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ctrlProps/ctrlProp9.xml" ContentType="application/vnd.ms-excel.controlproperties+xml"/>
  <Override PartName="/xl/ctrlProps/ctrlProp10.xml" ContentType="application/vnd.ms-excel.controlproperties+xml"/>
  <Override PartName="/xl/drawings/drawing4.xml" ContentType="application/vnd.openxmlformats-officedocument.drawing+xml"/>
  <Override PartName="/xl/drawings/drawing5.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codeName="ThisWorkbook" defaultThemeVersion="124226"/>
  <bookViews>
    <workbookView xWindow="-120" yWindow="-120" windowWidth="20730" windowHeight="11760" tabRatio="760"/>
  </bookViews>
  <sheets>
    <sheet name="DATOS" sheetId="1" r:id="rId1"/>
    <sheet name="REPORTE" sheetId="4" r:id="rId2"/>
    <sheet name="REINSCRIPCION" sheetId="27" r:id="rId3"/>
    <sheet name="reinscripcion2" sheetId="32" state="hidden" r:id="rId4"/>
    <sheet name="CHECKLIST" sheetId="3" r:id="rId5"/>
    <sheet name="padron cfe" sheetId="23" state="hidden" r:id="rId6"/>
  </sheets>
  <externalReferences>
    <externalReference r:id="rId7"/>
  </externalReferences>
  <definedNames>
    <definedName name="_xlnm._FilterDatabase" localSheetId="4" hidden="1">CHECKLIST!$B$13:$Q$1821</definedName>
    <definedName name="_xlnm._FilterDatabase" localSheetId="0" hidden="1">DATOS!$B$1:$CI$1412</definedName>
    <definedName name="_xlnm._FilterDatabase" localSheetId="5" hidden="1">'padron cfe'!$A$1:$G$3857</definedName>
    <definedName name="ABRIR">REPORTE!$AM$12</definedName>
    <definedName name="actualizarpy">REPORTE!$AN$6</definedName>
    <definedName name="actualpy">REPORTE!$AO$6</definedName>
    <definedName name="aguilas" localSheetId="3">reinscripcion2!$A$1:$P$50</definedName>
    <definedName name="america" localSheetId="2">REINSCRIPCION!$D$2:$S$52</definedName>
    <definedName name="CADER">REPORTE!$AZ$4</definedName>
    <definedName name="CADER_FORM">REPORTE!$BA$6</definedName>
    <definedName name="carp">REINSCRIPCION!$U$28</definedName>
    <definedName name="CARPETA">REPORTE!$C$12</definedName>
    <definedName name="CLAVE_CADER">REPORTE!$AZ$6</definedName>
    <definedName name="CLAVE_DISTRITO">REPORTE!$AZ$5</definedName>
    <definedName name="COPI">CHECKLIST!$E$12</definedName>
    <definedName name="COPIAR">CHECKLIST!$E$12</definedName>
    <definedName name="CORREO">REPORTE!$AZ$11</definedName>
    <definedName name="DIDTRITO_FORM">REPORTE!$BA$5</definedName>
    <definedName name="DIRECC">REPORTE!$AN$4</definedName>
    <definedName name="DIRECCION">REPORTE!$AN$1</definedName>
    <definedName name="DIRECCIONA" localSheetId="2">#REF!</definedName>
    <definedName name="DIRECCIONA" localSheetId="3">#REF!</definedName>
    <definedName name="DIRECCIONA">#REF!</definedName>
    <definedName name="DIRECCIONB" localSheetId="2">#REF!</definedName>
    <definedName name="DIRECCIONB" localSheetId="3">#REF!</definedName>
    <definedName name="DIRECCIONB">#REF!</definedName>
    <definedName name="DIRECCIONC" localSheetId="2">#REF!</definedName>
    <definedName name="DIRECCIONC" localSheetId="3">#REF!</definedName>
    <definedName name="DIRECCIONC">#REF!</definedName>
    <definedName name="DIRECCIOND" localSheetId="2">#REF!</definedName>
    <definedName name="DIRECCIOND" localSheetId="3">#REF!</definedName>
    <definedName name="DIRECCIOND">#REF!</definedName>
    <definedName name="DIRECCIONE" localSheetId="2">#REF!</definedName>
    <definedName name="DIRECCIONE" localSheetId="3">#REF!</definedName>
    <definedName name="DIRECCIONE">#REF!</definedName>
    <definedName name="DIRECCIONF" localSheetId="2">#REF!</definedName>
    <definedName name="DIRECCIONF" localSheetId="3">#REF!</definedName>
    <definedName name="DIRECCIONF">#REF!</definedName>
    <definedName name="DIRECCIONG" localSheetId="2">#REF!</definedName>
    <definedName name="DIRECCIONG" localSheetId="3">#REF!</definedName>
    <definedName name="DIRECCIONG">#REF!</definedName>
    <definedName name="DIRECCIONH" localSheetId="2">#REF!</definedName>
    <definedName name="DIRECCIONH" localSheetId="3">#REF!</definedName>
    <definedName name="DIRECCIONH">#REF!</definedName>
    <definedName name="DIRECCIONI" localSheetId="2">#REF!</definedName>
    <definedName name="DIRECCIONI" localSheetId="3">#REF!</definedName>
    <definedName name="DIRECCIONI">#REF!</definedName>
    <definedName name="DIRECCIONJ" localSheetId="2">#REF!</definedName>
    <definedName name="DIRECCIONJ" localSheetId="3">#REF!</definedName>
    <definedName name="DIRECCIONJ">#REF!</definedName>
    <definedName name="DIRECCIONK" localSheetId="2">#REF!</definedName>
    <definedName name="DIRECCIONK" localSheetId="3">#REF!</definedName>
    <definedName name="DIRECCIONK">#REF!</definedName>
    <definedName name="DIRECCIONR" localSheetId="2">#REF!</definedName>
    <definedName name="DIRECCIONR" localSheetId="3">#REF!</definedName>
    <definedName name="DIRECCIONR">#REF!</definedName>
    <definedName name="DIREX">REPORTE!$AN$2</definedName>
    <definedName name="DISTRITO">REPORTE!$AZ$3</definedName>
    <definedName name="editarpy">REPORTE!$AN$10</definedName>
    <definedName name="emitirpy">REPORTE!$AN$11</definedName>
    <definedName name="ENCARGADO_DE_LA_VENTANILLA">REPORTE!$AZ$9</definedName>
    <definedName name="ENCARGADO_DEL_DISTRITO">REPORTE!$AZ$7</definedName>
    <definedName name="ERR">REPORTE!$AO$30</definedName>
    <definedName name="ERROR">REPORTE!$AN$30</definedName>
    <definedName name="ESS" localSheetId="5">[1]DATOS!$BM$2:$BM$310</definedName>
    <definedName name="ESS">DATOS!$CI$2:$CI$310</definedName>
    <definedName name="ESTADO">REPORTE!$AZ$2</definedName>
    <definedName name="EXPEDIENTE">REPORTE!$AN$7</definedName>
    <definedName name="filaCarp">REINSCRIPCION!$V$28</definedName>
    <definedName name="FOLIOH">REPORTE!$AN$20</definedName>
    <definedName name="INDEX">REPORTE!$AN$5</definedName>
    <definedName name="integrarpy">REPORTE!$AN$8</definedName>
    <definedName name="LISTA">DATOS!$CL$2:$CL$1078</definedName>
    <definedName name="LISTA2" localSheetId="5">[1]DATOS!$BM$2:$BM$1078</definedName>
    <definedName name="LISTA2">DATOS!$CI$2:$CI$1078</definedName>
    <definedName name="mapapy">REPORTE!$AN$12</definedName>
    <definedName name="meta">#REF!</definedName>
    <definedName name="mostrarBombas">REINSCRIPCION!$D$29</definedName>
    <definedName name="NOMBRE">DATOS!$J$2:$J$1757</definedName>
    <definedName name="NOMBREPER">REPORTE!$AO$20</definedName>
    <definedName name="nose" localSheetId="3">#REF!</definedName>
    <definedName name="nose">#REF!</definedName>
    <definedName name="noseb" localSheetId="3">#REF!</definedName>
    <definedName name="noseb">#REF!</definedName>
    <definedName name="nosec" localSheetId="3">#REF!</definedName>
    <definedName name="nosec">#REF!</definedName>
    <definedName name="nosed" localSheetId="3">#REF!</definedName>
    <definedName name="nosed">#REF!</definedName>
    <definedName name="nosee" localSheetId="3">#REF!</definedName>
    <definedName name="nosee">#REF!</definedName>
    <definedName name="nosef" localSheetId="3">#REF!</definedName>
    <definedName name="nosef">#REF!</definedName>
    <definedName name="noseg" localSheetId="3">#REF!</definedName>
    <definedName name="noseg">#REF!</definedName>
    <definedName name="noseh" localSheetId="3">#REF!</definedName>
    <definedName name="noseh">#REF!</definedName>
    <definedName name="nosei" localSheetId="3">#REF!</definedName>
    <definedName name="nosei">#REF!</definedName>
    <definedName name="nosej" localSheetId="3">#REF!</definedName>
    <definedName name="nosej">#REF!</definedName>
    <definedName name="nosek" localSheetId="3">#REF!</definedName>
    <definedName name="nosek">#REF!</definedName>
    <definedName name="noser" localSheetId="3">#REF!</definedName>
    <definedName name="noser">#REF!</definedName>
    <definedName name="PASSWORD">REPORTE!$AZ$12</definedName>
    <definedName name="PATH">REPORTE!$AN$9</definedName>
    <definedName name="Print_Area" localSheetId="0">DATOS!$B$1:$BH$387</definedName>
    <definedName name="Print_Area" localSheetId="2">REINSCRIPCION!$D$2:$S$52</definedName>
    <definedName name="Print_Area" localSheetId="3">reinscripcion2!$A$1:$P$50</definedName>
    <definedName name="Print_Area" localSheetId="1">REPORTE!$A$1:$L$44</definedName>
    <definedName name="Print_Titles" localSheetId="4">CHECKLIST!$1:$13</definedName>
    <definedName name="Print_Titles" localSheetId="2">REINSCRIPCION!$2:$7</definedName>
    <definedName name="reg_bomb">REINSCRIPCION!$3544:$3544</definedName>
    <definedName name="reg_bomb_2">REINSCRIPCION!$3545:$3545</definedName>
    <definedName name="registro">REINSCRIPCION!$AI$34:$AJ$34</definedName>
    <definedName name="registros">REINSCRIPCION!$AH$34:$AJ$34</definedName>
    <definedName name="RPU" localSheetId="2">REINSCRIPCION!$AQ$2</definedName>
    <definedName name="RPU">REPORTE!$AI$1</definedName>
    <definedName name="SET_RANGO">REINSCRIPCION!$AL$2</definedName>
    <definedName name="SOLICITUD">[1]DATOS!$CR$3:$CR$6</definedName>
    <definedName name="tb_code">REINSCRIPCION!$AL$40</definedName>
    <definedName name="TITULO">REPORTE!$AZ$8</definedName>
    <definedName name="TRABAJADOR">REPORTE!$AZ$10</definedName>
    <definedName name="vigenciaMin">REINSCRIPCION!$AM$40</definedName>
    <definedName name="WEWEWE">REPORTE!$AN$3</definedName>
  </definedNames>
  <calcPr calcId="144525"/>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H3" i="1" l="1"/>
  <c r="H4" i="1"/>
  <c r="H5" i="1"/>
  <c r="H6" i="1"/>
  <c r="H7" i="1"/>
  <c r="H8" i="1"/>
  <c r="H9" i="1"/>
  <c r="H10" i="1"/>
  <c r="H11" i="1"/>
  <c r="H12" i="1"/>
  <c r="H13" i="1"/>
  <c r="H14" i="1"/>
  <c r="H15" i="1"/>
  <c r="H16" i="1"/>
  <c r="H17" i="1"/>
  <c r="H18" i="1"/>
  <c r="H19" i="1"/>
  <c r="H20" i="1"/>
  <c r="H21" i="1"/>
  <c r="H22" i="1"/>
  <c r="H23" i="1"/>
  <c r="H24" i="1"/>
  <c r="H25" i="1"/>
  <c r="H26" i="1"/>
  <c r="H27" i="1"/>
  <c r="H28" i="1"/>
  <c r="H29" i="1"/>
  <c r="H30" i="1"/>
  <c r="H31" i="1"/>
  <c r="H32" i="1"/>
  <c r="H33" i="1"/>
  <c r="H34" i="1"/>
  <c r="H35" i="1"/>
  <c r="H36" i="1"/>
  <c r="H37" i="1"/>
  <c r="H38" i="1"/>
  <c r="H39" i="1"/>
  <c r="H40" i="1"/>
  <c r="H41" i="1"/>
  <c r="H42" i="1"/>
  <c r="H43" i="1"/>
  <c r="H44" i="1"/>
  <c r="H45" i="1"/>
  <c r="H46" i="1"/>
  <c r="H47" i="1"/>
  <c r="H48" i="1"/>
  <c r="H49" i="1"/>
  <c r="H50" i="1"/>
  <c r="H51" i="1"/>
  <c r="H52" i="1"/>
  <c r="H53" i="1"/>
  <c r="H54" i="1"/>
  <c r="H55" i="1"/>
  <c r="H56" i="1"/>
  <c r="H57" i="1"/>
  <c r="H58" i="1"/>
  <c r="H59" i="1"/>
  <c r="H60" i="1"/>
  <c r="H61" i="1"/>
  <c r="H62" i="1"/>
  <c r="H63" i="1"/>
  <c r="H64" i="1"/>
  <c r="H65" i="1"/>
  <c r="H66" i="1"/>
  <c r="H67" i="1"/>
  <c r="H68" i="1"/>
  <c r="H69" i="1"/>
  <c r="H70" i="1"/>
  <c r="H71" i="1"/>
  <c r="H72" i="1"/>
  <c r="H73" i="1"/>
  <c r="H74" i="1"/>
  <c r="H75" i="1"/>
  <c r="H76" i="1"/>
  <c r="H77" i="1"/>
  <c r="H78" i="1"/>
  <c r="H79" i="1"/>
  <c r="H80" i="1"/>
  <c r="H81" i="1"/>
  <c r="H82" i="1"/>
  <c r="H83" i="1"/>
  <c r="H84" i="1"/>
  <c r="H85" i="1"/>
  <c r="H86" i="1"/>
  <c r="H87" i="1"/>
  <c r="H88" i="1"/>
  <c r="H89" i="1"/>
  <c r="H90" i="1"/>
  <c r="H91" i="1"/>
  <c r="H92" i="1"/>
  <c r="H93" i="1"/>
  <c r="H94" i="1"/>
  <c r="H95" i="1"/>
  <c r="H96" i="1"/>
  <c r="H97" i="1"/>
  <c r="H98" i="1"/>
  <c r="H99" i="1"/>
  <c r="H100" i="1"/>
  <c r="H101" i="1"/>
  <c r="H102" i="1"/>
  <c r="H103" i="1"/>
  <c r="H104" i="1"/>
  <c r="H105" i="1"/>
  <c r="H106" i="1"/>
  <c r="H107" i="1"/>
  <c r="H108" i="1"/>
  <c r="H109" i="1"/>
  <c r="H110" i="1"/>
  <c r="H111" i="1"/>
  <c r="H112" i="1"/>
  <c r="H113" i="1"/>
  <c r="H114" i="1"/>
  <c r="H115" i="1"/>
  <c r="H116" i="1"/>
  <c r="H117" i="1"/>
  <c r="H118" i="1"/>
  <c r="H119" i="1"/>
  <c r="H120" i="1"/>
  <c r="H121" i="1"/>
  <c r="H122" i="1"/>
  <c r="H123" i="1"/>
  <c r="H124" i="1"/>
  <c r="H125" i="1"/>
  <c r="H126" i="1"/>
  <c r="H127" i="1"/>
  <c r="H128" i="1"/>
  <c r="H129" i="1"/>
  <c r="H130" i="1"/>
  <c r="H131" i="1"/>
  <c r="H132" i="1"/>
  <c r="H133" i="1"/>
  <c r="H134" i="1"/>
  <c r="H135" i="1"/>
  <c r="H136" i="1"/>
  <c r="H137" i="1"/>
  <c r="H138" i="1"/>
  <c r="H139" i="1"/>
  <c r="H140" i="1"/>
  <c r="H141" i="1"/>
  <c r="H142" i="1"/>
  <c r="H143" i="1"/>
  <c r="H144" i="1"/>
  <c r="H145" i="1"/>
  <c r="H146" i="1"/>
  <c r="H147" i="1"/>
  <c r="H148" i="1"/>
  <c r="H149" i="1"/>
  <c r="H150" i="1"/>
  <c r="H151" i="1"/>
  <c r="H152" i="1"/>
  <c r="H153" i="1"/>
  <c r="H154" i="1"/>
  <c r="H155" i="1"/>
  <c r="H156" i="1"/>
  <c r="H157" i="1"/>
  <c r="H158" i="1"/>
  <c r="H159" i="1"/>
  <c r="H160" i="1"/>
  <c r="H161" i="1"/>
  <c r="H162" i="1"/>
  <c r="H163" i="1"/>
  <c r="H164" i="1"/>
  <c r="H165" i="1"/>
  <c r="H166" i="1"/>
  <c r="H167" i="1"/>
  <c r="H168" i="1"/>
  <c r="H169" i="1"/>
  <c r="H170" i="1"/>
  <c r="H171" i="1"/>
  <c r="H172" i="1"/>
  <c r="H173" i="1"/>
  <c r="H174" i="1"/>
  <c r="H175" i="1"/>
  <c r="H176" i="1"/>
  <c r="H177" i="1"/>
  <c r="H178" i="1"/>
  <c r="H179" i="1"/>
  <c r="H180" i="1"/>
  <c r="H181" i="1"/>
  <c r="H182" i="1"/>
  <c r="H183" i="1"/>
  <c r="H184" i="1"/>
  <c r="H185" i="1"/>
  <c r="H186" i="1"/>
  <c r="H187" i="1"/>
  <c r="H188" i="1"/>
  <c r="H189" i="1"/>
  <c r="H190" i="1"/>
  <c r="H191" i="1"/>
  <c r="H192" i="1"/>
  <c r="H193" i="1"/>
  <c r="H194" i="1"/>
  <c r="H195" i="1"/>
  <c r="H196" i="1"/>
  <c r="H197" i="1"/>
  <c r="H198" i="1"/>
  <c r="H199" i="1"/>
  <c r="H200" i="1"/>
  <c r="H201" i="1"/>
  <c r="H202" i="1"/>
  <c r="H203" i="1"/>
  <c r="H204" i="1"/>
  <c r="H205" i="1"/>
  <c r="H206" i="1"/>
  <c r="H207" i="1"/>
  <c r="H208" i="1"/>
  <c r="H209" i="1"/>
  <c r="H210" i="1"/>
  <c r="H211" i="1"/>
  <c r="H212" i="1"/>
  <c r="H213" i="1"/>
  <c r="H214" i="1"/>
  <c r="H215" i="1"/>
  <c r="H216" i="1"/>
  <c r="H217" i="1"/>
  <c r="H218" i="1"/>
  <c r="H219" i="1"/>
  <c r="H220" i="1"/>
  <c r="H221" i="1"/>
  <c r="H222" i="1"/>
  <c r="H223" i="1"/>
  <c r="H224" i="1"/>
  <c r="H225" i="1"/>
  <c r="H226" i="1"/>
  <c r="H227" i="1"/>
  <c r="H228" i="1"/>
  <c r="H229" i="1"/>
  <c r="H230" i="1"/>
  <c r="H231" i="1"/>
  <c r="H232" i="1"/>
  <c r="H233" i="1"/>
  <c r="H234" i="1"/>
  <c r="H235" i="1"/>
  <c r="H236" i="1"/>
  <c r="H237" i="1"/>
  <c r="H238" i="1"/>
  <c r="H239" i="1"/>
  <c r="H240" i="1"/>
  <c r="H241" i="1"/>
  <c r="H242" i="1"/>
  <c r="H243" i="1"/>
  <c r="H244" i="1"/>
  <c r="H245" i="1"/>
  <c r="H246" i="1"/>
  <c r="H247" i="1"/>
  <c r="H248" i="1"/>
  <c r="H249" i="1"/>
  <c r="H250" i="1"/>
  <c r="H251" i="1"/>
  <c r="H252" i="1"/>
  <c r="H253" i="1"/>
  <c r="H254" i="1"/>
  <c r="H255" i="1"/>
  <c r="H256" i="1"/>
  <c r="H257" i="1"/>
  <c r="H258" i="1"/>
  <c r="H259" i="1"/>
  <c r="H260" i="1"/>
  <c r="H261" i="1"/>
  <c r="H262" i="1"/>
  <c r="H263" i="1"/>
  <c r="H264" i="1"/>
  <c r="H265" i="1"/>
  <c r="H266" i="1"/>
  <c r="H267" i="1"/>
  <c r="H268" i="1"/>
  <c r="H269" i="1"/>
  <c r="H270" i="1"/>
  <c r="H271" i="1"/>
  <c r="H272" i="1"/>
  <c r="H273" i="1"/>
  <c r="H274" i="1"/>
  <c r="H275" i="1"/>
  <c r="H276" i="1"/>
  <c r="H277" i="1"/>
  <c r="H278" i="1"/>
  <c r="H279" i="1"/>
  <c r="H280" i="1"/>
  <c r="H281" i="1"/>
  <c r="H282" i="1"/>
  <c r="H283" i="1"/>
  <c r="H284" i="1"/>
  <c r="H285" i="1"/>
  <c r="H286" i="1"/>
  <c r="H287" i="1"/>
  <c r="H288" i="1"/>
  <c r="H289" i="1"/>
  <c r="H290" i="1"/>
  <c r="H291" i="1"/>
  <c r="H292" i="1"/>
  <c r="H293" i="1"/>
  <c r="H294" i="1"/>
  <c r="H295" i="1"/>
  <c r="H296" i="1"/>
  <c r="H297" i="1"/>
  <c r="H298" i="1"/>
  <c r="H299" i="1"/>
  <c r="H300" i="1"/>
  <c r="H301" i="1"/>
  <c r="H302" i="1"/>
  <c r="H303" i="1"/>
  <c r="H304" i="1"/>
  <c r="H305" i="1"/>
  <c r="H306" i="1"/>
  <c r="H307" i="1"/>
  <c r="H308" i="1"/>
  <c r="H309" i="1"/>
  <c r="H310" i="1"/>
  <c r="H311" i="1"/>
  <c r="H312" i="1"/>
  <c r="H313" i="1"/>
  <c r="H314" i="1"/>
  <c r="H315" i="1"/>
  <c r="H316" i="1"/>
  <c r="H317" i="1"/>
  <c r="H318" i="1"/>
  <c r="H319" i="1"/>
  <c r="H320" i="1"/>
  <c r="H321" i="1"/>
  <c r="H322" i="1"/>
  <c r="H323" i="1"/>
  <c r="H324" i="1"/>
  <c r="H325" i="1"/>
  <c r="H326" i="1"/>
  <c r="H327" i="1"/>
  <c r="H328" i="1"/>
  <c r="H329" i="1"/>
  <c r="H330" i="1"/>
  <c r="H331" i="1"/>
  <c r="H332" i="1"/>
  <c r="H333" i="1"/>
  <c r="H334" i="1"/>
  <c r="H335" i="1"/>
  <c r="H336" i="1"/>
  <c r="H337" i="1"/>
  <c r="H338" i="1"/>
  <c r="H339" i="1"/>
  <c r="H340" i="1"/>
  <c r="H341" i="1"/>
  <c r="H342" i="1"/>
  <c r="H343" i="1"/>
  <c r="H344" i="1"/>
  <c r="H345" i="1"/>
  <c r="H346" i="1"/>
  <c r="H347" i="1"/>
  <c r="H348" i="1"/>
  <c r="H349" i="1"/>
  <c r="H350" i="1"/>
  <c r="H351" i="1"/>
  <c r="H352" i="1"/>
  <c r="H353" i="1"/>
  <c r="H354" i="1"/>
  <c r="H355" i="1"/>
  <c r="H356" i="1"/>
  <c r="H357" i="1"/>
  <c r="H358" i="1"/>
  <c r="H359" i="1"/>
  <c r="H360" i="1"/>
  <c r="H361" i="1"/>
  <c r="H362" i="1"/>
  <c r="H363" i="1"/>
  <c r="H364" i="1"/>
  <c r="H365" i="1"/>
  <c r="H366" i="1"/>
  <c r="H367" i="1"/>
  <c r="H368" i="1"/>
  <c r="H369" i="1"/>
  <c r="H370" i="1"/>
  <c r="H371" i="1"/>
  <c r="H372" i="1"/>
  <c r="H373" i="1"/>
  <c r="H374" i="1"/>
  <c r="H375" i="1"/>
  <c r="H376" i="1"/>
  <c r="H377" i="1"/>
  <c r="H378" i="1"/>
  <c r="H379" i="1"/>
  <c r="H380" i="1"/>
  <c r="H381" i="1"/>
  <c r="H382" i="1"/>
  <c r="H383" i="1"/>
  <c r="H384" i="1"/>
  <c r="H385" i="1"/>
  <c r="H386" i="1"/>
  <c r="H387" i="1"/>
  <c r="H388" i="1"/>
  <c r="H389" i="1"/>
  <c r="H390" i="1"/>
  <c r="H391" i="1"/>
  <c r="H392" i="1"/>
  <c r="H393" i="1"/>
  <c r="H394" i="1"/>
  <c r="H395" i="1"/>
  <c r="H396" i="1"/>
  <c r="H397" i="1"/>
  <c r="H398" i="1"/>
  <c r="H399" i="1"/>
  <c r="H400" i="1"/>
  <c r="H401" i="1"/>
  <c r="H402" i="1"/>
  <c r="H403" i="1"/>
  <c r="H404" i="1"/>
  <c r="H405" i="1"/>
  <c r="H406" i="1"/>
  <c r="H407" i="1"/>
  <c r="H408" i="1"/>
  <c r="H409" i="1"/>
  <c r="H410" i="1"/>
  <c r="H411" i="1"/>
  <c r="H412" i="1"/>
  <c r="H413" i="1"/>
  <c r="H414" i="1"/>
  <c r="H415" i="1"/>
  <c r="H416" i="1"/>
  <c r="H417" i="1"/>
  <c r="H418" i="1"/>
  <c r="H419" i="1"/>
  <c r="H420" i="1"/>
  <c r="H421" i="1"/>
  <c r="H422" i="1"/>
  <c r="H423" i="1"/>
  <c r="H424" i="1"/>
  <c r="H425" i="1"/>
  <c r="H426" i="1"/>
  <c r="H427" i="1"/>
  <c r="H428" i="1"/>
  <c r="H429" i="1"/>
  <c r="H430" i="1"/>
  <c r="H431" i="1"/>
  <c r="H432" i="1"/>
  <c r="H433" i="1"/>
  <c r="H434" i="1"/>
  <c r="H435" i="1"/>
  <c r="H436" i="1"/>
  <c r="H437" i="1"/>
  <c r="H438" i="1"/>
  <c r="H439" i="1"/>
  <c r="H440" i="1"/>
  <c r="H441" i="1"/>
  <c r="H442" i="1"/>
  <c r="H443" i="1"/>
  <c r="H444" i="1"/>
  <c r="H445" i="1"/>
  <c r="H446" i="1"/>
  <c r="H447" i="1"/>
  <c r="H448" i="1"/>
  <c r="H449" i="1"/>
  <c r="H450" i="1"/>
  <c r="H451" i="1"/>
  <c r="H452" i="1"/>
  <c r="H453" i="1"/>
  <c r="H454" i="1"/>
  <c r="H455" i="1"/>
  <c r="H456" i="1"/>
  <c r="H457" i="1"/>
  <c r="H458" i="1"/>
  <c r="H459" i="1"/>
  <c r="H460" i="1"/>
  <c r="H461" i="1"/>
  <c r="H462" i="1"/>
  <c r="H463" i="1"/>
  <c r="H464" i="1"/>
  <c r="H465" i="1"/>
  <c r="H466" i="1"/>
  <c r="H467" i="1"/>
  <c r="H468" i="1"/>
  <c r="H469" i="1"/>
  <c r="H470" i="1"/>
  <c r="H471" i="1"/>
  <c r="H472" i="1"/>
  <c r="H473" i="1"/>
  <c r="H474" i="1"/>
  <c r="H475" i="1"/>
  <c r="H476" i="1"/>
  <c r="H477" i="1"/>
  <c r="H478" i="1"/>
  <c r="H479" i="1"/>
  <c r="H480" i="1"/>
  <c r="H481" i="1"/>
  <c r="H482" i="1"/>
  <c r="H483" i="1"/>
  <c r="H484" i="1"/>
  <c r="H485" i="1"/>
  <c r="H486" i="1"/>
  <c r="H487" i="1"/>
  <c r="H488" i="1"/>
  <c r="H489" i="1"/>
  <c r="H490" i="1"/>
  <c r="H491" i="1"/>
  <c r="H492" i="1"/>
  <c r="H493" i="1"/>
  <c r="H494" i="1"/>
  <c r="H495" i="1"/>
  <c r="H496" i="1"/>
  <c r="H497" i="1"/>
  <c r="H498" i="1"/>
  <c r="H499" i="1"/>
  <c r="H500" i="1"/>
  <c r="H501" i="1"/>
  <c r="H502" i="1"/>
  <c r="H503" i="1"/>
  <c r="H504" i="1"/>
  <c r="H505" i="1"/>
  <c r="H506" i="1"/>
  <c r="H507" i="1"/>
  <c r="H508" i="1"/>
  <c r="H509" i="1"/>
  <c r="H510" i="1"/>
  <c r="H511" i="1"/>
  <c r="H512" i="1"/>
  <c r="H513" i="1"/>
  <c r="H514" i="1"/>
  <c r="H515" i="1"/>
  <c r="H516" i="1"/>
  <c r="H517" i="1"/>
  <c r="H518" i="1"/>
  <c r="H519" i="1"/>
  <c r="H520" i="1"/>
  <c r="H521" i="1"/>
  <c r="H522" i="1"/>
  <c r="H523" i="1"/>
  <c r="H524" i="1"/>
  <c r="H525" i="1"/>
  <c r="H526" i="1"/>
  <c r="H527" i="1"/>
  <c r="H528" i="1"/>
  <c r="H529" i="1"/>
  <c r="H530" i="1"/>
  <c r="H531" i="1"/>
  <c r="H532" i="1"/>
  <c r="H533" i="1"/>
  <c r="H534" i="1"/>
  <c r="H535" i="1"/>
  <c r="H536" i="1"/>
  <c r="H537" i="1"/>
  <c r="H538" i="1"/>
  <c r="H539" i="1"/>
  <c r="H540" i="1"/>
  <c r="H541" i="1"/>
  <c r="H542" i="1"/>
  <c r="H543" i="1"/>
  <c r="H544" i="1"/>
  <c r="H545" i="1"/>
  <c r="H546" i="1"/>
  <c r="H547" i="1"/>
  <c r="H548" i="1"/>
  <c r="H549" i="1"/>
  <c r="H550" i="1"/>
  <c r="H551" i="1"/>
  <c r="H552" i="1"/>
  <c r="H553" i="1"/>
  <c r="H554" i="1"/>
  <c r="H555" i="1"/>
  <c r="H556" i="1"/>
  <c r="H557" i="1"/>
  <c r="H558" i="1"/>
  <c r="H559" i="1"/>
  <c r="H560" i="1"/>
  <c r="H561" i="1"/>
  <c r="H562" i="1"/>
  <c r="H563" i="1"/>
  <c r="H564" i="1"/>
  <c r="H565" i="1"/>
  <c r="H566" i="1"/>
  <c r="H567" i="1"/>
  <c r="H568" i="1"/>
  <c r="H569" i="1"/>
  <c r="H570" i="1"/>
  <c r="H571" i="1"/>
  <c r="H572" i="1"/>
  <c r="H573" i="1"/>
  <c r="H574" i="1"/>
  <c r="H575" i="1"/>
  <c r="H576" i="1"/>
  <c r="H577" i="1"/>
  <c r="H578" i="1"/>
  <c r="H579" i="1"/>
  <c r="H580" i="1"/>
  <c r="H581" i="1"/>
  <c r="H582" i="1"/>
  <c r="H583" i="1"/>
  <c r="H584" i="1"/>
  <c r="H585" i="1"/>
  <c r="H586" i="1"/>
  <c r="H587" i="1"/>
  <c r="H588" i="1"/>
  <c r="H589" i="1"/>
  <c r="H590" i="1"/>
  <c r="H591" i="1"/>
  <c r="H592" i="1"/>
  <c r="H593" i="1"/>
  <c r="H594" i="1"/>
  <c r="H595" i="1"/>
  <c r="H596" i="1"/>
  <c r="H597" i="1"/>
  <c r="H598" i="1"/>
  <c r="H599" i="1"/>
  <c r="H600" i="1"/>
  <c r="H601" i="1"/>
  <c r="H602" i="1"/>
  <c r="H603" i="1"/>
  <c r="H604" i="1"/>
  <c r="H605" i="1"/>
  <c r="H606" i="1"/>
  <c r="H607" i="1"/>
  <c r="H608" i="1"/>
  <c r="H609" i="1"/>
  <c r="H610" i="1"/>
  <c r="H611" i="1"/>
  <c r="H612" i="1"/>
  <c r="H613" i="1"/>
  <c r="H614" i="1"/>
  <c r="H615" i="1"/>
  <c r="H616" i="1"/>
  <c r="H617" i="1"/>
  <c r="H618" i="1"/>
  <c r="H619" i="1"/>
  <c r="H620" i="1"/>
  <c r="H621" i="1"/>
  <c r="H622" i="1"/>
  <c r="H623" i="1"/>
  <c r="H624" i="1"/>
  <c r="H625" i="1"/>
  <c r="H626" i="1"/>
  <c r="H627" i="1"/>
  <c r="H628" i="1"/>
  <c r="H629" i="1"/>
  <c r="H630" i="1"/>
  <c r="H631" i="1"/>
  <c r="H632" i="1"/>
  <c r="H633" i="1"/>
  <c r="H634" i="1"/>
  <c r="H635" i="1"/>
  <c r="H636" i="1"/>
  <c r="H637" i="1"/>
  <c r="H638" i="1"/>
  <c r="H639" i="1"/>
  <c r="H640" i="1"/>
  <c r="H641" i="1"/>
  <c r="H642" i="1"/>
  <c r="H643" i="1"/>
  <c r="H644" i="1"/>
  <c r="H645" i="1"/>
  <c r="H646" i="1"/>
  <c r="H647" i="1"/>
  <c r="H648" i="1"/>
  <c r="H649" i="1"/>
  <c r="H650" i="1"/>
  <c r="H651" i="1"/>
  <c r="H652" i="1"/>
  <c r="H653" i="1"/>
  <c r="H654" i="1"/>
  <c r="H655" i="1"/>
  <c r="H656" i="1"/>
  <c r="H657" i="1"/>
  <c r="H658" i="1"/>
  <c r="H659" i="1"/>
  <c r="H660" i="1"/>
  <c r="H661" i="1"/>
  <c r="H662" i="1"/>
  <c r="H663" i="1"/>
  <c r="H664" i="1"/>
  <c r="H665" i="1"/>
  <c r="H666" i="1"/>
  <c r="H667" i="1"/>
  <c r="H668" i="1"/>
  <c r="H669" i="1"/>
  <c r="H670" i="1"/>
  <c r="H671" i="1"/>
  <c r="H672" i="1"/>
  <c r="H673" i="1"/>
  <c r="H674" i="1"/>
  <c r="H675" i="1"/>
  <c r="H676" i="1"/>
  <c r="H677" i="1"/>
  <c r="H678" i="1"/>
  <c r="H679" i="1"/>
  <c r="H680" i="1"/>
  <c r="H681" i="1"/>
  <c r="H682" i="1"/>
  <c r="H683" i="1"/>
  <c r="H684" i="1"/>
  <c r="H685" i="1"/>
  <c r="H686" i="1"/>
  <c r="H687" i="1"/>
  <c r="H688" i="1"/>
  <c r="H689" i="1"/>
  <c r="H690" i="1"/>
  <c r="H691" i="1"/>
  <c r="H692" i="1"/>
  <c r="H693" i="1"/>
  <c r="H694" i="1"/>
  <c r="H695" i="1"/>
  <c r="H696" i="1"/>
  <c r="H697" i="1"/>
  <c r="H698" i="1"/>
  <c r="H699" i="1"/>
  <c r="H700" i="1"/>
  <c r="H701" i="1"/>
  <c r="H702" i="1"/>
  <c r="H703" i="1"/>
  <c r="H704" i="1"/>
  <c r="H705" i="1"/>
  <c r="H706" i="1"/>
  <c r="H707" i="1"/>
  <c r="H708" i="1"/>
  <c r="H709" i="1"/>
  <c r="H710" i="1"/>
  <c r="H711" i="1"/>
  <c r="H712" i="1"/>
  <c r="H713" i="1"/>
  <c r="H714" i="1"/>
  <c r="H715" i="1"/>
  <c r="H716" i="1"/>
  <c r="H717" i="1"/>
  <c r="H718" i="1"/>
  <c r="H719" i="1"/>
  <c r="H720" i="1"/>
  <c r="H721" i="1"/>
  <c r="H722" i="1"/>
  <c r="H723" i="1"/>
  <c r="H724" i="1"/>
  <c r="H725" i="1"/>
  <c r="H726" i="1"/>
  <c r="H727" i="1"/>
  <c r="H728" i="1"/>
  <c r="H729" i="1"/>
  <c r="H730" i="1"/>
  <c r="H731" i="1"/>
  <c r="H732" i="1"/>
  <c r="H733" i="1"/>
  <c r="H734" i="1"/>
  <c r="H735" i="1"/>
  <c r="H736" i="1"/>
  <c r="H737" i="1"/>
  <c r="H738" i="1"/>
  <c r="H739" i="1"/>
  <c r="H740" i="1"/>
  <c r="H741" i="1"/>
  <c r="H742" i="1"/>
  <c r="H743" i="1"/>
  <c r="H744" i="1"/>
  <c r="H745" i="1"/>
  <c r="H746" i="1"/>
  <c r="H747" i="1"/>
  <c r="H748" i="1"/>
  <c r="H749" i="1"/>
  <c r="H750" i="1"/>
  <c r="H751" i="1"/>
  <c r="H752" i="1"/>
  <c r="H753" i="1"/>
  <c r="H754" i="1"/>
  <c r="H755" i="1"/>
  <c r="H756" i="1"/>
  <c r="H757" i="1"/>
  <c r="H758" i="1"/>
  <c r="H759" i="1"/>
  <c r="H760" i="1"/>
  <c r="H761" i="1"/>
  <c r="H762" i="1"/>
  <c r="H763" i="1"/>
  <c r="H764" i="1"/>
  <c r="H765" i="1"/>
  <c r="H766" i="1"/>
  <c r="H767" i="1"/>
  <c r="H768" i="1"/>
  <c r="H769" i="1"/>
  <c r="H770" i="1"/>
  <c r="H771" i="1"/>
  <c r="H772" i="1"/>
  <c r="H773" i="1"/>
  <c r="H774" i="1"/>
  <c r="H775" i="1"/>
  <c r="H776" i="1"/>
  <c r="H777" i="1"/>
  <c r="H778" i="1"/>
  <c r="H779" i="1"/>
  <c r="H780" i="1"/>
  <c r="H781" i="1"/>
  <c r="H782" i="1"/>
  <c r="H783" i="1"/>
  <c r="H784" i="1"/>
  <c r="H785" i="1"/>
  <c r="H786" i="1"/>
  <c r="H787" i="1"/>
  <c r="H788" i="1"/>
  <c r="H789" i="1"/>
  <c r="H790" i="1"/>
  <c r="H791" i="1"/>
  <c r="H792" i="1"/>
  <c r="H793" i="1"/>
  <c r="H794" i="1"/>
  <c r="H795" i="1"/>
  <c r="H796" i="1"/>
  <c r="H797" i="1"/>
  <c r="H798" i="1"/>
  <c r="H799" i="1"/>
  <c r="H800" i="1"/>
  <c r="H801" i="1"/>
  <c r="H802" i="1"/>
  <c r="H803" i="1"/>
  <c r="H804" i="1"/>
  <c r="H805" i="1"/>
  <c r="H806" i="1"/>
  <c r="H807" i="1"/>
  <c r="H808" i="1"/>
  <c r="H809" i="1"/>
  <c r="H810" i="1"/>
  <c r="H811" i="1"/>
  <c r="H812" i="1"/>
  <c r="H813" i="1"/>
  <c r="H814" i="1"/>
  <c r="H815" i="1"/>
  <c r="H816" i="1"/>
  <c r="H817" i="1"/>
  <c r="H818" i="1"/>
  <c r="H819" i="1"/>
  <c r="H820" i="1"/>
  <c r="H821" i="1"/>
  <c r="H822" i="1"/>
  <c r="H823" i="1"/>
  <c r="H824" i="1"/>
  <c r="H825" i="1"/>
  <c r="H826" i="1"/>
  <c r="H827" i="1"/>
  <c r="H828" i="1"/>
  <c r="H829" i="1"/>
  <c r="H830" i="1"/>
  <c r="H831" i="1"/>
  <c r="H832" i="1"/>
  <c r="H833" i="1"/>
  <c r="H834" i="1"/>
  <c r="H835" i="1"/>
  <c r="H836" i="1"/>
  <c r="H837" i="1"/>
  <c r="H838" i="1"/>
  <c r="H839" i="1"/>
  <c r="H840" i="1"/>
  <c r="H841" i="1"/>
  <c r="H842" i="1"/>
  <c r="H843" i="1"/>
  <c r="H844" i="1"/>
  <c r="H845" i="1"/>
  <c r="H846" i="1"/>
  <c r="H847" i="1"/>
  <c r="H848" i="1"/>
  <c r="H849" i="1"/>
  <c r="H850" i="1"/>
  <c r="H851" i="1"/>
  <c r="H852" i="1"/>
  <c r="H853" i="1"/>
  <c r="H854" i="1"/>
  <c r="H855" i="1"/>
  <c r="H856" i="1"/>
  <c r="H857" i="1"/>
  <c r="H858" i="1"/>
  <c r="H859" i="1"/>
  <c r="H860" i="1"/>
  <c r="H861" i="1"/>
  <c r="H862" i="1"/>
  <c r="H863" i="1"/>
  <c r="H864" i="1"/>
  <c r="H865" i="1"/>
  <c r="H866" i="1"/>
  <c r="H867" i="1"/>
  <c r="H868" i="1"/>
  <c r="H869" i="1"/>
  <c r="H870" i="1"/>
  <c r="H871" i="1"/>
  <c r="H872" i="1"/>
  <c r="H873" i="1"/>
  <c r="H874" i="1"/>
  <c r="H875" i="1"/>
  <c r="H876" i="1"/>
  <c r="H877" i="1"/>
  <c r="H878" i="1"/>
  <c r="H879" i="1"/>
  <c r="H880" i="1"/>
  <c r="H881" i="1"/>
  <c r="H882" i="1"/>
  <c r="H883" i="1"/>
  <c r="H884" i="1"/>
  <c r="H885" i="1"/>
  <c r="H886" i="1"/>
  <c r="H887" i="1"/>
  <c r="H888" i="1"/>
  <c r="H889" i="1"/>
  <c r="H890" i="1"/>
  <c r="H891" i="1"/>
  <c r="H892" i="1"/>
  <c r="H893" i="1"/>
  <c r="H894" i="1"/>
  <c r="H895" i="1"/>
  <c r="H896" i="1"/>
  <c r="H897" i="1"/>
  <c r="H898" i="1"/>
  <c r="H899" i="1"/>
  <c r="H900" i="1"/>
  <c r="H901" i="1"/>
  <c r="H902" i="1"/>
  <c r="H903" i="1"/>
  <c r="H904" i="1"/>
  <c r="H905" i="1"/>
  <c r="H906" i="1"/>
  <c r="H907" i="1"/>
  <c r="H908" i="1"/>
  <c r="H909" i="1"/>
  <c r="H910" i="1"/>
  <c r="H911" i="1"/>
  <c r="H912" i="1"/>
  <c r="H913" i="1"/>
  <c r="H914" i="1"/>
  <c r="H915" i="1"/>
  <c r="H916" i="1"/>
  <c r="H917" i="1"/>
  <c r="H918" i="1"/>
  <c r="H919" i="1"/>
  <c r="H920" i="1"/>
  <c r="H921" i="1"/>
  <c r="H922" i="1"/>
  <c r="H923" i="1"/>
  <c r="H924" i="1"/>
  <c r="H925" i="1"/>
  <c r="H926" i="1"/>
  <c r="H927" i="1"/>
  <c r="H928" i="1"/>
  <c r="H929" i="1"/>
  <c r="H930" i="1"/>
  <c r="H931" i="1"/>
  <c r="H932" i="1"/>
  <c r="H933" i="1"/>
  <c r="H934" i="1"/>
  <c r="H935" i="1"/>
  <c r="H936" i="1"/>
  <c r="H937" i="1"/>
  <c r="H938" i="1"/>
  <c r="H939" i="1"/>
  <c r="H940" i="1"/>
  <c r="H941" i="1"/>
  <c r="H942" i="1"/>
  <c r="H943" i="1"/>
  <c r="H944" i="1"/>
  <c r="H945" i="1"/>
  <c r="H946" i="1"/>
  <c r="H947" i="1"/>
  <c r="H948" i="1"/>
  <c r="H949" i="1"/>
  <c r="H950" i="1"/>
  <c r="H951" i="1"/>
  <c r="H952" i="1"/>
  <c r="H953" i="1"/>
  <c r="H954" i="1"/>
  <c r="H955" i="1"/>
  <c r="H956" i="1"/>
  <c r="H957" i="1"/>
  <c r="H958" i="1"/>
  <c r="H959" i="1"/>
  <c r="H960" i="1"/>
  <c r="H961" i="1"/>
  <c r="H962" i="1"/>
  <c r="H963" i="1"/>
  <c r="H964" i="1"/>
  <c r="H965" i="1"/>
  <c r="H966" i="1"/>
  <c r="H967" i="1"/>
  <c r="H968" i="1"/>
  <c r="H969" i="1"/>
  <c r="H970" i="1"/>
  <c r="H971" i="1"/>
  <c r="H972" i="1"/>
  <c r="H973" i="1"/>
  <c r="H974" i="1"/>
  <c r="H975" i="1"/>
  <c r="H976" i="1"/>
  <c r="H977" i="1"/>
  <c r="H978" i="1"/>
  <c r="H979" i="1"/>
  <c r="H980" i="1"/>
  <c r="H981" i="1"/>
  <c r="H982" i="1"/>
  <c r="H983" i="1"/>
  <c r="H984" i="1"/>
  <c r="H985" i="1"/>
  <c r="H986" i="1"/>
  <c r="H987" i="1"/>
  <c r="H988" i="1"/>
  <c r="H989" i="1"/>
  <c r="H990" i="1"/>
  <c r="H991" i="1"/>
  <c r="H992" i="1"/>
  <c r="H993" i="1"/>
  <c r="H994" i="1"/>
  <c r="H995" i="1"/>
  <c r="H996" i="1"/>
  <c r="H997" i="1"/>
  <c r="H998" i="1"/>
  <c r="H999" i="1"/>
  <c r="H1000" i="1"/>
  <c r="H1001" i="1"/>
  <c r="H1002" i="1"/>
  <c r="H1003" i="1"/>
  <c r="H1004" i="1"/>
  <c r="H1005" i="1"/>
  <c r="H1006" i="1"/>
  <c r="H1007" i="1"/>
  <c r="H1008" i="1"/>
  <c r="H1009" i="1"/>
  <c r="H1010" i="1"/>
  <c r="H1011" i="1"/>
  <c r="H1012" i="1"/>
  <c r="H1013" i="1"/>
  <c r="H1014" i="1"/>
  <c r="H1015" i="1"/>
  <c r="H1016" i="1"/>
  <c r="H1017" i="1"/>
  <c r="H1018" i="1"/>
  <c r="H1019" i="1"/>
  <c r="H1020" i="1"/>
  <c r="H1021" i="1"/>
  <c r="H1022" i="1"/>
  <c r="H1023" i="1"/>
  <c r="H1024" i="1"/>
  <c r="H1025" i="1"/>
  <c r="H1026" i="1"/>
  <c r="H1027" i="1"/>
  <c r="H1028" i="1"/>
  <c r="H1029" i="1"/>
  <c r="H1030" i="1"/>
  <c r="H1031" i="1"/>
  <c r="H1032" i="1"/>
  <c r="H1033" i="1"/>
  <c r="H1034" i="1"/>
  <c r="H1035" i="1"/>
  <c r="H1036" i="1"/>
  <c r="H1037" i="1"/>
  <c r="H1038" i="1"/>
  <c r="H1039" i="1"/>
  <c r="H1040" i="1"/>
  <c r="H1041" i="1"/>
  <c r="H1042" i="1"/>
  <c r="H1043" i="1"/>
  <c r="H1044" i="1"/>
  <c r="H1045" i="1"/>
  <c r="H1046" i="1"/>
  <c r="H1047" i="1"/>
  <c r="H1048" i="1"/>
  <c r="H1049" i="1"/>
  <c r="H1050" i="1"/>
  <c r="H1051" i="1"/>
  <c r="H1052" i="1"/>
  <c r="H1053" i="1"/>
  <c r="H1054" i="1"/>
  <c r="H1055" i="1"/>
  <c r="H1056" i="1"/>
  <c r="H1057" i="1"/>
  <c r="H1058" i="1"/>
  <c r="H1059" i="1"/>
  <c r="H1060" i="1"/>
  <c r="H1061" i="1"/>
  <c r="H1062" i="1"/>
  <c r="H1063" i="1"/>
  <c r="H1064" i="1"/>
  <c r="H1065" i="1"/>
  <c r="H1066" i="1"/>
  <c r="H1067" i="1"/>
  <c r="H1068" i="1"/>
  <c r="H1069" i="1"/>
  <c r="H1070" i="1"/>
  <c r="H1071" i="1"/>
  <c r="H1072" i="1"/>
  <c r="H1073" i="1"/>
  <c r="H1074" i="1"/>
  <c r="H1075" i="1"/>
  <c r="H1076" i="1"/>
  <c r="H1077" i="1"/>
  <c r="H1078" i="1"/>
  <c r="H2" i="1"/>
  <c r="BA6" i="4"/>
  <c r="BA5" i="4"/>
  <c r="CE11" i="1"/>
  <c r="BQ738" i="1"/>
  <c r="BQ739" i="1"/>
  <c r="BQ740" i="1"/>
  <c r="BQ741" i="1"/>
  <c r="BQ742" i="1"/>
  <c r="BQ743" i="1"/>
  <c r="BQ744" i="1"/>
  <c r="BQ745" i="1"/>
  <c r="BQ746" i="1"/>
  <c r="BQ747" i="1"/>
  <c r="BQ748" i="1"/>
  <c r="BQ749" i="1"/>
  <c r="BQ750" i="1"/>
  <c r="BQ751" i="1"/>
  <c r="BQ752" i="1"/>
  <c r="BQ753" i="1"/>
  <c r="BQ754" i="1"/>
  <c r="BQ755" i="1"/>
  <c r="BQ756" i="1"/>
  <c r="BQ757" i="1"/>
  <c r="BQ758" i="1"/>
  <c r="BQ759" i="1"/>
  <c r="BQ760" i="1"/>
  <c r="BQ761" i="1"/>
  <c r="BQ762" i="1"/>
  <c r="BQ763" i="1"/>
  <c r="BQ764" i="1"/>
  <c r="BQ765" i="1"/>
  <c r="BQ766" i="1"/>
  <c r="BQ767" i="1"/>
  <c r="BQ768" i="1"/>
  <c r="BQ769" i="1"/>
  <c r="BQ770" i="1"/>
  <c r="BQ771" i="1"/>
  <c r="BQ772" i="1"/>
  <c r="BQ773" i="1"/>
  <c r="BQ774" i="1"/>
  <c r="BQ775" i="1"/>
  <c r="BQ776" i="1"/>
  <c r="BQ777" i="1"/>
  <c r="BQ778" i="1"/>
  <c r="BQ779" i="1"/>
  <c r="BQ780" i="1"/>
  <c r="BQ781" i="1"/>
  <c r="BQ782" i="1"/>
  <c r="BQ783" i="1"/>
  <c r="BQ784" i="1"/>
  <c r="BQ785" i="1"/>
  <c r="BQ786" i="1"/>
  <c r="BQ787" i="1"/>
  <c r="BQ788" i="1"/>
  <c r="BQ789" i="1"/>
  <c r="BQ790" i="1"/>
  <c r="BQ791" i="1"/>
  <c r="BQ792" i="1"/>
  <c r="BQ793" i="1"/>
  <c r="BQ794" i="1"/>
  <c r="BQ795" i="1"/>
  <c r="BQ796" i="1"/>
  <c r="BQ797" i="1"/>
  <c r="BQ798" i="1"/>
  <c r="BQ799" i="1"/>
  <c r="BQ800" i="1"/>
  <c r="BQ801" i="1"/>
  <c r="BQ802" i="1"/>
  <c r="BQ803" i="1"/>
  <c r="BQ804" i="1"/>
  <c r="BQ805" i="1"/>
  <c r="BQ806" i="1"/>
  <c r="BQ807" i="1"/>
  <c r="BQ808" i="1"/>
  <c r="BQ809" i="1"/>
  <c r="BQ810" i="1"/>
  <c r="BQ811" i="1"/>
  <c r="BQ812" i="1"/>
  <c r="BQ813" i="1"/>
  <c r="BQ814" i="1"/>
  <c r="BQ815" i="1"/>
  <c r="BQ816" i="1"/>
  <c r="BQ817" i="1"/>
  <c r="BQ818" i="1"/>
  <c r="BQ819" i="1"/>
  <c r="BQ820" i="1"/>
  <c r="BQ821" i="1"/>
  <c r="BQ822" i="1"/>
  <c r="BQ823" i="1"/>
  <c r="BQ824" i="1"/>
  <c r="BQ825" i="1"/>
  <c r="BQ826" i="1"/>
  <c r="BQ827" i="1"/>
  <c r="BQ828" i="1"/>
  <c r="BQ829" i="1"/>
  <c r="BQ830" i="1"/>
  <c r="BQ831" i="1"/>
  <c r="BQ832" i="1"/>
  <c r="BQ833" i="1"/>
  <c r="BQ834" i="1"/>
  <c r="BQ835" i="1"/>
  <c r="BQ836" i="1"/>
  <c r="BQ837" i="1"/>
  <c r="BQ838" i="1"/>
  <c r="BQ839" i="1"/>
  <c r="BQ840" i="1"/>
  <c r="BQ841" i="1"/>
  <c r="BQ842" i="1"/>
  <c r="BQ843" i="1"/>
  <c r="BQ844" i="1"/>
  <c r="BQ845" i="1"/>
  <c r="BQ846" i="1"/>
  <c r="BQ847" i="1"/>
  <c r="BQ848" i="1"/>
  <c r="BQ849" i="1"/>
  <c r="BQ850" i="1"/>
  <c r="BQ851" i="1"/>
  <c r="BQ852" i="1"/>
  <c r="BQ853" i="1"/>
  <c r="BQ854" i="1"/>
  <c r="BQ855" i="1"/>
  <c r="BQ856" i="1"/>
  <c r="BQ857" i="1"/>
  <c r="BQ858" i="1"/>
  <c r="BQ859" i="1"/>
  <c r="BQ860" i="1"/>
  <c r="BQ861" i="1"/>
  <c r="BQ862" i="1"/>
  <c r="BQ863" i="1"/>
  <c r="BQ864" i="1"/>
  <c r="BQ865" i="1"/>
  <c r="BQ866" i="1"/>
  <c r="BQ867" i="1"/>
  <c r="BQ868" i="1"/>
  <c r="BQ869" i="1"/>
  <c r="BQ870" i="1"/>
  <c r="BQ871" i="1"/>
  <c r="BQ872" i="1"/>
  <c r="BQ873" i="1"/>
  <c r="BQ874" i="1"/>
  <c r="BQ875" i="1"/>
  <c r="BQ876" i="1"/>
  <c r="BQ877" i="1"/>
  <c r="BQ878" i="1"/>
  <c r="BQ879" i="1"/>
  <c r="BQ880" i="1"/>
  <c r="BQ881" i="1"/>
  <c r="BQ882" i="1"/>
  <c r="BQ883" i="1"/>
  <c r="BQ884" i="1"/>
  <c r="BQ885" i="1"/>
  <c r="BQ886" i="1"/>
  <c r="BQ887" i="1"/>
  <c r="BQ888" i="1"/>
  <c r="BQ889" i="1"/>
  <c r="BQ890" i="1"/>
  <c r="BQ891" i="1"/>
  <c r="BQ892" i="1"/>
  <c r="BQ893" i="1"/>
  <c r="BQ894" i="1"/>
  <c r="BQ895" i="1"/>
  <c r="BQ896" i="1"/>
  <c r="BQ897" i="1"/>
  <c r="BQ898" i="1"/>
  <c r="BQ899" i="1"/>
  <c r="BQ900" i="1"/>
  <c r="BQ901" i="1"/>
  <c r="BQ902" i="1"/>
  <c r="BQ903" i="1"/>
  <c r="BQ904" i="1"/>
  <c r="BQ905" i="1"/>
  <c r="BQ906" i="1"/>
  <c r="BQ907" i="1"/>
  <c r="BQ908" i="1"/>
  <c r="BQ909" i="1"/>
  <c r="BQ910" i="1"/>
  <c r="BQ911" i="1"/>
  <c r="BQ912" i="1"/>
  <c r="BQ913" i="1"/>
  <c r="BQ914" i="1"/>
  <c r="BQ915" i="1"/>
  <c r="BQ916" i="1"/>
  <c r="BQ917" i="1"/>
  <c r="BQ918" i="1"/>
  <c r="BQ919" i="1"/>
  <c r="BQ920" i="1"/>
  <c r="BQ921" i="1"/>
  <c r="BQ922" i="1"/>
  <c r="BQ923" i="1"/>
  <c r="BQ924" i="1"/>
  <c r="BQ925" i="1"/>
  <c r="BQ926" i="1"/>
  <c r="BQ927" i="1"/>
  <c r="BQ928" i="1"/>
  <c r="BQ929" i="1"/>
  <c r="BQ930" i="1"/>
  <c r="BQ931" i="1"/>
  <c r="BQ932" i="1"/>
  <c r="BQ933" i="1"/>
  <c r="BQ934" i="1"/>
  <c r="BQ935" i="1"/>
  <c r="BQ936" i="1"/>
  <c r="BQ937" i="1"/>
  <c r="BQ938" i="1"/>
  <c r="BQ939" i="1"/>
  <c r="BQ940" i="1"/>
  <c r="BQ941" i="1"/>
  <c r="BQ942" i="1"/>
  <c r="BQ943" i="1"/>
  <c r="BQ944" i="1"/>
  <c r="BQ945" i="1"/>
  <c r="BQ946" i="1"/>
  <c r="BQ947" i="1"/>
  <c r="BQ948" i="1"/>
  <c r="BQ949" i="1"/>
  <c r="BQ950" i="1"/>
  <c r="BQ951" i="1"/>
  <c r="BQ952" i="1"/>
  <c r="BQ953" i="1"/>
  <c r="BQ954" i="1"/>
  <c r="BQ955" i="1"/>
  <c r="BQ956" i="1"/>
  <c r="BQ957" i="1"/>
  <c r="BQ958" i="1"/>
  <c r="BQ959" i="1"/>
  <c r="BQ960" i="1"/>
  <c r="BQ961" i="1"/>
  <c r="BQ962" i="1"/>
  <c r="BQ963" i="1"/>
  <c r="BQ964" i="1"/>
  <c r="BQ965" i="1"/>
  <c r="BQ966" i="1"/>
  <c r="BQ967" i="1"/>
  <c r="BQ968" i="1"/>
  <c r="BQ969" i="1"/>
  <c r="BQ970" i="1"/>
  <c r="BQ971" i="1"/>
  <c r="BQ972" i="1"/>
  <c r="BQ973" i="1"/>
  <c r="BQ974" i="1"/>
  <c r="BQ975" i="1"/>
  <c r="BQ976" i="1"/>
  <c r="BQ977" i="1"/>
  <c r="BQ978" i="1"/>
  <c r="BQ979" i="1"/>
  <c r="BQ980" i="1"/>
  <c r="BQ981" i="1"/>
  <c r="BQ982" i="1"/>
  <c r="BQ983" i="1"/>
  <c r="BQ984" i="1"/>
  <c r="BQ985" i="1"/>
  <c r="BQ986" i="1"/>
  <c r="BQ987" i="1"/>
  <c r="BQ988" i="1"/>
  <c r="BQ989" i="1"/>
  <c r="BQ990" i="1"/>
  <c r="BQ991" i="1"/>
  <c r="BQ992" i="1"/>
  <c r="BQ993" i="1"/>
  <c r="BQ994" i="1"/>
  <c r="BQ995" i="1"/>
  <c r="BQ996" i="1"/>
  <c r="BQ997" i="1"/>
  <c r="BQ998" i="1"/>
  <c r="BQ999" i="1"/>
  <c r="BQ1000" i="1"/>
  <c r="BQ1001" i="1"/>
  <c r="BQ1002" i="1"/>
  <c r="BQ1003" i="1"/>
  <c r="BQ1004" i="1"/>
  <c r="BQ1005" i="1"/>
  <c r="BQ1006" i="1"/>
  <c r="BQ1007" i="1"/>
  <c r="BQ1008" i="1"/>
  <c r="BQ1009" i="1"/>
  <c r="BQ1010" i="1"/>
  <c r="BQ1011" i="1"/>
  <c r="BQ1012" i="1"/>
  <c r="BQ1013" i="1"/>
  <c r="BQ1014" i="1"/>
  <c r="BQ1015" i="1"/>
  <c r="BQ1016" i="1"/>
  <c r="BQ1017" i="1"/>
  <c r="BQ1018" i="1"/>
  <c r="BQ1019" i="1"/>
  <c r="BQ1020" i="1"/>
  <c r="BQ1021" i="1"/>
  <c r="BQ1022" i="1"/>
  <c r="BQ1023" i="1"/>
  <c r="BQ1024" i="1"/>
  <c r="BQ1025" i="1"/>
  <c r="BQ1026" i="1"/>
  <c r="BQ1027" i="1"/>
  <c r="BQ1028" i="1"/>
  <c r="BQ1029" i="1"/>
  <c r="BQ1030" i="1"/>
  <c r="BQ1031" i="1"/>
  <c r="BQ1032" i="1"/>
  <c r="BQ1033" i="1"/>
  <c r="BQ1034" i="1"/>
  <c r="BQ1035" i="1"/>
  <c r="BQ1036" i="1"/>
  <c r="BQ1037" i="1"/>
  <c r="BQ1038" i="1"/>
  <c r="BQ1039" i="1"/>
  <c r="BQ1040" i="1"/>
  <c r="BQ1041" i="1"/>
  <c r="BQ1042" i="1"/>
  <c r="BQ1043" i="1"/>
  <c r="BQ1044" i="1"/>
  <c r="BQ1045" i="1"/>
  <c r="BQ1046" i="1"/>
  <c r="BQ1047" i="1"/>
  <c r="BQ1048" i="1"/>
  <c r="BQ1049" i="1"/>
  <c r="BQ1050" i="1"/>
  <c r="BQ1051" i="1"/>
  <c r="BQ1052" i="1"/>
  <c r="BQ1053" i="1"/>
  <c r="BQ1054" i="1"/>
  <c r="BQ1055" i="1"/>
  <c r="BQ1056" i="1"/>
  <c r="BQ1057" i="1"/>
  <c r="BQ1058" i="1"/>
  <c r="BQ1059" i="1"/>
  <c r="BQ1060" i="1"/>
  <c r="BQ1061" i="1"/>
  <c r="BQ1062" i="1"/>
  <c r="BQ1063" i="1"/>
  <c r="BQ1064" i="1"/>
  <c r="BQ1065" i="1"/>
  <c r="BQ1066" i="1"/>
  <c r="BQ1067" i="1"/>
  <c r="BQ1068" i="1"/>
  <c r="BQ1069" i="1"/>
  <c r="BQ1070" i="1"/>
  <c r="BQ1071" i="1"/>
  <c r="BQ1072" i="1"/>
  <c r="BQ1073" i="1"/>
  <c r="BQ1074" i="1"/>
  <c r="BQ1075" i="1"/>
  <c r="BQ1076" i="1"/>
  <c r="BQ1077" i="1"/>
  <c r="CA1069" i="1"/>
  <c r="CA1070" i="1"/>
  <c r="CA1071" i="1"/>
  <c r="CA1072" i="1"/>
  <c r="CA1073" i="1"/>
  <c r="CA1074" i="1"/>
  <c r="CA1075" i="1"/>
  <c r="CA1076" i="1"/>
  <c r="CA1077" i="1"/>
  <c r="Z744" i="1"/>
  <c r="Z745" i="1"/>
  <c r="Z746" i="1"/>
  <c r="Z747" i="1"/>
  <c r="Z748" i="1"/>
  <c r="Z749" i="1"/>
  <c r="Z750" i="1"/>
  <c r="Z751" i="1"/>
  <c r="Z752" i="1"/>
  <c r="Z753" i="1"/>
  <c r="Z754" i="1"/>
  <c r="Z755" i="1"/>
  <c r="Z756" i="1"/>
  <c r="Z757" i="1"/>
  <c r="Z758" i="1"/>
  <c r="Z759" i="1"/>
  <c r="Z760" i="1"/>
  <c r="Z761" i="1"/>
  <c r="Z762" i="1"/>
  <c r="Z763" i="1"/>
  <c r="Z764" i="1"/>
  <c r="Z765" i="1"/>
  <c r="Z766" i="1"/>
  <c r="Z767" i="1"/>
  <c r="Z768" i="1"/>
  <c r="Z769" i="1"/>
  <c r="Z770" i="1"/>
  <c r="Z771" i="1"/>
  <c r="Z772" i="1"/>
  <c r="Z773" i="1"/>
  <c r="Z774" i="1"/>
  <c r="Z775" i="1"/>
  <c r="Z776" i="1"/>
  <c r="Z777" i="1"/>
  <c r="Z778" i="1"/>
  <c r="Z779" i="1"/>
  <c r="Z780" i="1"/>
  <c r="Z781" i="1"/>
  <c r="Z782" i="1"/>
  <c r="Z783" i="1"/>
  <c r="Z784" i="1"/>
  <c r="Z785" i="1"/>
  <c r="Z786" i="1"/>
  <c r="Z787" i="1"/>
  <c r="Z788" i="1"/>
  <c r="Z789" i="1"/>
  <c r="Z790" i="1"/>
  <c r="Z791" i="1"/>
  <c r="Z792" i="1"/>
  <c r="Z793" i="1"/>
  <c r="Z794" i="1"/>
  <c r="Z795" i="1"/>
  <c r="Z796" i="1"/>
  <c r="Z797" i="1"/>
  <c r="Z798" i="1"/>
  <c r="Z799" i="1"/>
  <c r="Z800" i="1"/>
  <c r="Z801" i="1"/>
  <c r="Z802" i="1"/>
  <c r="Z803" i="1"/>
  <c r="Z804" i="1"/>
  <c r="Z805" i="1"/>
  <c r="Z806" i="1"/>
  <c r="Z807" i="1"/>
  <c r="Z808" i="1"/>
  <c r="Z809" i="1"/>
  <c r="Z810" i="1"/>
  <c r="Z811" i="1"/>
  <c r="Z812" i="1"/>
  <c r="Z813" i="1"/>
  <c r="Z814" i="1"/>
  <c r="Z815" i="1"/>
  <c r="Z816" i="1"/>
  <c r="Z817" i="1"/>
  <c r="Z818" i="1"/>
  <c r="Z819" i="1"/>
  <c r="Z820" i="1"/>
  <c r="Z821" i="1"/>
  <c r="Z822" i="1"/>
  <c r="Z823" i="1"/>
  <c r="Z824" i="1"/>
  <c r="Z825" i="1"/>
  <c r="Z826" i="1"/>
  <c r="Z827" i="1"/>
  <c r="Z828" i="1"/>
  <c r="Z829" i="1"/>
  <c r="Z830" i="1"/>
  <c r="Z831" i="1"/>
  <c r="Z832" i="1"/>
  <c r="Z833" i="1"/>
  <c r="Z834" i="1"/>
  <c r="Z835" i="1"/>
  <c r="Z836" i="1"/>
  <c r="Z837" i="1"/>
  <c r="Z838" i="1"/>
  <c r="Z839" i="1"/>
  <c r="Z840" i="1"/>
  <c r="Z841" i="1"/>
  <c r="Z842" i="1"/>
  <c r="Z843" i="1"/>
  <c r="Z844" i="1"/>
  <c r="Z845" i="1"/>
  <c r="Z846" i="1"/>
  <c r="Z847" i="1"/>
  <c r="Z848" i="1"/>
  <c r="Z849" i="1"/>
  <c r="Z850" i="1"/>
  <c r="Z851" i="1"/>
  <c r="Z852" i="1"/>
  <c r="Z853" i="1"/>
  <c r="Z854" i="1"/>
  <c r="Z855" i="1"/>
  <c r="Z856" i="1"/>
  <c r="Z857" i="1"/>
  <c r="Z858" i="1"/>
  <c r="Z859" i="1"/>
  <c r="Z860" i="1"/>
  <c r="Z861" i="1"/>
  <c r="Z862" i="1"/>
  <c r="Z863" i="1"/>
  <c r="Z864" i="1"/>
  <c r="Z865" i="1"/>
  <c r="Z866" i="1"/>
  <c r="Z867" i="1"/>
  <c r="Z868" i="1"/>
  <c r="Z869" i="1"/>
  <c r="Z870" i="1"/>
  <c r="Z871" i="1"/>
  <c r="Z872" i="1"/>
  <c r="Z873" i="1"/>
  <c r="Z874" i="1"/>
  <c r="Z875" i="1"/>
  <c r="Z876" i="1"/>
  <c r="Z877" i="1"/>
  <c r="Z878" i="1"/>
  <c r="Z879" i="1"/>
  <c r="Z880" i="1"/>
  <c r="Z881" i="1"/>
  <c r="Z882" i="1"/>
  <c r="Z883" i="1"/>
  <c r="Z884" i="1"/>
  <c r="Z885" i="1"/>
  <c r="Z886" i="1"/>
  <c r="Z887" i="1"/>
  <c r="Z888" i="1"/>
  <c r="Z889" i="1"/>
  <c r="Z890" i="1"/>
  <c r="Z891" i="1"/>
  <c r="Z892" i="1"/>
  <c r="Z893" i="1"/>
  <c r="Z894" i="1"/>
  <c r="Z895" i="1"/>
  <c r="Z896" i="1"/>
  <c r="Z897" i="1"/>
  <c r="Z898" i="1"/>
  <c r="Z899" i="1"/>
  <c r="Z900" i="1"/>
  <c r="Z901" i="1"/>
  <c r="Z902" i="1"/>
  <c r="Z903" i="1"/>
  <c r="Z904" i="1"/>
  <c r="Z905" i="1"/>
  <c r="Z906" i="1"/>
  <c r="Z907" i="1"/>
  <c r="Z908" i="1"/>
  <c r="Z909" i="1"/>
  <c r="Z910" i="1"/>
  <c r="Z911" i="1"/>
  <c r="Z912" i="1"/>
  <c r="Z913" i="1"/>
  <c r="Z914" i="1"/>
  <c r="Z915" i="1"/>
  <c r="Z916" i="1"/>
  <c r="Z917" i="1"/>
  <c r="Z918" i="1"/>
  <c r="Z919" i="1"/>
  <c r="Z920" i="1"/>
  <c r="Z921" i="1"/>
  <c r="Z922" i="1"/>
  <c r="Z923" i="1"/>
  <c r="Z924" i="1"/>
  <c r="Z925" i="1"/>
  <c r="Z926" i="1"/>
  <c r="Z927" i="1"/>
  <c r="Z928" i="1"/>
  <c r="Z929" i="1"/>
  <c r="Z930" i="1"/>
  <c r="Z931" i="1"/>
  <c r="Z932" i="1"/>
  <c r="Z933" i="1"/>
  <c r="Z934" i="1"/>
  <c r="Z935" i="1"/>
  <c r="Z936" i="1"/>
  <c r="Z937" i="1"/>
  <c r="Z938" i="1"/>
  <c r="Z939" i="1"/>
  <c r="Z940" i="1"/>
  <c r="Z941" i="1"/>
  <c r="Z942" i="1"/>
  <c r="Z943" i="1"/>
  <c r="Z944" i="1"/>
  <c r="Z945" i="1"/>
  <c r="Z946" i="1"/>
  <c r="Z947" i="1"/>
  <c r="Z948" i="1"/>
  <c r="Z949" i="1"/>
  <c r="Z950" i="1"/>
  <c r="Z951" i="1"/>
  <c r="Z952" i="1"/>
  <c r="Z953" i="1"/>
  <c r="Z954" i="1"/>
  <c r="Z955" i="1"/>
  <c r="Z956" i="1"/>
  <c r="Z957" i="1"/>
  <c r="Z958" i="1"/>
  <c r="Z959" i="1"/>
  <c r="Z960" i="1"/>
  <c r="Z961" i="1"/>
  <c r="Z962" i="1"/>
  <c r="Z963" i="1"/>
  <c r="Z964" i="1"/>
  <c r="Z965" i="1"/>
  <c r="Z966" i="1"/>
  <c r="Z967" i="1"/>
  <c r="Z968" i="1"/>
  <c r="Z969" i="1"/>
  <c r="Z970" i="1"/>
  <c r="Z971" i="1"/>
  <c r="Z972" i="1"/>
  <c r="Z973" i="1"/>
  <c r="Z974" i="1"/>
  <c r="Z975" i="1"/>
  <c r="Z976" i="1"/>
  <c r="Z977" i="1"/>
  <c r="Z978" i="1"/>
  <c r="Z979" i="1"/>
  <c r="Z980" i="1"/>
  <c r="Z981" i="1"/>
  <c r="Z982" i="1"/>
  <c r="Z983" i="1"/>
  <c r="Z984" i="1"/>
  <c r="Z985" i="1"/>
  <c r="Z986" i="1"/>
  <c r="Z987" i="1"/>
  <c r="Z988" i="1"/>
  <c r="Z989" i="1"/>
  <c r="Z990" i="1"/>
  <c r="Z991" i="1"/>
  <c r="Z992" i="1"/>
  <c r="Z993" i="1"/>
  <c r="Z994" i="1"/>
  <c r="Z995" i="1"/>
  <c r="Z996" i="1"/>
  <c r="Z997" i="1"/>
  <c r="Z998" i="1"/>
  <c r="Z999" i="1"/>
  <c r="Z1000" i="1"/>
  <c r="Z1001" i="1"/>
  <c r="Z1002" i="1"/>
  <c r="Z1003" i="1"/>
  <c r="Z1004" i="1"/>
  <c r="Z1005" i="1"/>
  <c r="Z1006" i="1"/>
  <c r="Z1007" i="1"/>
  <c r="Z1008" i="1"/>
  <c r="Z1009" i="1"/>
  <c r="Z1010" i="1"/>
  <c r="Z1011" i="1"/>
  <c r="Z1012" i="1"/>
  <c r="Z1013" i="1"/>
  <c r="Z1014" i="1"/>
  <c r="Z1015" i="1"/>
  <c r="Z1016" i="1"/>
  <c r="Z1017" i="1"/>
  <c r="Z1018" i="1"/>
  <c r="Z1019" i="1"/>
  <c r="Z1020" i="1"/>
  <c r="Z1021" i="1"/>
  <c r="Z1022" i="1"/>
  <c r="Z1023" i="1"/>
  <c r="Z1024" i="1"/>
  <c r="Z1025" i="1"/>
  <c r="Z1026" i="1"/>
  <c r="Z1027" i="1"/>
  <c r="Z1028" i="1"/>
  <c r="Z1029" i="1"/>
  <c r="Z1030" i="1"/>
  <c r="Z1031" i="1"/>
  <c r="Z1032" i="1"/>
  <c r="Z1033" i="1"/>
  <c r="Z1034" i="1"/>
  <c r="Z1035" i="1"/>
  <c r="Z1036" i="1"/>
  <c r="Z1037" i="1"/>
  <c r="Z1038" i="1"/>
  <c r="Z1039" i="1"/>
  <c r="Z1040" i="1"/>
  <c r="Z1041" i="1"/>
  <c r="Z1042" i="1"/>
  <c r="Z1043" i="1"/>
  <c r="Z1044" i="1"/>
  <c r="Z1045" i="1"/>
  <c r="Z1046" i="1"/>
  <c r="Z1047" i="1"/>
  <c r="Z1048" i="1"/>
  <c r="Z1049" i="1"/>
  <c r="Z1050" i="1"/>
  <c r="Z1051" i="1"/>
  <c r="Z1052" i="1"/>
  <c r="Z1053" i="1"/>
  <c r="Z1054" i="1"/>
  <c r="Z1055" i="1"/>
  <c r="Z1056" i="1"/>
  <c r="Z1057" i="1"/>
  <c r="Z1058" i="1"/>
  <c r="Z1059" i="1"/>
  <c r="Z1060" i="1"/>
  <c r="Z1061" i="1"/>
  <c r="Z1062" i="1"/>
  <c r="Z1063" i="1"/>
  <c r="Z1064" i="1"/>
  <c r="Z1065" i="1"/>
  <c r="Z1066" i="1"/>
  <c r="Z1067" i="1"/>
  <c r="Z1068" i="1"/>
  <c r="Z1069" i="1"/>
  <c r="Z1070" i="1"/>
  <c r="Z1071" i="1"/>
  <c r="Z1072" i="1"/>
  <c r="Z1073" i="1"/>
  <c r="Z1074" i="1"/>
  <c r="Z1075" i="1"/>
  <c r="Z1076" i="1"/>
  <c r="Z1077" i="1"/>
  <c r="Z1078" i="1"/>
  <c r="T732" i="1"/>
  <c r="T733" i="1"/>
  <c r="T734" i="1"/>
  <c r="T735" i="1"/>
  <c r="T736" i="1"/>
  <c r="T737" i="1"/>
  <c r="T738" i="1"/>
  <c r="T739" i="1"/>
  <c r="T740" i="1"/>
  <c r="T741" i="1"/>
  <c r="T742" i="1"/>
  <c r="T743" i="1"/>
  <c r="T744" i="1"/>
  <c r="T745" i="1"/>
  <c r="T746" i="1"/>
  <c r="T747" i="1"/>
  <c r="T748" i="1"/>
  <c r="T749" i="1"/>
  <c r="T750" i="1"/>
  <c r="T751" i="1"/>
  <c r="T752" i="1"/>
  <c r="T753" i="1"/>
  <c r="T754" i="1"/>
  <c r="T755" i="1"/>
  <c r="T756" i="1"/>
  <c r="T757" i="1"/>
  <c r="T758" i="1"/>
  <c r="T759" i="1"/>
  <c r="T760" i="1"/>
  <c r="T761" i="1"/>
  <c r="T762" i="1"/>
  <c r="T763" i="1"/>
  <c r="T764" i="1"/>
  <c r="T765" i="1"/>
  <c r="T766" i="1"/>
  <c r="T767" i="1"/>
  <c r="T768" i="1"/>
  <c r="T769" i="1"/>
  <c r="T770" i="1"/>
  <c r="T771" i="1"/>
  <c r="T772" i="1"/>
  <c r="T773" i="1"/>
  <c r="T774" i="1"/>
  <c r="T775" i="1"/>
  <c r="T776" i="1"/>
  <c r="T777" i="1"/>
  <c r="T778" i="1"/>
  <c r="T779" i="1"/>
  <c r="T780" i="1"/>
  <c r="T781" i="1"/>
  <c r="T782" i="1"/>
  <c r="T783" i="1"/>
  <c r="T784" i="1"/>
  <c r="T785" i="1"/>
  <c r="T786" i="1"/>
  <c r="T787" i="1"/>
  <c r="T788" i="1"/>
  <c r="T789" i="1"/>
  <c r="T790" i="1"/>
  <c r="T791" i="1"/>
  <c r="T792" i="1"/>
  <c r="T793" i="1"/>
  <c r="T794" i="1"/>
  <c r="T795" i="1"/>
  <c r="T796" i="1"/>
  <c r="T797" i="1"/>
  <c r="T798" i="1"/>
  <c r="T799" i="1"/>
  <c r="T800" i="1"/>
  <c r="T801" i="1"/>
  <c r="T802" i="1"/>
  <c r="T803" i="1"/>
  <c r="T804" i="1"/>
  <c r="T805" i="1"/>
  <c r="T806" i="1"/>
  <c r="T807" i="1"/>
  <c r="T808" i="1"/>
  <c r="T809" i="1"/>
  <c r="T810" i="1"/>
  <c r="T811" i="1"/>
  <c r="T812" i="1"/>
  <c r="T813" i="1"/>
  <c r="T814" i="1"/>
  <c r="T815" i="1"/>
  <c r="T816" i="1"/>
  <c r="T817" i="1"/>
  <c r="T818" i="1"/>
  <c r="T819" i="1"/>
  <c r="T820" i="1"/>
  <c r="T821" i="1"/>
  <c r="T822" i="1"/>
  <c r="T823" i="1"/>
  <c r="T824" i="1"/>
  <c r="T825" i="1"/>
  <c r="T826" i="1"/>
  <c r="T827" i="1"/>
  <c r="T828" i="1"/>
  <c r="T829" i="1"/>
  <c r="T830" i="1"/>
  <c r="T831" i="1"/>
  <c r="T832" i="1"/>
  <c r="T833" i="1"/>
  <c r="T834" i="1"/>
  <c r="T835" i="1"/>
  <c r="T836" i="1"/>
  <c r="T837" i="1"/>
  <c r="T838" i="1"/>
  <c r="T839" i="1"/>
  <c r="T840" i="1"/>
  <c r="T841" i="1"/>
  <c r="T842" i="1"/>
  <c r="T843" i="1"/>
  <c r="T844" i="1"/>
  <c r="T845" i="1"/>
  <c r="T846" i="1"/>
  <c r="T847" i="1"/>
  <c r="T848" i="1"/>
  <c r="T849" i="1"/>
  <c r="T850" i="1"/>
  <c r="T851" i="1"/>
  <c r="T852" i="1"/>
  <c r="T853" i="1"/>
  <c r="T854" i="1"/>
  <c r="T855" i="1"/>
  <c r="T856" i="1"/>
  <c r="T857" i="1"/>
  <c r="T858" i="1"/>
  <c r="T859" i="1"/>
  <c r="T860" i="1"/>
  <c r="T861" i="1"/>
  <c r="T862" i="1"/>
  <c r="T863" i="1"/>
  <c r="T864" i="1"/>
  <c r="T865" i="1"/>
  <c r="T866" i="1"/>
  <c r="T867" i="1"/>
  <c r="T868" i="1"/>
  <c r="T869" i="1"/>
  <c r="T870" i="1"/>
  <c r="T871" i="1"/>
  <c r="T872" i="1"/>
  <c r="T873" i="1"/>
  <c r="T874" i="1"/>
  <c r="T875" i="1"/>
  <c r="T876" i="1"/>
  <c r="T877" i="1"/>
  <c r="T878" i="1"/>
  <c r="T879" i="1"/>
  <c r="T880" i="1"/>
  <c r="T881" i="1"/>
  <c r="T882" i="1"/>
  <c r="T883" i="1"/>
  <c r="T884" i="1"/>
  <c r="T885" i="1"/>
  <c r="T886" i="1"/>
  <c r="T887" i="1"/>
  <c r="T888" i="1"/>
  <c r="T889" i="1"/>
  <c r="T890" i="1"/>
  <c r="T891" i="1"/>
  <c r="T892" i="1"/>
  <c r="T893" i="1"/>
  <c r="T894" i="1"/>
  <c r="T895" i="1"/>
  <c r="T896" i="1"/>
  <c r="T897" i="1"/>
  <c r="T898" i="1"/>
  <c r="T899" i="1"/>
  <c r="T900" i="1"/>
  <c r="T901" i="1"/>
  <c r="T902" i="1"/>
  <c r="T903" i="1"/>
  <c r="T904" i="1"/>
  <c r="T905" i="1"/>
  <c r="T906" i="1"/>
  <c r="T907" i="1"/>
  <c r="T908" i="1"/>
  <c r="T909" i="1"/>
  <c r="T910" i="1"/>
  <c r="T911" i="1"/>
  <c r="T912" i="1"/>
  <c r="T913" i="1"/>
  <c r="T914" i="1"/>
  <c r="T915" i="1"/>
  <c r="T916" i="1"/>
  <c r="T917" i="1"/>
  <c r="T918" i="1"/>
  <c r="T919" i="1"/>
  <c r="T920" i="1"/>
  <c r="T921" i="1"/>
  <c r="T922" i="1"/>
  <c r="T923" i="1"/>
  <c r="T924" i="1"/>
  <c r="T925" i="1"/>
  <c r="T926" i="1"/>
  <c r="T927" i="1"/>
  <c r="T928" i="1"/>
  <c r="T929" i="1"/>
  <c r="T930" i="1"/>
  <c r="T931" i="1"/>
  <c r="T932" i="1"/>
  <c r="T933" i="1"/>
  <c r="T934" i="1"/>
  <c r="T935" i="1"/>
  <c r="T936" i="1"/>
  <c r="T937" i="1"/>
  <c r="T938" i="1"/>
  <c r="T939" i="1"/>
  <c r="T940" i="1"/>
  <c r="T941" i="1"/>
  <c r="T942" i="1"/>
  <c r="T943" i="1"/>
  <c r="T944" i="1"/>
  <c r="T945" i="1"/>
  <c r="T946" i="1"/>
  <c r="T947" i="1"/>
  <c r="T948" i="1"/>
  <c r="T949" i="1"/>
  <c r="T950" i="1"/>
  <c r="T951" i="1"/>
  <c r="T952" i="1"/>
  <c r="T953" i="1"/>
  <c r="T954" i="1"/>
  <c r="T955" i="1"/>
  <c r="T956" i="1"/>
  <c r="T957" i="1"/>
  <c r="T958" i="1"/>
  <c r="T959" i="1"/>
  <c r="T960" i="1"/>
  <c r="T961" i="1"/>
  <c r="T962" i="1"/>
  <c r="T963" i="1"/>
  <c r="T964" i="1"/>
  <c r="T965" i="1"/>
  <c r="T966" i="1"/>
  <c r="T967" i="1"/>
  <c r="T968" i="1"/>
  <c r="T969" i="1"/>
  <c r="T970" i="1"/>
  <c r="T971" i="1"/>
  <c r="T972" i="1"/>
  <c r="T973" i="1"/>
  <c r="T974" i="1"/>
  <c r="T975" i="1"/>
  <c r="T976" i="1"/>
  <c r="T977" i="1"/>
  <c r="T978" i="1"/>
  <c r="T979" i="1"/>
  <c r="T980" i="1"/>
  <c r="T981" i="1"/>
  <c r="T982" i="1"/>
  <c r="T983" i="1"/>
  <c r="T984" i="1"/>
  <c r="T985" i="1"/>
  <c r="T986" i="1"/>
  <c r="T987" i="1"/>
  <c r="T988" i="1"/>
  <c r="T989" i="1"/>
  <c r="T990" i="1"/>
  <c r="T991" i="1"/>
  <c r="T992" i="1"/>
  <c r="T993" i="1"/>
  <c r="T994" i="1"/>
  <c r="T995" i="1"/>
  <c r="T996" i="1"/>
  <c r="T997" i="1"/>
  <c r="T998" i="1"/>
  <c r="T999" i="1"/>
  <c r="T1000" i="1"/>
  <c r="T1001" i="1"/>
  <c r="T1002" i="1"/>
  <c r="T1003" i="1"/>
  <c r="T1004" i="1"/>
  <c r="T1005" i="1"/>
  <c r="T1006" i="1"/>
  <c r="T1007" i="1"/>
  <c r="T1008" i="1"/>
  <c r="T1009" i="1"/>
  <c r="T1010" i="1"/>
  <c r="T1011" i="1"/>
  <c r="T1012" i="1"/>
  <c r="T1013" i="1"/>
  <c r="T1014" i="1"/>
  <c r="T1015" i="1"/>
  <c r="T1016" i="1"/>
  <c r="T1017" i="1"/>
  <c r="T1018" i="1"/>
  <c r="T1019" i="1"/>
  <c r="T1020" i="1"/>
  <c r="T1021" i="1"/>
  <c r="T1022" i="1"/>
  <c r="T1023" i="1"/>
  <c r="T1024" i="1"/>
  <c r="T1025" i="1"/>
  <c r="T1026" i="1"/>
  <c r="T1027" i="1"/>
  <c r="T1028" i="1"/>
  <c r="T1029" i="1"/>
  <c r="T1030" i="1"/>
  <c r="T1031" i="1"/>
  <c r="T1032" i="1"/>
  <c r="T1033" i="1"/>
  <c r="T1034" i="1"/>
  <c r="T1035" i="1"/>
  <c r="T1036" i="1"/>
  <c r="T1037" i="1"/>
  <c r="T1038" i="1"/>
  <c r="T1039" i="1"/>
  <c r="T1040" i="1"/>
  <c r="T1041" i="1"/>
  <c r="T1042" i="1"/>
  <c r="T1043" i="1"/>
  <c r="T1044" i="1"/>
  <c r="T1045" i="1"/>
  <c r="T1046" i="1"/>
  <c r="T1047" i="1"/>
  <c r="T1048" i="1"/>
  <c r="T1049" i="1"/>
  <c r="T1050" i="1"/>
  <c r="T1051" i="1"/>
  <c r="T1052" i="1"/>
  <c r="T1053" i="1"/>
  <c r="T1054" i="1"/>
  <c r="T1055" i="1"/>
  <c r="T1056" i="1"/>
  <c r="T1057" i="1"/>
  <c r="T1058" i="1"/>
  <c r="T1059" i="1"/>
  <c r="T1060" i="1"/>
  <c r="T1061" i="1"/>
  <c r="T1062" i="1"/>
  <c r="T1063" i="1"/>
  <c r="T1064" i="1"/>
  <c r="T1065" i="1"/>
  <c r="T1066" i="1"/>
  <c r="T1067" i="1"/>
  <c r="T1068" i="1"/>
  <c r="T1069" i="1"/>
  <c r="T1070" i="1"/>
  <c r="T1071" i="1"/>
  <c r="T1072" i="1"/>
  <c r="T1073" i="1"/>
  <c r="T1074" i="1"/>
  <c r="T1075" i="1"/>
  <c r="T1076" i="1"/>
  <c r="T1077" i="1"/>
  <c r="T1078" i="1"/>
  <c r="Q468" i="1"/>
  <c r="Q469" i="1"/>
  <c r="Q470" i="1"/>
  <c r="Q471" i="1"/>
  <c r="Q472" i="1"/>
  <c r="Q473" i="1"/>
  <c r="Q474" i="1"/>
  <c r="Q475" i="1"/>
  <c r="Q476" i="1"/>
  <c r="Q477" i="1"/>
  <c r="Q478" i="1"/>
  <c r="Q479" i="1"/>
  <c r="Q480" i="1"/>
  <c r="Q481" i="1"/>
  <c r="Q482" i="1"/>
  <c r="Q483" i="1"/>
  <c r="Q484" i="1"/>
  <c r="Q485" i="1"/>
  <c r="Q486" i="1"/>
  <c r="Q487" i="1"/>
  <c r="Q488" i="1"/>
  <c r="Q489" i="1"/>
  <c r="Q490" i="1"/>
  <c r="Q491" i="1"/>
  <c r="Q492" i="1"/>
  <c r="Q493" i="1"/>
  <c r="Q494" i="1"/>
  <c r="Q495" i="1"/>
  <c r="Q496" i="1"/>
  <c r="Q497" i="1"/>
  <c r="Q498" i="1"/>
  <c r="Q499" i="1"/>
  <c r="Q500" i="1"/>
  <c r="Q501" i="1"/>
  <c r="Q502" i="1"/>
  <c r="Q503" i="1"/>
  <c r="Q504" i="1"/>
  <c r="Q505" i="1"/>
  <c r="Q506" i="1"/>
  <c r="Q507" i="1"/>
  <c r="Q508" i="1"/>
  <c r="Q509" i="1"/>
  <c r="Q510" i="1"/>
  <c r="Q511" i="1"/>
  <c r="Q512" i="1"/>
  <c r="Q513" i="1"/>
  <c r="Q514" i="1"/>
  <c r="Q515" i="1"/>
  <c r="Q516" i="1"/>
  <c r="Q517" i="1"/>
  <c r="Q518" i="1"/>
  <c r="Q519" i="1"/>
  <c r="Q520" i="1"/>
  <c r="Q521" i="1"/>
  <c r="Q522" i="1"/>
  <c r="Q523" i="1"/>
  <c r="Q524" i="1"/>
  <c r="Q525" i="1"/>
  <c r="Q526" i="1"/>
  <c r="Q527" i="1"/>
  <c r="Q528" i="1"/>
  <c r="Q529" i="1"/>
  <c r="Q530" i="1"/>
  <c r="Q531" i="1"/>
  <c r="Q532" i="1"/>
  <c r="Q533" i="1"/>
  <c r="Q534" i="1"/>
  <c r="Q535" i="1"/>
  <c r="Q536" i="1"/>
  <c r="Q537" i="1"/>
  <c r="Q538" i="1"/>
  <c r="Q539" i="1"/>
  <c r="Q540" i="1"/>
  <c r="Q541" i="1"/>
  <c r="Q542" i="1"/>
  <c r="Q543" i="1"/>
  <c r="Q544" i="1"/>
  <c r="Q545" i="1"/>
  <c r="Q546" i="1"/>
  <c r="Q547" i="1"/>
  <c r="Q548" i="1"/>
  <c r="Q549" i="1"/>
  <c r="Q550" i="1"/>
  <c r="Q551" i="1"/>
  <c r="Q552" i="1"/>
  <c r="Q553" i="1"/>
  <c r="Q554" i="1"/>
  <c r="Q555" i="1"/>
  <c r="Q556" i="1"/>
  <c r="Q557" i="1"/>
  <c r="Q558" i="1"/>
  <c r="Q559" i="1"/>
  <c r="Q560" i="1"/>
  <c r="Q561" i="1"/>
  <c r="Q562" i="1"/>
  <c r="Q563" i="1"/>
  <c r="Q564" i="1"/>
  <c r="Q565" i="1"/>
  <c r="Q566" i="1"/>
  <c r="Q567" i="1"/>
  <c r="Q568" i="1"/>
  <c r="Q569" i="1"/>
  <c r="Q570" i="1"/>
  <c r="Q571" i="1"/>
  <c r="Q572" i="1"/>
  <c r="Q573" i="1"/>
  <c r="Q574" i="1"/>
  <c r="Q575" i="1"/>
  <c r="Q576" i="1"/>
  <c r="Q577" i="1"/>
  <c r="Q578" i="1"/>
  <c r="Q579" i="1"/>
  <c r="Q580" i="1"/>
  <c r="Q581" i="1"/>
  <c r="Q582" i="1"/>
  <c r="Q583" i="1"/>
  <c r="Q584" i="1"/>
  <c r="Q585" i="1"/>
  <c r="Q586" i="1"/>
  <c r="Q587" i="1"/>
  <c r="Q588" i="1"/>
  <c r="Q589" i="1"/>
  <c r="Q590" i="1"/>
  <c r="Q591" i="1"/>
  <c r="Q592" i="1"/>
  <c r="Q593" i="1"/>
  <c r="Q594" i="1"/>
  <c r="Q595" i="1"/>
  <c r="Q596" i="1"/>
  <c r="Q597" i="1"/>
  <c r="Q598" i="1"/>
  <c r="Q599" i="1"/>
  <c r="Q600" i="1"/>
  <c r="Q601" i="1"/>
  <c r="Q602" i="1"/>
  <c r="Q603" i="1"/>
  <c r="Q604" i="1"/>
  <c r="Q605" i="1"/>
  <c r="Q606" i="1"/>
  <c r="Q607" i="1"/>
  <c r="Q608" i="1"/>
  <c r="Q609" i="1"/>
  <c r="Q610" i="1"/>
  <c r="Q611" i="1"/>
  <c r="Q612" i="1"/>
  <c r="Q613" i="1"/>
  <c r="Q614" i="1"/>
  <c r="Q615" i="1"/>
  <c r="Q616" i="1"/>
  <c r="Q617" i="1"/>
  <c r="Q618" i="1"/>
  <c r="Q619" i="1"/>
  <c r="Q620" i="1"/>
  <c r="Q621" i="1"/>
  <c r="Q622" i="1"/>
  <c r="Q623" i="1"/>
  <c r="Q624" i="1"/>
  <c r="Q625" i="1"/>
  <c r="Q626" i="1"/>
  <c r="Q627" i="1"/>
  <c r="Q628" i="1"/>
  <c r="Q629" i="1"/>
  <c r="Q630" i="1"/>
  <c r="Q631" i="1"/>
  <c r="Q632" i="1"/>
  <c r="Q633" i="1"/>
  <c r="Q634" i="1"/>
  <c r="Q635" i="1"/>
  <c r="Q636" i="1"/>
  <c r="Q637" i="1"/>
  <c r="Q638" i="1"/>
  <c r="Q639" i="1"/>
  <c r="Q640" i="1"/>
  <c r="Q641" i="1"/>
  <c r="Q642" i="1"/>
  <c r="Q643" i="1"/>
  <c r="Q644" i="1"/>
  <c r="Q645" i="1"/>
  <c r="Q646" i="1"/>
  <c r="Q647" i="1"/>
  <c r="Q648" i="1"/>
  <c r="Q649" i="1"/>
  <c r="Q650" i="1"/>
  <c r="Q651" i="1"/>
  <c r="Q652" i="1"/>
  <c r="Q653" i="1"/>
  <c r="Q654" i="1"/>
  <c r="Q655" i="1"/>
  <c r="Q656" i="1"/>
  <c r="Q657" i="1"/>
  <c r="Q658" i="1"/>
  <c r="Q659" i="1"/>
  <c r="Q660" i="1"/>
  <c r="Q661" i="1"/>
  <c r="Q662" i="1"/>
  <c r="Q663" i="1"/>
  <c r="Q664" i="1"/>
  <c r="Q665" i="1"/>
  <c r="Q666" i="1"/>
  <c r="Q667" i="1"/>
  <c r="Q668" i="1"/>
  <c r="Q669" i="1"/>
  <c r="Q670" i="1"/>
  <c r="Q671" i="1"/>
  <c r="Q672" i="1"/>
  <c r="Q673" i="1"/>
  <c r="Q674" i="1"/>
  <c r="Q675" i="1"/>
  <c r="Q676" i="1"/>
  <c r="Q677" i="1"/>
  <c r="Q678" i="1"/>
  <c r="Q679" i="1"/>
  <c r="Q680" i="1"/>
  <c r="Q681" i="1"/>
  <c r="Q682" i="1"/>
  <c r="Q683" i="1"/>
  <c r="Q684" i="1"/>
  <c r="Q685" i="1"/>
  <c r="Q686" i="1"/>
  <c r="Q687" i="1"/>
  <c r="Q688" i="1"/>
  <c r="Q689" i="1"/>
  <c r="Q690" i="1"/>
  <c r="Q691" i="1"/>
  <c r="Q692" i="1"/>
  <c r="Q693" i="1"/>
  <c r="Q694" i="1"/>
  <c r="Q695" i="1"/>
  <c r="Q696" i="1"/>
  <c r="Q697" i="1"/>
  <c r="Q698" i="1"/>
  <c r="Q699" i="1"/>
  <c r="Q700" i="1"/>
  <c r="Q701" i="1"/>
  <c r="Q702" i="1"/>
  <c r="Q703" i="1"/>
  <c r="Q704" i="1"/>
  <c r="Q705" i="1"/>
  <c r="Q706" i="1"/>
  <c r="Q707" i="1"/>
  <c r="Q708" i="1"/>
  <c r="Q709" i="1"/>
  <c r="Q710" i="1"/>
  <c r="Q711" i="1"/>
  <c r="Q712" i="1"/>
  <c r="Q713" i="1"/>
  <c r="Q714" i="1"/>
  <c r="Q715" i="1"/>
  <c r="Q716" i="1"/>
  <c r="Q717" i="1"/>
  <c r="Q718" i="1"/>
  <c r="Q719" i="1"/>
  <c r="Q720" i="1"/>
  <c r="Q721" i="1"/>
  <c r="Q722" i="1"/>
  <c r="Q723" i="1"/>
  <c r="Q724" i="1"/>
  <c r="Q725" i="1"/>
  <c r="Q726" i="1"/>
  <c r="Q727" i="1"/>
  <c r="Q728" i="1"/>
  <c r="Q729" i="1"/>
  <c r="Q730" i="1"/>
  <c r="Q731" i="1"/>
  <c r="Q732" i="1"/>
  <c r="Q733" i="1"/>
  <c r="Q734" i="1"/>
  <c r="Q735" i="1"/>
  <c r="Q736" i="1"/>
  <c r="Q737" i="1"/>
  <c r="Q738" i="1"/>
  <c r="Q739" i="1"/>
  <c r="Q740" i="1"/>
  <c r="Q741" i="1"/>
  <c r="Q742" i="1"/>
  <c r="Q743" i="1"/>
  <c r="Q744" i="1"/>
  <c r="Q745" i="1"/>
  <c r="Q746" i="1"/>
  <c r="Q747" i="1"/>
  <c r="Q748" i="1"/>
  <c r="Q749" i="1"/>
  <c r="Q750" i="1"/>
  <c r="Q751" i="1"/>
  <c r="Q752" i="1"/>
  <c r="Q753" i="1"/>
  <c r="Q754" i="1"/>
  <c r="Q755" i="1"/>
  <c r="Q756" i="1"/>
  <c r="Q757" i="1"/>
  <c r="Q758" i="1"/>
  <c r="Q759" i="1"/>
  <c r="Q760" i="1"/>
  <c r="Q761" i="1"/>
  <c r="Q762" i="1"/>
  <c r="Q763" i="1"/>
  <c r="Q764" i="1"/>
  <c r="Q765" i="1"/>
  <c r="Q766" i="1"/>
  <c r="Q767" i="1"/>
  <c r="Q768" i="1"/>
  <c r="Q769" i="1"/>
  <c r="Q770" i="1"/>
  <c r="Q771" i="1"/>
  <c r="Q772" i="1"/>
  <c r="Q773" i="1"/>
  <c r="Q774" i="1"/>
  <c r="Q775" i="1"/>
  <c r="Q776" i="1"/>
  <c r="Q777" i="1"/>
  <c r="Q778" i="1"/>
  <c r="Q779" i="1"/>
  <c r="Q780" i="1"/>
  <c r="Q781" i="1"/>
  <c r="Q782" i="1"/>
  <c r="Q783" i="1"/>
  <c r="Q784" i="1"/>
  <c r="Q785" i="1"/>
  <c r="Q786" i="1"/>
  <c r="Q787" i="1"/>
  <c r="Q788" i="1"/>
  <c r="Q789" i="1"/>
  <c r="Q790" i="1"/>
  <c r="Q791" i="1"/>
  <c r="Q792" i="1"/>
  <c r="Q793" i="1"/>
  <c r="Q794" i="1"/>
  <c r="Q795" i="1"/>
  <c r="Q796" i="1"/>
  <c r="Q797" i="1"/>
  <c r="Q798" i="1"/>
  <c r="Q799" i="1"/>
  <c r="Q800" i="1"/>
  <c r="Q801" i="1"/>
  <c r="Q802" i="1"/>
  <c r="Q803" i="1"/>
  <c r="Q804" i="1"/>
  <c r="Q805" i="1"/>
  <c r="Q806" i="1"/>
  <c r="Q807" i="1"/>
  <c r="Q808" i="1"/>
  <c r="Q809" i="1"/>
  <c r="Q810" i="1"/>
  <c r="Q811" i="1"/>
  <c r="Q812" i="1"/>
  <c r="Q813" i="1"/>
  <c r="Q814" i="1"/>
  <c r="Q815" i="1"/>
  <c r="Q816" i="1"/>
  <c r="Q817" i="1"/>
  <c r="Q818" i="1"/>
  <c r="Q819" i="1"/>
  <c r="Q820" i="1"/>
  <c r="Q821" i="1"/>
  <c r="Q822" i="1"/>
  <c r="Q823" i="1"/>
  <c r="Q824" i="1"/>
  <c r="Q825" i="1"/>
  <c r="Q826" i="1"/>
  <c r="Q827" i="1"/>
  <c r="Q828" i="1"/>
  <c r="Q829" i="1"/>
  <c r="Q830" i="1"/>
  <c r="Q831" i="1"/>
  <c r="Q832" i="1"/>
  <c r="Q833" i="1"/>
  <c r="Q834" i="1"/>
  <c r="Q835" i="1"/>
  <c r="Q836" i="1"/>
  <c r="Q837" i="1"/>
  <c r="Q838" i="1"/>
  <c r="Q839" i="1"/>
  <c r="Q840" i="1"/>
  <c r="Q841" i="1"/>
  <c r="Q842" i="1"/>
  <c r="Q843" i="1"/>
  <c r="Q844" i="1"/>
  <c r="Q845" i="1"/>
  <c r="Q846" i="1"/>
  <c r="Q847" i="1"/>
  <c r="Q848" i="1"/>
  <c r="Q849" i="1"/>
  <c r="Q850" i="1"/>
  <c r="Q851" i="1"/>
  <c r="Q852" i="1"/>
  <c r="Q853" i="1"/>
  <c r="Q854" i="1"/>
  <c r="Q855" i="1"/>
  <c r="Q856" i="1"/>
  <c r="Q857" i="1"/>
  <c r="Q858" i="1"/>
  <c r="Q859" i="1"/>
  <c r="Q860" i="1"/>
  <c r="Q861" i="1"/>
  <c r="Q862" i="1"/>
  <c r="Q863" i="1"/>
  <c r="Q864" i="1"/>
  <c r="Q865" i="1"/>
  <c r="Q866" i="1"/>
  <c r="Q867" i="1"/>
  <c r="Q868" i="1"/>
  <c r="Q869" i="1"/>
  <c r="Q870" i="1"/>
  <c r="Q871" i="1"/>
  <c r="Q872" i="1"/>
  <c r="Q873" i="1"/>
  <c r="Q874" i="1"/>
  <c r="Q875" i="1"/>
  <c r="Q876" i="1"/>
  <c r="Q877" i="1"/>
  <c r="Q878" i="1"/>
  <c r="Q879" i="1"/>
  <c r="Q880" i="1"/>
  <c r="Q881" i="1"/>
  <c r="Q882" i="1"/>
  <c r="Q883" i="1"/>
  <c r="Q884" i="1"/>
  <c r="Q885" i="1"/>
  <c r="Q886" i="1"/>
  <c r="Q887" i="1"/>
  <c r="Q888" i="1"/>
  <c r="Q889" i="1"/>
  <c r="Q890" i="1"/>
  <c r="Q891" i="1"/>
  <c r="Q892" i="1"/>
  <c r="Q893" i="1"/>
  <c r="Q894" i="1"/>
  <c r="Q895" i="1"/>
  <c r="Q896" i="1"/>
  <c r="Q897" i="1"/>
  <c r="Q898" i="1"/>
  <c r="Q899" i="1"/>
  <c r="Q900" i="1"/>
  <c r="Q901" i="1"/>
  <c r="Q902" i="1"/>
  <c r="Q903" i="1"/>
  <c r="Q904" i="1"/>
  <c r="Q905" i="1"/>
  <c r="Q906" i="1"/>
  <c r="Q907" i="1"/>
  <c r="Q908" i="1"/>
  <c r="Q909" i="1"/>
  <c r="Q910" i="1"/>
  <c r="Q911" i="1"/>
  <c r="Q912" i="1"/>
  <c r="Q913" i="1"/>
  <c r="Q914" i="1"/>
  <c r="Q915" i="1"/>
  <c r="Q916" i="1"/>
  <c r="Q917" i="1"/>
  <c r="Q918" i="1"/>
  <c r="Q919" i="1"/>
  <c r="Q920" i="1"/>
  <c r="Q921" i="1"/>
  <c r="Q922" i="1"/>
  <c r="Q923" i="1"/>
  <c r="Q924" i="1"/>
  <c r="Q925" i="1"/>
  <c r="Q926" i="1"/>
  <c r="Q927" i="1"/>
  <c r="Q928" i="1"/>
  <c r="Q929" i="1"/>
  <c r="Q930" i="1"/>
  <c r="Q931" i="1"/>
  <c r="Q932" i="1"/>
  <c r="Q933" i="1"/>
  <c r="Q934" i="1"/>
  <c r="Q935" i="1"/>
  <c r="Q936" i="1"/>
  <c r="Q937" i="1"/>
  <c r="Q938" i="1"/>
  <c r="Q939" i="1"/>
  <c r="Q940" i="1"/>
  <c r="Q941" i="1"/>
  <c r="Q942" i="1"/>
  <c r="Q943" i="1"/>
  <c r="Q944" i="1"/>
  <c r="Q945" i="1"/>
  <c r="Q946" i="1"/>
  <c r="Q947" i="1"/>
  <c r="Q948" i="1"/>
  <c r="Q949" i="1"/>
  <c r="Q950" i="1"/>
  <c r="Q951" i="1"/>
  <c r="Q952" i="1"/>
  <c r="Q953" i="1"/>
  <c r="Q954" i="1"/>
  <c r="Q955" i="1"/>
  <c r="Q956" i="1"/>
  <c r="Q957" i="1"/>
  <c r="Q958" i="1"/>
  <c r="Q959" i="1"/>
  <c r="Q960" i="1"/>
  <c r="Q961" i="1"/>
  <c r="Q962" i="1"/>
  <c r="Q963" i="1"/>
  <c r="Q964" i="1"/>
  <c r="Q965" i="1"/>
  <c r="Q966" i="1"/>
  <c r="Q967" i="1"/>
  <c r="Q968" i="1"/>
  <c r="Q969" i="1"/>
  <c r="Q970" i="1"/>
  <c r="Q971" i="1"/>
  <c r="Q972" i="1"/>
  <c r="Q973" i="1"/>
  <c r="Q974" i="1"/>
  <c r="Q975" i="1"/>
  <c r="Q976" i="1"/>
  <c r="Q977" i="1"/>
  <c r="Q978" i="1"/>
  <c r="Q979" i="1"/>
  <c r="Q980" i="1"/>
  <c r="Q981" i="1"/>
  <c r="Q982" i="1"/>
  <c r="Q983" i="1"/>
  <c r="Q984" i="1"/>
  <c r="Q985" i="1"/>
  <c r="Q986" i="1"/>
  <c r="Q987" i="1"/>
  <c r="Q988" i="1"/>
  <c r="Q989" i="1"/>
  <c r="Q990" i="1"/>
  <c r="Q991" i="1"/>
  <c r="Q992" i="1"/>
  <c r="Q993" i="1"/>
  <c r="Q994" i="1"/>
  <c r="Q995" i="1"/>
  <c r="Q996" i="1"/>
  <c r="Q997" i="1"/>
  <c r="Q998" i="1"/>
  <c r="Q999" i="1"/>
  <c r="Q1000" i="1"/>
  <c r="Q1001" i="1"/>
  <c r="Q1002" i="1"/>
  <c r="Q1003" i="1"/>
  <c r="Q1004" i="1"/>
  <c r="Q1005" i="1"/>
  <c r="Q1006" i="1"/>
  <c r="Q1007" i="1"/>
  <c r="Q1008" i="1"/>
  <c r="Q1009" i="1"/>
  <c r="Q1010" i="1"/>
  <c r="Q1011" i="1"/>
  <c r="Q1012" i="1"/>
  <c r="Q1013" i="1"/>
  <c r="Q1014" i="1"/>
  <c r="Q1015" i="1"/>
  <c r="Q1016" i="1"/>
  <c r="Q1017" i="1"/>
  <c r="Q1018" i="1"/>
  <c r="Q1019" i="1"/>
  <c r="Q1020" i="1"/>
  <c r="Q1021" i="1"/>
  <c r="Q1022" i="1"/>
  <c r="Q1023" i="1"/>
  <c r="Q1024" i="1"/>
  <c r="Q1025" i="1"/>
  <c r="Q1026" i="1"/>
  <c r="Q1027" i="1"/>
  <c r="Q1028" i="1"/>
  <c r="Q1029" i="1"/>
  <c r="Q1030" i="1"/>
  <c r="Q1031" i="1"/>
  <c r="Q1032" i="1"/>
  <c r="Q1033" i="1"/>
  <c r="Q1034" i="1"/>
  <c r="Q1035" i="1"/>
  <c r="Q1036" i="1"/>
  <c r="Q1037" i="1"/>
  <c r="Q1038" i="1"/>
  <c r="Q1039" i="1"/>
  <c r="Q1040" i="1"/>
  <c r="Q1041" i="1"/>
  <c r="Q1042" i="1"/>
  <c r="Q1043" i="1"/>
  <c r="Q1044" i="1"/>
  <c r="Q1045" i="1"/>
  <c r="Q1046" i="1"/>
  <c r="Q1047" i="1"/>
  <c r="Q1048" i="1"/>
  <c r="Q1049" i="1"/>
  <c r="Q1050" i="1"/>
  <c r="Q1051" i="1"/>
  <c r="Q1052" i="1"/>
  <c r="Q1053" i="1"/>
  <c r="Q1054" i="1"/>
  <c r="Q1055" i="1"/>
  <c r="Q1056" i="1"/>
  <c r="Q1057" i="1"/>
  <c r="Q1058" i="1"/>
  <c r="Q1059" i="1"/>
  <c r="Q1060" i="1"/>
  <c r="Q1061" i="1"/>
  <c r="Q1062" i="1"/>
  <c r="Q1063" i="1"/>
  <c r="Q1064" i="1"/>
  <c r="Q1065" i="1"/>
  <c r="Q1066" i="1"/>
  <c r="Q1067" i="1"/>
  <c r="Q1068" i="1"/>
  <c r="Q1069" i="1"/>
  <c r="Q1070" i="1"/>
  <c r="Q1071" i="1"/>
  <c r="Q1072" i="1"/>
  <c r="Q1073" i="1"/>
  <c r="Q1074" i="1"/>
  <c r="Q1075" i="1"/>
  <c r="Q1076" i="1"/>
  <c r="Q1077" i="1"/>
  <c r="Q1078" i="1"/>
  <c r="K732" i="1"/>
  <c r="K733" i="1"/>
  <c r="K734" i="1"/>
  <c r="K735" i="1"/>
  <c r="K736" i="1"/>
  <c r="K737" i="1"/>
  <c r="K738" i="1"/>
  <c r="K739" i="1"/>
  <c r="K740" i="1"/>
  <c r="K741" i="1"/>
  <c r="K742" i="1"/>
  <c r="K743" i="1"/>
  <c r="K744" i="1"/>
  <c r="K745" i="1"/>
  <c r="K746" i="1"/>
  <c r="K747" i="1"/>
  <c r="K748" i="1"/>
  <c r="K749" i="1"/>
  <c r="K750" i="1"/>
  <c r="K751" i="1"/>
  <c r="K752" i="1"/>
  <c r="K753" i="1"/>
  <c r="K754" i="1"/>
  <c r="K755" i="1"/>
  <c r="K756" i="1"/>
  <c r="K757" i="1"/>
  <c r="K758" i="1"/>
  <c r="K759" i="1"/>
  <c r="K760" i="1"/>
  <c r="K761" i="1"/>
  <c r="K762" i="1"/>
  <c r="K763" i="1"/>
  <c r="K764" i="1"/>
  <c r="K765" i="1"/>
  <c r="K766" i="1"/>
  <c r="K767" i="1"/>
  <c r="K768" i="1"/>
  <c r="K769" i="1"/>
  <c r="K770" i="1"/>
  <c r="K771" i="1"/>
  <c r="K772" i="1"/>
  <c r="K773" i="1"/>
  <c r="K774" i="1"/>
  <c r="K775" i="1"/>
  <c r="K776" i="1"/>
  <c r="K777" i="1"/>
  <c r="K778" i="1"/>
  <c r="K779" i="1"/>
  <c r="K780" i="1"/>
  <c r="K781" i="1"/>
  <c r="K782" i="1"/>
  <c r="K783" i="1"/>
  <c r="K784" i="1"/>
  <c r="K785" i="1"/>
  <c r="K786" i="1"/>
  <c r="K787" i="1"/>
  <c r="K788" i="1"/>
  <c r="K789" i="1"/>
  <c r="K790" i="1"/>
  <c r="K791" i="1"/>
  <c r="K792" i="1"/>
  <c r="K793" i="1"/>
  <c r="K794" i="1"/>
  <c r="K795" i="1"/>
  <c r="K796" i="1"/>
  <c r="K797" i="1"/>
  <c r="K798" i="1"/>
  <c r="K799" i="1"/>
  <c r="K800" i="1"/>
  <c r="K801" i="1"/>
  <c r="K802" i="1"/>
  <c r="K803" i="1"/>
  <c r="K804" i="1"/>
  <c r="K805" i="1"/>
  <c r="K806" i="1"/>
  <c r="K807" i="1"/>
  <c r="K808" i="1"/>
  <c r="K809" i="1"/>
  <c r="K810" i="1"/>
  <c r="K811" i="1"/>
  <c r="K812" i="1"/>
  <c r="K813" i="1"/>
  <c r="K814" i="1"/>
  <c r="K815" i="1"/>
  <c r="K816" i="1"/>
  <c r="K817" i="1"/>
  <c r="K818" i="1"/>
  <c r="K819" i="1"/>
  <c r="K820" i="1"/>
  <c r="K821" i="1"/>
  <c r="K822" i="1"/>
  <c r="K823" i="1"/>
  <c r="K824" i="1"/>
  <c r="K825" i="1"/>
  <c r="K826" i="1"/>
  <c r="K827" i="1"/>
  <c r="K828" i="1"/>
  <c r="K829" i="1"/>
  <c r="K830" i="1"/>
  <c r="K831" i="1"/>
  <c r="K832" i="1"/>
  <c r="K833" i="1"/>
  <c r="K834" i="1"/>
  <c r="K835" i="1"/>
  <c r="K836" i="1"/>
  <c r="K837" i="1"/>
  <c r="K838" i="1"/>
  <c r="K839" i="1"/>
  <c r="K840" i="1"/>
  <c r="K841" i="1"/>
  <c r="K842" i="1"/>
  <c r="K843" i="1"/>
  <c r="K844" i="1"/>
  <c r="K845" i="1"/>
  <c r="K846" i="1"/>
  <c r="K847" i="1"/>
  <c r="K848" i="1"/>
  <c r="K849" i="1"/>
  <c r="K850" i="1"/>
  <c r="K851" i="1"/>
  <c r="K852" i="1"/>
  <c r="K853" i="1"/>
  <c r="K854" i="1"/>
  <c r="K855" i="1"/>
  <c r="K856" i="1"/>
  <c r="K857" i="1"/>
  <c r="K858" i="1"/>
  <c r="K859" i="1"/>
  <c r="K860" i="1"/>
  <c r="K861" i="1"/>
  <c r="K862" i="1"/>
  <c r="K863" i="1"/>
  <c r="K864" i="1"/>
  <c r="K865" i="1"/>
  <c r="K866" i="1"/>
  <c r="K867" i="1"/>
  <c r="K868" i="1"/>
  <c r="K869" i="1"/>
  <c r="K870" i="1"/>
  <c r="K871" i="1"/>
  <c r="K872" i="1"/>
  <c r="K873" i="1"/>
  <c r="K874" i="1"/>
  <c r="K875" i="1"/>
  <c r="K876" i="1"/>
  <c r="K877" i="1"/>
  <c r="K878" i="1"/>
  <c r="K879" i="1"/>
  <c r="K880" i="1"/>
  <c r="K881" i="1"/>
  <c r="K882" i="1"/>
  <c r="K883" i="1"/>
  <c r="K884" i="1"/>
  <c r="K885" i="1"/>
  <c r="K886" i="1"/>
  <c r="K887" i="1"/>
  <c r="K888" i="1"/>
  <c r="K889" i="1"/>
  <c r="K890" i="1"/>
  <c r="K891" i="1"/>
  <c r="K892" i="1"/>
  <c r="K893" i="1"/>
  <c r="K894" i="1"/>
  <c r="K895" i="1"/>
  <c r="K896" i="1"/>
  <c r="K897" i="1"/>
  <c r="K898" i="1"/>
  <c r="K899" i="1"/>
  <c r="K900" i="1"/>
  <c r="K901" i="1"/>
  <c r="K902" i="1"/>
  <c r="K903" i="1"/>
  <c r="K904" i="1"/>
  <c r="K905" i="1"/>
  <c r="K906" i="1"/>
  <c r="K907" i="1"/>
  <c r="K908" i="1"/>
  <c r="K909" i="1"/>
  <c r="K910" i="1"/>
  <c r="K911" i="1"/>
  <c r="K912" i="1"/>
  <c r="K913" i="1"/>
  <c r="K914" i="1"/>
  <c r="K915" i="1"/>
  <c r="K916" i="1"/>
  <c r="K917" i="1"/>
  <c r="K918" i="1"/>
  <c r="K919" i="1"/>
  <c r="K920" i="1"/>
  <c r="K921" i="1"/>
  <c r="K922" i="1"/>
  <c r="K923" i="1"/>
  <c r="K924" i="1"/>
  <c r="K925" i="1"/>
  <c r="K926" i="1"/>
  <c r="K927" i="1"/>
  <c r="K928" i="1"/>
  <c r="K929" i="1"/>
  <c r="K930" i="1"/>
  <c r="K931" i="1"/>
  <c r="K932" i="1"/>
  <c r="K933" i="1"/>
  <c r="K934" i="1"/>
  <c r="K935" i="1"/>
  <c r="K936" i="1"/>
  <c r="K937" i="1"/>
  <c r="K938" i="1"/>
  <c r="K939" i="1"/>
  <c r="K940" i="1"/>
  <c r="K941" i="1"/>
  <c r="K942" i="1"/>
  <c r="K943" i="1"/>
  <c r="K944" i="1"/>
  <c r="K945" i="1"/>
  <c r="K946" i="1"/>
  <c r="K947" i="1"/>
  <c r="K948" i="1"/>
  <c r="K949" i="1"/>
  <c r="K950" i="1"/>
  <c r="K951" i="1"/>
  <c r="K952" i="1"/>
  <c r="K953" i="1"/>
  <c r="K954" i="1"/>
  <c r="K955" i="1"/>
  <c r="K956" i="1"/>
  <c r="K957" i="1"/>
  <c r="K958" i="1"/>
  <c r="K959" i="1"/>
  <c r="K960" i="1"/>
  <c r="K961" i="1"/>
  <c r="K962" i="1"/>
  <c r="K963" i="1"/>
  <c r="K964" i="1"/>
  <c r="K965" i="1"/>
  <c r="K966" i="1"/>
  <c r="K967" i="1"/>
  <c r="K968" i="1"/>
  <c r="K969" i="1"/>
  <c r="K970" i="1"/>
  <c r="K971" i="1"/>
  <c r="K972" i="1"/>
  <c r="K973" i="1"/>
  <c r="K974" i="1"/>
  <c r="K975" i="1"/>
  <c r="K976" i="1"/>
  <c r="K977" i="1"/>
  <c r="K978" i="1"/>
  <c r="K979" i="1"/>
  <c r="K980" i="1"/>
  <c r="K981" i="1"/>
  <c r="K982" i="1"/>
  <c r="K983" i="1"/>
  <c r="K984" i="1"/>
  <c r="K985" i="1"/>
  <c r="K986" i="1"/>
  <c r="K987" i="1"/>
  <c r="K988" i="1"/>
  <c r="K989" i="1"/>
  <c r="K990" i="1"/>
  <c r="K991" i="1"/>
  <c r="K992" i="1"/>
  <c r="K993" i="1"/>
  <c r="K994" i="1"/>
  <c r="K995" i="1"/>
  <c r="K996" i="1"/>
  <c r="K997" i="1"/>
  <c r="K998" i="1"/>
  <c r="K999" i="1"/>
  <c r="K1000" i="1"/>
  <c r="K1001" i="1"/>
  <c r="K1002" i="1"/>
  <c r="K1003" i="1"/>
  <c r="K1004" i="1"/>
  <c r="K1005" i="1"/>
  <c r="K1006" i="1"/>
  <c r="K1007" i="1"/>
  <c r="K1008" i="1"/>
  <c r="K1009" i="1"/>
  <c r="K1010" i="1"/>
  <c r="K1011" i="1"/>
  <c r="K1012" i="1"/>
  <c r="K1013" i="1"/>
  <c r="K1014" i="1"/>
  <c r="K1015" i="1"/>
  <c r="K1016" i="1"/>
  <c r="K1017" i="1"/>
  <c r="K1018" i="1"/>
  <c r="K1019" i="1"/>
  <c r="K1020" i="1"/>
  <c r="K1021" i="1"/>
  <c r="K1022" i="1"/>
  <c r="K1023" i="1"/>
  <c r="K1024" i="1"/>
  <c r="K1025" i="1"/>
  <c r="K1026" i="1"/>
  <c r="K1027" i="1"/>
  <c r="K1028" i="1"/>
  <c r="K1029" i="1"/>
  <c r="K1030" i="1"/>
  <c r="K1031" i="1"/>
  <c r="K1032" i="1"/>
  <c r="K1033" i="1"/>
  <c r="K1034" i="1"/>
  <c r="K1035" i="1"/>
  <c r="K1036" i="1"/>
  <c r="K1037" i="1"/>
  <c r="K1038" i="1"/>
  <c r="K1039" i="1"/>
  <c r="K1040" i="1"/>
  <c r="K1041" i="1"/>
  <c r="K1042" i="1"/>
  <c r="K1043" i="1"/>
  <c r="K1044" i="1"/>
  <c r="K1045" i="1"/>
  <c r="K1046" i="1"/>
  <c r="K1047" i="1"/>
  <c r="K1048" i="1"/>
  <c r="K1049" i="1"/>
  <c r="K1050" i="1"/>
  <c r="K1051" i="1"/>
  <c r="K1052" i="1"/>
  <c r="K1053" i="1"/>
  <c r="K1054" i="1"/>
  <c r="K1055" i="1"/>
  <c r="K1056" i="1"/>
  <c r="K1057" i="1"/>
  <c r="K1058" i="1"/>
  <c r="K1059" i="1"/>
  <c r="K1060" i="1"/>
  <c r="K1061" i="1"/>
  <c r="K1062" i="1"/>
  <c r="K1063" i="1"/>
  <c r="K1064" i="1"/>
  <c r="K1065" i="1"/>
  <c r="K1066" i="1"/>
  <c r="K1067" i="1"/>
  <c r="K1068" i="1"/>
  <c r="K1069" i="1"/>
  <c r="K1070" i="1"/>
  <c r="K1071" i="1"/>
  <c r="K1072" i="1"/>
  <c r="K1073" i="1"/>
  <c r="K1074" i="1"/>
  <c r="K1075" i="1"/>
  <c r="K1076" i="1"/>
  <c r="K1077" i="1"/>
  <c r="K1078" i="1"/>
  <c r="D755" i="1"/>
  <c r="D756" i="1"/>
  <c r="D757" i="1"/>
  <c r="D758" i="1"/>
  <c r="D759" i="1"/>
  <c r="D760" i="1"/>
  <c r="D761" i="1"/>
  <c r="D762" i="1"/>
  <c r="D763" i="1"/>
  <c r="D764" i="1"/>
  <c r="D765" i="1"/>
  <c r="D766" i="1"/>
  <c r="D767" i="1"/>
  <c r="D768" i="1"/>
  <c r="D769" i="1"/>
  <c r="D770" i="1"/>
  <c r="D771" i="1"/>
  <c r="D772" i="1"/>
  <c r="D773" i="1"/>
  <c r="D774" i="1"/>
  <c r="D775" i="1"/>
  <c r="D776" i="1"/>
  <c r="D777" i="1"/>
  <c r="D778" i="1"/>
  <c r="D779" i="1"/>
  <c r="D780" i="1"/>
  <c r="D781" i="1"/>
  <c r="D782" i="1"/>
  <c r="D783" i="1"/>
  <c r="D784" i="1"/>
  <c r="D785" i="1"/>
  <c r="D786" i="1"/>
  <c r="D787" i="1"/>
  <c r="D788" i="1"/>
  <c r="D789" i="1"/>
  <c r="D790" i="1"/>
  <c r="D791" i="1"/>
  <c r="D792" i="1"/>
  <c r="D793" i="1"/>
  <c r="D794" i="1"/>
  <c r="D795" i="1"/>
  <c r="D796" i="1"/>
  <c r="D797" i="1"/>
  <c r="D798" i="1"/>
  <c r="D799" i="1"/>
  <c r="D800" i="1"/>
  <c r="D801" i="1"/>
  <c r="D802" i="1"/>
  <c r="D803" i="1"/>
  <c r="D804" i="1"/>
  <c r="D805" i="1"/>
  <c r="D806" i="1"/>
  <c r="D807" i="1"/>
  <c r="D808" i="1"/>
  <c r="D809" i="1"/>
  <c r="D810" i="1"/>
  <c r="D811" i="1"/>
  <c r="D812" i="1"/>
  <c r="D813" i="1"/>
  <c r="D814" i="1"/>
  <c r="D815" i="1"/>
  <c r="D816" i="1"/>
  <c r="D817" i="1"/>
  <c r="D818" i="1"/>
  <c r="D819" i="1"/>
  <c r="D820" i="1"/>
  <c r="D821" i="1"/>
  <c r="D822" i="1"/>
  <c r="D823" i="1"/>
  <c r="D824" i="1"/>
  <c r="D825" i="1"/>
  <c r="D826" i="1"/>
  <c r="D827" i="1"/>
  <c r="D828" i="1"/>
  <c r="D829" i="1"/>
  <c r="D830" i="1"/>
  <c r="D831" i="1"/>
  <c r="D832" i="1"/>
  <c r="D833" i="1"/>
  <c r="D834" i="1"/>
  <c r="D835" i="1"/>
  <c r="D836" i="1"/>
  <c r="D837" i="1"/>
  <c r="D838" i="1"/>
  <c r="D839" i="1"/>
  <c r="D840" i="1"/>
  <c r="D841" i="1"/>
  <c r="D842" i="1"/>
  <c r="D843" i="1"/>
  <c r="D844" i="1"/>
  <c r="D845" i="1"/>
  <c r="D846" i="1"/>
  <c r="D847" i="1"/>
  <c r="D848" i="1"/>
  <c r="D849" i="1"/>
  <c r="D850" i="1"/>
  <c r="D851" i="1"/>
  <c r="D852" i="1"/>
  <c r="D853" i="1"/>
  <c r="D854" i="1"/>
  <c r="D855" i="1"/>
  <c r="D856" i="1"/>
  <c r="D857" i="1"/>
  <c r="D858" i="1"/>
  <c r="D859" i="1"/>
  <c r="D860" i="1"/>
  <c r="D861" i="1"/>
  <c r="D862" i="1"/>
  <c r="D863" i="1"/>
  <c r="D864" i="1"/>
  <c r="D865" i="1"/>
  <c r="D866" i="1"/>
  <c r="D867" i="1"/>
  <c r="D868" i="1"/>
  <c r="D869" i="1"/>
  <c r="D870" i="1"/>
  <c r="D871" i="1"/>
  <c r="D872" i="1"/>
  <c r="D873" i="1"/>
  <c r="D874" i="1"/>
  <c r="D875" i="1"/>
  <c r="D876" i="1"/>
  <c r="D877" i="1"/>
  <c r="D878" i="1"/>
  <c r="D879" i="1"/>
  <c r="D880" i="1"/>
  <c r="D881" i="1"/>
  <c r="D882" i="1"/>
  <c r="D883" i="1"/>
  <c r="D884" i="1"/>
  <c r="D885" i="1"/>
  <c r="D886" i="1"/>
  <c r="D887" i="1"/>
  <c r="D888" i="1"/>
  <c r="D889" i="1"/>
  <c r="D890" i="1"/>
  <c r="D891" i="1"/>
  <c r="D892" i="1"/>
  <c r="D893" i="1"/>
  <c r="D894" i="1"/>
  <c r="D895" i="1"/>
  <c r="D896" i="1"/>
  <c r="D897" i="1"/>
  <c r="D898" i="1"/>
  <c r="D899" i="1"/>
  <c r="D900" i="1"/>
  <c r="D901" i="1"/>
  <c r="D902" i="1"/>
  <c r="D903" i="1"/>
  <c r="D904" i="1"/>
  <c r="D905" i="1"/>
  <c r="D906" i="1"/>
  <c r="D907" i="1"/>
  <c r="D908" i="1"/>
  <c r="D909" i="1"/>
  <c r="D910" i="1"/>
  <c r="D911" i="1"/>
  <c r="D912" i="1"/>
  <c r="D913" i="1"/>
  <c r="D914" i="1"/>
  <c r="D915" i="1"/>
  <c r="D916" i="1"/>
  <c r="D917" i="1"/>
  <c r="D918" i="1"/>
  <c r="D919" i="1"/>
  <c r="D920" i="1"/>
  <c r="D921" i="1"/>
  <c r="D922" i="1"/>
  <c r="D923" i="1"/>
  <c r="D924" i="1"/>
  <c r="D925" i="1"/>
  <c r="D926" i="1"/>
  <c r="D927" i="1"/>
  <c r="D928" i="1"/>
  <c r="D929" i="1"/>
  <c r="D930" i="1"/>
  <c r="D931" i="1"/>
  <c r="D932" i="1"/>
  <c r="D933" i="1"/>
  <c r="D934" i="1"/>
  <c r="D935" i="1"/>
  <c r="D936" i="1"/>
  <c r="D937" i="1"/>
  <c r="D938" i="1"/>
  <c r="D939" i="1"/>
  <c r="D940" i="1"/>
  <c r="D941" i="1"/>
  <c r="D942" i="1"/>
  <c r="D943" i="1"/>
  <c r="D944" i="1"/>
  <c r="D945" i="1"/>
  <c r="D946" i="1"/>
  <c r="D947" i="1"/>
  <c r="D948" i="1"/>
  <c r="D949" i="1"/>
  <c r="D950" i="1"/>
  <c r="D951" i="1"/>
  <c r="D952" i="1"/>
  <c r="D953" i="1"/>
  <c r="D954" i="1"/>
  <c r="D955" i="1"/>
  <c r="D956" i="1"/>
  <c r="D957" i="1"/>
  <c r="D958" i="1"/>
  <c r="D959" i="1"/>
  <c r="D960" i="1"/>
  <c r="D961" i="1"/>
  <c r="D962" i="1"/>
  <c r="D963" i="1"/>
  <c r="D964" i="1"/>
  <c r="D965" i="1"/>
  <c r="D966" i="1"/>
  <c r="D967" i="1"/>
  <c r="D968" i="1"/>
  <c r="D969" i="1"/>
  <c r="D970" i="1"/>
  <c r="D971" i="1"/>
  <c r="D972" i="1"/>
  <c r="D973" i="1"/>
  <c r="D974" i="1"/>
  <c r="D975" i="1"/>
  <c r="D976" i="1"/>
  <c r="D977" i="1"/>
  <c r="D978" i="1"/>
  <c r="D979" i="1"/>
  <c r="D980" i="1"/>
  <c r="D981" i="1"/>
  <c r="D982" i="1"/>
  <c r="D983" i="1"/>
  <c r="D984" i="1"/>
  <c r="D985" i="1"/>
  <c r="D986" i="1"/>
  <c r="D987" i="1"/>
  <c r="D988" i="1"/>
  <c r="D989" i="1"/>
  <c r="D990" i="1"/>
  <c r="D991" i="1"/>
  <c r="D992" i="1"/>
  <c r="D993" i="1"/>
  <c r="D994" i="1"/>
  <c r="D995" i="1"/>
  <c r="D996" i="1"/>
  <c r="D997" i="1"/>
  <c r="D998" i="1"/>
  <c r="D999" i="1"/>
  <c r="D1000" i="1"/>
  <c r="D1001" i="1"/>
  <c r="D1002" i="1"/>
  <c r="D1003" i="1"/>
  <c r="D1004" i="1"/>
  <c r="D1005" i="1"/>
  <c r="D1006" i="1"/>
  <c r="D1007" i="1"/>
  <c r="D1008" i="1"/>
  <c r="D1009" i="1"/>
  <c r="D1010" i="1"/>
  <c r="D1011" i="1"/>
  <c r="D1012" i="1"/>
  <c r="D1013" i="1"/>
  <c r="D1014" i="1"/>
  <c r="D1015" i="1"/>
  <c r="D1016" i="1"/>
  <c r="D1017" i="1"/>
  <c r="D1018" i="1"/>
  <c r="D1019" i="1"/>
  <c r="D1020" i="1"/>
  <c r="D1021" i="1"/>
  <c r="D1022" i="1"/>
  <c r="D1023" i="1"/>
  <c r="D1024" i="1"/>
  <c r="D1025" i="1"/>
  <c r="D1026" i="1"/>
  <c r="D1027" i="1"/>
  <c r="D1028" i="1"/>
  <c r="D1029" i="1"/>
  <c r="D1030" i="1"/>
  <c r="D1031" i="1"/>
  <c r="D1032" i="1"/>
  <c r="D1033" i="1"/>
  <c r="D1034" i="1"/>
  <c r="D1035" i="1"/>
  <c r="D1036" i="1"/>
  <c r="D1037" i="1"/>
  <c r="D1038" i="1"/>
  <c r="D1039" i="1"/>
  <c r="D1040" i="1"/>
  <c r="D1041" i="1"/>
  <c r="D1042" i="1"/>
  <c r="D1043" i="1"/>
  <c r="D1044" i="1"/>
  <c r="D1045" i="1"/>
  <c r="D1046" i="1"/>
  <c r="D1047" i="1"/>
  <c r="D1048" i="1"/>
  <c r="D1049" i="1"/>
  <c r="D1050" i="1"/>
  <c r="D1051" i="1"/>
  <c r="D1052" i="1"/>
  <c r="D1053" i="1"/>
  <c r="D1054" i="1"/>
  <c r="D1055" i="1"/>
  <c r="D1056" i="1"/>
  <c r="D1057" i="1"/>
  <c r="D1058" i="1"/>
  <c r="D1059" i="1"/>
  <c r="D1060" i="1"/>
  <c r="D1061" i="1"/>
  <c r="D1062" i="1"/>
  <c r="D1063" i="1"/>
  <c r="D1064" i="1"/>
  <c r="D1065" i="1"/>
  <c r="D1066" i="1"/>
  <c r="D1067" i="1"/>
  <c r="D1068" i="1"/>
  <c r="D1069" i="1"/>
  <c r="D1070" i="1"/>
  <c r="D1071" i="1"/>
  <c r="D1072" i="1"/>
  <c r="D1073" i="1"/>
  <c r="D1074" i="1"/>
  <c r="D1075" i="1"/>
  <c r="D1076" i="1"/>
  <c r="D1077" i="1"/>
  <c r="D1078" i="1"/>
  <c r="Q3" i="1"/>
  <c r="Q4" i="1"/>
  <c r="Q5" i="1"/>
  <c r="Q6" i="1"/>
  <c r="Q7" i="1"/>
  <c r="Q8" i="1"/>
  <c r="Q9" i="1"/>
  <c r="Q10" i="1"/>
  <c r="Q11" i="1"/>
  <c r="Q12" i="1"/>
  <c r="Q13" i="1"/>
  <c r="Q14" i="1"/>
  <c r="Q15" i="1"/>
  <c r="Q16" i="1"/>
  <c r="Q17" i="1"/>
  <c r="Q18" i="1"/>
  <c r="Q19" i="1"/>
  <c r="Q20" i="1"/>
  <c r="Q21" i="1"/>
  <c r="Q22" i="1"/>
  <c r="Q23" i="1"/>
  <c r="Q24" i="1"/>
  <c r="Q25" i="1"/>
  <c r="Q26" i="1"/>
  <c r="Q27" i="1"/>
  <c r="Q28" i="1"/>
  <c r="Q29" i="1"/>
  <c r="Q30" i="1"/>
  <c r="Q31" i="1"/>
  <c r="Q32" i="1"/>
  <c r="Q33" i="1"/>
  <c r="Q34" i="1"/>
  <c r="Q35" i="1"/>
  <c r="Q36" i="1"/>
  <c r="Q37" i="1"/>
  <c r="Q38" i="1"/>
  <c r="Q39" i="1"/>
  <c r="Q40" i="1"/>
  <c r="Q41" i="1"/>
  <c r="Q42" i="1"/>
  <c r="Q43" i="1"/>
  <c r="Q44" i="1"/>
  <c r="Q45" i="1"/>
  <c r="Q46" i="1"/>
  <c r="Q47" i="1"/>
  <c r="Q48" i="1"/>
  <c r="Q49" i="1"/>
  <c r="Q50" i="1"/>
  <c r="Q51" i="1"/>
  <c r="Q52" i="1"/>
  <c r="Q53" i="1"/>
  <c r="Q54" i="1"/>
  <c r="Q55" i="1"/>
  <c r="Q56" i="1"/>
  <c r="Q57" i="1"/>
  <c r="Q58" i="1"/>
  <c r="Q59" i="1"/>
  <c r="Q60" i="1"/>
  <c r="Q61" i="1"/>
  <c r="Q62" i="1"/>
  <c r="Q63" i="1"/>
  <c r="Q64" i="1"/>
  <c r="Q65" i="1"/>
  <c r="Q66" i="1"/>
  <c r="Q67" i="1"/>
  <c r="Q68" i="1"/>
  <c r="Q69" i="1"/>
  <c r="Q70" i="1"/>
  <c r="Q71" i="1"/>
  <c r="Q72" i="1"/>
  <c r="Q73" i="1"/>
  <c r="Q74" i="1"/>
  <c r="Q75" i="1"/>
  <c r="Q76" i="1"/>
  <c r="Q77" i="1"/>
  <c r="Q78" i="1"/>
  <c r="Q79" i="1"/>
  <c r="Q80" i="1"/>
  <c r="Q81" i="1"/>
  <c r="Q82" i="1"/>
  <c r="Q83" i="1"/>
  <c r="Q84" i="1"/>
  <c r="Q85" i="1"/>
  <c r="Q86" i="1"/>
  <c r="Q87" i="1"/>
  <c r="Q88" i="1"/>
  <c r="Q89" i="1"/>
  <c r="Q90" i="1"/>
  <c r="Q91" i="1"/>
  <c r="Q92" i="1"/>
  <c r="Q93" i="1"/>
  <c r="Q94" i="1"/>
  <c r="Q95" i="1"/>
  <c r="Q96" i="1"/>
  <c r="Q97" i="1"/>
  <c r="Q98" i="1"/>
  <c r="Q99" i="1"/>
  <c r="Q100" i="1"/>
  <c r="Q101" i="1"/>
  <c r="Q102" i="1"/>
  <c r="Q103" i="1"/>
  <c r="Q104" i="1"/>
  <c r="Q105" i="1"/>
  <c r="Q106" i="1"/>
  <c r="Q107" i="1"/>
  <c r="Q108" i="1"/>
  <c r="Q109" i="1"/>
  <c r="Q110" i="1"/>
  <c r="Q111" i="1"/>
  <c r="Q112" i="1"/>
  <c r="Q113" i="1"/>
  <c r="Q114" i="1"/>
  <c r="Q115" i="1"/>
  <c r="Q116" i="1"/>
  <c r="Q117" i="1"/>
  <c r="Q118" i="1"/>
  <c r="Q119" i="1"/>
  <c r="Q120" i="1"/>
  <c r="Q121" i="1"/>
  <c r="Q122" i="1"/>
  <c r="Q123" i="1"/>
  <c r="Q124" i="1"/>
  <c r="Q125" i="1"/>
  <c r="Q126" i="1"/>
  <c r="Q127" i="1"/>
  <c r="Q128" i="1"/>
  <c r="Q129" i="1"/>
  <c r="Q130" i="1"/>
  <c r="Q131" i="1"/>
  <c r="Q132" i="1"/>
  <c r="Q133" i="1"/>
  <c r="Q134" i="1"/>
  <c r="Q135" i="1"/>
  <c r="Q136" i="1"/>
  <c r="Q137" i="1"/>
  <c r="Q138" i="1"/>
  <c r="Q139" i="1"/>
  <c r="Q140" i="1"/>
  <c r="Q141" i="1"/>
  <c r="Q142" i="1"/>
  <c r="Q143" i="1"/>
  <c r="Q144" i="1"/>
  <c r="Q145" i="1"/>
  <c r="Q146" i="1"/>
  <c r="Q147" i="1"/>
  <c r="Q148" i="1"/>
  <c r="Q149" i="1"/>
  <c r="Q150" i="1"/>
  <c r="Q151" i="1"/>
  <c r="Q152" i="1"/>
  <c r="Q153" i="1"/>
  <c r="Q154" i="1"/>
  <c r="Q155" i="1"/>
  <c r="Q156" i="1"/>
  <c r="Q157" i="1"/>
  <c r="Q158" i="1"/>
  <c r="Q159" i="1"/>
  <c r="Q160" i="1"/>
  <c r="Q161" i="1"/>
  <c r="Q162" i="1"/>
  <c r="Q163" i="1"/>
  <c r="Q164" i="1"/>
  <c r="Q165" i="1"/>
  <c r="Q166" i="1"/>
  <c r="Q167" i="1"/>
  <c r="Q168" i="1"/>
  <c r="Q169" i="1"/>
  <c r="Q170" i="1"/>
  <c r="Q171" i="1"/>
  <c r="Q172" i="1"/>
  <c r="Q173" i="1"/>
  <c r="Q174" i="1"/>
  <c r="Q175" i="1"/>
  <c r="Q176" i="1"/>
  <c r="Q177" i="1"/>
  <c r="Q178" i="1"/>
  <c r="Q179" i="1"/>
  <c r="Q180" i="1"/>
  <c r="Q181" i="1"/>
  <c r="Q182" i="1"/>
  <c r="Q183" i="1"/>
  <c r="Q184" i="1"/>
  <c r="Q185" i="1"/>
  <c r="Q186" i="1"/>
  <c r="Q187" i="1"/>
  <c r="Q188" i="1"/>
  <c r="Q189" i="1"/>
  <c r="Q190" i="1"/>
  <c r="Q191" i="1"/>
  <c r="Q192" i="1"/>
  <c r="Q193" i="1"/>
  <c r="Q194" i="1"/>
  <c r="Q195" i="1"/>
  <c r="Q196" i="1"/>
  <c r="Q197" i="1"/>
  <c r="Q198" i="1"/>
  <c r="Q199" i="1"/>
  <c r="Q200" i="1"/>
  <c r="Q201" i="1"/>
  <c r="Q202" i="1"/>
  <c r="Q203" i="1"/>
  <c r="Q204" i="1"/>
  <c r="Q205" i="1"/>
  <c r="Q206" i="1"/>
  <c r="Q207" i="1"/>
  <c r="Q208" i="1"/>
  <c r="Q209" i="1"/>
  <c r="Q210" i="1"/>
  <c r="Q211" i="1"/>
  <c r="Q212" i="1"/>
  <c r="Q213" i="1"/>
  <c r="Q214" i="1"/>
  <c r="Q215" i="1"/>
  <c r="Q216" i="1"/>
  <c r="Q217" i="1"/>
  <c r="Q218" i="1"/>
  <c r="Q219" i="1"/>
  <c r="Q220" i="1"/>
  <c r="Q221" i="1"/>
  <c r="Q222" i="1"/>
  <c r="Q223" i="1"/>
  <c r="Q224" i="1"/>
  <c r="Q225" i="1"/>
  <c r="Q226" i="1"/>
  <c r="Q227" i="1"/>
  <c r="Q228" i="1"/>
  <c r="Q229" i="1"/>
  <c r="Q230" i="1"/>
  <c r="Q231" i="1"/>
  <c r="Q232" i="1"/>
  <c r="Q233" i="1"/>
  <c r="Q234" i="1"/>
  <c r="Q235" i="1"/>
  <c r="Q236" i="1"/>
  <c r="Q237" i="1"/>
  <c r="Q238" i="1"/>
  <c r="Q239" i="1"/>
  <c r="Q240" i="1"/>
  <c r="Q241" i="1"/>
  <c r="Q242" i="1"/>
  <c r="Q243" i="1"/>
  <c r="Q244" i="1"/>
  <c r="Q245" i="1"/>
  <c r="Q246" i="1"/>
  <c r="Q247" i="1"/>
  <c r="Q248" i="1"/>
  <c r="Q249" i="1"/>
  <c r="Q250" i="1"/>
  <c r="Q251" i="1"/>
  <c r="Q252" i="1"/>
  <c r="Q253" i="1"/>
  <c r="Q254" i="1"/>
  <c r="Q255" i="1"/>
  <c r="Q256" i="1"/>
  <c r="Q257" i="1"/>
  <c r="Q258" i="1"/>
  <c r="Q259" i="1"/>
  <c r="Q260" i="1"/>
  <c r="Q261" i="1"/>
  <c r="Q262" i="1"/>
  <c r="Q263" i="1"/>
  <c r="Q264" i="1"/>
  <c r="Q265" i="1"/>
  <c r="Q266" i="1"/>
  <c r="Q267" i="1"/>
  <c r="Q268" i="1"/>
  <c r="Q269" i="1"/>
  <c r="Q270" i="1"/>
  <c r="Q271" i="1"/>
  <c r="Q272" i="1"/>
  <c r="Q273" i="1"/>
  <c r="Q274" i="1"/>
  <c r="Q275" i="1"/>
  <c r="Q276" i="1"/>
  <c r="Q277" i="1"/>
  <c r="Q278" i="1"/>
  <c r="Q279" i="1"/>
  <c r="Q280" i="1"/>
  <c r="Q281" i="1"/>
  <c r="Q282" i="1"/>
  <c r="Q283" i="1"/>
  <c r="Q284" i="1"/>
  <c r="Q285" i="1"/>
  <c r="Q286" i="1"/>
  <c r="Q287" i="1"/>
  <c r="Q288" i="1"/>
  <c r="Q289" i="1"/>
  <c r="Q290" i="1"/>
  <c r="Q291" i="1"/>
  <c r="Q292" i="1"/>
  <c r="Q293" i="1"/>
  <c r="Q294" i="1"/>
  <c r="Q295" i="1"/>
  <c r="Q296" i="1"/>
  <c r="Q297" i="1"/>
  <c r="Q298" i="1"/>
  <c r="Q299" i="1"/>
  <c r="Q300" i="1"/>
  <c r="Q301" i="1"/>
  <c r="Q302" i="1"/>
  <c r="Q303" i="1"/>
  <c r="Q304" i="1"/>
  <c r="Q305" i="1"/>
  <c r="Q306" i="1"/>
  <c r="Q307" i="1"/>
  <c r="Q308" i="1"/>
  <c r="Q309" i="1"/>
  <c r="Q310" i="1"/>
  <c r="Q311" i="1"/>
  <c r="Q312" i="1"/>
  <c r="Q313" i="1"/>
  <c r="Q314" i="1"/>
  <c r="Q315" i="1"/>
  <c r="Q316" i="1"/>
  <c r="Q317" i="1"/>
  <c r="Q318" i="1"/>
  <c r="Q319" i="1"/>
  <c r="Q320" i="1"/>
  <c r="Q321" i="1"/>
  <c r="Q322" i="1"/>
  <c r="Q323" i="1"/>
  <c r="Q324" i="1"/>
  <c r="Q325" i="1"/>
  <c r="Q326" i="1"/>
  <c r="Q327" i="1"/>
  <c r="Q328" i="1"/>
  <c r="Q329" i="1"/>
  <c r="Q330" i="1"/>
  <c r="Q331" i="1"/>
  <c r="Q332" i="1"/>
  <c r="Q333" i="1"/>
  <c r="Q334" i="1"/>
  <c r="Q335" i="1"/>
  <c r="Q336" i="1"/>
  <c r="Q337" i="1"/>
  <c r="Q338" i="1"/>
  <c r="Q339" i="1"/>
  <c r="Q340" i="1"/>
  <c r="Q341" i="1"/>
  <c r="Q342" i="1"/>
  <c r="Q343" i="1"/>
  <c r="Q344" i="1"/>
  <c r="Q345" i="1"/>
  <c r="Q346" i="1"/>
  <c r="Q347" i="1"/>
  <c r="Q348" i="1"/>
  <c r="Q349" i="1"/>
  <c r="Q350" i="1"/>
  <c r="Q351" i="1"/>
  <c r="Q352" i="1"/>
  <c r="Q353" i="1"/>
  <c r="Q354" i="1"/>
  <c r="Q355" i="1"/>
  <c r="Q356" i="1"/>
  <c r="Q357" i="1"/>
  <c r="Q358" i="1"/>
  <c r="Q359" i="1"/>
  <c r="Q360" i="1"/>
  <c r="Q361" i="1"/>
  <c r="Q362" i="1"/>
  <c r="Q363" i="1"/>
  <c r="Q364" i="1"/>
  <c r="Q365" i="1"/>
  <c r="Q366" i="1"/>
  <c r="Q367" i="1"/>
  <c r="Q368" i="1"/>
  <c r="Q369" i="1"/>
  <c r="Q370" i="1"/>
  <c r="Q371" i="1"/>
  <c r="Q372" i="1"/>
  <c r="Q373" i="1"/>
  <c r="Q374" i="1"/>
  <c r="Q375" i="1"/>
  <c r="Q376" i="1"/>
  <c r="Q377" i="1"/>
  <c r="Q378" i="1"/>
  <c r="Q379" i="1"/>
  <c r="Q380" i="1"/>
  <c r="Q381" i="1"/>
  <c r="Q382" i="1"/>
  <c r="Q383" i="1"/>
  <c r="Q384" i="1"/>
  <c r="Q385" i="1"/>
  <c r="Q386" i="1"/>
  <c r="Q387" i="1"/>
  <c r="Q388" i="1"/>
  <c r="Q389" i="1"/>
  <c r="Q390" i="1"/>
  <c r="Q391" i="1"/>
  <c r="Q392" i="1"/>
  <c r="Q393" i="1"/>
  <c r="Q394" i="1"/>
  <c r="Q395" i="1"/>
  <c r="Q396" i="1"/>
  <c r="Q397" i="1"/>
  <c r="Q398" i="1"/>
  <c r="Q399" i="1"/>
  <c r="Q400" i="1"/>
  <c r="Q401" i="1"/>
  <c r="Q402" i="1"/>
  <c r="Q403" i="1"/>
  <c r="Q404" i="1"/>
  <c r="Q405" i="1"/>
  <c r="BI18" i="1"/>
  <c r="BI5" i="1"/>
  <c r="BI6" i="1"/>
  <c r="AM40" i="27"/>
  <c r="T2" i="1" l="1"/>
  <c r="K2" i="1"/>
  <c r="D2" i="1"/>
  <c r="D3" i="1"/>
  <c r="K3" i="1"/>
  <c r="L3" i="1"/>
  <c r="M3" i="1"/>
  <c r="T3" i="1"/>
  <c r="Z3" i="1"/>
  <c r="AC3" i="1"/>
  <c r="AD3" i="1"/>
  <c r="AE3" i="1"/>
  <c r="D4" i="1"/>
  <c r="K4" i="1"/>
  <c r="L4" i="1"/>
  <c r="M4" i="1"/>
  <c r="T4" i="1"/>
  <c r="Z4" i="1"/>
  <c r="AC4" i="1"/>
  <c r="AD4" i="1"/>
  <c r="AE4" i="1"/>
  <c r="A5" i="1"/>
  <c r="D5" i="1"/>
  <c r="K5" i="1"/>
  <c r="L5" i="1"/>
  <c r="M5" i="1"/>
  <c r="T5" i="1"/>
  <c r="Z5" i="1"/>
  <c r="AC5" i="1"/>
  <c r="AD5" i="1"/>
  <c r="AE5" i="1"/>
  <c r="A6" i="1"/>
  <c r="D6" i="1"/>
  <c r="K6" i="1"/>
  <c r="L6" i="1"/>
  <c r="M6" i="1"/>
  <c r="T6" i="1"/>
  <c r="Z6" i="1"/>
  <c r="AC6" i="1"/>
  <c r="AD6" i="1"/>
  <c r="AE6" i="1"/>
  <c r="A7" i="1"/>
  <c r="D7" i="1"/>
  <c r="K7" i="1"/>
  <c r="L7" i="1"/>
  <c r="M7" i="1"/>
  <c r="T7" i="1"/>
  <c r="Z7" i="1"/>
  <c r="AC7" i="1"/>
  <c r="AD7" i="1"/>
  <c r="AE7" i="1"/>
  <c r="A8" i="1"/>
  <c r="D8" i="1"/>
  <c r="K8" i="1"/>
  <c r="L8" i="1"/>
  <c r="M8" i="1"/>
  <c r="T8" i="1"/>
  <c r="Z8" i="1"/>
  <c r="AC8" i="1"/>
  <c r="AD8" i="1"/>
  <c r="AE8" i="1"/>
  <c r="A9" i="1"/>
  <c r="D9" i="1"/>
  <c r="K9" i="1"/>
  <c r="L9" i="1"/>
  <c r="M9" i="1"/>
  <c r="T9" i="1"/>
  <c r="Z9" i="1"/>
  <c r="AC9" i="1"/>
  <c r="AD9" i="1"/>
  <c r="AE9" i="1"/>
  <c r="A10" i="1"/>
  <c r="D10" i="1"/>
  <c r="K10" i="1"/>
  <c r="L10" i="1"/>
  <c r="M10" i="1"/>
  <c r="T10" i="1"/>
  <c r="Z10" i="1"/>
  <c r="AC10" i="1"/>
  <c r="AD10" i="1"/>
  <c r="AE10" i="1"/>
  <c r="A11" i="1"/>
  <c r="D11" i="1"/>
  <c r="K11" i="1"/>
  <c r="L11" i="1"/>
  <c r="M11" i="1"/>
  <c r="T11" i="1"/>
  <c r="Z11" i="1"/>
  <c r="AC11" i="1"/>
  <c r="AD11" i="1"/>
  <c r="AE11" i="1"/>
  <c r="A12" i="1"/>
  <c r="D12" i="1"/>
  <c r="K12" i="1"/>
  <c r="L12" i="1"/>
  <c r="M12" i="1"/>
  <c r="T12" i="1"/>
  <c r="Z12" i="1"/>
  <c r="AC12" i="1"/>
  <c r="AD12" i="1"/>
  <c r="AE12" i="1"/>
  <c r="A13" i="1"/>
  <c r="D13" i="1"/>
  <c r="K13" i="1"/>
  <c r="L13" i="1"/>
  <c r="M13" i="1"/>
  <c r="T13" i="1"/>
  <c r="Z13" i="1"/>
  <c r="AC13" i="1"/>
  <c r="AD13" i="1"/>
  <c r="AE13" i="1"/>
  <c r="A14" i="1"/>
  <c r="D14" i="1"/>
  <c r="K14" i="1"/>
  <c r="L14" i="1"/>
  <c r="M14" i="1"/>
  <c r="T14" i="1"/>
  <c r="Z14" i="1"/>
  <c r="AC14" i="1"/>
  <c r="AD14" i="1"/>
  <c r="AE14" i="1"/>
  <c r="A15" i="1"/>
  <c r="D15" i="1"/>
  <c r="K15" i="1"/>
  <c r="L15" i="1"/>
  <c r="M15" i="1"/>
  <c r="T15" i="1"/>
  <c r="Z15" i="1"/>
  <c r="AC15" i="1"/>
  <c r="AD15" i="1"/>
  <c r="AE15" i="1"/>
  <c r="A16" i="1"/>
  <c r="D16" i="1"/>
  <c r="K16" i="1"/>
  <c r="L16" i="1"/>
  <c r="M16" i="1"/>
  <c r="T16" i="1"/>
  <c r="Z16" i="1"/>
  <c r="AC16" i="1"/>
  <c r="AD16" i="1"/>
  <c r="AE16" i="1"/>
  <c r="A17" i="1"/>
  <c r="D17" i="1"/>
  <c r="K17" i="1"/>
  <c r="L17" i="1"/>
  <c r="M17" i="1"/>
  <c r="T17" i="1"/>
  <c r="Z17" i="1"/>
  <c r="AC17" i="1"/>
  <c r="AD17" i="1"/>
  <c r="AE17" i="1"/>
  <c r="A18" i="1"/>
  <c r="D18" i="1"/>
  <c r="K18" i="1"/>
  <c r="L18" i="1"/>
  <c r="M18" i="1"/>
  <c r="T18" i="1"/>
  <c r="Z18" i="1"/>
  <c r="AC18" i="1"/>
  <c r="AD18" i="1"/>
  <c r="AE18" i="1"/>
  <c r="A19" i="1"/>
  <c r="D19" i="1"/>
  <c r="K19" i="1"/>
  <c r="L19" i="1"/>
  <c r="M19" i="1"/>
  <c r="T19" i="1"/>
  <c r="Z19" i="1"/>
  <c r="AC19" i="1"/>
  <c r="AD19" i="1"/>
  <c r="AE19" i="1"/>
  <c r="A20" i="1"/>
  <c r="D20" i="1"/>
  <c r="K20" i="1"/>
  <c r="L20" i="1"/>
  <c r="M20" i="1"/>
  <c r="T20" i="1"/>
  <c r="Z20" i="1"/>
  <c r="AC20" i="1"/>
  <c r="AD20" i="1"/>
  <c r="AE20" i="1"/>
  <c r="A21" i="1"/>
  <c r="D21" i="1"/>
  <c r="K21" i="1"/>
  <c r="L21" i="1"/>
  <c r="M21" i="1"/>
  <c r="T21" i="1"/>
  <c r="Z21" i="1"/>
  <c r="AC21" i="1"/>
  <c r="AD21" i="1"/>
  <c r="AE21" i="1"/>
  <c r="A22" i="1"/>
  <c r="D22" i="1"/>
  <c r="K22" i="1"/>
  <c r="L22" i="1"/>
  <c r="M22" i="1"/>
  <c r="T22" i="1"/>
  <c r="Z22" i="1"/>
  <c r="AC22" i="1"/>
  <c r="AD22" i="1"/>
  <c r="AE22" i="1"/>
  <c r="A23" i="1"/>
  <c r="D23" i="1"/>
  <c r="K23" i="1"/>
  <c r="L23" i="1"/>
  <c r="M23" i="1"/>
  <c r="T23" i="1"/>
  <c r="Z23" i="1"/>
  <c r="AC23" i="1"/>
  <c r="AD23" i="1"/>
  <c r="AE23" i="1"/>
  <c r="A24" i="1"/>
  <c r="D24" i="1"/>
  <c r="K24" i="1"/>
  <c r="L24" i="1"/>
  <c r="M24" i="1"/>
  <c r="T24" i="1"/>
  <c r="Z24" i="1"/>
  <c r="AC24" i="1"/>
  <c r="AD24" i="1"/>
  <c r="AE24" i="1"/>
  <c r="A25" i="1"/>
  <c r="D25" i="1"/>
  <c r="K25" i="1"/>
  <c r="L25" i="1"/>
  <c r="M25" i="1"/>
  <c r="T25" i="1"/>
  <c r="Z25" i="1"/>
  <c r="AC25" i="1"/>
  <c r="AD25" i="1"/>
  <c r="AE25" i="1"/>
  <c r="A26" i="1"/>
  <c r="D26" i="1"/>
  <c r="K26" i="1"/>
  <c r="L26" i="1"/>
  <c r="M26" i="1"/>
  <c r="T26" i="1"/>
  <c r="Z26" i="1"/>
  <c r="AC26" i="1"/>
  <c r="AD26" i="1"/>
  <c r="AE26" i="1"/>
  <c r="A27" i="1"/>
  <c r="D27" i="1"/>
  <c r="K27" i="1"/>
  <c r="L27" i="1"/>
  <c r="M27" i="1"/>
  <c r="T27" i="1"/>
  <c r="Z27" i="1"/>
  <c r="AC27" i="1"/>
  <c r="AD27" i="1"/>
  <c r="AE27" i="1"/>
  <c r="A28" i="1"/>
  <c r="D28" i="1"/>
  <c r="K28" i="1"/>
  <c r="L28" i="1"/>
  <c r="M28" i="1"/>
  <c r="T28" i="1"/>
  <c r="Z28" i="1"/>
  <c r="AC28" i="1"/>
  <c r="AD28" i="1"/>
  <c r="AE28" i="1"/>
  <c r="A29" i="1"/>
  <c r="D29" i="1"/>
  <c r="K29" i="1"/>
  <c r="L29" i="1"/>
  <c r="M29" i="1"/>
  <c r="T29" i="1"/>
  <c r="Z29" i="1"/>
  <c r="AC29" i="1"/>
  <c r="AD29" i="1"/>
  <c r="AE29" i="1"/>
  <c r="A30" i="1"/>
  <c r="D30" i="1"/>
  <c r="K30" i="1"/>
  <c r="L30" i="1"/>
  <c r="M30" i="1"/>
  <c r="T30" i="1"/>
  <c r="Z30" i="1"/>
  <c r="AC30" i="1"/>
  <c r="AD30" i="1"/>
  <c r="AE30" i="1"/>
  <c r="A31" i="1"/>
  <c r="D31" i="1"/>
  <c r="K31" i="1"/>
  <c r="L31" i="1"/>
  <c r="M31" i="1"/>
  <c r="T31" i="1"/>
  <c r="Z31" i="1"/>
  <c r="AC31" i="1"/>
  <c r="AD31" i="1"/>
  <c r="AE31" i="1"/>
  <c r="A32" i="1"/>
  <c r="D32" i="1"/>
  <c r="K32" i="1"/>
  <c r="L32" i="1"/>
  <c r="M32" i="1"/>
  <c r="T32" i="1"/>
  <c r="Z32" i="1"/>
  <c r="AC32" i="1"/>
  <c r="AD32" i="1"/>
  <c r="AE32" i="1"/>
  <c r="A33" i="1"/>
  <c r="D33" i="1"/>
  <c r="K33" i="1"/>
  <c r="L33" i="1"/>
  <c r="M33" i="1"/>
  <c r="T33" i="1"/>
  <c r="Z33" i="1"/>
  <c r="AC33" i="1"/>
  <c r="AD33" i="1"/>
  <c r="AE33" i="1"/>
  <c r="A34" i="1"/>
  <c r="D34" i="1"/>
  <c r="K34" i="1"/>
  <c r="L34" i="1"/>
  <c r="M34" i="1"/>
  <c r="T34" i="1"/>
  <c r="Z34" i="1"/>
  <c r="AC34" i="1"/>
  <c r="AD34" i="1"/>
  <c r="AE34" i="1"/>
  <c r="A35" i="1"/>
  <c r="D35" i="1"/>
  <c r="K35" i="1"/>
  <c r="L35" i="1"/>
  <c r="M35" i="1"/>
  <c r="T35" i="1"/>
  <c r="Z35" i="1"/>
  <c r="AC35" i="1"/>
  <c r="AD35" i="1"/>
  <c r="AE35" i="1"/>
  <c r="A36" i="1"/>
  <c r="D36" i="1"/>
  <c r="K36" i="1"/>
  <c r="L36" i="1"/>
  <c r="M36" i="1"/>
  <c r="T36" i="1"/>
  <c r="Z36" i="1"/>
  <c r="AC36" i="1"/>
  <c r="AD36" i="1"/>
  <c r="AE36" i="1"/>
  <c r="A37" i="1"/>
  <c r="D37" i="1"/>
  <c r="K37" i="1"/>
  <c r="L37" i="1"/>
  <c r="M37" i="1"/>
  <c r="T37" i="1"/>
  <c r="Z37" i="1"/>
  <c r="AC37" i="1"/>
  <c r="AD37" i="1"/>
  <c r="AE37" i="1"/>
  <c r="A38" i="1"/>
  <c r="D38" i="1"/>
  <c r="K38" i="1"/>
  <c r="L38" i="1"/>
  <c r="M38" i="1"/>
  <c r="T38" i="1"/>
  <c r="Z38" i="1"/>
  <c r="AC38" i="1"/>
  <c r="AD38" i="1"/>
  <c r="AE38" i="1"/>
  <c r="A39" i="1"/>
  <c r="D39" i="1"/>
  <c r="K39" i="1"/>
  <c r="L39" i="1"/>
  <c r="M39" i="1"/>
  <c r="T39" i="1"/>
  <c r="Z39" i="1"/>
  <c r="AC39" i="1"/>
  <c r="AD39" i="1"/>
  <c r="AE39" i="1"/>
  <c r="A40" i="1"/>
  <c r="D40" i="1"/>
  <c r="K40" i="1"/>
  <c r="L40" i="1"/>
  <c r="M40" i="1"/>
  <c r="T40" i="1"/>
  <c r="Z40" i="1"/>
  <c r="AC40" i="1"/>
  <c r="AD40" i="1"/>
  <c r="AE40" i="1"/>
  <c r="A41" i="1"/>
  <c r="D41" i="1"/>
  <c r="K41" i="1"/>
  <c r="L41" i="1"/>
  <c r="M41" i="1"/>
  <c r="T41" i="1"/>
  <c r="Z41" i="1"/>
  <c r="AC41" i="1"/>
  <c r="AD41" i="1"/>
  <c r="AE41" i="1"/>
  <c r="A42" i="1"/>
  <c r="D42" i="1"/>
  <c r="K42" i="1"/>
  <c r="L42" i="1"/>
  <c r="M42" i="1"/>
  <c r="T42" i="1"/>
  <c r="Z42" i="1"/>
  <c r="AC42" i="1"/>
  <c r="AD42" i="1"/>
  <c r="AE42" i="1"/>
  <c r="A43" i="1"/>
  <c r="D43" i="1"/>
  <c r="K43" i="1"/>
  <c r="L43" i="1"/>
  <c r="M43" i="1"/>
  <c r="T43" i="1"/>
  <c r="Z43" i="1"/>
  <c r="AC43" i="1"/>
  <c r="AD43" i="1"/>
  <c r="AE43" i="1"/>
  <c r="A44" i="1"/>
  <c r="D44" i="1"/>
  <c r="K44" i="1"/>
  <c r="L44" i="1"/>
  <c r="M44" i="1"/>
  <c r="T44" i="1"/>
  <c r="Z44" i="1"/>
  <c r="AC44" i="1"/>
  <c r="AD44" i="1"/>
  <c r="AE44" i="1"/>
  <c r="A45" i="1"/>
  <c r="D45" i="1"/>
  <c r="K45" i="1"/>
  <c r="L45" i="1"/>
  <c r="M45" i="1"/>
  <c r="T45" i="1"/>
  <c r="Z45" i="1"/>
  <c r="AC45" i="1"/>
  <c r="AD45" i="1"/>
  <c r="AE45" i="1"/>
  <c r="A46" i="1"/>
  <c r="D46" i="1"/>
  <c r="K46" i="1"/>
  <c r="L46" i="1"/>
  <c r="M46" i="1"/>
  <c r="T46" i="1"/>
  <c r="Z46" i="1"/>
  <c r="AC46" i="1"/>
  <c r="AD46" i="1"/>
  <c r="AE46" i="1"/>
  <c r="A47" i="1"/>
  <c r="D47" i="1"/>
  <c r="K47" i="1"/>
  <c r="L47" i="1"/>
  <c r="M47" i="1"/>
  <c r="T47" i="1"/>
  <c r="Z47" i="1"/>
  <c r="AC47" i="1"/>
  <c r="AD47" i="1"/>
  <c r="AE47" i="1"/>
  <c r="A48" i="1"/>
  <c r="D48" i="1"/>
  <c r="K48" i="1"/>
  <c r="L48" i="1"/>
  <c r="M48" i="1"/>
  <c r="T48" i="1"/>
  <c r="Z48" i="1"/>
  <c r="AC48" i="1"/>
  <c r="AD48" i="1"/>
  <c r="AE48" i="1"/>
  <c r="A49" i="1"/>
  <c r="D49" i="1"/>
  <c r="K49" i="1"/>
  <c r="L49" i="1"/>
  <c r="M49" i="1"/>
  <c r="T49" i="1"/>
  <c r="Z49" i="1"/>
  <c r="AC49" i="1"/>
  <c r="AD49" i="1"/>
  <c r="AE49" i="1"/>
  <c r="A50" i="1"/>
  <c r="D50" i="1"/>
  <c r="K50" i="1"/>
  <c r="L50" i="1"/>
  <c r="M50" i="1"/>
  <c r="T50" i="1"/>
  <c r="Z50" i="1"/>
  <c r="AC50" i="1"/>
  <c r="AD50" i="1"/>
  <c r="AE50" i="1"/>
  <c r="A51" i="1"/>
  <c r="D51" i="1"/>
  <c r="K51" i="1"/>
  <c r="L51" i="1"/>
  <c r="M51" i="1"/>
  <c r="T51" i="1"/>
  <c r="Z51" i="1"/>
  <c r="AC51" i="1"/>
  <c r="AD51" i="1"/>
  <c r="AE51" i="1"/>
  <c r="A52" i="1"/>
  <c r="D52" i="1"/>
  <c r="K52" i="1"/>
  <c r="L52" i="1"/>
  <c r="M52" i="1"/>
  <c r="T52" i="1"/>
  <c r="Z52" i="1"/>
  <c r="AC52" i="1"/>
  <c r="AD52" i="1"/>
  <c r="AE52" i="1"/>
  <c r="A53" i="1"/>
  <c r="D53" i="1"/>
  <c r="K53" i="1"/>
  <c r="L53" i="1"/>
  <c r="M53" i="1"/>
  <c r="T53" i="1"/>
  <c r="Z53" i="1"/>
  <c r="AC53" i="1"/>
  <c r="AD53" i="1"/>
  <c r="AE53" i="1"/>
  <c r="A54" i="1"/>
  <c r="D54" i="1"/>
  <c r="K54" i="1"/>
  <c r="L54" i="1"/>
  <c r="M54" i="1"/>
  <c r="T54" i="1"/>
  <c r="Z54" i="1"/>
  <c r="AC54" i="1"/>
  <c r="AD54" i="1"/>
  <c r="AE54" i="1"/>
  <c r="A55" i="1"/>
  <c r="D55" i="1"/>
  <c r="K55" i="1"/>
  <c r="L55" i="1"/>
  <c r="M55" i="1"/>
  <c r="T55" i="1"/>
  <c r="Z55" i="1"/>
  <c r="AC55" i="1"/>
  <c r="AD55" i="1"/>
  <c r="AE55" i="1"/>
  <c r="A56" i="1"/>
  <c r="D56" i="1"/>
  <c r="K56" i="1"/>
  <c r="L56" i="1"/>
  <c r="M56" i="1"/>
  <c r="T56" i="1"/>
  <c r="Z56" i="1"/>
  <c r="AC56" i="1"/>
  <c r="AD56" i="1"/>
  <c r="AE56" i="1"/>
  <c r="A57" i="1"/>
  <c r="D57" i="1"/>
  <c r="K57" i="1"/>
  <c r="L57" i="1"/>
  <c r="M57" i="1"/>
  <c r="T57" i="1"/>
  <c r="Z57" i="1"/>
  <c r="AC57" i="1"/>
  <c r="AD57" i="1"/>
  <c r="AE57" i="1"/>
  <c r="A58" i="1"/>
  <c r="D58" i="1"/>
  <c r="K58" i="1"/>
  <c r="L58" i="1"/>
  <c r="M58" i="1"/>
  <c r="T58" i="1"/>
  <c r="Z58" i="1"/>
  <c r="AC58" i="1"/>
  <c r="AD58" i="1"/>
  <c r="AE58" i="1"/>
  <c r="A59" i="1"/>
  <c r="D59" i="1"/>
  <c r="K59" i="1"/>
  <c r="L59" i="1"/>
  <c r="M59" i="1"/>
  <c r="T59" i="1"/>
  <c r="Z59" i="1"/>
  <c r="AC59" i="1"/>
  <c r="AD59" i="1"/>
  <c r="AE59" i="1"/>
  <c r="A60" i="1"/>
  <c r="D60" i="1"/>
  <c r="K60" i="1"/>
  <c r="L60" i="1"/>
  <c r="M60" i="1"/>
  <c r="T60" i="1"/>
  <c r="Z60" i="1"/>
  <c r="AC60" i="1"/>
  <c r="AD60" i="1"/>
  <c r="AE60" i="1"/>
  <c r="A61" i="1"/>
  <c r="D61" i="1"/>
  <c r="K61" i="1"/>
  <c r="L61" i="1"/>
  <c r="M61" i="1"/>
  <c r="T61" i="1"/>
  <c r="Z61" i="1"/>
  <c r="AC61" i="1"/>
  <c r="AD61" i="1"/>
  <c r="AE61" i="1"/>
  <c r="A62" i="1"/>
  <c r="D62" i="1"/>
  <c r="K62" i="1"/>
  <c r="L62" i="1"/>
  <c r="M62" i="1"/>
  <c r="T62" i="1"/>
  <c r="Z62" i="1"/>
  <c r="AC62" i="1"/>
  <c r="AD62" i="1"/>
  <c r="AE62" i="1"/>
  <c r="A63" i="1"/>
  <c r="D63" i="1"/>
  <c r="K63" i="1"/>
  <c r="L63" i="1"/>
  <c r="M63" i="1"/>
  <c r="T63" i="1"/>
  <c r="Z63" i="1"/>
  <c r="AC63" i="1"/>
  <c r="AD63" i="1"/>
  <c r="AE63" i="1"/>
  <c r="A64" i="1"/>
  <c r="D64" i="1"/>
  <c r="K64" i="1"/>
  <c r="L64" i="1"/>
  <c r="M64" i="1"/>
  <c r="T64" i="1"/>
  <c r="Z64" i="1"/>
  <c r="AC64" i="1"/>
  <c r="AD64" i="1"/>
  <c r="AE64" i="1"/>
  <c r="A65" i="1"/>
  <c r="D65" i="1"/>
  <c r="K65" i="1"/>
  <c r="L65" i="1"/>
  <c r="M65" i="1"/>
  <c r="T65" i="1"/>
  <c r="Z65" i="1"/>
  <c r="AC65" i="1"/>
  <c r="AD65" i="1"/>
  <c r="AE65" i="1"/>
  <c r="A66" i="1"/>
  <c r="D66" i="1"/>
  <c r="K66" i="1"/>
  <c r="L66" i="1"/>
  <c r="M66" i="1"/>
  <c r="T66" i="1"/>
  <c r="Z66" i="1"/>
  <c r="AC66" i="1"/>
  <c r="AD66" i="1"/>
  <c r="AE66" i="1"/>
  <c r="A67" i="1"/>
  <c r="D67" i="1"/>
  <c r="K67" i="1"/>
  <c r="L67" i="1"/>
  <c r="M67" i="1"/>
  <c r="T67" i="1"/>
  <c r="Z67" i="1"/>
  <c r="AC67" i="1"/>
  <c r="AD67" i="1"/>
  <c r="AE67" i="1"/>
  <c r="A68" i="1"/>
  <c r="D68" i="1"/>
  <c r="K68" i="1"/>
  <c r="L68" i="1"/>
  <c r="M68" i="1"/>
  <c r="T68" i="1"/>
  <c r="Z68" i="1"/>
  <c r="AC68" i="1"/>
  <c r="AD68" i="1"/>
  <c r="AE68" i="1"/>
  <c r="A69" i="1"/>
  <c r="D69" i="1"/>
  <c r="K69" i="1"/>
  <c r="L69" i="1"/>
  <c r="M69" i="1"/>
  <c r="T69" i="1"/>
  <c r="Z69" i="1"/>
  <c r="AC69" i="1"/>
  <c r="AD69" i="1"/>
  <c r="AE69" i="1"/>
  <c r="A70" i="1"/>
  <c r="D70" i="1"/>
  <c r="K70" i="1"/>
  <c r="L70" i="1"/>
  <c r="M70" i="1"/>
  <c r="T70" i="1"/>
  <c r="Z70" i="1"/>
  <c r="AC70" i="1"/>
  <c r="AD70" i="1"/>
  <c r="AE70" i="1"/>
  <c r="A71" i="1"/>
  <c r="D71" i="1"/>
  <c r="K71" i="1"/>
  <c r="L71" i="1"/>
  <c r="M71" i="1"/>
  <c r="T71" i="1"/>
  <c r="Z71" i="1"/>
  <c r="AC71" i="1"/>
  <c r="AD71" i="1"/>
  <c r="AE71" i="1"/>
  <c r="A72" i="1"/>
  <c r="D72" i="1"/>
  <c r="K72" i="1"/>
  <c r="L72" i="1"/>
  <c r="M72" i="1"/>
  <c r="T72" i="1"/>
  <c r="Z72" i="1"/>
  <c r="AC72" i="1"/>
  <c r="AD72" i="1"/>
  <c r="AE72" i="1"/>
  <c r="A73" i="1"/>
  <c r="D73" i="1"/>
  <c r="K73" i="1"/>
  <c r="L73" i="1"/>
  <c r="M73" i="1"/>
  <c r="T73" i="1"/>
  <c r="Z73" i="1"/>
  <c r="AC73" i="1"/>
  <c r="AD73" i="1"/>
  <c r="AE73" i="1"/>
  <c r="A74" i="1"/>
  <c r="D74" i="1"/>
  <c r="K74" i="1"/>
  <c r="L74" i="1"/>
  <c r="M74" i="1"/>
  <c r="T74" i="1"/>
  <c r="Z74" i="1"/>
  <c r="AC74" i="1"/>
  <c r="AD74" i="1"/>
  <c r="AE74" i="1"/>
  <c r="A75" i="1"/>
  <c r="D75" i="1"/>
  <c r="K75" i="1"/>
  <c r="L75" i="1"/>
  <c r="M75" i="1"/>
  <c r="T75" i="1"/>
  <c r="Z75" i="1"/>
  <c r="AC75" i="1"/>
  <c r="AD75" i="1"/>
  <c r="AE75" i="1"/>
  <c r="A76" i="1"/>
  <c r="D76" i="1"/>
  <c r="K76" i="1"/>
  <c r="L76" i="1"/>
  <c r="M76" i="1"/>
  <c r="T76" i="1"/>
  <c r="Z76" i="1"/>
  <c r="AC76" i="1"/>
  <c r="AD76" i="1"/>
  <c r="AE76" i="1"/>
  <c r="A77" i="1"/>
  <c r="D77" i="1"/>
  <c r="K77" i="1"/>
  <c r="L77" i="1"/>
  <c r="M77" i="1"/>
  <c r="T77" i="1"/>
  <c r="Z77" i="1"/>
  <c r="AC77" i="1"/>
  <c r="AD77" i="1"/>
  <c r="AE77" i="1"/>
  <c r="A78" i="1"/>
  <c r="D78" i="1"/>
  <c r="K78" i="1"/>
  <c r="L78" i="1"/>
  <c r="M78" i="1"/>
  <c r="T78" i="1"/>
  <c r="Z78" i="1"/>
  <c r="AC78" i="1"/>
  <c r="AD78" i="1"/>
  <c r="AE78" i="1"/>
  <c r="A79" i="1"/>
  <c r="D79" i="1"/>
  <c r="K79" i="1"/>
  <c r="L79" i="1"/>
  <c r="M79" i="1"/>
  <c r="T79" i="1"/>
  <c r="Z79" i="1"/>
  <c r="AC79" i="1"/>
  <c r="AD79" i="1"/>
  <c r="AE79" i="1"/>
  <c r="A80" i="1"/>
  <c r="D80" i="1"/>
  <c r="K80" i="1"/>
  <c r="L80" i="1"/>
  <c r="M80" i="1"/>
  <c r="T80" i="1"/>
  <c r="Z80" i="1"/>
  <c r="AC80" i="1"/>
  <c r="AD80" i="1"/>
  <c r="AE80" i="1"/>
  <c r="A81" i="1"/>
  <c r="D81" i="1"/>
  <c r="K81" i="1"/>
  <c r="L81" i="1"/>
  <c r="M81" i="1"/>
  <c r="T81" i="1"/>
  <c r="Z81" i="1"/>
  <c r="AC81" i="1"/>
  <c r="AD81" i="1"/>
  <c r="AE81" i="1"/>
  <c r="A82" i="1"/>
  <c r="D82" i="1"/>
  <c r="K82" i="1"/>
  <c r="L82" i="1"/>
  <c r="M82" i="1"/>
  <c r="T82" i="1"/>
  <c r="Z82" i="1"/>
  <c r="AC82" i="1"/>
  <c r="AD82" i="1"/>
  <c r="AE82" i="1"/>
  <c r="A83" i="1"/>
  <c r="D83" i="1"/>
  <c r="K83" i="1"/>
  <c r="L83" i="1"/>
  <c r="M83" i="1"/>
  <c r="T83" i="1"/>
  <c r="Z83" i="1"/>
  <c r="AC83" i="1"/>
  <c r="AD83" i="1"/>
  <c r="AE83" i="1"/>
  <c r="A84" i="1"/>
  <c r="D84" i="1"/>
  <c r="K84" i="1"/>
  <c r="L84" i="1"/>
  <c r="M84" i="1"/>
  <c r="T84" i="1"/>
  <c r="Z84" i="1"/>
  <c r="AC84" i="1"/>
  <c r="AD84" i="1"/>
  <c r="AE84" i="1"/>
  <c r="A85" i="1"/>
  <c r="D85" i="1"/>
  <c r="K85" i="1"/>
  <c r="L85" i="1"/>
  <c r="M85" i="1"/>
  <c r="T85" i="1"/>
  <c r="Z85" i="1"/>
  <c r="AC85" i="1"/>
  <c r="AD85" i="1"/>
  <c r="AE85" i="1"/>
  <c r="A86" i="1"/>
  <c r="D86" i="1"/>
  <c r="K86" i="1"/>
  <c r="L86" i="1"/>
  <c r="M86" i="1"/>
  <c r="T86" i="1"/>
  <c r="Z86" i="1"/>
  <c r="AC86" i="1"/>
  <c r="AD86" i="1"/>
  <c r="AE86" i="1"/>
  <c r="A87" i="1"/>
  <c r="D87" i="1"/>
  <c r="K87" i="1"/>
  <c r="L87" i="1"/>
  <c r="M87" i="1"/>
  <c r="T87" i="1"/>
  <c r="Z87" i="1"/>
  <c r="AC87" i="1"/>
  <c r="AD87" i="1"/>
  <c r="AE87" i="1"/>
  <c r="A88" i="1"/>
  <c r="D88" i="1"/>
  <c r="K88" i="1"/>
  <c r="L88" i="1"/>
  <c r="M88" i="1"/>
  <c r="T88" i="1"/>
  <c r="Z88" i="1"/>
  <c r="AC88" i="1"/>
  <c r="AD88" i="1"/>
  <c r="AE88" i="1"/>
  <c r="A89" i="1"/>
  <c r="D89" i="1"/>
  <c r="K89" i="1"/>
  <c r="L89" i="1"/>
  <c r="M89" i="1"/>
  <c r="T89" i="1"/>
  <c r="Z89" i="1"/>
  <c r="AC89" i="1"/>
  <c r="AD89" i="1"/>
  <c r="AE89" i="1"/>
  <c r="A90" i="1"/>
  <c r="D90" i="1"/>
  <c r="K90" i="1"/>
  <c r="L90" i="1"/>
  <c r="M90" i="1"/>
  <c r="T90" i="1"/>
  <c r="Z90" i="1"/>
  <c r="AC90" i="1"/>
  <c r="AD90" i="1"/>
  <c r="AE90" i="1"/>
  <c r="A91" i="1"/>
  <c r="D91" i="1"/>
  <c r="K91" i="1"/>
  <c r="L91" i="1"/>
  <c r="M91" i="1"/>
  <c r="T91" i="1"/>
  <c r="Z91" i="1"/>
  <c r="AC91" i="1"/>
  <c r="AD91" i="1"/>
  <c r="AE91" i="1"/>
  <c r="A92" i="1"/>
  <c r="D92" i="1"/>
  <c r="K92" i="1"/>
  <c r="L92" i="1"/>
  <c r="M92" i="1"/>
  <c r="T92" i="1"/>
  <c r="Z92" i="1"/>
  <c r="AC92" i="1"/>
  <c r="AD92" i="1"/>
  <c r="AE92" i="1"/>
  <c r="A93" i="1"/>
  <c r="D93" i="1"/>
  <c r="K93" i="1"/>
  <c r="L93" i="1"/>
  <c r="M93" i="1"/>
  <c r="T93" i="1"/>
  <c r="Z93" i="1"/>
  <c r="AC93" i="1"/>
  <c r="AD93" i="1"/>
  <c r="AE93" i="1"/>
  <c r="A94" i="1"/>
  <c r="D94" i="1"/>
  <c r="K94" i="1"/>
  <c r="L94" i="1"/>
  <c r="M94" i="1"/>
  <c r="T94" i="1"/>
  <c r="Z94" i="1"/>
  <c r="AC94" i="1"/>
  <c r="AD94" i="1"/>
  <c r="AE94" i="1"/>
  <c r="A95" i="1"/>
  <c r="D95" i="1"/>
  <c r="K95" i="1"/>
  <c r="L95" i="1"/>
  <c r="M95" i="1"/>
  <c r="T95" i="1"/>
  <c r="Z95" i="1"/>
  <c r="AC95" i="1"/>
  <c r="AD95" i="1"/>
  <c r="AE95" i="1"/>
  <c r="A96" i="1"/>
  <c r="D96" i="1"/>
  <c r="K96" i="1"/>
  <c r="L96" i="1"/>
  <c r="M96" i="1"/>
  <c r="T96" i="1"/>
  <c r="Z96" i="1"/>
  <c r="AC96" i="1"/>
  <c r="AD96" i="1"/>
  <c r="AE96" i="1"/>
  <c r="A97" i="1"/>
  <c r="D97" i="1"/>
  <c r="K97" i="1"/>
  <c r="L97" i="1"/>
  <c r="M97" i="1"/>
  <c r="T97" i="1"/>
  <c r="Z97" i="1"/>
  <c r="AC97" i="1"/>
  <c r="AD97" i="1"/>
  <c r="AE97" i="1"/>
  <c r="A98" i="1"/>
  <c r="D98" i="1"/>
  <c r="K98" i="1"/>
  <c r="L98" i="1"/>
  <c r="M98" i="1"/>
  <c r="T98" i="1"/>
  <c r="Z98" i="1"/>
  <c r="AC98" i="1"/>
  <c r="AD98" i="1"/>
  <c r="AE98" i="1"/>
  <c r="A99" i="1"/>
  <c r="D99" i="1"/>
  <c r="K99" i="1"/>
  <c r="L99" i="1"/>
  <c r="M99" i="1"/>
  <c r="T99" i="1"/>
  <c r="Z99" i="1"/>
  <c r="AC99" i="1"/>
  <c r="AD99" i="1"/>
  <c r="AE99" i="1"/>
  <c r="A100" i="1"/>
  <c r="D100" i="1"/>
  <c r="K100" i="1"/>
  <c r="L100" i="1"/>
  <c r="M100" i="1"/>
  <c r="T100" i="1"/>
  <c r="Z100" i="1"/>
  <c r="AC100" i="1"/>
  <c r="AD100" i="1"/>
  <c r="AE100" i="1"/>
  <c r="A101" i="1"/>
  <c r="D101" i="1"/>
  <c r="K101" i="1"/>
  <c r="L101" i="1"/>
  <c r="M101" i="1"/>
  <c r="T101" i="1"/>
  <c r="Z101" i="1"/>
  <c r="AC101" i="1"/>
  <c r="AD101" i="1"/>
  <c r="AE101" i="1"/>
  <c r="A102" i="1"/>
  <c r="D102" i="1"/>
  <c r="K102" i="1"/>
  <c r="L102" i="1"/>
  <c r="M102" i="1"/>
  <c r="T102" i="1"/>
  <c r="Z102" i="1"/>
  <c r="AC102" i="1"/>
  <c r="AD102" i="1"/>
  <c r="AE102" i="1"/>
  <c r="A103" i="1"/>
  <c r="D103" i="1"/>
  <c r="K103" i="1"/>
  <c r="L103" i="1"/>
  <c r="M103" i="1"/>
  <c r="T103" i="1"/>
  <c r="Z103" i="1"/>
  <c r="AC103" i="1"/>
  <c r="AD103" i="1"/>
  <c r="AE103" i="1"/>
  <c r="A104" i="1"/>
  <c r="D104" i="1"/>
  <c r="K104" i="1"/>
  <c r="L104" i="1"/>
  <c r="M104" i="1"/>
  <c r="T104" i="1"/>
  <c r="Z104" i="1"/>
  <c r="AC104" i="1"/>
  <c r="AD104" i="1"/>
  <c r="AE104" i="1"/>
  <c r="A105" i="1"/>
  <c r="D105" i="1"/>
  <c r="K105" i="1"/>
  <c r="L105" i="1"/>
  <c r="M105" i="1"/>
  <c r="T105" i="1"/>
  <c r="Z105" i="1"/>
  <c r="AC105" i="1"/>
  <c r="AD105" i="1"/>
  <c r="AE105" i="1"/>
  <c r="A106" i="1"/>
  <c r="D106" i="1"/>
  <c r="K106" i="1"/>
  <c r="L106" i="1"/>
  <c r="M106" i="1"/>
  <c r="T106" i="1"/>
  <c r="Z106" i="1"/>
  <c r="AC106" i="1"/>
  <c r="AD106" i="1"/>
  <c r="AE106" i="1"/>
  <c r="A107" i="1"/>
  <c r="D107" i="1"/>
  <c r="K107" i="1"/>
  <c r="L107" i="1"/>
  <c r="M107" i="1"/>
  <c r="T107" i="1"/>
  <c r="Z107" i="1"/>
  <c r="AC107" i="1"/>
  <c r="AD107" i="1"/>
  <c r="AE107" i="1"/>
  <c r="A108" i="1"/>
  <c r="D108" i="1"/>
  <c r="K108" i="1"/>
  <c r="L108" i="1"/>
  <c r="M108" i="1"/>
  <c r="T108" i="1"/>
  <c r="Z108" i="1"/>
  <c r="AC108" i="1"/>
  <c r="AD108" i="1"/>
  <c r="AE108" i="1"/>
  <c r="A109" i="1"/>
  <c r="D109" i="1"/>
  <c r="K109" i="1"/>
  <c r="L109" i="1"/>
  <c r="M109" i="1"/>
  <c r="T109" i="1"/>
  <c r="Z109" i="1"/>
  <c r="AC109" i="1"/>
  <c r="AD109" i="1"/>
  <c r="AE109" i="1"/>
  <c r="A110" i="1"/>
  <c r="D110" i="1"/>
  <c r="K110" i="1"/>
  <c r="L110" i="1"/>
  <c r="M110" i="1"/>
  <c r="T110" i="1"/>
  <c r="Z110" i="1"/>
  <c r="AC110" i="1"/>
  <c r="AD110" i="1"/>
  <c r="AE110" i="1"/>
  <c r="A111" i="1"/>
  <c r="D111" i="1"/>
  <c r="K111" i="1"/>
  <c r="L111" i="1"/>
  <c r="M111" i="1"/>
  <c r="T111" i="1"/>
  <c r="Z111" i="1"/>
  <c r="AC111" i="1"/>
  <c r="AD111" i="1"/>
  <c r="AE111" i="1"/>
  <c r="A112" i="1"/>
  <c r="D112" i="1"/>
  <c r="K112" i="1"/>
  <c r="L112" i="1"/>
  <c r="M112" i="1"/>
  <c r="T112" i="1"/>
  <c r="Z112" i="1"/>
  <c r="AC112" i="1"/>
  <c r="AD112" i="1"/>
  <c r="AE112" i="1"/>
  <c r="A113" i="1"/>
  <c r="D113" i="1"/>
  <c r="K113" i="1"/>
  <c r="L113" i="1"/>
  <c r="M113" i="1"/>
  <c r="T113" i="1"/>
  <c r="Z113" i="1"/>
  <c r="AC113" i="1"/>
  <c r="AD113" i="1"/>
  <c r="AE113" i="1"/>
  <c r="A114" i="1"/>
  <c r="D114" i="1"/>
  <c r="K114" i="1"/>
  <c r="L114" i="1"/>
  <c r="M114" i="1"/>
  <c r="T114" i="1"/>
  <c r="Z114" i="1"/>
  <c r="AC114" i="1"/>
  <c r="AD114" i="1"/>
  <c r="AE114" i="1"/>
  <c r="A115" i="1"/>
  <c r="D115" i="1"/>
  <c r="K115" i="1"/>
  <c r="L115" i="1"/>
  <c r="M115" i="1"/>
  <c r="T115" i="1"/>
  <c r="Z115" i="1"/>
  <c r="AC115" i="1"/>
  <c r="AD115" i="1"/>
  <c r="AE115" i="1"/>
  <c r="A116" i="1"/>
  <c r="D116" i="1"/>
  <c r="K116" i="1"/>
  <c r="L116" i="1"/>
  <c r="M116" i="1"/>
  <c r="T116" i="1"/>
  <c r="Z116" i="1"/>
  <c r="AC116" i="1"/>
  <c r="AD116" i="1"/>
  <c r="AE116" i="1"/>
  <c r="A117" i="1"/>
  <c r="D117" i="1"/>
  <c r="K117" i="1"/>
  <c r="L117" i="1"/>
  <c r="M117" i="1"/>
  <c r="T117" i="1"/>
  <c r="Z117" i="1"/>
  <c r="AC117" i="1"/>
  <c r="AD117" i="1"/>
  <c r="AE117" i="1"/>
  <c r="A118" i="1"/>
  <c r="D118" i="1"/>
  <c r="K118" i="1"/>
  <c r="L118" i="1"/>
  <c r="M118" i="1"/>
  <c r="T118" i="1"/>
  <c r="Z118" i="1"/>
  <c r="AC118" i="1"/>
  <c r="AD118" i="1"/>
  <c r="AE118" i="1"/>
  <c r="A119" i="1"/>
  <c r="D119" i="1"/>
  <c r="K119" i="1"/>
  <c r="L119" i="1"/>
  <c r="M119" i="1"/>
  <c r="T119" i="1"/>
  <c r="Z119" i="1"/>
  <c r="AC119" i="1"/>
  <c r="AD119" i="1"/>
  <c r="AE119" i="1"/>
  <c r="A120" i="1"/>
  <c r="D120" i="1"/>
  <c r="K120" i="1"/>
  <c r="L120" i="1"/>
  <c r="M120" i="1"/>
  <c r="T120" i="1"/>
  <c r="Z120" i="1"/>
  <c r="AC120" i="1"/>
  <c r="AD120" i="1"/>
  <c r="AE120" i="1"/>
  <c r="A121" i="1"/>
  <c r="D121" i="1"/>
  <c r="K121" i="1"/>
  <c r="L121" i="1"/>
  <c r="M121" i="1"/>
  <c r="T121" i="1"/>
  <c r="Z121" i="1"/>
  <c r="AC121" i="1"/>
  <c r="AD121" i="1"/>
  <c r="AE121" i="1"/>
  <c r="A122" i="1"/>
  <c r="D122" i="1"/>
  <c r="K122" i="1"/>
  <c r="L122" i="1"/>
  <c r="M122" i="1"/>
  <c r="T122" i="1"/>
  <c r="Z122" i="1"/>
  <c r="AC122" i="1"/>
  <c r="AD122" i="1"/>
  <c r="AE122" i="1"/>
  <c r="A123" i="1"/>
  <c r="D123" i="1"/>
  <c r="K123" i="1"/>
  <c r="L123" i="1"/>
  <c r="M123" i="1"/>
  <c r="T123" i="1"/>
  <c r="Z123" i="1"/>
  <c r="AC123" i="1"/>
  <c r="AD123" i="1"/>
  <c r="AE123" i="1"/>
  <c r="A124" i="1"/>
  <c r="D124" i="1"/>
  <c r="K124" i="1"/>
  <c r="L124" i="1"/>
  <c r="M124" i="1"/>
  <c r="T124" i="1"/>
  <c r="Z124" i="1"/>
  <c r="AC124" i="1"/>
  <c r="AD124" i="1"/>
  <c r="AE124" i="1"/>
  <c r="A125" i="1"/>
  <c r="D125" i="1"/>
  <c r="K125" i="1"/>
  <c r="L125" i="1"/>
  <c r="M125" i="1"/>
  <c r="T125" i="1"/>
  <c r="Z125" i="1"/>
  <c r="AC125" i="1"/>
  <c r="AD125" i="1"/>
  <c r="AE125" i="1"/>
  <c r="A126" i="1"/>
  <c r="D126" i="1"/>
  <c r="K126" i="1"/>
  <c r="L126" i="1"/>
  <c r="M126" i="1"/>
  <c r="T126" i="1"/>
  <c r="Z126" i="1"/>
  <c r="AC126" i="1"/>
  <c r="AD126" i="1"/>
  <c r="AE126" i="1"/>
  <c r="A127" i="1"/>
  <c r="D127" i="1"/>
  <c r="K127" i="1"/>
  <c r="L127" i="1"/>
  <c r="M127" i="1"/>
  <c r="T127" i="1"/>
  <c r="Z127" i="1"/>
  <c r="AC127" i="1"/>
  <c r="AD127" i="1"/>
  <c r="AE127" i="1"/>
  <c r="A128" i="1"/>
  <c r="D128" i="1"/>
  <c r="K128" i="1"/>
  <c r="L128" i="1"/>
  <c r="M128" i="1"/>
  <c r="T128" i="1"/>
  <c r="Z128" i="1"/>
  <c r="AC128" i="1"/>
  <c r="AD128" i="1"/>
  <c r="AE128" i="1"/>
  <c r="A129" i="1"/>
  <c r="D129" i="1"/>
  <c r="K129" i="1"/>
  <c r="L129" i="1"/>
  <c r="M129" i="1"/>
  <c r="T129" i="1"/>
  <c r="Z129" i="1"/>
  <c r="AC129" i="1"/>
  <c r="AD129" i="1"/>
  <c r="AE129" i="1"/>
  <c r="A130" i="1"/>
  <c r="D130" i="1"/>
  <c r="K130" i="1"/>
  <c r="L130" i="1"/>
  <c r="M130" i="1"/>
  <c r="T130" i="1"/>
  <c r="Z130" i="1"/>
  <c r="AC130" i="1"/>
  <c r="AD130" i="1"/>
  <c r="AE130" i="1"/>
  <c r="A131" i="1"/>
  <c r="D131" i="1"/>
  <c r="K131" i="1"/>
  <c r="L131" i="1"/>
  <c r="M131" i="1"/>
  <c r="T131" i="1"/>
  <c r="Z131" i="1"/>
  <c r="AC131" i="1"/>
  <c r="AD131" i="1"/>
  <c r="AE131" i="1"/>
  <c r="A132" i="1"/>
  <c r="D132" i="1"/>
  <c r="K132" i="1"/>
  <c r="L132" i="1"/>
  <c r="M132" i="1"/>
  <c r="T132" i="1"/>
  <c r="Z132" i="1"/>
  <c r="AC132" i="1"/>
  <c r="AD132" i="1"/>
  <c r="AE132" i="1"/>
  <c r="A133" i="1"/>
  <c r="D133" i="1"/>
  <c r="K133" i="1"/>
  <c r="L133" i="1"/>
  <c r="M133" i="1"/>
  <c r="T133" i="1"/>
  <c r="Z133" i="1"/>
  <c r="AC133" i="1"/>
  <c r="AD133" i="1"/>
  <c r="AE133" i="1"/>
  <c r="A134" i="1"/>
  <c r="D134" i="1"/>
  <c r="K134" i="1"/>
  <c r="L134" i="1"/>
  <c r="M134" i="1"/>
  <c r="T134" i="1"/>
  <c r="Z134" i="1"/>
  <c r="AC134" i="1"/>
  <c r="AD134" i="1"/>
  <c r="AE134" i="1"/>
  <c r="A135" i="1"/>
  <c r="D135" i="1"/>
  <c r="K135" i="1"/>
  <c r="L135" i="1"/>
  <c r="M135" i="1"/>
  <c r="T135" i="1"/>
  <c r="Z135" i="1"/>
  <c r="AC135" i="1"/>
  <c r="AD135" i="1"/>
  <c r="AE135" i="1"/>
  <c r="A136" i="1"/>
  <c r="D136" i="1"/>
  <c r="K136" i="1"/>
  <c r="L136" i="1"/>
  <c r="M136" i="1"/>
  <c r="T136" i="1"/>
  <c r="Z136" i="1"/>
  <c r="AC136" i="1"/>
  <c r="AD136" i="1"/>
  <c r="AE136" i="1"/>
  <c r="A137" i="1"/>
  <c r="D137" i="1"/>
  <c r="K137" i="1"/>
  <c r="L137" i="1"/>
  <c r="M137" i="1"/>
  <c r="T137" i="1"/>
  <c r="Z137" i="1"/>
  <c r="AC137" i="1"/>
  <c r="AD137" i="1"/>
  <c r="AE137" i="1"/>
  <c r="A138" i="1"/>
  <c r="D138" i="1"/>
  <c r="K138" i="1"/>
  <c r="L138" i="1"/>
  <c r="M138" i="1"/>
  <c r="T138" i="1"/>
  <c r="Z138" i="1"/>
  <c r="AC138" i="1"/>
  <c r="AD138" i="1"/>
  <c r="AE138" i="1"/>
  <c r="A139" i="1"/>
  <c r="D139" i="1"/>
  <c r="K139" i="1"/>
  <c r="L139" i="1"/>
  <c r="M139" i="1"/>
  <c r="T139" i="1"/>
  <c r="Z139" i="1"/>
  <c r="AC139" i="1"/>
  <c r="AD139" i="1"/>
  <c r="AE139" i="1"/>
  <c r="A140" i="1"/>
  <c r="D140" i="1"/>
  <c r="K140" i="1"/>
  <c r="L140" i="1"/>
  <c r="M140" i="1"/>
  <c r="T140" i="1"/>
  <c r="Z140" i="1"/>
  <c r="AC140" i="1"/>
  <c r="AD140" i="1"/>
  <c r="AE140" i="1"/>
  <c r="A141" i="1"/>
  <c r="D141" i="1"/>
  <c r="K141" i="1"/>
  <c r="L141" i="1"/>
  <c r="M141" i="1"/>
  <c r="T141" i="1"/>
  <c r="Z141" i="1"/>
  <c r="AC141" i="1"/>
  <c r="AD141" i="1"/>
  <c r="AE141" i="1"/>
  <c r="A142" i="1"/>
  <c r="D142" i="1"/>
  <c r="K142" i="1"/>
  <c r="L142" i="1"/>
  <c r="M142" i="1"/>
  <c r="T142" i="1"/>
  <c r="Z142" i="1"/>
  <c r="AC142" i="1"/>
  <c r="AD142" i="1"/>
  <c r="AE142" i="1"/>
  <c r="A143" i="1"/>
  <c r="D143" i="1"/>
  <c r="K143" i="1"/>
  <c r="L143" i="1"/>
  <c r="M143" i="1"/>
  <c r="T143" i="1"/>
  <c r="Z143" i="1"/>
  <c r="AC143" i="1"/>
  <c r="AD143" i="1"/>
  <c r="AE143" i="1"/>
  <c r="A144" i="1"/>
  <c r="D144" i="1"/>
  <c r="K144" i="1"/>
  <c r="L144" i="1"/>
  <c r="M144" i="1"/>
  <c r="T144" i="1"/>
  <c r="Z144" i="1"/>
  <c r="AC144" i="1"/>
  <c r="AD144" i="1"/>
  <c r="AE144" i="1"/>
  <c r="A145" i="1"/>
  <c r="D145" i="1"/>
  <c r="K145" i="1"/>
  <c r="L145" i="1"/>
  <c r="M145" i="1"/>
  <c r="T145" i="1"/>
  <c r="Z145" i="1"/>
  <c r="AC145" i="1"/>
  <c r="AD145" i="1"/>
  <c r="AE145" i="1"/>
  <c r="A146" i="1"/>
  <c r="D146" i="1"/>
  <c r="K146" i="1"/>
  <c r="L146" i="1"/>
  <c r="M146" i="1"/>
  <c r="T146" i="1"/>
  <c r="Z146" i="1"/>
  <c r="AC146" i="1"/>
  <c r="AD146" i="1"/>
  <c r="AE146" i="1"/>
  <c r="A147" i="1"/>
  <c r="D147" i="1"/>
  <c r="K147" i="1"/>
  <c r="L147" i="1"/>
  <c r="M147" i="1"/>
  <c r="T147" i="1"/>
  <c r="Z147" i="1"/>
  <c r="AC147" i="1"/>
  <c r="AD147" i="1"/>
  <c r="AE147" i="1"/>
  <c r="A148" i="1"/>
  <c r="D148" i="1"/>
  <c r="K148" i="1"/>
  <c r="L148" i="1"/>
  <c r="M148" i="1"/>
  <c r="T148" i="1"/>
  <c r="Z148" i="1"/>
  <c r="AC148" i="1"/>
  <c r="AD148" i="1"/>
  <c r="AE148" i="1"/>
  <c r="A149" i="1"/>
  <c r="D149" i="1"/>
  <c r="K149" i="1"/>
  <c r="L149" i="1"/>
  <c r="M149" i="1"/>
  <c r="T149" i="1"/>
  <c r="Z149" i="1"/>
  <c r="AC149" i="1"/>
  <c r="AD149" i="1"/>
  <c r="AE149" i="1"/>
  <c r="A150" i="1"/>
  <c r="D150" i="1"/>
  <c r="K150" i="1"/>
  <c r="L150" i="1"/>
  <c r="M150" i="1"/>
  <c r="T150" i="1"/>
  <c r="Z150" i="1"/>
  <c r="AC150" i="1"/>
  <c r="AD150" i="1"/>
  <c r="AE150" i="1"/>
  <c r="A151" i="1"/>
  <c r="D151" i="1"/>
  <c r="K151" i="1"/>
  <c r="L151" i="1"/>
  <c r="M151" i="1"/>
  <c r="T151" i="1"/>
  <c r="Z151" i="1"/>
  <c r="AC151" i="1"/>
  <c r="AD151" i="1"/>
  <c r="AE151" i="1"/>
  <c r="A152" i="1"/>
  <c r="D152" i="1"/>
  <c r="K152" i="1"/>
  <c r="L152" i="1"/>
  <c r="M152" i="1"/>
  <c r="T152" i="1"/>
  <c r="Z152" i="1"/>
  <c r="AC152" i="1"/>
  <c r="AD152" i="1"/>
  <c r="AE152" i="1"/>
  <c r="A153" i="1"/>
  <c r="D153" i="1"/>
  <c r="K153" i="1"/>
  <c r="L153" i="1"/>
  <c r="M153" i="1"/>
  <c r="T153" i="1"/>
  <c r="Z153" i="1"/>
  <c r="AC153" i="1"/>
  <c r="AD153" i="1"/>
  <c r="AE153" i="1"/>
  <c r="A154" i="1"/>
  <c r="D154" i="1"/>
  <c r="K154" i="1"/>
  <c r="L154" i="1"/>
  <c r="M154" i="1"/>
  <c r="T154" i="1"/>
  <c r="Z154" i="1"/>
  <c r="AC154" i="1"/>
  <c r="AD154" i="1"/>
  <c r="AE154" i="1"/>
  <c r="A155" i="1"/>
  <c r="D155" i="1"/>
  <c r="K155" i="1"/>
  <c r="L155" i="1"/>
  <c r="M155" i="1"/>
  <c r="T155" i="1"/>
  <c r="Z155" i="1"/>
  <c r="AC155" i="1"/>
  <c r="AD155" i="1"/>
  <c r="AE155" i="1"/>
  <c r="A156" i="1"/>
  <c r="D156" i="1"/>
  <c r="K156" i="1"/>
  <c r="L156" i="1"/>
  <c r="M156" i="1"/>
  <c r="T156" i="1"/>
  <c r="Z156" i="1"/>
  <c r="AC156" i="1"/>
  <c r="AD156" i="1"/>
  <c r="AE156" i="1"/>
  <c r="A157" i="1"/>
  <c r="D157" i="1"/>
  <c r="K157" i="1"/>
  <c r="L157" i="1"/>
  <c r="M157" i="1"/>
  <c r="T157" i="1"/>
  <c r="Z157" i="1"/>
  <c r="AC157" i="1"/>
  <c r="AD157" i="1"/>
  <c r="AE157" i="1"/>
  <c r="A158" i="1"/>
  <c r="D158" i="1"/>
  <c r="K158" i="1"/>
  <c r="L158" i="1"/>
  <c r="M158" i="1"/>
  <c r="T158" i="1"/>
  <c r="Z158" i="1"/>
  <c r="AC158" i="1"/>
  <c r="AD158" i="1"/>
  <c r="AE158" i="1"/>
  <c r="A159" i="1"/>
  <c r="D159" i="1"/>
  <c r="K159" i="1"/>
  <c r="L159" i="1"/>
  <c r="M159" i="1"/>
  <c r="T159" i="1"/>
  <c r="Z159" i="1"/>
  <c r="AC159" i="1"/>
  <c r="AD159" i="1"/>
  <c r="AE159" i="1"/>
  <c r="A160" i="1"/>
  <c r="D160" i="1"/>
  <c r="K160" i="1"/>
  <c r="L160" i="1"/>
  <c r="M160" i="1"/>
  <c r="T160" i="1"/>
  <c r="Z160" i="1"/>
  <c r="AC160" i="1"/>
  <c r="AD160" i="1"/>
  <c r="AE160" i="1"/>
  <c r="A161" i="1"/>
  <c r="D161" i="1"/>
  <c r="K161" i="1"/>
  <c r="L161" i="1"/>
  <c r="M161" i="1"/>
  <c r="T161" i="1"/>
  <c r="Z161" i="1"/>
  <c r="AC161" i="1"/>
  <c r="AD161" i="1"/>
  <c r="AE161" i="1"/>
  <c r="A162" i="1"/>
  <c r="D162" i="1"/>
  <c r="K162" i="1"/>
  <c r="L162" i="1"/>
  <c r="M162" i="1"/>
  <c r="T162" i="1"/>
  <c r="Z162" i="1"/>
  <c r="AC162" i="1"/>
  <c r="AD162" i="1"/>
  <c r="AE162" i="1"/>
  <c r="A163" i="1"/>
  <c r="D163" i="1"/>
  <c r="K163" i="1"/>
  <c r="L163" i="1"/>
  <c r="M163" i="1"/>
  <c r="T163" i="1"/>
  <c r="Z163" i="1"/>
  <c r="AC163" i="1"/>
  <c r="AD163" i="1"/>
  <c r="AE163" i="1"/>
  <c r="A164" i="1"/>
  <c r="D164" i="1"/>
  <c r="K164" i="1"/>
  <c r="L164" i="1"/>
  <c r="M164" i="1"/>
  <c r="T164" i="1"/>
  <c r="Z164" i="1"/>
  <c r="AC164" i="1"/>
  <c r="AD164" i="1"/>
  <c r="AE164" i="1"/>
  <c r="A165" i="1"/>
  <c r="D165" i="1"/>
  <c r="K165" i="1"/>
  <c r="L165" i="1"/>
  <c r="M165" i="1"/>
  <c r="T165" i="1"/>
  <c r="Z165" i="1"/>
  <c r="AC165" i="1"/>
  <c r="AD165" i="1"/>
  <c r="AE165" i="1"/>
  <c r="A166" i="1"/>
  <c r="D166" i="1"/>
  <c r="K166" i="1"/>
  <c r="L166" i="1"/>
  <c r="M166" i="1"/>
  <c r="T166" i="1"/>
  <c r="Z166" i="1"/>
  <c r="AC166" i="1"/>
  <c r="AD166" i="1"/>
  <c r="AE166" i="1"/>
  <c r="A167" i="1"/>
  <c r="D167" i="1"/>
  <c r="K167" i="1"/>
  <c r="L167" i="1"/>
  <c r="M167" i="1"/>
  <c r="T167" i="1"/>
  <c r="Z167" i="1"/>
  <c r="AC167" i="1"/>
  <c r="AD167" i="1"/>
  <c r="AE167" i="1"/>
  <c r="A168" i="1"/>
  <c r="D168" i="1"/>
  <c r="K168" i="1"/>
  <c r="L168" i="1"/>
  <c r="M168" i="1"/>
  <c r="T168" i="1"/>
  <c r="Z168" i="1"/>
  <c r="AC168" i="1"/>
  <c r="AD168" i="1"/>
  <c r="AE168" i="1"/>
  <c r="A169" i="1"/>
  <c r="D169" i="1"/>
  <c r="K169" i="1"/>
  <c r="L169" i="1"/>
  <c r="M169" i="1"/>
  <c r="T169" i="1"/>
  <c r="Z169" i="1"/>
  <c r="AC169" i="1"/>
  <c r="AD169" i="1"/>
  <c r="AE169" i="1"/>
  <c r="A170" i="1"/>
  <c r="D170" i="1"/>
  <c r="K170" i="1"/>
  <c r="L170" i="1"/>
  <c r="M170" i="1"/>
  <c r="T170" i="1"/>
  <c r="Z170" i="1"/>
  <c r="AC170" i="1"/>
  <c r="AD170" i="1"/>
  <c r="AE170" i="1"/>
  <c r="A171" i="1"/>
  <c r="D171" i="1"/>
  <c r="K171" i="1"/>
  <c r="L171" i="1"/>
  <c r="M171" i="1"/>
  <c r="T171" i="1"/>
  <c r="Z171" i="1"/>
  <c r="AC171" i="1"/>
  <c r="AD171" i="1"/>
  <c r="AE171" i="1"/>
  <c r="A172" i="1"/>
  <c r="D172" i="1"/>
  <c r="K172" i="1"/>
  <c r="L172" i="1"/>
  <c r="M172" i="1"/>
  <c r="T172" i="1"/>
  <c r="Z172" i="1"/>
  <c r="AC172" i="1"/>
  <c r="AD172" i="1"/>
  <c r="AE172" i="1"/>
  <c r="A173" i="1"/>
  <c r="D173" i="1"/>
  <c r="K173" i="1"/>
  <c r="L173" i="1"/>
  <c r="M173" i="1"/>
  <c r="T173" i="1"/>
  <c r="Z173" i="1"/>
  <c r="AC173" i="1"/>
  <c r="AD173" i="1"/>
  <c r="AE173" i="1"/>
  <c r="A174" i="1"/>
  <c r="D174" i="1"/>
  <c r="K174" i="1"/>
  <c r="L174" i="1"/>
  <c r="M174" i="1"/>
  <c r="T174" i="1"/>
  <c r="Z174" i="1"/>
  <c r="AC174" i="1"/>
  <c r="AD174" i="1"/>
  <c r="AE174" i="1"/>
  <c r="A175" i="1"/>
  <c r="D175" i="1"/>
  <c r="K175" i="1"/>
  <c r="L175" i="1"/>
  <c r="M175" i="1"/>
  <c r="T175" i="1"/>
  <c r="Z175" i="1"/>
  <c r="AC175" i="1"/>
  <c r="AD175" i="1"/>
  <c r="AE175" i="1"/>
  <c r="A176" i="1"/>
  <c r="D176" i="1"/>
  <c r="K176" i="1"/>
  <c r="L176" i="1"/>
  <c r="M176" i="1"/>
  <c r="T176" i="1"/>
  <c r="Z176" i="1"/>
  <c r="AC176" i="1"/>
  <c r="AD176" i="1"/>
  <c r="AE176" i="1"/>
  <c r="A177" i="1"/>
  <c r="D177" i="1"/>
  <c r="K177" i="1"/>
  <c r="L177" i="1"/>
  <c r="M177" i="1"/>
  <c r="T177" i="1"/>
  <c r="Z177" i="1"/>
  <c r="AC177" i="1"/>
  <c r="AD177" i="1"/>
  <c r="AE177" i="1"/>
  <c r="A178" i="1"/>
  <c r="D178" i="1"/>
  <c r="K178" i="1"/>
  <c r="L178" i="1"/>
  <c r="M178" i="1"/>
  <c r="T178" i="1"/>
  <c r="Z178" i="1"/>
  <c r="AC178" i="1"/>
  <c r="AD178" i="1"/>
  <c r="AE178" i="1"/>
  <c r="A179" i="1"/>
  <c r="D179" i="1"/>
  <c r="K179" i="1"/>
  <c r="L179" i="1"/>
  <c r="M179" i="1"/>
  <c r="T179" i="1"/>
  <c r="Z179" i="1"/>
  <c r="AC179" i="1"/>
  <c r="AD179" i="1"/>
  <c r="AE179" i="1"/>
  <c r="A180" i="1"/>
  <c r="D180" i="1"/>
  <c r="K180" i="1"/>
  <c r="L180" i="1"/>
  <c r="M180" i="1"/>
  <c r="T180" i="1"/>
  <c r="Z180" i="1"/>
  <c r="AC180" i="1"/>
  <c r="AD180" i="1"/>
  <c r="AE180" i="1"/>
  <c r="A181" i="1"/>
  <c r="D181" i="1"/>
  <c r="K181" i="1"/>
  <c r="L181" i="1"/>
  <c r="M181" i="1"/>
  <c r="T181" i="1"/>
  <c r="Z181" i="1"/>
  <c r="AC181" i="1"/>
  <c r="AD181" i="1"/>
  <c r="AE181" i="1"/>
  <c r="A182" i="1"/>
  <c r="D182" i="1"/>
  <c r="K182" i="1"/>
  <c r="L182" i="1"/>
  <c r="M182" i="1"/>
  <c r="T182" i="1"/>
  <c r="Z182" i="1"/>
  <c r="AC182" i="1"/>
  <c r="AD182" i="1"/>
  <c r="AE182" i="1"/>
  <c r="A183" i="1"/>
  <c r="D183" i="1"/>
  <c r="K183" i="1"/>
  <c r="L183" i="1"/>
  <c r="M183" i="1"/>
  <c r="T183" i="1"/>
  <c r="Z183" i="1"/>
  <c r="AC183" i="1"/>
  <c r="AD183" i="1"/>
  <c r="AE183" i="1"/>
  <c r="A184" i="1"/>
  <c r="D184" i="1"/>
  <c r="K184" i="1"/>
  <c r="L184" i="1"/>
  <c r="M184" i="1"/>
  <c r="T184" i="1"/>
  <c r="Z184" i="1"/>
  <c r="AC184" i="1"/>
  <c r="AD184" i="1"/>
  <c r="AE184" i="1"/>
  <c r="A185" i="1"/>
  <c r="D185" i="1"/>
  <c r="K185" i="1"/>
  <c r="L185" i="1"/>
  <c r="M185" i="1"/>
  <c r="T185" i="1"/>
  <c r="Z185" i="1"/>
  <c r="AC185" i="1"/>
  <c r="AD185" i="1"/>
  <c r="AE185" i="1"/>
  <c r="A186" i="1"/>
  <c r="D186" i="1"/>
  <c r="K186" i="1"/>
  <c r="L186" i="1"/>
  <c r="M186" i="1"/>
  <c r="T186" i="1"/>
  <c r="Z186" i="1"/>
  <c r="AC186" i="1"/>
  <c r="AD186" i="1"/>
  <c r="AE186" i="1"/>
  <c r="A187" i="1"/>
  <c r="D187" i="1"/>
  <c r="K187" i="1"/>
  <c r="L187" i="1"/>
  <c r="M187" i="1"/>
  <c r="T187" i="1"/>
  <c r="Z187" i="1"/>
  <c r="AC187" i="1"/>
  <c r="AD187" i="1"/>
  <c r="AE187" i="1"/>
  <c r="A188" i="1"/>
  <c r="D188" i="1"/>
  <c r="K188" i="1"/>
  <c r="L188" i="1"/>
  <c r="M188" i="1"/>
  <c r="T188" i="1"/>
  <c r="Z188" i="1"/>
  <c r="AC188" i="1"/>
  <c r="AD188" i="1"/>
  <c r="AE188" i="1"/>
  <c r="A189" i="1"/>
  <c r="D189" i="1"/>
  <c r="K189" i="1"/>
  <c r="L189" i="1"/>
  <c r="M189" i="1"/>
  <c r="T189" i="1"/>
  <c r="Z189" i="1"/>
  <c r="AC189" i="1"/>
  <c r="AD189" i="1"/>
  <c r="AE189" i="1"/>
  <c r="A190" i="1"/>
  <c r="D190" i="1"/>
  <c r="K190" i="1"/>
  <c r="L190" i="1"/>
  <c r="M190" i="1"/>
  <c r="T190" i="1"/>
  <c r="Z190" i="1"/>
  <c r="AC190" i="1"/>
  <c r="AD190" i="1"/>
  <c r="AE190" i="1"/>
  <c r="A191" i="1"/>
  <c r="D191" i="1"/>
  <c r="K191" i="1"/>
  <c r="L191" i="1"/>
  <c r="M191" i="1"/>
  <c r="T191" i="1"/>
  <c r="Z191" i="1"/>
  <c r="AC191" i="1"/>
  <c r="AD191" i="1"/>
  <c r="AE191" i="1"/>
  <c r="A192" i="1"/>
  <c r="D192" i="1"/>
  <c r="K192" i="1"/>
  <c r="L192" i="1"/>
  <c r="M192" i="1"/>
  <c r="T192" i="1"/>
  <c r="Z192" i="1"/>
  <c r="AC192" i="1"/>
  <c r="AD192" i="1"/>
  <c r="AE192" i="1"/>
  <c r="A193" i="1"/>
  <c r="D193" i="1"/>
  <c r="K193" i="1"/>
  <c r="L193" i="1"/>
  <c r="M193" i="1"/>
  <c r="T193" i="1"/>
  <c r="Z193" i="1"/>
  <c r="AC193" i="1"/>
  <c r="AD193" i="1"/>
  <c r="AE193" i="1"/>
  <c r="A194" i="1"/>
  <c r="D194" i="1"/>
  <c r="K194" i="1"/>
  <c r="L194" i="1"/>
  <c r="M194" i="1"/>
  <c r="T194" i="1"/>
  <c r="Z194" i="1"/>
  <c r="AC194" i="1"/>
  <c r="AD194" i="1"/>
  <c r="AE194" i="1"/>
  <c r="A195" i="1"/>
  <c r="D195" i="1"/>
  <c r="K195" i="1"/>
  <c r="L195" i="1"/>
  <c r="M195" i="1"/>
  <c r="T195" i="1"/>
  <c r="Z195" i="1"/>
  <c r="AC195" i="1"/>
  <c r="AD195" i="1"/>
  <c r="AE195" i="1"/>
  <c r="A196" i="1"/>
  <c r="D196" i="1"/>
  <c r="K196" i="1"/>
  <c r="L196" i="1"/>
  <c r="M196" i="1"/>
  <c r="T196" i="1"/>
  <c r="Z196" i="1"/>
  <c r="AC196" i="1"/>
  <c r="AD196" i="1"/>
  <c r="AE196" i="1"/>
  <c r="A197" i="1"/>
  <c r="D197" i="1"/>
  <c r="K197" i="1"/>
  <c r="L197" i="1"/>
  <c r="M197" i="1"/>
  <c r="T197" i="1"/>
  <c r="Z197" i="1"/>
  <c r="AC197" i="1"/>
  <c r="AD197" i="1"/>
  <c r="AE197" i="1"/>
  <c r="A198" i="1"/>
  <c r="D198" i="1"/>
  <c r="K198" i="1"/>
  <c r="L198" i="1"/>
  <c r="M198" i="1"/>
  <c r="T198" i="1"/>
  <c r="Z198" i="1"/>
  <c r="AC198" i="1"/>
  <c r="AD198" i="1"/>
  <c r="AE198" i="1"/>
  <c r="A199" i="1"/>
  <c r="D199" i="1"/>
  <c r="K199" i="1"/>
  <c r="L199" i="1"/>
  <c r="M199" i="1"/>
  <c r="T199" i="1"/>
  <c r="Z199" i="1"/>
  <c r="AC199" i="1"/>
  <c r="AD199" i="1"/>
  <c r="AE199" i="1"/>
  <c r="A200" i="1"/>
  <c r="D200" i="1"/>
  <c r="K200" i="1"/>
  <c r="L200" i="1"/>
  <c r="M200" i="1"/>
  <c r="T200" i="1"/>
  <c r="Z200" i="1"/>
  <c r="AC200" i="1"/>
  <c r="AD200" i="1"/>
  <c r="AE200" i="1"/>
  <c r="A201" i="1"/>
  <c r="D201" i="1"/>
  <c r="K201" i="1"/>
  <c r="L201" i="1"/>
  <c r="M201" i="1"/>
  <c r="T201" i="1"/>
  <c r="Z201" i="1"/>
  <c r="AC201" i="1"/>
  <c r="AD201" i="1"/>
  <c r="AE201" i="1"/>
  <c r="A202" i="1"/>
  <c r="D202" i="1"/>
  <c r="K202" i="1"/>
  <c r="L202" i="1"/>
  <c r="M202" i="1"/>
  <c r="T202" i="1"/>
  <c r="Z202" i="1"/>
  <c r="AC202" i="1"/>
  <c r="AD202" i="1"/>
  <c r="AE202" i="1"/>
  <c r="A203" i="1"/>
  <c r="D203" i="1"/>
  <c r="K203" i="1"/>
  <c r="L203" i="1"/>
  <c r="M203" i="1"/>
  <c r="T203" i="1"/>
  <c r="Z203" i="1"/>
  <c r="AC203" i="1"/>
  <c r="AD203" i="1"/>
  <c r="AE203" i="1"/>
  <c r="A204" i="1"/>
  <c r="D204" i="1"/>
  <c r="K204" i="1"/>
  <c r="L204" i="1"/>
  <c r="M204" i="1"/>
  <c r="T204" i="1"/>
  <c r="Z204" i="1"/>
  <c r="AC204" i="1"/>
  <c r="AD204" i="1"/>
  <c r="AE204" i="1"/>
  <c r="A205" i="1"/>
  <c r="D205" i="1"/>
  <c r="K205" i="1"/>
  <c r="L205" i="1"/>
  <c r="M205" i="1"/>
  <c r="T205" i="1"/>
  <c r="Z205" i="1"/>
  <c r="AC205" i="1"/>
  <c r="AD205" i="1"/>
  <c r="AE205" i="1"/>
  <c r="A206" i="1"/>
  <c r="D206" i="1"/>
  <c r="K206" i="1"/>
  <c r="L206" i="1"/>
  <c r="M206" i="1"/>
  <c r="T206" i="1"/>
  <c r="Z206" i="1"/>
  <c r="AC206" i="1"/>
  <c r="AD206" i="1"/>
  <c r="AE206" i="1"/>
  <c r="A207" i="1"/>
  <c r="D207" i="1"/>
  <c r="K207" i="1"/>
  <c r="L207" i="1"/>
  <c r="M207" i="1"/>
  <c r="T207" i="1"/>
  <c r="Z207" i="1"/>
  <c r="AC207" i="1"/>
  <c r="AD207" i="1"/>
  <c r="AE207" i="1"/>
  <c r="A208" i="1"/>
  <c r="D208" i="1"/>
  <c r="K208" i="1"/>
  <c r="L208" i="1"/>
  <c r="M208" i="1"/>
  <c r="T208" i="1"/>
  <c r="Z208" i="1"/>
  <c r="AC208" i="1"/>
  <c r="AD208" i="1"/>
  <c r="AE208" i="1"/>
  <c r="A209" i="1"/>
  <c r="D209" i="1"/>
  <c r="K209" i="1"/>
  <c r="L209" i="1"/>
  <c r="M209" i="1"/>
  <c r="T209" i="1"/>
  <c r="Z209" i="1"/>
  <c r="AC209" i="1"/>
  <c r="AD209" i="1"/>
  <c r="AE209" i="1"/>
  <c r="A210" i="1"/>
  <c r="D210" i="1"/>
  <c r="K210" i="1"/>
  <c r="L210" i="1"/>
  <c r="M210" i="1"/>
  <c r="T210" i="1"/>
  <c r="Z210" i="1"/>
  <c r="AC210" i="1"/>
  <c r="AD210" i="1"/>
  <c r="AE210" i="1"/>
  <c r="A211" i="1"/>
  <c r="D211" i="1"/>
  <c r="K211" i="1"/>
  <c r="L211" i="1"/>
  <c r="M211" i="1"/>
  <c r="T211" i="1"/>
  <c r="Z211" i="1"/>
  <c r="AC211" i="1"/>
  <c r="AD211" i="1"/>
  <c r="AE211" i="1"/>
  <c r="A212" i="1"/>
  <c r="D212" i="1"/>
  <c r="K212" i="1"/>
  <c r="L212" i="1"/>
  <c r="M212" i="1"/>
  <c r="T212" i="1"/>
  <c r="Z212" i="1"/>
  <c r="AC212" i="1"/>
  <c r="AD212" i="1"/>
  <c r="AE212" i="1"/>
  <c r="A213" i="1"/>
  <c r="D213" i="1"/>
  <c r="K213" i="1"/>
  <c r="L213" i="1"/>
  <c r="M213" i="1"/>
  <c r="T213" i="1"/>
  <c r="Z213" i="1"/>
  <c r="AC213" i="1"/>
  <c r="AD213" i="1"/>
  <c r="AE213" i="1"/>
  <c r="A214" i="1"/>
  <c r="D214" i="1"/>
  <c r="K214" i="1"/>
  <c r="L214" i="1"/>
  <c r="M214" i="1"/>
  <c r="T214" i="1"/>
  <c r="Z214" i="1"/>
  <c r="AC214" i="1"/>
  <c r="AD214" i="1"/>
  <c r="AE214" i="1"/>
  <c r="A215" i="1"/>
  <c r="D215" i="1"/>
  <c r="K215" i="1"/>
  <c r="L215" i="1"/>
  <c r="M215" i="1"/>
  <c r="T215" i="1"/>
  <c r="Z215" i="1"/>
  <c r="AC215" i="1"/>
  <c r="AD215" i="1"/>
  <c r="AE215" i="1"/>
  <c r="A216" i="1"/>
  <c r="D216" i="1"/>
  <c r="K216" i="1"/>
  <c r="L216" i="1"/>
  <c r="M216" i="1"/>
  <c r="T216" i="1"/>
  <c r="Z216" i="1"/>
  <c r="AC216" i="1"/>
  <c r="AD216" i="1"/>
  <c r="AE216" i="1"/>
  <c r="A217" i="1"/>
  <c r="D217" i="1"/>
  <c r="K217" i="1"/>
  <c r="L217" i="1"/>
  <c r="M217" i="1"/>
  <c r="T217" i="1"/>
  <c r="Z217" i="1"/>
  <c r="AC217" i="1"/>
  <c r="AD217" i="1"/>
  <c r="AE217" i="1"/>
  <c r="A218" i="1"/>
  <c r="D218" i="1"/>
  <c r="K218" i="1"/>
  <c r="L218" i="1"/>
  <c r="M218" i="1"/>
  <c r="T218" i="1"/>
  <c r="Z218" i="1"/>
  <c r="AC218" i="1"/>
  <c r="AD218" i="1"/>
  <c r="AE218" i="1"/>
  <c r="A219" i="1"/>
  <c r="D219" i="1"/>
  <c r="K219" i="1"/>
  <c r="L219" i="1"/>
  <c r="M219" i="1"/>
  <c r="T219" i="1"/>
  <c r="Z219" i="1"/>
  <c r="AC219" i="1"/>
  <c r="AD219" i="1"/>
  <c r="AE219" i="1"/>
  <c r="A220" i="1"/>
  <c r="D220" i="1"/>
  <c r="K220" i="1"/>
  <c r="L220" i="1"/>
  <c r="M220" i="1"/>
  <c r="T220" i="1"/>
  <c r="Z220" i="1"/>
  <c r="AC220" i="1"/>
  <c r="AD220" i="1"/>
  <c r="AE220" i="1"/>
  <c r="A221" i="1"/>
  <c r="D221" i="1"/>
  <c r="K221" i="1"/>
  <c r="L221" i="1"/>
  <c r="M221" i="1"/>
  <c r="T221" i="1"/>
  <c r="Z221" i="1"/>
  <c r="AC221" i="1"/>
  <c r="AD221" i="1"/>
  <c r="AE221" i="1"/>
  <c r="A222" i="1"/>
  <c r="D222" i="1"/>
  <c r="K222" i="1"/>
  <c r="L222" i="1"/>
  <c r="M222" i="1"/>
  <c r="T222" i="1"/>
  <c r="Z222" i="1"/>
  <c r="AC222" i="1"/>
  <c r="AD222" i="1"/>
  <c r="AE222" i="1"/>
  <c r="A223" i="1"/>
  <c r="D223" i="1"/>
  <c r="K223" i="1"/>
  <c r="L223" i="1"/>
  <c r="M223" i="1"/>
  <c r="T223" i="1"/>
  <c r="Z223" i="1"/>
  <c r="AC223" i="1"/>
  <c r="AD223" i="1"/>
  <c r="AE223" i="1"/>
  <c r="A224" i="1"/>
  <c r="D224" i="1"/>
  <c r="K224" i="1"/>
  <c r="L224" i="1"/>
  <c r="M224" i="1"/>
  <c r="T224" i="1"/>
  <c r="Z224" i="1"/>
  <c r="AC224" i="1"/>
  <c r="AD224" i="1"/>
  <c r="AE224" i="1"/>
  <c r="A225" i="1"/>
  <c r="D225" i="1"/>
  <c r="K225" i="1"/>
  <c r="L225" i="1"/>
  <c r="M225" i="1"/>
  <c r="T225" i="1"/>
  <c r="Z225" i="1"/>
  <c r="AC225" i="1"/>
  <c r="AD225" i="1"/>
  <c r="AE225" i="1"/>
  <c r="A226" i="1"/>
  <c r="D226" i="1"/>
  <c r="K226" i="1"/>
  <c r="L226" i="1"/>
  <c r="M226" i="1"/>
  <c r="T226" i="1"/>
  <c r="Z226" i="1"/>
  <c r="AC226" i="1"/>
  <c r="AD226" i="1"/>
  <c r="AE226" i="1"/>
  <c r="A227" i="1"/>
  <c r="D227" i="1"/>
  <c r="K227" i="1"/>
  <c r="L227" i="1"/>
  <c r="M227" i="1"/>
  <c r="T227" i="1"/>
  <c r="Z227" i="1"/>
  <c r="AC227" i="1"/>
  <c r="AD227" i="1"/>
  <c r="AE227" i="1"/>
  <c r="A228" i="1"/>
  <c r="D228" i="1"/>
  <c r="K228" i="1"/>
  <c r="L228" i="1"/>
  <c r="M228" i="1"/>
  <c r="T228" i="1"/>
  <c r="Z228" i="1"/>
  <c r="AC228" i="1"/>
  <c r="AD228" i="1"/>
  <c r="AE228" i="1"/>
  <c r="A229" i="1"/>
  <c r="D229" i="1"/>
  <c r="K229" i="1"/>
  <c r="L229" i="1"/>
  <c r="M229" i="1"/>
  <c r="T229" i="1"/>
  <c r="Z229" i="1"/>
  <c r="AC229" i="1"/>
  <c r="AD229" i="1"/>
  <c r="AE229" i="1"/>
  <c r="A230" i="1"/>
  <c r="D230" i="1"/>
  <c r="K230" i="1"/>
  <c r="L230" i="1"/>
  <c r="M230" i="1"/>
  <c r="T230" i="1"/>
  <c r="Z230" i="1"/>
  <c r="AC230" i="1"/>
  <c r="AD230" i="1"/>
  <c r="AE230" i="1"/>
  <c r="A231" i="1"/>
  <c r="D231" i="1"/>
  <c r="K231" i="1"/>
  <c r="L231" i="1"/>
  <c r="M231" i="1"/>
  <c r="T231" i="1"/>
  <c r="Z231" i="1"/>
  <c r="AC231" i="1"/>
  <c r="AD231" i="1"/>
  <c r="AE231" i="1"/>
  <c r="A232" i="1"/>
  <c r="D232" i="1"/>
  <c r="K232" i="1"/>
  <c r="L232" i="1"/>
  <c r="M232" i="1"/>
  <c r="T232" i="1"/>
  <c r="Z232" i="1"/>
  <c r="AC232" i="1"/>
  <c r="AD232" i="1"/>
  <c r="AE232" i="1"/>
  <c r="A233" i="1"/>
  <c r="D233" i="1"/>
  <c r="K233" i="1"/>
  <c r="L233" i="1"/>
  <c r="M233" i="1"/>
  <c r="T233" i="1"/>
  <c r="Z233" i="1"/>
  <c r="AC233" i="1"/>
  <c r="AD233" i="1"/>
  <c r="AE233" i="1"/>
  <c r="A234" i="1"/>
  <c r="D234" i="1"/>
  <c r="K234" i="1"/>
  <c r="L234" i="1"/>
  <c r="M234" i="1"/>
  <c r="T234" i="1"/>
  <c r="Z234" i="1"/>
  <c r="AC234" i="1"/>
  <c r="AD234" i="1"/>
  <c r="AE234" i="1"/>
  <c r="A235" i="1"/>
  <c r="D235" i="1"/>
  <c r="K235" i="1"/>
  <c r="L235" i="1"/>
  <c r="M235" i="1"/>
  <c r="T235" i="1"/>
  <c r="Z235" i="1"/>
  <c r="AC235" i="1"/>
  <c r="AD235" i="1"/>
  <c r="AE235" i="1"/>
  <c r="A236" i="1"/>
  <c r="D236" i="1"/>
  <c r="K236" i="1"/>
  <c r="L236" i="1"/>
  <c r="M236" i="1"/>
  <c r="T236" i="1"/>
  <c r="Z236" i="1"/>
  <c r="AC236" i="1"/>
  <c r="AD236" i="1"/>
  <c r="AE236" i="1"/>
  <c r="A237" i="1"/>
  <c r="D237" i="1"/>
  <c r="K237" i="1"/>
  <c r="L237" i="1"/>
  <c r="M237" i="1"/>
  <c r="T237" i="1"/>
  <c r="Z237" i="1"/>
  <c r="AC237" i="1"/>
  <c r="AD237" i="1"/>
  <c r="AE237" i="1"/>
  <c r="A238" i="1"/>
  <c r="D238" i="1"/>
  <c r="K238" i="1"/>
  <c r="L238" i="1"/>
  <c r="M238" i="1"/>
  <c r="T238" i="1"/>
  <c r="Z238" i="1"/>
  <c r="AC238" i="1"/>
  <c r="AD238" i="1"/>
  <c r="AE238" i="1"/>
  <c r="A239" i="1"/>
  <c r="D239" i="1"/>
  <c r="K239" i="1"/>
  <c r="L239" i="1"/>
  <c r="M239" i="1"/>
  <c r="T239" i="1"/>
  <c r="Z239" i="1"/>
  <c r="AC239" i="1"/>
  <c r="AD239" i="1"/>
  <c r="AE239" i="1"/>
  <c r="A240" i="1"/>
  <c r="D240" i="1"/>
  <c r="K240" i="1"/>
  <c r="L240" i="1"/>
  <c r="M240" i="1"/>
  <c r="T240" i="1"/>
  <c r="Z240" i="1"/>
  <c r="AC240" i="1"/>
  <c r="AD240" i="1"/>
  <c r="AE240" i="1"/>
  <c r="A241" i="1"/>
  <c r="D241" i="1"/>
  <c r="K241" i="1"/>
  <c r="L241" i="1"/>
  <c r="M241" i="1"/>
  <c r="T241" i="1"/>
  <c r="Z241" i="1"/>
  <c r="AC241" i="1"/>
  <c r="AD241" i="1"/>
  <c r="AE241" i="1"/>
  <c r="A242" i="1"/>
  <c r="D242" i="1"/>
  <c r="K242" i="1"/>
  <c r="L242" i="1"/>
  <c r="M242" i="1"/>
  <c r="T242" i="1"/>
  <c r="Z242" i="1"/>
  <c r="AC242" i="1"/>
  <c r="AD242" i="1"/>
  <c r="AE242" i="1"/>
  <c r="A243" i="1"/>
  <c r="D243" i="1"/>
  <c r="K243" i="1"/>
  <c r="L243" i="1"/>
  <c r="M243" i="1"/>
  <c r="T243" i="1"/>
  <c r="Z243" i="1"/>
  <c r="AC243" i="1"/>
  <c r="AD243" i="1"/>
  <c r="AE243" i="1"/>
  <c r="A244" i="1"/>
  <c r="D244" i="1"/>
  <c r="K244" i="1"/>
  <c r="L244" i="1"/>
  <c r="M244" i="1"/>
  <c r="T244" i="1"/>
  <c r="Z244" i="1"/>
  <c r="AC244" i="1"/>
  <c r="AD244" i="1"/>
  <c r="AE244" i="1"/>
  <c r="A245" i="1"/>
  <c r="D245" i="1"/>
  <c r="K245" i="1"/>
  <c r="L245" i="1"/>
  <c r="M245" i="1"/>
  <c r="T245" i="1"/>
  <c r="Z245" i="1"/>
  <c r="AC245" i="1"/>
  <c r="AD245" i="1"/>
  <c r="AE245" i="1"/>
  <c r="A246" i="1"/>
  <c r="D246" i="1"/>
  <c r="K246" i="1"/>
  <c r="L246" i="1"/>
  <c r="M246" i="1"/>
  <c r="T246" i="1"/>
  <c r="Z246" i="1"/>
  <c r="AC246" i="1"/>
  <c r="AD246" i="1"/>
  <c r="AE246" i="1"/>
  <c r="A247" i="1"/>
  <c r="D247" i="1"/>
  <c r="K247" i="1"/>
  <c r="L247" i="1"/>
  <c r="M247" i="1"/>
  <c r="T247" i="1"/>
  <c r="Z247" i="1"/>
  <c r="AC247" i="1"/>
  <c r="AD247" i="1"/>
  <c r="AE247" i="1"/>
  <c r="A248" i="1"/>
  <c r="D248" i="1"/>
  <c r="K248" i="1"/>
  <c r="L248" i="1"/>
  <c r="M248" i="1"/>
  <c r="T248" i="1"/>
  <c r="Z248" i="1"/>
  <c r="AC248" i="1"/>
  <c r="AD248" i="1"/>
  <c r="AE248" i="1"/>
  <c r="A249" i="1"/>
  <c r="D249" i="1"/>
  <c r="K249" i="1"/>
  <c r="L249" i="1"/>
  <c r="M249" i="1"/>
  <c r="T249" i="1"/>
  <c r="Z249" i="1"/>
  <c r="AC249" i="1"/>
  <c r="AD249" i="1"/>
  <c r="AE249" i="1"/>
  <c r="A250" i="1"/>
  <c r="D250" i="1"/>
  <c r="K250" i="1"/>
  <c r="L250" i="1"/>
  <c r="M250" i="1"/>
  <c r="T250" i="1"/>
  <c r="Z250" i="1"/>
  <c r="AC250" i="1"/>
  <c r="AD250" i="1"/>
  <c r="AE250" i="1"/>
  <c r="A251" i="1"/>
  <c r="D251" i="1"/>
  <c r="K251" i="1"/>
  <c r="L251" i="1"/>
  <c r="M251" i="1"/>
  <c r="T251" i="1"/>
  <c r="Z251" i="1"/>
  <c r="AC251" i="1"/>
  <c r="AD251" i="1"/>
  <c r="AE251" i="1"/>
  <c r="A252" i="1"/>
  <c r="D252" i="1"/>
  <c r="K252" i="1"/>
  <c r="L252" i="1"/>
  <c r="M252" i="1"/>
  <c r="T252" i="1"/>
  <c r="Z252" i="1"/>
  <c r="AC252" i="1"/>
  <c r="AD252" i="1"/>
  <c r="AE252" i="1"/>
  <c r="A253" i="1"/>
  <c r="D253" i="1"/>
  <c r="K253" i="1"/>
  <c r="L253" i="1"/>
  <c r="M253" i="1"/>
  <c r="T253" i="1"/>
  <c r="Z253" i="1"/>
  <c r="AC253" i="1"/>
  <c r="AD253" i="1"/>
  <c r="AE253" i="1"/>
  <c r="A254" i="1"/>
  <c r="D254" i="1"/>
  <c r="K254" i="1"/>
  <c r="L254" i="1"/>
  <c r="M254" i="1"/>
  <c r="T254" i="1"/>
  <c r="Z254" i="1"/>
  <c r="AC254" i="1"/>
  <c r="AD254" i="1"/>
  <c r="AE254" i="1"/>
  <c r="A255" i="1"/>
  <c r="D255" i="1"/>
  <c r="K255" i="1"/>
  <c r="L255" i="1"/>
  <c r="M255" i="1"/>
  <c r="T255" i="1"/>
  <c r="Z255" i="1"/>
  <c r="AC255" i="1"/>
  <c r="AD255" i="1"/>
  <c r="AE255" i="1"/>
  <c r="A256" i="1"/>
  <c r="D256" i="1"/>
  <c r="K256" i="1"/>
  <c r="L256" i="1"/>
  <c r="M256" i="1"/>
  <c r="T256" i="1"/>
  <c r="Z256" i="1"/>
  <c r="AC256" i="1"/>
  <c r="AD256" i="1"/>
  <c r="AE256" i="1"/>
  <c r="A257" i="1"/>
  <c r="D257" i="1"/>
  <c r="K257" i="1"/>
  <c r="L257" i="1"/>
  <c r="M257" i="1"/>
  <c r="T257" i="1"/>
  <c r="Z257" i="1"/>
  <c r="AC257" i="1"/>
  <c r="AD257" i="1"/>
  <c r="AE257" i="1"/>
  <c r="A258" i="1"/>
  <c r="D258" i="1"/>
  <c r="K258" i="1"/>
  <c r="L258" i="1"/>
  <c r="M258" i="1"/>
  <c r="T258" i="1"/>
  <c r="Z258" i="1"/>
  <c r="AC258" i="1"/>
  <c r="AD258" i="1"/>
  <c r="AE258" i="1"/>
  <c r="A259" i="1"/>
  <c r="D259" i="1"/>
  <c r="K259" i="1"/>
  <c r="L259" i="1"/>
  <c r="M259" i="1"/>
  <c r="T259" i="1"/>
  <c r="Z259" i="1"/>
  <c r="AC259" i="1"/>
  <c r="AD259" i="1"/>
  <c r="AE259" i="1"/>
  <c r="A260" i="1"/>
  <c r="D260" i="1"/>
  <c r="K260" i="1"/>
  <c r="L260" i="1"/>
  <c r="M260" i="1"/>
  <c r="T260" i="1"/>
  <c r="Z260" i="1"/>
  <c r="AC260" i="1"/>
  <c r="AD260" i="1"/>
  <c r="AE260" i="1"/>
  <c r="A261" i="1"/>
  <c r="D261" i="1"/>
  <c r="K261" i="1"/>
  <c r="L261" i="1"/>
  <c r="M261" i="1"/>
  <c r="T261" i="1"/>
  <c r="Z261" i="1"/>
  <c r="AC261" i="1"/>
  <c r="AD261" i="1"/>
  <c r="AE261" i="1"/>
  <c r="A262" i="1"/>
  <c r="D262" i="1"/>
  <c r="K262" i="1"/>
  <c r="L262" i="1"/>
  <c r="M262" i="1"/>
  <c r="T262" i="1"/>
  <c r="Z262" i="1"/>
  <c r="AC262" i="1"/>
  <c r="AD262" i="1"/>
  <c r="AE262" i="1"/>
  <c r="A263" i="1"/>
  <c r="D263" i="1"/>
  <c r="K263" i="1"/>
  <c r="L263" i="1"/>
  <c r="M263" i="1"/>
  <c r="T263" i="1"/>
  <c r="Z263" i="1"/>
  <c r="AC263" i="1"/>
  <c r="AD263" i="1"/>
  <c r="AE263" i="1"/>
  <c r="A264" i="1"/>
  <c r="D264" i="1"/>
  <c r="K264" i="1"/>
  <c r="L264" i="1"/>
  <c r="M264" i="1"/>
  <c r="T264" i="1"/>
  <c r="Z264" i="1"/>
  <c r="AC264" i="1"/>
  <c r="AD264" i="1"/>
  <c r="AE264" i="1"/>
  <c r="A265" i="1"/>
  <c r="D265" i="1"/>
  <c r="K265" i="1"/>
  <c r="L265" i="1"/>
  <c r="M265" i="1"/>
  <c r="T265" i="1"/>
  <c r="Z265" i="1"/>
  <c r="AC265" i="1"/>
  <c r="AD265" i="1"/>
  <c r="AE265" i="1"/>
  <c r="A266" i="1"/>
  <c r="D266" i="1"/>
  <c r="K266" i="1"/>
  <c r="L266" i="1"/>
  <c r="M266" i="1"/>
  <c r="T266" i="1"/>
  <c r="Z266" i="1"/>
  <c r="AC266" i="1"/>
  <c r="AD266" i="1"/>
  <c r="AE266" i="1"/>
  <c r="A267" i="1"/>
  <c r="D267" i="1"/>
  <c r="K267" i="1"/>
  <c r="L267" i="1"/>
  <c r="M267" i="1"/>
  <c r="T267" i="1"/>
  <c r="Z267" i="1"/>
  <c r="AC267" i="1"/>
  <c r="AD267" i="1"/>
  <c r="AE267" i="1"/>
  <c r="A268" i="1"/>
  <c r="D268" i="1"/>
  <c r="K268" i="1"/>
  <c r="L268" i="1"/>
  <c r="M268" i="1"/>
  <c r="T268" i="1"/>
  <c r="Z268" i="1"/>
  <c r="AC268" i="1"/>
  <c r="AD268" i="1"/>
  <c r="AE268" i="1"/>
  <c r="A269" i="1"/>
  <c r="D269" i="1"/>
  <c r="K269" i="1"/>
  <c r="L269" i="1"/>
  <c r="M269" i="1"/>
  <c r="T269" i="1"/>
  <c r="Z269" i="1"/>
  <c r="AC269" i="1"/>
  <c r="AD269" i="1"/>
  <c r="AE269" i="1"/>
  <c r="A270" i="1"/>
  <c r="D270" i="1"/>
  <c r="K270" i="1"/>
  <c r="L270" i="1"/>
  <c r="M270" i="1"/>
  <c r="T270" i="1"/>
  <c r="Z270" i="1"/>
  <c r="AC270" i="1"/>
  <c r="AD270" i="1"/>
  <c r="AE270" i="1"/>
  <c r="A271" i="1"/>
  <c r="D271" i="1"/>
  <c r="K271" i="1"/>
  <c r="L271" i="1"/>
  <c r="M271" i="1"/>
  <c r="T271" i="1"/>
  <c r="Z271" i="1"/>
  <c r="AC271" i="1"/>
  <c r="AD271" i="1"/>
  <c r="AE271" i="1"/>
  <c r="A272" i="1"/>
  <c r="D272" i="1"/>
  <c r="K272" i="1"/>
  <c r="L272" i="1"/>
  <c r="M272" i="1"/>
  <c r="T272" i="1"/>
  <c r="Z272" i="1"/>
  <c r="AC272" i="1"/>
  <c r="AD272" i="1"/>
  <c r="AE272" i="1"/>
  <c r="A273" i="1"/>
  <c r="D273" i="1"/>
  <c r="K273" i="1"/>
  <c r="L273" i="1"/>
  <c r="M273" i="1"/>
  <c r="T273" i="1"/>
  <c r="Z273" i="1"/>
  <c r="AC273" i="1"/>
  <c r="AD273" i="1"/>
  <c r="AE273" i="1"/>
  <c r="A274" i="1"/>
  <c r="D274" i="1"/>
  <c r="K274" i="1"/>
  <c r="L274" i="1"/>
  <c r="M274" i="1"/>
  <c r="T274" i="1"/>
  <c r="Z274" i="1"/>
  <c r="AC274" i="1"/>
  <c r="AD274" i="1"/>
  <c r="AE274" i="1"/>
  <c r="A275" i="1"/>
  <c r="D275" i="1"/>
  <c r="K275" i="1"/>
  <c r="L275" i="1"/>
  <c r="M275" i="1"/>
  <c r="T275" i="1"/>
  <c r="Z275" i="1"/>
  <c r="AC275" i="1"/>
  <c r="AD275" i="1"/>
  <c r="AE275" i="1"/>
  <c r="A276" i="1"/>
  <c r="D276" i="1"/>
  <c r="K276" i="1"/>
  <c r="L276" i="1"/>
  <c r="M276" i="1"/>
  <c r="T276" i="1"/>
  <c r="Z276" i="1"/>
  <c r="AC276" i="1"/>
  <c r="AD276" i="1"/>
  <c r="AE276" i="1"/>
  <c r="A277" i="1"/>
  <c r="D277" i="1"/>
  <c r="K277" i="1"/>
  <c r="L277" i="1"/>
  <c r="M277" i="1"/>
  <c r="T277" i="1"/>
  <c r="Z277" i="1"/>
  <c r="AC277" i="1"/>
  <c r="AD277" i="1"/>
  <c r="AE277" i="1"/>
  <c r="A278" i="1"/>
  <c r="D278" i="1"/>
  <c r="K278" i="1"/>
  <c r="L278" i="1"/>
  <c r="M278" i="1"/>
  <c r="T278" i="1"/>
  <c r="Z278" i="1"/>
  <c r="AC278" i="1"/>
  <c r="AD278" i="1"/>
  <c r="AE278" i="1"/>
  <c r="A279" i="1"/>
  <c r="D279" i="1"/>
  <c r="K279" i="1"/>
  <c r="L279" i="1"/>
  <c r="M279" i="1"/>
  <c r="T279" i="1"/>
  <c r="Z279" i="1"/>
  <c r="AC279" i="1"/>
  <c r="AD279" i="1"/>
  <c r="AE279" i="1"/>
  <c r="A280" i="1"/>
  <c r="D280" i="1"/>
  <c r="K280" i="1"/>
  <c r="L280" i="1"/>
  <c r="M280" i="1"/>
  <c r="T280" i="1"/>
  <c r="Z280" i="1"/>
  <c r="AC280" i="1"/>
  <c r="AD280" i="1"/>
  <c r="AE280" i="1"/>
  <c r="A281" i="1"/>
  <c r="D281" i="1"/>
  <c r="K281" i="1"/>
  <c r="L281" i="1"/>
  <c r="M281" i="1"/>
  <c r="T281" i="1"/>
  <c r="Z281" i="1"/>
  <c r="AC281" i="1"/>
  <c r="AD281" i="1"/>
  <c r="AE281" i="1"/>
  <c r="A282" i="1"/>
  <c r="D282" i="1"/>
  <c r="K282" i="1"/>
  <c r="L282" i="1"/>
  <c r="M282" i="1"/>
  <c r="T282" i="1"/>
  <c r="Z282" i="1"/>
  <c r="AC282" i="1"/>
  <c r="AD282" i="1"/>
  <c r="AE282" i="1"/>
  <c r="A283" i="1"/>
  <c r="D283" i="1"/>
  <c r="K283" i="1"/>
  <c r="L283" i="1"/>
  <c r="M283" i="1"/>
  <c r="T283" i="1"/>
  <c r="Z283" i="1"/>
  <c r="AC283" i="1"/>
  <c r="AD283" i="1"/>
  <c r="AE283" i="1"/>
  <c r="A284" i="1"/>
  <c r="D284" i="1"/>
  <c r="K284" i="1"/>
  <c r="L284" i="1"/>
  <c r="M284" i="1"/>
  <c r="T284" i="1"/>
  <c r="Z284" i="1"/>
  <c r="AC284" i="1"/>
  <c r="AD284" i="1"/>
  <c r="AE284" i="1"/>
  <c r="A285" i="1"/>
  <c r="D285" i="1"/>
  <c r="K285" i="1"/>
  <c r="L285" i="1"/>
  <c r="M285" i="1"/>
  <c r="T285" i="1"/>
  <c r="Z285" i="1"/>
  <c r="AC285" i="1"/>
  <c r="AD285" i="1"/>
  <c r="AE285" i="1"/>
  <c r="A286" i="1"/>
  <c r="D286" i="1"/>
  <c r="K286" i="1"/>
  <c r="L286" i="1"/>
  <c r="M286" i="1"/>
  <c r="T286" i="1"/>
  <c r="Z286" i="1"/>
  <c r="AC286" i="1"/>
  <c r="AD286" i="1"/>
  <c r="AE286" i="1"/>
  <c r="A287" i="1"/>
  <c r="D287" i="1"/>
  <c r="K287" i="1"/>
  <c r="L287" i="1"/>
  <c r="M287" i="1"/>
  <c r="T287" i="1"/>
  <c r="Z287" i="1"/>
  <c r="AC287" i="1"/>
  <c r="AD287" i="1"/>
  <c r="AE287" i="1"/>
  <c r="A288" i="1"/>
  <c r="D288" i="1"/>
  <c r="K288" i="1"/>
  <c r="L288" i="1"/>
  <c r="M288" i="1"/>
  <c r="T288" i="1"/>
  <c r="Z288" i="1"/>
  <c r="AC288" i="1"/>
  <c r="AD288" i="1"/>
  <c r="AE288" i="1"/>
  <c r="A289" i="1"/>
  <c r="D289" i="1"/>
  <c r="K289" i="1"/>
  <c r="L289" i="1"/>
  <c r="M289" i="1"/>
  <c r="T289" i="1"/>
  <c r="Z289" i="1"/>
  <c r="AC289" i="1"/>
  <c r="AD289" i="1"/>
  <c r="AE289" i="1"/>
  <c r="A290" i="1"/>
  <c r="D290" i="1"/>
  <c r="K290" i="1"/>
  <c r="L290" i="1"/>
  <c r="M290" i="1"/>
  <c r="T290" i="1"/>
  <c r="Z290" i="1"/>
  <c r="AC290" i="1"/>
  <c r="AD290" i="1"/>
  <c r="AE290" i="1"/>
  <c r="A291" i="1"/>
  <c r="D291" i="1"/>
  <c r="K291" i="1"/>
  <c r="L291" i="1"/>
  <c r="M291" i="1"/>
  <c r="T291" i="1"/>
  <c r="Z291" i="1"/>
  <c r="AC291" i="1"/>
  <c r="AD291" i="1"/>
  <c r="AE291" i="1"/>
  <c r="A292" i="1"/>
  <c r="D292" i="1"/>
  <c r="K292" i="1"/>
  <c r="L292" i="1"/>
  <c r="M292" i="1"/>
  <c r="T292" i="1"/>
  <c r="Z292" i="1"/>
  <c r="AC292" i="1"/>
  <c r="AD292" i="1"/>
  <c r="AE292" i="1"/>
  <c r="A293" i="1"/>
  <c r="D293" i="1"/>
  <c r="K293" i="1"/>
  <c r="L293" i="1"/>
  <c r="M293" i="1"/>
  <c r="T293" i="1"/>
  <c r="Z293" i="1"/>
  <c r="AC293" i="1"/>
  <c r="AD293" i="1"/>
  <c r="AE293" i="1"/>
  <c r="A294" i="1"/>
  <c r="D294" i="1"/>
  <c r="K294" i="1"/>
  <c r="L294" i="1"/>
  <c r="M294" i="1"/>
  <c r="T294" i="1"/>
  <c r="Z294" i="1"/>
  <c r="AC294" i="1"/>
  <c r="AD294" i="1"/>
  <c r="AE294" i="1"/>
  <c r="A295" i="1"/>
  <c r="D295" i="1"/>
  <c r="K295" i="1"/>
  <c r="L295" i="1"/>
  <c r="M295" i="1"/>
  <c r="T295" i="1"/>
  <c r="Z295" i="1"/>
  <c r="AC295" i="1"/>
  <c r="AD295" i="1"/>
  <c r="AE295" i="1"/>
  <c r="A296" i="1"/>
  <c r="D296" i="1"/>
  <c r="K296" i="1"/>
  <c r="L296" i="1"/>
  <c r="M296" i="1"/>
  <c r="T296" i="1"/>
  <c r="Z296" i="1"/>
  <c r="AC296" i="1"/>
  <c r="AD296" i="1"/>
  <c r="AE296" i="1"/>
  <c r="A297" i="1"/>
  <c r="D297" i="1"/>
  <c r="K297" i="1"/>
  <c r="L297" i="1"/>
  <c r="M297" i="1"/>
  <c r="T297" i="1"/>
  <c r="Z297" i="1"/>
  <c r="AC297" i="1"/>
  <c r="AD297" i="1"/>
  <c r="AE297" i="1"/>
  <c r="A298" i="1"/>
  <c r="D298" i="1"/>
  <c r="K298" i="1"/>
  <c r="L298" i="1"/>
  <c r="M298" i="1"/>
  <c r="T298" i="1"/>
  <c r="Z298" i="1"/>
  <c r="AC298" i="1"/>
  <c r="AD298" i="1"/>
  <c r="AE298" i="1"/>
  <c r="A299" i="1"/>
  <c r="D299" i="1"/>
  <c r="K299" i="1"/>
  <c r="L299" i="1"/>
  <c r="M299" i="1"/>
  <c r="T299" i="1"/>
  <c r="Z299" i="1"/>
  <c r="AC299" i="1"/>
  <c r="AD299" i="1"/>
  <c r="AE299" i="1"/>
  <c r="A300" i="1"/>
  <c r="D300" i="1"/>
  <c r="K300" i="1"/>
  <c r="L300" i="1"/>
  <c r="M300" i="1"/>
  <c r="T300" i="1"/>
  <c r="Z300" i="1"/>
  <c r="AC300" i="1"/>
  <c r="AD300" i="1"/>
  <c r="AE300" i="1"/>
  <c r="A301" i="1"/>
  <c r="D301" i="1"/>
  <c r="K301" i="1"/>
  <c r="L301" i="1"/>
  <c r="M301" i="1"/>
  <c r="T301" i="1"/>
  <c r="Z301" i="1"/>
  <c r="AC301" i="1"/>
  <c r="AD301" i="1"/>
  <c r="AE301" i="1"/>
  <c r="A302" i="1"/>
  <c r="D302" i="1"/>
  <c r="K302" i="1"/>
  <c r="L302" i="1"/>
  <c r="M302" i="1"/>
  <c r="T302" i="1"/>
  <c r="Z302" i="1"/>
  <c r="AC302" i="1"/>
  <c r="AD302" i="1"/>
  <c r="AE302" i="1"/>
  <c r="A303" i="1"/>
  <c r="D303" i="1"/>
  <c r="K303" i="1"/>
  <c r="L303" i="1"/>
  <c r="M303" i="1"/>
  <c r="T303" i="1"/>
  <c r="Z303" i="1"/>
  <c r="AC303" i="1"/>
  <c r="AD303" i="1"/>
  <c r="AE303" i="1"/>
  <c r="A304" i="1"/>
  <c r="D304" i="1"/>
  <c r="K304" i="1"/>
  <c r="L304" i="1"/>
  <c r="M304" i="1"/>
  <c r="T304" i="1"/>
  <c r="Z304" i="1"/>
  <c r="AC304" i="1"/>
  <c r="AD304" i="1"/>
  <c r="AE304" i="1"/>
  <c r="A305" i="1"/>
  <c r="D305" i="1"/>
  <c r="K305" i="1"/>
  <c r="L305" i="1"/>
  <c r="M305" i="1"/>
  <c r="T305" i="1"/>
  <c r="Z305" i="1"/>
  <c r="AC305" i="1"/>
  <c r="AD305" i="1"/>
  <c r="AE305" i="1"/>
  <c r="A306" i="1"/>
  <c r="D306" i="1"/>
  <c r="K306" i="1"/>
  <c r="L306" i="1"/>
  <c r="M306" i="1"/>
  <c r="T306" i="1"/>
  <c r="Z306" i="1"/>
  <c r="AC306" i="1"/>
  <c r="AD306" i="1"/>
  <c r="AE306" i="1"/>
  <c r="A307" i="1"/>
  <c r="D307" i="1"/>
  <c r="K307" i="1"/>
  <c r="L307" i="1"/>
  <c r="M307" i="1"/>
  <c r="T307" i="1"/>
  <c r="Z307" i="1"/>
  <c r="AC307" i="1"/>
  <c r="AD307" i="1"/>
  <c r="AE307" i="1"/>
  <c r="A308" i="1"/>
  <c r="D308" i="1"/>
  <c r="K308" i="1"/>
  <c r="L308" i="1"/>
  <c r="M308" i="1"/>
  <c r="T308" i="1"/>
  <c r="Z308" i="1"/>
  <c r="AC308" i="1"/>
  <c r="AD308" i="1"/>
  <c r="AE308" i="1"/>
  <c r="A309" i="1"/>
  <c r="D309" i="1"/>
  <c r="K309" i="1"/>
  <c r="L309" i="1"/>
  <c r="M309" i="1"/>
  <c r="T309" i="1"/>
  <c r="Z309" i="1"/>
  <c r="AC309" i="1"/>
  <c r="AD309" i="1"/>
  <c r="AE309" i="1"/>
  <c r="A310" i="1"/>
  <c r="D310" i="1"/>
  <c r="K310" i="1"/>
  <c r="L310" i="1"/>
  <c r="M310" i="1"/>
  <c r="T310" i="1"/>
  <c r="Z310" i="1"/>
  <c r="AC310" i="1"/>
  <c r="AD310" i="1"/>
  <c r="AE310" i="1"/>
  <c r="A311" i="1"/>
  <c r="D311" i="1"/>
  <c r="K311" i="1"/>
  <c r="L311" i="1"/>
  <c r="M311" i="1"/>
  <c r="T311" i="1"/>
  <c r="Z311" i="1"/>
  <c r="AC311" i="1"/>
  <c r="AD311" i="1"/>
  <c r="AE311" i="1"/>
  <c r="A312" i="1"/>
  <c r="D312" i="1"/>
  <c r="K312" i="1"/>
  <c r="L312" i="1"/>
  <c r="M312" i="1"/>
  <c r="T312" i="1"/>
  <c r="Z312" i="1"/>
  <c r="AC312" i="1"/>
  <c r="AD312" i="1"/>
  <c r="AE312" i="1"/>
  <c r="A313" i="1"/>
  <c r="D313" i="1"/>
  <c r="K313" i="1"/>
  <c r="L313" i="1"/>
  <c r="M313" i="1"/>
  <c r="T313" i="1"/>
  <c r="Z313" i="1"/>
  <c r="AC313" i="1"/>
  <c r="AD313" i="1"/>
  <c r="AE313" i="1"/>
  <c r="A314" i="1"/>
  <c r="D314" i="1"/>
  <c r="K314" i="1"/>
  <c r="L314" i="1"/>
  <c r="M314" i="1"/>
  <c r="T314" i="1"/>
  <c r="Z314" i="1"/>
  <c r="AC314" i="1"/>
  <c r="AD314" i="1"/>
  <c r="AE314" i="1"/>
  <c r="A315" i="1"/>
  <c r="D315" i="1"/>
  <c r="K315" i="1"/>
  <c r="L315" i="1"/>
  <c r="M315" i="1"/>
  <c r="T315" i="1"/>
  <c r="Z315" i="1"/>
  <c r="AC315" i="1"/>
  <c r="AD315" i="1"/>
  <c r="AE315" i="1"/>
  <c r="A316" i="1"/>
  <c r="D316" i="1"/>
  <c r="K316" i="1"/>
  <c r="L316" i="1"/>
  <c r="M316" i="1"/>
  <c r="T316" i="1"/>
  <c r="Z316" i="1"/>
  <c r="AC316" i="1"/>
  <c r="AD316" i="1"/>
  <c r="AE316" i="1"/>
  <c r="A317" i="1"/>
  <c r="D317" i="1"/>
  <c r="K317" i="1"/>
  <c r="L317" i="1"/>
  <c r="M317" i="1"/>
  <c r="T317" i="1"/>
  <c r="Z317" i="1"/>
  <c r="AC317" i="1"/>
  <c r="AD317" i="1"/>
  <c r="AE317" i="1"/>
  <c r="A318" i="1"/>
  <c r="D318" i="1"/>
  <c r="K318" i="1"/>
  <c r="L318" i="1"/>
  <c r="M318" i="1"/>
  <c r="T318" i="1"/>
  <c r="Z318" i="1"/>
  <c r="AC318" i="1"/>
  <c r="AD318" i="1"/>
  <c r="AE318" i="1"/>
  <c r="A319" i="1"/>
  <c r="D319" i="1"/>
  <c r="K319" i="1"/>
  <c r="L319" i="1"/>
  <c r="M319" i="1"/>
  <c r="T319" i="1"/>
  <c r="Z319" i="1"/>
  <c r="AC319" i="1"/>
  <c r="AD319" i="1"/>
  <c r="AE319" i="1"/>
  <c r="A320" i="1"/>
  <c r="D320" i="1"/>
  <c r="K320" i="1"/>
  <c r="L320" i="1"/>
  <c r="M320" i="1"/>
  <c r="T320" i="1"/>
  <c r="Z320" i="1"/>
  <c r="AC320" i="1"/>
  <c r="AD320" i="1"/>
  <c r="AE320" i="1"/>
  <c r="A321" i="1"/>
  <c r="D321" i="1"/>
  <c r="K321" i="1"/>
  <c r="L321" i="1"/>
  <c r="M321" i="1"/>
  <c r="T321" i="1"/>
  <c r="Z321" i="1"/>
  <c r="AC321" i="1"/>
  <c r="AD321" i="1"/>
  <c r="AE321" i="1"/>
  <c r="A322" i="1"/>
  <c r="D322" i="1"/>
  <c r="K322" i="1"/>
  <c r="L322" i="1"/>
  <c r="M322" i="1"/>
  <c r="T322" i="1"/>
  <c r="Z322" i="1"/>
  <c r="AC322" i="1"/>
  <c r="AD322" i="1"/>
  <c r="AE322" i="1"/>
  <c r="A323" i="1"/>
  <c r="D323" i="1"/>
  <c r="K323" i="1"/>
  <c r="L323" i="1"/>
  <c r="M323" i="1"/>
  <c r="T323" i="1"/>
  <c r="Z323" i="1"/>
  <c r="AC323" i="1"/>
  <c r="AD323" i="1"/>
  <c r="AE323" i="1"/>
  <c r="A324" i="1"/>
  <c r="D324" i="1"/>
  <c r="K324" i="1"/>
  <c r="L324" i="1"/>
  <c r="M324" i="1"/>
  <c r="T324" i="1"/>
  <c r="Z324" i="1"/>
  <c r="AC324" i="1"/>
  <c r="AD324" i="1"/>
  <c r="AE324" i="1"/>
  <c r="A325" i="1"/>
  <c r="D325" i="1"/>
  <c r="K325" i="1"/>
  <c r="L325" i="1"/>
  <c r="M325" i="1"/>
  <c r="T325" i="1"/>
  <c r="Z325" i="1"/>
  <c r="AC325" i="1"/>
  <c r="AD325" i="1"/>
  <c r="AE325" i="1"/>
  <c r="A326" i="1"/>
  <c r="D326" i="1"/>
  <c r="K326" i="1"/>
  <c r="L326" i="1"/>
  <c r="M326" i="1"/>
  <c r="T326" i="1"/>
  <c r="Z326" i="1"/>
  <c r="AC326" i="1"/>
  <c r="AD326" i="1"/>
  <c r="AE326" i="1"/>
  <c r="A327" i="1"/>
  <c r="D327" i="1"/>
  <c r="K327" i="1"/>
  <c r="L327" i="1"/>
  <c r="M327" i="1"/>
  <c r="T327" i="1"/>
  <c r="Z327" i="1"/>
  <c r="AC327" i="1"/>
  <c r="AD327" i="1"/>
  <c r="AE327" i="1"/>
  <c r="A328" i="1"/>
  <c r="D328" i="1"/>
  <c r="K328" i="1"/>
  <c r="L328" i="1"/>
  <c r="M328" i="1"/>
  <c r="T328" i="1"/>
  <c r="Z328" i="1"/>
  <c r="AC328" i="1"/>
  <c r="AD328" i="1"/>
  <c r="AE328" i="1"/>
  <c r="A329" i="1"/>
  <c r="D329" i="1"/>
  <c r="K329" i="1"/>
  <c r="L329" i="1"/>
  <c r="M329" i="1"/>
  <c r="T329" i="1"/>
  <c r="Z329" i="1"/>
  <c r="AC329" i="1"/>
  <c r="AD329" i="1"/>
  <c r="AE329" i="1"/>
  <c r="A330" i="1"/>
  <c r="D330" i="1"/>
  <c r="K330" i="1"/>
  <c r="L330" i="1"/>
  <c r="M330" i="1"/>
  <c r="T330" i="1"/>
  <c r="Z330" i="1"/>
  <c r="AC330" i="1"/>
  <c r="AD330" i="1"/>
  <c r="AE330" i="1"/>
  <c r="A331" i="1"/>
  <c r="D331" i="1"/>
  <c r="K331" i="1"/>
  <c r="L331" i="1"/>
  <c r="M331" i="1"/>
  <c r="T331" i="1"/>
  <c r="Z331" i="1"/>
  <c r="AC331" i="1"/>
  <c r="AD331" i="1"/>
  <c r="AE331" i="1"/>
  <c r="A332" i="1"/>
  <c r="D332" i="1"/>
  <c r="K332" i="1"/>
  <c r="L332" i="1"/>
  <c r="M332" i="1"/>
  <c r="T332" i="1"/>
  <c r="Z332" i="1"/>
  <c r="AC332" i="1"/>
  <c r="AD332" i="1"/>
  <c r="AE332" i="1"/>
  <c r="A333" i="1"/>
  <c r="D333" i="1"/>
  <c r="K333" i="1"/>
  <c r="L333" i="1"/>
  <c r="M333" i="1"/>
  <c r="T333" i="1"/>
  <c r="Z333" i="1"/>
  <c r="AC333" i="1"/>
  <c r="AD333" i="1"/>
  <c r="AE333" i="1"/>
  <c r="A334" i="1"/>
  <c r="D334" i="1"/>
  <c r="K334" i="1"/>
  <c r="L334" i="1"/>
  <c r="M334" i="1"/>
  <c r="T334" i="1"/>
  <c r="Z334" i="1"/>
  <c r="AC334" i="1"/>
  <c r="AD334" i="1"/>
  <c r="AE334" i="1"/>
  <c r="A335" i="1"/>
  <c r="D335" i="1"/>
  <c r="K335" i="1"/>
  <c r="L335" i="1"/>
  <c r="M335" i="1"/>
  <c r="T335" i="1"/>
  <c r="Z335" i="1"/>
  <c r="AC335" i="1"/>
  <c r="AD335" i="1"/>
  <c r="AE335" i="1"/>
  <c r="A336" i="1"/>
  <c r="D336" i="1"/>
  <c r="K336" i="1"/>
  <c r="L336" i="1"/>
  <c r="M336" i="1"/>
  <c r="T336" i="1"/>
  <c r="Z336" i="1"/>
  <c r="AC336" i="1"/>
  <c r="AD336" i="1"/>
  <c r="AE336" i="1"/>
  <c r="A337" i="1"/>
  <c r="D337" i="1"/>
  <c r="K337" i="1"/>
  <c r="L337" i="1"/>
  <c r="M337" i="1"/>
  <c r="T337" i="1"/>
  <c r="Z337" i="1"/>
  <c r="AC337" i="1"/>
  <c r="AD337" i="1"/>
  <c r="AE337" i="1"/>
  <c r="A338" i="1"/>
  <c r="D338" i="1"/>
  <c r="K338" i="1"/>
  <c r="L338" i="1"/>
  <c r="M338" i="1"/>
  <c r="T338" i="1"/>
  <c r="Z338" i="1"/>
  <c r="AC338" i="1"/>
  <c r="AD338" i="1"/>
  <c r="AE338" i="1"/>
  <c r="A339" i="1"/>
  <c r="D339" i="1"/>
  <c r="K339" i="1"/>
  <c r="L339" i="1"/>
  <c r="M339" i="1"/>
  <c r="T339" i="1"/>
  <c r="Z339" i="1"/>
  <c r="AC339" i="1"/>
  <c r="AD339" i="1"/>
  <c r="AE339" i="1"/>
  <c r="A340" i="1"/>
  <c r="D340" i="1"/>
  <c r="K340" i="1"/>
  <c r="L340" i="1"/>
  <c r="M340" i="1"/>
  <c r="T340" i="1"/>
  <c r="Z340" i="1"/>
  <c r="AC340" i="1"/>
  <c r="AD340" i="1"/>
  <c r="AE340" i="1"/>
  <c r="A341" i="1"/>
  <c r="D341" i="1"/>
  <c r="K341" i="1"/>
  <c r="L341" i="1"/>
  <c r="M341" i="1"/>
  <c r="T341" i="1"/>
  <c r="Z341" i="1"/>
  <c r="AC341" i="1"/>
  <c r="AD341" i="1"/>
  <c r="AE341" i="1"/>
  <c r="A342" i="1"/>
  <c r="D342" i="1"/>
  <c r="K342" i="1"/>
  <c r="L342" i="1"/>
  <c r="M342" i="1"/>
  <c r="T342" i="1"/>
  <c r="Z342" i="1"/>
  <c r="AC342" i="1"/>
  <c r="AD342" i="1"/>
  <c r="AE342" i="1"/>
  <c r="A343" i="1"/>
  <c r="D343" i="1"/>
  <c r="K343" i="1"/>
  <c r="L343" i="1"/>
  <c r="M343" i="1"/>
  <c r="T343" i="1"/>
  <c r="Z343" i="1"/>
  <c r="AC343" i="1"/>
  <c r="AD343" i="1"/>
  <c r="AE343" i="1"/>
  <c r="A344" i="1"/>
  <c r="D344" i="1"/>
  <c r="K344" i="1"/>
  <c r="L344" i="1"/>
  <c r="M344" i="1"/>
  <c r="T344" i="1"/>
  <c r="Z344" i="1"/>
  <c r="AC344" i="1"/>
  <c r="AD344" i="1"/>
  <c r="AE344" i="1"/>
  <c r="A345" i="1"/>
  <c r="D345" i="1"/>
  <c r="K345" i="1"/>
  <c r="L345" i="1"/>
  <c r="M345" i="1"/>
  <c r="T345" i="1"/>
  <c r="Z345" i="1"/>
  <c r="AC345" i="1"/>
  <c r="AD345" i="1"/>
  <c r="AE345" i="1"/>
  <c r="A346" i="1"/>
  <c r="D346" i="1"/>
  <c r="K346" i="1"/>
  <c r="L346" i="1"/>
  <c r="M346" i="1"/>
  <c r="T346" i="1"/>
  <c r="Z346" i="1"/>
  <c r="AC346" i="1"/>
  <c r="AD346" i="1"/>
  <c r="AE346" i="1"/>
  <c r="A347" i="1"/>
  <c r="D347" i="1"/>
  <c r="K347" i="1"/>
  <c r="L347" i="1"/>
  <c r="M347" i="1"/>
  <c r="T347" i="1"/>
  <c r="Z347" i="1"/>
  <c r="AC347" i="1"/>
  <c r="AD347" i="1"/>
  <c r="AE347" i="1"/>
  <c r="A348" i="1"/>
  <c r="D348" i="1"/>
  <c r="K348" i="1"/>
  <c r="L348" i="1"/>
  <c r="M348" i="1"/>
  <c r="T348" i="1"/>
  <c r="Z348" i="1"/>
  <c r="AC348" i="1"/>
  <c r="AD348" i="1"/>
  <c r="AE348" i="1"/>
  <c r="A349" i="1"/>
  <c r="D349" i="1"/>
  <c r="K349" i="1"/>
  <c r="L349" i="1"/>
  <c r="M349" i="1"/>
  <c r="T349" i="1"/>
  <c r="Z349" i="1"/>
  <c r="AC349" i="1"/>
  <c r="AD349" i="1"/>
  <c r="AE349" i="1"/>
  <c r="A350" i="1"/>
  <c r="D350" i="1"/>
  <c r="K350" i="1"/>
  <c r="L350" i="1"/>
  <c r="M350" i="1"/>
  <c r="T350" i="1"/>
  <c r="Z350" i="1"/>
  <c r="AC350" i="1"/>
  <c r="AD350" i="1"/>
  <c r="AE350" i="1"/>
  <c r="A351" i="1"/>
  <c r="D351" i="1"/>
  <c r="K351" i="1"/>
  <c r="L351" i="1"/>
  <c r="M351" i="1"/>
  <c r="T351" i="1"/>
  <c r="Z351" i="1"/>
  <c r="AC351" i="1"/>
  <c r="AD351" i="1"/>
  <c r="AE351" i="1"/>
  <c r="A352" i="1"/>
  <c r="D352" i="1"/>
  <c r="K352" i="1"/>
  <c r="L352" i="1"/>
  <c r="M352" i="1"/>
  <c r="T352" i="1"/>
  <c r="Z352" i="1"/>
  <c r="AC352" i="1"/>
  <c r="AD352" i="1"/>
  <c r="AE352" i="1"/>
  <c r="A353" i="1"/>
  <c r="D353" i="1"/>
  <c r="K353" i="1"/>
  <c r="L353" i="1"/>
  <c r="M353" i="1"/>
  <c r="T353" i="1"/>
  <c r="Z353" i="1"/>
  <c r="AC353" i="1"/>
  <c r="AD353" i="1"/>
  <c r="AE353" i="1"/>
  <c r="A354" i="1"/>
  <c r="D354" i="1"/>
  <c r="K354" i="1"/>
  <c r="L354" i="1"/>
  <c r="M354" i="1"/>
  <c r="T354" i="1"/>
  <c r="Z354" i="1"/>
  <c r="AC354" i="1"/>
  <c r="AD354" i="1"/>
  <c r="AE354" i="1"/>
  <c r="A355" i="1"/>
  <c r="D355" i="1"/>
  <c r="K355" i="1"/>
  <c r="L355" i="1"/>
  <c r="M355" i="1"/>
  <c r="T355" i="1"/>
  <c r="Z355" i="1"/>
  <c r="AC355" i="1"/>
  <c r="AD355" i="1"/>
  <c r="AE355" i="1"/>
  <c r="A356" i="1"/>
  <c r="D356" i="1"/>
  <c r="K356" i="1"/>
  <c r="L356" i="1"/>
  <c r="M356" i="1"/>
  <c r="T356" i="1"/>
  <c r="Z356" i="1"/>
  <c r="AC356" i="1"/>
  <c r="AD356" i="1"/>
  <c r="AE356" i="1"/>
  <c r="A357" i="1"/>
  <c r="D357" i="1"/>
  <c r="K357" i="1"/>
  <c r="L357" i="1"/>
  <c r="M357" i="1"/>
  <c r="T357" i="1"/>
  <c r="Z357" i="1"/>
  <c r="AC357" i="1"/>
  <c r="AD357" i="1"/>
  <c r="AE357" i="1"/>
  <c r="A358" i="1"/>
  <c r="D358" i="1"/>
  <c r="K358" i="1"/>
  <c r="L358" i="1"/>
  <c r="M358" i="1"/>
  <c r="T358" i="1"/>
  <c r="Z358" i="1"/>
  <c r="AC358" i="1"/>
  <c r="AD358" i="1"/>
  <c r="AE358" i="1"/>
  <c r="A359" i="1"/>
  <c r="D359" i="1"/>
  <c r="K359" i="1"/>
  <c r="L359" i="1"/>
  <c r="M359" i="1"/>
  <c r="T359" i="1"/>
  <c r="Z359" i="1"/>
  <c r="AC359" i="1"/>
  <c r="AD359" i="1"/>
  <c r="AE359" i="1"/>
  <c r="A360" i="1"/>
  <c r="D360" i="1"/>
  <c r="K360" i="1"/>
  <c r="L360" i="1"/>
  <c r="M360" i="1"/>
  <c r="T360" i="1"/>
  <c r="Z360" i="1"/>
  <c r="AC360" i="1"/>
  <c r="AD360" i="1"/>
  <c r="AE360" i="1"/>
  <c r="A361" i="1"/>
  <c r="D361" i="1"/>
  <c r="K361" i="1"/>
  <c r="L361" i="1"/>
  <c r="M361" i="1"/>
  <c r="T361" i="1"/>
  <c r="Z361" i="1"/>
  <c r="AC361" i="1"/>
  <c r="AD361" i="1"/>
  <c r="AE361" i="1"/>
  <c r="A362" i="1"/>
  <c r="D362" i="1"/>
  <c r="K362" i="1"/>
  <c r="L362" i="1"/>
  <c r="M362" i="1"/>
  <c r="T362" i="1"/>
  <c r="Z362" i="1"/>
  <c r="AC362" i="1"/>
  <c r="AD362" i="1"/>
  <c r="AE362" i="1"/>
  <c r="A363" i="1"/>
  <c r="D363" i="1"/>
  <c r="K363" i="1"/>
  <c r="L363" i="1"/>
  <c r="M363" i="1"/>
  <c r="T363" i="1"/>
  <c r="Z363" i="1"/>
  <c r="AC363" i="1"/>
  <c r="AD363" i="1"/>
  <c r="AE363" i="1"/>
  <c r="A364" i="1"/>
  <c r="D364" i="1"/>
  <c r="K364" i="1"/>
  <c r="L364" i="1"/>
  <c r="M364" i="1"/>
  <c r="T364" i="1"/>
  <c r="Z364" i="1"/>
  <c r="AC364" i="1"/>
  <c r="AD364" i="1"/>
  <c r="AE364" i="1"/>
  <c r="A365" i="1"/>
  <c r="D365" i="1"/>
  <c r="K365" i="1"/>
  <c r="L365" i="1"/>
  <c r="M365" i="1"/>
  <c r="T365" i="1"/>
  <c r="Z365" i="1"/>
  <c r="AC365" i="1"/>
  <c r="AD365" i="1"/>
  <c r="AE365" i="1"/>
  <c r="A366" i="1"/>
  <c r="D366" i="1"/>
  <c r="K366" i="1"/>
  <c r="L366" i="1"/>
  <c r="M366" i="1"/>
  <c r="T366" i="1"/>
  <c r="Z366" i="1"/>
  <c r="AC366" i="1"/>
  <c r="AD366" i="1"/>
  <c r="AE366" i="1"/>
  <c r="A367" i="1"/>
  <c r="D367" i="1"/>
  <c r="K367" i="1"/>
  <c r="L367" i="1"/>
  <c r="M367" i="1"/>
  <c r="T367" i="1"/>
  <c r="Z367" i="1"/>
  <c r="AC367" i="1"/>
  <c r="AD367" i="1"/>
  <c r="AE367" i="1"/>
  <c r="A368" i="1"/>
  <c r="D368" i="1"/>
  <c r="K368" i="1"/>
  <c r="L368" i="1"/>
  <c r="M368" i="1"/>
  <c r="T368" i="1"/>
  <c r="Z368" i="1"/>
  <c r="AC368" i="1"/>
  <c r="AD368" i="1"/>
  <c r="AE368" i="1"/>
  <c r="A369" i="1"/>
  <c r="D369" i="1"/>
  <c r="K369" i="1"/>
  <c r="L369" i="1"/>
  <c r="M369" i="1"/>
  <c r="T369" i="1"/>
  <c r="Z369" i="1"/>
  <c r="AC369" i="1"/>
  <c r="AD369" i="1"/>
  <c r="AE369" i="1"/>
  <c r="A370" i="1"/>
  <c r="D370" i="1"/>
  <c r="K370" i="1"/>
  <c r="L370" i="1"/>
  <c r="M370" i="1"/>
  <c r="T370" i="1"/>
  <c r="Z370" i="1"/>
  <c r="AC370" i="1"/>
  <c r="AD370" i="1"/>
  <c r="AE370" i="1"/>
  <c r="A371" i="1"/>
  <c r="D371" i="1"/>
  <c r="K371" i="1"/>
  <c r="L371" i="1"/>
  <c r="M371" i="1"/>
  <c r="T371" i="1"/>
  <c r="Z371" i="1"/>
  <c r="AC371" i="1"/>
  <c r="AD371" i="1"/>
  <c r="AE371" i="1"/>
  <c r="A372" i="1"/>
  <c r="D372" i="1"/>
  <c r="K372" i="1"/>
  <c r="L372" i="1"/>
  <c r="M372" i="1"/>
  <c r="T372" i="1"/>
  <c r="Z372" i="1"/>
  <c r="AC372" i="1"/>
  <c r="AD372" i="1"/>
  <c r="AE372" i="1"/>
  <c r="A373" i="1"/>
  <c r="D373" i="1"/>
  <c r="K373" i="1"/>
  <c r="L373" i="1"/>
  <c r="M373" i="1"/>
  <c r="T373" i="1"/>
  <c r="Z373" i="1"/>
  <c r="AC373" i="1"/>
  <c r="AD373" i="1"/>
  <c r="AE373" i="1"/>
  <c r="A374" i="1"/>
  <c r="D374" i="1"/>
  <c r="K374" i="1"/>
  <c r="L374" i="1"/>
  <c r="M374" i="1"/>
  <c r="T374" i="1"/>
  <c r="Z374" i="1"/>
  <c r="AC374" i="1"/>
  <c r="AD374" i="1"/>
  <c r="AE374" i="1"/>
  <c r="A375" i="1"/>
  <c r="D375" i="1"/>
  <c r="K375" i="1"/>
  <c r="L375" i="1"/>
  <c r="M375" i="1"/>
  <c r="T375" i="1"/>
  <c r="Z375" i="1"/>
  <c r="AC375" i="1"/>
  <c r="AD375" i="1"/>
  <c r="AE375" i="1"/>
  <c r="A376" i="1"/>
  <c r="D376" i="1"/>
  <c r="K376" i="1"/>
  <c r="L376" i="1"/>
  <c r="M376" i="1"/>
  <c r="T376" i="1"/>
  <c r="Z376" i="1"/>
  <c r="AC376" i="1"/>
  <c r="AD376" i="1"/>
  <c r="AE376" i="1"/>
  <c r="A377" i="1"/>
  <c r="D377" i="1"/>
  <c r="K377" i="1"/>
  <c r="L377" i="1"/>
  <c r="M377" i="1"/>
  <c r="T377" i="1"/>
  <c r="Z377" i="1"/>
  <c r="AC377" i="1"/>
  <c r="AD377" i="1"/>
  <c r="AE377" i="1"/>
  <c r="A378" i="1"/>
  <c r="D378" i="1"/>
  <c r="K378" i="1"/>
  <c r="L378" i="1"/>
  <c r="M378" i="1"/>
  <c r="T378" i="1"/>
  <c r="Z378" i="1"/>
  <c r="AC378" i="1"/>
  <c r="AD378" i="1"/>
  <c r="AE378" i="1"/>
  <c r="A379" i="1"/>
  <c r="D379" i="1"/>
  <c r="K379" i="1"/>
  <c r="L379" i="1"/>
  <c r="M379" i="1"/>
  <c r="T379" i="1"/>
  <c r="Z379" i="1"/>
  <c r="AC379" i="1"/>
  <c r="AD379" i="1"/>
  <c r="AE379" i="1"/>
  <c r="A380" i="1"/>
  <c r="D380" i="1"/>
  <c r="K380" i="1"/>
  <c r="L380" i="1"/>
  <c r="M380" i="1"/>
  <c r="T380" i="1"/>
  <c r="Z380" i="1"/>
  <c r="AC380" i="1"/>
  <c r="AD380" i="1"/>
  <c r="AE380" i="1"/>
  <c r="A381" i="1"/>
  <c r="D381" i="1"/>
  <c r="K381" i="1"/>
  <c r="L381" i="1"/>
  <c r="M381" i="1"/>
  <c r="T381" i="1"/>
  <c r="Z381" i="1"/>
  <c r="AC381" i="1"/>
  <c r="AD381" i="1"/>
  <c r="AE381" i="1"/>
  <c r="A382" i="1"/>
  <c r="D382" i="1"/>
  <c r="K382" i="1"/>
  <c r="L382" i="1"/>
  <c r="M382" i="1"/>
  <c r="T382" i="1"/>
  <c r="Z382" i="1"/>
  <c r="AC382" i="1"/>
  <c r="AD382" i="1"/>
  <c r="AE382" i="1"/>
  <c r="A383" i="1"/>
  <c r="D383" i="1"/>
  <c r="K383" i="1"/>
  <c r="L383" i="1"/>
  <c r="M383" i="1"/>
  <c r="T383" i="1"/>
  <c r="Z383" i="1"/>
  <c r="AC383" i="1"/>
  <c r="AD383" i="1"/>
  <c r="AE383" i="1"/>
  <c r="A384" i="1"/>
  <c r="D384" i="1"/>
  <c r="K384" i="1"/>
  <c r="L384" i="1"/>
  <c r="M384" i="1"/>
  <c r="T384" i="1"/>
  <c r="Z384" i="1"/>
  <c r="AC384" i="1"/>
  <c r="AD384" i="1"/>
  <c r="AE384" i="1"/>
  <c r="A385" i="1"/>
  <c r="D385" i="1"/>
  <c r="K385" i="1"/>
  <c r="L385" i="1"/>
  <c r="M385" i="1"/>
  <c r="T385" i="1"/>
  <c r="Z385" i="1"/>
  <c r="AC385" i="1"/>
  <c r="AD385" i="1"/>
  <c r="AE385" i="1"/>
  <c r="A386" i="1"/>
  <c r="D386" i="1"/>
  <c r="K386" i="1"/>
  <c r="L386" i="1"/>
  <c r="M386" i="1"/>
  <c r="T386" i="1"/>
  <c r="Z386" i="1"/>
  <c r="AC386" i="1"/>
  <c r="AD386" i="1"/>
  <c r="AE386" i="1"/>
  <c r="A387" i="1"/>
  <c r="D387" i="1"/>
  <c r="K387" i="1"/>
  <c r="L387" i="1"/>
  <c r="M387" i="1"/>
  <c r="T387" i="1"/>
  <c r="Z387" i="1"/>
  <c r="AC387" i="1"/>
  <c r="AD387" i="1"/>
  <c r="AE387" i="1"/>
  <c r="A388" i="1"/>
  <c r="D388" i="1"/>
  <c r="K388" i="1"/>
  <c r="L388" i="1"/>
  <c r="M388" i="1"/>
  <c r="T388" i="1"/>
  <c r="Z388" i="1"/>
  <c r="AC388" i="1"/>
  <c r="AD388" i="1"/>
  <c r="AE388" i="1"/>
  <c r="A389" i="1"/>
  <c r="D389" i="1"/>
  <c r="K389" i="1"/>
  <c r="L389" i="1"/>
  <c r="M389" i="1"/>
  <c r="T389" i="1"/>
  <c r="Z389" i="1"/>
  <c r="AC389" i="1"/>
  <c r="AD389" i="1"/>
  <c r="AE389" i="1"/>
  <c r="A390" i="1"/>
  <c r="D390" i="1"/>
  <c r="K390" i="1"/>
  <c r="L390" i="1"/>
  <c r="M390" i="1"/>
  <c r="T390" i="1"/>
  <c r="Z390" i="1"/>
  <c r="AC390" i="1"/>
  <c r="AD390" i="1"/>
  <c r="AE390" i="1"/>
  <c r="A391" i="1"/>
  <c r="D391" i="1"/>
  <c r="K391" i="1"/>
  <c r="L391" i="1"/>
  <c r="M391" i="1"/>
  <c r="T391" i="1"/>
  <c r="Z391" i="1"/>
  <c r="AC391" i="1"/>
  <c r="AD391" i="1"/>
  <c r="AE391" i="1"/>
  <c r="A392" i="1"/>
  <c r="D392" i="1"/>
  <c r="K392" i="1"/>
  <c r="L392" i="1"/>
  <c r="M392" i="1"/>
  <c r="T392" i="1"/>
  <c r="Z392" i="1"/>
  <c r="AC392" i="1"/>
  <c r="AD392" i="1"/>
  <c r="AE392" i="1"/>
  <c r="A393" i="1"/>
  <c r="D393" i="1"/>
  <c r="K393" i="1"/>
  <c r="L393" i="1"/>
  <c r="M393" i="1"/>
  <c r="T393" i="1"/>
  <c r="Z393" i="1"/>
  <c r="AC393" i="1"/>
  <c r="AD393" i="1"/>
  <c r="AE393" i="1"/>
  <c r="BK744" i="1" l="1"/>
  <c r="BK745" i="1"/>
  <c r="BK746" i="1"/>
  <c r="BK747" i="1"/>
  <c r="BK748" i="1"/>
  <c r="BK749" i="1"/>
  <c r="BK750" i="1"/>
  <c r="BK751" i="1"/>
  <c r="BK752" i="1"/>
  <c r="BK753" i="1"/>
  <c r="BK754" i="1"/>
  <c r="BK755" i="1"/>
  <c r="BK756" i="1"/>
  <c r="BK757" i="1"/>
  <c r="BK758" i="1"/>
  <c r="BK759" i="1"/>
  <c r="BK760" i="1"/>
  <c r="BK761" i="1"/>
  <c r="BK762" i="1"/>
  <c r="BK763" i="1"/>
  <c r="BK764" i="1"/>
  <c r="BK765" i="1"/>
  <c r="BK766" i="1"/>
  <c r="BK767" i="1"/>
  <c r="BK768" i="1"/>
  <c r="BK769" i="1"/>
  <c r="BK770" i="1"/>
  <c r="BK771" i="1"/>
  <c r="BK772" i="1"/>
  <c r="BK773" i="1"/>
  <c r="BK774" i="1"/>
  <c r="BK775" i="1"/>
  <c r="BK776" i="1"/>
  <c r="BK777" i="1"/>
  <c r="BK778" i="1"/>
  <c r="BK779" i="1"/>
  <c r="BK780" i="1"/>
  <c r="BK781" i="1"/>
  <c r="BK782" i="1"/>
  <c r="BK783" i="1"/>
  <c r="BK784" i="1"/>
  <c r="BK785" i="1"/>
  <c r="BK786" i="1"/>
  <c r="BK787" i="1"/>
  <c r="BK788" i="1"/>
  <c r="BK789" i="1"/>
  <c r="BK790" i="1"/>
  <c r="BK791" i="1"/>
  <c r="BK792" i="1"/>
  <c r="BK793" i="1"/>
  <c r="BK794" i="1"/>
  <c r="BK795" i="1"/>
  <c r="BK796" i="1"/>
  <c r="BK797" i="1"/>
  <c r="BK798" i="1"/>
  <c r="BK799" i="1"/>
  <c r="BK800" i="1"/>
  <c r="BK801" i="1"/>
  <c r="BK802" i="1"/>
  <c r="BK803" i="1"/>
  <c r="BK804" i="1"/>
  <c r="BK805" i="1"/>
  <c r="BK806" i="1"/>
  <c r="BK807" i="1"/>
  <c r="BK808" i="1"/>
  <c r="BK809" i="1"/>
  <c r="BK810" i="1"/>
  <c r="BK811" i="1"/>
  <c r="BK812" i="1"/>
  <c r="BK813" i="1"/>
  <c r="BK814" i="1"/>
  <c r="BK815" i="1"/>
  <c r="BK816" i="1"/>
  <c r="BK817" i="1"/>
  <c r="BK818" i="1"/>
  <c r="BK819" i="1"/>
  <c r="BK820" i="1"/>
  <c r="BK821" i="1"/>
  <c r="BK822" i="1"/>
  <c r="BK823" i="1"/>
  <c r="BK824" i="1"/>
  <c r="BK825" i="1"/>
  <c r="BK826" i="1"/>
  <c r="BK827" i="1"/>
  <c r="BK828" i="1"/>
  <c r="BK829" i="1"/>
  <c r="BK830" i="1"/>
  <c r="BK831" i="1"/>
  <c r="BK832" i="1"/>
  <c r="BK833" i="1"/>
  <c r="BK834" i="1"/>
  <c r="BK835" i="1"/>
  <c r="BK836" i="1"/>
  <c r="BK837" i="1"/>
  <c r="BK838" i="1"/>
  <c r="BK839" i="1"/>
  <c r="BK840" i="1"/>
  <c r="BK841" i="1"/>
  <c r="BK842" i="1"/>
  <c r="BK843" i="1"/>
  <c r="BK844" i="1"/>
  <c r="BK845" i="1"/>
  <c r="BK846" i="1"/>
  <c r="BK847" i="1"/>
  <c r="BK848" i="1"/>
  <c r="BK849" i="1"/>
  <c r="BK850" i="1"/>
  <c r="BK851" i="1"/>
  <c r="BK852" i="1"/>
  <c r="BK853" i="1"/>
  <c r="BK854" i="1"/>
  <c r="BK855" i="1"/>
  <c r="BK856" i="1"/>
  <c r="BK857" i="1"/>
  <c r="BK858" i="1"/>
  <c r="BK859" i="1"/>
  <c r="BK860" i="1"/>
  <c r="BK861" i="1"/>
  <c r="BK862" i="1"/>
  <c r="BK863" i="1"/>
  <c r="BK864" i="1"/>
  <c r="BK865" i="1"/>
  <c r="BK866" i="1"/>
  <c r="BK867" i="1"/>
  <c r="BK868" i="1"/>
  <c r="BK869" i="1"/>
  <c r="BK870" i="1"/>
  <c r="BK871" i="1"/>
  <c r="BK872" i="1"/>
  <c r="BK873" i="1"/>
  <c r="BK874" i="1"/>
  <c r="BK875" i="1"/>
  <c r="BK876" i="1"/>
  <c r="BK877" i="1"/>
  <c r="BK878" i="1"/>
  <c r="BK879" i="1"/>
  <c r="BK880" i="1"/>
  <c r="BK881" i="1"/>
  <c r="BK882" i="1"/>
  <c r="BK883" i="1"/>
  <c r="BK884" i="1"/>
  <c r="BK885" i="1"/>
  <c r="BK886" i="1"/>
  <c r="BK887" i="1"/>
  <c r="BK888" i="1"/>
  <c r="BK889" i="1"/>
  <c r="BK890" i="1"/>
  <c r="BK891" i="1"/>
  <c r="BK892" i="1"/>
  <c r="BK893" i="1"/>
  <c r="BK894" i="1"/>
  <c r="BK895" i="1"/>
  <c r="BK896" i="1"/>
  <c r="BK897" i="1"/>
  <c r="BK898" i="1"/>
  <c r="BK899" i="1"/>
  <c r="BK900" i="1"/>
  <c r="BK901" i="1"/>
  <c r="BK902" i="1"/>
  <c r="BK903" i="1"/>
  <c r="BK904" i="1"/>
  <c r="BK905" i="1"/>
  <c r="BK906" i="1"/>
  <c r="BK907" i="1"/>
  <c r="BK908" i="1"/>
  <c r="BK909" i="1"/>
  <c r="BK910" i="1"/>
  <c r="BK911" i="1"/>
  <c r="BK912" i="1"/>
  <c r="BK913" i="1"/>
  <c r="BK914" i="1"/>
  <c r="BK915" i="1"/>
  <c r="BK916" i="1"/>
  <c r="BK917" i="1"/>
  <c r="BK918" i="1"/>
  <c r="BK919" i="1"/>
  <c r="BK920" i="1"/>
  <c r="BK921" i="1"/>
  <c r="BK922" i="1"/>
  <c r="BK923" i="1"/>
  <c r="BK924" i="1"/>
  <c r="BK925" i="1"/>
  <c r="BK926" i="1"/>
  <c r="BK927" i="1"/>
  <c r="BK928" i="1"/>
  <c r="BK929" i="1"/>
  <c r="BK930" i="1"/>
  <c r="BK931" i="1"/>
  <c r="BK932" i="1"/>
  <c r="BK933" i="1"/>
  <c r="BK934" i="1"/>
  <c r="BK935" i="1"/>
  <c r="BK936" i="1"/>
  <c r="BK937" i="1"/>
  <c r="BK938" i="1"/>
  <c r="BK939" i="1"/>
  <c r="BK940" i="1"/>
  <c r="BK941" i="1"/>
  <c r="BK942" i="1"/>
  <c r="BK943" i="1"/>
  <c r="BK944" i="1"/>
  <c r="BK945" i="1"/>
  <c r="BK946" i="1"/>
  <c r="BK947" i="1"/>
  <c r="BK948" i="1"/>
  <c r="BK949" i="1"/>
  <c r="BK950" i="1"/>
  <c r="BK951" i="1"/>
  <c r="BK952" i="1"/>
  <c r="BK953" i="1"/>
  <c r="BK954" i="1"/>
  <c r="BK955" i="1"/>
  <c r="BK956" i="1"/>
  <c r="BK957" i="1"/>
  <c r="BK958" i="1"/>
  <c r="BK959" i="1"/>
  <c r="BK960" i="1"/>
  <c r="BK961" i="1"/>
  <c r="BK962" i="1"/>
  <c r="BK963" i="1"/>
  <c r="BK964" i="1"/>
  <c r="BK965" i="1"/>
  <c r="BK966" i="1"/>
  <c r="BK967" i="1"/>
  <c r="BK968" i="1"/>
  <c r="BK969" i="1"/>
  <c r="BK970" i="1"/>
  <c r="BK971" i="1"/>
  <c r="BK972" i="1"/>
  <c r="BK973" i="1"/>
  <c r="BK974" i="1"/>
  <c r="BK975" i="1"/>
  <c r="BK976" i="1"/>
  <c r="BK977" i="1"/>
  <c r="BK978" i="1"/>
  <c r="BK979" i="1"/>
  <c r="BK980" i="1"/>
  <c r="BK981" i="1"/>
  <c r="BK982" i="1"/>
  <c r="BK983" i="1"/>
  <c r="BK984" i="1"/>
  <c r="BK985" i="1"/>
  <c r="BK986" i="1"/>
  <c r="BK987" i="1"/>
  <c r="BK988" i="1"/>
  <c r="BK989" i="1"/>
  <c r="BK990" i="1"/>
  <c r="BK991" i="1"/>
  <c r="BK992" i="1"/>
  <c r="BK993" i="1"/>
  <c r="BK994" i="1"/>
  <c r="BK995" i="1"/>
  <c r="BK996" i="1"/>
  <c r="BK997" i="1"/>
  <c r="BK998" i="1"/>
  <c r="BK999" i="1"/>
  <c r="BK1000" i="1"/>
  <c r="BK1001" i="1"/>
  <c r="BK1002" i="1"/>
  <c r="BK1003" i="1"/>
  <c r="BK1004" i="1"/>
  <c r="BK1005" i="1"/>
  <c r="BK1006" i="1"/>
  <c r="BK1007" i="1"/>
  <c r="BK1008" i="1"/>
  <c r="BK1009" i="1"/>
  <c r="BK1010" i="1"/>
  <c r="BK1011" i="1"/>
  <c r="BK1012" i="1"/>
  <c r="BK1013" i="1"/>
  <c r="BK1014" i="1"/>
  <c r="BK1015" i="1"/>
  <c r="BK1016" i="1"/>
  <c r="BK1017" i="1"/>
  <c r="BK1018" i="1"/>
  <c r="BK1019" i="1"/>
  <c r="BK1020" i="1"/>
  <c r="BK1021" i="1"/>
  <c r="BK1022" i="1"/>
  <c r="BK1023" i="1"/>
  <c r="BK1024" i="1"/>
  <c r="BK1025" i="1"/>
  <c r="BK1026" i="1"/>
  <c r="BK1027" i="1"/>
  <c r="BK1028" i="1"/>
  <c r="BK1029" i="1"/>
  <c r="BK1030" i="1"/>
  <c r="BK1031" i="1"/>
  <c r="BK1032" i="1"/>
  <c r="BK1033" i="1"/>
  <c r="BK1034" i="1"/>
  <c r="BK1035" i="1"/>
  <c r="BK1036" i="1"/>
  <c r="BK1037" i="1"/>
  <c r="BK1038" i="1"/>
  <c r="BK1039" i="1"/>
  <c r="BK1040" i="1"/>
  <c r="BK1041" i="1"/>
  <c r="BK1042" i="1"/>
  <c r="BK1043" i="1"/>
  <c r="BK1044" i="1"/>
  <c r="BK1045" i="1"/>
  <c r="BK1046" i="1"/>
  <c r="BK1047" i="1"/>
  <c r="BK1048" i="1"/>
  <c r="BK1049" i="1"/>
  <c r="BK1050" i="1"/>
  <c r="BK1051" i="1"/>
  <c r="BK1052" i="1"/>
  <c r="BK1053" i="1"/>
  <c r="BK1054" i="1"/>
  <c r="BK1055" i="1"/>
  <c r="BK1056" i="1"/>
  <c r="BK1057" i="1"/>
  <c r="BK1058" i="1"/>
  <c r="BK1059" i="1"/>
  <c r="BK1060" i="1"/>
  <c r="BK1061" i="1"/>
  <c r="BK1062" i="1"/>
  <c r="BK1063" i="1"/>
  <c r="BK1064" i="1"/>
  <c r="BK1065" i="1"/>
  <c r="BK1066" i="1"/>
  <c r="BK1067" i="1"/>
  <c r="BK1068" i="1"/>
  <c r="BK1069" i="1"/>
  <c r="BK1070" i="1"/>
  <c r="BK1071" i="1"/>
  <c r="BK1072" i="1"/>
  <c r="BK1073" i="1"/>
  <c r="BK1074" i="1"/>
  <c r="BK1075" i="1"/>
  <c r="BK1076" i="1"/>
  <c r="BK1077" i="1"/>
  <c r="BK1078" i="1"/>
  <c r="BK62" i="1"/>
  <c r="BK63" i="1"/>
  <c r="BK64" i="1"/>
  <c r="BK65" i="1"/>
  <c r="BK66" i="1"/>
  <c r="BK67" i="1"/>
  <c r="BK68" i="1"/>
  <c r="BK69" i="1"/>
  <c r="BK70" i="1"/>
  <c r="BK71" i="1"/>
  <c r="BK72" i="1"/>
  <c r="BK73" i="1"/>
  <c r="BK74" i="1"/>
  <c r="BK75" i="1"/>
  <c r="BK76" i="1"/>
  <c r="BK77" i="1"/>
  <c r="BK78" i="1"/>
  <c r="BK79" i="1"/>
  <c r="BK80" i="1"/>
  <c r="BK81" i="1"/>
  <c r="BK82" i="1"/>
  <c r="BK83" i="1"/>
  <c r="BK84" i="1"/>
  <c r="BK85" i="1"/>
  <c r="BK86" i="1"/>
  <c r="BK87" i="1"/>
  <c r="BK88" i="1"/>
  <c r="BK89" i="1"/>
  <c r="BK90" i="1"/>
  <c r="BK91" i="1"/>
  <c r="BK92" i="1"/>
  <c r="BK93" i="1"/>
  <c r="BK94" i="1"/>
  <c r="BK95" i="1"/>
  <c r="BK96" i="1"/>
  <c r="BK97" i="1"/>
  <c r="BK98" i="1"/>
  <c r="BK99" i="1"/>
  <c r="BK100" i="1"/>
  <c r="BK101" i="1"/>
  <c r="BK102" i="1"/>
  <c r="BK103" i="1"/>
  <c r="BK104" i="1"/>
  <c r="BK105" i="1"/>
  <c r="BK106" i="1"/>
  <c r="BK107" i="1"/>
  <c r="BK108" i="1"/>
  <c r="BK109" i="1"/>
  <c r="BK110" i="1"/>
  <c r="BK111" i="1"/>
  <c r="BK112" i="1"/>
  <c r="BK113" i="1"/>
  <c r="BK114" i="1"/>
  <c r="BK115" i="1"/>
  <c r="BK116" i="1"/>
  <c r="BK117" i="1"/>
  <c r="BK118" i="1"/>
  <c r="BK119" i="1"/>
  <c r="BK120" i="1"/>
  <c r="BK121" i="1"/>
  <c r="BK122" i="1"/>
  <c r="BK123" i="1"/>
  <c r="BK124" i="1"/>
  <c r="BK125" i="1"/>
  <c r="BK126" i="1"/>
  <c r="BK127" i="1"/>
  <c r="BK128" i="1"/>
  <c r="BK129" i="1"/>
  <c r="BK130" i="1"/>
  <c r="BK131" i="1"/>
  <c r="BK132" i="1"/>
  <c r="BK133" i="1"/>
  <c r="BK134" i="1"/>
  <c r="BK135" i="1"/>
  <c r="BK136" i="1"/>
  <c r="BK137" i="1"/>
  <c r="BK138" i="1"/>
  <c r="BK139" i="1"/>
  <c r="BK140" i="1"/>
  <c r="BK141" i="1"/>
  <c r="BK142" i="1"/>
  <c r="BK143" i="1"/>
  <c r="BK144" i="1"/>
  <c r="BK145" i="1"/>
  <c r="BK146" i="1"/>
  <c r="BK147" i="1"/>
  <c r="BK148" i="1"/>
  <c r="BK149" i="1"/>
  <c r="BK150" i="1"/>
  <c r="BK151" i="1"/>
  <c r="BK152" i="1"/>
  <c r="BK153" i="1"/>
  <c r="BK154" i="1"/>
  <c r="BK155" i="1"/>
  <c r="BK156" i="1"/>
  <c r="BK157" i="1"/>
  <c r="BK158" i="1"/>
  <c r="BK159" i="1"/>
  <c r="BK160" i="1"/>
  <c r="BK161" i="1"/>
  <c r="BK162" i="1"/>
  <c r="BK163" i="1"/>
  <c r="BK164" i="1"/>
  <c r="BK165" i="1"/>
  <c r="BK166" i="1"/>
  <c r="BK167" i="1"/>
  <c r="BK168" i="1"/>
  <c r="BK169" i="1"/>
  <c r="BK170" i="1"/>
  <c r="BK171" i="1"/>
  <c r="BK172" i="1"/>
  <c r="BK173" i="1"/>
  <c r="BK174" i="1"/>
  <c r="BK175" i="1"/>
  <c r="BK176" i="1"/>
  <c r="BK177" i="1"/>
  <c r="BK178" i="1"/>
  <c r="BK179" i="1"/>
  <c r="BK180" i="1"/>
  <c r="BK181" i="1"/>
  <c r="BK182" i="1"/>
  <c r="BK183" i="1"/>
  <c r="BK184" i="1"/>
  <c r="BK185" i="1"/>
  <c r="BK186" i="1"/>
  <c r="BK187" i="1"/>
  <c r="BK188" i="1"/>
  <c r="BK189" i="1"/>
  <c r="BK190" i="1"/>
  <c r="BK191" i="1"/>
  <c r="BK192" i="1"/>
  <c r="BK193" i="1"/>
  <c r="BK194" i="1"/>
  <c r="BK195" i="1"/>
  <c r="BK196" i="1"/>
  <c r="BK197" i="1"/>
  <c r="BK198" i="1"/>
  <c r="BK199" i="1"/>
  <c r="BK200" i="1"/>
  <c r="BK201" i="1"/>
  <c r="BK202" i="1"/>
  <c r="BK203" i="1"/>
  <c r="BK204" i="1"/>
  <c r="BK205" i="1"/>
  <c r="BK206" i="1"/>
  <c r="BK207" i="1"/>
  <c r="BK208" i="1"/>
  <c r="BK209" i="1"/>
  <c r="BK210" i="1"/>
  <c r="BK211" i="1"/>
  <c r="BK212" i="1"/>
  <c r="BK213" i="1"/>
  <c r="BK214" i="1"/>
  <c r="BK215" i="1"/>
  <c r="BK216" i="1"/>
  <c r="BK217" i="1"/>
  <c r="BK218" i="1"/>
  <c r="BK219" i="1"/>
  <c r="BK220" i="1"/>
  <c r="BK221" i="1"/>
  <c r="BK222" i="1"/>
  <c r="BK223" i="1"/>
  <c r="BK224" i="1"/>
  <c r="BK225" i="1"/>
  <c r="BK226" i="1"/>
  <c r="BK227" i="1"/>
  <c r="BK228" i="1"/>
  <c r="BK229" i="1"/>
  <c r="BK230" i="1"/>
  <c r="BK231" i="1"/>
  <c r="BK232" i="1"/>
  <c r="BK233" i="1"/>
  <c r="BK234" i="1"/>
  <c r="BK235" i="1"/>
  <c r="BK236" i="1"/>
  <c r="BK237" i="1"/>
  <c r="BK238" i="1"/>
  <c r="BK239" i="1"/>
  <c r="BK240" i="1"/>
  <c r="BK241" i="1"/>
  <c r="BK242" i="1"/>
  <c r="BK243" i="1"/>
  <c r="BK244" i="1"/>
  <c r="BK245" i="1"/>
  <c r="BK246" i="1"/>
  <c r="BK247" i="1"/>
  <c r="BK248" i="1"/>
  <c r="BK249" i="1"/>
  <c r="BK250" i="1"/>
  <c r="BK251" i="1"/>
  <c r="BK252" i="1"/>
  <c r="BK253" i="1"/>
  <c r="BK254" i="1"/>
  <c r="BK255" i="1"/>
  <c r="BK256" i="1"/>
  <c r="BK257" i="1"/>
  <c r="BK258" i="1"/>
  <c r="BK259" i="1"/>
  <c r="BK260" i="1"/>
  <c r="BK261" i="1"/>
  <c r="BK262" i="1"/>
  <c r="BK263" i="1"/>
  <c r="BK264" i="1"/>
  <c r="BK265" i="1"/>
  <c r="BK266" i="1"/>
  <c r="BK267" i="1"/>
  <c r="BK268" i="1"/>
  <c r="BK269" i="1"/>
  <c r="BK270" i="1"/>
  <c r="BK271" i="1"/>
  <c r="BK272" i="1"/>
  <c r="BK273" i="1"/>
  <c r="BK274" i="1"/>
  <c r="BK275" i="1"/>
  <c r="BK276" i="1"/>
  <c r="BK277" i="1"/>
  <c r="BK278" i="1"/>
  <c r="BK279" i="1"/>
  <c r="BK280" i="1"/>
  <c r="BK281" i="1"/>
  <c r="BK282" i="1"/>
  <c r="BK283" i="1"/>
  <c r="BK284" i="1"/>
  <c r="BK285" i="1"/>
  <c r="BK286" i="1"/>
  <c r="BK287" i="1"/>
  <c r="BK288" i="1"/>
  <c r="BK289" i="1"/>
  <c r="BK290" i="1"/>
  <c r="BK291" i="1"/>
  <c r="BK292" i="1"/>
  <c r="BK293" i="1"/>
  <c r="BK294" i="1"/>
  <c r="BK295" i="1"/>
  <c r="BK296" i="1"/>
  <c r="BK297" i="1"/>
  <c r="BK298" i="1"/>
  <c r="BK299" i="1"/>
  <c r="BK300" i="1"/>
  <c r="BK301" i="1"/>
  <c r="BK302" i="1"/>
  <c r="BK303" i="1"/>
  <c r="BK304" i="1"/>
  <c r="BK305" i="1"/>
  <c r="BK306" i="1"/>
  <c r="BK307" i="1"/>
  <c r="BK308" i="1"/>
  <c r="BK309" i="1"/>
  <c r="BK310" i="1"/>
  <c r="BK311" i="1"/>
  <c r="BK312" i="1"/>
  <c r="BK313" i="1"/>
  <c r="BK314" i="1"/>
  <c r="BK315" i="1"/>
  <c r="BK316" i="1"/>
  <c r="BK317" i="1"/>
  <c r="BK318" i="1"/>
  <c r="BK319" i="1"/>
  <c r="BK320" i="1"/>
  <c r="BK321" i="1"/>
  <c r="BK322" i="1"/>
  <c r="BK323" i="1"/>
  <c r="BK324" i="1"/>
  <c r="BK325" i="1"/>
  <c r="BK326" i="1"/>
  <c r="BK327" i="1"/>
  <c r="BK328" i="1"/>
  <c r="BK329" i="1"/>
  <c r="BK330" i="1"/>
  <c r="BK331" i="1"/>
  <c r="BK332" i="1"/>
  <c r="BK333" i="1"/>
  <c r="BK334" i="1"/>
  <c r="BK335" i="1"/>
  <c r="BK336" i="1"/>
  <c r="BK337" i="1"/>
  <c r="BK338" i="1"/>
  <c r="BK339" i="1"/>
  <c r="BK340" i="1"/>
  <c r="BK341" i="1"/>
  <c r="BK342" i="1"/>
  <c r="BK343" i="1"/>
  <c r="BK344" i="1"/>
  <c r="BK345" i="1"/>
  <c r="BK346" i="1"/>
  <c r="BK347" i="1"/>
  <c r="BK348" i="1"/>
  <c r="BK349" i="1"/>
  <c r="BK350" i="1"/>
  <c r="BK351" i="1"/>
  <c r="BK352" i="1"/>
  <c r="BK353" i="1"/>
  <c r="BK354" i="1"/>
  <c r="BK355" i="1"/>
  <c r="BK356" i="1"/>
  <c r="BK357" i="1"/>
  <c r="BK358" i="1"/>
  <c r="BK359" i="1"/>
  <c r="BK360" i="1"/>
  <c r="BK361" i="1"/>
  <c r="BK362" i="1"/>
  <c r="BK363" i="1"/>
  <c r="BK364" i="1"/>
  <c r="BK365" i="1"/>
  <c r="BK366" i="1"/>
  <c r="BK367" i="1"/>
  <c r="BK368" i="1"/>
  <c r="BK369" i="1"/>
  <c r="BK370" i="1"/>
  <c r="BK371" i="1"/>
  <c r="BK372" i="1"/>
  <c r="BK373" i="1"/>
  <c r="BK374" i="1"/>
  <c r="BK375" i="1"/>
  <c r="BK376" i="1"/>
  <c r="BK377" i="1"/>
  <c r="BK378" i="1"/>
  <c r="BK379" i="1"/>
  <c r="BK380" i="1"/>
  <c r="BK381" i="1"/>
  <c r="BK382" i="1"/>
  <c r="BK383" i="1"/>
  <c r="BK384" i="1"/>
  <c r="BK385" i="1"/>
  <c r="BK386" i="1"/>
  <c r="BK387" i="1"/>
  <c r="BK388" i="1"/>
  <c r="BK389" i="1"/>
  <c r="BK390" i="1"/>
  <c r="BK391" i="1"/>
  <c r="BK392" i="1"/>
  <c r="BK393" i="1"/>
  <c r="BK52" i="1"/>
  <c r="BK53" i="1"/>
  <c r="BK54" i="1"/>
  <c r="BK55" i="1"/>
  <c r="BK56" i="1"/>
  <c r="BK57" i="1"/>
  <c r="BK58" i="1"/>
  <c r="BK59" i="1"/>
  <c r="BK60" i="1"/>
  <c r="BK61" i="1"/>
  <c r="BK49" i="1"/>
  <c r="BK50" i="1"/>
  <c r="BK51" i="1"/>
  <c r="BK43" i="1"/>
  <c r="BK44" i="1"/>
  <c r="BK45" i="1"/>
  <c r="BK46" i="1"/>
  <c r="BK47" i="1"/>
  <c r="BK48" i="1"/>
  <c r="BK38" i="1"/>
  <c r="BK39" i="1"/>
  <c r="BK40" i="1"/>
  <c r="BK41" i="1"/>
  <c r="BK42" i="1"/>
  <c r="BK30" i="1"/>
  <c r="BK31" i="1"/>
  <c r="BK32" i="1"/>
  <c r="BK33" i="1"/>
  <c r="BK34" i="1"/>
  <c r="BK35" i="1"/>
  <c r="BK36" i="1"/>
  <c r="BK37" i="1"/>
  <c r="BK22" i="1"/>
  <c r="BK23" i="1"/>
  <c r="BK24" i="1"/>
  <c r="BK25" i="1"/>
  <c r="BK26" i="1"/>
  <c r="BK27" i="1"/>
  <c r="BK28" i="1"/>
  <c r="BK29" i="1"/>
  <c r="BK16" i="1"/>
  <c r="BK17" i="1"/>
  <c r="BK18" i="1"/>
  <c r="BK19" i="1"/>
  <c r="BK20" i="1"/>
  <c r="BK21" i="1"/>
  <c r="BK6" i="1"/>
  <c r="BK7" i="1"/>
  <c r="BK8" i="1"/>
  <c r="BK9" i="1"/>
  <c r="BK10" i="1"/>
  <c r="BK11" i="1"/>
  <c r="BK12" i="1"/>
  <c r="BK13" i="1"/>
  <c r="BK14" i="1"/>
  <c r="BK15" i="1"/>
  <c r="BK3" i="1"/>
  <c r="BK4" i="1"/>
  <c r="BK5" i="1"/>
  <c r="BH23" i="1" l="1"/>
  <c r="BH24" i="1"/>
  <c r="BH25" i="1"/>
  <c r="BH26" i="1"/>
  <c r="BH27" i="1"/>
  <c r="BH28" i="1"/>
  <c r="BH29" i="1"/>
  <c r="BH30" i="1"/>
  <c r="BH31" i="1"/>
  <c r="BH32" i="1"/>
  <c r="BH33" i="1"/>
  <c r="BH34" i="1"/>
  <c r="BH35" i="1"/>
  <c r="BH36" i="1"/>
  <c r="BH37" i="1"/>
  <c r="BH38" i="1"/>
  <c r="BH39" i="1"/>
  <c r="BH40" i="1"/>
  <c r="BH41" i="1"/>
  <c r="BH42" i="1"/>
  <c r="BH43" i="1"/>
  <c r="BH44" i="1"/>
  <c r="BH45" i="1"/>
  <c r="BH46" i="1"/>
  <c r="BH47" i="1"/>
  <c r="BH48" i="1"/>
  <c r="BH49" i="1"/>
  <c r="BH50" i="1"/>
  <c r="BH51" i="1"/>
  <c r="BH52" i="1"/>
  <c r="BH53" i="1"/>
  <c r="BH54" i="1"/>
  <c r="BH55" i="1"/>
  <c r="BH56" i="1"/>
  <c r="BH57" i="1"/>
  <c r="BH58" i="1"/>
  <c r="BH59" i="1"/>
  <c r="BH60" i="1"/>
  <c r="BH61" i="1"/>
  <c r="BH62" i="1"/>
  <c r="BH63" i="1"/>
  <c r="BH64" i="1"/>
  <c r="BH65" i="1"/>
  <c r="BH66" i="1"/>
  <c r="BH67" i="1"/>
  <c r="BH68" i="1"/>
  <c r="BH69" i="1"/>
  <c r="BH70" i="1"/>
  <c r="BH71" i="1"/>
  <c r="BH72" i="1"/>
  <c r="BH73" i="1"/>
  <c r="BH74" i="1"/>
  <c r="BH75" i="1"/>
  <c r="BH76" i="1"/>
  <c r="BH77" i="1"/>
  <c r="BH78" i="1"/>
  <c r="BH79" i="1"/>
  <c r="BH80" i="1"/>
  <c r="BH81" i="1"/>
  <c r="BH82" i="1"/>
  <c r="BH83" i="1"/>
  <c r="BH84" i="1"/>
  <c r="BH85" i="1"/>
  <c r="BH86" i="1"/>
  <c r="BH87" i="1"/>
  <c r="BH88" i="1"/>
  <c r="BH89" i="1"/>
  <c r="BH90" i="1"/>
  <c r="BH91" i="1"/>
  <c r="BH92" i="1"/>
  <c r="BH93" i="1"/>
  <c r="BH94" i="1"/>
  <c r="BH95" i="1"/>
  <c r="BH96" i="1"/>
  <c r="BH97" i="1"/>
  <c r="BH98" i="1"/>
  <c r="BH99" i="1"/>
  <c r="BH100" i="1"/>
  <c r="BH101" i="1"/>
  <c r="BH102" i="1"/>
  <c r="BH103" i="1"/>
  <c r="BH104" i="1"/>
  <c r="BH105" i="1"/>
  <c r="BH106" i="1"/>
  <c r="BH107" i="1"/>
  <c r="BH108" i="1"/>
  <c r="BH109" i="1"/>
  <c r="BH110" i="1"/>
  <c r="BH111" i="1"/>
  <c r="BH112" i="1"/>
  <c r="BH113" i="1"/>
  <c r="BH114" i="1"/>
  <c r="BH115" i="1"/>
  <c r="BH116" i="1"/>
  <c r="BH117" i="1"/>
  <c r="BH118" i="1"/>
  <c r="BH119" i="1"/>
  <c r="BH120" i="1"/>
  <c r="BH121" i="1"/>
  <c r="BH122" i="1"/>
  <c r="BH123" i="1"/>
  <c r="BH124" i="1"/>
  <c r="BH125" i="1"/>
  <c r="BH126" i="1"/>
  <c r="BH127" i="1"/>
  <c r="BH128" i="1"/>
  <c r="BH129" i="1"/>
  <c r="BH130" i="1"/>
  <c r="BH131" i="1"/>
  <c r="BH132" i="1"/>
  <c r="BH133" i="1"/>
  <c r="BH134" i="1"/>
  <c r="BH135" i="1"/>
  <c r="BH136" i="1"/>
  <c r="BH137" i="1"/>
  <c r="BH138" i="1"/>
  <c r="BH139" i="1"/>
  <c r="BH140" i="1"/>
  <c r="BH141" i="1"/>
  <c r="BH142" i="1"/>
  <c r="BH143" i="1"/>
  <c r="BH144" i="1"/>
  <c r="BH145" i="1"/>
  <c r="BH146" i="1"/>
  <c r="BH147" i="1"/>
  <c r="BH148" i="1"/>
  <c r="BH149" i="1"/>
  <c r="BH150" i="1"/>
  <c r="BH151" i="1"/>
  <c r="BH152" i="1"/>
  <c r="BH153" i="1"/>
  <c r="BH154" i="1"/>
  <c r="BH155" i="1"/>
  <c r="BH156" i="1"/>
  <c r="BH157" i="1"/>
  <c r="BH158" i="1"/>
  <c r="BH159" i="1"/>
  <c r="BH160" i="1"/>
  <c r="BH161" i="1"/>
  <c r="BH162" i="1"/>
  <c r="BH163" i="1"/>
  <c r="BH164" i="1"/>
  <c r="BH165" i="1"/>
  <c r="BH166" i="1"/>
  <c r="BH167" i="1"/>
  <c r="BH168" i="1"/>
  <c r="BH169" i="1"/>
  <c r="BH170" i="1"/>
  <c r="BH171" i="1"/>
  <c r="BH172" i="1"/>
  <c r="BH173" i="1"/>
  <c r="BH174" i="1"/>
  <c r="BH175" i="1"/>
  <c r="BH176" i="1"/>
  <c r="BH177" i="1"/>
  <c r="BH178" i="1"/>
  <c r="BH179" i="1"/>
  <c r="BH180" i="1"/>
  <c r="BH181" i="1"/>
  <c r="BH182" i="1"/>
  <c r="BH183" i="1"/>
  <c r="BH184" i="1"/>
  <c r="BH185" i="1"/>
  <c r="BH186" i="1"/>
  <c r="BH187" i="1"/>
  <c r="BH188" i="1"/>
  <c r="BH189" i="1"/>
  <c r="BH190" i="1"/>
  <c r="BH191" i="1"/>
  <c r="BH192" i="1"/>
  <c r="BH193" i="1"/>
  <c r="BH194" i="1"/>
  <c r="BH195" i="1"/>
  <c r="BH196" i="1"/>
  <c r="BH197" i="1"/>
  <c r="BH198" i="1"/>
  <c r="BH199" i="1"/>
  <c r="BH200" i="1"/>
  <c r="BH201" i="1"/>
  <c r="BH202" i="1"/>
  <c r="BH203" i="1"/>
  <c r="BH204" i="1"/>
  <c r="BH205" i="1"/>
  <c r="BH206" i="1"/>
  <c r="BH207" i="1"/>
  <c r="BH208" i="1"/>
  <c r="BH209" i="1"/>
  <c r="BH210" i="1"/>
  <c r="BH211" i="1"/>
  <c r="BH212" i="1"/>
  <c r="BH213" i="1"/>
  <c r="BH214" i="1"/>
  <c r="BH215" i="1"/>
  <c r="BH216" i="1"/>
  <c r="BH217" i="1"/>
  <c r="BH218" i="1"/>
  <c r="BH219" i="1"/>
  <c r="BH220" i="1"/>
  <c r="BH221" i="1"/>
  <c r="BH222" i="1"/>
  <c r="BH223" i="1"/>
  <c r="BH224" i="1"/>
  <c r="BH225" i="1"/>
  <c r="BH226" i="1"/>
  <c r="BH227" i="1"/>
  <c r="BH228" i="1"/>
  <c r="BH229" i="1"/>
  <c r="BH230" i="1"/>
  <c r="BH231" i="1"/>
  <c r="BH232" i="1"/>
  <c r="BH233" i="1"/>
  <c r="BH234" i="1"/>
  <c r="BH235" i="1"/>
  <c r="BH236" i="1"/>
  <c r="BH237" i="1"/>
  <c r="BH238" i="1"/>
  <c r="BH239" i="1"/>
  <c r="BH240" i="1"/>
  <c r="BH241" i="1"/>
  <c r="BH242" i="1"/>
  <c r="BH243" i="1"/>
  <c r="BH244" i="1"/>
  <c r="BH245" i="1"/>
  <c r="BH246" i="1"/>
  <c r="BH247" i="1"/>
  <c r="BH248" i="1"/>
  <c r="BH249" i="1"/>
  <c r="BH250" i="1"/>
  <c r="BH251" i="1"/>
  <c r="BH252" i="1"/>
  <c r="BH253" i="1"/>
  <c r="BH254" i="1"/>
  <c r="BH255" i="1"/>
  <c r="BH256" i="1"/>
  <c r="BH257" i="1"/>
  <c r="BH258" i="1"/>
  <c r="BH259" i="1"/>
  <c r="BH260" i="1"/>
  <c r="BH261" i="1"/>
  <c r="BH262" i="1"/>
  <c r="BH263" i="1"/>
  <c r="BH264" i="1"/>
  <c r="BH265" i="1"/>
  <c r="BH266" i="1"/>
  <c r="BH267" i="1"/>
  <c r="BH268" i="1"/>
  <c r="BH269" i="1"/>
  <c r="BH270" i="1"/>
  <c r="BH271" i="1"/>
  <c r="BH272" i="1"/>
  <c r="BH273" i="1"/>
  <c r="BH274" i="1"/>
  <c r="BH275" i="1"/>
  <c r="BH276" i="1"/>
  <c r="BH277" i="1"/>
  <c r="BH278" i="1"/>
  <c r="BH279" i="1"/>
  <c r="BH280" i="1"/>
  <c r="BH281" i="1"/>
  <c r="BH282" i="1"/>
  <c r="BH283" i="1"/>
  <c r="BH284" i="1"/>
  <c r="BH285" i="1"/>
  <c r="BH286" i="1"/>
  <c r="BH287" i="1"/>
  <c r="BH288" i="1"/>
  <c r="BH289" i="1"/>
  <c r="BH290" i="1"/>
  <c r="BH291" i="1"/>
  <c r="BH292" i="1"/>
  <c r="BH293" i="1"/>
  <c r="BH294" i="1"/>
  <c r="BH295" i="1"/>
  <c r="BH296" i="1"/>
  <c r="BH297" i="1"/>
  <c r="BH298" i="1"/>
  <c r="BH299" i="1"/>
  <c r="BH300" i="1"/>
  <c r="BH301" i="1"/>
  <c r="BH302" i="1"/>
  <c r="BH303" i="1"/>
  <c r="BH304" i="1"/>
  <c r="BH305" i="1"/>
  <c r="BH306" i="1"/>
  <c r="BH307" i="1"/>
  <c r="BH308" i="1"/>
  <c r="BH309" i="1"/>
  <c r="BH310" i="1"/>
  <c r="BH311" i="1"/>
  <c r="BH312" i="1"/>
  <c r="BH313" i="1"/>
  <c r="BH314" i="1"/>
  <c r="BH315" i="1"/>
  <c r="BH316" i="1"/>
  <c r="BH317" i="1"/>
  <c r="BH318" i="1"/>
  <c r="BH319" i="1"/>
  <c r="BH320" i="1"/>
  <c r="BH321" i="1"/>
  <c r="BH322" i="1"/>
  <c r="BH323" i="1"/>
  <c r="BH324" i="1"/>
  <c r="BH325" i="1"/>
  <c r="BH326" i="1"/>
  <c r="BH327" i="1"/>
  <c r="BH328" i="1"/>
  <c r="BH329" i="1"/>
  <c r="BH330" i="1"/>
  <c r="BH331" i="1"/>
  <c r="BH332" i="1"/>
  <c r="BH333" i="1"/>
  <c r="BH334" i="1"/>
  <c r="BH335" i="1"/>
  <c r="BH336" i="1"/>
  <c r="BH337" i="1"/>
  <c r="BH338" i="1"/>
  <c r="BH339" i="1"/>
  <c r="BH340" i="1"/>
  <c r="BH341" i="1"/>
  <c r="BH342" i="1"/>
  <c r="BH343" i="1"/>
  <c r="BH344" i="1"/>
  <c r="BH345" i="1"/>
  <c r="BH346" i="1"/>
  <c r="BH347" i="1"/>
  <c r="BH348" i="1"/>
  <c r="BH349" i="1"/>
  <c r="BH350" i="1"/>
  <c r="BH351" i="1"/>
  <c r="BH352" i="1"/>
  <c r="BH353" i="1"/>
  <c r="BH354" i="1"/>
  <c r="BH355" i="1"/>
  <c r="BH356" i="1"/>
  <c r="BH357" i="1"/>
  <c r="BH358" i="1"/>
  <c r="BH359" i="1"/>
  <c r="BH360" i="1"/>
  <c r="BH361" i="1"/>
  <c r="BH362" i="1"/>
  <c r="BH363" i="1"/>
  <c r="BH364" i="1"/>
  <c r="BH365" i="1"/>
  <c r="BH366" i="1"/>
  <c r="BH367" i="1"/>
  <c r="BH368" i="1"/>
  <c r="BH369" i="1"/>
  <c r="BH370" i="1"/>
  <c r="BH371" i="1"/>
  <c r="BH372" i="1"/>
  <c r="BH373" i="1"/>
  <c r="BH374" i="1"/>
  <c r="BH375" i="1"/>
  <c r="BH376" i="1"/>
  <c r="BH377" i="1"/>
  <c r="BH378" i="1"/>
  <c r="BH379" i="1"/>
  <c r="BH380" i="1"/>
  <c r="BH381" i="1"/>
  <c r="BH382" i="1"/>
  <c r="BH383" i="1"/>
  <c r="BH384" i="1"/>
  <c r="BH385" i="1"/>
  <c r="BH386" i="1"/>
  <c r="BH387" i="1"/>
  <c r="BH388" i="1"/>
  <c r="BH389" i="1"/>
  <c r="BH390" i="1"/>
  <c r="BH391" i="1"/>
  <c r="BH392" i="1"/>
  <c r="BH393" i="1"/>
  <c r="BH394" i="1"/>
  <c r="BH395" i="1"/>
  <c r="BH396" i="1"/>
  <c r="BH397" i="1"/>
  <c r="BH398" i="1"/>
  <c r="BH399" i="1"/>
  <c r="BH400" i="1"/>
  <c r="BH401" i="1"/>
  <c r="BH402" i="1"/>
  <c r="BH403" i="1"/>
  <c r="BH404" i="1"/>
  <c r="BH405" i="1"/>
  <c r="BH406" i="1"/>
  <c r="BH407" i="1"/>
  <c r="BH408" i="1"/>
  <c r="BH409" i="1"/>
  <c r="BH410" i="1"/>
  <c r="BH411" i="1"/>
  <c r="BH412" i="1"/>
  <c r="BH413" i="1"/>
  <c r="BH414" i="1"/>
  <c r="BH415" i="1"/>
  <c r="BH416" i="1"/>
  <c r="BH417" i="1"/>
  <c r="BH418" i="1"/>
  <c r="BH419" i="1"/>
  <c r="BH420" i="1"/>
  <c r="BH421" i="1"/>
  <c r="BH422" i="1"/>
  <c r="BH423" i="1"/>
  <c r="BH424" i="1"/>
  <c r="BH425" i="1"/>
  <c r="BH426" i="1"/>
  <c r="BH427" i="1"/>
  <c r="BH428" i="1"/>
  <c r="BH429" i="1"/>
  <c r="BH430" i="1"/>
  <c r="BH431" i="1"/>
  <c r="BH432" i="1"/>
  <c r="BH433" i="1"/>
  <c r="BH434" i="1"/>
  <c r="BH435" i="1"/>
  <c r="BH436" i="1"/>
  <c r="BH437" i="1"/>
  <c r="BH438" i="1"/>
  <c r="BH439" i="1"/>
  <c r="BH440" i="1"/>
  <c r="BH441" i="1"/>
  <c r="BH442" i="1"/>
  <c r="BH443" i="1"/>
  <c r="BH444" i="1"/>
  <c r="BH445" i="1"/>
  <c r="BH446" i="1"/>
  <c r="BH447" i="1"/>
  <c r="BH448" i="1"/>
  <c r="BH449" i="1"/>
  <c r="BH450" i="1"/>
  <c r="BH451" i="1"/>
  <c r="BH452" i="1"/>
  <c r="BH453" i="1"/>
  <c r="BH454" i="1"/>
  <c r="BH455" i="1"/>
  <c r="BH456" i="1"/>
  <c r="BH457" i="1"/>
  <c r="BH458" i="1"/>
  <c r="BH459" i="1"/>
  <c r="BH460" i="1"/>
  <c r="BH461" i="1"/>
  <c r="BH462" i="1"/>
  <c r="BH463" i="1"/>
  <c r="BH464" i="1"/>
  <c r="BH465" i="1"/>
  <c r="BH466" i="1"/>
  <c r="BH467" i="1"/>
  <c r="BH468" i="1"/>
  <c r="BH469" i="1"/>
  <c r="BH470" i="1"/>
  <c r="BH471" i="1"/>
  <c r="BH472" i="1"/>
  <c r="BH473" i="1"/>
  <c r="BH474" i="1"/>
  <c r="BH475" i="1"/>
  <c r="BH476" i="1"/>
  <c r="BH477" i="1"/>
  <c r="BH478" i="1"/>
  <c r="BH479" i="1"/>
  <c r="BH480" i="1"/>
  <c r="BH481" i="1"/>
  <c r="BH482" i="1"/>
  <c r="BH483" i="1"/>
  <c r="BH484" i="1"/>
  <c r="BH485" i="1"/>
  <c r="BH486" i="1"/>
  <c r="BH487" i="1"/>
  <c r="BH488" i="1"/>
  <c r="BH489" i="1"/>
  <c r="BH490" i="1"/>
  <c r="BH491" i="1"/>
  <c r="BH492" i="1"/>
  <c r="BH493" i="1"/>
  <c r="BH494" i="1"/>
  <c r="BH495" i="1"/>
  <c r="BH496" i="1"/>
  <c r="BH497" i="1"/>
  <c r="BH498" i="1"/>
  <c r="BH499" i="1"/>
  <c r="BH500" i="1"/>
  <c r="BH501" i="1"/>
  <c r="BH502" i="1"/>
  <c r="BH503" i="1"/>
  <c r="BH504" i="1"/>
  <c r="BH505" i="1"/>
  <c r="BH506" i="1"/>
  <c r="BH507" i="1"/>
  <c r="BH508" i="1"/>
  <c r="BH509" i="1"/>
  <c r="BH510" i="1"/>
  <c r="BH511" i="1"/>
  <c r="BH512" i="1"/>
  <c r="BH513" i="1"/>
  <c r="BH514" i="1"/>
  <c r="BH515" i="1"/>
  <c r="BH516" i="1"/>
  <c r="BH517" i="1"/>
  <c r="BH518" i="1"/>
  <c r="BH519" i="1"/>
  <c r="BH520" i="1"/>
  <c r="BH521" i="1"/>
  <c r="BH522" i="1"/>
  <c r="BH523" i="1"/>
  <c r="BH524" i="1"/>
  <c r="BH525" i="1"/>
  <c r="BH526" i="1"/>
  <c r="BH527" i="1"/>
  <c r="BH528" i="1"/>
  <c r="BH529" i="1"/>
  <c r="BH530" i="1"/>
  <c r="BH531" i="1"/>
  <c r="BH532" i="1"/>
  <c r="BH533" i="1"/>
  <c r="BH534" i="1"/>
  <c r="BH535" i="1"/>
  <c r="BH536" i="1"/>
  <c r="BH537" i="1"/>
  <c r="BH538" i="1"/>
  <c r="BH539" i="1"/>
  <c r="BH540" i="1"/>
  <c r="BH541" i="1"/>
  <c r="BH542" i="1"/>
  <c r="BH543" i="1"/>
  <c r="BH544" i="1"/>
  <c r="BH545" i="1"/>
  <c r="BH546" i="1"/>
  <c r="BH547" i="1"/>
  <c r="BH548" i="1"/>
  <c r="BH549" i="1"/>
  <c r="BH550" i="1"/>
  <c r="BH551" i="1"/>
  <c r="BH552" i="1"/>
  <c r="BH553" i="1"/>
  <c r="BH554" i="1"/>
  <c r="BH555" i="1"/>
  <c r="BH556" i="1"/>
  <c r="BH557" i="1"/>
  <c r="BH558" i="1"/>
  <c r="BH559" i="1"/>
  <c r="BH560" i="1"/>
  <c r="BH561" i="1"/>
  <c r="BH562" i="1"/>
  <c r="BH563" i="1"/>
  <c r="BH564" i="1"/>
  <c r="BH565" i="1"/>
  <c r="BH566" i="1"/>
  <c r="BH567" i="1"/>
  <c r="BH568" i="1"/>
  <c r="BH569" i="1"/>
  <c r="BH570" i="1"/>
  <c r="BH571" i="1"/>
  <c r="BH572" i="1"/>
  <c r="BH573" i="1"/>
  <c r="BH574" i="1"/>
  <c r="BH575" i="1"/>
  <c r="BH576" i="1"/>
  <c r="BH577" i="1"/>
  <c r="BH578" i="1"/>
  <c r="BH579" i="1"/>
  <c r="BH580" i="1"/>
  <c r="BH581" i="1"/>
  <c r="BH582" i="1"/>
  <c r="BH583" i="1"/>
  <c r="BH584" i="1"/>
  <c r="BH585" i="1"/>
  <c r="BH586" i="1"/>
  <c r="BH587" i="1"/>
  <c r="BH588" i="1"/>
  <c r="BH589" i="1"/>
  <c r="BH590" i="1"/>
  <c r="BH591" i="1"/>
  <c r="BH592" i="1"/>
  <c r="BH593" i="1"/>
  <c r="BH594" i="1"/>
  <c r="BH595" i="1"/>
  <c r="BH596" i="1"/>
  <c r="BH597" i="1"/>
  <c r="BH598" i="1"/>
  <c r="BH599" i="1"/>
  <c r="BH600" i="1"/>
  <c r="BH601" i="1"/>
  <c r="BH602" i="1"/>
  <c r="BH603" i="1"/>
  <c r="BH604" i="1"/>
  <c r="BH605" i="1"/>
  <c r="BH606" i="1"/>
  <c r="BH607" i="1"/>
  <c r="BH608" i="1"/>
  <c r="BH609" i="1"/>
  <c r="BH610" i="1"/>
  <c r="BH611" i="1"/>
  <c r="BH612" i="1"/>
  <c r="BH613" i="1"/>
  <c r="BH614" i="1"/>
  <c r="BH615" i="1"/>
  <c r="BH616" i="1"/>
  <c r="BH617" i="1"/>
  <c r="BH618" i="1"/>
  <c r="BH619" i="1"/>
  <c r="BH620" i="1"/>
  <c r="BH621" i="1"/>
  <c r="BH622" i="1"/>
  <c r="BH623" i="1"/>
  <c r="BH624" i="1"/>
  <c r="BH625" i="1"/>
  <c r="BH626" i="1"/>
  <c r="BH627" i="1"/>
  <c r="BH628" i="1"/>
  <c r="BH629" i="1"/>
  <c r="BH630" i="1"/>
  <c r="BH631" i="1"/>
  <c r="BH632" i="1"/>
  <c r="BH633" i="1"/>
  <c r="BH634" i="1"/>
  <c r="BH635" i="1"/>
  <c r="BH636" i="1"/>
  <c r="BH637" i="1"/>
  <c r="BH638" i="1"/>
  <c r="BH639" i="1"/>
  <c r="BH640" i="1"/>
  <c r="BH641" i="1"/>
  <c r="BH642" i="1"/>
  <c r="BH643" i="1"/>
  <c r="BH644" i="1"/>
  <c r="BH645" i="1"/>
  <c r="BH646" i="1"/>
  <c r="BH647" i="1"/>
  <c r="BH648" i="1"/>
  <c r="BH649" i="1"/>
  <c r="BH650" i="1"/>
  <c r="BH651" i="1"/>
  <c r="BH652" i="1"/>
  <c r="BH653" i="1"/>
  <c r="BH654" i="1"/>
  <c r="BH655" i="1"/>
  <c r="BH656" i="1"/>
  <c r="BH657" i="1"/>
  <c r="BH658" i="1"/>
  <c r="BH659" i="1"/>
  <c r="BH660" i="1"/>
  <c r="BH661" i="1"/>
  <c r="BH662" i="1"/>
  <c r="BH663" i="1"/>
  <c r="BH664" i="1"/>
  <c r="BH665" i="1"/>
  <c r="BH666" i="1"/>
  <c r="BH667" i="1"/>
  <c r="BH668" i="1"/>
  <c r="BH669" i="1"/>
  <c r="BH670" i="1"/>
  <c r="BH671" i="1"/>
  <c r="BH672" i="1"/>
  <c r="BH673" i="1"/>
  <c r="BH674" i="1"/>
  <c r="BH675" i="1"/>
  <c r="BH676" i="1"/>
  <c r="BH677" i="1"/>
  <c r="BH678" i="1"/>
  <c r="BH679" i="1"/>
  <c r="BH680" i="1"/>
  <c r="BH681" i="1"/>
  <c r="BH682" i="1"/>
  <c r="BH683" i="1"/>
  <c r="BH684" i="1"/>
  <c r="BH685" i="1"/>
  <c r="BH686" i="1"/>
  <c r="BH687" i="1"/>
  <c r="BH688" i="1"/>
  <c r="BH689" i="1"/>
  <c r="BH690" i="1"/>
  <c r="BH691" i="1"/>
  <c r="BH692" i="1"/>
  <c r="BH693" i="1"/>
  <c r="BH694" i="1"/>
  <c r="BH695" i="1"/>
  <c r="BH696" i="1"/>
  <c r="BH697" i="1"/>
  <c r="BH698" i="1"/>
  <c r="BH699" i="1"/>
  <c r="BH700" i="1"/>
  <c r="BH701" i="1"/>
  <c r="BH702" i="1"/>
  <c r="BH703" i="1"/>
  <c r="BH704" i="1"/>
  <c r="BH705" i="1"/>
  <c r="BH706" i="1"/>
  <c r="BH707" i="1"/>
  <c r="BH708" i="1"/>
  <c r="BH709" i="1"/>
  <c r="BH710" i="1"/>
  <c r="BH711" i="1"/>
  <c r="BH712" i="1"/>
  <c r="BH713" i="1"/>
  <c r="BH714" i="1"/>
  <c r="BH715" i="1"/>
  <c r="BH716" i="1"/>
  <c r="BH717" i="1"/>
  <c r="BH718" i="1"/>
  <c r="BH719" i="1"/>
  <c r="BH720" i="1"/>
  <c r="BH721" i="1"/>
  <c r="BH722" i="1"/>
  <c r="BH723" i="1"/>
  <c r="BH724" i="1"/>
  <c r="BH725" i="1"/>
  <c r="BH726" i="1"/>
  <c r="BH727" i="1"/>
  <c r="BH728" i="1"/>
  <c r="BH729" i="1"/>
  <c r="BH730" i="1"/>
  <c r="BH731" i="1"/>
  <c r="BH732" i="1"/>
  <c r="BH733" i="1"/>
  <c r="BH734" i="1"/>
  <c r="BH735" i="1"/>
  <c r="BH736" i="1"/>
  <c r="BH737" i="1"/>
  <c r="BH738" i="1"/>
  <c r="BH739" i="1"/>
  <c r="BH740" i="1"/>
  <c r="BH741" i="1"/>
  <c r="BH742" i="1"/>
  <c r="BH743" i="1"/>
  <c r="BH744" i="1"/>
  <c r="BH745" i="1"/>
  <c r="BH746" i="1"/>
  <c r="BH747" i="1"/>
  <c r="BH748" i="1"/>
  <c r="BH749" i="1"/>
  <c r="BH750" i="1"/>
  <c r="BH751" i="1"/>
  <c r="BH752" i="1"/>
  <c r="BH753" i="1"/>
  <c r="BH754" i="1"/>
  <c r="BH755" i="1"/>
  <c r="BH756" i="1"/>
  <c r="BH757" i="1"/>
  <c r="BH758" i="1"/>
  <c r="BH759" i="1"/>
  <c r="BH760" i="1"/>
  <c r="BH761" i="1"/>
  <c r="BH762" i="1"/>
  <c r="BH763" i="1"/>
  <c r="BH764" i="1"/>
  <c r="BH765" i="1"/>
  <c r="BH766" i="1"/>
  <c r="BH767" i="1"/>
  <c r="BH768" i="1"/>
  <c r="BH769" i="1"/>
  <c r="BH770" i="1"/>
  <c r="BH771" i="1"/>
  <c r="BH772" i="1"/>
  <c r="BH773" i="1"/>
  <c r="BH774" i="1"/>
  <c r="BH775" i="1"/>
  <c r="BH776" i="1"/>
  <c r="BH777" i="1"/>
  <c r="BH778" i="1"/>
  <c r="BH779" i="1"/>
  <c r="BH780" i="1"/>
  <c r="BH781" i="1"/>
  <c r="BH782" i="1"/>
  <c r="BH783" i="1"/>
  <c r="BH784" i="1"/>
  <c r="BH785" i="1"/>
  <c r="BH786" i="1"/>
  <c r="BH787" i="1"/>
  <c r="BH788" i="1"/>
  <c r="BH789" i="1"/>
  <c r="BH790" i="1"/>
  <c r="BH791" i="1"/>
  <c r="BH792" i="1"/>
  <c r="BH793" i="1"/>
  <c r="BH794" i="1"/>
  <c r="BH795" i="1"/>
  <c r="BH796" i="1"/>
  <c r="BH797" i="1"/>
  <c r="BH798" i="1"/>
  <c r="BH799" i="1"/>
  <c r="BH800" i="1"/>
  <c r="BH801" i="1"/>
  <c r="BH802" i="1"/>
  <c r="BH803" i="1"/>
  <c r="BH804" i="1"/>
  <c r="BH805" i="1"/>
  <c r="BH806" i="1"/>
  <c r="BH807" i="1"/>
  <c r="BH808" i="1"/>
  <c r="BH809" i="1"/>
  <c r="BH810" i="1"/>
  <c r="BH811" i="1"/>
  <c r="BH812" i="1"/>
  <c r="BH813" i="1"/>
  <c r="BH814" i="1"/>
  <c r="BH815" i="1"/>
  <c r="BH816" i="1"/>
  <c r="BH817" i="1"/>
  <c r="BH818" i="1"/>
  <c r="BH819" i="1"/>
  <c r="BH820" i="1"/>
  <c r="BH821" i="1"/>
  <c r="BH822" i="1"/>
  <c r="BH823" i="1"/>
  <c r="BH824" i="1"/>
  <c r="BH825" i="1"/>
  <c r="BH826" i="1"/>
  <c r="BH827" i="1"/>
  <c r="BH828" i="1"/>
  <c r="BH829" i="1"/>
  <c r="BH830" i="1"/>
  <c r="BH831" i="1"/>
  <c r="BH832" i="1"/>
  <c r="BH833" i="1"/>
  <c r="BH834" i="1"/>
  <c r="BH835" i="1"/>
  <c r="BH836" i="1"/>
  <c r="BH837" i="1"/>
  <c r="BH838" i="1"/>
  <c r="BH839" i="1"/>
  <c r="BH840" i="1"/>
  <c r="BH841" i="1"/>
  <c r="BH842" i="1"/>
  <c r="BH843" i="1"/>
  <c r="BH844" i="1"/>
  <c r="BH845" i="1"/>
  <c r="BH846" i="1"/>
  <c r="BH847" i="1"/>
  <c r="BH848" i="1"/>
  <c r="BH849" i="1"/>
  <c r="BH850" i="1"/>
  <c r="BH851" i="1"/>
  <c r="BH852" i="1"/>
  <c r="BH853" i="1"/>
  <c r="BH854" i="1"/>
  <c r="BH855" i="1"/>
  <c r="BH856" i="1"/>
  <c r="BH857" i="1"/>
  <c r="BH858" i="1"/>
  <c r="BH859" i="1"/>
  <c r="BH860" i="1"/>
  <c r="BH861" i="1"/>
  <c r="BH862" i="1"/>
  <c r="BH863" i="1"/>
  <c r="BH864" i="1"/>
  <c r="BH865" i="1"/>
  <c r="BH866" i="1"/>
  <c r="BH867" i="1"/>
  <c r="BH868" i="1"/>
  <c r="BH869" i="1"/>
  <c r="BH870" i="1"/>
  <c r="BH871" i="1"/>
  <c r="BH872" i="1"/>
  <c r="BH873" i="1"/>
  <c r="BH874" i="1"/>
  <c r="BH875" i="1"/>
  <c r="BH876" i="1"/>
  <c r="BH877" i="1"/>
  <c r="BH878" i="1"/>
  <c r="BH879" i="1"/>
  <c r="BH880" i="1"/>
  <c r="BH881" i="1"/>
  <c r="BH882" i="1"/>
  <c r="BH883" i="1"/>
  <c r="BH884" i="1"/>
  <c r="BH885" i="1"/>
  <c r="BH886" i="1"/>
  <c r="BH887" i="1"/>
  <c r="BH888" i="1"/>
  <c r="BH889" i="1"/>
  <c r="BH890" i="1"/>
  <c r="BH891" i="1"/>
  <c r="BH892" i="1"/>
  <c r="BH893" i="1"/>
  <c r="BH894" i="1"/>
  <c r="BH895" i="1"/>
  <c r="BH896" i="1"/>
  <c r="BH897" i="1"/>
  <c r="BH898" i="1"/>
  <c r="BH899" i="1"/>
  <c r="BH900" i="1"/>
  <c r="BH901" i="1"/>
  <c r="BH902" i="1"/>
  <c r="BH903" i="1"/>
  <c r="BH904" i="1"/>
  <c r="BH905" i="1"/>
  <c r="BH906" i="1"/>
  <c r="BH907" i="1"/>
  <c r="BH908" i="1"/>
  <c r="BH909" i="1"/>
  <c r="BH910" i="1"/>
  <c r="BH911" i="1"/>
  <c r="BH912" i="1"/>
  <c r="BH913" i="1"/>
  <c r="BH914" i="1"/>
  <c r="BH915" i="1"/>
  <c r="BH916" i="1"/>
  <c r="BH917" i="1"/>
  <c r="BH918" i="1"/>
  <c r="BH919" i="1"/>
  <c r="BH920" i="1"/>
  <c r="BH921" i="1"/>
  <c r="BH922" i="1"/>
  <c r="BH923" i="1"/>
  <c r="BH924" i="1"/>
  <c r="BH925" i="1"/>
  <c r="BH926" i="1"/>
  <c r="BH927" i="1"/>
  <c r="BH928" i="1"/>
  <c r="BH929" i="1"/>
  <c r="BH930" i="1"/>
  <c r="BH931" i="1"/>
  <c r="BH932" i="1"/>
  <c r="BH933" i="1"/>
  <c r="BH934" i="1"/>
  <c r="BH935" i="1"/>
  <c r="BH936" i="1"/>
  <c r="BH937" i="1"/>
  <c r="BH938" i="1"/>
  <c r="BH939" i="1"/>
  <c r="BH940" i="1"/>
  <c r="BH941" i="1"/>
  <c r="BH942" i="1"/>
  <c r="BH943" i="1"/>
  <c r="BH944" i="1"/>
  <c r="BH945" i="1"/>
  <c r="BH946" i="1"/>
  <c r="BH947" i="1"/>
  <c r="BH948" i="1"/>
  <c r="BH949" i="1"/>
  <c r="BH950" i="1"/>
  <c r="BH951" i="1"/>
  <c r="BH952" i="1"/>
  <c r="BH953" i="1"/>
  <c r="BH954" i="1"/>
  <c r="BH955" i="1"/>
  <c r="BH956" i="1"/>
  <c r="BH957" i="1"/>
  <c r="BH958" i="1"/>
  <c r="BH959" i="1"/>
  <c r="BH960" i="1"/>
  <c r="BH961" i="1"/>
  <c r="BH962" i="1"/>
  <c r="BH963" i="1"/>
  <c r="BH964" i="1"/>
  <c r="BH965" i="1"/>
  <c r="BH966" i="1"/>
  <c r="BH967" i="1"/>
  <c r="BH968" i="1"/>
  <c r="BH969" i="1"/>
  <c r="BH970" i="1"/>
  <c r="BH971" i="1"/>
  <c r="BH972" i="1"/>
  <c r="BH973" i="1"/>
  <c r="BH974" i="1"/>
  <c r="BH975" i="1"/>
  <c r="BH976" i="1"/>
  <c r="BH977" i="1"/>
  <c r="BH978" i="1"/>
  <c r="BH979" i="1"/>
  <c r="BH980" i="1"/>
  <c r="BH981" i="1"/>
  <c r="BH982" i="1"/>
  <c r="BH983" i="1"/>
  <c r="BH984" i="1"/>
  <c r="BH985" i="1"/>
  <c r="BH986" i="1"/>
  <c r="BH987" i="1"/>
  <c r="BH988" i="1"/>
  <c r="BH989" i="1"/>
  <c r="BH990" i="1"/>
  <c r="BH991" i="1"/>
  <c r="BH992" i="1"/>
  <c r="BH993" i="1"/>
  <c r="BH994" i="1"/>
  <c r="BH995" i="1"/>
  <c r="BH996" i="1"/>
  <c r="BH997" i="1"/>
  <c r="BH998" i="1"/>
  <c r="BH999" i="1"/>
  <c r="BH1000" i="1"/>
  <c r="BH1001" i="1"/>
  <c r="BH1002" i="1"/>
  <c r="BH1003" i="1"/>
  <c r="BH1004" i="1"/>
  <c r="BH1005" i="1"/>
  <c r="BH1006" i="1"/>
  <c r="BH1007" i="1"/>
  <c r="BH1008" i="1"/>
  <c r="BH1009" i="1"/>
  <c r="BH1010" i="1"/>
  <c r="BH1011" i="1"/>
  <c r="BH1012" i="1"/>
  <c r="BH1013" i="1"/>
  <c r="BH1014" i="1"/>
  <c r="BH1015" i="1"/>
  <c r="BH1016" i="1"/>
  <c r="BH1017" i="1"/>
  <c r="BH1018" i="1"/>
  <c r="BH1019" i="1"/>
  <c r="BH1020" i="1"/>
  <c r="BH1021" i="1"/>
  <c r="BH1022" i="1"/>
  <c r="BH1023" i="1"/>
  <c r="BH1024" i="1"/>
  <c r="BH1025" i="1"/>
  <c r="BH1026" i="1"/>
  <c r="BH1027" i="1"/>
  <c r="BH1028" i="1"/>
  <c r="BH1029" i="1"/>
  <c r="BH1030" i="1"/>
  <c r="BH1031" i="1"/>
  <c r="BH1032" i="1"/>
  <c r="BH1033" i="1"/>
  <c r="BH1034" i="1"/>
  <c r="BH1035" i="1"/>
  <c r="BH1036" i="1"/>
  <c r="BH1037" i="1"/>
  <c r="BH1038" i="1"/>
  <c r="BH1039" i="1"/>
  <c r="BH1040" i="1"/>
  <c r="BH1041" i="1"/>
  <c r="BH1042" i="1"/>
  <c r="BH1043" i="1"/>
  <c r="BH1044" i="1"/>
  <c r="BH1045" i="1"/>
  <c r="BH1046" i="1"/>
  <c r="BH1047" i="1"/>
  <c r="BH1048" i="1"/>
  <c r="BH1049" i="1"/>
  <c r="BH1050" i="1"/>
  <c r="BH1051" i="1"/>
  <c r="BH1052" i="1"/>
  <c r="BH1053" i="1"/>
  <c r="BH1054" i="1"/>
  <c r="BH1055" i="1"/>
  <c r="BH1056" i="1"/>
  <c r="BH1057" i="1"/>
  <c r="BH1058" i="1"/>
  <c r="BH1059" i="1"/>
  <c r="BH1060" i="1"/>
  <c r="BH1061" i="1"/>
  <c r="BH1062" i="1"/>
  <c r="BH1063" i="1"/>
  <c r="BH1064" i="1"/>
  <c r="BH1065" i="1"/>
  <c r="BH1066" i="1"/>
  <c r="BH1067" i="1"/>
  <c r="BH1068" i="1"/>
  <c r="BH1069" i="1"/>
  <c r="BH1070" i="1"/>
  <c r="BH1071" i="1"/>
  <c r="BH1072" i="1"/>
  <c r="BH1073" i="1"/>
  <c r="BH1074" i="1"/>
  <c r="BH1075" i="1"/>
  <c r="BH1076" i="1"/>
  <c r="BH1077" i="1"/>
  <c r="BH1078" i="1"/>
  <c r="BH3" i="1"/>
  <c r="BH4" i="1"/>
  <c r="BH5" i="1"/>
  <c r="BH6" i="1"/>
  <c r="BH7" i="1"/>
  <c r="BH8" i="1"/>
  <c r="BH9" i="1"/>
  <c r="BH10" i="1"/>
  <c r="BH11" i="1"/>
  <c r="BH12" i="1"/>
  <c r="BH13" i="1"/>
  <c r="BH14" i="1"/>
  <c r="BH15" i="1"/>
  <c r="BH16" i="1"/>
  <c r="BH17" i="1"/>
  <c r="BH18" i="1"/>
  <c r="BH19" i="1"/>
  <c r="BH20" i="1"/>
  <c r="BH21" i="1"/>
  <c r="BH22" i="1"/>
  <c r="BH2" i="1"/>
  <c r="AL40" i="27" l="1"/>
  <c r="AK40" i="27" s="1"/>
  <c r="AJ35" i="27"/>
  <c r="AJ34" i="27"/>
  <c r="AK39" i="27" l="1"/>
  <c r="BI7" i="1"/>
  <c r="BI8" i="1"/>
  <c r="BI9" i="1"/>
  <c r="BI10" i="1"/>
  <c r="BI11" i="1"/>
  <c r="BI12" i="1"/>
  <c r="BI15" i="1"/>
  <c r="BI16" i="1"/>
  <c r="BI28" i="1"/>
  <c r="BI30" i="1"/>
  <c r="BI31" i="1"/>
  <c r="BI33" i="1"/>
  <c r="BI35" i="1"/>
  <c r="BI37" i="1"/>
  <c r="BI41" i="1"/>
  <c r="BI42" i="1"/>
  <c r="BI43" i="1"/>
  <c r="BI44" i="1"/>
  <c r="BI45" i="1"/>
  <c r="BI46" i="1"/>
  <c r="BI48" i="1"/>
  <c r="BI53" i="1"/>
  <c r="BI56" i="1"/>
  <c r="BI57" i="1"/>
  <c r="BI58" i="1"/>
  <c r="BI59" i="1"/>
  <c r="BI60" i="1"/>
  <c r="BI61" i="1"/>
  <c r="BI62" i="1"/>
  <c r="BI63" i="1"/>
  <c r="BI67" i="1"/>
  <c r="BI68" i="1"/>
  <c r="BI70" i="1"/>
  <c r="BI73" i="1"/>
  <c r="BI75" i="1"/>
  <c r="BI77" i="1"/>
  <c r="BI78" i="1"/>
  <c r="BI81" i="1"/>
  <c r="BI82" i="1"/>
  <c r="BI83" i="1"/>
  <c r="BI88" i="1"/>
  <c r="BI89" i="1"/>
  <c r="BI90" i="1"/>
  <c r="BI91" i="1"/>
  <c r="BI92" i="1"/>
  <c r="BI100" i="1"/>
  <c r="BI101" i="1"/>
  <c r="BI102" i="1"/>
  <c r="BI103" i="1"/>
  <c r="BI104" i="1"/>
  <c r="BI105" i="1"/>
  <c r="BI106" i="1"/>
  <c r="BI107" i="1"/>
  <c r="BI108" i="1"/>
  <c r="BI109" i="1"/>
  <c r="BI113" i="1"/>
  <c r="BI119" i="1"/>
  <c r="BI120" i="1"/>
  <c r="BI121" i="1"/>
  <c r="BI124" i="1"/>
  <c r="BI125" i="1"/>
  <c r="BI127" i="1"/>
  <c r="BI128" i="1"/>
  <c r="BI129" i="1"/>
  <c r="BI131" i="1"/>
  <c r="BI142" i="1"/>
  <c r="BI143" i="1"/>
  <c r="BI144" i="1"/>
  <c r="BI146" i="1"/>
  <c r="BI147" i="1"/>
  <c r="BI148" i="1"/>
  <c r="BI149" i="1"/>
  <c r="BI154" i="1"/>
  <c r="BI155" i="1"/>
  <c r="BI156" i="1"/>
  <c r="BI161" i="1"/>
  <c r="BI162" i="1"/>
  <c r="BI164" i="1"/>
  <c r="BI165" i="1"/>
  <c r="BI166" i="1"/>
  <c r="BI167" i="1"/>
  <c r="BI168" i="1"/>
  <c r="BI170" i="1"/>
  <c r="BI171" i="1"/>
  <c r="BI173" i="1"/>
  <c r="BI174" i="1"/>
  <c r="BI177" i="1"/>
  <c r="BI179" i="1"/>
  <c r="BI181" i="1"/>
  <c r="BI183" i="1"/>
  <c r="BI184" i="1"/>
  <c r="BI185" i="1"/>
  <c r="BI186" i="1"/>
  <c r="BI187" i="1"/>
  <c r="BI190" i="1"/>
  <c r="BI191" i="1"/>
  <c r="BI192" i="1"/>
  <c r="BI195" i="1"/>
  <c r="BI196" i="1"/>
  <c r="BI197" i="1"/>
  <c r="BI198" i="1"/>
  <c r="BI209" i="1"/>
  <c r="BI211" i="1"/>
  <c r="BI213" i="1"/>
  <c r="BI218" i="1"/>
  <c r="BI221" i="1"/>
  <c r="BI222" i="1"/>
  <c r="BI223" i="1"/>
  <c r="BI224" i="1"/>
  <c r="BI225" i="1"/>
  <c r="BI226" i="1"/>
  <c r="BI227" i="1"/>
  <c r="BI235" i="1"/>
  <c r="BI236" i="1"/>
  <c r="BI237" i="1"/>
  <c r="BI238" i="1"/>
  <c r="BI239" i="1"/>
  <c r="BI240" i="1"/>
  <c r="BI241" i="1"/>
  <c r="BI248" i="1"/>
  <c r="BI249" i="1"/>
  <c r="BI251" i="1"/>
  <c r="BI253" i="1"/>
  <c r="BI254" i="1"/>
  <c r="BI255" i="1"/>
  <c r="BI262" i="1"/>
  <c r="BI263" i="1"/>
  <c r="BI265" i="1"/>
  <c r="BI266" i="1"/>
  <c r="BI267" i="1"/>
  <c r="BI270" i="1"/>
  <c r="BI271" i="1"/>
  <c r="BI272" i="1"/>
  <c r="BI273" i="1"/>
  <c r="BI274" i="1"/>
  <c r="BI277" i="1"/>
  <c r="BI279" i="1"/>
  <c r="BI280" i="1"/>
  <c r="BI281" i="1"/>
  <c r="BI283" i="1"/>
  <c r="BI284" i="1"/>
  <c r="BI286" i="1"/>
  <c r="BI287" i="1"/>
  <c r="BI289" i="1"/>
  <c r="BI293" i="1"/>
  <c r="BI294" i="1"/>
  <c r="BI295" i="1"/>
  <c r="BI296" i="1"/>
  <c r="BI297" i="1"/>
  <c r="BI299" i="1"/>
  <c r="BI302" i="1"/>
  <c r="BI303" i="1"/>
  <c r="BI304" i="1"/>
  <c r="BI305" i="1"/>
  <c r="BI307" i="1"/>
  <c r="BI308" i="1"/>
  <c r="BI309" i="1"/>
  <c r="BI310" i="1"/>
  <c r="BI311" i="1"/>
  <c r="BI312" i="1"/>
  <c r="BI313" i="1"/>
  <c r="BI314" i="1"/>
  <c r="BI316" i="1"/>
  <c r="BI318" i="1"/>
  <c r="BI319" i="1"/>
  <c r="BI323" i="1"/>
  <c r="BI325" i="1"/>
  <c r="BI327" i="1"/>
  <c r="BI328" i="1"/>
  <c r="BI329" i="1"/>
  <c r="BI330" i="1"/>
  <c r="BI332" i="1"/>
  <c r="BI333" i="1"/>
  <c r="BI334" i="1"/>
  <c r="BI335" i="1"/>
  <c r="BI336" i="1"/>
  <c r="BI337" i="1"/>
  <c r="BI338" i="1"/>
  <c r="BI343" i="1"/>
  <c r="BI345" i="1"/>
  <c r="BI347" i="1"/>
  <c r="BI348" i="1"/>
  <c r="BI351" i="1"/>
  <c r="BI352" i="1"/>
  <c r="BI353" i="1"/>
  <c r="BI354" i="1"/>
  <c r="BI355" i="1"/>
  <c r="BI356" i="1"/>
  <c r="BI357" i="1"/>
  <c r="BI358" i="1"/>
  <c r="BI359" i="1"/>
  <c r="BI360" i="1"/>
  <c r="BI361" i="1"/>
  <c r="BI362" i="1"/>
  <c r="BI363" i="1"/>
  <c r="BI364" i="1"/>
  <c r="BI365" i="1"/>
  <c r="BI366" i="1"/>
  <c r="BI367" i="1"/>
  <c r="BI370" i="1"/>
  <c r="BI371" i="1"/>
  <c r="BI372" i="1"/>
  <c r="BI373" i="1"/>
  <c r="BI374" i="1"/>
  <c r="BI375" i="1"/>
  <c r="BI376" i="1"/>
  <c r="BI377" i="1"/>
  <c r="BI378" i="1"/>
  <c r="BI379" i="1"/>
  <c r="BI380" i="1"/>
  <c r="BI381" i="1"/>
  <c r="BI382" i="1"/>
  <c r="BI383" i="1"/>
  <c r="BI384" i="1"/>
  <c r="BI385" i="1"/>
  <c r="BI386" i="1"/>
  <c r="BI387" i="1"/>
  <c r="BI388" i="1"/>
  <c r="BI389" i="1"/>
  <c r="BI390" i="1"/>
  <c r="BI391" i="1"/>
  <c r="BI392" i="1"/>
  <c r="BI393" i="1"/>
  <c r="BI394" i="1"/>
  <c r="BI395" i="1"/>
  <c r="BI396" i="1"/>
  <c r="BI397" i="1"/>
  <c r="BI398" i="1"/>
  <c r="BI399" i="1"/>
  <c r="BI400" i="1"/>
  <c r="BI401" i="1"/>
  <c r="BI402" i="1"/>
  <c r="BI403" i="1"/>
  <c r="BI404" i="1"/>
  <c r="BI405" i="1"/>
  <c r="BI406" i="1"/>
  <c r="BI407" i="1"/>
  <c r="BI408" i="1"/>
  <c r="BI409" i="1"/>
  <c r="BI410" i="1"/>
  <c r="BI411" i="1"/>
  <c r="BI412" i="1"/>
  <c r="BI413" i="1"/>
  <c r="BI414" i="1"/>
  <c r="BI415" i="1"/>
  <c r="BI416" i="1"/>
  <c r="BI417" i="1"/>
  <c r="BI418" i="1"/>
  <c r="BI419" i="1"/>
  <c r="BI420" i="1"/>
  <c r="BI421" i="1"/>
  <c r="BI422" i="1"/>
  <c r="BI423" i="1"/>
  <c r="BI424" i="1"/>
  <c r="BI425" i="1"/>
  <c r="BI426" i="1"/>
  <c r="BI427" i="1"/>
  <c r="BI428" i="1"/>
  <c r="BI429" i="1"/>
  <c r="BI430" i="1"/>
  <c r="BI431" i="1"/>
  <c r="BI432" i="1"/>
  <c r="BI433" i="1"/>
  <c r="BI434" i="1"/>
  <c r="BI435" i="1"/>
  <c r="BI436" i="1"/>
  <c r="BI437" i="1"/>
  <c r="BI438" i="1"/>
  <c r="BI439" i="1"/>
  <c r="BI440" i="1"/>
  <c r="BI441" i="1"/>
  <c r="BI442" i="1"/>
  <c r="BI443" i="1"/>
  <c r="BI444" i="1"/>
  <c r="BI445" i="1"/>
  <c r="BI446" i="1"/>
  <c r="BI447" i="1"/>
  <c r="BI448" i="1"/>
  <c r="BI449" i="1"/>
  <c r="BI450" i="1"/>
  <c r="BI451" i="1"/>
  <c r="BI452" i="1"/>
  <c r="BI453" i="1"/>
  <c r="BI454" i="1"/>
  <c r="BI455" i="1"/>
  <c r="BI456" i="1"/>
  <c r="BI457" i="1"/>
  <c r="BI458" i="1"/>
  <c r="BI459" i="1"/>
  <c r="BI460" i="1"/>
  <c r="BI461" i="1"/>
  <c r="BI462" i="1"/>
  <c r="BI463" i="1"/>
  <c r="BI464" i="1"/>
  <c r="BI465" i="1"/>
  <c r="BI466" i="1"/>
  <c r="BI467" i="1"/>
  <c r="BI468" i="1"/>
  <c r="BI469" i="1"/>
  <c r="BI470" i="1"/>
  <c r="BI471" i="1"/>
  <c r="BI472" i="1"/>
  <c r="BI473" i="1"/>
  <c r="BI474" i="1"/>
  <c r="BI475" i="1"/>
  <c r="BI476" i="1"/>
  <c r="BI477" i="1"/>
  <c r="BI478" i="1"/>
  <c r="BI479" i="1"/>
  <c r="BI480" i="1"/>
  <c r="BI481" i="1"/>
  <c r="BI482" i="1"/>
  <c r="BI483" i="1"/>
  <c r="BI484" i="1"/>
  <c r="BI485" i="1"/>
  <c r="BI486" i="1"/>
  <c r="BI487" i="1"/>
  <c r="BI488" i="1"/>
  <c r="BI489" i="1"/>
  <c r="BI490" i="1"/>
  <c r="BI491" i="1"/>
  <c r="BI492" i="1"/>
  <c r="BI493" i="1"/>
  <c r="BI494" i="1"/>
  <c r="BI495" i="1"/>
  <c r="BI496" i="1"/>
  <c r="BI497" i="1"/>
  <c r="BI498" i="1"/>
  <c r="BI499" i="1"/>
  <c r="BI500" i="1"/>
  <c r="BI501" i="1"/>
  <c r="BI502" i="1"/>
  <c r="BI503" i="1"/>
  <c r="BI504" i="1"/>
  <c r="BI505" i="1"/>
  <c r="BI506" i="1"/>
  <c r="BI507" i="1"/>
  <c r="BI508" i="1"/>
  <c r="BI509" i="1"/>
  <c r="BI510" i="1"/>
  <c r="BI511" i="1"/>
  <c r="BI512" i="1"/>
  <c r="BI513" i="1"/>
  <c r="BI514" i="1"/>
  <c r="BI515" i="1"/>
  <c r="BI516" i="1"/>
  <c r="BI517" i="1"/>
  <c r="BI518" i="1"/>
  <c r="BI519" i="1"/>
  <c r="BI520" i="1"/>
  <c r="BI521" i="1"/>
  <c r="BI522" i="1"/>
  <c r="BI523" i="1"/>
  <c r="BI524" i="1"/>
  <c r="BI525" i="1"/>
  <c r="BI526" i="1"/>
  <c r="BI527" i="1"/>
  <c r="BI528" i="1"/>
  <c r="BI529" i="1"/>
  <c r="BI530" i="1"/>
  <c r="BI531" i="1"/>
  <c r="BI532" i="1"/>
  <c r="BI533" i="1"/>
  <c r="BI534" i="1"/>
  <c r="BI535" i="1"/>
  <c r="BI536" i="1"/>
  <c r="BI537" i="1"/>
  <c r="BI538" i="1"/>
  <c r="BI539" i="1"/>
  <c r="BI540" i="1"/>
  <c r="BI541" i="1"/>
  <c r="BI542" i="1"/>
  <c r="BI543" i="1"/>
  <c r="BI544" i="1"/>
  <c r="BI545" i="1"/>
  <c r="BI546" i="1"/>
  <c r="BI547" i="1"/>
  <c r="BI548" i="1"/>
  <c r="BI549" i="1"/>
  <c r="BI550" i="1"/>
  <c r="BI551" i="1"/>
  <c r="BI552" i="1"/>
  <c r="BI553" i="1"/>
  <c r="BI554" i="1"/>
  <c r="BI555" i="1"/>
  <c r="BI556" i="1"/>
  <c r="BI557" i="1"/>
  <c r="BI558" i="1"/>
  <c r="BI559" i="1"/>
  <c r="BI560" i="1"/>
  <c r="BI561" i="1"/>
  <c r="BI562" i="1"/>
  <c r="BI563" i="1"/>
  <c r="BI564" i="1"/>
  <c r="BI565" i="1"/>
  <c r="BI566" i="1"/>
  <c r="BI567" i="1"/>
  <c r="BI568" i="1"/>
  <c r="BI569" i="1"/>
  <c r="BI570" i="1"/>
  <c r="BI571" i="1"/>
  <c r="BI572" i="1"/>
  <c r="BI573" i="1"/>
  <c r="BI574" i="1"/>
  <c r="BI575" i="1"/>
  <c r="BI576" i="1"/>
  <c r="BI577" i="1"/>
  <c r="BI578" i="1"/>
  <c r="BI579" i="1"/>
  <c r="BI580" i="1"/>
  <c r="BI581" i="1"/>
  <c r="BI582" i="1"/>
  <c r="BI583" i="1"/>
  <c r="BI584" i="1"/>
  <c r="BI585" i="1"/>
  <c r="BI586" i="1"/>
  <c r="BI587" i="1"/>
  <c r="BI588" i="1"/>
  <c r="BI589" i="1"/>
  <c r="BI590" i="1"/>
  <c r="BI591" i="1"/>
  <c r="BI592" i="1"/>
  <c r="BI593" i="1"/>
  <c r="BI594" i="1"/>
  <c r="BI595" i="1"/>
  <c r="BI596" i="1"/>
  <c r="BI597" i="1"/>
  <c r="BI598" i="1"/>
  <c r="BI599" i="1"/>
  <c r="BI600" i="1"/>
  <c r="BI601" i="1"/>
  <c r="BI602" i="1"/>
  <c r="BI603" i="1"/>
  <c r="BI604" i="1"/>
  <c r="BI605" i="1"/>
  <c r="BI606" i="1"/>
  <c r="BI607" i="1"/>
  <c r="BI608" i="1"/>
  <c r="BI609" i="1"/>
  <c r="BI610" i="1"/>
  <c r="BI611" i="1"/>
  <c r="BI612" i="1"/>
  <c r="BI613" i="1"/>
  <c r="BI614" i="1"/>
  <c r="BI615" i="1"/>
  <c r="BI616" i="1"/>
  <c r="BI617" i="1"/>
  <c r="BI618" i="1"/>
  <c r="BI619" i="1"/>
  <c r="BI620" i="1"/>
  <c r="BI621" i="1"/>
  <c r="BI622" i="1"/>
  <c r="BI623" i="1"/>
  <c r="BI624" i="1"/>
  <c r="BI625" i="1"/>
  <c r="BI626" i="1"/>
  <c r="BI627" i="1"/>
  <c r="BI628" i="1"/>
  <c r="BI629" i="1"/>
  <c r="BI630" i="1"/>
  <c r="BI631" i="1"/>
  <c r="BI632" i="1"/>
  <c r="BI633" i="1"/>
  <c r="BI634" i="1"/>
  <c r="BI635" i="1"/>
  <c r="BI636" i="1"/>
  <c r="BI637" i="1"/>
  <c r="BI638" i="1"/>
  <c r="BI639" i="1"/>
  <c r="BI640" i="1"/>
  <c r="BI641" i="1"/>
  <c r="BI642" i="1"/>
  <c r="BI643" i="1"/>
  <c r="BI644" i="1"/>
  <c r="BI645" i="1"/>
  <c r="BI646" i="1"/>
  <c r="BI647" i="1"/>
  <c r="BI648" i="1"/>
  <c r="BI649" i="1"/>
  <c r="BI650" i="1"/>
  <c r="BI651" i="1"/>
  <c r="BI652" i="1"/>
  <c r="BI653" i="1"/>
  <c r="BI654" i="1"/>
  <c r="BI655" i="1"/>
  <c r="BI656" i="1"/>
  <c r="BI657" i="1"/>
  <c r="BI658" i="1"/>
  <c r="BI659" i="1"/>
  <c r="BI660" i="1"/>
  <c r="BI661" i="1"/>
  <c r="BI662" i="1"/>
  <c r="BI663" i="1"/>
  <c r="BI664" i="1"/>
  <c r="BI665" i="1"/>
  <c r="BI666" i="1"/>
  <c r="BI667" i="1"/>
  <c r="BI668" i="1"/>
  <c r="BI669" i="1"/>
  <c r="BI670" i="1"/>
  <c r="BI671" i="1"/>
  <c r="BI672" i="1"/>
  <c r="BI673" i="1"/>
  <c r="BI674" i="1"/>
  <c r="BI675" i="1"/>
  <c r="BI676" i="1"/>
  <c r="BI677" i="1"/>
  <c r="BI678" i="1"/>
  <c r="BI679" i="1"/>
  <c r="BI680" i="1"/>
  <c r="BI681" i="1"/>
  <c r="BI682" i="1"/>
  <c r="BI683" i="1"/>
  <c r="BI684" i="1"/>
  <c r="BI685" i="1"/>
  <c r="BI686" i="1"/>
  <c r="BI687" i="1"/>
  <c r="BI688" i="1"/>
  <c r="BI689" i="1"/>
  <c r="BI690" i="1"/>
  <c r="BI691" i="1"/>
  <c r="BI692" i="1"/>
  <c r="BI693" i="1"/>
  <c r="BI694" i="1"/>
  <c r="BI695" i="1"/>
  <c r="BI696" i="1"/>
  <c r="BI697" i="1"/>
  <c r="BI698" i="1"/>
  <c r="BI699" i="1"/>
  <c r="BI700" i="1"/>
  <c r="BI701" i="1"/>
  <c r="BI702" i="1"/>
  <c r="BI703" i="1"/>
  <c r="BI704" i="1"/>
  <c r="BI705" i="1"/>
  <c r="BI706" i="1"/>
  <c r="BI707" i="1"/>
  <c r="BI708" i="1"/>
  <c r="BI709" i="1"/>
  <c r="BI710" i="1"/>
  <c r="BI711" i="1"/>
  <c r="BI712" i="1"/>
  <c r="BI713" i="1"/>
  <c r="BI714" i="1"/>
  <c r="BI715" i="1"/>
  <c r="BI716" i="1"/>
  <c r="BI717" i="1"/>
  <c r="BI718" i="1"/>
  <c r="BI719" i="1"/>
  <c r="BI720" i="1"/>
  <c r="BI721" i="1"/>
  <c r="BI722" i="1"/>
  <c r="BI723" i="1"/>
  <c r="BI724" i="1"/>
  <c r="BI725" i="1"/>
  <c r="BI726" i="1"/>
  <c r="BI727" i="1"/>
  <c r="BI728" i="1"/>
  <c r="BI729" i="1"/>
  <c r="BI730" i="1"/>
  <c r="BI731" i="1"/>
  <c r="BI732" i="1"/>
  <c r="BI733" i="1"/>
  <c r="BI734" i="1"/>
  <c r="BI735" i="1"/>
  <c r="BI736" i="1"/>
  <c r="BI737" i="1"/>
  <c r="BI738" i="1"/>
  <c r="BI739" i="1"/>
  <c r="BI740" i="1"/>
  <c r="BI741" i="1"/>
  <c r="BI742" i="1"/>
  <c r="BI743" i="1"/>
  <c r="BI744" i="1"/>
  <c r="BI745" i="1"/>
  <c r="BI746" i="1"/>
  <c r="BI747" i="1"/>
  <c r="BI748" i="1"/>
  <c r="BI749" i="1"/>
  <c r="BI750" i="1"/>
  <c r="BI751" i="1"/>
  <c r="BI752" i="1"/>
  <c r="BI753" i="1"/>
  <c r="BI754" i="1"/>
  <c r="BI755" i="1"/>
  <c r="BI756" i="1"/>
  <c r="BI757" i="1"/>
  <c r="BI758" i="1"/>
  <c r="BI759" i="1"/>
  <c r="BI760" i="1"/>
  <c r="BI761" i="1"/>
  <c r="BI762" i="1"/>
  <c r="BI763" i="1"/>
  <c r="BI764" i="1"/>
  <c r="BI765" i="1"/>
  <c r="BI766" i="1"/>
  <c r="BI767" i="1"/>
  <c r="BI768" i="1"/>
  <c r="BI769" i="1"/>
  <c r="BI770" i="1"/>
  <c r="BI771" i="1"/>
  <c r="BI772" i="1"/>
  <c r="BI773" i="1"/>
  <c r="BI774" i="1"/>
  <c r="BI775" i="1"/>
  <c r="BI776" i="1"/>
  <c r="BI777" i="1"/>
  <c r="BI778" i="1"/>
  <c r="BI779" i="1"/>
  <c r="BI780" i="1"/>
  <c r="BI781" i="1"/>
  <c r="BI782" i="1"/>
  <c r="BI783" i="1"/>
  <c r="BI784" i="1"/>
  <c r="BI785" i="1"/>
  <c r="BI786" i="1"/>
  <c r="BI787" i="1"/>
  <c r="BI788" i="1"/>
  <c r="BI789" i="1"/>
  <c r="BI790" i="1"/>
  <c r="BI791" i="1"/>
  <c r="BI792" i="1"/>
  <c r="BI793" i="1"/>
  <c r="BI794" i="1"/>
  <c r="BI795" i="1"/>
  <c r="BI796" i="1"/>
  <c r="BI797" i="1"/>
  <c r="BI798" i="1"/>
  <c r="BI799" i="1"/>
  <c r="BI800" i="1"/>
  <c r="BI801" i="1"/>
  <c r="BI802" i="1"/>
  <c r="BI803" i="1"/>
  <c r="BI804" i="1"/>
  <c r="BI805" i="1"/>
  <c r="BI806" i="1"/>
  <c r="BI807" i="1"/>
  <c r="BI808" i="1"/>
  <c r="BI809" i="1"/>
  <c r="BI810" i="1"/>
  <c r="BI811" i="1"/>
  <c r="BI812" i="1"/>
  <c r="BI813" i="1"/>
  <c r="BI814" i="1"/>
  <c r="BI815" i="1"/>
  <c r="BI816" i="1"/>
  <c r="BI817" i="1"/>
  <c r="BI818" i="1"/>
  <c r="BI819" i="1"/>
  <c r="BI820" i="1"/>
  <c r="BI821" i="1"/>
  <c r="BI822" i="1"/>
  <c r="BI823" i="1"/>
  <c r="BI824" i="1"/>
  <c r="BI825" i="1"/>
  <c r="BI826" i="1"/>
  <c r="BI827" i="1"/>
  <c r="BI828" i="1"/>
  <c r="BI829" i="1"/>
  <c r="BI830" i="1"/>
  <c r="BI831" i="1"/>
  <c r="BI832" i="1"/>
  <c r="BI833" i="1"/>
  <c r="BI834" i="1"/>
  <c r="BI835" i="1"/>
  <c r="BI836" i="1"/>
  <c r="BI837" i="1"/>
  <c r="BI838" i="1"/>
  <c r="BI839" i="1"/>
  <c r="BI840" i="1"/>
  <c r="BI841" i="1"/>
  <c r="BI842" i="1"/>
  <c r="BI843" i="1"/>
  <c r="BI844" i="1"/>
  <c r="BI845" i="1"/>
  <c r="BI846" i="1"/>
  <c r="BI847" i="1"/>
  <c r="BI848" i="1"/>
  <c r="BI849" i="1"/>
  <c r="BI850" i="1"/>
  <c r="BI851" i="1"/>
  <c r="BI852" i="1"/>
  <c r="BI853" i="1"/>
  <c r="BI854" i="1"/>
  <c r="BI855" i="1"/>
  <c r="BI856" i="1"/>
  <c r="BI857" i="1"/>
  <c r="BI858" i="1"/>
  <c r="BI859" i="1"/>
  <c r="BI860" i="1"/>
  <c r="BI861" i="1"/>
  <c r="BI862" i="1"/>
  <c r="BI863" i="1"/>
  <c r="BI864" i="1"/>
  <c r="BI865" i="1"/>
  <c r="BI866" i="1"/>
  <c r="BI867" i="1"/>
  <c r="BI868" i="1"/>
  <c r="BI869" i="1"/>
  <c r="BI870" i="1"/>
  <c r="BI871" i="1"/>
  <c r="BI872" i="1"/>
  <c r="BI873" i="1"/>
  <c r="BI874" i="1"/>
  <c r="BI875" i="1"/>
  <c r="BI876" i="1"/>
  <c r="BI877" i="1"/>
  <c r="BI878" i="1"/>
  <c r="BI879" i="1"/>
  <c r="BI880" i="1"/>
  <c r="BI881" i="1"/>
  <c r="BI882" i="1"/>
  <c r="BI883" i="1"/>
  <c r="BI884" i="1"/>
  <c r="BI885" i="1"/>
  <c r="BI886" i="1"/>
  <c r="BI887" i="1"/>
  <c r="BI888" i="1"/>
  <c r="BI889" i="1"/>
  <c r="BI890" i="1"/>
  <c r="BI891" i="1"/>
  <c r="BI892" i="1"/>
  <c r="BI893" i="1"/>
  <c r="BI894" i="1"/>
  <c r="BI895" i="1"/>
  <c r="BI896" i="1"/>
  <c r="BI897" i="1"/>
  <c r="BI898" i="1"/>
  <c r="BI899" i="1"/>
  <c r="BI900" i="1"/>
  <c r="BI901" i="1"/>
  <c r="BI902" i="1"/>
  <c r="BI903" i="1"/>
  <c r="BI904" i="1"/>
  <c r="BI905" i="1"/>
  <c r="BI906" i="1"/>
  <c r="BI907" i="1"/>
  <c r="BI908" i="1"/>
  <c r="BI909" i="1"/>
  <c r="BI910" i="1"/>
  <c r="BI911" i="1"/>
  <c r="BI912" i="1"/>
  <c r="BI913" i="1"/>
  <c r="BI914" i="1"/>
  <c r="BI915" i="1"/>
  <c r="BI916" i="1"/>
  <c r="BI917" i="1"/>
  <c r="BI918" i="1"/>
  <c r="BI919" i="1"/>
  <c r="BI920" i="1"/>
  <c r="BI921" i="1"/>
  <c r="BI922" i="1"/>
  <c r="BI923" i="1"/>
  <c r="BI924" i="1"/>
  <c r="BI925" i="1"/>
  <c r="BI926" i="1"/>
  <c r="BI927" i="1"/>
  <c r="BI928" i="1"/>
  <c r="BI929" i="1"/>
  <c r="BI930" i="1"/>
  <c r="BI931" i="1"/>
  <c r="BI932" i="1"/>
  <c r="BI933" i="1"/>
  <c r="BI934" i="1"/>
  <c r="BI935" i="1"/>
  <c r="BI936" i="1"/>
  <c r="BI937" i="1"/>
  <c r="BI938" i="1"/>
  <c r="BI939" i="1"/>
  <c r="BI940" i="1"/>
  <c r="BI941" i="1"/>
  <c r="BI942" i="1"/>
  <c r="BI943" i="1"/>
  <c r="BI944" i="1"/>
  <c r="BI945" i="1"/>
  <c r="BI946" i="1"/>
  <c r="BI947" i="1"/>
  <c r="BI948" i="1"/>
  <c r="BI949" i="1"/>
  <c r="BI950" i="1"/>
  <c r="BI951" i="1"/>
  <c r="BI952" i="1"/>
  <c r="BI953" i="1"/>
  <c r="BI954" i="1"/>
  <c r="BI955" i="1"/>
  <c r="BI956" i="1"/>
  <c r="BI957" i="1"/>
  <c r="BI958" i="1"/>
  <c r="BI959" i="1"/>
  <c r="BI960" i="1"/>
  <c r="BI961" i="1"/>
  <c r="BI962" i="1"/>
  <c r="BI963" i="1"/>
  <c r="BI964" i="1"/>
  <c r="BI965" i="1"/>
  <c r="BI966" i="1"/>
  <c r="BI967" i="1"/>
  <c r="BI968" i="1"/>
  <c r="BI969" i="1"/>
  <c r="BI970" i="1"/>
  <c r="BI971" i="1"/>
  <c r="BI972" i="1"/>
  <c r="BI973" i="1"/>
  <c r="BI974" i="1"/>
  <c r="BI975" i="1"/>
  <c r="BI976" i="1"/>
  <c r="BI977" i="1"/>
  <c r="BI978" i="1"/>
  <c r="BI979" i="1"/>
  <c r="BI980" i="1"/>
  <c r="BI981" i="1"/>
  <c r="BI982" i="1"/>
  <c r="BI983" i="1"/>
  <c r="BI984" i="1"/>
  <c r="BI985" i="1"/>
  <c r="BI986" i="1"/>
  <c r="BI987" i="1"/>
  <c r="BI988" i="1"/>
  <c r="BI989" i="1"/>
  <c r="BI990" i="1"/>
  <c r="BI991" i="1"/>
  <c r="BI992" i="1"/>
  <c r="BI993" i="1"/>
  <c r="BI994" i="1"/>
  <c r="BI995" i="1"/>
  <c r="BI996" i="1"/>
  <c r="BI997" i="1"/>
  <c r="BI998" i="1"/>
  <c r="BI999" i="1"/>
  <c r="BI1000" i="1"/>
  <c r="BI1001" i="1"/>
  <c r="BI1002" i="1"/>
  <c r="BI1003" i="1"/>
  <c r="BI1004" i="1"/>
  <c r="BI1005" i="1"/>
  <c r="BI1006" i="1"/>
  <c r="BI1007" i="1"/>
  <c r="BI1008" i="1"/>
  <c r="BI1009" i="1"/>
  <c r="BI1010" i="1"/>
  <c r="BI1011" i="1"/>
  <c r="BI1012" i="1"/>
  <c r="BI1013" i="1"/>
  <c r="BI1014" i="1"/>
  <c r="BI1015" i="1"/>
  <c r="BI1016" i="1"/>
  <c r="BI1017" i="1"/>
  <c r="BI1018" i="1"/>
  <c r="BI1019" i="1"/>
  <c r="BI1020" i="1"/>
  <c r="BI1021" i="1"/>
  <c r="BI1022" i="1"/>
  <c r="BI1023" i="1"/>
  <c r="BI1024" i="1"/>
  <c r="BI1025" i="1"/>
  <c r="BI1026" i="1"/>
  <c r="BI1027" i="1"/>
  <c r="BI1028" i="1"/>
  <c r="BI1029" i="1"/>
  <c r="BI1030" i="1"/>
  <c r="BI1031" i="1"/>
  <c r="BI1032" i="1"/>
  <c r="BI1033" i="1"/>
  <c r="BI1034" i="1"/>
  <c r="BI1035" i="1"/>
  <c r="BI1036" i="1"/>
  <c r="BI1037" i="1"/>
  <c r="BI1038" i="1"/>
  <c r="BI1039" i="1"/>
  <c r="BI1040" i="1"/>
  <c r="BI1041" i="1"/>
  <c r="BI1042" i="1"/>
  <c r="BI1043" i="1"/>
  <c r="BI1044" i="1"/>
  <c r="BI1045" i="1"/>
  <c r="BI1046" i="1"/>
  <c r="BI1047" i="1"/>
  <c r="BI1048" i="1"/>
  <c r="BI1049" i="1"/>
  <c r="BI1050" i="1"/>
  <c r="BI1051" i="1"/>
  <c r="BI1052" i="1"/>
  <c r="BI1053" i="1"/>
  <c r="BI1054" i="1"/>
  <c r="BI1055" i="1"/>
  <c r="BI1056" i="1"/>
  <c r="BI1057" i="1"/>
  <c r="BI1058" i="1"/>
  <c r="BI1059" i="1"/>
  <c r="BI1060" i="1"/>
  <c r="BI1061" i="1"/>
  <c r="BI1062" i="1"/>
  <c r="BI1063" i="1"/>
  <c r="BI1064" i="1"/>
  <c r="BI1065" i="1"/>
  <c r="BI1066" i="1"/>
  <c r="BI1067" i="1"/>
  <c r="BI1068" i="1"/>
  <c r="BI1069" i="1"/>
  <c r="BI1070" i="1"/>
  <c r="BI1071" i="1"/>
  <c r="BI1072" i="1"/>
  <c r="BI1073" i="1"/>
  <c r="BI1074" i="1"/>
  <c r="BI1075" i="1"/>
  <c r="BI1076" i="1"/>
  <c r="BI1077" i="1"/>
  <c r="BI1078" i="1"/>
  <c r="Z2" i="1" l="1"/>
  <c r="BK2" i="1" s="1"/>
  <c r="BJ5" i="1"/>
  <c r="BJ7" i="1"/>
  <c r="BJ8" i="1"/>
  <c r="BJ9" i="1"/>
  <c r="BJ10" i="1"/>
  <c r="BJ11" i="1"/>
  <c r="BJ12" i="1"/>
  <c r="BJ15" i="1"/>
  <c r="BJ16" i="1"/>
  <c r="BJ18" i="1"/>
  <c r="BJ28" i="1"/>
  <c r="BJ30" i="1"/>
  <c r="BJ31" i="1"/>
  <c r="BJ33" i="1"/>
  <c r="BJ35" i="1"/>
  <c r="BJ37" i="1"/>
  <c r="BJ41" i="1"/>
  <c r="BJ42" i="1"/>
  <c r="BJ43" i="1"/>
  <c r="BJ44" i="1"/>
  <c r="BJ45" i="1"/>
  <c r="BJ46" i="1"/>
  <c r="BJ48" i="1"/>
  <c r="BJ53" i="1"/>
  <c r="BJ56" i="1"/>
  <c r="BJ57" i="1"/>
  <c r="BJ58" i="1"/>
  <c r="BJ59" i="1"/>
  <c r="BJ60" i="1"/>
  <c r="BJ61" i="1"/>
  <c r="BJ62" i="1"/>
  <c r="BJ63" i="1"/>
  <c r="BJ67" i="1"/>
  <c r="BJ68" i="1"/>
  <c r="BJ70" i="1"/>
  <c r="BJ73" i="1"/>
  <c r="BJ75" i="1"/>
  <c r="BJ77" i="1"/>
  <c r="BJ78" i="1"/>
  <c r="BJ81" i="1"/>
  <c r="BJ82" i="1"/>
  <c r="BJ83" i="1"/>
  <c r="BJ88" i="1"/>
  <c r="BJ89" i="1"/>
  <c r="BJ90" i="1"/>
  <c r="BJ91" i="1"/>
  <c r="BJ92" i="1"/>
  <c r="BJ100" i="1"/>
  <c r="BJ101" i="1"/>
  <c r="BJ102" i="1"/>
  <c r="BJ103" i="1"/>
  <c r="BJ104" i="1"/>
  <c r="BJ105" i="1"/>
  <c r="BJ106" i="1"/>
  <c r="BJ107" i="1"/>
  <c r="BJ108" i="1"/>
  <c r="BJ109" i="1"/>
  <c r="BJ113" i="1"/>
  <c r="BJ119" i="1"/>
  <c r="BJ120" i="1"/>
  <c r="BJ121" i="1"/>
  <c r="BJ124" i="1"/>
  <c r="BJ125" i="1"/>
  <c r="BJ127" i="1"/>
  <c r="BJ128" i="1"/>
  <c r="BJ129" i="1"/>
  <c r="BJ131" i="1"/>
  <c r="BJ142" i="1"/>
  <c r="BJ143" i="1"/>
  <c r="BJ144" i="1"/>
  <c r="BJ146" i="1"/>
  <c r="BJ147" i="1"/>
  <c r="BJ148" i="1"/>
  <c r="BJ149" i="1"/>
  <c r="BJ154" i="1"/>
  <c r="BJ155" i="1"/>
  <c r="BJ156" i="1"/>
  <c r="BJ161" i="1"/>
  <c r="BJ162" i="1"/>
  <c r="BJ164" i="1"/>
  <c r="BJ165" i="1"/>
  <c r="BJ166" i="1"/>
  <c r="BJ167" i="1"/>
  <c r="BJ168" i="1"/>
  <c r="BJ170" i="1"/>
  <c r="BJ171" i="1"/>
  <c r="BJ173" i="1"/>
  <c r="BJ174" i="1"/>
  <c r="BJ177" i="1"/>
  <c r="BJ179" i="1"/>
  <c r="BJ181" i="1"/>
  <c r="BJ183" i="1"/>
  <c r="BJ184" i="1"/>
  <c r="BJ185" i="1"/>
  <c r="BJ186" i="1"/>
  <c r="BJ187" i="1"/>
  <c r="BJ190" i="1"/>
  <c r="BJ191" i="1"/>
  <c r="BJ192" i="1"/>
  <c r="BJ195" i="1"/>
  <c r="BJ196" i="1"/>
  <c r="BJ197" i="1"/>
  <c r="BJ198" i="1"/>
  <c r="BJ209" i="1"/>
  <c r="BJ211" i="1"/>
  <c r="BJ213" i="1"/>
  <c r="BJ218" i="1"/>
  <c r="BJ221" i="1"/>
  <c r="BJ222" i="1"/>
  <c r="BJ223" i="1"/>
  <c r="BJ224" i="1"/>
  <c r="BJ225" i="1"/>
  <c r="BJ226" i="1"/>
  <c r="BJ227" i="1"/>
  <c r="BJ235" i="1"/>
  <c r="BJ236" i="1"/>
  <c r="BJ237" i="1"/>
  <c r="BJ238" i="1"/>
  <c r="BJ239" i="1"/>
  <c r="BJ240" i="1"/>
  <c r="BJ241" i="1"/>
  <c r="BJ248" i="1"/>
  <c r="BJ249" i="1"/>
  <c r="BJ251" i="1"/>
  <c r="BJ253" i="1"/>
  <c r="BJ254" i="1"/>
  <c r="BJ255" i="1"/>
  <c r="BJ262" i="1"/>
  <c r="BJ263" i="1"/>
  <c r="BJ265" i="1"/>
  <c r="BJ266" i="1"/>
  <c r="BJ267" i="1"/>
  <c r="BJ270" i="1"/>
  <c r="BJ271" i="1"/>
  <c r="BJ272" i="1"/>
  <c r="BJ273" i="1"/>
  <c r="BJ274" i="1"/>
  <c r="BJ277" i="1"/>
  <c r="BJ279" i="1"/>
  <c r="BJ280" i="1"/>
  <c r="BJ281" i="1"/>
  <c r="BJ283" i="1"/>
  <c r="BJ284" i="1"/>
  <c r="BJ286" i="1"/>
  <c r="BJ287" i="1"/>
  <c r="BJ289" i="1"/>
  <c r="BJ293" i="1"/>
  <c r="BJ294" i="1"/>
  <c r="BJ295" i="1"/>
  <c r="BJ296" i="1"/>
  <c r="BJ297" i="1"/>
  <c r="BJ299" i="1"/>
  <c r="BJ302" i="1"/>
  <c r="BJ303" i="1"/>
  <c r="BJ304" i="1"/>
  <c r="BJ305" i="1"/>
  <c r="BJ307" i="1"/>
  <c r="BJ308" i="1"/>
  <c r="BJ309" i="1"/>
  <c r="BJ310" i="1"/>
  <c r="BJ311" i="1"/>
  <c r="BJ312" i="1"/>
  <c r="BJ313" i="1"/>
  <c r="BJ314" i="1"/>
  <c r="BJ316" i="1"/>
  <c r="BJ318" i="1"/>
  <c r="BJ319" i="1"/>
  <c r="BJ323" i="1"/>
  <c r="BJ325" i="1"/>
  <c r="BJ327" i="1"/>
  <c r="BJ328" i="1"/>
  <c r="BJ329" i="1"/>
  <c r="BJ330" i="1"/>
  <c r="BJ332" i="1"/>
  <c r="BJ333" i="1"/>
  <c r="BJ334" i="1"/>
  <c r="BJ335" i="1"/>
  <c r="BJ336" i="1"/>
  <c r="BJ337" i="1"/>
  <c r="BJ338" i="1"/>
  <c r="BJ343" i="1"/>
  <c r="BJ345" i="1"/>
  <c r="BJ347" i="1"/>
  <c r="BJ348" i="1"/>
  <c r="BJ351" i="1"/>
  <c r="BJ352" i="1"/>
  <c r="BJ353" i="1"/>
  <c r="BJ354" i="1"/>
  <c r="BJ355" i="1"/>
  <c r="BJ356" i="1"/>
  <c r="BJ357" i="1"/>
  <c r="BJ358" i="1"/>
  <c r="BJ359" i="1"/>
  <c r="BJ360" i="1"/>
  <c r="BJ361" i="1"/>
  <c r="BJ362" i="1"/>
  <c r="BJ363" i="1"/>
  <c r="BJ364" i="1"/>
  <c r="BJ365" i="1"/>
  <c r="BJ366" i="1"/>
  <c r="BJ367" i="1"/>
  <c r="BJ370" i="1"/>
  <c r="BJ371" i="1"/>
  <c r="BJ372" i="1"/>
  <c r="BJ373" i="1"/>
  <c r="BJ374" i="1"/>
  <c r="BJ375" i="1"/>
  <c r="BJ376" i="1"/>
  <c r="BJ377" i="1"/>
  <c r="BJ378" i="1"/>
  <c r="BJ379" i="1"/>
  <c r="BJ380" i="1"/>
  <c r="BJ381" i="1"/>
  <c r="BJ382" i="1"/>
  <c r="BJ383" i="1"/>
  <c r="BJ384" i="1"/>
  <c r="BJ385" i="1"/>
  <c r="BJ386" i="1"/>
  <c r="BJ387" i="1"/>
  <c r="BJ388" i="1"/>
  <c r="BJ389" i="1"/>
  <c r="BJ390" i="1"/>
  <c r="BJ391" i="1"/>
  <c r="BJ392" i="1"/>
  <c r="BJ393" i="1"/>
  <c r="D394" i="1"/>
  <c r="K394" i="1"/>
  <c r="L394" i="1"/>
  <c r="M394" i="1"/>
  <c r="T394" i="1"/>
  <c r="Z394" i="1"/>
  <c r="BK394" i="1" s="1"/>
  <c r="BJ394" i="1"/>
  <c r="AC394" i="1"/>
  <c r="AD394" i="1"/>
  <c r="AE394" i="1"/>
  <c r="D395" i="1"/>
  <c r="K395" i="1"/>
  <c r="L395" i="1"/>
  <c r="M395" i="1"/>
  <c r="T395" i="1"/>
  <c r="Z395" i="1"/>
  <c r="BK395" i="1" s="1"/>
  <c r="BJ395" i="1"/>
  <c r="AC395" i="1"/>
  <c r="AD395" i="1"/>
  <c r="AE395" i="1"/>
  <c r="D396" i="1"/>
  <c r="K396" i="1"/>
  <c r="L396" i="1"/>
  <c r="M396" i="1"/>
  <c r="T396" i="1"/>
  <c r="Z396" i="1"/>
  <c r="BK396" i="1" s="1"/>
  <c r="BJ396" i="1"/>
  <c r="AC396" i="1"/>
  <c r="AD396" i="1"/>
  <c r="AE396" i="1"/>
  <c r="D397" i="1"/>
  <c r="K397" i="1"/>
  <c r="L397" i="1"/>
  <c r="M397" i="1"/>
  <c r="T397" i="1"/>
  <c r="Z397" i="1"/>
  <c r="BK397" i="1" s="1"/>
  <c r="BJ397" i="1"/>
  <c r="AC397" i="1"/>
  <c r="AD397" i="1"/>
  <c r="AE397" i="1"/>
  <c r="D398" i="1"/>
  <c r="K398" i="1"/>
  <c r="L398" i="1"/>
  <c r="M398" i="1"/>
  <c r="T398" i="1"/>
  <c r="Z398" i="1"/>
  <c r="BK398" i="1" s="1"/>
  <c r="BJ398" i="1"/>
  <c r="AC398" i="1"/>
  <c r="AD398" i="1"/>
  <c r="AE398" i="1"/>
  <c r="D399" i="1"/>
  <c r="K399" i="1"/>
  <c r="L399" i="1"/>
  <c r="M399" i="1"/>
  <c r="T399" i="1"/>
  <c r="Z399" i="1"/>
  <c r="BK399" i="1" s="1"/>
  <c r="BJ399" i="1"/>
  <c r="AC399" i="1"/>
  <c r="AD399" i="1"/>
  <c r="AE399" i="1"/>
  <c r="D400" i="1"/>
  <c r="K400" i="1"/>
  <c r="L400" i="1"/>
  <c r="M400" i="1"/>
  <c r="T400" i="1"/>
  <c r="Z400" i="1"/>
  <c r="BK400" i="1" s="1"/>
  <c r="BJ400" i="1"/>
  <c r="AC400" i="1"/>
  <c r="AD400" i="1"/>
  <c r="AE400" i="1"/>
  <c r="D401" i="1"/>
  <c r="K401" i="1"/>
  <c r="L401" i="1"/>
  <c r="M401" i="1"/>
  <c r="T401" i="1"/>
  <c r="Z401" i="1"/>
  <c r="BK401" i="1" s="1"/>
  <c r="BJ401" i="1"/>
  <c r="AC401" i="1"/>
  <c r="AD401" i="1"/>
  <c r="AE401" i="1"/>
  <c r="D402" i="1"/>
  <c r="K402" i="1"/>
  <c r="L402" i="1"/>
  <c r="M402" i="1"/>
  <c r="T402" i="1"/>
  <c r="Z402" i="1"/>
  <c r="BK402" i="1" s="1"/>
  <c r="BJ402" i="1"/>
  <c r="AC402" i="1"/>
  <c r="AD402" i="1"/>
  <c r="AE402" i="1"/>
  <c r="D403" i="1"/>
  <c r="K403" i="1"/>
  <c r="L403" i="1"/>
  <c r="M403" i="1"/>
  <c r="T403" i="1"/>
  <c r="Z403" i="1"/>
  <c r="BK403" i="1" s="1"/>
  <c r="BJ403" i="1"/>
  <c r="AC403" i="1"/>
  <c r="AD403" i="1"/>
  <c r="AE403" i="1"/>
  <c r="D404" i="1"/>
  <c r="K404" i="1"/>
  <c r="L404" i="1"/>
  <c r="M404" i="1"/>
  <c r="T404" i="1"/>
  <c r="Z404" i="1"/>
  <c r="BK404" i="1" s="1"/>
  <c r="BJ404" i="1"/>
  <c r="AC404" i="1"/>
  <c r="AD404" i="1"/>
  <c r="AE404" i="1"/>
  <c r="D405" i="1"/>
  <c r="K405" i="1"/>
  <c r="L405" i="1"/>
  <c r="M405" i="1"/>
  <c r="T405" i="1"/>
  <c r="Z405" i="1"/>
  <c r="BK405" i="1" s="1"/>
  <c r="BJ405" i="1"/>
  <c r="AC405" i="1"/>
  <c r="AD405" i="1"/>
  <c r="AE405" i="1"/>
  <c r="D406" i="1"/>
  <c r="K406" i="1"/>
  <c r="L406" i="1"/>
  <c r="M406" i="1"/>
  <c r="N406" i="1"/>
  <c r="Q406" i="1"/>
  <c r="T406" i="1"/>
  <c r="Z406" i="1"/>
  <c r="BK406" i="1" s="1"/>
  <c r="BJ406" i="1"/>
  <c r="AC406" i="1"/>
  <c r="AD406" i="1"/>
  <c r="AE406" i="1"/>
  <c r="D407" i="1"/>
  <c r="K407" i="1"/>
  <c r="L407" i="1"/>
  <c r="M407" i="1"/>
  <c r="N407" i="1"/>
  <c r="Q407" i="1"/>
  <c r="T407" i="1"/>
  <c r="Z407" i="1"/>
  <c r="BK407" i="1" s="1"/>
  <c r="BJ407" i="1"/>
  <c r="AC407" i="1"/>
  <c r="AD407" i="1"/>
  <c r="AE407" i="1"/>
  <c r="D408" i="1"/>
  <c r="K408" i="1"/>
  <c r="L408" i="1"/>
  <c r="M408" i="1"/>
  <c r="N408" i="1"/>
  <c r="Q408" i="1"/>
  <c r="T408" i="1"/>
  <c r="Z408" i="1"/>
  <c r="BK408" i="1" s="1"/>
  <c r="BJ408" i="1"/>
  <c r="AC408" i="1"/>
  <c r="AD408" i="1"/>
  <c r="AE408" i="1"/>
  <c r="D409" i="1"/>
  <c r="K409" i="1"/>
  <c r="L409" i="1"/>
  <c r="M409" i="1"/>
  <c r="N409" i="1"/>
  <c r="Q409" i="1"/>
  <c r="T409" i="1"/>
  <c r="Z409" i="1"/>
  <c r="BK409" i="1" s="1"/>
  <c r="BJ409" i="1"/>
  <c r="AC409" i="1"/>
  <c r="AD409" i="1"/>
  <c r="AE409" i="1"/>
  <c r="D410" i="1"/>
  <c r="K410" i="1"/>
  <c r="L410" i="1"/>
  <c r="M410" i="1"/>
  <c r="N410" i="1"/>
  <c r="Q410" i="1"/>
  <c r="T410" i="1"/>
  <c r="Z410" i="1"/>
  <c r="BK410" i="1" s="1"/>
  <c r="BJ410" i="1"/>
  <c r="AC410" i="1"/>
  <c r="AD410" i="1"/>
  <c r="AE410" i="1"/>
  <c r="D411" i="1"/>
  <c r="K411" i="1"/>
  <c r="L411" i="1"/>
  <c r="M411" i="1"/>
  <c r="N411" i="1"/>
  <c r="Q411" i="1"/>
  <c r="T411" i="1"/>
  <c r="Z411" i="1"/>
  <c r="BK411" i="1" s="1"/>
  <c r="BJ411" i="1"/>
  <c r="AC411" i="1"/>
  <c r="AD411" i="1"/>
  <c r="AE411" i="1"/>
  <c r="D412" i="1"/>
  <c r="K412" i="1"/>
  <c r="L412" i="1"/>
  <c r="M412" i="1"/>
  <c r="N412" i="1"/>
  <c r="Q412" i="1"/>
  <c r="T412" i="1"/>
  <c r="Z412" i="1"/>
  <c r="BK412" i="1" s="1"/>
  <c r="BJ412" i="1"/>
  <c r="AC412" i="1"/>
  <c r="AD412" i="1"/>
  <c r="AE412" i="1"/>
  <c r="D413" i="1"/>
  <c r="K413" i="1"/>
  <c r="L413" i="1"/>
  <c r="M413" i="1"/>
  <c r="N413" i="1"/>
  <c r="Q413" i="1"/>
  <c r="T413" i="1"/>
  <c r="Z413" i="1"/>
  <c r="BK413" i="1" s="1"/>
  <c r="BJ413" i="1"/>
  <c r="AC413" i="1"/>
  <c r="AD413" i="1"/>
  <c r="AE413" i="1"/>
  <c r="D414" i="1"/>
  <c r="K414" i="1"/>
  <c r="L414" i="1"/>
  <c r="M414" i="1"/>
  <c r="N414" i="1"/>
  <c r="Q414" i="1"/>
  <c r="T414" i="1"/>
  <c r="Z414" i="1"/>
  <c r="BK414" i="1" s="1"/>
  <c r="BJ414" i="1"/>
  <c r="AC414" i="1"/>
  <c r="AD414" i="1"/>
  <c r="AE414" i="1"/>
  <c r="D415" i="1"/>
  <c r="K415" i="1"/>
  <c r="L415" i="1"/>
  <c r="M415" i="1"/>
  <c r="N415" i="1"/>
  <c r="Q415" i="1"/>
  <c r="T415" i="1"/>
  <c r="Z415" i="1"/>
  <c r="BK415" i="1" s="1"/>
  <c r="BJ415" i="1"/>
  <c r="AC415" i="1"/>
  <c r="AD415" i="1"/>
  <c r="AE415" i="1"/>
  <c r="D416" i="1"/>
  <c r="K416" i="1"/>
  <c r="L416" i="1"/>
  <c r="M416" i="1"/>
  <c r="N416" i="1"/>
  <c r="Q416" i="1"/>
  <c r="T416" i="1"/>
  <c r="Z416" i="1"/>
  <c r="BK416" i="1" s="1"/>
  <c r="BJ416" i="1"/>
  <c r="AC416" i="1"/>
  <c r="AD416" i="1"/>
  <c r="AE416" i="1"/>
  <c r="D417" i="1"/>
  <c r="K417" i="1"/>
  <c r="L417" i="1"/>
  <c r="M417" i="1"/>
  <c r="N417" i="1"/>
  <c r="Q417" i="1"/>
  <c r="T417" i="1"/>
  <c r="Z417" i="1"/>
  <c r="BK417" i="1" s="1"/>
  <c r="BJ417" i="1"/>
  <c r="AC417" i="1"/>
  <c r="AD417" i="1"/>
  <c r="AE417" i="1"/>
  <c r="D418" i="1"/>
  <c r="K418" i="1"/>
  <c r="L418" i="1"/>
  <c r="M418" i="1"/>
  <c r="N418" i="1"/>
  <c r="Q418" i="1"/>
  <c r="T418" i="1"/>
  <c r="Z418" i="1"/>
  <c r="BK418" i="1" s="1"/>
  <c r="BJ418" i="1"/>
  <c r="AC418" i="1"/>
  <c r="AD418" i="1"/>
  <c r="AE418" i="1"/>
  <c r="D419" i="1"/>
  <c r="K419" i="1"/>
  <c r="L419" i="1"/>
  <c r="M419" i="1"/>
  <c r="N419" i="1"/>
  <c r="Q419" i="1"/>
  <c r="T419" i="1"/>
  <c r="Z419" i="1"/>
  <c r="BK419" i="1" s="1"/>
  <c r="BJ419" i="1"/>
  <c r="AC419" i="1"/>
  <c r="AD419" i="1"/>
  <c r="AE419" i="1"/>
  <c r="D420" i="1"/>
  <c r="K420" i="1"/>
  <c r="L420" i="1"/>
  <c r="M420" i="1"/>
  <c r="N420" i="1"/>
  <c r="Q420" i="1"/>
  <c r="T420" i="1"/>
  <c r="Z420" i="1"/>
  <c r="BK420" i="1" s="1"/>
  <c r="BJ420" i="1"/>
  <c r="AC420" i="1"/>
  <c r="AD420" i="1"/>
  <c r="AE420" i="1"/>
  <c r="D421" i="1"/>
  <c r="K421" i="1"/>
  <c r="L421" i="1"/>
  <c r="M421" i="1"/>
  <c r="N421" i="1"/>
  <c r="Q421" i="1"/>
  <c r="T421" i="1"/>
  <c r="Z421" i="1"/>
  <c r="BK421" i="1" s="1"/>
  <c r="BJ421" i="1"/>
  <c r="AC421" i="1"/>
  <c r="AD421" i="1"/>
  <c r="AE421" i="1"/>
  <c r="D422" i="1"/>
  <c r="K422" i="1"/>
  <c r="L422" i="1"/>
  <c r="M422" i="1"/>
  <c r="N422" i="1"/>
  <c r="Q422" i="1"/>
  <c r="T422" i="1"/>
  <c r="Z422" i="1"/>
  <c r="BK422" i="1" s="1"/>
  <c r="BJ422" i="1"/>
  <c r="AC422" i="1"/>
  <c r="AD422" i="1"/>
  <c r="AE422" i="1"/>
  <c r="D423" i="1"/>
  <c r="K423" i="1"/>
  <c r="L423" i="1"/>
  <c r="M423" i="1"/>
  <c r="N423" i="1"/>
  <c r="Q423" i="1"/>
  <c r="T423" i="1"/>
  <c r="Z423" i="1"/>
  <c r="BK423" i="1" s="1"/>
  <c r="BJ423" i="1"/>
  <c r="AC423" i="1"/>
  <c r="AD423" i="1"/>
  <c r="AE423" i="1"/>
  <c r="D424" i="1"/>
  <c r="K424" i="1"/>
  <c r="L424" i="1"/>
  <c r="M424" i="1"/>
  <c r="N424" i="1"/>
  <c r="Q424" i="1"/>
  <c r="T424" i="1"/>
  <c r="Z424" i="1"/>
  <c r="BK424" i="1" s="1"/>
  <c r="BJ424" i="1"/>
  <c r="AC424" i="1"/>
  <c r="AD424" i="1"/>
  <c r="AE424" i="1"/>
  <c r="D425" i="1"/>
  <c r="K425" i="1"/>
  <c r="L425" i="1"/>
  <c r="M425" i="1"/>
  <c r="N425" i="1"/>
  <c r="Q425" i="1"/>
  <c r="T425" i="1"/>
  <c r="Z425" i="1"/>
  <c r="BK425" i="1" s="1"/>
  <c r="BJ425" i="1"/>
  <c r="AC425" i="1"/>
  <c r="AD425" i="1"/>
  <c r="AE425" i="1"/>
  <c r="D426" i="1"/>
  <c r="K426" i="1"/>
  <c r="L426" i="1"/>
  <c r="M426" i="1"/>
  <c r="N426" i="1"/>
  <c r="Q426" i="1"/>
  <c r="T426" i="1"/>
  <c r="Z426" i="1"/>
  <c r="BK426" i="1" s="1"/>
  <c r="BJ426" i="1"/>
  <c r="AC426" i="1"/>
  <c r="AD426" i="1"/>
  <c r="AE426" i="1"/>
  <c r="D427" i="1"/>
  <c r="K427" i="1"/>
  <c r="L427" i="1"/>
  <c r="M427" i="1"/>
  <c r="N427" i="1"/>
  <c r="Q427" i="1"/>
  <c r="T427" i="1"/>
  <c r="Z427" i="1"/>
  <c r="BK427" i="1" s="1"/>
  <c r="BJ427" i="1"/>
  <c r="AC427" i="1"/>
  <c r="AD427" i="1"/>
  <c r="AE427" i="1"/>
  <c r="D428" i="1"/>
  <c r="K428" i="1"/>
  <c r="L428" i="1"/>
  <c r="M428" i="1"/>
  <c r="N428" i="1"/>
  <c r="Q428" i="1"/>
  <c r="T428" i="1"/>
  <c r="Z428" i="1"/>
  <c r="BK428" i="1" s="1"/>
  <c r="BJ428" i="1"/>
  <c r="AC428" i="1"/>
  <c r="AD428" i="1"/>
  <c r="AE428" i="1"/>
  <c r="D429" i="1"/>
  <c r="K429" i="1"/>
  <c r="L429" i="1"/>
  <c r="M429" i="1"/>
  <c r="N429" i="1"/>
  <c r="Q429" i="1"/>
  <c r="T429" i="1"/>
  <c r="Z429" i="1"/>
  <c r="BK429" i="1" s="1"/>
  <c r="BJ429" i="1"/>
  <c r="AC429" i="1"/>
  <c r="AD429" i="1"/>
  <c r="AE429" i="1"/>
  <c r="D430" i="1"/>
  <c r="K430" i="1"/>
  <c r="L430" i="1"/>
  <c r="M430" i="1"/>
  <c r="N430" i="1"/>
  <c r="Q430" i="1"/>
  <c r="T430" i="1"/>
  <c r="Z430" i="1"/>
  <c r="BK430" i="1" s="1"/>
  <c r="BJ430" i="1"/>
  <c r="AC430" i="1"/>
  <c r="AD430" i="1"/>
  <c r="AE430" i="1"/>
  <c r="D431" i="1"/>
  <c r="K431" i="1"/>
  <c r="L431" i="1"/>
  <c r="M431" i="1"/>
  <c r="N431" i="1"/>
  <c r="Q431" i="1"/>
  <c r="T431" i="1"/>
  <c r="Z431" i="1"/>
  <c r="BK431" i="1" s="1"/>
  <c r="BJ431" i="1"/>
  <c r="AC431" i="1"/>
  <c r="AD431" i="1"/>
  <c r="AE431" i="1"/>
  <c r="D432" i="1"/>
  <c r="K432" i="1"/>
  <c r="L432" i="1"/>
  <c r="M432" i="1"/>
  <c r="N432" i="1"/>
  <c r="Q432" i="1"/>
  <c r="T432" i="1"/>
  <c r="Z432" i="1"/>
  <c r="BK432" i="1" s="1"/>
  <c r="BJ432" i="1"/>
  <c r="AC432" i="1"/>
  <c r="AD432" i="1"/>
  <c r="AE432" i="1"/>
  <c r="D433" i="1"/>
  <c r="K433" i="1"/>
  <c r="L433" i="1"/>
  <c r="M433" i="1"/>
  <c r="N433" i="1"/>
  <c r="Q433" i="1"/>
  <c r="T433" i="1"/>
  <c r="Z433" i="1"/>
  <c r="BK433" i="1" s="1"/>
  <c r="BJ433" i="1"/>
  <c r="AC433" i="1"/>
  <c r="AD433" i="1"/>
  <c r="AE433" i="1"/>
  <c r="D434" i="1"/>
  <c r="K434" i="1"/>
  <c r="L434" i="1"/>
  <c r="M434" i="1"/>
  <c r="N434" i="1"/>
  <c r="Q434" i="1"/>
  <c r="T434" i="1"/>
  <c r="Z434" i="1"/>
  <c r="BK434" i="1" s="1"/>
  <c r="BJ434" i="1"/>
  <c r="AC434" i="1"/>
  <c r="AD434" i="1"/>
  <c r="AE434" i="1"/>
  <c r="D435" i="1"/>
  <c r="K435" i="1"/>
  <c r="L435" i="1"/>
  <c r="M435" i="1"/>
  <c r="N435" i="1"/>
  <c r="Q435" i="1"/>
  <c r="T435" i="1"/>
  <c r="Z435" i="1"/>
  <c r="BK435" i="1" s="1"/>
  <c r="BJ435" i="1"/>
  <c r="AC435" i="1"/>
  <c r="AD435" i="1"/>
  <c r="AE435" i="1"/>
  <c r="D436" i="1"/>
  <c r="K436" i="1"/>
  <c r="L436" i="1"/>
  <c r="M436" i="1"/>
  <c r="N436" i="1"/>
  <c r="Q436" i="1"/>
  <c r="T436" i="1"/>
  <c r="Z436" i="1"/>
  <c r="BK436" i="1" s="1"/>
  <c r="BJ436" i="1"/>
  <c r="AC436" i="1"/>
  <c r="AD436" i="1"/>
  <c r="AE436" i="1"/>
  <c r="D437" i="1"/>
  <c r="K437" i="1"/>
  <c r="L437" i="1"/>
  <c r="M437" i="1"/>
  <c r="N437" i="1"/>
  <c r="Q437" i="1"/>
  <c r="T437" i="1"/>
  <c r="Z437" i="1"/>
  <c r="BK437" i="1" s="1"/>
  <c r="BJ437" i="1"/>
  <c r="AC437" i="1"/>
  <c r="AD437" i="1"/>
  <c r="AE437" i="1"/>
  <c r="D438" i="1"/>
  <c r="K438" i="1"/>
  <c r="L438" i="1"/>
  <c r="M438" i="1"/>
  <c r="N438" i="1"/>
  <c r="Q438" i="1"/>
  <c r="T438" i="1"/>
  <c r="Z438" i="1"/>
  <c r="BK438" i="1" s="1"/>
  <c r="BJ438" i="1"/>
  <c r="AC438" i="1"/>
  <c r="AD438" i="1"/>
  <c r="AE438" i="1"/>
  <c r="D439" i="1"/>
  <c r="K439" i="1"/>
  <c r="L439" i="1"/>
  <c r="M439" i="1"/>
  <c r="N439" i="1"/>
  <c r="Q439" i="1"/>
  <c r="T439" i="1"/>
  <c r="Z439" i="1"/>
  <c r="BK439" i="1" s="1"/>
  <c r="BJ439" i="1"/>
  <c r="AC439" i="1"/>
  <c r="AD439" i="1"/>
  <c r="AE439" i="1"/>
  <c r="D440" i="1"/>
  <c r="K440" i="1"/>
  <c r="L440" i="1"/>
  <c r="M440" i="1"/>
  <c r="N440" i="1"/>
  <c r="Q440" i="1"/>
  <c r="T440" i="1"/>
  <c r="Z440" i="1"/>
  <c r="BK440" i="1" s="1"/>
  <c r="BJ440" i="1"/>
  <c r="AC440" i="1"/>
  <c r="AD440" i="1"/>
  <c r="AE440" i="1"/>
  <c r="D441" i="1"/>
  <c r="K441" i="1"/>
  <c r="L441" i="1"/>
  <c r="M441" i="1"/>
  <c r="N441" i="1"/>
  <c r="Q441" i="1"/>
  <c r="T441" i="1"/>
  <c r="Z441" i="1"/>
  <c r="BK441" i="1" s="1"/>
  <c r="BJ441" i="1"/>
  <c r="AC441" i="1"/>
  <c r="AD441" i="1"/>
  <c r="AE441" i="1"/>
  <c r="D442" i="1"/>
  <c r="K442" i="1"/>
  <c r="L442" i="1"/>
  <c r="M442" i="1"/>
  <c r="N442" i="1"/>
  <c r="Q442" i="1"/>
  <c r="T442" i="1"/>
  <c r="Z442" i="1"/>
  <c r="BK442" i="1" s="1"/>
  <c r="BJ442" i="1"/>
  <c r="AC442" i="1"/>
  <c r="AD442" i="1"/>
  <c r="AE442" i="1"/>
  <c r="D443" i="1"/>
  <c r="K443" i="1"/>
  <c r="L443" i="1"/>
  <c r="M443" i="1"/>
  <c r="N443" i="1"/>
  <c r="Q443" i="1"/>
  <c r="T443" i="1"/>
  <c r="Z443" i="1"/>
  <c r="BK443" i="1" s="1"/>
  <c r="BJ443" i="1"/>
  <c r="AC443" i="1"/>
  <c r="AD443" i="1"/>
  <c r="AE443" i="1"/>
  <c r="D444" i="1"/>
  <c r="K444" i="1"/>
  <c r="L444" i="1"/>
  <c r="M444" i="1"/>
  <c r="N444" i="1"/>
  <c r="Q444" i="1"/>
  <c r="T444" i="1"/>
  <c r="Z444" i="1"/>
  <c r="BK444" i="1" s="1"/>
  <c r="BJ444" i="1"/>
  <c r="AC444" i="1"/>
  <c r="AD444" i="1"/>
  <c r="AE444" i="1"/>
  <c r="D445" i="1"/>
  <c r="K445" i="1"/>
  <c r="L445" i="1"/>
  <c r="M445" i="1"/>
  <c r="N445" i="1"/>
  <c r="Q445" i="1"/>
  <c r="T445" i="1"/>
  <c r="Z445" i="1"/>
  <c r="BK445" i="1" s="1"/>
  <c r="BJ445" i="1"/>
  <c r="AC445" i="1"/>
  <c r="AD445" i="1"/>
  <c r="AE445" i="1"/>
  <c r="D446" i="1"/>
  <c r="K446" i="1"/>
  <c r="L446" i="1"/>
  <c r="M446" i="1"/>
  <c r="N446" i="1"/>
  <c r="Q446" i="1"/>
  <c r="T446" i="1"/>
  <c r="Z446" i="1"/>
  <c r="BK446" i="1" s="1"/>
  <c r="BJ446" i="1"/>
  <c r="AC446" i="1"/>
  <c r="AD446" i="1"/>
  <c r="AE446" i="1"/>
  <c r="D447" i="1"/>
  <c r="K447" i="1"/>
  <c r="L447" i="1"/>
  <c r="M447" i="1"/>
  <c r="N447" i="1"/>
  <c r="Q447" i="1"/>
  <c r="T447" i="1"/>
  <c r="Z447" i="1"/>
  <c r="BK447" i="1" s="1"/>
  <c r="BJ447" i="1"/>
  <c r="AC447" i="1"/>
  <c r="AD447" i="1"/>
  <c r="AE447" i="1"/>
  <c r="D448" i="1"/>
  <c r="K448" i="1"/>
  <c r="L448" i="1"/>
  <c r="M448" i="1"/>
  <c r="N448" i="1"/>
  <c r="Q448" i="1"/>
  <c r="T448" i="1"/>
  <c r="Z448" i="1"/>
  <c r="BK448" i="1" s="1"/>
  <c r="BJ448" i="1"/>
  <c r="AC448" i="1"/>
  <c r="AD448" i="1"/>
  <c r="AE448" i="1"/>
  <c r="D449" i="1"/>
  <c r="K449" i="1"/>
  <c r="L449" i="1"/>
  <c r="M449" i="1"/>
  <c r="N449" i="1"/>
  <c r="Q449" i="1"/>
  <c r="T449" i="1"/>
  <c r="Z449" i="1"/>
  <c r="BK449" i="1" s="1"/>
  <c r="BJ449" i="1"/>
  <c r="AC449" i="1"/>
  <c r="AD449" i="1"/>
  <c r="AE449" i="1"/>
  <c r="D450" i="1"/>
  <c r="K450" i="1"/>
  <c r="L450" i="1"/>
  <c r="M450" i="1"/>
  <c r="N450" i="1"/>
  <c r="Q450" i="1"/>
  <c r="T450" i="1"/>
  <c r="Z450" i="1"/>
  <c r="BK450" i="1" s="1"/>
  <c r="BJ450" i="1"/>
  <c r="AC450" i="1"/>
  <c r="AD450" i="1"/>
  <c r="AE450" i="1"/>
  <c r="D451" i="1"/>
  <c r="K451" i="1"/>
  <c r="L451" i="1"/>
  <c r="M451" i="1"/>
  <c r="N451" i="1"/>
  <c r="Q451" i="1"/>
  <c r="T451" i="1"/>
  <c r="Z451" i="1"/>
  <c r="BK451" i="1" s="1"/>
  <c r="BJ451" i="1"/>
  <c r="AC451" i="1"/>
  <c r="AD451" i="1"/>
  <c r="AE451" i="1"/>
  <c r="D452" i="1"/>
  <c r="K452" i="1"/>
  <c r="L452" i="1"/>
  <c r="M452" i="1"/>
  <c r="N452" i="1"/>
  <c r="Q452" i="1"/>
  <c r="T452" i="1"/>
  <c r="Z452" i="1"/>
  <c r="BK452" i="1" s="1"/>
  <c r="BJ452" i="1"/>
  <c r="AC452" i="1"/>
  <c r="AD452" i="1"/>
  <c r="AE452" i="1"/>
  <c r="D453" i="1"/>
  <c r="K453" i="1"/>
  <c r="L453" i="1"/>
  <c r="M453" i="1"/>
  <c r="N453" i="1"/>
  <c r="Q453" i="1"/>
  <c r="T453" i="1"/>
  <c r="Z453" i="1"/>
  <c r="BK453" i="1" s="1"/>
  <c r="BJ453" i="1"/>
  <c r="AC453" i="1"/>
  <c r="AD453" i="1"/>
  <c r="AE453" i="1"/>
  <c r="D454" i="1"/>
  <c r="K454" i="1"/>
  <c r="L454" i="1"/>
  <c r="M454" i="1"/>
  <c r="N454" i="1"/>
  <c r="Q454" i="1"/>
  <c r="T454" i="1"/>
  <c r="Z454" i="1"/>
  <c r="BK454" i="1" s="1"/>
  <c r="BJ454" i="1"/>
  <c r="AC454" i="1"/>
  <c r="AD454" i="1"/>
  <c r="AE454" i="1"/>
  <c r="D455" i="1"/>
  <c r="K455" i="1"/>
  <c r="L455" i="1"/>
  <c r="M455" i="1"/>
  <c r="N455" i="1"/>
  <c r="Q455" i="1"/>
  <c r="T455" i="1"/>
  <c r="Z455" i="1"/>
  <c r="BK455" i="1" s="1"/>
  <c r="BJ455" i="1"/>
  <c r="AC455" i="1"/>
  <c r="AD455" i="1"/>
  <c r="AE455" i="1"/>
  <c r="D456" i="1"/>
  <c r="K456" i="1"/>
  <c r="L456" i="1"/>
  <c r="M456" i="1"/>
  <c r="N456" i="1"/>
  <c r="Q456" i="1"/>
  <c r="T456" i="1"/>
  <c r="Z456" i="1"/>
  <c r="BK456" i="1" s="1"/>
  <c r="BJ456" i="1"/>
  <c r="AC456" i="1"/>
  <c r="AD456" i="1"/>
  <c r="AE456" i="1"/>
  <c r="D457" i="1"/>
  <c r="K457" i="1"/>
  <c r="L457" i="1"/>
  <c r="M457" i="1"/>
  <c r="N457" i="1"/>
  <c r="Q457" i="1"/>
  <c r="T457" i="1"/>
  <c r="Z457" i="1"/>
  <c r="BK457" i="1" s="1"/>
  <c r="BJ457" i="1"/>
  <c r="AC457" i="1"/>
  <c r="AD457" i="1"/>
  <c r="AE457" i="1"/>
  <c r="D458" i="1"/>
  <c r="K458" i="1"/>
  <c r="L458" i="1"/>
  <c r="M458" i="1"/>
  <c r="N458" i="1"/>
  <c r="Q458" i="1"/>
  <c r="T458" i="1"/>
  <c r="Z458" i="1"/>
  <c r="BK458" i="1" s="1"/>
  <c r="BJ458" i="1"/>
  <c r="AC458" i="1"/>
  <c r="AD458" i="1"/>
  <c r="AE458" i="1"/>
  <c r="D459" i="1"/>
  <c r="K459" i="1"/>
  <c r="L459" i="1"/>
  <c r="M459" i="1"/>
  <c r="N459" i="1"/>
  <c r="Q459" i="1"/>
  <c r="T459" i="1"/>
  <c r="Z459" i="1"/>
  <c r="BK459" i="1" s="1"/>
  <c r="BJ459" i="1"/>
  <c r="AC459" i="1"/>
  <c r="AD459" i="1"/>
  <c r="AE459" i="1"/>
  <c r="D460" i="1"/>
  <c r="K460" i="1"/>
  <c r="L460" i="1"/>
  <c r="M460" i="1"/>
  <c r="N460" i="1"/>
  <c r="Q460" i="1"/>
  <c r="T460" i="1"/>
  <c r="Z460" i="1"/>
  <c r="BK460" i="1" s="1"/>
  <c r="BJ460" i="1"/>
  <c r="AC460" i="1"/>
  <c r="AD460" i="1"/>
  <c r="AE460" i="1"/>
  <c r="D461" i="1"/>
  <c r="K461" i="1"/>
  <c r="L461" i="1"/>
  <c r="M461" i="1"/>
  <c r="N461" i="1"/>
  <c r="Q461" i="1"/>
  <c r="T461" i="1"/>
  <c r="Z461" i="1"/>
  <c r="BK461" i="1" s="1"/>
  <c r="BJ461" i="1"/>
  <c r="AC461" i="1"/>
  <c r="AD461" i="1"/>
  <c r="AE461" i="1"/>
  <c r="D462" i="1"/>
  <c r="K462" i="1"/>
  <c r="L462" i="1"/>
  <c r="M462" i="1"/>
  <c r="N462" i="1"/>
  <c r="Q462" i="1"/>
  <c r="T462" i="1"/>
  <c r="Z462" i="1"/>
  <c r="BK462" i="1" s="1"/>
  <c r="BJ462" i="1"/>
  <c r="AC462" i="1"/>
  <c r="AD462" i="1"/>
  <c r="AE462" i="1"/>
  <c r="D463" i="1"/>
  <c r="K463" i="1"/>
  <c r="L463" i="1"/>
  <c r="M463" i="1"/>
  <c r="N463" i="1"/>
  <c r="Q463" i="1"/>
  <c r="T463" i="1"/>
  <c r="Z463" i="1"/>
  <c r="BK463" i="1" s="1"/>
  <c r="BJ463" i="1"/>
  <c r="AC463" i="1"/>
  <c r="AD463" i="1"/>
  <c r="AE463" i="1"/>
  <c r="D464" i="1"/>
  <c r="K464" i="1"/>
  <c r="L464" i="1"/>
  <c r="M464" i="1"/>
  <c r="N464" i="1"/>
  <c r="Q464" i="1"/>
  <c r="T464" i="1"/>
  <c r="Z464" i="1"/>
  <c r="BK464" i="1" s="1"/>
  <c r="BJ464" i="1"/>
  <c r="AC464" i="1"/>
  <c r="AD464" i="1"/>
  <c r="AE464" i="1"/>
  <c r="D465" i="1"/>
  <c r="K465" i="1"/>
  <c r="L465" i="1"/>
  <c r="M465" i="1"/>
  <c r="N465" i="1"/>
  <c r="Q465" i="1"/>
  <c r="T465" i="1"/>
  <c r="Z465" i="1"/>
  <c r="BK465" i="1" s="1"/>
  <c r="BJ465" i="1"/>
  <c r="AC465" i="1"/>
  <c r="AD465" i="1"/>
  <c r="AE465" i="1"/>
  <c r="D466" i="1"/>
  <c r="K466" i="1"/>
  <c r="L466" i="1"/>
  <c r="M466" i="1"/>
  <c r="N466" i="1"/>
  <c r="Q466" i="1"/>
  <c r="T466" i="1"/>
  <c r="Z466" i="1"/>
  <c r="BK466" i="1" s="1"/>
  <c r="BJ466" i="1"/>
  <c r="AC466" i="1"/>
  <c r="AD466" i="1"/>
  <c r="AE466" i="1"/>
  <c r="D467" i="1"/>
  <c r="K467" i="1"/>
  <c r="L467" i="1"/>
  <c r="M467" i="1"/>
  <c r="N467" i="1"/>
  <c r="Q467" i="1"/>
  <c r="T467" i="1"/>
  <c r="Z467" i="1"/>
  <c r="BK467" i="1" s="1"/>
  <c r="BJ467" i="1"/>
  <c r="AC467" i="1"/>
  <c r="AD467" i="1"/>
  <c r="AE467" i="1"/>
  <c r="D468" i="1"/>
  <c r="K468" i="1"/>
  <c r="L468" i="1"/>
  <c r="M468" i="1"/>
  <c r="N468" i="1"/>
  <c r="T468" i="1"/>
  <c r="Z468" i="1"/>
  <c r="BK468" i="1" s="1"/>
  <c r="BJ468" i="1"/>
  <c r="AC468" i="1"/>
  <c r="AD468" i="1"/>
  <c r="AE468" i="1"/>
  <c r="D469" i="1"/>
  <c r="K469" i="1"/>
  <c r="L469" i="1"/>
  <c r="M469" i="1"/>
  <c r="N469" i="1"/>
  <c r="T469" i="1"/>
  <c r="Z469" i="1"/>
  <c r="BK469" i="1" s="1"/>
  <c r="BJ469" i="1"/>
  <c r="AC469" i="1"/>
  <c r="AD469" i="1"/>
  <c r="AE469" i="1"/>
  <c r="D470" i="1"/>
  <c r="K470" i="1"/>
  <c r="L470" i="1"/>
  <c r="M470" i="1"/>
  <c r="N470" i="1"/>
  <c r="T470" i="1"/>
  <c r="Z470" i="1"/>
  <c r="BK470" i="1" s="1"/>
  <c r="BJ470" i="1"/>
  <c r="AC470" i="1"/>
  <c r="AD470" i="1"/>
  <c r="AE470" i="1"/>
  <c r="D471" i="1"/>
  <c r="K471" i="1"/>
  <c r="L471" i="1"/>
  <c r="M471" i="1"/>
  <c r="N471" i="1"/>
  <c r="T471" i="1"/>
  <c r="Z471" i="1"/>
  <c r="BK471" i="1" s="1"/>
  <c r="BJ471" i="1"/>
  <c r="AC471" i="1"/>
  <c r="AD471" i="1"/>
  <c r="AE471" i="1"/>
  <c r="D472" i="1"/>
  <c r="K472" i="1"/>
  <c r="L472" i="1"/>
  <c r="M472" i="1"/>
  <c r="N472" i="1"/>
  <c r="T472" i="1"/>
  <c r="Z472" i="1"/>
  <c r="BK472" i="1" s="1"/>
  <c r="BJ472" i="1"/>
  <c r="AC472" i="1"/>
  <c r="AD472" i="1"/>
  <c r="AE472" i="1"/>
  <c r="D473" i="1"/>
  <c r="K473" i="1"/>
  <c r="L473" i="1"/>
  <c r="M473" i="1"/>
  <c r="T473" i="1"/>
  <c r="Z473" i="1"/>
  <c r="BK473" i="1" s="1"/>
  <c r="BJ473" i="1"/>
  <c r="AC473" i="1"/>
  <c r="AD473" i="1"/>
  <c r="AE473" i="1"/>
  <c r="D474" i="1"/>
  <c r="K474" i="1"/>
  <c r="L474" i="1"/>
  <c r="M474" i="1"/>
  <c r="T474" i="1"/>
  <c r="Z474" i="1"/>
  <c r="BK474" i="1" s="1"/>
  <c r="BJ474" i="1"/>
  <c r="AC474" i="1"/>
  <c r="AD474" i="1"/>
  <c r="AE474" i="1"/>
  <c r="D475" i="1"/>
  <c r="K475" i="1"/>
  <c r="L475" i="1"/>
  <c r="M475" i="1"/>
  <c r="T475" i="1"/>
  <c r="Z475" i="1"/>
  <c r="BK475" i="1" s="1"/>
  <c r="BJ475" i="1"/>
  <c r="AC475" i="1"/>
  <c r="AD475" i="1"/>
  <c r="AE475" i="1"/>
  <c r="D476" i="1"/>
  <c r="K476" i="1"/>
  <c r="L476" i="1"/>
  <c r="M476" i="1"/>
  <c r="T476" i="1"/>
  <c r="Z476" i="1"/>
  <c r="BK476" i="1" s="1"/>
  <c r="BJ476" i="1"/>
  <c r="AC476" i="1"/>
  <c r="AD476" i="1"/>
  <c r="AE476" i="1"/>
  <c r="D477" i="1"/>
  <c r="K477" i="1"/>
  <c r="L477" i="1"/>
  <c r="M477" i="1"/>
  <c r="T477" i="1"/>
  <c r="Z477" i="1"/>
  <c r="BK477" i="1" s="1"/>
  <c r="BJ477" i="1"/>
  <c r="AC477" i="1"/>
  <c r="AD477" i="1"/>
  <c r="AE477" i="1"/>
  <c r="D478" i="1"/>
  <c r="K478" i="1"/>
  <c r="L478" i="1"/>
  <c r="M478" i="1"/>
  <c r="T478" i="1"/>
  <c r="Z478" i="1"/>
  <c r="BK478" i="1" s="1"/>
  <c r="BJ478" i="1"/>
  <c r="AC478" i="1"/>
  <c r="AD478" i="1"/>
  <c r="AE478" i="1"/>
  <c r="D479" i="1"/>
  <c r="K479" i="1"/>
  <c r="L479" i="1"/>
  <c r="M479" i="1"/>
  <c r="T479" i="1"/>
  <c r="Z479" i="1"/>
  <c r="BK479" i="1" s="1"/>
  <c r="BJ479" i="1"/>
  <c r="AC479" i="1"/>
  <c r="AD479" i="1"/>
  <c r="AE479" i="1"/>
  <c r="D480" i="1"/>
  <c r="K480" i="1"/>
  <c r="L480" i="1"/>
  <c r="M480" i="1"/>
  <c r="T480" i="1"/>
  <c r="Z480" i="1"/>
  <c r="BK480" i="1" s="1"/>
  <c r="BJ480" i="1"/>
  <c r="AC480" i="1"/>
  <c r="AD480" i="1"/>
  <c r="AE480" i="1"/>
  <c r="D481" i="1"/>
  <c r="K481" i="1"/>
  <c r="L481" i="1"/>
  <c r="M481" i="1"/>
  <c r="T481" i="1"/>
  <c r="Z481" i="1"/>
  <c r="BK481" i="1" s="1"/>
  <c r="BJ481" i="1"/>
  <c r="AC481" i="1"/>
  <c r="AD481" i="1"/>
  <c r="AE481" i="1"/>
  <c r="D482" i="1"/>
  <c r="K482" i="1"/>
  <c r="L482" i="1"/>
  <c r="M482" i="1"/>
  <c r="T482" i="1"/>
  <c r="Z482" i="1"/>
  <c r="BK482" i="1" s="1"/>
  <c r="BJ482" i="1"/>
  <c r="AC482" i="1"/>
  <c r="AD482" i="1"/>
  <c r="AE482" i="1"/>
  <c r="D483" i="1"/>
  <c r="K483" i="1"/>
  <c r="L483" i="1"/>
  <c r="M483" i="1"/>
  <c r="T483" i="1"/>
  <c r="Z483" i="1"/>
  <c r="BK483" i="1" s="1"/>
  <c r="BJ483" i="1"/>
  <c r="AC483" i="1"/>
  <c r="AD483" i="1"/>
  <c r="AE483" i="1"/>
  <c r="D484" i="1"/>
  <c r="K484" i="1"/>
  <c r="L484" i="1"/>
  <c r="M484" i="1"/>
  <c r="T484" i="1"/>
  <c r="Z484" i="1"/>
  <c r="BK484" i="1" s="1"/>
  <c r="BJ484" i="1"/>
  <c r="AC484" i="1"/>
  <c r="AD484" i="1"/>
  <c r="AE484" i="1"/>
  <c r="D485" i="1"/>
  <c r="K485" i="1"/>
  <c r="L485" i="1"/>
  <c r="M485" i="1"/>
  <c r="T485" i="1"/>
  <c r="Z485" i="1"/>
  <c r="BK485" i="1" s="1"/>
  <c r="BJ485" i="1"/>
  <c r="AC485" i="1"/>
  <c r="AD485" i="1"/>
  <c r="AE485" i="1"/>
  <c r="D486" i="1"/>
  <c r="K486" i="1"/>
  <c r="L486" i="1"/>
  <c r="M486" i="1"/>
  <c r="T486" i="1"/>
  <c r="Z486" i="1"/>
  <c r="BK486" i="1" s="1"/>
  <c r="BJ486" i="1"/>
  <c r="AC486" i="1"/>
  <c r="AD486" i="1"/>
  <c r="AE486" i="1"/>
  <c r="D487" i="1"/>
  <c r="K487" i="1"/>
  <c r="L487" i="1"/>
  <c r="M487" i="1"/>
  <c r="T487" i="1"/>
  <c r="Z487" i="1"/>
  <c r="BK487" i="1" s="1"/>
  <c r="BJ487" i="1"/>
  <c r="AC487" i="1"/>
  <c r="AD487" i="1"/>
  <c r="AE487" i="1"/>
  <c r="D488" i="1"/>
  <c r="K488" i="1"/>
  <c r="L488" i="1"/>
  <c r="M488" i="1"/>
  <c r="T488" i="1"/>
  <c r="Z488" i="1"/>
  <c r="BK488" i="1" s="1"/>
  <c r="BJ488" i="1"/>
  <c r="AC488" i="1"/>
  <c r="AD488" i="1"/>
  <c r="AE488" i="1"/>
  <c r="D489" i="1"/>
  <c r="K489" i="1"/>
  <c r="L489" i="1"/>
  <c r="M489" i="1"/>
  <c r="T489" i="1"/>
  <c r="Z489" i="1"/>
  <c r="BK489" i="1" s="1"/>
  <c r="BJ489" i="1"/>
  <c r="AC489" i="1"/>
  <c r="AD489" i="1"/>
  <c r="AE489" i="1"/>
  <c r="D490" i="1"/>
  <c r="K490" i="1"/>
  <c r="L490" i="1"/>
  <c r="M490" i="1"/>
  <c r="T490" i="1"/>
  <c r="Z490" i="1"/>
  <c r="BK490" i="1" s="1"/>
  <c r="BJ490" i="1"/>
  <c r="AC490" i="1"/>
  <c r="AD490" i="1"/>
  <c r="AE490" i="1"/>
  <c r="D491" i="1"/>
  <c r="K491" i="1"/>
  <c r="L491" i="1"/>
  <c r="M491" i="1"/>
  <c r="T491" i="1"/>
  <c r="Z491" i="1"/>
  <c r="BK491" i="1" s="1"/>
  <c r="BJ491" i="1"/>
  <c r="AC491" i="1"/>
  <c r="AD491" i="1"/>
  <c r="AE491" i="1"/>
  <c r="D492" i="1"/>
  <c r="K492" i="1"/>
  <c r="L492" i="1"/>
  <c r="M492" i="1"/>
  <c r="T492" i="1"/>
  <c r="Z492" i="1"/>
  <c r="BK492" i="1" s="1"/>
  <c r="BJ492" i="1"/>
  <c r="AC492" i="1"/>
  <c r="AD492" i="1"/>
  <c r="AE492" i="1"/>
  <c r="D493" i="1"/>
  <c r="K493" i="1"/>
  <c r="L493" i="1"/>
  <c r="M493" i="1"/>
  <c r="T493" i="1"/>
  <c r="Z493" i="1"/>
  <c r="BK493" i="1" s="1"/>
  <c r="BJ493" i="1"/>
  <c r="AC493" i="1"/>
  <c r="AD493" i="1"/>
  <c r="AE493" i="1"/>
  <c r="D494" i="1"/>
  <c r="K494" i="1"/>
  <c r="L494" i="1"/>
  <c r="M494" i="1"/>
  <c r="T494" i="1"/>
  <c r="Z494" i="1"/>
  <c r="BK494" i="1" s="1"/>
  <c r="BJ494" i="1"/>
  <c r="AC494" i="1"/>
  <c r="AD494" i="1"/>
  <c r="AE494" i="1"/>
  <c r="D495" i="1"/>
  <c r="K495" i="1"/>
  <c r="L495" i="1"/>
  <c r="M495" i="1"/>
  <c r="T495" i="1"/>
  <c r="Z495" i="1"/>
  <c r="BK495" i="1" s="1"/>
  <c r="BJ495" i="1"/>
  <c r="AC495" i="1"/>
  <c r="AD495" i="1"/>
  <c r="AE495" i="1"/>
  <c r="D496" i="1"/>
  <c r="K496" i="1"/>
  <c r="L496" i="1"/>
  <c r="M496" i="1"/>
  <c r="T496" i="1"/>
  <c r="Z496" i="1"/>
  <c r="BK496" i="1" s="1"/>
  <c r="BJ496" i="1"/>
  <c r="AC496" i="1"/>
  <c r="AD496" i="1"/>
  <c r="AE496" i="1"/>
  <c r="D497" i="1"/>
  <c r="K497" i="1"/>
  <c r="L497" i="1"/>
  <c r="M497" i="1"/>
  <c r="T497" i="1"/>
  <c r="Z497" i="1"/>
  <c r="BK497" i="1" s="1"/>
  <c r="BJ497" i="1"/>
  <c r="AC497" i="1"/>
  <c r="AD497" i="1"/>
  <c r="AE497" i="1"/>
  <c r="D498" i="1"/>
  <c r="K498" i="1"/>
  <c r="L498" i="1"/>
  <c r="M498" i="1"/>
  <c r="T498" i="1"/>
  <c r="Z498" i="1"/>
  <c r="BK498" i="1" s="1"/>
  <c r="BJ498" i="1"/>
  <c r="AC498" i="1"/>
  <c r="AD498" i="1"/>
  <c r="AE498" i="1"/>
  <c r="D499" i="1"/>
  <c r="K499" i="1"/>
  <c r="L499" i="1"/>
  <c r="M499" i="1"/>
  <c r="T499" i="1"/>
  <c r="Z499" i="1"/>
  <c r="BK499" i="1" s="1"/>
  <c r="BJ499" i="1"/>
  <c r="AC499" i="1"/>
  <c r="AD499" i="1"/>
  <c r="AE499" i="1"/>
  <c r="D500" i="1"/>
  <c r="K500" i="1"/>
  <c r="L500" i="1"/>
  <c r="M500" i="1"/>
  <c r="T500" i="1"/>
  <c r="Z500" i="1"/>
  <c r="BK500" i="1" s="1"/>
  <c r="BJ500" i="1"/>
  <c r="AC500" i="1"/>
  <c r="AD500" i="1"/>
  <c r="AE500" i="1"/>
  <c r="D501" i="1"/>
  <c r="K501" i="1"/>
  <c r="L501" i="1"/>
  <c r="M501" i="1"/>
  <c r="T501" i="1"/>
  <c r="Z501" i="1"/>
  <c r="BK501" i="1" s="1"/>
  <c r="BJ501" i="1"/>
  <c r="AC501" i="1"/>
  <c r="AD501" i="1"/>
  <c r="AE501" i="1"/>
  <c r="D502" i="1"/>
  <c r="K502" i="1"/>
  <c r="L502" i="1"/>
  <c r="M502" i="1"/>
  <c r="T502" i="1"/>
  <c r="Z502" i="1"/>
  <c r="BK502" i="1" s="1"/>
  <c r="BJ502" i="1"/>
  <c r="AC502" i="1"/>
  <c r="AD502" i="1"/>
  <c r="AE502" i="1"/>
  <c r="D503" i="1"/>
  <c r="K503" i="1"/>
  <c r="L503" i="1"/>
  <c r="M503" i="1"/>
  <c r="T503" i="1"/>
  <c r="Z503" i="1"/>
  <c r="BK503" i="1" s="1"/>
  <c r="BJ503" i="1"/>
  <c r="AC503" i="1"/>
  <c r="AD503" i="1"/>
  <c r="AE503" i="1"/>
  <c r="D504" i="1"/>
  <c r="K504" i="1"/>
  <c r="L504" i="1"/>
  <c r="M504" i="1"/>
  <c r="T504" i="1"/>
  <c r="Z504" i="1"/>
  <c r="BK504" i="1" s="1"/>
  <c r="BJ504" i="1"/>
  <c r="AC504" i="1"/>
  <c r="AD504" i="1"/>
  <c r="AE504" i="1"/>
  <c r="D505" i="1"/>
  <c r="K505" i="1"/>
  <c r="L505" i="1"/>
  <c r="M505" i="1"/>
  <c r="T505" i="1"/>
  <c r="Z505" i="1"/>
  <c r="BK505" i="1" s="1"/>
  <c r="BJ505" i="1"/>
  <c r="AC505" i="1"/>
  <c r="AD505" i="1"/>
  <c r="AE505" i="1"/>
  <c r="D506" i="1"/>
  <c r="K506" i="1"/>
  <c r="L506" i="1"/>
  <c r="M506" i="1"/>
  <c r="T506" i="1"/>
  <c r="Z506" i="1"/>
  <c r="BK506" i="1" s="1"/>
  <c r="BJ506" i="1"/>
  <c r="AC506" i="1"/>
  <c r="AD506" i="1"/>
  <c r="AE506" i="1"/>
  <c r="D507" i="1"/>
  <c r="K507" i="1"/>
  <c r="L507" i="1"/>
  <c r="M507" i="1"/>
  <c r="T507" i="1"/>
  <c r="Z507" i="1"/>
  <c r="BK507" i="1" s="1"/>
  <c r="BJ507" i="1"/>
  <c r="AC507" i="1"/>
  <c r="AD507" i="1"/>
  <c r="AE507" i="1"/>
  <c r="D508" i="1"/>
  <c r="K508" i="1"/>
  <c r="L508" i="1"/>
  <c r="M508" i="1"/>
  <c r="T508" i="1"/>
  <c r="Z508" i="1"/>
  <c r="BK508" i="1" s="1"/>
  <c r="BJ508" i="1"/>
  <c r="AC508" i="1"/>
  <c r="AD508" i="1"/>
  <c r="AE508" i="1"/>
  <c r="D509" i="1"/>
  <c r="K509" i="1"/>
  <c r="L509" i="1"/>
  <c r="M509" i="1"/>
  <c r="T509" i="1"/>
  <c r="Z509" i="1"/>
  <c r="BK509" i="1" s="1"/>
  <c r="BJ509" i="1"/>
  <c r="AC509" i="1"/>
  <c r="AD509" i="1"/>
  <c r="AE509" i="1"/>
  <c r="D510" i="1"/>
  <c r="K510" i="1"/>
  <c r="L510" i="1"/>
  <c r="M510" i="1"/>
  <c r="T510" i="1"/>
  <c r="Z510" i="1"/>
  <c r="BK510" i="1" s="1"/>
  <c r="BJ510" i="1"/>
  <c r="AC510" i="1"/>
  <c r="AD510" i="1"/>
  <c r="AE510" i="1"/>
  <c r="D511" i="1"/>
  <c r="K511" i="1"/>
  <c r="L511" i="1"/>
  <c r="M511" i="1"/>
  <c r="T511" i="1"/>
  <c r="Z511" i="1"/>
  <c r="BK511" i="1" s="1"/>
  <c r="BJ511" i="1"/>
  <c r="AC511" i="1"/>
  <c r="AD511" i="1"/>
  <c r="AE511" i="1"/>
  <c r="D512" i="1"/>
  <c r="K512" i="1"/>
  <c r="L512" i="1"/>
  <c r="M512" i="1"/>
  <c r="T512" i="1"/>
  <c r="Z512" i="1"/>
  <c r="BK512" i="1" s="1"/>
  <c r="BJ512" i="1"/>
  <c r="AC512" i="1"/>
  <c r="AD512" i="1"/>
  <c r="AE512" i="1"/>
  <c r="D513" i="1"/>
  <c r="K513" i="1"/>
  <c r="L513" i="1"/>
  <c r="M513" i="1"/>
  <c r="T513" i="1"/>
  <c r="Z513" i="1"/>
  <c r="BK513" i="1" s="1"/>
  <c r="BJ513" i="1"/>
  <c r="AC513" i="1"/>
  <c r="AD513" i="1"/>
  <c r="AE513" i="1"/>
  <c r="D514" i="1"/>
  <c r="K514" i="1"/>
  <c r="L514" i="1"/>
  <c r="M514" i="1"/>
  <c r="T514" i="1"/>
  <c r="Z514" i="1"/>
  <c r="BK514" i="1" s="1"/>
  <c r="BJ514" i="1"/>
  <c r="AC514" i="1"/>
  <c r="AD514" i="1"/>
  <c r="AE514" i="1"/>
  <c r="D515" i="1"/>
  <c r="K515" i="1"/>
  <c r="L515" i="1"/>
  <c r="M515" i="1"/>
  <c r="T515" i="1"/>
  <c r="Z515" i="1"/>
  <c r="BK515" i="1" s="1"/>
  <c r="BJ515" i="1"/>
  <c r="AC515" i="1"/>
  <c r="AD515" i="1"/>
  <c r="AE515" i="1"/>
  <c r="D516" i="1"/>
  <c r="K516" i="1"/>
  <c r="L516" i="1"/>
  <c r="M516" i="1"/>
  <c r="T516" i="1"/>
  <c r="Z516" i="1"/>
  <c r="BK516" i="1" s="1"/>
  <c r="BJ516" i="1"/>
  <c r="AC516" i="1"/>
  <c r="AD516" i="1"/>
  <c r="AE516" i="1"/>
  <c r="D517" i="1"/>
  <c r="K517" i="1"/>
  <c r="L517" i="1"/>
  <c r="M517" i="1"/>
  <c r="T517" i="1"/>
  <c r="Z517" i="1"/>
  <c r="BK517" i="1" s="1"/>
  <c r="BJ517" i="1"/>
  <c r="AC517" i="1"/>
  <c r="AD517" i="1"/>
  <c r="AE517" i="1"/>
  <c r="D518" i="1"/>
  <c r="K518" i="1"/>
  <c r="L518" i="1"/>
  <c r="M518" i="1"/>
  <c r="T518" i="1"/>
  <c r="Z518" i="1"/>
  <c r="BK518" i="1" s="1"/>
  <c r="BJ518" i="1"/>
  <c r="AC518" i="1"/>
  <c r="AD518" i="1"/>
  <c r="AE518" i="1"/>
  <c r="D519" i="1"/>
  <c r="K519" i="1"/>
  <c r="L519" i="1"/>
  <c r="M519" i="1"/>
  <c r="T519" i="1"/>
  <c r="Z519" i="1"/>
  <c r="BK519" i="1" s="1"/>
  <c r="BJ519" i="1"/>
  <c r="AC519" i="1"/>
  <c r="AD519" i="1"/>
  <c r="AE519" i="1"/>
  <c r="D520" i="1"/>
  <c r="K520" i="1"/>
  <c r="L520" i="1"/>
  <c r="M520" i="1"/>
  <c r="T520" i="1"/>
  <c r="Z520" i="1"/>
  <c r="BK520" i="1" s="1"/>
  <c r="BJ520" i="1"/>
  <c r="AC520" i="1"/>
  <c r="AD520" i="1"/>
  <c r="AE520" i="1"/>
  <c r="D521" i="1"/>
  <c r="K521" i="1"/>
  <c r="L521" i="1"/>
  <c r="M521" i="1"/>
  <c r="T521" i="1"/>
  <c r="Z521" i="1"/>
  <c r="BK521" i="1" s="1"/>
  <c r="BJ521" i="1"/>
  <c r="AC521" i="1"/>
  <c r="AD521" i="1"/>
  <c r="AE521" i="1"/>
  <c r="D522" i="1"/>
  <c r="K522" i="1"/>
  <c r="L522" i="1"/>
  <c r="M522" i="1"/>
  <c r="T522" i="1"/>
  <c r="Z522" i="1"/>
  <c r="BK522" i="1" s="1"/>
  <c r="BJ522" i="1"/>
  <c r="AC522" i="1"/>
  <c r="AD522" i="1"/>
  <c r="AE522" i="1"/>
  <c r="D523" i="1"/>
  <c r="K523" i="1"/>
  <c r="L523" i="1"/>
  <c r="M523" i="1"/>
  <c r="T523" i="1"/>
  <c r="Z523" i="1"/>
  <c r="BK523" i="1" s="1"/>
  <c r="BJ523" i="1"/>
  <c r="AC523" i="1"/>
  <c r="AD523" i="1"/>
  <c r="AE523" i="1"/>
  <c r="D524" i="1"/>
  <c r="K524" i="1"/>
  <c r="L524" i="1"/>
  <c r="M524" i="1"/>
  <c r="T524" i="1"/>
  <c r="Z524" i="1"/>
  <c r="BK524" i="1" s="1"/>
  <c r="BJ524" i="1"/>
  <c r="AC524" i="1"/>
  <c r="AD524" i="1"/>
  <c r="AE524" i="1"/>
  <c r="D525" i="1"/>
  <c r="K525" i="1"/>
  <c r="L525" i="1"/>
  <c r="M525" i="1"/>
  <c r="T525" i="1"/>
  <c r="Z525" i="1"/>
  <c r="BK525" i="1" s="1"/>
  <c r="BJ525" i="1"/>
  <c r="AC525" i="1"/>
  <c r="AD525" i="1"/>
  <c r="AE525" i="1"/>
  <c r="D526" i="1"/>
  <c r="K526" i="1"/>
  <c r="L526" i="1"/>
  <c r="M526" i="1"/>
  <c r="T526" i="1"/>
  <c r="Z526" i="1"/>
  <c r="BK526" i="1" s="1"/>
  <c r="BJ526" i="1"/>
  <c r="AC526" i="1"/>
  <c r="AD526" i="1"/>
  <c r="AE526" i="1"/>
  <c r="D527" i="1"/>
  <c r="K527" i="1"/>
  <c r="L527" i="1"/>
  <c r="M527" i="1"/>
  <c r="T527" i="1"/>
  <c r="Z527" i="1"/>
  <c r="BK527" i="1" s="1"/>
  <c r="BJ527" i="1"/>
  <c r="AC527" i="1"/>
  <c r="AD527" i="1"/>
  <c r="AE527" i="1"/>
  <c r="D528" i="1"/>
  <c r="K528" i="1"/>
  <c r="L528" i="1"/>
  <c r="M528" i="1"/>
  <c r="T528" i="1"/>
  <c r="Z528" i="1"/>
  <c r="BK528" i="1" s="1"/>
  <c r="BJ528" i="1"/>
  <c r="AC528" i="1"/>
  <c r="AD528" i="1"/>
  <c r="AE528" i="1"/>
  <c r="D529" i="1"/>
  <c r="K529" i="1"/>
  <c r="L529" i="1"/>
  <c r="M529" i="1"/>
  <c r="T529" i="1"/>
  <c r="Z529" i="1"/>
  <c r="BK529" i="1" s="1"/>
  <c r="BJ529" i="1"/>
  <c r="AC529" i="1"/>
  <c r="AD529" i="1"/>
  <c r="AE529" i="1"/>
  <c r="D530" i="1"/>
  <c r="K530" i="1"/>
  <c r="L530" i="1"/>
  <c r="M530" i="1"/>
  <c r="T530" i="1"/>
  <c r="Z530" i="1"/>
  <c r="BK530" i="1" s="1"/>
  <c r="BJ530" i="1"/>
  <c r="AC530" i="1"/>
  <c r="AD530" i="1"/>
  <c r="AE530" i="1"/>
  <c r="D531" i="1"/>
  <c r="K531" i="1"/>
  <c r="L531" i="1"/>
  <c r="M531" i="1"/>
  <c r="T531" i="1"/>
  <c r="Z531" i="1"/>
  <c r="BK531" i="1" s="1"/>
  <c r="BJ531" i="1"/>
  <c r="AC531" i="1"/>
  <c r="AD531" i="1"/>
  <c r="AE531" i="1"/>
  <c r="D532" i="1"/>
  <c r="K532" i="1"/>
  <c r="L532" i="1"/>
  <c r="M532" i="1"/>
  <c r="T532" i="1"/>
  <c r="Z532" i="1"/>
  <c r="BK532" i="1" s="1"/>
  <c r="BJ532" i="1"/>
  <c r="AC532" i="1"/>
  <c r="AD532" i="1"/>
  <c r="AE532" i="1"/>
  <c r="D533" i="1"/>
  <c r="K533" i="1"/>
  <c r="L533" i="1"/>
  <c r="M533" i="1"/>
  <c r="T533" i="1"/>
  <c r="Z533" i="1"/>
  <c r="BK533" i="1" s="1"/>
  <c r="BJ533" i="1"/>
  <c r="AC533" i="1"/>
  <c r="AD533" i="1"/>
  <c r="AE533" i="1"/>
  <c r="D534" i="1"/>
  <c r="K534" i="1"/>
  <c r="L534" i="1"/>
  <c r="M534" i="1"/>
  <c r="T534" i="1"/>
  <c r="Z534" i="1"/>
  <c r="BK534" i="1" s="1"/>
  <c r="BJ534" i="1"/>
  <c r="AC534" i="1"/>
  <c r="AD534" i="1"/>
  <c r="AE534" i="1"/>
  <c r="D535" i="1"/>
  <c r="K535" i="1"/>
  <c r="L535" i="1"/>
  <c r="M535" i="1"/>
  <c r="T535" i="1"/>
  <c r="Z535" i="1"/>
  <c r="BK535" i="1" s="1"/>
  <c r="BJ535" i="1"/>
  <c r="AC535" i="1"/>
  <c r="AD535" i="1"/>
  <c r="AE535" i="1"/>
  <c r="D536" i="1"/>
  <c r="K536" i="1"/>
  <c r="L536" i="1"/>
  <c r="M536" i="1"/>
  <c r="T536" i="1"/>
  <c r="Z536" i="1"/>
  <c r="BK536" i="1" s="1"/>
  <c r="BJ536" i="1"/>
  <c r="AC536" i="1"/>
  <c r="AD536" i="1"/>
  <c r="AE536" i="1"/>
  <c r="D537" i="1"/>
  <c r="K537" i="1"/>
  <c r="L537" i="1"/>
  <c r="M537" i="1"/>
  <c r="T537" i="1"/>
  <c r="Z537" i="1"/>
  <c r="BK537" i="1" s="1"/>
  <c r="BJ537" i="1"/>
  <c r="AC537" i="1"/>
  <c r="AD537" i="1"/>
  <c r="AE537" i="1"/>
  <c r="D538" i="1"/>
  <c r="K538" i="1"/>
  <c r="L538" i="1"/>
  <c r="M538" i="1"/>
  <c r="T538" i="1"/>
  <c r="Z538" i="1"/>
  <c r="BK538" i="1" s="1"/>
  <c r="BJ538" i="1"/>
  <c r="AC538" i="1"/>
  <c r="AD538" i="1"/>
  <c r="AE538" i="1"/>
  <c r="D539" i="1"/>
  <c r="K539" i="1"/>
  <c r="L539" i="1"/>
  <c r="M539" i="1"/>
  <c r="T539" i="1"/>
  <c r="Z539" i="1"/>
  <c r="BK539" i="1" s="1"/>
  <c r="BJ539" i="1"/>
  <c r="AC539" i="1"/>
  <c r="AD539" i="1"/>
  <c r="AE539" i="1"/>
  <c r="D540" i="1"/>
  <c r="K540" i="1"/>
  <c r="L540" i="1"/>
  <c r="M540" i="1"/>
  <c r="T540" i="1"/>
  <c r="Z540" i="1"/>
  <c r="BK540" i="1" s="1"/>
  <c r="BJ540" i="1"/>
  <c r="AC540" i="1"/>
  <c r="AD540" i="1"/>
  <c r="AE540" i="1"/>
  <c r="D541" i="1"/>
  <c r="K541" i="1"/>
  <c r="L541" i="1"/>
  <c r="M541" i="1"/>
  <c r="T541" i="1"/>
  <c r="Z541" i="1"/>
  <c r="BK541" i="1" s="1"/>
  <c r="BJ541" i="1"/>
  <c r="AC541" i="1"/>
  <c r="AD541" i="1"/>
  <c r="AE541" i="1"/>
  <c r="D542" i="1"/>
  <c r="K542" i="1"/>
  <c r="L542" i="1"/>
  <c r="M542" i="1"/>
  <c r="T542" i="1"/>
  <c r="Z542" i="1"/>
  <c r="BK542" i="1" s="1"/>
  <c r="BJ542" i="1"/>
  <c r="AC542" i="1"/>
  <c r="AD542" i="1"/>
  <c r="AE542" i="1"/>
  <c r="D543" i="1"/>
  <c r="K543" i="1"/>
  <c r="L543" i="1"/>
  <c r="M543" i="1"/>
  <c r="T543" i="1"/>
  <c r="Z543" i="1"/>
  <c r="BK543" i="1" s="1"/>
  <c r="BJ543" i="1"/>
  <c r="AC543" i="1"/>
  <c r="AD543" i="1"/>
  <c r="AE543" i="1"/>
  <c r="D544" i="1"/>
  <c r="K544" i="1"/>
  <c r="L544" i="1"/>
  <c r="M544" i="1"/>
  <c r="T544" i="1"/>
  <c r="Z544" i="1"/>
  <c r="BK544" i="1" s="1"/>
  <c r="BJ544" i="1"/>
  <c r="AC544" i="1"/>
  <c r="AD544" i="1"/>
  <c r="AE544" i="1"/>
  <c r="D545" i="1"/>
  <c r="K545" i="1"/>
  <c r="L545" i="1"/>
  <c r="M545" i="1"/>
  <c r="T545" i="1"/>
  <c r="Z545" i="1"/>
  <c r="BK545" i="1" s="1"/>
  <c r="BJ545" i="1"/>
  <c r="AC545" i="1"/>
  <c r="AD545" i="1"/>
  <c r="AE545" i="1"/>
  <c r="D546" i="1"/>
  <c r="K546" i="1"/>
  <c r="L546" i="1"/>
  <c r="M546" i="1"/>
  <c r="T546" i="1"/>
  <c r="Z546" i="1"/>
  <c r="BK546" i="1" s="1"/>
  <c r="BJ546" i="1"/>
  <c r="AC546" i="1"/>
  <c r="AD546" i="1"/>
  <c r="AE546" i="1"/>
  <c r="D547" i="1"/>
  <c r="K547" i="1"/>
  <c r="L547" i="1"/>
  <c r="M547" i="1"/>
  <c r="T547" i="1"/>
  <c r="Z547" i="1"/>
  <c r="BK547" i="1" s="1"/>
  <c r="BJ547" i="1"/>
  <c r="AC547" i="1"/>
  <c r="AD547" i="1"/>
  <c r="AE547" i="1"/>
  <c r="D548" i="1"/>
  <c r="K548" i="1"/>
  <c r="L548" i="1"/>
  <c r="M548" i="1"/>
  <c r="T548" i="1"/>
  <c r="Z548" i="1"/>
  <c r="BK548" i="1" s="1"/>
  <c r="BJ548" i="1"/>
  <c r="AC548" i="1"/>
  <c r="AD548" i="1"/>
  <c r="AE548" i="1"/>
  <c r="D549" i="1"/>
  <c r="K549" i="1"/>
  <c r="L549" i="1"/>
  <c r="M549" i="1"/>
  <c r="T549" i="1"/>
  <c r="Z549" i="1"/>
  <c r="BK549" i="1" s="1"/>
  <c r="BJ549" i="1"/>
  <c r="AC549" i="1"/>
  <c r="AD549" i="1"/>
  <c r="AE549" i="1"/>
  <c r="D550" i="1"/>
  <c r="K550" i="1"/>
  <c r="L550" i="1"/>
  <c r="M550" i="1"/>
  <c r="T550" i="1"/>
  <c r="Z550" i="1"/>
  <c r="BK550" i="1" s="1"/>
  <c r="BJ550" i="1"/>
  <c r="AC550" i="1"/>
  <c r="AD550" i="1"/>
  <c r="AE550" i="1"/>
  <c r="D551" i="1"/>
  <c r="K551" i="1"/>
  <c r="L551" i="1"/>
  <c r="M551" i="1"/>
  <c r="T551" i="1"/>
  <c r="Z551" i="1"/>
  <c r="BK551" i="1" s="1"/>
  <c r="BJ551" i="1"/>
  <c r="AC551" i="1"/>
  <c r="AD551" i="1"/>
  <c r="AE551" i="1"/>
  <c r="D552" i="1"/>
  <c r="K552" i="1"/>
  <c r="L552" i="1"/>
  <c r="M552" i="1"/>
  <c r="T552" i="1"/>
  <c r="Z552" i="1"/>
  <c r="BK552" i="1" s="1"/>
  <c r="BJ552" i="1"/>
  <c r="AC552" i="1"/>
  <c r="AD552" i="1"/>
  <c r="AE552" i="1"/>
  <c r="D553" i="1"/>
  <c r="K553" i="1"/>
  <c r="L553" i="1"/>
  <c r="M553" i="1"/>
  <c r="T553" i="1"/>
  <c r="Z553" i="1"/>
  <c r="BK553" i="1" s="1"/>
  <c r="BJ553" i="1"/>
  <c r="AC553" i="1"/>
  <c r="AD553" i="1"/>
  <c r="AE553" i="1"/>
  <c r="D554" i="1"/>
  <c r="K554" i="1"/>
  <c r="L554" i="1"/>
  <c r="M554" i="1"/>
  <c r="T554" i="1"/>
  <c r="Z554" i="1"/>
  <c r="BK554" i="1" s="1"/>
  <c r="BJ554" i="1"/>
  <c r="AC554" i="1"/>
  <c r="AD554" i="1"/>
  <c r="AE554" i="1"/>
  <c r="D555" i="1"/>
  <c r="K555" i="1"/>
  <c r="L555" i="1"/>
  <c r="M555" i="1"/>
  <c r="T555" i="1"/>
  <c r="Z555" i="1"/>
  <c r="BK555" i="1" s="1"/>
  <c r="BJ555" i="1"/>
  <c r="AC555" i="1"/>
  <c r="AD555" i="1"/>
  <c r="AE555" i="1"/>
  <c r="D556" i="1"/>
  <c r="K556" i="1"/>
  <c r="L556" i="1"/>
  <c r="M556" i="1"/>
  <c r="T556" i="1"/>
  <c r="Z556" i="1"/>
  <c r="BK556" i="1" s="1"/>
  <c r="BJ556" i="1"/>
  <c r="AC556" i="1"/>
  <c r="AD556" i="1"/>
  <c r="AE556" i="1"/>
  <c r="D557" i="1"/>
  <c r="K557" i="1"/>
  <c r="L557" i="1"/>
  <c r="M557" i="1"/>
  <c r="T557" i="1"/>
  <c r="Z557" i="1"/>
  <c r="BK557" i="1" s="1"/>
  <c r="BJ557" i="1"/>
  <c r="AC557" i="1"/>
  <c r="AD557" i="1"/>
  <c r="AE557" i="1"/>
  <c r="D558" i="1"/>
  <c r="K558" i="1"/>
  <c r="L558" i="1"/>
  <c r="M558" i="1"/>
  <c r="T558" i="1"/>
  <c r="Z558" i="1"/>
  <c r="BK558" i="1" s="1"/>
  <c r="BJ558" i="1"/>
  <c r="AC558" i="1"/>
  <c r="AD558" i="1"/>
  <c r="AE558" i="1"/>
  <c r="D559" i="1"/>
  <c r="K559" i="1"/>
  <c r="L559" i="1"/>
  <c r="M559" i="1"/>
  <c r="T559" i="1"/>
  <c r="Z559" i="1"/>
  <c r="BK559" i="1" s="1"/>
  <c r="BJ559" i="1"/>
  <c r="AC559" i="1"/>
  <c r="AD559" i="1"/>
  <c r="AE559" i="1"/>
  <c r="D560" i="1"/>
  <c r="K560" i="1"/>
  <c r="L560" i="1"/>
  <c r="M560" i="1"/>
  <c r="T560" i="1"/>
  <c r="Z560" i="1"/>
  <c r="BK560" i="1" s="1"/>
  <c r="BJ560" i="1"/>
  <c r="AC560" i="1"/>
  <c r="AD560" i="1"/>
  <c r="AE560" i="1"/>
  <c r="D561" i="1"/>
  <c r="K561" i="1"/>
  <c r="L561" i="1"/>
  <c r="M561" i="1"/>
  <c r="T561" i="1"/>
  <c r="Z561" i="1"/>
  <c r="BK561" i="1" s="1"/>
  <c r="BJ561" i="1"/>
  <c r="AC561" i="1"/>
  <c r="AD561" i="1"/>
  <c r="AE561" i="1"/>
  <c r="D562" i="1"/>
  <c r="K562" i="1"/>
  <c r="L562" i="1"/>
  <c r="M562" i="1"/>
  <c r="T562" i="1"/>
  <c r="Z562" i="1"/>
  <c r="BK562" i="1" s="1"/>
  <c r="BJ562" i="1"/>
  <c r="AC562" i="1"/>
  <c r="AD562" i="1"/>
  <c r="AE562" i="1"/>
  <c r="D563" i="1"/>
  <c r="K563" i="1"/>
  <c r="L563" i="1"/>
  <c r="M563" i="1"/>
  <c r="T563" i="1"/>
  <c r="Z563" i="1"/>
  <c r="BK563" i="1" s="1"/>
  <c r="BJ563" i="1"/>
  <c r="AC563" i="1"/>
  <c r="AD563" i="1"/>
  <c r="AE563" i="1"/>
  <c r="D564" i="1"/>
  <c r="K564" i="1"/>
  <c r="L564" i="1"/>
  <c r="M564" i="1"/>
  <c r="T564" i="1"/>
  <c r="Z564" i="1"/>
  <c r="BK564" i="1" s="1"/>
  <c r="BJ564" i="1"/>
  <c r="AC564" i="1"/>
  <c r="AD564" i="1"/>
  <c r="AE564" i="1"/>
  <c r="D565" i="1"/>
  <c r="K565" i="1"/>
  <c r="L565" i="1"/>
  <c r="M565" i="1"/>
  <c r="T565" i="1"/>
  <c r="Z565" i="1"/>
  <c r="BK565" i="1" s="1"/>
  <c r="BJ565" i="1"/>
  <c r="AC565" i="1"/>
  <c r="AD565" i="1"/>
  <c r="AE565" i="1"/>
  <c r="D566" i="1"/>
  <c r="K566" i="1"/>
  <c r="L566" i="1"/>
  <c r="M566" i="1"/>
  <c r="T566" i="1"/>
  <c r="Z566" i="1"/>
  <c r="BK566" i="1" s="1"/>
  <c r="BJ566" i="1"/>
  <c r="AC566" i="1"/>
  <c r="AD566" i="1"/>
  <c r="AE566" i="1"/>
  <c r="D567" i="1"/>
  <c r="K567" i="1"/>
  <c r="L567" i="1"/>
  <c r="M567" i="1"/>
  <c r="T567" i="1"/>
  <c r="Z567" i="1"/>
  <c r="BK567" i="1" s="1"/>
  <c r="BJ567" i="1"/>
  <c r="AC567" i="1"/>
  <c r="AD567" i="1"/>
  <c r="AE567" i="1"/>
  <c r="D568" i="1"/>
  <c r="K568" i="1"/>
  <c r="L568" i="1"/>
  <c r="M568" i="1"/>
  <c r="T568" i="1"/>
  <c r="Z568" i="1"/>
  <c r="BK568" i="1" s="1"/>
  <c r="BJ568" i="1"/>
  <c r="AC568" i="1"/>
  <c r="AD568" i="1"/>
  <c r="AE568" i="1"/>
  <c r="D569" i="1"/>
  <c r="K569" i="1"/>
  <c r="L569" i="1"/>
  <c r="M569" i="1"/>
  <c r="T569" i="1"/>
  <c r="Z569" i="1"/>
  <c r="BK569" i="1" s="1"/>
  <c r="BJ569" i="1"/>
  <c r="AC569" i="1"/>
  <c r="AD569" i="1"/>
  <c r="AE569" i="1"/>
  <c r="D570" i="1"/>
  <c r="K570" i="1"/>
  <c r="L570" i="1"/>
  <c r="M570" i="1"/>
  <c r="T570" i="1"/>
  <c r="Z570" i="1"/>
  <c r="BK570" i="1" s="1"/>
  <c r="BJ570" i="1"/>
  <c r="AC570" i="1"/>
  <c r="AD570" i="1"/>
  <c r="AE570" i="1"/>
  <c r="D571" i="1"/>
  <c r="K571" i="1"/>
  <c r="L571" i="1"/>
  <c r="M571" i="1"/>
  <c r="T571" i="1"/>
  <c r="Z571" i="1"/>
  <c r="BK571" i="1" s="1"/>
  <c r="BJ571" i="1"/>
  <c r="AC571" i="1"/>
  <c r="AD571" i="1"/>
  <c r="AE571" i="1"/>
  <c r="D572" i="1"/>
  <c r="K572" i="1"/>
  <c r="L572" i="1"/>
  <c r="M572" i="1"/>
  <c r="T572" i="1"/>
  <c r="Z572" i="1"/>
  <c r="BK572" i="1" s="1"/>
  <c r="BJ572" i="1"/>
  <c r="AC572" i="1"/>
  <c r="AD572" i="1"/>
  <c r="AE572" i="1"/>
  <c r="D573" i="1"/>
  <c r="K573" i="1"/>
  <c r="L573" i="1"/>
  <c r="M573" i="1"/>
  <c r="T573" i="1"/>
  <c r="Z573" i="1"/>
  <c r="BK573" i="1" s="1"/>
  <c r="BJ573" i="1"/>
  <c r="AC573" i="1"/>
  <c r="AD573" i="1"/>
  <c r="AE573" i="1"/>
  <c r="D574" i="1"/>
  <c r="K574" i="1"/>
  <c r="L574" i="1"/>
  <c r="M574" i="1"/>
  <c r="T574" i="1"/>
  <c r="Z574" i="1"/>
  <c r="BK574" i="1" s="1"/>
  <c r="BJ574" i="1"/>
  <c r="AC574" i="1"/>
  <c r="AD574" i="1"/>
  <c r="AE574" i="1"/>
  <c r="D575" i="1"/>
  <c r="K575" i="1"/>
  <c r="L575" i="1"/>
  <c r="M575" i="1"/>
  <c r="T575" i="1"/>
  <c r="Z575" i="1"/>
  <c r="BK575" i="1" s="1"/>
  <c r="BJ575" i="1"/>
  <c r="AC575" i="1"/>
  <c r="AD575" i="1"/>
  <c r="AE575" i="1"/>
  <c r="D576" i="1"/>
  <c r="K576" i="1"/>
  <c r="L576" i="1"/>
  <c r="M576" i="1"/>
  <c r="T576" i="1"/>
  <c r="Z576" i="1"/>
  <c r="BK576" i="1" s="1"/>
  <c r="BJ576" i="1"/>
  <c r="AC576" i="1"/>
  <c r="AD576" i="1"/>
  <c r="AE576" i="1"/>
  <c r="D577" i="1"/>
  <c r="K577" i="1"/>
  <c r="L577" i="1"/>
  <c r="M577" i="1"/>
  <c r="T577" i="1"/>
  <c r="Z577" i="1"/>
  <c r="BK577" i="1" s="1"/>
  <c r="BJ577" i="1"/>
  <c r="AC577" i="1"/>
  <c r="AD577" i="1"/>
  <c r="AE577" i="1"/>
  <c r="D578" i="1"/>
  <c r="K578" i="1"/>
  <c r="L578" i="1"/>
  <c r="M578" i="1"/>
  <c r="T578" i="1"/>
  <c r="Z578" i="1"/>
  <c r="BK578" i="1" s="1"/>
  <c r="BJ578" i="1"/>
  <c r="AC578" i="1"/>
  <c r="AD578" i="1"/>
  <c r="AE578" i="1"/>
  <c r="D579" i="1"/>
  <c r="K579" i="1"/>
  <c r="L579" i="1"/>
  <c r="M579" i="1"/>
  <c r="T579" i="1"/>
  <c r="Z579" i="1"/>
  <c r="BK579" i="1" s="1"/>
  <c r="BJ579" i="1"/>
  <c r="AC579" i="1"/>
  <c r="AD579" i="1"/>
  <c r="AE579" i="1"/>
  <c r="D580" i="1"/>
  <c r="K580" i="1"/>
  <c r="L580" i="1"/>
  <c r="M580" i="1"/>
  <c r="T580" i="1"/>
  <c r="Z580" i="1"/>
  <c r="BK580" i="1" s="1"/>
  <c r="BJ580" i="1"/>
  <c r="AC580" i="1"/>
  <c r="AD580" i="1"/>
  <c r="AE580" i="1"/>
  <c r="D581" i="1"/>
  <c r="K581" i="1"/>
  <c r="L581" i="1"/>
  <c r="M581" i="1"/>
  <c r="T581" i="1"/>
  <c r="Z581" i="1"/>
  <c r="BK581" i="1" s="1"/>
  <c r="BJ581" i="1"/>
  <c r="AC581" i="1"/>
  <c r="AD581" i="1"/>
  <c r="AE581" i="1"/>
  <c r="D582" i="1"/>
  <c r="K582" i="1"/>
  <c r="L582" i="1"/>
  <c r="M582" i="1"/>
  <c r="T582" i="1"/>
  <c r="Z582" i="1"/>
  <c r="BK582" i="1" s="1"/>
  <c r="BJ582" i="1"/>
  <c r="AC582" i="1"/>
  <c r="AD582" i="1"/>
  <c r="AE582" i="1"/>
  <c r="D583" i="1"/>
  <c r="K583" i="1"/>
  <c r="L583" i="1"/>
  <c r="M583" i="1"/>
  <c r="T583" i="1"/>
  <c r="Z583" i="1"/>
  <c r="BK583" i="1" s="1"/>
  <c r="BJ583" i="1"/>
  <c r="AC583" i="1"/>
  <c r="AD583" i="1"/>
  <c r="AE583" i="1"/>
  <c r="D584" i="1"/>
  <c r="K584" i="1"/>
  <c r="L584" i="1"/>
  <c r="M584" i="1"/>
  <c r="T584" i="1"/>
  <c r="Z584" i="1"/>
  <c r="BK584" i="1" s="1"/>
  <c r="BJ584" i="1"/>
  <c r="AC584" i="1"/>
  <c r="AD584" i="1"/>
  <c r="AE584" i="1"/>
  <c r="D585" i="1"/>
  <c r="K585" i="1"/>
  <c r="L585" i="1"/>
  <c r="M585" i="1"/>
  <c r="T585" i="1"/>
  <c r="Z585" i="1"/>
  <c r="BK585" i="1" s="1"/>
  <c r="BJ585" i="1"/>
  <c r="AC585" i="1"/>
  <c r="AD585" i="1"/>
  <c r="AE585" i="1"/>
  <c r="D586" i="1"/>
  <c r="K586" i="1"/>
  <c r="L586" i="1"/>
  <c r="M586" i="1"/>
  <c r="T586" i="1"/>
  <c r="Z586" i="1"/>
  <c r="BK586" i="1" s="1"/>
  <c r="BJ586" i="1"/>
  <c r="AC586" i="1"/>
  <c r="AD586" i="1"/>
  <c r="AE586" i="1"/>
  <c r="D587" i="1"/>
  <c r="K587" i="1"/>
  <c r="L587" i="1"/>
  <c r="M587" i="1"/>
  <c r="T587" i="1"/>
  <c r="Z587" i="1"/>
  <c r="BK587" i="1" s="1"/>
  <c r="BJ587" i="1"/>
  <c r="AC587" i="1"/>
  <c r="AD587" i="1"/>
  <c r="AE587" i="1"/>
  <c r="D588" i="1"/>
  <c r="K588" i="1"/>
  <c r="L588" i="1"/>
  <c r="M588" i="1"/>
  <c r="T588" i="1"/>
  <c r="Z588" i="1"/>
  <c r="BK588" i="1" s="1"/>
  <c r="BJ588" i="1"/>
  <c r="AC588" i="1"/>
  <c r="AD588" i="1"/>
  <c r="AE588" i="1"/>
  <c r="D589" i="1"/>
  <c r="K589" i="1"/>
  <c r="L589" i="1"/>
  <c r="M589" i="1"/>
  <c r="T589" i="1"/>
  <c r="Z589" i="1"/>
  <c r="BK589" i="1" s="1"/>
  <c r="BJ589" i="1"/>
  <c r="AC589" i="1"/>
  <c r="AD589" i="1"/>
  <c r="AE589" i="1"/>
  <c r="D590" i="1"/>
  <c r="K590" i="1"/>
  <c r="L590" i="1"/>
  <c r="M590" i="1"/>
  <c r="T590" i="1"/>
  <c r="Z590" i="1"/>
  <c r="BK590" i="1" s="1"/>
  <c r="BJ590" i="1"/>
  <c r="AC590" i="1"/>
  <c r="AD590" i="1"/>
  <c r="AE590" i="1"/>
  <c r="D591" i="1"/>
  <c r="K591" i="1"/>
  <c r="L591" i="1"/>
  <c r="M591" i="1"/>
  <c r="T591" i="1"/>
  <c r="Z591" i="1"/>
  <c r="BK591" i="1" s="1"/>
  <c r="BJ591" i="1"/>
  <c r="AC591" i="1"/>
  <c r="AD591" i="1"/>
  <c r="AE591" i="1"/>
  <c r="D592" i="1"/>
  <c r="K592" i="1"/>
  <c r="L592" i="1"/>
  <c r="M592" i="1"/>
  <c r="T592" i="1"/>
  <c r="Z592" i="1"/>
  <c r="BK592" i="1" s="1"/>
  <c r="BJ592" i="1"/>
  <c r="AC592" i="1"/>
  <c r="AD592" i="1"/>
  <c r="AE592" i="1"/>
  <c r="D593" i="1"/>
  <c r="K593" i="1"/>
  <c r="L593" i="1"/>
  <c r="M593" i="1"/>
  <c r="T593" i="1"/>
  <c r="Z593" i="1"/>
  <c r="BK593" i="1" s="1"/>
  <c r="BJ593" i="1"/>
  <c r="AC593" i="1"/>
  <c r="AD593" i="1"/>
  <c r="AE593" i="1"/>
  <c r="D594" i="1"/>
  <c r="K594" i="1"/>
  <c r="L594" i="1"/>
  <c r="M594" i="1"/>
  <c r="T594" i="1"/>
  <c r="Z594" i="1"/>
  <c r="BK594" i="1" s="1"/>
  <c r="BJ594" i="1"/>
  <c r="AC594" i="1"/>
  <c r="AD594" i="1"/>
  <c r="AE594" i="1"/>
  <c r="D595" i="1"/>
  <c r="K595" i="1"/>
  <c r="L595" i="1"/>
  <c r="M595" i="1"/>
  <c r="T595" i="1"/>
  <c r="Z595" i="1"/>
  <c r="BK595" i="1" s="1"/>
  <c r="BJ595" i="1"/>
  <c r="AC595" i="1"/>
  <c r="AD595" i="1"/>
  <c r="AE595" i="1"/>
  <c r="D596" i="1"/>
  <c r="K596" i="1"/>
  <c r="L596" i="1"/>
  <c r="M596" i="1"/>
  <c r="T596" i="1"/>
  <c r="Z596" i="1"/>
  <c r="BK596" i="1" s="1"/>
  <c r="BJ596" i="1"/>
  <c r="AC596" i="1"/>
  <c r="AD596" i="1"/>
  <c r="AE596" i="1"/>
  <c r="D597" i="1"/>
  <c r="K597" i="1"/>
  <c r="L597" i="1"/>
  <c r="M597" i="1"/>
  <c r="T597" i="1"/>
  <c r="Z597" i="1"/>
  <c r="BK597" i="1" s="1"/>
  <c r="BJ597" i="1"/>
  <c r="AC597" i="1"/>
  <c r="AD597" i="1"/>
  <c r="AE597" i="1"/>
  <c r="D598" i="1"/>
  <c r="K598" i="1"/>
  <c r="L598" i="1"/>
  <c r="M598" i="1"/>
  <c r="T598" i="1"/>
  <c r="Z598" i="1"/>
  <c r="BK598" i="1" s="1"/>
  <c r="BJ598" i="1"/>
  <c r="AC598" i="1"/>
  <c r="AD598" i="1"/>
  <c r="AE598" i="1"/>
  <c r="D599" i="1"/>
  <c r="K599" i="1"/>
  <c r="L599" i="1"/>
  <c r="M599" i="1"/>
  <c r="T599" i="1"/>
  <c r="Z599" i="1"/>
  <c r="BK599" i="1" s="1"/>
  <c r="BJ599" i="1"/>
  <c r="AC599" i="1"/>
  <c r="AD599" i="1"/>
  <c r="AE599" i="1"/>
  <c r="D600" i="1"/>
  <c r="K600" i="1"/>
  <c r="L600" i="1"/>
  <c r="M600" i="1"/>
  <c r="T600" i="1"/>
  <c r="Z600" i="1"/>
  <c r="BK600" i="1" s="1"/>
  <c r="BJ600" i="1"/>
  <c r="AC600" i="1"/>
  <c r="AD600" i="1"/>
  <c r="AE600" i="1"/>
  <c r="D601" i="1"/>
  <c r="K601" i="1"/>
  <c r="L601" i="1"/>
  <c r="M601" i="1"/>
  <c r="T601" i="1"/>
  <c r="Z601" i="1"/>
  <c r="BK601" i="1" s="1"/>
  <c r="BJ601" i="1"/>
  <c r="AC601" i="1"/>
  <c r="AD601" i="1"/>
  <c r="AE601" i="1"/>
  <c r="D602" i="1"/>
  <c r="K602" i="1"/>
  <c r="L602" i="1"/>
  <c r="M602" i="1"/>
  <c r="T602" i="1"/>
  <c r="Z602" i="1"/>
  <c r="BK602" i="1" s="1"/>
  <c r="BJ602" i="1"/>
  <c r="AC602" i="1"/>
  <c r="AD602" i="1"/>
  <c r="AE602" i="1"/>
  <c r="D603" i="1"/>
  <c r="K603" i="1"/>
  <c r="L603" i="1"/>
  <c r="M603" i="1"/>
  <c r="T603" i="1"/>
  <c r="Z603" i="1"/>
  <c r="BK603" i="1" s="1"/>
  <c r="BJ603" i="1"/>
  <c r="AC603" i="1"/>
  <c r="AD603" i="1"/>
  <c r="AE603" i="1"/>
  <c r="D604" i="1"/>
  <c r="K604" i="1"/>
  <c r="L604" i="1"/>
  <c r="M604" i="1"/>
  <c r="T604" i="1"/>
  <c r="Z604" i="1"/>
  <c r="BK604" i="1" s="1"/>
  <c r="BJ604" i="1"/>
  <c r="AC604" i="1"/>
  <c r="AD604" i="1"/>
  <c r="AE604" i="1"/>
  <c r="D605" i="1"/>
  <c r="K605" i="1"/>
  <c r="L605" i="1"/>
  <c r="M605" i="1"/>
  <c r="T605" i="1"/>
  <c r="Z605" i="1"/>
  <c r="BK605" i="1" s="1"/>
  <c r="BJ605" i="1"/>
  <c r="AC605" i="1"/>
  <c r="AD605" i="1"/>
  <c r="AE605" i="1"/>
  <c r="D606" i="1"/>
  <c r="K606" i="1"/>
  <c r="L606" i="1"/>
  <c r="M606" i="1"/>
  <c r="T606" i="1"/>
  <c r="Z606" i="1"/>
  <c r="BK606" i="1" s="1"/>
  <c r="BJ606" i="1"/>
  <c r="AC606" i="1"/>
  <c r="AD606" i="1"/>
  <c r="AE606" i="1"/>
  <c r="D607" i="1"/>
  <c r="K607" i="1"/>
  <c r="L607" i="1"/>
  <c r="M607" i="1"/>
  <c r="T607" i="1"/>
  <c r="Z607" i="1"/>
  <c r="BK607" i="1" s="1"/>
  <c r="BJ607" i="1"/>
  <c r="AC607" i="1"/>
  <c r="AD607" i="1"/>
  <c r="AE607" i="1"/>
  <c r="D608" i="1"/>
  <c r="K608" i="1"/>
  <c r="L608" i="1"/>
  <c r="M608" i="1"/>
  <c r="T608" i="1"/>
  <c r="Z608" i="1"/>
  <c r="BK608" i="1" s="1"/>
  <c r="BJ608" i="1"/>
  <c r="AC608" i="1"/>
  <c r="AD608" i="1"/>
  <c r="AE608" i="1"/>
  <c r="D609" i="1"/>
  <c r="K609" i="1"/>
  <c r="L609" i="1"/>
  <c r="M609" i="1"/>
  <c r="T609" i="1"/>
  <c r="Z609" i="1"/>
  <c r="BK609" i="1" s="1"/>
  <c r="BJ609" i="1"/>
  <c r="AC609" i="1"/>
  <c r="AD609" i="1"/>
  <c r="AE609" i="1"/>
  <c r="D610" i="1"/>
  <c r="K610" i="1"/>
  <c r="L610" i="1"/>
  <c r="M610" i="1"/>
  <c r="T610" i="1"/>
  <c r="Z610" i="1"/>
  <c r="BK610" i="1" s="1"/>
  <c r="BJ610" i="1"/>
  <c r="AC610" i="1"/>
  <c r="AD610" i="1"/>
  <c r="AE610" i="1"/>
  <c r="D611" i="1"/>
  <c r="K611" i="1"/>
  <c r="L611" i="1"/>
  <c r="M611" i="1"/>
  <c r="T611" i="1"/>
  <c r="Z611" i="1"/>
  <c r="BK611" i="1" s="1"/>
  <c r="BJ611" i="1"/>
  <c r="AC611" i="1"/>
  <c r="AD611" i="1"/>
  <c r="AE611" i="1"/>
  <c r="D612" i="1"/>
  <c r="K612" i="1"/>
  <c r="L612" i="1"/>
  <c r="M612" i="1"/>
  <c r="T612" i="1"/>
  <c r="Z612" i="1"/>
  <c r="BK612" i="1" s="1"/>
  <c r="BJ612" i="1"/>
  <c r="AC612" i="1"/>
  <c r="AD612" i="1"/>
  <c r="AE612" i="1"/>
  <c r="D613" i="1"/>
  <c r="K613" i="1"/>
  <c r="L613" i="1"/>
  <c r="M613" i="1"/>
  <c r="T613" i="1"/>
  <c r="Z613" i="1"/>
  <c r="BK613" i="1" s="1"/>
  <c r="BJ613" i="1"/>
  <c r="AC613" i="1"/>
  <c r="AD613" i="1"/>
  <c r="AE613" i="1"/>
  <c r="D614" i="1"/>
  <c r="K614" i="1"/>
  <c r="L614" i="1"/>
  <c r="M614" i="1"/>
  <c r="T614" i="1"/>
  <c r="Z614" i="1"/>
  <c r="BK614" i="1" s="1"/>
  <c r="BJ614" i="1"/>
  <c r="AC614" i="1"/>
  <c r="AD614" i="1"/>
  <c r="AE614" i="1"/>
  <c r="D615" i="1"/>
  <c r="K615" i="1"/>
  <c r="L615" i="1"/>
  <c r="M615" i="1"/>
  <c r="T615" i="1"/>
  <c r="Z615" i="1"/>
  <c r="BK615" i="1" s="1"/>
  <c r="BJ615" i="1"/>
  <c r="AC615" i="1"/>
  <c r="AD615" i="1"/>
  <c r="AE615" i="1"/>
  <c r="D616" i="1"/>
  <c r="K616" i="1"/>
  <c r="L616" i="1"/>
  <c r="M616" i="1"/>
  <c r="T616" i="1"/>
  <c r="Z616" i="1"/>
  <c r="BK616" i="1" s="1"/>
  <c r="BJ616" i="1"/>
  <c r="AC616" i="1"/>
  <c r="AD616" i="1"/>
  <c r="AE616" i="1"/>
  <c r="D617" i="1"/>
  <c r="K617" i="1"/>
  <c r="L617" i="1"/>
  <c r="M617" i="1"/>
  <c r="T617" i="1"/>
  <c r="Z617" i="1"/>
  <c r="BK617" i="1" s="1"/>
  <c r="BJ617" i="1"/>
  <c r="AC617" i="1"/>
  <c r="AD617" i="1"/>
  <c r="AE617" i="1"/>
  <c r="D618" i="1"/>
  <c r="K618" i="1"/>
  <c r="L618" i="1"/>
  <c r="M618" i="1"/>
  <c r="T618" i="1"/>
  <c r="Z618" i="1"/>
  <c r="BK618" i="1" s="1"/>
  <c r="BJ618" i="1"/>
  <c r="AC618" i="1"/>
  <c r="AD618" i="1"/>
  <c r="AE618" i="1"/>
  <c r="D619" i="1"/>
  <c r="K619" i="1"/>
  <c r="L619" i="1"/>
  <c r="M619" i="1"/>
  <c r="T619" i="1"/>
  <c r="Z619" i="1"/>
  <c r="BK619" i="1" s="1"/>
  <c r="BJ619" i="1"/>
  <c r="AC619" i="1"/>
  <c r="AD619" i="1"/>
  <c r="AE619" i="1"/>
  <c r="D620" i="1"/>
  <c r="K620" i="1"/>
  <c r="L620" i="1"/>
  <c r="M620" i="1"/>
  <c r="T620" i="1"/>
  <c r="Z620" i="1"/>
  <c r="BK620" i="1" s="1"/>
  <c r="BJ620" i="1"/>
  <c r="AC620" i="1"/>
  <c r="AD620" i="1"/>
  <c r="AE620" i="1"/>
  <c r="D621" i="1"/>
  <c r="K621" i="1"/>
  <c r="L621" i="1"/>
  <c r="M621" i="1"/>
  <c r="T621" i="1"/>
  <c r="Z621" i="1"/>
  <c r="BK621" i="1" s="1"/>
  <c r="BJ621" i="1"/>
  <c r="AC621" i="1"/>
  <c r="AD621" i="1"/>
  <c r="AE621" i="1"/>
  <c r="D622" i="1"/>
  <c r="K622" i="1"/>
  <c r="L622" i="1"/>
  <c r="M622" i="1"/>
  <c r="T622" i="1"/>
  <c r="Z622" i="1"/>
  <c r="BK622" i="1" s="1"/>
  <c r="BJ622" i="1"/>
  <c r="AC622" i="1"/>
  <c r="AD622" i="1"/>
  <c r="AE622" i="1"/>
  <c r="D623" i="1"/>
  <c r="K623" i="1"/>
  <c r="L623" i="1"/>
  <c r="M623" i="1"/>
  <c r="T623" i="1"/>
  <c r="Z623" i="1"/>
  <c r="BK623" i="1" s="1"/>
  <c r="BJ623" i="1"/>
  <c r="AC623" i="1"/>
  <c r="AD623" i="1"/>
  <c r="AE623" i="1"/>
  <c r="D624" i="1"/>
  <c r="K624" i="1"/>
  <c r="L624" i="1"/>
  <c r="M624" i="1"/>
  <c r="T624" i="1"/>
  <c r="Z624" i="1"/>
  <c r="BK624" i="1" s="1"/>
  <c r="BJ624" i="1"/>
  <c r="AC624" i="1"/>
  <c r="AD624" i="1"/>
  <c r="AE624" i="1"/>
  <c r="D625" i="1"/>
  <c r="K625" i="1"/>
  <c r="L625" i="1"/>
  <c r="M625" i="1"/>
  <c r="T625" i="1"/>
  <c r="Z625" i="1"/>
  <c r="BK625" i="1" s="1"/>
  <c r="BJ625" i="1"/>
  <c r="AC625" i="1"/>
  <c r="AD625" i="1"/>
  <c r="AE625" i="1"/>
  <c r="D626" i="1"/>
  <c r="K626" i="1"/>
  <c r="L626" i="1"/>
  <c r="M626" i="1"/>
  <c r="T626" i="1"/>
  <c r="Z626" i="1"/>
  <c r="BK626" i="1" s="1"/>
  <c r="BJ626" i="1"/>
  <c r="AC626" i="1"/>
  <c r="AD626" i="1"/>
  <c r="AE626" i="1"/>
  <c r="D627" i="1"/>
  <c r="K627" i="1"/>
  <c r="L627" i="1"/>
  <c r="M627" i="1"/>
  <c r="T627" i="1"/>
  <c r="Z627" i="1"/>
  <c r="BK627" i="1" s="1"/>
  <c r="BJ627" i="1"/>
  <c r="AC627" i="1"/>
  <c r="AD627" i="1"/>
  <c r="AE627" i="1"/>
  <c r="D628" i="1"/>
  <c r="K628" i="1"/>
  <c r="L628" i="1"/>
  <c r="M628" i="1"/>
  <c r="T628" i="1"/>
  <c r="Z628" i="1"/>
  <c r="BK628" i="1" s="1"/>
  <c r="BJ628" i="1"/>
  <c r="AC628" i="1"/>
  <c r="AD628" i="1"/>
  <c r="AE628" i="1"/>
  <c r="D629" i="1"/>
  <c r="K629" i="1"/>
  <c r="L629" i="1"/>
  <c r="M629" i="1"/>
  <c r="T629" i="1"/>
  <c r="Z629" i="1"/>
  <c r="BK629" i="1" s="1"/>
  <c r="BJ629" i="1"/>
  <c r="AC629" i="1"/>
  <c r="AD629" i="1"/>
  <c r="AE629" i="1"/>
  <c r="D630" i="1"/>
  <c r="K630" i="1"/>
  <c r="L630" i="1"/>
  <c r="M630" i="1"/>
  <c r="T630" i="1"/>
  <c r="Z630" i="1"/>
  <c r="BK630" i="1" s="1"/>
  <c r="BJ630" i="1"/>
  <c r="AC630" i="1"/>
  <c r="AD630" i="1"/>
  <c r="AE630" i="1"/>
  <c r="D631" i="1"/>
  <c r="K631" i="1"/>
  <c r="L631" i="1"/>
  <c r="M631" i="1"/>
  <c r="T631" i="1"/>
  <c r="Z631" i="1"/>
  <c r="BK631" i="1" s="1"/>
  <c r="BJ631" i="1"/>
  <c r="AC631" i="1"/>
  <c r="AD631" i="1"/>
  <c r="AE631" i="1"/>
  <c r="D632" i="1"/>
  <c r="K632" i="1"/>
  <c r="L632" i="1"/>
  <c r="M632" i="1"/>
  <c r="T632" i="1"/>
  <c r="Z632" i="1"/>
  <c r="BK632" i="1" s="1"/>
  <c r="BJ632" i="1"/>
  <c r="AC632" i="1"/>
  <c r="AD632" i="1"/>
  <c r="AE632" i="1"/>
  <c r="D633" i="1"/>
  <c r="K633" i="1"/>
  <c r="L633" i="1"/>
  <c r="M633" i="1"/>
  <c r="T633" i="1"/>
  <c r="Z633" i="1"/>
  <c r="BK633" i="1" s="1"/>
  <c r="BJ633" i="1"/>
  <c r="AC633" i="1"/>
  <c r="AD633" i="1"/>
  <c r="AE633" i="1"/>
  <c r="D634" i="1"/>
  <c r="K634" i="1"/>
  <c r="L634" i="1"/>
  <c r="M634" i="1"/>
  <c r="T634" i="1"/>
  <c r="Z634" i="1"/>
  <c r="BK634" i="1" s="1"/>
  <c r="BJ634" i="1"/>
  <c r="AC634" i="1"/>
  <c r="AD634" i="1"/>
  <c r="AE634" i="1"/>
  <c r="D635" i="1"/>
  <c r="K635" i="1"/>
  <c r="L635" i="1"/>
  <c r="M635" i="1"/>
  <c r="T635" i="1"/>
  <c r="Z635" i="1"/>
  <c r="BK635" i="1" s="1"/>
  <c r="BJ635" i="1"/>
  <c r="AC635" i="1"/>
  <c r="AD635" i="1"/>
  <c r="AE635" i="1"/>
  <c r="D636" i="1"/>
  <c r="K636" i="1"/>
  <c r="L636" i="1"/>
  <c r="M636" i="1"/>
  <c r="T636" i="1"/>
  <c r="Z636" i="1"/>
  <c r="BK636" i="1" s="1"/>
  <c r="BJ636" i="1"/>
  <c r="AC636" i="1"/>
  <c r="AD636" i="1"/>
  <c r="AE636" i="1"/>
  <c r="D637" i="1"/>
  <c r="K637" i="1"/>
  <c r="L637" i="1"/>
  <c r="M637" i="1"/>
  <c r="T637" i="1"/>
  <c r="Z637" i="1"/>
  <c r="BK637" i="1" s="1"/>
  <c r="BJ637" i="1"/>
  <c r="AC637" i="1"/>
  <c r="AD637" i="1"/>
  <c r="AE637" i="1"/>
  <c r="D638" i="1"/>
  <c r="K638" i="1"/>
  <c r="L638" i="1"/>
  <c r="M638" i="1"/>
  <c r="T638" i="1"/>
  <c r="Z638" i="1"/>
  <c r="BK638" i="1" s="1"/>
  <c r="BJ638" i="1"/>
  <c r="AC638" i="1"/>
  <c r="AD638" i="1"/>
  <c r="AE638" i="1"/>
  <c r="D639" i="1"/>
  <c r="K639" i="1"/>
  <c r="L639" i="1"/>
  <c r="M639" i="1"/>
  <c r="T639" i="1"/>
  <c r="Z639" i="1"/>
  <c r="BK639" i="1" s="1"/>
  <c r="BJ639" i="1"/>
  <c r="AC639" i="1"/>
  <c r="AD639" i="1"/>
  <c r="AE639" i="1"/>
  <c r="D640" i="1"/>
  <c r="K640" i="1"/>
  <c r="L640" i="1"/>
  <c r="M640" i="1"/>
  <c r="T640" i="1"/>
  <c r="Z640" i="1"/>
  <c r="BK640" i="1" s="1"/>
  <c r="BJ640" i="1"/>
  <c r="AC640" i="1"/>
  <c r="AD640" i="1"/>
  <c r="AE640" i="1"/>
  <c r="D641" i="1"/>
  <c r="K641" i="1"/>
  <c r="L641" i="1"/>
  <c r="M641" i="1"/>
  <c r="T641" i="1"/>
  <c r="Z641" i="1"/>
  <c r="BK641" i="1" s="1"/>
  <c r="BJ641" i="1"/>
  <c r="AC641" i="1"/>
  <c r="AD641" i="1"/>
  <c r="AE641" i="1"/>
  <c r="D642" i="1"/>
  <c r="K642" i="1"/>
  <c r="L642" i="1"/>
  <c r="M642" i="1"/>
  <c r="T642" i="1"/>
  <c r="Z642" i="1"/>
  <c r="BK642" i="1" s="1"/>
  <c r="BJ642" i="1"/>
  <c r="AC642" i="1"/>
  <c r="AD642" i="1"/>
  <c r="AE642" i="1"/>
  <c r="D643" i="1"/>
  <c r="K643" i="1"/>
  <c r="L643" i="1"/>
  <c r="M643" i="1"/>
  <c r="T643" i="1"/>
  <c r="Z643" i="1"/>
  <c r="BK643" i="1" s="1"/>
  <c r="BJ643" i="1"/>
  <c r="AC643" i="1"/>
  <c r="AD643" i="1"/>
  <c r="AE643" i="1"/>
  <c r="D644" i="1"/>
  <c r="K644" i="1"/>
  <c r="L644" i="1"/>
  <c r="M644" i="1"/>
  <c r="T644" i="1"/>
  <c r="Z644" i="1"/>
  <c r="BK644" i="1" s="1"/>
  <c r="BJ644" i="1"/>
  <c r="AC644" i="1"/>
  <c r="AD644" i="1"/>
  <c r="AE644" i="1"/>
  <c r="D645" i="1"/>
  <c r="K645" i="1"/>
  <c r="L645" i="1"/>
  <c r="M645" i="1"/>
  <c r="T645" i="1"/>
  <c r="Z645" i="1"/>
  <c r="BK645" i="1" s="1"/>
  <c r="BJ645" i="1"/>
  <c r="AC645" i="1"/>
  <c r="AD645" i="1"/>
  <c r="AE645" i="1"/>
  <c r="D646" i="1"/>
  <c r="K646" i="1"/>
  <c r="L646" i="1"/>
  <c r="M646" i="1"/>
  <c r="T646" i="1"/>
  <c r="Z646" i="1"/>
  <c r="BK646" i="1" s="1"/>
  <c r="BJ646" i="1"/>
  <c r="AC646" i="1"/>
  <c r="AD646" i="1"/>
  <c r="AE646" i="1"/>
  <c r="D647" i="1"/>
  <c r="K647" i="1"/>
  <c r="L647" i="1"/>
  <c r="M647" i="1"/>
  <c r="T647" i="1"/>
  <c r="Z647" i="1"/>
  <c r="BK647" i="1" s="1"/>
  <c r="BJ647" i="1"/>
  <c r="AC647" i="1"/>
  <c r="AD647" i="1"/>
  <c r="AE647" i="1"/>
  <c r="D648" i="1"/>
  <c r="K648" i="1"/>
  <c r="L648" i="1"/>
  <c r="M648" i="1"/>
  <c r="T648" i="1"/>
  <c r="Z648" i="1"/>
  <c r="BK648" i="1" s="1"/>
  <c r="BJ648" i="1"/>
  <c r="AC648" i="1"/>
  <c r="AD648" i="1"/>
  <c r="AE648" i="1"/>
  <c r="D649" i="1"/>
  <c r="K649" i="1"/>
  <c r="L649" i="1"/>
  <c r="M649" i="1"/>
  <c r="T649" i="1"/>
  <c r="Z649" i="1"/>
  <c r="BK649" i="1" s="1"/>
  <c r="BJ649" i="1"/>
  <c r="AC649" i="1"/>
  <c r="AD649" i="1"/>
  <c r="AE649" i="1"/>
  <c r="D650" i="1"/>
  <c r="K650" i="1"/>
  <c r="L650" i="1"/>
  <c r="M650" i="1"/>
  <c r="T650" i="1"/>
  <c r="Z650" i="1"/>
  <c r="BK650" i="1" s="1"/>
  <c r="BJ650" i="1"/>
  <c r="AC650" i="1"/>
  <c r="AD650" i="1"/>
  <c r="AE650" i="1"/>
  <c r="D651" i="1"/>
  <c r="K651" i="1"/>
  <c r="L651" i="1"/>
  <c r="M651" i="1"/>
  <c r="T651" i="1"/>
  <c r="Z651" i="1"/>
  <c r="BK651" i="1" s="1"/>
  <c r="BJ651" i="1"/>
  <c r="AC651" i="1"/>
  <c r="AD651" i="1"/>
  <c r="AE651" i="1"/>
  <c r="D652" i="1"/>
  <c r="K652" i="1"/>
  <c r="L652" i="1"/>
  <c r="M652" i="1"/>
  <c r="T652" i="1"/>
  <c r="Z652" i="1"/>
  <c r="BK652" i="1" s="1"/>
  <c r="BJ652" i="1"/>
  <c r="AC652" i="1"/>
  <c r="AD652" i="1"/>
  <c r="AE652" i="1"/>
  <c r="D653" i="1"/>
  <c r="K653" i="1"/>
  <c r="L653" i="1"/>
  <c r="M653" i="1"/>
  <c r="T653" i="1"/>
  <c r="Z653" i="1"/>
  <c r="BK653" i="1" s="1"/>
  <c r="BJ653" i="1"/>
  <c r="AC653" i="1"/>
  <c r="AD653" i="1"/>
  <c r="AE653" i="1"/>
  <c r="D654" i="1"/>
  <c r="K654" i="1"/>
  <c r="L654" i="1"/>
  <c r="M654" i="1"/>
  <c r="T654" i="1"/>
  <c r="Z654" i="1"/>
  <c r="BK654" i="1" s="1"/>
  <c r="BJ654" i="1"/>
  <c r="AC654" i="1"/>
  <c r="AD654" i="1"/>
  <c r="AE654" i="1"/>
  <c r="D655" i="1"/>
  <c r="K655" i="1"/>
  <c r="L655" i="1"/>
  <c r="M655" i="1"/>
  <c r="T655" i="1"/>
  <c r="Z655" i="1"/>
  <c r="BK655" i="1" s="1"/>
  <c r="BJ655" i="1"/>
  <c r="AC655" i="1"/>
  <c r="AD655" i="1"/>
  <c r="AE655" i="1"/>
  <c r="D656" i="1"/>
  <c r="K656" i="1"/>
  <c r="L656" i="1"/>
  <c r="M656" i="1"/>
  <c r="T656" i="1"/>
  <c r="Z656" i="1"/>
  <c r="BK656" i="1" s="1"/>
  <c r="BJ656" i="1"/>
  <c r="AC656" i="1"/>
  <c r="AD656" i="1"/>
  <c r="AE656" i="1"/>
  <c r="D657" i="1"/>
  <c r="K657" i="1"/>
  <c r="L657" i="1"/>
  <c r="M657" i="1"/>
  <c r="T657" i="1"/>
  <c r="Z657" i="1"/>
  <c r="BK657" i="1" s="1"/>
  <c r="BJ657" i="1"/>
  <c r="AC657" i="1"/>
  <c r="AD657" i="1"/>
  <c r="AE657" i="1"/>
  <c r="D658" i="1"/>
  <c r="K658" i="1"/>
  <c r="L658" i="1"/>
  <c r="M658" i="1"/>
  <c r="T658" i="1"/>
  <c r="Z658" i="1"/>
  <c r="BK658" i="1" s="1"/>
  <c r="BJ658" i="1"/>
  <c r="AC658" i="1"/>
  <c r="AD658" i="1"/>
  <c r="AE658" i="1"/>
  <c r="D659" i="1"/>
  <c r="K659" i="1"/>
  <c r="L659" i="1"/>
  <c r="M659" i="1"/>
  <c r="T659" i="1"/>
  <c r="Z659" i="1"/>
  <c r="BK659" i="1" s="1"/>
  <c r="BJ659" i="1"/>
  <c r="AC659" i="1"/>
  <c r="AD659" i="1"/>
  <c r="AE659" i="1"/>
  <c r="D660" i="1"/>
  <c r="K660" i="1"/>
  <c r="L660" i="1"/>
  <c r="M660" i="1"/>
  <c r="T660" i="1"/>
  <c r="Z660" i="1"/>
  <c r="BK660" i="1" s="1"/>
  <c r="BJ660" i="1"/>
  <c r="AC660" i="1"/>
  <c r="AD660" i="1"/>
  <c r="AE660" i="1"/>
  <c r="D661" i="1"/>
  <c r="K661" i="1"/>
  <c r="L661" i="1"/>
  <c r="M661" i="1"/>
  <c r="T661" i="1"/>
  <c r="Z661" i="1"/>
  <c r="BK661" i="1" s="1"/>
  <c r="BJ661" i="1"/>
  <c r="AC661" i="1"/>
  <c r="AD661" i="1"/>
  <c r="AE661" i="1"/>
  <c r="D662" i="1"/>
  <c r="K662" i="1"/>
  <c r="L662" i="1"/>
  <c r="M662" i="1"/>
  <c r="T662" i="1"/>
  <c r="Z662" i="1"/>
  <c r="BK662" i="1" s="1"/>
  <c r="BJ662" i="1"/>
  <c r="AC662" i="1"/>
  <c r="AD662" i="1"/>
  <c r="AE662" i="1"/>
  <c r="D663" i="1"/>
  <c r="K663" i="1"/>
  <c r="L663" i="1"/>
  <c r="M663" i="1"/>
  <c r="T663" i="1"/>
  <c r="Z663" i="1"/>
  <c r="BK663" i="1" s="1"/>
  <c r="BJ663" i="1"/>
  <c r="AC663" i="1"/>
  <c r="AD663" i="1"/>
  <c r="AE663" i="1"/>
  <c r="D664" i="1"/>
  <c r="K664" i="1"/>
  <c r="L664" i="1"/>
  <c r="M664" i="1"/>
  <c r="T664" i="1"/>
  <c r="Z664" i="1"/>
  <c r="BK664" i="1" s="1"/>
  <c r="BJ664" i="1"/>
  <c r="AC664" i="1"/>
  <c r="AD664" i="1"/>
  <c r="AE664" i="1"/>
  <c r="D665" i="1"/>
  <c r="K665" i="1"/>
  <c r="L665" i="1"/>
  <c r="M665" i="1"/>
  <c r="T665" i="1"/>
  <c r="Z665" i="1"/>
  <c r="BK665" i="1" s="1"/>
  <c r="BJ665" i="1"/>
  <c r="AC665" i="1"/>
  <c r="AD665" i="1"/>
  <c r="AE665" i="1"/>
  <c r="D666" i="1"/>
  <c r="K666" i="1"/>
  <c r="L666" i="1"/>
  <c r="M666" i="1"/>
  <c r="T666" i="1"/>
  <c r="Z666" i="1"/>
  <c r="BK666" i="1" s="1"/>
  <c r="BJ666" i="1"/>
  <c r="AC666" i="1"/>
  <c r="AD666" i="1"/>
  <c r="AE666" i="1"/>
  <c r="D667" i="1"/>
  <c r="K667" i="1"/>
  <c r="L667" i="1"/>
  <c r="M667" i="1"/>
  <c r="T667" i="1"/>
  <c r="Z667" i="1"/>
  <c r="BK667" i="1" s="1"/>
  <c r="BJ667" i="1"/>
  <c r="AC667" i="1"/>
  <c r="AD667" i="1"/>
  <c r="AE667" i="1"/>
  <c r="D668" i="1"/>
  <c r="K668" i="1"/>
  <c r="L668" i="1"/>
  <c r="M668" i="1"/>
  <c r="T668" i="1"/>
  <c r="Z668" i="1"/>
  <c r="BK668" i="1" s="1"/>
  <c r="BJ668" i="1"/>
  <c r="AC668" i="1"/>
  <c r="AD668" i="1"/>
  <c r="AE668" i="1"/>
  <c r="D669" i="1"/>
  <c r="K669" i="1"/>
  <c r="L669" i="1"/>
  <c r="M669" i="1"/>
  <c r="T669" i="1"/>
  <c r="Z669" i="1"/>
  <c r="BK669" i="1" s="1"/>
  <c r="BJ669" i="1"/>
  <c r="AC669" i="1"/>
  <c r="AD669" i="1"/>
  <c r="AE669" i="1"/>
  <c r="D670" i="1"/>
  <c r="K670" i="1"/>
  <c r="L670" i="1"/>
  <c r="M670" i="1"/>
  <c r="T670" i="1"/>
  <c r="Z670" i="1"/>
  <c r="BK670" i="1" s="1"/>
  <c r="BJ670" i="1"/>
  <c r="AC670" i="1"/>
  <c r="AD670" i="1"/>
  <c r="AE670" i="1"/>
  <c r="D671" i="1"/>
  <c r="K671" i="1"/>
  <c r="L671" i="1"/>
  <c r="M671" i="1"/>
  <c r="T671" i="1"/>
  <c r="Z671" i="1"/>
  <c r="BK671" i="1" s="1"/>
  <c r="BJ671" i="1"/>
  <c r="AC671" i="1"/>
  <c r="AD671" i="1"/>
  <c r="AE671" i="1"/>
  <c r="D672" i="1"/>
  <c r="K672" i="1"/>
  <c r="L672" i="1"/>
  <c r="M672" i="1"/>
  <c r="T672" i="1"/>
  <c r="Z672" i="1"/>
  <c r="BK672" i="1" s="1"/>
  <c r="BJ672" i="1"/>
  <c r="AC672" i="1"/>
  <c r="AD672" i="1"/>
  <c r="AE672" i="1"/>
  <c r="D673" i="1"/>
  <c r="K673" i="1"/>
  <c r="L673" i="1"/>
  <c r="M673" i="1"/>
  <c r="T673" i="1"/>
  <c r="Z673" i="1"/>
  <c r="BK673" i="1" s="1"/>
  <c r="BJ673" i="1"/>
  <c r="AC673" i="1"/>
  <c r="AD673" i="1"/>
  <c r="AE673" i="1"/>
  <c r="D674" i="1"/>
  <c r="K674" i="1"/>
  <c r="L674" i="1"/>
  <c r="M674" i="1"/>
  <c r="T674" i="1"/>
  <c r="Z674" i="1"/>
  <c r="BK674" i="1" s="1"/>
  <c r="BJ674" i="1"/>
  <c r="AC674" i="1"/>
  <c r="AD674" i="1"/>
  <c r="AE674" i="1"/>
  <c r="D675" i="1"/>
  <c r="K675" i="1"/>
  <c r="L675" i="1"/>
  <c r="M675" i="1"/>
  <c r="T675" i="1"/>
  <c r="Z675" i="1"/>
  <c r="BK675" i="1" s="1"/>
  <c r="BJ675" i="1"/>
  <c r="AC675" i="1"/>
  <c r="AD675" i="1"/>
  <c r="AE675" i="1"/>
  <c r="D676" i="1"/>
  <c r="K676" i="1"/>
  <c r="L676" i="1"/>
  <c r="M676" i="1"/>
  <c r="T676" i="1"/>
  <c r="Z676" i="1"/>
  <c r="BK676" i="1" s="1"/>
  <c r="BJ676" i="1"/>
  <c r="AC676" i="1"/>
  <c r="AD676" i="1"/>
  <c r="AE676" i="1"/>
  <c r="D677" i="1"/>
  <c r="K677" i="1"/>
  <c r="L677" i="1"/>
  <c r="M677" i="1"/>
  <c r="T677" i="1"/>
  <c r="Z677" i="1"/>
  <c r="BK677" i="1" s="1"/>
  <c r="BJ677" i="1"/>
  <c r="AC677" i="1"/>
  <c r="AD677" i="1"/>
  <c r="AE677" i="1"/>
  <c r="D678" i="1"/>
  <c r="K678" i="1"/>
  <c r="L678" i="1"/>
  <c r="M678" i="1"/>
  <c r="T678" i="1"/>
  <c r="Z678" i="1"/>
  <c r="BK678" i="1" s="1"/>
  <c r="BJ678" i="1"/>
  <c r="AC678" i="1"/>
  <c r="AD678" i="1"/>
  <c r="AE678" i="1"/>
  <c r="D679" i="1"/>
  <c r="K679" i="1"/>
  <c r="L679" i="1"/>
  <c r="M679" i="1"/>
  <c r="T679" i="1"/>
  <c r="Z679" i="1"/>
  <c r="BK679" i="1" s="1"/>
  <c r="BJ679" i="1"/>
  <c r="AC679" i="1"/>
  <c r="AD679" i="1"/>
  <c r="AE679" i="1"/>
  <c r="D680" i="1"/>
  <c r="K680" i="1"/>
  <c r="L680" i="1"/>
  <c r="M680" i="1"/>
  <c r="T680" i="1"/>
  <c r="Z680" i="1"/>
  <c r="BK680" i="1" s="1"/>
  <c r="BJ680" i="1"/>
  <c r="AC680" i="1"/>
  <c r="AD680" i="1"/>
  <c r="AE680" i="1"/>
  <c r="D681" i="1"/>
  <c r="K681" i="1"/>
  <c r="L681" i="1"/>
  <c r="M681" i="1"/>
  <c r="T681" i="1"/>
  <c r="Z681" i="1"/>
  <c r="BK681" i="1" s="1"/>
  <c r="BJ681" i="1"/>
  <c r="AC681" i="1"/>
  <c r="AD681" i="1"/>
  <c r="AE681" i="1"/>
  <c r="D682" i="1"/>
  <c r="K682" i="1"/>
  <c r="L682" i="1"/>
  <c r="M682" i="1"/>
  <c r="T682" i="1"/>
  <c r="Z682" i="1"/>
  <c r="BK682" i="1" s="1"/>
  <c r="BJ682" i="1"/>
  <c r="AC682" i="1"/>
  <c r="AD682" i="1"/>
  <c r="AE682" i="1"/>
  <c r="D683" i="1"/>
  <c r="K683" i="1"/>
  <c r="L683" i="1"/>
  <c r="M683" i="1"/>
  <c r="T683" i="1"/>
  <c r="Z683" i="1"/>
  <c r="BK683" i="1" s="1"/>
  <c r="BJ683" i="1"/>
  <c r="AC683" i="1"/>
  <c r="AD683" i="1"/>
  <c r="AE683" i="1"/>
  <c r="D684" i="1"/>
  <c r="K684" i="1"/>
  <c r="L684" i="1"/>
  <c r="M684" i="1"/>
  <c r="T684" i="1"/>
  <c r="Z684" i="1"/>
  <c r="BK684" i="1" s="1"/>
  <c r="BJ684" i="1"/>
  <c r="AC684" i="1"/>
  <c r="AD684" i="1"/>
  <c r="AE684" i="1"/>
  <c r="D685" i="1"/>
  <c r="K685" i="1"/>
  <c r="L685" i="1"/>
  <c r="M685" i="1"/>
  <c r="T685" i="1"/>
  <c r="Z685" i="1"/>
  <c r="BK685" i="1" s="1"/>
  <c r="BJ685" i="1"/>
  <c r="AC685" i="1"/>
  <c r="AD685" i="1"/>
  <c r="AE685" i="1"/>
  <c r="D686" i="1"/>
  <c r="K686" i="1"/>
  <c r="L686" i="1"/>
  <c r="M686" i="1"/>
  <c r="T686" i="1"/>
  <c r="Z686" i="1"/>
  <c r="BK686" i="1" s="1"/>
  <c r="BJ686" i="1"/>
  <c r="AC686" i="1"/>
  <c r="AD686" i="1"/>
  <c r="AE686" i="1"/>
  <c r="D687" i="1"/>
  <c r="K687" i="1"/>
  <c r="L687" i="1"/>
  <c r="M687" i="1"/>
  <c r="T687" i="1"/>
  <c r="Z687" i="1"/>
  <c r="BK687" i="1" s="1"/>
  <c r="BJ687" i="1"/>
  <c r="AC687" i="1"/>
  <c r="AD687" i="1"/>
  <c r="AE687" i="1"/>
  <c r="D688" i="1"/>
  <c r="K688" i="1"/>
  <c r="L688" i="1"/>
  <c r="M688" i="1"/>
  <c r="T688" i="1"/>
  <c r="Z688" i="1"/>
  <c r="BK688" i="1" s="1"/>
  <c r="BJ688" i="1"/>
  <c r="AC688" i="1"/>
  <c r="AD688" i="1"/>
  <c r="AE688" i="1"/>
  <c r="D689" i="1"/>
  <c r="K689" i="1"/>
  <c r="L689" i="1"/>
  <c r="M689" i="1"/>
  <c r="T689" i="1"/>
  <c r="Z689" i="1"/>
  <c r="BK689" i="1" s="1"/>
  <c r="BJ689" i="1"/>
  <c r="AC689" i="1"/>
  <c r="AD689" i="1"/>
  <c r="AE689" i="1"/>
  <c r="D690" i="1"/>
  <c r="K690" i="1"/>
  <c r="L690" i="1"/>
  <c r="M690" i="1"/>
  <c r="T690" i="1"/>
  <c r="Z690" i="1"/>
  <c r="BK690" i="1" s="1"/>
  <c r="BJ690" i="1"/>
  <c r="AC690" i="1"/>
  <c r="AD690" i="1"/>
  <c r="AE690" i="1"/>
  <c r="D691" i="1"/>
  <c r="K691" i="1"/>
  <c r="L691" i="1"/>
  <c r="M691" i="1"/>
  <c r="T691" i="1"/>
  <c r="Z691" i="1"/>
  <c r="BK691" i="1" s="1"/>
  <c r="BJ691" i="1"/>
  <c r="AC691" i="1"/>
  <c r="AD691" i="1"/>
  <c r="AE691" i="1"/>
  <c r="D692" i="1"/>
  <c r="K692" i="1"/>
  <c r="L692" i="1"/>
  <c r="M692" i="1"/>
  <c r="T692" i="1"/>
  <c r="Z692" i="1"/>
  <c r="BK692" i="1" s="1"/>
  <c r="BJ692" i="1"/>
  <c r="AC692" i="1"/>
  <c r="AD692" i="1"/>
  <c r="AE692" i="1"/>
  <c r="D693" i="1"/>
  <c r="K693" i="1"/>
  <c r="L693" i="1"/>
  <c r="M693" i="1"/>
  <c r="T693" i="1"/>
  <c r="Z693" i="1"/>
  <c r="BK693" i="1" s="1"/>
  <c r="BJ693" i="1"/>
  <c r="AC693" i="1"/>
  <c r="AD693" i="1"/>
  <c r="AE693" i="1"/>
  <c r="D694" i="1"/>
  <c r="K694" i="1"/>
  <c r="L694" i="1"/>
  <c r="M694" i="1"/>
  <c r="T694" i="1"/>
  <c r="Z694" i="1"/>
  <c r="BK694" i="1" s="1"/>
  <c r="BJ694" i="1"/>
  <c r="AC694" i="1"/>
  <c r="AD694" i="1"/>
  <c r="AE694" i="1"/>
  <c r="D695" i="1"/>
  <c r="K695" i="1"/>
  <c r="L695" i="1"/>
  <c r="M695" i="1"/>
  <c r="T695" i="1"/>
  <c r="Z695" i="1"/>
  <c r="BK695" i="1" s="1"/>
  <c r="BJ695" i="1"/>
  <c r="AC695" i="1"/>
  <c r="AD695" i="1"/>
  <c r="AE695" i="1"/>
  <c r="D696" i="1"/>
  <c r="K696" i="1"/>
  <c r="L696" i="1"/>
  <c r="M696" i="1"/>
  <c r="T696" i="1"/>
  <c r="Z696" i="1"/>
  <c r="BK696" i="1" s="1"/>
  <c r="BJ696" i="1"/>
  <c r="AC696" i="1"/>
  <c r="AD696" i="1"/>
  <c r="AE696" i="1"/>
  <c r="D697" i="1"/>
  <c r="K697" i="1"/>
  <c r="L697" i="1"/>
  <c r="M697" i="1"/>
  <c r="T697" i="1"/>
  <c r="Z697" i="1"/>
  <c r="BK697" i="1" s="1"/>
  <c r="BJ697" i="1"/>
  <c r="AC697" i="1"/>
  <c r="AD697" i="1"/>
  <c r="AE697" i="1"/>
  <c r="D698" i="1"/>
  <c r="K698" i="1"/>
  <c r="L698" i="1"/>
  <c r="M698" i="1"/>
  <c r="T698" i="1"/>
  <c r="Z698" i="1"/>
  <c r="BK698" i="1" s="1"/>
  <c r="BJ698" i="1"/>
  <c r="AC698" i="1"/>
  <c r="AD698" i="1"/>
  <c r="AE698" i="1"/>
  <c r="D699" i="1"/>
  <c r="K699" i="1"/>
  <c r="L699" i="1"/>
  <c r="M699" i="1"/>
  <c r="T699" i="1"/>
  <c r="Z699" i="1"/>
  <c r="BK699" i="1" s="1"/>
  <c r="BJ699" i="1"/>
  <c r="AC699" i="1"/>
  <c r="AD699" i="1"/>
  <c r="AE699" i="1"/>
  <c r="D700" i="1"/>
  <c r="K700" i="1"/>
  <c r="L700" i="1"/>
  <c r="M700" i="1"/>
  <c r="T700" i="1"/>
  <c r="Z700" i="1"/>
  <c r="BK700" i="1" s="1"/>
  <c r="BJ700" i="1"/>
  <c r="AC700" i="1"/>
  <c r="AD700" i="1"/>
  <c r="AE700" i="1"/>
  <c r="D701" i="1"/>
  <c r="K701" i="1"/>
  <c r="L701" i="1"/>
  <c r="M701" i="1"/>
  <c r="T701" i="1"/>
  <c r="Z701" i="1"/>
  <c r="BK701" i="1" s="1"/>
  <c r="BJ701" i="1"/>
  <c r="AC701" i="1"/>
  <c r="AD701" i="1"/>
  <c r="AE701" i="1"/>
  <c r="D702" i="1"/>
  <c r="K702" i="1"/>
  <c r="L702" i="1"/>
  <c r="M702" i="1"/>
  <c r="T702" i="1"/>
  <c r="Z702" i="1"/>
  <c r="BK702" i="1" s="1"/>
  <c r="BJ702" i="1"/>
  <c r="AC702" i="1"/>
  <c r="AD702" i="1"/>
  <c r="AE702" i="1"/>
  <c r="D703" i="1"/>
  <c r="K703" i="1"/>
  <c r="L703" i="1"/>
  <c r="M703" i="1"/>
  <c r="T703" i="1"/>
  <c r="Z703" i="1"/>
  <c r="BK703" i="1" s="1"/>
  <c r="BJ703" i="1"/>
  <c r="AC703" i="1"/>
  <c r="AD703" i="1"/>
  <c r="AE703" i="1"/>
  <c r="D704" i="1"/>
  <c r="K704" i="1"/>
  <c r="L704" i="1"/>
  <c r="M704" i="1"/>
  <c r="T704" i="1"/>
  <c r="Z704" i="1"/>
  <c r="BK704" i="1" s="1"/>
  <c r="BJ704" i="1"/>
  <c r="AC704" i="1"/>
  <c r="AD704" i="1"/>
  <c r="AE704" i="1"/>
  <c r="D705" i="1"/>
  <c r="K705" i="1"/>
  <c r="L705" i="1"/>
  <c r="M705" i="1"/>
  <c r="T705" i="1"/>
  <c r="Z705" i="1"/>
  <c r="BK705" i="1" s="1"/>
  <c r="BJ705" i="1"/>
  <c r="AC705" i="1"/>
  <c r="AD705" i="1"/>
  <c r="AE705" i="1"/>
  <c r="D706" i="1"/>
  <c r="K706" i="1"/>
  <c r="L706" i="1"/>
  <c r="M706" i="1"/>
  <c r="T706" i="1"/>
  <c r="Z706" i="1"/>
  <c r="BK706" i="1" s="1"/>
  <c r="BJ706" i="1"/>
  <c r="AC706" i="1"/>
  <c r="AD706" i="1"/>
  <c r="AE706" i="1"/>
  <c r="D707" i="1"/>
  <c r="K707" i="1"/>
  <c r="L707" i="1"/>
  <c r="M707" i="1"/>
  <c r="T707" i="1"/>
  <c r="Z707" i="1"/>
  <c r="BK707" i="1" s="1"/>
  <c r="BJ707" i="1"/>
  <c r="AC707" i="1"/>
  <c r="AD707" i="1"/>
  <c r="AE707" i="1"/>
  <c r="D708" i="1"/>
  <c r="K708" i="1"/>
  <c r="L708" i="1"/>
  <c r="M708" i="1"/>
  <c r="T708" i="1"/>
  <c r="Z708" i="1"/>
  <c r="BK708" i="1" s="1"/>
  <c r="BJ708" i="1"/>
  <c r="AC708" i="1"/>
  <c r="AD708" i="1"/>
  <c r="AE708" i="1"/>
  <c r="D709" i="1"/>
  <c r="K709" i="1"/>
  <c r="L709" i="1"/>
  <c r="M709" i="1"/>
  <c r="T709" i="1"/>
  <c r="Z709" i="1"/>
  <c r="BK709" i="1" s="1"/>
  <c r="BJ709" i="1"/>
  <c r="AC709" i="1"/>
  <c r="AD709" i="1"/>
  <c r="AE709" i="1"/>
  <c r="D710" i="1"/>
  <c r="K710" i="1"/>
  <c r="L710" i="1"/>
  <c r="M710" i="1"/>
  <c r="T710" i="1"/>
  <c r="Z710" i="1"/>
  <c r="BK710" i="1" s="1"/>
  <c r="BJ710" i="1"/>
  <c r="AC710" i="1"/>
  <c r="AD710" i="1"/>
  <c r="AE710" i="1"/>
  <c r="D711" i="1"/>
  <c r="K711" i="1"/>
  <c r="L711" i="1"/>
  <c r="M711" i="1"/>
  <c r="T711" i="1"/>
  <c r="Z711" i="1"/>
  <c r="BK711" i="1" s="1"/>
  <c r="BJ711" i="1"/>
  <c r="AC711" i="1"/>
  <c r="AD711" i="1"/>
  <c r="AE711" i="1"/>
  <c r="D712" i="1"/>
  <c r="K712" i="1"/>
  <c r="L712" i="1"/>
  <c r="M712" i="1"/>
  <c r="T712" i="1"/>
  <c r="Z712" i="1"/>
  <c r="BK712" i="1" s="1"/>
  <c r="BJ712" i="1"/>
  <c r="AC712" i="1"/>
  <c r="AD712" i="1"/>
  <c r="AE712" i="1"/>
  <c r="D713" i="1"/>
  <c r="K713" i="1"/>
  <c r="L713" i="1"/>
  <c r="M713" i="1"/>
  <c r="T713" i="1"/>
  <c r="Z713" i="1"/>
  <c r="BK713" i="1" s="1"/>
  <c r="BJ713" i="1"/>
  <c r="AC713" i="1"/>
  <c r="AD713" i="1"/>
  <c r="AE713" i="1"/>
  <c r="D714" i="1"/>
  <c r="K714" i="1"/>
  <c r="L714" i="1"/>
  <c r="M714" i="1"/>
  <c r="T714" i="1"/>
  <c r="Z714" i="1"/>
  <c r="BK714" i="1" s="1"/>
  <c r="BJ714" i="1"/>
  <c r="AC714" i="1"/>
  <c r="AD714" i="1"/>
  <c r="AE714" i="1"/>
  <c r="D715" i="1"/>
  <c r="K715" i="1"/>
  <c r="L715" i="1"/>
  <c r="M715" i="1"/>
  <c r="T715" i="1"/>
  <c r="Z715" i="1"/>
  <c r="BK715" i="1" s="1"/>
  <c r="BJ715" i="1"/>
  <c r="AC715" i="1"/>
  <c r="AD715" i="1"/>
  <c r="AE715" i="1"/>
  <c r="D716" i="1"/>
  <c r="K716" i="1"/>
  <c r="L716" i="1"/>
  <c r="M716" i="1"/>
  <c r="T716" i="1"/>
  <c r="Z716" i="1"/>
  <c r="BK716" i="1" s="1"/>
  <c r="BJ716" i="1"/>
  <c r="AC716" i="1"/>
  <c r="AD716" i="1"/>
  <c r="AE716" i="1"/>
  <c r="D717" i="1"/>
  <c r="K717" i="1"/>
  <c r="L717" i="1"/>
  <c r="M717" i="1"/>
  <c r="T717" i="1"/>
  <c r="Z717" i="1"/>
  <c r="BK717" i="1" s="1"/>
  <c r="BJ717" i="1"/>
  <c r="AC717" i="1"/>
  <c r="AD717" i="1"/>
  <c r="AE717" i="1"/>
  <c r="D718" i="1"/>
  <c r="K718" i="1"/>
  <c r="L718" i="1"/>
  <c r="M718" i="1"/>
  <c r="T718" i="1"/>
  <c r="Z718" i="1"/>
  <c r="BK718" i="1" s="1"/>
  <c r="BJ718" i="1"/>
  <c r="AC718" i="1"/>
  <c r="AD718" i="1"/>
  <c r="AE718" i="1"/>
  <c r="D719" i="1"/>
  <c r="K719" i="1"/>
  <c r="L719" i="1"/>
  <c r="M719" i="1"/>
  <c r="T719" i="1"/>
  <c r="Z719" i="1"/>
  <c r="BK719" i="1" s="1"/>
  <c r="BJ719" i="1"/>
  <c r="AC719" i="1"/>
  <c r="AD719" i="1"/>
  <c r="AE719" i="1"/>
  <c r="D720" i="1"/>
  <c r="K720" i="1"/>
  <c r="L720" i="1"/>
  <c r="M720" i="1"/>
  <c r="T720" i="1"/>
  <c r="Z720" i="1"/>
  <c r="BK720" i="1" s="1"/>
  <c r="BJ720" i="1"/>
  <c r="AC720" i="1"/>
  <c r="AD720" i="1"/>
  <c r="AE720" i="1"/>
  <c r="D721" i="1"/>
  <c r="K721" i="1"/>
  <c r="L721" i="1"/>
  <c r="M721" i="1"/>
  <c r="T721" i="1"/>
  <c r="Z721" i="1"/>
  <c r="BK721" i="1" s="1"/>
  <c r="BJ721" i="1"/>
  <c r="AC721" i="1"/>
  <c r="AD721" i="1"/>
  <c r="AE721" i="1"/>
  <c r="D722" i="1"/>
  <c r="K722" i="1"/>
  <c r="L722" i="1"/>
  <c r="M722" i="1"/>
  <c r="T722" i="1"/>
  <c r="Z722" i="1"/>
  <c r="BK722" i="1" s="1"/>
  <c r="BJ722" i="1"/>
  <c r="AC722" i="1"/>
  <c r="AD722" i="1"/>
  <c r="AE722" i="1"/>
  <c r="D723" i="1"/>
  <c r="K723" i="1"/>
  <c r="L723" i="1"/>
  <c r="M723" i="1"/>
  <c r="T723" i="1"/>
  <c r="Z723" i="1"/>
  <c r="BK723" i="1" s="1"/>
  <c r="BJ723" i="1"/>
  <c r="AC723" i="1"/>
  <c r="AD723" i="1"/>
  <c r="AE723" i="1"/>
  <c r="D724" i="1"/>
  <c r="K724" i="1"/>
  <c r="L724" i="1"/>
  <c r="M724" i="1"/>
  <c r="T724" i="1"/>
  <c r="Z724" i="1"/>
  <c r="BK724" i="1" s="1"/>
  <c r="BJ724" i="1"/>
  <c r="AC724" i="1"/>
  <c r="AD724" i="1"/>
  <c r="AE724" i="1"/>
  <c r="D725" i="1"/>
  <c r="K725" i="1"/>
  <c r="L725" i="1"/>
  <c r="M725" i="1"/>
  <c r="T725" i="1"/>
  <c r="Z725" i="1"/>
  <c r="BK725" i="1" s="1"/>
  <c r="BJ725" i="1"/>
  <c r="AC725" i="1"/>
  <c r="AD725" i="1"/>
  <c r="AE725" i="1"/>
  <c r="D726" i="1"/>
  <c r="K726" i="1"/>
  <c r="L726" i="1"/>
  <c r="M726" i="1"/>
  <c r="T726" i="1"/>
  <c r="Z726" i="1"/>
  <c r="BK726" i="1" s="1"/>
  <c r="BJ726" i="1"/>
  <c r="AC726" i="1"/>
  <c r="AD726" i="1"/>
  <c r="AE726" i="1"/>
  <c r="D727" i="1"/>
  <c r="K727" i="1"/>
  <c r="L727" i="1"/>
  <c r="M727" i="1"/>
  <c r="T727" i="1"/>
  <c r="Z727" i="1"/>
  <c r="BK727" i="1" s="1"/>
  <c r="BJ727" i="1"/>
  <c r="AC727" i="1"/>
  <c r="AD727" i="1"/>
  <c r="AE727" i="1"/>
  <c r="D728" i="1"/>
  <c r="K728" i="1"/>
  <c r="L728" i="1"/>
  <c r="M728" i="1"/>
  <c r="T728" i="1"/>
  <c r="Z728" i="1"/>
  <c r="BK728" i="1" s="1"/>
  <c r="BJ728" i="1"/>
  <c r="AC728" i="1"/>
  <c r="AD728" i="1"/>
  <c r="AE728" i="1"/>
  <c r="D729" i="1"/>
  <c r="K729" i="1"/>
  <c r="L729" i="1"/>
  <c r="M729" i="1"/>
  <c r="T729" i="1"/>
  <c r="Z729" i="1"/>
  <c r="BK729" i="1" s="1"/>
  <c r="BJ729" i="1"/>
  <c r="AC729" i="1"/>
  <c r="AD729" i="1"/>
  <c r="AE729" i="1"/>
  <c r="D730" i="1"/>
  <c r="K730" i="1"/>
  <c r="L730" i="1"/>
  <c r="M730" i="1"/>
  <c r="T730" i="1"/>
  <c r="Z730" i="1"/>
  <c r="BK730" i="1" s="1"/>
  <c r="BJ730" i="1"/>
  <c r="AC730" i="1"/>
  <c r="AD730" i="1"/>
  <c r="AE730" i="1"/>
  <c r="D731" i="1"/>
  <c r="K731" i="1"/>
  <c r="L731" i="1"/>
  <c r="M731" i="1"/>
  <c r="T731" i="1"/>
  <c r="Z731" i="1"/>
  <c r="BK731" i="1" s="1"/>
  <c r="BJ731" i="1"/>
  <c r="AC731" i="1"/>
  <c r="AD731" i="1"/>
  <c r="AE731" i="1"/>
  <c r="D732" i="1"/>
  <c r="L732" i="1"/>
  <c r="M732" i="1"/>
  <c r="Z732" i="1"/>
  <c r="BK732" i="1" s="1"/>
  <c r="BJ732" i="1"/>
  <c r="AC732" i="1"/>
  <c r="AD732" i="1"/>
  <c r="AE732" i="1"/>
  <c r="D733" i="1"/>
  <c r="L733" i="1"/>
  <c r="M733" i="1"/>
  <c r="Z733" i="1"/>
  <c r="BK733" i="1" s="1"/>
  <c r="BJ733" i="1"/>
  <c r="AC733" i="1"/>
  <c r="AD733" i="1"/>
  <c r="AE733" i="1"/>
  <c r="D734" i="1"/>
  <c r="L734" i="1"/>
  <c r="M734" i="1"/>
  <c r="Z734" i="1"/>
  <c r="BK734" i="1" s="1"/>
  <c r="BJ734" i="1"/>
  <c r="AC734" i="1"/>
  <c r="AD734" i="1"/>
  <c r="AE734" i="1"/>
  <c r="D735" i="1"/>
  <c r="L735" i="1"/>
  <c r="M735" i="1"/>
  <c r="Z735" i="1"/>
  <c r="BK735" i="1" s="1"/>
  <c r="BJ735" i="1"/>
  <c r="AC735" i="1"/>
  <c r="AD735" i="1"/>
  <c r="AE735" i="1"/>
  <c r="D736" i="1"/>
  <c r="L736" i="1"/>
  <c r="M736" i="1"/>
  <c r="Z736" i="1"/>
  <c r="BK736" i="1" s="1"/>
  <c r="BJ736" i="1"/>
  <c r="AC736" i="1"/>
  <c r="AD736" i="1"/>
  <c r="AE736" i="1"/>
  <c r="D737" i="1"/>
  <c r="L737" i="1"/>
  <c r="M737" i="1"/>
  <c r="Z737" i="1"/>
  <c r="BK737" i="1" s="1"/>
  <c r="BJ737" i="1"/>
  <c r="AC737" i="1"/>
  <c r="AD737" i="1"/>
  <c r="AE737" i="1"/>
  <c r="D738" i="1"/>
  <c r="L738" i="1"/>
  <c r="M738" i="1"/>
  <c r="Z738" i="1"/>
  <c r="BK738" i="1" s="1"/>
  <c r="BJ738" i="1"/>
  <c r="AC738" i="1"/>
  <c r="AD738" i="1"/>
  <c r="AE738" i="1"/>
  <c r="D739" i="1"/>
  <c r="L739" i="1"/>
  <c r="M739" i="1"/>
  <c r="Z739" i="1"/>
  <c r="BK739" i="1" s="1"/>
  <c r="BJ739" i="1"/>
  <c r="AC739" i="1"/>
  <c r="AD739" i="1"/>
  <c r="AE739" i="1"/>
  <c r="D740" i="1"/>
  <c r="L740" i="1"/>
  <c r="M740" i="1"/>
  <c r="Z740" i="1"/>
  <c r="BK740" i="1" s="1"/>
  <c r="BJ740" i="1"/>
  <c r="AC740" i="1"/>
  <c r="AD740" i="1"/>
  <c r="AE740" i="1"/>
  <c r="D741" i="1"/>
  <c r="L741" i="1"/>
  <c r="M741" i="1"/>
  <c r="Z741" i="1"/>
  <c r="BK741" i="1" s="1"/>
  <c r="BJ741" i="1"/>
  <c r="AC741" i="1"/>
  <c r="AD741" i="1"/>
  <c r="AE741" i="1"/>
  <c r="D742" i="1"/>
  <c r="L742" i="1"/>
  <c r="M742" i="1"/>
  <c r="Z742" i="1"/>
  <c r="BK742" i="1" s="1"/>
  <c r="BJ742" i="1"/>
  <c r="AC742" i="1"/>
  <c r="AD742" i="1"/>
  <c r="AE742" i="1"/>
  <c r="D743" i="1"/>
  <c r="L743" i="1"/>
  <c r="M743" i="1"/>
  <c r="Z743" i="1"/>
  <c r="BK743" i="1" s="1"/>
  <c r="BJ743" i="1"/>
  <c r="AC743" i="1"/>
  <c r="AD743" i="1"/>
  <c r="AE743" i="1"/>
  <c r="D744" i="1"/>
  <c r="L744" i="1"/>
  <c r="M744" i="1"/>
  <c r="BJ744" i="1"/>
  <c r="AC744" i="1"/>
  <c r="AD744" i="1"/>
  <c r="AE744" i="1"/>
  <c r="D745" i="1"/>
  <c r="L745" i="1"/>
  <c r="M745" i="1"/>
  <c r="BJ745" i="1"/>
  <c r="AC745" i="1"/>
  <c r="AD745" i="1"/>
  <c r="AE745" i="1"/>
  <c r="D746" i="1"/>
  <c r="L746" i="1"/>
  <c r="M746" i="1"/>
  <c r="BJ746" i="1"/>
  <c r="AC746" i="1"/>
  <c r="AD746" i="1"/>
  <c r="AE746" i="1"/>
  <c r="D747" i="1"/>
  <c r="L747" i="1"/>
  <c r="M747" i="1"/>
  <c r="BJ747" i="1"/>
  <c r="AC747" i="1"/>
  <c r="AD747" i="1"/>
  <c r="AE747" i="1"/>
  <c r="D748" i="1"/>
  <c r="L748" i="1"/>
  <c r="M748" i="1"/>
  <c r="BJ748" i="1"/>
  <c r="AC748" i="1"/>
  <c r="AD748" i="1"/>
  <c r="AE748" i="1"/>
  <c r="D749" i="1"/>
  <c r="L749" i="1"/>
  <c r="M749" i="1"/>
  <c r="BJ749" i="1"/>
  <c r="AC749" i="1"/>
  <c r="AD749" i="1"/>
  <c r="AE749" i="1"/>
  <c r="D750" i="1"/>
  <c r="L750" i="1"/>
  <c r="M750" i="1"/>
  <c r="BJ750" i="1"/>
  <c r="AC750" i="1"/>
  <c r="AD750" i="1"/>
  <c r="AE750" i="1"/>
  <c r="D751" i="1"/>
  <c r="L751" i="1"/>
  <c r="M751" i="1"/>
  <c r="BJ751" i="1"/>
  <c r="AC751" i="1"/>
  <c r="AD751" i="1"/>
  <c r="AE751" i="1"/>
  <c r="D752" i="1"/>
  <c r="L752" i="1"/>
  <c r="M752" i="1"/>
  <c r="BJ752" i="1"/>
  <c r="AC752" i="1"/>
  <c r="AD752" i="1"/>
  <c r="AE752" i="1"/>
  <c r="D753" i="1"/>
  <c r="L753" i="1"/>
  <c r="M753" i="1"/>
  <c r="BJ753" i="1"/>
  <c r="AC753" i="1"/>
  <c r="AD753" i="1"/>
  <c r="AE753" i="1"/>
  <c r="D754" i="1"/>
  <c r="L754" i="1"/>
  <c r="M754" i="1"/>
  <c r="BJ754" i="1"/>
  <c r="AC754" i="1"/>
  <c r="AD754" i="1"/>
  <c r="AE754" i="1"/>
  <c r="L755" i="1"/>
  <c r="M755" i="1"/>
  <c r="BJ755" i="1"/>
  <c r="AC755" i="1"/>
  <c r="AD755" i="1"/>
  <c r="AE755" i="1"/>
  <c r="L756" i="1"/>
  <c r="M756" i="1"/>
  <c r="BJ756" i="1"/>
  <c r="AC756" i="1"/>
  <c r="AD756" i="1"/>
  <c r="AE756" i="1"/>
  <c r="L757" i="1"/>
  <c r="M757" i="1"/>
  <c r="BJ757" i="1"/>
  <c r="AC757" i="1"/>
  <c r="AD757" i="1"/>
  <c r="AE757" i="1"/>
  <c r="L758" i="1"/>
  <c r="M758" i="1"/>
  <c r="BJ758" i="1"/>
  <c r="AC758" i="1"/>
  <c r="AD758" i="1"/>
  <c r="AE758" i="1"/>
  <c r="L759" i="1"/>
  <c r="M759" i="1"/>
  <c r="BJ759" i="1"/>
  <c r="AC759" i="1"/>
  <c r="AD759" i="1"/>
  <c r="AE759" i="1"/>
  <c r="L760" i="1"/>
  <c r="M760" i="1"/>
  <c r="BJ760" i="1"/>
  <c r="AC760" i="1"/>
  <c r="AD760" i="1"/>
  <c r="AE760" i="1"/>
  <c r="L761" i="1"/>
  <c r="M761" i="1"/>
  <c r="BJ761" i="1"/>
  <c r="AC761" i="1"/>
  <c r="AD761" i="1"/>
  <c r="AE761" i="1"/>
  <c r="L762" i="1"/>
  <c r="M762" i="1"/>
  <c r="BJ762" i="1"/>
  <c r="AC762" i="1"/>
  <c r="AD762" i="1"/>
  <c r="AE762" i="1"/>
  <c r="L763" i="1"/>
  <c r="M763" i="1"/>
  <c r="BJ763" i="1"/>
  <c r="AC763" i="1"/>
  <c r="AD763" i="1"/>
  <c r="AE763" i="1"/>
  <c r="L764" i="1"/>
  <c r="M764" i="1"/>
  <c r="BJ764" i="1"/>
  <c r="AC764" i="1"/>
  <c r="AD764" i="1"/>
  <c r="AE764" i="1"/>
  <c r="L765" i="1"/>
  <c r="M765" i="1"/>
  <c r="BJ765" i="1"/>
  <c r="AC765" i="1"/>
  <c r="AD765" i="1"/>
  <c r="AE765" i="1"/>
  <c r="L766" i="1"/>
  <c r="M766" i="1"/>
  <c r="BJ766" i="1"/>
  <c r="AC766" i="1"/>
  <c r="AD766" i="1"/>
  <c r="AE766" i="1"/>
  <c r="L767" i="1"/>
  <c r="M767" i="1"/>
  <c r="BJ767" i="1"/>
  <c r="AC767" i="1"/>
  <c r="AD767" i="1"/>
  <c r="AE767" i="1"/>
  <c r="L768" i="1"/>
  <c r="M768" i="1"/>
  <c r="BJ768" i="1"/>
  <c r="AC768" i="1"/>
  <c r="AD768" i="1"/>
  <c r="AE768" i="1"/>
  <c r="L769" i="1"/>
  <c r="M769" i="1"/>
  <c r="BJ769" i="1"/>
  <c r="AC769" i="1"/>
  <c r="AD769" i="1"/>
  <c r="AE769" i="1"/>
  <c r="L770" i="1"/>
  <c r="M770" i="1"/>
  <c r="BJ770" i="1"/>
  <c r="AC770" i="1"/>
  <c r="AD770" i="1"/>
  <c r="AE770" i="1"/>
  <c r="L771" i="1"/>
  <c r="M771" i="1"/>
  <c r="BJ771" i="1"/>
  <c r="AC771" i="1"/>
  <c r="AD771" i="1"/>
  <c r="AE771" i="1"/>
  <c r="L772" i="1"/>
  <c r="M772" i="1"/>
  <c r="BJ772" i="1"/>
  <c r="AC772" i="1"/>
  <c r="AD772" i="1"/>
  <c r="AE772" i="1"/>
  <c r="L773" i="1"/>
  <c r="M773" i="1"/>
  <c r="BJ773" i="1"/>
  <c r="AC773" i="1"/>
  <c r="AD773" i="1"/>
  <c r="AE773" i="1"/>
  <c r="L774" i="1"/>
  <c r="M774" i="1"/>
  <c r="BJ774" i="1"/>
  <c r="AC774" i="1"/>
  <c r="AD774" i="1"/>
  <c r="AE774" i="1"/>
  <c r="L775" i="1"/>
  <c r="M775" i="1"/>
  <c r="BJ775" i="1"/>
  <c r="AC775" i="1"/>
  <c r="AD775" i="1"/>
  <c r="AE775" i="1"/>
  <c r="L776" i="1"/>
  <c r="M776" i="1"/>
  <c r="BJ776" i="1"/>
  <c r="AC776" i="1"/>
  <c r="AD776" i="1"/>
  <c r="AE776" i="1"/>
  <c r="L777" i="1"/>
  <c r="M777" i="1"/>
  <c r="BJ777" i="1"/>
  <c r="AC777" i="1"/>
  <c r="AD777" i="1"/>
  <c r="AE777" i="1"/>
  <c r="L778" i="1"/>
  <c r="M778" i="1"/>
  <c r="BJ778" i="1"/>
  <c r="AC778" i="1"/>
  <c r="AD778" i="1"/>
  <c r="AE778" i="1"/>
  <c r="L779" i="1"/>
  <c r="M779" i="1"/>
  <c r="BJ779" i="1"/>
  <c r="AC779" i="1"/>
  <c r="AD779" i="1"/>
  <c r="AE779" i="1"/>
  <c r="L780" i="1"/>
  <c r="M780" i="1"/>
  <c r="BJ780" i="1"/>
  <c r="AC780" i="1"/>
  <c r="AD780" i="1"/>
  <c r="AE780" i="1"/>
  <c r="L781" i="1"/>
  <c r="M781" i="1"/>
  <c r="BJ781" i="1"/>
  <c r="AC781" i="1"/>
  <c r="AD781" i="1"/>
  <c r="AE781" i="1"/>
  <c r="L782" i="1"/>
  <c r="M782" i="1"/>
  <c r="BJ782" i="1"/>
  <c r="AC782" i="1"/>
  <c r="AD782" i="1"/>
  <c r="AE782" i="1"/>
  <c r="L783" i="1"/>
  <c r="M783" i="1"/>
  <c r="BJ783" i="1"/>
  <c r="AC783" i="1"/>
  <c r="AD783" i="1"/>
  <c r="AE783" i="1"/>
  <c r="L784" i="1"/>
  <c r="M784" i="1"/>
  <c r="BJ784" i="1"/>
  <c r="AC784" i="1"/>
  <c r="AD784" i="1"/>
  <c r="AE784" i="1"/>
  <c r="L785" i="1"/>
  <c r="M785" i="1"/>
  <c r="BJ785" i="1"/>
  <c r="AC785" i="1"/>
  <c r="AD785" i="1"/>
  <c r="AE785" i="1"/>
  <c r="L786" i="1"/>
  <c r="M786" i="1"/>
  <c r="BJ786" i="1"/>
  <c r="AC786" i="1"/>
  <c r="AD786" i="1"/>
  <c r="AE786" i="1"/>
  <c r="L787" i="1"/>
  <c r="M787" i="1"/>
  <c r="BJ787" i="1"/>
  <c r="AC787" i="1"/>
  <c r="AD787" i="1"/>
  <c r="AE787" i="1"/>
  <c r="L788" i="1"/>
  <c r="M788" i="1"/>
  <c r="BJ788" i="1"/>
  <c r="AC788" i="1"/>
  <c r="AD788" i="1"/>
  <c r="AE788" i="1"/>
  <c r="L789" i="1"/>
  <c r="M789" i="1"/>
  <c r="BJ789" i="1"/>
  <c r="AC789" i="1"/>
  <c r="AD789" i="1"/>
  <c r="AE789" i="1"/>
  <c r="L790" i="1"/>
  <c r="M790" i="1"/>
  <c r="BJ790" i="1"/>
  <c r="AC790" i="1"/>
  <c r="AD790" i="1"/>
  <c r="AE790" i="1"/>
  <c r="L791" i="1"/>
  <c r="M791" i="1"/>
  <c r="BJ791" i="1"/>
  <c r="AC791" i="1"/>
  <c r="AD791" i="1"/>
  <c r="AE791" i="1"/>
  <c r="L792" i="1"/>
  <c r="M792" i="1"/>
  <c r="BJ792" i="1"/>
  <c r="AC792" i="1"/>
  <c r="AD792" i="1"/>
  <c r="AE792" i="1"/>
  <c r="L793" i="1"/>
  <c r="M793" i="1"/>
  <c r="BJ793" i="1"/>
  <c r="AC793" i="1"/>
  <c r="AD793" i="1"/>
  <c r="AE793" i="1"/>
  <c r="L794" i="1"/>
  <c r="M794" i="1"/>
  <c r="BJ794" i="1"/>
  <c r="AC794" i="1"/>
  <c r="AD794" i="1"/>
  <c r="AE794" i="1"/>
  <c r="L795" i="1"/>
  <c r="M795" i="1"/>
  <c r="BJ795" i="1"/>
  <c r="AC795" i="1"/>
  <c r="AD795" i="1"/>
  <c r="AE795" i="1"/>
  <c r="L796" i="1"/>
  <c r="M796" i="1"/>
  <c r="BJ796" i="1"/>
  <c r="AC796" i="1"/>
  <c r="AD796" i="1"/>
  <c r="AE796" i="1"/>
  <c r="L797" i="1"/>
  <c r="M797" i="1"/>
  <c r="BJ797" i="1"/>
  <c r="AC797" i="1"/>
  <c r="AD797" i="1"/>
  <c r="AE797" i="1"/>
  <c r="L798" i="1"/>
  <c r="M798" i="1"/>
  <c r="BJ798" i="1"/>
  <c r="AC798" i="1"/>
  <c r="AD798" i="1"/>
  <c r="AE798" i="1"/>
  <c r="L799" i="1"/>
  <c r="M799" i="1"/>
  <c r="BJ799" i="1"/>
  <c r="AC799" i="1"/>
  <c r="AD799" i="1"/>
  <c r="AE799" i="1"/>
  <c r="L800" i="1"/>
  <c r="M800" i="1"/>
  <c r="BJ800" i="1"/>
  <c r="AC800" i="1"/>
  <c r="AD800" i="1"/>
  <c r="AE800" i="1"/>
  <c r="L801" i="1"/>
  <c r="M801" i="1"/>
  <c r="BJ801" i="1"/>
  <c r="AC801" i="1"/>
  <c r="AD801" i="1"/>
  <c r="AE801" i="1"/>
  <c r="L802" i="1"/>
  <c r="M802" i="1"/>
  <c r="BJ802" i="1"/>
  <c r="AC802" i="1"/>
  <c r="AD802" i="1"/>
  <c r="AE802" i="1"/>
  <c r="L803" i="1"/>
  <c r="M803" i="1"/>
  <c r="BJ803" i="1"/>
  <c r="AC803" i="1"/>
  <c r="AD803" i="1"/>
  <c r="AE803" i="1"/>
  <c r="L804" i="1"/>
  <c r="M804" i="1"/>
  <c r="BJ804" i="1"/>
  <c r="AC804" i="1"/>
  <c r="AD804" i="1"/>
  <c r="AE804" i="1"/>
  <c r="L805" i="1"/>
  <c r="M805" i="1"/>
  <c r="BJ805" i="1"/>
  <c r="AC805" i="1"/>
  <c r="AD805" i="1"/>
  <c r="AE805" i="1"/>
  <c r="L806" i="1"/>
  <c r="M806" i="1"/>
  <c r="BJ806" i="1"/>
  <c r="AC806" i="1"/>
  <c r="AD806" i="1"/>
  <c r="AE806" i="1"/>
  <c r="L807" i="1"/>
  <c r="M807" i="1"/>
  <c r="BJ807" i="1"/>
  <c r="AC807" i="1"/>
  <c r="AD807" i="1"/>
  <c r="AE807" i="1"/>
  <c r="L808" i="1"/>
  <c r="M808" i="1"/>
  <c r="BJ808" i="1"/>
  <c r="AC808" i="1"/>
  <c r="AD808" i="1"/>
  <c r="AE808" i="1"/>
  <c r="L809" i="1"/>
  <c r="M809" i="1"/>
  <c r="BJ809" i="1"/>
  <c r="AC809" i="1"/>
  <c r="AD809" i="1"/>
  <c r="AE809" i="1"/>
  <c r="L810" i="1"/>
  <c r="M810" i="1"/>
  <c r="BJ810" i="1"/>
  <c r="AC810" i="1"/>
  <c r="AD810" i="1"/>
  <c r="AE810" i="1"/>
  <c r="L811" i="1"/>
  <c r="M811" i="1"/>
  <c r="BJ811" i="1"/>
  <c r="AC811" i="1"/>
  <c r="AD811" i="1"/>
  <c r="AE811" i="1"/>
  <c r="L812" i="1"/>
  <c r="M812" i="1"/>
  <c r="BJ812" i="1"/>
  <c r="AC812" i="1"/>
  <c r="AD812" i="1"/>
  <c r="AE812" i="1"/>
  <c r="L813" i="1"/>
  <c r="M813" i="1"/>
  <c r="BJ813" i="1"/>
  <c r="AC813" i="1"/>
  <c r="AD813" i="1"/>
  <c r="AE813" i="1"/>
  <c r="L814" i="1"/>
  <c r="M814" i="1"/>
  <c r="BJ814" i="1"/>
  <c r="AC814" i="1"/>
  <c r="AD814" i="1"/>
  <c r="AE814" i="1"/>
  <c r="L815" i="1"/>
  <c r="M815" i="1"/>
  <c r="BJ815" i="1"/>
  <c r="AC815" i="1"/>
  <c r="AD815" i="1"/>
  <c r="AE815" i="1"/>
  <c r="L816" i="1"/>
  <c r="M816" i="1"/>
  <c r="BJ816" i="1"/>
  <c r="AC816" i="1"/>
  <c r="AD816" i="1"/>
  <c r="AE816" i="1"/>
  <c r="L817" i="1"/>
  <c r="M817" i="1"/>
  <c r="BJ817" i="1"/>
  <c r="AC817" i="1"/>
  <c r="AD817" i="1"/>
  <c r="AE817" i="1"/>
  <c r="L818" i="1"/>
  <c r="M818" i="1"/>
  <c r="BJ818" i="1"/>
  <c r="AC818" i="1"/>
  <c r="AD818" i="1"/>
  <c r="AE818" i="1"/>
  <c r="L819" i="1"/>
  <c r="M819" i="1"/>
  <c r="BJ819" i="1"/>
  <c r="AC819" i="1"/>
  <c r="AD819" i="1"/>
  <c r="AE819" i="1"/>
  <c r="L820" i="1"/>
  <c r="M820" i="1"/>
  <c r="BJ820" i="1"/>
  <c r="AC820" i="1"/>
  <c r="AD820" i="1"/>
  <c r="AE820" i="1"/>
  <c r="L821" i="1"/>
  <c r="M821" i="1"/>
  <c r="BJ821" i="1"/>
  <c r="AC821" i="1"/>
  <c r="AD821" i="1"/>
  <c r="AE821" i="1"/>
  <c r="L822" i="1"/>
  <c r="M822" i="1"/>
  <c r="BJ822" i="1"/>
  <c r="AC822" i="1"/>
  <c r="AD822" i="1"/>
  <c r="AE822" i="1"/>
  <c r="L823" i="1"/>
  <c r="M823" i="1"/>
  <c r="BJ823" i="1"/>
  <c r="AC823" i="1"/>
  <c r="AD823" i="1"/>
  <c r="AE823" i="1"/>
  <c r="L824" i="1"/>
  <c r="M824" i="1"/>
  <c r="BJ824" i="1"/>
  <c r="AC824" i="1"/>
  <c r="AD824" i="1"/>
  <c r="AE824" i="1"/>
  <c r="L825" i="1"/>
  <c r="M825" i="1"/>
  <c r="BJ825" i="1"/>
  <c r="AC825" i="1"/>
  <c r="AD825" i="1"/>
  <c r="AE825" i="1"/>
  <c r="L826" i="1"/>
  <c r="M826" i="1"/>
  <c r="BJ826" i="1"/>
  <c r="AC826" i="1"/>
  <c r="AD826" i="1"/>
  <c r="AE826" i="1"/>
  <c r="L827" i="1"/>
  <c r="M827" i="1"/>
  <c r="BJ827" i="1"/>
  <c r="AC827" i="1"/>
  <c r="AD827" i="1"/>
  <c r="AE827" i="1"/>
  <c r="L828" i="1"/>
  <c r="M828" i="1"/>
  <c r="BJ828" i="1"/>
  <c r="AC828" i="1"/>
  <c r="AD828" i="1"/>
  <c r="AE828" i="1"/>
  <c r="L829" i="1"/>
  <c r="M829" i="1"/>
  <c r="BJ829" i="1"/>
  <c r="AC829" i="1"/>
  <c r="AD829" i="1"/>
  <c r="AE829" i="1"/>
  <c r="L830" i="1"/>
  <c r="M830" i="1"/>
  <c r="BJ830" i="1"/>
  <c r="AC830" i="1"/>
  <c r="AD830" i="1"/>
  <c r="AE830" i="1"/>
  <c r="L831" i="1"/>
  <c r="M831" i="1"/>
  <c r="BJ831" i="1"/>
  <c r="AC831" i="1"/>
  <c r="AD831" i="1"/>
  <c r="AE831" i="1"/>
  <c r="L832" i="1"/>
  <c r="M832" i="1"/>
  <c r="BJ832" i="1"/>
  <c r="AC832" i="1"/>
  <c r="AD832" i="1"/>
  <c r="AE832" i="1"/>
  <c r="L833" i="1"/>
  <c r="M833" i="1"/>
  <c r="BJ833" i="1"/>
  <c r="AC833" i="1"/>
  <c r="AD833" i="1"/>
  <c r="AE833" i="1"/>
  <c r="L834" i="1"/>
  <c r="M834" i="1"/>
  <c r="BJ834" i="1"/>
  <c r="AC834" i="1"/>
  <c r="AD834" i="1"/>
  <c r="AE834" i="1"/>
  <c r="L835" i="1"/>
  <c r="M835" i="1"/>
  <c r="BJ835" i="1"/>
  <c r="AC835" i="1"/>
  <c r="AD835" i="1"/>
  <c r="AE835" i="1"/>
  <c r="L836" i="1"/>
  <c r="M836" i="1"/>
  <c r="BJ836" i="1"/>
  <c r="AC836" i="1"/>
  <c r="AD836" i="1"/>
  <c r="AE836" i="1"/>
  <c r="L837" i="1"/>
  <c r="M837" i="1"/>
  <c r="BJ837" i="1"/>
  <c r="AC837" i="1"/>
  <c r="AD837" i="1"/>
  <c r="AE837" i="1"/>
  <c r="L838" i="1"/>
  <c r="M838" i="1"/>
  <c r="BJ838" i="1"/>
  <c r="AC838" i="1"/>
  <c r="AD838" i="1"/>
  <c r="AE838" i="1"/>
  <c r="L839" i="1"/>
  <c r="M839" i="1"/>
  <c r="BJ839" i="1"/>
  <c r="AC839" i="1"/>
  <c r="AD839" i="1"/>
  <c r="AE839" i="1"/>
  <c r="L840" i="1"/>
  <c r="M840" i="1"/>
  <c r="BJ840" i="1"/>
  <c r="AC840" i="1"/>
  <c r="AD840" i="1"/>
  <c r="AE840" i="1"/>
  <c r="L841" i="1"/>
  <c r="M841" i="1"/>
  <c r="BJ841" i="1"/>
  <c r="AC841" i="1"/>
  <c r="AD841" i="1"/>
  <c r="AE841" i="1"/>
  <c r="L842" i="1"/>
  <c r="M842" i="1"/>
  <c r="BJ842" i="1"/>
  <c r="AC842" i="1"/>
  <c r="AD842" i="1"/>
  <c r="AE842" i="1"/>
  <c r="L843" i="1"/>
  <c r="M843" i="1"/>
  <c r="BJ843" i="1"/>
  <c r="AC843" i="1"/>
  <c r="AD843" i="1"/>
  <c r="AE843" i="1"/>
  <c r="L844" i="1"/>
  <c r="M844" i="1"/>
  <c r="BJ844" i="1"/>
  <c r="AC844" i="1"/>
  <c r="AD844" i="1"/>
  <c r="AE844" i="1"/>
  <c r="L845" i="1"/>
  <c r="M845" i="1"/>
  <c r="BJ845" i="1"/>
  <c r="AC845" i="1"/>
  <c r="AD845" i="1"/>
  <c r="AE845" i="1"/>
  <c r="L846" i="1"/>
  <c r="M846" i="1"/>
  <c r="BJ846" i="1"/>
  <c r="AC846" i="1"/>
  <c r="AD846" i="1"/>
  <c r="AE846" i="1"/>
  <c r="L847" i="1"/>
  <c r="M847" i="1"/>
  <c r="BJ847" i="1"/>
  <c r="AC847" i="1"/>
  <c r="AD847" i="1"/>
  <c r="AE847" i="1"/>
  <c r="L848" i="1"/>
  <c r="M848" i="1"/>
  <c r="BJ848" i="1"/>
  <c r="AC848" i="1"/>
  <c r="AD848" i="1"/>
  <c r="AE848" i="1"/>
  <c r="L849" i="1"/>
  <c r="M849" i="1"/>
  <c r="BJ849" i="1"/>
  <c r="AC849" i="1"/>
  <c r="AD849" i="1"/>
  <c r="AE849" i="1"/>
  <c r="L850" i="1"/>
  <c r="M850" i="1"/>
  <c r="BJ850" i="1"/>
  <c r="AC850" i="1"/>
  <c r="AD850" i="1"/>
  <c r="AE850" i="1"/>
  <c r="L851" i="1"/>
  <c r="M851" i="1"/>
  <c r="BJ851" i="1"/>
  <c r="AC851" i="1"/>
  <c r="AD851" i="1"/>
  <c r="AE851" i="1"/>
  <c r="L852" i="1"/>
  <c r="M852" i="1"/>
  <c r="BJ852" i="1"/>
  <c r="AC852" i="1"/>
  <c r="AD852" i="1"/>
  <c r="AE852" i="1"/>
  <c r="L853" i="1"/>
  <c r="M853" i="1"/>
  <c r="BJ853" i="1"/>
  <c r="AC853" i="1"/>
  <c r="AD853" i="1"/>
  <c r="AE853" i="1"/>
  <c r="L854" i="1"/>
  <c r="M854" i="1"/>
  <c r="BJ854" i="1"/>
  <c r="AC854" i="1"/>
  <c r="AD854" i="1"/>
  <c r="AE854" i="1"/>
  <c r="L855" i="1"/>
  <c r="M855" i="1"/>
  <c r="BJ855" i="1"/>
  <c r="AC855" i="1"/>
  <c r="AD855" i="1"/>
  <c r="AE855" i="1"/>
  <c r="L856" i="1"/>
  <c r="M856" i="1"/>
  <c r="BJ856" i="1"/>
  <c r="AC856" i="1"/>
  <c r="AD856" i="1"/>
  <c r="AE856" i="1"/>
  <c r="L857" i="1"/>
  <c r="M857" i="1"/>
  <c r="BJ857" i="1"/>
  <c r="AC857" i="1"/>
  <c r="AD857" i="1"/>
  <c r="AE857" i="1"/>
  <c r="L858" i="1"/>
  <c r="M858" i="1"/>
  <c r="BJ858" i="1"/>
  <c r="AC858" i="1"/>
  <c r="AD858" i="1"/>
  <c r="AE858" i="1"/>
  <c r="L859" i="1"/>
  <c r="M859" i="1"/>
  <c r="BJ859" i="1"/>
  <c r="AC859" i="1"/>
  <c r="AD859" i="1"/>
  <c r="AE859" i="1"/>
  <c r="L860" i="1"/>
  <c r="M860" i="1"/>
  <c r="BJ860" i="1"/>
  <c r="AC860" i="1"/>
  <c r="AD860" i="1"/>
  <c r="AE860" i="1"/>
  <c r="L861" i="1"/>
  <c r="M861" i="1"/>
  <c r="BJ861" i="1"/>
  <c r="AC861" i="1"/>
  <c r="AD861" i="1"/>
  <c r="AE861" i="1"/>
  <c r="L862" i="1"/>
  <c r="M862" i="1"/>
  <c r="BJ862" i="1"/>
  <c r="AC862" i="1"/>
  <c r="AD862" i="1"/>
  <c r="AE862" i="1"/>
  <c r="L863" i="1"/>
  <c r="M863" i="1"/>
  <c r="BJ863" i="1"/>
  <c r="AC863" i="1"/>
  <c r="AD863" i="1"/>
  <c r="AE863" i="1"/>
  <c r="L864" i="1"/>
  <c r="M864" i="1"/>
  <c r="BJ864" i="1"/>
  <c r="AC864" i="1"/>
  <c r="AD864" i="1"/>
  <c r="AE864" i="1"/>
  <c r="L865" i="1"/>
  <c r="M865" i="1"/>
  <c r="BJ865" i="1"/>
  <c r="AC865" i="1"/>
  <c r="AD865" i="1"/>
  <c r="AE865" i="1"/>
  <c r="L866" i="1"/>
  <c r="M866" i="1"/>
  <c r="BJ866" i="1"/>
  <c r="AC866" i="1"/>
  <c r="AD866" i="1"/>
  <c r="AE866" i="1"/>
  <c r="L867" i="1"/>
  <c r="M867" i="1"/>
  <c r="BJ867" i="1"/>
  <c r="AC867" i="1"/>
  <c r="AD867" i="1"/>
  <c r="AE867" i="1"/>
  <c r="L868" i="1"/>
  <c r="M868" i="1"/>
  <c r="BJ868" i="1"/>
  <c r="AC868" i="1"/>
  <c r="AD868" i="1"/>
  <c r="AE868" i="1"/>
  <c r="L869" i="1"/>
  <c r="M869" i="1"/>
  <c r="BJ869" i="1"/>
  <c r="AC869" i="1"/>
  <c r="AD869" i="1"/>
  <c r="AE869" i="1"/>
  <c r="L870" i="1"/>
  <c r="M870" i="1"/>
  <c r="BJ870" i="1"/>
  <c r="AC870" i="1"/>
  <c r="AD870" i="1"/>
  <c r="AE870" i="1"/>
  <c r="L871" i="1"/>
  <c r="M871" i="1"/>
  <c r="BJ871" i="1"/>
  <c r="AC871" i="1"/>
  <c r="AD871" i="1"/>
  <c r="AE871" i="1"/>
  <c r="L872" i="1"/>
  <c r="M872" i="1"/>
  <c r="BJ872" i="1"/>
  <c r="AC872" i="1"/>
  <c r="AD872" i="1"/>
  <c r="AE872" i="1"/>
  <c r="L873" i="1"/>
  <c r="M873" i="1"/>
  <c r="BJ873" i="1"/>
  <c r="AC873" i="1"/>
  <c r="AD873" i="1"/>
  <c r="AE873" i="1"/>
  <c r="L874" i="1"/>
  <c r="M874" i="1"/>
  <c r="BJ874" i="1"/>
  <c r="AC874" i="1"/>
  <c r="AD874" i="1"/>
  <c r="AE874" i="1"/>
  <c r="L875" i="1"/>
  <c r="M875" i="1"/>
  <c r="BJ875" i="1"/>
  <c r="AC875" i="1"/>
  <c r="AD875" i="1"/>
  <c r="AE875" i="1"/>
  <c r="L876" i="1"/>
  <c r="M876" i="1"/>
  <c r="BJ876" i="1"/>
  <c r="AC876" i="1"/>
  <c r="AD876" i="1"/>
  <c r="AE876" i="1"/>
  <c r="L877" i="1"/>
  <c r="M877" i="1"/>
  <c r="BJ877" i="1"/>
  <c r="AC877" i="1"/>
  <c r="AD877" i="1"/>
  <c r="AE877" i="1"/>
  <c r="L878" i="1"/>
  <c r="M878" i="1"/>
  <c r="BJ878" i="1"/>
  <c r="AC878" i="1"/>
  <c r="AD878" i="1"/>
  <c r="AE878" i="1"/>
  <c r="L879" i="1"/>
  <c r="M879" i="1"/>
  <c r="BJ879" i="1"/>
  <c r="AC879" i="1"/>
  <c r="AD879" i="1"/>
  <c r="AE879" i="1"/>
  <c r="L880" i="1"/>
  <c r="M880" i="1"/>
  <c r="BJ880" i="1"/>
  <c r="AC880" i="1"/>
  <c r="AD880" i="1"/>
  <c r="AE880" i="1"/>
  <c r="L881" i="1"/>
  <c r="M881" i="1"/>
  <c r="BJ881" i="1"/>
  <c r="AC881" i="1"/>
  <c r="AD881" i="1"/>
  <c r="AE881" i="1"/>
  <c r="L882" i="1"/>
  <c r="M882" i="1"/>
  <c r="BJ882" i="1"/>
  <c r="AC882" i="1"/>
  <c r="AD882" i="1"/>
  <c r="AE882" i="1"/>
  <c r="L883" i="1"/>
  <c r="M883" i="1"/>
  <c r="BJ883" i="1"/>
  <c r="AC883" i="1"/>
  <c r="AD883" i="1"/>
  <c r="AE883" i="1"/>
  <c r="L884" i="1"/>
  <c r="M884" i="1"/>
  <c r="BJ884" i="1"/>
  <c r="AC884" i="1"/>
  <c r="AD884" i="1"/>
  <c r="AE884" i="1"/>
  <c r="L885" i="1"/>
  <c r="M885" i="1"/>
  <c r="BJ885" i="1"/>
  <c r="AC885" i="1"/>
  <c r="AD885" i="1"/>
  <c r="AE885" i="1"/>
  <c r="L886" i="1"/>
  <c r="M886" i="1"/>
  <c r="BJ886" i="1"/>
  <c r="AC886" i="1"/>
  <c r="AD886" i="1"/>
  <c r="AE886" i="1"/>
  <c r="L887" i="1"/>
  <c r="M887" i="1"/>
  <c r="BJ887" i="1"/>
  <c r="AC887" i="1"/>
  <c r="AD887" i="1"/>
  <c r="AE887" i="1"/>
  <c r="L888" i="1"/>
  <c r="M888" i="1"/>
  <c r="BJ888" i="1"/>
  <c r="AC888" i="1"/>
  <c r="AD888" i="1"/>
  <c r="AE888" i="1"/>
  <c r="L889" i="1"/>
  <c r="M889" i="1"/>
  <c r="BJ889" i="1"/>
  <c r="AC889" i="1"/>
  <c r="AD889" i="1"/>
  <c r="AE889" i="1"/>
  <c r="L890" i="1"/>
  <c r="M890" i="1"/>
  <c r="BJ890" i="1"/>
  <c r="AC890" i="1"/>
  <c r="AD890" i="1"/>
  <c r="AE890" i="1"/>
  <c r="L891" i="1"/>
  <c r="M891" i="1"/>
  <c r="BJ891" i="1"/>
  <c r="AC891" i="1"/>
  <c r="AD891" i="1"/>
  <c r="AE891" i="1"/>
  <c r="L892" i="1"/>
  <c r="M892" i="1"/>
  <c r="BJ892" i="1"/>
  <c r="AC892" i="1"/>
  <c r="AD892" i="1"/>
  <c r="AE892" i="1"/>
  <c r="L893" i="1"/>
  <c r="M893" i="1"/>
  <c r="BJ893" i="1"/>
  <c r="AC893" i="1"/>
  <c r="AD893" i="1"/>
  <c r="AE893" i="1"/>
  <c r="L894" i="1"/>
  <c r="M894" i="1"/>
  <c r="BJ894" i="1"/>
  <c r="AC894" i="1"/>
  <c r="AD894" i="1"/>
  <c r="AE894" i="1"/>
  <c r="L895" i="1"/>
  <c r="M895" i="1"/>
  <c r="BJ895" i="1"/>
  <c r="AC895" i="1"/>
  <c r="AD895" i="1"/>
  <c r="AE895" i="1"/>
  <c r="L896" i="1"/>
  <c r="M896" i="1"/>
  <c r="BJ896" i="1"/>
  <c r="AC896" i="1"/>
  <c r="AD896" i="1"/>
  <c r="AE896" i="1"/>
  <c r="L897" i="1"/>
  <c r="M897" i="1"/>
  <c r="BJ897" i="1"/>
  <c r="AC897" i="1"/>
  <c r="AD897" i="1"/>
  <c r="AE897" i="1"/>
  <c r="L898" i="1"/>
  <c r="M898" i="1"/>
  <c r="BJ898" i="1"/>
  <c r="AC898" i="1"/>
  <c r="AD898" i="1"/>
  <c r="AE898" i="1"/>
  <c r="L899" i="1"/>
  <c r="M899" i="1"/>
  <c r="BJ899" i="1"/>
  <c r="AC899" i="1"/>
  <c r="AD899" i="1"/>
  <c r="AE899" i="1"/>
  <c r="L900" i="1"/>
  <c r="M900" i="1"/>
  <c r="BJ900" i="1"/>
  <c r="AC900" i="1"/>
  <c r="AD900" i="1"/>
  <c r="AE900" i="1"/>
  <c r="L901" i="1"/>
  <c r="M901" i="1"/>
  <c r="BJ901" i="1"/>
  <c r="AC901" i="1"/>
  <c r="AD901" i="1"/>
  <c r="AE901" i="1"/>
  <c r="L902" i="1"/>
  <c r="M902" i="1"/>
  <c r="BJ902" i="1"/>
  <c r="AC902" i="1"/>
  <c r="AD902" i="1"/>
  <c r="AE902" i="1"/>
  <c r="L903" i="1"/>
  <c r="M903" i="1"/>
  <c r="BJ903" i="1"/>
  <c r="AC903" i="1"/>
  <c r="AD903" i="1"/>
  <c r="AE903" i="1"/>
  <c r="L904" i="1"/>
  <c r="M904" i="1"/>
  <c r="BJ904" i="1"/>
  <c r="AC904" i="1"/>
  <c r="AD904" i="1"/>
  <c r="AE904" i="1"/>
  <c r="L905" i="1"/>
  <c r="M905" i="1"/>
  <c r="BJ905" i="1"/>
  <c r="AC905" i="1"/>
  <c r="AD905" i="1"/>
  <c r="AE905" i="1"/>
  <c r="L906" i="1"/>
  <c r="M906" i="1"/>
  <c r="BJ906" i="1"/>
  <c r="AC906" i="1"/>
  <c r="AD906" i="1"/>
  <c r="AE906" i="1"/>
  <c r="L907" i="1"/>
  <c r="M907" i="1"/>
  <c r="BJ907" i="1"/>
  <c r="AC907" i="1"/>
  <c r="AD907" i="1"/>
  <c r="AE907" i="1"/>
  <c r="L908" i="1"/>
  <c r="M908" i="1"/>
  <c r="BJ908" i="1"/>
  <c r="AC908" i="1"/>
  <c r="AD908" i="1"/>
  <c r="AE908" i="1"/>
  <c r="L909" i="1"/>
  <c r="M909" i="1"/>
  <c r="BJ909" i="1"/>
  <c r="AC909" i="1"/>
  <c r="AD909" i="1"/>
  <c r="AE909" i="1"/>
  <c r="L910" i="1"/>
  <c r="M910" i="1"/>
  <c r="BJ910" i="1"/>
  <c r="AC910" i="1"/>
  <c r="AD910" i="1"/>
  <c r="AE910" i="1"/>
  <c r="L911" i="1"/>
  <c r="M911" i="1"/>
  <c r="BJ911" i="1"/>
  <c r="AC911" i="1"/>
  <c r="AD911" i="1"/>
  <c r="AE911" i="1"/>
  <c r="L912" i="1"/>
  <c r="M912" i="1"/>
  <c r="BJ912" i="1"/>
  <c r="AC912" i="1"/>
  <c r="AD912" i="1"/>
  <c r="AE912" i="1"/>
  <c r="L913" i="1"/>
  <c r="M913" i="1"/>
  <c r="BJ913" i="1"/>
  <c r="AC913" i="1"/>
  <c r="AD913" i="1"/>
  <c r="AE913" i="1"/>
  <c r="L914" i="1"/>
  <c r="M914" i="1"/>
  <c r="BJ914" i="1"/>
  <c r="AC914" i="1"/>
  <c r="AD914" i="1"/>
  <c r="AE914" i="1"/>
  <c r="L915" i="1"/>
  <c r="M915" i="1"/>
  <c r="BJ915" i="1"/>
  <c r="AC915" i="1"/>
  <c r="AD915" i="1"/>
  <c r="AE915" i="1"/>
  <c r="L916" i="1"/>
  <c r="M916" i="1"/>
  <c r="BJ916" i="1"/>
  <c r="AC916" i="1"/>
  <c r="AD916" i="1"/>
  <c r="AE916" i="1"/>
  <c r="L917" i="1"/>
  <c r="M917" i="1"/>
  <c r="BJ917" i="1"/>
  <c r="AC917" i="1"/>
  <c r="AD917" i="1"/>
  <c r="AE917" i="1"/>
  <c r="L918" i="1"/>
  <c r="M918" i="1"/>
  <c r="BJ918" i="1"/>
  <c r="AC918" i="1"/>
  <c r="AD918" i="1"/>
  <c r="AE918" i="1"/>
  <c r="L919" i="1"/>
  <c r="M919" i="1"/>
  <c r="BJ919" i="1"/>
  <c r="AC919" i="1"/>
  <c r="AD919" i="1"/>
  <c r="AE919" i="1"/>
  <c r="L920" i="1"/>
  <c r="M920" i="1"/>
  <c r="BJ920" i="1"/>
  <c r="AC920" i="1"/>
  <c r="AD920" i="1"/>
  <c r="AE920" i="1"/>
  <c r="L921" i="1"/>
  <c r="M921" i="1"/>
  <c r="BJ921" i="1"/>
  <c r="AC921" i="1"/>
  <c r="AD921" i="1"/>
  <c r="AE921" i="1"/>
  <c r="L922" i="1"/>
  <c r="M922" i="1"/>
  <c r="BJ922" i="1"/>
  <c r="AC922" i="1"/>
  <c r="AD922" i="1"/>
  <c r="AE922" i="1"/>
  <c r="L923" i="1"/>
  <c r="M923" i="1"/>
  <c r="BJ923" i="1"/>
  <c r="AC923" i="1"/>
  <c r="AD923" i="1"/>
  <c r="AE923" i="1"/>
  <c r="L924" i="1"/>
  <c r="M924" i="1"/>
  <c r="BJ924" i="1"/>
  <c r="AC924" i="1"/>
  <c r="AD924" i="1"/>
  <c r="AE924" i="1"/>
  <c r="L925" i="1"/>
  <c r="M925" i="1"/>
  <c r="BJ925" i="1"/>
  <c r="AC925" i="1"/>
  <c r="AD925" i="1"/>
  <c r="AE925" i="1"/>
  <c r="L926" i="1"/>
  <c r="M926" i="1"/>
  <c r="BJ926" i="1"/>
  <c r="AC926" i="1"/>
  <c r="AD926" i="1"/>
  <c r="AE926" i="1"/>
  <c r="L927" i="1"/>
  <c r="M927" i="1"/>
  <c r="BJ927" i="1"/>
  <c r="AC927" i="1"/>
  <c r="AD927" i="1"/>
  <c r="AE927" i="1"/>
  <c r="L928" i="1"/>
  <c r="M928" i="1"/>
  <c r="BJ928" i="1"/>
  <c r="AC928" i="1"/>
  <c r="AD928" i="1"/>
  <c r="AE928" i="1"/>
  <c r="L929" i="1"/>
  <c r="M929" i="1"/>
  <c r="BJ929" i="1"/>
  <c r="AC929" i="1"/>
  <c r="AD929" i="1"/>
  <c r="AE929" i="1"/>
  <c r="L930" i="1"/>
  <c r="M930" i="1"/>
  <c r="BJ930" i="1"/>
  <c r="AC930" i="1"/>
  <c r="AD930" i="1"/>
  <c r="AE930" i="1"/>
  <c r="L931" i="1"/>
  <c r="M931" i="1"/>
  <c r="BJ931" i="1"/>
  <c r="AC931" i="1"/>
  <c r="AD931" i="1"/>
  <c r="AE931" i="1"/>
  <c r="L932" i="1"/>
  <c r="M932" i="1"/>
  <c r="BJ932" i="1"/>
  <c r="AC932" i="1"/>
  <c r="AD932" i="1"/>
  <c r="AE932" i="1"/>
  <c r="L933" i="1"/>
  <c r="M933" i="1"/>
  <c r="BJ933" i="1"/>
  <c r="AC933" i="1"/>
  <c r="AD933" i="1"/>
  <c r="AE933" i="1"/>
  <c r="L934" i="1"/>
  <c r="M934" i="1"/>
  <c r="BJ934" i="1"/>
  <c r="AC934" i="1"/>
  <c r="AD934" i="1"/>
  <c r="AE934" i="1"/>
  <c r="L935" i="1"/>
  <c r="M935" i="1"/>
  <c r="BJ935" i="1"/>
  <c r="AC935" i="1"/>
  <c r="AD935" i="1"/>
  <c r="AE935" i="1"/>
  <c r="L936" i="1"/>
  <c r="M936" i="1"/>
  <c r="BJ936" i="1"/>
  <c r="AC936" i="1"/>
  <c r="AD936" i="1"/>
  <c r="AE936" i="1"/>
  <c r="L937" i="1"/>
  <c r="M937" i="1"/>
  <c r="BJ937" i="1"/>
  <c r="AC937" i="1"/>
  <c r="AD937" i="1"/>
  <c r="AE937" i="1"/>
  <c r="L938" i="1"/>
  <c r="M938" i="1"/>
  <c r="BJ938" i="1"/>
  <c r="AC938" i="1"/>
  <c r="AD938" i="1"/>
  <c r="AE938" i="1"/>
  <c r="L939" i="1"/>
  <c r="M939" i="1"/>
  <c r="BJ939" i="1"/>
  <c r="AC939" i="1"/>
  <c r="AD939" i="1"/>
  <c r="AE939" i="1"/>
  <c r="L940" i="1"/>
  <c r="M940" i="1"/>
  <c r="BJ940" i="1"/>
  <c r="AC940" i="1"/>
  <c r="AD940" i="1"/>
  <c r="AE940" i="1"/>
  <c r="L941" i="1"/>
  <c r="M941" i="1"/>
  <c r="BJ941" i="1"/>
  <c r="AC941" i="1"/>
  <c r="AD941" i="1"/>
  <c r="AE941" i="1"/>
  <c r="L942" i="1"/>
  <c r="M942" i="1"/>
  <c r="BJ942" i="1"/>
  <c r="AC942" i="1"/>
  <c r="AD942" i="1"/>
  <c r="AE942" i="1"/>
  <c r="L943" i="1"/>
  <c r="M943" i="1"/>
  <c r="BJ943" i="1"/>
  <c r="AC943" i="1"/>
  <c r="AD943" i="1"/>
  <c r="AE943" i="1"/>
  <c r="L944" i="1"/>
  <c r="M944" i="1"/>
  <c r="BJ944" i="1"/>
  <c r="AC944" i="1"/>
  <c r="AD944" i="1"/>
  <c r="AE944" i="1"/>
  <c r="L945" i="1"/>
  <c r="M945" i="1"/>
  <c r="BJ945" i="1"/>
  <c r="AC945" i="1"/>
  <c r="AD945" i="1"/>
  <c r="AE945" i="1"/>
  <c r="L946" i="1"/>
  <c r="M946" i="1"/>
  <c r="BJ946" i="1"/>
  <c r="AC946" i="1"/>
  <c r="AD946" i="1"/>
  <c r="AE946" i="1"/>
  <c r="L947" i="1"/>
  <c r="M947" i="1"/>
  <c r="BJ947" i="1"/>
  <c r="AC947" i="1"/>
  <c r="AD947" i="1"/>
  <c r="AE947" i="1"/>
  <c r="L948" i="1"/>
  <c r="M948" i="1"/>
  <c r="BJ948" i="1"/>
  <c r="AC948" i="1"/>
  <c r="AD948" i="1"/>
  <c r="AE948" i="1"/>
  <c r="L949" i="1"/>
  <c r="M949" i="1"/>
  <c r="BJ949" i="1"/>
  <c r="AC949" i="1"/>
  <c r="AD949" i="1"/>
  <c r="AE949" i="1"/>
  <c r="L950" i="1"/>
  <c r="M950" i="1"/>
  <c r="BJ950" i="1"/>
  <c r="AC950" i="1"/>
  <c r="AD950" i="1"/>
  <c r="AE950" i="1"/>
  <c r="L951" i="1"/>
  <c r="M951" i="1"/>
  <c r="BJ951" i="1"/>
  <c r="AC951" i="1"/>
  <c r="AD951" i="1"/>
  <c r="AE951" i="1"/>
  <c r="L952" i="1"/>
  <c r="M952" i="1"/>
  <c r="BJ952" i="1"/>
  <c r="AC952" i="1"/>
  <c r="AD952" i="1"/>
  <c r="AE952" i="1"/>
  <c r="L953" i="1"/>
  <c r="M953" i="1"/>
  <c r="BJ953" i="1"/>
  <c r="AC953" i="1"/>
  <c r="AD953" i="1"/>
  <c r="AE953" i="1"/>
  <c r="L954" i="1"/>
  <c r="M954" i="1"/>
  <c r="BJ954" i="1"/>
  <c r="AC954" i="1"/>
  <c r="AD954" i="1"/>
  <c r="AE954" i="1"/>
  <c r="L955" i="1"/>
  <c r="M955" i="1"/>
  <c r="BJ955" i="1"/>
  <c r="AC955" i="1"/>
  <c r="AD955" i="1"/>
  <c r="AE955" i="1"/>
  <c r="L956" i="1"/>
  <c r="M956" i="1"/>
  <c r="BJ956" i="1"/>
  <c r="AC956" i="1"/>
  <c r="AD956" i="1"/>
  <c r="AE956" i="1"/>
  <c r="L957" i="1"/>
  <c r="M957" i="1"/>
  <c r="BJ957" i="1"/>
  <c r="AC957" i="1"/>
  <c r="AD957" i="1"/>
  <c r="AE957" i="1"/>
  <c r="L958" i="1"/>
  <c r="M958" i="1"/>
  <c r="BJ958" i="1"/>
  <c r="AC958" i="1"/>
  <c r="AD958" i="1"/>
  <c r="AE958" i="1"/>
  <c r="L959" i="1"/>
  <c r="M959" i="1"/>
  <c r="BJ959" i="1"/>
  <c r="AC959" i="1"/>
  <c r="AD959" i="1"/>
  <c r="AE959" i="1"/>
  <c r="L960" i="1"/>
  <c r="M960" i="1"/>
  <c r="BJ960" i="1"/>
  <c r="AC960" i="1"/>
  <c r="AD960" i="1"/>
  <c r="AE960" i="1"/>
  <c r="L961" i="1"/>
  <c r="M961" i="1"/>
  <c r="BJ961" i="1"/>
  <c r="AC961" i="1"/>
  <c r="AD961" i="1"/>
  <c r="AE961" i="1"/>
  <c r="L962" i="1"/>
  <c r="M962" i="1"/>
  <c r="BJ962" i="1"/>
  <c r="AC962" i="1"/>
  <c r="AD962" i="1"/>
  <c r="AE962" i="1"/>
  <c r="L963" i="1"/>
  <c r="M963" i="1"/>
  <c r="BJ963" i="1"/>
  <c r="AC963" i="1"/>
  <c r="AD963" i="1"/>
  <c r="AE963" i="1"/>
  <c r="L964" i="1"/>
  <c r="M964" i="1"/>
  <c r="BJ964" i="1"/>
  <c r="AC964" i="1"/>
  <c r="AD964" i="1"/>
  <c r="AE964" i="1"/>
  <c r="L965" i="1"/>
  <c r="M965" i="1"/>
  <c r="BJ965" i="1"/>
  <c r="AC965" i="1"/>
  <c r="AD965" i="1"/>
  <c r="AE965" i="1"/>
  <c r="L966" i="1"/>
  <c r="M966" i="1"/>
  <c r="BJ966" i="1"/>
  <c r="AC966" i="1"/>
  <c r="AD966" i="1"/>
  <c r="AE966" i="1"/>
  <c r="L967" i="1"/>
  <c r="M967" i="1"/>
  <c r="BJ967" i="1"/>
  <c r="AC967" i="1"/>
  <c r="AD967" i="1"/>
  <c r="AE967" i="1"/>
  <c r="L968" i="1"/>
  <c r="M968" i="1"/>
  <c r="BJ968" i="1"/>
  <c r="AC968" i="1"/>
  <c r="AD968" i="1"/>
  <c r="AE968" i="1"/>
  <c r="L969" i="1"/>
  <c r="M969" i="1"/>
  <c r="BJ969" i="1"/>
  <c r="AC969" i="1"/>
  <c r="AD969" i="1"/>
  <c r="AE969" i="1"/>
  <c r="L970" i="1"/>
  <c r="M970" i="1"/>
  <c r="BJ970" i="1"/>
  <c r="AC970" i="1"/>
  <c r="AD970" i="1"/>
  <c r="AE970" i="1"/>
  <c r="L971" i="1"/>
  <c r="M971" i="1"/>
  <c r="BJ971" i="1"/>
  <c r="AC971" i="1"/>
  <c r="AD971" i="1"/>
  <c r="AE971" i="1"/>
  <c r="L972" i="1"/>
  <c r="M972" i="1"/>
  <c r="BJ972" i="1"/>
  <c r="AC972" i="1"/>
  <c r="AD972" i="1"/>
  <c r="AE972" i="1"/>
  <c r="L973" i="1"/>
  <c r="M973" i="1"/>
  <c r="BJ973" i="1"/>
  <c r="AC973" i="1"/>
  <c r="AD973" i="1"/>
  <c r="AE973" i="1"/>
  <c r="L974" i="1"/>
  <c r="M974" i="1"/>
  <c r="BJ974" i="1"/>
  <c r="AC974" i="1"/>
  <c r="AD974" i="1"/>
  <c r="AE974" i="1"/>
  <c r="L975" i="1"/>
  <c r="M975" i="1"/>
  <c r="BJ975" i="1"/>
  <c r="AC975" i="1"/>
  <c r="AD975" i="1"/>
  <c r="AE975" i="1"/>
  <c r="L976" i="1"/>
  <c r="M976" i="1"/>
  <c r="BJ976" i="1"/>
  <c r="AC976" i="1"/>
  <c r="AD976" i="1"/>
  <c r="AE976" i="1"/>
  <c r="L977" i="1"/>
  <c r="M977" i="1"/>
  <c r="BJ977" i="1"/>
  <c r="AC977" i="1"/>
  <c r="AD977" i="1"/>
  <c r="AE977" i="1"/>
  <c r="L978" i="1"/>
  <c r="M978" i="1"/>
  <c r="BJ978" i="1"/>
  <c r="AC978" i="1"/>
  <c r="AD978" i="1"/>
  <c r="AE978" i="1"/>
  <c r="L979" i="1"/>
  <c r="M979" i="1"/>
  <c r="BJ979" i="1"/>
  <c r="AC979" i="1"/>
  <c r="AD979" i="1"/>
  <c r="AE979" i="1"/>
  <c r="L980" i="1"/>
  <c r="M980" i="1"/>
  <c r="BJ980" i="1"/>
  <c r="AC980" i="1"/>
  <c r="AD980" i="1"/>
  <c r="AE980" i="1"/>
  <c r="L981" i="1"/>
  <c r="M981" i="1"/>
  <c r="BJ981" i="1"/>
  <c r="AC981" i="1"/>
  <c r="AD981" i="1"/>
  <c r="AE981" i="1"/>
  <c r="L982" i="1"/>
  <c r="M982" i="1"/>
  <c r="BJ982" i="1"/>
  <c r="AC982" i="1"/>
  <c r="AD982" i="1"/>
  <c r="AE982" i="1"/>
  <c r="L983" i="1"/>
  <c r="M983" i="1"/>
  <c r="BJ983" i="1"/>
  <c r="AC983" i="1"/>
  <c r="AD983" i="1"/>
  <c r="AE983" i="1"/>
  <c r="L984" i="1"/>
  <c r="M984" i="1"/>
  <c r="BJ984" i="1"/>
  <c r="AC984" i="1"/>
  <c r="AD984" i="1"/>
  <c r="AE984" i="1"/>
  <c r="L985" i="1"/>
  <c r="M985" i="1"/>
  <c r="BJ985" i="1"/>
  <c r="AC985" i="1"/>
  <c r="AD985" i="1"/>
  <c r="AE985" i="1"/>
  <c r="L986" i="1"/>
  <c r="M986" i="1"/>
  <c r="BJ986" i="1"/>
  <c r="AC986" i="1"/>
  <c r="AD986" i="1"/>
  <c r="AE986" i="1"/>
  <c r="L987" i="1"/>
  <c r="M987" i="1"/>
  <c r="BJ987" i="1"/>
  <c r="AC987" i="1"/>
  <c r="AD987" i="1"/>
  <c r="AE987" i="1"/>
  <c r="L988" i="1"/>
  <c r="M988" i="1"/>
  <c r="BJ988" i="1"/>
  <c r="AC988" i="1"/>
  <c r="AD988" i="1"/>
  <c r="AE988" i="1"/>
  <c r="L989" i="1"/>
  <c r="M989" i="1"/>
  <c r="BJ989" i="1"/>
  <c r="AC989" i="1"/>
  <c r="AD989" i="1"/>
  <c r="AE989" i="1"/>
  <c r="L990" i="1"/>
  <c r="M990" i="1"/>
  <c r="BJ990" i="1"/>
  <c r="AC990" i="1"/>
  <c r="AD990" i="1"/>
  <c r="AE990" i="1"/>
  <c r="L991" i="1"/>
  <c r="M991" i="1"/>
  <c r="BJ991" i="1"/>
  <c r="AC991" i="1"/>
  <c r="AD991" i="1"/>
  <c r="AE991" i="1"/>
  <c r="L992" i="1"/>
  <c r="M992" i="1"/>
  <c r="BJ992" i="1"/>
  <c r="AC992" i="1"/>
  <c r="AD992" i="1"/>
  <c r="AE992" i="1"/>
  <c r="L993" i="1"/>
  <c r="M993" i="1"/>
  <c r="BJ993" i="1"/>
  <c r="AC993" i="1"/>
  <c r="AD993" i="1"/>
  <c r="AE993" i="1"/>
  <c r="L994" i="1"/>
  <c r="M994" i="1"/>
  <c r="BJ994" i="1"/>
  <c r="AC994" i="1"/>
  <c r="AD994" i="1"/>
  <c r="AE994" i="1"/>
  <c r="L995" i="1"/>
  <c r="M995" i="1"/>
  <c r="BJ995" i="1"/>
  <c r="AC995" i="1"/>
  <c r="AD995" i="1"/>
  <c r="AE995" i="1"/>
  <c r="L996" i="1"/>
  <c r="M996" i="1"/>
  <c r="BJ996" i="1"/>
  <c r="AC996" i="1"/>
  <c r="AD996" i="1"/>
  <c r="AE996" i="1"/>
  <c r="L997" i="1"/>
  <c r="M997" i="1"/>
  <c r="BJ997" i="1"/>
  <c r="AC997" i="1"/>
  <c r="AD997" i="1"/>
  <c r="AE997" i="1"/>
  <c r="L998" i="1"/>
  <c r="M998" i="1"/>
  <c r="BJ998" i="1"/>
  <c r="AC998" i="1"/>
  <c r="AD998" i="1"/>
  <c r="AE998" i="1"/>
  <c r="L999" i="1"/>
  <c r="M999" i="1"/>
  <c r="BJ999" i="1"/>
  <c r="AC999" i="1"/>
  <c r="AD999" i="1"/>
  <c r="AE999" i="1"/>
  <c r="L1000" i="1"/>
  <c r="M1000" i="1"/>
  <c r="BJ1000" i="1"/>
  <c r="AC1000" i="1"/>
  <c r="AD1000" i="1"/>
  <c r="AE1000" i="1"/>
  <c r="L1001" i="1"/>
  <c r="M1001" i="1"/>
  <c r="BJ1001" i="1"/>
  <c r="AC1001" i="1"/>
  <c r="AD1001" i="1"/>
  <c r="AE1001" i="1"/>
  <c r="L1002" i="1"/>
  <c r="M1002" i="1"/>
  <c r="BJ1002" i="1"/>
  <c r="AC1002" i="1"/>
  <c r="AD1002" i="1"/>
  <c r="AE1002" i="1"/>
  <c r="L1003" i="1"/>
  <c r="M1003" i="1"/>
  <c r="BJ1003" i="1"/>
  <c r="AC1003" i="1"/>
  <c r="AD1003" i="1"/>
  <c r="AE1003" i="1"/>
  <c r="L1004" i="1"/>
  <c r="M1004" i="1"/>
  <c r="BJ1004" i="1"/>
  <c r="AC1004" i="1"/>
  <c r="AD1004" i="1"/>
  <c r="AE1004" i="1"/>
  <c r="L1005" i="1"/>
  <c r="M1005" i="1"/>
  <c r="BJ1005" i="1"/>
  <c r="AC1005" i="1"/>
  <c r="AD1005" i="1"/>
  <c r="AE1005" i="1"/>
  <c r="L1006" i="1"/>
  <c r="M1006" i="1"/>
  <c r="BJ1006" i="1"/>
  <c r="AC1006" i="1"/>
  <c r="AD1006" i="1"/>
  <c r="AE1006" i="1"/>
  <c r="L1007" i="1"/>
  <c r="M1007" i="1"/>
  <c r="BJ1007" i="1"/>
  <c r="AC1007" i="1"/>
  <c r="AD1007" i="1"/>
  <c r="AE1007" i="1"/>
  <c r="L1008" i="1"/>
  <c r="M1008" i="1"/>
  <c r="BJ1008" i="1"/>
  <c r="AC1008" i="1"/>
  <c r="AD1008" i="1"/>
  <c r="AE1008" i="1"/>
  <c r="L1009" i="1"/>
  <c r="M1009" i="1"/>
  <c r="BJ1009" i="1"/>
  <c r="AC1009" i="1"/>
  <c r="AD1009" i="1"/>
  <c r="AE1009" i="1"/>
  <c r="L1010" i="1"/>
  <c r="M1010" i="1"/>
  <c r="BJ1010" i="1"/>
  <c r="AC1010" i="1"/>
  <c r="AD1010" i="1"/>
  <c r="AE1010" i="1"/>
  <c r="L1011" i="1"/>
  <c r="M1011" i="1"/>
  <c r="BJ1011" i="1"/>
  <c r="AC1011" i="1"/>
  <c r="AD1011" i="1"/>
  <c r="AE1011" i="1"/>
  <c r="L1012" i="1"/>
  <c r="M1012" i="1"/>
  <c r="BJ1012" i="1"/>
  <c r="AC1012" i="1"/>
  <c r="AD1012" i="1"/>
  <c r="AE1012" i="1"/>
  <c r="L1013" i="1"/>
  <c r="M1013" i="1"/>
  <c r="BJ1013" i="1"/>
  <c r="AC1013" i="1"/>
  <c r="AD1013" i="1"/>
  <c r="AE1013" i="1"/>
  <c r="L1014" i="1"/>
  <c r="M1014" i="1"/>
  <c r="BJ1014" i="1"/>
  <c r="AC1014" i="1"/>
  <c r="AD1014" i="1"/>
  <c r="AE1014" i="1"/>
  <c r="L1015" i="1"/>
  <c r="M1015" i="1"/>
  <c r="BJ1015" i="1"/>
  <c r="AC1015" i="1"/>
  <c r="AD1015" i="1"/>
  <c r="AE1015" i="1"/>
  <c r="L1016" i="1"/>
  <c r="M1016" i="1"/>
  <c r="BJ1016" i="1"/>
  <c r="AC1016" i="1"/>
  <c r="AD1016" i="1"/>
  <c r="AE1016" i="1"/>
  <c r="L1017" i="1"/>
  <c r="M1017" i="1"/>
  <c r="BJ1017" i="1"/>
  <c r="AC1017" i="1"/>
  <c r="AD1017" i="1"/>
  <c r="AE1017" i="1"/>
  <c r="L1018" i="1"/>
  <c r="M1018" i="1"/>
  <c r="BJ1018" i="1"/>
  <c r="AC1018" i="1"/>
  <c r="AD1018" i="1"/>
  <c r="AE1018" i="1"/>
  <c r="L1019" i="1"/>
  <c r="M1019" i="1"/>
  <c r="BJ1019" i="1"/>
  <c r="AC1019" i="1"/>
  <c r="AD1019" i="1"/>
  <c r="AE1019" i="1"/>
  <c r="L1020" i="1"/>
  <c r="M1020" i="1"/>
  <c r="BJ1020" i="1"/>
  <c r="AC1020" i="1"/>
  <c r="AD1020" i="1"/>
  <c r="AE1020" i="1"/>
  <c r="L1021" i="1"/>
  <c r="M1021" i="1"/>
  <c r="BJ1021" i="1"/>
  <c r="AC1021" i="1"/>
  <c r="AD1021" i="1"/>
  <c r="AE1021" i="1"/>
  <c r="L1022" i="1"/>
  <c r="M1022" i="1"/>
  <c r="BJ1022" i="1"/>
  <c r="AC1022" i="1"/>
  <c r="AD1022" i="1"/>
  <c r="AE1022" i="1"/>
  <c r="L1023" i="1"/>
  <c r="M1023" i="1"/>
  <c r="BJ1023" i="1"/>
  <c r="AC1023" i="1"/>
  <c r="AD1023" i="1"/>
  <c r="AE1023" i="1"/>
  <c r="L1024" i="1"/>
  <c r="M1024" i="1"/>
  <c r="BJ1024" i="1"/>
  <c r="AC1024" i="1"/>
  <c r="AD1024" i="1"/>
  <c r="AE1024" i="1"/>
  <c r="L1025" i="1"/>
  <c r="M1025" i="1"/>
  <c r="BJ1025" i="1"/>
  <c r="AC1025" i="1"/>
  <c r="AD1025" i="1"/>
  <c r="AE1025" i="1"/>
  <c r="L1026" i="1"/>
  <c r="M1026" i="1"/>
  <c r="BJ1026" i="1"/>
  <c r="AC1026" i="1"/>
  <c r="AD1026" i="1"/>
  <c r="AE1026" i="1"/>
  <c r="L1027" i="1"/>
  <c r="M1027" i="1"/>
  <c r="BJ1027" i="1"/>
  <c r="AC1027" i="1"/>
  <c r="AD1027" i="1"/>
  <c r="AE1027" i="1"/>
  <c r="L1028" i="1"/>
  <c r="M1028" i="1"/>
  <c r="BJ1028" i="1"/>
  <c r="AC1028" i="1"/>
  <c r="AD1028" i="1"/>
  <c r="AE1028" i="1"/>
  <c r="L1029" i="1"/>
  <c r="M1029" i="1"/>
  <c r="BJ1029" i="1"/>
  <c r="AC1029" i="1"/>
  <c r="AD1029" i="1"/>
  <c r="AE1029" i="1"/>
  <c r="L1030" i="1"/>
  <c r="M1030" i="1"/>
  <c r="BJ1030" i="1"/>
  <c r="AC1030" i="1"/>
  <c r="AD1030" i="1"/>
  <c r="AE1030" i="1"/>
  <c r="L1031" i="1"/>
  <c r="M1031" i="1"/>
  <c r="BJ1031" i="1"/>
  <c r="AC1031" i="1"/>
  <c r="AD1031" i="1"/>
  <c r="AE1031" i="1"/>
  <c r="L1032" i="1"/>
  <c r="M1032" i="1"/>
  <c r="BJ1032" i="1"/>
  <c r="AC1032" i="1"/>
  <c r="AD1032" i="1"/>
  <c r="AE1032" i="1"/>
  <c r="L1033" i="1"/>
  <c r="M1033" i="1"/>
  <c r="BJ1033" i="1"/>
  <c r="AC1033" i="1"/>
  <c r="AD1033" i="1"/>
  <c r="AE1033" i="1"/>
  <c r="L1034" i="1"/>
  <c r="M1034" i="1"/>
  <c r="BJ1034" i="1"/>
  <c r="AC1034" i="1"/>
  <c r="AD1034" i="1"/>
  <c r="AE1034" i="1"/>
  <c r="L1035" i="1"/>
  <c r="M1035" i="1"/>
  <c r="BJ1035" i="1"/>
  <c r="AC1035" i="1"/>
  <c r="AD1035" i="1"/>
  <c r="AE1035" i="1"/>
  <c r="L1036" i="1"/>
  <c r="M1036" i="1"/>
  <c r="BJ1036" i="1"/>
  <c r="AC1036" i="1"/>
  <c r="AD1036" i="1"/>
  <c r="AE1036" i="1"/>
  <c r="L1037" i="1"/>
  <c r="M1037" i="1"/>
  <c r="BJ1037" i="1"/>
  <c r="AC1037" i="1"/>
  <c r="AD1037" i="1"/>
  <c r="AE1037" i="1"/>
  <c r="L1038" i="1"/>
  <c r="M1038" i="1"/>
  <c r="BJ1038" i="1"/>
  <c r="AC1038" i="1"/>
  <c r="AD1038" i="1"/>
  <c r="AE1038" i="1"/>
  <c r="L1039" i="1"/>
  <c r="M1039" i="1"/>
  <c r="BJ1039" i="1"/>
  <c r="AC1039" i="1"/>
  <c r="AD1039" i="1"/>
  <c r="AE1039" i="1"/>
  <c r="L1040" i="1"/>
  <c r="M1040" i="1"/>
  <c r="BJ1040" i="1"/>
  <c r="AC1040" i="1"/>
  <c r="AD1040" i="1"/>
  <c r="AE1040" i="1"/>
  <c r="L1041" i="1"/>
  <c r="M1041" i="1"/>
  <c r="BJ1041" i="1"/>
  <c r="AC1041" i="1"/>
  <c r="AD1041" i="1"/>
  <c r="AE1041" i="1"/>
  <c r="L1042" i="1"/>
  <c r="M1042" i="1"/>
  <c r="BJ1042" i="1"/>
  <c r="AC1042" i="1"/>
  <c r="AD1042" i="1"/>
  <c r="AE1042" i="1"/>
  <c r="L1043" i="1"/>
  <c r="M1043" i="1"/>
  <c r="BJ1043" i="1"/>
  <c r="AC1043" i="1"/>
  <c r="AD1043" i="1"/>
  <c r="AE1043" i="1"/>
  <c r="L1044" i="1"/>
  <c r="M1044" i="1"/>
  <c r="BJ1044" i="1"/>
  <c r="AC1044" i="1"/>
  <c r="AD1044" i="1"/>
  <c r="AE1044" i="1"/>
  <c r="L1045" i="1"/>
  <c r="M1045" i="1"/>
  <c r="BJ1045" i="1"/>
  <c r="AC1045" i="1"/>
  <c r="AD1045" i="1"/>
  <c r="AE1045" i="1"/>
  <c r="L1046" i="1"/>
  <c r="M1046" i="1"/>
  <c r="BJ1046" i="1"/>
  <c r="AC1046" i="1"/>
  <c r="AD1046" i="1"/>
  <c r="AE1046" i="1"/>
  <c r="L1047" i="1"/>
  <c r="M1047" i="1"/>
  <c r="BJ1047" i="1"/>
  <c r="AC1047" i="1"/>
  <c r="AD1047" i="1"/>
  <c r="AE1047" i="1"/>
  <c r="L1048" i="1"/>
  <c r="M1048" i="1"/>
  <c r="BJ1048" i="1"/>
  <c r="AC1048" i="1"/>
  <c r="AD1048" i="1"/>
  <c r="AE1048" i="1"/>
  <c r="L1049" i="1"/>
  <c r="M1049" i="1"/>
  <c r="BJ1049" i="1"/>
  <c r="AC1049" i="1"/>
  <c r="AD1049" i="1"/>
  <c r="AE1049" i="1"/>
  <c r="L1050" i="1"/>
  <c r="M1050" i="1"/>
  <c r="BJ1050" i="1"/>
  <c r="AC1050" i="1"/>
  <c r="AD1050" i="1"/>
  <c r="AE1050" i="1"/>
  <c r="L1051" i="1"/>
  <c r="M1051" i="1"/>
  <c r="BJ1051" i="1"/>
  <c r="AC1051" i="1"/>
  <c r="AD1051" i="1"/>
  <c r="AE1051" i="1"/>
  <c r="L1052" i="1"/>
  <c r="M1052" i="1"/>
  <c r="BJ1052" i="1"/>
  <c r="AC1052" i="1"/>
  <c r="AD1052" i="1"/>
  <c r="AE1052" i="1"/>
  <c r="L1053" i="1"/>
  <c r="M1053" i="1"/>
  <c r="BJ1053" i="1"/>
  <c r="AC1053" i="1"/>
  <c r="AD1053" i="1"/>
  <c r="AE1053" i="1"/>
  <c r="L1054" i="1"/>
  <c r="M1054" i="1"/>
  <c r="BJ1054" i="1"/>
  <c r="AC1054" i="1"/>
  <c r="AD1054" i="1"/>
  <c r="AE1054" i="1"/>
  <c r="L1055" i="1"/>
  <c r="M1055" i="1"/>
  <c r="BJ1055" i="1"/>
  <c r="AC1055" i="1"/>
  <c r="AD1055" i="1"/>
  <c r="AE1055" i="1"/>
  <c r="L1056" i="1"/>
  <c r="M1056" i="1"/>
  <c r="BJ1056" i="1"/>
  <c r="AC1056" i="1"/>
  <c r="AD1056" i="1"/>
  <c r="AE1056" i="1"/>
  <c r="L1057" i="1"/>
  <c r="M1057" i="1"/>
  <c r="BJ1057" i="1"/>
  <c r="AC1057" i="1"/>
  <c r="AD1057" i="1"/>
  <c r="AE1057" i="1"/>
  <c r="L1058" i="1"/>
  <c r="M1058" i="1"/>
  <c r="BJ1058" i="1"/>
  <c r="AC1058" i="1"/>
  <c r="AD1058" i="1"/>
  <c r="AE1058" i="1"/>
  <c r="L1059" i="1"/>
  <c r="M1059" i="1"/>
  <c r="BJ1059" i="1"/>
  <c r="AC1059" i="1"/>
  <c r="AD1059" i="1"/>
  <c r="AE1059" i="1"/>
  <c r="L1060" i="1"/>
  <c r="M1060" i="1"/>
  <c r="BJ1060" i="1"/>
  <c r="AC1060" i="1"/>
  <c r="AD1060" i="1"/>
  <c r="AE1060" i="1"/>
  <c r="L1061" i="1"/>
  <c r="M1061" i="1"/>
  <c r="BJ1061" i="1"/>
  <c r="AC1061" i="1"/>
  <c r="AD1061" i="1"/>
  <c r="AE1061" i="1"/>
  <c r="L1062" i="1"/>
  <c r="M1062" i="1"/>
  <c r="BJ1062" i="1"/>
  <c r="AC1062" i="1"/>
  <c r="AD1062" i="1"/>
  <c r="AE1062" i="1"/>
  <c r="L1063" i="1"/>
  <c r="M1063" i="1"/>
  <c r="BJ1063" i="1"/>
  <c r="AC1063" i="1"/>
  <c r="AD1063" i="1"/>
  <c r="AE1063" i="1"/>
  <c r="L1064" i="1"/>
  <c r="M1064" i="1"/>
  <c r="BJ1064" i="1"/>
  <c r="AC1064" i="1"/>
  <c r="AD1064" i="1"/>
  <c r="AE1064" i="1"/>
  <c r="L1065" i="1"/>
  <c r="M1065" i="1"/>
  <c r="BJ1065" i="1"/>
  <c r="AC1065" i="1"/>
  <c r="AD1065" i="1"/>
  <c r="AE1065" i="1"/>
  <c r="L1066" i="1"/>
  <c r="M1066" i="1"/>
  <c r="BJ1066" i="1"/>
  <c r="AC1066" i="1"/>
  <c r="AD1066" i="1"/>
  <c r="AE1066" i="1"/>
  <c r="L1067" i="1"/>
  <c r="M1067" i="1"/>
  <c r="BJ1067" i="1"/>
  <c r="AC1067" i="1"/>
  <c r="AD1067" i="1"/>
  <c r="AE1067" i="1"/>
  <c r="L1068" i="1"/>
  <c r="M1068" i="1"/>
  <c r="BJ1068" i="1"/>
  <c r="AC1068" i="1"/>
  <c r="AD1068" i="1"/>
  <c r="AE1068" i="1"/>
  <c r="L1069" i="1"/>
  <c r="M1069" i="1"/>
  <c r="BJ1069" i="1"/>
  <c r="AC1069" i="1"/>
  <c r="AD1069" i="1"/>
  <c r="AE1069" i="1"/>
  <c r="L1070" i="1"/>
  <c r="M1070" i="1"/>
  <c r="BJ1070" i="1"/>
  <c r="AC1070" i="1"/>
  <c r="AD1070" i="1"/>
  <c r="AE1070" i="1"/>
  <c r="L1071" i="1"/>
  <c r="M1071" i="1"/>
  <c r="BJ1071" i="1"/>
  <c r="AC1071" i="1"/>
  <c r="AD1071" i="1"/>
  <c r="AE1071" i="1"/>
  <c r="L1072" i="1"/>
  <c r="M1072" i="1"/>
  <c r="BJ1072" i="1"/>
  <c r="AC1072" i="1"/>
  <c r="AD1072" i="1"/>
  <c r="AE1072" i="1"/>
  <c r="L1073" i="1"/>
  <c r="M1073" i="1"/>
  <c r="BJ1073" i="1"/>
  <c r="AC1073" i="1"/>
  <c r="AD1073" i="1"/>
  <c r="AE1073" i="1"/>
  <c r="L1074" i="1"/>
  <c r="M1074" i="1"/>
  <c r="BJ1074" i="1"/>
  <c r="AC1074" i="1"/>
  <c r="AD1074" i="1"/>
  <c r="AE1074" i="1"/>
  <c r="L1075" i="1"/>
  <c r="M1075" i="1"/>
  <c r="BJ1075" i="1"/>
  <c r="AC1075" i="1"/>
  <c r="AD1075" i="1"/>
  <c r="AE1075" i="1"/>
  <c r="L1076" i="1"/>
  <c r="M1076" i="1"/>
  <c r="BJ1076" i="1"/>
  <c r="AC1076" i="1"/>
  <c r="AD1076" i="1"/>
  <c r="AE1076" i="1"/>
  <c r="L1077" i="1"/>
  <c r="M1077" i="1"/>
  <c r="BJ1077" i="1"/>
  <c r="AC1077" i="1"/>
  <c r="AD1077" i="1"/>
  <c r="AE1077" i="1"/>
  <c r="L1078" i="1"/>
  <c r="M1078" i="1"/>
  <c r="BJ1078" i="1"/>
  <c r="AC1078" i="1"/>
  <c r="AD1078" i="1"/>
  <c r="AE1078" i="1"/>
  <c r="BJ349" i="1" l="1"/>
  <c r="BI349" i="1"/>
  <c r="BJ331" i="1"/>
  <c r="BI331" i="1"/>
  <c r="BJ301" i="1"/>
  <c r="BI301" i="1"/>
  <c r="BJ259" i="1"/>
  <c r="BI259" i="1"/>
  <c r="BJ247" i="1"/>
  <c r="BI247" i="1"/>
  <c r="BJ229" i="1"/>
  <c r="BI229" i="1"/>
  <c r="BJ217" i="1"/>
  <c r="BI217" i="1"/>
  <c r="BJ205" i="1"/>
  <c r="BI205" i="1"/>
  <c r="BJ199" i="1"/>
  <c r="BI199" i="1"/>
  <c r="BJ193" i="1"/>
  <c r="BI193" i="1"/>
  <c r="BJ175" i="1"/>
  <c r="BI175" i="1"/>
  <c r="BJ169" i="1"/>
  <c r="BI169" i="1"/>
  <c r="BJ163" i="1"/>
  <c r="BI163" i="1"/>
  <c r="BJ157" i="1"/>
  <c r="BI157" i="1"/>
  <c r="BJ151" i="1"/>
  <c r="BI151" i="1"/>
  <c r="BJ145" i="1"/>
  <c r="BI145" i="1"/>
  <c r="BJ139" i="1"/>
  <c r="BI139" i="1"/>
  <c r="BJ133" i="1"/>
  <c r="BI133" i="1"/>
  <c r="BJ115" i="1"/>
  <c r="BI115" i="1"/>
  <c r="BJ97" i="1"/>
  <c r="BI97" i="1"/>
  <c r="BJ85" i="1"/>
  <c r="BI85" i="1"/>
  <c r="BJ79" i="1"/>
  <c r="BI79" i="1"/>
  <c r="BJ55" i="1"/>
  <c r="BI55" i="1"/>
  <c r="BJ49" i="1"/>
  <c r="BI49" i="1"/>
  <c r="BJ25" i="1"/>
  <c r="BI25" i="1"/>
  <c r="BJ19" i="1"/>
  <c r="BI19" i="1"/>
  <c r="BJ13" i="1"/>
  <c r="BI13" i="1"/>
  <c r="BJ342" i="1"/>
  <c r="BI342" i="1"/>
  <c r="BJ324" i="1"/>
  <c r="BI324" i="1"/>
  <c r="BJ306" i="1"/>
  <c r="BI306" i="1"/>
  <c r="BJ300" i="1"/>
  <c r="BI300" i="1"/>
  <c r="BJ288" i="1"/>
  <c r="BI288" i="1"/>
  <c r="BJ282" i="1"/>
  <c r="BI282" i="1"/>
  <c r="BJ276" i="1"/>
  <c r="BI276" i="1"/>
  <c r="BJ264" i="1"/>
  <c r="BI264" i="1"/>
  <c r="BJ258" i="1"/>
  <c r="BI258" i="1"/>
  <c r="BJ252" i="1"/>
  <c r="BI252" i="1"/>
  <c r="BJ246" i="1"/>
  <c r="BI246" i="1"/>
  <c r="BJ234" i="1"/>
  <c r="BI234" i="1"/>
  <c r="BJ228" i="1"/>
  <c r="BI228" i="1"/>
  <c r="BJ216" i="1"/>
  <c r="BI216" i="1"/>
  <c r="BJ210" i="1"/>
  <c r="BI210" i="1"/>
  <c r="BJ204" i="1"/>
  <c r="BI204" i="1"/>
  <c r="BJ180" i="1"/>
  <c r="BI180" i="1"/>
  <c r="BJ150" i="1"/>
  <c r="BI150" i="1"/>
  <c r="BJ138" i="1"/>
  <c r="BI138" i="1"/>
  <c r="BJ132" i="1"/>
  <c r="BI132" i="1"/>
  <c r="BJ126" i="1"/>
  <c r="BI126" i="1"/>
  <c r="BJ114" i="1"/>
  <c r="BI114" i="1"/>
  <c r="BJ96" i="1"/>
  <c r="BI96" i="1"/>
  <c r="BJ84" i="1"/>
  <c r="BI84" i="1"/>
  <c r="BJ72" i="1"/>
  <c r="BI72" i="1"/>
  <c r="BJ66" i="1"/>
  <c r="BI66" i="1"/>
  <c r="BJ54" i="1"/>
  <c r="BI54" i="1"/>
  <c r="BJ36" i="1"/>
  <c r="BI36" i="1"/>
  <c r="BJ24" i="1"/>
  <c r="BI24" i="1"/>
  <c r="BJ6" i="1"/>
  <c r="BJ341" i="1"/>
  <c r="BI341" i="1"/>
  <c r="BJ317" i="1"/>
  <c r="BI317" i="1"/>
  <c r="BJ275" i="1"/>
  <c r="BI275" i="1"/>
  <c r="BJ269" i="1"/>
  <c r="BI269" i="1"/>
  <c r="BJ257" i="1"/>
  <c r="BI257" i="1"/>
  <c r="BJ245" i="1"/>
  <c r="BI245" i="1"/>
  <c r="BJ233" i="1"/>
  <c r="BI233" i="1"/>
  <c r="BJ215" i="1"/>
  <c r="BI215" i="1"/>
  <c r="BJ203" i="1"/>
  <c r="BI203" i="1"/>
  <c r="BJ137" i="1"/>
  <c r="BI137" i="1"/>
  <c r="BJ95" i="1"/>
  <c r="BI95" i="1"/>
  <c r="BJ71" i="1"/>
  <c r="BI71" i="1"/>
  <c r="BJ65" i="1"/>
  <c r="BI65" i="1"/>
  <c r="BJ47" i="1"/>
  <c r="BI47" i="1"/>
  <c r="BJ29" i="1"/>
  <c r="BI29" i="1"/>
  <c r="BJ23" i="1"/>
  <c r="BI23" i="1"/>
  <c r="BJ17" i="1"/>
  <c r="BI17" i="1"/>
  <c r="BJ346" i="1"/>
  <c r="BI346" i="1"/>
  <c r="BJ340" i="1"/>
  <c r="BI340" i="1"/>
  <c r="BJ322" i="1"/>
  <c r="BI322" i="1"/>
  <c r="BJ298" i="1"/>
  <c r="BI298" i="1"/>
  <c r="BJ292" i="1"/>
  <c r="BI292" i="1"/>
  <c r="BJ268" i="1"/>
  <c r="BI268" i="1"/>
  <c r="BJ256" i="1"/>
  <c r="BI256" i="1"/>
  <c r="BJ250" i="1"/>
  <c r="BI250" i="1"/>
  <c r="BJ244" i="1"/>
  <c r="BI244" i="1"/>
  <c r="BJ232" i="1"/>
  <c r="BI232" i="1"/>
  <c r="BJ220" i="1"/>
  <c r="BI220" i="1"/>
  <c r="BJ214" i="1"/>
  <c r="BI214" i="1"/>
  <c r="BJ208" i="1"/>
  <c r="BI208" i="1"/>
  <c r="BJ202" i="1"/>
  <c r="BI202" i="1"/>
  <c r="BJ178" i="1"/>
  <c r="BI178" i="1"/>
  <c r="BJ172" i="1"/>
  <c r="BI172" i="1"/>
  <c r="BJ160" i="1"/>
  <c r="BI160" i="1"/>
  <c r="BJ136" i="1"/>
  <c r="BI136" i="1"/>
  <c r="BJ130" i="1"/>
  <c r="BI130" i="1"/>
  <c r="BJ118" i="1"/>
  <c r="BI118" i="1"/>
  <c r="BJ112" i="1"/>
  <c r="BI112" i="1"/>
  <c r="BJ94" i="1"/>
  <c r="BI94" i="1"/>
  <c r="BJ76" i="1"/>
  <c r="BI76" i="1"/>
  <c r="BJ64" i="1"/>
  <c r="BI64" i="1"/>
  <c r="BJ52" i="1"/>
  <c r="BI52" i="1"/>
  <c r="BJ40" i="1"/>
  <c r="BI40" i="1"/>
  <c r="BJ34" i="1"/>
  <c r="BI34" i="1"/>
  <c r="BJ22" i="1"/>
  <c r="BI22" i="1"/>
  <c r="BJ4" i="1"/>
  <c r="BI4" i="1"/>
  <c r="BJ369" i="1"/>
  <c r="BI369" i="1"/>
  <c r="BJ339" i="1"/>
  <c r="BI339" i="1"/>
  <c r="BJ321" i="1"/>
  <c r="BI321" i="1"/>
  <c r="BJ315" i="1"/>
  <c r="BI315" i="1"/>
  <c r="BJ291" i="1"/>
  <c r="BI291" i="1"/>
  <c r="BJ285" i="1"/>
  <c r="BI285" i="1"/>
  <c r="BJ261" i="1"/>
  <c r="BI261" i="1"/>
  <c r="BJ243" i="1"/>
  <c r="BI243" i="1"/>
  <c r="BJ231" i="1"/>
  <c r="BI231" i="1"/>
  <c r="BJ219" i="1"/>
  <c r="BI219" i="1"/>
  <c r="BJ207" i="1"/>
  <c r="BI207" i="1"/>
  <c r="BJ201" i="1"/>
  <c r="BI201" i="1"/>
  <c r="BJ189" i="1"/>
  <c r="BI189" i="1"/>
  <c r="BJ159" i="1"/>
  <c r="BI159" i="1"/>
  <c r="BJ153" i="1"/>
  <c r="BI153" i="1"/>
  <c r="BJ141" i="1"/>
  <c r="BI141" i="1"/>
  <c r="BJ135" i="1"/>
  <c r="BI135" i="1"/>
  <c r="BJ123" i="1"/>
  <c r="BI123" i="1"/>
  <c r="BJ117" i="1"/>
  <c r="BI117" i="1"/>
  <c r="BJ111" i="1"/>
  <c r="BI111" i="1"/>
  <c r="BJ99" i="1"/>
  <c r="BI99" i="1"/>
  <c r="BJ93" i="1"/>
  <c r="BI93" i="1"/>
  <c r="BJ87" i="1"/>
  <c r="BI87" i="1"/>
  <c r="BJ69" i="1"/>
  <c r="BI69" i="1"/>
  <c r="BJ51" i="1"/>
  <c r="BI51" i="1"/>
  <c r="BJ39" i="1"/>
  <c r="BI39" i="1"/>
  <c r="BJ27" i="1"/>
  <c r="BI27" i="1"/>
  <c r="BJ21" i="1"/>
  <c r="BI21" i="1"/>
  <c r="BJ3" i="1"/>
  <c r="BI3" i="1"/>
  <c r="BJ368" i="1"/>
  <c r="BI368" i="1"/>
  <c r="BJ350" i="1"/>
  <c r="BI350" i="1"/>
  <c r="BJ344" i="1"/>
  <c r="BI344" i="1"/>
  <c r="BJ326" i="1"/>
  <c r="BI326" i="1"/>
  <c r="BJ320" i="1"/>
  <c r="BI320" i="1"/>
  <c r="BJ290" i="1"/>
  <c r="BI290" i="1"/>
  <c r="BJ278" i="1"/>
  <c r="BI278" i="1"/>
  <c r="BJ260" i="1"/>
  <c r="BI260" i="1"/>
  <c r="BJ242" i="1"/>
  <c r="BI242" i="1"/>
  <c r="BJ230" i="1"/>
  <c r="BI230" i="1"/>
  <c r="BJ212" i="1"/>
  <c r="BI212" i="1"/>
  <c r="BJ206" i="1"/>
  <c r="BI206" i="1"/>
  <c r="BJ200" i="1"/>
  <c r="BI200" i="1"/>
  <c r="BJ194" i="1"/>
  <c r="BI194" i="1"/>
  <c r="BJ188" i="1"/>
  <c r="BI188" i="1"/>
  <c r="BJ182" i="1"/>
  <c r="BI182" i="1"/>
  <c r="BJ176" i="1"/>
  <c r="BI176" i="1"/>
  <c r="BJ158" i="1"/>
  <c r="BI158" i="1"/>
  <c r="BJ152" i="1"/>
  <c r="BI152" i="1"/>
  <c r="BJ140" i="1"/>
  <c r="BI140" i="1"/>
  <c r="BJ134" i="1"/>
  <c r="BI134" i="1"/>
  <c r="BJ122" i="1"/>
  <c r="BI122" i="1"/>
  <c r="BJ116" i="1"/>
  <c r="BI116" i="1"/>
  <c r="BJ110" i="1"/>
  <c r="BI110" i="1"/>
  <c r="BJ98" i="1"/>
  <c r="BI98" i="1"/>
  <c r="BJ86" i="1"/>
  <c r="BI86" i="1"/>
  <c r="BJ80" i="1"/>
  <c r="BI80" i="1"/>
  <c r="BJ74" i="1"/>
  <c r="BI74" i="1"/>
  <c r="BJ50" i="1"/>
  <c r="BI50" i="1"/>
  <c r="BJ38" i="1"/>
  <c r="BI38" i="1"/>
  <c r="BJ32" i="1"/>
  <c r="BI32" i="1"/>
  <c r="BJ26" i="1"/>
  <c r="BI26" i="1"/>
  <c r="BJ20" i="1"/>
  <c r="BI20" i="1"/>
  <c r="BJ14" i="1"/>
  <c r="BI14" i="1"/>
  <c r="BJ2" i="1"/>
  <c r="BI2" i="1"/>
  <c r="B2" i="3"/>
  <c r="H2" i="4"/>
  <c r="A45" i="32" l="1"/>
  <c r="A14" i="32"/>
  <c r="A9" i="32"/>
  <c r="A8" i="32"/>
  <c r="G5" i="32"/>
  <c r="D8" i="27"/>
  <c r="O4" i="27"/>
  <c r="AN12" i="4" l="1"/>
  <c r="AN11" i="4"/>
  <c r="AN10" i="4"/>
  <c r="AN8" i="4"/>
  <c r="AO6" i="4"/>
  <c r="AN6" i="4"/>
  <c r="S59" i="27" l="1"/>
  <c r="S60" i="27"/>
  <c r="S61" i="27"/>
  <c r="S62" i="27"/>
  <c r="S63" i="27"/>
  <c r="S64" i="27"/>
  <c r="S65" i="27"/>
  <c r="S66" i="27"/>
  <c r="S67" i="27"/>
  <c r="S68" i="27"/>
  <c r="S69" i="27"/>
  <c r="S70" i="27"/>
  <c r="S71" i="27"/>
  <c r="S72" i="27"/>
  <c r="S73" i="27"/>
  <c r="S74" i="27"/>
  <c r="S75" i="27"/>
  <c r="S76" i="27"/>
  <c r="S77" i="27"/>
  <c r="S78" i="27"/>
  <c r="S79" i="27"/>
  <c r="S80" i="27"/>
  <c r="S81" i="27"/>
  <c r="S82" i="27"/>
  <c r="S83" i="27"/>
  <c r="S84" i="27"/>
  <c r="S85" i="27"/>
  <c r="S86" i="27"/>
  <c r="O19" i="27" l="1"/>
  <c r="A18" i="32"/>
  <c r="A39" i="32"/>
  <c r="H3857" i="23" l="1"/>
  <c r="H3856" i="23"/>
  <c r="H2754" i="23"/>
  <c r="H2755" i="23"/>
  <c r="H2756" i="23"/>
  <c r="H2757" i="23"/>
  <c r="H2758" i="23"/>
  <c r="H2759" i="23"/>
  <c r="H2760" i="23"/>
  <c r="H2761" i="23"/>
  <c r="H2762" i="23"/>
  <c r="H2763" i="23"/>
  <c r="H2764" i="23"/>
  <c r="H2765" i="23"/>
  <c r="H2766" i="23"/>
  <c r="H2767" i="23"/>
  <c r="H2768" i="23"/>
  <c r="H2769" i="23"/>
  <c r="H2770" i="23"/>
  <c r="H2771" i="23"/>
  <c r="H2772" i="23"/>
  <c r="H2773" i="23"/>
  <c r="H2774" i="23"/>
  <c r="H2775" i="23"/>
  <c r="H2776" i="23"/>
  <c r="H2777" i="23"/>
  <c r="H2778" i="23"/>
  <c r="H2779" i="23"/>
  <c r="H2780" i="23"/>
  <c r="H2781" i="23"/>
  <c r="H2782" i="23"/>
  <c r="H2783" i="23"/>
  <c r="H2784" i="23"/>
  <c r="H2785" i="23"/>
  <c r="H2786" i="23"/>
  <c r="H2787" i="23"/>
  <c r="H2788" i="23"/>
  <c r="H2789" i="23"/>
  <c r="H2790" i="23"/>
  <c r="H2791" i="23"/>
  <c r="H2792" i="23"/>
  <c r="H2793" i="23"/>
  <c r="H2794" i="23"/>
  <c r="H2795" i="23"/>
  <c r="H2796" i="23"/>
  <c r="H2797" i="23"/>
  <c r="H2798" i="23"/>
  <c r="H2799" i="23"/>
  <c r="H2800" i="23"/>
  <c r="H2801" i="23"/>
  <c r="H2802" i="23"/>
  <c r="H2803" i="23"/>
  <c r="H2804" i="23"/>
  <c r="H2805" i="23"/>
  <c r="H2806" i="23"/>
  <c r="H2807" i="23"/>
  <c r="H2808" i="23"/>
  <c r="H2809" i="23"/>
  <c r="H2810" i="23"/>
  <c r="H2811" i="23"/>
  <c r="H2812" i="23"/>
  <c r="H2813" i="23"/>
  <c r="H2814" i="23"/>
  <c r="H2815" i="23"/>
  <c r="H2816" i="23"/>
  <c r="H2817" i="23"/>
  <c r="H2818" i="23"/>
  <c r="H2819" i="23"/>
  <c r="H2820" i="23"/>
  <c r="H2821" i="23"/>
  <c r="H2822" i="23"/>
  <c r="H2823" i="23"/>
  <c r="H2824" i="23"/>
  <c r="H2825" i="23"/>
  <c r="H2826" i="23"/>
  <c r="H2827" i="23"/>
  <c r="H2828" i="23"/>
  <c r="H2829" i="23"/>
  <c r="H2830" i="23"/>
  <c r="H2831" i="23"/>
  <c r="H2832" i="23"/>
  <c r="H2833" i="23"/>
  <c r="H2834" i="23"/>
  <c r="H2835" i="23"/>
  <c r="H2836" i="23"/>
  <c r="H2837" i="23"/>
  <c r="H2838" i="23"/>
  <c r="H2839" i="23"/>
  <c r="H2840" i="23"/>
  <c r="H2841" i="23"/>
  <c r="H2842" i="23"/>
  <c r="H2843" i="23"/>
  <c r="H2844" i="23"/>
  <c r="H2845" i="23"/>
  <c r="H2846" i="23"/>
  <c r="H2847" i="23"/>
  <c r="H2848" i="23"/>
  <c r="H2849" i="23"/>
  <c r="H2850" i="23"/>
  <c r="H2851" i="23"/>
  <c r="H2852" i="23"/>
  <c r="H2853" i="23"/>
  <c r="H2854" i="23"/>
  <c r="H2855" i="23"/>
  <c r="H2856" i="23"/>
  <c r="H2857" i="23"/>
  <c r="H2858" i="23"/>
  <c r="H2859" i="23"/>
  <c r="H2860" i="23"/>
  <c r="H2861" i="23"/>
  <c r="H2862" i="23"/>
  <c r="H2863" i="23"/>
  <c r="H2864" i="23"/>
  <c r="H2865" i="23"/>
  <c r="H2866" i="23"/>
  <c r="H2867" i="23"/>
  <c r="H2868" i="23"/>
  <c r="H2869" i="23"/>
  <c r="H2870" i="23"/>
  <c r="H2871" i="23"/>
  <c r="H2872" i="23"/>
  <c r="H2873" i="23"/>
  <c r="H2874" i="23"/>
  <c r="H2875" i="23"/>
  <c r="H2876" i="23"/>
  <c r="H2877" i="23"/>
  <c r="H2878" i="23"/>
  <c r="H2879" i="23"/>
  <c r="H2880" i="23"/>
  <c r="H2881" i="23"/>
  <c r="H2882" i="23"/>
  <c r="H2883" i="23"/>
  <c r="H2884" i="23"/>
  <c r="H2885" i="23"/>
  <c r="H2886" i="23"/>
  <c r="H2887" i="23"/>
  <c r="H2888" i="23"/>
  <c r="H2889" i="23"/>
  <c r="H2890" i="23"/>
  <c r="H2891" i="23"/>
  <c r="H2892" i="23"/>
  <c r="H2893" i="23"/>
  <c r="H2894" i="23"/>
  <c r="H2895" i="23"/>
  <c r="H2896" i="23"/>
  <c r="H2897" i="23"/>
  <c r="H2898" i="23"/>
  <c r="H2899" i="23"/>
  <c r="H2900" i="23"/>
  <c r="H2901" i="23"/>
  <c r="H2902" i="23"/>
  <c r="H2903" i="23"/>
  <c r="H2904" i="23"/>
  <c r="H2905" i="23"/>
  <c r="H2906" i="23"/>
  <c r="H2907" i="23"/>
  <c r="H2908" i="23"/>
  <c r="H2909" i="23"/>
  <c r="H2910" i="23"/>
  <c r="H2911" i="23"/>
  <c r="H2912" i="23"/>
  <c r="H2913" i="23"/>
  <c r="H2914" i="23"/>
  <c r="H2915" i="23"/>
  <c r="H2916" i="23"/>
  <c r="H2917" i="23"/>
  <c r="H2918" i="23"/>
  <c r="H2919" i="23"/>
  <c r="H2920" i="23"/>
  <c r="H2921" i="23"/>
  <c r="H2922" i="23"/>
  <c r="H2923" i="23"/>
  <c r="H2924" i="23"/>
  <c r="H2925" i="23"/>
  <c r="H2926" i="23"/>
  <c r="H2927" i="23"/>
  <c r="H2928" i="23"/>
  <c r="H2929" i="23"/>
  <c r="H2930" i="23"/>
  <c r="H2931" i="23"/>
  <c r="H2932" i="23"/>
  <c r="H2933" i="23"/>
  <c r="H2934" i="23"/>
  <c r="H2935" i="23"/>
  <c r="H2936" i="23"/>
  <c r="H2937" i="23"/>
  <c r="H2938" i="23"/>
  <c r="H2939" i="23"/>
  <c r="H2940" i="23"/>
  <c r="H2941" i="23"/>
  <c r="H2942" i="23"/>
  <c r="H2943" i="23"/>
  <c r="H2944" i="23"/>
  <c r="H2945" i="23"/>
  <c r="H2946" i="23"/>
  <c r="H2947" i="23"/>
  <c r="H2948" i="23"/>
  <c r="H2949" i="23"/>
  <c r="H2950" i="23"/>
  <c r="H2951" i="23"/>
  <c r="H2952" i="23"/>
  <c r="H2953" i="23"/>
  <c r="H2954" i="23"/>
  <c r="H2955" i="23"/>
  <c r="H2956" i="23"/>
  <c r="H2957" i="23"/>
  <c r="H2958" i="23"/>
  <c r="H2959" i="23"/>
  <c r="H2960" i="23"/>
  <c r="H2961" i="23"/>
  <c r="H2962" i="23"/>
  <c r="H2963" i="23"/>
  <c r="H2964" i="23"/>
  <c r="H2965" i="23"/>
  <c r="H2966" i="23"/>
  <c r="H2967" i="23"/>
  <c r="H2968" i="23"/>
  <c r="H2969" i="23"/>
  <c r="H2970" i="23"/>
  <c r="H2971" i="23"/>
  <c r="H2972" i="23"/>
  <c r="H2973" i="23"/>
  <c r="H2974" i="23"/>
  <c r="H2975" i="23"/>
  <c r="H2976" i="23"/>
  <c r="H2977" i="23"/>
  <c r="H2978" i="23"/>
  <c r="H2979" i="23"/>
  <c r="H2980" i="23"/>
  <c r="H2981" i="23"/>
  <c r="H2982" i="23"/>
  <c r="H2983" i="23"/>
  <c r="H2984" i="23"/>
  <c r="H2985" i="23"/>
  <c r="H2986" i="23"/>
  <c r="H2987" i="23"/>
  <c r="H2988" i="23"/>
  <c r="H2989" i="23"/>
  <c r="H2990" i="23"/>
  <c r="H2991" i="23"/>
  <c r="H2992" i="23"/>
  <c r="H2993" i="23"/>
  <c r="H2994" i="23"/>
  <c r="H2995" i="23"/>
  <c r="H2996" i="23"/>
  <c r="H2997" i="23"/>
  <c r="H2998" i="23"/>
  <c r="H2999" i="23"/>
  <c r="H3000" i="23"/>
  <c r="H3001" i="23"/>
  <c r="H3002" i="23"/>
  <c r="H3003" i="23"/>
  <c r="H3004" i="23"/>
  <c r="H3005" i="23"/>
  <c r="H3006" i="23"/>
  <c r="H3007" i="23"/>
  <c r="H3008" i="23"/>
  <c r="H3009" i="23"/>
  <c r="H3010" i="23"/>
  <c r="H3011" i="23"/>
  <c r="H3012" i="23"/>
  <c r="H3013" i="23"/>
  <c r="H3014" i="23"/>
  <c r="H3015" i="23"/>
  <c r="H3016" i="23"/>
  <c r="H3017" i="23"/>
  <c r="H3018" i="23"/>
  <c r="H3019" i="23"/>
  <c r="H3020" i="23"/>
  <c r="H3021" i="23"/>
  <c r="H3022" i="23"/>
  <c r="H3023" i="23"/>
  <c r="H3024" i="23"/>
  <c r="H3025" i="23"/>
  <c r="H3026" i="23"/>
  <c r="H3027" i="23"/>
  <c r="H3028" i="23"/>
  <c r="H3029" i="23"/>
  <c r="H3030" i="23"/>
  <c r="H3031" i="23"/>
  <c r="H3032" i="23"/>
  <c r="H3033" i="23"/>
  <c r="H3034" i="23"/>
  <c r="H3035" i="23"/>
  <c r="H3036" i="23"/>
  <c r="H3037" i="23"/>
  <c r="H3038" i="23"/>
  <c r="H3039" i="23"/>
  <c r="H3040" i="23"/>
  <c r="H3041" i="23"/>
  <c r="H3042" i="23"/>
  <c r="H3043" i="23"/>
  <c r="H3044" i="23"/>
  <c r="H3045" i="23"/>
  <c r="H3046" i="23"/>
  <c r="H3047" i="23"/>
  <c r="H3048" i="23"/>
  <c r="H3049" i="23"/>
  <c r="H3050" i="23"/>
  <c r="H3051" i="23"/>
  <c r="H3052" i="23"/>
  <c r="H3053" i="23"/>
  <c r="H3054" i="23"/>
  <c r="H3055" i="23"/>
  <c r="H3056" i="23"/>
  <c r="H3057" i="23"/>
  <c r="H3058" i="23"/>
  <c r="H3059" i="23"/>
  <c r="H3060" i="23"/>
  <c r="H3061" i="23"/>
  <c r="H3062" i="23"/>
  <c r="H3063" i="23"/>
  <c r="H3064" i="23"/>
  <c r="H3065" i="23"/>
  <c r="H3066" i="23"/>
  <c r="H3067" i="23"/>
  <c r="H3068" i="23"/>
  <c r="H3069" i="23"/>
  <c r="H3070" i="23"/>
  <c r="H3071" i="23"/>
  <c r="H3072" i="23"/>
  <c r="H3073" i="23"/>
  <c r="H3074" i="23"/>
  <c r="H3075" i="23"/>
  <c r="H3076" i="23"/>
  <c r="H3077" i="23"/>
  <c r="H3078" i="23"/>
  <c r="H3079" i="23"/>
  <c r="H3080" i="23"/>
  <c r="H3081" i="23"/>
  <c r="H3082" i="23"/>
  <c r="H3083" i="23"/>
  <c r="H3084" i="23"/>
  <c r="H3085" i="23"/>
  <c r="H3086" i="23"/>
  <c r="H3087" i="23"/>
  <c r="H3088" i="23"/>
  <c r="H3089" i="23"/>
  <c r="H3090" i="23"/>
  <c r="H3091" i="23"/>
  <c r="H3092" i="23"/>
  <c r="H3093" i="23"/>
  <c r="H3094" i="23"/>
  <c r="H3095" i="23"/>
  <c r="H3096" i="23"/>
  <c r="H3097" i="23"/>
  <c r="H3098" i="23"/>
  <c r="H3099" i="23"/>
  <c r="H3100" i="23"/>
  <c r="H3101" i="23"/>
  <c r="H3102" i="23"/>
  <c r="H3103" i="23"/>
  <c r="H3104" i="23"/>
  <c r="H3105" i="23"/>
  <c r="H3106" i="23"/>
  <c r="H3107" i="23"/>
  <c r="H3108" i="23"/>
  <c r="H3109" i="23"/>
  <c r="H3110" i="23"/>
  <c r="H3111" i="23"/>
  <c r="H3112" i="23"/>
  <c r="H3113" i="23"/>
  <c r="H3114" i="23"/>
  <c r="H3115" i="23"/>
  <c r="H3116" i="23"/>
  <c r="H3117" i="23"/>
  <c r="H3118" i="23"/>
  <c r="H3119" i="23"/>
  <c r="H3120" i="23"/>
  <c r="H3121" i="23"/>
  <c r="H3122" i="23"/>
  <c r="H3123" i="23"/>
  <c r="H3124" i="23"/>
  <c r="H3125" i="23"/>
  <c r="H3126" i="23"/>
  <c r="H3127" i="23"/>
  <c r="H3128" i="23"/>
  <c r="H3129" i="23"/>
  <c r="H3130" i="23"/>
  <c r="H3131" i="23"/>
  <c r="H3132" i="23"/>
  <c r="H3133" i="23"/>
  <c r="H3134" i="23"/>
  <c r="H3135" i="23"/>
  <c r="H3136" i="23"/>
  <c r="H3137" i="23"/>
  <c r="H3138" i="23"/>
  <c r="H3139" i="23"/>
  <c r="H3140" i="23"/>
  <c r="H3141" i="23"/>
  <c r="H3142" i="23"/>
  <c r="H3143" i="23"/>
  <c r="H3144" i="23"/>
  <c r="H3145" i="23"/>
  <c r="H3146" i="23"/>
  <c r="H3147" i="23"/>
  <c r="H3148" i="23"/>
  <c r="H3149" i="23"/>
  <c r="H3150" i="23"/>
  <c r="H3151" i="23"/>
  <c r="H3152" i="23"/>
  <c r="H3153" i="23"/>
  <c r="H3154" i="23"/>
  <c r="H3155" i="23"/>
  <c r="H3156" i="23"/>
  <c r="H3157" i="23"/>
  <c r="H3158" i="23"/>
  <c r="H3159" i="23"/>
  <c r="H3160" i="23"/>
  <c r="H3161" i="23"/>
  <c r="H3162" i="23"/>
  <c r="H3163" i="23"/>
  <c r="H3164" i="23"/>
  <c r="H3165" i="23"/>
  <c r="H3166" i="23"/>
  <c r="H3167" i="23"/>
  <c r="H3168" i="23"/>
  <c r="H3169" i="23"/>
  <c r="H3170" i="23"/>
  <c r="H3171" i="23"/>
  <c r="H3172" i="23"/>
  <c r="H3173" i="23"/>
  <c r="H3174" i="23"/>
  <c r="H3175" i="23"/>
  <c r="H3176" i="23"/>
  <c r="H3177" i="23"/>
  <c r="H3178" i="23"/>
  <c r="H3179" i="23"/>
  <c r="H3180" i="23"/>
  <c r="H3181" i="23"/>
  <c r="H3182" i="23"/>
  <c r="H3183" i="23"/>
  <c r="H3184" i="23"/>
  <c r="H3185" i="23"/>
  <c r="H3186" i="23"/>
  <c r="H3187" i="23"/>
  <c r="H3188" i="23"/>
  <c r="H3189" i="23"/>
  <c r="H3190" i="23"/>
  <c r="H3191" i="23"/>
  <c r="H3192" i="23"/>
  <c r="H3193" i="23"/>
  <c r="H3194" i="23"/>
  <c r="H3195" i="23"/>
  <c r="H3196" i="23"/>
  <c r="H3197" i="23"/>
  <c r="H3198" i="23"/>
  <c r="H3199" i="23"/>
  <c r="H3200" i="23"/>
  <c r="H3201" i="23"/>
  <c r="H3202" i="23"/>
  <c r="H3203" i="23"/>
  <c r="H3204" i="23"/>
  <c r="H3205" i="23"/>
  <c r="H3206" i="23"/>
  <c r="H3207" i="23"/>
  <c r="H3208" i="23"/>
  <c r="H3209" i="23"/>
  <c r="H3210" i="23"/>
  <c r="H3211" i="23"/>
  <c r="H3212" i="23"/>
  <c r="H3213" i="23"/>
  <c r="H3214" i="23"/>
  <c r="H3215" i="23"/>
  <c r="H3216" i="23"/>
  <c r="H3217" i="23"/>
  <c r="H3218" i="23"/>
  <c r="H3219" i="23"/>
  <c r="H3220" i="23"/>
  <c r="H3221" i="23"/>
  <c r="H3222" i="23"/>
  <c r="H3223" i="23"/>
  <c r="H3224" i="23"/>
  <c r="H3225" i="23"/>
  <c r="H3226" i="23"/>
  <c r="H3227" i="23"/>
  <c r="H3228" i="23"/>
  <c r="H3229" i="23"/>
  <c r="H3230" i="23"/>
  <c r="H3231" i="23"/>
  <c r="H3232" i="23"/>
  <c r="H3233" i="23"/>
  <c r="H3234" i="23"/>
  <c r="H3235" i="23"/>
  <c r="H3236" i="23"/>
  <c r="H3237" i="23"/>
  <c r="H3238" i="23"/>
  <c r="H3239" i="23"/>
  <c r="H3240" i="23"/>
  <c r="H3241" i="23"/>
  <c r="H3242" i="23"/>
  <c r="H3243" i="23"/>
  <c r="H3244" i="23"/>
  <c r="H3245" i="23"/>
  <c r="H3246" i="23"/>
  <c r="H3247" i="23"/>
  <c r="H3248" i="23"/>
  <c r="H3249" i="23"/>
  <c r="H3250" i="23"/>
  <c r="H3251" i="23"/>
  <c r="H3252" i="23"/>
  <c r="H3253" i="23"/>
  <c r="H3254" i="23"/>
  <c r="H3255" i="23"/>
  <c r="H3256" i="23"/>
  <c r="H3257" i="23"/>
  <c r="H3258" i="23"/>
  <c r="H3259" i="23"/>
  <c r="H3260" i="23"/>
  <c r="H3261" i="23"/>
  <c r="H3262" i="23"/>
  <c r="H3263" i="23"/>
  <c r="H3264" i="23"/>
  <c r="H3265" i="23"/>
  <c r="H3266" i="23"/>
  <c r="H3267" i="23"/>
  <c r="H3268" i="23"/>
  <c r="H3269" i="23"/>
  <c r="H3270" i="23"/>
  <c r="H3271" i="23"/>
  <c r="H3272" i="23"/>
  <c r="H3273" i="23"/>
  <c r="H3274" i="23"/>
  <c r="H3275" i="23"/>
  <c r="H3276" i="23"/>
  <c r="H3277" i="23"/>
  <c r="H3278" i="23"/>
  <c r="H3279" i="23"/>
  <c r="H3280" i="23"/>
  <c r="H3281" i="23"/>
  <c r="H3282" i="23"/>
  <c r="H3283" i="23"/>
  <c r="H3284" i="23"/>
  <c r="H3285" i="23"/>
  <c r="H3286" i="23"/>
  <c r="H3287" i="23"/>
  <c r="H3288" i="23"/>
  <c r="H3289" i="23"/>
  <c r="H3290" i="23"/>
  <c r="H3291" i="23"/>
  <c r="H3292" i="23"/>
  <c r="H3293" i="23"/>
  <c r="H3294" i="23"/>
  <c r="H3295" i="23"/>
  <c r="H3296" i="23"/>
  <c r="H3297" i="23"/>
  <c r="H3298" i="23"/>
  <c r="H3299" i="23"/>
  <c r="H3300" i="23"/>
  <c r="H3301" i="23"/>
  <c r="H3302" i="23"/>
  <c r="H3303" i="23"/>
  <c r="H3304" i="23"/>
  <c r="H3305" i="23"/>
  <c r="H3306" i="23"/>
  <c r="H3307" i="23"/>
  <c r="H3308" i="23"/>
  <c r="H3309" i="23"/>
  <c r="H3310" i="23"/>
  <c r="H3311" i="23"/>
  <c r="H3312" i="23"/>
  <c r="H3313" i="23"/>
  <c r="H3314" i="23"/>
  <c r="H3315" i="23"/>
  <c r="H3316" i="23"/>
  <c r="H3317" i="23"/>
  <c r="H3318" i="23"/>
  <c r="H3319" i="23"/>
  <c r="H3320" i="23"/>
  <c r="H3321" i="23"/>
  <c r="H3322" i="23"/>
  <c r="H3323" i="23"/>
  <c r="H3324" i="23"/>
  <c r="H3325" i="23"/>
  <c r="H3326" i="23"/>
  <c r="H3327" i="23"/>
  <c r="H3328" i="23"/>
  <c r="H3329" i="23"/>
  <c r="H3330" i="23"/>
  <c r="H3331" i="23"/>
  <c r="H3332" i="23"/>
  <c r="H3333" i="23"/>
  <c r="H3334" i="23"/>
  <c r="H3335" i="23"/>
  <c r="H3336" i="23"/>
  <c r="H3337" i="23"/>
  <c r="H3338" i="23"/>
  <c r="H3339" i="23"/>
  <c r="H3340" i="23"/>
  <c r="H3341" i="23"/>
  <c r="H3342" i="23"/>
  <c r="H3343" i="23"/>
  <c r="H3344" i="23"/>
  <c r="H3345" i="23"/>
  <c r="H3346" i="23"/>
  <c r="H3347" i="23"/>
  <c r="H3348" i="23"/>
  <c r="H3349" i="23"/>
  <c r="H3350" i="23"/>
  <c r="H3351" i="23"/>
  <c r="H3352" i="23"/>
  <c r="H3353" i="23"/>
  <c r="H3354" i="23"/>
  <c r="H3355" i="23"/>
  <c r="H3356" i="23"/>
  <c r="H3357" i="23"/>
  <c r="H3358" i="23"/>
  <c r="H3359" i="23"/>
  <c r="H3360" i="23"/>
  <c r="H3361" i="23"/>
  <c r="H3362" i="23"/>
  <c r="H3363" i="23"/>
  <c r="H3364" i="23"/>
  <c r="H3365" i="23"/>
  <c r="H3366" i="23"/>
  <c r="H3367" i="23"/>
  <c r="H3368" i="23"/>
  <c r="H3369" i="23"/>
  <c r="H3370" i="23"/>
  <c r="H3371" i="23"/>
  <c r="H3372" i="23"/>
  <c r="H3373" i="23"/>
  <c r="H3374" i="23"/>
  <c r="H3375" i="23"/>
  <c r="H3376" i="23"/>
  <c r="H3377" i="23"/>
  <c r="H3378" i="23"/>
  <c r="H3379" i="23"/>
  <c r="H3380" i="23"/>
  <c r="H3381" i="23"/>
  <c r="H3382" i="23"/>
  <c r="H3383" i="23"/>
  <c r="H3384" i="23"/>
  <c r="H3385" i="23"/>
  <c r="H3386" i="23"/>
  <c r="H3387" i="23"/>
  <c r="H3388" i="23"/>
  <c r="H3389" i="23"/>
  <c r="H3390" i="23"/>
  <c r="H3391" i="23"/>
  <c r="H3392" i="23"/>
  <c r="H3393" i="23"/>
  <c r="H3394" i="23"/>
  <c r="H3395" i="23"/>
  <c r="H3396" i="23"/>
  <c r="H3397" i="23"/>
  <c r="H3398" i="23"/>
  <c r="H3399" i="23"/>
  <c r="H3400" i="23"/>
  <c r="H3401" i="23"/>
  <c r="H3402" i="23"/>
  <c r="H3403" i="23"/>
  <c r="H3404" i="23"/>
  <c r="H3405" i="23"/>
  <c r="H3406" i="23"/>
  <c r="H3407" i="23"/>
  <c r="H3408" i="23"/>
  <c r="H3409" i="23"/>
  <c r="H3410" i="23"/>
  <c r="H3411" i="23"/>
  <c r="H3412" i="23"/>
  <c r="H3413" i="23"/>
  <c r="H3414" i="23"/>
  <c r="H3415" i="23"/>
  <c r="H3416" i="23"/>
  <c r="H3417" i="23"/>
  <c r="H3418" i="23"/>
  <c r="H3419" i="23"/>
  <c r="H3420" i="23"/>
  <c r="H3421" i="23"/>
  <c r="H3422" i="23"/>
  <c r="H3423" i="23"/>
  <c r="H3424" i="23"/>
  <c r="H3425" i="23"/>
  <c r="H3426" i="23"/>
  <c r="H3427" i="23"/>
  <c r="H3428" i="23"/>
  <c r="H3429" i="23"/>
  <c r="H3430" i="23"/>
  <c r="H3431" i="23"/>
  <c r="H3432" i="23"/>
  <c r="H3433" i="23"/>
  <c r="H3434" i="23"/>
  <c r="H3435" i="23"/>
  <c r="H3436" i="23"/>
  <c r="H3437" i="23"/>
  <c r="H3438" i="23"/>
  <c r="H3439" i="23"/>
  <c r="H3440" i="23"/>
  <c r="H3441" i="23"/>
  <c r="H3442" i="23"/>
  <c r="H3443" i="23"/>
  <c r="H3444" i="23"/>
  <c r="H3445" i="23"/>
  <c r="H3446" i="23"/>
  <c r="H3447" i="23"/>
  <c r="H3448" i="23"/>
  <c r="H3449" i="23"/>
  <c r="H3450" i="23"/>
  <c r="H3451" i="23"/>
  <c r="H3452" i="23"/>
  <c r="H3453" i="23"/>
  <c r="H3454" i="23"/>
  <c r="H3455" i="23"/>
  <c r="H3456" i="23"/>
  <c r="H3457" i="23"/>
  <c r="H3458" i="23"/>
  <c r="H3459" i="23"/>
  <c r="H3460" i="23"/>
  <c r="H3461" i="23"/>
  <c r="H3462" i="23"/>
  <c r="H3463" i="23"/>
  <c r="H3464" i="23"/>
  <c r="H3465" i="23"/>
  <c r="H3466" i="23"/>
  <c r="H3467" i="23"/>
  <c r="H3468" i="23"/>
  <c r="H3469" i="23"/>
  <c r="H3470" i="23"/>
  <c r="H3471" i="23"/>
  <c r="H3472" i="23"/>
  <c r="H3473" i="23"/>
  <c r="H3474" i="23"/>
  <c r="H3475" i="23"/>
  <c r="H3476" i="23"/>
  <c r="H3477" i="23"/>
  <c r="H3478" i="23"/>
  <c r="H3479" i="23"/>
  <c r="H3480" i="23"/>
  <c r="H3481" i="23"/>
  <c r="H3482" i="23"/>
  <c r="H3483" i="23"/>
  <c r="H3484" i="23"/>
  <c r="H3485" i="23"/>
  <c r="H3486" i="23"/>
  <c r="H3487" i="23"/>
  <c r="H3488" i="23"/>
  <c r="H3489" i="23"/>
  <c r="H3490" i="23"/>
  <c r="H3491" i="23"/>
  <c r="H3492" i="23"/>
  <c r="H3493" i="23"/>
  <c r="H3494" i="23"/>
  <c r="H3495" i="23"/>
  <c r="H3496" i="23"/>
  <c r="H3497" i="23"/>
  <c r="H3498" i="23"/>
  <c r="H3499" i="23"/>
  <c r="H3500" i="23"/>
  <c r="H3501" i="23"/>
  <c r="H3502" i="23"/>
  <c r="H3503" i="23"/>
  <c r="H3504" i="23"/>
  <c r="H3505" i="23"/>
  <c r="H3506" i="23"/>
  <c r="H3507" i="23"/>
  <c r="H3508" i="23"/>
  <c r="H3509" i="23"/>
  <c r="H3510" i="23"/>
  <c r="H3511" i="23"/>
  <c r="H3512" i="23"/>
  <c r="H3513" i="23"/>
  <c r="H3514" i="23"/>
  <c r="H3515" i="23"/>
  <c r="H3516" i="23"/>
  <c r="H3517" i="23"/>
  <c r="H3518" i="23"/>
  <c r="H3519" i="23"/>
  <c r="H3520" i="23"/>
  <c r="H3521" i="23"/>
  <c r="H3522" i="23"/>
  <c r="H3523" i="23"/>
  <c r="H3524" i="23"/>
  <c r="H3525" i="23"/>
  <c r="H3526" i="23"/>
  <c r="H3527" i="23"/>
  <c r="H3528" i="23"/>
  <c r="H3529" i="23"/>
  <c r="H3530" i="23"/>
  <c r="H3531" i="23"/>
  <c r="H3532" i="23"/>
  <c r="H3533" i="23"/>
  <c r="H3534" i="23"/>
  <c r="H3535" i="23"/>
  <c r="H3536" i="23"/>
  <c r="H3537" i="23"/>
  <c r="H3538" i="23"/>
  <c r="H3539" i="23"/>
  <c r="H3540" i="23"/>
  <c r="H3541" i="23"/>
  <c r="H3542" i="23"/>
  <c r="H3543" i="23"/>
  <c r="H3544" i="23"/>
  <c r="H3545" i="23"/>
  <c r="H3546" i="23"/>
  <c r="H3547" i="23"/>
  <c r="H3548" i="23"/>
  <c r="H3549" i="23"/>
  <c r="H3550" i="23"/>
  <c r="H3551" i="23"/>
  <c r="H3552" i="23"/>
  <c r="H3553" i="23"/>
  <c r="H3554" i="23"/>
  <c r="H3555" i="23"/>
  <c r="H3556" i="23"/>
  <c r="H3557" i="23"/>
  <c r="H3558" i="23"/>
  <c r="H3559" i="23"/>
  <c r="H3560" i="23"/>
  <c r="H3561" i="23"/>
  <c r="H3562" i="23"/>
  <c r="H3563" i="23"/>
  <c r="H3564" i="23"/>
  <c r="H3565" i="23"/>
  <c r="H3566" i="23"/>
  <c r="H3567" i="23"/>
  <c r="H3568" i="23"/>
  <c r="H3569" i="23"/>
  <c r="H3570" i="23"/>
  <c r="H3571" i="23"/>
  <c r="H3572" i="23"/>
  <c r="H3573" i="23"/>
  <c r="H3574" i="23"/>
  <c r="H3575" i="23"/>
  <c r="H3576" i="23"/>
  <c r="H3577" i="23"/>
  <c r="H3578" i="23"/>
  <c r="H3579" i="23"/>
  <c r="H3580" i="23"/>
  <c r="H3581" i="23"/>
  <c r="H3582" i="23"/>
  <c r="H3583" i="23"/>
  <c r="H3584" i="23"/>
  <c r="H3585" i="23"/>
  <c r="H3586" i="23"/>
  <c r="H3587" i="23"/>
  <c r="H3588" i="23"/>
  <c r="H3589" i="23"/>
  <c r="H3590" i="23"/>
  <c r="H3591" i="23"/>
  <c r="H3592" i="23"/>
  <c r="H3593" i="23"/>
  <c r="H3594" i="23"/>
  <c r="H3595" i="23"/>
  <c r="H3596" i="23"/>
  <c r="H3597" i="23"/>
  <c r="H3598" i="23"/>
  <c r="H3599" i="23"/>
  <c r="H3600" i="23"/>
  <c r="H3601" i="23"/>
  <c r="H3602" i="23"/>
  <c r="H3603" i="23"/>
  <c r="H3604" i="23"/>
  <c r="H3605" i="23"/>
  <c r="H3606" i="23"/>
  <c r="H3607" i="23"/>
  <c r="H3608" i="23"/>
  <c r="H3609" i="23"/>
  <c r="H3610" i="23"/>
  <c r="H3611" i="23"/>
  <c r="H3612" i="23"/>
  <c r="H3613" i="23"/>
  <c r="H3614" i="23"/>
  <c r="H3615" i="23"/>
  <c r="H3616" i="23"/>
  <c r="H3617" i="23"/>
  <c r="H3618" i="23"/>
  <c r="H3619" i="23"/>
  <c r="H3620" i="23"/>
  <c r="H3621" i="23"/>
  <c r="H3622" i="23"/>
  <c r="H3623" i="23"/>
  <c r="H3624" i="23"/>
  <c r="H3625" i="23"/>
  <c r="H3626" i="23"/>
  <c r="H3627" i="23"/>
  <c r="H3628" i="23"/>
  <c r="H3629" i="23"/>
  <c r="H3630" i="23"/>
  <c r="H3631" i="23"/>
  <c r="H3632" i="23"/>
  <c r="H3633" i="23"/>
  <c r="H3634" i="23"/>
  <c r="H3635" i="23"/>
  <c r="H3636" i="23"/>
  <c r="H3637" i="23"/>
  <c r="H3638" i="23"/>
  <c r="H3639" i="23"/>
  <c r="H3640" i="23"/>
  <c r="H3641" i="23"/>
  <c r="H3642" i="23"/>
  <c r="H3643" i="23"/>
  <c r="H3644" i="23"/>
  <c r="H3645" i="23"/>
  <c r="H3646" i="23"/>
  <c r="H3647" i="23"/>
  <c r="H3648" i="23"/>
  <c r="H3649" i="23"/>
  <c r="H3650" i="23"/>
  <c r="H3651" i="23"/>
  <c r="H3652" i="23"/>
  <c r="H3653" i="23"/>
  <c r="H3654" i="23"/>
  <c r="H3655" i="23"/>
  <c r="H3656" i="23"/>
  <c r="H3657" i="23"/>
  <c r="H3658" i="23"/>
  <c r="H3659" i="23"/>
  <c r="H3660" i="23"/>
  <c r="H3661" i="23"/>
  <c r="H3662" i="23"/>
  <c r="H3663" i="23"/>
  <c r="H3664" i="23"/>
  <c r="H3665" i="23"/>
  <c r="H3666" i="23"/>
  <c r="H3667" i="23"/>
  <c r="H3668" i="23"/>
  <c r="H3669" i="23"/>
  <c r="H3670" i="23"/>
  <c r="H3671" i="23"/>
  <c r="H3672" i="23"/>
  <c r="H3673" i="23"/>
  <c r="H3674" i="23"/>
  <c r="H3675" i="23"/>
  <c r="H3676" i="23"/>
  <c r="H3677" i="23"/>
  <c r="H3678" i="23"/>
  <c r="H3679" i="23"/>
  <c r="H3680" i="23"/>
  <c r="H3681" i="23"/>
  <c r="H3682" i="23"/>
  <c r="H3683" i="23"/>
  <c r="H3684" i="23"/>
  <c r="H3685" i="23"/>
  <c r="H3686" i="23"/>
  <c r="H3687" i="23"/>
  <c r="H3688" i="23"/>
  <c r="H3689" i="23"/>
  <c r="H3690" i="23"/>
  <c r="H3691" i="23"/>
  <c r="H3692" i="23"/>
  <c r="H3693" i="23"/>
  <c r="H3694" i="23"/>
  <c r="H3695" i="23"/>
  <c r="H3696" i="23"/>
  <c r="H3697" i="23"/>
  <c r="H3698" i="23"/>
  <c r="H3699" i="23"/>
  <c r="H3700" i="23"/>
  <c r="H3701" i="23"/>
  <c r="H3702" i="23"/>
  <c r="H3703" i="23"/>
  <c r="H3704" i="23"/>
  <c r="H3705" i="23"/>
  <c r="H3706" i="23"/>
  <c r="H3707" i="23"/>
  <c r="H3708" i="23"/>
  <c r="H3709" i="23"/>
  <c r="H3710" i="23"/>
  <c r="H3711" i="23"/>
  <c r="H3712" i="23"/>
  <c r="H3713" i="23"/>
  <c r="H3714" i="23"/>
  <c r="H3715" i="23"/>
  <c r="H3716" i="23"/>
  <c r="H3717" i="23"/>
  <c r="H3718" i="23"/>
  <c r="H3719" i="23"/>
  <c r="H3720" i="23"/>
  <c r="H3721" i="23"/>
  <c r="H3722" i="23"/>
  <c r="H3723" i="23"/>
  <c r="H3724" i="23"/>
  <c r="H3725" i="23"/>
  <c r="H3726" i="23"/>
  <c r="H3727" i="23"/>
  <c r="H3728" i="23"/>
  <c r="H3729" i="23"/>
  <c r="H3730" i="23"/>
  <c r="H3731" i="23"/>
  <c r="H3732" i="23"/>
  <c r="H3733" i="23"/>
  <c r="H3734" i="23"/>
  <c r="H3735" i="23"/>
  <c r="H3736" i="23"/>
  <c r="H3737" i="23"/>
  <c r="H3738" i="23"/>
  <c r="H3739" i="23"/>
  <c r="H3740" i="23"/>
  <c r="H3741" i="23"/>
  <c r="H3742" i="23"/>
  <c r="H3743" i="23"/>
  <c r="H3744" i="23"/>
  <c r="H3745" i="23"/>
  <c r="H3746" i="23"/>
  <c r="H3747" i="23"/>
  <c r="H3748" i="23"/>
  <c r="H3749" i="23"/>
  <c r="H3750" i="23"/>
  <c r="H3751" i="23"/>
  <c r="H3752" i="23"/>
  <c r="H3753" i="23"/>
  <c r="H3754" i="23"/>
  <c r="H3755" i="23"/>
  <c r="H3756" i="23"/>
  <c r="H3757" i="23"/>
  <c r="H3758" i="23"/>
  <c r="H3759" i="23"/>
  <c r="H3760" i="23"/>
  <c r="H3761" i="23"/>
  <c r="H3762" i="23"/>
  <c r="H3763" i="23"/>
  <c r="H3764" i="23"/>
  <c r="H3765" i="23"/>
  <c r="H3766" i="23"/>
  <c r="H3767" i="23"/>
  <c r="H3768" i="23"/>
  <c r="H3769" i="23"/>
  <c r="H3770" i="23"/>
  <c r="H3771" i="23"/>
  <c r="H3772" i="23"/>
  <c r="H3773" i="23"/>
  <c r="H3774" i="23"/>
  <c r="H3775" i="23"/>
  <c r="H3776" i="23"/>
  <c r="H3777" i="23"/>
  <c r="H3778" i="23"/>
  <c r="H3779" i="23"/>
  <c r="H3780" i="23"/>
  <c r="H3781" i="23"/>
  <c r="H3782" i="23"/>
  <c r="H3783" i="23"/>
  <c r="H3784" i="23"/>
  <c r="H3785" i="23"/>
  <c r="H3786" i="23"/>
  <c r="H3787" i="23"/>
  <c r="H3788" i="23"/>
  <c r="H3789" i="23"/>
  <c r="H3790" i="23"/>
  <c r="H3791" i="23"/>
  <c r="H3792" i="23"/>
  <c r="H3793" i="23"/>
  <c r="H3794" i="23"/>
  <c r="H3795" i="23"/>
  <c r="H3796" i="23"/>
  <c r="H3797" i="23"/>
  <c r="H3798" i="23"/>
  <c r="H3799" i="23"/>
  <c r="H3800" i="23"/>
  <c r="H3801" i="23"/>
  <c r="H3802" i="23"/>
  <c r="H3803" i="23"/>
  <c r="H3804" i="23"/>
  <c r="H3805" i="23"/>
  <c r="H3806" i="23"/>
  <c r="H3807" i="23"/>
  <c r="H3808" i="23"/>
  <c r="H3809" i="23"/>
  <c r="H3810" i="23"/>
  <c r="H3811" i="23"/>
  <c r="H3812" i="23"/>
  <c r="H3813" i="23"/>
  <c r="H3814" i="23"/>
  <c r="H3815" i="23"/>
  <c r="H3816" i="23"/>
  <c r="H3817" i="23"/>
  <c r="H3818" i="23"/>
  <c r="H3819" i="23"/>
  <c r="H3820" i="23"/>
  <c r="H3821" i="23"/>
  <c r="H3822" i="23"/>
  <c r="H3823" i="23"/>
  <c r="H3824" i="23"/>
  <c r="H3825" i="23"/>
  <c r="H3826" i="23"/>
  <c r="H3827" i="23"/>
  <c r="H3828" i="23"/>
  <c r="H3829" i="23"/>
  <c r="H3830" i="23"/>
  <c r="H3831" i="23"/>
  <c r="H3832" i="23"/>
  <c r="H3833" i="23"/>
  <c r="H3834" i="23"/>
  <c r="H3835" i="23"/>
  <c r="H3836" i="23"/>
  <c r="H3837" i="23"/>
  <c r="H3838" i="23"/>
  <c r="H3839" i="23"/>
  <c r="H3840" i="23"/>
  <c r="H3841" i="23"/>
  <c r="H3842" i="23"/>
  <c r="H3843" i="23"/>
  <c r="H3844" i="23"/>
  <c r="H3845" i="23"/>
  <c r="H3846" i="23"/>
  <c r="H3847" i="23"/>
  <c r="H3848" i="23"/>
  <c r="H3849" i="23"/>
  <c r="H3850" i="23"/>
  <c r="H3851" i="23"/>
  <c r="H3852" i="23"/>
  <c r="H3853" i="23"/>
  <c r="H3854" i="23"/>
  <c r="H3855" i="23"/>
  <c r="H2668" i="23"/>
  <c r="H2669" i="23"/>
  <c r="H2670" i="23"/>
  <c r="H2671" i="23"/>
  <c r="H2672" i="23"/>
  <c r="H2673" i="23"/>
  <c r="H2674" i="23"/>
  <c r="H2675" i="23"/>
  <c r="H2676" i="23"/>
  <c r="H2677" i="23"/>
  <c r="H2678" i="23"/>
  <c r="H2679" i="23"/>
  <c r="H2680" i="23"/>
  <c r="H2681" i="23"/>
  <c r="H2682" i="23"/>
  <c r="H2683" i="23"/>
  <c r="H2684" i="23"/>
  <c r="H2685" i="23"/>
  <c r="H2686" i="23"/>
  <c r="H2687" i="23"/>
  <c r="H2688" i="23"/>
  <c r="H2689" i="23"/>
  <c r="H2690" i="23"/>
  <c r="H2691" i="23"/>
  <c r="H2692" i="23"/>
  <c r="H2693" i="23"/>
  <c r="H2694" i="23"/>
  <c r="H2695" i="23"/>
  <c r="H2696" i="23"/>
  <c r="H2697" i="23"/>
  <c r="H2698" i="23"/>
  <c r="H2699" i="23"/>
  <c r="H2700" i="23"/>
  <c r="H2701" i="23"/>
  <c r="H2702" i="23"/>
  <c r="H2703" i="23"/>
  <c r="H2704" i="23"/>
  <c r="H2705" i="23"/>
  <c r="H2706" i="23"/>
  <c r="H2707" i="23"/>
  <c r="H2708" i="23"/>
  <c r="H2709" i="23"/>
  <c r="H2710" i="23"/>
  <c r="H2711" i="23"/>
  <c r="H2712" i="23"/>
  <c r="H2713" i="23"/>
  <c r="H2714" i="23"/>
  <c r="H2715" i="23"/>
  <c r="H2716" i="23"/>
  <c r="H2717" i="23"/>
  <c r="H2718" i="23"/>
  <c r="H2719" i="23"/>
  <c r="H2720" i="23"/>
  <c r="H2721" i="23"/>
  <c r="H2722" i="23"/>
  <c r="H2723" i="23"/>
  <c r="H2724" i="23"/>
  <c r="H2725" i="23"/>
  <c r="H2726" i="23"/>
  <c r="H2727" i="23"/>
  <c r="H2728" i="23"/>
  <c r="H2729" i="23"/>
  <c r="H2730" i="23"/>
  <c r="H2731" i="23"/>
  <c r="H2732" i="23"/>
  <c r="H2733" i="23"/>
  <c r="H2734" i="23"/>
  <c r="H2735" i="23"/>
  <c r="H2736" i="23"/>
  <c r="H2737" i="23"/>
  <c r="H2738" i="23"/>
  <c r="H2739" i="23"/>
  <c r="H2740" i="23"/>
  <c r="H2741" i="23"/>
  <c r="H2742" i="23"/>
  <c r="H2743" i="23"/>
  <c r="H2744" i="23"/>
  <c r="H2745" i="23"/>
  <c r="H2746" i="23"/>
  <c r="H2747" i="23"/>
  <c r="H2748" i="23"/>
  <c r="H2750" i="23"/>
  <c r="H2751" i="23"/>
  <c r="H2752" i="23"/>
  <c r="H2753" i="23"/>
  <c r="H2667" i="23"/>
  <c r="H179" i="23"/>
  <c r="H180" i="23"/>
  <c r="H181" i="23"/>
  <c r="H182" i="23"/>
  <c r="H183" i="23"/>
  <c r="H184" i="23"/>
  <c r="H185" i="23"/>
  <c r="H186" i="23"/>
  <c r="H187" i="23"/>
  <c r="H188" i="23"/>
  <c r="H189" i="23"/>
  <c r="H190" i="23"/>
  <c r="H191" i="23"/>
  <c r="H192" i="23"/>
  <c r="H193" i="23"/>
  <c r="H194" i="23"/>
  <c r="H195" i="23"/>
  <c r="H196" i="23"/>
  <c r="H197" i="23"/>
  <c r="H198" i="23"/>
  <c r="H199" i="23"/>
  <c r="H200" i="23"/>
  <c r="H201" i="23"/>
  <c r="H202" i="23"/>
  <c r="H203" i="23"/>
  <c r="H204" i="23"/>
  <c r="H205" i="23"/>
  <c r="H206" i="23"/>
  <c r="H207" i="23"/>
  <c r="H208" i="23"/>
  <c r="H209" i="23"/>
  <c r="H210" i="23"/>
  <c r="H211" i="23"/>
  <c r="H212" i="23"/>
  <c r="H213" i="23"/>
  <c r="H214" i="23"/>
  <c r="H215" i="23"/>
  <c r="H216" i="23"/>
  <c r="H217" i="23"/>
  <c r="H218" i="23"/>
  <c r="H219" i="23"/>
  <c r="H220" i="23"/>
  <c r="H221" i="23"/>
  <c r="H222" i="23"/>
  <c r="H223" i="23"/>
  <c r="H224" i="23"/>
  <c r="H225" i="23"/>
  <c r="H226" i="23"/>
  <c r="H227" i="23"/>
  <c r="H228" i="23"/>
  <c r="H229" i="23"/>
  <c r="H230" i="23"/>
  <c r="H231" i="23"/>
  <c r="H232" i="23"/>
  <c r="H233" i="23"/>
  <c r="H234" i="23"/>
  <c r="H235" i="23"/>
  <c r="H236" i="23"/>
  <c r="H237" i="23"/>
  <c r="H238" i="23"/>
  <c r="H239" i="23"/>
  <c r="H240" i="23"/>
  <c r="H241" i="23"/>
  <c r="H242" i="23"/>
  <c r="H243" i="23"/>
  <c r="H244" i="23"/>
  <c r="H245" i="23"/>
  <c r="H246" i="23"/>
  <c r="H247" i="23"/>
  <c r="H248" i="23"/>
  <c r="H249" i="23"/>
  <c r="H250" i="23"/>
  <c r="H251" i="23"/>
  <c r="H252" i="23"/>
  <c r="H253" i="23"/>
  <c r="H254" i="23"/>
  <c r="H255" i="23"/>
  <c r="H256" i="23"/>
  <c r="H257" i="23"/>
  <c r="H258" i="23"/>
  <c r="H259" i="23"/>
  <c r="H260" i="23"/>
  <c r="H261" i="23"/>
  <c r="H262" i="23"/>
  <c r="H263" i="23"/>
  <c r="H264" i="23"/>
  <c r="H265" i="23"/>
  <c r="H266" i="23"/>
  <c r="H267" i="23"/>
  <c r="H268" i="23"/>
  <c r="H269" i="23"/>
  <c r="H270" i="23"/>
  <c r="H271" i="23"/>
  <c r="H272" i="23"/>
  <c r="H273" i="23"/>
  <c r="H274" i="23"/>
  <c r="H275" i="23"/>
  <c r="H276" i="23"/>
  <c r="H277" i="23"/>
  <c r="H278" i="23"/>
  <c r="H279" i="23"/>
  <c r="H280" i="23"/>
  <c r="H281" i="23"/>
  <c r="H282" i="23"/>
  <c r="H283" i="23"/>
  <c r="H284" i="23"/>
  <c r="H285" i="23"/>
  <c r="H286" i="23"/>
  <c r="H287" i="23"/>
  <c r="H288" i="23"/>
  <c r="H289" i="23"/>
  <c r="H290" i="23"/>
  <c r="H291" i="23"/>
  <c r="H292" i="23"/>
  <c r="H293" i="23"/>
  <c r="H294" i="23"/>
  <c r="H295" i="23"/>
  <c r="H296" i="23"/>
  <c r="H297" i="23"/>
  <c r="H298" i="23"/>
  <c r="H299" i="23"/>
  <c r="H300" i="23"/>
  <c r="H301" i="23"/>
  <c r="H302" i="23"/>
  <c r="H303" i="23"/>
  <c r="H304" i="23"/>
  <c r="H305" i="23"/>
  <c r="H306" i="23"/>
  <c r="H307" i="23"/>
  <c r="H308" i="23"/>
  <c r="H309" i="23"/>
  <c r="H310" i="23"/>
  <c r="H311" i="23"/>
  <c r="H312" i="23"/>
  <c r="H313" i="23"/>
  <c r="H314" i="23"/>
  <c r="H315" i="23"/>
  <c r="H316" i="23"/>
  <c r="H317" i="23"/>
  <c r="H318" i="23"/>
  <c r="H319" i="23"/>
  <c r="H320" i="23"/>
  <c r="H321" i="23"/>
  <c r="H322" i="23"/>
  <c r="H323" i="23"/>
  <c r="H324" i="23"/>
  <c r="H325" i="23"/>
  <c r="H326" i="23"/>
  <c r="H327" i="23"/>
  <c r="H328" i="23"/>
  <c r="H329" i="23"/>
  <c r="H330" i="23"/>
  <c r="H331" i="23"/>
  <c r="H332" i="23"/>
  <c r="H333" i="23"/>
  <c r="H334" i="23"/>
  <c r="H335" i="23"/>
  <c r="H336" i="23"/>
  <c r="H337" i="23"/>
  <c r="H338" i="23"/>
  <c r="H339" i="23"/>
  <c r="H340" i="23"/>
  <c r="H341" i="23"/>
  <c r="H342" i="23"/>
  <c r="H343" i="23"/>
  <c r="H344" i="23"/>
  <c r="H345" i="23"/>
  <c r="H346" i="23"/>
  <c r="H347" i="23"/>
  <c r="H348" i="23"/>
  <c r="H349" i="23"/>
  <c r="H350" i="23"/>
  <c r="H351" i="23"/>
  <c r="H352" i="23"/>
  <c r="H353" i="23"/>
  <c r="H354" i="23"/>
  <c r="H355" i="23"/>
  <c r="H356" i="23"/>
  <c r="H357" i="23"/>
  <c r="H358" i="23"/>
  <c r="H359" i="23"/>
  <c r="H360" i="23"/>
  <c r="H361" i="23"/>
  <c r="H362" i="23"/>
  <c r="H363" i="23"/>
  <c r="H364" i="23"/>
  <c r="H365" i="23"/>
  <c r="H366" i="23"/>
  <c r="H367" i="23"/>
  <c r="H368" i="23"/>
  <c r="H369" i="23"/>
  <c r="H370" i="23"/>
  <c r="H371" i="23"/>
  <c r="H372" i="23"/>
  <c r="H373" i="23"/>
  <c r="H374" i="23"/>
  <c r="H375" i="23"/>
  <c r="H376" i="23"/>
  <c r="H377" i="23"/>
  <c r="H378" i="23"/>
  <c r="H379" i="23"/>
  <c r="H380" i="23"/>
  <c r="H381" i="23"/>
  <c r="H382" i="23"/>
  <c r="H383" i="23"/>
  <c r="H384" i="23"/>
  <c r="H385" i="23"/>
  <c r="H386" i="23"/>
  <c r="H387" i="23"/>
  <c r="H388" i="23"/>
  <c r="H389" i="23"/>
  <c r="H390" i="23"/>
  <c r="H391" i="23"/>
  <c r="H392" i="23"/>
  <c r="H393" i="23"/>
  <c r="H394" i="23"/>
  <c r="H395" i="23"/>
  <c r="H396" i="23"/>
  <c r="H397" i="23"/>
  <c r="H398" i="23"/>
  <c r="H399" i="23"/>
  <c r="H400" i="23"/>
  <c r="H401" i="23"/>
  <c r="H402" i="23"/>
  <c r="H403" i="23"/>
  <c r="H404" i="23"/>
  <c r="H405" i="23"/>
  <c r="H406" i="23"/>
  <c r="H407" i="23"/>
  <c r="H408" i="23"/>
  <c r="H409" i="23"/>
  <c r="H410" i="23"/>
  <c r="H411" i="23"/>
  <c r="H412" i="23"/>
  <c r="H413" i="23"/>
  <c r="H414" i="23"/>
  <c r="H415" i="23"/>
  <c r="H416" i="23"/>
  <c r="H417" i="23"/>
  <c r="H418" i="23"/>
  <c r="H419" i="23"/>
  <c r="H420" i="23"/>
  <c r="H421" i="23"/>
  <c r="H422" i="23"/>
  <c r="H423" i="23"/>
  <c r="H424" i="23"/>
  <c r="H425" i="23"/>
  <c r="H426" i="23"/>
  <c r="H427" i="23"/>
  <c r="H428" i="23"/>
  <c r="H429" i="23"/>
  <c r="H430" i="23"/>
  <c r="H431" i="23"/>
  <c r="H432" i="23"/>
  <c r="H433" i="23"/>
  <c r="H434" i="23"/>
  <c r="H435" i="23"/>
  <c r="H436" i="23"/>
  <c r="H437" i="23"/>
  <c r="H438" i="23"/>
  <c r="H439" i="23"/>
  <c r="H440" i="23"/>
  <c r="H441" i="23"/>
  <c r="H442" i="23"/>
  <c r="H443" i="23"/>
  <c r="H444" i="23"/>
  <c r="H445" i="23"/>
  <c r="H446" i="23"/>
  <c r="H447" i="23"/>
  <c r="H448" i="23"/>
  <c r="H449" i="23"/>
  <c r="H450" i="23"/>
  <c r="H451" i="23"/>
  <c r="H452" i="23"/>
  <c r="H453" i="23"/>
  <c r="H454" i="23"/>
  <c r="H455" i="23"/>
  <c r="H456" i="23"/>
  <c r="H457" i="23"/>
  <c r="H458" i="23"/>
  <c r="H459" i="23"/>
  <c r="H460" i="23"/>
  <c r="H461" i="23"/>
  <c r="H462" i="23"/>
  <c r="H463" i="23"/>
  <c r="H464" i="23"/>
  <c r="H465" i="23"/>
  <c r="H466" i="23"/>
  <c r="H467" i="23"/>
  <c r="H468" i="23"/>
  <c r="H469" i="23"/>
  <c r="H470" i="23"/>
  <c r="H471" i="23"/>
  <c r="H472" i="23"/>
  <c r="H473" i="23"/>
  <c r="H474" i="23"/>
  <c r="H475" i="23"/>
  <c r="H476" i="23"/>
  <c r="H477" i="23"/>
  <c r="H478" i="23"/>
  <c r="H479" i="23"/>
  <c r="H480" i="23"/>
  <c r="H481" i="23"/>
  <c r="H482" i="23"/>
  <c r="H483" i="23"/>
  <c r="H484" i="23"/>
  <c r="H485" i="23"/>
  <c r="H486" i="23"/>
  <c r="H487" i="23"/>
  <c r="H488" i="23"/>
  <c r="H489" i="23"/>
  <c r="H490" i="23"/>
  <c r="H491" i="23"/>
  <c r="H492" i="23"/>
  <c r="H493" i="23"/>
  <c r="H494" i="23"/>
  <c r="H495" i="23"/>
  <c r="H496" i="23"/>
  <c r="H497" i="23"/>
  <c r="H498" i="23"/>
  <c r="H499" i="23"/>
  <c r="H500" i="23"/>
  <c r="H501" i="23"/>
  <c r="H502" i="23"/>
  <c r="H503" i="23"/>
  <c r="H504" i="23"/>
  <c r="H505" i="23"/>
  <c r="H506" i="23"/>
  <c r="H507" i="23"/>
  <c r="H508" i="23"/>
  <c r="H509" i="23"/>
  <c r="H510" i="23"/>
  <c r="H511" i="23"/>
  <c r="H512" i="23"/>
  <c r="H513" i="23"/>
  <c r="H514" i="23"/>
  <c r="H515" i="23"/>
  <c r="H516" i="23"/>
  <c r="H517" i="23"/>
  <c r="H518" i="23"/>
  <c r="H519" i="23"/>
  <c r="H520" i="23"/>
  <c r="H521" i="23"/>
  <c r="H522" i="23"/>
  <c r="H523" i="23"/>
  <c r="H524" i="23"/>
  <c r="H525" i="23"/>
  <c r="H526" i="23"/>
  <c r="H527" i="23"/>
  <c r="H528" i="23"/>
  <c r="H529" i="23"/>
  <c r="H530" i="23"/>
  <c r="H531" i="23"/>
  <c r="H532" i="23"/>
  <c r="H533" i="23"/>
  <c r="H534" i="23"/>
  <c r="H535" i="23"/>
  <c r="H536" i="23"/>
  <c r="H537" i="23"/>
  <c r="H538" i="23"/>
  <c r="H539" i="23"/>
  <c r="H540" i="23"/>
  <c r="H541" i="23"/>
  <c r="H542" i="23"/>
  <c r="H543" i="23"/>
  <c r="H544" i="23"/>
  <c r="H545" i="23"/>
  <c r="H546" i="23"/>
  <c r="H547" i="23"/>
  <c r="H548" i="23"/>
  <c r="H549" i="23"/>
  <c r="H550" i="23"/>
  <c r="H551" i="23"/>
  <c r="H552" i="23"/>
  <c r="H553" i="23"/>
  <c r="H554" i="23"/>
  <c r="H555" i="23"/>
  <c r="H556" i="23"/>
  <c r="H557" i="23"/>
  <c r="H558" i="23"/>
  <c r="H559" i="23"/>
  <c r="H560" i="23"/>
  <c r="H561" i="23"/>
  <c r="H562" i="23"/>
  <c r="H563" i="23"/>
  <c r="H564" i="23"/>
  <c r="H565" i="23"/>
  <c r="H566" i="23"/>
  <c r="H567" i="23"/>
  <c r="H568" i="23"/>
  <c r="H569" i="23"/>
  <c r="H570" i="23"/>
  <c r="H571" i="23"/>
  <c r="H572" i="23"/>
  <c r="H573" i="23"/>
  <c r="H574" i="23"/>
  <c r="H575" i="23"/>
  <c r="H576" i="23"/>
  <c r="H577" i="23"/>
  <c r="H578" i="23"/>
  <c r="H579" i="23"/>
  <c r="H580" i="23"/>
  <c r="H581" i="23"/>
  <c r="H582" i="23"/>
  <c r="H583" i="23"/>
  <c r="H584" i="23"/>
  <c r="H585" i="23"/>
  <c r="H586" i="23"/>
  <c r="H587" i="23"/>
  <c r="H588" i="23"/>
  <c r="H589" i="23"/>
  <c r="H590" i="23"/>
  <c r="H591" i="23"/>
  <c r="H592" i="23"/>
  <c r="H593" i="23"/>
  <c r="H594" i="23"/>
  <c r="H595" i="23"/>
  <c r="H596" i="23"/>
  <c r="H597" i="23"/>
  <c r="H598" i="23"/>
  <c r="H599" i="23"/>
  <c r="H600" i="23"/>
  <c r="H601" i="23"/>
  <c r="H602" i="23"/>
  <c r="H603" i="23"/>
  <c r="H604" i="23"/>
  <c r="H605" i="23"/>
  <c r="H606" i="23"/>
  <c r="H607" i="23"/>
  <c r="H608" i="23"/>
  <c r="H609" i="23"/>
  <c r="H610" i="23"/>
  <c r="H611" i="23"/>
  <c r="H612" i="23"/>
  <c r="H613" i="23"/>
  <c r="H614" i="23"/>
  <c r="H615" i="23"/>
  <c r="H616" i="23"/>
  <c r="H617" i="23"/>
  <c r="H618" i="23"/>
  <c r="H619" i="23"/>
  <c r="H620" i="23"/>
  <c r="H621" i="23"/>
  <c r="H622" i="23"/>
  <c r="H623" i="23"/>
  <c r="H624" i="23"/>
  <c r="H625" i="23"/>
  <c r="H626" i="23"/>
  <c r="H627" i="23"/>
  <c r="H628" i="23"/>
  <c r="H629" i="23"/>
  <c r="H630" i="23"/>
  <c r="H631" i="23"/>
  <c r="H632" i="23"/>
  <c r="H633" i="23"/>
  <c r="H634" i="23"/>
  <c r="H635" i="23"/>
  <c r="H636" i="23"/>
  <c r="H637" i="23"/>
  <c r="H638" i="23"/>
  <c r="H639" i="23"/>
  <c r="H640" i="23"/>
  <c r="H641" i="23"/>
  <c r="H642" i="23"/>
  <c r="H643" i="23"/>
  <c r="H644" i="23"/>
  <c r="H645" i="23"/>
  <c r="H646" i="23"/>
  <c r="H647" i="23"/>
  <c r="H648" i="23"/>
  <c r="H649" i="23"/>
  <c r="H650" i="23"/>
  <c r="H651" i="23"/>
  <c r="H652" i="23"/>
  <c r="H653" i="23"/>
  <c r="H654" i="23"/>
  <c r="H655" i="23"/>
  <c r="H656" i="23"/>
  <c r="H657" i="23"/>
  <c r="H658" i="23"/>
  <c r="H659" i="23"/>
  <c r="H660" i="23"/>
  <c r="H661" i="23"/>
  <c r="H662" i="23"/>
  <c r="H663" i="23"/>
  <c r="H664" i="23"/>
  <c r="H665" i="23"/>
  <c r="H666" i="23"/>
  <c r="H667" i="23"/>
  <c r="H668" i="23"/>
  <c r="H669" i="23"/>
  <c r="H670" i="23"/>
  <c r="H671" i="23"/>
  <c r="H672" i="23"/>
  <c r="H673" i="23"/>
  <c r="H674" i="23"/>
  <c r="H675" i="23"/>
  <c r="H676" i="23"/>
  <c r="H677" i="23"/>
  <c r="H678" i="23"/>
  <c r="H679" i="23"/>
  <c r="H680" i="23"/>
  <c r="H681" i="23"/>
  <c r="H682" i="23"/>
  <c r="H683" i="23"/>
  <c r="H684" i="23"/>
  <c r="H685" i="23"/>
  <c r="H686" i="23"/>
  <c r="H687" i="23"/>
  <c r="H688" i="23"/>
  <c r="H689" i="23"/>
  <c r="H690" i="23"/>
  <c r="H691" i="23"/>
  <c r="H692" i="23"/>
  <c r="H693" i="23"/>
  <c r="H694" i="23"/>
  <c r="H695" i="23"/>
  <c r="H696" i="23"/>
  <c r="H697" i="23"/>
  <c r="H698" i="23"/>
  <c r="H699" i="23"/>
  <c r="H700" i="23"/>
  <c r="H701" i="23"/>
  <c r="H702" i="23"/>
  <c r="H703" i="23"/>
  <c r="H704" i="23"/>
  <c r="H705" i="23"/>
  <c r="H706" i="23"/>
  <c r="H707" i="23"/>
  <c r="H708" i="23"/>
  <c r="H709" i="23"/>
  <c r="H710" i="23"/>
  <c r="H711" i="23"/>
  <c r="H712" i="23"/>
  <c r="H713" i="23"/>
  <c r="H714" i="23"/>
  <c r="H715" i="23"/>
  <c r="H716" i="23"/>
  <c r="H717" i="23"/>
  <c r="H718" i="23"/>
  <c r="H719" i="23"/>
  <c r="H720" i="23"/>
  <c r="H721" i="23"/>
  <c r="H722" i="23"/>
  <c r="H723" i="23"/>
  <c r="H724" i="23"/>
  <c r="H725" i="23"/>
  <c r="H726" i="23"/>
  <c r="H727" i="23"/>
  <c r="H728" i="23"/>
  <c r="H729" i="23"/>
  <c r="H730" i="23"/>
  <c r="H731" i="23"/>
  <c r="H732" i="23"/>
  <c r="H733" i="23"/>
  <c r="H734" i="23"/>
  <c r="H735" i="23"/>
  <c r="H736" i="23"/>
  <c r="H737" i="23"/>
  <c r="H738" i="23"/>
  <c r="H739" i="23"/>
  <c r="H740" i="23"/>
  <c r="H741" i="23"/>
  <c r="H742" i="23"/>
  <c r="H743" i="23"/>
  <c r="H744" i="23"/>
  <c r="H745" i="23"/>
  <c r="H746" i="23"/>
  <c r="H747" i="23"/>
  <c r="H748" i="23"/>
  <c r="H749" i="23"/>
  <c r="H750" i="23"/>
  <c r="H751" i="23"/>
  <c r="H752" i="23"/>
  <c r="H753" i="23"/>
  <c r="H754" i="23"/>
  <c r="H755" i="23"/>
  <c r="H756" i="23"/>
  <c r="H757" i="23"/>
  <c r="H758" i="23"/>
  <c r="H759" i="23"/>
  <c r="H760" i="23"/>
  <c r="H761" i="23"/>
  <c r="H762" i="23"/>
  <c r="H763" i="23"/>
  <c r="H764" i="23"/>
  <c r="H765" i="23"/>
  <c r="H766" i="23"/>
  <c r="H767" i="23"/>
  <c r="H768" i="23"/>
  <c r="H769" i="23"/>
  <c r="H770" i="23"/>
  <c r="H771" i="23"/>
  <c r="H772" i="23"/>
  <c r="H773" i="23"/>
  <c r="H774" i="23"/>
  <c r="H775" i="23"/>
  <c r="H776" i="23"/>
  <c r="H777" i="23"/>
  <c r="H778" i="23"/>
  <c r="H779" i="23"/>
  <c r="H780" i="23"/>
  <c r="H781" i="23"/>
  <c r="H782" i="23"/>
  <c r="H783" i="23"/>
  <c r="H784" i="23"/>
  <c r="H785" i="23"/>
  <c r="H786" i="23"/>
  <c r="H787" i="23"/>
  <c r="H788" i="23"/>
  <c r="H789" i="23"/>
  <c r="H790" i="23"/>
  <c r="H791" i="23"/>
  <c r="H792" i="23"/>
  <c r="H793" i="23"/>
  <c r="H794" i="23"/>
  <c r="H795" i="23"/>
  <c r="H796" i="23"/>
  <c r="H797" i="23"/>
  <c r="H798" i="23"/>
  <c r="H799" i="23"/>
  <c r="H800" i="23"/>
  <c r="H801" i="23"/>
  <c r="H802" i="23"/>
  <c r="H803" i="23"/>
  <c r="H804" i="23"/>
  <c r="H805" i="23"/>
  <c r="H806" i="23"/>
  <c r="H807" i="23"/>
  <c r="H808" i="23"/>
  <c r="H809" i="23"/>
  <c r="H810" i="23"/>
  <c r="H811" i="23"/>
  <c r="H812" i="23"/>
  <c r="H813" i="23"/>
  <c r="H814" i="23"/>
  <c r="H815" i="23"/>
  <c r="H816" i="23"/>
  <c r="H817" i="23"/>
  <c r="H818" i="23"/>
  <c r="H819" i="23"/>
  <c r="H820" i="23"/>
  <c r="H821" i="23"/>
  <c r="H822" i="23"/>
  <c r="H823" i="23"/>
  <c r="H824" i="23"/>
  <c r="H825" i="23"/>
  <c r="H826" i="23"/>
  <c r="H827" i="23"/>
  <c r="H828" i="23"/>
  <c r="H829" i="23"/>
  <c r="H830" i="23"/>
  <c r="H831" i="23"/>
  <c r="H832" i="23"/>
  <c r="H833" i="23"/>
  <c r="H834" i="23"/>
  <c r="H835" i="23"/>
  <c r="H836" i="23"/>
  <c r="H837" i="23"/>
  <c r="H838" i="23"/>
  <c r="H839" i="23"/>
  <c r="H840" i="23"/>
  <c r="H841" i="23"/>
  <c r="H842" i="23"/>
  <c r="H843" i="23"/>
  <c r="H844" i="23"/>
  <c r="H845" i="23"/>
  <c r="H846" i="23"/>
  <c r="H847" i="23"/>
  <c r="H848" i="23"/>
  <c r="H849" i="23"/>
  <c r="H850" i="23"/>
  <c r="H851" i="23"/>
  <c r="H852" i="23"/>
  <c r="H853" i="23"/>
  <c r="H854" i="23"/>
  <c r="H855" i="23"/>
  <c r="H856" i="23"/>
  <c r="H857" i="23"/>
  <c r="H858" i="23"/>
  <c r="H859" i="23"/>
  <c r="H860" i="23"/>
  <c r="H861" i="23"/>
  <c r="H862" i="23"/>
  <c r="H863" i="23"/>
  <c r="H864" i="23"/>
  <c r="H865" i="23"/>
  <c r="H866" i="23"/>
  <c r="H867" i="23"/>
  <c r="H868" i="23"/>
  <c r="H869" i="23"/>
  <c r="H870" i="23"/>
  <c r="H871" i="23"/>
  <c r="H872" i="23"/>
  <c r="H873" i="23"/>
  <c r="H874" i="23"/>
  <c r="H875" i="23"/>
  <c r="H876" i="23"/>
  <c r="H877" i="23"/>
  <c r="H878" i="23"/>
  <c r="H879" i="23"/>
  <c r="H880" i="23"/>
  <c r="H881" i="23"/>
  <c r="H882" i="23"/>
  <c r="H883" i="23"/>
  <c r="H884" i="23"/>
  <c r="H885" i="23"/>
  <c r="H886" i="23"/>
  <c r="H887" i="23"/>
  <c r="H888" i="23"/>
  <c r="H889" i="23"/>
  <c r="H890" i="23"/>
  <c r="H891" i="23"/>
  <c r="H892" i="23"/>
  <c r="H893" i="23"/>
  <c r="H894" i="23"/>
  <c r="H895" i="23"/>
  <c r="H896" i="23"/>
  <c r="H897" i="23"/>
  <c r="H898" i="23"/>
  <c r="H899" i="23"/>
  <c r="H900" i="23"/>
  <c r="H901" i="23"/>
  <c r="H902" i="23"/>
  <c r="H903" i="23"/>
  <c r="H904" i="23"/>
  <c r="H905" i="23"/>
  <c r="H906" i="23"/>
  <c r="H907" i="23"/>
  <c r="H908" i="23"/>
  <c r="H909" i="23"/>
  <c r="H910" i="23"/>
  <c r="H911" i="23"/>
  <c r="H912" i="23"/>
  <c r="H913" i="23"/>
  <c r="H914" i="23"/>
  <c r="H915" i="23"/>
  <c r="H916" i="23"/>
  <c r="H917" i="23"/>
  <c r="H918" i="23"/>
  <c r="H919" i="23"/>
  <c r="H920" i="23"/>
  <c r="H921" i="23"/>
  <c r="H922" i="23"/>
  <c r="H923" i="23"/>
  <c r="H924" i="23"/>
  <c r="H925" i="23"/>
  <c r="H926" i="23"/>
  <c r="H927" i="23"/>
  <c r="H928" i="23"/>
  <c r="H929" i="23"/>
  <c r="H930" i="23"/>
  <c r="H931" i="23"/>
  <c r="H932" i="23"/>
  <c r="H933" i="23"/>
  <c r="H934" i="23"/>
  <c r="H935" i="23"/>
  <c r="H936" i="23"/>
  <c r="H937" i="23"/>
  <c r="H938" i="23"/>
  <c r="H939" i="23"/>
  <c r="H940" i="23"/>
  <c r="H941" i="23"/>
  <c r="H942" i="23"/>
  <c r="H943" i="23"/>
  <c r="H944" i="23"/>
  <c r="H945" i="23"/>
  <c r="H946" i="23"/>
  <c r="H947" i="23"/>
  <c r="H948" i="23"/>
  <c r="H949" i="23"/>
  <c r="H950" i="23"/>
  <c r="H951" i="23"/>
  <c r="H952" i="23"/>
  <c r="H953" i="23"/>
  <c r="H954" i="23"/>
  <c r="H955" i="23"/>
  <c r="H956" i="23"/>
  <c r="H957" i="23"/>
  <c r="H958" i="23"/>
  <c r="H959" i="23"/>
  <c r="H960" i="23"/>
  <c r="H961" i="23"/>
  <c r="H962" i="23"/>
  <c r="H963" i="23"/>
  <c r="H964" i="23"/>
  <c r="H965" i="23"/>
  <c r="H966" i="23"/>
  <c r="H967" i="23"/>
  <c r="H968" i="23"/>
  <c r="H969" i="23"/>
  <c r="H970" i="23"/>
  <c r="H971" i="23"/>
  <c r="H972" i="23"/>
  <c r="H973" i="23"/>
  <c r="H974" i="23"/>
  <c r="H975" i="23"/>
  <c r="H976" i="23"/>
  <c r="H977" i="23"/>
  <c r="H978" i="23"/>
  <c r="H979" i="23"/>
  <c r="H980" i="23"/>
  <c r="H981" i="23"/>
  <c r="H982" i="23"/>
  <c r="H983" i="23"/>
  <c r="H984" i="23"/>
  <c r="H985" i="23"/>
  <c r="H986" i="23"/>
  <c r="H987" i="23"/>
  <c r="H988" i="23"/>
  <c r="H989" i="23"/>
  <c r="H990" i="23"/>
  <c r="H991" i="23"/>
  <c r="H992" i="23"/>
  <c r="H993" i="23"/>
  <c r="H994" i="23"/>
  <c r="H995" i="23"/>
  <c r="H996" i="23"/>
  <c r="H997" i="23"/>
  <c r="H998" i="23"/>
  <c r="H999" i="23"/>
  <c r="H1000" i="23"/>
  <c r="H1001" i="23"/>
  <c r="H1002" i="23"/>
  <c r="H1003" i="23"/>
  <c r="H1004" i="23"/>
  <c r="H1005" i="23"/>
  <c r="H1006" i="23"/>
  <c r="H1007" i="23"/>
  <c r="H1008" i="23"/>
  <c r="H1009" i="23"/>
  <c r="H1010" i="23"/>
  <c r="H1011" i="23"/>
  <c r="H1012" i="23"/>
  <c r="H1013" i="23"/>
  <c r="H1014" i="23"/>
  <c r="H1015" i="23"/>
  <c r="H1016" i="23"/>
  <c r="H1017" i="23"/>
  <c r="H1018" i="23"/>
  <c r="H1019" i="23"/>
  <c r="H1020" i="23"/>
  <c r="H1021" i="23"/>
  <c r="H1022" i="23"/>
  <c r="H1023" i="23"/>
  <c r="H1024" i="23"/>
  <c r="H1025" i="23"/>
  <c r="H1026" i="23"/>
  <c r="H1027" i="23"/>
  <c r="H1028" i="23"/>
  <c r="H1029" i="23"/>
  <c r="H1030" i="23"/>
  <c r="H1031" i="23"/>
  <c r="H1032" i="23"/>
  <c r="H1033" i="23"/>
  <c r="H1034" i="23"/>
  <c r="H1035" i="23"/>
  <c r="H1036" i="23"/>
  <c r="H1037" i="23"/>
  <c r="H1038" i="23"/>
  <c r="H1039" i="23"/>
  <c r="H1040" i="23"/>
  <c r="H1041" i="23"/>
  <c r="H1042" i="23"/>
  <c r="H1043" i="23"/>
  <c r="H1044" i="23"/>
  <c r="H1045" i="23"/>
  <c r="H1046" i="23"/>
  <c r="H1047" i="23"/>
  <c r="H1048" i="23"/>
  <c r="H1049" i="23"/>
  <c r="H1050" i="23"/>
  <c r="H1051" i="23"/>
  <c r="H1052" i="23"/>
  <c r="H1053" i="23"/>
  <c r="H1054" i="23"/>
  <c r="H1055" i="23"/>
  <c r="H1056" i="23"/>
  <c r="H1057" i="23"/>
  <c r="H1058" i="23"/>
  <c r="H1059" i="23"/>
  <c r="H1060" i="23"/>
  <c r="H1061" i="23"/>
  <c r="H1062" i="23"/>
  <c r="H1063" i="23"/>
  <c r="H1064" i="23"/>
  <c r="H1065" i="23"/>
  <c r="H1066" i="23"/>
  <c r="H1067" i="23"/>
  <c r="H1068" i="23"/>
  <c r="H1069" i="23"/>
  <c r="H1070" i="23"/>
  <c r="H1071" i="23"/>
  <c r="H1072" i="23"/>
  <c r="H1073" i="23"/>
  <c r="H1074" i="23"/>
  <c r="H1075" i="23"/>
  <c r="H1076" i="23"/>
  <c r="H1077" i="23"/>
  <c r="H1078" i="23"/>
  <c r="H1079" i="23"/>
  <c r="H1080" i="23"/>
  <c r="H1081" i="23"/>
  <c r="H1082" i="23"/>
  <c r="H1083" i="23"/>
  <c r="H1084" i="23"/>
  <c r="H1085" i="23"/>
  <c r="H1086" i="23"/>
  <c r="H1087" i="23"/>
  <c r="H1088" i="23"/>
  <c r="H1089" i="23"/>
  <c r="H1090" i="23"/>
  <c r="H1091" i="23"/>
  <c r="H1092" i="23"/>
  <c r="H1093" i="23"/>
  <c r="H1094" i="23"/>
  <c r="H1095" i="23"/>
  <c r="H1096" i="23"/>
  <c r="H1097" i="23"/>
  <c r="H1098" i="23"/>
  <c r="H1099" i="23"/>
  <c r="H1100" i="23"/>
  <c r="H1101" i="23"/>
  <c r="H1102" i="23"/>
  <c r="H1103" i="23"/>
  <c r="H1104" i="23"/>
  <c r="H1105" i="23"/>
  <c r="H1106" i="23"/>
  <c r="H1107" i="23"/>
  <c r="H1108" i="23"/>
  <c r="H1109" i="23"/>
  <c r="H1110" i="23"/>
  <c r="H1111" i="23"/>
  <c r="H1112" i="23"/>
  <c r="H1113" i="23"/>
  <c r="H1114" i="23"/>
  <c r="H1115" i="23"/>
  <c r="H1116" i="23"/>
  <c r="H1117" i="23"/>
  <c r="H1118" i="23"/>
  <c r="H1119" i="23"/>
  <c r="H1120" i="23"/>
  <c r="H1121" i="23"/>
  <c r="H1122" i="23"/>
  <c r="H1123" i="23"/>
  <c r="H1124" i="23"/>
  <c r="H1125" i="23"/>
  <c r="H1126" i="23"/>
  <c r="H1127" i="23"/>
  <c r="H1128" i="23"/>
  <c r="H1129" i="23"/>
  <c r="H1130" i="23"/>
  <c r="H1131" i="23"/>
  <c r="H1132" i="23"/>
  <c r="H1133" i="23"/>
  <c r="H1134" i="23"/>
  <c r="H1135" i="23"/>
  <c r="H1136" i="23"/>
  <c r="H1137" i="23"/>
  <c r="H1138" i="23"/>
  <c r="H1139" i="23"/>
  <c r="H1140" i="23"/>
  <c r="H1141" i="23"/>
  <c r="H1142" i="23"/>
  <c r="H1143" i="23"/>
  <c r="H1144" i="23"/>
  <c r="H1145" i="23"/>
  <c r="H1146" i="23"/>
  <c r="H1147" i="23"/>
  <c r="H1148" i="23"/>
  <c r="H1149" i="23"/>
  <c r="H1150" i="23"/>
  <c r="H1151" i="23"/>
  <c r="H1152" i="23"/>
  <c r="H1153" i="23"/>
  <c r="H1154" i="23"/>
  <c r="H1155" i="23"/>
  <c r="H1156" i="23"/>
  <c r="H1157" i="23"/>
  <c r="H1158" i="23"/>
  <c r="H1159" i="23"/>
  <c r="H1160" i="23"/>
  <c r="H1161" i="23"/>
  <c r="H1162" i="23"/>
  <c r="H1163" i="23"/>
  <c r="H1164" i="23"/>
  <c r="H1165" i="23"/>
  <c r="H1166" i="23"/>
  <c r="H1167" i="23"/>
  <c r="H1168" i="23"/>
  <c r="H1169" i="23"/>
  <c r="H1170" i="23"/>
  <c r="H1171" i="23"/>
  <c r="H1172" i="23"/>
  <c r="H1173" i="23"/>
  <c r="H1174" i="23"/>
  <c r="H1175" i="23"/>
  <c r="H1176" i="23"/>
  <c r="H1177" i="23"/>
  <c r="H1178" i="23"/>
  <c r="H1179" i="23"/>
  <c r="H1180" i="23"/>
  <c r="H1181" i="23"/>
  <c r="H1182" i="23"/>
  <c r="H1183" i="23"/>
  <c r="H1184" i="23"/>
  <c r="H1185" i="23"/>
  <c r="H1186" i="23"/>
  <c r="H1187" i="23"/>
  <c r="H1188" i="23"/>
  <c r="H1189" i="23"/>
  <c r="H1190" i="23"/>
  <c r="H1191" i="23"/>
  <c r="H1192" i="23"/>
  <c r="H1193" i="23"/>
  <c r="H1194" i="23"/>
  <c r="H1195" i="23"/>
  <c r="H1196" i="23"/>
  <c r="H1197" i="23"/>
  <c r="H1198" i="23"/>
  <c r="H1199" i="23"/>
  <c r="H1200" i="23"/>
  <c r="H1201" i="23"/>
  <c r="H1202" i="23"/>
  <c r="H1203" i="23"/>
  <c r="H1204" i="23"/>
  <c r="H1205" i="23"/>
  <c r="H1206" i="23"/>
  <c r="H1207" i="23"/>
  <c r="H1208" i="23"/>
  <c r="H1209" i="23"/>
  <c r="H1210" i="23"/>
  <c r="H1211" i="23"/>
  <c r="H1212" i="23"/>
  <c r="H1213" i="23"/>
  <c r="H1214" i="23"/>
  <c r="H1215" i="23"/>
  <c r="H1216" i="23"/>
  <c r="H1217" i="23"/>
  <c r="H1218" i="23"/>
  <c r="H1219" i="23"/>
  <c r="H1220" i="23"/>
  <c r="H1221" i="23"/>
  <c r="H1222" i="23"/>
  <c r="H1223" i="23"/>
  <c r="H1224" i="23"/>
  <c r="H1225" i="23"/>
  <c r="H1226" i="23"/>
  <c r="H1227" i="23"/>
  <c r="H1228" i="23"/>
  <c r="H1229" i="23"/>
  <c r="H1230" i="23"/>
  <c r="H1231" i="23"/>
  <c r="H1232" i="23"/>
  <c r="H1233" i="23"/>
  <c r="H1234" i="23"/>
  <c r="H1235" i="23"/>
  <c r="H1236" i="23"/>
  <c r="H1237" i="23"/>
  <c r="H1238" i="23"/>
  <c r="H1239" i="23"/>
  <c r="H1240" i="23"/>
  <c r="H1241" i="23"/>
  <c r="H1242" i="23"/>
  <c r="H1243" i="23"/>
  <c r="H1244" i="23"/>
  <c r="H1245" i="23"/>
  <c r="H1246" i="23"/>
  <c r="H1247" i="23"/>
  <c r="H1248" i="23"/>
  <c r="H1249" i="23"/>
  <c r="H1250" i="23"/>
  <c r="H1251" i="23"/>
  <c r="H1252" i="23"/>
  <c r="H1253" i="23"/>
  <c r="H1254" i="23"/>
  <c r="H1255" i="23"/>
  <c r="H1256" i="23"/>
  <c r="H1257" i="23"/>
  <c r="H1258" i="23"/>
  <c r="H1259" i="23"/>
  <c r="H1260" i="23"/>
  <c r="H1261" i="23"/>
  <c r="H1262" i="23"/>
  <c r="H1263" i="23"/>
  <c r="H1264" i="23"/>
  <c r="H1265" i="23"/>
  <c r="H1266" i="23"/>
  <c r="H1267" i="23"/>
  <c r="H1268" i="23"/>
  <c r="H1269" i="23"/>
  <c r="H1270" i="23"/>
  <c r="H1271" i="23"/>
  <c r="H1272" i="23"/>
  <c r="H1273" i="23"/>
  <c r="H1274" i="23"/>
  <c r="H1275" i="23"/>
  <c r="H1276" i="23"/>
  <c r="H1277" i="23"/>
  <c r="H1278" i="23"/>
  <c r="H1279" i="23"/>
  <c r="H1280" i="23"/>
  <c r="H1281" i="23"/>
  <c r="H1282" i="23"/>
  <c r="H1283" i="23"/>
  <c r="H1284" i="23"/>
  <c r="H1285" i="23"/>
  <c r="H1286" i="23"/>
  <c r="H1287" i="23"/>
  <c r="H1288" i="23"/>
  <c r="H1289" i="23"/>
  <c r="H1290" i="23"/>
  <c r="H1291" i="23"/>
  <c r="H1292" i="23"/>
  <c r="H1293" i="23"/>
  <c r="H1294" i="23"/>
  <c r="H1295" i="23"/>
  <c r="H1296" i="23"/>
  <c r="H1297" i="23"/>
  <c r="H1298" i="23"/>
  <c r="H1299" i="23"/>
  <c r="H1300" i="23"/>
  <c r="H1301" i="23"/>
  <c r="H1302" i="23"/>
  <c r="H1303" i="23"/>
  <c r="H1304" i="23"/>
  <c r="H1305" i="23"/>
  <c r="H1306" i="23"/>
  <c r="H1307" i="23"/>
  <c r="H1308" i="23"/>
  <c r="H1309" i="23"/>
  <c r="H1310" i="23"/>
  <c r="H1311" i="23"/>
  <c r="H1312" i="23"/>
  <c r="H1313" i="23"/>
  <c r="H1314" i="23"/>
  <c r="H1315" i="23"/>
  <c r="H1316" i="23"/>
  <c r="H1317" i="23"/>
  <c r="H1318" i="23"/>
  <c r="H1319" i="23"/>
  <c r="H1320" i="23"/>
  <c r="H1321" i="23"/>
  <c r="H1322" i="23"/>
  <c r="H1323" i="23"/>
  <c r="H1324" i="23"/>
  <c r="H1325" i="23"/>
  <c r="H1326" i="23"/>
  <c r="H1327" i="23"/>
  <c r="H1328" i="23"/>
  <c r="H1329" i="23"/>
  <c r="H1330" i="23"/>
  <c r="H1331" i="23"/>
  <c r="H1332" i="23"/>
  <c r="H1333" i="23"/>
  <c r="H1334" i="23"/>
  <c r="H1335" i="23"/>
  <c r="H1336" i="23"/>
  <c r="H1337" i="23"/>
  <c r="H1338" i="23"/>
  <c r="H1339" i="23"/>
  <c r="H1340" i="23"/>
  <c r="H1341" i="23"/>
  <c r="H1342" i="23"/>
  <c r="H1343" i="23"/>
  <c r="H1344" i="23"/>
  <c r="H1345" i="23"/>
  <c r="H1346" i="23"/>
  <c r="H1347" i="23"/>
  <c r="H1348" i="23"/>
  <c r="H1349" i="23"/>
  <c r="H1350" i="23"/>
  <c r="H1351" i="23"/>
  <c r="H1352" i="23"/>
  <c r="H1353" i="23"/>
  <c r="H1354" i="23"/>
  <c r="H1355" i="23"/>
  <c r="H1356" i="23"/>
  <c r="H1357" i="23"/>
  <c r="H1358" i="23"/>
  <c r="H1359" i="23"/>
  <c r="H1360" i="23"/>
  <c r="H1361" i="23"/>
  <c r="H1362" i="23"/>
  <c r="H1363" i="23"/>
  <c r="H1364" i="23"/>
  <c r="H1365" i="23"/>
  <c r="H1366" i="23"/>
  <c r="H1367" i="23"/>
  <c r="H1368" i="23"/>
  <c r="H1369" i="23"/>
  <c r="H1370" i="23"/>
  <c r="H1371" i="23"/>
  <c r="H1372" i="23"/>
  <c r="H1373" i="23"/>
  <c r="H1374" i="23"/>
  <c r="H1375" i="23"/>
  <c r="H1376" i="23"/>
  <c r="H1377" i="23"/>
  <c r="H1378" i="23"/>
  <c r="H1379" i="23"/>
  <c r="H1380" i="23"/>
  <c r="H1381" i="23"/>
  <c r="H1382" i="23"/>
  <c r="H1383" i="23"/>
  <c r="H1384" i="23"/>
  <c r="H1385" i="23"/>
  <c r="H1386" i="23"/>
  <c r="H1387" i="23"/>
  <c r="H1388" i="23"/>
  <c r="H1389" i="23"/>
  <c r="H1390" i="23"/>
  <c r="H1391" i="23"/>
  <c r="H1392" i="23"/>
  <c r="H1393" i="23"/>
  <c r="H1394" i="23"/>
  <c r="H1395" i="23"/>
  <c r="H1396" i="23"/>
  <c r="H1397" i="23"/>
  <c r="H1398" i="23"/>
  <c r="H1399" i="23"/>
  <c r="H1400" i="23"/>
  <c r="H1401" i="23"/>
  <c r="H1402" i="23"/>
  <c r="H1403" i="23"/>
  <c r="H1404" i="23"/>
  <c r="H1405" i="23"/>
  <c r="H1406" i="23"/>
  <c r="H1407" i="23"/>
  <c r="H1408" i="23"/>
  <c r="H1409" i="23"/>
  <c r="H1410" i="23"/>
  <c r="H1411" i="23"/>
  <c r="H1412" i="23"/>
  <c r="H1413" i="23"/>
  <c r="H1414" i="23"/>
  <c r="H1415" i="23"/>
  <c r="H1416" i="23"/>
  <c r="H1417" i="23"/>
  <c r="H1418" i="23"/>
  <c r="H1419" i="23"/>
  <c r="H1420" i="23"/>
  <c r="H1421" i="23"/>
  <c r="H1422" i="23"/>
  <c r="H1423" i="23"/>
  <c r="H1424" i="23"/>
  <c r="H1425" i="23"/>
  <c r="H1426" i="23"/>
  <c r="H1427" i="23"/>
  <c r="H1428" i="23"/>
  <c r="H1429" i="23"/>
  <c r="H1430" i="23"/>
  <c r="H1431" i="23"/>
  <c r="H1432" i="23"/>
  <c r="H1433" i="23"/>
  <c r="H1434" i="23"/>
  <c r="H1435" i="23"/>
  <c r="H1436" i="23"/>
  <c r="H1437" i="23"/>
  <c r="H1438" i="23"/>
  <c r="H1439" i="23"/>
  <c r="H1440" i="23"/>
  <c r="H1441" i="23"/>
  <c r="H1442" i="23"/>
  <c r="H1443" i="23"/>
  <c r="H1444" i="23"/>
  <c r="H1445" i="23"/>
  <c r="H1446" i="23"/>
  <c r="H1447" i="23"/>
  <c r="H1448" i="23"/>
  <c r="H1449" i="23"/>
  <c r="H1450" i="23"/>
  <c r="H1451" i="23"/>
  <c r="H1452" i="23"/>
  <c r="H1453" i="23"/>
  <c r="H1454" i="23"/>
  <c r="H1455" i="23"/>
  <c r="H1456" i="23"/>
  <c r="H1457" i="23"/>
  <c r="H1458" i="23"/>
  <c r="H1459" i="23"/>
  <c r="H1460" i="23"/>
  <c r="H1461" i="23"/>
  <c r="H1462" i="23"/>
  <c r="H1463" i="23"/>
  <c r="H1464" i="23"/>
  <c r="H1465" i="23"/>
  <c r="H1466" i="23"/>
  <c r="H1467" i="23"/>
  <c r="H1468" i="23"/>
  <c r="H1469" i="23"/>
  <c r="H1470" i="23"/>
  <c r="H1471" i="23"/>
  <c r="H1472" i="23"/>
  <c r="H1473" i="23"/>
  <c r="H1474" i="23"/>
  <c r="H1475" i="23"/>
  <c r="H1476" i="23"/>
  <c r="H1477" i="23"/>
  <c r="H1478" i="23"/>
  <c r="H1479" i="23"/>
  <c r="H1480" i="23"/>
  <c r="H1481" i="23"/>
  <c r="H1482" i="23"/>
  <c r="H1483" i="23"/>
  <c r="H1484" i="23"/>
  <c r="H1485" i="23"/>
  <c r="H1486" i="23"/>
  <c r="H1487" i="23"/>
  <c r="H1488" i="23"/>
  <c r="H1489" i="23"/>
  <c r="H1490" i="23"/>
  <c r="H1491" i="23"/>
  <c r="H1492" i="23"/>
  <c r="H1493" i="23"/>
  <c r="H1494" i="23"/>
  <c r="H1495" i="23"/>
  <c r="H1496" i="23"/>
  <c r="H1497" i="23"/>
  <c r="H1498" i="23"/>
  <c r="H1499" i="23"/>
  <c r="H1500" i="23"/>
  <c r="H1501" i="23"/>
  <c r="H1502" i="23"/>
  <c r="H1503" i="23"/>
  <c r="H1504" i="23"/>
  <c r="H1505" i="23"/>
  <c r="H1506" i="23"/>
  <c r="H1507" i="23"/>
  <c r="H1508" i="23"/>
  <c r="H1509" i="23"/>
  <c r="H1510" i="23"/>
  <c r="H1511" i="23"/>
  <c r="H1512" i="23"/>
  <c r="H1513" i="23"/>
  <c r="H1514" i="23"/>
  <c r="H1515" i="23"/>
  <c r="H1516" i="23"/>
  <c r="H1517" i="23"/>
  <c r="H1518" i="23"/>
  <c r="H1519" i="23"/>
  <c r="H1520" i="23"/>
  <c r="H1521" i="23"/>
  <c r="H1522" i="23"/>
  <c r="H1523" i="23"/>
  <c r="H1524" i="23"/>
  <c r="H1525" i="23"/>
  <c r="H1526" i="23"/>
  <c r="H1527" i="23"/>
  <c r="H1528" i="23"/>
  <c r="H1529" i="23"/>
  <c r="H1530" i="23"/>
  <c r="H1531" i="23"/>
  <c r="H1532" i="23"/>
  <c r="H1533" i="23"/>
  <c r="H1534" i="23"/>
  <c r="H1535" i="23"/>
  <c r="H1536" i="23"/>
  <c r="H1537" i="23"/>
  <c r="H1538" i="23"/>
  <c r="H1539" i="23"/>
  <c r="H1540" i="23"/>
  <c r="H1541" i="23"/>
  <c r="H1542" i="23"/>
  <c r="H1543" i="23"/>
  <c r="H1544" i="23"/>
  <c r="H1545" i="23"/>
  <c r="H1546" i="23"/>
  <c r="H1547" i="23"/>
  <c r="H1548" i="23"/>
  <c r="H1549" i="23"/>
  <c r="H1550" i="23"/>
  <c r="H1551" i="23"/>
  <c r="H1552" i="23"/>
  <c r="H1553" i="23"/>
  <c r="H1554" i="23"/>
  <c r="H1555" i="23"/>
  <c r="H1556" i="23"/>
  <c r="H1557" i="23"/>
  <c r="H1558" i="23"/>
  <c r="H1559" i="23"/>
  <c r="H1560" i="23"/>
  <c r="H1561" i="23"/>
  <c r="H1562" i="23"/>
  <c r="H1563" i="23"/>
  <c r="H1564" i="23"/>
  <c r="H1565" i="23"/>
  <c r="H1566" i="23"/>
  <c r="H1567" i="23"/>
  <c r="H1568" i="23"/>
  <c r="H1569" i="23"/>
  <c r="H1570" i="23"/>
  <c r="H1571" i="23"/>
  <c r="H1572" i="23"/>
  <c r="H1573" i="23"/>
  <c r="H1574" i="23"/>
  <c r="H1575" i="23"/>
  <c r="H1576" i="23"/>
  <c r="H1577" i="23"/>
  <c r="H1578" i="23"/>
  <c r="H1579" i="23"/>
  <c r="H1580" i="23"/>
  <c r="H1581" i="23"/>
  <c r="H1582" i="23"/>
  <c r="H1583" i="23"/>
  <c r="H1584" i="23"/>
  <c r="H1585" i="23"/>
  <c r="H1586" i="23"/>
  <c r="H1587" i="23"/>
  <c r="H1588" i="23"/>
  <c r="H1589" i="23"/>
  <c r="H1590" i="23"/>
  <c r="H1591" i="23"/>
  <c r="H1592" i="23"/>
  <c r="H1593" i="23"/>
  <c r="H1594" i="23"/>
  <c r="H1595" i="23"/>
  <c r="H1596" i="23"/>
  <c r="H1597" i="23"/>
  <c r="H1598" i="23"/>
  <c r="H1599" i="23"/>
  <c r="H1600" i="23"/>
  <c r="H1601" i="23"/>
  <c r="H1602" i="23"/>
  <c r="H1603" i="23"/>
  <c r="H1604" i="23"/>
  <c r="H1605" i="23"/>
  <c r="H1606" i="23"/>
  <c r="H1607" i="23"/>
  <c r="H1608" i="23"/>
  <c r="H1609" i="23"/>
  <c r="H1610" i="23"/>
  <c r="H1611" i="23"/>
  <c r="H1612" i="23"/>
  <c r="H1613" i="23"/>
  <c r="H1614" i="23"/>
  <c r="H1615" i="23"/>
  <c r="H1616" i="23"/>
  <c r="H1617" i="23"/>
  <c r="H1618" i="23"/>
  <c r="H1619" i="23"/>
  <c r="H1620" i="23"/>
  <c r="H1621" i="23"/>
  <c r="H1622" i="23"/>
  <c r="H1623" i="23"/>
  <c r="H1624" i="23"/>
  <c r="H1625" i="23"/>
  <c r="H1626" i="23"/>
  <c r="H1627" i="23"/>
  <c r="H1628" i="23"/>
  <c r="H1629" i="23"/>
  <c r="H1630" i="23"/>
  <c r="H1631" i="23"/>
  <c r="H1632" i="23"/>
  <c r="H1633" i="23"/>
  <c r="H1634" i="23"/>
  <c r="H1635" i="23"/>
  <c r="H1636" i="23"/>
  <c r="H1637" i="23"/>
  <c r="H1638" i="23"/>
  <c r="H1639" i="23"/>
  <c r="H1640" i="23"/>
  <c r="H1641" i="23"/>
  <c r="H1642" i="23"/>
  <c r="H1643" i="23"/>
  <c r="H1644" i="23"/>
  <c r="H1645" i="23"/>
  <c r="H1646" i="23"/>
  <c r="H1647" i="23"/>
  <c r="H1648" i="23"/>
  <c r="H1649" i="23"/>
  <c r="H1650" i="23"/>
  <c r="H1651" i="23"/>
  <c r="H1652" i="23"/>
  <c r="H1653" i="23"/>
  <c r="H1654" i="23"/>
  <c r="H1655" i="23"/>
  <c r="H1656" i="23"/>
  <c r="H1657" i="23"/>
  <c r="H1658" i="23"/>
  <c r="H1659" i="23"/>
  <c r="H1660" i="23"/>
  <c r="H1661" i="23"/>
  <c r="H1662" i="23"/>
  <c r="H1663" i="23"/>
  <c r="H1664" i="23"/>
  <c r="H1665" i="23"/>
  <c r="H1666" i="23"/>
  <c r="H1667" i="23"/>
  <c r="H1668" i="23"/>
  <c r="H1669" i="23"/>
  <c r="H1670" i="23"/>
  <c r="H1671" i="23"/>
  <c r="H1672" i="23"/>
  <c r="H1673" i="23"/>
  <c r="H1674" i="23"/>
  <c r="H1675" i="23"/>
  <c r="H1676" i="23"/>
  <c r="H1677" i="23"/>
  <c r="H1678" i="23"/>
  <c r="H1679" i="23"/>
  <c r="H1680" i="23"/>
  <c r="H1681" i="23"/>
  <c r="H1682" i="23"/>
  <c r="H1683" i="23"/>
  <c r="H1684" i="23"/>
  <c r="H1685" i="23"/>
  <c r="H1686" i="23"/>
  <c r="H1687" i="23"/>
  <c r="H1688" i="23"/>
  <c r="H1689" i="23"/>
  <c r="H1690" i="23"/>
  <c r="H1691" i="23"/>
  <c r="H1692" i="23"/>
  <c r="H1693" i="23"/>
  <c r="H1694" i="23"/>
  <c r="H1695" i="23"/>
  <c r="H1696" i="23"/>
  <c r="H1697" i="23"/>
  <c r="H1698" i="23"/>
  <c r="H1699" i="23"/>
  <c r="H1700" i="23"/>
  <c r="H1701" i="23"/>
  <c r="H1702" i="23"/>
  <c r="H1703" i="23"/>
  <c r="H1704" i="23"/>
  <c r="H1705" i="23"/>
  <c r="H1706" i="23"/>
  <c r="H1707" i="23"/>
  <c r="H1708" i="23"/>
  <c r="H1709" i="23"/>
  <c r="H1710" i="23"/>
  <c r="H1711" i="23"/>
  <c r="H1712" i="23"/>
  <c r="H1713" i="23"/>
  <c r="H1714" i="23"/>
  <c r="H1715" i="23"/>
  <c r="H1716" i="23"/>
  <c r="H1717" i="23"/>
  <c r="H1718" i="23"/>
  <c r="H1719" i="23"/>
  <c r="H1720" i="23"/>
  <c r="H1721" i="23"/>
  <c r="H1722" i="23"/>
  <c r="H1723" i="23"/>
  <c r="H1724" i="23"/>
  <c r="H1725" i="23"/>
  <c r="H1726" i="23"/>
  <c r="H1727" i="23"/>
  <c r="H1728" i="23"/>
  <c r="H1729" i="23"/>
  <c r="H1730" i="23"/>
  <c r="H1731" i="23"/>
  <c r="H1732" i="23"/>
  <c r="H1733" i="23"/>
  <c r="H1734" i="23"/>
  <c r="H1735" i="23"/>
  <c r="H1736" i="23"/>
  <c r="H1737" i="23"/>
  <c r="H1738" i="23"/>
  <c r="H1739" i="23"/>
  <c r="H1740" i="23"/>
  <c r="H1741" i="23"/>
  <c r="H1742" i="23"/>
  <c r="H1743" i="23"/>
  <c r="H1744" i="23"/>
  <c r="H1745" i="23"/>
  <c r="H1746" i="23"/>
  <c r="H1747" i="23"/>
  <c r="H1748" i="23"/>
  <c r="H1749" i="23"/>
  <c r="H1750" i="23"/>
  <c r="H1751" i="23"/>
  <c r="H1752" i="23"/>
  <c r="H1753" i="23"/>
  <c r="H1754" i="23"/>
  <c r="H1755" i="23"/>
  <c r="H1756" i="23"/>
  <c r="H1757" i="23"/>
  <c r="H1758" i="23"/>
  <c r="H1759" i="23"/>
  <c r="H1760" i="23"/>
  <c r="H1761" i="23"/>
  <c r="H1762" i="23"/>
  <c r="H1763" i="23"/>
  <c r="H1764" i="23"/>
  <c r="H1765" i="23"/>
  <c r="H1766" i="23"/>
  <c r="H1767" i="23"/>
  <c r="H1768" i="23"/>
  <c r="H1769" i="23"/>
  <c r="H1770" i="23"/>
  <c r="H1771" i="23"/>
  <c r="H1772" i="23"/>
  <c r="H1773" i="23"/>
  <c r="H1774" i="23"/>
  <c r="H1775" i="23"/>
  <c r="H1776" i="23"/>
  <c r="H1777" i="23"/>
  <c r="H1778" i="23"/>
  <c r="H1779" i="23"/>
  <c r="H1780" i="23"/>
  <c r="H1781" i="23"/>
  <c r="H1782" i="23"/>
  <c r="H1783" i="23"/>
  <c r="H1784" i="23"/>
  <c r="H1785" i="23"/>
  <c r="H1786" i="23"/>
  <c r="H1787" i="23"/>
  <c r="H1788" i="23"/>
  <c r="H1789" i="23"/>
  <c r="H1790" i="23"/>
  <c r="H1791" i="23"/>
  <c r="H1792" i="23"/>
  <c r="H1793" i="23"/>
  <c r="H1794" i="23"/>
  <c r="H1795" i="23"/>
  <c r="H1796" i="23"/>
  <c r="H1797" i="23"/>
  <c r="H1798" i="23"/>
  <c r="H1799" i="23"/>
  <c r="H1800" i="23"/>
  <c r="H1801" i="23"/>
  <c r="H1802" i="23"/>
  <c r="H1803" i="23"/>
  <c r="H1804" i="23"/>
  <c r="H1805" i="23"/>
  <c r="H1806" i="23"/>
  <c r="H1807" i="23"/>
  <c r="H1808" i="23"/>
  <c r="H1809" i="23"/>
  <c r="H1810" i="23"/>
  <c r="H1811" i="23"/>
  <c r="H1812" i="23"/>
  <c r="H1813" i="23"/>
  <c r="H1814" i="23"/>
  <c r="H1815" i="23"/>
  <c r="H1816" i="23"/>
  <c r="H1817" i="23"/>
  <c r="H1818" i="23"/>
  <c r="H1819" i="23"/>
  <c r="H1820" i="23"/>
  <c r="H1821" i="23"/>
  <c r="H1822" i="23"/>
  <c r="H1823" i="23"/>
  <c r="H1824" i="23"/>
  <c r="H1825" i="23"/>
  <c r="H1826" i="23"/>
  <c r="H1827" i="23"/>
  <c r="H1828" i="23"/>
  <c r="H1829" i="23"/>
  <c r="H1830" i="23"/>
  <c r="H1831" i="23"/>
  <c r="H1832" i="23"/>
  <c r="H1833" i="23"/>
  <c r="H1834" i="23"/>
  <c r="H1835" i="23"/>
  <c r="H1836" i="23"/>
  <c r="H1837" i="23"/>
  <c r="H1838" i="23"/>
  <c r="H1839" i="23"/>
  <c r="H1840" i="23"/>
  <c r="H1841" i="23"/>
  <c r="H1842" i="23"/>
  <c r="H1843" i="23"/>
  <c r="H1844" i="23"/>
  <c r="H1845" i="23"/>
  <c r="H1846" i="23"/>
  <c r="H1847" i="23"/>
  <c r="H1848" i="23"/>
  <c r="H1849" i="23"/>
  <c r="H1850" i="23"/>
  <c r="H1851" i="23"/>
  <c r="H1852" i="23"/>
  <c r="H1853" i="23"/>
  <c r="H1854" i="23"/>
  <c r="H1855" i="23"/>
  <c r="H1856" i="23"/>
  <c r="H1857" i="23"/>
  <c r="H1858" i="23"/>
  <c r="H1859" i="23"/>
  <c r="H1860" i="23"/>
  <c r="H1861" i="23"/>
  <c r="H1862" i="23"/>
  <c r="H1863" i="23"/>
  <c r="H1864" i="23"/>
  <c r="H1865" i="23"/>
  <c r="H1866" i="23"/>
  <c r="H1867" i="23"/>
  <c r="H1868" i="23"/>
  <c r="H1869" i="23"/>
  <c r="H1870" i="23"/>
  <c r="H1871" i="23"/>
  <c r="H1872" i="23"/>
  <c r="H1873" i="23"/>
  <c r="H1874" i="23"/>
  <c r="H1875" i="23"/>
  <c r="H1876" i="23"/>
  <c r="H1877" i="23"/>
  <c r="H1878" i="23"/>
  <c r="H1879" i="23"/>
  <c r="H1880" i="23"/>
  <c r="H1881" i="23"/>
  <c r="H1882" i="23"/>
  <c r="H1883" i="23"/>
  <c r="H1884" i="23"/>
  <c r="H1885" i="23"/>
  <c r="H1886" i="23"/>
  <c r="H1887" i="23"/>
  <c r="H1888" i="23"/>
  <c r="H1889" i="23"/>
  <c r="H1890" i="23"/>
  <c r="H1891" i="23"/>
  <c r="H1892" i="23"/>
  <c r="H1893" i="23"/>
  <c r="H1894" i="23"/>
  <c r="H1895" i="23"/>
  <c r="H1896" i="23"/>
  <c r="H1897" i="23"/>
  <c r="H1898" i="23"/>
  <c r="H1899" i="23"/>
  <c r="H1900" i="23"/>
  <c r="H1901" i="23"/>
  <c r="H1902" i="23"/>
  <c r="H1903" i="23"/>
  <c r="H1904" i="23"/>
  <c r="H1905" i="23"/>
  <c r="H1906" i="23"/>
  <c r="H1907" i="23"/>
  <c r="H1908" i="23"/>
  <c r="H1909" i="23"/>
  <c r="H1910" i="23"/>
  <c r="H1911" i="23"/>
  <c r="H1912" i="23"/>
  <c r="H1913" i="23"/>
  <c r="H1914" i="23"/>
  <c r="H1915" i="23"/>
  <c r="H1916" i="23"/>
  <c r="H1917" i="23"/>
  <c r="H1918" i="23"/>
  <c r="H1919" i="23"/>
  <c r="H1920" i="23"/>
  <c r="H1921" i="23"/>
  <c r="H1922" i="23"/>
  <c r="H1923" i="23"/>
  <c r="H1924" i="23"/>
  <c r="H1925" i="23"/>
  <c r="H1926" i="23"/>
  <c r="H1927" i="23"/>
  <c r="H1928" i="23"/>
  <c r="H1929" i="23"/>
  <c r="H1930" i="23"/>
  <c r="H1931" i="23"/>
  <c r="H1932" i="23"/>
  <c r="H1933" i="23"/>
  <c r="H1934" i="23"/>
  <c r="H1935" i="23"/>
  <c r="H1936" i="23"/>
  <c r="H1937" i="23"/>
  <c r="H1938" i="23"/>
  <c r="H1939" i="23"/>
  <c r="H1940" i="23"/>
  <c r="H1941" i="23"/>
  <c r="H1942" i="23"/>
  <c r="H1943" i="23"/>
  <c r="H1944" i="23"/>
  <c r="H1945" i="23"/>
  <c r="H1946" i="23"/>
  <c r="H1947" i="23"/>
  <c r="H1948" i="23"/>
  <c r="H1949" i="23"/>
  <c r="H1950" i="23"/>
  <c r="H1951" i="23"/>
  <c r="H1952" i="23"/>
  <c r="H1953" i="23"/>
  <c r="H1954" i="23"/>
  <c r="H1955" i="23"/>
  <c r="H1956" i="23"/>
  <c r="H1957" i="23"/>
  <c r="H1958" i="23"/>
  <c r="H1959" i="23"/>
  <c r="H1960" i="23"/>
  <c r="H1961" i="23"/>
  <c r="H1962" i="23"/>
  <c r="H1963" i="23"/>
  <c r="H1964" i="23"/>
  <c r="H1965" i="23"/>
  <c r="H1966" i="23"/>
  <c r="H1967" i="23"/>
  <c r="H1968" i="23"/>
  <c r="H1969" i="23"/>
  <c r="H1970" i="23"/>
  <c r="H1971" i="23"/>
  <c r="H1972" i="23"/>
  <c r="H1973" i="23"/>
  <c r="H1974" i="23"/>
  <c r="H1975" i="23"/>
  <c r="H1976" i="23"/>
  <c r="H1977" i="23"/>
  <c r="H1978" i="23"/>
  <c r="H1979" i="23"/>
  <c r="H1980" i="23"/>
  <c r="H1981" i="23"/>
  <c r="H1982" i="23"/>
  <c r="H1983" i="23"/>
  <c r="H1984" i="23"/>
  <c r="H1985" i="23"/>
  <c r="H1986" i="23"/>
  <c r="H1987" i="23"/>
  <c r="H1988" i="23"/>
  <c r="H1989" i="23"/>
  <c r="H1990" i="23"/>
  <c r="H1991" i="23"/>
  <c r="H1992" i="23"/>
  <c r="H1993" i="23"/>
  <c r="H1994" i="23"/>
  <c r="H1995" i="23"/>
  <c r="H1996" i="23"/>
  <c r="H1997" i="23"/>
  <c r="H1998" i="23"/>
  <c r="H1999" i="23"/>
  <c r="H2000" i="23"/>
  <c r="H2001" i="23"/>
  <c r="H2002" i="23"/>
  <c r="H2003" i="23"/>
  <c r="H2004" i="23"/>
  <c r="H2005" i="23"/>
  <c r="H2006" i="23"/>
  <c r="H2007" i="23"/>
  <c r="H2008" i="23"/>
  <c r="H2009" i="23"/>
  <c r="H2010" i="23"/>
  <c r="H2011" i="23"/>
  <c r="H2012" i="23"/>
  <c r="H2013" i="23"/>
  <c r="H2014" i="23"/>
  <c r="H2015" i="23"/>
  <c r="H2016" i="23"/>
  <c r="H2017" i="23"/>
  <c r="H2018" i="23"/>
  <c r="H2019" i="23"/>
  <c r="H2020" i="23"/>
  <c r="H2021" i="23"/>
  <c r="H2022" i="23"/>
  <c r="H2023" i="23"/>
  <c r="H2024" i="23"/>
  <c r="H2025" i="23"/>
  <c r="H2026" i="23"/>
  <c r="H2027" i="23"/>
  <c r="H2028" i="23"/>
  <c r="H2029" i="23"/>
  <c r="H2030" i="23"/>
  <c r="H2031" i="23"/>
  <c r="H2032" i="23"/>
  <c r="H2033" i="23"/>
  <c r="H2034" i="23"/>
  <c r="H2035" i="23"/>
  <c r="H2036" i="23"/>
  <c r="H2037" i="23"/>
  <c r="H2038" i="23"/>
  <c r="H2039" i="23"/>
  <c r="H2040" i="23"/>
  <c r="H2041" i="23"/>
  <c r="H2042" i="23"/>
  <c r="H2043" i="23"/>
  <c r="H2044" i="23"/>
  <c r="H2045" i="23"/>
  <c r="H2046" i="23"/>
  <c r="H2047" i="23"/>
  <c r="H2048" i="23"/>
  <c r="H2049" i="23"/>
  <c r="H2050" i="23"/>
  <c r="H2051" i="23"/>
  <c r="H2052" i="23"/>
  <c r="H2053" i="23"/>
  <c r="H2054" i="23"/>
  <c r="H2055" i="23"/>
  <c r="H2056" i="23"/>
  <c r="H2057" i="23"/>
  <c r="H2058" i="23"/>
  <c r="H2059" i="23"/>
  <c r="H2060" i="23"/>
  <c r="H2061" i="23"/>
  <c r="H2062" i="23"/>
  <c r="H2063" i="23"/>
  <c r="H2064" i="23"/>
  <c r="H2065" i="23"/>
  <c r="H2066" i="23"/>
  <c r="H2067" i="23"/>
  <c r="H2068" i="23"/>
  <c r="H2069" i="23"/>
  <c r="H2070" i="23"/>
  <c r="H2071" i="23"/>
  <c r="H2072" i="23"/>
  <c r="H2073" i="23"/>
  <c r="H2074" i="23"/>
  <c r="H2075" i="23"/>
  <c r="H2076" i="23"/>
  <c r="H2077" i="23"/>
  <c r="H2078" i="23"/>
  <c r="H2079" i="23"/>
  <c r="H2080" i="23"/>
  <c r="H2081" i="23"/>
  <c r="H2082" i="23"/>
  <c r="H2083" i="23"/>
  <c r="H2084" i="23"/>
  <c r="H2085" i="23"/>
  <c r="H2086" i="23"/>
  <c r="H2087" i="23"/>
  <c r="H2088" i="23"/>
  <c r="H2089" i="23"/>
  <c r="H2090" i="23"/>
  <c r="H2091" i="23"/>
  <c r="H2092" i="23"/>
  <c r="H2093" i="23"/>
  <c r="H2094" i="23"/>
  <c r="H2095" i="23"/>
  <c r="H2096" i="23"/>
  <c r="H2097" i="23"/>
  <c r="H2098" i="23"/>
  <c r="H2099" i="23"/>
  <c r="H2100" i="23"/>
  <c r="H2101" i="23"/>
  <c r="H2102" i="23"/>
  <c r="H2103" i="23"/>
  <c r="H2104" i="23"/>
  <c r="H2105" i="23"/>
  <c r="H2106" i="23"/>
  <c r="H2107" i="23"/>
  <c r="H2108" i="23"/>
  <c r="H2109" i="23"/>
  <c r="H2110" i="23"/>
  <c r="H2111" i="23"/>
  <c r="H2112" i="23"/>
  <c r="H2113" i="23"/>
  <c r="H2114" i="23"/>
  <c r="H2115" i="23"/>
  <c r="H2116" i="23"/>
  <c r="H2117" i="23"/>
  <c r="H2118" i="23"/>
  <c r="H2119" i="23"/>
  <c r="H2120" i="23"/>
  <c r="H2121" i="23"/>
  <c r="H2122" i="23"/>
  <c r="H2123" i="23"/>
  <c r="H2124" i="23"/>
  <c r="H2125" i="23"/>
  <c r="H2126" i="23"/>
  <c r="H2127" i="23"/>
  <c r="H2128" i="23"/>
  <c r="H2129" i="23"/>
  <c r="H2130" i="23"/>
  <c r="H2131" i="23"/>
  <c r="H2132" i="23"/>
  <c r="H2133" i="23"/>
  <c r="H2134" i="23"/>
  <c r="H2135" i="23"/>
  <c r="H2136" i="23"/>
  <c r="H2137" i="23"/>
  <c r="H2138" i="23"/>
  <c r="H2139" i="23"/>
  <c r="H2140" i="23"/>
  <c r="H2141" i="23"/>
  <c r="H2142" i="23"/>
  <c r="H2143" i="23"/>
  <c r="H2144" i="23"/>
  <c r="H2145" i="23"/>
  <c r="H2146" i="23"/>
  <c r="H2147" i="23"/>
  <c r="H2148" i="23"/>
  <c r="H2149" i="23"/>
  <c r="H2150" i="23"/>
  <c r="H2151" i="23"/>
  <c r="H2152" i="23"/>
  <c r="H2153" i="23"/>
  <c r="H2154" i="23"/>
  <c r="H2155" i="23"/>
  <c r="H2156" i="23"/>
  <c r="H2157" i="23"/>
  <c r="H2158" i="23"/>
  <c r="H2159" i="23"/>
  <c r="H2160" i="23"/>
  <c r="H2161" i="23"/>
  <c r="H2162" i="23"/>
  <c r="H2163" i="23"/>
  <c r="H2164" i="23"/>
  <c r="H2165" i="23"/>
  <c r="H2166" i="23"/>
  <c r="H2167" i="23"/>
  <c r="H2168" i="23"/>
  <c r="H2169" i="23"/>
  <c r="H2170" i="23"/>
  <c r="H2171" i="23"/>
  <c r="H2172" i="23"/>
  <c r="H2173" i="23"/>
  <c r="H2174" i="23"/>
  <c r="H2175" i="23"/>
  <c r="H2176" i="23"/>
  <c r="H2177" i="23"/>
  <c r="H2178" i="23"/>
  <c r="H2179" i="23"/>
  <c r="H2180" i="23"/>
  <c r="H2181" i="23"/>
  <c r="H2182" i="23"/>
  <c r="H2183" i="23"/>
  <c r="H2184" i="23"/>
  <c r="H2185" i="23"/>
  <c r="H2186" i="23"/>
  <c r="H2187" i="23"/>
  <c r="H2188" i="23"/>
  <c r="H2189" i="23"/>
  <c r="H2190" i="23"/>
  <c r="H2191" i="23"/>
  <c r="H2192" i="23"/>
  <c r="H2193" i="23"/>
  <c r="H2194" i="23"/>
  <c r="H2195" i="23"/>
  <c r="H2196" i="23"/>
  <c r="H2197" i="23"/>
  <c r="H2198" i="23"/>
  <c r="H2199" i="23"/>
  <c r="H2200" i="23"/>
  <c r="H2201" i="23"/>
  <c r="H2202" i="23"/>
  <c r="H2203" i="23"/>
  <c r="H2204" i="23"/>
  <c r="H2205" i="23"/>
  <c r="H2206" i="23"/>
  <c r="H2207" i="23"/>
  <c r="H2208" i="23"/>
  <c r="H2209" i="23"/>
  <c r="H2210" i="23"/>
  <c r="H2211" i="23"/>
  <c r="H2212" i="23"/>
  <c r="H2213" i="23"/>
  <c r="H2214" i="23"/>
  <c r="H2215" i="23"/>
  <c r="H2216" i="23"/>
  <c r="H2217" i="23"/>
  <c r="H2218" i="23"/>
  <c r="H2219" i="23"/>
  <c r="H2220" i="23"/>
  <c r="H2221" i="23"/>
  <c r="H2222" i="23"/>
  <c r="H2223" i="23"/>
  <c r="H2224" i="23"/>
  <c r="H2225" i="23"/>
  <c r="H2226" i="23"/>
  <c r="H2227" i="23"/>
  <c r="H2228" i="23"/>
  <c r="H2229" i="23"/>
  <c r="H2230" i="23"/>
  <c r="H2231" i="23"/>
  <c r="H2232" i="23"/>
  <c r="H2233" i="23"/>
  <c r="H2234" i="23"/>
  <c r="H2235" i="23"/>
  <c r="H2236" i="23"/>
  <c r="H2237" i="23"/>
  <c r="H2238" i="23"/>
  <c r="H2239" i="23"/>
  <c r="H2240" i="23"/>
  <c r="H2241" i="23"/>
  <c r="H2242" i="23"/>
  <c r="H2243" i="23"/>
  <c r="H2244" i="23"/>
  <c r="H2245" i="23"/>
  <c r="H2246" i="23"/>
  <c r="H2247" i="23"/>
  <c r="H2248" i="23"/>
  <c r="H2249" i="23"/>
  <c r="H2250" i="23"/>
  <c r="H2251" i="23"/>
  <c r="H2252" i="23"/>
  <c r="H2253" i="23"/>
  <c r="H2254" i="23"/>
  <c r="H2255" i="23"/>
  <c r="H2256" i="23"/>
  <c r="H2257" i="23"/>
  <c r="H2258" i="23"/>
  <c r="H2259" i="23"/>
  <c r="H2260" i="23"/>
  <c r="H2261" i="23"/>
  <c r="H2262" i="23"/>
  <c r="H2263" i="23"/>
  <c r="H2264" i="23"/>
  <c r="H2265" i="23"/>
  <c r="H2266" i="23"/>
  <c r="H2267" i="23"/>
  <c r="H2268" i="23"/>
  <c r="H2269" i="23"/>
  <c r="H2270" i="23"/>
  <c r="H2271" i="23"/>
  <c r="H2272" i="23"/>
  <c r="H2273" i="23"/>
  <c r="H2274" i="23"/>
  <c r="H2275" i="23"/>
  <c r="H2276" i="23"/>
  <c r="H2277" i="23"/>
  <c r="H2278" i="23"/>
  <c r="H2279" i="23"/>
  <c r="H2280" i="23"/>
  <c r="H2281" i="23"/>
  <c r="H2282" i="23"/>
  <c r="H2283" i="23"/>
  <c r="H2284" i="23"/>
  <c r="H2285" i="23"/>
  <c r="H2286" i="23"/>
  <c r="H2287" i="23"/>
  <c r="H2288" i="23"/>
  <c r="H2289" i="23"/>
  <c r="H2290" i="23"/>
  <c r="H2291" i="23"/>
  <c r="H2292" i="23"/>
  <c r="H2293" i="23"/>
  <c r="H2294" i="23"/>
  <c r="H2295" i="23"/>
  <c r="H2296" i="23"/>
  <c r="H2297" i="23"/>
  <c r="H2298" i="23"/>
  <c r="H2299" i="23"/>
  <c r="H2300" i="23"/>
  <c r="H2301" i="23"/>
  <c r="H2302" i="23"/>
  <c r="H2303" i="23"/>
  <c r="H2304" i="23"/>
  <c r="H2305" i="23"/>
  <c r="H2306" i="23"/>
  <c r="H2307" i="23"/>
  <c r="H2308" i="23"/>
  <c r="H2309" i="23"/>
  <c r="H2310" i="23"/>
  <c r="H2311" i="23"/>
  <c r="H2312" i="23"/>
  <c r="H2313" i="23"/>
  <c r="H2314" i="23"/>
  <c r="H2315" i="23"/>
  <c r="H2316" i="23"/>
  <c r="H2317" i="23"/>
  <c r="H2318" i="23"/>
  <c r="H2319" i="23"/>
  <c r="H2320" i="23"/>
  <c r="H2321" i="23"/>
  <c r="H2322" i="23"/>
  <c r="H2323" i="23"/>
  <c r="H2324" i="23"/>
  <c r="H2325" i="23"/>
  <c r="H2326" i="23"/>
  <c r="H2327" i="23"/>
  <c r="H2328" i="23"/>
  <c r="H2329" i="23"/>
  <c r="H2330" i="23"/>
  <c r="H2331" i="23"/>
  <c r="H2332" i="23"/>
  <c r="H2333" i="23"/>
  <c r="H2334" i="23"/>
  <c r="H2335" i="23"/>
  <c r="H2336" i="23"/>
  <c r="H2337" i="23"/>
  <c r="H2338" i="23"/>
  <c r="H2339" i="23"/>
  <c r="H2340" i="23"/>
  <c r="H2341" i="23"/>
  <c r="H2342" i="23"/>
  <c r="H2343" i="23"/>
  <c r="H2344" i="23"/>
  <c r="H2345" i="23"/>
  <c r="H2346" i="23"/>
  <c r="H2347" i="23"/>
  <c r="H2348" i="23"/>
  <c r="H2349" i="23"/>
  <c r="H2350" i="23"/>
  <c r="H2351" i="23"/>
  <c r="H2352" i="23"/>
  <c r="H2353" i="23"/>
  <c r="H2354" i="23"/>
  <c r="H2355" i="23"/>
  <c r="H2356" i="23"/>
  <c r="H2357" i="23"/>
  <c r="H2358" i="23"/>
  <c r="H2359" i="23"/>
  <c r="H2360" i="23"/>
  <c r="H2361" i="23"/>
  <c r="H2362" i="23"/>
  <c r="H2363" i="23"/>
  <c r="H2364" i="23"/>
  <c r="H2365" i="23"/>
  <c r="H2366" i="23"/>
  <c r="H2367" i="23"/>
  <c r="H2368" i="23"/>
  <c r="H2369" i="23"/>
  <c r="H2370" i="23"/>
  <c r="H2371" i="23"/>
  <c r="H2372" i="23"/>
  <c r="H2373" i="23"/>
  <c r="H2374" i="23"/>
  <c r="H2375" i="23"/>
  <c r="H2376" i="23"/>
  <c r="H2377" i="23"/>
  <c r="H2378" i="23"/>
  <c r="H2379" i="23"/>
  <c r="H2380" i="23"/>
  <c r="H2381" i="23"/>
  <c r="H2382" i="23"/>
  <c r="H2383" i="23"/>
  <c r="H2384" i="23"/>
  <c r="H2385" i="23"/>
  <c r="H2386" i="23"/>
  <c r="H2387" i="23"/>
  <c r="H2388" i="23"/>
  <c r="H2389" i="23"/>
  <c r="H2390" i="23"/>
  <c r="H2391" i="23"/>
  <c r="H2392" i="23"/>
  <c r="H2393" i="23"/>
  <c r="H2394" i="23"/>
  <c r="H2395" i="23"/>
  <c r="H2396" i="23"/>
  <c r="H2397" i="23"/>
  <c r="H2398" i="23"/>
  <c r="H2399" i="23"/>
  <c r="H2400" i="23"/>
  <c r="H2401" i="23"/>
  <c r="H2402" i="23"/>
  <c r="H2403" i="23"/>
  <c r="H2404" i="23"/>
  <c r="H2405" i="23"/>
  <c r="H2406" i="23"/>
  <c r="H2407" i="23"/>
  <c r="H2408" i="23"/>
  <c r="H2409" i="23"/>
  <c r="H2410" i="23"/>
  <c r="H2411" i="23"/>
  <c r="H2412" i="23"/>
  <c r="H2413" i="23"/>
  <c r="H2414" i="23"/>
  <c r="H2415" i="23"/>
  <c r="H2416" i="23"/>
  <c r="H2417" i="23"/>
  <c r="H2418" i="23"/>
  <c r="H2419" i="23"/>
  <c r="H2420" i="23"/>
  <c r="H2421" i="23"/>
  <c r="H2422" i="23"/>
  <c r="H2423" i="23"/>
  <c r="H2424" i="23"/>
  <c r="H2425" i="23"/>
  <c r="H2426" i="23"/>
  <c r="H2427" i="23"/>
  <c r="H2428" i="23"/>
  <c r="H2429" i="23"/>
  <c r="H2430" i="23"/>
  <c r="H2431" i="23"/>
  <c r="H2432" i="23"/>
  <c r="H2433" i="23"/>
  <c r="H2434" i="23"/>
  <c r="H2435" i="23"/>
  <c r="H2436" i="23"/>
  <c r="H2437" i="23"/>
  <c r="H2438" i="23"/>
  <c r="H2439" i="23"/>
  <c r="H2440" i="23"/>
  <c r="H2441" i="23"/>
  <c r="H2442" i="23"/>
  <c r="H2443" i="23"/>
  <c r="H2444" i="23"/>
  <c r="H2445" i="23"/>
  <c r="H2446" i="23"/>
  <c r="H2447" i="23"/>
  <c r="H2448" i="23"/>
  <c r="H2449" i="23"/>
  <c r="H2450" i="23"/>
  <c r="H2451" i="23"/>
  <c r="H2452" i="23"/>
  <c r="H2453" i="23"/>
  <c r="H2454" i="23"/>
  <c r="H2455" i="23"/>
  <c r="H2456" i="23"/>
  <c r="H2457" i="23"/>
  <c r="H2458" i="23"/>
  <c r="H2459" i="23"/>
  <c r="H2460" i="23"/>
  <c r="H2461" i="23"/>
  <c r="H2462" i="23"/>
  <c r="H2463" i="23"/>
  <c r="H2464" i="23"/>
  <c r="H2465" i="23"/>
  <c r="H2466" i="23"/>
  <c r="H2467" i="23"/>
  <c r="H2468" i="23"/>
  <c r="H2469" i="23"/>
  <c r="H2470" i="23"/>
  <c r="H2471" i="23"/>
  <c r="H2472" i="23"/>
  <c r="H2473" i="23"/>
  <c r="H2474" i="23"/>
  <c r="H2475" i="23"/>
  <c r="H2476" i="23"/>
  <c r="H2477" i="23"/>
  <c r="H2478" i="23"/>
  <c r="H2479" i="23"/>
  <c r="H2480" i="23"/>
  <c r="H2481" i="23"/>
  <c r="H2482" i="23"/>
  <c r="H2483" i="23"/>
  <c r="H2484" i="23"/>
  <c r="H2485" i="23"/>
  <c r="H2486" i="23"/>
  <c r="H2487" i="23"/>
  <c r="H2488" i="23"/>
  <c r="H2489" i="23"/>
  <c r="H2490" i="23"/>
  <c r="H2491" i="23"/>
  <c r="H2492" i="23"/>
  <c r="H2493" i="23"/>
  <c r="H2494" i="23"/>
  <c r="H2495" i="23"/>
  <c r="H2496" i="23"/>
  <c r="H2497" i="23"/>
  <c r="H2498" i="23"/>
  <c r="H2499" i="23"/>
  <c r="H2500" i="23"/>
  <c r="H2501" i="23"/>
  <c r="H2502" i="23"/>
  <c r="H2503" i="23"/>
  <c r="H2504" i="23"/>
  <c r="H2505" i="23"/>
  <c r="H2506" i="23"/>
  <c r="H2507" i="23"/>
  <c r="H2508" i="23"/>
  <c r="H2509" i="23"/>
  <c r="H2510" i="23"/>
  <c r="H2511" i="23"/>
  <c r="H2512" i="23"/>
  <c r="H2513" i="23"/>
  <c r="H2514" i="23"/>
  <c r="H2515" i="23"/>
  <c r="H2516" i="23"/>
  <c r="H2517" i="23"/>
  <c r="H2518" i="23"/>
  <c r="H2519" i="23"/>
  <c r="H2520" i="23"/>
  <c r="H2521" i="23"/>
  <c r="H2522" i="23"/>
  <c r="H2523" i="23"/>
  <c r="H2524" i="23"/>
  <c r="H2525" i="23"/>
  <c r="H2526" i="23"/>
  <c r="H2527" i="23"/>
  <c r="H2528" i="23"/>
  <c r="H2529" i="23"/>
  <c r="H2530" i="23"/>
  <c r="H2531" i="23"/>
  <c r="H2532" i="23"/>
  <c r="H2533" i="23"/>
  <c r="H2534" i="23"/>
  <c r="H2535" i="23"/>
  <c r="H2536" i="23"/>
  <c r="H2537" i="23"/>
  <c r="H2538" i="23"/>
  <c r="H2539" i="23"/>
  <c r="H2540" i="23"/>
  <c r="H2541" i="23"/>
  <c r="H2542" i="23"/>
  <c r="H2543" i="23"/>
  <c r="H2544" i="23"/>
  <c r="H2545" i="23"/>
  <c r="H2546" i="23"/>
  <c r="H2547" i="23"/>
  <c r="H2548" i="23"/>
  <c r="H2549" i="23"/>
  <c r="H2550" i="23"/>
  <c r="H2551" i="23"/>
  <c r="H2552" i="23"/>
  <c r="H2553" i="23"/>
  <c r="H2554" i="23"/>
  <c r="H2555" i="23"/>
  <c r="H2556" i="23"/>
  <c r="H2557" i="23"/>
  <c r="H2558" i="23"/>
  <c r="H2559" i="23"/>
  <c r="H2560" i="23"/>
  <c r="H2561" i="23"/>
  <c r="H2562" i="23"/>
  <c r="H2563" i="23"/>
  <c r="H2564" i="23"/>
  <c r="H2565" i="23"/>
  <c r="H2566" i="23"/>
  <c r="H2567" i="23"/>
  <c r="H2568" i="23"/>
  <c r="H2569" i="23"/>
  <c r="H2570" i="23"/>
  <c r="H2571" i="23"/>
  <c r="H2572" i="23"/>
  <c r="H2573" i="23"/>
  <c r="H2574" i="23"/>
  <c r="H2575" i="23"/>
  <c r="H2576" i="23"/>
  <c r="H2577" i="23"/>
  <c r="H2578" i="23"/>
  <c r="H2579" i="23"/>
  <c r="H2580" i="23"/>
  <c r="H2581" i="23"/>
  <c r="H2582" i="23"/>
  <c r="H2583" i="23"/>
  <c r="H2584" i="23"/>
  <c r="H2585" i="23"/>
  <c r="H2586" i="23"/>
  <c r="H2587" i="23"/>
  <c r="H2588" i="23"/>
  <c r="H2589" i="23"/>
  <c r="H2590" i="23"/>
  <c r="H2591" i="23"/>
  <c r="H2592" i="23"/>
  <c r="H2593" i="23"/>
  <c r="H2594" i="23"/>
  <c r="H2595" i="23"/>
  <c r="H2596" i="23"/>
  <c r="H2597" i="23"/>
  <c r="H2598" i="23"/>
  <c r="H2599" i="23"/>
  <c r="H2600" i="23"/>
  <c r="H2601" i="23"/>
  <c r="H2602" i="23"/>
  <c r="H2603" i="23"/>
  <c r="H2604" i="23"/>
  <c r="H2605" i="23"/>
  <c r="H2606" i="23"/>
  <c r="H2607" i="23"/>
  <c r="H2608" i="23"/>
  <c r="H2609" i="23"/>
  <c r="H2610" i="23"/>
  <c r="H2611" i="23"/>
  <c r="H2612" i="23"/>
  <c r="H2613" i="23"/>
  <c r="H2614" i="23"/>
  <c r="H2615" i="23"/>
  <c r="H2616" i="23"/>
  <c r="H2617" i="23"/>
  <c r="H2618" i="23"/>
  <c r="H2619" i="23"/>
  <c r="H2620" i="23"/>
  <c r="H2621" i="23"/>
  <c r="H2622" i="23"/>
  <c r="H2623" i="23"/>
  <c r="H2624" i="23"/>
  <c r="H2625" i="23"/>
  <c r="H2626" i="23"/>
  <c r="H2627" i="23"/>
  <c r="H2628" i="23"/>
  <c r="H2629" i="23"/>
  <c r="H2630" i="23"/>
  <c r="H2631" i="23"/>
  <c r="H2632" i="23"/>
  <c r="H2633" i="23"/>
  <c r="H2634" i="23"/>
  <c r="H2635" i="23"/>
  <c r="H2636" i="23"/>
  <c r="H2637" i="23"/>
  <c r="H2638" i="23"/>
  <c r="H2639" i="23"/>
  <c r="H2640" i="23"/>
  <c r="H2641" i="23"/>
  <c r="H2642" i="23"/>
  <c r="H2643" i="23"/>
  <c r="H2644" i="23"/>
  <c r="H2645" i="23"/>
  <c r="H2646" i="23"/>
  <c r="H2647" i="23"/>
  <c r="H2648" i="23"/>
  <c r="H2649" i="23"/>
  <c r="H2650" i="23"/>
  <c r="H2651" i="23"/>
  <c r="H2652" i="23"/>
  <c r="H2653" i="23"/>
  <c r="H2654" i="23"/>
  <c r="H2655" i="23"/>
  <c r="H2656" i="23"/>
  <c r="H2657" i="23"/>
  <c r="H2658" i="23"/>
  <c r="H2659" i="23"/>
  <c r="H2660" i="23"/>
  <c r="H2661" i="23"/>
  <c r="H2662" i="23"/>
  <c r="H2663" i="23"/>
  <c r="H2664" i="23"/>
  <c r="H2665" i="23"/>
  <c r="H2" i="23"/>
  <c r="H3" i="23"/>
  <c r="H4" i="23"/>
  <c r="H5" i="23"/>
  <c r="H6" i="23"/>
  <c r="H7" i="23"/>
  <c r="H8" i="23"/>
  <c r="H9" i="23"/>
  <c r="H10" i="23"/>
  <c r="H11" i="23"/>
  <c r="H12" i="23"/>
  <c r="H13" i="23"/>
  <c r="H14" i="23"/>
  <c r="H15" i="23"/>
  <c r="H16" i="23"/>
  <c r="H17" i="23"/>
  <c r="H18" i="23"/>
  <c r="H19" i="23"/>
  <c r="H20" i="23"/>
  <c r="H21" i="23"/>
  <c r="H22" i="23"/>
  <c r="H23" i="23"/>
  <c r="H24" i="23"/>
  <c r="H25" i="23"/>
  <c r="H26" i="23"/>
  <c r="H27" i="23"/>
  <c r="H28" i="23"/>
  <c r="H29" i="23"/>
  <c r="H30" i="23"/>
  <c r="H31" i="23"/>
  <c r="H32" i="23"/>
  <c r="H33" i="23"/>
  <c r="H34" i="23"/>
  <c r="H35" i="23"/>
  <c r="H36" i="23"/>
  <c r="H37" i="23"/>
  <c r="H38" i="23"/>
  <c r="H39" i="23"/>
  <c r="H40" i="23"/>
  <c r="H41" i="23"/>
  <c r="H42" i="23"/>
  <c r="H43" i="23"/>
  <c r="H44" i="23"/>
  <c r="H45" i="23"/>
  <c r="H46" i="23"/>
  <c r="H47" i="23"/>
  <c r="H48" i="23"/>
  <c r="H49" i="23"/>
  <c r="H50" i="23"/>
  <c r="H51" i="23"/>
  <c r="H52" i="23"/>
  <c r="H53" i="23"/>
  <c r="H54" i="23"/>
  <c r="H55" i="23"/>
  <c r="H56" i="23"/>
  <c r="H57" i="23"/>
  <c r="H58" i="23"/>
  <c r="H59" i="23"/>
  <c r="H60" i="23"/>
  <c r="H61" i="23"/>
  <c r="H62" i="23"/>
  <c r="H63" i="23"/>
  <c r="H64" i="23"/>
  <c r="H65" i="23"/>
  <c r="H66" i="23"/>
  <c r="H67" i="23"/>
  <c r="H68" i="23"/>
  <c r="H69" i="23"/>
  <c r="H70" i="23"/>
  <c r="H71" i="23"/>
  <c r="H72" i="23"/>
  <c r="H73" i="23"/>
  <c r="H74" i="23"/>
  <c r="H75" i="23"/>
  <c r="H76" i="23"/>
  <c r="H77" i="23"/>
  <c r="H78" i="23"/>
  <c r="H79" i="23"/>
  <c r="H80" i="23"/>
  <c r="H81" i="23"/>
  <c r="H82" i="23"/>
  <c r="H83" i="23"/>
  <c r="H84" i="23"/>
  <c r="H85" i="23"/>
  <c r="H86" i="23"/>
  <c r="H87" i="23"/>
  <c r="H88" i="23"/>
  <c r="H89" i="23"/>
  <c r="H90" i="23"/>
  <c r="H91" i="23"/>
  <c r="H92" i="23"/>
  <c r="H93" i="23"/>
  <c r="H94" i="23"/>
  <c r="H95" i="23"/>
  <c r="H96" i="23"/>
  <c r="H97" i="23"/>
  <c r="H98" i="23"/>
  <c r="H99" i="23"/>
  <c r="H100" i="23"/>
  <c r="H101" i="23"/>
  <c r="H102" i="23"/>
  <c r="H103" i="23"/>
  <c r="H104" i="23"/>
  <c r="H105" i="23"/>
  <c r="H106" i="23"/>
  <c r="H107" i="23"/>
  <c r="H108" i="23"/>
  <c r="H109" i="23"/>
  <c r="H110" i="23"/>
  <c r="H111" i="23"/>
  <c r="H112" i="23"/>
  <c r="H113" i="23"/>
  <c r="H114" i="23"/>
  <c r="H115" i="23"/>
  <c r="H116" i="23"/>
  <c r="H117" i="23"/>
  <c r="H118" i="23"/>
  <c r="H119" i="23"/>
  <c r="H120" i="23"/>
  <c r="H121" i="23"/>
  <c r="H122" i="23"/>
  <c r="H123" i="23"/>
  <c r="H124" i="23"/>
  <c r="H125" i="23"/>
  <c r="H126" i="23"/>
  <c r="H127" i="23"/>
  <c r="H128" i="23"/>
  <c r="H129" i="23"/>
  <c r="H130" i="23"/>
  <c r="H131" i="23"/>
  <c r="H132" i="23"/>
  <c r="H133" i="23"/>
  <c r="H134" i="23"/>
  <c r="H135" i="23"/>
  <c r="H136" i="23"/>
  <c r="H137" i="23"/>
  <c r="H138" i="23"/>
  <c r="H139" i="23"/>
  <c r="H140" i="23"/>
  <c r="H141" i="23"/>
  <c r="H142" i="23"/>
  <c r="H143" i="23"/>
  <c r="H144" i="23"/>
  <c r="H145" i="23"/>
  <c r="H146" i="23"/>
  <c r="H147" i="23"/>
  <c r="H148" i="23"/>
  <c r="H149" i="23"/>
  <c r="H150" i="23"/>
  <c r="H151" i="23"/>
  <c r="H152" i="23"/>
  <c r="H153" i="23"/>
  <c r="H154" i="23"/>
  <c r="H155" i="23"/>
  <c r="H156" i="23"/>
  <c r="H157" i="23"/>
  <c r="H158" i="23"/>
  <c r="H159" i="23"/>
  <c r="H160" i="23"/>
  <c r="H161" i="23"/>
  <c r="H162" i="23"/>
  <c r="H163" i="23"/>
  <c r="H164" i="23"/>
  <c r="H165" i="23"/>
  <c r="H166" i="23"/>
  <c r="H167" i="23"/>
  <c r="H168" i="23"/>
  <c r="H169" i="23"/>
  <c r="H170" i="23"/>
  <c r="H171" i="23"/>
  <c r="H172" i="23"/>
  <c r="H173" i="23"/>
  <c r="H174" i="23"/>
  <c r="H175" i="23"/>
  <c r="H176" i="23"/>
  <c r="H177" i="23"/>
  <c r="H178" i="23"/>
  <c r="AN4" i="4" l="1"/>
  <c r="A2" i="1" l="1"/>
  <c r="A3" i="1"/>
  <c r="A4" i="1"/>
  <c r="A394" i="1"/>
  <c r="A395" i="1"/>
  <c r="A396" i="1"/>
  <c r="A397" i="1"/>
  <c r="A398" i="1"/>
  <c r="A399" i="1"/>
  <c r="A400" i="1"/>
  <c r="A401" i="1"/>
  <c r="A402" i="1"/>
  <c r="A403" i="1"/>
  <c r="A404" i="1"/>
  <c r="A405" i="1"/>
  <c r="A406" i="1"/>
  <c r="A407" i="1"/>
  <c r="A408" i="1"/>
  <c r="A409" i="1"/>
  <c r="A410" i="1"/>
  <c r="A411" i="1"/>
  <c r="A412" i="1"/>
  <c r="A413" i="1"/>
  <c r="A414" i="1"/>
  <c r="A415" i="1"/>
  <c r="A416" i="1"/>
  <c r="A417" i="1"/>
  <c r="A418" i="1"/>
  <c r="A419" i="1"/>
  <c r="A420" i="1"/>
  <c r="A421" i="1"/>
  <c r="A422" i="1"/>
  <c r="A423" i="1"/>
  <c r="A424" i="1"/>
  <c r="A425" i="1"/>
  <c r="A426" i="1"/>
  <c r="A427" i="1"/>
  <c r="A428" i="1"/>
  <c r="A429" i="1"/>
  <c r="A430" i="1"/>
  <c r="A431" i="1"/>
  <c r="A432" i="1"/>
  <c r="A433" i="1"/>
  <c r="A434" i="1"/>
  <c r="A435" i="1"/>
  <c r="A436" i="1"/>
  <c r="A437" i="1"/>
  <c r="A438" i="1"/>
  <c r="A439" i="1"/>
  <c r="A440" i="1"/>
  <c r="A441" i="1"/>
  <c r="A442" i="1"/>
  <c r="A443" i="1"/>
  <c r="A444" i="1"/>
  <c r="A445" i="1"/>
  <c r="A446" i="1"/>
  <c r="A447" i="1"/>
  <c r="A448" i="1"/>
  <c r="A449" i="1"/>
  <c r="A450" i="1"/>
  <c r="A451" i="1"/>
  <c r="A452" i="1"/>
  <c r="A453" i="1"/>
  <c r="A454" i="1"/>
  <c r="A455" i="1"/>
  <c r="A456" i="1"/>
  <c r="A457" i="1"/>
  <c r="A458" i="1"/>
  <c r="A459" i="1"/>
  <c r="A460" i="1"/>
  <c r="A461" i="1"/>
  <c r="A462" i="1"/>
  <c r="A463" i="1"/>
  <c r="A464" i="1"/>
  <c r="A465" i="1"/>
  <c r="A466" i="1"/>
  <c r="A467" i="1"/>
  <c r="A468" i="1"/>
  <c r="A469" i="1"/>
  <c r="A470" i="1"/>
  <c r="A471" i="1"/>
  <c r="A472" i="1"/>
  <c r="A473" i="1"/>
  <c r="A474" i="1"/>
  <c r="A475" i="1"/>
  <c r="A476" i="1"/>
  <c r="A477" i="1"/>
  <c r="A478" i="1"/>
  <c r="A479" i="1"/>
  <c r="A480" i="1"/>
  <c r="A481" i="1"/>
  <c r="A482" i="1"/>
  <c r="A483" i="1"/>
  <c r="A484" i="1"/>
  <c r="A485" i="1"/>
  <c r="A486" i="1"/>
  <c r="A487" i="1"/>
  <c r="A488" i="1"/>
  <c r="A489" i="1"/>
  <c r="A490" i="1"/>
  <c r="A491" i="1"/>
  <c r="A492" i="1"/>
  <c r="A493" i="1"/>
  <c r="A494" i="1"/>
  <c r="A495" i="1"/>
  <c r="A496" i="1"/>
  <c r="A497" i="1"/>
  <c r="A498" i="1"/>
  <c r="A499" i="1"/>
  <c r="A500" i="1"/>
  <c r="A501" i="1"/>
  <c r="A502" i="1"/>
  <c r="A503" i="1"/>
  <c r="A504" i="1"/>
  <c r="A505" i="1"/>
  <c r="A506" i="1"/>
  <c r="A507" i="1"/>
  <c r="A508" i="1"/>
  <c r="A509" i="1"/>
  <c r="A510" i="1"/>
  <c r="A511" i="1"/>
  <c r="A512" i="1"/>
  <c r="A513" i="1"/>
  <c r="A514" i="1"/>
  <c r="A515" i="1"/>
  <c r="A516" i="1"/>
  <c r="A517" i="1"/>
  <c r="A518" i="1"/>
  <c r="A519" i="1"/>
  <c r="A520" i="1"/>
  <c r="A521" i="1"/>
  <c r="A522" i="1"/>
  <c r="A523" i="1"/>
  <c r="A524" i="1"/>
  <c r="A525" i="1"/>
  <c r="A526" i="1"/>
  <c r="A527" i="1"/>
  <c r="A528" i="1"/>
  <c r="A529" i="1"/>
  <c r="A530" i="1"/>
  <c r="A531" i="1"/>
  <c r="A532" i="1"/>
  <c r="A533" i="1"/>
  <c r="A534" i="1"/>
  <c r="A535" i="1"/>
  <c r="A536" i="1"/>
  <c r="A537" i="1"/>
  <c r="A538" i="1"/>
  <c r="A539" i="1"/>
  <c r="A540" i="1"/>
  <c r="A541" i="1"/>
  <c r="A542" i="1"/>
  <c r="A543" i="1"/>
  <c r="A544" i="1"/>
  <c r="A545" i="1"/>
  <c r="A546" i="1"/>
  <c r="A547" i="1"/>
  <c r="A548" i="1"/>
  <c r="A549" i="1"/>
  <c r="A550" i="1"/>
  <c r="A551" i="1"/>
  <c r="A552" i="1"/>
  <c r="A553" i="1"/>
  <c r="A554" i="1"/>
  <c r="A555" i="1"/>
  <c r="A556" i="1"/>
  <c r="A557" i="1"/>
  <c r="A558" i="1"/>
  <c r="A559" i="1"/>
  <c r="A560" i="1"/>
  <c r="A561" i="1"/>
  <c r="A562" i="1"/>
  <c r="A563" i="1"/>
  <c r="A564" i="1"/>
  <c r="A565" i="1"/>
  <c r="A566" i="1"/>
  <c r="A567" i="1"/>
  <c r="A568" i="1"/>
  <c r="A569" i="1"/>
  <c r="A570" i="1"/>
  <c r="A571" i="1"/>
  <c r="A572" i="1"/>
  <c r="A573" i="1"/>
  <c r="A574" i="1"/>
  <c r="A575" i="1"/>
  <c r="A576" i="1"/>
  <c r="A577" i="1"/>
  <c r="A578" i="1"/>
  <c r="A579" i="1"/>
  <c r="A580" i="1"/>
  <c r="A581" i="1"/>
  <c r="A582" i="1"/>
  <c r="A583" i="1"/>
  <c r="A584" i="1"/>
  <c r="A585" i="1"/>
  <c r="A586" i="1"/>
  <c r="A587" i="1"/>
  <c r="A588" i="1"/>
  <c r="A589" i="1"/>
  <c r="A590" i="1"/>
  <c r="A591" i="1"/>
  <c r="A592" i="1"/>
  <c r="A593" i="1"/>
  <c r="A594" i="1"/>
  <c r="A595" i="1"/>
  <c r="A596" i="1"/>
  <c r="A597" i="1"/>
  <c r="A598" i="1"/>
  <c r="A599" i="1"/>
  <c r="A600" i="1"/>
  <c r="A601" i="1"/>
  <c r="A602" i="1"/>
  <c r="A603" i="1"/>
  <c r="A604" i="1"/>
  <c r="A605" i="1"/>
  <c r="A606" i="1"/>
  <c r="A607" i="1"/>
  <c r="A608" i="1"/>
  <c r="A609" i="1"/>
  <c r="A610" i="1"/>
  <c r="A611" i="1"/>
  <c r="A612" i="1"/>
  <c r="A613" i="1"/>
  <c r="A614" i="1"/>
  <c r="A615" i="1"/>
  <c r="A616" i="1"/>
  <c r="A617" i="1"/>
  <c r="A618" i="1"/>
  <c r="A619" i="1"/>
  <c r="A620" i="1"/>
  <c r="A621" i="1"/>
  <c r="A622" i="1"/>
  <c r="A623" i="1"/>
  <c r="A624" i="1"/>
  <c r="A625" i="1"/>
  <c r="A626" i="1"/>
  <c r="A627" i="1"/>
  <c r="A628" i="1"/>
  <c r="A629" i="1"/>
  <c r="A630" i="1"/>
  <c r="A631" i="1"/>
  <c r="A632" i="1"/>
  <c r="A633" i="1"/>
  <c r="A634" i="1"/>
  <c r="A635" i="1"/>
  <c r="A636" i="1"/>
  <c r="A637" i="1"/>
  <c r="A638" i="1"/>
  <c r="A639" i="1"/>
  <c r="A640" i="1"/>
  <c r="A641" i="1"/>
  <c r="A642" i="1"/>
  <c r="A643" i="1"/>
  <c r="A644" i="1"/>
  <c r="A645" i="1"/>
  <c r="A646" i="1"/>
  <c r="A647" i="1"/>
  <c r="A648" i="1"/>
  <c r="A649" i="1"/>
  <c r="A650" i="1"/>
  <c r="A651" i="1"/>
  <c r="A652" i="1"/>
  <c r="A653" i="1"/>
  <c r="A654" i="1"/>
  <c r="A655" i="1"/>
  <c r="A656" i="1"/>
  <c r="A657" i="1"/>
  <c r="A658" i="1"/>
  <c r="A659" i="1"/>
  <c r="A660" i="1"/>
  <c r="A661" i="1"/>
  <c r="A662" i="1"/>
  <c r="A663" i="1"/>
  <c r="A664" i="1"/>
  <c r="A665" i="1"/>
  <c r="A666" i="1"/>
  <c r="A667" i="1"/>
  <c r="A668" i="1"/>
  <c r="A669" i="1"/>
  <c r="A670" i="1"/>
  <c r="A671" i="1"/>
  <c r="A672" i="1"/>
  <c r="A673" i="1"/>
  <c r="A674" i="1"/>
  <c r="A675" i="1"/>
  <c r="A676" i="1"/>
  <c r="A677" i="1"/>
  <c r="A678" i="1"/>
  <c r="A679" i="1"/>
  <c r="A680" i="1"/>
  <c r="A681" i="1"/>
  <c r="A682" i="1"/>
  <c r="A683" i="1"/>
  <c r="A684" i="1"/>
  <c r="A685" i="1"/>
  <c r="A686" i="1"/>
  <c r="A687" i="1"/>
  <c r="A688" i="1"/>
  <c r="A689" i="1"/>
  <c r="A690" i="1"/>
  <c r="A691" i="1"/>
  <c r="A692" i="1"/>
  <c r="A693" i="1"/>
  <c r="A694" i="1"/>
  <c r="A695" i="1"/>
  <c r="A696" i="1"/>
  <c r="A697" i="1"/>
  <c r="A698" i="1"/>
  <c r="A699" i="1"/>
  <c r="A700" i="1"/>
  <c r="A701" i="1"/>
  <c r="A702" i="1"/>
  <c r="A703" i="1"/>
  <c r="A704" i="1"/>
  <c r="A705" i="1"/>
  <c r="A706" i="1"/>
  <c r="A707" i="1"/>
  <c r="A708" i="1"/>
  <c r="A709" i="1"/>
  <c r="A710" i="1"/>
  <c r="A711" i="1"/>
  <c r="A712" i="1"/>
  <c r="A713" i="1"/>
  <c r="A714" i="1"/>
  <c r="A715" i="1"/>
  <c r="A716" i="1"/>
  <c r="A717" i="1"/>
  <c r="A718" i="1"/>
  <c r="A719" i="1"/>
  <c r="A720" i="1"/>
  <c r="A721" i="1"/>
  <c r="A722" i="1"/>
  <c r="A723" i="1"/>
  <c r="A724" i="1"/>
  <c r="A725" i="1"/>
  <c r="A726" i="1"/>
  <c r="A727" i="1"/>
  <c r="A728" i="1"/>
  <c r="A729" i="1"/>
  <c r="A730" i="1"/>
  <c r="A731" i="1"/>
  <c r="A732" i="1"/>
  <c r="A733" i="1"/>
  <c r="A734" i="1"/>
  <c r="A735" i="1"/>
  <c r="A736" i="1"/>
  <c r="A737" i="1"/>
  <c r="A738" i="1"/>
  <c r="A739" i="1"/>
  <c r="A740" i="1"/>
  <c r="A741" i="1"/>
  <c r="A742" i="1"/>
  <c r="A743" i="1"/>
  <c r="A744" i="1"/>
  <c r="A745" i="1"/>
  <c r="A746" i="1"/>
  <c r="A747" i="1"/>
  <c r="A748" i="1"/>
  <c r="A749" i="1"/>
  <c r="A750" i="1"/>
  <c r="A751" i="1"/>
  <c r="A752" i="1"/>
  <c r="A753" i="1"/>
  <c r="A754" i="1"/>
  <c r="A755" i="1"/>
  <c r="A756" i="1"/>
  <c r="A757" i="1"/>
  <c r="A758" i="1"/>
  <c r="A759" i="1"/>
  <c r="A760" i="1"/>
  <c r="A761" i="1"/>
  <c r="A762" i="1"/>
  <c r="A763" i="1"/>
  <c r="A764" i="1"/>
  <c r="A765" i="1"/>
  <c r="A766" i="1"/>
  <c r="A767" i="1"/>
  <c r="A768" i="1"/>
  <c r="A769" i="1"/>
  <c r="A770" i="1"/>
  <c r="A771" i="1"/>
  <c r="A772" i="1"/>
  <c r="A773" i="1"/>
  <c r="A774" i="1"/>
  <c r="A775" i="1"/>
  <c r="A776" i="1"/>
  <c r="A777" i="1"/>
  <c r="A778" i="1"/>
  <c r="A779" i="1"/>
  <c r="A780" i="1"/>
  <c r="A781" i="1"/>
  <c r="A782" i="1"/>
  <c r="A783" i="1"/>
  <c r="A784" i="1"/>
  <c r="A785" i="1"/>
  <c r="A786" i="1"/>
  <c r="A787" i="1"/>
  <c r="A788" i="1"/>
  <c r="A789" i="1"/>
  <c r="A790" i="1"/>
  <c r="A791" i="1"/>
  <c r="A792" i="1"/>
  <c r="A793" i="1"/>
  <c r="A794" i="1"/>
  <c r="A795" i="1"/>
  <c r="A796" i="1"/>
  <c r="A797" i="1"/>
  <c r="A798" i="1"/>
  <c r="A799" i="1"/>
  <c r="A800" i="1"/>
  <c r="A801" i="1"/>
  <c r="A802" i="1"/>
  <c r="A803" i="1"/>
  <c r="A804" i="1"/>
  <c r="A805" i="1"/>
  <c r="A806" i="1"/>
  <c r="A807" i="1"/>
  <c r="A808" i="1"/>
  <c r="A809" i="1"/>
  <c r="A810" i="1"/>
  <c r="A811" i="1"/>
  <c r="A812" i="1"/>
  <c r="A813" i="1"/>
  <c r="A814" i="1"/>
  <c r="A815" i="1"/>
  <c r="A816" i="1"/>
  <c r="A817" i="1"/>
  <c r="A818" i="1"/>
  <c r="A819" i="1"/>
  <c r="A820" i="1"/>
  <c r="A821" i="1"/>
  <c r="A822" i="1"/>
  <c r="A823" i="1"/>
  <c r="A824" i="1"/>
  <c r="A825" i="1"/>
  <c r="A826" i="1"/>
  <c r="A827" i="1"/>
  <c r="A828" i="1"/>
  <c r="A829" i="1"/>
  <c r="A830" i="1"/>
  <c r="A831" i="1"/>
  <c r="A832" i="1"/>
  <c r="A833" i="1"/>
  <c r="A834" i="1"/>
  <c r="A835" i="1"/>
  <c r="A836" i="1"/>
  <c r="A837" i="1"/>
  <c r="A838" i="1"/>
  <c r="A839" i="1"/>
  <c r="A840" i="1"/>
  <c r="A841" i="1"/>
  <c r="A842" i="1"/>
  <c r="A843" i="1"/>
  <c r="A844" i="1"/>
  <c r="A845" i="1"/>
  <c r="A846" i="1"/>
  <c r="A847" i="1"/>
  <c r="A848" i="1"/>
  <c r="A849" i="1"/>
  <c r="A850" i="1"/>
  <c r="A851" i="1"/>
  <c r="A852" i="1"/>
  <c r="A853" i="1"/>
  <c r="A854" i="1"/>
  <c r="A855" i="1"/>
  <c r="A856" i="1"/>
  <c r="AI1" i="4" l="1"/>
  <c r="BQ386" i="1" l="1"/>
  <c r="CA386" i="1"/>
  <c r="CE386" i="1"/>
  <c r="CF386" i="1" s="1"/>
  <c r="CD386" i="1" s="1"/>
  <c r="CE387" i="1"/>
  <c r="S87" i="27" l="1"/>
  <c r="S88" i="27"/>
  <c r="S89" i="27" l="1"/>
  <c r="X39" i="27" l="1"/>
  <c r="AB88" i="27" l="1"/>
  <c r="AB87" i="27"/>
  <c r="AB82" i="27"/>
  <c r="AB84" i="27"/>
  <c r="AB85" i="27"/>
  <c r="AB86" i="27"/>
  <c r="AB89" i="27"/>
  <c r="AB80" i="27"/>
  <c r="AB81" i="27"/>
  <c r="AB83" i="27"/>
  <c r="AK14" i="27"/>
  <c r="AK15" i="27"/>
  <c r="AR49" i="27"/>
  <c r="AR48" i="27"/>
  <c r="AB425" i="27"/>
  <c r="AK13" i="27"/>
  <c r="AP8" i="27"/>
  <c r="A6" i="32" l="1"/>
  <c r="D7" i="27"/>
  <c r="AB130" i="27"/>
  <c r="AB301" i="27"/>
  <c r="AB185" i="27"/>
  <c r="AB345" i="27"/>
  <c r="AB217" i="27"/>
  <c r="AB361" i="27"/>
  <c r="AB258" i="27"/>
  <c r="AB173" i="27"/>
  <c r="AB269" i="27"/>
  <c r="AB409" i="27"/>
  <c r="AB141" i="27"/>
  <c r="AB226" i="27"/>
  <c r="AB313" i="27"/>
  <c r="AB3193" i="27"/>
  <c r="AB3127" i="27"/>
  <c r="AB2671" i="27"/>
  <c r="AB2563" i="27"/>
  <c r="AB2482" i="27"/>
  <c r="AB2418" i="27"/>
  <c r="AB2354" i="27"/>
  <c r="AB2291" i="27"/>
  <c r="AB2256" i="27"/>
  <c r="AB2206" i="27"/>
  <c r="AB2173" i="27"/>
  <c r="AB2141" i="27"/>
  <c r="AB2109" i="27"/>
  <c r="AB2071" i="27"/>
  <c r="AB2039" i="27"/>
  <c r="AB2007" i="27"/>
  <c r="AB1975" i="27"/>
  <c r="AB1943" i="27"/>
  <c r="AB1911" i="27"/>
  <c r="AB1879" i="27"/>
  <c r="AB1847" i="27"/>
  <c r="AB1815" i="27"/>
  <c r="AB1783" i="27"/>
  <c r="AB1751" i="27"/>
  <c r="AB1719" i="27"/>
  <c r="AB1687" i="27"/>
  <c r="AB1655" i="27"/>
  <c r="AB1623" i="27"/>
  <c r="AB1591" i="27"/>
  <c r="AB1574" i="27"/>
  <c r="AB1558" i="27"/>
  <c r="AB1547" i="27"/>
  <c r="AB1531" i="27"/>
  <c r="AB1515" i="27"/>
  <c r="AB1499" i="27"/>
  <c r="AB1483" i="27"/>
  <c r="AB1454" i="27"/>
  <c r="AB1438" i="27"/>
  <c r="AB1422" i="27"/>
  <c r="AB1406" i="27"/>
  <c r="AB1390" i="27"/>
  <c r="AB1374" i="27"/>
  <c r="AB1358" i="27"/>
  <c r="AB1342" i="27"/>
  <c r="AB1326" i="27"/>
  <c r="AB1310" i="27"/>
  <c r="AB1294" i="27"/>
  <c r="AB1278" i="27"/>
  <c r="AB1262" i="27"/>
  <c r="AB1246" i="27"/>
  <c r="AB1230" i="27"/>
  <c r="AB1214" i="27"/>
  <c r="AB1198" i="27"/>
  <c r="AB1186" i="27"/>
  <c r="AB1175" i="27"/>
  <c r="AB1166" i="27"/>
  <c r="AB1154" i="27"/>
  <c r="AB1143" i="27"/>
  <c r="AB1134" i="27"/>
  <c r="AB1122" i="27"/>
  <c r="AB1114" i="27"/>
  <c r="AB1106" i="27"/>
  <c r="AB1098" i="27"/>
  <c r="AB1090" i="27"/>
  <c r="AB1082" i="27"/>
  <c r="AB1074" i="27"/>
  <c r="AB1066" i="27"/>
  <c r="AB1058" i="27"/>
  <c r="AB1050" i="27"/>
  <c r="AB1042" i="27"/>
  <c r="AB1034" i="27"/>
  <c r="AB1026" i="27"/>
  <c r="AB1018" i="27"/>
  <c r="AB1010" i="27"/>
  <c r="AB1002" i="27"/>
  <c r="AB994" i="27"/>
  <c r="AB986" i="27"/>
  <c r="AB978" i="27"/>
  <c r="AB970" i="27"/>
  <c r="AB962" i="27"/>
  <c r="AB954" i="27"/>
  <c r="AB946" i="27"/>
  <c r="AB938" i="27"/>
  <c r="AB930" i="27"/>
  <c r="AB922" i="27"/>
  <c r="AB2876" i="27"/>
  <c r="AB2628" i="27"/>
  <c r="AB2549" i="27"/>
  <c r="AB2471" i="27"/>
  <c r="AB2407" i="27"/>
  <c r="AB2343" i="27"/>
  <c r="AB2284" i="27"/>
  <c r="AB2234" i="27"/>
  <c r="AB2199" i="27"/>
  <c r="AB2162" i="27"/>
  <c r="AB2130" i="27"/>
  <c r="AB2098" i="27"/>
  <c r="AB2066" i="27"/>
  <c r="AB2034" i="27"/>
  <c r="AB2002" i="27"/>
  <c r="AB1970" i="27"/>
  <c r="AB1938" i="27"/>
  <c r="AB1906" i="27"/>
  <c r="AB1874" i="27"/>
  <c r="AB1842" i="27"/>
  <c r="AB1810" i="27"/>
  <c r="AB1778" i="27"/>
  <c r="AB1746" i="27"/>
  <c r="AB1714" i="27"/>
  <c r="AB1682" i="27"/>
  <c r="AB1650" i="27"/>
  <c r="AB1618" i="27"/>
  <c r="AB1586" i="27"/>
  <c r="AB1571" i="27"/>
  <c r="AB1542" i="27"/>
  <c r="AB1526" i="27"/>
  <c r="AB1510" i="27"/>
  <c r="AB1494" i="27"/>
  <c r="AB1478" i="27"/>
  <c r="AB1467" i="27"/>
  <c r="AB1451" i="27"/>
  <c r="AB1435" i="27"/>
  <c r="AB1419" i="27"/>
  <c r="AB1403" i="27"/>
  <c r="AB1387" i="27"/>
  <c r="AB1371" i="27"/>
  <c r="AB1355" i="27"/>
  <c r="AB1339" i="27"/>
  <c r="AB1323" i="27"/>
  <c r="AB1307" i="27"/>
  <c r="AB1291" i="27"/>
  <c r="AB1275" i="27"/>
  <c r="AB1259" i="27"/>
  <c r="AB1243" i="27"/>
  <c r="AB1227" i="27"/>
  <c r="AB1211" i="27"/>
  <c r="AB1195" i="27"/>
  <c r="AB1184" i="27"/>
  <c r="AB1172" i="27"/>
  <c r="AB1163" i="27"/>
  <c r="AB1152" i="27"/>
  <c r="AB1140" i="27"/>
  <c r="AB1131" i="27"/>
  <c r="AB1121" i="27"/>
  <c r="AB1113" i="27"/>
  <c r="AB1105" i="27"/>
  <c r="AB1097" i="27"/>
  <c r="AB1089" i="27"/>
  <c r="AB1081" i="27"/>
  <c r="AB1073" i="27"/>
  <c r="AB1065" i="27"/>
  <c r="AB1057" i="27"/>
  <c r="AB1049" i="27"/>
  <c r="AB1041" i="27"/>
  <c r="AB1033" i="27"/>
  <c r="AB1025" i="27"/>
  <c r="AB1017" i="27"/>
  <c r="AB1009" i="27"/>
  <c r="AB1001" i="27"/>
  <c r="AB993" i="27"/>
  <c r="AB985" i="27"/>
  <c r="AB977" i="27"/>
  <c r="AB969" i="27"/>
  <c r="AB961" i="27"/>
  <c r="AB953" i="27"/>
  <c r="AB945" i="27"/>
  <c r="AB937" i="27"/>
  <c r="AB929" i="27"/>
  <c r="AB921" i="27"/>
  <c r="AB2843" i="27"/>
  <c r="AB2535" i="27"/>
  <c r="AB2386" i="27"/>
  <c r="AB2270" i="27"/>
  <c r="AB2192" i="27"/>
  <c r="AB2125" i="27"/>
  <c r="AB2055" i="27"/>
  <c r="AB1991" i="27"/>
  <c r="AB1927" i="27"/>
  <c r="AB1863" i="27"/>
  <c r="AB1799" i="27"/>
  <c r="AB1735" i="27"/>
  <c r="AB1671" i="27"/>
  <c r="AB1607" i="27"/>
  <c r="AB1566" i="27"/>
  <c r="AB1539" i="27"/>
  <c r="AB1507" i="27"/>
  <c r="AB1475" i="27"/>
  <c r="AB1446" i="27"/>
  <c r="AB1414" i="27"/>
  <c r="AB1382" i="27"/>
  <c r="AB1350" i="27"/>
  <c r="AB1318" i="27"/>
  <c r="AB1286" i="27"/>
  <c r="AB1254" i="27"/>
  <c r="AB1222" i="27"/>
  <c r="AB1191" i="27"/>
  <c r="AB1170" i="27"/>
  <c r="AB1150" i="27"/>
  <c r="AB1126" i="27"/>
  <c r="AB1110" i="27"/>
  <c r="AB2692" i="27"/>
  <c r="AB2521" i="27"/>
  <c r="AB2375" i="27"/>
  <c r="AB2263" i="27"/>
  <c r="AB2178" i="27"/>
  <c r="AB2114" i="27"/>
  <c r="AB2050" i="27"/>
  <c r="AB1986" i="27"/>
  <c r="AB1922" i="27"/>
  <c r="AB1858" i="27"/>
  <c r="AB1794" i="27"/>
  <c r="AB1730" i="27"/>
  <c r="AB1666" i="27"/>
  <c r="AB1602" i="27"/>
  <c r="AB1563" i="27"/>
  <c r="AB1534" i="27"/>
  <c r="AB1502" i="27"/>
  <c r="AB1470" i="27"/>
  <c r="AB1443" i="27"/>
  <c r="AB1411" i="27"/>
  <c r="AB1379" i="27"/>
  <c r="AB1347" i="27"/>
  <c r="AB1315" i="27"/>
  <c r="AB1283" i="27"/>
  <c r="AB1251" i="27"/>
  <c r="AB1219" i="27"/>
  <c r="AB1188" i="27"/>
  <c r="AB1168" i="27"/>
  <c r="AB1147" i="27"/>
  <c r="AB1125" i="27"/>
  <c r="AB1109" i="27"/>
  <c r="AB1093" i="27"/>
  <c r="AB1077" i="27"/>
  <c r="AB1061" i="27"/>
  <c r="AB1045" i="27"/>
  <c r="AB1029" i="27"/>
  <c r="AB1013" i="27"/>
  <c r="AB997" i="27"/>
  <c r="AB981" i="27"/>
  <c r="AB965" i="27"/>
  <c r="AB949" i="27"/>
  <c r="AB933" i="27"/>
  <c r="AB917" i="27"/>
  <c r="AB909" i="27"/>
  <c r="AB901" i="27"/>
  <c r="AB893" i="27"/>
  <c r="AB885" i="27"/>
  <c r="AB877" i="27"/>
  <c r="AB869" i="27"/>
  <c r="AB861" i="27"/>
  <c r="AB853" i="27"/>
  <c r="AB845" i="27"/>
  <c r="AB837" i="27"/>
  <c r="AB829" i="27"/>
  <c r="AB821" i="27"/>
  <c r="AB813" i="27"/>
  <c r="AB805" i="27"/>
  <c r="AB797" i="27"/>
  <c r="AB789" i="27"/>
  <c r="AB781" i="27"/>
  <c r="AB773" i="27"/>
  <c r="AB765" i="27"/>
  <c r="AB757" i="27"/>
  <c r="AB749" i="27"/>
  <c r="AB741" i="27"/>
  <c r="AB733" i="27"/>
  <c r="AB725" i="27"/>
  <c r="AB717" i="27"/>
  <c r="AB709" i="27"/>
  <c r="AB701" i="27"/>
  <c r="AB693" i="27"/>
  <c r="AB685" i="27"/>
  <c r="AB677" i="27"/>
  <c r="AB669" i="27"/>
  <c r="AB661" i="27"/>
  <c r="AB653" i="27"/>
  <c r="AB645" i="27"/>
  <c r="AB637" i="27"/>
  <c r="AB629" i="27"/>
  <c r="AB621" i="27"/>
  <c r="AB613" i="27"/>
  <c r="AB605" i="27"/>
  <c r="AB597" i="27"/>
  <c r="AB589" i="27"/>
  <c r="AB581" i="27"/>
  <c r="AB2607" i="27"/>
  <c r="AB2322" i="27"/>
  <c r="AB2157" i="27"/>
  <c r="AB2023" i="27"/>
  <c r="AB1895" i="27"/>
  <c r="AB1767" i="27"/>
  <c r="AB1639" i="27"/>
  <c r="AB1555" i="27"/>
  <c r="AB1491" i="27"/>
  <c r="AB1430" i="27"/>
  <c r="AB1366" i="27"/>
  <c r="AB1302" i="27"/>
  <c r="AB1238" i="27"/>
  <c r="AB1182" i="27"/>
  <c r="AB1138" i="27"/>
  <c r="AB1102" i="27"/>
  <c r="AB1085" i="27"/>
  <c r="AB1062" i="27"/>
  <c r="AB1038" i="27"/>
  <c r="AB1021" i="27"/>
  <c r="AB998" i="27"/>
  <c r="AB974" i="27"/>
  <c r="AB957" i="27"/>
  <c r="AB934" i="27"/>
  <c r="AB914" i="27"/>
  <c r="AB905" i="27"/>
  <c r="AB894" i="27"/>
  <c r="AB882" i="27"/>
  <c r="AB873" i="27"/>
  <c r="AB862" i="27"/>
  <c r="AB850" i="27"/>
  <c r="AB841" i="27"/>
  <c r="AB830" i="27"/>
  <c r="AB818" i="27"/>
  <c r="AB809" i="27"/>
  <c r="AB798" i="27"/>
  <c r="AB786" i="27"/>
  <c r="AB777" i="27"/>
  <c r="AB766" i="27"/>
  <c r="AB754" i="27"/>
  <c r="AB745" i="27"/>
  <c r="AB734" i="27"/>
  <c r="AB722" i="27"/>
  <c r="AB713" i="27"/>
  <c r="AB702" i="27"/>
  <c r="AB690" i="27"/>
  <c r="AB681" i="27"/>
  <c r="AB670" i="27"/>
  <c r="AB658" i="27"/>
  <c r="AB649" i="27"/>
  <c r="AB638" i="27"/>
  <c r="AB626" i="27"/>
  <c r="AB617" i="27"/>
  <c r="AB606" i="27"/>
  <c r="AB594" i="27"/>
  <c r="AB585" i="27"/>
  <c r="AB574" i="27"/>
  <c r="AB566" i="27"/>
  <c r="AB558" i="27"/>
  <c r="AB550" i="27"/>
  <c r="AB542" i="27"/>
  <c r="AB534" i="27"/>
  <c r="AB526" i="27"/>
  <c r="AB518" i="27"/>
  <c r="AB510" i="27"/>
  <c r="AB502" i="27"/>
  <c r="AB494" i="27"/>
  <c r="AB486" i="27"/>
  <c r="AB478" i="27"/>
  <c r="AB470" i="27"/>
  <c r="AB462" i="27"/>
  <c r="AB454" i="27"/>
  <c r="AB446" i="27"/>
  <c r="AB438" i="27"/>
  <c r="AB430" i="27"/>
  <c r="AB422" i="27"/>
  <c r="AB414" i="27"/>
  <c r="AB406" i="27"/>
  <c r="AB398" i="27"/>
  <c r="AB390" i="27"/>
  <c r="AB382" i="27"/>
  <c r="AB374" i="27"/>
  <c r="AB366" i="27"/>
  <c r="AB358" i="27"/>
  <c r="AB350" i="27"/>
  <c r="AB342" i="27"/>
  <c r="AB334" i="27"/>
  <c r="AB326" i="27"/>
  <c r="AB318" i="27"/>
  <c r="AB310" i="27"/>
  <c r="AB302" i="27"/>
  <c r="AB294" i="27"/>
  <c r="AB286" i="27"/>
  <c r="AB278" i="27"/>
  <c r="AB270" i="27"/>
  <c r="AB262" i="27"/>
  <c r="AB254" i="27"/>
  <c r="AB246" i="27"/>
  <c r="AB238" i="27"/>
  <c r="AB230" i="27"/>
  <c r="AB222" i="27"/>
  <c r="AB214" i="27"/>
  <c r="AB206" i="27"/>
  <c r="AB198" i="27"/>
  <c r="AB190" i="27"/>
  <c r="AB182" i="27"/>
  <c r="AB174" i="27"/>
  <c r="AB166" i="27"/>
  <c r="AB158" i="27"/>
  <c r="AB150" i="27"/>
  <c r="AB142" i="27"/>
  <c r="AB134" i="27"/>
  <c r="AB126" i="27"/>
  <c r="AB69" i="27"/>
  <c r="AB61" i="27"/>
  <c r="AB55" i="27"/>
  <c r="AB50" i="27"/>
  <c r="AB2450" i="27"/>
  <c r="AB2227" i="27"/>
  <c r="AB2087" i="27"/>
  <c r="AB1959" i="27"/>
  <c r="AB1831" i="27"/>
  <c r="AB1703" i="27"/>
  <c r="AB1582" i="27"/>
  <c r="AB1523" i="27"/>
  <c r="AB1462" i="27"/>
  <c r="AB1398" i="27"/>
  <c r="AB1334" i="27"/>
  <c r="AB1270" i="27"/>
  <c r="AB1206" i="27"/>
  <c r="AB1159" i="27"/>
  <c r="AB1118" i="27"/>
  <c r="AB1094" i="27"/>
  <c r="AB1070" i="27"/>
  <c r="AB1053" i="27"/>
  <c r="AB1030" i="27"/>
  <c r="AB1006" i="27"/>
  <c r="AB989" i="27"/>
  <c r="AB966" i="27"/>
  <c r="AB942" i="27"/>
  <c r="AB925" i="27"/>
  <c r="AB910" i="27"/>
  <c r="AB898" i="27"/>
  <c r="AB889" i="27"/>
  <c r="AB878" i="27"/>
  <c r="AB866" i="27"/>
  <c r="AB857" i="27"/>
  <c r="AB846" i="27"/>
  <c r="AB834" i="27"/>
  <c r="AB825" i="27"/>
  <c r="AB814" i="27"/>
  <c r="AB802" i="27"/>
  <c r="AB793" i="27"/>
  <c r="AB782" i="27"/>
  <c r="AB770" i="27"/>
  <c r="AB761" i="27"/>
  <c r="AB750" i="27"/>
  <c r="AB738" i="27"/>
  <c r="AB729" i="27"/>
  <c r="AB718" i="27"/>
  <c r="AB706" i="27"/>
  <c r="AB697" i="27"/>
  <c r="AB686" i="27"/>
  <c r="AB674" i="27"/>
  <c r="AB665" i="27"/>
  <c r="AB654" i="27"/>
  <c r="AB642" i="27"/>
  <c r="AB633" i="27"/>
  <c r="AB622" i="27"/>
  <c r="AB610" i="27"/>
  <c r="AB601" i="27"/>
  <c r="AB590" i="27"/>
  <c r="AB578" i="27"/>
  <c r="AB570" i="27"/>
  <c r="AB562" i="27"/>
  <c r="AB554" i="27"/>
  <c r="AB546" i="27"/>
  <c r="AB538" i="27"/>
  <c r="AB530" i="27"/>
  <c r="AB522" i="27"/>
  <c r="AB514" i="27"/>
  <c r="AB506" i="27"/>
  <c r="AB498" i="27"/>
  <c r="AB490" i="27"/>
  <c r="AB482" i="27"/>
  <c r="AB474" i="27"/>
  <c r="AB466" i="27"/>
  <c r="AB458" i="27"/>
  <c r="AB450" i="27"/>
  <c r="AB442" i="27"/>
  <c r="AB434" i="27"/>
  <c r="AB426" i="27"/>
  <c r="AB418" i="27"/>
  <c r="AB410" i="27"/>
  <c r="AB402" i="27"/>
  <c r="AB394" i="27"/>
  <c r="AB386" i="27"/>
  <c r="AB378" i="27"/>
  <c r="AB370" i="27"/>
  <c r="AB362" i="27"/>
  <c r="AB354" i="27"/>
  <c r="AB346" i="27"/>
  <c r="AB2592" i="27"/>
  <c r="AB2146" i="27"/>
  <c r="AB1890" i="27"/>
  <c r="AB1634" i="27"/>
  <c r="AB1486" i="27"/>
  <c r="AB1363" i="27"/>
  <c r="AB1235" i="27"/>
  <c r="AB1136" i="27"/>
  <c r="AB1078" i="27"/>
  <c r="AB1037" i="27"/>
  <c r="AB990" i="27"/>
  <c r="AB950" i="27"/>
  <c r="AB913" i="27"/>
  <c r="AB890" i="27"/>
  <c r="AB870" i="27"/>
  <c r="AB849" i="27"/>
  <c r="AB826" i="27"/>
  <c r="AB806" i="27"/>
  <c r="AB785" i="27"/>
  <c r="AB762" i="27"/>
  <c r="AB742" i="27"/>
  <c r="AB721" i="27"/>
  <c r="AB698" i="27"/>
  <c r="AB678" i="27"/>
  <c r="AB657" i="27"/>
  <c r="AB634" i="27"/>
  <c r="AB614" i="27"/>
  <c r="AB593" i="27"/>
  <c r="AB573" i="27"/>
  <c r="AB557" i="27"/>
  <c r="AB541" i="27"/>
  <c r="AB525" i="27"/>
  <c r="AB509" i="27"/>
  <c r="AB493" i="27"/>
  <c r="AB477" i="27"/>
  <c r="AB461" i="27"/>
  <c r="AB445" i="27"/>
  <c r="AB429" i="27"/>
  <c r="AB413" i="27"/>
  <c r="AB397" i="27"/>
  <c r="AB381" i="27"/>
  <c r="AB365" i="27"/>
  <c r="AB349" i="27"/>
  <c r="AB337" i="27"/>
  <c r="AB325" i="27"/>
  <c r="AB314" i="27"/>
  <c r="AB305" i="27"/>
  <c r="AB293" i="27"/>
  <c r="AB282" i="27"/>
  <c r="AB273" i="27"/>
  <c r="AB261" i="27"/>
  <c r="AB250" i="27"/>
  <c r="AB241" i="27"/>
  <c r="AB229" i="27"/>
  <c r="AB218" i="27"/>
  <c r="AB209" i="27"/>
  <c r="AB197" i="27"/>
  <c r="AB186" i="27"/>
  <c r="AB177" i="27"/>
  <c r="AB165" i="27"/>
  <c r="AB154" i="27"/>
  <c r="AB145" i="27"/>
  <c r="AB133" i="27"/>
  <c r="AB73" i="27"/>
  <c r="AB64" i="27"/>
  <c r="AB54" i="27"/>
  <c r="AB53" i="27"/>
  <c r="AB48" i="27"/>
  <c r="AB2311" i="27"/>
  <c r="AB2018" i="27"/>
  <c r="AB1762" i="27"/>
  <c r="AB1550" i="27"/>
  <c r="AB1427" i="27"/>
  <c r="AB1299" i="27"/>
  <c r="AB1179" i="27"/>
  <c r="AB1101" i="27"/>
  <c r="AB1054" i="27"/>
  <c r="AB1014" i="27"/>
  <c r="AB973" i="27"/>
  <c r="AB926" i="27"/>
  <c r="AB902" i="27"/>
  <c r="AB881" i="27"/>
  <c r="AB858" i="27"/>
  <c r="AB838" i="27"/>
  <c r="AB817" i="27"/>
  <c r="AB794" i="27"/>
  <c r="AB774" i="27"/>
  <c r="AB753" i="27"/>
  <c r="AB730" i="27"/>
  <c r="AB710" i="27"/>
  <c r="AB689" i="27"/>
  <c r="AB666" i="27"/>
  <c r="AB646" i="27"/>
  <c r="AB625" i="27"/>
  <c r="AB602" i="27"/>
  <c r="AB582" i="27"/>
  <c r="AB565" i="27"/>
  <c r="AB549" i="27"/>
  <c r="AB533" i="27"/>
  <c r="AB517" i="27"/>
  <c r="AB501" i="27"/>
  <c r="AB485" i="27"/>
  <c r="AB469" i="27"/>
  <c r="AB453" i="27"/>
  <c r="AB437" i="27"/>
  <c r="AB421" i="27"/>
  <c r="AB405" i="27"/>
  <c r="AB389" i="27"/>
  <c r="AB373" i="27"/>
  <c r="AB357" i="27"/>
  <c r="AB341" i="27"/>
  <c r="AB330" i="27"/>
  <c r="AB321" i="27"/>
  <c r="AB309" i="27"/>
  <c r="AB298" i="27"/>
  <c r="AB289" i="27"/>
  <c r="AB277" i="27"/>
  <c r="AB266" i="27"/>
  <c r="AB257" i="27"/>
  <c r="AB245" i="27"/>
  <c r="AB234" i="27"/>
  <c r="AB225" i="27"/>
  <c r="AB213" i="27"/>
  <c r="AB202" i="27"/>
  <c r="AB193" i="27"/>
  <c r="AB181" i="27"/>
  <c r="AB170" i="27"/>
  <c r="AB161" i="27"/>
  <c r="AB149" i="27"/>
  <c r="AB138" i="27"/>
  <c r="AB129" i="27"/>
  <c r="AB68" i="27"/>
  <c r="AB57" i="27"/>
  <c r="AB51" i="27"/>
  <c r="AB2220" i="27"/>
  <c r="AB1954" i="27"/>
  <c r="AB1698" i="27"/>
  <c r="AB1518" i="27"/>
  <c r="AB1395" i="27"/>
  <c r="AB1267" i="27"/>
  <c r="AB1156" i="27"/>
  <c r="AB1086" i="27"/>
  <c r="AB1046" i="27"/>
  <c r="AB1005" i="27"/>
  <c r="AB958" i="27"/>
  <c r="AB918" i="27"/>
  <c r="AB897" i="27"/>
  <c r="AB874" i="27"/>
  <c r="AB854" i="27"/>
  <c r="AB833" i="27"/>
  <c r="AB810" i="27"/>
  <c r="AB790" i="27"/>
  <c r="AB769" i="27"/>
  <c r="AB746" i="27"/>
  <c r="AB726" i="27"/>
  <c r="AB705" i="27"/>
  <c r="AB682" i="27"/>
  <c r="AB662" i="27"/>
  <c r="AB641" i="27"/>
  <c r="AB618" i="27"/>
  <c r="AB598" i="27"/>
  <c r="AB577" i="27"/>
  <c r="AB561" i="27"/>
  <c r="AB545" i="27"/>
  <c r="AB529" i="27"/>
  <c r="AB513" i="27"/>
  <c r="AB497" i="27"/>
  <c r="AB481" i="27"/>
  <c r="AB465" i="27"/>
  <c r="AB449" i="27"/>
  <c r="AB433" i="27"/>
  <c r="AB417" i="27"/>
  <c r="AB401" i="27"/>
  <c r="AB385" i="27"/>
  <c r="AB369" i="27"/>
  <c r="AB353" i="27"/>
  <c r="AB338" i="27"/>
  <c r="AB329" i="27"/>
  <c r="AB317" i="27"/>
  <c r="AB306" i="27"/>
  <c r="AB297" i="27"/>
  <c r="AB285" i="27"/>
  <c r="AB274" i="27"/>
  <c r="AB265" i="27"/>
  <c r="AB253" i="27"/>
  <c r="AB242" i="27"/>
  <c r="AB233" i="27"/>
  <c r="AB221" i="27"/>
  <c r="AB210" i="27"/>
  <c r="AB201" i="27"/>
  <c r="AB189" i="27"/>
  <c r="AB178" i="27"/>
  <c r="AB169" i="27"/>
  <c r="AB157" i="27"/>
  <c r="AB146" i="27"/>
  <c r="AB137" i="27"/>
  <c r="AB125" i="27"/>
  <c r="AB65" i="27"/>
  <c r="AB56" i="27"/>
  <c r="AB49" i="27"/>
  <c r="AB46" i="27"/>
  <c r="AB2439" i="27"/>
  <c r="AB2082" i="27"/>
  <c r="AB1826" i="27"/>
  <c r="AB1579" i="27"/>
  <c r="AB1459" i="27"/>
  <c r="AB1331" i="27"/>
  <c r="AB1203" i="27"/>
  <c r="AB1117" i="27"/>
  <c r="AB1069" i="27"/>
  <c r="AB1022" i="27"/>
  <c r="AB982" i="27"/>
  <c r="AB941" i="27"/>
  <c r="AB906" i="27"/>
  <c r="AB886" i="27"/>
  <c r="AB865" i="27"/>
  <c r="AB842" i="27"/>
  <c r="AB822" i="27"/>
  <c r="AB801" i="27"/>
  <c r="AB778" i="27"/>
  <c r="AB758" i="27"/>
  <c r="AB737" i="27"/>
  <c r="AB714" i="27"/>
  <c r="AB694" i="27"/>
  <c r="AB673" i="27"/>
  <c r="AB650" i="27"/>
  <c r="AB630" i="27"/>
  <c r="AB609" i="27"/>
  <c r="AB586" i="27"/>
  <c r="AB569" i="27"/>
  <c r="AB553" i="27"/>
  <c r="AB537" i="27"/>
  <c r="AB521" i="27"/>
  <c r="AB505" i="27"/>
  <c r="AB489" i="27"/>
  <c r="AB473" i="27"/>
  <c r="AB457" i="27"/>
  <c r="AB441" i="27"/>
  <c r="AB52" i="27"/>
  <c r="AB60" i="27"/>
  <c r="AB153" i="27"/>
  <c r="AB194" i="27"/>
  <c r="AB237" i="27"/>
  <c r="AB281" i="27"/>
  <c r="AB322" i="27"/>
  <c r="AB377" i="27"/>
  <c r="AB72" i="27"/>
  <c r="AB162" i="27"/>
  <c r="AB205" i="27"/>
  <c r="AB249" i="27"/>
  <c r="AB290" i="27"/>
  <c r="AB333" i="27"/>
  <c r="AB393" i="27"/>
  <c r="AB2735" i="27"/>
  <c r="AB2815" i="27"/>
  <c r="AB2919" i="27"/>
  <c r="AB3026" i="27"/>
  <c r="AB38" i="27"/>
  <c r="AB39" i="27"/>
  <c r="AB40" i="27"/>
  <c r="AB41" i="27"/>
  <c r="AB42" i="27"/>
  <c r="AB43" i="27"/>
  <c r="AB44" i="27"/>
  <c r="AB58" i="27"/>
  <c r="AB62" i="27"/>
  <c r="AB66" i="27"/>
  <c r="AB70" i="27"/>
  <c r="AB74" i="27"/>
  <c r="AB75" i="27"/>
  <c r="AB76" i="27"/>
  <c r="AB77" i="27"/>
  <c r="AB78" i="27"/>
  <c r="AB79" i="27"/>
  <c r="AB90" i="27"/>
  <c r="AB91" i="27"/>
  <c r="AB92" i="27"/>
  <c r="AB93" i="27"/>
  <c r="AB94" i="27"/>
  <c r="AB95" i="27"/>
  <c r="AB96" i="27"/>
  <c r="AB97" i="27"/>
  <c r="AB98" i="27"/>
  <c r="AB99" i="27"/>
  <c r="AB100" i="27"/>
  <c r="AB101" i="27"/>
  <c r="AB102" i="27"/>
  <c r="AB103" i="27"/>
  <c r="AB104" i="27"/>
  <c r="AB105" i="27"/>
  <c r="AB106" i="27"/>
  <c r="AB107" i="27"/>
  <c r="AB108" i="27"/>
  <c r="AB109" i="27"/>
  <c r="AB110" i="27"/>
  <c r="AB111" i="27"/>
  <c r="AB112" i="27"/>
  <c r="AB113" i="27"/>
  <c r="AB114" i="27"/>
  <c r="AB115" i="27"/>
  <c r="AB116" i="27"/>
  <c r="AB117" i="27"/>
  <c r="AB118" i="27"/>
  <c r="AB119" i="27"/>
  <c r="AB120" i="27"/>
  <c r="AB121" i="27"/>
  <c r="AB122" i="27"/>
  <c r="AB123" i="27"/>
  <c r="AB124" i="27"/>
  <c r="AB128" i="27"/>
  <c r="AB132" i="27"/>
  <c r="AB136" i="27"/>
  <c r="AB140" i="27"/>
  <c r="AB144" i="27"/>
  <c r="AB148" i="27"/>
  <c r="AB152" i="27"/>
  <c r="AB156" i="27"/>
  <c r="AB160" i="27"/>
  <c r="AB164" i="27"/>
  <c r="AB168" i="27"/>
  <c r="AB172" i="27"/>
  <c r="AB176" i="27"/>
  <c r="AB180" i="27"/>
  <c r="AB184" i="27"/>
  <c r="AA184" i="27" s="1"/>
  <c r="AB188" i="27"/>
  <c r="AB192" i="27"/>
  <c r="AB196" i="27"/>
  <c r="AB200" i="27"/>
  <c r="AB204" i="27"/>
  <c r="AB208" i="27"/>
  <c r="AB212" i="27"/>
  <c r="AB216" i="27"/>
  <c r="AB220" i="27"/>
  <c r="AB224" i="27"/>
  <c r="AB228" i="27"/>
  <c r="AB232" i="27"/>
  <c r="AA232" i="27" s="1"/>
  <c r="AB236" i="27"/>
  <c r="AB240" i="27"/>
  <c r="AB244" i="27"/>
  <c r="AB248" i="27"/>
  <c r="AB252" i="27"/>
  <c r="AB256" i="27"/>
  <c r="AB260" i="27"/>
  <c r="AB264" i="27"/>
  <c r="AB268" i="27"/>
  <c r="AB272" i="27"/>
  <c r="AB276" i="27"/>
  <c r="AA276" i="27" s="1"/>
  <c r="AB280" i="27"/>
  <c r="AB284" i="27"/>
  <c r="AB288" i="27"/>
  <c r="AB292" i="27"/>
  <c r="AB296" i="27"/>
  <c r="AB300" i="27"/>
  <c r="AB304" i="27"/>
  <c r="AB308" i="27"/>
  <c r="AB312" i="27"/>
  <c r="AB316" i="27"/>
  <c r="AB320" i="27"/>
  <c r="AB324" i="27"/>
  <c r="AB328" i="27"/>
  <c r="AB332" i="27"/>
  <c r="AB336" i="27"/>
  <c r="AB340" i="27"/>
  <c r="AA340" i="27" s="1"/>
  <c r="AB344" i="27"/>
  <c r="AB348" i="27"/>
  <c r="AA348" i="27" s="1"/>
  <c r="AB352" i="27"/>
  <c r="AA352" i="27" s="1"/>
  <c r="AB356" i="27"/>
  <c r="AB360" i="27"/>
  <c r="AB364" i="27"/>
  <c r="AB368" i="27"/>
  <c r="AB372" i="27"/>
  <c r="AA372" i="27" s="1"/>
  <c r="AB376" i="27"/>
  <c r="AB380" i="27"/>
  <c r="AB384" i="27"/>
  <c r="AB388" i="27"/>
  <c r="AB392" i="27"/>
  <c r="AB396" i="27"/>
  <c r="AB400" i="27"/>
  <c r="AB404" i="27"/>
  <c r="AB408" i="27"/>
  <c r="AB412" i="27"/>
  <c r="AB416" i="27"/>
  <c r="AB420" i="27"/>
  <c r="AB424" i="27"/>
  <c r="AB428" i="27"/>
  <c r="AB432" i="27"/>
  <c r="AB436" i="27"/>
  <c r="AB440" i="27"/>
  <c r="AB444" i="27"/>
  <c r="AB448" i="27"/>
  <c r="AB452" i="27"/>
  <c r="AB456" i="27"/>
  <c r="AB460" i="27"/>
  <c r="AB464" i="27"/>
  <c r="AB468" i="27"/>
  <c r="AB472" i="27"/>
  <c r="AB476" i="27"/>
  <c r="AB480" i="27"/>
  <c r="AB484" i="27"/>
  <c r="AB488" i="27"/>
  <c r="AB492" i="27"/>
  <c r="AB496" i="27"/>
  <c r="AB500" i="27"/>
  <c r="AB504" i="27"/>
  <c r="AB508" i="27"/>
  <c r="AB512" i="27"/>
  <c r="AB516" i="27"/>
  <c r="AB520" i="27"/>
  <c r="AB524" i="27"/>
  <c r="AB528" i="27"/>
  <c r="AB532" i="27"/>
  <c r="AB536" i="27"/>
  <c r="AB540" i="27"/>
  <c r="AB544" i="27"/>
  <c r="AB548" i="27"/>
  <c r="AB552" i="27"/>
  <c r="AB556" i="27"/>
  <c r="AB560" i="27"/>
  <c r="AB564" i="27"/>
  <c r="AB568" i="27"/>
  <c r="AB572" i="27"/>
  <c r="AB576" i="27"/>
  <c r="AB580" i="27"/>
  <c r="AB584" i="27"/>
  <c r="AB588" i="27"/>
  <c r="AB592" i="27"/>
  <c r="AB596" i="27"/>
  <c r="AB600" i="27"/>
  <c r="AB604" i="27"/>
  <c r="AB608" i="27"/>
  <c r="AB612" i="27"/>
  <c r="AB616" i="27"/>
  <c r="AB620" i="27"/>
  <c r="AB624" i="27"/>
  <c r="AB628" i="27"/>
  <c r="AB632" i="27"/>
  <c r="AB636" i="27"/>
  <c r="AB640" i="27"/>
  <c r="AB644" i="27"/>
  <c r="AB648" i="27"/>
  <c r="AB652" i="27"/>
  <c r="AB656" i="27"/>
  <c r="AB660" i="27"/>
  <c r="AB664" i="27"/>
  <c r="AB668" i="27"/>
  <c r="AB672" i="27"/>
  <c r="AB676" i="27"/>
  <c r="AB680" i="27"/>
  <c r="AB684" i="27"/>
  <c r="AB688" i="27"/>
  <c r="AB692" i="27"/>
  <c r="AB696" i="27"/>
  <c r="AB700" i="27"/>
  <c r="AB704" i="27"/>
  <c r="AB708" i="27"/>
  <c r="AB712" i="27"/>
  <c r="AB716" i="27"/>
  <c r="AB720" i="27"/>
  <c r="AB724" i="27"/>
  <c r="AB728" i="27"/>
  <c r="AB732" i="27"/>
  <c r="AB736" i="27"/>
  <c r="AB740" i="27"/>
  <c r="AB744" i="27"/>
  <c r="AB748" i="27"/>
  <c r="AB752" i="27"/>
  <c r="AB756" i="27"/>
  <c r="AB760" i="27"/>
  <c r="AB764" i="27"/>
  <c r="AB768" i="27"/>
  <c r="AB772" i="27"/>
  <c r="AB776" i="27"/>
  <c r="AB780" i="27"/>
  <c r="AB784" i="27"/>
  <c r="AB788" i="27"/>
  <c r="AB792" i="27"/>
  <c r="AB796" i="27"/>
  <c r="AB800" i="27"/>
  <c r="AB804" i="27"/>
  <c r="AB808" i="27"/>
  <c r="AB812" i="27"/>
  <c r="AB816" i="27"/>
  <c r="AB820" i="27"/>
  <c r="AB824" i="27"/>
  <c r="AB828" i="27"/>
  <c r="AB832" i="27"/>
  <c r="AB836" i="27"/>
  <c r="AB840" i="27"/>
  <c r="AB844" i="27"/>
  <c r="AB848" i="27"/>
  <c r="AB852" i="27"/>
  <c r="AB856" i="27"/>
  <c r="AB860" i="27"/>
  <c r="AB864" i="27"/>
  <c r="AB868" i="27"/>
  <c r="AB872" i="27"/>
  <c r="AB876" i="27"/>
  <c r="AB880" i="27"/>
  <c r="AB884" i="27"/>
  <c r="AB888" i="27"/>
  <c r="AB892" i="27"/>
  <c r="AB896" i="27"/>
  <c r="AB900" i="27"/>
  <c r="AB904" i="27"/>
  <c r="AB908" i="27"/>
  <c r="AB912" i="27"/>
  <c r="AB916" i="27"/>
  <c r="AB920" i="27"/>
  <c r="AB924" i="27"/>
  <c r="AB928" i="27"/>
  <c r="AB932" i="27"/>
  <c r="AB936" i="27"/>
  <c r="AB940" i="27"/>
  <c r="AB944" i="27"/>
  <c r="AB948" i="27"/>
  <c r="AB952" i="27"/>
  <c r="AB956" i="27"/>
  <c r="AB960" i="27"/>
  <c r="AB964" i="27"/>
  <c r="AB968" i="27"/>
  <c r="AB972" i="27"/>
  <c r="AB976" i="27"/>
  <c r="AB980" i="27"/>
  <c r="AB984" i="27"/>
  <c r="AB988" i="27"/>
  <c r="AB992" i="27"/>
  <c r="AB996" i="27"/>
  <c r="AB1000" i="27"/>
  <c r="AB1004" i="27"/>
  <c r="AB1008" i="27"/>
  <c r="AB1012" i="27"/>
  <c r="AB1016" i="27"/>
  <c r="AB1020" i="27"/>
  <c r="AB1024" i="27"/>
  <c r="AB1028" i="27"/>
  <c r="AB1032" i="27"/>
  <c r="AB1036" i="27"/>
  <c r="AB1040" i="27"/>
  <c r="AB1044" i="27"/>
  <c r="AB1048" i="27"/>
  <c r="AB1052" i="27"/>
  <c r="AB1056" i="27"/>
  <c r="AB1060" i="27"/>
  <c r="AB1064" i="27"/>
  <c r="AB1068" i="27"/>
  <c r="AB1072" i="27"/>
  <c r="AB1076" i="27"/>
  <c r="AB1080" i="27"/>
  <c r="AB1084" i="27"/>
  <c r="AB1088" i="27"/>
  <c r="AB1092" i="27"/>
  <c r="AB1096" i="27"/>
  <c r="AB1100" i="27"/>
  <c r="AB1104" i="27"/>
  <c r="AB1108" i="27"/>
  <c r="AB1112" i="27"/>
  <c r="AB1116" i="27"/>
  <c r="AB1120" i="27"/>
  <c r="AB1124" i="27"/>
  <c r="AB1128" i="27"/>
  <c r="AB1135" i="27"/>
  <c r="AB1142" i="27"/>
  <c r="AB1144" i="27"/>
  <c r="AB1151" i="27"/>
  <c r="AB1158" i="27"/>
  <c r="AB1160" i="27"/>
  <c r="AB1167" i="27"/>
  <c r="AB1174" i="27"/>
  <c r="AB1176" i="27"/>
  <c r="AB1183" i="27"/>
  <c r="AB1190" i="27"/>
  <c r="AB1192" i="27"/>
  <c r="AB1199" i="27"/>
  <c r="AB1207" i="27"/>
  <c r="AB1215" i="27"/>
  <c r="AB1223" i="27"/>
  <c r="AB1231" i="27"/>
  <c r="AB1239" i="27"/>
  <c r="AB1247" i="27"/>
  <c r="AB1255" i="27"/>
  <c r="AB1263" i="27"/>
  <c r="AB1271" i="27"/>
  <c r="AB1279" i="27"/>
  <c r="AB1287" i="27"/>
  <c r="AB1295" i="27"/>
  <c r="AB1303" i="27"/>
  <c r="AB1311" i="27"/>
  <c r="AB1319" i="27"/>
  <c r="AB1327" i="27"/>
  <c r="AB1335" i="27"/>
  <c r="AB1343" i="27"/>
  <c r="AB1351" i="27"/>
  <c r="AB1359" i="27"/>
  <c r="AB1367" i="27"/>
  <c r="AB1375" i="27"/>
  <c r="AB1383" i="27"/>
  <c r="AB1391" i="27"/>
  <c r="AB1399" i="27"/>
  <c r="AB1407" i="27"/>
  <c r="AB1415" i="27"/>
  <c r="AB1423" i="27"/>
  <c r="AB1431" i="27"/>
  <c r="AB1439" i="27"/>
  <c r="AB1447" i="27"/>
  <c r="AB1455" i="27"/>
  <c r="AB1463" i="27"/>
  <c r="AB1471" i="27"/>
  <c r="AB1479" i="27"/>
  <c r="AB1487" i="27"/>
  <c r="AB1495" i="27"/>
  <c r="AB1503" i="27"/>
  <c r="AB1511" i="27"/>
  <c r="AB1519" i="27"/>
  <c r="AB1527" i="27"/>
  <c r="AB1535" i="27"/>
  <c r="AB1543" i="27"/>
  <c r="AB1551" i="27"/>
  <c r="AB1559" i="27"/>
  <c r="AB1567" i="27"/>
  <c r="AB1575" i="27"/>
  <c r="AB1583" i="27"/>
  <c r="AB1599" i="27"/>
  <c r="AB1615" i="27"/>
  <c r="AB1631" i="27"/>
  <c r="AB1647" i="27"/>
  <c r="AB1663" i="27"/>
  <c r="AB1679" i="27"/>
  <c r="AB1695" i="27"/>
  <c r="AB1711" i="27"/>
  <c r="AB1727" i="27"/>
  <c r="AB1743" i="27"/>
  <c r="AB1759" i="27"/>
  <c r="AB1775" i="27"/>
  <c r="AB1791" i="27"/>
  <c r="AB1807" i="27"/>
  <c r="AB1823" i="27"/>
  <c r="AB1839" i="27"/>
  <c r="AB1855" i="27"/>
  <c r="AB1871" i="27"/>
  <c r="AB1887" i="27"/>
  <c r="AB1903" i="27"/>
  <c r="AB1919" i="27"/>
  <c r="AB1935" i="27"/>
  <c r="AB1951" i="27"/>
  <c r="AB1967" i="27"/>
  <c r="AB1983" i="27"/>
  <c r="AB1999" i="27"/>
  <c r="AB2015" i="27"/>
  <c r="AB2031" i="27"/>
  <c r="AB2047" i="27"/>
  <c r="AB2063" i="27"/>
  <c r="AB2079" i="27"/>
  <c r="AB2095" i="27"/>
  <c r="AB2106" i="27"/>
  <c r="AB2122" i="27"/>
  <c r="AB2138" i="27"/>
  <c r="AB2154" i="27"/>
  <c r="AB2170" i="27"/>
  <c r="AB2188" i="27"/>
  <c r="AB2195" i="27"/>
  <c r="AB2202" i="27"/>
  <c r="AB2252" i="27"/>
  <c r="AB2259" i="27"/>
  <c r="AB2266" i="27"/>
  <c r="AB2295" i="27"/>
  <c r="AB2327" i="27"/>
  <c r="AB2359" i="27"/>
  <c r="AB2391" i="27"/>
  <c r="AB2423" i="27"/>
  <c r="AB2455" i="27"/>
  <c r="AB2487" i="27"/>
  <c r="AB2499" i="27"/>
  <c r="AB2556" i="27"/>
  <c r="AB2660" i="27"/>
  <c r="AB2724" i="27"/>
  <c r="AB2772" i="27"/>
  <c r="AB2829" i="27"/>
  <c r="AB2940" i="27"/>
  <c r="AB2987" i="27"/>
  <c r="AB3070" i="27"/>
  <c r="AB3376" i="27"/>
  <c r="AB3372" i="27"/>
  <c r="AB3368" i="27"/>
  <c r="AB3364" i="27"/>
  <c r="AB3360" i="27"/>
  <c r="AB3356" i="27"/>
  <c r="AB3352" i="27"/>
  <c r="AB3348" i="27"/>
  <c r="AB3344" i="27"/>
  <c r="AB3340" i="27"/>
  <c r="AB3336" i="27"/>
  <c r="AB3332" i="27"/>
  <c r="AB3328" i="27"/>
  <c r="AB3324" i="27"/>
  <c r="AB3320" i="27"/>
  <c r="AB3316" i="27"/>
  <c r="AB3312" i="27"/>
  <c r="AB3308" i="27"/>
  <c r="AB3304" i="27"/>
  <c r="AB3300" i="27"/>
  <c r="AB3296" i="27"/>
  <c r="AB3292" i="27"/>
  <c r="AB3288" i="27"/>
  <c r="AB3284" i="27"/>
  <c r="AB3280" i="27"/>
  <c r="AB3276" i="27"/>
  <c r="AB3272" i="27"/>
  <c r="AB3268" i="27"/>
  <c r="AB3264" i="27"/>
  <c r="AB3260" i="27"/>
  <c r="AB3375" i="27"/>
  <c r="AB3371" i="27"/>
  <c r="AB3369" i="27"/>
  <c r="AB3365" i="27"/>
  <c r="AB3361" i="27"/>
  <c r="AB3357" i="27"/>
  <c r="AB3353" i="27"/>
  <c r="AB3349" i="27"/>
  <c r="AB3345" i="27"/>
  <c r="AB3341" i="27"/>
  <c r="AB3337" i="27"/>
  <c r="AB3333" i="27"/>
  <c r="AB3329" i="27"/>
  <c r="AB3325" i="27"/>
  <c r="AB3321" i="27"/>
  <c r="AB3317" i="27"/>
  <c r="AB3313" i="27"/>
  <c r="AB3309" i="27"/>
  <c r="AB3305" i="27"/>
  <c r="AB3301" i="27"/>
  <c r="AB3297" i="27"/>
  <c r="AB3293" i="27"/>
  <c r="AB3289" i="27"/>
  <c r="AB3285" i="27"/>
  <c r="AB3281" i="27"/>
  <c r="AB3277" i="27"/>
  <c r="AB3273" i="27"/>
  <c r="AB3269" i="27"/>
  <c r="AB3265" i="27"/>
  <c r="AB3261" i="27"/>
  <c r="AB3378" i="27"/>
  <c r="AB3370" i="27"/>
  <c r="AB3362" i="27"/>
  <c r="AB3354" i="27"/>
  <c r="AB3346" i="27"/>
  <c r="AB3338" i="27"/>
  <c r="AB3330" i="27"/>
  <c r="AB3322" i="27"/>
  <c r="AB3314" i="27"/>
  <c r="AB3306" i="27"/>
  <c r="AB3298" i="27"/>
  <c r="AB3377" i="27"/>
  <c r="AB3367" i="27"/>
  <c r="AB3359" i="27"/>
  <c r="AB3351" i="27"/>
  <c r="AB3343" i="27"/>
  <c r="AB3335" i="27"/>
  <c r="AB3327" i="27"/>
  <c r="AB3319" i="27"/>
  <c r="AB3311" i="27"/>
  <c r="AB3303" i="27"/>
  <c r="AB3295" i="27"/>
  <c r="AB3287" i="27"/>
  <c r="AB3279" i="27"/>
  <c r="AB3271" i="27"/>
  <c r="AB3263" i="27"/>
  <c r="AB3257" i="27"/>
  <c r="AB3253" i="27"/>
  <c r="AB3249" i="27"/>
  <c r="AB3245" i="27"/>
  <c r="AB3241" i="27"/>
  <c r="AB3237" i="27"/>
  <c r="AB3233" i="27"/>
  <c r="AB3229" i="27"/>
  <c r="AB3225" i="27"/>
  <c r="AB3221" i="27"/>
  <c r="AB3217" i="27"/>
  <c r="AB3213" i="27"/>
  <c r="AB3209" i="27"/>
  <c r="AB3205" i="27"/>
  <c r="AB3374" i="27"/>
  <c r="AB3366" i="27"/>
  <c r="AB3350" i="27"/>
  <c r="AB3334" i="27"/>
  <c r="AB3318" i="27"/>
  <c r="AB3302" i="27"/>
  <c r="AB3290" i="27"/>
  <c r="AB3286" i="27"/>
  <c r="AB3283" i="27"/>
  <c r="AB3255" i="27"/>
  <c r="AB3248" i="27"/>
  <c r="AB3246" i="27"/>
  <c r="AB3239" i="27"/>
  <c r="AB3232" i="27"/>
  <c r="AB3230" i="27"/>
  <c r="AB3223" i="27"/>
  <c r="AB3216" i="27"/>
  <c r="AB3214" i="27"/>
  <c r="AB3207" i="27"/>
  <c r="AB3202" i="27"/>
  <c r="AB3198" i="27"/>
  <c r="AB3194" i="27"/>
  <c r="AB3190" i="27"/>
  <c r="AB3186" i="27"/>
  <c r="AB3182" i="27"/>
  <c r="AB3178" i="27"/>
  <c r="AB3174" i="27"/>
  <c r="AB3170" i="27"/>
  <c r="AB3166" i="27"/>
  <c r="AB3358" i="27"/>
  <c r="AB3342" i="27"/>
  <c r="AB3326" i="27"/>
  <c r="AB3310" i="27"/>
  <c r="AB3274" i="27"/>
  <c r="AB3270" i="27"/>
  <c r="AB3267" i="27"/>
  <c r="AB3256" i="27"/>
  <c r="AB3254" i="27"/>
  <c r="AB3247" i="27"/>
  <c r="AB3240" i="27"/>
  <c r="AB3238" i="27"/>
  <c r="AB3231" i="27"/>
  <c r="AB3224" i="27"/>
  <c r="AB3222" i="27"/>
  <c r="AB3215" i="27"/>
  <c r="AB3208" i="27"/>
  <c r="AB3206" i="27"/>
  <c r="AB3200" i="27"/>
  <c r="AB3196" i="27"/>
  <c r="AB3192" i="27"/>
  <c r="AB3188" i="27"/>
  <c r="AB3184" i="27"/>
  <c r="AB3180" i="27"/>
  <c r="AB3176" i="27"/>
  <c r="AB3172" i="27"/>
  <c r="AB3168" i="27"/>
  <c r="AB3164" i="27"/>
  <c r="AB3160" i="27"/>
  <c r="AB3156" i="27"/>
  <c r="AB3152" i="27"/>
  <c r="AB3148" i="27"/>
  <c r="AB3144" i="27"/>
  <c r="AB3140" i="27"/>
  <c r="AB3136" i="27"/>
  <c r="AB3132" i="27"/>
  <c r="AB3128" i="27"/>
  <c r="AB3124" i="27"/>
  <c r="AB3120" i="27"/>
  <c r="AB3116" i="27"/>
  <c r="AB3112" i="27"/>
  <c r="AB3108" i="27"/>
  <c r="AB3104" i="27"/>
  <c r="AB3100" i="27"/>
  <c r="AB3096" i="27"/>
  <c r="AB3092" i="27"/>
  <c r="AB3088" i="27"/>
  <c r="AB3084" i="27"/>
  <c r="AB3080" i="27"/>
  <c r="AB3076" i="27"/>
  <c r="AB3072" i="27"/>
  <c r="AB3068" i="27"/>
  <c r="AB3064" i="27"/>
  <c r="AB3373" i="27"/>
  <c r="AB3339" i="27"/>
  <c r="AB3307" i="27"/>
  <c r="AB3282" i="27"/>
  <c r="AB3275" i="27"/>
  <c r="AB3242" i="27"/>
  <c r="AB3235" i="27"/>
  <c r="AB3228" i="27"/>
  <c r="AB3210" i="27"/>
  <c r="AB3203" i="27"/>
  <c r="AB3195" i="27"/>
  <c r="AB3187" i="27"/>
  <c r="AB3179" i="27"/>
  <c r="AB3171" i="27"/>
  <c r="AB3162" i="27"/>
  <c r="AB3155" i="27"/>
  <c r="AB3153" i="27"/>
  <c r="AB3146" i="27"/>
  <c r="AB3139" i="27"/>
  <c r="AB3137" i="27"/>
  <c r="AB3130" i="27"/>
  <c r="AB3123" i="27"/>
  <c r="AB3121" i="27"/>
  <c r="AB3114" i="27"/>
  <c r="AB3107" i="27"/>
  <c r="AB3105" i="27"/>
  <c r="AB3098" i="27"/>
  <c r="AB3091" i="27"/>
  <c r="AB3089" i="27"/>
  <c r="AB3082" i="27"/>
  <c r="AB3075" i="27"/>
  <c r="AB3073" i="27"/>
  <c r="AB3066" i="27"/>
  <c r="AB3060" i="27"/>
  <c r="AB3056" i="27"/>
  <c r="AB3052" i="27"/>
  <c r="AB3048" i="27"/>
  <c r="AB3044" i="27"/>
  <c r="AB3040" i="27"/>
  <c r="AB3036" i="27"/>
  <c r="AB3032" i="27"/>
  <c r="AB3028" i="27"/>
  <c r="AB3024" i="27"/>
  <c r="AB3020" i="27"/>
  <c r="AB3016" i="27"/>
  <c r="AB3012" i="27"/>
  <c r="AB3008" i="27"/>
  <c r="AB3004" i="27"/>
  <c r="AB3000" i="27"/>
  <c r="AB2996" i="27"/>
  <c r="AB3347" i="27"/>
  <c r="AB3315" i="27"/>
  <c r="AB3294" i="27"/>
  <c r="AB3266" i="27"/>
  <c r="AB3259" i="27"/>
  <c r="AB3252" i="27"/>
  <c r="AB3234" i="27"/>
  <c r="AB3227" i="27"/>
  <c r="AB3220" i="27"/>
  <c r="AB3197" i="27"/>
  <c r="AB3189" i="27"/>
  <c r="AB3181" i="27"/>
  <c r="AB3173" i="27"/>
  <c r="AB3165" i="27"/>
  <c r="AB3158" i="27"/>
  <c r="AB3151" i="27"/>
  <c r="AB3149" i="27"/>
  <c r="AB3142" i="27"/>
  <c r="AB3135" i="27"/>
  <c r="AB3133" i="27"/>
  <c r="AB3126" i="27"/>
  <c r="AB3119" i="27"/>
  <c r="AB3117" i="27"/>
  <c r="AB3110" i="27"/>
  <c r="AB3103" i="27"/>
  <c r="AB3101" i="27"/>
  <c r="AB3094" i="27"/>
  <c r="AB3087" i="27"/>
  <c r="AB3085" i="27"/>
  <c r="AB3078" i="27"/>
  <c r="AB3071" i="27"/>
  <c r="AB3069" i="27"/>
  <c r="AB3061" i="27"/>
  <c r="AB3057" i="27"/>
  <c r="AB3053" i="27"/>
  <c r="AB3049" i="27"/>
  <c r="AB3045" i="27"/>
  <c r="AB3041" i="27"/>
  <c r="AB3037" i="27"/>
  <c r="AB3033" i="27"/>
  <c r="AB3029" i="27"/>
  <c r="AB3025" i="27"/>
  <c r="AB3021" i="27"/>
  <c r="AB3017" i="27"/>
  <c r="AB3013" i="27"/>
  <c r="AB3009" i="27"/>
  <c r="AB3005" i="27"/>
  <c r="AB3001" i="27"/>
  <c r="AB2997" i="27"/>
  <c r="AB2993" i="27"/>
  <c r="AB2989" i="27"/>
  <c r="AB2985" i="27"/>
  <c r="AB2981" i="27"/>
  <c r="AB2977" i="27"/>
  <c r="AB2973" i="27"/>
  <c r="AB3323" i="27"/>
  <c r="AB3258" i="27"/>
  <c r="AB3251" i="27"/>
  <c r="AB3244" i="27"/>
  <c r="AB3191" i="27"/>
  <c r="AB3175" i="27"/>
  <c r="AB3161" i="27"/>
  <c r="AB3154" i="27"/>
  <c r="AB3147" i="27"/>
  <c r="AB3129" i="27"/>
  <c r="AB3122" i="27"/>
  <c r="AB3115" i="27"/>
  <c r="AB3097" i="27"/>
  <c r="AB3090" i="27"/>
  <c r="AB3083" i="27"/>
  <c r="AB3065" i="27"/>
  <c r="AB3062" i="27"/>
  <c r="AB3054" i="27"/>
  <c r="AB3046" i="27"/>
  <c r="AB3038" i="27"/>
  <c r="AB3030" i="27"/>
  <c r="AB3022" i="27"/>
  <c r="AB3014" i="27"/>
  <c r="AB3006" i="27"/>
  <c r="AB2998" i="27"/>
  <c r="AB2992" i="27"/>
  <c r="AB2990" i="27"/>
  <c r="AB2983" i="27"/>
  <c r="AB2976" i="27"/>
  <c r="AB2974" i="27"/>
  <c r="AB2969" i="27"/>
  <c r="AB2965" i="27"/>
  <c r="AB2961" i="27"/>
  <c r="AB2957" i="27"/>
  <c r="AB2953" i="27"/>
  <c r="AB2949" i="27"/>
  <c r="AB2945" i="27"/>
  <c r="AB2941" i="27"/>
  <c r="AB2937" i="27"/>
  <c r="AB2933" i="27"/>
  <c r="AB2929" i="27"/>
  <c r="AB2925" i="27"/>
  <c r="AB2921" i="27"/>
  <c r="AB2917" i="27"/>
  <c r="AB2913" i="27"/>
  <c r="AB2909" i="27"/>
  <c r="AB2905" i="27"/>
  <c r="AB2901" i="27"/>
  <c r="AB2897" i="27"/>
  <c r="AB2893" i="27"/>
  <c r="AB2889" i="27"/>
  <c r="AB2885" i="27"/>
  <c r="AB2881" i="27"/>
  <c r="AB2877" i="27"/>
  <c r="AB2873" i="27"/>
  <c r="AB2869" i="27"/>
  <c r="AB2865" i="27"/>
  <c r="AB3363" i="27"/>
  <c r="AB3299" i="27"/>
  <c r="AB3250" i="27"/>
  <c r="AB3243" i="27"/>
  <c r="AB3236" i="27"/>
  <c r="AB3201" i="27"/>
  <c r="AB3185" i="27"/>
  <c r="AB3169" i="27"/>
  <c r="AB3157" i="27"/>
  <c r="AB3150" i="27"/>
  <c r="AB3143" i="27"/>
  <c r="AB3125" i="27"/>
  <c r="AB3118" i="27"/>
  <c r="AB3111" i="27"/>
  <c r="AB3093" i="27"/>
  <c r="AB3086" i="27"/>
  <c r="AB3079" i="27"/>
  <c r="AB3059" i="27"/>
  <c r="AB3051" i="27"/>
  <c r="AB3043" i="27"/>
  <c r="AB3035" i="27"/>
  <c r="AB3027" i="27"/>
  <c r="AB3019" i="27"/>
  <c r="AB3011" i="27"/>
  <c r="AB3003" i="27"/>
  <c r="AB2995" i="27"/>
  <c r="AB2988" i="27"/>
  <c r="AB2986" i="27"/>
  <c r="AB2979" i="27"/>
  <c r="AB2972" i="27"/>
  <c r="AB2970" i="27"/>
  <c r="AB2966" i="27"/>
  <c r="AB2962" i="27"/>
  <c r="AB2958" i="27"/>
  <c r="AB2954" i="27"/>
  <c r="AB2950" i="27"/>
  <c r="AB2946" i="27"/>
  <c r="AB2942" i="27"/>
  <c r="AB2938" i="27"/>
  <c r="AB2934" i="27"/>
  <c r="AB2930" i="27"/>
  <c r="AB2926" i="27"/>
  <c r="AB2922" i="27"/>
  <c r="AB2918" i="27"/>
  <c r="AB2914" i="27"/>
  <c r="AB2910" i="27"/>
  <c r="AB2906" i="27"/>
  <c r="AB2902" i="27"/>
  <c r="AB2898" i="27"/>
  <c r="AB2894" i="27"/>
  <c r="AB2890" i="27"/>
  <c r="AB2886" i="27"/>
  <c r="AB2882" i="27"/>
  <c r="AB2878" i="27"/>
  <c r="AB2874" i="27"/>
  <c r="AB2870" i="27"/>
  <c r="AB2866" i="27"/>
  <c r="AB2862" i="27"/>
  <c r="AB2858" i="27"/>
  <c r="AB2854" i="27"/>
  <c r="AB2850" i="27"/>
  <c r="AB2846" i="27"/>
  <c r="AB2842" i="27"/>
  <c r="AB2838" i="27"/>
  <c r="AB2834" i="27"/>
  <c r="AB2830" i="27"/>
  <c r="AB2826" i="27"/>
  <c r="AB2822" i="27"/>
  <c r="AB2818" i="27"/>
  <c r="AB2814" i="27"/>
  <c r="AB2810" i="27"/>
  <c r="AB2806" i="27"/>
  <c r="AB2802" i="27"/>
  <c r="AB2798" i="27"/>
  <c r="AB2794" i="27"/>
  <c r="AB2790" i="27"/>
  <c r="AB2786" i="27"/>
  <c r="AB2782" i="27"/>
  <c r="AB2778" i="27"/>
  <c r="AB2774" i="27"/>
  <c r="AB2770" i="27"/>
  <c r="AB2766" i="27"/>
  <c r="AB2762" i="27"/>
  <c r="AB2758" i="27"/>
  <c r="AB2754" i="27"/>
  <c r="AB3355" i="27"/>
  <c r="AB3278" i="27"/>
  <c r="AB3226" i="27"/>
  <c r="AB3212" i="27"/>
  <c r="AB3199" i="27"/>
  <c r="AB3167" i="27"/>
  <c r="AB3145" i="27"/>
  <c r="AB3138" i="27"/>
  <c r="AB3131" i="27"/>
  <c r="AB3081" i="27"/>
  <c r="AB3074" i="27"/>
  <c r="AB3067" i="27"/>
  <c r="AB3050" i="27"/>
  <c r="AB3034" i="27"/>
  <c r="AB3018" i="27"/>
  <c r="AB3002" i="27"/>
  <c r="AB2982" i="27"/>
  <c r="AB2975" i="27"/>
  <c r="AB2963" i="27"/>
  <c r="AB2955" i="27"/>
  <c r="AB2947" i="27"/>
  <c r="AB2939" i="27"/>
  <c r="AB2931" i="27"/>
  <c r="AB2923" i="27"/>
  <c r="AB2915" i="27"/>
  <c r="AB2907" i="27"/>
  <c r="AB2899" i="27"/>
  <c r="AB2891" i="27"/>
  <c r="AB2883" i="27"/>
  <c r="AB2875" i="27"/>
  <c r="AB2867" i="27"/>
  <c r="AB2857" i="27"/>
  <c r="AB2855" i="27"/>
  <c r="AB2848" i="27"/>
  <c r="AB2841" i="27"/>
  <c r="AB2839" i="27"/>
  <c r="AB2832" i="27"/>
  <c r="AB2825" i="27"/>
  <c r="AB2823" i="27"/>
  <c r="AB2816" i="27"/>
  <c r="AB2809" i="27"/>
  <c r="AB2807" i="27"/>
  <c r="AB2800" i="27"/>
  <c r="AB2793" i="27"/>
  <c r="AB2791" i="27"/>
  <c r="AB2784" i="27"/>
  <c r="AB2777" i="27"/>
  <c r="AB2775" i="27"/>
  <c r="AB2768" i="27"/>
  <c r="AB2761" i="27"/>
  <c r="AB2759" i="27"/>
  <c r="AB2752" i="27"/>
  <c r="AB2749" i="27"/>
  <c r="AB2745" i="27"/>
  <c r="AB2741" i="27"/>
  <c r="AB2737" i="27"/>
  <c r="AB2733" i="27"/>
  <c r="AB2729" i="27"/>
  <c r="AB2725" i="27"/>
  <c r="AB2721" i="27"/>
  <c r="AB2717" i="27"/>
  <c r="AB2713" i="27"/>
  <c r="AB2709" i="27"/>
  <c r="AB2705" i="27"/>
  <c r="AB2701" i="27"/>
  <c r="AB2697" i="27"/>
  <c r="AB2693" i="27"/>
  <c r="AB2689" i="27"/>
  <c r="AB2685" i="27"/>
  <c r="AB2681" i="27"/>
  <c r="AB2677" i="27"/>
  <c r="AB2673" i="27"/>
  <c r="AB2669" i="27"/>
  <c r="AB2665" i="27"/>
  <c r="AB2661" i="27"/>
  <c r="AB2657" i="27"/>
  <c r="AB2653" i="27"/>
  <c r="AB2649" i="27"/>
  <c r="AB2645" i="27"/>
  <c r="AB2641" i="27"/>
  <c r="AB2637" i="27"/>
  <c r="AB2633" i="27"/>
  <c r="AB2629" i="27"/>
  <c r="AB2625" i="27"/>
  <c r="AB2621" i="27"/>
  <c r="AB2617" i="27"/>
  <c r="AB2613" i="27"/>
  <c r="AB2609" i="27"/>
  <c r="AB2605" i="27"/>
  <c r="AB3211" i="27"/>
  <c r="AB3177" i="27"/>
  <c r="AB3159" i="27"/>
  <c r="AB3109" i="27"/>
  <c r="AB3102" i="27"/>
  <c r="AB3095" i="27"/>
  <c r="AB3055" i="27"/>
  <c r="AB3039" i="27"/>
  <c r="AB3023" i="27"/>
  <c r="AB3007" i="27"/>
  <c r="AB2978" i="27"/>
  <c r="AB2971" i="27"/>
  <c r="AB2968" i="27"/>
  <c r="AB2960" i="27"/>
  <c r="AB2952" i="27"/>
  <c r="AB2944" i="27"/>
  <c r="AB2936" i="27"/>
  <c r="AB2928" i="27"/>
  <c r="AB2920" i="27"/>
  <c r="AB2912" i="27"/>
  <c r="AB2904" i="27"/>
  <c r="AB2896" i="27"/>
  <c r="AB2888" i="27"/>
  <c r="AB2880" i="27"/>
  <c r="AB2872" i="27"/>
  <c r="AB2864" i="27"/>
  <c r="AB2860" i="27"/>
  <c r="AB2853" i="27"/>
  <c r="AB2851" i="27"/>
  <c r="AB2844" i="27"/>
  <c r="AB2837" i="27"/>
  <c r="AB2835" i="27"/>
  <c r="AB2828" i="27"/>
  <c r="AB2821" i="27"/>
  <c r="AB2819" i="27"/>
  <c r="AB2812" i="27"/>
  <c r="AB2805" i="27"/>
  <c r="AB2803" i="27"/>
  <c r="AB2796" i="27"/>
  <c r="AB2789" i="27"/>
  <c r="AB2787" i="27"/>
  <c r="AB2780" i="27"/>
  <c r="AB2773" i="27"/>
  <c r="AB2771" i="27"/>
  <c r="AB2764" i="27"/>
  <c r="AB2757" i="27"/>
  <c r="AB2755" i="27"/>
  <c r="AB2750" i="27"/>
  <c r="AB2746" i="27"/>
  <c r="AB2742" i="27"/>
  <c r="AB2738" i="27"/>
  <c r="AB2734" i="27"/>
  <c r="AB2730" i="27"/>
  <c r="AB2726" i="27"/>
  <c r="AB2722" i="27"/>
  <c r="AB2718" i="27"/>
  <c r="AB2714" i="27"/>
  <c r="AB2710" i="27"/>
  <c r="AB2706" i="27"/>
  <c r="AB2702" i="27"/>
  <c r="AB2698" i="27"/>
  <c r="AB2694" i="27"/>
  <c r="AB2690" i="27"/>
  <c r="AB2686" i="27"/>
  <c r="AB2682" i="27"/>
  <c r="AB2678" i="27"/>
  <c r="AB2674" i="27"/>
  <c r="AB2670" i="27"/>
  <c r="AB2666" i="27"/>
  <c r="AB2662" i="27"/>
  <c r="AB2658" i="27"/>
  <c r="AB2654" i="27"/>
  <c r="AB2650" i="27"/>
  <c r="AB2646" i="27"/>
  <c r="AB2642" i="27"/>
  <c r="AB2638" i="27"/>
  <c r="AB2634" i="27"/>
  <c r="AB2630" i="27"/>
  <c r="AB2626" i="27"/>
  <c r="AB2622" i="27"/>
  <c r="AB2618" i="27"/>
  <c r="AB2614" i="27"/>
  <c r="AB2610" i="27"/>
  <c r="AB2606" i="27"/>
  <c r="AB2602" i="27"/>
  <c r="AB2598" i="27"/>
  <c r="AB2594" i="27"/>
  <c r="AB2590" i="27"/>
  <c r="AB2586" i="27"/>
  <c r="AB2582" i="27"/>
  <c r="AB2578" i="27"/>
  <c r="AB2574" i="27"/>
  <c r="AB2570" i="27"/>
  <c r="AB2566" i="27"/>
  <c r="AB2562" i="27"/>
  <c r="AB2558" i="27"/>
  <c r="AB2554" i="27"/>
  <c r="AB2550" i="27"/>
  <c r="AB2546" i="27"/>
  <c r="AB2542" i="27"/>
  <c r="AB2538" i="27"/>
  <c r="AB2534" i="27"/>
  <c r="AB2530" i="27"/>
  <c r="AB2526" i="27"/>
  <c r="AB2522" i="27"/>
  <c r="AB2518" i="27"/>
  <c r="AB2514" i="27"/>
  <c r="AB2510" i="27"/>
  <c r="AB2506" i="27"/>
  <c r="AB2502" i="27"/>
  <c r="AB2498" i="27"/>
  <c r="AB2494" i="27"/>
  <c r="AB3183" i="27"/>
  <c r="AB3163" i="27"/>
  <c r="AB3106" i="27"/>
  <c r="AB3042" i="27"/>
  <c r="AB3010" i="27"/>
  <c r="AB2991" i="27"/>
  <c r="AB2984" i="27"/>
  <c r="AB2959" i="27"/>
  <c r="AB2943" i="27"/>
  <c r="AB2927" i="27"/>
  <c r="AB2911" i="27"/>
  <c r="AB2895" i="27"/>
  <c r="AB2879" i="27"/>
  <c r="AB2863" i="27"/>
  <c r="AB2856" i="27"/>
  <c r="AB2849" i="27"/>
  <c r="AB2831" i="27"/>
  <c r="AB2824" i="27"/>
  <c r="AB2817" i="27"/>
  <c r="AB2799" i="27"/>
  <c r="AB2792" i="27"/>
  <c r="AB2785" i="27"/>
  <c r="AB2767" i="27"/>
  <c r="AB2760" i="27"/>
  <c r="AB2753" i="27"/>
  <c r="AB2747" i="27"/>
  <c r="AB2739" i="27"/>
  <c r="AB2731" i="27"/>
  <c r="AB2723" i="27"/>
  <c r="AB2715" i="27"/>
  <c r="AB2707" i="27"/>
  <c r="AB2699" i="27"/>
  <c r="AB2691" i="27"/>
  <c r="AB2683" i="27"/>
  <c r="AB2675" i="27"/>
  <c r="AB2667" i="27"/>
  <c r="AB2659" i="27"/>
  <c r="AB2651" i="27"/>
  <c r="AB2643" i="27"/>
  <c r="AB2635" i="27"/>
  <c r="AB2627" i="27"/>
  <c r="AB2619" i="27"/>
  <c r="AB2611" i="27"/>
  <c r="AB2600" i="27"/>
  <c r="AB2593" i="27"/>
  <c r="AB2591" i="27"/>
  <c r="AB2584" i="27"/>
  <c r="AB2577" i="27"/>
  <c r="AB2575" i="27"/>
  <c r="AB2568" i="27"/>
  <c r="AB2561" i="27"/>
  <c r="AB2559" i="27"/>
  <c r="AB2552" i="27"/>
  <c r="AB2545" i="27"/>
  <c r="AB2543" i="27"/>
  <c r="AB2536" i="27"/>
  <c r="AB2529" i="27"/>
  <c r="AB2527" i="27"/>
  <c r="AB2520" i="27"/>
  <c r="AB2513" i="27"/>
  <c r="AB2511" i="27"/>
  <c r="AB2504" i="27"/>
  <c r="AB2497" i="27"/>
  <c r="AB2495" i="27"/>
  <c r="AB2492" i="27"/>
  <c r="AB2488" i="27"/>
  <c r="AB2484" i="27"/>
  <c r="AB2480" i="27"/>
  <c r="AB2476" i="27"/>
  <c r="AB2472" i="27"/>
  <c r="AB2468" i="27"/>
  <c r="AB2464" i="27"/>
  <c r="AB2460" i="27"/>
  <c r="AB2456" i="27"/>
  <c r="AB2452" i="27"/>
  <c r="AB2448" i="27"/>
  <c r="AB2444" i="27"/>
  <c r="AB2440" i="27"/>
  <c r="AB2436" i="27"/>
  <c r="AB2432" i="27"/>
  <c r="AB2428" i="27"/>
  <c r="AB2424" i="27"/>
  <c r="AB2420" i="27"/>
  <c r="AB2416" i="27"/>
  <c r="AB2412" i="27"/>
  <c r="AB2408" i="27"/>
  <c r="AB2404" i="27"/>
  <c r="AB2400" i="27"/>
  <c r="AB2396" i="27"/>
  <c r="AB2392" i="27"/>
  <c r="AB2388" i="27"/>
  <c r="AB2384" i="27"/>
  <c r="AB2380" i="27"/>
  <c r="AB2376" i="27"/>
  <c r="AB2372" i="27"/>
  <c r="AB2368" i="27"/>
  <c r="AB2364" i="27"/>
  <c r="AB2360" i="27"/>
  <c r="AB2356" i="27"/>
  <c r="AB2352" i="27"/>
  <c r="AB2348" i="27"/>
  <c r="AB2344" i="27"/>
  <c r="AB2340" i="27"/>
  <c r="AB2336" i="27"/>
  <c r="AB2332" i="27"/>
  <c r="AB2328" i="27"/>
  <c r="AB2324" i="27"/>
  <c r="AB2320" i="27"/>
  <c r="AB2316" i="27"/>
  <c r="AB2312" i="27"/>
  <c r="AB2308" i="27"/>
  <c r="AB2304" i="27"/>
  <c r="AB2300" i="27"/>
  <c r="AB2296" i="27"/>
  <c r="AB3331" i="27"/>
  <c r="AB3262" i="27"/>
  <c r="AB3204" i="27"/>
  <c r="AB3134" i="27"/>
  <c r="AB3077" i="27"/>
  <c r="AB3063" i="27"/>
  <c r="AB3031" i="27"/>
  <c r="AB2999" i="27"/>
  <c r="AB2964" i="27"/>
  <c r="AB2948" i="27"/>
  <c r="AB2932" i="27"/>
  <c r="AB2916" i="27"/>
  <c r="AB2900" i="27"/>
  <c r="AB2884" i="27"/>
  <c r="AB2868" i="27"/>
  <c r="AB2859" i="27"/>
  <c r="AB2852" i="27"/>
  <c r="AB2845" i="27"/>
  <c r="AB2827" i="27"/>
  <c r="AB2820" i="27"/>
  <c r="AB2813" i="27"/>
  <c r="AB2795" i="27"/>
  <c r="AB2788" i="27"/>
  <c r="AB2781" i="27"/>
  <c r="AB2763" i="27"/>
  <c r="AB2756" i="27"/>
  <c r="AB2744" i="27"/>
  <c r="AB2736" i="27"/>
  <c r="AB2728" i="27"/>
  <c r="AB2720" i="27"/>
  <c r="AB2712" i="27"/>
  <c r="AB2704" i="27"/>
  <c r="AB2696" i="27"/>
  <c r="AB2688" i="27"/>
  <c r="AB2680" i="27"/>
  <c r="AB2672" i="27"/>
  <c r="AB2664" i="27"/>
  <c r="AB2656" i="27"/>
  <c r="AB2648" i="27"/>
  <c r="AB2640" i="27"/>
  <c r="AB2632" i="27"/>
  <c r="AB2624" i="27"/>
  <c r="AB2616" i="27"/>
  <c r="AB2608" i="27"/>
  <c r="AB2603" i="27"/>
  <c r="AB2596" i="27"/>
  <c r="AB2589" i="27"/>
  <c r="AB2587" i="27"/>
  <c r="AB2580" i="27"/>
  <c r="AB2573" i="27"/>
  <c r="AB2571" i="27"/>
  <c r="AB2564" i="27"/>
  <c r="AB2557" i="27"/>
  <c r="AB2555" i="27"/>
  <c r="AB2548" i="27"/>
  <c r="AB2541" i="27"/>
  <c r="AB2539" i="27"/>
  <c r="AB2532" i="27"/>
  <c r="AB2525" i="27"/>
  <c r="AB2523" i="27"/>
  <c r="AB2516" i="27"/>
  <c r="AB2509" i="27"/>
  <c r="AB2507" i="27"/>
  <c r="AB2500" i="27"/>
  <c r="AB2493" i="27"/>
  <c r="AB2489" i="27"/>
  <c r="AB2485" i="27"/>
  <c r="AB2481" i="27"/>
  <c r="AB2477" i="27"/>
  <c r="AB2473" i="27"/>
  <c r="AB2469" i="27"/>
  <c r="AB2465" i="27"/>
  <c r="AB2461" i="27"/>
  <c r="AB2457" i="27"/>
  <c r="AB2453" i="27"/>
  <c r="AB2449" i="27"/>
  <c r="AB2445" i="27"/>
  <c r="AB2441" i="27"/>
  <c r="AB2437" i="27"/>
  <c r="AB2433" i="27"/>
  <c r="AB2429" i="27"/>
  <c r="AB2425" i="27"/>
  <c r="AB2421" i="27"/>
  <c r="AB2417" i="27"/>
  <c r="AB2413" i="27"/>
  <c r="AB2409" i="27"/>
  <c r="AB2405" i="27"/>
  <c r="AB2401" i="27"/>
  <c r="AB2397" i="27"/>
  <c r="AB2393" i="27"/>
  <c r="AB2389" i="27"/>
  <c r="AB2385" i="27"/>
  <c r="AB2381" i="27"/>
  <c r="AB2377" i="27"/>
  <c r="AB2373" i="27"/>
  <c r="AB2369" i="27"/>
  <c r="AB2365" i="27"/>
  <c r="AB2361" i="27"/>
  <c r="AB2357" i="27"/>
  <c r="AB2353" i="27"/>
  <c r="AB2349" i="27"/>
  <c r="AB2345" i="27"/>
  <c r="AB2341" i="27"/>
  <c r="AB2337" i="27"/>
  <c r="AB2333" i="27"/>
  <c r="AB2329" i="27"/>
  <c r="AB2325" i="27"/>
  <c r="AB2321" i="27"/>
  <c r="AB2317" i="27"/>
  <c r="AB2313" i="27"/>
  <c r="AB2309" i="27"/>
  <c r="AB2305" i="27"/>
  <c r="AB2301" i="27"/>
  <c r="AB2297" i="27"/>
  <c r="AB2293" i="27"/>
  <c r="AB2289" i="27"/>
  <c r="AB2285" i="27"/>
  <c r="AB2281" i="27"/>
  <c r="AB2277" i="27"/>
  <c r="AB2273" i="27"/>
  <c r="AB2269" i="27"/>
  <c r="AB2265" i="27"/>
  <c r="AB2261" i="27"/>
  <c r="AB2257" i="27"/>
  <c r="AB2253" i="27"/>
  <c r="AB2249" i="27"/>
  <c r="AB2245" i="27"/>
  <c r="AB2241" i="27"/>
  <c r="AB2237" i="27"/>
  <c r="AB2233" i="27"/>
  <c r="AB2229" i="27"/>
  <c r="AB2225" i="27"/>
  <c r="AB2221" i="27"/>
  <c r="AB2217" i="27"/>
  <c r="AB2213" i="27"/>
  <c r="AB2209" i="27"/>
  <c r="AB2205" i="27"/>
  <c r="AB2201" i="27"/>
  <c r="AB2197" i="27"/>
  <c r="AB2193" i="27"/>
  <c r="AB2189" i="27"/>
  <c r="AB2185" i="27"/>
  <c r="AB2181" i="27"/>
  <c r="AB3219" i="27"/>
  <c r="AB3113" i="27"/>
  <c r="AB3058" i="27"/>
  <c r="AB2967" i="27"/>
  <c r="AB2935" i="27"/>
  <c r="AB2903" i="27"/>
  <c r="AB2871" i="27"/>
  <c r="AB2847" i="27"/>
  <c r="AB2840" i="27"/>
  <c r="AB2833" i="27"/>
  <c r="AB2783" i="27"/>
  <c r="AB2776" i="27"/>
  <c r="AB2769" i="27"/>
  <c r="AB2743" i="27"/>
  <c r="AB2727" i="27"/>
  <c r="AB2711" i="27"/>
  <c r="AB2695" i="27"/>
  <c r="AB2679" i="27"/>
  <c r="AB2663" i="27"/>
  <c r="AB2647" i="27"/>
  <c r="AB2631" i="27"/>
  <c r="AB2615" i="27"/>
  <c r="AB2601" i="27"/>
  <c r="AB2583" i="27"/>
  <c r="AB2576" i="27"/>
  <c r="AB2569" i="27"/>
  <c r="AB2551" i="27"/>
  <c r="AB2544" i="27"/>
  <c r="AB2537" i="27"/>
  <c r="AB2519" i="27"/>
  <c r="AB2512" i="27"/>
  <c r="AB2505" i="27"/>
  <c r="AB2486" i="27"/>
  <c r="AB2478" i="27"/>
  <c r="AB2470" i="27"/>
  <c r="AB2462" i="27"/>
  <c r="AB2454" i="27"/>
  <c r="AB2446" i="27"/>
  <c r="AB2438" i="27"/>
  <c r="AB2430" i="27"/>
  <c r="AB2422" i="27"/>
  <c r="AB2414" i="27"/>
  <c r="AB2406" i="27"/>
  <c r="AB2398" i="27"/>
  <c r="AB2390" i="27"/>
  <c r="AB2382" i="27"/>
  <c r="AB2374" i="27"/>
  <c r="AB2366" i="27"/>
  <c r="AB2358" i="27"/>
  <c r="AB2350" i="27"/>
  <c r="AB2342" i="27"/>
  <c r="AB2334" i="27"/>
  <c r="AB2326" i="27"/>
  <c r="AB2318" i="27"/>
  <c r="AB2310" i="27"/>
  <c r="AB2302" i="27"/>
  <c r="AB2294" i="27"/>
  <c r="AB2287" i="27"/>
  <c r="AB2280" i="27"/>
  <c r="AB2278" i="27"/>
  <c r="AB2271" i="27"/>
  <c r="AB2264" i="27"/>
  <c r="AB2262" i="27"/>
  <c r="AB2255" i="27"/>
  <c r="AB2248" i="27"/>
  <c r="AB2246" i="27"/>
  <c r="AB2239" i="27"/>
  <c r="AB2232" i="27"/>
  <c r="AB2230" i="27"/>
  <c r="AB2223" i="27"/>
  <c r="AB2216" i="27"/>
  <c r="AB2214" i="27"/>
  <c r="AB2207" i="27"/>
  <c r="AB2200" i="27"/>
  <c r="AB2198" i="27"/>
  <c r="AB2191" i="27"/>
  <c r="AB2184" i="27"/>
  <c r="AB2182" i="27"/>
  <c r="AB2179" i="27"/>
  <c r="AB2175" i="27"/>
  <c r="AB2171" i="27"/>
  <c r="AB2167" i="27"/>
  <c r="AB2163" i="27"/>
  <c r="AB2159" i="27"/>
  <c r="AB2155" i="27"/>
  <c r="AB2151" i="27"/>
  <c r="AB2147" i="27"/>
  <c r="AB2143" i="27"/>
  <c r="AB2139" i="27"/>
  <c r="AB2135" i="27"/>
  <c r="AB2131" i="27"/>
  <c r="AB2127" i="27"/>
  <c r="AB2123" i="27"/>
  <c r="AB2119" i="27"/>
  <c r="AB2115" i="27"/>
  <c r="AB2111" i="27"/>
  <c r="AB2107" i="27"/>
  <c r="AB2103" i="27"/>
  <c r="AB2100" i="27"/>
  <c r="AB2096" i="27"/>
  <c r="AB2092" i="27"/>
  <c r="AB2088" i="27"/>
  <c r="AB2084" i="27"/>
  <c r="AB2080" i="27"/>
  <c r="AB2076" i="27"/>
  <c r="AB2072" i="27"/>
  <c r="AB2068" i="27"/>
  <c r="AB2064" i="27"/>
  <c r="AB2060" i="27"/>
  <c r="AB2056" i="27"/>
  <c r="AB2052" i="27"/>
  <c r="AB2048" i="27"/>
  <c r="AB2044" i="27"/>
  <c r="AB2040" i="27"/>
  <c r="AB2036" i="27"/>
  <c r="AB2032" i="27"/>
  <c r="AB2028" i="27"/>
  <c r="AB2024" i="27"/>
  <c r="AB2020" i="27"/>
  <c r="AB2016" i="27"/>
  <c r="AB2012" i="27"/>
  <c r="AB2008" i="27"/>
  <c r="AB2004" i="27"/>
  <c r="AB2000" i="27"/>
  <c r="AB1996" i="27"/>
  <c r="AB1992" i="27"/>
  <c r="AB1988" i="27"/>
  <c r="AB1984" i="27"/>
  <c r="AB1980" i="27"/>
  <c r="AB1976" i="27"/>
  <c r="AB1972" i="27"/>
  <c r="AB1968" i="27"/>
  <c r="AB1964" i="27"/>
  <c r="AB1960" i="27"/>
  <c r="AB1956" i="27"/>
  <c r="AB1952" i="27"/>
  <c r="AB1948" i="27"/>
  <c r="AB1944" i="27"/>
  <c r="AB1940" i="27"/>
  <c r="AB1936" i="27"/>
  <c r="AB1932" i="27"/>
  <c r="AB1928" i="27"/>
  <c r="AB1924" i="27"/>
  <c r="AB1920" i="27"/>
  <c r="AB1916" i="27"/>
  <c r="AB1912" i="27"/>
  <c r="AB1908" i="27"/>
  <c r="AB1904" i="27"/>
  <c r="AB1900" i="27"/>
  <c r="AB1896" i="27"/>
  <c r="AB1892" i="27"/>
  <c r="AB1888" i="27"/>
  <c r="AB1884" i="27"/>
  <c r="AB1880" i="27"/>
  <c r="AB1876" i="27"/>
  <c r="AB1872" i="27"/>
  <c r="AB1868" i="27"/>
  <c r="AB1864" i="27"/>
  <c r="AB1860" i="27"/>
  <c r="AB1856" i="27"/>
  <c r="AB1852" i="27"/>
  <c r="AB1848" i="27"/>
  <c r="AB1844" i="27"/>
  <c r="AB1840" i="27"/>
  <c r="AB1836" i="27"/>
  <c r="AB1832" i="27"/>
  <c r="AB1828" i="27"/>
  <c r="AB1824" i="27"/>
  <c r="AB1820" i="27"/>
  <c r="AB1816" i="27"/>
  <c r="AB1812" i="27"/>
  <c r="AB1808" i="27"/>
  <c r="AB1804" i="27"/>
  <c r="AB1800" i="27"/>
  <c r="AB1796" i="27"/>
  <c r="AB1792" i="27"/>
  <c r="AB1788" i="27"/>
  <c r="AB1784" i="27"/>
  <c r="AB1780" i="27"/>
  <c r="AB1776" i="27"/>
  <c r="AB1772" i="27"/>
  <c r="AB1768" i="27"/>
  <c r="AB1764" i="27"/>
  <c r="AB1760" i="27"/>
  <c r="AB1756" i="27"/>
  <c r="AB1752" i="27"/>
  <c r="AB1748" i="27"/>
  <c r="AB1744" i="27"/>
  <c r="AB1740" i="27"/>
  <c r="AB1736" i="27"/>
  <c r="AB1732" i="27"/>
  <c r="AB1728" i="27"/>
  <c r="AB1724" i="27"/>
  <c r="AB1720" i="27"/>
  <c r="AB1716" i="27"/>
  <c r="AB1712" i="27"/>
  <c r="AB1708" i="27"/>
  <c r="AB1704" i="27"/>
  <c r="AB1700" i="27"/>
  <c r="AB1696" i="27"/>
  <c r="AB1692" i="27"/>
  <c r="AB1688" i="27"/>
  <c r="AB1684" i="27"/>
  <c r="AB1680" i="27"/>
  <c r="AB1676" i="27"/>
  <c r="AB1672" i="27"/>
  <c r="AB1668" i="27"/>
  <c r="AB1664" i="27"/>
  <c r="AB1660" i="27"/>
  <c r="AB1656" i="27"/>
  <c r="AB1652" i="27"/>
  <c r="AB1648" i="27"/>
  <c r="AB1644" i="27"/>
  <c r="AB1640" i="27"/>
  <c r="AB1636" i="27"/>
  <c r="AB1632" i="27"/>
  <c r="AB1628" i="27"/>
  <c r="AB1624" i="27"/>
  <c r="AB1620" i="27"/>
  <c r="AB1616" i="27"/>
  <c r="AB1612" i="27"/>
  <c r="AB1608" i="27"/>
  <c r="AB1604" i="27"/>
  <c r="AB1600" i="27"/>
  <c r="AB1596" i="27"/>
  <c r="AB1592" i="27"/>
  <c r="AB1588" i="27"/>
  <c r="AB1584" i="27"/>
  <c r="AB3291" i="27"/>
  <c r="AB3218" i="27"/>
  <c r="AB3141" i="27"/>
  <c r="AB3015" i="27"/>
  <c r="AB2994" i="27"/>
  <c r="AB2980" i="27"/>
  <c r="AB2956" i="27"/>
  <c r="AB2924" i="27"/>
  <c r="AB2892" i="27"/>
  <c r="AB2861" i="27"/>
  <c r="AB2811" i="27"/>
  <c r="AB2804" i="27"/>
  <c r="AB2797" i="27"/>
  <c r="AB2748" i="27"/>
  <c r="AB2732" i="27"/>
  <c r="AB2716" i="27"/>
  <c r="AB2700" i="27"/>
  <c r="AB2684" i="27"/>
  <c r="AB2668" i="27"/>
  <c r="AB2652" i="27"/>
  <c r="AB2636" i="27"/>
  <c r="AB2620" i="27"/>
  <c r="AB2604" i="27"/>
  <c r="AB2597" i="27"/>
  <c r="AB2579" i="27"/>
  <c r="AB2572" i="27"/>
  <c r="AB2565" i="27"/>
  <c r="AB2547" i="27"/>
  <c r="AB2540" i="27"/>
  <c r="AB2533" i="27"/>
  <c r="AB2515" i="27"/>
  <c r="AB2508" i="27"/>
  <c r="AB2501" i="27"/>
  <c r="AB2491" i="27"/>
  <c r="AB2483" i="27"/>
  <c r="AB2475" i="27"/>
  <c r="AB2467" i="27"/>
  <c r="AB2459" i="27"/>
  <c r="AB2451" i="27"/>
  <c r="AB2443" i="27"/>
  <c r="AB2435" i="27"/>
  <c r="AB2427" i="27"/>
  <c r="AB2419" i="27"/>
  <c r="AB2411" i="27"/>
  <c r="AB2403" i="27"/>
  <c r="AB2395" i="27"/>
  <c r="AB2387" i="27"/>
  <c r="AB2379" i="27"/>
  <c r="AB2371" i="27"/>
  <c r="AB2363" i="27"/>
  <c r="AB2355" i="27"/>
  <c r="AB2347" i="27"/>
  <c r="AB2339" i="27"/>
  <c r="AB2331" i="27"/>
  <c r="AB2323" i="27"/>
  <c r="AB2315" i="27"/>
  <c r="AB2307" i="27"/>
  <c r="AB2299" i="27"/>
  <c r="AB2292" i="27"/>
  <c r="AB2290" i="27"/>
  <c r="AB2283" i="27"/>
  <c r="AB2276" i="27"/>
  <c r="AB2274" i="27"/>
  <c r="AB2267" i="27"/>
  <c r="AB2260" i="27"/>
  <c r="AB2258" i="27"/>
  <c r="AB2251" i="27"/>
  <c r="AB2244" i="27"/>
  <c r="AB2242" i="27"/>
  <c r="AB2235" i="27"/>
  <c r="AB2228" i="27"/>
  <c r="AB2226" i="27"/>
  <c r="AB2219" i="27"/>
  <c r="AB2212" i="27"/>
  <c r="AB2210" i="27"/>
  <c r="AB2203" i="27"/>
  <c r="AB2196" i="27"/>
  <c r="AB2194" i="27"/>
  <c r="AB2187" i="27"/>
  <c r="AB2180" i="27"/>
  <c r="AB2176" i="27"/>
  <c r="AB2172" i="27"/>
  <c r="AB2168" i="27"/>
  <c r="AB2164" i="27"/>
  <c r="AB2160" i="27"/>
  <c r="AB2156" i="27"/>
  <c r="AB2152" i="27"/>
  <c r="AB2148" i="27"/>
  <c r="AB2144" i="27"/>
  <c r="AB2140" i="27"/>
  <c r="AB2136" i="27"/>
  <c r="AB2132" i="27"/>
  <c r="AB2128" i="27"/>
  <c r="AB2124" i="27"/>
  <c r="AB2120" i="27"/>
  <c r="AB2116" i="27"/>
  <c r="AB2112" i="27"/>
  <c r="AB2108" i="27"/>
  <c r="AB2104" i="27"/>
  <c r="AB2101" i="27"/>
  <c r="AB2097" i="27"/>
  <c r="AB2093" i="27"/>
  <c r="AB2089" i="27"/>
  <c r="AB2085" i="27"/>
  <c r="AB2081" i="27"/>
  <c r="AB2077" i="27"/>
  <c r="AB2073" i="27"/>
  <c r="AB2069" i="27"/>
  <c r="AB2065" i="27"/>
  <c r="AB2061" i="27"/>
  <c r="AB2057" i="27"/>
  <c r="AB2053" i="27"/>
  <c r="AB2049" i="27"/>
  <c r="AB2045" i="27"/>
  <c r="AB2041" i="27"/>
  <c r="AB2037" i="27"/>
  <c r="AB2033" i="27"/>
  <c r="AB2029" i="27"/>
  <c r="AB2025" i="27"/>
  <c r="AB2021" i="27"/>
  <c r="AB2017" i="27"/>
  <c r="AB2013" i="27"/>
  <c r="AB2009" i="27"/>
  <c r="AB2005" i="27"/>
  <c r="AB2001" i="27"/>
  <c r="AB1997" i="27"/>
  <c r="AB1993" i="27"/>
  <c r="AB1989" i="27"/>
  <c r="AB1985" i="27"/>
  <c r="AB1981" i="27"/>
  <c r="AB1977" i="27"/>
  <c r="AB1973" i="27"/>
  <c r="AB1969" i="27"/>
  <c r="AB1965" i="27"/>
  <c r="AB1961" i="27"/>
  <c r="AB1957" i="27"/>
  <c r="AB1953" i="27"/>
  <c r="AB1949" i="27"/>
  <c r="AB1945" i="27"/>
  <c r="AB1941" i="27"/>
  <c r="AB1937" i="27"/>
  <c r="AB1933" i="27"/>
  <c r="AB1929" i="27"/>
  <c r="AB1925" i="27"/>
  <c r="AB1921" i="27"/>
  <c r="AB1917" i="27"/>
  <c r="AB1913" i="27"/>
  <c r="AB1909" i="27"/>
  <c r="AB1905" i="27"/>
  <c r="AB1901" i="27"/>
  <c r="AB1897" i="27"/>
  <c r="AB1893" i="27"/>
  <c r="AB1889" i="27"/>
  <c r="AB1885" i="27"/>
  <c r="AB1881" i="27"/>
  <c r="AB1877" i="27"/>
  <c r="AB1873" i="27"/>
  <c r="AB1869" i="27"/>
  <c r="AB1865" i="27"/>
  <c r="AB1861" i="27"/>
  <c r="AB1857" i="27"/>
  <c r="AB1853" i="27"/>
  <c r="AB1849" i="27"/>
  <c r="AB1845" i="27"/>
  <c r="AB1841" i="27"/>
  <c r="AB1837" i="27"/>
  <c r="AB1833" i="27"/>
  <c r="AB1829" i="27"/>
  <c r="AB1825" i="27"/>
  <c r="AB1821" i="27"/>
  <c r="AB1817" i="27"/>
  <c r="AB1813" i="27"/>
  <c r="AB1809" i="27"/>
  <c r="AB1805" i="27"/>
  <c r="AB1801" i="27"/>
  <c r="AB1797" i="27"/>
  <c r="AB1793" i="27"/>
  <c r="AB1789" i="27"/>
  <c r="AB1785" i="27"/>
  <c r="AB1781" i="27"/>
  <c r="AB1777" i="27"/>
  <c r="AB1773" i="27"/>
  <c r="AB1769" i="27"/>
  <c r="AB1765" i="27"/>
  <c r="AB1761" i="27"/>
  <c r="AB1757" i="27"/>
  <c r="AB1753" i="27"/>
  <c r="AB1749" i="27"/>
  <c r="AB1745" i="27"/>
  <c r="AB1741" i="27"/>
  <c r="AB1737" i="27"/>
  <c r="AB1733" i="27"/>
  <c r="AB1729" i="27"/>
  <c r="AB1725" i="27"/>
  <c r="AB1721" i="27"/>
  <c r="AB1717" i="27"/>
  <c r="AB1713" i="27"/>
  <c r="AB1709" i="27"/>
  <c r="AB1705" i="27"/>
  <c r="AB1701" i="27"/>
  <c r="AB1697" i="27"/>
  <c r="AB1693" i="27"/>
  <c r="AB1689" i="27"/>
  <c r="AB1685" i="27"/>
  <c r="AB1681" i="27"/>
  <c r="AB1677" i="27"/>
  <c r="AB1673" i="27"/>
  <c r="AB1669" i="27"/>
  <c r="AB1665" i="27"/>
  <c r="AB1661" i="27"/>
  <c r="AB1657" i="27"/>
  <c r="AB1653" i="27"/>
  <c r="AB1649" i="27"/>
  <c r="AB1645" i="27"/>
  <c r="AB1641" i="27"/>
  <c r="AB1637" i="27"/>
  <c r="AB1633" i="27"/>
  <c r="AB1629" i="27"/>
  <c r="AB1625" i="27"/>
  <c r="AB1621" i="27"/>
  <c r="AB1617" i="27"/>
  <c r="AB1613" i="27"/>
  <c r="AB1609" i="27"/>
  <c r="AB1605" i="27"/>
  <c r="AB1601" i="27"/>
  <c r="AB1597" i="27"/>
  <c r="AB1593" i="27"/>
  <c r="AB1589" i="27"/>
  <c r="AB1585" i="27"/>
  <c r="AB3099" i="27"/>
  <c r="AB2951" i="27"/>
  <c r="AB2887" i="27"/>
  <c r="AB2808" i="27"/>
  <c r="AB2751" i="27"/>
  <c r="AB2719" i="27"/>
  <c r="AB2687" i="27"/>
  <c r="AB2655" i="27"/>
  <c r="AB2623" i="27"/>
  <c r="AB2567" i="27"/>
  <c r="AB2560" i="27"/>
  <c r="AB2553" i="27"/>
  <c r="AB2503" i="27"/>
  <c r="AB2496" i="27"/>
  <c r="AB2490" i="27"/>
  <c r="AB2474" i="27"/>
  <c r="AB2458" i="27"/>
  <c r="AB2442" i="27"/>
  <c r="AB2426" i="27"/>
  <c r="AB2410" i="27"/>
  <c r="AB2394" i="27"/>
  <c r="AB2378" i="27"/>
  <c r="AB2362" i="27"/>
  <c r="AB2346" i="27"/>
  <c r="AB2330" i="27"/>
  <c r="AB2314" i="27"/>
  <c r="AB2298" i="27"/>
  <c r="AB2286" i="27"/>
  <c r="AB2279" i="27"/>
  <c r="AB2272" i="27"/>
  <c r="AB2254" i="27"/>
  <c r="AB2247" i="27"/>
  <c r="AB2240" i="27"/>
  <c r="AB2222" i="27"/>
  <c r="AB2215" i="27"/>
  <c r="AB2208" i="27"/>
  <c r="AB2190" i="27"/>
  <c r="AB2183" i="27"/>
  <c r="AB2177" i="27"/>
  <c r="AB2169" i="27"/>
  <c r="AB2161" i="27"/>
  <c r="AB2153" i="27"/>
  <c r="AB2145" i="27"/>
  <c r="AB2137" i="27"/>
  <c r="AB2129" i="27"/>
  <c r="AB2121" i="27"/>
  <c r="AB2113" i="27"/>
  <c r="AB2105" i="27"/>
  <c r="AB2102" i="27"/>
  <c r="AB2094" i="27"/>
  <c r="AB2086" i="27"/>
  <c r="AB2078" i="27"/>
  <c r="AB2070" i="27"/>
  <c r="AB2062" i="27"/>
  <c r="AB2054" i="27"/>
  <c r="AB2046" i="27"/>
  <c r="AB2038" i="27"/>
  <c r="AB2030" i="27"/>
  <c r="AB2022" i="27"/>
  <c r="AB2014" i="27"/>
  <c r="AB2006" i="27"/>
  <c r="AB1998" i="27"/>
  <c r="AB1990" i="27"/>
  <c r="AB1982" i="27"/>
  <c r="AB1974" i="27"/>
  <c r="AB1966" i="27"/>
  <c r="AB1958" i="27"/>
  <c r="AB1950" i="27"/>
  <c r="AB1942" i="27"/>
  <c r="AB1934" i="27"/>
  <c r="AB1926" i="27"/>
  <c r="AB1918" i="27"/>
  <c r="AB1910" i="27"/>
  <c r="AB1902" i="27"/>
  <c r="AB1894" i="27"/>
  <c r="AB1886" i="27"/>
  <c r="AB1878" i="27"/>
  <c r="AB1870" i="27"/>
  <c r="AB1862" i="27"/>
  <c r="AB1854" i="27"/>
  <c r="AB1846" i="27"/>
  <c r="AB1838" i="27"/>
  <c r="AB1830" i="27"/>
  <c r="AB1822" i="27"/>
  <c r="AB1814" i="27"/>
  <c r="AB1806" i="27"/>
  <c r="AB1798" i="27"/>
  <c r="AB1790" i="27"/>
  <c r="AB1782" i="27"/>
  <c r="AB1774" i="27"/>
  <c r="AB1766" i="27"/>
  <c r="AB1758" i="27"/>
  <c r="AB1750" i="27"/>
  <c r="AB1742" i="27"/>
  <c r="AB1734" i="27"/>
  <c r="AB1726" i="27"/>
  <c r="AB1718" i="27"/>
  <c r="AB1710" i="27"/>
  <c r="AB1702" i="27"/>
  <c r="AB1694" i="27"/>
  <c r="AB1686" i="27"/>
  <c r="AB1678" i="27"/>
  <c r="AB1670" i="27"/>
  <c r="AB1662" i="27"/>
  <c r="AB1654" i="27"/>
  <c r="AB1646" i="27"/>
  <c r="AB1638" i="27"/>
  <c r="AB1630" i="27"/>
  <c r="AB1622" i="27"/>
  <c r="AB1614" i="27"/>
  <c r="AB1606" i="27"/>
  <c r="AB1598" i="27"/>
  <c r="AB1590" i="27"/>
  <c r="AB1580" i="27"/>
  <c r="AB1576" i="27"/>
  <c r="AB1572" i="27"/>
  <c r="AB1568" i="27"/>
  <c r="AB1564" i="27"/>
  <c r="AB1560" i="27"/>
  <c r="AB1556" i="27"/>
  <c r="AB1552" i="27"/>
  <c r="AB1548" i="27"/>
  <c r="AB1544" i="27"/>
  <c r="AB1540" i="27"/>
  <c r="AB1536" i="27"/>
  <c r="AB1532" i="27"/>
  <c r="AB1528" i="27"/>
  <c r="AB1524" i="27"/>
  <c r="AB1520" i="27"/>
  <c r="AB1516" i="27"/>
  <c r="AB1512" i="27"/>
  <c r="AB1508" i="27"/>
  <c r="AB1504" i="27"/>
  <c r="AB1500" i="27"/>
  <c r="AB1496" i="27"/>
  <c r="AB1492" i="27"/>
  <c r="AB1488" i="27"/>
  <c r="AB1484" i="27"/>
  <c r="AB1480" i="27"/>
  <c r="AB1476" i="27"/>
  <c r="AB1472" i="27"/>
  <c r="AB1468" i="27"/>
  <c r="AB1464" i="27"/>
  <c r="AB1460" i="27"/>
  <c r="AB1456" i="27"/>
  <c r="AB1452" i="27"/>
  <c r="AB1448" i="27"/>
  <c r="AB1444" i="27"/>
  <c r="AB1440" i="27"/>
  <c r="AB1436" i="27"/>
  <c r="AB1432" i="27"/>
  <c r="AB1428" i="27"/>
  <c r="AB1424" i="27"/>
  <c r="AB1420" i="27"/>
  <c r="AB1416" i="27"/>
  <c r="AB1412" i="27"/>
  <c r="AB1408" i="27"/>
  <c r="AB1404" i="27"/>
  <c r="AB1400" i="27"/>
  <c r="AB1396" i="27"/>
  <c r="AB1392" i="27"/>
  <c r="AB1388" i="27"/>
  <c r="AB1384" i="27"/>
  <c r="AB1380" i="27"/>
  <c r="AB1376" i="27"/>
  <c r="AB1372" i="27"/>
  <c r="AB1368" i="27"/>
  <c r="AB1364" i="27"/>
  <c r="AB1360" i="27"/>
  <c r="AB1356" i="27"/>
  <c r="AB1352" i="27"/>
  <c r="AB1348" i="27"/>
  <c r="AB1344" i="27"/>
  <c r="AB1340" i="27"/>
  <c r="AB1336" i="27"/>
  <c r="AB1332" i="27"/>
  <c r="AB1328" i="27"/>
  <c r="AB1324" i="27"/>
  <c r="AB1320" i="27"/>
  <c r="AB1316" i="27"/>
  <c r="AB1312" i="27"/>
  <c r="AB1308" i="27"/>
  <c r="AB1304" i="27"/>
  <c r="AB1300" i="27"/>
  <c r="AB1296" i="27"/>
  <c r="AB1292" i="27"/>
  <c r="AB1288" i="27"/>
  <c r="AB1284" i="27"/>
  <c r="AB1280" i="27"/>
  <c r="AB1276" i="27"/>
  <c r="AB1272" i="27"/>
  <c r="AB1268" i="27"/>
  <c r="AB1264" i="27"/>
  <c r="AB1260" i="27"/>
  <c r="AB1256" i="27"/>
  <c r="AB1252" i="27"/>
  <c r="AB1248" i="27"/>
  <c r="AB1244" i="27"/>
  <c r="AB1240" i="27"/>
  <c r="AB1236" i="27"/>
  <c r="AB1232" i="27"/>
  <c r="AB1228" i="27"/>
  <c r="AB1224" i="27"/>
  <c r="AB1220" i="27"/>
  <c r="AB1216" i="27"/>
  <c r="AB1212" i="27"/>
  <c r="AB1208" i="27"/>
  <c r="AB1204" i="27"/>
  <c r="AB1200" i="27"/>
  <c r="AB1196" i="27"/>
  <c r="AB3047" i="27"/>
  <c r="AB2908" i="27"/>
  <c r="AB2836" i="27"/>
  <c r="AB2779" i="27"/>
  <c r="AB2765" i="27"/>
  <c r="AB2740" i="27"/>
  <c r="AB2708" i="27"/>
  <c r="AB2676" i="27"/>
  <c r="AB2644" i="27"/>
  <c r="AB2612" i="27"/>
  <c r="AB2595" i="27"/>
  <c r="AB2588" i="27"/>
  <c r="AB2581" i="27"/>
  <c r="AB2531" i="27"/>
  <c r="AB2524" i="27"/>
  <c r="AB2517" i="27"/>
  <c r="AB2479" i="27"/>
  <c r="AB2463" i="27"/>
  <c r="AB2447" i="27"/>
  <c r="AB2431" i="27"/>
  <c r="AB2415" i="27"/>
  <c r="AB2399" i="27"/>
  <c r="AB2383" i="27"/>
  <c r="AB2367" i="27"/>
  <c r="AB2351" i="27"/>
  <c r="AB2335" i="27"/>
  <c r="AB2319" i="27"/>
  <c r="AB2303" i="27"/>
  <c r="AB2282" i="27"/>
  <c r="AB2275" i="27"/>
  <c r="AB2268" i="27"/>
  <c r="AB2250" i="27"/>
  <c r="AB2243" i="27"/>
  <c r="AB2236" i="27"/>
  <c r="AB2218" i="27"/>
  <c r="AB2211" i="27"/>
  <c r="AB2204" i="27"/>
  <c r="AB2186" i="27"/>
  <c r="AB2174" i="27"/>
  <c r="AB2166" i="27"/>
  <c r="AB2158" i="27"/>
  <c r="AB2150" i="27"/>
  <c r="AB2142" i="27"/>
  <c r="AB2134" i="27"/>
  <c r="AB2126" i="27"/>
  <c r="AB2118" i="27"/>
  <c r="AB2110" i="27"/>
  <c r="AB2099" i="27"/>
  <c r="AB2091" i="27"/>
  <c r="AB2083" i="27"/>
  <c r="AB2075" i="27"/>
  <c r="AB2067" i="27"/>
  <c r="AB2059" i="27"/>
  <c r="AB2051" i="27"/>
  <c r="AB2043" i="27"/>
  <c r="AB2035" i="27"/>
  <c r="AB2027" i="27"/>
  <c r="AB2019" i="27"/>
  <c r="AB2011" i="27"/>
  <c r="AB2003" i="27"/>
  <c r="AB1995" i="27"/>
  <c r="AB1987" i="27"/>
  <c r="AB1979" i="27"/>
  <c r="AB1971" i="27"/>
  <c r="AB1963" i="27"/>
  <c r="AB1955" i="27"/>
  <c r="AB1947" i="27"/>
  <c r="AB1939" i="27"/>
  <c r="AB1931" i="27"/>
  <c r="AB1923" i="27"/>
  <c r="AB1915" i="27"/>
  <c r="AB1907" i="27"/>
  <c r="AB1899" i="27"/>
  <c r="AB1891" i="27"/>
  <c r="AB1883" i="27"/>
  <c r="AB1875" i="27"/>
  <c r="AB1867" i="27"/>
  <c r="AB1859" i="27"/>
  <c r="AB1851" i="27"/>
  <c r="AB1843" i="27"/>
  <c r="AB1835" i="27"/>
  <c r="AB1827" i="27"/>
  <c r="AB1819" i="27"/>
  <c r="AB1811" i="27"/>
  <c r="AB1803" i="27"/>
  <c r="AB1795" i="27"/>
  <c r="AB1787" i="27"/>
  <c r="AB1779" i="27"/>
  <c r="AB1771" i="27"/>
  <c r="AB1763" i="27"/>
  <c r="AB1755" i="27"/>
  <c r="AB1747" i="27"/>
  <c r="AB1739" i="27"/>
  <c r="AB1731" i="27"/>
  <c r="AB1723" i="27"/>
  <c r="AB1715" i="27"/>
  <c r="AB1707" i="27"/>
  <c r="AB1699" i="27"/>
  <c r="AB1691" i="27"/>
  <c r="AB1683" i="27"/>
  <c r="AB1675" i="27"/>
  <c r="AB1667" i="27"/>
  <c r="AB1659" i="27"/>
  <c r="AB1651" i="27"/>
  <c r="AB1643" i="27"/>
  <c r="AB1635" i="27"/>
  <c r="AB1627" i="27"/>
  <c r="AB1619" i="27"/>
  <c r="AB1611" i="27"/>
  <c r="AB1603" i="27"/>
  <c r="AB1595" i="27"/>
  <c r="AB1587" i="27"/>
  <c r="AB1581" i="27"/>
  <c r="AB1577" i="27"/>
  <c r="AB1573" i="27"/>
  <c r="AB1569" i="27"/>
  <c r="AB1565" i="27"/>
  <c r="AB1561" i="27"/>
  <c r="AB1557" i="27"/>
  <c r="AB1553" i="27"/>
  <c r="AB1549" i="27"/>
  <c r="AB1545" i="27"/>
  <c r="AB1541" i="27"/>
  <c r="AB1537" i="27"/>
  <c r="AB1533" i="27"/>
  <c r="AB1529" i="27"/>
  <c r="AB1525" i="27"/>
  <c r="AB1521" i="27"/>
  <c r="AB1517" i="27"/>
  <c r="AB1513" i="27"/>
  <c r="AB1509" i="27"/>
  <c r="AB1505" i="27"/>
  <c r="AB1501" i="27"/>
  <c r="AB1497" i="27"/>
  <c r="AB1493" i="27"/>
  <c r="AB1489" i="27"/>
  <c r="AB1485" i="27"/>
  <c r="AB1481" i="27"/>
  <c r="AB1477" i="27"/>
  <c r="AB1473" i="27"/>
  <c r="AB1469" i="27"/>
  <c r="AB1465" i="27"/>
  <c r="AB1461" i="27"/>
  <c r="AB1457" i="27"/>
  <c r="AB1453" i="27"/>
  <c r="AB1449" i="27"/>
  <c r="AB1445" i="27"/>
  <c r="AB1441" i="27"/>
  <c r="AB1437" i="27"/>
  <c r="AB1433" i="27"/>
  <c r="AB1429" i="27"/>
  <c r="AB1425" i="27"/>
  <c r="AB1421" i="27"/>
  <c r="AB1417" i="27"/>
  <c r="AB1413" i="27"/>
  <c r="AB1409" i="27"/>
  <c r="AB1405" i="27"/>
  <c r="AB1401" i="27"/>
  <c r="AB1397" i="27"/>
  <c r="AB1393" i="27"/>
  <c r="AB1389" i="27"/>
  <c r="AB1385" i="27"/>
  <c r="AB1381" i="27"/>
  <c r="AB1377" i="27"/>
  <c r="AB1373" i="27"/>
  <c r="AB1369" i="27"/>
  <c r="AB1365" i="27"/>
  <c r="AB1361" i="27"/>
  <c r="AB1357" i="27"/>
  <c r="AB1353" i="27"/>
  <c r="AB1349" i="27"/>
  <c r="AB1345" i="27"/>
  <c r="AB1341" i="27"/>
  <c r="AB1337" i="27"/>
  <c r="AB1333" i="27"/>
  <c r="AB1329" i="27"/>
  <c r="AB1325" i="27"/>
  <c r="AB1321" i="27"/>
  <c r="AB1317" i="27"/>
  <c r="AB1313" i="27"/>
  <c r="AB1309" i="27"/>
  <c r="AB1305" i="27"/>
  <c r="AB1301" i="27"/>
  <c r="AB1297" i="27"/>
  <c r="AB1293" i="27"/>
  <c r="AB1289" i="27"/>
  <c r="AB1285" i="27"/>
  <c r="AB1281" i="27"/>
  <c r="AB1277" i="27"/>
  <c r="AB1273" i="27"/>
  <c r="AB1269" i="27"/>
  <c r="AB1265" i="27"/>
  <c r="AB1261" i="27"/>
  <c r="AB1257" i="27"/>
  <c r="AB1253" i="27"/>
  <c r="AB1249" i="27"/>
  <c r="AB1245" i="27"/>
  <c r="AB1241" i="27"/>
  <c r="AB1237" i="27"/>
  <c r="AB1233" i="27"/>
  <c r="AB1229" i="27"/>
  <c r="AB1225" i="27"/>
  <c r="AB1221" i="27"/>
  <c r="AB1217" i="27"/>
  <c r="AB1213" i="27"/>
  <c r="AB1209" i="27"/>
  <c r="AB1205" i="27"/>
  <c r="AB1201" i="27"/>
  <c r="AB1197" i="27"/>
  <c r="AB1193" i="27"/>
  <c r="AB1189" i="27"/>
  <c r="AB1185" i="27"/>
  <c r="AB1181" i="27"/>
  <c r="AB1177" i="27"/>
  <c r="AB1173" i="27"/>
  <c r="AB1169" i="27"/>
  <c r="AB1165" i="27"/>
  <c r="AB1161" i="27"/>
  <c r="AB1157" i="27"/>
  <c r="AB1153" i="27"/>
  <c r="AB1149" i="27"/>
  <c r="AB1145" i="27"/>
  <c r="AB1141" i="27"/>
  <c r="AB1137" i="27"/>
  <c r="AB1133" i="27"/>
  <c r="AB1129" i="27"/>
  <c r="AB45" i="27"/>
  <c r="AA45" i="27" s="1"/>
  <c r="AB47" i="27"/>
  <c r="AB59" i="27"/>
  <c r="AB63" i="27"/>
  <c r="AB67" i="27"/>
  <c r="AB71" i="27"/>
  <c r="AB127" i="27"/>
  <c r="AB131" i="27"/>
  <c r="AB135" i="27"/>
  <c r="AB139" i="27"/>
  <c r="AB143" i="27"/>
  <c r="AB147" i="27"/>
  <c r="AB151" i="27"/>
  <c r="AB155" i="27"/>
  <c r="AB159" i="27"/>
  <c r="AB163" i="27"/>
  <c r="AB167" i="27"/>
  <c r="AB171" i="27"/>
  <c r="AB175" i="27"/>
  <c r="AB179" i="27"/>
  <c r="AA179" i="27" s="1"/>
  <c r="AB183" i="27"/>
  <c r="AB187" i="27"/>
  <c r="AB191" i="27"/>
  <c r="AB195" i="27"/>
  <c r="AB199" i="27"/>
  <c r="AB203" i="27"/>
  <c r="AB207" i="27"/>
  <c r="AA207" i="27" s="1"/>
  <c r="AB211" i="27"/>
  <c r="AB215" i="27"/>
  <c r="AB219" i="27"/>
  <c r="AB223" i="27"/>
  <c r="AB227" i="27"/>
  <c r="AA227" i="27" s="1"/>
  <c r="AB231" i="27"/>
  <c r="AB235" i="27"/>
  <c r="AB239" i="27"/>
  <c r="AB243" i="27"/>
  <c r="AB247" i="27"/>
  <c r="AB251" i="27"/>
  <c r="AB255" i="27"/>
  <c r="AB259" i="27"/>
  <c r="AA259" i="27" s="1"/>
  <c r="AB263" i="27"/>
  <c r="AA263" i="27" s="1"/>
  <c r="AB267" i="27"/>
  <c r="AB271" i="27"/>
  <c r="AB275" i="27"/>
  <c r="AB279" i="27"/>
  <c r="AB283" i="27"/>
  <c r="AB287" i="27"/>
  <c r="AA287" i="27" s="1"/>
  <c r="AB291" i="27"/>
  <c r="AA291" i="27" s="1"/>
  <c r="AB295" i="27"/>
  <c r="AB299" i="27"/>
  <c r="AA299" i="27" s="1"/>
  <c r="AB303" i="27"/>
  <c r="AA303" i="27" s="1"/>
  <c r="AB307" i="27"/>
  <c r="AB311" i="27"/>
  <c r="AA311" i="27" s="1"/>
  <c r="AB315" i="27"/>
  <c r="AB319" i="27"/>
  <c r="AB323" i="27"/>
  <c r="AB327" i="27"/>
  <c r="AB331" i="27"/>
  <c r="AA331" i="27" s="1"/>
  <c r="AB335" i="27"/>
  <c r="AB339" i="27"/>
  <c r="AB343" i="27"/>
  <c r="AB347" i="27"/>
  <c r="AB351" i="27"/>
  <c r="AB355" i="27"/>
  <c r="AB359" i="27"/>
  <c r="AB363" i="27"/>
  <c r="AB367" i="27"/>
  <c r="AB371" i="27"/>
  <c r="AA371" i="27" s="1"/>
  <c r="AB375" i="27"/>
  <c r="AB379" i="27"/>
  <c r="AB383" i="27"/>
  <c r="AB387" i="27"/>
  <c r="AB391" i="27"/>
  <c r="AB395" i="27"/>
  <c r="AB399" i="27"/>
  <c r="AB403" i="27"/>
  <c r="AB407" i="27"/>
  <c r="AB411" i="27"/>
  <c r="AB415" i="27"/>
  <c r="AB419" i="27"/>
  <c r="AB423" i="27"/>
  <c r="AB427" i="27"/>
  <c r="AB431" i="27"/>
  <c r="AB435" i="27"/>
  <c r="AB439" i="27"/>
  <c r="AB443" i="27"/>
  <c r="AB447" i="27"/>
  <c r="AB451" i="27"/>
  <c r="AB455" i="27"/>
  <c r="AB459" i="27"/>
  <c r="AB463" i="27"/>
  <c r="AB467" i="27"/>
  <c r="AB471" i="27"/>
  <c r="AB475" i="27"/>
  <c r="AB479" i="27"/>
  <c r="AB483" i="27"/>
  <c r="AB487" i="27"/>
  <c r="AB491" i="27"/>
  <c r="AB495" i="27"/>
  <c r="AB499" i="27"/>
  <c r="AB503" i="27"/>
  <c r="AB507" i="27"/>
  <c r="AB511" i="27"/>
  <c r="AB515" i="27"/>
  <c r="AB519" i="27"/>
  <c r="AB523" i="27"/>
  <c r="AB527" i="27"/>
  <c r="AB531" i="27"/>
  <c r="AB535" i="27"/>
  <c r="AB539" i="27"/>
  <c r="AB543" i="27"/>
  <c r="AB547" i="27"/>
  <c r="AB551" i="27"/>
  <c r="AB555" i="27"/>
  <c r="AB559" i="27"/>
  <c r="AB563" i="27"/>
  <c r="AB567" i="27"/>
  <c r="AB571" i="27"/>
  <c r="AB575" i="27"/>
  <c r="AB579" i="27"/>
  <c r="AB583" i="27"/>
  <c r="AB587" i="27"/>
  <c r="AB591" i="27"/>
  <c r="AB595" i="27"/>
  <c r="AB599" i="27"/>
  <c r="AB603" i="27"/>
  <c r="AB607" i="27"/>
  <c r="AB611" i="27"/>
  <c r="AB615" i="27"/>
  <c r="AB619" i="27"/>
  <c r="AB623" i="27"/>
  <c r="AB627" i="27"/>
  <c r="AB631" i="27"/>
  <c r="AB635" i="27"/>
  <c r="AB639" i="27"/>
  <c r="AB643" i="27"/>
  <c r="AB647" i="27"/>
  <c r="AB651" i="27"/>
  <c r="AB655" i="27"/>
  <c r="AB659" i="27"/>
  <c r="AB663" i="27"/>
  <c r="AB667" i="27"/>
  <c r="AB671" i="27"/>
  <c r="AB675" i="27"/>
  <c r="AB679" i="27"/>
  <c r="AB683" i="27"/>
  <c r="AB687" i="27"/>
  <c r="AB691" i="27"/>
  <c r="AB695" i="27"/>
  <c r="AB699" i="27"/>
  <c r="AB703" i="27"/>
  <c r="AB707" i="27"/>
  <c r="AB711" i="27"/>
  <c r="AB715" i="27"/>
  <c r="AB719" i="27"/>
  <c r="AB723" i="27"/>
  <c r="AB727" i="27"/>
  <c r="AB731" i="27"/>
  <c r="AB735" i="27"/>
  <c r="AB739" i="27"/>
  <c r="AB743" i="27"/>
  <c r="AB747" i="27"/>
  <c r="AB751" i="27"/>
  <c r="AB755" i="27"/>
  <c r="AB759" i="27"/>
  <c r="AB763" i="27"/>
  <c r="AB767" i="27"/>
  <c r="AB771" i="27"/>
  <c r="AB775" i="27"/>
  <c r="AB779" i="27"/>
  <c r="AB783" i="27"/>
  <c r="AB787" i="27"/>
  <c r="AB791" i="27"/>
  <c r="AB795" i="27"/>
  <c r="AB799" i="27"/>
  <c r="AB803" i="27"/>
  <c r="AB807" i="27"/>
  <c r="AB811" i="27"/>
  <c r="AB815" i="27"/>
  <c r="AB819" i="27"/>
  <c r="AB823" i="27"/>
  <c r="AB827" i="27"/>
  <c r="AB831" i="27"/>
  <c r="AB835" i="27"/>
  <c r="AB839" i="27"/>
  <c r="AB843" i="27"/>
  <c r="AB847" i="27"/>
  <c r="AB851" i="27"/>
  <c r="AB855" i="27"/>
  <c r="AB859" i="27"/>
  <c r="AB863" i="27"/>
  <c r="AB867" i="27"/>
  <c r="AB871" i="27"/>
  <c r="AB875" i="27"/>
  <c r="AB879" i="27"/>
  <c r="AB883" i="27"/>
  <c r="AB887" i="27"/>
  <c r="AB891" i="27"/>
  <c r="AB895" i="27"/>
  <c r="AB899" i="27"/>
  <c r="AB903" i="27"/>
  <c r="AB907" i="27"/>
  <c r="AB911" i="27"/>
  <c r="AB915" i="27"/>
  <c r="AB919" i="27"/>
  <c r="AB923" i="27"/>
  <c r="AB927" i="27"/>
  <c r="AB931" i="27"/>
  <c r="AB935" i="27"/>
  <c r="AB939" i="27"/>
  <c r="AB943" i="27"/>
  <c r="AB947" i="27"/>
  <c r="AB951" i="27"/>
  <c r="AB955" i="27"/>
  <c r="AB959" i="27"/>
  <c r="AB963" i="27"/>
  <c r="AB967" i="27"/>
  <c r="AB971" i="27"/>
  <c r="AB975" i="27"/>
  <c r="AB979" i="27"/>
  <c r="AB983" i="27"/>
  <c r="AB987" i="27"/>
  <c r="AB991" i="27"/>
  <c r="AB995" i="27"/>
  <c r="AB999" i="27"/>
  <c r="AB1003" i="27"/>
  <c r="AB1007" i="27"/>
  <c r="AB1011" i="27"/>
  <c r="AB1015" i="27"/>
  <c r="AB1019" i="27"/>
  <c r="AB1023" i="27"/>
  <c r="AB1027" i="27"/>
  <c r="AB1031" i="27"/>
  <c r="AB1035" i="27"/>
  <c r="AB1039" i="27"/>
  <c r="AB1043" i="27"/>
  <c r="AB1047" i="27"/>
  <c r="AB1051" i="27"/>
  <c r="AB1055" i="27"/>
  <c r="AB1059" i="27"/>
  <c r="AB1063" i="27"/>
  <c r="AB1067" i="27"/>
  <c r="AB1071" i="27"/>
  <c r="AB1075" i="27"/>
  <c r="AB1079" i="27"/>
  <c r="AB1083" i="27"/>
  <c r="AB1087" i="27"/>
  <c r="AB1091" i="27"/>
  <c r="AB1095" i="27"/>
  <c r="AB1099" i="27"/>
  <c r="AB1103" i="27"/>
  <c r="AB1107" i="27"/>
  <c r="AB1111" i="27"/>
  <c r="AB1115" i="27"/>
  <c r="AB1119" i="27"/>
  <c r="AB1123" i="27"/>
  <c r="AB1127" i="27"/>
  <c r="AB1130" i="27"/>
  <c r="AB1132" i="27"/>
  <c r="AB1139" i="27"/>
  <c r="AB1146" i="27"/>
  <c r="AB1148" i="27"/>
  <c r="AB1155" i="27"/>
  <c r="AB1162" i="27"/>
  <c r="AB1164" i="27"/>
  <c r="AB1171" i="27"/>
  <c r="AB1178" i="27"/>
  <c r="AB1180" i="27"/>
  <c r="AB1187" i="27"/>
  <c r="AB1194" i="27"/>
  <c r="AB1202" i="27"/>
  <c r="AB1210" i="27"/>
  <c r="AB1218" i="27"/>
  <c r="AB1226" i="27"/>
  <c r="AB1234" i="27"/>
  <c r="AB1242" i="27"/>
  <c r="AB1250" i="27"/>
  <c r="AB1258" i="27"/>
  <c r="AB1266" i="27"/>
  <c r="AB1274" i="27"/>
  <c r="AB1282" i="27"/>
  <c r="AB1290" i="27"/>
  <c r="AB1298" i="27"/>
  <c r="AB1306" i="27"/>
  <c r="AB1314" i="27"/>
  <c r="AB1322" i="27"/>
  <c r="AB1330" i="27"/>
  <c r="AB1338" i="27"/>
  <c r="AB1346" i="27"/>
  <c r="AB1354" i="27"/>
  <c r="AB1362" i="27"/>
  <c r="AB1370" i="27"/>
  <c r="AB1378" i="27"/>
  <c r="AB1386" i="27"/>
  <c r="AB1394" i="27"/>
  <c r="AB1402" i="27"/>
  <c r="AB1410" i="27"/>
  <c r="AB1418" i="27"/>
  <c r="AB1426" i="27"/>
  <c r="AB1434" i="27"/>
  <c r="AB1442" i="27"/>
  <c r="AB1450" i="27"/>
  <c r="AB1458" i="27"/>
  <c r="AB1466" i="27"/>
  <c r="AB1474" i="27"/>
  <c r="AB1482" i="27"/>
  <c r="AB1490" i="27"/>
  <c r="AB1498" i="27"/>
  <c r="AB1506" i="27"/>
  <c r="AB1514" i="27"/>
  <c r="AB1522" i="27"/>
  <c r="AB1530" i="27"/>
  <c r="AB1538" i="27"/>
  <c r="AB1546" i="27"/>
  <c r="AB1554" i="27"/>
  <c r="AB1562" i="27"/>
  <c r="AB1570" i="27"/>
  <c r="AB1578" i="27"/>
  <c r="AB1594" i="27"/>
  <c r="AB1610" i="27"/>
  <c r="AB1626" i="27"/>
  <c r="AB1642" i="27"/>
  <c r="AB1658" i="27"/>
  <c r="AB1674" i="27"/>
  <c r="AB1690" i="27"/>
  <c r="AB1706" i="27"/>
  <c r="AB1722" i="27"/>
  <c r="AB1738" i="27"/>
  <c r="AB1754" i="27"/>
  <c r="AB1770" i="27"/>
  <c r="AB1786" i="27"/>
  <c r="AB1802" i="27"/>
  <c r="AB1818" i="27"/>
  <c r="AB1834" i="27"/>
  <c r="AB1850" i="27"/>
  <c r="AB1866" i="27"/>
  <c r="AB1882" i="27"/>
  <c r="AB1898" i="27"/>
  <c r="AB1914" i="27"/>
  <c r="AB1930" i="27"/>
  <c r="AB1946" i="27"/>
  <c r="AB1962" i="27"/>
  <c r="AB1978" i="27"/>
  <c r="AB1994" i="27"/>
  <c r="AB2010" i="27"/>
  <c r="AB2026" i="27"/>
  <c r="AB2042" i="27"/>
  <c r="AB2058" i="27"/>
  <c r="AB2074" i="27"/>
  <c r="AB2090" i="27"/>
  <c r="AB2117" i="27"/>
  <c r="AB2133" i="27"/>
  <c r="AB2149" i="27"/>
  <c r="AB2165" i="27"/>
  <c r="AB2224" i="27"/>
  <c r="AB2231" i="27"/>
  <c r="AB2238" i="27"/>
  <c r="AB2288" i="27"/>
  <c r="AB2306" i="27"/>
  <c r="AB2338" i="27"/>
  <c r="AB2370" i="27"/>
  <c r="AB2402" i="27"/>
  <c r="AB2434" i="27"/>
  <c r="AB2466" i="27"/>
  <c r="AB2528" i="27"/>
  <c r="AB2585" i="27"/>
  <c r="AB2599" i="27"/>
  <c r="AB2639" i="27"/>
  <c r="AB2703" i="27"/>
  <c r="AB2801" i="27"/>
  <c r="AA180" i="27" l="1"/>
  <c r="AA290" i="27"/>
  <c r="AA128" i="27"/>
  <c r="AA106" i="27"/>
  <c r="AA213" i="27"/>
  <c r="AA178" i="27"/>
  <c r="AA221" i="27"/>
  <c r="AA306" i="27"/>
  <c r="AA137" i="27"/>
  <c r="AA329" i="27"/>
  <c r="AA301" i="27"/>
  <c r="AA393" i="27"/>
  <c r="AA325" i="27"/>
  <c r="AA330" i="27"/>
  <c r="AA346" i="27"/>
  <c r="AA257" i="27"/>
  <c r="AA298" i="27"/>
  <c r="AA350" i="27"/>
  <c r="AA43" i="27"/>
  <c r="AA322" i="27"/>
  <c r="AA222" i="27"/>
  <c r="AA99" i="27"/>
  <c r="AA220" i="27"/>
  <c r="AA155" i="27"/>
  <c r="AA260" i="27"/>
  <c r="AA333" i="27"/>
  <c r="AA345" i="27"/>
  <c r="AA347" i="27"/>
  <c r="AA363" i="27"/>
  <c r="AA364" i="27"/>
  <c r="AA369" i="27"/>
  <c r="AA395" i="27"/>
  <c r="AA396" i="27"/>
  <c r="AA344" i="27"/>
  <c r="AA365" i="27"/>
  <c r="AA401" i="27"/>
  <c r="AA273" i="27"/>
  <c r="AA392" i="27"/>
  <c r="AA388" i="27"/>
  <c r="AA370" i="27"/>
  <c r="AA341" i="27"/>
  <c r="AA275" i="27"/>
  <c r="AA274" i="27"/>
  <c r="AA271" i="27"/>
  <c r="AA219" i="27"/>
  <c r="AA190" i="27"/>
  <c r="AA183" i="27"/>
  <c r="AA182" i="27"/>
  <c r="AA247" i="27"/>
  <c r="AA138" i="27"/>
  <c r="AA140" i="27"/>
  <c r="AA95" i="27"/>
  <c r="AA139" i="27"/>
  <c r="AA141" i="27"/>
  <c r="AA125" i="27"/>
  <c r="AA127" i="27"/>
  <c r="AA126" i="27"/>
  <c r="AA93" i="27"/>
  <c r="AA82" i="27"/>
  <c r="AA46" i="27"/>
  <c r="AA44" i="27"/>
  <c r="AA81" i="27"/>
  <c r="AA64" i="27"/>
  <c r="AA368" i="27"/>
  <c r="AA400" i="27"/>
  <c r="AA204" i="27"/>
  <c r="AA202" i="27"/>
  <c r="AA203" i="27"/>
  <c r="AA192" i="27"/>
  <c r="AA191" i="27"/>
  <c r="AA145" i="27"/>
  <c r="AA164" i="27"/>
  <c r="AA157" i="27"/>
  <c r="AA171" i="27"/>
  <c r="AA315" i="27"/>
  <c r="AA187" i="27"/>
  <c r="AA233" i="27"/>
  <c r="AA47" i="27"/>
  <c r="AA267" i="27"/>
  <c r="AA367" i="27"/>
  <c r="AA414" i="27"/>
  <c r="AA200" i="27"/>
  <c r="AA235" i="27"/>
  <c r="AA404" i="27"/>
  <c r="AA405" i="27"/>
  <c r="AA109" i="27"/>
  <c r="AA108" i="27"/>
  <c r="AA101" i="27"/>
  <c r="AA252" i="27"/>
  <c r="AA87" i="27"/>
  <c r="AA377" i="27"/>
  <c r="AA255" i="27"/>
  <c r="AA77" i="27"/>
  <c r="AA264" i="27"/>
  <c r="AA50" i="27"/>
  <c r="AA49" i="27"/>
  <c r="AA355" i="27"/>
  <c r="AA338" i="27"/>
  <c r="AA326" i="27"/>
  <c r="AA385" i="27"/>
  <c r="AA83" i="27"/>
  <c r="AA84" i="27"/>
  <c r="AA224" i="27"/>
  <c r="AA195" i="27"/>
  <c r="AA196" i="27"/>
  <c r="AA144" i="27"/>
  <c r="AA129" i="27"/>
  <c r="AA131" i="27"/>
  <c r="AA130" i="27"/>
  <c r="AA132" i="27"/>
  <c r="AA133" i="27"/>
  <c r="AA135" i="27"/>
  <c r="AA186" i="27"/>
  <c r="AA88" i="27"/>
  <c r="AA309" i="27"/>
  <c r="AA261" i="27"/>
  <c r="AA262" i="27"/>
  <c r="AA317" i="27"/>
  <c r="AA316" i="27"/>
  <c r="AA167" i="27"/>
  <c r="AA198" i="27"/>
  <c r="AA197" i="27"/>
  <c r="AA339" i="27"/>
  <c r="AA383" i="27"/>
  <c r="AA402" i="27"/>
  <c r="AA85" i="27"/>
  <c r="AA86" i="27"/>
  <c r="AA223" i="27"/>
  <c r="AA373" i="27"/>
  <c r="AA80" i="27"/>
  <c r="AA362" i="27"/>
  <c r="AA208" i="27"/>
  <c r="AA143" i="27"/>
  <c r="AA69" i="27"/>
  <c r="AA105" i="27"/>
  <c r="AA79" i="27"/>
  <c r="AA194" i="27"/>
  <c r="AA225" i="27"/>
  <c r="AA238" i="27"/>
  <c r="AA161" i="27"/>
  <c r="AA318" i="27"/>
  <c r="AA308" i="27"/>
  <c r="AA266" i="27"/>
  <c r="AA304" i="27"/>
  <c r="AA270" i="27"/>
  <c r="AA159" i="27"/>
  <c r="AA319" i="27"/>
  <c r="AA382" i="27"/>
  <c r="AA381" i="27"/>
  <c r="AA360" i="27"/>
  <c r="AA156" i="27"/>
  <c r="AA415" i="27"/>
  <c r="AA230" i="27"/>
  <c r="AA115" i="27"/>
  <c r="AA324" i="27"/>
  <c r="AA410" i="27"/>
  <c r="AA112" i="27"/>
  <c r="AA53" i="27"/>
  <c r="AA279" i="27"/>
  <c r="AA122" i="27"/>
  <c r="AA121" i="27"/>
  <c r="AA123" i="27"/>
  <c r="AA278" i="27"/>
  <c r="AA354" i="27"/>
  <c r="AA78" i="27"/>
  <c r="AA353" i="27"/>
  <c r="AA310" i="27"/>
  <c r="AA188" i="27"/>
  <c r="AA366" i="27"/>
  <c r="AA337" i="27"/>
  <c r="AA314" i="27"/>
  <c r="AA334" i="27"/>
  <c r="AA181" i="27"/>
  <c r="AA237" i="27"/>
  <c r="AA288" i="27"/>
  <c r="AA411" i="27"/>
  <c r="AA412" i="27"/>
  <c r="AA153" i="27"/>
  <c r="AA118" i="27"/>
  <c r="AA117" i="27"/>
  <c r="AA124" i="27"/>
  <c r="AA277" i="27"/>
  <c r="AA335" i="27"/>
  <c r="AA244" i="27"/>
  <c r="AA245" i="27"/>
  <c r="AA116" i="27"/>
  <c r="AA205" i="27"/>
  <c r="AA216" i="27"/>
  <c r="AA110" i="27"/>
  <c r="AA142" i="27"/>
  <c r="AA217" i="27"/>
  <c r="AA65" i="27"/>
  <c r="AA175" i="27"/>
  <c r="AA239" i="27"/>
  <c r="AA375" i="27"/>
  <c r="AA343" i="27"/>
  <c r="AA218" i="27"/>
  <c r="AA166" i="27"/>
  <c r="AA72" i="27"/>
  <c r="AA305" i="27"/>
  <c r="AA163" i="27"/>
  <c r="AA73" i="27"/>
  <c r="AA193" i="27"/>
  <c r="AA134" i="27"/>
  <c r="AA242" i="27"/>
  <c r="AA243" i="27"/>
  <c r="AA215" i="27"/>
  <c r="AA258" i="27"/>
  <c r="AA172" i="27"/>
  <c r="AA241" i="27"/>
  <c r="AA173" i="27"/>
  <c r="AA246" i="27"/>
  <c r="AA201" i="27"/>
  <c r="AA150" i="27"/>
  <c r="AA249" i="27"/>
  <c r="AA321" i="27"/>
  <c r="AA295" i="27"/>
  <c r="AA294" i="27"/>
  <c r="AA297" i="27"/>
  <c r="AA296" i="27"/>
  <c r="AA293" i="27"/>
  <c r="AA104" i="27"/>
  <c r="AA160" i="27"/>
  <c r="AA68" i="27"/>
  <c r="AA210" i="27"/>
  <c r="AA119" i="27"/>
  <c r="AA209" i="27"/>
  <c r="AA228" i="27"/>
  <c r="AA351" i="27"/>
  <c r="AA416" i="27"/>
  <c r="AA336" i="27"/>
  <c r="AA417" i="27"/>
  <c r="AA236" i="27"/>
  <c r="AA253" i="27"/>
  <c r="AA147" i="27"/>
  <c r="AA148" i="27"/>
  <c r="AA289" i="27"/>
  <c r="AA136" i="27"/>
  <c r="AA91" i="27"/>
  <c r="AA90" i="27"/>
  <c r="AA113" i="27"/>
  <c r="AA280" i="27"/>
  <c r="AA282" i="27"/>
  <c r="AA114" i="27"/>
  <c r="AA281" i="27"/>
  <c r="AA120" i="27"/>
  <c r="AA174" i="27"/>
  <c r="AA92" i="27"/>
  <c r="AA413" i="27"/>
  <c r="AA256" i="27"/>
  <c r="AA158" i="27"/>
  <c r="AA162" i="27"/>
  <c r="AA418" i="27"/>
  <c r="AA323" i="27"/>
  <c r="AA312" i="27"/>
  <c r="AA98" i="27"/>
  <c r="AA168" i="27"/>
  <c r="AA169" i="27"/>
  <c r="AA170" i="27"/>
  <c r="AA89" i="27"/>
  <c r="AA332" i="27"/>
  <c r="AA96" i="27"/>
  <c r="AA149" i="27"/>
  <c r="AA231" i="27"/>
  <c r="AA97" i="27"/>
  <c r="AA349" i="27"/>
  <c r="AA286" i="27"/>
  <c r="AA56" i="27"/>
  <c r="AA268" i="27"/>
  <c r="AA269" i="27"/>
  <c r="AA102" i="27"/>
  <c r="AA313" i="27"/>
  <c r="AA234" i="27"/>
  <c r="AA52" i="27"/>
  <c r="AA51" i="27"/>
  <c r="AA48" i="27"/>
  <c r="AA398" i="27"/>
  <c r="AA285" i="27"/>
  <c r="AA284" i="27"/>
  <c r="AA356" i="27"/>
  <c r="AA384" i="27"/>
  <c r="AA374" i="27"/>
  <c r="AA387" i="27"/>
  <c r="AA165" i="27"/>
  <c r="AA409" i="27"/>
  <c r="AA408" i="27"/>
  <c r="AA272" i="27"/>
  <c r="AA391" i="27"/>
  <c r="AA394" i="27"/>
  <c r="AA226" i="27"/>
  <c r="AA407" i="27"/>
  <c r="AA320" i="27"/>
  <c r="AA406" i="27"/>
  <c r="AA265" i="27"/>
  <c r="AA399" i="27"/>
  <c r="AA397" i="27"/>
  <c r="AA39" i="27"/>
  <c r="AA361" i="27"/>
  <c r="AA111" i="27"/>
  <c r="AA292" i="27"/>
  <c r="AA248" i="27"/>
  <c r="AA307" i="27"/>
  <c r="AA386" i="27"/>
  <c r="AA206" i="27"/>
  <c r="AA300" i="27"/>
  <c r="AA41" i="27"/>
  <c r="AA357" i="27"/>
  <c r="AA42" i="27"/>
  <c r="AA283" i="27"/>
  <c r="AA251" i="27"/>
  <c r="AA76" i="27"/>
  <c r="AA250" i="27"/>
  <c r="AA40" i="27"/>
  <c r="AA2528" i="27"/>
  <c r="AA2238" i="27"/>
  <c r="AA2074" i="27"/>
  <c r="AA1946" i="27"/>
  <c r="AA1754" i="27"/>
  <c r="AA1626" i="27"/>
  <c r="AA1538" i="27"/>
  <c r="AA1474" i="27"/>
  <c r="AA1410" i="27"/>
  <c r="AA1346" i="27"/>
  <c r="AA1282" i="27"/>
  <c r="AA1218" i="27"/>
  <c r="AA1164" i="27"/>
  <c r="AA1127" i="27"/>
  <c r="AA1095" i="27"/>
  <c r="AA1063" i="27"/>
  <c r="AA1031" i="27"/>
  <c r="AA999" i="27"/>
  <c r="AA967" i="27"/>
  <c r="AA935" i="27"/>
  <c r="AA903" i="27"/>
  <c r="AA871" i="27"/>
  <c r="AA839" i="27"/>
  <c r="AA807" i="27"/>
  <c r="AA775" i="27"/>
  <c r="AA743" i="27"/>
  <c r="AA727" i="27"/>
  <c r="AA711" i="27"/>
  <c r="AA695" i="27"/>
  <c r="AA663" i="27"/>
  <c r="AA647" i="27"/>
  <c r="AA631" i="27"/>
  <c r="AA615" i="27"/>
  <c r="AA599" i="27"/>
  <c r="AA583" i="27"/>
  <c r="AA567" i="27"/>
  <c r="AA551" i="27"/>
  <c r="AA535" i="27"/>
  <c r="AA519" i="27"/>
  <c r="AA503" i="27"/>
  <c r="AA487" i="27"/>
  <c r="AA471" i="27"/>
  <c r="AA455" i="27"/>
  <c r="AA439" i="27"/>
  <c r="AA423" i="27"/>
  <c r="AA359" i="27"/>
  <c r="AA2703" i="27"/>
  <c r="AA2370" i="27"/>
  <c r="AA2149" i="27"/>
  <c r="AA2010" i="27"/>
  <c r="AA1882" i="27"/>
  <c r="AA1818" i="27"/>
  <c r="AA1690" i="27"/>
  <c r="AA1570" i="27"/>
  <c r="AA1506" i="27"/>
  <c r="AA1442" i="27"/>
  <c r="AA1378" i="27"/>
  <c r="AA1314" i="27"/>
  <c r="AA1250" i="27"/>
  <c r="AA1187" i="27"/>
  <c r="AA1146" i="27"/>
  <c r="AA1111" i="27"/>
  <c r="AA1079" i="27"/>
  <c r="AA1047" i="27"/>
  <c r="AA1015" i="27"/>
  <c r="AA983" i="27"/>
  <c r="AA951" i="27"/>
  <c r="AA919" i="27"/>
  <c r="AA887" i="27"/>
  <c r="AA855" i="27"/>
  <c r="AA823" i="27"/>
  <c r="AA791" i="27"/>
  <c r="AA759" i="27"/>
  <c r="AA679" i="27"/>
  <c r="AA199" i="27"/>
  <c r="AA176" i="27"/>
  <c r="AA177" i="27"/>
  <c r="AA146" i="27"/>
  <c r="AA240" i="27"/>
  <c r="AA55" i="27"/>
  <c r="AA358" i="27"/>
  <c r="AA107" i="27"/>
  <c r="AA189" i="27"/>
  <c r="AA54" i="27"/>
  <c r="AA57" i="27"/>
  <c r="AA61" i="27"/>
  <c r="AA100" i="27"/>
  <c r="AA60" i="27"/>
  <c r="AA390" i="27"/>
  <c r="AA403" i="27"/>
  <c r="AA389" i="27"/>
  <c r="AA302" i="27"/>
  <c r="AA152" i="27"/>
  <c r="AA151" i="27"/>
  <c r="AA154" i="27"/>
  <c r="AA1971" i="27"/>
  <c r="AA2604" i="27"/>
  <c r="AA2801" i="27"/>
  <c r="AA2585" i="27"/>
  <c r="AA2402" i="27"/>
  <c r="AA2288" i="27"/>
  <c r="AA2165" i="27"/>
  <c r="AA2090" i="27"/>
  <c r="AA2026" i="27"/>
  <c r="AA1962" i="27"/>
  <c r="AA1898" i="27"/>
  <c r="AA1834" i="27"/>
  <c r="AA1770" i="27"/>
  <c r="AA1706" i="27"/>
  <c r="AA1642" i="27"/>
  <c r="AA1578" i="27"/>
  <c r="AA1546" i="27"/>
  <c r="AA1514" i="27"/>
  <c r="AA1482" i="27"/>
  <c r="AA211" i="27"/>
  <c r="AA212" i="27"/>
  <c r="AA229" i="27"/>
  <c r="AA214" i="27"/>
  <c r="AA342" i="27"/>
  <c r="AA328" i="27"/>
  <c r="AA327" i="27"/>
  <c r="AA185" i="27"/>
  <c r="AA254" i="27"/>
  <c r="AA1137" i="27"/>
  <c r="AA1153" i="27"/>
  <c r="AA1169" i="27"/>
  <c r="AA1185" i="27"/>
  <c r="AA1201" i="27"/>
  <c r="AA1217" i="27"/>
  <c r="AA1233" i="27"/>
  <c r="AA1249" i="27"/>
  <c r="AA1265" i="27"/>
  <c r="AA1281" i="27"/>
  <c r="AA1297" i="27"/>
  <c r="AA1313" i="27"/>
  <c r="AA1329" i="27"/>
  <c r="AA1345" i="27"/>
  <c r="AA1361" i="27"/>
  <c r="AA1377" i="27"/>
  <c r="AA1393" i="27"/>
  <c r="AA1409" i="27"/>
  <c r="AA1425" i="27"/>
  <c r="AA1441" i="27"/>
  <c r="AA1457" i="27"/>
  <c r="AA1473" i="27"/>
  <c r="AA1489" i="27"/>
  <c r="AA1505" i="27"/>
  <c r="AA1521" i="27"/>
  <c r="AA1537" i="27"/>
  <c r="AA1553" i="27"/>
  <c r="AA1569" i="27"/>
  <c r="AA1587" i="27"/>
  <c r="AA1619" i="27"/>
  <c r="AA1651" i="27"/>
  <c r="AA1683" i="27"/>
  <c r="AA1715" i="27"/>
  <c r="AA1747" i="27"/>
  <c r="AA1779" i="27"/>
  <c r="AA1811" i="27"/>
  <c r="AA1843" i="27"/>
  <c r="AA1875" i="27"/>
  <c r="AA1907" i="27"/>
  <c r="AA1939" i="27"/>
  <c r="AA1484" i="27"/>
  <c r="AA2003" i="27"/>
  <c r="AA2035" i="27"/>
  <c r="AA2067" i="27"/>
  <c r="AA2099" i="27"/>
  <c r="AA2134" i="27"/>
  <c r="AA2166" i="27"/>
  <c r="AA2211" i="27"/>
  <c r="AA2250" i="27"/>
  <c r="AA2303" i="27"/>
  <c r="AA2367" i="27"/>
  <c r="AA2431" i="27"/>
  <c r="AA2517" i="27"/>
  <c r="AA2588" i="27"/>
  <c r="AA2676" i="27"/>
  <c r="AA2779" i="27"/>
  <c r="AA1196" i="27"/>
  <c r="AA1212" i="27"/>
  <c r="AA1228" i="27"/>
  <c r="AA1244" i="27"/>
  <c r="AA1260" i="27"/>
  <c r="AA1276" i="27"/>
  <c r="AA1292" i="27"/>
  <c r="AA1308" i="27"/>
  <c r="AA1324" i="27"/>
  <c r="AA1340" i="27"/>
  <c r="AA1356" i="27"/>
  <c r="AA1372" i="27"/>
  <c r="AA1388" i="27"/>
  <c r="AA1404" i="27"/>
  <c r="AA1420" i="27"/>
  <c r="AA1436" i="27"/>
  <c r="AA1452" i="27"/>
  <c r="AA1468" i="27"/>
  <c r="AA1338" i="27"/>
  <c r="AA1450" i="27"/>
  <c r="AA1418" i="27"/>
  <c r="AA1386" i="27"/>
  <c r="AA1354" i="27"/>
  <c r="AA1322" i="27"/>
  <c r="AA1290" i="27"/>
  <c r="AA1258" i="27"/>
  <c r="AA1226" i="27"/>
  <c r="AA1194" i="27"/>
  <c r="AA1171" i="27"/>
  <c r="AA1148" i="27"/>
  <c r="AA1130" i="27"/>
  <c r="AA1115" i="27"/>
  <c r="AA1099" i="27"/>
  <c r="AA1083" i="27"/>
  <c r="AA1067" i="27"/>
  <c r="AA1051" i="27"/>
  <c r="AA1035" i="27"/>
  <c r="AA1019" i="27"/>
  <c r="AA1003" i="27"/>
  <c r="AA987" i="27"/>
  <c r="AA971" i="27"/>
  <c r="AA955" i="27"/>
  <c r="AA939" i="27"/>
  <c r="AA923" i="27"/>
  <c r="AA907" i="27"/>
  <c r="AA891" i="27"/>
  <c r="AA875" i="27"/>
  <c r="AA859" i="27"/>
  <c r="AA843" i="27"/>
  <c r="AA827" i="27"/>
  <c r="AA811" i="27"/>
  <c r="AA795" i="27"/>
  <c r="AA779" i="27"/>
  <c r="AA763" i="27"/>
  <c r="AA747" i="27"/>
  <c r="AA731" i="27"/>
  <c r="AA715" i="27"/>
  <c r="AA699" i="27"/>
  <c r="AA683" i="27"/>
  <c r="AA667" i="27"/>
  <c r="AA651" i="27"/>
  <c r="AA635" i="27"/>
  <c r="AA619" i="27"/>
  <c r="AA603" i="27"/>
  <c r="AA587" i="27"/>
  <c r="AA571" i="27"/>
  <c r="AA1500" i="27"/>
  <c r="AA1516" i="27"/>
  <c r="AA1532" i="27"/>
  <c r="AA1548" i="27"/>
  <c r="AA1564" i="27"/>
  <c r="AA1580" i="27"/>
  <c r="AA1614" i="27"/>
  <c r="AA1646" i="27"/>
  <c r="AA1678" i="27"/>
  <c r="AA1710" i="27"/>
  <c r="AA1742" i="27"/>
  <c r="AA1774" i="27"/>
  <c r="AA1806" i="27"/>
  <c r="AA1838" i="27"/>
  <c r="AA1870" i="27"/>
  <c r="AA1902" i="27"/>
  <c r="AA1934" i="27"/>
  <c r="AA1966" i="27"/>
  <c r="AA1998" i="27"/>
  <c r="AA2030" i="27"/>
  <c r="AA2062" i="27"/>
  <c r="AA2094" i="27"/>
  <c r="AA2121" i="27"/>
  <c r="AA2153" i="27"/>
  <c r="AA2183" i="27"/>
  <c r="AA2222" i="27"/>
  <c r="AA2272" i="27"/>
  <c r="AA2314" i="27"/>
  <c r="AA2378" i="27"/>
  <c r="AA2442" i="27"/>
  <c r="AA2496" i="27"/>
  <c r="AA2567" i="27"/>
  <c r="AA2719" i="27"/>
  <c r="AA2951" i="27"/>
  <c r="AA1593" i="27"/>
  <c r="AA1609" i="27"/>
  <c r="AA1625" i="27"/>
  <c r="AA1641" i="27"/>
  <c r="AA1657" i="27"/>
  <c r="AA1673" i="27"/>
  <c r="AA1689" i="27"/>
  <c r="AA1705" i="27"/>
  <c r="AA1721" i="27"/>
  <c r="AA1737" i="27"/>
  <c r="AA1753" i="27"/>
  <c r="AA1769" i="27"/>
  <c r="AA1785" i="27"/>
  <c r="AA1801" i="27"/>
  <c r="AA1817" i="27"/>
  <c r="AA1833" i="27"/>
  <c r="AA1849" i="27"/>
  <c r="AA1865" i="27"/>
  <c r="AA1881" i="27"/>
  <c r="AA1897" i="27"/>
  <c r="AA1913" i="27"/>
  <c r="AA1929" i="27"/>
  <c r="AA1945" i="27"/>
  <c r="AA1961" i="27"/>
  <c r="AA1977" i="27"/>
  <c r="AA1993" i="27"/>
  <c r="AA2009" i="27"/>
  <c r="AA2025" i="27"/>
  <c r="AA2041" i="27"/>
  <c r="AA2057" i="27"/>
  <c r="AA2073" i="27"/>
  <c r="AA2089" i="27"/>
  <c r="AA2104" i="27"/>
  <c r="AA2120" i="27"/>
  <c r="AA2136" i="27"/>
  <c r="AA2152" i="27"/>
  <c r="AA2168" i="27"/>
  <c r="AA2187" i="27"/>
  <c r="AA2210" i="27"/>
  <c r="AA2228" i="27"/>
  <c r="AA2251" i="27"/>
  <c r="AA2274" i="27"/>
  <c r="AA2292" i="27"/>
  <c r="AA2323" i="27"/>
  <c r="AA2355" i="27"/>
  <c r="AA2387" i="27"/>
  <c r="AA2419" i="27"/>
  <c r="AA2451" i="27"/>
  <c r="AA2483" i="27"/>
  <c r="AA2515" i="27"/>
  <c r="AA2565" i="27"/>
  <c r="AA2639" i="27"/>
  <c r="AA2466" i="27"/>
  <c r="AA2338" i="27"/>
  <c r="AA2231" i="27"/>
  <c r="AA2133" i="27"/>
  <c r="AA2058" i="27"/>
  <c r="AA1994" i="27"/>
  <c r="AA1930" i="27"/>
  <c r="AA1866" i="27"/>
  <c r="AA1802" i="27"/>
  <c r="AA1738" i="27"/>
  <c r="AA1674" i="27"/>
  <c r="AA1610" i="27"/>
  <c r="AA1562" i="27"/>
  <c r="AA1530" i="27"/>
  <c r="AA1498" i="27"/>
  <c r="AA1466" i="27"/>
  <c r="AA1434" i="27"/>
  <c r="AA1402" i="27"/>
  <c r="AA1370" i="27"/>
  <c r="AA1627" i="27"/>
  <c r="AA1306" i="27"/>
  <c r="AA1274" i="27"/>
  <c r="AA1242" i="27"/>
  <c r="AA1210" i="27"/>
  <c r="AA1180" i="27"/>
  <c r="AA1162" i="27"/>
  <c r="AA1139" i="27"/>
  <c r="AA1123" i="27"/>
  <c r="AA1107" i="27"/>
  <c r="AA1091" i="27"/>
  <c r="AA1075" i="27"/>
  <c r="AA1059" i="27"/>
  <c r="AA1043" i="27"/>
  <c r="AA1027" i="27"/>
  <c r="AA1011" i="27"/>
  <c r="AA995" i="27"/>
  <c r="AA979" i="27"/>
  <c r="AA963" i="27"/>
  <c r="AA947" i="27"/>
  <c r="AA931" i="27"/>
  <c r="AA915" i="27"/>
  <c r="AA899" i="27"/>
  <c r="AA883" i="27"/>
  <c r="AA867" i="27"/>
  <c r="AA851" i="27"/>
  <c r="AA835" i="27"/>
  <c r="AA819" i="27"/>
  <c r="AA803" i="27"/>
  <c r="AA787" i="27"/>
  <c r="AA771" i="27"/>
  <c r="AA755" i="27"/>
  <c r="AA739" i="27"/>
  <c r="AA723" i="27"/>
  <c r="AA707" i="27"/>
  <c r="AA691" i="27"/>
  <c r="AA675" i="27"/>
  <c r="AA659" i="27"/>
  <c r="AA643" i="27"/>
  <c r="AA627" i="27"/>
  <c r="AA611" i="27"/>
  <c r="AA595" i="27"/>
  <c r="AA579" i="27"/>
  <c r="AA563" i="27"/>
  <c r="AA547" i="27"/>
  <c r="AA531" i="27"/>
  <c r="AA515" i="27"/>
  <c r="AA499" i="27"/>
  <c r="AA483" i="27"/>
  <c r="AA467" i="27"/>
  <c r="AA451" i="27"/>
  <c r="AA435" i="27"/>
  <c r="AA419" i="27"/>
  <c r="AA1141" i="27"/>
  <c r="AA1157" i="27"/>
  <c r="AA1173" i="27"/>
  <c r="AA1189" i="27"/>
  <c r="AA1205" i="27"/>
  <c r="AA1221" i="27"/>
  <c r="AA1237" i="27"/>
  <c r="AA1253" i="27"/>
  <c r="AA1269" i="27"/>
  <c r="AA1285" i="27"/>
  <c r="AA1301" i="27"/>
  <c r="AA1317" i="27"/>
  <c r="AA1333" i="27"/>
  <c r="AA1349" i="27"/>
  <c r="AA1365" i="27"/>
  <c r="AA1381" i="27"/>
  <c r="AA1397" i="27"/>
  <c r="AA1413" i="27"/>
  <c r="AA1429" i="27"/>
  <c r="AA1445" i="27"/>
  <c r="AA1461" i="27"/>
  <c r="AA1477" i="27"/>
  <c r="AA1493" i="27"/>
  <c r="AA1509" i="27"/>
  <c r="AA1525" i="27"/>
  <c r="AA1541" i="27"/>
  <c r="AA1557" i="27"/>
  <c r="AA1573" i="27"/>
  <c r="AA1595" i="27"/>
  <c r="AA2599" i="27"/>
  <c r="AA2434" i="27"/>
  <c r="AA555" i="27"/>
  <c r="AA539" i="27"/>
  <c r="AA523" i="27"/>
  <c r="AA507" i="27"/>
  <c r="AA491" i="27"/>
  <c r="AA475" i="27"/>
  <c r="AA459" i="27"/>
  <c r="AA443" i="27"/>
  <c r="AA427" i="27"/>
  <c r="AA1133" i="27"/>
  <c r="AA1149" i="27"/>
  <c r="AA1165" i="27"/>
  <c r="AA1181" i="27"/>
  <c r="AA1197" i="27"/>
  <c r="AA1213" i="27"/>
  <c r="AA1229" i="27"/>
  <c r="AA1245" i="27"/>
  <c r="AA1261" i="27"/>
  <c r="AA1277" i="27"/>
  <c r="AA1293" i="27"/>
  <c r="AA1309" i="27"/>
  <c r="AA1325" i="27"/>
  <c r="AA1341" i="27"/>
  <c r="AA1357" i="27"/>
  <c r="AA1373" i="27"/>
  <c r="AA1389" i="27"/>
  <c r="AA1405" i="27"/>
  <c r="AA1421" i="27"/>
  <c r="AA1437" i="27"/>
  <c r="AA1453" i="27"/>
  <c r="AA1469" i="27"/>
  <c r="AA1485" i="27"/>
  <c r="AA1501" i="27"/>
  <c r="AA1517" i="27"/>
  <c r="AA1533" i="27"/>
  <c r="AA1549" i="27"/>
  <c r="AA1565" i="27"/>
  <c r="AA1581" i="27"/>
  <c r="AA1611" i="27"/>
  <c r="AA1643" i="27"/>
  <c r="AA1675" i="27"/>
  <c r="AA1707" i="27"/>
  <c r="AA1739" i="27"/>
  <c r="AA1771" i="27"/>
  <c r="AA1803" i="27"/>
  <c r="AA1835" i="27"/>
  <c r="AA1867" i="27"/>
  <c r="AA1899" i="27"/>
  <c r="AA1931" i="27"/>
  <c r="AA1963" i="27"/>
  <c r="AA1995" i="27"/>
  <c r="AA2027" i="27"/>
  <c r="AA2059" i="27"/>
  <c r="AA2091" i="27"/>
  <c r="AA2126" i="27"/>
  <c r="AA2158" i="27"/>
  <c r="AA2204" i="27"/>
  <c r="AA2243" i="27"/>
  <c r="AA2282" i="27"/>
  <c r="AA2351" i="27"/>
  <c r="AA2415" i="27"/>
  <c r="AA2479" i="27"/>
  <c r="AA2581" i="27"/>
  <c r="AA2644" i="27"/>
  <c r="AA2765" i="27"/>
  <c r="AA3047" i="27"/>
  <c r="AA1208" i="27"/>
  <c r="AA1224" i="27"/>
  <c r="AA1240" i="27"/>
  <c r="AA1256" i="27"/>
  <c r="AA1272" i="27"/>
  <c r="AA1288" i="27"/>
  <c r="AA1304" i="27"/>
  <c r="AA1320" i="27"/>
  <c r="AA1336" i="27"/>
  <c r="AA1352" i="27"/>
  <c r="AA1368" i="27"/>
  <c r="AA1384" i="27"/>
  <c r="AA1400" i="27"/>
  <c r="AA1416" i="27"/>
  <c r="AA1432" i="27"/>
  <c r="AA1448" i="27"/>
  <c r="AA1464" i="27"/>
  <c r="AA1480" i="27"/>
  <c r="AA1496" i="27"/>
  <c r="AA1512" i="27"/>
  <c r="AA1528" i="27"/>
  <c r="AA1544" i="27"/>
  <c r="AA1560" i="27"/>
  <c r="AA1576" i="27"/>
  <c r="AA1606" i="27"/>
  <c r="AA1638" i="27"/>
  <c r="AA1670" i="27"/>
  <c r="AA1702" i="27"/>
  <c r="AA1734" i="27"/>
  <c r="AA1766" i="27"/>
  <c r="AA1798" i="27"/>
  <c r="AA1830" i="27"/>
  <c r="AA1862" i="27"/>
  <c r="AA1894" i="27"/>
  <c r="AA1926" i="27"/>
  <c r="AA1958" i="27"/>
  <c r="AA1990" i="27"/>
  <c r="AA2022" i="27"/>
  <c r="AA2054" i="27"/>
  <c r="AA2086" i="27"/>
  <c r="AA2113" i="27"/>
  <c r="AA2145" i="27"/>
  <c r="AA2177" i="27"/>
  <c r="AA2215" i="27"/>
  <c r="AA2254" i="27"/>
  <c r="AA2298" i="27"/>
  <c r="AA2362" i="27"/>
  <c r="AA2426" i="27"/>
  <c r="AA2490" i="27"/>
  <c r="AA2560" i="27"/>
  <c r="AA2687" i="27"/>
  <c r="AA2887" i="27"/>
  <c r="AA1589" i="27"/>
  <c r="AA1605" i="27"/>
  <c r="AA1621" i="27"/>
  <c r="AA1637" i="27"/>
  <c r="AA1653" i="27"/>
  <c r="AA1669" i="27"/>
  <c r="AA1685" i="27"/>
  <c r="AA1701" i="27"/>
  <c r="AA1717" i="27"/>
  <c r="AA1733" i="27"/>
  <c r="AA1749" i="27"/>
  <c r="AA1765" i="27"/>
  <c r="AA1781" i="27"/>
  <c r="AA1797" i="27"/>
  <c r="AA1813" i="27"/>
  <c r="AA1829" i="27"/>
  <c r="AA1845" i="27"/>
  <c r="AA1861" i="27"/>
  <c r="AA1877" i="27"/>
  <c r="AA1893" i="27"/>
  <c r="AA1909" i="27"/>
  <c r="AA1925" i="27"/>
  <c r="AA1941" i="27"/>
  <c r="AA1957" i="27"/>
  <c r="AA1973" i="27"/>
  <c r="AA1989" i="27"/>
  <c r="AA2005" i="27"/>
  <c r="AA2021" i="27"/>
  <c r="AA2037" i="27"/>
  <c r="AA2053" i="27"/>
  <c r="AA2069" i="27"/>
  <c r="AA2085" i="27"/>
  <c r="AA2101" i="27"/>
  <c r="AA2116" i="27"/>
  <c r="AA2132" i="27"/>
  <c r="AA2148" i="27"/>
  <c r="AA2164" i="27"/>
  <c r="AA2180" i="27"/>
  <c r="AA2203" i="27"/>
  <c r="AA2226" i="27"/>
  <c r="AA2244" i="27"/>
  <c r="AA2267" i="27"/>
  <c r="AA2290" i="27"/>
  <c r="AA2315" i="27"/>
  <c r="AA2347" i="27"/>
  <c r="AA2379" i="27"/>
  <c r="AA2411" i="27"/>
  <c r="AA2443" i="27"/>
  <c r="AA2475" i="27"/>
  <c r="AA2508" i="27"/>
  <c r="AA2547" i="27"/>
  <c r="AA2597" i="27"/>
  <c r="AA2668" i="27"/>
  <c r="AA2732" i="27"/>
  <c r="AA2811" i="27"/>
  <c r="AA2956" i="27"/>
  <c r="AA3141" i="27"/>
  <c r="AA1588" i="27"/>
  <c r="AA1604" i="27"/>
  <c r="AA1620" i="27"/>
  <c r="AA1636" i="27"/>
  <c r="AA1652" i="27"/>
  <c r="AA1668" i="27"/>
  <c r="AA1684" i="27"/>
  <c r="AA1700" i="27"/>
  <c r="AA1716" i="27"/>
  <c r="AA1732" i="27"/>
  <c r="AA1748" i="27"/>
  <c r="AA1764" i="27"/>
  <c r="AA1780" i="27"/>
  <c r="AA1796" i="27"/>
  <c r="AA1812" i="27"/>
  <c r="AA1828" i="27"/>
  <c r="AA1844" i="27"/>
  <c r="AA1860" i="27"/>
  <c r="AA1876" i="27"/>
  <c r="AA1892" i="27"/>
  <c r="AA1908" i="27"/>
  <c r="AA1924" i="27"/>
  <c r="AA1940" i="27"/>
  <c r="AA1956" i="27"/>
  <c r="AA1972" i="27"/>
  <c r="AA1988" i="27"/>
  <c r="AA2004" i="27"/>
  <c r="AA2020" i="27"/>
  <c r="AA2036" i="27"/>
  <c r="AA2052" i="27"/>
  <c r="AA2068" i="27"/>
  <c r="AA2084" i="27"/>
  <c r="AA2100" i="27"/>
  <c r="AA2115" i="27"/>
  <c r="AA2131" i="27"/>
  <c r="AA2147" i="27"/>
  <c r="AA2163" i="27"/>
  <c r="AA2179" i="27"/>
  <c r="AA2198" i="27"/>
  <c r="AA2216" i="27"/>
  <c r="AA2239" i="27"/>
  <c r="AA2262" i="27"/>
  <c r="AA2280" i="27"/>
  <c r="AA2310" i="27"/>
  <c r="AA2342" i="27"/>
  <c r="AA2374" i="27"/>
  <c r="AA2406" i="27"/>
  <c r="AA2438" i="27"/>
  <c r="AA2470" i="27"/>
  <c r="AA2512" i="27"/>
  <c r="AA2551" i="27"/>
  <c r="AA2601" i="27"/>
  <c r="AA2663" i="27"/>
  <c r="AA2727" i="27"/>
  <c r="AA2783" i="27"/>
  <c r="AA2871" i="27"/>
  <c r="AA3058" i="27"/>
  <c r="AA2185" i="27"/>
  <c r="AA2201" i="27"/>
  <c r="AA2217" i="27"/>
  <c r="AA2233" i="27"/>
  <c r="AA2249" i="27"/>
  <c r="AA2265" i="27"/>
  <c r="AA2281" i="27"/>
  <c r="AA2297" i="27"/>
  <c r="AA2313" i="27"/>
  <c r="AA2329" i="27"/>
  <c r="AA2345" i="27"/>
  <c r="AA2361" i="27"/>
  <c r="AA2377" i="27"/>
  <c r="AA2393" i="27"/>
  <c r="AA2409" i="27"/>
  <c r="AA2425" i="27"/>
  <c r="AA2441" i="27"/>
  <c r="AA2457" i="27"/>
  <c r="AA2473" i="27"/>
  <c r="AA2489" i="27"/>
  <c r="AA2509" i="27"/>
  <c r="AA2532" i="27"/>
  <c r="AA2555" i="27"/>
  <c r="AA2573" i="27"/>
  <c r="AA2596" i="27"/>
  <c r="AA2624" i="27"/>
  <c r="AA2656" i="27"/>
  <c r="AA2688" i="27"/>
  <c r="AA2720" i="27"/>
  <c r="AA2756" i="27"/>
  <c r="AA2795" i="27"/>
  <c r="AA2845" i="27"/>
  <c r="AA2884" i="27"/>
  <c r="AA2948" i="27"/>
  <c r="AA3063" i="27"/>
  <c r="AA3262" i="27"/>
  <c r="AA2304" i="27"/>
  <c r="AA2320" i="27"/>
  <c r="AA2336" i="27"/>
  <c r="AA2352" i="27"/>
  <c r="AA2368" i="27"/>
  <c r="AA2384" i="27"/>
  <c r="AA2400" i="27"/>
  <c r="AA2416" i="27"/>
  <c r="AA2432" i="27"/>
  <c r="AA2448" i="27"/>
  <c r="AA2464" i="27"/>
  <c r="AA2480" i="27"/>
  <c r="AA2495" i="27"/>
  <c r="AA2513" i="27"/>
  <c r="AA2536" i="27"/>
  <c r="AA2559" i="27"/>
  <c r="AA2577" i="27"/>
  <c r="AA2600" i="27"/>
  <c r="AA2635" i="27"/>
  <c r="AA2667" i="27"/>
  <c r="AA2699" i="27"/>
  <c r="AA2731" i="27"/>
  <c r="AA2760" i="27"/>
  <c r="AA2799" i="27"/>
  <c r="AA2849" i="27"/>
  <c r="AA2895" i="27"/>
  <c r="AA2959" i="27"/>
  <c r="AA3042" i="27"/>
  <c r="AA2494" i="27"/>
  <c r="AA2510" i="27"/>
  <c r="AA2526" i="27"/>
  <c r="AA2542" i="27"/>
  <c r="AA2558" i="27"/>
  <c r="AA2574" i="27"/>
  <c r="AA2590" i="27"/>
  <c r="AA2606" i="27"/>
  <c r="AA2622" i="27"/>
  <c r="AA2638" i="27"/>
  <c r="AA2654" i="27"/>
  <c r="AA2670" i="27"/>
  <c r="AA2686" i="27"/>
  <c r="AA2702" i="27"/>
  <c r="AA2718" i="27"/>
  <c r="AA2734" i="27"/>
  <c r="AA2750" i="27"/>
  <c r="AA2771" i="27"/>
  <c r="AA2789" i="27"/>
  <c r="AA2812" i="27"/>
  <c r="AA2835" i="27"/>
  <c r="AA2853" i="27"/>
  <c r="AA2880" i="27"/>
  <c r="AA2912" i="27"/>
  <c r="AA2944" i="27"/>
  <c r="AA2971" i="27"/>
  <c r="AA3039" i="27"/>
  <c r="AA3109" i="27"/>
  <c r="AA2605" i="27"/>
  <c r="AA2621" i="27"/>
  <c r="AA2637" i="27"/>
  <c r="AA2653" i="27"/>
  <c r="AA2669" i="27"/>
  <c r="AA2685" i="27"/>
  <c r="AA2701" i="27"/>
  <c r="AA2717" i="27"/>
  <c r="AA2733" i="27"/>
  <c r="AA2749" i="27"/>
  <c r="AA2768" i="27"/>
  <c r="AA2791" i="27"/>
  <c r="AA2809" i="27"/>
  <c r="AA2832" i="27"/>
  <c r="AA2855" i="27"/>
  <c r="AA2883" i="27"/>
  <c r="AA1659" i="27"/>
  <c r="AA1691" i="27"/>
  <c r="AA1723" i="27"/>
  <c r="AA1755" i="27"/>
  <c r="AA1787" i="27"/>
  <c r="AA1819" i="27"/>
  <c r="AA1851" i="27"/>
  <c r="AA1883" i="27"/>
  <c r="AA1915" i="27"/>
  <c r="AA1947" i="27"/>
  <c r="AA1979" i="27"/>
  <c r="AA2011" i="27"/>
  <c r="AA2043" i="27"/>
  <c r="AA2075" i="27"/>
  <c r="AA2110" i="27"/>
  <c r="AA2142" i="27"/>
  <c r="AA2174" i="27"/>
  <c r="AA2218" i="27"/>
  <c r="AA2268" i="27"/>
  <c r="AA2319" i="27"/>
  <c r="AA2383" i="27"/>
  <c r="AA2447" i="27"/>
  <c r="AA2524" i="27"/>
  <c r="AA2595" i="27"/>
  <c r="AA2708" i="27"/>
  <c r="AA2836" i="27"/>
  <c r="AA1200" i="27"/>
  <c r="AA1216" i="27"/>
  <c r="AA1232" i="27"/>
  <c r="AA1248" i="27"/>
  <c r="AA1264" i="27"/>
  <c r="AA1280" i="27"/>
  <c r="AA1296" i="27"/>
  <c r="AA1312" i="27"/>
  <c r="AA1328" i="27"/>
  <c r="AA1344" i="27"/>
  <c r="AA1360" i="27"/>
  <c r="AA1376" i="27"/>
  <c r="AA1392" i="27"/>
  <c r="AA1408" i="27"/>
  <c r="AA1424" i="27"/>
  <c r="AA1440" i="27"/>
  <c r="AA1456" i="27"/>
  <c r="AA1472" i="27"/>
  <c r="AA1488" i="27"/>
  <c r="AA1504" i="27"/>
  <c r="AA1520" i="27"/>
  <c r="AA1536" i="27"/>
  <c r="AA1552" i="27"/>
  <c r="AA1568" i="27"/>
  <c r="AA1590" i="27"/>
  <c r="AA1622" i="27"/>
  <c r="AA1654" i="27"/>
  <c r="AA1686" i="27"/>
  <c r="AA1718" i="27"/>
  <c r="AA1750" i="27"/>
  <c r="AA1782" i="27"/>
  <c r="AA1814" i="27"/>
  <c r="AA1846" i="27"/>
  <c r="AA1878" i="27"/>
  <c r="AA1910" i="27"/>
  <c r="AA1942" i="27"/>
  <c r="AA1974" i="27"/>
  <c r="AA2006" i="27"/>
  <c r="AA2038" i="27"/>
  <c r="AA2070" i="27"/>
  <c r="AA2102" i="27"/>
  <c r="AA2129" i="27"/>
  <c r="AA2161" i="27"/>
  <c r="AA2190" i="27"/>
  <c r="AA2240" i="27"/>
  <c r="AA2279" i="27"/>
  <c r="AA2330" i="27"/>
  <c r="AA2394" i="27"/>
  <c r="AA2458" i="27"/>
  <c r="AA2503" i="27"/>
  <c r="AA2623" i="27"/>
  <c r="AA2751" i="27"/>
  <c r="AA3099" i="27"/>
  <c r="AA1597" i="27"/>
  <c r="AA1613" i="27"/>
  <c r="AA1629" i="27"/>
  <c r="AA1645" i="27"/>
  <c r="AA1661" i="27"/>
  <c r="AA1677" i="27"/>
  <c r="AA1693" i="27"/>
  <c r="AA1709" i="27"/>
  <c r="AA1725" i="27"/>
  <c r="AA1741" i="27"/>
  <c r="AA1757" i="27"/>
  <c r="AA1773" i="27"/>
  <c r="AA1789" i="27"/>
  <c r="AA1805" i="27"/>
  <c r="AA1821" i="27"/>
  <c r="AA1837" i="27"/>
  <c r="AA1853" i="27"/>
  <c r="AA1869" i="27"/>
  <c r="AA1885" i="27"/>
  <c r="AA1901" i="27"/>
  <c r="AA1917" i="27"/>
  <c r="AA1933" i="27"/>
  <c r="AA1949" i="27"/>
  <c r="AA1965" i="27"/>
  <c r="AA1981" i="27"/>
  <c r="AA1997" i="27"/>
  <c r="AA2013" i="27"/>
  <c r="AA2029" i="27"/>
  <c r="AA2045" i="27"/>
  <c r="AA2061" i="27"/>
  <c r="AA2077" i="27"/>
  <c r="AA2093" i="27"/>
  <c r="AA2108" i="27"/>
  <c r="AA2124" i="27"/>
  <c r="AA2140" i="27"/>
  <c r="AA2156" i="27"/>
  <c r="AA2172" i="27"/>
  <c r="AA2194" i="27"/>
  <c r="AA2212" i="27"/>
  <c r="AA2235" i="27"/>
  <c r="AA2258" i="27"/>
  <c r="AA2276" i="27"/>
  <c r="AA2299" i="27"/>
  <c r="AA2331" i="27"/>
  <c r="AA2363" i="27"/>
  <c r="AA2395" i="27"/>
  <c r="AA2427" i="27"/>
  <c r="AA2459" i="27"/>
  <c r="AA2491" i="27"/>
  <c r="AA2533" i="27"/>
  <c r="AA2572" i="27"/>
  <c r="AA2620" i="27"/>
  <c r="AA2684" i="27"/>
  <c r="AA2748" i="27"/>
  <c r="AA2861" i="27"/>
  <c r="AA2980" i="27"/>
  <c r="AA3218" i="27"/>
  <c r="AA1592" i="27"/>
  <c r="AA1608" i="27"/>
  <c r="AA1624" i="27"/>
  <c r="AA1640" i="27"/>
  <c r="AA1656" i="27"/>
  <c r="AA1672" i="27"/>
  <c r="AA1688" i="27"/>
  <c r="AA1704" i="27"/>
  <c r="AA1720" i="27"/>
  <c r="AA1736" i="27"/>
  <c r="AA1752" i="27"/>
  <c r="AA1768" i="27"/>
  <c r="AA1784" i="27"/>
  <c r="AA1800" i="27"/>
  <c r="AA1816" i="27"/>
  <c r="AA1832" i="27"/>
  <c r="AA1848" i="27"/>
  <c r="AA1864" i="27"/>
  <c r="AA1880" i="27"/>
  <c r="AA1896" i="27"/>
  <c r="AA1912" i="27"/>
  <c r="AA1928" i="27"/>
  <c r="AA1944" i="27"/>
  <c r="AA1960" i="27"/>
  <c r="AA1976" i="27"/>
  <c r="AA1992" i="27"/>
  <c r="AA2008" i="27"/>
  <c r="AA2024" i="27"/>
  <c r="AA2040" i="27"/>
  <c r="AA2056" i="27"/>
  <c r="AA2072" i="27"/>
  <c r="AA2088" i="27"/>
  <c r="AA2119" i="27"/>
  <c r="AA2135" i="27"/>
  <c r="AA2151" i="27"/>
  <c r="AA2167" i="27"/>
  <c r="AA2182" i="27"/>
  <c r="AA2200" i="27"/>
  <c r="AA2223" i="27"/>
  <c r="AA2246" i="27"/>
  <c r="AA2264" i="27"/>
  <c r="AA2287" i="27"/>
  <c r="AA2318" i="27"/>
  <c r="AA2350" i="27"/>
  <c r="AA2382" i="27"/>
  <c r="AA2414" i="27"/>
  <c r="AA2446" i="27"/>
  <c r="AA2478" i="27"/>
  <c r="AA2519" i="27"/>
  <c r="AA2569" i="27"/>
  <c r="AA2615" i="27"/>
  <c r="AA2679" i="27"/>
  <c r="AA2743" i="27"/>
  <c r="AA2833" i="27"/>
  <c r="AA2903" i="27"/>
  <c r="AA3113" i="27"/>
  <c r="AA2189" i="27"/>
  <c r="AA2205" i="27"/>
  <c r="AA2221" i="27"/>
  <c r="AA2237" i="27"/>
  <c r="AA2253" i="27"/>
  <c r="AA2269" i="27"/>
  <c r="AA2285" i="27"/>
  <c r="AA2301" i="27"/>
  <c r="AA2317" i="27"/>
  <c r="AA2333" i="27"/>
  <c r="AA2349" i="27"/>
  <c r="AA2365" i="27"/>
  <c r="AA2381" i="27"/>
  <c r="AA2397" i="27"/>
  <c r="AA2413" i="27"/>
  <c r="AA2429" i="27"/>
  <c r="AA2445" i="27"/>
  <c r="AA2461" i="27"/>
  <c r="AA2477" i="27"/>
  <c r="AA2493" i="27"/>
  <c r="AA2516" i="27"/>
  <c r="AA2539" i="27"/>
  <c r="AA2557" i="27"/>
  <c r="AA2580" i="27"/>
  <c r="AA2603" i="27"/>
  <c r="AA2632" i="27"/>
  <c r="AA2664" i="27"/>
  <c r="AA2696" i="27"/>
  <c r="AA2728" i="27"/>
  <c r="AA2763" i="27"/>
  <c r="AA2813" i="27"/>
  <c r="AA2852" i="27"/>
  <c r="AA2900" i="27"/>
  <c r="AA2964" i="27"/>
  <c r="AA3077" i="27"/>
  <c r="AA3331" i="27"/>
  <c r="AA2308" i="27"/>
  <c r="AA2324" i="27"/>
  <c r="AA2340" i="27"/>
  <c r="AA2356" i="27"/>
  <c r="AA2372" i="27"/>
  <c r="AA2388" i="27"/>
  <c r="AA2404" i="27"/>
  <c r="AA2420" i="27"/>
  <c r="AA2436" i="27"/>
  <c r="AA2452" i="27"/>
  <c r="AA2468" i="27"/>
  <c r="AA2484" i="27"/>
  <c r="AA2497" i="27"/>
  <c r="AA2520" i="27"/>
  <c r="AA2543" i="27"/>
  <c r="AA2561" i="27"/>
  <c r="AA2584" i="27"/>
  <c r="AA2611" i="27"/>
  <c r="AA2643" i="27"/>
  <c r="AA2675" i="27"/>
  <c r="AA2707" i="27"/>
  <c r="AA2739" i="27"/>
  <c r="AA2767" i="27"/>
  <c r="AA2817" i="27"/>
  <c r="AA2856" i="27"/>
  <c r="AA2911" i="27"/>
  <c r="AA2984" i="27"/>
  <c r="AA3106" i="27"/>
  <c r="AA2498" i="27"/>
  <c r="AA2514" i="27"/>
  <c r="AA2530" i="27"/>
  <c r="AA2546" i="27"/>
  <c r="AA2562" i="27"/>
  <c r="AA2578" i="27"/>
  <c r="AA2594" i="27"/>
  <c r="AA2610" i="27"/>
  <c r="AA2626" i="27"/>
  <c r="AA2642" i="27"/>
  <c r="AA2658" i="27"/>
  <c r="AA2674" i="27"/>
  <c r="AA2690" i="27"/>
  <c r="AA2706" i="27"/>
  <c r="AA2722" i="27"/>
  <c r="AA2738" i="27"/>
  <c r="AA2755" i="27"/>
  <c r="AA2773" i="27"/>
  <c r="AA2796" i="27"/>
  <c r="AA2819" i="27"/>
  <c r="AA2837" i="27"/>
  <c r="AA2860" i="27"/>
  <c r="AA2888" i="27"/>
  <c r="AA2920" i="27"/>
  <c r="AA2952" i="27"/>
  <c r="AA2978" i="27"/>
  <c r="AA3055" i="27"/>
  <c r="AA3159" i="27"/>
  <c r="AA2609" i="27"/>
  <c r="AA2625" i="27"/>
  <c r="AA2641" i="27"/>
  <c r="AA2657" i="27"/>
  <c r="AA2673" i="27"/>
  <c r="AA2689" i="27"/>
  <c r="AA2705" i="27"/>
  <c r="AA2721" i="27"/>
  <c r="AA2737" i="27"/>
  <c r="AA2752" i="27"/>
  <c r="AA2775" i="27"/>
  <c r="AA2793" i="27"/>
  <c r="AA2816" i="27"/>
  <c r="AA2839" i="27"/>
  <c r="AA2857" i="27"/>
  <c r="AA2891" i="27"/>
  <c r="AA2923" i="27"/>
  <c r="AA2955" i="27"/>
  <c r="AA3002" i="27"/>
  <c r="AA3067" i="27"/>
  <c r="AA3138" i="27"/>
  <c r="AA3212" i="27"/>
  <c r="AA2754" i="27"/>
  <c r="AA2770" i="27"/>
  <c r="AA2786" i="27"/>
  <c r="AA2802" i="27"/>
  <c r="AA2818" i="27"/>
  <c r="AA2834" i="27"/>
  <c r="AA2850" i="27"/>
  <c r="AA2866" i="27"/>
  <c r="AA2882" i="27"/>
  <c r="AA2898" i="27"/>
  <c r="AA2914" i="27"/>
  <c r="AA2930" i="27"/>
  <c r="AA2946" i="27"/>
  <c r="AA2962" i="27"/>
  <c r="AA2979" i="27"/>
  <c r="AA3003" i="27"/>
  <c r="AA3035" i="27"/>
  <c r="AA3079" i="27"/>
  <c r="AA3118" i="27"/>
  <c r="AA2306" i="27"/>
  <c r="AA2224" i="27"/>
  <c r="AA2117" i="27"/>
  <c r="AA2042" i="27"/>
  <c r="AA1978" i="27"/>
  <c r="AA1914" i="27"/>
  <c r="AA1850" i="27"/>
  <c r="AA1786" i="27"/>
  <c r="AA1722" i="27"/>
  <c r="AA1658" i="27"/>
  <c r="AA1594" i="27"/>
  <c r="AA1554" i="27"/>
  <c r="AA1522" i="27"/>
  <c r="AA1490" i="27"/>
  <c r="AA1458" i="27"/>
  <c r="AA1426" i="27"/>
  <c r="AA1394" i="27"/>
  <c r="AA1362" i="27"/>
  <c r="AA1330" i="27"/>
  <c r="AA1298" i="27"/>
  <c r="AA1266" i="27"/>
  <c r="AA1234" i="27"/>
  <c r="AA1202" i="27"/>
  <c r="AA1178" i="27"/>
  <c r="AA1155" i="27"/>
  <c r="AA1132" i="27"/>
  <c r="AA1119" i="27"/>
  <c r="AA1103" i="27"/>
  <c r="AA1087" i="27"/>
  <c r="AA1071" i="27"/>
  <c r="AA1055" i="27"/>
  <c r="AA1039" i="27"/>
  <c r="AA1023" i="27"/>
  <c r="AA1007" i="27"/>
  <c r="AA991" i="27"/>
  <c r="AA975" i="27"/>
  <c r="AA959" i="27"/>
  <c r="AA943" i="27"/>
  <c r="AA927" i="27"/>
  <c r="AA911" i="27"/>
  <c r="AA895" i="27"/>
  <c r="AA879" i="27"/>
  <c r="AA863" i="27"/>
  <c r="AA847" i="27"/>
  <c r="AA831" i="27"/>
  <c r="AA815" i="27"/>
  <c r="AA799" i="27"/>
  <c r="AA783" i="27"/>
  <c r="AA767" i="27"/>
  <c r="AA751" i="27"/>
  <c r="AA735" i="27"/>
  <c r="AA719" i="27"/>
  <c r="AA703" i="27"/>
  <c r="AA687" i="27"/>
  <c r="AA671" i="27"/>
  <c r="AA655" i="27"/>
  <c r="AA639" i="27"/>
  <c r="AA623" i="27"/>
  <c r="AA607" i="27"/>
  <c r="AA591" i="27"/>
  <c r="AA575" i="27"/>
  <c r="AA559" i="27"/>
  <c r="AA543" i="27"/>
  <c r="AA527" i="27"/>
  <c r="AA511" i="27"/>
  <c r="AA495" i="27"/>
  <c r="AA479" i="27"/>
  <c r="AA463" i="27"/>
  <c r="AA447" i="27"/>
  <c r="AA431" i="27"/>
  <c r="AA1129" i="27"/>
  <c r="AA1145" i="27"/>
  <c r="AA1161" i="27"/>
  <c r="AA1177" i="27"/>
  <c r="AA1193" i="27"/>
  <c r="AA1209" i="27"/>
  <c r="AA1225" i="27"/>
  <c r="AA1241" i="27"/>
  <c r="AA1257" i="27"/>
  <c r="AA1273" i="27"/>
  <c r="AA1289" i="27"/>
  <c r="AA1305" i="27"/>
  <c r="AA1321" i="27"/>
  <c r="AA1337" i="27"/>
  <c r="AA1353" i="27"/>
  <c r="AA1369" i="27"/>
  <c r="AA1385" i="27"/>
  <c r="AA1401" i="27"/>
  <c r="AA1417" i="27"/>
  <c r="AA1433" i="27"/>
  <c r="AA1449" i="27"/>
  <c r="AA1465" i="27"/>
  <c r="AA1481" i="27"/>
  <c r="AA1497" i="27"/>
  <c r="AA1513" i="27"/>
  <c r="AA1529" i="27"/>
  <c r="AA1545" i="27"/>
  <c r="AA1561" i="27"/>
  <c r="AA1577" i="27"/>
  <c r="AA1603" i="27"/>
  <c r="AA2652" i="27"/>
  <c r="AA2716" i="27"/>
  <c r="AA2804" i="27"/>
  <c r="AA2924" i="27"/>
  <c r="AA3015" i="27"/>
  <c r="AA1584" i="27"/>
  <c r="AA1600" i="27"/>
  <c r="AA1616" i="27"/>
  <c r="AA1632" i="27"/>
  <c r="AA1648" i="27"/>
  <c r="AA1664" i="27"/>
  <c r="AA1680" i="27"/>
  <c r="AA1696" i="27"/>
  <c r="AA1712" i="27"/>
  <c r="AA1728" i="27"/>
  <c r="AA1744" i="27"/>
  <c r="AA1760" i="27"/>
  <c r="AA1776" i="27"/>
  <c r="AA1792" i="27"/>
  <c r="AA1808" i="27"/>
  <c r="AA1824" i="27"/>
  <c r="AA1840" i="27"/>
  <c r="AA1856" i="27"/>
  <c r="AA1872" i="27"/>
  <c r="AA1888" i="27"/>
  <c r="AA1904" i="27"/>
  <c r="AA1920" i="27"/>
  <c r="AA1936" i="27"/>
  <c r="AA1952" i="27"/>
  <c r="AA1968" i="27"/>
  <c r="AA1984" i="27"/>
  <c r="AA2000" i="27"/>
  <c r="AA2016" i="27"/>
  <c r="AA2032" i="27"/>
  <c r="AA2048" i="27"/>
  <c r="AA2064" i="27"/>
  <c r="AA2080" i="27"/>
  <c r="AA2096" i="27"/>
  <c r="AA2111" i="27"/>
  <c r="AA2127" i="27"/>
  <c r="AA2143" i="27"/>
  <c r="AA2159" i="27"/>
  <c r="AA2175" i="27"/>
  <c r="AA2191" i="27"/>
  <c r="AA2214" i="27"/>
  <c r="AA2232" i="27"/>
  <c r="AA2255" i="27"/>
  <c r="AA2278" i="27"/>
  <c r="AA2302" i="27"/>
  <c r="AA2334" i="27"/>
  <c r="AA2366" i="27"/>
  <c r="AA2398" i="27"/>
  <c r="AA2430" i="27"/>
  <c r="AA2462" i="27"/>
  <c r="AA2505" i="27"/>
  <c r="AA2544" i="27"/>
  <c r="AA2583" i="27"/>
  <c r="AA2647" i="27"/>
  <c r="AA2711" i="27"/>
  <c r="AA2776" i="27"/>
  <c r="AA2847" i="27"/>
  <c r="AA2967" i="27"/>
  <c r="AA2181" i="27"/>
  <c r="AA2197" i="27"/>
  <c r="AA2213" i="27"/>
  <c r="AA2229" i="27"/>
  <c r="AA2245" i="27"/>
  <c r="AA2261" i="27"/>
  <c r="AA2277" i="27"/>
  <c r="AA2293" i="27"/>
  <c r="AA2309" i="27"/>
  <c r="AA2325" i="27"/>
  <c r="AA2341" i="27"/>
  <c r="AA2915" i="27"/>
  <c r="AA2947" i="27"/>
  <c r="AA2982" i="27"/>
  <c r="AA3050" i="27"/>
  <c r="AA3131" i="27"/>
  <c r="AA3199" i="27"/>
  <c r="AA3355" i="27"/>
  <c r="AA2766" i="27"/>
  <c r="AA2782" i="27"/>
  <c r="AA2798" i="27"/>
  <c r="AA2814" i="27"/>
  <c r="AA2830" i="27"/>
  <c r="AA2846" i="27"/>
  <c r="AA2862" i="27"/>
  <c r="AA2878" i="27"/>
  <c r="AA2894" i="27"/>
  <c r="AA2910" i="27"/>
  <c r="AA2926" i="27"/>
  <c r="AA2942" i="27"/>
  <c r="AA2958" i="27"/>
  <c r="AA2972" i="27"/>
  <c r="AA2995" i="27"/>
  <c r="AA3027" i="27"/>
  <c r="AA3059" i="27"/>
  <c r="AA3111" i="27"/>
  <c r="AA3150" i="27"/>
  <c r="AA3201" i="27"/>
  <c r="AA3299" i="27"/>
  <c r="AA2873" i="27"/>
  <c r="AA2889" i="27"/>
  <c r="AA2905" i="27"/>
  <c r="AA2921" i="27"/>
  <c r="AA2937" i="27"/>
  <c r="AA2953" i="27"/>
  <c r="AA2969" i="27"/>
  <c r="AA2990" i="27"/>
  <c r="AA3014" i="27"/>
  <c r="AA3046" i="27"/>
  <c r="AA3083" i="27"/>
  <c r="AA3122" i="27"/>
  <c r="AA3161" i="27"/>
  <c r="AA3251" i="27"/>
  <c r="AA2977" i="27"/>
  <c r="AA2993" i="27"/>
  <c r="AA3009" i="27"/>
  <c r="AA3025" i="27"/>
  <c r="AA3041" i="27"/>
  <c r="AA3057" i="27"/>
  <c r="AA3078" i="27"/>
  <c r="AA3101" i="27"/>
  <c r="AA3119" i="27"/>
  <c r="AA3142" i="27"/>
  <c r="AA3165" i="27"/>
  <c r="AA3197" i="27"/>
  <c r="AA3252" i="27"/>
  <c r="AA3315" i="27"/>
  <c r="AA3004" i="27"/>
  <c r="AA3020" i="27"/>
  <c r="AA3036" i="27"/>
  <c r="AA3052" i="27"/>
  <c r="AA3073" i="27"/>
  <c r="AA3091" i="27"/>
  <c r="AA3114" i="27"/>
  <c r="AA3137" i="27"/>
  <c r="AA3155" i="27"/>
  <c r="AA3187" i="27"/>
  <c r="AA3228" i="27"/>
  <c r="AA3282" i="27"/>
  <c r="AA3064" i="27"/>
  <c r="AA3080" i="27"/>
  <c r="AA3096" i="27"/>
  <c r="AA3112" i="27"/>
  <c r="AA3128" i="27"/>
  <c r="AA3144" i="27"/>
  <c r="AA3160" i="27"/>
  <c r="AA3176" i="27"/>
  <c r="AA3192" i="27"/>
  <c r="AA3208" i="27"/>
  <c r="AA3231" i="27"/>
  <c r="AA3254" i="27"/>
  <c r="AA3274" i="27"/>
  <c r="AA3358" i="27"/>
  <c r="AA3178" i="27"/>
  <c r="AA3194" i="27"/>
  <c r="AA3214" i="27"/>
  <c r="AA3157" i="27"/>
  <c r="AA3236" i="27"/>
  <c r="AA3363" i="27"/>
  <c r="AA2877" i="27"/>
  <c r="AA2893" i="27"/>
  <c r="AA2909" i="27"/>
  <c r="AA2925" i="27"/>
  <c r="AA2941" i="27"/>
  <c r="AA2957" i="27"/>
  <c r="AA2974" i="27"/>
  <c r="AA2992" i="27"/>
  <c r="AA3022" i="27"/>
  <c r="AA3054" i="27"/>
  <c r="AA3090" i="27"/>
  <c r="AA3129" i="27"/>
  <c r="AA3175" i="27"/>
  <c r="AA3258" i="27"/>
  <c r="AA2981" i="27"/>
  <c r="AA2997" i="27"/>
  <c r="AA3013" i="27"/>
  <c r="AA3029" i="27"/>
  <c r="AA3045" i="27"/>
  <c r="AA3061" i="27"/>
  <c r="AA3085" i="27"/>
  <c r="AA3103" i="27"/>
  <c r="AA3126" i="27"/>
  <c r="AA3149" i="27"/>
  <c r="AA3173" i="27"/>
  <c r="AA3220" i="27"/>
  <c r="AA3259" i="27"/>
  <c r="AA3347" i="27"/>
  <c r="AA3008" i="27"/>
  <c r="AA3024" i="27"/>
  <c r="AA3040" i="27"/>
  <c r="AA3056" i="27"/>
  <c r="AA3075" i="27"/>
  <c r="AA3098" i="27"/>
  <c r="AA3121" i="27"/>
  <c r="AA3139" i="27"/>
  <c r="AA3162" i="27"/>
  <c r="AA3195" i="27"/>
  <c r="AA3235" i="27"/>
  <c r="AA3307" i="27"/>
  <c r="AA3068" i="27"/>
  <c r="AA3084" i="27"/>
  <c r="AA3100" i="27"/>
  <c r="AA3116" i="27"/>
  <c r="AA3132" i="27"/>
  <c r="AA3148" i="27"/>
  <c r="AA3164" i="27"/>
  <c r="AA3180" i="27"/>
  <c r="AA3196" i="27"/>
  <c r="AA3215" i="27"/>
  <c r="AA3238" i="27"/>
  <c r="AA3256" i="27"/>
  <c r="AA3310" i="27"/>
  <c r="AA3166" i="27"/>
  <c r="AA3182" i="27"/>
  <c r="AA3198" i="27"/>
  <c r="AA3216" i="27"/>
  <c r="AA3239" i="27"/>
  <c r="AA3283" i="27"/>
  <c r="AA3318" i="27"/>
  <c r="AA3217" i="27"/>
  <c r="AA3233" i="27"/>
  <c r="AA3249" i="27"/>
  <c r="AA3271" i="27"/>
  <c r="AA3303" i="27"/>
  <c r="AA3335" i="27"/>
  <c r="AA3367" i="27"/>
  <c r="AA3314" i="27"/>
  <c r="AA3346" i="27"/>
  <c r="AA3273" i="27"/>
  <c r="AA3289" i="27"/>
  <c r="AA3305" i="27"/>
  <c r="AA3321" i="27"/>
  <c r="AA3337" i="27"/>
  <c r="AA3353" i="27"/>
  <c r="AA3369" i="27"/>
  <c r="AA3264" i="27"/>
  <c r="AA3280" i="27"/>
  <c r="AA3296" i="27"/>
  <c r="AA3312" i="27"/>
  <c r="AA3328" i="27"/>
  <c r="AA3344" i="27"/>
  <c r="AA3360" i="27"/>
  <c r="AA2829" i="27"/>
  <c r="AA2556" i="27"/>
  <c r="AA2423" i="27"/>
  <c r="AA2295" i="27"/>
  <c r="AA2202" i="27"/>
  <c r="AA2154" i="27"/>
  <c r="AA2095" i="27"/>
  <c r="AA2031" i="27"/>
  <c r="AA1967" i="27"/>
  <c r="AA1903" i="27"/>
  <c r="AA1839" i="27"/>
  <c r="AA1775" i="27"/>
  <c r="AA1711" i="27"/>
  <c r="AA1647" i="27"/>
  <c r="AA1583" i="27"/>
  <c r="AA1551" i="27"/>
  <c r="AA1519" i="27"/>
  <c r="AA1487" i="27"/>
  <c r="AA1455" i="27"/>
  <c r="AA1423" i="27"/>
  <c r="AA1391" i="27"/>
  <c r="AA1359" i="27"/>
  <c r="AA1327" i="27"/>
  <c r="AA1295" i="27"/>
  <c r="AA1263" i="27"/>
  <c r="AA1231" i="27"/>
  <c r="AA1199" i="27"/>
  <c r="AA1176" i="27"/>
  <c r="AA1158" i="27"/>
  <c r="AA1135" i="27"/>
  <c r="AA1116" i="27"/>
  <c r="AA1100" i="27"/>
  <c r="AA1084" i="27"/>
  <c r="AA1068" i="27"/>
  <c r="AA1052" i="27"/>
  <c r="AA1036" i="27"/>
  <c r="AA1020" i="27"/>
  <c r="AA1004" i="27"/>
  <c r="AA988" i="27"/>
  <c r="AA972" i="27"/>
  <c r="AA956" i="27"/>
  <c r="AA940" i="27"/>
  <c r="AA924" i="27"/>
  <c r="AA908" i="27"/>
  <c r="AA892" i="27"/>
  <c r="AA876" i="27"/>
  <c r="AA860" i="27"/>
  <c r="AA844" i="27"/>
  <c r="AA828" i="27"/>
  <c r="AA812" i="27"/>
  <c r="AA796" i="27"/>
  <c r="AA1635" i="27"/>
  <c r="AA1667" i="27"/>
  <c r="AA1699" i="27"/>
  <c r="AA1731" i="27"/>
  <c r="AA1763" i="27"/>
  <c r="AA1795" i="27"/>
  <c r="AA1827" i="27"/>
  <c r="AA1859" i="27"/>
  <c r="AA1891" i="27"/>
  <c r="AA1923" i="27"/>
  <c r="AA1955" i="27"/>
  <c r="AA1987" i="27"/>
  <c r="AA2019" i="27"/>
  <c r="AA2051" i="27"/>
  <c r="AA2083" i="27"/>
  <c r="AA2118" i="27"/>
  <c r="AA2150" i="27"/>
  <c r="AA2186" i="27"/>
  <c r="AA2236" i="27"/>
  <c r="AA2275" i="27"/>
  <c r="AA2335" i="27"/>
  <c r="AA2399" i="27"/>
  <c r="AA2463" i="27"/>
  <c r="AA2531" i="27"/>
  <c r="AA2612" i="27"/>
  <c r="AA2740" i="27"/>
  <c r="AA2908" i="27"/>
  <c r="AA1204" i="27"/>
  <c r="AA1220" i="27"/>
  <c r="AA1236" i="27"/>
  <c r="AA1252" i="27"/>
  <c r="AA1268" i="27"/>
  <c r="AA1284" i="27"/>
  <c r="AA1300" i="27"/>
  <c r="AA1316" i="27"/>
  <c r="AA1332" i="27"/>
  <c r="AA1348" i="27"/>
  <c r="AA1364" i="27"/>
  <c r="AA1380" i="27"/>
  <c r="AA1396" i="27"/>
  <c r="AA1412" i="27"/>
  <c r="AA1428" i="27"/>
  <c r="AA1444" i="27"/>
  <c r="AA1460" i="27"/>
  <c r="AA1476" i="27"/>
  <c r="AA1492" i="27"/>
  <c r="AA1508" i="27"/>
  <c r="AA1524" i="27"/>
  <c r="AA1540" i="27"/>
  <c r="AA1556" i="27"/>
  <c r="AA1572" i="27"/>
  <c r="AA1598" i="27"/>
  <c r="AA1630" i="27"/>
  <c r="AA1662" i="27"/>
  <c r="AA1694" i="27"/>
  <c r="AA1726" i="27"/>
  <c r="AA1758" i="27"/>
  <c r="AA1790" i="27"/>
  <c r="AA1822" i="27"/>
  <c r="AA1854" i="27"/>
  <c r="AA1886" i="27"/>
  <c r="AA1918" i="27"/>
  <c r="AA1950" i="27"/>
  <c r="AA1982" i="27"/>
  <c r="AA2014" i="27"/>
  <c r="AA2046" i="27"/>
  <c r="AA2078" i="27"/>
  <c r="AA2105" i="27"/>
  <c r="AA2137" i="27"/>
  <c r="AA2169" i="27"/>
  <c r="AA2208" i="27"/>
  <c r="AA2247" i="27"/>
  <c r="AA2286" i="27"/>
  <c r="AA2346" i="27"/>
  <c r="AA2410" i="27"/>
  <c r="AA2474" i="27"/>
  <c r="AA2553" i="27"/>
  <c r="AA2655" i="27"/>
  <c r="AA2808" i="27"/>
  <c r="AA1585" i="27"/>
  <c r="AA1601" i="27"/>
  <c r="AA1617" i="27"/>
  <c r="AA1633" i="27"/>
  <c r="AA1649" i="27"/>
  <c r="AA1665" i="27"/>
  <c r="AA1681" i="27"/>
  <c r="AA1697" i="27"/>
  <c r="AA1713" i="27"/>
  <c r="AA1729" i="27"/>
  <c r="AA1745" i="27"/>
  <c r="AA1761" i="27"/>
  <c r="AA1777" i="27"/>
  <c r="AA1793" i="27"/>
  <c r="AA1809" i="27"/>
  <c r="AA1825" i="27"/>
  <c r="AA1841" i="27"/>
  <c r="AA1857" i="27"/>
  <c r="AA1873" i="27"/>
  <c r="AA1889" i="27"/>
  <c r="AA1905" i="27"/>
  <c r="AA1921" i="27"/>
  <c r="AA1937" i="27"/>
  <c r="AA1953" i="27"/>
  <c r="AA1969" i="27"/>
  <c r="AA1985" i="27"/>
  <c r="AA2001" i="27"/>
  <c r="AA2017" i="27"/>
  <c r="AA2033" i="27"/>
  <c r="AA2049" i="27"/>
  <c r="AA2065" i="27"/>
  <c r="AA2081" i="27"/>
  <c r="AA2097" i="27"/>
  <c r="AA2112" i="27"/>
  <c r="AA2128" i="27"/>
  <c r="AA2144" i="27"/>
  <c r="AA2160" i="27"/>
  <c r="AA2176" i="27"/>
  <c r="AA2196" i="27"/>
  <c r="AA2219" i="27"/>
  <c r="AA2242" i="27"/>
  <c r="AA2260" i="27"/>
  <c r="AA2283" i="27"/>
  <c r="AA2307" i="27"/>
  <c r="AA2339" i="27"/>
  <c r="AA2371" i="27"/>
  <c r="AA2403" i="27"/>
  <c r="AA2435" i="27"/>
  <c r="AA2467" i="27"/>
  <c r="AA2501" i="27"/>
  <c r="AA2540" i="27"/>
  <c r="AA2579" i="27"/>
  <c r="AA2636" i="27"/>
  <c r="AA2700" i="27"/>
  <c r="AA2797" i="27"/>
  <c r="AA2892" i="27"/>
  <c r="AA2994" i="27"/>
  <c r="AA3291" i="27"/>
  <c r="AA1596" i="27"/>
  <c r="AA1612" i="27"/>
  <c r="AA1628" i="27"/>
  <c r="AA1644" i="27"/>
  <c r="AA1660" i="27"/>
  <c r="AA1676" i="27"/>
  <c r="AA1692" i="27"/>
  <c r="AA1708" i="27"/>
  <c r="AA1724" i="27"/>
  <c r="AA1740" i="27"/>
  <c r="AA1756" i="27"/>
  <c r="AA1772" i="27"/>
  <c r="AA1788" i="27"/>
  <c r="AA1804" i="27"/>
  <c r="AA1820" i="27"/>
  <c r="AA1836" i="27"/>
  <c r="AA1852" i="27"/>
  <c r="AA1868" i="27"/>
  <c r="AA1884" i="27"/>
  <c r="AA1900" i="27"/>
  <c r="AA1916" i="27"/>
  <c r="AA1932" i="27"/>
  <c r="AA1948" i="27"/>
  <c r="AA1964" i="27"/>
  <c r="AA1980" i="27"/>
  <c r="AA1996" i="27"/>
  <c r="AA2012" i="27"/>
  <c r="AA2028" i="27"/>
  <c r="AA2044" i="27"/>
  <c r="AA2060" i="27"/>
  <c r="AA2076" i="27"/>
  <c r="AA2092" i="27"/>
  <c r="AA2107" i="27"/>
  <c r="AA2123" i="27"/>
  <c r="AA2139" i="27"/>
  <c r="AA2155" i="27"/>
  <c r="AA2171" i="27"/>
  <c r="AA2184" i="27"/>
  <c r="AA2207" i="27"/>
  <c r="AA2230" i="27"/>
  <c r="AA2248" i="27"/>
  <c r="AA2271" i="27"/>
  <c r="AA2294" i="27"/>
  <c r="AA2326" i="27"/>
  <c r="AA2358" i="27"/>
  <c r="AA2390" i="27"/>
  <c r="AA2422" i="27"/>
  <c r="AA2454" i="27"/>
  <c r="AA2486" i="27"/>
  <c r="AA2537" i="27"/>
  <c r="AA2576" i="27"/>
  <c r="AA2631" i="27"/>
  <c r="AA2695" i="27"/>
  <c r="AA2769" i="27"/>
  <c r="AA2840" i="27"/>
  <c r="AA2935" i="27"/>
  <c r="AA3219" i="27"/>
  <c r="AA2193" i="27"/>
  <c r="AA2209" i="27"/>
  <c r="AA2225" i="27"/>
  <c r="AA2241" i="27"/>
  <c r="AA2257" i="27"/>
  <c r="AA2273" i="27"/>
  <c r="AA2289" i="27"/>
  <c r="AA2305" i="27"/>
  <c r="AA2321" i="27"/>
  <c r="AA2337" i="27"/>
  <c r="AA2353" i="27"/>
  <c r="AA2369" i="27"/>
  <c r="AA2385" i="27"/>
  <c r="AA2401" i="27"/>
  <c r="AA2417" i="27"/>
  <c r="AA2433" i="27"/>
  <c r="AA2449" i="27"/>
  <c r="AA2465" i="27"/>
  <c r="AA2481" i="27"/>
  <c r="AA2500" i="27"/>
  <c r="AA2523" i="27"/>
  <c r="AA2541" i="27"/>
  <c r="AA2564" i="27"/>
  <c r="AA2587" i="27"/>
  <c r="AA2608" i="27"/>
  <c r="AA2640" i="27"/>
  <c r="AA2672" i="27"/>
  <c r="AA2704" i="27"/>
  <c r="AA2736" i="27"/>
  <c r="AA2781" i="27"/>
  <c r="AA2820" i="27"/>
  <c r="AA2859" i="27"/>
  <c r="AA2916" i="27"/>
  <c r="AA2999" i="27"/>
  <c r="AA3134" i="27"/>
  <c r="AA2296" i="27"/>
  <c r="AA2312" i="27"/>
  <c r="AA2328" i="27"/>
  <c r="AA2344" i="27"/>
  <c r="AA2360" i="27"/>
  <c r="AA2376" i="27"/>
  <c r="AA2392" i="27"/>
  <c r="AA2408" i="27"/>
  <c r="AA2424" i="27"/>
  <c r="AA2440" i="27"/>
  <c r="AA2456" i="27"/>
  <c r="AA2472" i="27"/>
  <c r="AA2488" i="27"/>
  <c r="AA2504" i="27"/>
  <c r="AA2527" i="27"/>
  <c r="AA2545" i="27"/>
  <c r="AA2568" i="27"/>
  <c r="AA2591" i="27"/>
  <c r="AA2619" i="27"/>
  <c r="AA2651" i="27"/>
  <c r="AA2683" i="27"/>
  <c r="AA2715" i="27"/>
  <c r="AA2747" i="27"/>
  <c r="AA2785" i="27"/>
  <c r="AA2824" i="27"/>
  <c r="AA2863" i="27"/>
  <c r="AA2927" i="27"/>
  <c r="AA2991" i="27"/>
  <c r="AA3163" i="27"/>
  <c r="AA2502" i="27"/>
  <c r="AA2518" i="27"/>
  <c r="AA2534" i="27"/>
  <c r="AA2550" i="27"/>
  <c r="AA2566" i="27"/>
  <c r="AA2582" i="27"/>
  <c r="AA2598" i="27"/>
  <c r="AA2614" i="27"/>
  <c r="AA2630" i="27"/>
  <c r="AA2646" i="27"/>
  <c r="AA2662" i="27"/>
  <c r="AA2678" i="27"/>
  <c r="AA2694" i="27"/>
  <c r="AA2710" i="27"/>
  <c r="AA2726" i="27"/>
  <c r="AA2742" i="27"/>
  <c r="AA2757" i="27"/>
  <c r="AA2780" i="27"/>
  <c r="AA2803" i="27"/>
  <c r="AA2821" i="27"/>
  <c r="AA2844" i="27"/>
  <c r="AA2864" i="27"/>
  <c r="AA2896" i="27"/>
  <c r="AA2928" i="27"/>
  <c r="AA2960" i="27"/>
  <c r="AA3007" i="27"/>
  <c r="AA3095" i="27"/>
  <c r="AA3177" i="27"/>
  <c r="AA2613" i="27"/>
  <c r="AA2629" i="27"/>
  <c r="AA2645" i="27"/>
  <c r="AA2661" i="27"/>
  <c r="AA2677" i="27"/>
  <c r="AA2693" i="27"/>
  <c r="AA2709" i="27"/>
  <c r="AA2725" i="27"/>
  <c r="AA2741" i="27"/>
  <c r="AA2759" i="27"/>
  <c r="AA2777" i="27"/>
  <c r="AA2800" i="27"/>
  <c r="AA2823" i="27"/>
  <c r="AA2841" i="27"/>
  <c r="AA2867" i="27"/>
  <c r="AA2899" i="27"/>
  <c r="AA2931" i="27"/>
  <c r="AA2963" i="27"/>
  <c r="AA3018" i="27"/>
  <c r="AA3074" i="27"/>
  <c r="AA3145" i="27"/>
  <c r="AA3226" i="27"/>
  <c r="AA2758" i="27"/>
  <c r="AA2774" i="27"/>
  <c r="AA2790" i="27"/>
  <c r="AA2806" i="27"/>
  <c r="AA2822" i="27"/>
  <c r="AA2838" i="27"/>
  <c r="AA2854" i="27"/>
  <c r="AA2870" i="27"/>
  <c r="AA2886" i="27"/>
  <c r="AA2902" i="27"/>
  <c r="AA2918" i="27"/>
  <c r="AA2934" i="27"/>
  <c r="AA2950" i="27"/>
  <c r="AA2966" i="27"/>
  <c r="AA2986" i="27"/>
  <c r="AA3011" i="27"/>
  <c r="AA3043" i="27"/>
  <c r="AA3086" i="27"/>
  <c r="AA3125" i="27"/>
  <c r="AA3169" i="27"/>
  <c r="AA3243" i="27"/>
  <c r="AA2865" i="27"/>
  <c r="AA2881" i="27"/>
  <c r="AA2897" i="27"/>
  <c r="AA2913" i="27"/>
  <c r="AA2929" i="27"/>
  <c r="AA2945" i="27"/>
  <c r="AA2961" i="27"/>
  <c r="AA2976" i="27"/>
  <c r="AA2998" i="27"/>
  <c r="AA3030" i="27"/>
  <c r="AA3062" i="27"/>
  <c r="AA3097" i="27"/>
  <c r="AA3147" i="27"/>
  <c r="AA3191" i="27"/>
  <c r="AA3323" i="27"/>
  <c r="AA2985" i="27"/>
  <c r="AA3001" i="27"/>
  <c r="AA3017" i="27"/>
  <c r="AA3033" i="27"/>
  <c r="AA3049" i="27"/>
  <c r="AA3069" i="27"/>
  <c r="AA3087" i="27"/>
  <c r="AA3110" i="27"/>
  <c r="AA3133" i="27"/>
  <c r="AA3151" i="27"/>
  <c r="AA3181" i="27"/>
  <c r="AA3227" i="27"/>
  <c r="AA3266" i="27"/>
  <c r="AA2996" i="27"/>
  <c r="AA3012" i="27"/>
  <c r="AA3028" i="27"/>
  <c r="AA3044" i="27"/>
  <c r="AA3060" i="27"/>
  <c r="AA3082" i="27"/>
  <c r="AA3105" i="27"/>
  <c r="AA3123" i="27"/>
  <c r="AA3146" i="27"/>
  <c r="AA3171" i="27"/>
  <c r="AA3203" i="27"/>
  <c r="AA3242" i="27"/>
  <c r="AA3339" i="27"/>
  <c r="AA3072" i="27"/>
  <c r="AA3088" i="27"/>
  <c r="AA3104" i="27"/>
  <c r="AA3120" i="27"/>
  <c r="AA2357" i="27"/>
  <c r="AA2373" i="27"/>
  <c r="AA2389" i="27"/>
  <c r="AA2405" i="27"/>
  <c r="AA2421" i="27"/>
  <c r="AA2437" i="27"/>
  <c r="AA2453" i="27"/>
  <c r="AA2469" i="27"/>
  <c r="AA2485" i="27"/>
  <c r="AA2507" i="27"/>
  <c r="AA2525" i="27"/>
  <c r="AA2548" i="27"/>
  <c r="AA2571" i="27"/>
  <c r="AA2589" i="27"/>
  <c r="AA2616" i="27"/>
  <c r="AA2648" i="27"/>
  <c r="AA2680" i="27"/>
  <c r="AA2712" i="27"/>
  <c r="AA2744" i="27"/>
  <c r="AA2788" i="27"/>
  <c r="AA2827" i="27"/>
  <c r="AA2868" i="27"/>
  <c r="AA2932" i="27"/>
  <c r="AA3031" i="27"/>
  <c r="AA3204" i="27"/>
  <c r="AA2300" i="27"/>
  <c r="AA2316" i="27"/>
  <c r="AA2332" i="27"/>
  <c r="AA2348" i="27"/>
  <c r="AA2364" i="27"/>
  <c r="AA2380" i="27"/>
  <c r="AA2396" i="27"/>
  <c r="AA2412" i="27"/>
  <c r="AA2428" i="27"/>
  <c r="AA2444" i="27"/>
  <c r="AA2460" i="27"/>
  <c r="AA2476" i="27"/>
  <c r="AA2492" i="27"/>
  <c r="AA2511" i="27"/>
  <c r="AA2529" i="27"/>
  <c r="AA2552" i="27"/>
  <c r="AA2575" i="27"/>
  <c r="AA2593" i="27"/>
  <c r="AA2627" i="27"/>
  <c r="AA2659" i="27"/>
  <c r="AA2691" i="27"/>
  <c r="AA2723" i="27"/>
  <c r="AA2753" i="27"/>
  <c r="AA2792" i="27"/>
  <c r="AA2831" i="27"/>
  <c r="AA2879" i="27"/>
  <c r="AA2943" i="27"/>
  <c r="AA3010" i="27"/>
  <c r="AA3183" i="27"/>
  <c r="AA2506" i="27"/>
  <c r="AA2522" i="27"/>
  <c r="AA2538" i="27"/>
  <c r="AA2554" i="27"/>
  <c r="AA2570" i="27"/>
  <c r="AA2586" i="27"/>
  <c r="AA2602" i="27"/>
  <c r="AA2618" i="27"/>
  <c r="AA2634" i="27"/>
  <c r="AA2650" i="27"/>
  <c r="AA2666" i="27"/>
  <c r="AA2682" i="27"/>
  <c r="AA2698" i="27"/>
  <c r="AA2714" i="27"/>
  <c r="AA2730" i="27"/>
  <c r="AA2746" i="27"/>
  <c r="AA2764" i="27"/>
  <c r="AA2787" i="27"/>
  <c r="AA2805" i="27"/>
  <c r="AA2828" i="27"/>
  <c r="AA2851" i="27"/>
  <c r="AA2872" i="27"/>
  <c r="AA2904" i="27"/>
  <c r="AA2936" i="27"/>
  <c r="AA2968" i="27"/>
  <c r="AA3023" i="27"/>
  <c r="AA3102" i="27"/>
  <c r="AA3211" i="27"/>
  <c r="AA2617" i="27"/>
  <c r="AA2633" i="27"/>
  <c r="AA2649" i="27"/>
  <c r="AA2665" i="27"/>
  <c r="AA2681" i="27"/>
  <c r="AA2697" i="27"/>
  <c r="AA2713" i="27"/>
  <c r="AA2729" i="27"/>
  <c r="AA2745" i="27"/>
  <c r="AA2761" i="27"/>
  <c r="AA2784" i="27"/>
  <c r="AA2807" i="27"/>
  <c r="AA2825" i="27"/>
  <c r="AA2848" i="27"/>
  <c r="AA2875" i="27"/>
  <c r="AA2907" i="27"/>
  <c r="AA2939" i="27"/>
  <c r="AA2975" i="27"/>
  <c r="AA3034" i="27"/>
  <c r="AA3081" i="27"/>
  <c r="AA3167" i="27"/>
  <c r="AA3278" i="27"/>
  <c r="AA2762" i="27"/>
  <c r="AA2778" i="27"/>
  <c r="AA2794" i="27"/>
  <c r="AA2810" i="27"/>
  <c r="AA2826" i="27"/>
  <c r="AA2842" i="27"/>
  <c r="AA2858" i="27"/>
  <c r="AA2874" i="27"/>
  <c r="AA2890" i="27"/>
  <c r="AA2906" i="27"/>
  <c r="AA2922" i="27"/>
  <c r="AA2938" i="27"/>
  <c r="AA2954" i="27"/>
  <c r="AA2970" i="27"/>
  <c r="AA2988" i="27"/>
  <c r="AA3019" i="27"/>
  <c r="AA3051" i="27"/>
  <c r="AA3093" i="27"/>
  <c r="AA3143" i="27"/>
  <c r="AA441" i="27"/>
  <c r="AA505" i="27"/>
  <c r="AA569" i="27"/>
  <c r="AA650" i="27"/>
  <c r="AA737" i="27"/>
  <c r="AA822" i="27"/>
  <c r="AA906" i="27"/>
  <c r="AA457" i="27"/>
  <c r="AA521" i="27"/>
  <c r="AA586" i="27"/>
  <c r="AA673" i="27"/>
  <c r="AA758" i="27"/>
  <c r="AA842" i="27"/>
  <c r="AA941" i="27"/>
  <c r="AA1117" i="27"/>
  <c r="AA1579" i="27"/>
  <c r="AA465" i="27"/>
  <c r="AA529" i="27"/>
  <c r="AA598" i="27"/>
  <c r="AA682" i="27"/>
  <c r="AA769" i="27"/>
  <c r="AA854" i="27"/>
  <c r="AA958" i="27"/>
  <c r="AA1156" i="27"/>
  <c r="AA1698" i="27"/>
  <c r="AA437" i="27"/>
  <c r="AA501" i="27"/>
  <c r="AA565" i="27"/>
  <c r="AA646" i="27"/>
  <c r="AA730" i="27"/>
  <c r="AA817" i="27"/>
  <c r="AA902" i="27"/>
  <c r="AA1054" i="27"/>
  <c r="AA1427" i="27"/>
  <c r="AA2311" i="27"/>
  <c r="AA445" i="27"/>
  <c r="AA509" i="27"/>
  <c r="AA573" i="27"/>
  <c r="AA657" i="27"/>
  <c r="AA742" i="27"/>
  <c r="AA826" i="27"/>
  <c r="AA913" i="27"/>
  <c r="AA1078" i="27"/>
  <c r="AA1486" i="27"/>
  <c r="AA2592" i="27"/>
  <c r="AA434" i="27"/>
  <c r="AA466" i="27"/>
  <c r="AA498" i="27"/>
  <c r="AA530" i="27"/>
  <c r="AA562" i="27"/>
  <c r="AA601" i="27"/>
  <c r="AA642" i="27"/>
  <c r="AA686" i="27"/>
  <c r="AA729" i="27"/>
  <c r="AA770" i="27"/>
  <c r="AA814" i="27"/>
  <c r="AA857" i="27"/>
  <c r="AA898" i="27"/>
  <c r="AA966" i="27"/>
  <c r="AA1053" i="27"/>
  <c r="AA1159" i="27"/>
  <c r="AA1398" i="27"/>
  <c r="AA1703" i="27"/>
  <c r="AA2227" i="27"/>
  <c r="AA430" i="27"/>
  <c r="AA462" i="27"/>
  <c r="AA494" i="27"/>
  <c r="AA526" i="27"/>
  <c r="AA558" i="27"/>
  <c r="AA594" i="27"/>
  <c r="AA638" i="27"/>
  <c r="AA681" i="27"/>
  <c r="AA722" i="27"/>
  <c r="AA766" i="27"/>
  <c r="AA809" i="27"/>
  <c r="AA3136" i="27"/>
  <c r="AA3152" i="27"/>
  <c r="AA3168" i="27"/>
  <c r="AA3184" i="27"/>
  <c r="AA3200" i="27"/>
  <c r="AA3222" i="27"/>
  <c r="AA3240" i="27"/>
  <c r="AA3267" i="27"/>
  <c r="AA3326" i="27"/>
  <c r="AA3170" i="27"/>
  <c r="AA3186" i="27"/>
  <c r="AA3202" i="27"/>
  <c r="AA3223" i="27"/>
  <c r="AA3246" i="27"/>
  <c r="AA3286" i="27"/>
  <c r="AA3334" i="27"/>
  <c r="AA3205" i="27"/>
  <c r="AA3221" i="27"/>
  <c r="AA3237" i="27"/>
  <c r="AA3253" i="27"/>
  <c r="AA3279" i="27"/>
  <c r="AA3311" i="27"/>
  <c r="AA3343" i="27"/>
  <c r="AA3322" i="27"/>
  <c r="AA3354" i="27"/>
  <c r="AA3261" i="27"/>
  <c r="AA3277" i="27"/>
  <c r="AA3293" i="27"/>
  <c r="AA3309" i="27"/>
  <c r="AA3325" i="27"/>
  <c r="AA3341" i="27"/>
  <c r="AA3357" i="27"/>
  <c r="AA3268" i="27"/>
  <c r="AA3284" i="27"/>
  <c r="AA3300" i="27"/>
  <c r="AA3316" i="27"/>
  <c r="AA3332" i="27"/>
  <c r="AA3348" i="27"/>
  <c r="AA3364" i="27"/>
  <c r="AA3070" i="27"/>
  <c r="AA2772" i="27"/>
  <c r="AA2499" i="27"/>
  <c r="AA2391" i="27"/>
  <c r="AA2266" i="27"/>
  <c r="AA2195" i="27"/>
  <c r="AA2138" i="27"/>
  <c r="AA2079" i="27"/>
  <c r="AA2015" i="27"/>
  <c r="AA1951" i="27"/>
  <c r="AA1887" i="27"/>
  <c r="AA1823" i="27"/>
  <c r="AA1759" i="27"/>
  <c r="AA1695" i="27"/>
  <c r="AA1631" i="27"/>
  <c r="AA1575" i="27"/>
  <c r="AA1543" i="27"/>
  <c r="AA1511" i="27"/>
  <c r="AA1479" i="27"/>
  <c r="AA1447" i="27"/>
  <c r="AA1415" i="27"/>
  <c r="AA1383" i="27"/>
  <c r="AA1351" i="27"/>
  <c r="AA1319" i="27"/>
  <c r="AA1287" i="27"/>
  <c r="AA1255" i="27"/>
  <c r="AA1223" i="27"/>
  <c r="AA1192" i="27"/>
  <c r="AA1174" i="27"/>
  <c r="AA1151" i="27"/>
  <c r="AA1128" i="27"/>
  <c r="AA1112" i="27"/>
  <c r="AA1096" i="27"/>
  <c r="AA1080" i="27"/>
  <c r="AA1064" i="27"/>
  <c r="AA1048" i="27"/>
  <c r="AA1032" i="27"/>
  <c r="AA1016" i="27"/>
  <c r="AA1000" i="27"/>
  <c r="AA984" i="27"/>
  <c r="AA968" i="27"/>
  <c r="AA952" i="27"/>
  <c r="AA936" i="27"/>
  <c r="AA920" i="27"/>
  <c r="AA904" i="27"/>
  <c r="AA888" i="27"/>
  <c r="AA872" i="27"/>
  <c r="AA856" i="27"/>
  <c r="AA840" i="27"/>
  <c r="AA824" i="27"/>
  <c r="AA808" i="27"/>
  <c r="AA792" i="27"/>
  <c r="AA776" i="27"/>
  <c r="AA760" i="27"/>
  <c r="AA744" i="27"/>
  <c r="AA728" i="27"/>
  <c r="AA712" i="27"/>
  <c r="AA696" i="27"/>
  <c r="AA680" i="27"/>
  <c r="AA664" i="27"/>
  <c r="AA648" i="27"/>
  <c r="AA632" i="27"/>
  <c r="AA616" i="27"/>
  <c r="AA600" i="27"/>
  <c r="AA584" i="27"/>
  <c r="AA568" i="27"/>
  <c r="AA552" i="27"/>
  <c r="AA536" i="27"/>
  <c r="AA520" i="27"/>
  <c r="AA504" i="27"/>
  <c r="AA488" i="27"/>
  <c r="AA472" i="27"/>
  <c r="AA456" i="27"/>
  <c r="AA440" i="27"/>
  <c r="AA424" i="27"/>
  <c r="AA38" i="27"/>
  <c r="Z38" i="27" s="1"/>
  <c r="AA425" i="27"/>
  <c r="AA2735" i="27"/>
  <c r="AA473" i="27"/>
  <c r="AA537" i="27"/>
  <c r="AA609" i="27"/>
  <c r="AA694" i="27"/>
  <c r="AA778" i="27"/>
  <c r="AA865" i="27"/>
  <c r="AA982" i="27"/>
  <c r="AA1203" i="27"/>
  <c r="AA1826" i="27"/>
  <c r="AA481" i="27"/>
  <c r="AA545" i="27"/>
  <c r="AA618" i="27"/>
  <c r="AA705" i="27"/>
  <c r="AA790" i="27"/>
  <c r="AA874" i="27"/>
  <c r="AA1005" i="27"/>
  <c r="AA1267" i="27"/>
  <c r="AA1954" i="27"/>
  <c r="AA453" i="27"/>
  <c r="AA517" i="27"/>
  <c r="AA582" i="27"/>
  <c r="AA666" i="27"/>
  <c r="AA753" i="27"/>
  <c r="AA838" i="27"/>
  <c r="AA926" i="27"/>
  <c r="AA1101" i="27"/>
  <c r="AA1550" i="27"/>
  <c r="AA461" i="27"/>
  <c r="AA525" i="27"/>
  <c r="AA593" i="27"/>
  <c r="AA678" i="27"/>
  <c r="AA762" i="27"/>
  <c r="AA849" i="27"/>
  <c r="AA950" i="27"/>
  <c r="AA1136" i="27"/>
  <c r="AA1634" i="27"/>
  <c r="AA442" i="27"/>
  <c r="AA474" i="27"/>
  <c r="AA506" i="27"/>
  <c r="AA538" i="27"/>
  <c r="AA570" i="27"/>
  <c r="AA610" i="27"/>
  <c r="AA654" i="27"/>
  <c r="AA697" i="27"/>
  <c r="AA738" i="27"/>
  <c r="AA782" i="27"/>
  <c r="AA825" i="27"/>
  <c r="AA866" i="27"/>
  <c r="AA910" i="27"/>
  <c r="AA989" i="27"/>
  <c r="AA1070" i="27"/>
  <c r="AA1206" i="27"/>
  <c r="AA1462" i="27"/>
  <c r="AA1831" i="27"/>
  <c r="AA2450" i="27"/>
  <c r="AA3185" i="27"/>
  <c r="AA3250" i="27"/>
  <c r="AA2869" i="27"/>
  <c r="AA2885" i="27"/>
  <c r="AA2901" i="27"/>
  <c r="AA2917" i="27"/>
  <c r="AA2933" i="27"/>
  <c r="AA2949" i="27"/>
  <c r="AA2965" i="27"/>
  <c r="AA2983" i="27"/>
  <c r="AA3006" i="27"/>
  <c r="AA3038" i="27"/>
  <c r="AA3065" i="27"/>
  <c r="AA3115" i="27"/>
  <c r="AA3154" i="27"/>
  <c r="AA3244" i="27"/>
  <c r="AA2973" i="27"/>
  <c r="AA2989" i="27"/>
  <c r="AA3005" i="27"/>
  <c r="AA3021" i="27"/>
  <c r="AA3037" i="27"/>
  <c r="AA3053" i="27"/>
  <c r="AA3071" i="27"/>
  <c r="AA3094" i="27"/>
  <c r="AA3117" i="27"/>
  <c r="AA3135" i="27"/>
  <c r="AA3158" i="27"/>
  <c r="AA3189" i="27"/>
  <c r="AA3234" i="27"/>
  <c r="AA3294" i="27"/>
  <c r="AA3000" i="27"/>
  <c r="AA3016" i="27"/>
  <c r="AA3032" i="27"/>
  <c r="AA3048" i="27"/>
  <c r="AA3066" i="27"/>
  <c r="AA3089" i="27"/>
  <c r="AA3107" i="27"/>
  <c r="AA3130" i="27"/>
  <c r="AA3153" i="27"/>
  <c r="AA3179" i="27"/>
  <c r="AA3210" i="27"/>
  <c r="AA3275" i="27"/>
  <c r="AA3076" i="27"/>
  <c r="AA3092" i="27"/>
  <c r="AA3108" i="27"/>
  <c r="AA3124" i="27"/>
  <c r="AA3140" i="27"/>
  <c r="AA3156" i="27"/>
  <c r="AA3172" i="27"/>
  <c r="AA3188" i="27"/>
  <c r="AA3206" i="27"/>
  <c r="AA3224" i="27"/>
  <c r="AA3247" i="27"/>
  <c r="AA3270" i="27"/>
  <c r="AA3342" i="27"/>
  <c r="AA3174" i="27"/>
  <c r="AA3190" i="27"/>
  <c r="AA3207" i="27"/>
  <c r="AA3230" i="27"/>
  <c r="AA3248" i="27"/>
  <c r="AA3290" i="27"/>
  <c r="AA3350" i="27"/>
  <c r="AA3209" i="27"/>
  <c r="AA3225" i="27"/>
  <c r="AA3241" i="27"/>
  <c r="AA3257" i="27"/>
  <c r="AA3287" i="27"/>
  <c r="AA3319" i="27"/>
  <c r="AA3351" i="27"/>
  <c r="AA3298" i="27"/>
  <c r="AA3330" i="27"/>
  <c r="AA3362" i="27"/>
  <c r="AA3265" i="27"/>
  <c r="AA3281" i="27"/>
  <c r="AA3297" i="27"/>
  <c r="AA3313" i="27"/>
  <c r="AA3329" i="27"/>
  <c r="AA3345" i="27"/>
  <c r="AA3361" i="27"/>
  <c r="AA3272" i="27"/>
  <c r="AA3288" i="27"/>
  <c r="AA3304" i="27"/>
  <c r="AA3320" i="27"/>
  <c r="AA3336" i="27"/>
  <c r="AA3352" i="27"/>
  <c r="AA3368" i="27"/>
  <c r="AA2987" i="27"/>
  <c r="AA2724" i="27"/>
  <c r="AA2487" i="27"/>
  <c r="AA2359" i="27"/>
  <c r="AA2259" i="27"/>
  <c r="AA2188" i="27"/>
  <c r="AA2122" i="27"/>
  <c r="AA2063" i="27"/>
  <c r="AA1999" i="27"/>
  <c r="AA1935" i="27"/>
  <c r="AA1871" i="27"/>
  <c r="AA1807" i="27"/>
  <c r="AA1743" i="27"/>
  <c r="AA1679" i="27"/>
  <c r="AA1615" i="27"/>
  <c r="AA1567" i="27"/>
  <c r="AA1535" i="27"/>
  <c r="AA1503" i="27"/>
  <c r="AA1471" i="27"/>
  <c r="AA1439" i="27"/>
  <c r="AA1407" i="27"/>
  <c r="AA1375" i="27"/>
  <c r="AA1343" i="27"/>
  <c r="AA1311" i="27"/>
  <c r="AA1279" i="27"/>
  <c r="AA1247" i="27"/>
  <c r="AA1215" i="27"/>
  <c r="AA1190" i="27"/>
  <c r="AA1167" i="27"/>
  <c r="AA1144" i="27"/>
  <c r="AA1124" i="27"/>
  <c r="AA1108" i="27"/>
  <c r="AA1092" i="27"/>
  <c r="AA1076" i="27"/>
  <c r="AA1060" i="27"/>
  <c r="AA1044" i="27"/>
  <c r="AA1028" i="27"/>
  <c r="AA1012" i="27"/>
  <c r="AA996" i="27"/>
  <c r="AA980" i="27"/>
  <c r="AA964" i="27"/>
  <c r="AA948" i="27"/>
  <c r="AA932" i="27"/>
  <c r="AA916" i="27"/>
  <c r="AA900" i="27"/>
  <c r="AA884" i="27"/>
  <c r="AA868" i="27"/>
  <c r="AA852" i="27"/>
  <c r="AA836" i="27"/>
  <c r="AA820" i="27"/>
  <c r="AA804" i="27"/>
  <c r="AA788" i="27"/>
  <c r="AA772" i="27"/>
  <c r="AA756" i="27"/>
  <c r="AA740" i="27"/>
  <c r="AA724" i="27"/>
  <c r="AA708" i="27"/>
  <c r="AA692" i="27"/>
  <c r="AA676" i="27"/>
  <c r="AA660" i="27"/>
  <c r="AA644" i="27"/>
  <c r="AA628" i="27"/>
  <c r="AA612" i="27"/>
  <c r="AA596" i="27"/>
  <c r="AA580" i="27"/>
  <c r="AA564" i="27"/>
  <c r="AA548" i="27"/>
  <c r="AA532" i="27"/>
  <c r="AA516" i="27"/>
  <c r="AA500" i="27"/>
  <c r="AA484" i="27"/>
  <c r="AA468" i="27"/>
  <c r="AA452" i="27"/>
  <c r="AA436" i="27"/>
  <c r="AA420" i="27"/>
  <c r="AA94" i="27"/>
  <c r="AA3026" i="27"/>
  <c r="AA1069" i="27"/>
  <c r="AA1459" i="27"/>
  <c r="AA2439" i="27"/>
  <c r="AA449" i="27"/>
  <c r="AA513" i="27"/>
  <c r="AA577" i="27"/>
  <c r="AA662" i="27"/>
  <c r="AA746" i="27"/>
  <c r="AA833" i="27"/>
  <c r="AA918" i="27"/>
  <c r="AA1086" i="27"/>
  <c r="AA1518" i="27"/>
  <c r="AA421" i="27"/>
  <c r="AA485" i="27"/>
  <c r="AA549" i="27"/>
  <c r="AA625" i="27"/>
  <c r="AA710" i="27"/>
  <c r="AA3232" i="27"/>
  <c r="AA3255" i="27"/>
  <c r="AA3302" i="27"/>
  <c r="AA3366" i="27"/>
  <c r="AA3213" i="27"/>
  <c r="AA3229" i="27"/>
  <c r="AA3245" i="27"/>
  <c r="AA3263" i="27"/>
  <c r="AA3295" i="27"/>
  <c r="AA3327" i="27"/>
  <c r="AA3359" i="27"/>
  <c r="AA3306" i="27"/>
  <c r="AA3338" i="27"/>
  <c r="AA3370" i="27"/>
  <c r="AA3269" i="27"/>
  <c r="AA3285" i="27"/>
  <c r="AA3301" i="27"/>
  <c r="AA3317" i="27"/>
  <c r="AA3333" i="27"/>
  <c r="AA3349" i="27"/>
  <c r="AA3365" i="27"/>
  <c r="AA3260" i="27"/>
  <c r="AA3276" i="27"/>
  <c r="AA3292" i="27"/>
  <c r="AA3308" i="27"/>
  <c r="AA3324" i="27"/>
  <c r="AA3340" i="27"/>
  <c r="AA3356" i="27"/>
  <c r="AA2940" i="27"/>
  <c r="AA2660" i="27"/>
  <c r="AA2455" i="27"/>
  <c r="AA2327" i="27"/>
  <c r="AA2252" i="27"/>
  <c r="AA2170" i="27"/>
  <c r="AA2106" i="27"/>
  <c r="AA2047" i="27"/>
  <c r="AA1983" i="27"/>
  <c r="AA1919" i="27"/>
  <c r="AA1855" i="27"/>
  <c r="AA1791" i="27"/>
  <c r="AA1727" i="27"/>
  <c r="AA1663" i="27"/>
  <c r="AA1599" i="27"/>
  <c r="AA1559" i="27"/>
  <c r="AA1527" i="27"/>
  <c r="AA1495" i="27"/>
  <c r="AA1463" i="27"/>
  <c r="AA1431" i="27"/>
  <c r="AA1399" i="27"/>
  <c r="AA1367" i="27"/>
  <c r="AA1335" i="27"/>
  <c r="AA1303" i="27"/>
  <c r="AA1271" i="27"/>
  <c r="AA1239" i="27"/>
  <c r="AA1207" i="27"/>
  <c r="AA1183" i="27"/>
  <c r="AA1160" i="27"/>
  <c r="AA1142" i="27"/>
  <c r="AA1120" i="27"/>
  <c r="AA1104" i="27"/>
  <c r="AA1088" i="27"/>
  <c r="AA1072" i="27"/>
  <c r="AA1056" i="27"/>
  <c r="AA1040" i="27"/>
  <c r="AA1024" i="27"/>
  <c r="AA1008" i="27"/>
  <c r="AA992" i="27"/>
  <c r="AA976" i="27"/>
  <c r="AA960" i="27"/>
  <c r="AA944" i="27"/>
  <c r="AA928" i="27"/>
  <c r="AA912" i="27"/>
  <c r="AA896" i="27"/>
  <c r="AA880" i="27"/>
  <c r="AA864" i="27"/>
  <c r="AA848" i="27"/>
  <c r="AA832" i="27"/>
  <c r="AA816" i="27"/>
  <c r="AA800" i="27"/>
  <c r="AA784" i="27"/>
  <c r="AA768" i="27"/>
  <c r="AA752" i="27"/>
  <c r="AA736" i="27"/>
  <c r="AA720" i="27"/>
  <c r="AA704" i="27"/>
  <c r="AA688" i="27"/>
  <c r="AA672" i="27"/>
  <c r="AA656" i="27"/>
  <c r="AA640" i="27"/>
  <c r="AA624" i="27"/>
  <c r="AA608" i="27"/>
  <c r="AA592" i="27"/>
  <c r="AA576" i="27"/>
  <c r="AA560" i="27"/>
  <c r="AA544" i="27"/>
  <c r="AA528" i="27"/>
  <c r="AA512" i="27"/>
  <c r="AA496" i="27"/>
  <c r="AA480" i="27"/>
  <c r="AA464" i="27"/>
  <c r="AA448" i="27"/>
  <c r="AA432" i="27"/>
  <c r="AA2919" i="27"/>
  <c r="AA794" i="27"/>
  <c r="AA881" i="27"/>
  <c r="AA1014" i="27"/>
  <c r="AA1299" i="27"/>
  <c r="AA2018" i="27"/>
  <c r="AA429" i="27"/>
  <c r="AA493" i="27"/>
  <c r="AA557" i="27"/>
  <c r="AA634" i="27"/>
  <c r="AA721" i="27"/>
  <c r="AA806" i="27"/>
  <c r="AA890" i="27"/>
  <c r="AA1037" i="27"/>
  <c r="AA1363" i="27"/>
  <c r="AA2146" i="27"/>
  <c r="AA426" i="27"/>
  <c r="AA458" i="27"/>
  <c r="AA490" i="27"/>
  <c r="AA522" i="27"/>
  <c r="AA554" i="27"/>
  <c r="AA590" i="27"/>
  <c r="AA633" i="27"/>
  <c r="AA674" i="27"/>
  <c r="AA718" i="27"/>
  <c r="AA761" i="27"/>
  <c r="AA802" i="27"/>
  <c r="AA846" i="27"/>
  <c r="AA889" i="27"/>
  <c r="AA942" i="27"/>
  <c r="AA1030" i="27"/>
  <c r="AA1118" i="27"/>
  <c r="AA1334" i="27"/>
  <c r="AA1582" i="27"/>
  <c r="AA2087" i="27"/>
  <c r="AA422" i="27"/>
  <c r="AA454" i="27"/>
  <c r="AA486" i="27"/>
  <c r="AA518" i="27"/>
  <c r="AA550" i="27"/>
  <c r="AA585" i="27"/>
  <c r="AA626" i="27"/>
  <c r="AA670" i="27"/>
  <c r="AA713" i="27"/>
  <c r="AA754" i="27"/>
  <c r="AA798" i="27"/>
  <c r="AA841" i="27"/>
  <c r="AA882" i="27"/>
  <c r="AA934" i="27"/>
  <c r="AA1021" i="27"/>
  <c r="AA1102" i="27"/>
  <c r="AA1302" i="27"/>
  <c r="AA1555" i="27"/>
  <c r="AA2023" i="27"/>
  <c r="AA581" i="27"/>
  <c r="AA613" i="27"/>
  <c r="AA645" i="27"/>
  <c r="AA677" i="27"/>
  <c r="AA709" i="27"/>
  <c r="AA741" i="27"/>
  <c r="AA773" i="27"/>
  <c r="AA805" i="27"/>
  <c r="AA837" i="27"/>
  <c r="AA869" i="27"/>
  <c r="AA901" i="27"/>
  <c r="AA949" i="27"/>
  <c r="AA1013" i="27"/>
  <c r="AA1077" i="27"/>
  <c r="AA1147" i="27"/>
  <c r="AA1251" i="27"/>
  <c r="AA1379" i="27"/>
  <c r="AA1502" i="27"/>
  <c r="AA1666" i="27"/>
  <c r="AA1922" i="27"/>
  <c r="AA2178" i="27"/>
  <c r="AA2692" i="27"/>
  <c r="AA1170" i="27"/>
  <c r="AA1286" i="27"/>
  <c r="AA1414" i="27"/>
  <c r="AA1539" i="27"/>
  <c r="AA1735" i="27"/>
  <c r="AA1991" i="27"/>
  <c r="AA2270" i="27"/>
  <c r="AA921" i="27"/>
  <c r="AA953" i="27"/>
  <c r="AA985" i="27"/>
  <c r="AA438" i="27"/>
  <c r="AA470" i="27"/>
  <c r="AA502" i="27"/>
  <c r="AA534" i="27"/>
  <c r="AA566" i="27"/>
  <c r="AA606" i="27"/>
  <c r="AA649" i="27"/>
  <c r="AA690" i="27"/>
  <c r="AA734" i="27"/>
  <c r="AA777" i="27"/>
  <c r="AA818" i="27"/>
  <c r="AA862" i="27"/>
  <c r="AA905" i="27"/>
  <c r="AA974" i="27"/>
  <c r="AA1062" i="27"/>
  <c r="AA1182" i="27"/>
  <c r="AA1430" i="27"/>
  <c r="AA1767" i="27"/>
  <c r="AA2322" i="27"/>
  <c r="AA597" i="27"/>
  <c r="AA629" i="27"/>
  <c r="AA661" i="27"/>
  <c r="AA693" i="27"/>
  <c r="AA725" i="27"/>
  <c r="AA757" i="27"/>
  <c r="AA789" i="27"/>
  <c r="AA821" i="27"/>
  <c r="AA853" i="27"/>
  <c r="AA885" i="27"/>
  <c r="AA917" i="27"/>
  <c r="AA981" i="27"/>
  <c r="AA1045" i="27"/>
  <c r="AA1109" i="27"/>
  <c r="AA1188" i="27"/>
  <c r="AA1315" i="27"/>
  <c r="AA1443" i="27"/>
  <c r="AA1563" i="27"/>
  <c r="AA1794" i="27"/>
  <c r="AA2050" i="27"/>
  <c r="AA2375" i="27"/>
  <c r="AA1126" i="27"/>
  <c r="AA1222" i="27"/>
  <c r="AA1350" i="27"/>
  <c r="AA1475" i="27"/>
  <c r="AA1607" i="27"/>
  <c r="AA1863" i="27"/>
  <c r="AA2125" i="27"/>
  <c r="AA2535" i="27"/>
  <c r="AA937" i="27"/>
  <c r="AA969" i="27"/>
  <c r="AA1001" i="27"/>
  <c r="AA1033" i="27"/>
  <c r="AA1065" i="27"/>
  <c r="AA1097" i="27"/>
  <c r="AA1131" i="27"/>
  <c r="AA1172" i="27"/>
  <c r="AA1227" i="27"/>
  <c r="AA1291" i="27"/>
  <c r="AA1355" i="27"/>
  <c r="AA1419" i="27"/>
  <c r="AA1478" i="27"/>
  <c r="AA1542" i="27"/>
  <c r="AA1650" i="27"/>
  <c r="AA1778" i="27"/>
  <c r="AA1906" i="27"/>
  <c r="AA2034" i="27"/>
  <c r="AA2162" i="27"/>
  <c r="AA2343" i="27"/>
  <c r="AA2628" i="27"/>
  <c r="AA938" i="27"/>
  <c r="AA970" i="27"/>
  <c r="AA1002" i="27"/>
  <c r="AA1034" i="27"/>
  <c r="AA1066" i="27"/>
  <c r="AA1098" i="27"/>
  <c r="AA1134" i="27"/>
  <c r="AA1175" i="27"/>
  <c r="AA1230" i="27"/>
  <c r="AA1294" i="27"/>
  <c r="AA1358" i="27"/>
  <c r="AA1422" i="27"/>
  <c r="AA1499" i="27"/>
  <c r="AA1558" i="27"/>
  <c r="AA1655" i="27"/>
  <c r="AA1783" i="27"/>
  <c r="AA1911" i="27"/>
  <c r="AA2039" i="27"/>
  <c r="AA2173" i="27"/>
  <c r="AA2354" i="27"/>
  <c r="AA2671" i="27"/>
  <c r="AA780" i="27"/>
  <c r="AA764" i="27"/>
  <c r="AA748" i="27"/>
  <c r="AA732" i="27"/>
  <c r="AA716" i="27"/>
  <c r="AA700" i="27"/>
  <c r="AA684" i="27"/>
  <c r="AA668" i="27"/>
  <c r="AA652" i="27"/>
  <c r="AA636" i="27"/>
  <c r="AA620" i="27"/>
  <c r="AA604" i="27"/>
  <c r="AA588" i="27"/>
  <c r="AA572" i="27"/>
  <c r="AA556" i="27"/>
  <c r="AA540" i="27"/>
  <c r="AA524" i="27"/>
  <c r="AA508" i="27"/>
  <c r="AA492" i="27"/>
  <c r="AA476" i="27"/>
  <c r="AA460" i="27"/>
  <c r="AA444" i="27"/>
  <c r="AA428" i="27"/>
  <c r="AA2815" i="27"/>
  <c r="AA489" i="27"/>
  <c r="AA553" i="27"/>
  <c r="AA630" i="27"/>
  <c r="AA714" i="27"/>
  <c r="AA801" i="27"/>
  <c r="AA886" i="27"/>
  <c r="AA1022" i="27"/>
  <c r="AA1331" i="27"/>
  <c r="AA2082" i="27"/>
  <c r="AA433" i="27"/>
  <c r="AA497" i="27"/>
  <c r="AA561" i="27"/>
  <c r="AA641" i="27"/>
  <c r="AA726" i="27"/>
  <c r="AA810" i="27"/>
  <c r="AA897" i="27"/>
  <c r="AA1046" i="27"/>
  <c r="AA1395" i="27"/>
  <c r="AA2220" i="27"/>
  <c r="AA469" i="27"/>
  <c r="AA533" i="27"/>
  <c r="AA602" i="27"/>
  <c r="AA689" i="27"/>
  <c r="AA774" i="27"/>
  <c r="AA858" i="27"/>
  <c r="AA973" i="27"/>
  <c r="AA1179" i="27"/>
  <c r="AA1762" i="27"/>
  <c r="AA477" i="27"/>
  <c r="AA541" i="27"/>
  <c r="AA614" i="27"/>
  <c r="AA698" i="27"/>
  <c r="AA785" i="27"/>
  <c r="AA870" i="27"/>
  <c r="AA990" i="27"/>
  <c r="AA1235" i="27"/>
  <c r="AA1890" i="27"/>
  <c r="AA450" i="27"/>
  <c r="AA482" i="27"/>
  <c r="AA514" i="27"/>
  <c r="AA546" i="27"/>
  <c r="AA578" i="27"/>
  <c r="AA622" i="27"/>
  <c r="AA665" i="27"/>
  <c r="AA706" i="27"/>
  <c r="AA750" i="27"/>
  <c r="AA793" i="27"/>
  <c r="AA834" i="27"/>
  <c r="AA878" i="27"/>
  <c r="AA925" i="27"/>
  <c r="AA1006" i="27"/>
  <c r="AA1094" i="27"/>
  <c r="AA1270" i="27"/>
  <c r="AA1523" i="27"/>
  <c r="AA1959" i="27"/>
  <c r="AA446" i="27"/>
  <c r="AA478" i="27"/>
  <c r="AA510" i="27"/>
  <c r="AA542" i="27"/>
  <c r="AA574" i="27"/>
  <c r="AA1017" i="27"/>
  <c r="AA1049" i="27"/>
  <c r="AA1081" i="27"/>
  <c r="AA1113" i="27"/>
  <c r="AA1152" i="27"/>
  <c r="AA1195" i="27"/>
  <c r="AA1259" i="27"/>
  <c r="AA1323" i="27"/>
  <c r="AA1387" i="27"/>
  <c r="AA1451" i="27"/>
  <c r="AA1510" i="27"/>
  <c r="AA1586" i="27"/>
  <c r="AA1714" i="27"/>
  <c r="AA1842" i="27"/>
  <c r="AA1970" i="27"/>
  <c r="AA2098" i="27"/>
  <c r="AA2234" i="27"/>
  <c r="AA2471" i="27"/>
  <c r="AA922" i="27"/>
  <c r="AA954" i="27"/>
  <c r="AA986" i="27"/>
  <c r="AA1018" i="27"/>
  <c r="AA1050" i="27"/>
  <c r="AA1082" i="27"/>
  <c r="AA1114" i="27"/>
  <c r="AA1154" i="27"/>
  <c r="AA1198" i="27"/>
  <c r="AA1262" i="27"/>
  <c r="AA1326" i="27"/>
  <c r="AA1390" i="27"/>
  <c r="AA1454" i="27"/>
  <c r="AA1531" i="27"/>
  <c r="AA1591" i="27"/>
  <c r="AA1719" i="27"/>
  <c r="AA1847" i="27"/>
  <c r="AA1975" i="27"/>
  <c r="AA2109" i="27"/>
  <c r="AA2256" i="27"/>
  <c r="AA2482" i="27"/>
  <c r="AA3193" i="27"/>
  <c r="AA617" i="27"/>
  <c r="AA658" i="27"/>
  <c r="AA702" i="27"/>
  <c r="AA745" i="27"/>
  <c r="AA786" i="27"/>
  <c r="AA830" i="27"/>
  <c r="AA873" i="27"/>
  <c r="AA914" i="27"/>
  <c r="AA998" i="27"/>
  <c r="AA1085" i="27"/>
  <c r="AA1238" i="27"/>
  <c r="AA1491" i="27"/>
  <c r="AA1895" i="27"/>
  <c r="AA2607" i="27"/>
  <c r="AA605" i="27"/>
  <c r="AA637" i="27"/>
  <c r="AA669" i="27"/>
  <c r="AA701" i="27"/>
  <c r="AA733" i="27"/>
  <c r="AA765" i="27"/>
  <c r="AA797" i="27"/>
  <c r="AA829" i="27"/>
  <c r="AA861" i="27"/>
  <c r="AA893" i="27"/>
  <c r="AA933" i="27"/>
  <c r="AA997" i="27"/>
  <c r="AA1061" i="27"/>
  <c r="AA1125" i="27"/>
  <c r="AA1219" i="27"/>
  <c r="AA1347" i="27"/>
  <c r="AA1470" i="27"/>
  <c r="AA1602" i="27"/>
  <c r="AA1858" i="27"/>
  <c r="AA2114" i="27"/>
  <c r="AA2521" i="27"/>
  <c r="AA1150" i="27"/>
  <c r="AA1254" i="27"/>
  <c r="AA1382" i="27"/>
  <c r="AA1507" i="27"/>
  <c r="AA1671" i="27"/>
  <c r="AA1927" i="27"/>
  <c r="AA2192" i="27"/>
  <c r="AA2843" i="27"/>
  <c r="AA945" i="27"/>
  <c r="AA977" i="27"/>
  <c r="AA1009" i="27"/>
  <c r="AA1041" i="27"/>
  <c r="AA1073" i="27"/>
  <c r="AA1105" i="27"/>
  <c r="AA1140" i="27"/>
  <c r="AA1184" i="27"/>
  <c r="AA1243" i="27"/>
  <c r="AA1307" i="27"/>
  <c r="AA1371" i="27"/>
  <c r="AA1435" i="27"/>
  <c r="AA1494" i="27"/>
  <c r="AA1571" i="27"/>
  <c r="AA1682" i="27"/>
  <c r="AA1810" i="27"/>
  <c r="AA1938" i="27"/>
  <c r="AA2066" i="27"/>
  <c r="AA2199" i="27"/>
  <c r="AA2407" i="27"/>
  <c r="AA2876" i="27"/>
  <c r="AA946" i="27"/>
  <c r="AA978" i="27"/>
  <c r="AA1010" i="27"/>
  <c r="AA1042" i="27"/>
  <c r="AA1074" i="27"/>
  <c r="AA1106" i="27"/>
  <c r="AA1143" i="27"/>
  <c r="AA1186" i="27"/>
  <c r="AA1246" i="27"/>
  <c r="AA1310" i="27"/>
  <c r="AA1374" i="27"/>
  <c r="AA1438" i="27"/>
  <c r="AA1515" i="27"/>
  <c r="AA1574" i="27"/>
  <c r="AA1687" i="27"/>
  <c r="AA1815" i="27"/>
  <c r="AA1943" i="27"/>
  <c r="AA2071" i="27"/>
  <c r="AA2206" i="27"/>
  <c r="AA2418" i="27"/>
  <c r="AA3127" i="27"/>
  <c r="AA850" i="27"/>
  <c r="AA894" i="27"/>
  <c r="AA957" i="27"/>
  <c r="AA1038" i="27"/>
  <c r="AA1138" i="27"/>
  <c r="AA1366" i="27"/>
  <c r="AA1639" i="27"/>
  <c r="AA2157" i="27"/>
  <c r="AA589" i="27"/>
  <c r="AA621" i="27"/>
  <c r="AA653" i="27"/>
  <c r="AA685" i="27"/>
  <c r="AA717" i="27"/>
  <c r="AA749" i="27"/>
  <c r="AA781" i="27"/>
  <c r="AA813" i="27"/>
  <c r="AA845" i="27"/>
  <c r="AA877" i="27"/>
  <c r="AA909" i="27"/>
  <c r="AA965" i="27"/>
  <c r="AA1029" i="27"/>
  <c r="AA1093" i="27"/>
  <c r="AA1168" i="27"/>
  <c r="AA1283" i="27"/>
  <c r="AA1411" i="27"/>
  <c r="AA1534" i="27"/>
  <c r="AA1730" i="27"/>
  <c r="AA1986" i="27"/>
  <c r="AA2263" i="27"/>
  <c r="AA1110" i="27"/>
  <c r="AA1191" i="27"/>
  <c r="AA1318" i="27"/>
  <c r="AA1446" i="27"/>
  <c r="AA1566" i="27"/>
  <c r="AA1799" i="27"/>
  <c r="AA2055" i="27"/>
  <c r="AA2386" i="27"/>
  <c r="AA929" i="27"/>
  <c r="AA961" i="27"/>
  <c r="AA993" i="27"/>
  <c r="AA1025" i="27"/>
  <c r="AA1057" i="27"/>
  <c r="AA1089" i="27"/>
  <c r="AA1121" i="27"/>
  <c r="AA1163" i="27"/>
  <c r="AA1211" i="27"/>
  <c r="AA1275" i="27"/>
  <c r="AA1339" i="27"/>
  <c r="AA1403" i="27"/>
  <c r="AA1467" i="27"/>
  <c r="AA1526" i="27"/>
  <c r="AA1618" i="27"/>
  <c r="AA1746" i="27"/>
  <c r="AA1874" i="27"/>
  <c r="AA2002" i="27"/>
  <c r="AA2130" i="27"/>
  <c r="AA2284" i="27"/>
  <c r="AA2549" i="27"/>
  <c r="AA930" i="27"/>
  <c r="AA962" i="27"/>
  <c r="AA994" i="27"/>
  <c r="AA1026" i="27"/>
  <c r="AA1058" i="27"/>
  <c r="AA1090" i="27"/>
  <c r="AA1122" i="27"/>
  <c r="AA1166" i="27"/>
  <c r="AA1214" i="27"/>
  <c r="AA1278" i="27"/>
  <c r="AA1342" i="27"/>
  <c r="AA1406" i="27"/>
  <c r="AA1483" i="27"/>
  <c r="AA1547" i="27"/>
  <c r="AA1623" i="27"/>
  <c r="AA1751" i="27"/>
  <c r="AA1879" i="27"/>
  <c r="AA2007" i="27"/>
  <c r="AA2141" i="27"/>
  <c r="AA2291" i="27"/>
  <c r="AA2563" i="27"/>
  <c r="AA380" i="27"/>
  <c r="AA376" i="27"/>
  <c r="AA378" i="27"/>
  <c r="AA379" i="27"/>
  <c r="AA103" i="27"/>
  <c r="AA75" i="27"/>
  <c r="AA62" i="27"/>
  <c r="AA71" i="27"/>
  <c r="AA74" i="27"/>
  <c r="AA58" i="27"/>
  <c r="AA63" i="27"/>
  <c r="AA66" i="27"/>
  <c r="AA59" i="27"/>
  <c r="AA67" i="27"/>
  <c r="AA70" i="27"/>
  <c r="AN3" i="4"/>
  <c r="Z39" i="27" l="1"/>
  <c r="Z40" i="27" s="1"/>
  <c r="Z41" i="27" s="1"/>
  <c r="Z42" i="27" s="1"/>
  <c r="Z43" i="27" s="1"/>
  <c r="Z44" i="27" s="1"/>
  <c r="Z45" i="27" s="1"/>
  <c r="Z46" i="27" s="1"/>
  <c r="Z47" i="27" s="1"/>
  <c r="Z48" i="27" s="1"/>
  <c r="Z49" i="27" s="1"/>
  <c r="Z50" i="27" s="1"/>
  <c r="Z51" i="27" s="1"/>
  <c r="Z52" i="27" s="1"/>
  <c r="Z53" i="27" s="1"/>
  <c r="Z54" i="27" s="1"/>
  <c r="Z55" i="27" s="1"/>
  <c r="Z56" i="27" s="1"/>
  <c r="Z57" i="27" s="1"/>
  <c r="Z58" i="27" s="1"/>
  <c r="Z59" i="27" s="1"/>
  <c r="Z60" i="27" l="1"/>
  <c r="Z61" i="27" l="1"/>
  <c r="Z62" i="27" l="1"/>
  <c r="N1001" i="3"/>
  <c r="N1002" i="3"/>
  <c r="N1003" i="3"/>
  <c r="N1004" i="3"/>
  <c r="N1005" i="3"/>
  <c r="N1006" i="3"/>
  <c r="N1007" i="3"/>
  <c r="N1008" i="3"/>
  <c r="N1009" i="3"/>
  <c r="N1010" i="3"/>
  <c r="N1011" i="3"/>
  <c r="N1012" i="3"/>
  <c r="N1013" i="3"/>
  <c r="N1014" i="3"/>
  <c r="N1015" i="3"/>
  <c r="N1016" i="3"/>
  <c r="N1017" i="3"/>
  <c r="N1018" i="3"/>
  <c r="N1019" i="3"/>
  <c r="N1020" i="3"/>
  <c r="N1021" i="3"/>
  <c r="N1022" i="3"/>
  <c r="N1023" i="3"/>
  <c r="N1024" i="3"/>
  <c r="N1025" i="3"/>
  <c r="N1026" i="3"/>
  <c r="N1027" i="3"/>
  <c r="N1028" i="3"/>
  <c r="Z63" i="27" l="1"/>
  <c r="AO30" i="4"/>
  <c r="Z64" i="27" l="1"/>
  <c r="Z65" i="27" l="1"/>
  <c r="Z66" i="27" l="1"/>
  <c r="Z67" i="27" s="1"/>
  <c r="Z68" i="27" s="1"/>
  <c r="Z69" i="27" s="1"/>
  <c r="Z70" i="27" s="1"/>
  <c r="Z71" i="27" s="1"/>
  <c r="Z72" i="27" s="1"/>
  <c r="Z73" i="27" s="1"/>
  <c r="Z74" i="27" s="1"/>
  <c r="Z75" i="27" s="1"/>
  <c r="Z76" i="27" s="1"/>
  <c r="Z77" i="27" s="1"/>
  <c r="Z78" i="27" s="1"/>
  <c r="Z79" i="27" s="1"/>
  <c r="Z80" i="27" s="1"/>
  <c r="Z81" i="27" s="1"/>
  <c r="Z82" i="27" s="1"/>
  <c r="Z83" i="27" s="1"/>
  <c r="Z84" i="27" s="1"/>
  <c r="Z85" i="27" s="1"/>
  <c r="Z86" i="27" s="1"/>
  <c r="Z87" i="27" s="1"/>
  <c r="Z88" i="27" s="1"/>
  <c r="Z89" i="27" s="1"/>
  <c r="CA114" i="1"/>
  <c r="Z90" i="27" l="1"/>
  <c r="CA129" i="1"/>
  <c r="CA130" i="1"/>
  <c r="CA131" i="1"/>
  <c r="CA132" i="1"/>
  <c r="CA133" i="1"/>
  <c r="CA134" i="1"/>
  <c r="CA135" i="1"/>
  <c r="CA136" i="1"/>
  <c r="CA137" i="1"/>
  <c r="CA138" i="1"/>
  <c r="CA139" i="1"/>
  <c r="CA140" i="1"/>
  <c r="CA141" i="1"/>
  <c r="CA142" i="1"/>
  <c r="CA143" i="1"/>
  <c r="CA144" i="1"/>
  <c r="CA145" i="1"/>
  <c r="CA146" i="1"/>
  <c r="CA239" i="1"/>
  <c r="CA240" i="1"/>
  <c r="CA241" i="1"/>
  <c r="CA242" i="1"/>
  <c r="CA243" i="1"/>
  <c r="CA244" i="1"/>
  <c r="CA245" i="1"/>
  <c r="CA246" i="1"/>
  <c r="CA247" i="1"/>
  <c r="CA248" i="1"/>
  <c r="CA249" i="1"/>
  <c r="CA250" i="1"/>
  <c r="CA251" i="1"/>
  <c r="CA252" i="1"/>
  <c r="CA253" i="1"/>
  <c r="CA254" i="1"/>
  <c r="CA255" i="1"/>
  <c r="CA256" i="1"/>
  <c r="CA257" i="1"/>
  <c r="CA258" i="1"/>
  <c r="CA259" i="1"/>
  <c r="CA260" i="1"/>
  <c r="CA261" i="1"/>
  <c r="CA262" i="1"/>
  <c r="CA263" i="1"/>
  <c r="CA264" i="1"/>
  <c r="CA265" i="1"/>
  <c r="CA266" i="1"/>
  <c r="CA267" i="1"/>
  <c r="CA268" i="1"/>
  <c r="CA269" i="1"/>
  <c r="CA270" i="1"/>
  <c r="CA271" i="1"/>
  <c r="CA272" i="1"/>
  <c r="CA273" i="1"/>
  <c r="CA274" i="1"/>
  <c r="CA275" i="1"/>
  <c r="CA276" i="1"/>
  <c r="CA277" i="1"/>
  <c r="CA278" i="1"/>
  <c r="CA279" i="1"/>
  <c r="CA280" i="1"/>
  <c r="CA281" i="1"/>
  <c r="CA282" i="1"/>
  <c r="CA283" i="1"/>
  <c r="CA284" i="1"/>
  <c r="CA285" i="1"/>
  <c r="CA286" i="1"/>
  <c r="CA287" i="1"/>
  <c r="CA288" i="1"/>
  <c r="CA289" i="1"/>
  <c r="CA290" i="1"/>
  <c r="CA291" i="1"/>
  <c r="CA292" i="1"/>
  <c r="CA293" i="1"/>
  <c r="CA294" i="1"/>
  <c r="CA295" i="1"/>
  <c r="CA296" i="1"/>
  <c r="CA297" i="1"/>
  <c r="CA298" i="1"/>
  <c r="CA299" i="1"/>
  <c r="CA300" i="1"/>
  <c r="CA301" i="1"/>
  <c r="CA302" i="1"/>
  <c r="CA303" i="1"/>
  <c r="CA304" i="1"/>
  <c r="CA305" i="1"/>
  <c r="CA306" i="1"/>
  <c r="CA307" i="1"/>
  <c r="CA308" i="1"/>
  <c r="CA309" i="1"/>
  <c r="CA310" i="1"/>
  <c r="CA311" i="1"/>
  <c r="CA312" i="1"/>
  <c r="CA313" i="1"/>
  <c r="CA314" i="1"/>
  <c r="CA315" i="1"/>
  <c r="CA316" i="1"/>
  <c r="CA317" i="1"/>
  <c r="CA318" i="1"/>
  <c r="CA319" i="1"/>
  <c r="CA320" i="1"/>
  <c r="CA321" i="1"/>
  <c r="CA322" i="1"/>
  <c r="CA323" i="1"/>
  <c r="CA324" i="1"/>
  <c r="CA325" i="1"/>
  <c r="CA326" i="1"/>
  <c r="CA327" i="1"/>
  <c r="CA328" i="1"/>
  <c r="CA329" i="1"/>
  <c r="CA330" i="1"/>
  <c r="CA331" i="1"/>
  <c r="CA332" i="1"/>
  <c r="CA333" i="1"/>
  <c r="CA334" i="1"/>
  <c r="CA335" i="1"/>
  <c r="CA336" i="1"/>
  <c r="CA337" i="1"/>
  <c r="CA338" i="1"/>
  <c r="CA339" i="1"/>
  <c r="CA340" i="1"/>
  <c r="CA341" i="1"/>
  <c r="CA342" i="1"/>
  <c r="CA343" i="1"/>
  <c r="CA344" i="1"/>
  <c r="CA345" i="1"/>
  <c r="CA346" i="1"/>
  <c r="CA347" i="1"/>
  <c r="CA348" i="1"/>
  <c r="CA349" i="1"/>
  <c r="CA350" i="1"/>
  <c r="CA351" i="1"/>
  <c r="CA352" i="1"/>
  <c r="CA353" i="1"/>
  <c r="CA354" i="1"/>
  <c r="CA355" i="1"/>
  <c r="CA356" i="1"/>
  <c r="CA357" i="1"/>
  <c r="CA358" i="1"/>
  <c r="CA359" i="1"/>
  <c r="CA360" i="1"/>
  <c r="CA361" i="1"/>
  <c r="CA362" i="1"/>
  <c r="CA363" i="1"/>
  <c r="CA364" i="1"/>
  <c r="CA365" i="1"/>
  <c r="CA366" i="1"/>
  <c r="CA367" i="1"/>
  <c r="CA368" i="1"/>
  <c r="CA369" i="1"/>
  <c r="CA370" i="1"/>
  <c r="CA371" i="1"/>
  <c r="CA372" i="1"/>
  <c r="CA373" i="1"/>
  <c r="CA374" i="1"/>
  <c r="CA375" i="1"/>
  <c r="CA376" i="1"/>
  <c r="CA377" i="1"/>
  <c r="CA378" i="1"/>
  <c r="CA379" i="1"/>
  <c r="CA380" i="1"/>
  <c r="CA381" i="1"/>
  <c r="CA382" i="1"/>
  <c r="CA383" i="1"/>
  <c r="CA384" i="1"/>
  <c r="CA385" i="1"/>
  <c r="CA387" i="1"/>
  <c r="CA388" i="1"/>
  <c r="CA389" i="1"/>
  <c r="CA390" i="1"/>
  <c r="CA391" i="1"/>
  <c r="CA392" i="1"/>
  <c r="CA393" i="1"/>
  <c r="CA394" i="1"/>
  <c r="CA395" i="1"/>
  <c r="CA396" i="1"/>
  <c r="CA397" i="1"/>
  <c r="CA398" i="1"/>
  <c r="CA399" i="1"/>
  <c r="CA400" i="1"/>
  <c r="CA401" i="1"/>
  <c r="CA402" i="1"/>
  <c r="CA403" i="1"/>
  <c r="CA404" i="1"/>
  <c r="CA405" i="1"/>
  <c r="CA226" i="1"/>
  <c r="CA222" i="1"/>
  <c r="CA223" i="1"/>
  <c r="CA224" i="1"/>
  <c r="CA201" i="1"/>
  <c r="CA156" i="1"/>
  <c r="CA121" i="1"/>
  <c r="Z91" i="27" l="1"/>
  <c r="BU761" i="1"/>
  <c r="Z92" i="27" l="1"/>
  <c r="Z93" i="27" l="1"/>
  <c r="Z94" i="27" l="1"/>
  <c r="Z95" i="27" l="1"/>
  <c r="Z96" i="27" l="1"/>
  <c r="Z97" i="27" l="1"/>
  <c r="Z98" i="27" l="1"/>
  <c r="Z99" i="27" l="1"/>
  <c r="Z100" i="27" l="1"/>
  <c r="Z101" i="27" l="1"/>
  <c r="Z102" i="27" s="1"/>
  <c r="Z103" i="27" s="1"/>
  <c r="Z104" i="27" s="1"/>
  <c r="Z105" i="27" s="1"/>
  <c r="Z106" i="27" s="1"/>
  <c r="Z107" i="27" s="1"/>
  <c r="Z108" i="27" s="1"/>
  <c r="Z109" i="27" s="1"/>
  <c r="Z110" i="27" s="1"/>
  <c r="Z111" i="27" s="1"/>
  <c r="Z112" i="27" s="1"/>
  <c r="Z113" i="27" s="1"/>
  <c r="Z114" i="27" s="1"/>
  <c r="Z115" i="27" s="1"/>
  <c r="Z116" i="27" s="1"/>
  <c r="Z117" i="27" s="1"/>
  <c r="Z118" i="27" s="1"/>
  <c r="Z119" i="27" s="1"/>
  <c r="Z120" i="27" s="1"/>
  <c r="Z121" i="27" s="1"/>
  <c r="Z122" i="27" s="1"/>
  <c r="Z123" i="27" s="1"/>
  <c r="Z124" i="27" s="1"/>
  <c r="Z125" i="27" s="1"/>
  <c r="Z126" i="27" s="1"/>
  <c r="Z127" i="27" s="1"/>
  <c r="Z128" i="27" s="1"/>
  <c r="Z129" i="27" s="1"/>
  <c r="Z130" i="27" s="1"/>
  <c r="Z131" i="27" s="1"/>
  <c r="Z132" i="27" s="1"/>
  <c r="Z133" i="27" s="1"/>
  <c r="Z134" i="27" s="1"/>
  <c r="Z135" i="27" s="1"/>
  <c r="Z136" i="27" s="1"/>
  <c r="Z137" i="27" s="1"/>
  <c r="Z138" i="27" s="1"/>
  <c r="Z139" i="27" s="1"/>
  <c r="Z140" i="27" s="1"/>
  <c r="Z141" i="27" s="1"/>
  <c r="Z142" i="27" s="1"/>
  <c r="Z143" i="27" s="1"/>
  <c r="Z144" i="27" s="1"/>
  <c r="Z145" i="27" s="1"/>
  <c r="Z146" i="27" s="1"/>
  <c r="Z147" i="27" s="1"/>
  <c r="Z148" i="27" s="1"/>
  <c r="Z149" i="27" s="1"/>
  <c r="Z150" i="27" s="1"/>
  <c r="Z151" i="27" s="1"/>
  <c r="Z152" i="27" s="1"/>
  <c r="Z153" i="27" s="1"/>
  <c r="Z154" i="27" s="1"/>
  <c r="Z155" i="27" s="1"/>
  <c r="Z156" i="27" s="1"/>
  <c r="Z157" i="27" s="1"/>
  <c r="Z158" i="27" s="1"/>
  <c r="Z159" i="27" s="1"/>
  <c r="Z160" i="27" s="1"/>
  <c r="Z161" i="27" s="1"/>
  <c r="Z162" i="27" s="1"/>
  <c r="Z163" i="27" s="1"/>
  <c r="Z164" i="27" s="1"/>
  <c r="Z165" i="27" s="1"/>
  <c r="Z166" i="27" s="1"/>
  <c r="Z167" i="27" s="1"/>
  <c r="Z168" i="27" s="1"/>
  <c r="Z169" i="27" s="1"/>
  <c r="Z170" i="27" s="1"/>
  <c r="Z171" i="27" s="1"/>
  <c r="Z172" i="27" s="1"/>
  <c r="Z173" i="27" s="1"/>
  <c r="Z174" i="27" s="1"/>
  <c r="Z175" i="27" s="1"/>
  <c r="Z176" i="27" s="1"/>
  <c r="Z177" i="27" s="1"/>
  <c r="Z178" i="27" s="1"/>
  <c r="Z179" i="27" s="1"/>
  <c r="Z180" i="27" s="1"/>
  <c r="Z181" i="27" s="1"/>
  <c r="Z182" i="27" s="1"/>
  <c r="Z183" i="27" s="1"/>
  <c r="Z184" i="27" s="1"/>
  <c r="Z185" i="27" s="1"/>
  <c r="Z186" i="27" s="1"/>
  <c r="Z187" i="27" s="1"/>
  <c r="Z188" i="27" s="1"/>
  <c r="Z189" i="27" s="1"/>
  <c r="Z190" i="27" s="1"/>
  <c r="Z191" i="27" s="1"/>
  <c r="Z192" i="27" s="1"/>
  <c r="Z193" i="27" s="1"/>
  <c r="Z194" i="27" s="1"/>
  <c r="Z195" i="27" s="1"/>
  <c r="Z196" i="27" s="1"/>
  <c r="Z197" i="27" s="1"/>
  <c r="Z198" i="27" s="1"/>
  <c r="Z199" i="27" s="1"/>
  <c r="Z200" i="27" s="1"/>
  <c r="Z201" i="27" s="1"/>
  <c r="Z202" i="27" s="1"/>
  <c r="Z203" i="27" s="1"/>
  <c r="Z204" i="27" s="1"/>
  <c r="Z205" i="27" s="1"/>
  <c r="Z206" i="27" s="1"/>
  <c r="Z207" i="27" s="1"/>
  <c r="Z208" i="27" s="1"/>
  <c r="Z209" i="27" s="1"/>
  <c r="Z210" i="27" s="1"/>
  <c r="Z211" i="27" s="1"/>
  <c r="Z212" i="27" s="1"/>
  <c r="Z213" i="27" s="1"/>
  <c r="Z214" i="27" s="1"/>
  <c r="Z215" i="27" s="1"/>
  <c r="Z216" i="27" s="1"/>
  <c r="Z217" i="27" s="1"/>
  <c r="Z218" i="27" s="1"/>
  <c r="Z219" i="27" s="1"/>
  <c r="Z220" i="27" s="1"/>
  <c r="Z221" i="27" s="1"/>
  <c r="Z222" i="27" s="1"/>
  <c r="Z223" i="27" s="1"/>
  <c r="Z224" i="27" s="1"/>
  <c r="Z225" i="27" s="1"/>
  <c r="Z226" i="27" s="1"/>
  <c r="Z227" i="27" s="1"/>
  <c r="Z228" i="27" s="1"/>
  <c r="Z229" i="27" s="1"/>
  <c r="Z230" i="27" s="1"/>
  <c r="Z231" i="27" s="1"/>
  <c r="Z232" i="27" s="1"/>
  <c r="Z233" i="27" s="1"/>
  <c r="Z234" i="27" s="1"/>
  <c r="Z235" i="27" s="1"/>
  <c r="Z236" i="27" s="1"/>
  <c r="Z237" i="27" s="1"/>
  <c r="Z238" i="27" s="1"/>
  <c r="Z239" i="27" s="1"/>
  <c r="Z240" i="27" s="1"/>
  <c r="Z241" i="27" s="1"/>
  <c r="Z242" i="27" s="1"/>
  <c r="Z243" i="27" s="1"/>
  <c r="Z244" i="27" s="1"/>
  <c r="Z245" i="27" s="1"/>
  <c r="Z246" i="27" s="1"/>
  <c r="Z247" i="27" s="1"/>
  <c r="Z248" i="27" s="1"/>
  <c r="Z249" i="27" s="1"/>
  <c r="Z250" i="27" s="1"/>
  <c r="Z251" i="27" s="1"/>
  <c r="Z252" i="27" s="1"/>
  <c r="Z253" i="27" s="1"/>
  <c r="Z254" i="27" s="1"/>
  <c r="Z255" i="27" s="1"/>
  <c r="Z256" i="27" s="1"/>
  <c r="Z257" i="27" s="1"/>
  <c r="Z258" i="27" s="1"/>
  <c r="Z259" i="27" s="1"/>
  <c r="Z260" i="27" s="1"/>
  <c r="Z261" i="27" s="1"/>
  <c r="Z262" i="27" s="1"/>
  <c r="Z263" i="27" s="1"/>
  <c r="Z264" i="27" s="1"/>
  <c r="Z265" i="27" s="1"/>
  <c r="Z266" i="27" s="1"/>
  <c r="Z267" i="27" s="1"/>
  <c r="Z268" i="27" s="1"/>
  <c r="Z269" i="27" s="1"/>
  <c r="Z270" i="27" s="1"/>
  <c r="Z271" i="27" s="1"/>
  <c r="Z272" i="27" s="1"/>
  <c r="Z273" i="27" s="1"/>
  <c r="Z274" i="27" s="1"/>
  <c r="Z275" i="27" s="1"/>
  <c r="Z276" i="27" s="1"/>
  <c r="Z277" i="27" s="1"/>
  <c r="Z278" i="27" s="1"/>
  <c r="Z279" i="27" s="1"/>
  <c r="Z280" i="27" s="1"/>
  <c r="Z281" i="27" s="1"/>
  <c r="Z282" i="27" s="1"/>
  <c r="Z283" i="27" s="1"/>
  <c r="Z284" i="27" s="1"/>
  <c r="Z285" i="27" s="1"/>
  <c r="Z286" i="27" s="1"/>
  <c r="Z287" i="27" s="1"/>
  <c r="Z288" i="27" s="1"/>
  <c r="Z289" i="27" s="1"/>
  <c r="Z290" i="27" s="1"/>
  <c r="Z291" i="27" s="1"/>
  <c r="Z292" i="27" s="1"/>
  <c r="Z293" i="27" s="1"/>
  <c r="Z294" i="27" s="1"/>
  <c r="Z295" i="27" s="1"/>
  <c r="Z296" i="27" s="1"/>
  <c r="Z297" i="27" s="1"/>
  <c r="Z298" i="27" s="1"/>
  <c r="Z299" i="27" s="1"/>
  <c r="Z300" i="27" s="1"/>
  <c r="Z301" i="27" s="1"/>
  <c r="Z302" i="27" s="1"/>
  <c r="Z303" i="27" s="1"/>
  <c r="Z304" i="27" s="1"/>
  <c r="Z305" i="27" s="1"/>
  <c r="Z306" i="27" s="1"/>
  <c r="Z307" i="27" s="1"/>
  <c r="Z308" i="27" s="1"/>
  <c r="Z309" i="27" s="1"/>
  <c r="Z310" i="27" s="1"/>
  <c r="Z311" i="27" s="1"/>
  <c r="Z312" i="27" s="1"/>
  <c r="Z313" i="27" s="1"/>
  <c r="Z314" i="27" s="1"/>
  <c r="Z315" i="27" s="1"/>
  <c r="Z316" i="27" s="1"/>
  <c r="Z317" i="27" s="1"/>
  <c r="Z318" i="27" s="1"/>
  <c r="Z319" i="27" s="1"/>
  <c r="Z320" i="27" s="1"/>
  <c r="Z321" i="27" s="1"/>
  <c r="Z322" i="27" s="1"/>
  <c r="Z323" i="27" s="1"/>
  <c r="Z324" i="27" s="1"/>
  <c r="Z325" i="27" s="1"/>
  <c r="Z326" i="27" s="1"/>
  <c r="Z327" i="27" s="1"/>
  <c r="Z328" i="27" s="1"/>
  <c r="Z329" i="27" s="1"/>
  <c r="Z330" i="27" s="1"/>
  <c r="Z331" i="27" s="1"/>
  <c r="Z332" i="27" s="1"/>
  <c r="Z333" i="27" s="1"/>
  <c r="Z334" i="27" s="1"/>
  <c r="Z335" i="27" s="1"/>
  <c r="Z336" i="27" s="1"/>
  <c r="Z337" i="27" s="1"/>
  <c r="Z338" i="27" s="1"/>
  <c r="Z339" i="27" s="1"/>
  <c r="Z340" i="27" s="1"/>
  <c r="Z341" i="27" s="1"/>
  <c r="Z342" i="27" s="1"/>
  <c r="Z343" i="27" s="1"/>
  <c r="Z344" i="27" s="1"/>
  <c r="Z345" i="27" s="1"/>
  <c r="Z346" i="27" s="1"/>
  <c r="Z347" i="27" s="1"/>
  <c r="Z348" i="27" s="1"/>
  <c r="Z349" i="27" s="1"/>
  <c r="Z350" i="27" s="1"/>
  <c r="Z351" i="27" s="1"/>
  <c r="Z352" i="27" s="1"/>
  <c r="Z353" i="27" s="1"/>
  <c r="Z354" i="27" s="1"/>
  <c r="Z355" i="27" s="1"/>
  <c r="Z356" i="27" s="1"/>
  <c r="Z357" i="27" s="1"/>
  <c r="Z358" i="27" s="1"/>
  <c r="Z359" i="27" s="1"/>
  <c r="Z360" i="27" s="1"/>
  <c r="Z361" i="27" s="1"/>
  <c r="Z362" i="27" s="1"/>
  <c r="Z363" i="27" s="1"/>
  <c r="Z364" i="27" s="1"/>
  <c r="Z365" i="27" s="1"/>
  <c r="Z366" i="27" s="1"/>
  <c r="Z367" i="27" s="1"/>
  <c r="Z368" i="27" s="1"/>
  <c r="Z369" i="27" s="1"/>
  <c r="Z370" i="27" s="1"/>
  <c r="Z371" i="27" s="1"/>
  <c r="Z372" i="27" s="1"/>
  <c r="Z373" i="27" s="1"/>
  <c r="Z374" i="27" s="1"/>
  <c r="Z375" i="27" s="1"/>
  <c r="Z376" i="27" s="1"/>
  <c r="Z377" i="27" s="1"/>
  <c r="Z378" i="27" s="1"/>
  <c r="Z379" i="27" s="1"/>
  <c r="Z380" i="27" s="1"/>
  <c r="Z381" i="27" s="1"/>
  <c r="Z382" i="27" s="1"/>
  <c r="Z383" i="27" s="1"/>
  <c r="Z384" i="27" s="1"/>
  <c r="Z385" i="27" s="1"/>
  <c r="Z386" i="27" s="1"/>
  <c r="Z387" i="27" s="1"/>
  <c r="Z388" i="27" s="1"/>
  <c r="Z389" i="27" s="1"/>
  <c r="Z390" i="27" s="1"/>
  <c r="Z391" i="27" s="1"/>
  <c r="Z392" i="27" s="1"/>
  <c r="Z393" i="27" s="1"/>
  <c r="Z394" i="27" s="1"/>
  <c r="Z395" i="27" s="1"/>
  <c r="Z396" i="27" s="1"/>
  <c r="Z397" i="27" s="1"/>
  <c r="Z398" i="27" s="1"/>
  <c r="Z399" i="27" s="1"/>
  <c r="Z400" i="27" s="1"/>
  <c r="Z401" i="27" s="1"/>
  <c r="Z402" i="27" s="1"/>
  <c r="Z403" i="27" s="1"/>
  <c r="Z404" i="27" s="1"/>
  <c r="Z405" i="27" s="1"/>
  <c r="Z406" i="27" s="1"/>
  <c r="Z407" i="27" s="1"/>
  <c r="Z408" i="27" s="1"/>
  <c r="Z409" i="27" s="1"/>
  <c r="Z410" i="27" s="1"/>
  <c r="Z411" i="27" s="1"/>
  <c r="Z412" i="27" s="1"/>
  <c r="Z413" i="27" s="1"/>
  <c r="Z414" i="27" s="1"/>
  <c r="Z415" i="27" s="1"/>
  <c r="Z416" i="27" s="1"/>
  <c r="Z417" i="27" s="1"/>
  <c r="Z418" i="27" s="1"/>
  <c r="Z419" i="27" s="1"/>
  <c r="Z420" i="27" s="1"/>
  <c r="Z421" i="27" s="1"/>
  <c r="Z422" i="27" s="1"/>
  <c r="Z423" i="27" s="1"/>
  <c r="Z424" i="27" s="1"/>
  <c r="Z425" i="27" s="1"/>
  <c r="Z426" i="27" s="1"/>
  <c r="Z427" i="27" s="1"/>
  <c r="Z428" i="27" s="1"/>
  <c r="Z429" i="27" s="1"/>
  <c r="Z430" i="27" s="1"/>
  <c r="Z431" i="27" s="1"/>
  <c r="Z432" i="27" s="1"/>
  <c r="Z433" i="27" s="1"/>
  <c r="Z434" i="27" s="1"/>
  <c r="Z435" i="27" s="1"/>
  <c r="Z436" i="27" s="1"/>
  <c r="Z437" i="27" s="1"/>
  <c r="Z438" i="27" s="1"/>
  <c r="Z439" i="27" s="1"/>
  <c r="Z440" i="27" s="1"/>
  <c r="Z441" i="27" s="1"/>
  <c r="Z442" i="27" s="1"/>
  <c r="Z443" i="27" s="1"/>
  <c r="Z444" i="27" s="1"/>
  <c r="Z445" i="27" s="1"/>
  <c r="Z446" i="27" s="1"/>
  <c r="Z447" i="27" s="1"/>
  <c r="Z448" i="27" s="1"/>
  <c r="Z449" i="27" s="1"/>
  <c r="Z450" i="27" s="1"/>
  <c r="Z451" i="27" s="1"/>
  <c r="Z452" i="27" s="1"/>
  <c r="Z453" i="27" s="1"/>
  <c r="Z454" i="27" s="1"/>
  <c r="Z455" i="27" s="1"/>
  <c r="Z456" i="27" s="1"/>
  <c r="Z457" i="27" s="1"/>
  <c r="Z458" i="27" s="1"/>
  <c r="Z459" i="27" s="1"/>
  <c r="Z460" i="27" s="1"/>
  <c r="Z461" i="27" s="1"/>
  <c r="Z462" i="27" s="1"/>
  <c r="Z463" i="27" s="1"/>
  <c r="Z464" i="27" s="1"/>
  <c r="Z465" i="27" s="1"/>
  <c r="Z466" i="27" s="1"/>
  <c r="Z467" i="27" s="1"/>
  <c r="Z468" i="27" s="1"/>
  <c r="Z469" i="27" s="1"/>
  <c r="Z470" i="27" s="1"/>
  <c r="Z471" i="27" s="1"/>
  <c r="Z472" i="27" s="1"/>
  <c r="Z473" i="27" s="1"/>
  <c r="Z474" i="27" s="1"/>
  <c r="Z475" i="27" s="1"/>
  <c r="Z476" i="27" s="1"/>
  <c r="Z477" i="27" s="1"/>
  <c r="Z478" i="27" s="1"/>
  <c r="Z479" i="27" s="1"/>
  <c r="Z480" i="27" s="1"/>
  <c r="Z481" i="27" s="1"/>
  <c r="Z482" i="27" s="1"/>
  <c r="Z483" i="27" s="1"/>
  <c r="Z484" i="27" s="1"/>
  <c r="Z485" i="27" s="1"/>
  <c r="Z486" i="27" s="1"/>
  <c r="Z487" i="27" s="1"/>
  <c r="Z488" i="27" s="1"/>
  <c r="Z489" i="27" s="1"/>
  <c r="Z490" i="27" s="1"/>
  <c r="Z491" i="27" s="1"/>
  <c r="Z492" i="27" s="1"/>
  <c r="Z493" i="27" s="1"/>
  <c r="Z494" i="27" s="1"/>
  <c r="Z495" i="27" s="1"/>
  <c r="Z496" i="27" s="1"/>
  <c r="Z497" i="27" s="1"/>
  <c r="Z498" i="27" s="1"/>
  <c r="Z499" i="27" s="1"/>
  <c r="Z500" i="27" s="1"/>
  <c r="Z501" i="27" s="1"/>
  <c r="Z502" i="27" s="1"/>
  <c r="Z503" i="27" s="1"/>
  <c r="Z504" i="27" s="1"/>
  <c r="Z505" i="27" s="1"/>
  <c r="Z506" i="27" s="1"/>
  <c r="Z507" i="27" s="1"/>
  <c r="Z508" i="27" s="1"/>
  <c r="Z509" i="27" s="1"/>
  <c r="Z510" i="27" s="1"/>
  <c r="Z511" i="27" s="1"/>
  <c r="Z512" i="27" s="1"/>
  <c r="Z513" i="27" s="1"/>
  <c r="Z514" i="27" s="1"/>
  <c r="Z515" i="27" s="1"/>
  <c r="Z516" i="27" s="1"/>
  <c r="Z517" i="27" s="1"/>
  <c r="Z518" i="27" s="1"/>
  <c r="Z519" i="27" s="1"/>
  <c r="Z520" i="27" s="1"/>
  <c r="Z521" i="27" s="1"/>
  <c r="Z522" i="27" s="1"/>
  <c r="Z523" i="27" s="1"/>
  <c r="Z524" i="27" s="1"/>
  <c r="Z525" i="27" s="1"/>
  <c r="Z526" i="27" s="1"/>
  <c r="Z527" i="27" s="1"/>
  <c r="Z528" i="27" s="1"/>
  <c r="Z529" i="27" s="1"/>
  <c r="Z530" i="27" s="1"/>
  <c r="Z531" i="27" s="1"/>
  <c r="Z532" i="27" s="1"/>
  <c r="Z533" i="27" s="1"/>
  <c r="Z534" i="27" s="1"/>
  <c r="Z535" i="27" s="1"/>
  <c r="Z536" i="27" s="1"/>
  <c r="Z537" i="27" s="1"/>
  <c r="Z538" i="27" s="1"/>
  <c r="Z539" i="27" s="1"/>
  <c r="Z540" i="27" s="1"/>
  <c r="Z541" i="27" s="1"/>
  <c r="Z542" i="27" s="1"/>
  <c r="Z543" i="27" s="1"/>
  <c r="Z544" i="27" s="1"/>
  <c r="Z545" i="27" s="1"/>
  <c r="Z546" i="27" s="1"/>
  <c r="Z547" i="27" s="1"/>
  <c r="Z548" i="27" s="1"/>
  <c r="Z549" i="27" s="1"/>
  <c r="Z550" i="27" s="1"/>
  <c r="Z551" i="27" s="1"/>
  <c r="Z552" i="27" s="1"/>
  <c r="Z553" i="27" s="1"/>
  <c r="Z554" i="27" s="1"/>
  <c r="Z555" i="27" s="1"/>
  <c r="Z556" i="27" s="1"/>
  <c r="Z557" i="27" s="1"/>
  <c r="Z558" i="27" s="1"/>
  <c r="Z559" i="27" s="1"/>
  <c r="Z560" i="27" s="1"/>
  <c r="Z561" i="27" s="1"/>
  <c r="Z562" i="27" s="1"/>
  <c r="Z563" i="27" s="1"/>
  <c r="Z564" i="27" s="1"/>
  <c r="Z565" i="27" s="1"/>
  <c r="Z566" i="27" s="1"/>
  <c r="Z567" i="27" s="1"/>
  <c r="Z568" i="27" s="1"/>
  <c r="Z569" i="27" s="1"/>
  <c r="Z570" i="27" s="1"/>
  <c r="Z571" i="27" s="1"/>
  <c r="Z572" i="27" s="1"/>
  <c r="Z573" i="27" s="1"/>
  <c r="Z574" i="27" s="1"/>
  <c r="Z575" i="27" s="1"/>
  <c r="Z576" i="27" s="1"/>
  <c r="Z577" i="27" s="1"/>
  <c r="Z578" i="27" s="1"/>
  <c r="Z579" i="27" s="1"/>
  <c r="Z580" i="27" s="1"/>
  <c r="Z581" i="27" s="1"/>
  <c r="Z582" i="27" s="1"/>
  <c r="Z583" i="27" s="1"/>
  <c r="Z584" i="27" s="1"/>
  <c r="Z585" i="27" s="1"/>
  <c r="Z586" i="27" s="1"/>
  <c r="Z587" i="27" s="1"/>
  <c r="Z588" i="27" s="1"/>
  <c r="Z589" i="27" s="1"/>
  <c r="Z590" i="27" s="1"/>
  <c r="Z591" i="27" s="1"/>
  <c r="Z592" i="27" s="1"/>
  <c r="Z593" i="27" s="1"/>
  <c r="Z594" i="27" s="1"/>
  <c r="Z595" i="27" s="1"/>
  <c r="Z596" i="27" s="1"/>
  <c r="Z597" i="27" s="1"/>
  <c r="Z598" i="27" s="1"/>
  <c r="Z599" i="27" s="1"/>
  <c r="Z600" i="27" s="1"/>
  <c r="Z601" i="27" s="1"/>
  <c r="Z602" i="27" s="1"/>
  <c r="Z603" i="27" s="1"/>
  <c r="Z604" i="27" s="1"/>
  <c r="Z605" i="27" s="1"/>
  <c r="Z606" i="27" s="1"/>
  <c r="Z607" i="27" s="1"/>
  <c r="Z608" i="27" s="1"/>
  <c r="Z609" i="27" s="1"/>
  <c r="Z610" i="27" s="1"/>
  <c r="Z611" i="27" s="1"/>
  <c r="Z612" i="27" s="1"/>
  <c r="Z613" i="27" s="1"/>
  <c r="Z614" i="27" s="1"/>
  <c r="Z615" i="27" s="1"/>
  <c r="Z616" i="27" s="1"/>
  <c r="Z617" i="27" s="1"/>
  <c r="Z618" i="27" s="1"/>
  <c r="Z619" i="27" s="1"/>
  <c r="Z620" i="27" s="1"/>
  <c r="Z621" i="27" s="1"/>
  <c r="Z622" i="27" s="1"/>
  <c r="Z623" i="27" s="1"/>
  <c r="Z624" i="27" s="1"/>
  <c r="Z625" i="27" s="1"/>
  <c r="Z626" i="27" s="1"/>
  <c r="Z627" i="27" s="1"/>
  <c r="Z628" i="27" s="1"/>
  <c r="Z629" i="27" s="1"/>
  <c r="Z630" i="27" s="1"/>
  <c r="Z631" i="27" s="1"/>
  <c r="Z632" i="27" s="1"/>
  <c r="Z633" i="27" s="1"/>
  <c r="Z634" i="27" s="1"/>
  <c r="Z635" i="27" s="1"/>
  <c r="Z636" i="27" s="1"/>
  <c r="Z637" i="27" s="1"/>
  <c r="Z638" i="27" s="1"/>
  <c r="Z639" i="27" s="1"/>
  <c r="Z640" i="27" s="1"/>
  <c r="Z641" i="27" s="1"/>
  <c r="Z642" i="27" s="1"/>
  <c r="Z643" i="27" s="1"/>
  <c r="Z644" i="27" s="1"/>
  <c r="Z645" i="27" s="1"/>
  <c r="Z646" i="27" s="1"/>
  <c r="Z647" i="27" s="1"/>
  <c r="Z648" i="27" s="1"/>
  <c r="Z649" i="27" s="1"/>
  <c r="Z650" i="27" s="1"/>
  <c r="Z651" i="27" s="1"/>
  <c r="Z652" i="27" s="1"/>
  <c r="Z653" i="27" s="1"/>
  <c r="Z654" i="27" s="1"/>
  <c r="Z655" i="27" s="1"/>
  <c r="Z656" i="27" s="1"/>
  <c r="Z657" i="27" s="1"/>
  <c r="Z658" i="27" s="1"/>
  <c r="Z659" i="27" s="1"/>
  <c r="Z660" i="27" s="1"/>
  <c r="Z661" i="27" s="1"/>
  <c r="Z662" i="27" s="1"/>
  <c r="Z663" i="27" s="1"/>
  <c r="Z664" i="27" s="1"/>
  <c r="Z665" i="27" s="1"/>
  <c r="Z666" i="27" s="1"/>
  <c r="Z667" i="27" s="1"/>
  <c r="Z668" i="27" s="1"/>
  <c r="Z669" i="27" s="1"/>
  <c r="Z670" i="27" s="1"/>
  <c r="Z671" i="27" s="1"/>
  <c r="Z672" i="27" s="1"/>
  <c r="Z673" i="27" s="1"/>
  <c r="Z674" i="27" s="1"/>
  <c r="Z675" i="27" s="1"/>
  <c r="Z676" i="27" s="1"/>
  <c r="Z677" i="27" s="1"/>
  <c r="Z678" i="27" s="1"/>
  <c r="Z679" i="27" s="1"/>
  <c r="Z680" i="27" s="1"/>
  <c r="Z681" i="27" s="1"/>
  <c r="Z682" i="27" s="1"/>
  <c r="Z683" i="27" s="1"/>
  <c r="Z684" i="27" s="1"/>
  <c r="Z685" i="27" s="1"/>
  <c r="Z686" i="27" s="1"/>
  <c r="Z687" i="27" s="1"/>
  <c r="Z688" i="27" s="1"/>
  <c r="Z689" i="27" s="1"/>
  <c r="Z690" i="27" s="1"/>
  <c r="Z691" i="27" s="1"/>
  <c r="Z692" i="27" s="1"/>
  <c r="Z693" i="27" s="1"/>
  <c r="Z694" i="27" s="1"/>
  <c r="Z695" i="27" s="1"/>
  <c r="Z696" i="27" s="1"/>
  <c r="Z697" i="27" s="1"/>
  <c r="Z698" i="27" s="1"/>
  <c r="Z699" i="27" s="1"/>
  <c r="Z700" i="27" s="1"/>
  <c r="Z701" i="27" s="1"/>
  <c r="Z702" i="27" s="1"/>
  <c r="Z703" i="27" s="1"/>
  <c r="Z704" i="27" s="1"/>
  <c r="Z705" i="27" s="1"/>
  <c r="Z706" i="27" s="1"/>
  <c r="Z707" i="27" s="1"/>
  <c r="Z708" i="27" s="1"/>
  <c r="Z709" i="27" s="1"/>
  <c r="Z710" i="27" s="1"/>
  <c r="Z711" i="27" s="1"/>
  <c r="Z712" i="27" s="1"/>
  <c r="Z713" i="27" s="1"/>
  <c r="Z714" i="27" s="1"/>
  <c r="Z715" i="27" s="1"/>
  <c r="Z716" i="27" s="1"/>
  <c r="Z717" i="27" s="1"/>
  <c r="Z718" i="27" s="1"/>
  <c r="Z719" i="27" s="1"/>
  <c r="Z720" i="27" s="1"/>
  <c r="Z721" i="27" s="1"/>
  <c r="Z722" i="27" s="1"/>
  <c r="Z723" i="27" s="1"/>
  <c r="Z724" i="27" s="1"/>
  <c r="Z725" i="27" s="1"/>
  <c r="Z726" i="27" s="1"/>
  <c r="Z727" i="27" s="1"/>
  <c r="Z728" i="27" s="1"/>
  <c r="Z729" i="27" s="1"/>
  <c r="Z730" i="27" s="1"/>
  <c r="Z731" i="27" s="1"/>
  <c r="Z732" i="27" s="1"/>
  <c r="Z733" i="27" s="1"/>
  <c r="Z734" i="27" s="1"/>
  <c r="Z735" i="27" s="1"/>
  <c r="Z736" i="27" s="1"/>
  <c r="Z737" i="27" s="1"/>
  <c r="Z738" i="27" s="1"/>
  <c r="Z739" i="27" s="1"/>
  <c r="Z740" i="27" s="1"/>
  <c r="Z741" i="27" s="1"/>
  <c r="Z742" i="27" s="1"/>
  <c r="Z743" i="27" s="1"/>
  <c r="Z744" i="27" s="1"/>
  <c r="Z745" i="27" s="1"/>
  <c r="Z746" i="27" s="1"/>
  <c r="Z747" i="27" s="1"/>
  <c r="Z748" i="27" s="1"/>
  <c r="Z749" i="27" s="1"/>
  <c r="Z750" i="27" s="1"/>
  <c r="Z751" i="27" s="1"/>
  <c r="Z752" i="27" s="1"/>
  <c r="Z753" i="27" s="1"/>
  <c r="Z754" i="27" s="1"/>
  <c r="Z755" i="27" s="1"/>
  <c r="Z756" i="27" s="1"/>
  <c r="Z757" i="27" s="1"/>
  <c r="Z758" i="27" s="1"/>
  <c r="Z759" i="27" s="1"/>
  <c r="Z760" i="27" s="1"/>
  <c r="Z761" i="27" s="1"/>
  <c r="Z762" i="27" s="1"/>
  <c r="Z763" i="27" s="1"/>
  <c r="Z764" i="27" s="1"/>
  <c r="Z765" i="27" s="1"/>
  <c r="Z766" i="27" s="1"/>
  <c r="Z767" i="27" s="1"/>
  <c r="Z768" i="27" s="1"/>
  <c r="Z769" i="27" s="1"/>
  <c r="Z770" i="27" s="1"/>
  <c r="Z771" i="27" s="1"/>
  <c r="Z772" i="27" s="1"/>
  <c r="Z773" i="27" s="1"/>
  <c r="Z774" i="27" s="1"/>
  <c r="Z775" i="27" s="1"/>
  <c r="Z776" i="27" s="1"/>
  <c r="Z777" i="27" s="1"/>
  <c r="Z778" i="27" s="1"/>
  <c r="Z779" i="27" s="1"/>
  <c r="Z780" i="27" s="1"/>
  <c r="Z781" i="27" s="1"/>
  <c r="Z782" i="27" s="1"/>
  <c r="Z783" i="27" s="1"/>
  <c r="Z784" i="27" s="1"/>
  <c r="Z785" i="27" s="1"/>
  <c r="Z786" i="27" s="1"/>
  <c r="Z787" i="27" s="1"/>
  <c r="Z788" i="27" s="1"/>
  <c r="Z789" i="27" s="1"/>
  <c r="Z790" i="27" s="1"/>
  <c r="Z791" i="27" s="1"/>
  <c r="Z792" i="27" s="1"/>
  <c r="Z793" i="27" s="1"/>
  <c r="Z794" i="27" s="1"/>
  <c r="Z795" i="27" s="1"/>
  <c r="Z796" i="27" s="1"/>
  <c r="Z797" i="27" s="1"/>
  <c r="Z798" i="27" s="1"/>
  <c r="Z799" i="27" s="1"/>
  <c r="Z800" i="27" s="1"/>
  <c r="Z801" i="27" s="1"/>
  <c r="Z802" i="27" s="1"/>
  <c r="Z803" i="27" s="1"/>
  <c r="Z804" i="27" s="1"/>
  <c r="Z805" i="27" s="1"/>
  <c r="Z806" i="27" s="1"/>
  <c r="Z807" i="27" s="1"/>
  <c r="Z808" i="27" s="1"/>
  <c r="Z809" i="27" s="1"/>
  <c r="Z810" i="27" s="1"/>
  <c r="Z811" i="27" s="1"/>
  <c r="Z812" i="27" s="1"/>
  <c r="Z813" i="27" s="1"/>
  <c r="Z814" i="27" s="1"/>
  <c r="Z815" i="27" s="1"/>
  <c r="Z816" i="27" s="1"/>
  <c r="Z817" i="27" s="1"/>
  <c r="Z818" i="27" s="1"/>
  <c r="Z819" i="27" s="1"/>
  <c r="Z820" i="27" s="1"/>
  <c r="Z821" i="27" s="1"/>
  <c r="Z822" i="27" s="1"/>
  <c r="Z823" i="27" s="1"/>
  <c r="Z824" i="27" s="1"/>
  <c r="Z825" i="27" s="1"/>
  <c r="Z826" i="27" s="1"/>
  <c r="Z827" i="27" s="1"/>
  <c r="Z828" i="27" s="1"/>
  <c r="Z829" i="27" s="1"/>
  <c r="Z830" i="27" s="1"/>
  <c r="Z831" i="27" s="1"/>
  <c r="Z832" i="27" s="1"/>
  <c r="Z833" i="27" s="1"/>
  <c r="Z834" i="27" s="1"/>
  <c r="Z835" i="27" s="1"/>
  <c r="Z836" i="27" s="1"/>
  <c r="Z837" i="27" s="1"/>
  <c r="Z838" i="27" s="1"/>
  <c r="Z839" i="27" s="1"/>
  <c r="Z840" i="27" s="1"/>
  <c r="Z841" i="27" s="1"/>
  <c r="Z842" i="27" s="1"/>
  <c r="Z843" i="27" s="1"/>
  <c r="Z844" i="27" s="1"/>
  <c r="Z845" i="27" s="1"/>
  <c r="Z846" i="27" s="1"/>
  <c r="Z847" i="27" s="1"/>
  <c r="Z848" i="27" s="1"/>
  <c r="Z849" i="27" s="1"/>
  <c r="Z850" i="27" s="1"/>
  <c r="Z851" i="27" s="1"/>
  <c r="Z852" i="27" s="1"/>
  <c r="Z853" i="27" s="1"/>
  <c r="Z854" i="27" s="1"/>
  <c r="Z855" i="27" s="1"/>
  <c r="Z856" i="27" s="1"/>
  <c r="Z857" i="27" s="1"/>
  <c r="Z858" i="27" s="1"/>
  <c r="Z859" i="27" s="1"/>
  <c r="Z860" i="27" s="1"/>
  <c r="Z861" i="27" s="1"/>
  <c r="Z862" i="27" s="1"/>
  <c r="Z863" i="27" s="1"/>
  <c r="Z864" i="27" s="1"/>
  <c r="Z865" i="27" s="1"/>
  <c r="Z866" i="27" s="1"/>
  <c r="Z867" i="27" s="1"/>
  <c r="Z868" i="27" s="1"/>
  <c r="Z869" i="27" s="1"/>
  <c r="Z870" i="27" s="1"/>
  <c r="Z871" i="27" s="1"/>
  <c r="Z872" i="27" s="1"/>
  <c r="Z873" i="27" s="1"/>
  <c r="Z874" i="27" s="1"/>
  <c r="Z875" i="27" s="1"/>
  <c r="Z876" i="27" s="1"/>
  <c r="Z877" i="27" s="1"/>
  <c r="Z878" i="27" s="1"/>
  <c r="Z879" i="27" s="1"/>
  <c r="Z880" i="27" s="1"/>
  <c r="Z881" i="27" s="1"/>
  <c r="Z882" i="27" s="1"/>
  <c r="Z883" i="27" s="1"/>
  <c r="Z884" i="27" s="1"/>
  <c r="Z885" i="27" s="1"/>
  <c r="Z886" i="27" s="1"/>
  <c r="Z887" i="27" s="1"/>
  <c r="Z888" i="27" s="1"/>
  <c r="Z889" i="27" s="1"/>
  <c r="Z890" i="27" s="1"/>
  <c r="Z891" i="27" s="1"/>
  <c r="Z892" i="27" s="1"/>
  <c r="Z893" i="27" s="1"/>
  <c r="Z894" i="27" s="1"/>
  <c r="Z895" i="27" s="1"/>
  <c r="Z896" i="27" s="1"/>
  <c r="Z897" i="27" s="1"/>
  <c r="Z898" i="27" s="1"/>
  <c r="Z899" i="27" s="1"/>
  <c r="Z900" i="27" s="1"/>
  <c r="Z901" i="27" s="1"/>
  <c r="Z902" i="27" s="1"/>
  <c r="Z903" i="27" s="1"/>
  <c r="Z904" i="27" s="1"/>
  <c r="Z905" i="27" s="1"/>
  <c r="Z906" i="27" s="1"/>
  <c r="Z907" i="27" s="1"/>
  <c r="Z908" i="27" s="1"/>
  <c r="Z909" i="27" s="1"/>
  <c r="Z910" i="27" s="1"/>
  <c r="Z911" i="27" s="1"/>
  <c r="Z912" i="27" s="1"/>
  <c r="Z913" i="27" s="1"/>
  <c r="Z914" i="27" s="1"/>
  <c r="Z915" i="27" s="1"/>
  <c r="Z916" i="27" s="1"/>
  <c r="Z917" i="27" s="1"/>
  <c r="Z918" i="27" s="1"/>
  <c r="Z919" i="27" s="1"/>
  <c r="Z920" i="27" s="1"/>
  <c r="Z921" i="27" s="1"/>
  <c r="Z922" i="27" s="1"/>
  <c r="Z923" i="27" s="1"/>
  <c r="Z924" i="27" s="1"/>
  <c r="Z925" i="27" s="1"/>
  <c r="Z926" i="27" s="1"/>
  <c r="Z927" i="27" s="1"/>
  <c r="Z928" i="27" s="1"/>
  <c r="Z929" i="27" s="1"/>
  <c r="Z930" i="27" s="1"/>
  <c r="Z931" i="27" s="1"/>
  <c r="Z932" i="27" s="1"/>
  <c r="Z933" i="27" s="1"/>
  <c r="Z934" i="27" s="1"/>
  <c r="Z935" i="27" s="1"/>
  <c r="Z936" i="27" s="1"/>
  <c r="Z937" i="27" s="1"/>
  <c r="Z938" i="27" s="1"/>
  <c r="Z939" i="27" s="1"/>
  <c r="Z940" i="27" s="1"/>
  <c r="Z941" i="27" s="1"/>
  <c r="Z942" i="27" s="1"/>
  <c r="Z943" i="27" s="1"/>
  <c r="Z944" i="27" s="1"/>
  <c r="Z945" i="27" s="1"/>
  <c r="Z946" i="27" s="1"/>
  <c r="Z947" i="27" s="1"/>
  <c r="Z948" i="27" s="1"/>
  <c r="Z949" i="27" s="1"/>
  <c r="Z950" i="27" s="1"/>
  <c r="Z951" i="27" s="1"/>
  <c r="Z952" i="27" s="1"/>
  <c r="Z953" i="27" s="1"/>
  <c r="Z954" i="27" s="1"/>
  <c r="Z955" i="27" s="1"/>
  <c r="Z956" i="27" s="1"/>
  <c r="Z957" i="27" s="1"/>
  <c r="Z958" i="27" s="1"/>
  <c r="Z959" i="27" s="1"/>
  <c r="Z960" i="27" s="1"/>
  <c r="Z961" i="27" s="1"/>
  <c r="Z962" i="27" s="1"/>
  <c r="Z963" i="27" s="1"/>
  <c r="Z964" i="27" s="1"/>
  <c r="Z965" i="27" s="1"/>
  <c r="Z966" i="27" s="1"/>
  <c r="Z967" i="27" s="1"/>
  <c r="Z968" i="27" s="1"/>
  <c r="Z969" i="27" s="1"/>
  <c r="Z970" i="27" s="1"/>
  <c r="Z971" i="27" s="1"/>
  <c r="Z972" i="27" s="1"/>
  <c r="Z973" i="27" s="1"/>
  <c r="Z974" i="27" s="1"/>
  <c r="Z975" i="27" s="1"/>
  <c r="Z976" i="27" s="1"/>
  <c r="Z977" i="27" s="1"/>
  <c r="Z978" i="27" s="1"/>
  <c r="Z979" i="27" s="1"/>
  <c r="Z980" i="27" s="1"/>
  <c r="Z981" i="27" s="1"/>
  <c r="Z982" i="27" s="1"/>
  <c r="Z983" i="27" s="1"/>
  <c r="Z984" i="27" s="1"/>
  <c r="Z985" i="27" s="1"/>
  <c r="Z986" i="27" s="1"/>
  <c r="Z987" i="27" s="1"/>
  <c r="Z988" i="27" s="1"/>
  <c r="Z989" i="27" s="1"/>
  <c r="Z990" i="27" s="1"/>
  <c r="Z991" i="27" s="1"/>
  <c r="Z992" i="27" s="1"/>
  <c r="Z993" i="27" s="1"/>
  <c r="Z994" i="27" s="1"/>
  <c r="Z995" i="27" s="1"/>
  <c r="Z996" i="27" s="1"/>
  <c r="Z997" i="27" s="1"/>
  <c r="Z998" i="27" s="1"/>
  <c r="Z999" i="27" s="1"/>
  <c r="Z1000" i="27" s="1"/>
  <c r="Z1001" i="27" s="1"/>
  <c r="Z1002" i="27" s="1"/>
  <c r="Z1003" i="27" s="1"/>
  <c r="Z1004" i="27" s="1"/>
  <c r="Z1005" i="27" s="1"/>
  <c r="Z1006" i="27" s="1"/>
  <c r="Z1007" i="27" s="1"/>
  <c r="Z1008" i="27" s="1"/>
  <c r="Z1009" i="27" s="1"/>
  <c r="Z1010" i="27" s="1"/>
  <c r="Z1011" i="27" s="1"/>
  <c r="Z1012" i="27" s="1"/>
  <c r="Z1013" i="27" s="1"/>
  <c r="Z1014" i="27" s="1"/>
  <c r="Z1015" i="27" s="1"/>
  <c r="Z1016" i="27" s="1"/>
  <c r="Z1017" i="27" s="1"/>
  <c r="Z1018" i="27" s="1"/>
  <c r="Z1019" i="27" s="1"/>
  <c r="Z1020" i="27" s="1"/>
  <c r="Z1021" i="27" s="1"/>
  <c r="Z1022" i="27" s="1"/>
  <c r="Z1023" i="27" s="1"/>
  <c r="Z1024" i="27" s="1"/>
  <c r="Z1025" i="27" s="1"/>
  <c r="Z1026" i="27" s="1"/>
  <c r="Z1027" i="27" s="1"/>
  <c r="Z1028" i="27" s="1"/>
  <c r="Z1029" i="27" s="1"/>
  <c r="Z1030" i="27" s="1"/>
  <c r="Z1031" i="27" s="1"/>
  <c r="Z1032" i="27" s="1"/>
  <c r="Z1033" i="27" s="1"/>
  <c r="Z1034" i="27" s="1"/>
  <c r="Z1035" i="27" s="1"/>
  <c r="Z1036" i="27" s="1"/>
  <c r="Z1037" i="27" s="1"/>
  <c r="Z1038" i="27" s="1"/>
  <c r="Z1039" i="27" s="1"/>
  <c r="Z1040" i="27" s="1"/>
  <c r="Z1041" i="27" s="1"/>
  <c r="Z1042" i="27" s="1"/>
  <c r="Z1043" i="27" s="1"/>
  <c r="Z1044" i="27" s="1"/>
  <c r="Z1045" i="27" s="1"/>
  <c r="Z1046" i="27" s="1"/>
  <c r="Z1047" i="27" s="1"/>
  <c r="Z1048" i="27" s="1"/>
  <c r="Z1049" i="27" s="1"/>
  <c r="Z1050" i="27" s="1"/>
  <c r="Z1051" i="27" s="1"/>
  <c r="Z1052" i="27" s="1"/>
  <c r="Z1053" i="27" s="1"/>
  <c r="Z1054" i="27" s="1"/>
  <c r="Z1055" i="27" s="1"/>
  <c r="Z1056" i="27" s="1"/>
  <c r="Z1057" i="27" s="1"/>
  <c r="Z1058" i="27" s="1"/>
  <c r="Z1059" i="27" s="1"/>
  <c r="Z1060" i="27" s="1"/>
  <c r="Z1061" i="27" s="1"/>
  <c r="Z1062" i="27" s="1"/>
  <c r="Z1063" i="27" s="1"/>
  <c r="Z1064" i="27" s="1"/>
  <c r="Z1065" i="27" s="1"/>
  <c r="Z1066" i="27" s="1"/>
  <c r="Z1067" i="27" s="1"/>
  <c r="Z1068" i="27" s="1"/>
  <c r="Z1069" i="27" s="1"/>
  <c r="Z1070" i="27" s="1"/>
  <c r="Z1071" i="27" s="1"/>
  <c r="Z1072" i="27" s="1"/>
  <c r="Z1073" i="27" s="1"/>
  <c r="Z1074" i="27" s="1"/>
  <c r="Z1075" i="27" s="1"/>
  <c r="Z1076" i="27" s="1"/>
  <c r="Z1077" i="27" s="1"/>
  <c r="Z1078" i="27" s="1"/>
  <c r="Z1079" i="27" s="1"/>
  <c r="Z1080" i="27" s="1"/>
  <c r="Z1081" i="27" s="1"/>
  <c r="Z1082" i="27" s="1"/>
  <c r="Z1083" i="27" s="1"/>
  <c r="Z1084" i="27" s="1"/>
  <c r="Z1085" i="27" s="1"/>
  <c r="Z1086" i="27" s="1"/>
  <c r="Z1087" i="27" s="1"/>
  <c r="Z1088" i="27" s="1"/>
  <c r="Z1089" i="27" s="1"/>
  <c r="Z1090" i="27" s="1"/>
  <c r="Z1091" i="27" s="1"/>
  <c r="Z1092" i="27" s="1"/>
  <c r="Z1093" i="27" s="1"/>
  <c r="Z1094" i="27" s="1"/>
  <c r="Z1095" i="27" s="1"/>
  <c r="Z1096" i="27" s="1"/>
  <c r="Z1097" i="27" s="1"/>
  <c r="Z1098" i="27" s="1"/>
  <c r="Z1099" i="27" s="1"/>
  <c r="Z1100" i="27" s="1"/>
  <c r="Z1101" i="27" s="1"/>
  <c r="Z1102" i="27" s="1"/>
  <c r="Z1103" i="27" s="1"/>
  <c r="Z1104" i="27" s="1"/>
  <c r="Z1105" i="27" s="1"/>
  <c r="Z1106" i="27" s="1"/>
  <c r="Z1107" i="27" s="1"/>
  <c r="Z1108" i="27" s="1"/>
  <c r="Z1109" i="27" s="1"/>
  <c r="Z1110" i="27" s="1"/>
  <c r="Z1111" i="27" s="1"/>
  <c r="Z1112" i="27" s="1"/>
  <c r="Z1113" i="27" s="1"/>
  <c r="Z1114" i="27" s="1"/>
  <c r="Z1115" i="27" s="1"/>
  <c r="Z1116" i="27" s="1"/>
  <c r="Z1117" i="27" s="1"/>
  <c r="Z1118" i="27" s="1"/>
  <c r="Z1119" i="27" s="1"/>
  <c r="Z1120" i="27" s="1"/>
  <c r="Z1121" i="27" s="1"/>
  <c r="Z1122" i="27" s="1"/>
  <c r="Z1123" i="27" s="1"/>
  <c r="Z1124" i="27" s="1"/>
  <c r="Z1125" i="27" s="1"/>
  <c r="Z1126" i="27" s="1"/>
  <c r="Z1127" i="27" s="1"/>
  <c r="Z1128" i="27" s="1"/>
  <c r="Z1129" i="27" s="1"/>
  <c r="Z1130" i="27" s="1"/>
  <c r="Z1131" i="27" s="1"/>
  <c r="Z1132" i="27" s="1"/>
  <c r="Z1133" i="27" s="1"/>
  <c r="Z1134" i="27" s="1"/>
  <c r="Z1135" i="27" s="1"/>
  <c r="Z1136" i="27" s="1"/>
  <c r="Z1137" i="27" s="1"/>
  <c r="Z1138" i="27" s="1"/>
  <c r="Z1139" i="27" s="1"/>
  <c r="Z1140" i="27" s="1"/>
  <c r="Z1141" i="27" s="1"/>
  <c r="Z1142" i="27" s="1"/>
  <c r="Z1143" i="27" s="1"/>
  <c r="Z1144" i="27" s="1"/>
  <c r="Z1145" i="27" s="1"/>
  <c r="Z1146" i="27" s="1"/>
  <c r="Z1147" i="27" s="1"/>
  <c r="Z1148" i="27" s="1"/>
  <c r="Z1149" i="27" s="1"/>
  <c r="Z1150" i="27" s="1"/>
  <c r="Z1151" i="27" s="1"/>
  <c r="Z1152" i="27" s="1"/>
  <c r="Z1153" i="27" s="1"/>
  <c r="Z1154" i="27" s="1"/>
  <c r="Z1155" i="27" s="1"/>
  <c r="Z1156" i="27" s="1"/>
  <c r="Z1157" i="27" s="1"/>
  <c r="Z1158" i="27" s="1"/>
  <c r="Z1159" i="27" s="1"/>
  <c r="Z1160" i="27" s="1"/>
  <c r="Z1161" i="27" s="1"/>
  <c r="Z1162" i="27" s="1"/>
  <c r="Z1163" i="27" s="1"/>
  <c r="Z1164" i="27" s="1"/>
  <c r="Z1165" i="27" s="1"/>
  <c r="Z1166" i="27" s="1"/>
  <c r="Z1167" i="27" s="1"/>
  <c r="Z1168" i="27" s="1"/>
  <c r="Z1169" i="27" s="1"/>
  <c r="Z1170" i="27" s="1"/>
  <c r="Z1171" i="27" s="1"/>
  <c r="Z1172" i="27" s="1"/>
  <c r="Z1173" i="27" s="1"/>
  <c r="Z1174" i="27" s="1"/>
  <c r="Z1175" i="27" s="1"/>
  <c r="Z1176" i="27" s="1"/>
  <c r="Z1177" i="27" s="1"/>
  <c r="Z1178" i="27" s="1"/>
  <c r="Z1179" i="27" s="1"/>
  <c r="Z1180" i="27" s="1"/>
  <c r="Z1181" i="27" s="1"/>
  <c r="Z1182" i="27" s="1"/>
  <c r="Z1183" i="27" s="1"/>
  <c r="Z1184" i="27" s="1"/>
  <c r="Z1185" i="27" s="1"/>
  <c r="Z1186" i="27" s="1"/>
  <c r="Z1187" i="27" s="1"/>
  <c r="Z1188" i="27" s="1"/>
  <c r="Z1189" i="27" s="1"/>
  <c r="Z1190" i="27" s="1"/>
  <c r="Z1191" i="27" s="1"/>
  <c r="Z1192" i="27" s="1"/>
  <c r="Z1193" i="27" s="1"/>
  <c r="Z1194" i="27" s="1"/>
  <c r="Z1195" i="27" s="1"/>
  <c r="Z1196" i="27" s="1"/>
  <c r="Z1197" i="27" s="1"/>
  <c r="Z1198" i="27" s="1"/>
  <c r="Z1199" i="27" s="1"/>
  <c r="Z1200" i="27" s="1"/>
  <c r="Z1201" i="27" s="1"/>
  <c r="Z1202" i="27" s="1"/>
  <c r="Z1203" i="27" s="1"/>
  <c r="Z1204" i="27" s="1"/>
  <c r="Z1205" i="27" s="1"/>
  <c r="Z1206" i="27" s="1"/>
  <c r="Z1207" i="27" s="1"/>
  <c r="Z1208" i="27" s="1"/>
  <c r="Z1209" i="27" s="1"/>
  <c r="Z1210" i="27" s="1"/>
  <c r="Z1211" i="27" s="1"/>
  <c r="Z1212" i="27" s="1"/>
  <c r="Z1213" i="27" s="1"/>
  <c r="Z1214" i="27" s="1"/>
  <c r="Z1215" i="27" s="1"/>
  <c r="Z1216" i="27" s="1"/>
  <c r="Z1217" i="27" s="1"/>
  <c r="Z1218" i="27" s="1"/>
  <c r="Z1219" i="27" s="1"/>
  <c r="Z1220" i="27" s="1"/>
  <c r="Z1221" i="27" s="1"/>
  <c r="Z1222" i="27" s="1"/>
  <c r="Z1223" i="27" s="1"/>
  <c r="Z1224" i="27" s="1"/>
  <c r="Z1225" i="27" s="1"/>
  <c r="Z1226" i="27" s="1"/>
  <c r="Z1227" i="27" s="1"/>
  <c r="Z1228" i="27" s="1"/>
  <c r="Z1229" i="27" s="1"/>
  <c r="Z1230" i="27" s="1"/>
  <c r="Z1231" i="27" s="1"/>
  <c r="Z1232" i="27" s="1"/>
  <c r="Z1233" i="27" s="1"/>
  <c r="Z1234" i="27" s="1"/>
  <c r="Z1235" i="27" s="1"/>
  <c r="Z1236" i="27" s="1"/>
  <c r="Z1237" i="27" s="1"/>
  <c r="Z1238" i="27" s="1"/>
  <c r="Z1239" i="27" s="1"/>
  <c r="Z1240" i="27" s="1"/>
  <c r="Z1241" i="27" s="1"/>
  <c r="Z1242" i="27" s="1"/>
  <c r="Z1243" i="27" s="1"/>
  <c r="Z1244" i="27" s="1"/>
  <c r="Z1245" i="27" s="1"/>
  <c r="Z1246" i="27" s="1"/>
  <c r="Z1247" i="27" s="1"/>
  <c r="Z1248" i="27" s="1"/>
  <c r="Z1249" i="27" s="1"/>
  <c r="Z1250" i="27" s="1"/>
  <c r="Z1251" i="27" s="1"/>
  <c r="Z1252" i="27" s="1"/>
  <c r="Z1253" i="27" s="1"/>
  <c r="Z1254" i="27" s="1"/>
  <c r="Z1255" i="27" s="1"/>
  <c r="Z1256" i="27" s="1"/>
  <c r="Z1257" i="27" s="1"/>
  <c r="Z1258" i="27" s="1"/>
  <c r="Z1259" i="27" s="1"/>
  <c r="Z1260" i="27" s="1"/>
  <c r="Z1261" i="27" s="1"/>
  <c r="Z1262" i="27" s="1"/>
  <c r="Z1263" i="27" s="1"/>
  <c r="Z1264" i="27" s="1"/>
  <c r="Z1265" i="27" s="1"/>
  <c r="Z1266" i="27" s="1"/>
  <c r="Z1267" i="27" s="1"/>
  <c r="Z1268" i="27" s="1"/>
  <c r="Z1269" i="27" s="1"/>
  <c r="Z1270" i="27" s="1"/>
  <c r="Z1271" i="27" s="1"/>
  <c r="Z1272" i="27" s="1"/>
  <c r="Z1273" i="27" s="1"/>
  <c r="Z1274" i="27" s="1"/>
  <c r="Z1275" i="27" s="1"/>
  <c r="Z1276" i="27" s="1"/>
  <c r="Z1277" i="27" s="1"/>
  <c r="Z1278" i="27" s="1"/>
  <c r="Z1279" i="27" s="1"/>
  <c r="Z1280" i="27" s="1"/>
  <c r="Z1281" i="27" s="1"/>
  <c r="Z1282" i="27" s="1"/>
  <c r="Z1283" i="27" s="1"/>
  <c r="Z1284" i="27" s="1"/>
  <c r="Z1285" i="27" s="1"/>
  <c r="Z1286" i="27" s="1"/>
  <c r="Z1287" i="27" s="1"/>
  <c r="Z1288" i="27" s="1"/>
  <c r="Z1289" i="27" s="1"/>
  <c r="Z1290" i="27" s="1"/>
  <c r="Z1291" i="27" s="1"/>
  <c r="Z1292" i="27" s="1"/>
  <c r="Z1293" i="27" s="1"/>
  <c r="Z1294" i="27" s="1"/>
  <c r="Z1295" i="27" s="1"/>
  <c r="Z1296" i="27" s="1"/>
  <c r="Z1297" i="27" s="1"/>
  <c r="Z1298" i="27" s="1"/>
  <c r="Z1299" i="27" s="1"/>
  <c r="Z1300" i="27" s="1"/>
  <c r="Z1301" i="27" s="1"/>
  <c r="Z1302" i="27" s="1"/>
  <c r="Z1303" i="27" s="1"/>
  <c r="Z1304" i="27" s="1"/>
  <c r="Z1305" i="27" s="1"/>
  <c r="Z1306" i="27" s="1"/>
  <c r="Z1307" i="27" s="1"/>
  <c r="Z1308" i="27" s="1"/>
  <c r="Z1309" i="27" s="1"/>
  <c r="Z1310" i="27" s="1"/>
  <c r="Z1311" i="27" s="1"/>
  <c r="Z1312" i="27" s="1"/>
  <c r="Z1313" i="27" s="1"/>
  <c r="Z1314" i="27" s="1"/>
  <c r="Z1315" i="27" s="1"/>
  <c r="Z1316" i="27" s="1"/>
  <c r="Z1317" i="27" s="1"/>
  <c r="Z1318" i="27" s="1"/>
  <c r="Z1319" i="27" s="1"/>
  <c r="Z1320" i="27" s="1"/>
  <c r="Z1321" i="27" s="1"/>
  <c r="Z1322" i="27" s="1"/>
  <c r="Z1323" i="27" s="1"/>
  <c r="Z1324" i="27" s="1"/>
  <c r="Z1325" i="27" s="1"/>
  <c r="Z1326" i="27" s="1"/>
  <c r="Z1327" i="27" s="1"/>
  <c r="Z1328" i="27" s="1"/>
  <c r="Z1329" i="27" s="1"/>
  <c r="Z1330" i="27" s="1"/>
  <c r="Z1331" i="27" s="1"/>
  <c r="Z1332" i="27" s="1"/>
  <c r="Z1333" i="27" s="1"/>
  <c r="Z1334" i="27" s="1"/>
  <c r="Z1335" i="27" s="1"/>
  <c r="Z1336" i="27" s="1"/>
  <c r="Z1337" i="27" s="1"/>
  <c r="Z1338" i="27" s="1"/>
  <c r="Z1339" i="27" s="1"/>
  <c r="Z1340" i="27" s="1"/>
  <c r="Z1341" i="27" s="1"/>
  <c r="Z1342" i="27" s="1"/>
  <c r="Z1343" i="27" s="1"/>
  <c r="Z1344" i="27" s="1"/>
  <c r="Z1345" i="27" s="1"/>
  <c r="Z1346" i="27" s="1"/>
  <c r="Z1347" i="27" s="1"/>
  <c r="Z1348" i="27" s="1"/>
  <c r="Z1349" i="27" s="1"/>
  <c r="Z1350" i="27" s="1"/>
  <c r="Z1351" i="27" s="1"/>
  <c r="Z1352" i="27" s="1"/>
  <c r="Z1353" i="27" s="1"/>
  <c r="Z1354" i="27" s="1"/>
  <c r="Z1355" i="27" s="1"/>
  <c r="Z1356" i="27" s="1"/>
  <c r="Z1357" i="27" s="1"/>
  <c r="Z1358" i="27" s="1"/>
  <c r="Z1359" i="27" s="1"/>
  <c r="Z1360" i="27" s="1"/>
  <c r="Z1361" i="27" s="1"/>
  <c r="Z1362" i="27" s="1"/>
  <c r="Z1363" i="27" s="1"/>
  <c r="Z1364" i="27" s="1"/>
  <c r="Z1365" i="27" s="1"/>
  <c r="Z1366" i="27" s="1"/>
  <c r="Z1367" i="27" s="1"/>
  <c r="Z1368" i="27" s="1"/>
  <c r="Z1369" i="27" s="1"/>
  <c r="Z1370" i="27" s="1"/>
  <c r="Z1371" i="27" s="1"/>
  <c r="Z1372" i="27" s="1"/>
  <c r="Z1373" i="27" s="1"/>
  <c r="Z1374" i="27" s="1"/>
  <c r="Z1375" i="27" s="1"/>
  <c r="Z1376" i="27" s="1"/>
  <c r="Z1377" i="27" s="1"/>
  <c r="Z1378" i="27" s="1"/>
  <c r="Z1379" i="27" s="1"/>
  <c r="Z1380" i="27" s="1"/>
  <c r="Z1381" i="27" s="1"/>
  <c r="Z1382" i="27" s="1"/>
  <c r="Z1383" i="27" s="1"/>
  <c r="Z1384" i="27" s="1"/>
  <c r="Z1385" i="27" s="1"/>
  <c r="Z1386" i="27" s="1"/>
  <c r="Z1387" i="27" s="1"/>
  <c r="Z1388" i="27" s="1"/>
  <c r="Z1389" i="27" s="1"/>
  <c r="Z1390" i="27" s="1"/>
  <c r="Z1391" i="27" s="1"/>
  <c r="Z1392" i="27" s="1"/>
  <c r="Z1393" i="27" s="1"/>
  <c r="Z1394" i="27" s="1"/>
  <c r="Z1395" i="27" s="1"/>
  <c r="Z1396" i="27" s="1"/>
  <c r="Z1397" i="27" s="1"/>
  <c r="Z1398" i="27" s="1"/>
  <c r="Z1399" i="27" s="1"/>
  <c r="Z1400" i="27" s="1"/>
  <c r="Z1401" i="27" s="1"/>
  <c r="Z1402" i="27" s="1"/>
  <c r="Z1403" i="27" s="1"/>
  <c r="Z1404" i="27" s="1"/>
  <c r="Z1405" i="27" s="1"/>
  <c r="Z1406" i="27" s="1"/>
  <c r="Z1407" i="27" s="1"/>
  <c r="Z1408" i="27" s="1"/>
  <c r="Z1409" i="27" s="1"/>
  <c r="Z1410" i="27" s="1"/>
  <c r="Z1411" i="27" s="1"/>
  <c r="Z1412" i="27" s="1"/>
  <c r="Z1413" i="27" s="1"/>
  <c r="Z1414" i="27" s="1"/>
  <c r="Z1415" i="27" s="1"/>
  <c r="Z1416" i="27" s="1"/>
  <c r="Z1417" i="27" s="1"/>
  <c r="Z1418" i="27" s="1"/>
  <c r="Z1419" i="27" s="1"/>
  <c r="Z1420" i="27" s="1"/>
  <c r="Z1421" i="27" s="1"/>
  <c r="Z1422" i="27" s="1"/>
  <c r="Z1423" i="27" s="1"/>
  <c r="Z1424" i="27" s="1"/>
  <c r="Z1425" i="27" s="1"/>
  <c r="Z1426" i="27" s="1"/>
  <c r="Z1427" i="27" s="1"/>
  <c r="Z1428" i="27" s="1"/>
  <c r="Z1429" i="27" s="1"/>
  <c r="Z1430" i="27" s="1"/>
  <c r="Z1431" i="27" s="1"/>
  <c r="Z1432" i="27" s="1"/>
  <c r="Z1433" i="27" s="1"/>
  <c r="Z1434" i="27" s="1"/>
  <c r="Z1435" i="27" s="1"/>
  <c r="Z1436" i="27" s="1"/>
  <c r="Z1437" i="27" s="1"/>
  <c r="Z1438" i="27" s="1"/>
  <c r="Z1439" i="27" s="1"/>
  <c r="Z1440" i="27" s="1"/>
  <c r="Z1441" i="27" s="1"/>
  <c r="Z1442" i="27" s="1"/>
  <c r="Z1443" i="27" s="1"/>
  <c r="Z1444" i="27" s="1"/>
  <c r="Z1445" i="27" s="1"/>
  <c r="Z1446" i="27" s="1"/>
  <c r="Z1447" i="27" s="1"/>
  <c r="Z1448" i="27" s="1"/>
  <c r="Z1449" i="27" s="1"/>
  <c r="Z1450" i="27" s="1"/>
  <c r="Z1451" i="27" s="1"/>
  <c r="Z1452" i="27" s="1"/>
  <c r="Z1453" i="27" s="1"/>
  <c r="Z1454" i="27" s="1"/>
  <c r="Z1455" i="27" s="1"/>
  <c r="Z1456" i="27" s="1"/>
  <c r="Z1457" i="27" s="1"/>
  <c r="Z1458" i="27" s="1"/>
  <c r="Z1459" i="27" s="1"/>
  <c r="Z1460" i="27" s="1"/>
  <c r="Z1461" i="27" s="1"/>
  <c r="Z1462" i="27" s="1"/>
  <c r="Z1463" i="27" s="1"/>
  <c r="Z1464" i="27" s="1"/>
  <c r="Z1465" i="27" s="1"/>
  <c r="Z1466" i="27" s="1"/>
  <c r="Z1467" i="27" s="1"/>
  <c r="Z1468" i="27" s="1"/>
  <c r="Z1469" i="27" s="1"/>
  <c r="Z1470" i="27" s="1"/>
  <c r="Z1471" i="27" s="1"/>
  <c r="Z1472" i="27" s="1"/>
  <c r="Z1473" i="27" s="1"/>
  <c r="Z1474" i="27" s="1"/>
  <c r="Z1475" i="27" s="1"/>
  <c r="Z1476" i="27" s="1"/>
  <c r="Z1477" i="27" s="1"/>
  <c r="Z1478" i="27" s="1"/>
  <c r="Z1479" i="27" s="1"/>
  <c r="Z1480" i="27" s="1"/>
  <c r="Z1481" i="27" s="1"/>
  <c r="Z1482" i="27" s="1"/>
  <c r="Z1483" i="27" s="1"/>
  <c r="Z1484" i="27" s="1"/>
  <c r="Z1485" i="27" s="1"/>
  <c r="Z1486" i="27" s="1"/>
  <c r="Z1487" i="27" s="1"/>
  <c r="Z1488" i="27" s="1"/>
  <c r="Z1489" i="27" s="1"/>
  <c r="Z1490" i="27" s="1"/>
  <c r="Z1491" i="27" s="1"/>
  <c r="Z1492" i="27" s="1"/>
  <c r="Z1493" i="27" s="1"/>
  <c r="Z1494" i="27" s="1"/>
  <c r="Z1495" i="27" s="1"/>
  <c r="Z1496" i="27" s="1"/>
  <c r="Z1497" i="27" s="1"/>
  <c r="Z1498" i="27" s="1"/>
  <c r="Z1499" i="27" s="1"/>
  <c r="Z1500" i="27" s="1"/>
  <c r="Z1501" i="27" s="1"/>
  <c r="Z1502" i="27" s="1"/>
  <c r="Z1503" i="27" s="1"/>
  <c r="Z1504" i="27" s="1"/>
  <c r="Z1505" i="27" s="1"/>
  <c r="Z1506" i="27" s="1"/>
  <c r="Z1507" i="27" s="1"/>
  <c r="Z1508" i="27" s="1"/>
  <c r="Z1509" i="27" s="1"/>
  <c r="Z1510" i="27" s="1"/>
  <c r="Z1511" i="27" s="1"/>
  <c r="Z1512" i="27" s="1"/>
  <c r="Z1513" i="27" s="1"/>
  <c r="Z1514" i="27" s="1"/>
  <c r="Z1515" i="27" s="1"/>
  <c r="Z1516" i="27" s="1"/>
  <c r="Z1517" i="27" s="1"/>
  <c r="Z1518" i="27" s="1"/>
  <c r="Z1519" i="27" s="1"/>
  <c r="Z1520" i="27" s="1"/>
  <c r="Z1521" i="27" s="1"/>
  <c r="Z1522" i="27" s="1"/>
  <c r="Z1523" i="27" s="1"/>
  <c r="Z1524" i="27" s="1"/>
  <c r="Z1525" i="27" s="1"/>
  <c r="Z1526" i="27" s="1"/>
  <c r="Z1527" i="27" s="1"/>
  <c r="Z1528" i="27" s="1"/>
  <c r="Z1529" i="27" s="1"/>
  <c r="Z1530" i="27" s="1"/>
  <c r="Z1531" i="27" s="1"/>
  <c r="Z1532" i="27" s="1"/>
  <c r="Z1533" i="27" s="1"/>
  <c r="Z1534" i="27" s="1"/>
  <c r="Z1535" i="27" s="1"/>
  <c r="Z1536" i="27" s="1"/>
  <c r="Z1537" i="27" s="1"/>
  <c r="Z1538" i="27" s="1"/>
  <c r="Z1539" i="27" s="1"/>
  <c r="Z1540" i="27" s="1"/>
  <c r="Z1541" i="27" s="1"/>
  <c r="Z1542" i="27" s="1"/>
  <c r="Z1543" i="27" s="1"/>
  <c r="Z1544" i="27" s="1"/>
  <c r="Z1545" i="27" s="1"/>
  <c r="Z1546" i="27" s="1"/>
  <c r="Z1547" i="27" s="1"/>
  <c r="Z1548" i="27" s="1"/>
  <c r="Z1549" i="27" s="1"/>
  <c r="Z1550" i="27" s="1"/>
  <c r="Z1551" i="27" s="1"/>
  <c r="Z1552" i="27" s="1"/>
  <c r="Z1553" i="27" s="1"/>
  <c r="Z1554" i="27" s="1"/>
  <c r="Z1555" i="27" s="1"/>
  <c r="Z1556" i="27" s="1"/>
  <c r="Z1557" i="27" s="1"/>
  <c r="Z1558" i="27" s="1"/>
  <c r="Z1559" i="27" s="1"/>
  <c r="Z1560" i="27" s="1"/>
  <c r="Z1561" i="27" s="1"/>
  <c r="Z1562" i="27" s="1"/>
  <c r="Z1563" i="27" s="1"/>
  <c r="Z1564" i="27" s="1"/>
  <c r="Z1565" i="27" s="1"/>
  <c r="Z1566" i="27" s="1"/>
  <c r="Z1567" i="27" s="1"/>
  <c r="Z1568" i="27" s="1"/>
  <c r="Z1569" i="27" s="1"/>
  <c r="Z1570" i="27" s="1"/>
  <c r="Z1571" i="27" s="1"/>
  <c r="Z1572" i="27" s="1"/>
  <c r="Z1573" i="27" s="1"/>
  <c r="Z1574" i="27" s="1"/>
  <c r="Z1575" i="27" s="1"/>
  <c r="Z1576" i="27" s="1"/>
  <c r="Z1577" i="27" s="1"/>
  <c r="Z1578" i="27" s="1"/>
  <c r="Z1579" i="27" s="1"/>
  <c r="Z1580" i="27" s="1"/>
  <c r="Z1581" i="27" s="1"/>
  <c r="Z1582" i="27" s="1"/>
  <c r="Z1583" i="27" s="1"/>
  <c r="Z1584" i="27" s="1"/>
  <c r="Z1585" i="27" s="1"/>
  <c r="Z1586" i="27" s="1"/>
  <c r="Z1587" i="27" s="1"/>
  <c r="Z1588" i="27" s="1"/>
  <c r="Z1589" i="27" s="1"/>
  <c r="Z1590" i="27" s="1"/>
  <c r="Z1591" i="27" s="1"/>
  <c r="Z1592" i="27" s="1"/>
  <c r="Z1593" i="27" s="1"/>
  <c r="Z1594" i="27" s="1"/>
  <c r="Z1595" i="27" s="1"/>
  <c r="Z1596" i="27" s="1"/>
  <c r="Z1597" i="27" s="1"/>
  <c r="Z1598" i="27" s="1"/>
  <c r="Z1599" i="27" s="1"/>
  <c r="Z1600" i="27" s="1"/>
  <c r="Z1601" i="27" s="1"/>
  <c r="Z1602" i="27" s="1"/>
  <c r="Z1603" i="27" s="1"/>
  <c r="Z1604" i="27" s="1"/>
  <c r="Z1605" i="27" s="1"/>
  <c r="Z1606" i="27" s="1"/>
  <c r="Z1607" i="27" s="1"/>
  <c r="Z1608" i="27" s="1"/>
  <c r="Z1609" i="27" s="1"/>
  <c r="Z1610" i="27" s="1"/>
  <c r="Z1611" i="27" s="1"/>
  <c r="Z1612" i="27" s="1"/>
  <c r="Z1613" i="27" s="1"/>
  <c r="Z1614" i="27" s="1"/>
  <c r="Z1615" i="27" s="1"/>
  <c r="Z1616" i="27" s="1"/>
  <c r="Z1617" i="27" s="1"/>
  <c r="Z1618" i="27" s="1"/>
  <c r="Z1619" i="27" s="1"/>
  <c r="Z1620" i="27" s="1"/>
  <c r="Z1621" i="27" s="1"/>
  <c r="Z1622" i="27" s="1"/>
  <c r="Z1623" i="27" s="1"/>
  <c r="Z1624" i="27" s="1"/>
  <c r="Z1625" i="27" s="1"/>
  <c r="Z1626" i="27" s="1"/>
  <c r="Z1627" i="27" s="1"/>
  <c r="Z1628" i="27" s="1"/>
  <c r="Z1629" i="27" s="1"/>
  <c r="Z1630" i="27" s="1"/>
  <c r="Z1631" i="27" s="1"/>
  <c r="Z1632" i="27" s="1"/>
  <c r="Z1633" i="27" s="1"/>
  <c r="Z1634" i="27" s="1"/>
  <c r="Z1635" i="27" s="1"/>
  <c r="Z1636" i="27" s="1"/>
  <c r="Z1637" i="27" s="1"/>
  <c r="Z1638" i="27" s="1"/>
  <c r="Z1639" i="27" s="1"/>
  <c r="Z1640" i="27" s="1"/>
  <c r="Z1641" i="27" s="1"/>
  <c r="Z1642" i="27" s="1"/>
  <c r="Z1643" i="27" s="1"/>
  <c r="Z1644" i="27" s="1"/>
  <c r="Z1645" i="27" s="1"/>
  <c r="Z1646" i="27" s="1"/>
  <c r="Z1647" i="27" s="1"/>
  <c r="Z1648" i="27" s="1"/>
  <c r="Z1649" i="27" s="1"/>
  <c r="Z1650" i="27" s="1"/>
  <c r="Z1651" i="27" s="1"/>
  <c r="Z1652" i="27" s="1"/>
  <c r="Z1653" i="27" s="1"/>
  <c r="Z1654" i="27" s="1"/>
  <c r="Z1655" i="27" s="1"/>
  <c r="Z1656" i="27" s="1"/>
  <c r="Z1657" i="27" s="1"/>
  <c r="Z1658" i="27" s="1"/>
  <c r="Z1659" i="27" s="1"/>
  <c r="Z1660" i="27" s="1"/>
  <c r="Z1661" i="27" s="1"/>
  <c r="Z1662" i="27" s="1"/>
  <c r="Z1663" i="27" s="1"/>
  <c r="Z1664" i="27" s="1"/>
  <c r="Z1665" i="27" s="1"/>
  <c r="Z1666" i="27" s="1"/>
  <c r="Z1667" i="27" s="1"/>
  <c r="Z1668" i="27" s="1"/>
  <c r="Z1669" i="27" s="1"/>
  <c r="Z1670" i="27" s="1"/>
  <c r="Z1671" i="27" s="1"/>
  <c r="Z1672" i="27" s="1"/>
  <c r="Z1673" i="27" s="1"/>
  <c r="Z1674" i="27" s="1"/>
  <c r="Z1675" i="27" s="1"/>
  <c r="Z1676" i="27" s="1"/>
  <c r="Z1677" i="27" s="1"/>
  <c r="Z1678" i="27" s="1"/>
  <c r="Z1679" i="27" s="1"/>
  <c r="Z1680" i="27" s="1"/>
  <c r="Z1681" i="27" s="1"/>
  <c r="Z1682" i="27" s="1"/>
  <c r="Z1683" i="27" s="1"/>
  <c r="Z1684" i="27" s="1"/>
  <c r="Z1685" i="27" s="1"/>
  <c r="Z1686" i="27" s="1"/>
  <c r="Z1687" i="27" s="1"/>
  <c r="Z1688" i="27" s="1"/>
  <c r="Z1689" i="27" s="1"/>
  <c r="Z1690" i="27" s="1"/>
  <c r="Z1691" i="27" s="1"/>
  <c r="Z1692" i="27" s="1"/>
  <c r="Z1693" i="27" s="1"/>
  <c r="Z1694" i="27" s="1"/>
  <c r="Z1695" i="27" s="1"/>
  <c r="Z1696" i="27" s="1"/>
  <c r="Z1697" i="27" s="1"/>
  <c r="Z1698" i="27" s="1"/>
  <c r="Z1699" i="27" s="1"/>
  <c r="Z1700" i="27" s="1"/>
  <c r="Z1701" i="27" s="1"/>
  <c r="Z1702" i="27" s="1"/>
  <c r="Z1703" i="27" s="1"/>
  <c r="Z1704" i="27" s="1"/>
  <c r="Z1705" i="27" s="1"/>
  <c r="Z1706" i="27" s="1"/>
  <c r="Z1707" i="27" s="1"/>
  <c r="Z1708" i="27" s="1"/>
  <c r="Z1709" i="27" s="1"/>
  <c r="Z1710" i="27" s="1"/>
  <c r="Z1711" i="27" s="1"/>
  <c r="Z1712" i="27" s="1"/>
  <c r="Z1713" i="27" s="1"/>
  <c r="Z1714" i="27" s="1"/>
  <c r="Z1715" i="27" s="1"/>
  <c r="Z1716" i="27" s="1"/>
  <c r="Z1717" i="27" s="1"/>
  <c r="Z1718" i="27" s="1"/>
  <c r="Z1719" i="27" s="1"/>
  <c r="Z1720" i="27" s="1"/>
  <c r="Z1721" i="27" s="1"/>
  <c r="Z1722" i="27" s="1"/>
  <c r="Z1723" i="27" s="1"/>
  <c r="Z1724" i="27" s="1"/>
  <c r="Z1725" i="27" s="1"/>
  <c r="Z1726" i="27" s="1"/>
  <c r="Z1727" i="27" s="1"/>
  <c r="Z1728" i="27" s="1"/>
  <c r="Z1729" i="27" s="1"/>
  <c r="Z1730" i="27" s="1"/>
  <c r="Z1731" i="27" s="1"/>
  <c r="Z1732" i="27" s="1"/>
  <c r="Z1733" i="27" s="1"/>
  <c r="Z1734" i="27" s="1"/>
  <c r="Z1735" i="27" s="1"/>
  <c r="Z1736" i="27" s="1"/>
  <c r="Z1737" i="27" s="1"/>
  <c r="Z1738" i="27" s="1"/>
  <c r="Z1739" i="27" s="1"/>
  <c r="Z1740" i="27" s="1"/>
  <c r="Z1741" i="27" s="1"/>
  <c r="Z1742" i="27" s="1"/>
  <c r="Z1743" i="27" s="1"/>
  <c r="Z1744" i="27" s="1"/>
  <c r="Z1745" i="27" s="1"/>
  <c r="Z1746" i="27" s="1"/>
  <c r="Z1747" i="27" s="1"/>
  <c r="Z1748" i="27" s="1"/>
  <c r="Z1749" i="27" s="1"/>
  <c r="Z1750" i="27" s="1"/>
  <c r="Z1751" i="27" s="1"/>
  <c r="Z1752" i="27" s="1"/>
  <c r="Z1753" i="27" s="1"/>
  <c r="Z1754" i="27" s="1"/>
  <c r="Z1755" i="27" s="1"/>
  <c r="Z1756" i="27" s="1"/>
  <c r="Z1757" i="27" s="1"/>
  <c r="Z1758" i="27" s="1"/>
  <c r="Z1759" i="27" s="1"/>
  <c r="Z1760" i="27" s="1"/>
  <c r="Z1761" i="27" s="1"/>
  <c r="Z1762" i="27" s="1"/>
  <c r="Z1763" i="27" s="1"/>
  <c r="Z1764" i="27" s="1"/>
  <c r="Z1765" i="27" s="1"/>
  <c r="Z1766" i="27" s="1"/>
  <c r="Z1767" i="27" s="1"/>
  <c r="Z1768" i="27" s="1"/>
  <c r="Z1769" i="27" s="1"/>
  <c r="Z1770" i="27" s="1"/>
  <c r="Z1771" i="27" s="1"/>
  <c r="Z1772" i="27" s="1"/>
  <c r="Z1773" i="27" s="1"/>
  <c r="Z1774" i="27" s="1"/>
  <c r="Z1775" i="27" s="1"/>
  <c r="Z1776" i="27" s="1"/>
  <c r="Z1777" i="27" s="1"/>
  <c r="Z1778" i="27" s="1"/>
  <c r="Z1779" i="27" s="1"/>
  <c r="Z1780" i="27" s="1"/>
  <c r="Z1781" i="27" s="1"/>
  <c r="Z1782" i="27" s="1"/>
  <c r="Z1783" i="27" s="1"/>
  <c r="Z1784" i="27" s="1"/>
  <c r="Z1785" i="27" s="1"/>
  <c r="Z1786" i="27" s="1"/>
  <c r="Z1787" i="27" s="1"/>
  <c r="Z1788" i="27" s="1"/>
  <c r="Z1789" i="27" s="1"/>
  <c r="Z1790" i="27" s="1"/>
  <c r="Z1791" i="27" s="1"/>
  <c r="Z1792" i="27" s="1"/>
  <c r="Z1793" i="27" s="1"/>
  <c r="Z1794" i="27" s="1"/>
  <c r="Z1795" i="27" s="1"/>
  <c r="Z1796" i="27" s="1"/>
  <c r="Z1797" i="27" s="1"/>
  <c r="Z1798" i="27" s="1"/>
  <c r="Z1799" i="27" s="1"/>
  <c r="Z1800" i="27" s="1"/>
  <c r="Z1801" i="27" s="1"/>
  <c r="Z1802" i="27" s="1"/>
  <c r="Z1803" i="27" s="1"/>
  <c r="Z1804" i="27" s="1"/>
  <c r="Z1805" i="27" s="1"/>
  <c r="Z1806" i="27" s="1"/>
  <c r="Z1807" i="27" s="1"/>
  <c r="Z1808" i="27" s="1"/>
  <c r="Z1809" i="27" s="1"/>
  <c r="Z1810" i="27" s="1"/>
  <c r="Z1811" i="27" s="1"/>
  <c r="Z1812" i="27" s="1"/>
  <c r="Z1813" i="27" s="1"/>
  <c r="Z1814" i="27" s="1"/>
  <c r="Z1815" i="27" s="1"/>
  <c r="Z1816" i="27" s="1"/>
  <c r="Z1817" i="27" s="1"/>
  <c r="Z1818" i="27" s="1"/>
  <c r="Z1819" i="27" s="1"/>
  <c r="Z1820" i="27" s="1"/>
  <c r="Z1821" i="27" s="1"/>
  <c r="Z1822" i="27" s="1"/>
  <c r="Z1823" i="27" s="1"/>
  <c r="Z1824" i="27" s="1"/>
  <c r="Z1825" i="27" s="1"/>
  <c r="Z1826" i="27" s="1"/>
  <c r="Z1827" i="27" s="1"/>
  <c r="Z1828" i="27" s="1"/>
  <c r="Z1829" i="27" s="1"/>
  <c r="Z1830" i="27" s="1"/>
  <c r="Z1831" i="27" s="1"/>
  <c r="Z1832" i="27" s="1"/>
  <c r="Z1833" i="27" s="1"/>
  <c r="Z1834" i="27" s="1"/>
  <c r="Z1835" i="27" s="1"/>
  <c r="Z1836" i="27" s="1"/>
  <c r="Z1837" i="27" s="1"/>
  <c r="Z1838" i="27" s="1"/>
  <c r="Z1839" i="27" s="1"/>
  <c r="Z1840" i="27" s="1"/>
  <c r="Z1841" i="27" s="1"/>
  <c r="Z1842" i="27" s="1"/>
  <c r="Z1843" i="27" s="1"/>
  <c r="Z1844" i="27" s="1"/>
  <c r="Z1845" i="27" s="1"/>
  <c r="Z1846" i="27" s="1"/>
  <c r="Z1847" i="27" s="1"/>
  <c r="Z1848" i="27" s="1"/>
  <c r="Z1849" i="27" s="1"/>
  <c r="Z1850" i="27" s="1"/>
  <c r="Z1851" i="27" s="1"/>
  <c r="Z1852" i="27" s="1"/>
  <c r="Z1853" i="27" s="1"/>
  <c r="Z1854" i="27" s="1"/>
  <c r="Z1855" i="27" s="1"/>
  <c r="Z1856" i="27" s="1"/>
  <c r="Z1857" i="27" s="1"/>
  <c r="Z1858" i="27" s="1"/>
  <c r="Z1859" i="27" s="1"/>
  <c r="Z1860" i="27" s="1"/>
  <c r="Z1861" i="27" s="1"/>
  <c r="Z1862" i="27" s="1"/>
  <c r="Z1863" i="27" s="1"/>
  <c r="Z1864" i="27" s="1"/>
  <c r="Z1865" i="27" s="1"/>
  <c r="Z1866" i="27" s="1"/>
  <c r="Z1867" i="27" s="1"/>
  <c r="Z1868" i="27" s="1"/>
  <c r="Z1869" i="27" s="1"/>
  <c r="Z1870" i="27" s="1"/>
  <c r="Z1871" i="27" s="1"/>
  <c r="Z1872" i="27" s="1"/>
  <c r="Z1873" i="27" s="1"/>
  <c r="Z1874" i="27" s="1"/>
  <c r="Z1875" i="27" s="1"/>
  <c r="Z1876" i="27" s="1"/>
  <c r="Z1877" i="27" s="1"/>
  <c r="Z1878" i="27" s="1"/>
  <c r="Z1879" i="27" s="1"/>
  <c r="Z1880" i="27" s="1"/>
  <c r="Z1881" i="27" s="1"/>
  <c r="Z1882" i="27" s="1"/>
  <c r="Z1883" i="27" s="1"/>
  <c r="Z1884" i="27" s="1"/>
  <c r="Z1885" i="27" s="1"/>
  <c r="Z1886" i="27" s="1"/>
  <c r="Z1887" i="27" s="1"/>
  <c r="Z1888" i="27" s="1"/>
  <c r="Z1889" i="27" s="1"/>
  <c r="Z1890" i="27" s="1"/>
  <c r="Z1891" i="27" s="1"/>
  <c r="Z1892" i="27" s="1"/>
  <c r="Z1893" i="27" s="1"/>
  <c r="Z1894" i="27" s="1"/>
  <c r="Z1895" i="27" s="1"/>
  <c r="Z1896" i="27" s="1"/>
  <c r="Z1897" i="27" s="1"/>
  <c r="Z1898" i="27" s="1"/>
  <c r="Z1899" i="27" s="1"/>
  <c r="Z1900" i="27" s="1"/>
  <c r="Z1901" i="27" s="1"/>
  <c r="Z1902" i="27" s="1"/>
  <c r="Z1903" i="27" s="1"/>
  <c r="Z1904" i="27" s="1"/>
  <c r="Z1905" i="27" s="1"/>
  <c r="Z1906" i="27" s="1"/>
  <c r="Z1907" i="27" s="1"/>
  <c r="Z1908" i="27" s="1"/>
  <c r="Z1909" i="27" s="1"/>
  <c r="Z1910" i="27" s="1"/>
  <c r="Z1911" i="27" s="1"/>
  <c r="Z1912" i="27" s="1"/>
  <c r="Z1913" i="27" s="1"/>
  <c r="Z1914" i="27" s="1"/>
  <c r="Z1915" i="27" s="1"/>
  <c r="Z1916" i="27" s="1"/>
  <c r="Z1917" i="27" s="1"/>
  <c r="Z1918" i="27" s="1"/>
  <c r="Z1919" i="27" s="1"/>
  <c r="Z1920" i="27" s="1"/>
  <c r="Z1921" i="27" s="1"/>
  <c r="Z1922" i="27" s="1"/>
  <c r="Z1923" i="27" s="1"/>
  <c r="Z1924" i="27" s="1"/>
  <c r="Z1925" i="27" s="1"/>
  <c r="Z1926" i="27" s="1"/>
  <c r="Z1927" i="27" s="1"/>
  <c r="Z1928" i="27" s="1"/>
  <c r="Z1929" i="27" s="1"/>
  <c r="Z1930" i="27" s="1"/>
  <c r="Z1931" i="27" s="1"/>
  <c r="Z1932" i="27" s="1"/>
  <c r="Z1933" i="27" s="1"/>
  <c r="Z1934" i="27" s="1"/>
  <c r="Z1935" i="27" s="1"/>
  <c r="Z1936" i="27" s="1"/>
  <c r="Z1937" i="27" s="1"/>
  <c r="Z1938" i="27" s="1"/>
  <c r="Z1939" i="27" s="1"/>
  <c r="Z1940" i="27" s="1"/>
  <c r="Z1941" i="27" s="1"/>
  <c r="Z1942" i="27" s="1"/>
  <c r="Z1943" i="27" s="1"/>
  <c r="Z1944" i="27" s="1"/>
  <c r="Z1945" i="27" s="1"/>
  <c r="Z1946" i="27" s="1"/>
  <c r="Z1947" i="27" s="1"/>
  <c r="Z1948" i="27" s="1"/>
  <c r="Z1949" i="27" s="1"/>
  <c r="Z1950" i="27" s="1"/>
  <c r="Z1951" i="27" s="1"/>
  <c r="Z1952" i="27" s="1"/>
  <c r="Z1953" i="27" s="1"/>
  <c r="Z1954" i="27" s="1"/>
  <c r="Z1955" i="27" s="1"/>
  <c r="Z1956" i="27" s="1"/>
  <c r="Z1957" i="27" s="1"/>
  <c r="Z1958" i="27" s="1"/>
  <c r="Z1959" i="27" s="1"/>
  <c r="Z1960" i="27" s="1"/>
  <c r="Z1961" i="27" s="1"/>
  <c r="Z1962" i="27" s="1"/>
  <c r="Z1963" i="27" s="1"/>
  <c r="Z1964" i="27" s="1"/>
  <c r="Z1965" i="27" s="1"/>
  <c r="Z1966" i="27" s="1"/>
  <c r="Z1967" i="27" s="1"/>
  <c r="Z1968" i="27" s="1"/>
  <c r="Z1969" i="27" s="1"/>
  <c r="Z1970" i="27" s="1"/>
  <c r="Z1971" i="27" s="1"/>
  <c r="Z1972" i="27" s="1"/>
  <c r="Z1973" i="27" s="1"/>
  <c r="Z1974" i="27" s="1"/>
  <c r="Z1975" i="27" s="1"/>
  <c r="Z1976" i="27" s="1"/>
  <c r="Z1977" i="27" s="1"/>
  <c r="Z1978" i="27" s="1"/>
  <c r="Z1979" i="27" s="1"/>
  <c r="Z1980" i="27" s="1"/>
  <c r="Z1981" i="27" s="1"/>
  <c r="Z1982" i="27" s="1"/>
  <c r="Z1983" i="27" s="1"/>
  <c r="Z1984" i="27" s="1"/>
  <c r="Z1985" i="27" s="1"/>
  <c r="Z1986" i="27" s="1"/>
  <c r="Z1987" i="27" s="1"/>
  <c r="Z1988" i="27" s="1"/>
  <c r="Z1989" i="27" s="1"/>
  <c r="Z1990" i="27" s="1"/>
  <c r="Z1991" i="27" s="1"/>
  <c r="Z1992" i="27" s="1"/>
  <c r="Z1993" i="27" s="1"/>
  <c r="Z1994" i="27" s="1"/>
  <c r="Z1995" i="27" s="1"/>
  <c r="Z1996" i="27" s="1"/>
  <c r="Z1997" i="27" s="1"/>
  <c r="Z1998" i="27" s="1"/>
  <c r="Z1999" i="27" s="1"/>
  <c r="Z2000" i="27" s="1"/>
  <c r="Z2001" i="27" s="1"/>
  <c r="Z2002" i="27" s="1"/>
  <c r="Z2003" i="27" s="1"/>
  <c r="Z2004" i="27" s="1"/>
  <c r="Z2005" i="27" s="1"/>
  <c r="Z2006" i="27" s="1"/>
  <c r="Z2007" i="27" s="1"/>
  <c r="Z2008" i="27" s="1"/>
  <c r="Z2009" i="27" s="1"/>
  <c r="Z2010" i="27" s="1"/>
  <c r="Z2011" i="27" s="1"/>
  <c r="Z2012" i="27" s="1"/>
  <c r="Z2013" i="27" s="1"/>
  <c r="Z2014" i="27" s="1"/>
  <c r="Z2015" i="27" s="1"/>
  <c r="Z2016" i="27" s="1"/>
  <c r="Z2017" i="27" s="1"/>
  <c r="Z2018" i="27" s="1"/>
  <c r="Z2019" i="27" s="1"/>
  <c r="Z2020" i="27" s="1"/>
  <c r="Z2021" i="27" s="1"/>
  <c r="Z2022" i="27" s="1"/>
  <c r="Z2023" i="27" s="1"/>
  <c r="Z2024" i="27" s="1"/>
  <c r="Z2025" i="27" s="1"/>
  <c r="Z2026" i="27" s="1"/>
  <c r="Z2027" i="27" s="1"/>
  <c r="Z2028" i="27" s="1"/>
  <c r="Z2029" i="27" s="1"/>
  <c r="Z2030" i="27" s="1"/>
  <c r="Z2031" i="27" s="1"/>
  <c r="Z2032" i="27" s="1"/>
  <c r="Z2033" i="27" s="1"/>
  <c r="Z2034" i="27" s="1"/>
  <c r="Z2035" i="27" s="1"/>
  <c r="Z2036" i="27" s="1"/>
  <c r="Z2037" i="27" s="1"/>
  <c r="Z2038" i="27" s="1"/>
  <c r="Z2039" i="27" s="1"/>
  <c r="Z2040" i="27" s="1"/>
  <c r="Z2041" i="27" s="1"/>
  <c r="Z2042" i="27" s="1"/>
  <c r="Z2043" i="27" s="1"/>
  <c r="Z2044" i="27" s="1"/>
  <c r="Z2045" i="27" s="1"/>
  <c r="Z2046" i="27" s="1"/>
  <c r="Z2047" i="27" s="1"/>
  <c r="Z2048" i="27" s="1"/>
  <c r="Z2049" i="27" s="1"/>
  <c r="Z2050" i="27" s="1"/>
  <c r="Z2051" i="27" s="1"/>
  <c r="Z2052" i="27" s="1"/>
  <c r="Z2053" i="27" s="1"/>
  <c r="Z2054" i="27" s="1"/>
  <c r="Z2055" i="27" s="1"/>
  <c r="Z2056" i="27" s="1"/>
  <c r="Z2057" i="27" s="1"/>
  <c r="Z2058" i="27" s="1"/>
  <c r="Z2059" i="27" s="1"/>
  <c r="Z2060" i="27" s="1"/>
  <c r="Z2061" i="27" s="1"/>
  <c r="Z2062" i="27" s="1"/>
  <c r="Z2063" i="27" s="1"/>
  <c r="Z2064" i="27" s="1"/>
  <c r="Z2065" i="27" s="1"/>
  <c r="Z2066" i="27" s="1"/>
  <c r="Z2067" i="27" s="1"/>
  <c r="Z2068" i="27" s="1"/>
  <c r="Z2069" i="27" s="1"/>
  <c r="Z2070" i="27" s="1"/>
  <c r="Z2071" i="27" s="1"/>
  <c r="Z2072" i="27" s="1"/>
  <c r="Z2073" i="27" s="1"/>
  <c r="Z2074" i="27" s="1"/>
  <c r="Z2075" i="27" s="1"/>
  <c r="Z2076" i="27" s="1"/>
  <c r="Z2077" i="27" s="1"/>
  <c r="Z2078" i="27" s="1"/>
  <c r="Z2079" i="27" s="1"/>
  <c r="Z2080" i="27" s="1"/>
  <c r="Z2081" i="27" s="1"/>
  <c r="Z2082" i="27" s="1"/>
  <c r="Z2083" i="27" s="1"/>
  <c r="Z2084" i="27" s="1"/>
  <c r="Z2085" i="27" s="1"/>
  <c r="Z2086" i="27" s="1"/>
  <c r="Z2087" i="27" s="1"/>
  <c r="Z2088" i="27" s="1"/>
  <c r="Z2089" i="27" s="1"/>
  <c r="Z2090" i="27" s="1"/>
  <c r="Z2091" i="27" s="1"/>
  <c r="Z2092" i="27" s="1"/>
  <c r="Z2093" i="27" s="1"/>
  <c r="Z2094" i="27" s="1"/>
  <c r="Z2095" i="27" s="1"/>
  <c r="Z2096" i="27" s="1"/>
  <c r="Z2097" i="27" s="1"/>
  <c r="Z2098" i="27" s="1"/>
  <c r="Z2099" i="27" s="1"/>
  <c r="Z2100" i="27" s="1"/>
  <c r="Z2101" i="27" s="1"/>
  <c r="Z2102" i="27" s="1"/>
  <c r="Z2103" i="27" s="1"/>
  <c r="Z2104" i="27" s="1"/>
  <c r="Z2105" i="27" s="1"/>
  <c r="Z2106" i="27" s="1"/>
  <c r="Z2107" i="27" s="1"/>
  <c r="Z2108" i="27" s="1"/>
  <c r="Z2109" i="27" s="1"/>
  <c r="Z2110" i="27" s="1"/>
  <c r="Z2111" i="27" s="1"/>
  <c r="Z2112" i="27" s="1"/>
  <c r="Z2113" i="27" s="1"/>
  <c r="Z2114" i="27" s="1"/>
  <c r="Z2115" i="27" s="1"/>
  <c r="Z2116" i="27" s="1"/>
  <c r="Z2117" i="27" s="1"/>
  <c r="Z2118" i="27" s="1"/>
  <c r="Z2119" i="27" s="1"/>
  <c r="Z2120" i="27" s="1"/>
  <c r="Z2121" i="27" s="1"/>
  <c r="Z2122" i="27" s="1"/>
  <c r="Z2123" i="27" s="1"/>
  <c r="Z2124" i="27" s="1"/>
  <c r="Z2125" i="27" s="1"/>
  <c r="Z2126" i="27" s="1"/>
  <c r="Z2127" i="27" s="1"/>
  <c r="Z2128" i="27" s="1"/>
  <c r="Z2129" i="27" s="1"/>
  <c r="Z2130" i="27" s="1"/>
  <c r="Z2131" i="27" s="1"/>
  <c r="Z2132" i="27" s="1"/>
  <c r="Z2133" i="27" s="1"/>
  <c r="Z2134" i="27" s="1"/>
  <c r="Z2135" i="27" s="1"/>
  <c r="Z2136" i="27" s="1"/>
  <c r="Z2137" i="27" s="1"/>
  <c r="Z2138" i="27" s="1"/>
  <c r="Z2139" i="27" s="1"/>
  <c r="Z2140" i="27" s="1"/>
  <c r="Z2141" i="27" s="1"/>
  <c r="Z2142" i="27" s="1"/>
  <c r="Z2143" i="27" s="1"/>
  <c r="Z2144" i="27" s="1"/>
  <c r="Z2145" i="27" s="1"/>
  <c r="Z2146" i="27" s="1"/>
  <c r="Z2147" i="27" s="1"/>
  <c r="Z2148" i="27" s="1"/>
  <c r="Z2149" i="27" s="1"/>
  <c r="Z2150" i="27" s="1"/>
  <c r="Z2151" i="27" s="1"/>
  <c r="Z2152" i="27" s="1"/>
  <c r="Z2153" i="27" s="1"/>
  <c r="Z2154" i="27" s="1"/>
  <c r="Z2155" i="27" s="1"/>
  <c r="Z2156" i="27" s="1"/>
  <c r="Z2157" i="27" s="1"/>
  <c r="Z2158" i="27" s="1"/>
  <c r="Z2159" i="27" s="1"/>
  <c r="Z2160" i="27" s="1"/>
  <c r="Z2161" i="27" s="1"/>
  <c r="Z2162" i="27" s="1"/>
  <c r="Z2163" i="27" s="1"/>
  <c r="Z2164" i="27" s="1"/>
  <c r="Z2165" i="27" s="1"/>
  <c r="Z2166" i="27" s="1"/>
  <c r="Z2167" i="27" s="1"/>
  <c r="Z2168" i="27" s="1"/>
  <c r="Z2169" i="27" s="1"/>
  <c r="Z2170" i="27" s="1"/>
  <c r="Z2171" i="27" s="1"/>
  <c r="Z2172" i="27" s="1"/>
  <c r="Z2173" i="27" s="1"/>
  <c r="Z2174" i="27" s="1"/>
  <c r="Z2175" i="27" s="1"/>
  <c r="Z2176" i="27" s="1"/>
  <c r="Z2177" i="27" s="1"/>
  <c r="Z2178" i="27" s="1"/>
  <c r="Z2179" i="27" s="1"/>
  <c r="Z2180" i="27" s="1"/>
  <c r="Z2181" i="27" s="1"/>
  <c r="Z2182" i="27" s="1"/>
  <c r="Z2183" i="27" s="1"/>
  <c r="Z2184" i="27" s="1"/>
  <c r="Z2185" i="27" s="1"/>
  <c r="Z2186" i="27" s="1"/>
  <c r="Z2187" i="27" s="1"/>
  <c r="Z2188" i="27" s="1"/>
  <c r="Z2189" i="27" s="1"/>
  <c r="Z2190" i="27" s="1"/>
  <c r="Z2191" i="27" s="1"/>
  <c r="Z2192" i="27" s="1"/>
  <c r="Z2193" i="27" s="1"/>
  <c r="Z2194" i="27" s="1"/>
  <c r="Z2195" i="27" s="1"/>
  <c r="Z2196" i="27" s="1"/>
  <c r="Z2197" i="27" s="1"/>
  <c r="Z2198" i="27" s="1"/>
  <c r="Z2199" i="27" s="1"/>
  <c r="Z2200" i="27" s="1"/>
  <c r="Z2201" i="27" s="1"/>
  <c r="Z2202" i="27" s="1"/>
  <c r="Z2203" i="27" s="1"/>
  <c r="Z2204" i="27" s="1"/>
  <c r="Z2205" i="27" s="1"/>
  <c r="Z2206" i="27" s="1"/>
  <c r="Z2207" i="27" s="1"/>
  <c r="Z2208" i="27" s="1"/>
  <c r="Z2209" i="27" s="1"/>
  <c r="Z2210" i="27" s="1"/>
  <c r="Z2211" i="27" s="1"/>
  <c r="Z2212" i="27" s="1"/>
  <c r="Z2213" i="27" s="1"/>
  <c r="Z2214" i="27" s="1"/>
  <c r="Z2215" i="27" s="1"/>
  <c r="Z2216" i="27" s="1"/>
  <c r="Z2217" i="27" s="1"/>
  <c r="Z2218" i="27" s="1"/>
  <c r="Z2219" i="27" s="1"/>
  <c r="Z2220" i="27" s="1"/>
  <c r="Z2221" i="27" s="1"/>
  <c r="Z2222" i="27" s="1"/>
  <c r="Z2223" i="27" s="1"/>
  <c r="Z2224" i="27" s="1"/>
  <c r="Z2225" i="27" s="1"/>
  <c r="Z2226" i="27" s="1"/>
  <c r="Z2227" i="27" s="1"/>
  <c r="Z2228" i="27" s="1"/>
  <c r="Z2229" i="27" s="1"/>
  <c r="Z2230" i="27" s="1"/>
  <c r="Z2231" i="27" s="1"/>
  <c r="Z2232" i="27" s="1"/>
  <c r="Z2233" i="27" s="1"/>
  <c r="Z2234" i="27" s="1"/>
  <c r="Z2235" i="27" s="1"/>
  <c r="Z2236" i="27" s="1"/>
  <c r="Z2237" i="27" s="1"/>
  <c r="Z2238" i="27" s="1"/>
  <c r="Z2239" i="27" s="1"/>
  <c r="Z2240" i="27" s="1"/>
  <c r="Z2241" i="27" s="1"/>
  <c r="Z2242" i="27" s="1"/>
  <c r="Z2243" i="27" s="1"/>
  <c r="Z2244" i="27" s="1"/>
  <c r="Z2245" i="27" s="1"/>
  <c r="Z2246" i="27" s="1"/>
  <c r="Z2247" i="27" s="1"/>
  <c r="Z2248" i="27" s="1"/>
  <c r="Z2249" i="27" s="1"/>
  <c r="Z2250" i="27" s="1"/>
  <c r="Z2251" i="27" s="1"/>
  <c r="Z2252" i="27" s="1"/>
  <c r="Z2253" i="27" s="1"/>
  <c r="Z2254" i="27" s="1"/>
  <c r="Z2255" i="27" s="1"/>
  <c r="Z2256" i="27" s="1"/>
  <c r="Z2257" i="27" s="1"/>
  <c r="Z2258" i="27" s="1"/>
  <c r="Z2259" i="27" s="1"/>
  <c r="Z2260" i="27" s="1"/>
  <c r="Z2261" i="27" s="1"/>
  <c r="Z2262" i="27" s="1"/>
  <c r="Z2263" i="27" s="1"/>
  <c r="Z2264" i="27" s="1"/>
  <c r="Z2265" i="27" s="1"/>
  <c r="Z2266" i="27" s="1"/>
  <c r="Z2267" i="27" s="1"/>
  <c r="Z2268" i="27" s="1"/>
  <c r="Z2269" i="27" s="1"/>
  <c r="Z2270" i="27" s="1"/>
  <c r="Z2271" i="27" s="1"/>
  <c r="Z2272" i="27" s="1"/>
  <c r="Z2273" i="27" s="1"/>
  <c r="Z2274" i="27" s="1"/>
  <c r="Z2275" i="27" s="1"/>
  <c r="Z2276" i="27" s="1"/>
  <c r="Z2277" i="27" s="1"/>
  <c r="Z2278" i="27" s="1"/>
  <c r="Z2279" i="27" s="1"/>
  <c r="Z2280" i="27" s="1"/>
  <c r="Z2281" i="27" s="1"/>
  <c r="Z2282" i="27" s="1"/>
  <c r="Z2283" i="27" s="1"/>
  <c r="Z2284" i="27" s="1"/>
  <c r="Z2285" i="27" s="1"/>
  <c r="Z2286" i="27" s="1"/>
  <c r="Z2287" i="27" s="1"/>
  <c r="Z2288" i="27" s="1"/>
  <c r="Z2289" i="27" s="1"/>
  <c r="Z2290" i="27" s="1"/>
  <c r="Z2291" i="27" s="1"/>
  <c r="Z2292" i="27" s="1"/>
  <c r="Z2293" i="27" s="1"/>
  <c r="Z2294" i="27" s="1"/>
  <c r="Z2295" i="27" s="1"/>
  <c r="Z2296" i="27" s="1"/>
  <c r="Z2297" i="27" s="1"/>
  <c r="Z2298" i="27" s="1"/>
  <c r="Z2299" i="27" s="1"/>
  <c r="Z2300" i="27" s="1"/>
  <c r="Z2301" i="27" s="1"/>
  <c r="Z2302" i="27" s="1"/>
  <c r="Z2303" i="27" s="1"/>
  <c r="Z2304" i="27" s="1"/>
  <c r="Z2305" i="27" s="1"/>
  <c r="Z2306" i="27" s="1"/>
  <c r="Z2307" i="27" s="1"/>
  <c r="Z2308" i="27" s="1"/>
  <c r="Z2309" i="27" s="1"/>
  <c r="Z2310" i="27" s="1"/>
  <c r="Z2311" i="27" s="1"/>
  <c r="Z2312" i="27" s="1"/>
  <c r="Z2313" i="27" s="1"/>
  <c r="Z2314" i="27" s="1"/>
  <c r="Z2315" i="27" s="1"/>
  <c r="Z2316" i="27" s="1"/>
  <c r="Z2317" i="27" s="1"/>
  <c r="Z2318" i="27" s="1"/>
  <c r="Z2319" i="27" s="1"/>
  <c r="Z2320" i="27" s="1"/>
  <c r="Z2321" i="27" s="1"/>
  <c r="Z2322" i="27" s="1"/>
  <c r="Z2323" i="27" s="1"/>
  <c r="Z2324" i="27" s="1"/>
  <c r="Z2325" i="27" s="1"/>
  <c r="Z2326" i="27" s="1"/>
  <c r="Z2327" i="27" s="1"/>
  <c r="Z2328" i="27" s="1"/>
  <c r="Z2329" i="27" s="1"/>
  <c r="Z2330" i="27" s="1"/>
  <c r="Z2331" i="27" s="1"/>
  <c r="Z2332" i="27" s="1"/>
  <c r="Z2333" i="27" s="1"/>
  <c r="Z2334" i="27" s="1"/>
  <c r="Z2335" i="27" s="1"/>
  <c r="Z2336" i="27" s="1"/>
  <c r="Z2337" i="27" s="1"/>
  <c r="Z2338" i="27" s="1"/>
  <c r="Z2339" i="27" s="1"/>
  <c r="Z2340" i="27" s="1"/>
  <c r="Z2341" i="27" s="1"/>
  <c r="Z2342" i="27" s="1"/>
  <c r="Z2343" i="27" s="1"/>
  <c r="Z2344" i="27" s="1"/>
  <c r="Z2345" i="27" s="1"/>
  <c r="Z2346" i="27" s="1"/>
  <c r="Z2347" i="27" s="1"/>
  <c r="Z2348" i="27" s="1"/>
  <c r="Z2349" i="27" s="1"/>
  <c r="Z2350" i="27" s="1"/>
  <c r="Z2351" i="27" s="1"/>
  <c r="Z2352" i="27" s="1"/>
  <c r="Z2353" i="27" s="1"/>
  <c r="Z2354" i="27" s="1"/>
  <c r="Z2355" i="27" s="1"/>
  <c r="Z2356" i="27" s="1"/>
  <c r="Z2357" i="27" s="1"/>
  <c r="Z2358" i="27" s="1"/>
  <c r="Z2359" i="27" s="1"/>
  <c r="Z2360" i="27" s="1"/>
  <c r="Z2361" i="27" s="1"/>
  <c r="Z2362" i="27" s="1"/>
  <c r="Z2363" i="27" s="1"/>
  <c r="Z2364" i="27" s="1"/>
  <c r="Z2365" i="27" s="1"/>
  <c r="Z2366" i="27" s="1"/>
  <c r="Z2367" i="27" s="1"/>
  <c r="Z2368" i="27" s="1"/>
  <c r="Z2369" i="27" s="1"/>
  <c r="Z2370" i="27" s="1"/>
  <c r="Z2371" i="27" s="1"/>
  <c r="Z2372" i="27" s="1"/>
  <c r="Z2373" i="27" s="1"/>
  <c r="Z2374" i="27" s="1"/>
  <c r="Z2375" i="27" s="1"/>
  <c r="Z2376" i="27" s="1"/>
  <c r="Z2377" i="27" s="1"/>
  <c r="Z2378" i="27" s="1"/>
  <c r="Z2379" i="27" s="1"/>
  <c r="Z2380" i="27" s="1"/>
  <c r="Z2381" i="27" s="1"/>
  <c r="Z2382" i="27" s="1"/>
  <c r="Z2383" i="27" s="1"/>
  <c r="Z2384" i="27" s="1"/>
  <c r="Z2385" i="27" s="1"/>
  <c r="Z2386" i="27" s="1"/>
  <c r="Z2387" i="27" s="1"/>
  <c r="Z2388" i="27" s="1"/>
  <c r="Z2389" i="27" s="1"/>
  <c r="Z2390" i="27" s="1"/>
  <c r="Z2391" i="27" s="1"/>
  <c r="Z2392" i="27" s="1"/>
  <c r="Z2393" i="27" s="1"/>
  <c r="Z2394" i="27" s="1"/>
  <c r="Z2395" i="27" s="1"/>
  <c r="Z2396" i="27" s="1"/>
  <c r="Z2397" i="27" s="1"/>
  <c r="Z2398" i="27" s="1"/>
  <c r="Z2399" i="27" s="1"/>
  <c r="Z2400" i="27" s="1"/>
  <c r="Z2401" i="27" s="1"/>
  <c r="Z2402" i="27" s="1"/>
  <c r="Z2403" i="27" s="1"/>
  <c r="Z2404" i="27" s="1"/>
  <c r="Z2405" i="27" s="1"/>
  <c r="Z2406" i="27" s="1"/>
  <c r="Z2407" i="27" s="1"/>
  <c r="Z2408" i="27" s="1"/>
  <c r="Z2409" i="27" s="1"/>
  <c r="Z2410" i="27" s="1"/>
  <c r="Z2411" i="27" s="1"/>
  <c r="Z2412" i="27" s="1"/>
  <c r="Z2413" i="27" s="1"/>
  <c r="Z2414" i="27" s="1"/>
  <c r="Z2415" i="27" s="1"/>
  <c r="Z2416" i="27" s="1"/>
  <c r="Z2417" i="27" s="1"/>
  <c r="Z2418" i="27" s="1"/>
  <c r="Z2419" i="27" s="1"/>
  <c r="Z2420" i="27" s="1"/>
  <c r="Z2421" i="27" s="1"/>
  <c r="Z2422" i="27" s="1"/>
  <c r="Z2423" i="27" s="1"/>
  <c r="Z2424" i="27" s="1"/>
  <c r="Z2425" i="27" s="1"/>
  <c r="Z2426" i="27" s="1"/>
  <c r="Z2427" i="27" s="1"/>
  <c r="Z2428" i="27" s="1"/>
  <c r="Z2429" i="27" s="1"/>
  <c r="Z2430" i="27" s="1"/>
  <c r="Z2431" i="27" s="1"/>
  <c r="Z2432" i="27" s="1"/>
  <c r="Z2433" i="27" s="1"/>
  <c r="Z2434" i="27" s="1"/>
  <c r="Z2435" i="27" s="1"/>
  <c r="Z2436" i="27" s="1"/>
  <c r="Z2437" i="27" s="1"/>
  <c r="Z2438" i="27" s="1"/>
  <c r="Z2439" i="27" s="1"/>
  <c r="Z2440" i="27" s="1"/>
  <c r="Z2441" i="27" s="1"/>
  <c r="Z2442" i="27" s="1"/>
  <c r="Z2443" i="27" s="1"/>
  <c r="Z2444" i="27" s="1"/>
  <c r="Z2445" i="27" s="1"/>
  <c r="Z2446" i="27" s="1"/>
  <c r="Z2447" i="27" s="1"/>
  <c r="Z2448" i="27" s="1"/>
  <c r="Z2449" i="27" s="1"/>
  <c r="Z2450" i="27" s="1"/>
  <c r="Z2451" i="27" s="1"/>
  <c r="Z2452" i="27" s="1"/>
  <c r="Z2453" i="27" s="1"/>
  <c r="Z2454" i="27" s="1"/>
  <c r="Z2455" i="27" s="1"/>
  <c r="Z2456" i="27" s="1"/>
  <c r="Z2457" i="27" s="1"/>
  <c r="Z2458" i="27" s="1"/>
  <c r="Z2459" i="27" s="1"/>
  <c r="Z2460" i="27" s="1"/>
  <c r="Z2461" i="27" s="1"/>
  <c r="Z2462" i="27" s="1"/>
  <c r="Z2463" i="27" s="1"/>
  <c r="Z2464" i="27" s="1"/>
  <c r="Z2465" i="27" s="1"/>
  <c r="Z2466" i="27" s="1"/>
  <c r="Z2467" i="27" s="1"/>
  <c r="Z2468" i="27" s="1"/>
  <c r="Z2469" i="27" s="1"/>
  <c r="Z2470" i="27" s="1"/>
  <c r="Z2471" i="27" s="1"/>
  <c r="Z2472" i="27" s="1"/>
  <c r="Z2473" i="27" s="1"/>
  <c r="Z2474" i="27" s="1"/>
  <c r="Z2475" i="27" s="1"/>
  <c r="Z2476" i="27" s="1"/>
  <c r="Z2477" i="27" s="1"/>
  <c r="Z2478" i="27" s="1"/>
  <c r="Z2479" i="27" s="1"/>
  <c r="Z2480" i="27" s="1"/>
  <c r="Z2481" i="27" s="1"/>
  <c r="Z2482" i="27" s="1"/>
  <c r="Z2483" i="27" s="1"/>
  <c r="Z2484" i="27" s="1"/>
  <c r="Z2485" i="27" s="1"/>
  <c r="Z2486" i="27" s="1"/>
  <c r="Z2487" i="27" s="1"/>
  <c r="Z2488" i="27" s="1"/>
  <c r="Z2489" i="27" s="1"/>
  <c r="Z2490" i="27" s="1"/>
  <c r="Z2491" i="27" s="1"/>
  <c r="Z2492" i="27" s="1"/>
  <c r="Z2493" i="27" s="1"/>
  <c r="Z2494" i="27" s="1"/>
  <c r="Z2495" i="27" s="1"/>
  <c r="Z2496" i="27" s="1"/>
  <c r="Z2497" i="27" s="1"/>
  <c r="Z2498" i="27" s="1"/>
  <c r="Z2499" i="27" s="1"/>
  <c r="Z2500" i="27" s="1"/>
  <c r="Z2501" i="27" s="1"/>
  <c r="Z2502" i="27" s="1"/>
  <c r="Z2503" i="27" s="1"/>
  <c r="Z2504" i="27" s="1"/>
  <c r="Z2505" i="27" s="1"/>
  <c r="Z2506" i="27" s="1"/>
  <c r="Z2507" i="27" s="1"/>
  <c r="Z2508" i="27" s="1"/>
  <c r="Z2509" i="27" s="1"/>
  <c r="Z2510" i="27" s="1"/>
  <c r="Z2511" i="27" s="1"/>
  <c r="Z2512" i="27" s="1"/>
  <c r="Z2513" i="27" s="1"/>
  <c r="Z2514" i="27" s="1"/>
  <c r="Z2515" i="27" s="1"/>
  <c r="Z2516" i="27" s="1"/>
  <c r="Z2517" i="27" s="1"/>
  <c r="Z2518" i="27" s="1"/>
  <c r="Z2519" i="27" s="1"/>
  <c r="Z2520" i="27" s="1"/>
  <c r="Z2521" i="27" s="1"/>
  <c r="Z2522" i="27" s="1"/>
  <c r="Z2523" i="27" s="1"/>
  <c r="Z2524" i="27" s="1"/>
  <c r="Z2525" i="27" s="1"/>
  <c r="Z2526" i="27" s="1"/>
  <c r="Z2527" i="27" s="1"/>
  <c r="Z2528" i="27" s="1"/>
  <c r="Z2529" i="27" s="1"/>
  <c r="Z2530" i="27" s="1"/>
  <c r="Z2531" i="27" s="1"/>
  <c r="Z2532" i="27" s="1"/>
  <c r="Z2533" i="27" s="1"/>
  <c r="Z2534" i="27" s="1"/>
  <c r="Z2535" i="27" s="1"/>
  <c r="Z2536" i="27" s="1"/>
  <c r="Z2537" i="27" s="1"/>
  <c r="Z2538" i="27" s="1"/>
  <c r="Z2539" i="27" s="1"/>
  <c r="Z2540" i="27" s="1"/>
  <c r="Z2541" i="27" s="1"/>
  <c r="Z2542" i="27" s="1"/>
  <c r="Z2543" i="27" s="1"/>
  <c r="Z2544" i="27" s="1"/>
  <c r="Z2545" i="27" s="1"/>
  <c r="Z2546" i="27" s="1"/>
  <c r="Z2547" i="27" s="1"/>
  <c r="Z2548" i="27" s="1"/>
  <c r="Z2549" i="27" s="1"/>
  <c r="Z2550" i="27" s="1"/>
  <c r="Z2551" i="27" s="1"/>
  <c r="Z2552" i="27" s="1"/>
  <c r="Z2553" i="27" s="1"/>
  <c r="Z2554" i="27" s="1"/>
  <c r="Z2555" i="27" s="1"/>
  <c r="Z2556" i="27" s="1"/>
  <c r="Z2557" i="27" s="1"/>
  <c r="Z2558" i="27" s="1"/>
  <c r="Z2559" i="27" s="1"/>
  <c r="Z2560" i="27" s="1"/>
  <c r="Z2561" i="27" s="1"/>
  <c r="Z2562" i="27" s="1"/>
  <c r="Z2563" i="27" s="1"/>
  <c r="Z2564" i="27" s="1"/>
  <c r="Z2565" i="27" s="1"/>
  <c r="Z2566" i="27" s="1"/>
  <c r="Z2567" i="27" s="1"/>
  <c r="Z2568" i="27" s="1"/>
  <c r="Z2569" i="27" s="1"/>
  <c r="Z2570" i="27" s="1"/>
  <c r="Z2571" i="27" s="1"/>
  <c r="Z2572" i="27" s="1"/>
  <c r="Z2573" i="27" s="1"/>
  <c r="Z2574" i="27" s="1"/>
  <c r="Z2575" i="27" s="1"/>
  <c r="Z2576" i="27" s="1"/>
  <c r="Z2577" i="27" s="1"/>
  <c r="Z2578" i="27" s="1"/>
  <c r="Z2579" i="27" s="1"/>
  <c r="Z2580" i="27" s="1"/>
  <c r="Z2581" i="27" s="1"/>
  <c r="Z2582" i="27" s="1"/>
  <c r="Z2583" i="27" s="1"/>
  <c r="Z2584" i="27" s="1"/>
  <c r="Z2585" i="27" s="1"/>
  <c r="Z2586" i="27" s="1"/>
  <c r="Z2587" i="27" s="1"/>
  <c r="Z2588" i="27" s="1"/>
  <c r="Z2589" i="27" s="1"/>
  <c r="Z2590" i="27" s="1"/>
  <c r="Z2591" i="27" s="1"/>
  <c r="Z2592" i="27" s="1"/>
  <c r="Z2593" i="27" s="1"/>
  <c r="Z2594" i="27" s="1"/>
  <c r="Z2595" i="27" s="1"/>
  <c r="Z2596" i="27" s="1"/>
  <c r="Z2597" i="27" s="1"/>
  <c r="Z2598" i="27" s="1"/>
  <c r="Z2599" i="27" s="1"/>
  <c r="Z2600" i="27" s="1"/>
  <c r="Z2601" i="27" s="1"/>
  <c r="Z2602" i="27" s="1"/>
  <c r="Z2603" i="27" s="1"/>
  <c r="Z2604" i="27" s="1"/>
  <c r="Z2605" i="27" s="1"/>
  <c r="Z2606" i="27" s="1"/>
  <c r="Z2607" i="27" s="1"/>
  <c r="Z2608" i="27" s="1"/>
  <c r="Z2609" i="27" s="1"/>
  <c r="Z2610" i="27" s="1"/>
  <c r="Z2611" i="27" s="1"/>
  <c r="Z2612" i="27" s="1"/>
  <c r="Z2613" i="27" s="1"/>
  <c r="Z2614" i="27" s="1"/>
  <c r="Z2615" i="27" s="1"/>
  <c r="Z2616" i="27" s="1"/>
  <c r="Z2617" i="27" s="1"/>
  <c r="Z2618" i="27" s="1"/>
  <c r="Z2619" i="27" s="1"/>
  <c r="Z2620" i="27" s="1"/>
  <c r="Z2621" i="27" s="1"/>
  <c r="Z2622" i="27" s="1"/>
  <c r="Z2623" i="27" s="1"/>
  <c r="Z2624" i="27" s="1"/>
  <c r="Z2625" i="27" s="1"/>
  <c r="Z2626" i="27" s="1"/>
  <c r="Z2627" i="27" s="1"/>
  <c r="Z2628" i="27" s="1"/>
  <c r="Z2629" i="27" s="1"/>
  <c r="Z2630" i="27" s="1"/>
  <c r="Z2631" i="27" s="1"/>
  <c r="Z2632" i="27" s="1"/>
  <c r="Z2633" i="27" s="1"/>
  <c r="Z2634" i="27" s="1"/>
  <c r="Z2635" i="27" s="1"/>
  <c r="Z2636" i="27" s="1"/>
  <c r="Z2637" i="27" s="1"/>
  <c r="Z2638" i="27" s="1"/>
  <c r="Z2639" i="27" s="1"/>
  <c r="Z2640" i="27" s="1"/>
  <c r="Z2641" i="27" s="1"/>
  <c r="Z2642" i="27" s="1"/>
  <c r="Z2643" i="27" s="1"/>
  <c r="Z2644" i="27" s="1"/>
  <c r="Z2645" i="27" s="1"/>
  <c r="Z2646" i="27" s="1"/>
  <c r="Z2647" i="27" s="1"/>
  <c r="Z2648" i="27" s="1"/>
  <c r="Z2649" i="27" s="1"/>
  <c r="Z2650" i="27" s="1"/>
  <c r="Z2651" i="27" s="1"/>
  <c r="Z2652" i="27" s="1"/>
  <c r="Z2653" i="27" s="1"/>
  <c r="Z2654" i="27" s="1"/>
  <c r="Z2655" i="27" s="1"/>
  <c r="Z2656" i="27" s="1"/>
  <c r="Z2657" i="27" s="1"/>
  <c r="Z2658" i="27" s="1"/>
  <c r="Z2659" i="27" s="1"/>
  <c r="Z2660" i="27" s="1"/>
  <c r="Z2661" i="27" s="1"/>
  <c r="Z2662" i="27" s="1"/>
  <c r="Z2663" i="27" s="1"/>
  <c r="Z2664" i="27" s="1"/>
  <c r="Z2665" i="27" s="1"/>
  <c r="Z2666" i="27" s="1"/>
  <c r="Z2667" i="27" s="1"/>
  <c r="Z2668" i="27" s="1"/>
  <c r="Z2669" i="27" s="1"/>
  <c r="Z2670" i="27" s="1"/>
  <c r="Z2671" i="27" s="1"/>
  <c r="Z2672" i="27" s="1"/>
  <c r="Z2673" i="27" s="1"/>
  <c r="Z2674" i="27" s="1"/>
  <c r="Z2675" i="27" s="1"/>
  <c r="Z2676" i="27" s="1"/>
  <c r="Z2677" i="27" s="1"/>
  <c r="Z2678" i="27" s="1"/>
  <c r="Z2679" i="27" s="1"/>
  <c r="Z2680" i="27" s="1"/>
  <c r="Z2681" i="27" s="1"/>
  <c r="Z2682" i="27" s="1"/>
  <c r="Z2683" i="27" s="1"/>
  <c r="Z2684" i="27" s="1"/>
  <c r="Z2685" i="27" s="1"/>
  <c r="Z2686" i="27" s="1"/>
  <c r="Z2687" i="27" s="1"/>
  <c r="Z2688" i="27" s="1"/>
  <c r="Z2689" i="27" s="1"/>
  <c r="Z2690" i="27" s="1"/>
  <c r="Z2691" i="27" s="1"/>
  <c r="Z2692" i="27" s="1"/>
  <c r="Z2693" i="27" s="1"/>
  <c r="Z2694" i="27" s="1"/>
  <c r="Z2695" i="27" s="1"/>
  <c r="Z2696" i="27" s="1"/>
  <c r="Z2697" i="27" s="1"/>
  <c r="Z2698" i="27" s="1"/>
  <c r="Z2699" i="27" s="1"/>
  <c r="Z2700" i="27" s="1"/>
  <c r="Z2701" i="27" s="1"/>
  <c r="Z2702" i="27" s="1"/>
  <c r="Z2703" i="27" s="1"/>
  <c r="Z2704" i="27" s="1"/>
  <c r="Z2705" i="27" s="1"/>
  <c r="Z2706" i="27" s="1"/>
  <c r="Z2707" i="27" s="1"/>
  <c r="Z2708" i="27" s="1"/>
  <c r="Z2709" i="27" s="1"/>
  <c r="Z2710" i="27" s="1"/>
  <c r="Z2711" i="27" s="1"/>
  <c r="Z2712" i="27" s="1"/>
  <c r="Z2713" i="27" s="1"/>
  <c r="Z2714" i="27" s="1"/>
  <c r="Z2715" i="27" s="1"/>
  <c r="Z2716" i="27" s="1"/>
  <c r="Z2717" i="27" s="1"/>
  <c r="Z2718" i="27" s="1"/>
  <c r="Z2719" i="27" s="1"/>
  <c r="Z2720" i="27" s="1"/>
  <c r="Z2721" i="27" s="1"/>
  <c r="Z2722" i="27" s="1"/>
  <c r="Z2723" i="27" s="1"/>
  <c r="Z2724" i="27" s="1"/>
  <c r="Z2725" i="27" s="1"/>
  <c r="Z2726" i="27" s="1"/>
  <c r="Z2727" i="27" s="1"/>
  <c r="Z2728" i="27" s="1"/>
  <c r="Z2729" i="27" s="1"/>
  <c r="Z2730" i="27" s="1"/>
  <c r="Z2731" i="27" s="1"/>
  <c r="Z2732" i="27" s="1"/>
  <c r="Z2733" i="27" s="1"/>
  <c r="Z2734" i="27" s="1"/>
  <c r="Z2735" i="27" s="1"/>
  <c r="Z2736" i="27" s="1"/>
  <c r="Z2737" i="27" s="1"/>
  <c r="Z2738" i="27" s="1"/>
  <c r="Z2739" i="27" s="1"/>
  <c r="Z2740" i="27" s="1"/>
  <c r="Z2741" i="27" s="1"/>
  <c r="Z2742" i="27" s="1"/>
  <c r="Z2743" i="27" s="1"/>
  <c r="Z2744" i="27" s="1"/>
  <c r="Z2745" i="27" s="1"/>
  <c r="Z2746" i="27" s="1"/>
  <c r="Z2747" i="27" s="1"/>
  <c r="Z2748" i="27" s="1"/>
  <c r="Z2749" i="27" s="1"/>
  <c r="Z2750" i="27" s="1"/>
  <c r="Z2751" i="27" s="1"/>
  <c r="Z2752" i="27" s="1"/>
  <c r="Z2753" i="27" s="1"/>
  <c r="Z2754" i="27" s="1"/>
  <c r="Z2755" i="27" s="1"/>
  <c r="Z2756" i="27" s="1"/>
  <c r="Z2757" i="27" s="1"/>
  <c r="Z2758" i="27" s="1"/>
  <c r="Z2759" i="27" s="1"/>
  <c r="Z2760" i="27" s="1"/>
  <c r="Z2761" i="27" s="1"/>
  <c r="Z2762" i="27" s="1"/>
  <c r="Z2763" i="27" s="1"/>
  <c r="Z2764" i="27" s="1"/>
  <c r="Z2765" i="27" s="1"/>
  <c r="Z2766" i="27" s="1"/>
  <c r="Z2767" i="27" s="1"/>
  <c r="Z2768" i="27" s="1"/>
  <c r="Z2769" i="27" s="1"/>
  <c r="Z2770" i="27" s="1"/>
  <c r="Z2771" i="27" s="1"/>
  <c r="Z2772" i="27" s="1"/>
  <c r="Z2773" i="27" s="1"/>
  <c r="Z2774" i="27" s="1"/>
  <c r="Z2775" i="27" s="1"/>
  <c r="Z2776" i="27" s="1"/>
  <c r="Z2777" i="27" s="1"/>
  <c r="Z2778" i="27" s="1"/>
  <c r="Z2779" i="27" s="1"/>
  <c r="Z2780" i="27" s="1"/>
  <c r="Z2781" i="27" s="1"/>
  <c r="Z2782" i="27" s="1"/>
  <c r="Z2783" i="27" s="1"/>
  <c r="Z2784" i="27" s="1"/>
  <c r="Z2785" i="27" s="1"/>
  <c r="Z2786" i="27" s="1"/>
  <c r="Z2787" i="27" s="1"/>
  <c r="Z2788" i="27" s="1"/>
  <c r="Z2789" i="27" s="1"/>
  <c r="Z2790" i="27" s="1"/>
  <c r="Z2791" i="27" s="1"/>
  <c r="Z2792" i="27" s="1"/>
  <c r="Z2793" i="27" s="1"/>
  <c r="Z2794" i="27" s="1"/>
  <c r="Z2795" i="27" s="1"/>
  <c r="Z2796" i="27" s="1"/>
  <c r="Z2797" i="27" s="1"/>
  <c r="Z2798" i="27" s="1"/>
  <c r="Z2799" i="27" s="1"/>
  <c r="Z2800" i="27" s="1"/>
  <c r="Z2801" i="27" s="1"/>
  <c r="Z2802" i="27" s="1"/>
  <c r="Z2803" i="27" s="1"/>
  <c r="Z2804" i="27" s="1"/>
  <c r="Z2805" i="27" s="1"/>
  <c r="Z2806" i="27" s="1"/>
  <c r="Z2807" i="27" s="1"/>
  <c r="Z2808" i="27" s="1"/>
  <c r="Z2809" i="27" s="1"/>
  <c r="Z2810" i="27" s="1"/>
  <c r="Z2811" i="27" s="1"/>
  <c r="Z2812" i="27" s="1"/>
  <c r="Z2813" i="27" s="1"/>
  <c r="Z2814" i="27" s="1"/>
  <c r="Z2815" i="27" s="1"/>
  <c r="Z2816" i="27" s="1"/>
  <c r="Z2817" i="27" s="1"/>
  <c r="Z2818" i="27" s="1"/>
  <c r="Z2819" i="27" s="1"/>
  <c r="Z2820" i="27" s="1"/>
  <c r="Z2821" i="27" s="1"/>
  <c r="Z2822" i="27" s="1"/>
  <c r="Z2823" i="27" s="1"/>
  <c r="Z2824" i="27" s="1"/>
  <c r="Z2825" i="27" s="1"/>
  <c r="Z2826" i="27" s="1"/>
  <c r="Z2827" i="27" s="1"/>
  <c r="Z2828" i="27" s="1"/>
  <c r="Z2829" i="27" s="1"/>
  <c r="Z2830" i="27" s="1"/>
  <c r="Z2831" i="27" s="1"/>
  <c r="Z2832" i="27" s="1"/>
  <c r="Z2833" i="27" s="1"/>
  <c r="Z2834" i="27" s="1"/>
  <c r="Z2835" i="27" s="1"/>
  <c r="Z2836" i="27" s="1"/>
  <c r="Z2837" i="27" s="1"/>
  <c r="Z2838" i="27" s="1"/>
  <c r="Z2839" i="27" s="1"/>
  <c r="Z2840" i="27" s="1"/>
  <c r="Z2841" i="27" s="1"/>
  <c r="Z2842" i="27" s="1"/>
  <c r="Z2843" i="27" s="1"/>
  <c r="Z2844" i="27" s="1"/>
  <c r="Z2845" i="27" s="1"/>
  <c r="Z2846" i="27" s="1"/>
  <c r="Z2847" i="27" s="1"/>
  <c r="Z2848" i="27" s="1"/>
  <c r="Z2849" i="27" s="1"/>
  <c r="Z2850" i="27" s="1"/>
  <c r="Z2851" i="27" s="1"/>
  <c r="Z2852" i="27" s="1"/>
  <c r="Z2853" i="27" s="1"/>
  <c r="Z2854" i="27" s="1"/>
  <c r="Z2855" i="27" s="1"/>
  <c r="Z2856" i="27" s="1"/>
  <c r="Z2857" i="27" s="1"/>
  <c r="Z2858" i="27" s="1"/>
  <c r="Z2859" i="27" s="1"/>
  <c r="Z2860" i="27" s="1"/>
  <c r="Z2861" i="27" s="1"/>
  <c r="Z2862" i="27" s="1"/>
  <c r="Z2863" i="27" s="1"/>
  <c r="Z2864" i="27" s="1"/>
  <c r="Z2865" i="27" s="1"/>
  <c r="Z2866" i="27" s="1"/>
  <c r="Z2867" i="27" s="1"/>
  <c r="Z2868" i="27" s="1"/>
  <c r="Z2869" i="27" s="1"/>
  <c r="Z2870" i="27" s="1"/>
  <c r="Z2871" i="27" s="1"/>
  <c r="Z2872" i="27" s="1"/>
  <c r="Z2873" i="27" s="1"/>
  <c r="Z2874" i="27" s="1"/>
  <c r="Z2875" i="27" s="1"/>
  <c r="Z2876" i="27" s="1"/>
  <c r="Z2877" i="27" s="1"/>
  <c r="Z2878" i="27" s="1"/>
  <c r="Z2879" i="27" s="1"/>
  <c r="Z2880" i="27" s="1"/>
  <c r="Z2881" i="27" s="1"/>
  <c r="Z2882" i="27" s="1"/>
  <c r="Z2883" i="27" s="1"/>
  <c r="Z2884" i="27" s="1"/>
  <c r="Z2885" i="27" s="1"/>
  <c r="Z2886" i="27" s="1"/>
  <c r="Z2887" i="27" s="1"/>
  <c r="Z2888" i="27" s="1"/>
  <c r="Z2889" i="27" s="1"/>
  <c r="Z2890" i="27" s="1"/>
  <c r="Z2891" i="27" s="1"/>
  <c r="Z2892" i="27" s="1"/>
  <c r="Z2893" i="27" s="1"/>
  <c r="Z2894" i="27" s="1"/>
  <c r="Z2895" i="27" s="1"/>
  <c r="Z2896" i="27" s="1"/>
  <c r="Z2897" i="27" s="1"/>
  <c r="Z2898" i="27" s="1"/>
  <c r="Z2899" i="27" s="1"/>
  <c r="Z2900" i="27" s="1"/>
  <c r="Z2901" i="27" s="1"/>
  <c r="Z2902" i="27" s="1"/>
  <c r="Z2903" i="27" s="1"/>
  <c r="Z2904" i="27" s="1"/>
  <c r="Z2905" i="27" s="1"/>
  <c r="Z2906" i="27" s="1"/>
  <c r="Z2907" i="27" s="1"/>
  <c r="Z2908" i="27" s="1"/>
  <c r="Z2909" i="27" s="1"/>
  <c r="Z2910" i="27" s="1"/>
  <c r="Z2911" i="27" s="1"/>
  <c r="Z2912" i="27" s="1"/>
  <c r="Z2913" i="27" s="1"/>
  <c r="Z2914" i="27" s="1"/>
  <c r="Z2915" i="27" s="1"/>
  <c r="Z2916" i="27" s="1"/>
  <c r="Z2917" i="27" s="1"/>
  <c r="Z2918" i="27" s="1"/>
  <c r="Z2919" i="27" s="1"/>
  <c r="Z2920" i="27" s="1"/>
  <c r="Z2921" i="27" s="1"/>
  <c r="Z2922" i="27" s="1"/>
  <c r="Z2923" i="27" s="1"/>
  <c r="Z2924" i="27" s="1"/>
  <c r="Z2925" i="27" s="1"/>
  <c r="Z2926" i="27" s="1"/>
  <c r="Z2927" i="27" s="1"/>
  <c r="Z2928" i="27" s="1"/>
  <c r="Z2929" i="27" s="1"/>
  <c r="Z2930" i="27" s="1"/>
  <c r="Z2931" i="27" s="1"/>
  <c r="Z2932" i="27" s="1"/>
  <c r="Z2933" i="27" s="1"/>
  <c r="Z2934" i="27" s="1"/>
  <c r="Z2935" i="27" s="1"/>
  <c r="Z2936" i="27" s="1"/>
  <c r="Z2937" i="27" s="1"/>
  <c r="Z2938" i="27" s="1"/>
  <c r="Z2939" i="27" s="1"/>
  <c r="Z2940" i="27" s="1"/>
  <c r="Z2941" i="27" s="1"/>
  <c r="Z2942" i="27" s="1"/>
  <c r="Z2943" i="27" s="1"/>
  <c r="Z2944" i="27" s="1"/>
  <c r="Z2945" i="27" s="1"/>
  <c r="Z2946" i="27" s="1"/>
  <c r="Z2947" i="27" s="1"/>
  <c r="Z2948" i="27" s="1"/>
  <c r="Z2949" i="27" s="1"/>
  <c r="Z2950" i="27" s="1"/>
  <c r="Z2951" i="27" s="1"/>
  <c r="Z2952" i="27" s="1"/>
  <c r="Z2953" i="27" s="1"/>
  <c r="Z2954" i="27" s="1"/>
  <c r="Z2955" i="27" s="1"/>
  <c r="Z2956" i="27" s="1"/>
  <c r="Z2957" i="27" s="1"/>
  <c r="Z2958" i="27" s="1"/>
  <c r="Z2959" i="27" s="1"/>
  <c r="Z2960" i="27" s="1"/>
  <c r="Z2961" i="27" s="1"/>
  <c r="Z2962" i="27" s="1"/>
  <c r="Z2963" i="27" s="1"/>
  <c r="Z2964" i="27" s="1"/>
  <c r="Z2965" i="27" s="1"/>
  <c r="Z2966" i="27" s="1"/>
  <c r="Z2967" i="27" s="1"/>
  <c r="Z2968" i="27" s="1"/>
  <c r="Z2969" i="27" s="1"/>
  <c r="Z2970" i="27" s="1"/>
  <c r="Z2971" i="27" s="1"/>
  <c r="Z2972" i="27" s="1"/>
  <c r="Z2973" i="27" s="1"/>
  <c r="Z2974" i="27" s="1"/>
  <c r="Z2975" i="27" s="1"/>
  <c r="Z2976" i="27" s="1"/>
  <c r="Z2977" i="27" s="1"/>
  <c r="Z2978" i="27" s="1"/>
  <c r="Z2979" i="27" s="1"/>
  <c r="Z2980" i="27" s="1"/>
  <c r="Z2981" i="27" s="1"/>
  <c r="Z2982" i="27" s="1"/>
  <c r="Z2983" i="27" s="1"/>
  <c r="Z2984" i="27" s="1"/>
  <c r="Z2985" i="27" s="1"/>
  <c r="Z2986" i="27" s="1"/>
  <c r="Z2987" i="27" s="1"/>
  <c r="Z2988" i="27" s="1"/>
  <c r="Z2989" i="27" s="1"/>
  <c r="Z2990" i="27" s="1"/>
  <c r="Z2991" i="27" s="1"/>
  <c r="Z2992" i="27" s="1"/>
  <c r="Z2993" i="27" s="1"/>
  <c r="Z2994" i="27" s="1"/>
  <c r="Z2995" i="27" s="1"/>
  <c r="Z2996" i="27" s="1"/>
  <c r="Z2997" i="27" s="1"/>
  <c r="Z2998" i="27" s="1"/>
  <c r="Z2999" i="27" s="1"/>
  <c r="Z3000" i="27" s="1"/>
  <c r="Z3001" i="27" s="1"/>
  <c r="Z3002" i="27" s="1"/>
  <c r="Z3003" i="27" s="1"/>
  <c r="Z3004" i="27" s="1"/>
  <c r="Z3005" i="27" s="1"/>
  <c r="Z3006" i="27" s="1"/>
  <c r="Z3007" i="27" s="1"/>
  <c r="Z3008" i="27" s="1"/>
  <c r="Z3009" i="27" s="1"/>
  <c r="Z3010" i="27" s="1"/>
  <c r="Z3011" i="27" s="1"/>
  <c r="Z3012" i="27" s="1"/>
  <c r="Z3013" i="27" s="1"/>
  <c r="Z3014" i="27" s="1"/>
  <c r="Z3015" i="27" s="1"/>
  <c r="Z3016" i="27" s="1"/>
  <c r="Z3017" i="27" s="1"/>
  <c r="Z3018" i="27" s="1"/>
  <c r="Z3019" i="27" s="1"/>
  <c r="Z3020" i="27" s="1"/>
  <c r="Z3021" i="27" s="1"/>
  <c r="Z3022" i="27" s="1"/>
  <c r="Z3023" i="27" s="1"/>
  <c r="Z3024" i="27" s="1"/>
  <c r="Z3025" i="27" s="1"/>
  <c r="Z3026" i="27" s="1"/>
  <c r="Z3027" i="27" s="1"/>
  <c r="Z3028" i="27" s="1"/>
  <c r="Z3029" i="27" s="1"/>
  <c r="Z3030" i="27" s="1"/>
  <c r="Z3031" i="27" s="1"/>
  <c r="Z3032" i="27" s="1"/>
  <c r="Z3033" i="27" s="1"/>
  <c r="Z3034" i="27" s="1"/>
  <c r="Z3035" i="27" s="1"/>
  <c r="Z3036" i="27" s="1"/>
  <c r="Z3037" i="27" s="1"/>
  <c r="Z3038" i="27" s="1"/>
  <c r="Z3039" i="27" s="1"/>
  <c r="Z3040" i="27" s="1"/>
  <c r="Z3041" i="27" s="1"/>
  <c r="Z3042" i="27" s="1"/>
  <c r="Z3043" i="27" s="1"/>
  <c r="Z3044" i="27" s="1"/>
  <c r="Z3045" i="27" s="1"/>
  <c r="Z3046" i="27" s="1"/>
  <c r="Z3047" i="27" s="1"/>
  <c r="Z3048" i="27" s="1"/>
  <c r="Z3049" i="27" s="1"/>
  <c r="Z3050" i="27" s="1"/>
  <c r="Z3051" i="27" s="1"/>
  <c r="Z3052" i="27" s="1"/>
  <c r="Z3053" i="27" s="1"/>
  <c r="Z3054" i="27" s="1"/>
  <c r="Z3055" i="27" s="1"/>
  <c r="Z3056" i="27" s="1"/>
  <c r="Z3057" i="27" s="1"/>
  <c r="Z3058" i="27" s="1"/>
  <c r="Z3059" i="27" s="1"/>
  <c r="Z3060" i="27" s="1"/>
  <c r="Z3061" i="27" s="1"/>
  <c r="Z3062" i="27" s="1"/>
  <c r="Z3063" i="27" s="1"/>
  <c r="Z3064" i="27" s="1"/>
  <c r="Z3065" i="27" s="1"/>
  <c r="Z3066" i="27" s="1"/>
  <c r="Z3067" i="27" s="1"/>
  <c r="Z3068" i="27" s="1"/>
  <c r="Z3069" i="27" s="1"/>
  <c r="Z3070" i="27" s="1"/>
  <c r="Z3071" i="27" s="1"/>
  <c r="Z3072" i="27" s="1"/>
  <c r="Z3073" i="27" s="1"/>
  <c r="Z3074" i="27" s="1"/>
  <c r="Z3075" i="27" s="1"/>
  <c r="Z3076" i="27" s="1"/>
  <c r="Z3077" i="27" s="1"/>
  <c r="Z3078" i="27" s="1"/>
  <c r="Z3079" i="27" s="1"/>
  <c r="Z3080" i="27" s="1"/>
  <c r="Z3081" i="27" s="1"/>
  <c r="Z3082" i="27" s="1"/>
  <c r="Z3083" i="27" s="1"/>
  <c r="Z3084" i="27" s="1"/>
  <c r="Z3085" i="27" s="1"/>
  <c r="Z3086" i="27" s="1"/>
  <c r="Z3087" i="27" s="1"/>
  <c r="Z3088" i="27" s="1"/>
  <c r="Z3089" i="27" s="1"/>
  <c r="Z3090" i="27" s="1"/>
  <c r="Z3091" i="27" s="1"/>
  <c r="Z3092" i="27" s="1"/>
  <c r="Z3093" i="27" s="1"/>
  <c r="Z3094" i="27" s="1"/>
  <c r="Z3095" i="27" s="1"/>
  <c r="Z3096" i="27" s="1"/>
  <c r="Z3097" i="27" s="1"/>
  <c r="Z3098" i="27" s="1"/>
  <c r="Z3099" i="27" s="1"/>
  <c r="Z3100" i="27" s="1"/>
  <c r="Z3101" i="27" s="1"/>
  <c r="Z3102" i="27" s="1"/>
  <c r="Z3103" i="27" s="1"/>
  <c r="Z3104" i="27" s="1"/>
  <c r="Z3105" i="27" s="1"/>
  <c r="Z3106" i="27" s="1"/>
  <c r="Z3107" i="27" s="1"/>
  <c r="Z3108" i="27" s="1"/>
  <c r="Z3109" i="27" s="1"/>
  <c r="Z3110" i="27" s="1"/>
  <c r="Z3111" i="27" s="1"/>
  <c r="Z3112" i="27" s="1"/>
  <c r="Z3113" i="27" s="1"/>
  <c r="Z3114" i="27" s="1"/>
  <c r="Z3115" i="27" s="1"/>
  <c r="Z3116" i="27" s="1"/>
  <c r="Z3117" i="27" s="1"/>
  <c r="Z3118" i="27" s="1"/>
  <c r="Z3119" i="27" s="1"/>
  <c r="Z3120" i="27" s="1"/>
  <c r="Z3121" i="27" s="1"/>
  <c r="Z3122" i="27" s="1"/>
  <c r="Z3123" i="27" s="1"/>
  <c r="Z3124" i="27" s="1"/>
  <c r="Z3125" i="27" s="1"/>
  <c r="Z3126" i="27" s="1"/>
  <c r="Z3127" i="27" s="1"/>
  <c r="Z3128" i="27" s="1"/>
  <c r="Z3129" i="27" s="1"/>
  <c r="Z3130" i="27" s="1"/>
  <c r="Z3131" i="27" s="1"/>
  <c r="Z3132" i="27" s="1"/>
  <c r="Z3133" i="27" s="1"/>
  <c r="Z3134" i="27" s="1"/>
  <c r="Z3135" i="27" s="1"/>
  <c r="Z3136" i="27" s="1"/>
  <c r="Z3137" i="27" s="1"/>
  <c r="Z3138" i="27" s="1"/>
  <c r="Z3139" i="27" s="1"/>
  <c r="Z3140" i="27" s="1"/>
  <c r="Z3141" i="27" s="1"/>
  <c r="Z3142" i="27" s="1"/>
  <c r="Z3143" i="27" s="1"/>
  <c r="Z3144" i="27" s="1"/>
  <c r="Z3145" i="27" s="1"/>
  <c r="Z3146" i="27" s="1"/>
  <c r="Z3147" i="27" s="1"/>
  <c r="Z3148" i="27" s="1"/>
  <c r="Z3149" i="27" s="1"/>
  <c r="Z3150" i="27" s="1"/>
  <c r="Z3151" i="27" s="1"/>
  <c r="Z3152" i="27" s="1"/>
  <c r="Z3153" i="27" s="1"/>
  <c r="Z3154" i="27" s="1"/>
  <c r="Z3155" i="27" s="1"/>
  <c r="Z3156" i="27" s="1"/>
  <c r="Z3157" i="27" s="1"/>
  <c r="Z3158" i="27" s="1"/>
  <c r="Z3159" i="27" s="1"/>
  <c r="Z3160" i="27" s="1"/>
  <c r="Z3161" i="27" s="1"/>
  <c r="Z3162" i="27" s="1"/>
  <c r="Z3163" i="27" s="1"/>
  <c r="Z3164" i="27" s="1"/>
  <c r="Z3165" i="27" s="1"/>
  <c r="Z3166" i="27" s="1"/>
  <c r="Z3167" i="27" s="1"/>
  <c r="Z3168" i="27" s="1"/>
  <c r="Z3169" i="27" s="1"/>
  <c r="Z3170" i="27" s="1"/>
  <c r="Z3171" i="27" s="1"/>
  <c r="Z3172" i="27" s="1"/>
  <c r="Z3173" i="27" s="1"/>
  <c r="Z3174" i="27" s="1"/>
  <c r="Z3175" i="27" s="1"/>
  <c r="Z3176" i="27" s="1"/>
  <c r="Z3177" i="27" s="1"/>
  <c r="Z3178" i="27" s="1"/>
  <c r="Z3179" i="27" s="1"/>
  <c r="Z3180" i="27" s="1"/>
  <c r="Z3181" i="27" s="1"/>
  <c r="Z3182" i="27" s="1"/>
  <c r="Z3183" i="27" s="1"/>
  <c r="Z3184" i="27" s="1"/>
  <c r="Z3185" i="27" s="1"/>
  <c r="Z3186" i="27" s="1"/>
  <c r="Z3187" i="27" s="1"/>
  <c r="Z3188" i="27" s="1"/>
  <c r="Z3189" i="27" s="1"/>
  <c r="Z3190" i="27" s="1"/>
  <c r="Z3191" i="27" s="1"/>
  <c r="Z3192" i="27" s="1"/>
  <c r="Z3193" i="27" s="1"/>
  <c r="Z3194" i="27" s="1"/>
  <c r="Z3195" i="27" s="1"/>
  <c r="Z3196" i="27" s="1"/>
  <c r="Z3197" i="27" s="1"/>
  <c r="Z3198" i="27" s="1"/>
  <c r="Z3199" i="27" s="1"/>
  <c r="Z3200" i="27" s="1"/>
  <c r="Z3201" i="27" s="1"/>
  <c r="Z3202" i="27" s="1"/>
  <c r="Z3203" i="27" s="1"/>
  <c r="Z3204" i="27" s="1"/>
  <c r="Z3205" i="27" s="1"/>
  <c r="Z3206" i="27" s="1"/>
  <c r="Z3207" i="27" s="1"/>
  <c r="Z3208" i="27" s="1"/>
  <c r="Z3209" i="27" s="1"/>
  <c r="Z3210" i="27" s="1"/>
  <c r="Z3211" i="27" s="1"/>
  <c r="Z3212" i="27" s="1"/>
  <c r="Z3213" i="27" s="1"/>
  <c r="Z3214" i="27" s="1"/>
  <c r="Z3215" i="27" s="1"/>
  <c r="Z3216" i="27" s="1"/>
  <c r="Z3217" i="27" s="1"/>
  <c r="Z3218" i="27" s="1"/>
  <c r="Z3219" i="27" s="1"/>
  <c r="Z3220" i="27" s="1"/>
  <c r="Z3221" i="27" s="1"/>
  <c r="Z3222" i="27" s="1"/>
  <c r="Z3223" i="27" s="1"/>
  <c r="Z3224" i="27" s="1"/>
  <c r="Z3225" i="27" s="1"/>
  <c r="Z3226" i="27" s="1"/>
  <c r="Z3227" i="27" s="1"/>
  <c r="Z3228" i="27" s="1"/>
  <c r="Z3229" i="27" s="1"/>
  <c r="Z3230" i="27" s="1"/>
  <c r="Z3231" i="27" s="1"/>
  <c r="Z3232" i="27" s="1"/>
  <c r="Z3233" i="27" s="1"/>
  <c r="Z3234" i="27" s="1"/>
  <c r="Z3235" i="27" s="1"/>
  <c r="Z3236" i="27" s="1"/>
  <c r="Z3237" i="27" s="1"/>
  <c r="Z3238" i="27" s="1"/>
  <c r="Z3239" i="27" s="1"/>
  <c r="Z3240" i="27" s="1"/>
  <c r="Z3241" i="27" s="1"/>
  <c r="Z3242" i="27" s="1"/>
  <c r="Z3243" i="27" s="1"/>
  <c r="Z3244" i="27" s="1"/>
  <c r="Z3245" i="27" s="1"/>
  <c r="Z3246" i="27" s="1"/>
  <c r="Z3247" i="27" s="1"/>
  <c r="Z3248" i="27" s="1"/>
  <c r="Z3249" i="27" s="1"/>
  <c r="Z3250" i="27" s="1"/>
  <c r="Z3251" i="27" s="1"/>
  <c r="Z3252" i="27" s="1"/>
  <c r="Z3253" i="27" s="1"/>
  <c r="Z3254" i="27" s="1"/>
  <c r="Z3255" i="27" s="1"/>
  <c r="Z3256" i="27" s="1"/>
  <c r="Z3257" i="27" s="1"/>
  <c r="Z3258" i="27" s="1"/>
  <c r="Z3259" i="27" s="1"/>
  <c r="Z3260" i="27" s="1"/>
  <c r="Z3261" i="27" s="1"/>
  <c r="Z3262" i="27" s="1"/>
  <c r="Z3263" i="27" s="1"/>
  <c r="Z3264" i="27" s="1"/>
  <c r="Z3265" i="27" s="1"/>
  <c r="Z3266" i="27" s="1"/>
  <c r="Z3267" i="27" s="1"/>
  <c r="Z3268" i="27" s="1"/>
  <c r="Z3269" i="27" s="1"/>
  <c r="Z3270" i="27" s="1"/>
  <c r="Z3271" i="27" s="1"/>
  <c r="Z3272" i="27" s="1"/>
  <c r="Z3273" i="27" s="1"/>
  <c r="Z3274" i="27" s="1"/>
  <c r="Z3275" i="27" s="1"/>
  <c r="Z3276" i="27" s="1"/>
  <c r="Z3277" i="27" s="1"/>
  <c r="Z3278" i="27" s="1"/>
  <c r="Z3279" i="27" s="1"/>
  <c r="Z3280" i="27" s="1"/>
  <c r="Z3281" i="27" s="1"/>
  <c r="Z3282" i="27" s="1"/>
  <c r="Z3283" i="27" s="1"/>
  <c r="Z3284" i="27" s="1"/>
  <c r="Z3285" i="27" s="1"/>
  <c r="Z3286" i="27" s="1"/>
  <c r="Z3287" i="27" s="1"/>
  <c r="Z3288" i="27" s="1"/>
  <c r="Z3289" i="27" s="1"/>
  <c r="Z3290" i="27" s="1"/>
  <c r="Z3291" i="27" s="1"/>
  <c r="Z3292" i="27" s="1"/>
  <c r="Z3293" i="27" s="1"/>
  <c r="Z3294" i="27" s="1"/>
  <c r="Z3295" i="27" s="1"/>
  <c r="Z3296" i="27" s="1"/>
  <c r="Z3297" i="27" s="1"/>
  <c r="Z3298" i="27" s="1"/>
  <c r="Z3299" i="27" s="1"/>
  <c r="Z3300" i="27" s="1"/>
  <c r="Z3301" i="27" s="1"/>
  <c r="Z3302" i="27" s="1"/>
  <c r="Z3303" i="27" s="1"/>
  <c r="Z3304" i="27" s="1"/>
  <c r="Z3305" i="27" s="1"/>
  <c r="Z3306" i="27" s="1"/>
  <c r="Z3307" i="27" s="1"/>
  <c r="Z3308" i="27" s="1"/>
  <c r="Z3309" i="27" s="1"/>
  <c r="Z3310" i="27" s="1"/>
  <c r="Z3311" i="27" s="1"/>
  <c r="Z3312" i="27" s="1"/>
  <c r="Z3313" i="27" s="1"/>
  <c r="Z3314" i="27" s="1"/>
  <c r="Z3315" i="27" s="1"/>
  <c r="Z3316" i="27" s="1"/>
  <c r="Z3317" i="27" s="1"/>
  <c r="Z3318" i="27" s="1"/>
  <c r="Z3319" i="27" s="1"/>
  <c r="Z3320" i="27" s="1"/>
  <c r="Z3321" i="27" s="1"/>
  <c r="Z3322" i="27" s="1"/>
  <c r="Z3323" i="27" s="1"/>
  <c r="Z3324" i="27" s="1"/>
  <c r="Z3325" i="27" s="1"/>
  <c r="Z3326" i="27" s="1"/>
  <c r="Z3327" i="27" s="1"/>
  <c r="Z3328" i="27" s="1"/>
  <c r="Z3329" i="27" s="1"/>
  <c r="Z3330" i="27" s="1"/>
  <c r="Z3331" i="27" s="1"/>
  <c r="Z3332" i="27" s="1"/>
  <c r="Z3333" i="27" s="1"/>
  <c r="Z3334" i="27" s="1"/>
  <c r="Z3335" i="27" s="1"/>
  <c r="Z3336" i="27" s="1"/>
  <c r="Z3337" i="27" s="1"/>
  <c r="Z3338" i="27" s="1"/>
  <c r="Z3339" i="27" s="1"/>
  <c r="Z3340" i="27" s="1"/>
  <c r="Z3341" i="27" s="1"/>
  <c r="Z3342" i="27" s="1"/>
  <c r="Z3343" i="27" s="1"/>
  <c r="Z3344" i="27" s="1"/>
  <c r="Z3345" i="27" s="1"/>
  <c r="Z3346" i="27" s="1"/>
  <c r="Z3347" i="27" s="1"/>
  <c r="Z3348" i="27" s="1"/>
  <c r="Z3349" i="27" s="1"/>
  <c r="Z3350" i="27" s="1"/>
  <c r="Z3351" i="27" s="1"/>
  <c r="Z3352" i="27" s="1"/>
  <c r="Z3353" i="27" s="1"/>
  <c r="Z3354" i="27" s="1"/>
  <c r="Z3355" i="27" s="1"/>
  <c r="Z3356" i="27" s="1"/>
  <c r="Z3357" i="27" s="1"/>
  <c r="Z3358" i="27" s="1"/>
  <c r="Z3359" i="27" s="1"/>
  <c r="Z3360" i="27" s="1"/>
  <c r="Z3361" i="27" s="1"/>
  <c r="Z3362" i="27" s="1"/>
  <c r="Z3363" i="27" s="1"/>
  <c r="Z3364" i="27" s="1"/>
  <c r="Z3365" i="27" s="1"/>
  <c r="Z3366" i="27" s="1"/>
  <c r="Z3367" i="27" s="1"/>
  <c r="Z3368" i="27" s="1"/>
  <c r="Z3369" i="27" s="1"/>
  <c r="Z3370" i="27" s="1"/>
  <c r="X92" i="27" s="1"/>
  <c r="X51" i="27" l="1"/>
  <c r="X46" i="27"/>
  <c r="X115" i="27"/>
  <c r="X84" i="27"/>
  <c r="X63" i="27"/>
  <c r="X68" i="27"/>
  <c r="X106" i="27"/>
  <c r="X99" i="27"/>
  <c r="X121" i="27"/>
  <c r="X45" i="27"/>
  <c r="X86" i="27"/>
  <c r="X89" i="27"/>
  <c r="X88" i="27"/>
  <c r="X61" i="27"/>
  <c r="X87" i="27"/>
  <c r="X82" i="27"/>
  <c r="X50" i="27"/>
  <c r="X96" i="27"/>
  <c r="X59" i="27"/>
  <c r="X72" i="27"/>
  <c r="X53" i="27"/>
  <c r="X58" i="27"/>
  <c r="X77" i="27"/>
  <c r="X57" i="27"/>
  <c r="X101" i="27"/>
  <c r="X119" i="27"/>
  <c r="X113" i="27"/>
  <c r="X65" i="27"/>
  <c r="X42" i="27"/>
  <c r="X108" i="27"/>
  <c r="X78" i="27"/>
  <c r="X73" i="27"/>
  <c r="X116" i="27"/>
  <c r="X43" i="27"/>
  <c r="X118" i="27"/>
  <c r="X93" i="27"/>
  <c r="X124" i="27"/>
  <c r="X94" i="27"/>
  <c r="X117" i="27"/>
  <c r="X48" i="27"/>
  <c r="X103" i="27"/>
  <c r="X44" i="27"/>
  <c r="X100" i="27"/>
  <c r="X104" i="27"/>
  <c r="X79" i="27"/>
  <c r="X107" i="27"/>
  <c r="X40" i="27"/>
  <c r="X69" i="27"/>
  <c r="X62" i="27"/>
  <c r="X122" i="27"/>
  <c r="X49" i="27"/>
  <c r="X105" i="27"/>
  <c r="X64" i="27"/>
  <c r="X120" i="27"/>
  <c r="X52" i="27"/>
  <c r="X47" i="27"/>
  <c r="X70" i="27"/>
  <c r="X85" i="27"/>
  <c r="X55" i="27"/>
  <c r="X111" i="27"/>
  <c r="X80" i="27"/>
  <c r="X112" i="27"/>
  <c r="X97" i="27"/>
  <c r="X109" i="27"/>
  <c r="X60" i="27"/>
  <c r="X66" i="27"/>
  <c r="X74" i="27"/>
  <c r="X56" i="27"/>
  <c r="X102" i="27"/>
  <c r="X76" i="27"/>
  <c r="X123" i="27"/>
  <c r="X95" i="27"/>
  <c r="X75" i="27"/>
  <c r="X83" i="27"/>
  <c r="X81" i="27"/>
  <c r="X67" i="27"/>
  <c r="X54" i="27"/>
  <c r="X91" i="27"/>
  <c r="X41" i="27"/>
  <c r="X98" i="27"/>
  <c r="X110" i="27"/>
  <c r="X71" i="27"/>
  <c r="X114" i="27"/>
  <c r="X90" i="27"/>
  <c r="N18" i="27" l="1"/>
  <c r="DG3" i="1" l="1"/>
  <c r="DG4" i="1"/>
  <c r="DG5" i="1"/>
  <c r="DG6" i="1"/>
  <c r="DG7" i="1"/>
  <c r="DG8" i="1"/>
  <c r="DG9" i="1"/>
  <c r="DG10" i="1"/>
  <c r="DG11" i="1"/>
  <c r="DG12" i="1"/>
  <c r="DG13" i="1"/>
  <c r="DG14" i="1"/>
  <c r="DG15" i="1"/>
  <c r="DG16" i="1"/>
  <c r="DG17" i="1"/>
  <c r="DG18" i="1"/>
  <c r="DG19" i="1"/>
  <c r="DG20" i="1"/>
  <c r="DG21" i="1"/>
  <c r="DG22" i="1"/>
  <c r="DG23" i="1"/>
  <c r="DG24" i="1"/>
  <c r="DG25" i="1"/>
  <c r="DG26" i="1"/>
  <c r="DG27" i="1"/>
  <c r="DG28" i="1"/>
  <c r="DG29" i="1"/>
  <c r="DG30" i="1"/>
  <c r="DG31" i="1"/>
  <c r="DG32" i="1"/>
  <c r="DG33" i="1"/>
  <c r="DG2" i="1"/>
  <c r="Q13" i="3" l="1"/>
  <c r="CE129" i="1"/>
  <c r="BQ25" i="1" l="1"/>
  <c r="BU405" i="1" l="1"/>
  <c r="BX405" i="1" s="1"/>
  <c r="BU406" i="1"/>
  <c r="BX406" i="1" s="1"/>
  <c r="BU407" i="1"/>
  <c r="BX407" i="1" s="1"/>
  <c r="BU408" i="1"/>
  <c r="BX408" i="1" s="1"/>
  <c r="BU409" i="1"/>
  <c r="BX409" i="1" s="1"/>
  <c r="BU410" i="1"/>
  <c r="BX410" i="1" s="1"/>
  <c r="BU411" i="1"/>
  <c r="BX411" i="1" s="1"/>
  <c r="BU412" i="1"/>
  <c r="BX412" i="1" s="1"/>
  <c r="BU413" i="1"/>
  <c r="BX413" i="1" s="1"/>
  <c r="BU414" i="1"/>
  <c r="BX414" i="1" s="1"/>
  <c r="BU415" i="1"/>
  <c r="BX415" i="1" s="1"/>
  <c r="BU416" i="1"/>
  <c r="BX416" i="1" s="1"/>
  <c r="BU417" i="1"/>
  <c r="BX417" i="1" s="1"/>
  <c r="BU418" i="1"/>
  <c r="BX418" i="1" s="1"/>
  <c r="BU419" i="1"/>
  <c r="BX419" i="1" s="1"/>
  <c r="BU420" i="1"/>
  <c r="BX420" i="1" s="1"/>
  <c r="BU421" i="1"/>
  <c r="BX421" i="1" s="1"/>
  <c r="BU422" i="1"/>
  <c r="BX422" i="1" s="1"/>
  <c r="BU423" i="1"/>
  <c r="BX423" i="1" s="1"/>
  <c r="BU424" i="1"/>
  <c r="BX424" i="1" s="1"/>
  <c r="BU425" i="1"/>
  <c r="BX425" i="1" s="1"/>
  <c r="BU426" i="1"/>
  <c r="BX426" i="1" s="1"/>
  <c r="BU427" i="1"/>
  <c r="BX427" i="1" s="1"/>
  <c r="BU428" i="1"/>
  <c r="BX428" i="1" s="1"/>
  <c r="BU429" i="1"/>
  <c r="BX429" i="1" s="1"/>
  <c r="BU430" i="1"/>
  <c r="BX430" i="1" s="1"/>
  <c r="BU431" i="1"/>
  <c r="BX431" i="1" s="1"/>
  <c r="BU432" i="1"/>
  <c r="BX432" i="1" s="1"/>
  <c r="BU433" i="1"/>
  <c r="BX433" i="1" s="1"/>
  <c r="BU434" i="1"/>
  <c r="BX434" i="1" s="1"/>
  <c r="BU435" i="1"/>
  <c r="BX435" i="1" s="1"/>
  <c r="BU436" i="1"/>
  <c r="BX436" i="1" s="1"/>
  <c r="BU437" i="1"/>
  <c r="BX437" i="1" s="1"/>
  <c r="BU438" i="1"/>
  <c r="BX438" i="1" s="1"/>
  <c r="BU439" i="1"/>
  <c r="BX439" i="1" s="1"/>
  <c r="BU440" i="1"/>
  <c r="BX440" i="1" s="1"/>
  <c r="BU441" i="1"/>
  <c r="BX441" i="1" s="1"/>
  <c r="BU442" i="1"/>
  <c r="BX442" i="1" s="1"/>
  <c r="BU443" i="1"/>
  <c r="BX443" i="1" s="1"/>
  <c r="BU444" i="1"/>
  <c r="BX444" i="1" s="1"/>
  <c r="BU445" i="1"/>
  <c r="BX445" i="1" s="1"/>
  <c r="BU446" i="1"/>
  <c r="BX446" i="1" s="1"/>
  <c r="BU447" i="1"/>
  <c r="BX447" i="1" s="1"/>
  <c r="BU448" i="1"/>
  <c r="BX448" i="1" s="1"/>
  <c r="BU449" i="1"/>
  <c r="BX449" i="1" s="1"/>
  <c r="BU450" i="1"/>
  <c r="BX450" i="1" s="1"/>
  <c r="BU451" i="1"/>
  <c r="BX451" i="1" s="1"/>
  <c r="BU452" i="1"/>
  <c r="BX452" i="1" s="1"/>
  <c r="BU453" i="1"/>
  <c r="BX453" i="1" s="1"/>
  <c r="BU454" i="1"/>
  <c r="BX454" i="1" s="1"/>
  <c r="BU455" i="1"/>
  <c r="BX455" i="1" s="1"/>
  <c r="BU456" i="1"/>
  <c r="BX456" i="1" s="1"/>
  <c r="BU457" i="1"/>
  <c r="BX457" i="1" s="1"/>
  <c r="BU458" i="1"/>
  <c r="BX458" i="1" s="1"/>
  <c r="BU459" i="1"/>
  <c r="BX459" i="1" s="1"/>
  <c r="BU460" i="1"/>
  <c r="BX460" i="1" s="1"/>
  <c r="BU461" i="1"/>
  <c r="BX461" i="1" s="1"/>
  <c r="BU462" i="1"/>
  <c r="BX462" i="1" s="1"/>
  <c r="BU463" i="1"/>
  <c r="BX463" i="1" s="1"/>
  <c r="BU464" i="1"/>
  <c r="BX464" i="1" s="1"/>
  <c r="BU465" i="1"/>
  <c r="BX465" i="1" s="1"/>
  <c r="BU466" i="1"/>
  <c r="BX466" i="1" s="1"/>
  <c r="BU467" i="1"/>
  <c r="BX467" i="1" s="1"/>
  <c r="BU468" i="1"/>
  <c r="BX468" i="1" s="1"/>
  <c r="BU469" i="1"/>
  <c r="BX469" i="1" s="1"/>
  <c r="BU470" i="1"/>
  <c r="BX470" i="1" s="1"/>
  <c r="BU471" i="1"/>
  <c r="BX471" i="1" s="1"/>
  <c r="BU472" i="1"/>
  <c r="BX472" i="1" s="1"/>
  <c r="BU473" i="1"/>
  <c r="BX473" i="1" s="1"/>
  <c r="BU474" i="1"/>
  <c r="BX474" i="1" s="1"/>
  <c r="BU475" i="1"/>
  <c r="BX475" i="1" s="1"/>
  <c r="BU476" i="1"/>
  <c r="BX476" i="1" s="1"/>
  <c r="BU477" i="1"/>
  <c r="BX477" i="1" s="1"/>
  <c r="BU478" i="1"/>
  <c r="BX478" i="1" s="1"/>
  <c r="BU479" i="1"/>
  <c r="BX479" i="1" s="1"/>
  <c r="BU480" i="1"/>
  <c r="BX480" i="1" s="1"/>
  <c r="BU481" i="1"/>
  <c r="BX481" i="1" s="1"/>
  <c r="BU482" i="1"/>
  <c r="BX482" i="1" s="1"/>
  <c r="BU483" i="1"/>
  <c r="BX483" i="1" s="1"/>
  <c r="BU484" i="1"/>
  <c r="BX484" i="1" s="1"/>
  <c r="BU485" i="1"/>
  <c r="BX485" i="1" s="1"/>
  <c r="BU486" i="1"/>
  <c r="BX486" i="1" s="1"/>
  <c r="BU487" i="1"/>
  <c r="BX487" i="1" s="1"/>
  <c r="BU488" i="1"/>
  <c r="BX488" i="1" s="1"/>
  <c r="BU489" i="1"/>
  <c r="BX489" i="1" s="1"/>
  <c r="BU490" i="1"/>
  <c r="BX490" i="1" s="1"/>
  <c r="BU491" i="1"/>
  <c r="BX491" i="1" s="1"/>
  <c r="BU492" i="1"/>
  <c r="BX492" i="1" s="1"/>
  <c r="BU493" i="1"/>
  <c r="BX493" i="1" s="1"/>
  <c r="BU494" i="1"/>
  <c r="BX494" i="1" s="1"/>
  <c r="BU495" i="1"/>
  <c r="BX495" i="1" s="1"/>
  <c r="BU496" i="1"/>
  <c r="BX496" i="1" s="1"/>
  <c r="BU497" i="1"/>
  <c r="BX497" i="1" s="1"/>
  <c r="BU498" i="1"/>
  <c r="BX498" i="1" s="1"/>
  <c r="BU499" i="1"/>
  <c r="BX499" i="1" s="1"/>
  <c r="BU500" i="1"/>
  <c r="BX500" i="1" s="1"/>
  <c r="BU501" i="1"/>
  <c r="BX501" i="1" s="1"/>
  <c r="BU502" i="1"/>
  <c r="BX502" i="1" s="1"/>
  <c r="BU503" i="1"/>
  <c r="BX503" i="1" s="1"/>
  <c r="BU504" i="1"/>
  <c r="BX504" i="1" s="1"/>
  <c r="BU505" i="1"/>
  <c r="BX505" i="1" s="1"/>
  <c r="BU506" i="1"/>
  <c r="BX506" i="1" s="1"/>
  <c r="BU507" i="1"/>
  <c r="BX507" i="1" s="1"/>
  <c r="BU508" i="1"/>
  <c r="BX508" i="1" s="1"/>
  <c r="BU509" i="1"/>
  <c r="BX509" i="1" s="1"/>
  <c r="BU510" i="1"/>
  <c r="BX510" i="1" s="1"/>
  <c r="BU511" i="1"/>
  <c r="BX511" i="1" s="1"/>
  <c r="BU512" i="1"/>
  <c r="BX512" i="1" s="1"/>
  <c r="BU513" i="1"/>
  <c r="BX513" i="1" s="1"/>
  <c r="BU514" i="1"/>
  <c r="BX514" i="1" s="1"/>
  <c r="BU515" i="1"/>
  <c r="BX515" i="1" s="1"/>
  <c r="BU516" i="1"/>
  <c r="BX516" i="1" s="1"/>
  <c r="BU517" i="1"/>
  <c r="BX517" i="1" s="1"/>
  <c r="BU518" i="1"/>
  <c r="BX518" i="1" s="1"/>
  <c r="BU519" i="1"/>
  <c r="BX519" i="1" s="1"/>
  <c r="BU520" i="1"/>
  <c r="BX520" i="1" s="1"/>
  <c r="BU521" i="1"/>
  <c r="BX521" i="1" s="1"/>
  <c r="BU522" i="1"/>
  <c r="BX522" i="1" s="1"/>
  <c r="BU523" i="1"/>
  <c r="BX523" i="1" s="1"/>
  <c r="BU524" i="1"/>
  <c r="BX524" i="1" s="1"/>
  <c r="BU525" i="1"/>
  <c r="BX525" i="1" s="1"/>
  <c r="BU526" i="1"/>
  <c r="BX526" i="1" s="1"/>
  <c r="BU527" i="1"/>
  <c r="BX527" i="1" s="1"/>
  <c r="BU528" i="1"/>
  <c r="BX528" i="1" s="1"/>
  <c r="BU529" i="1"/>
  <c r="BX529" i="1" s="1"/>
  <c r="BU530" i="1"/>
  <c r="BX530" i="1" s="1"/>
  <c r="BU531" i="1"/>
  <c r="BX531" i="1" s="1"/>
  <c r="BU532" i="1"/>
  <c r="BX532" i="1" s="1"/>
  <c r="BU533" i="1"/>
  <c r="BX533" i="1" s="1"/>
  <c r="BU534" i="1"/>
  <c r="BX534" i="1" s="1"/>
  <c r="BU535" i="1"/>
  <c r="BX535" i="1" s="1"/>
  <c r="BU536" i="1"/>
  <c r="BX536" i="1" s="1"/>
  <c r="BU537" i="1"/>
  <c r="BX537" i="1" s="1"/>
  <c r="BU538" i="1"/>
  <c r="BX538" i="1" s="1"/>
  <c r="BU539" i="1"/>
  <c r="BX539" i="1" s="1"/>
  <c r="BU540" i="1"/>
  <c r="BX540" i="1" s="1"/>
  <c r="BU541" i="1"/>
  <c r="BX541" i="1" s="1"/>
  <c r="BU542" i="1"/>
  <c r="BX542" i="1" s="1"/>
  <c r="BU543" i="1"/>
  <c r="BX543" i="1" s="1"/>
  <c r="BU544" i="1"/>
  <c r="BX544" i="1" s="1"/>
  <c r="BU545" i="1"/>
  <c r="BX545" i="1" s="1"/>
  <c r="BU546" i="1"/>
  <c r="BX546" i="1" s="1"/>
  <c r="BU547" i="1"/>
  <c r="BX547" i="1" s="1"/>
  <c r="BU548" i="1"/>
  <c r="BX548" i="1" s="1"/>
  <c r="BU549" i="1"/>
  <c r="BX549" i="1" s="1"/>
  <c r="BU550" i="1"/>
  <c r="BX550" i="1" s="1"/>
  <c r="BU551" i="1"/>
  <c r="BX551" i="1" s="1"/>
  <c r="BU552" i="1"/>
  <c r="BX552" i="1" s="1"/>
  <c r="BU553" i="1"/>
  <c r="BX553" i="1" s="1"/>
  <c r="BU554" i="1"/>
  <c r="BX554" i="1" s="1"/>
  <c r="BU555" i="1"/>
  <c r="BX555" i="1" s="1"/>
  <c r="BU556" i="1"/>
  <c r="BX556" i="1" s="1"/>
  <c r="BU557" i="1"/>
  <c r="BX557" i="1" s="1"/>
  <c r="BU558" i="1"/>
  <c r="BX558" i="1" s="1"/>
  <c r="BU559" i="1"/>
  <c r="BX559" i="1" s="1"/>
  <c r="BU560" i="1"/>
  <c r="BX560" i="1" s="1"/>
  <c r="BU561" i="1"/>
  <c r="BX561" i="1" s="1"/>
  <c r="BU562" i="1"/>
  <c r="BX562" i="1" s="1"/>
  <c r="BU563" i="1"/>
  <c r="BX563" i="1" s="1"/>
  <c r="BU564" i="1"/>
  <c r="BX564" i="1" s="1"/>
  <c r="BU565" i="1"/>
  <c r="BX565" i="1" s="1"/>
  <c r="BU566" i="1"/>
  <c r="BX566" i="1" s="1"/>
  <c r="BU567" i="1"/>
  <c r="BX567" i="1" s="1"/>
  <c r="BU568" i="1"/>
  <c r="BX568" i="1" s="1"/>
  <c r="BU569" i="1"/>
  <c r="BX569" i="1" s="1"/>
  <c r="BU570" i="1"/>
  <c r="BX570" i="1" s="1"/>
  <c r="BU571" i="1"/>
  <c r="BX571" i="1" s="1"/>
  <c r="BU572" i="1"/>
  <c r="BX572" i="1" s="1"/>
  <c r="BU573" i="1"/>
  <c r="BX573" i="1" s="1"/>
  <c r="BU574" i="1"/>
  <c r="BX574" i="1" s="1"/>
  <c r="BU575" i="1"/>
  <c r="BX575" i="1" s="1"/>
  <c r="BU576" i="1"/>
  <c r="BX576" i="1" s="1"/>
  <c r="BU577" i="1"/>
  <c r="BX577" i="1" s="1"/>
  <c r="BU578" i="1"/>
  <c r="BX578" i="1" s="1"/>
  <c r="BU579" i="1"/>
  <c r="BX579" i="1" s="1"/>
  <c r="BU580" i="1"/>
  <c r="BX580" i="1" s="1"/>
  <c r="BU581" i="1"/>
  <c r="BX581" i="1" s="1"/>
  <c r="BU582" i="1"/>
  <c r="BX582" i="1" s="1"/>
  <c r="BU583" i="1"/>
  <c r="BX583" i="1" s="1"/>
  <c r="BU584" i="1"/>
  <c r="BX584" i="1" s="1"/>
  <c r="BU585" i="1"/>
  <c r="BX585" i="1" s="1"/>
  <c r="BU586" i="1"/>
  <c r="BX586" i="1" s="1"/>
  <c r="BU587" i="1"/>
  <c r="BX587" i="1" s="1"/>
  <c r="BU588" i="1"/>
  <c r="BX588" i="1" s="1"/>
  <c r="BU589" i="1"/>
  <c r="BX589" i="1" s="1"/>
  <c r="BU590" i="1"/>
  <c r="BX590" i="1" s="1"/>
  <c r="BU591" i="1"/>
  <c r="BX591" i="1" s="1"/>
  <c r="BU592" i="1"/>
  <c r="BX592" i="1" s="1"/>
  <c r="BU593" i="1"/>
  <c r="BX593" i="1" s="1"/>
  <c r="BU594" i="1"/>
  <c r="BX594" i="1" s="1"/>
  <c r="BU595" i="1"/>
  <c r="BX595" i="1" s="1"/>
  <c r="BU596" i="1"/>
  <c r="BX596" i="1" s="1"/>
  <c r="BU597" i="1"/>
  <c r="BX597" i="1" s="1"/>
  <c r="BU598" i="1"/>
  <c r="BX598" i="1" s="1"/>
  <c r="BU599" i="1"/>
  <c r="BX599" i="1" s="1"/>
  <c r="BU600" i="1"/>
  <c r="BX600" i="1" s="1"/>
  <c r="BU601" i="1"/>
  <c r="BX601" i="1" s="1"/>
  <c r="BU602" i="1"/>
  <c r="BX602" i="1" s="1"/>
  <c r="BU603" i="1"/>
  <c r="BX603" i="1" s="1"/>
  <c r="BU604" i="1"/>
  <c r="BX604" i="1" s="1"/>
  <c r="BU605" i="1"/>
  <c r="BX605" i="1" s="1"/>
  <c r="BU606" i="1"/>
  <c r="BX606" i="1" s="1"/>
  <c r="BU607" i="1"/>
  <c r="BX607" i="1" s="1"/>
  <c r="BU608" i="1"/>
  <c r="BX608" i="1" s="1"/>
  <c r="BU609" i="1"/>
  <c r="BX609" i="1" s="1"/>
  <c r="BU610" i="1"/>
  <c r="BX610" i="1" s="1"/>
  <c r="BU611" i="1"/>
  <c r="BX611" i="1" s="1"/>
  <c r="BU612" i="1"/>
  <c r="BX612" i="1" s="1"/>
  <c r="BU613" i="1"/>
  <c r="BX613" i="1" s="1"/>
  <c r="BU614" i="1"/>
  <c r="BX614" i="1" s="1"/>
  <c r="BU615" i="1"/>
  <c r="BX615" i="1" s="1"/>
  <c r="BU616" i="1"/>
  <c r="BX616" i="1" s="1"/>
  <c r="BU617" i="1"/>
  <c r="BX617" i="1" s="1"/>
  <c r="BU618" i="1"/>
  <c r="BX618" i="1" s="1"/>
  <c r="BU619" i="1"/>
  <c r="BX619" i="1" s="1"/>
  <c r="BU620" i="1"/>
  <c r="BX620" i="1" s="1"/>
  <c r="BU621" i="1"/>
  <c r="BX621" i="1" s="1"/>
  <c r="BU622" i="1"/>
  <c r="BX622" i="1" s="1"/>
  <c r="BU623" i="1"/>
  <c r="BX623" i="1" s="1"/>
  <c r="BU624" i="1"/>
  <c r="BX624" i="1" s="1"/>
  <c r="BU625" i="1"/>
  <c r="BX625" i="1" s="1"/>
  <c r="BU626" i="1"/>
  <c r="BX626" i="1" s="1"/>
  <c r="BU627" i="1"/>
  <c r="BX627" i="1" s="1"/>
  <c r="BU628" i="1"/>
  <c r="BX628" i="1" s="1"/>
  <c r="BU629" i="1"/>
  <c r="BX629" i="1" s="1"/>
  <c r="BU630" i="1"/>
  <c r="BX630" i="1" s="1"/>
  <c r="BU631" i="1"/>
  <c r="BX631" i="1" s="1"/>
  <c r="BU632" i="1"/>
  <c r="BX632" i="1" s="1"/>
  <c r="BU633" i="1"/>
  <c r="BX633" i="1" s="1"/>
  <c r="BU634" i="1"/>
  <c r="BX634" i="1" s="1"/>
  <c r="BU635" i="1"/>
  <c r="BX635" i="1" s="1"/>
  <c r="BU636" i="1"/>
  <c r="BX636" i="1" s="1"/>
  <c r="BU637" i="1"/>
  <c r="BX637" i="1" s="1"/>
  <c r="BU638" i="1"/>
  <c r="BX638" i="1" s="1"/>
  <c r="BU639" i="1"/>
  <c r="BX639" i="1" s="1"/>
  <c r="BU640" i="1"/>
  <c r="BX640" i="1" s="1"/>
  <c r="BU641" i="1"/>
  <c r="BX641" i="1" s="1"/>
  <c r="BU642" i="1"/>
  <c r="BX642" i="1" s="1"/>
  <c r="BU643" i="1"/>
  <c r="BX643" i="1" s="1"/>
  <c r="BU644" i="1"/>
  <c r="BX644" i="1" s="1"/>
  <c r="BU645" i="1"/>
  <c r="BX645" i="1" s="1"/>
  <c r="BU646" i="1"/>
  <c r="BX646" i="1" s="1"/>
  <c r="BU647" i="1"/>
  <c r="BX647" i="1" s="1"/>
  <c r="BU648" i="1"/>
  <c r="BX648" i="1" s="1"/>
  <c r="BU649" i="1"/>
  <c r="BX649" i="1" s="1"/>
  <c r="BU650" i="1"/>
  <c r="BX650" i="1" s="1"/>
  <c r="BU651" i="1"/>
  <c r="BX651" i="1" s="1"/>
  <c r="BU652" i="1"/>
  <c r="BX652" i="1" s="1"/>
  <c r="BU653" i="1"/>
  <c r="BX653" i="1" s="1"/>
  <c r="BU654" i="1"/>
  <c r="BX654" i="1" s="1"/>
  <c r="BU655" i="1"/>
  <c r="BX655" i="1" s="1"/>
  <c r="BU656" i="1"/>
  <c r="BX656" i="1" s="1"/>
  <c r="BU657" i="1"/>
  <c r="BX657" i="1" s="1"/>
  <c r="BU658" i="1"/>
  <c r="BX658" i="1" s="1"/>
  <c r="BU659" i="1"/>
  <c r="BX659" i="1" s="1"/>
  <c r="BU660" i="1"/>
  <c r="BX660" i="1" s="1"/>
  <c r="BU661" i="1"/>
  <c r="BX661" i="1" s="1"/>
  <c r="BU662" i="1"/>
  <c r="BX662" i="1" s="1"/>
  <c r="BU663" i="1"/>
  <c r="BX663" i="1" s="1"/>
  <c r="BU664" i="1"/>
  <c r="BX664" i="1" s="1"/>
  <c r="BU665" i="1"/>
  <c r="BX665" i="1" s="1"/>
  <c r="BU666" i="1"/>
  <c r="BX666" i="1" s="1"/>
  <c r="BU667" i="1"/>
  <c r="BX667" i="1" s="1"/>
  <c r="BU668" i="1"/>
  <c r="BX668" i="1" s="1"/>
  <c r="BU669" i="1"/>
  <c r="BX669" i="1" s="1"/>
  <c r="BU670" i="1"/>
  <c r="BX670" i="1" s="1"/>
  <c r="BU671" i="1"/>
  <c r="BX671" i="1" s="1"/>
  <c r="BU672" i="1"/>
  <c r="BX672" i="1" s="1"/>
  <c r="BU673" i="1"/>
  <c r="BX673" i="1" s="1"/>
  <c r="BU674" i="1"/>
  <c r="BX674" i="1" s="1"/>
  <c r="BU675" i="1"/>
  <c r="BX675" i="1" s="1"/>
  <c r="BU676" i="1"/>
  <c r="BX676" i="1" s="1"/>
  <c r="BU677" i="1"/>
  <c r="BX677" i="1" s="1"/>
  <c r="BU678" i="1"/>
  <c r="BX678" i="1" s="1"/>
  <c r="BU679" i="1"/>
  <c r="BX679" i="1" s="1"/>
  <c r="BU680" i="1"/>
  <c r="BX680" i="1" s="1"/>
  <c r="BU681" i="1"/>
  <c r="BX681" i="1" s="1"/>
  <c r="BU682" i="1"/>
  <c r="BX682" i="1" s="1"/>
  <c r="BU683" i="1"/>
  <c r="BX683" i="1" s="1"/>
  <c r="BU684" i="1"/>
  <c r="BX684" i="1" s="1"/>
  <c r="BU685" i="1"/>
  <c r="BX685" i="1" s="1"/>
  <c r="BU686" i="1"/>
  <c r="BX686" i="1" s="1"/>
  <c r="BU687" i="1"/>
  <c r="BX687" i="1" s="1"/>
  <c r="BU688" i="1"/>
  <c r="BX688" i="1" s="1"/>
  <c r="BU689" i="1"/>
  <c r="BX689" i="1" s="1"/>
  <c r="BU690" i="1"/>
  <c r="BX690" i="1" s="1"/>
  <c r="BU691" i="1"/>
  <c r="BX691" i="1" s="1"/>
  <c r="BU692" i="1"/>
  <c r="BX692" i="1" s="1"/>
  <c r="BU693" i="1"/>
  <c r="BX693" i="1" s="1"/>
  <c r="BU694" i="1"/>
  <c r="BX694" i="1" s="1"/>
  <c r="BU695" i="1"/>
  <c r="BX695" i="1" s="1"/>
  <c r="BU696" i="1"/>
  <c r="BX696" i="1" s="1"/>
  <c r="BU697" i="1"/>
  <c r="BX697" i="1" s="1"/>
  <c r="BU698" i="1"/>
  <c r="BX698" i="1" s="1"/>
  <c r="BU699" i="1"/>
  <c r="BX699" i="1" s="1"/>
  <c r="BU700" i="1"/>
  <c r="BX700" i="1" s="1"/>
  <c r="BU701" i="1"/>
  <c r="BX701" i="1" s="1"/>
  <c r="BU702" i="1"/>
  <c r="BX702" i="1" s="1"/>
  <c r="BU703" i="1"/>
  <c r="BX703" i="1" s="1"/>
  <c r="BU704" i="1"/>
  <c r="BX704" i="1" s="1"/>
  <c r="BU705" i="1"/>
  <c r="BX705" i="1" s="1"/>
  <c r="BU706" i="1"/>
  <c r="BX706" i="1" s="1"/>
  <c r="BU707" i="1"/>
  <c r="BX707" i="1" s="1"/>
  <c r="BU708" i="1"/>
  <c r="BX708" i="1" s="1"/>
  <c r="BU709" i="1"/>
  <c r="BX709" i="1" s="1"/>
  <c r="BU710" i="1"/>
  <c r="BX710" i="1" s="1"/>
  <c r="BU711" i="1"/>
  <c r="BX711" i="1" s="1"/>
  <c r="BU712" i="1"/>
  <c r="BX712" i="1" s="1"/>
  <c r="BU713" i="1"/>
  <c r="BX713" i="1" s="1"/>
  <c r="BU714" i="1"/>
  <c r="BX714" i="1" s="1"/>
  <c r="BU715" i="1"/>
  <c r="BX715" i="1" s="1"/>
  <c r="BU716" i="1"/>
  <c r="BX716" i="1" s="1"/>
  <c r="BU717" i="1"/>
  <c r="BX717" i="1" s="1"/>
  <c r="BU718" i="1"/>
  <c r="BX718" i="1" s="1"/>
  <c r="BU719" i="1"/>
  <c r="BX719" i="1" s="1"/>
  <c r="BU720" i="1"/>
  <c r="BX720" i="1" s="1"/>
  <c r="BU721" i="1"/>
  <c r="BX721" i="1" s="1"/>
  <c r="BU722" i="1"/>
  <c r="BX722" i="1" s="1"/>
  <c r="BU723" i="1"/>
  <c r="BX723" i="1" s="1"/>
  <c r="BU724" i="1"/>
  <c r="BX724" i="1" s="1"/>
  <c r="BU725" i="1"/>
  <c r="BX725" i="1" s="1"/>
  <c r="BU726" i="1"/>
  <c r="BX726" i="1" s="1"/>
  <c r="BU727" i="1"/>
  <c r="BX727" i="1" s="1"/>
  <c r="BU728" i="1"/>
  <c r="BX728" i="1" s="1"/>
  <c r="BU729" i="1"/>
  <c r="BX729" i="1" s="1"/>
  <c r="BU730" i="1"/>
  <c r="BX730" i="1" s="1"/>
  <c r="BU731" i="1"/>
  <c r="BX731" i="1" s="1"/>
  <c r="BU732" i="1"/>
  <c r="BX732" i="1" s="1"/>
  <c r="BU733" i="1"/>
  <c r="BX733" i="1" s="1"/>
  <c r="BU734" i="1"/>
  <c r="BX734" i="1" s="1"/>
  <c r="BU735" i="1"/>
  <c r="BX735" i="1" s="1"/>
  <c r="BU736" i="1"/>
  <c r="BX736" i="1" s="1"/>
  <c r="BU737" i="1"/>
  <c r="BX737" i="1" s="1"/>
  <c r="BU738" i="1"/>
  <c r="BX738" i="1" s="1"/>
  <c r="BU739" i="1"/>
  <c r="BX739" i="1" s="1"/>
  <c r="BU740" i="1"/>
  <c r="BX740" i="1" s="1"/>
  <c r="BU741" i="1"/>
  <c r="BX741" i="1" s="1"/>
  <c r="BU742" i="1"/>
  <c r="BX742" i="1" s="1"/>
  <c r="BU743" i="1"/>
  <c r="BX743" i="1" s="1"/>
  <c r="BU744" i="1"/>
  <c r="BX744" i="1" s="1"/>
  <c r="BU745" i="1"/>
  <c r="BX745" i="1" s="1"/>
  <c r="BU746" i="1"/>
  <c r="BX746" i="1" s="1"/>
  <c r="BU747" i="1"/>
  <c r="BX747" i="1" s="1"/>
  <c r="BU748" i="1"/>
  <c r="BX748" i="1" s="1"/>
  <c r="BU749" i="1"/>
  <c r="BX749" i="1" s="1"/>
  <c r="BU750" i="1"/>
  <c r="BX750" i="1" s="1"/>
  <c r="BU751" i="1"/>
  <c r="BX751" i="1" s="1"/>
  <c r="BU752" i="1"/>
  <c r="BX752" i="1" s="1"/>
  <c r="BU753" i="1"/>
  <c r="BX753" i="1" s="1"/>
  <c r="BU754" i="1"/>
  <c r="BX754" i="1" s="1"/>
  <c r="BU755" i="1"/>
  <c r="BX755" i="1" s="1"/>
  <c r="BU756" i="1"/>
  <c r="BX756" i="1" s="1"/>
  <c r="BU757" i="1"/>
  <c r="BX757" i="1" s="1"/>
  <c r="BU758" i="1"/>
  <c r="BX758" i="1" s="1"/>
  <c r="BU759" i="1"/>
  <c r="BX759" i="1" s="1"/>
  <c r="BU760" i="1"/>
  <c r="BX760" i="1" s="1"/>
  <c r="BX761" i="1"/>
  <c r="BU762" i="1"/>
  <c r="BX762" i="1" s="1"/>
  <c r="BU763" i="1"/>
  <c r="BX763" i="1" s="1"/>
  <c r="BU764" i="1"/>
  <c r="BX764" i="1" s="1"/>
  <c r="BU765" i="1"/>
  <c r="BX765" i="1" s="1"/>
  <c r="BU766" i="1"/>
  <c r="BX766" i="1" s="1"/>
  <c r="BU767" i="1"/>
  <c r="BX767" i="1" s="1"/>
  <c r="BU768" i="1"/>
  <c r="BX768" i="1" s="1"/>
  <c r="BU769" i="1"/>
  <c r="BX769" i="1" s="1"/>
  <c r="BU770" i="1"/>
  <c r="BX770" i="1" s="1"/>
  <c r="BU771" i="1"/>
  <c r="BX771" i="1" s="1"/>
  <c r="BU772" i="1"/>
  <c r="BX772" i="1" s="1"/>
  <c r="BU773" i="1"/>
  <c r="BX773" i="1" s="1"/>
  <c r="BU774" i="1"/>
  <c r="BX774" i="1" s="1"/>
  <c r="BU775" i="1"/>
  <c r="BX775" i="1" s="1"/>
  <c r="BU776" i="1"/>
  <c r="BX776" i="1" s="1"/>
  <c r="BU777" i="1"/>
  <c r="BX777" i="1" s="1"/>
  <c r="BU778" i="1"/>
  <c r="BX778" i="1" s="1"/>
  <c r="BU779" i="1"/>
  <c r="BX779" i="1" s="1"/>
  <c r="BU780" i="1"/>
  <c r="BX780" i="1" s="1"/>
  <c r="BU781" i="1"/>
  <c r="BX781" i="1" s="1"/>
  <c r="BU782" i="1"/>
  <c r="BX782" i="1" s="1"/>
  <c r="BU783" i="1"/>
  <c r="BX783" i="1" s="1"/>
  <c r="BU784" i="1"/>
  <c r="BX784" i="1" s="1"/>
  <c r="BU785" i="1"/>
  <c r="BX785" i="1" s="1"/>
  <c r="BU786" i="1"/>
  <c r="BX786" i="1" s="1"/>
  <c r="BU787" i="1"/>
  <c r="BX787" i="1" s="1"/>
  <c r="BU788" i="1"/>
  <c r="BX788" i="1" s="1"/>
  <c r="BU789" i="1"/>
  <c r="BX789" i="1" s="1"/>
  <c r="BU790" i="1"/>
  <c r="BX790" i="1" s="1"/>
  <c r="BU791" i="1"/>
  <c r="BX791" i="1" s="1"/>
  <c r="BU792" i="1"/>
  <c r="BX792" i="1" s="1"/>
  <c r="BU793" i="1"/>
  <c r="BX793" i="1" s="1"/>
  <c r="BU794" i="1"/>
  <c r="BX794" i="1" s="1"/>
  <c r="BU795" i="1"/>
  <c r="BX795" i="1" s="1"/>
  <c r="BU796" i="1"/>
  <c r="BX796" i="1" s="1"/>
  <c r="BU797" i="1"/>
  <c r="BX797" i="1" s="1"/>
  <c r="BU798" i="1"/>
  <c r="BX798" i="1" s="1"/>
  <c r="BU799" i="1"/>
  <c r="BX799" i="1" s="1"/>
  <c r="BU800" i="1"/>
  <c r="BX800" i="1" s="1"/>
  <c r="BU801" i="1"/>
  <c r="BX801" i="1" s="1"/>
  <c r="BU802" i="1"/>
  <c r="BX802" i="1" s="1"/>
  <c r="BU803" i="1"/>
  <c r="BX803" i="1" s="1"/>
  <c r="BU804" i="1"/>
  <c r="BX804" i="1" s="1"/>
  <c r="BU805" i="1"/>
  <c r="BX805" i="1" s="1"/>
  <c r="BU806" i="1"/>
  <c r="BX806" i="1" s="1"/>
  <c r="BU807" i="1"/>
  <c r="BX807" i="1" s="1"/>
  <c r="BU808" i="1"/>
  <c r="BX808" i="1" s="1"/>
  <c r="BU809" i="1"/>
  <c r="BX809" i="1" s="1"/>
  <c r="BU810" i="1"/>
  <c r="BX810" i="1" s="1"/>
  <c r="BU811" i="1"/>
  <c r="BX811" i="1" s="1"/>
  <c r="BU812" i="1"/>
  <c r="BX812" i="1" s="1"/>
  <c r="BU813" i="1"/>
  <c r="BX813" i="1" s="1"/>
  <c r="BU814" i="1"/>
  <c r="BX814" i="1" s="1"/>
  <c r="BU815" i="1"/>
  <c r="BX815" i="1" s="1"/>
  <c r="BU816" i="1"/>
  <c r="BX816" i="1" s="1"/>
  <c r="BU817" i="1"/>
  <c r="BX817" i="1" s="1"/>
  <c r="BU818" i="1"/>
  <c r="BX818" i="1" s="1"/>
  <c r="BU819" i="1"/>
  <c r="BX819" i="1" s="1"/>
  <c r="BU820" i="1"/>
  <c r="BX820" i="1" s="1"/>
  <c r="BU821" i="1"/>
  <c r="BX821" i="1" s="1"/>
  <c r="BU822" i="1"/>
  <c r="BX822" i="1" s="1"/>
  <c r="BU823" i="1"/>
  <c r="BX823" i="1" s="1"/>
  <c r="BU824" i="1"/>
  <c r="BX824" i="1" s="1"/>
  <c r="BU825" i="1"/>
  <c r="BX825" i="1" s="1"/>
  <c r="BU826" i="1"/>
  <c r="BX826" i="1" s="1"/>
  <c r="BU827" i="1"/>
  <c r="BX827" i="1" s="1"/>
  <c r="BU828" i="1"/>
  <c r="BX828" i="1" s="1"/>
  <c r="BU829" i="1"/>
  <c r="BX829" i="1" s="1"/>
  <c r="BU830" i="1"/>
  <c r="BX830" i="1" s="1"/>
  <c r="BU831" i="1"/>
  <c r="BX831" i="1" s="1"/>
  <c r="BU832" i="1"/>
  <c r="BX832" i="1" s="1"/>
  <c r="BU833" i="1"/>
  <c r="BX833" i="1" s="1"/>
  <c r="BU834" i="1"/>
  <c r="BX834" i="1" s="1"/>
  <c r="BU835" i="1"/>
  <c r="BX835" i="1" s="1"/>
  <c r="BU836" i="1"/>
  <c r="BX836" i="1" s="1"/>
  <c r="BU837" i="1"/>
  <c r="BX837" i="1" s="1"/>
  <c r="BU838" i="1"/>
  <c r="BX838" i="1" s="1"/>
  <c r="BU839" i="1"/>
  <c r="BX839" i="1" s="1"/>
  <c r="BU840" i="1"/>
  <c r="BX840" i="1" s="1"/>
  <c r="BU841" i="1"/>
  <c r="BX841" i="1" s="1"/>
  <c r="BU842" i="1"/>
  <c r="BX842" i="1" s="1"/>
  <c r="BU843" i="1"/>
  <c r="BX843" i="1" s="1"/>
  <c r="BU844" i="1"/>
  <c r="BX844" i="1" s="1"/>
  <c r="BU845" i="1"/>
  <c r="BX845" i="1" s="1"/>
  <c r="BU846" i="1"/>
  <c r="BX846" i="1" s="1"/>
  <c r="BU847" i="1"/>
  <c r="BX847" i="1" s="1"/>
  <c r="BU848" i="1"/>
  <c r="BX848" i="1" s="1"/>
  <c r="BU849" i="1"/>
  <c r="BX849" i="1" s="1"/>
  <c r="BU850" i="1"/>
  <c r="BX850" i="1" s="1"/>
  <c r="BU851" i="1"/>
  <c r="BX851" i="1" s="1"/>
  <c r="BU852" i="1"/>
  <c r="BX852" i="1" s="1"/>
  <c r="BU853" i="1"/>
  <c r="BX853" i="1" s="1"/>
  <c r="BU854" i="1"/>
  <c r="BX854" i="1" s="1"/>
  <c r="BU855" i="1"/>
  <c r="BX855" i="1" s="1"/>
  <c r="BU856" i="1"/>
  <c r="BX856" i="1" s="1"/>
  <c r="BU857" i="1"/>
  <c r="BX857" i="1" s="1"/>
  <c r="BU858" i="1"/>
  <c r="BX858" i="1" s="1"/>
  <c r="BU859" i="1"/>
  <c r="BX859" i="1" s="1"/>
  <c r="BU860" i="1"/>
  <c r="BX860" i="1" s="1"/>
  <c r="BU861" i="1"/>
  <c r="BX861" i="1" s="1"/>
  <c r="BU862" i="1"/>
  <c r="BX862" i="1" s="1"/>
  <c r="BU863" i="1"/>
  <c r="BX863" i="1" s="1"/>
  <c r="BU864" i="1"/>
  <c r="BX864" i="1" s="1"/>
  <c r="BU865" i="1"/>
  <c r="BX865" i="1" s="1"/>
  <c r="BU866" i="1"/>
  <c r="BX866" i="1" s="1"/>
  <c r="BU867" i="1"/>
  <c r="BX867" i="1" s="1"/>
  <c r="BU868" i="1"/>
  <c r="BX868" i="1" s="1"/>
  <c r="BU869" i="1"/>
  <c r="BX869" i="1" s="1"/>
  <c r="BU870" i="1"/>
  <c r="BX870" i="1" s="1"/>
  <c r="BU871" i="1"/>
  <c r="BX871" i="1" s="1"/>
  <c r="BU872" i="1"/>
  <c r="BX872" i="1" s="1"/>
  <c r="BU873" i="1"/>
  <c r="BX873" i="1" s="1"/>
  <c r="BU874" i="1"/>
  <c r="BX874" i="1" s="1"/>
  <c r="BU875" i="1"/>
  <c r="BX875" i="1" s="1"/>
  <c r="BU876" i="1"/>
  <c r="BX876" i="1" s="1"/>
  <c r="BU877" i="1"/>
  <c r="BX877" i="1" s="1"/>
  <c r="BU878" i="1"/>
  <c r="BX878" i="1" s="1"/>
  <c r="BU879" i="1"/>
  <c r="BX879" i="1" s="1"/>
  <c r="BU880" i="1"/>
  <c r="BX880" i="1" s="1"/>
  <c r="BU881" i="1"/>
  <c r="BX881" i="1" s="1"/>
  <c r="BU882" i="1"/>
  <c r="BX882" i="1" s="1"/>
  <c r="BU883" i="1"/>
  <c r="BX883" i="1" s="1"/>
  <c r="BU884" i="1"/>
  <c r="BX884" i="1" s="1"/>
  <c r="BU885" i="1"/>
  <c r="BX885" i="1" s="1"/>
  <c r="BU886" i="1"/>
  <c r="BX886" i="1" s="1"/>
  <c r="BU887" i="1"/>
  <c r="BX887" i="1" s="1"/>
  <c r="BU888" i="1"/>
  <c r="BX888" i="1" s="1"/>
  <c r="BU889" i="1"/>
  <c r="BX889" i="1" s="1"/>
  <c r="BU890" i="1"/>
  <c r="BX890" i="1" s="1"/>
  <c r="BU891" i="1"/>
  <c r="BX891" i="1" s="1"/>
  <c r="BU892" i="1"/>
  <c r="BX892" i="1" s="1"/>
  <c r="BU893" i="1"/>
  <c r="BX893" i="1" s="1"/>
  <c r="BU894" i="1"/>
  <c r="BX894" i="1" s="1"/>
  <c r="BU895" i="1"/>
  <c r="BX895" i="1" s="1"/>
  <c r="BU896" i="1"/>
  <c r="BX896" i="1" s="1"/>
  <c r="BU897" i="1"/>
  <c r="BX897" i="1" s="1"/>
  <c r="BU898" i="1"/>
  <c r="BX898" i="1" s="1"/>
  <c r="BU899" i="1"/>
  <c r="BX899" i="1" s="1"/>
  <c r="BU900" i="1"/>
  <c r="BX900" i="1" s="1"/>
  <c r="BU901" i="1"/>
  <c r="BX901" i="1" s="1"/>
  <c r="BU902" i="1"/>
  <c r="BX902" i="1" s="1"/>
  <c r="BU903" i="1"/>
  <c r="BX903" i="1" s="1"/>
  <c r="BU904" i="1"/>
  <c r="BX904" i="1" s="1"/>
  <c r="BU905" i="1"/>
  <c r="BX905" i="1" s="1"/>
  <c r="BU906" i="1"/>
  <c r="BX906" i="1" s="1"/>
  <c r="BU907" i="1"/>
  <c r="BX907" i="1" s="1"/>
  <c r="BU908" i="1"/>
  <c r="BX908" i="1" s="1"/>
  <c r="BU909" i="1"/>
  <c r="BX909" i="1" s="1"/>
  <c r="BU910" i="1"/>
  <c r="BX910" i="1" s="1"/>
  <c r="BU911" i="1"/>
  <c r="BX911" i="1" s="1"/>
  <c r="BU912" i="1"/>
  <c r="BX912" i="1" s="1"/>
  <c r="BU913" i="1"/>
  <c r="BX913" i="1" s="1"/>
  <c r="BU914" i="1"/>
  <c r="BX914" i="1" s="1"/>
  <c r="BU915" i="1"/>
  <c r="BX915" i="1" s="1"/>
  <c r="BU916" i="1"/>
  <c r="BX916" i="1" s="1"/>
  <c r="BU917" i="1"/>
  <c r="BX917" i="1" s="1"/>
  <c r="BU918" i="1"/>
  <c r="BX918" i="1" s="1"/>
  <c r="BU919" i="1"/>
  <c r="BX919" i="1" s="1"/>
  <c r="BU920" i="1"/>
  <c r="BX920" i="1" s="1"/>
  <c r="BU921" i="1"/>
  <c r="BX921" i="1" s="1"/>
  <c r="BU922" i="1"/>
  <c r="BX922" i="1" s="1"/>
  <c r="BU923" i="1"/>
  <c r="BX923" i="1" s="1"/>
  <c r="BU924" i="1"/>
  <c r="BX924" i="1" s="1"/>
  <c r="BU925" i="1"/>
  <c r="BX925" i="1" s="1"/>
  <c r="BU926" i="1"/>
  <c r="BX926" i="1" s="1"/>
  <c r="BU927" i="1"/>
  <c r="BX927" i="1" s="1"/>
  <c r="BU928" i="1"/>
  <c r="BX928" i="1" s="1"/>
  <c r="BU929" i="1"/>
  <c r="BX929" i="1" s="1"/>
  <c r="BU930" i="1"/>
  <c r="BX930" i="1" s="1"/>
  <c r="BU931" i="1"/>
  <c r="BX931" i="1" s="1"/>
  <c r="BU932" i="1"/>
  <c r="BX932" i="1" s="1"/>
  <c r="BU933" i="1"/>
  <c r="BX933" i="1" s="1"/>
  <c r="BU934" i="1"/>
  <c r="BX934" i="1" s="1"/>
  <c r="BU935" i="1"/>
  <c r="BX935" i="1" s="1"/>
  <c r="BU936" i="1"/>
  <c r="BX936" i="1" s="1"/>
  <c r="BU937" i="1"/>
  <c r="BX937" i="1" s="1"/>
  <c r="BU938" i="1"/>
  <c r="BX938" i="1" s="1"/>
  <c r="BU939" i="1"/>
  <c r="BX939" i="1" s="1"/>
  <c r="BU940" i="1"/>
  <c r="BX940" i="1" s="1"/>
  <c r="BU941" i="1"/>
  <c r="BX941" i="1" s="1"/>
  <c r="BU942" i="1"/>
  <c r="BX942" i="1" s="1"/>
  <c r="BU943" i="1"/>
  <c r="BX943" i="1" s="1"/>
  <c r="BU944" i="1"/>
  <c r="BX944" i="1" s="1"/>
  <c r="BU945" i="1"/>
  <c r="BX945" i="1" s="1"/>
  <c r="BU946" i="1"/>
  <c r="BX946" i="1" s="1"/>
  <c r="BU947" i="1"/>
  <c r="BX947" i="1" s="1"/>
  <c r="BU948" i="1"/>
  <c r="BX948" i="1" s="1"/>
  <c r="BU949" i="1"/>
  <c r="BX949" i="1" s="1"/>
  <c r="BU950" i="1"/>
  <c r="BX950" i="1" s="1"/>
  <c r="BU951" i="1"/>
  <c r="BX951" i="1" s="1"/>
  <c r="BU952" i="1"/>
  <c r="BX952" i="1" s="1"/>
  <c r="BU953" i="1"/>
  <c r="BX953" i="1" s="1"/>
  <c r="BU954" i="1"/>
  <c r="BX954" i="1" s="1"/>
  <c r="BU955" i="1"/>
  <c r="BX955" i="1" s="1"/>
  <c r="BU956" i="1"/>
  <c r="BX956" i="1" s="1"/>
  <c r="BU957" i="1"/>
  <c r="BX957" i="1" s="1"/>
  <c r="BU958" i="1"/>
  <c r="BX958" i="1" s="1"/>
  <c r="BU959" i="1"/>
  <c r="BX959" i="1" s="1"/>
  <c r="BU960" i="1"/>
  <c r="BX960" i="1" s="1"/>
  <c r="BU961" i="1"/>
  <c r="BX961" i="1" s="1"/>
  <c r="BU962" i="1"/>
  <c r="BX962" i="1" s="1"/>
  <c r="BU963" i="1"/>
  <c r="BX963" i="1" s="1"/>
  <c r="BU964" i="1"/>
  <c r="BX964" i="1" s="1"/>
  <c r="BU965" i="1"/>
  <c r="BX965" i="1" s="1"/>
  <c r="BU966" i="1"/>
  <c r="BX966" i="1" s="1"/>
  <c r="BU967" i="1"/>
  <c r="BX967" i="1" s="1"/>
  <c r="BU968" i="1"/>
  <c r="BX968" i="1" s="1"/>
  <c r="BU969" i="1"/>
  <c r="BX969" i="1" s="1"/>
  <c r="BU970" i="1"/>
  <c r="BX970" i="1" s="1"/>
  <c r="BU971" i="1"/>
  <c r="BX971" i="1" s="1"/>
  <c r="BU972" i="1"/>
  <c r="BX972" i="1" s="1"/>
  <c r="BU973" i="1"/>
  <c r="BX973" i="1" s="1"/>
  <c r="BU974" i="1"/>
  <c r="BX974" i="1" s="1"/>
  <c r="BU975" i="1"/>
  <c r="BX975" i="1" s="1"/>
  <c r="BU976" i="1"/>
  <c r="BX976" i="1" s="1"/>
  <c r="BU977" i="1"/>
  <c r="BX977" i="1" s="1"/>
  <c r="BU978" i="1"/>
  <c r="BX978" i="1" s="1"/>
  <c r="BU979" i="1"/>
  <c r="BX979" i="1" s="1"/>
  <c r="BU980" i="1"/>
  <c r="BX980" i="1" s="1"/>
  <c r="BU981" i="1"/>
  <c r="BX981" i="1" s="1"/>
  <c r="BU982" i="1"/>
  <c r="BX982" i="1" s="1"/>
  <c r="BU983" i="1"/>
  <c r="BX983" i="1" s="1"/>
  <c r="BU984" i="1"/>
  <c r="BX984" i="1" s="1"/>
  <c r="BU985" i="1"/>
  <c r="BX985" i="1" s="1"/>
  <c r="BU986" i="1"/>
  <c r="BX986" i="1" s="1"/>
  <c r="BU987" i="1"/>
  <c r="BX987" i="1" s="1"/>
  <c r="BU988" i="1"/>
  <c r="BX988" i="1" s="1"/>
  <c r="BU989" i="1"/>
  <c r="BX989" i="1" s="1"/>
  <c r="BU990" i="1"/>
  <c r="BX990" i="1" s="1"/>
  <c r="BU991" i="1"/>
  <c r="BX991" i="1" s="1"/>
  <c r="BU992" i="1"/>
  <c r="BX992" i="1" s="1"/>
  <c r="BU993" i="1"/>
  <c r="BX993" i="1" s="1"/>
  <c r="BU994" i="1"/>
  <c r="BX994" i="1" s="1"/>
  <c r="BU995" i="1"/>
  <c r="BX995" i="1" s="1"/>
  <c r="BU996" i="1"/>
  <c r="BX996" i="1" s="1"/>
  <c r="BU997" i="1"/>
  <c r="BX997" i="1" s="1"/>
  <c r="BU998" i="1"/>
  <c r="BX998" i="1" s="1"/>
  <c r="BU999" i="1"/>
  <c r="BX999" i="1" s="1"/>
  <c r="BU1000" i="1"/>
  <c r="BX1000" i="1" s="1"/>
  <c r="BU1001" i="1"/>
  <c r="BX1001" i="1" s="1"/>
  <c r="BU1002" i="1"/>
  <c r="BX1002" i="1" s="1"/>
  <c r="BU1003" i="1"/>
  <c r="BX1003" i="1" s="1"/>
  <c r="BU1004" i="1"/>
  <c r="BX1004" i="1" s="1"/>
  <c r="BU1005" i="1"/>
  <c r="BX1005" i="1" s="1"/>
  <c r="BU1006" i="1"/>
  <c r="BX1006" i="1" s="1"/>
  <c r="BU1007" i="1"/>
  <c r="BX1007" i="1" s="1"/>
  <c r="BU1008" i="1"/>
  <c r="BX1008" i="1" s="1"/>
  <c r="BU1009" i="1"/>
  <c r="BX1009" i="1" s="1"/>
  <c r="BU1010" i="1"/>
  <c r="BX1010" i="1" s="1"/>
  <c r="BU1011" i="1"/>
  <c r="BX1011" i="1" s="1"/>
  <c r="BU1012" i="1"/>
  <c r="BX1012" i="1" s="1"/>
  <c r="BU1013" i="1"/>
  <c r="BX1013" i="1" s="1"/>
  <c r="BU1014" i="1"/>
  <c r="BX1014" i="1" s="1"/>
  <c r="BU1015" i="1"/>
  <c r="BX1015" i="1" s="1"/>
  <c r="BU1016" i="1"/>
  <c r="BX1016" i="1" s="1"/>
  <c r="BU1017" i="1"/>
  <c r="BX1017" i="1" s="1"/>
  <c r="BU1018" i="1"/>
  <c r="BX1018" i="1" s="1"/>
  <c r="BU1019" i="1"/>
  <c r="BX1019" i="1" s="1"/>
  <c r="BU1020" i="1"/>
  <c r="BX1020" i="1" s="1"/>
  <c r="BU1021" i="1"/>
  <c r="BX1021" i="1" s="1"/>
  <c r="BU1022" i="1"/>
  <c r="BX1022" i="1" s="1"/>
  <c r="BU1023" i="1"/>
  <c r="BX1023" i="1" s="1"/>
  <c r="BU1024" i="1"/>
  <c r="BX1024" i="1" s="1"/>
  <c r="BU1025" i="1"/>
  <c r="BX1025" i="1" s="1"/>
  <c r="BU1026" i="1"/>
  <c r="BX1026" i="1" s="1"/>
  <c r="BU1027" i="1"/>
  <c r="BX1027" i="1" s="1"/>
  <c r="BU1028" i="1"/>
  <c r="BX1028" i="1" s="1"/>
  <c r="BU1029" i="1"/>
  <c r="BX1029" i="1" s="1"/>
  <c r="BU1030" i="1"/>
  <c r="BX1030" i="1" s="1"/>
  <c r="BU1031" i="1"/>
  <c r="BX1031" i="1" s="1"/>
  <c r="BU1032" i="1"/>
  <c r="BX1032" i="1" s="1"/>
  <c r="BU1033" i="1"/>
  <c r="BX1033" i="1" s="1"/>
  <c r="BU1034" i="1"/>
  <c r="BX1034" i="1" s="1"/>
  <c r="BU1035" i="1"/>
  <c r="BX1035" i="1" s="1"/>
  <c r="BU1036" i="1"/>
  <c r="BX1036" i="1" s="1"/>
  <c r="BU1037" i="1"/>
  <c r="BX1037" i="1" s="1"/>
  <c r="BU1038" i="1"/>
  <c r="BX1038" i="1" s="1"/>
  <c r="BU1039" i="1"/>
  <c r="BX1039" i="1" s="1"/>
  <c r="BU1040" i="1"/>
  <c r="BX1040" i="1" s="1"/>
  <c r="BU1041" i="1"/>
  <c r="BX1041" i="1" s="1"/>
  <c r="BU1042" i="1"/>
  <c r="BX1042" i="1" s="1"/>
  <c r="BU1043" i="1"/>
  <c r="BX1043" i="1" s="1"/>
  <c r="BU1044" i="1"/>
  <c r="BX1044" i="1" s="1"/>
  <c r="BU1045" i="1"/>
  <c r="BX1045" i="1" s="1"/>
  <c r="BU1046" i="1"/>
  <c r="BX1046" i="1" s="1"/>
  <c r="BU1047" i="1"/>
  <c r="BX1047" i="1" s="1"/>
  <c r="BU1048" i="1"/>
  <c r="BX1048" i="1" s="1"/>
  <c r="BU1049" i="1"/>
  <c r="BX1049" i="1" s="1"/>
  <c r="BU1050" i="1"/>
  <c r="BX1050" i="1" s="1"/>
  <c r="BU1051" i="1"/>
  <c r="BX1051" i="1" s="1"/>
  <c r="BU1052" i="1"/>
  <c r="BX1052" i="1" s="1"/>
  <c r="BU1053" i="1"/>
  <c r="BX1053" i="1" s="1"/>
  <c r="BU1054" i="1"/>
  <c r="BX1054" i="1" s="1"/>
  <c r="BU1055" i="1"/>
  <c r="BX1055" i="1" s="1"/>
  <c r="BU1056" i="1"/>
  <c r="BX1056" i="1" s="1"/>
  <c r="BU1057" i="1"/>
  <c r="BX1057" i="1" s="1"/>
  <c r="BU1058" i="1"/>
  <c r="BX1058" i="1" s="1"/>
  <c r="BU1059" i="1"/>
  <c r="BX1059" i="1" s="1"/>
  <c r="BU1060" i="1"/>
  <c r="BX1060" i="1" s="1"/>
  <c r="BU1061" i="1"/>
  <c r="BX1061" i="1" s="1"/>
  <c r="BU1062" i="1"/>
  <c r="BX1062" i="1" s="1"/>
  <c r="BU1063" i="1"/>
  <c r="BX1063" i="1" s="1"/>
  <c r="BU1064" i="1"/>
  <c r="BX1064" i="1" s="1"/>
  <c r="BU1065" i="1"/>
  <c r="BX1065" i="1" s="1"/>
  <c r="BU1066" i="1"/>
  <c r="BX1066" i="1" s="1"/>
  <c r="BU1067" i="1"/>
  <c r="BX1067" i="1" s="1"/>
  <c r="BU1068" i="1"/>
  <c r="BX1068" i="1" s="1"/>
  <c r="BU1069" i="1"/>
  <c r="BX1069" i="1" s="1"/>
  <c r="BU1070" i="1"/>
  <c r="BX1070" i="1" s="1"/>
  <c r="BU1071" i="1"/>
  <c r="BX1071" i="1" s="1"/>
  <c r="BU1072" i="1"/>
  <c r="BX1072" i="1" s="1"/>
  <c r="BU1073" i="1"/>
  <c r="BX1073" i="1" s="1"/>
  <c r="BU1074" i="1"/>
  <c r="BX1074" i="1" s="1"/>
  <c r="BU1075" i="1"/>
  <c r="BX1075" i="1" s="1"/>
  <c r="BU1076" i="1"/>
  <c r="BX1076" i="1" s="1"/>
  <c r="BU1077" i="1"/>
  <c r="BX1077" i="1" s="1"/>
  <c r="BU1078" i="1"/>
  <c r="BX1078" i="1" s="1"/>
  <c r="BX2104" i="1"/>
  <c r="BX2105" i="1"/>
  <c r="BX2106" i="1"/>
  <c r="BX2107" i="1"/>
  <c r="BX2108" i="1"/>
  <c r="BX2109" i="1"/>
  <c r="BX2110" i="1"/>
  <c r="BX2111" i="1"/>
  <c r="BX2112" i="1"/>
  <c r="BX2113" i="1"/>
  <c r="BX2114" i="1"/>
  <c r="BX2115" i="1"/>
  <c r="BX2116" i="1"/>
  <c r="BX2117" i="1"/>
  <c r="BW405" i="1" l="1"/>
  <c r="BV405" i="1"/>
  <c r="BW1077" i="1"/>
  <c r="BV1077" i="1"/>
  <c r="BW1073" i="1"/>
  <c r="BV1073" i="1"/>
  <c r="BW1069" i="1"/>
  <c r="BV1069" i="1"/>
  <c r="BW1065" i="1"/>
  <c r="BV1065" i="1"/>
  <c r="BW1061" i="1"/>
  <c r="BV1061" i="1"/>
  <c r="BW1057" i="1"/>
  <c r="BV1057" i="1"/>
  <c r="BW1053" i="1"/>
  <c r="BV1053" i="1"/>
  <c r="BW1049" i="1"/>
  <c r="BV1049" i="1"/>
  <c r="BW1045" i="1"/>
  <c r="BV1045" i="1"/>
  <c r="BW1041" i="1"/>
  <c r="BV1041" i="1"/>
  <c r="BW1037" i="1"/>
  <c r="BV1037" i="1"/>
  <c r="BW1033" i="1"/>
  <c r="BV1033" i="1"/>
  <c r="BW1029" i="1"/>
  <c r="BV1029" i="1"/>
  <c r="BW1025" i="1"/>
  <c r="BV1025" i="1"/>
  <c r="BW1021" i="1"/>
  <c r="BV1021" i="1"/>
  <c r="BW1017" i="1"/>
  <c r="BV1017" i="1"/>
  <c r="BW1013" i="1"/>
  <c r="BV1013" i="1"/>
  <c r="BW1009" i="1"/>
  <c r="BV1009" i="1"/>
  <c r="BW1005" i="1"/>
  <c r="BV1005" i="1"/>
  <c r="BW1001" i="1"/>
  <c r="BV1001" i="1"/>
  <c r="BW997" i="1"/>
  <c r="BV997" i="1"/>
  <c r="BW993" i="1"/>
  <c r="BV993" i="1"/>
  <c r="BW989" i="1"/>
  <c r="BV989" i="1"/>
  <c r="BW985" i="1"/>
  <c r="BV985" i="1"/>
  <c r="BW981" i="1"/>
  <c r="BV981" i="1"/>
  <c r="BW977" i="1"/>
  <c r="BV977" i="1"/>
  <c r="BW973" i="1"/>
  <c r="BV973" i="1"/>
  <c r="BW969" i="1"/>
  <c r="BV969" i="1"/>
  <c r="BW965" i="1"/>
  <c r="BV965" i="1"/>
  <c r="BW961" i="1"/>
  <c r="BV961" i="1"/>
  <c r="BW957" i="1"/>
  <c r="BV957" i="1"/>
  <c r="BW953" i="1"/>
  <c r="BV953" i="1"/>
  <c r="BW949" i="1"/>
  <c r="BV949" i="1"/>
  <c r="BW945" i="1"/>
  <c r="BV945" i="1"/>
  <c r="BW941" i="1"/>
  <c r="BV941" i="1"/>
  <c r="BW937" i="1"/>
  <c r="BV937" i="1"/>
  <c r="BW933" i="1"/>
  <c r="BV933" i="1"/>
  <c r="BW929" i="1"/>
  <c r="BV929" i="1"/>
  <c r="BW925" i="1"/>
  <c r="BV925" i="1"/>
  <c r="BW921" i="1"/>
  <c r="BV921" i="1"/>
  <c r="BW917" i="1"/>
  <c r="BV917" i="1"/>
  <c r="BW913" i="1"/>
  <c r="BV913" i="1"/>
  <c r="BW909" i="1"/>
  <c r="BV909" i="1"/>
  <c r="BW905" i="1"/>
  <c r="BV905" i="1"/>
  <c r="BW901" i="1"/>
  <c r="BV901" i="1"/>
  <c r="BW897" i="1"/>
  <c r="BV897" i="1"/>
  <c r="BW893" i="1"/>
  <c r="BV893" i="1"/>
  <c r="BW889" i="1"/>
  <c r="BV889" i="1"/>
  <c r="BW885" i="1"/>
  <c r="BV885" i="1"/>
  <c r="BW881" i="1"/>
  <c r="BV881" i="1"/>
  <c r="BW877" i="1"/>
  <c r="BV877" i="1"/>
  <c r="BW873" i="1"/>
  <c r="BV873" i="1"/>
  <c r="BW869" i="1"/>
  <c r="BV869" i="1"/>
  <c r="BW865" i="1"/>
  <c r="BV865" i="1"/>
  <c r="BW861" i="1"/>
  <c r="BV861" i="1"/>
  <c r="BW857" i="1"/>
  <c r="BV857" i="1"/>
  <c r="BW853" i="1"/>
  <c r="BV853" i="1"/>
  <c r="BW849" i="1"/>
  <c r="BV849" i="1"/>
  <c r="BW845" i="1"/>
  <c r="BV845" i="1"/>
  <c r="BW841" i="1"/>
  <c r="BV841" i="1"/>
  <c r="BW837" i="1"/>
  <c r="BV837" i="1"/>
  <c r="BW833" i="1"/>
  <c r="BV833" i="1"/>
  <c r="BV829" i="1"/>
  <c r="BW829" i="1"/>
  <c r="BW825" i="1"/>
  <c r="BV825" i="1"/>
  <c r="BW821" i="1"/>
  <c r="BV821" i="1"/>
  <c r="BW817" i="1"/>
  <c r="BV817" i="1"/>
  <c r="BW813" i="1"/>
  <c r="BV813" i="1"/>
  <c r="BW809" i="1"/>
  <c r="BV809" i="1"/>
  <c r="BW805" i="1"/>
  <c r="BV805" i="1"/>
  <c r="BV801" i="1"/>
  <c r="BW801" i="1"/>
  <c r="BW797" i="1"/>
  <c r="BV797" i="1"/>
  <c r="BW793" i="1"/>
  <c r="BV793" i="1"/>
  <c r="BW789" i="1"/>
  <c r="BV789" i="1"/>
  <c r="BW785" i="1"/>
  <c r="BV785" i="1"/>
  <c r="BW781" i="1"/>
  <c r="BV781" i="1"/>
  <c r="BW777" i="1"/>
  <c r="BV777" i="1"/>
  <c r="BW773" i="1"/>
  <c r="BV773" i="1"/>
  <c r="BW769" i="1"/>
  <c r="BV769" i="1"/>
  <c r="BW765" i="1"/>
  <c r="BV765" i="1"/>
  <c r="BW761" i="1"/>
  <c r="BV761" i="1"/>
  <c r="BW757" i="1"/>
  <c r="BV757" i="1"/>
  <c r="BW753" i="1"/>
  <c r="BV753" i="1"/>
  <c r="BW749" i="1"/>
  <c r="BV749" i="1"/>
  <c r="BW745" i="1"/>
  <c r="BV745" i="1"/>
  <c r="BW741" i="1"/>
  <c r="BV741" i="1"/>
  <c r="BW737" i="1"/>
  <c r="BV737" i="1"/>
  <c r="BW733" i="1"/>
  <c r="BV733" i="1"/>
  <c r="BW729" i="1"/>
  <c r="BV729" i="1"/>
  <c r="BW725" i="1"/>
  <c r="BV725" i="1"/>
  <c r="BW721" i="1"/>
  <c r="BV721" i="1"/>
  <c r="BW717" i="1"/>
  <c r="BV717" i="1"/>
  <c r="BW713" i="1"/>
  <c r="BV713" i="1"/>
  <c r="BW709" i="1"/>
  <c r="BV709" i="1"/>
  <c r="BW705" i="1"/>
  <c r="BV705" i="1"/>
  <c r="BW701" i="1"/>
  <c r="BV701" i="1"/>
  <c r="BW697" i="1"/>
  <c r="BV697" i="1"/>
  <c r="BW693" i="1"/>
  <c r="BV693" i="1"/>
  <c r="BW689" i="1"/>
  <c r="BV689" i="1"/>
  <c r="BW685" i="1"/>
  <c r="BV685" i="1"/>
  <c r="BW681" i="1"/>
  <c r="BV681" i="1"/>
  <c r="BW677" i="1"/>
  <c r="BV677" i="1"/>
  <c r="BW673" i="1"/>
  <c r="BV673" i="1"/>
  <c r="BW669" i="1"/>
  <c r="BV669" i="1"/>
  <c r="BW665" i="1"/>
  <c r="BV665" i="1"/>
  <c r="BW661" i="1"/>
  <c r="BV661" i="1"/>
  <c r="BV657" i="1"/>
  <c r="BW657" i="1"/>
  <c r="BW653" i="1"/>
  <c r="BV653" i="1"/>
  <c r="BW649" i="1"/>
  <c r="BV649" i="1"/>
  <c r="BW645" i="1"/>
  <c r="BV645" i="1"/>
  <c r="BW641" i="1"/>
  <c r="BV641" i="1"/>
  <c r="BW637" i="1"/>
  <c r="BV637" i="1"/>
  <c r="BW633" i="1"/>
  <c r="BV633" i="1"/>
  <c r="BW629" i="1"/>
  <c r="BV629" i="1"/>
  <c r="BW625" i="1"/>
  <c r="BV625" i="1"/>
  <c r="BW621" i="1"/>
  <c r="BV621" i="1"/>
  <c r="BW617" i="1"/>
  <c r="BV617" i="1"/>
  <c r="BW613" i="1"/>
  <c r="BV613" i="1"/>
  <c r="BW609" i="1"/>
  <c r="BV609" i="1"/>
  <c r="BW605" i="1"/>
  <c r="BV605" i="1"/>
  <c r="BW601" i="1"/>
  <c r="BV601" i="1"/>
  <c r="BW597" i="1"/>
  <c r="BV597" i="1"/>
  <c r="BW593" i="1"/>
  <c r="BV593" i="1"/>
  <c r="BW589" i="1"/>
  <c r="BV589" i="1"/>
  <c r="BW585" i="1"/>
  <c r="BV585" i="1"/>
  <c r="BW581" i="1"/>
  <c r="BV581" i="1"/>
  <c r="BW577" i="1"/>
  <c r="BV577" i="1"/>
  <c r="BW573" i="1"/>
  <c r="BV573" i="1"/>
  <c r="BW569" i="1"/>
  <c r="BV569" i="1"/>
  <c r="BW565" i="1"/>
  <c r="BV565" i="1"/>
  <c r="BV561" i="1"/>
  <c r="BW561" i="1"/>
  <c r="BW557" i="1"/>
  <c r="BV557" i="1"/>
  <c r="BW553" i="1"/>
  <c r="BV553" i="1"/>
  <c r="BW549" i="1"/>
  <c r="BV549" i="1"/>
  <c r="BW545" i="1"/>
  <c r="BV545" i="1"/>
  <c r="BW541" i="1"/>
  <c r="BV541" i="1"/>
  <c r="BW537" i="1"/>
  <c r="BV537" i="1"/>
  <c r="BW533" i="1"/>
  <c r="BV533" i="1"/>
  <c r="BV529" i="1"/>
  <c r="BW529" i="1"/>
  <c r="BW525" i="1"/>
  <c r="BV525" i="1"/>
  <c r="BW521" i="1"/>
  <c r="BV521" i="1"/>
  <c r="BW517" i="1"/>
  <c r="BV517" i="1"/>
  <c r="BW513" i="1"/>
  <c r="BV513" i="1"/>
  <c r="BW509" i="1"/>
  <c r="BV509" i="1"/>
  <c r="BW505" i="1"/>
  <c r="BV505" i="1"/>
  <c r="BW501" i="1"/>
  <c r="BV501" i="1"/>
  <c r="BW497" i="1"/>
  <c r="BV497" i="1"/>
  <c r="BW493" i="1"/>
  <c r="BV493" i="1"/>
  <c r="BW489" i="1"/>
  <c r="BV489" i="1"/>
  <c r="BW485" i="1"/>
  <c r="BV485" i="1"/>
  <c r="BW481" i="1"/>
  <c r="BV481" i="1"/>
  <c r="BW477" i="1"/>
  <c r="BV477" i="1"/>
  <c r="BW473" i="1"/>
  <c r="BV473" i="1"/>
  <c r="BW469" i="1"/>
  <c r="BV469" i="1"/>
  <c r="BW465" i="1"/>
  <c r="BV465" i="1"/>
  <c r="BW461" i="1"/>
  <c r="BV461" i="1"/>
  <c r="BW457" i="1"/>
  <c r="BV457" i="1"/>
  <c r="BW453" i="1"/>
  <c r="BV453" i="1"/>
  <c r="BW449" i="1"/>
  <c r="BV449" i="1"/>
  <c r="BW445" i="1"/>
  <c r="BV445" i="1"/>
  <c r="BW441" i="1"/>
  <c r="BV441" i="1"/>
  <c r="BW437" i="1"/>
  <c r="BV437" i="1"/>
  <c r="BV433" i="1"/>
  <c r="BW433" i="1"/>
  <c r="BW429" i="1"/>
  <c r="BV429" i="1"/>
  <c r="BW425" i="1"/>
  <c r="BV425" i="1"/>
  <c r="BW421" i="1"/>
  <c r="BV421" i="1"/>
  <c r="BW417" i="1"/>
  <c r="BV417" i="1"/>
  <c r="BW413" i="1"/>
  <c r="BV413" i="1"/>
  <c r="BW409" i="1"/>
  <c r="BV409" i="1"/>
  <c r="BW1076" i="1"/>
  <c r="BV1076" i="1"/>
  <c r="BW1072" i="1"/>
  <c r="BV1072" i="1"/>
  <c r="BW1068" i="1"/>
  <c r="BV1068" i="1"/>
  <c r="BW1064" i="1"/>
  <c r="BV1064" i="1"/>
  <c r="BW1060" i="1"/>
  <c r="BV1060" i="1"/>
  <c r="BW1056" i="1"/>
  <c r="BV1056" i="1"/>
  <c r="BW1052" i="1"/>
  <c r="BV1052" i="1"/>
  <c r="BW1048" i="1"/>
  <c r="BV1048" i="1"/>
  <c r="BW1044" i="1"/>
  <c r="BV1044" i="1"/>
  <c r="BW1040" i="1"/>
  <c r="BV1040" i="1"/>
  <c r="BW1036" i="1"/>
  <c r="BV1036" i="1"/>
  <c r="BW1032" i="1"/>
  <c r="BV1032" i="1"/>
  <c r="BW1028" i="1"/>
  <c r="BV1028" i="1"/>
  <c r="BW1024" i="1"/>
  <c r="BV1024" i="1"/>
  <c r="BW1020" i="1"/>
  <c r="BV1020" i="1"/>
  <c r="BW1016" i="1"/>
  <c r="BV1016" i="1"/>
  <c r="BW1012" i="1"/>
  <c r="BV1012" i="1"/>
  <c r="BW1008" i="1"/>
  <c r="BV1008" i="1"/>
  <c r="BW1004" i="1"/>
  <c r="BV1004" i="1"/>
  <c r="BW1000" i="1"/>
  <c r="BV1000" i="1"/>
  <c r="BW996" i="1"/>
  <c r="BV996" i="1"/>
  <c r="BW992" i="1"/>
  <c r="BV992" i="1"/>
  <c r="BW988" i="1"/>
  <c r="BV988" i="1"/>
  <c r="BW984" i="1"/>
  <c r="BV984" i="1"/>
  <c r="BW980" i="1"/>
  <c r="BV980" i="1"/>
  <c r="BW976" i="1"/>
  <c r="BV976" i="1"/>
  <c r="BW972" i="1"/>
  <c r="BV972" i="1"/>
  <c r="BW968" i="1"/>
  <c r="BV968" i="1"/>
  <c r="BW964" i="1"/>
  <c r="BV964" i="1"/>
  <c r="BW960" i="1"/>
  <c r="BV960" i="1"/>
  <c r="BW956" i="1"/>
  <c r="BV956" i="1"/>
  <c r="BW952" i="1"/>
  <c r="BV952" i="1"/>
  <c r="BW948" i="1"/>
  <c r="BV948" i="1"/>
  <c r="BW944" i="1"/>
  <c r="BV944" i="1"/>
  <c r="BW940" i="1"/>
  <c r="BV940" i="1"/>
  <c r="BW936" i="1"/>
  <c r="BV936" i="1"/>
  <c r="BW932" i="1"/>
  <c r="BV932" i="1"/>
  <c r="BW928" i="1"/>
  <c r="BV928" i="1"/>
  <c r="BW924" i="1"/>
  <c r="BV924" i="1"/>
  <c r="BW920" i="1"/>
  <c r="BV920" i="1"/>
  <c r="BW916" i="1"/>
  <c r="BV916" i="1"/>
  <c r="BW912" i="1"/>
  <c r="BV912" i="1"/>
  <c r="BW908" i="1"/>
  <c r="BV908" i="1"/>
  <c r="BW904" i="1"/>
  <c r="BV904" i="1"/>
  <c r="BW900" i="1"/>
  <c r="BV900" i="1"/>
  <c r="BW896" i="1"/>
  <c r="BV896" i="1"/>
  <c r="BW892" i="1"/>
  <c r="BV892" i="1"/>
  <c r="BW888" i="1"/>
  <c r="BV888" i="1"/>
  <c r="BW884" i="1"/>
  <c r="BV884" i="1"/>
  <c r="BW880" i="1"/>
  <c r="BV880" i="1"/>
  <c r="BW876" i="1"/>
  <c r="BV876" i="1"/>
  <c r="BW872" i="1"/>
  <c r="BV872" i="1"/>
  <c r="BW868" i="1"/>
  <c r="BV868" i="1"/>
  <c r="BW864" i="1"/>
  <c r="BV864" i="1"/>
  <c r="BW860" i="1"/>
  <c r="BV860" i="1"/>
  <c r="BW856" i="1"/>
  <c r="BV856" i="1"/>
  <c r="BW852" i="1"/>
  <c r="BV852" i="1"/>
  <c r="BW848" i="1"/>
  <c r="BV848" i="1"/>
  <c r="BW844" i="1"/>
  <c r="BV844" i="1"/>
  <c r="BW840" i="1"/>
  <c r="BV840" i="1"/>
  <c r="BV836" i="1"/>
  <c r="BW836" i="1"/>
  <c r="BW832" i="1"/>
  <c r="BV832" i="1"/>
  <c r="BW828" i="1"/>
  <c r="BV828" i="1"/>
  <c r="BW824" i="1"/>
  <c r="BV824" i="1"/>
  <c r="BW820" i="1"/>
  <c r="BV820" i="1"/>
  <c r="BW816" i="1"/>
  <c r="BV816" i="1"/>
  <c r="BW812" i="1"/>
  <c r="BV812" i="1"/>
  <c r="BV808" i="1"/>
  <c r="BW808" i="1"/>
  <c r="BW804" i="1"/>
  <c r="BV804" i="1"/>
  <c r="BW800" i="1"/>
  <c r="BV800" i="1"/>
  <c r="BW796" i="1"/>
  <c r="BV796" i="1"/>
  <c r="BW792" i="1"/>
  <c r="BV792" i="1"/>
  <c r="BW788" i="1"/>
  <c r="BV788" i="1"/>
  <c r="BW784" i="1"/>
  <c r="BV784" i="1"/>
  <c r="BV780" i="1"/>
  <c r="BW780" i="1"/>
  <c r="BW776" i="1"/>
  <c r="BV776" i="1"/>
  <c r="BV772" i="1"/>
  <c r="BW772" i="1"/>
  <c r="BW768" i="1"/>
  <c r="BV768" i="1"/>
  <c r="BW764" i="1"/>
  <c r="BV764" i="1"/>
  <c r="BW760" i="1"/>
  <c r="BV760" i="1"/>
  <c r="BW756" i="1"/>
  <c r="BV756" i="1"/>
  <c r="BW752" i="1"/>
  <c r="BV752" i="1"/>
  <c r="BW748" i="1"/>
  <c r="BV748" i="1"/>
  <c r="BW744" i="1"/>
  <c r="BV744" i="1"/>
  <c r="BW740" i="1"/>
  <c r="BV740" i="1"/>
  <c r="BW736" i="1"/>
  <c r="BV736" i="1"/>
  <c r="BW732" i="1"/>
  <c r="BV732" i="1"/>
  <c r="BW728" i="1"/>
  <c r="BV728" i="1"/>
  <c r="BW724" i="1"/>
  <c r="BV724" i="1"/>
  <c r="BW720" i="1"/>
  <c r="BV720" i="1"/>
  <c r="BW716" i="1"/>
  <c r="BV716" i="1"/>
  <c r="BW712" i="1"/>
  <c r="BV712" i="1"/>
  <c r="BW708" i="1"/>
  <c r="BV708" i="1"/>
  <c r="BW704" i="1"/>
  <c r="BV704" i="1"/>
  <c r="BW700" i="1"/>
  <c r="BV700" i="1"/>
  <c r="BW696" i="1"/>
  <c r="BV696" i="1"/>
  <c r="BW692" i="1"/>
  <c r="BV692" i="1"/>
  <c r="BW688" i="1"/>
  <c r="BV688" i="1"/>
  <c r="BW684" i="1"/>
  <c r="BV684" i="1"/>
  <c r="BW680" i="1"/>
  <c r="BV680" i="1"/>
  <c r="BW676" i="1"/>
  <c r="BV676" i="1"/>
  <c r="BW672" i="1"/>
  <c r="BV672" i="1"/>
  <c r="BW668" i="1"/>
  <c r="BV668" i="1"/>
  <c r="BW664" i="1"/>
  <c r="BV664" i="1"/>
  <c r="BW660" i="1"/>
  <c r="BV660" i="1"/>
  <c r="BW656" i="1"/>
  <c r="BV656" i="1"/>
  <c r="BW652" i="1"/>
  <c r="BV652" i="1"/>
  <c r="BW648" i="1"/>
  <c r="BV648" i="1"/>
  <c r="BW644" i="1"/>
  <c r="BV644" i="1"/>
  <c r="BW640" i="1"/>
  <c r="BV640" i="1"/>
  <c r="BW636" i="1"/>
  <c r="BV636" i="1"/>
  <c r="BW632" i="1"/>
  <c r="BV632" i="1"/>
  <c r="BW628" i="1"/>
  <c r="BV628" i="1"/>
  <c r="BW624" i="1"/>
  <c r="BV624" i="1"/>
  <c r="BW620" i="1"/>
  <c r="BV620" i="1"/>
  <c r="BW616" i="1"/>
  <c r="BV616" i="1"/>
  <c r="BW612" i="1"/>
  <c r="BV612" i="1"/>
  <c r="BW608" i="1"/>
  <c r="BV608" i="1"/>
  <c r="BW604" i="1"/>
  <c r="BV604" i="1"/>
  <c r="BW600" i="1"/>
  <c r="BV600" i="1"/>
  <c r="BW596" i="1"/>
  <c r="BV596" i="1"/>
  <c r="BW592" i="1"/>
  <c r="BV592" i="1"/>
  <c r="BW588" i="1"/>
  <c r="BV588" i="1"/>
  <c r="BW584" i="1"/>
  <c r="BV584" i="1"/>
  <c r="BW580" i="1"/>
  <c r="BV580" i="1"/>
  <c r="BW576" i="1"/>
  <c r="BV576" i="1"/>
  <c r="BV572" i="1"/>
  <c r="BW572" i="1"/>
  <c r="BW568" i="1"/>
  <c r="BV568" i="1"/>
  <c r="BW564" i="1"/>
  <c r="BV564" i="1"/>
  <c r="BW560" i="1"/>
  <c r="BV560" i="1"/>
  <c r="BW556" i="1"/>
  <c r="BV556" i="1"/>
  <c r="BW552" i="1"/>
  <c r="BV552" i="1"/>
  <c r="BW548" i="1"/>
  <c r="BV548" i="1"/>
  <c r="BW544" i="1"/>
  <c r="BV544" i="1"/>
  <c r="BW540" i="1"/>
  <c r="BV540" i="1"/>
  <c r="BW536" i="1"/>
  <c r="BV536" i="1"/>
  <c r="BW532" i="1"/>
  <c r="BV532" i="1"/>
  <c r="BW528" i="1"/>
  <c r="BV528" i="1"/>
  <c r="BW524" i="1"/>
  <c r="BV524" i="1"/>
  <c r="BW520" i="1"/>
  <c r="BV520" i="1"/>
  <c r="BW516" i="1"/>
  <c r="BV516" i="1"/>
  <c r="BW512" i="1"/>
  <c r="BV512" i="1"/>
  <c r="BW508" i="1"/>
  <c r="BV508" i="1"/>
  <c r="BW504" i="1"/>
  <c r="BV504" i="1"/>
  <c r="BW500" i="1"/>
  <c r="BV500" i="1"/>
  <c r="BW496" i="1"/>
  <c r="BV496" i="1"/>
  <c r="BW492" i="1"/>
  <c r="BV492" i="1"/>
  <c r="BW488" i="1"/>
  <c r="BV488" i="1"/>
  <c r="BW484" i="1"/>
  <c r="BV484" i="1"/>
  <c r="BW480" i="1"/>
  <c r="BV480" i="1"/>
  <c r="BW476" i="1"/>
  <c r="BV476" i="1"/>
  <c r="BW472" i="1"/>
  <c r="BV472" i="1"/>
  <c r="BW468" i="1"/>
  <c r="BV468" i="1"/>
  <c r="BW464" i="1"/>
  <c r="BV464" i="1"/>
  <c r="BW460" i="1"/>
  <c r="BV460" i="1"/>
  <c r="BW456" i="1"/>
  <c r="BV456" i="1"/>
  <c r="BW452" i="1"/>
  <c r="BV452" i="1"/>
  <c r="BW448" i="1"/>
  <c r="BV448" i="1"/>
  <c r="BV444" i="1"/>
  <c r="BW444" i="1"/>
  <c r="BW440" i="1"/>
  <c r="BV440" i="1"/>
  <c r="BW436" i="1"/>
  <c r="BV436" i="1"/>
  <c r="BW432" i="1"/>
  <c r="BV432" i="1"/>
  <c r="BW428" i="1"/>
  <c r="BV428" i="1"/>
  <c r="BW424" i="1"/>
  <c r="BV424" i="1"/>
  <c r="BW420" i="1"/>
  <c r="BV420" i="1"/>
  <c r="BW416" i="1"/>
  <c r="BV416" i="1"/>
  <c r="BW412" i="1"/>
  <c r="BV412" i="1"/>
  <c r="BW408" i="1"/>
  <c r="BV408" i="1"/>
  <c r="BW1075" i="1"/>
  <c r="BV1075" i="1"/>
  <c r="BV1071" i="1"/>
  <c r="BW1071" i="1"/>
  <c r="BW1067" i="1"/>
  <c r="BV1067" i="1"/>
  <c r="BW1063" i="1"/>
  <c r="BV1063" i="1"/>
  <c r="BW1059" i="1"/>
  <c r="BV1059" i="1"/>
  <c r="BW1055" i="1"/>
  <c r="BV1055" i="1"/>
  <c r="BW1051" i="1"/>
  <c r="BV1051" i="1"/>
  <c r="BW1047" i="1"/>
  <c r="BV1047" i="1"/>
  <c r="BW1043" i="1"/>
  <c r="BV1043" i="1"/>
  <c r="BW1039" i="1"/>
  <c r="BV1039" i="1"/>
  <c r="BW1035" i="1"/>
  <c r="BV1035" i="1"/>
  <c r="BW1031" i="1"/>
  <c r="BV1031" i="1"/>
  <c r="BW1027" i="1"/>
  <c r="BV1027" i="1"/>
  <c r="BW1023" i="1"/>
  <c r="BV1023" i="1"/>
  <c r="BW1019" i="1"/>
  <c r="BV1019" i="1"/>
  <c r="BW1015" i="1"/>
  <c r="BV1015" i="1"/>
  <c r="BW1011" i="1"/>
  <c r="BV1011" i="1"/>
  <c r="BW1007" i="1"/>
  <c r="BV1007" i="1"/>
  <c r="BW1003" i="1"/>
  <c r="BV1003" i="1"/>
  <c r="BW999" i="1"/>
  <c r="BV999" i="1"/>
  <c r="BW995" i="1"/>
  <c r="BV995" i="1"/>
  <c r="BW991" i="1"/>
  <c r="BV991" i="1"/>
  <c r="BW987" i="1"/>
  <c r="BV987" i="1"/>
  <c r="BW983" i="1"/>
  <c r="BV983" i="1"/>
  <c r="BW979" i="1"/>
  <c r="BV979" i="1"/>
  <c r="BW975" i="1"/>
  <c r="BV975" i="1"/>
  <c r="BW971" i="1"/>
  <c r="BV971" i="1"/>
  <c r="BW967" i="1"/>
  <c r="BV967" i="1"/>
  <c r="BW963" i="1"/>
  <c r="BV963" i="1"/>
  <c r="BW959" i="1"/>
  <c r="BV959" i="1"/>
  <c r="BW955" i="1"/>
  <c r="BV955" i="1"/>
  <c r="BW951" i="1"/>
  <c r="BV951" i="1"/>
  <c r="BW947" i="1"/>
  <c r="BV947" i="1"/>
  <c r="BW943" i="1"/>
  <c r="BV943" i="1"/>
  <c r="BW939" i="1"/>
  <c r="BV939" i="1"/>
  <c r="BW935" i="1"/>
  <c r="BV935" i="1"/>
  <c r="BW931" i="1"/>
  <c r="BV931" i="1"/>
  <c r="BW927" i="1"/>
  <c r="BV927" i="1"/>
  <c r="BW923" i="1"/>
  <c r="BV923" i="1"/>
  <c r="BW919" i="1"/>
  <c r="BV919" i="1"/>
  <c r="BW915" i="1"/>
  <c r="BV915" i="1"/>
  <c r="BW911" i="1"/>
  <c r="BV911" i="1"/>
  <c r="BW907" i="1"/>
  <c r="BV907" i="1"/>
  <c r="BW903" i="1"/>
  <c r="BV903" i="1"/>
  <c r="BW899" i="1"/>
  <c r="BV899" i="1"/>
  <c r="BW895" i="1"/>
  <c r="BV895" i="1"/>
  <c r="BW891" i="1"/>
  <c r="BV891" i="1"/>
  <c r="BW887" i="1"/>
  <c r="BV887" i="1"/>
  <c r="BW883" i="1"/>
  <c r="BV883" i="1"/>
  <c r="BW879" i="1"/>
  <c r="BV879" i="1"/>
  <c r="BW875" i="1"/>
  <c r="BV875" i="1"/>
  <c r="BW871" i="1"/>
  <c r="BV871" i="1"/>
  <c r="BW867" i="1"/>
  <c r="BV867" i="1"/>
  <c r="BW863" i="1"/>
  <c r="BV863" i="1"/>
  <c r="BW859" i="1"/>
  <c r="BV859" i="1"/>
  <c r="BW855" i="1"/>
  <c r="BV855" i="1"/>
  <c r="BW851" i="1"/>
  <c r="BV851" i="1"/>
  <c r="BW847" i="1"/>
  <c r="BV847" i="1"/>
  <c r="BW843" i="1"/>
  <c r="BV843" i="1"/>
  <c r="BW839" i="1"/>
  <c r="BV839" i="1"/>
  <c r="BW835" i="1"/>
  <c r="BV835" i="1"/>
  <c r="BW831" i="1"/>
  <c r="BV831" i="1"/>
  <c r="BW827" i="1"/>
  <c r="BV827" i="1"/>
  <c r="BW823" i="1"/>
  <c r="BV823" i="1"/>
  <c r="BW819" i="1"/>
  <c r="BV819" i="1"/>
  <c r="BW815" i="1"/>
  <c r="BV815" i="1"/>
  <c r="BW811" i="1"/>
  <c r="BV811" i="1"/>
  <c r="BW807" i="1"/>
  <c r="BV807" i="1"/>
  <c r="BW803" i="1"/>
  <c r="BV803" i="1"/>
  <c r="BW799" i="1"/>
  <c r="BV799" i="1"/>
  <c r="BW795" i="1"/>
  <c r="BV795" i="1"/>
  <c r="BW791" i="1"/>
  <c r="BV791" i="1"/>
  <c r="BW787" i="1"/>
  <c r="BV787" i="1"/>
  <c r="BW783" i="1"/>
  <c r="BV783" i="1"/>
  <c r="BW779" i="1"/>
  <c r="BV779" i="1"/>
  <c r="BW775" i="1"/>
  <c r="BV775" i="1"/>
  <c r="BW771" i="1"/>
  <c r="BV771" i="1"/>
  <c r="BW767" i="1"/>
  <c r="BV767" i="1"/>
  <c r="BW763" i="1"/>
  <c r="BV763" i="1"/>
  <c r="BW759" i="1"/>
  <c r="BV759" i="1"/>
  <c r="BW755" i="1"/>
  <c r="BV755" i="1"/>
  <c r="BV751" i="1"/>
  <c r="BW751" i="1"/>
  <c r="BW747" i="1"/>
  <c r="BV747" i="1"/>
  <c r="BW743" i="1"/>
  <c r="BV743" i="1"/>
  <c r="BW739" i="1"/>
  <c r="BV739" i="1"/>
  <c r="BW735" i="1"/>
  <c r="BV735" i="1"/>
  <c r="BW731" i="1"/>
  <c r="BV731" i="1"/>
  <c r="BW727" i="1"/>
  <c r="BV727" i="1"/>
  <c r="BV723" i="1"/>
  <c r="BW723" i="1"/>
  <c r="BW719" i="1"/>
  <c r="BV719" i="1"/>
  <c r="BW715" i="1"/>
  <c r="BV715" i="1"/>
  <c r="BW711" i="1"/>
  <c r="BV711" i="1"/>
  <c r="BW707" i="1"/>
  <c r="BV707" i="1"/>
  <c r="BW703" i="1"/>
  <c r="BV703" i="1"/>
  <c r="BW699" i="1"/>
  <c r="BV699" i="1"/>
  <c r="BV695" i="1"/>
  <c r="BW695" i="1"/>
  <c r="BW691" i="1"/>
  <c r="BV691" i="1"/>
  <c r="BW687" i="1"/>
  <c r="BV687" i="1"/>
  <c r="BW683" i="1"/>
  <c r="BV683" i="1"/>
  <c r="BW679" i="1"/>
  <c r="BV679" i="1"/>
  <c r="BW675" i="1"/>
  <c r="BV675" i="1"/>
  <c r="BW671" i="1"/>
  <c r="BV671" i="1"/>
  <c r="BW667" i="1"/>
  <c r="BV667" i="1"/>
  <c r="BW663" i="1"/>
  <c r="BV663" i="1"/>
  <c r="BW659" i="1"/>
  <c r="BV659" i="1"/>
  <c r="BW655" i="1"/>
  <c r="BV655" i="1"/>
  <c r="BW651" i="1"/>
  <c r="BV651" i="1"/>
  <c r="BW647" i="1"/>
  <c r="BV647" i="1"/>
  <c r="BW643" i="1"/>
  <c r="BV643" i="1"/>
  <c r="BW639" i="1"/>
  <c r="BV639" i="1"/>
  <c r="BW635" i="1"/>
  <c r="BV635" i="1"/>
  <c r="BW631" i="1"/>
  <c r="BV631" i="1"/>
  <c r="BW627" i="1"/>
  <c r="BV627" i="1"/>
  <c r="BW623" i="1"/>
  <c r="BV623" i="1"/>
  <c r="BW619" i="1"/>
  <c r="BV619" i="1"/>
  <c r="BV615" i="1"/>
  <c r="BW615" i="1"/>
  <c r="BW611" i="1"/>
  <c r="BV611" i="1"/>
  <c r="BW607" i="1"/>
  <c r="BV607" i="1"/>
  <c r="BW603" i="1"/>
  <c r="BV603" i="1"/>
  <c r="BW599" i="1"/>
  <c r="BV599" i="1"/>
  <c r="BW595" i="1"/>
  <c r="BV595" i="1"/>
  <c r="BW591" i="1"/>
  <c r="BV591" i="1"/>
  <c r="BW587" i="1"/>
  <c r="BV587" i="1"/>
  <c r="BW583" i="1"/>
  <c r="BV583" i="1"/>
  <c r="BW579" i="1"/>
  <c r="BV579" i="1"/>
  <c r="BW575" i="1"/>
  <c r="BV575" i="1"/>
  <c r="BW571" i="1"/>
  <c r="BV571" i="1"/>
  <c r="BW567" i="1"/>
  <c r="BV567" i="1"/>
  <c r="BW563" i="1"/>
  <c r="BV563" i="1"/>
  <c r="BW559" i="1"/>
  <c r="BV559" i="1"/>
  <c r="BW555" i="1"/>
  <c r="BV555" i="1"/>
  <c r="BW551" i="1"/>
  <c r="BV551" i="1"/>
  <c r="BW547" i="1"/>
  <c r="BV547" i="1"/>
  <c r="BW543" i="1"/>
  <c r="BV543" i="1"/>
  <c r="BW539" i="1"/>
  <c r="BV539" i="1"/>
  <c r="BW535" i="1"/>
  <c r="BV535" i="1"/>
  <c r="BW531" i="1"/>
  <c r="BV531" i="1"/>
  <c r="BW527" i="1"/>
  <c r="BV527" i="1"/>
  <c r="BW523" i="1"/>
  <c r="BV523" i="1"/>
  <c r="BW519" i="1"/>
  <c r="BV519" i="1"/>
  <c r="BW515" i="1"/>
  <c r="BV515" i="1"/>
  <c r="BW511" i="1"/>
  <c r="BV511" i="1"/>
  <c r="BW507" i="1"/>
  <c r="BV507" i="1"/>
  <c r="BW503" i="1"/>
  <c r="BV503" i="1"/>
  <c r="BW499" i="1"/>
  <c r="BV499" i="1"/>
  <c r="BW495" i="1"/>
  <c r="BV495" i="1"/>
  <c r="BW491" i="1"/>
  <c r="BV491" i="1"/>
  <c r="BV487" i="1"/>
  <c r="BW487" i="1"/>
  <c r="BW483" i="1"/>
  <c r="BV483" i="1"/>
  <c r="BW479" i="1"/>
  <c r="BV479" i="1"/>
  <c r="BW475" i="1"/>
  <c r="BV475" i="1"/>
  <c r="BW471" i="1"/>
  <c r="BV471" i="1"/>
  <c r="BW467" i="1"/>
  <c r="BV467" i="1"/>
  <c r="BW463" i="1"/>
  <c r="BV463" i="1"/>
  <c r="BW459" i="1"/>
  <c r="BV459" i="1"/>
  <c r="BW455" i="1"/>
  <c r="BV455" i="1"/>
  <c r="BW451" i="1"/>
  <c r="BV451" i="1"/>
  <c r="BW447" i="1"/>
  <c r="BV447" i="1"/>
  <c r="BW443" i="1"/>
  <c r="BV443" i="1"/>
  <c r="BW439" i="1"/>
  <c r="BV439" i="1"/>
  <c r="BW435" i="1"/>
  <c r="BV435" i="1"/>
  <c r="BW431" i="1"/>
  <c r="BV431" i="1"/>
  <c r="BW427" i="1"/>
  <c r="BV427" i="1"/>
  <c r="BW423" i="1"/>
  <c r="BV423" i="1"/>
  <c r="BW419" i="1"/>
  <c r="BV419" i="1"/>
  <c r="BW415" i="1"/>
  <c r="BV415" i="1"/>
  <c r="BW411" i="1"/>
  <c r="BV411" i="1"/>
  <c r="BW407" i="1"/>
  <c r="BV407" i="1"/>
  <c r="BW1078" i="1"/>
  <c r="BV1078" i="1"/>
  <c r="BW1074" i="1"/>
  <c r="BV1074" i="1"/>
  <c r="BW1070" i="1"/>
  <c r="BV1070" i="1"/>
  <c r="BW1066" i="1"/>
  <c r="BV1066" i="1"/>
  <c r="BW1062" i="1"/>
  <c r="BV1062" i="1"/>
  <c r="BW1058" i="1"/>
  <c r="BV1058" i="1"/>
  <c r="BW1054" i="1"/>
  <c r="BV1054" i="1"/>
  <c r="BW1050" i="1"/>
  <c r="BV1050" i="1"/>
  <c r="BW1046" i="1"/>
  <c r="BV1046" i="1"/>
  <c r="BW1042" i="1"/>
  <c r="BV1042" i="1"/>
  <c r="BW1038" i="1"/>
  <c r="BV1038" i="1"/>
  <c r="BW1034" i="1"/>
  <c r="BV1034" i="1"/>
  <c r="BW1030" i="1"/>
  <c r="BV1030" i="1"/>
  <c r="BW1026" i="1"/>
  <c r="BV1026" i="1"/>
  <c r="BW1022" i="1"/>
  <c r="BV1022" i="1"/>
  <c r="BW1018" i="1"/>
  <c r="BV1018" i="1"/>
  <c r="BW1014" i="1"/>
  <c r="BV1014" i="1"/>
  <c r="BW1010" i="1"/>
  <c r="BV1010" i="1"/>
  <c r="BW1006" i="1"/>
  <c r="BV1006" i="1"/>
  <c r="BW1002" i="1"/>
  <c r="BV1002" i="1"/>
  <c r="BW998" i="1"/>
  <c r="BV998" i="1"/>
  <c r="BW994" i="1"/>
  <c r="BV994" i="1"/>
  <c r="BW990" i="1"/>
  <c r="BV990" i="1"/>
  <c r="BW986" i="1"/>
  <c r="BV986" i="1"/>
  <c r="BW982" i="1"/>
  <c r="BV982" i="1"/>
  <c r="BW978" i="1"/>
  <c r="BV978" i="1"/>
  <c r="BW974" i="1"/>
  <c r="BV974" i="1"/>
  <c r="BW970" i="1"/>
  <c r="BV970" i="1"/>
  <c r="BW966" i="1"/>
  <c r="BV966" i="1"/>
  <c r="BW962" i="1"/>
  <c r="BV962" i="1"/>
  <c r="BW958" i="1"/>
  <c r="BV958" i="1"/>
  <c r="BW954" i="1"/>
  <c r="BV954" i="1"/>
  <c r="BW950" i="1"/>
  <c r="BV950" i="1"/>
  <c r="BW946" i="1"/>
  <c r="BV946" i="1"/>
  <c r="BW942" i="1"/>
  <c r="BV942" i="1"/>
  <c r="BW938" i="1"/>
  <c r="BV938" i="1"/>
  <c r="BW934" i="1"/>
  <c r="BV934" i="1"/>
  <c r="BW930" i="1"/>
  <c r="BV930" i="1"/>
  <c r="BW926" i="1"/>
  <c r="BV926" i="1"/>
  <c r="BW922" i="1"/>
  <c r="BV922" i="1"/>
  <c r="BW918" i="1"/>
  <c r="BV918" i="1"/>
  <c r="BW914" i="1"/>
  <c r="BV914" i="1"/>
  <c r="BW910" i="1"/>
  <c r="BV910" i="1"/>
  <c r="BW906" i="1"/>
  <c r="BV906" i="1"/>
  <c r="BW902" i="1"/>
  <c r="BV902" i="1"/>
  <c r="BW898" i="1"/>
  <c r="BV898" i="1"/>
  <c r="BW894" i="1"/>
  <c r="BV894" i="1"/>
  <c r="BW890" i="1"/>
  <c r="BV890" i="1"/>
  <c r="BW886" i="1"/>
  <c r="BV886" i="1"/>
  <c r="BW882" i="1"/>
  <c r="BV882" i="1"/>
  <c r="BW878" i="1"/>
  <c r="BV878" i="1"/>
  <c r="BW874" i="1"/>
  <c r="BV874" i="1"/>
  <c r="BW870" i="1"/>
  <c r="BV870" i="1"/>
  <c r="BW866" i="1"/>
  <c r="BV866" i="1"/>
  <c r="BW862" i="1"/>
  <c r="BV862" i="1"/>
  <c r="BW858" i="1"/>
  <c r="BV858" i="1"/>
  <c r="BW854" i="1"/>
  <c r="BV854" i="1"/>
  <c r="BW850" i="1"/>
  <c r="BV850" i="1"/>
  <c r="BW846" i="1"/>
  <c r="BV846" i="1"/>
  <c r="BW842" i="1"/>
  <c r="BV842" i="1"/>
  <c r="BW838" i="1"/>
  <c r="BV838" i="1"/>
  <c r="BW834" i="1"/>
  <c r="BV834" i="1"/>
  <c r="BW830" i="1"/>
  <c r="BV830" i="1"/>
  <c r="BW826" i="1"/>
  <c r="BV826" i="1"/>
  <c r="BW822" i="1"/>
  <c r="BV822" i="1"/>
  <c r="BW818" i="1"/>
  <c r="BV818" i="1"/>
  <c r="BW814" i="1"/>
  <c r="BV814" i="1"/>
  <c r="BW810" i="1"/>
  <c r="BV810" i="1"/>
  <c r="BW806" i="1"/>
  <c r="BV806" i="1"/>
  <c r="BW802" i="1"/>
  <c r="BV802" i="1"/>
  <c r="BW798" i="1"/>
  <c r="BV798" i="1"/>
  <c r="BW794" i="1"/>
  <c r="BV794" i="1"/>
  <c r="BW790" i="1"/>
  <c r="BV790" i="1"/>
  <c r="BW786" i="1"/>
  <c r="BV786" i="1"/>
  <c r="BW782" i="1"/>
  <c r="BV782" i="1"/>
  <c r="BW778" i="1"/>
  <c r="BV778" i="1"/>
  <c r="BW774" i="1"/>
  <c r="BV774" i="1"/>
  <c r="BW770" i="1"/>
  <c r="BV770" i="1"/>
  <c r="BW766" i="1"/>
  <c r="BV766" i="1"/>
  <c r="BW762" i="1"/>
  <c r="BV762" i="1"/>
  <c r="BW758" i="1"/>
  <c r="BV758" i="1"/>
  <c r="BW754" i="1"/>
  <c r="BV754" i="1"/>
  <c r="BW750" i="1"/>
  <c r="BV750" i="1"/>
  <c r="BW746" i="1"/>
  <c r="BV746" i="1"/>
  <c r="BW742" i="1"/>
  <c r="BV742" i="1"/>
  <c r="BW738" i="1"/>
  <c r="BV738" i="1"/>
  <c r="BW734" i="1"/>
  <c r="BV734" i="1"/>
  <c r="BW730" i="1"/>
  <c r="BV730" i="1"/>
  <c r="BW726" i="1"/>
  <c r="BV726" i="1"/>
  <c r="BW722" i="1"/>
  <c r="BV722" i="1"/>
  <c r="BW718" i="1"/>
  <c r="BV718" i="1"/>
  <c r="BW714" i="1"/>
  <c r="BV714" i="1"/>
  <c r="BW710" i="1"/>
  <c r="BV710" i="1"/>
  <c r="BW706" i="1"/>
  <c r="BV706" i="1"/>
  <c r="BW702" i="1"/>
  <c r="BV702" i="1"/>
  <c r="BW698" i="1"/>
  <c r="BV698" i="1"/>
  <c r="BW694" i="1"/>
  <c r="BV694" i="1"/>
  <c r="BW690" i="1"/>
  <c r="BV690" i="1"/>
  <c r="BW686" i="1"/>
  <c r="BV686" i="1"/>
  <c r="BW682" i="1"/>
  <c r="BV682" i="1"/>
  <c r="BW678" i="1"/>
  <c r="BV678" i="1"/>
  <c r="BW674" i="1"/>
  <c r="BV674" i="1"/>
  <c r="BW670" i="1"/>
  <c r="BV670" i="1"/>
  <c r="BW666" i="1"/>
  <c r="BV666" i="1"/>
  <c r="BW662" i="1"/>
  <c r="BV662" i="1"/>
  <c r="BW658" i="1"/>
  <c r="BV658" i="1"/>
  <c r="BW654" i="1"/>
  <c r="BV654" i="1"/>
  <c r="BW650" i="1"/>
  <c r="BV650" i="1"/>
  <c r="BW646" i="1"/>
  <c r="BV646" i="1"/>
  <c r="BW642" i="1"/>
  <c r="BV642" i="1"/>
  <c r="BW638" i="1"/>
  <c r="BV638" i="1"/>
  <c r="BW634" i="1"/>
  <c r="BV634" i="1"/>
  <c r="BW630" i="1"/>
  <c r="BV630" i="1"/>
  <c r="BW626" i="1"/>
  <c r="BV626" i="1"/>
  <c r="BW622" i="1"/>
  <c r="BV622" i="1"/>
  <c r="BW618" i="1"/>
  <c r="BV618" i="1"/>
  <c r="BW614" i="1"/>
  <c r="BV614" i="1"/>
  <c r="BW610" i="1"/>
  <c r="BV610" i="1"/>
  <c r="BW606" i="1"/>
  <c r="BV606" i="1"/>
  <c r="BW602" i="1"/>
  <c r="BV602" i="1"/>
  <c r="BW598" i="1"/>
  <c r="BV598" i="1"/>
  <c r="BW594" i="1"/>
  <c r="BV594" i="1"/>
  <c r="BW590" i="1"/>
  <c r="BV590" i="1"/>
  <c r="BW586" i="1"/>
  <c r="BV586" i="1"/>
  <c r="BW582" i="1"/>
  <c r="BV582" i="1"/>
  <c r="BW578" i="1"/>
  <c r="BV578" i="1"/>
  <c r="BW574" i="1"/>
  <c r="BV574" i="1"/>
  <c r="BW570" i="1"/>
  <c r="BV570" i="1"/>
  <c r="BW566" i="1"/>
  <c r="BV566" i="1"/>
  <c r="BW562" i="1"/>
  <c r="BV562" i="1"/>
  <c r="BW558" i="1"/>
  <c r="BV558" i="1"/>
  <c r="BW554" i="1"/>
  <c r="BV554" i="1"/>
  <c r="BW550" i="1"/>
  <c r="BV550" i="1"/>
  <c r="BW546" i="1"/>
  <c r="BV546" i="1"/>
  <c r="BW542" i="1"/>
  <c r="BV542" i="1"/>
  <c r="BW538" i="1"/>
  <c r="BV538" i="1"/>
  <c r="BW534" i="1"/>
  <c r="BV534" i="1"/>
  <c r="BW530" i="1"/>
  <c r="BV530" i="1"/>
  <c r="BW526" i="1"/>
  <c r="BV526" i="1"/>
  <c r="BW522" i="1"/>
  <c r="BV522" i="1"/>
  <c r="BW518" i="1"/>
  <c r="BV518" i="1"/>
  <c r="BW514" i="1"/>
  <c r="BV514" i="1"/>
  <c r="BW510" i="1"/>
  <c r="BV510" i="1"/>
  <c r="BW506" i="1"/>
  <c r="BV506" i="1"/>
  <c r="BW502" i="1"/>
  <c r="BV502" i="1"/>
  <c r="BW498" i="1"/>
  <c r="BV498" i="1"/>
  <c r="BW494" i="1"/>
  <c r="BV494" i="1"/>
  <c r="BW490" i="1"/>
  <c r="BV490" i="1"/>
  <c r="BW486" i="1"/>
  <c r="BV486" i="1"/>
  <c r="BW482" i="1"/>
  <c r="BV482" i="1"/>
  <c r="BW478" i="1"/>
  <c r="BV478" i="1"/>
  <c r="BW474" i="1"/>
  <c r="BV474" i="1"/>
  <c r="BW470" i="1"/>
  <c r="BV470" i="1"/>
  <c r="BW466" i="1"/>
  <c r="BV466" i="1"/>
  <c r="BW462" i="1"/>
  <c r="BV462" i="1"/>
  <c r="BW458" i="1"/>
  <c r="BV458" i="1"/>
  <c r="BW454" i="1"/>
  <c r="BV454" i="1"/>
  <c r="BW450" i="1"/>
  <c r="BV450" i="1"/>
  <c r="BW446" i="1"/>
  <c r="BV446" i="1"/>
  <c r="BW442" i="1"/>
  <c r="BV442" i="1"/>
  <c r="BW438" i="1"/>
  <c r="BV438" i="1"/>
  <c r="BW434" i="1"/>
  <c r="BV434" i="1"/>
  <c r="BW430" i="1"/>
  <c r="BV430" i="1"/>
  <c r="BW426" i="1"/>
  <c r="BV426" i="1"/>
  <c r="BW422" i="1"/>
  <c r="BV422" i="1"/>
  <c r="BW418" i="1"/>
  <c r="BV418" i="1"/>
  <c r="BW414" i="1"/>
  <c r="BV414" i="1"/>
  <c r="BW410" i="1"/>
  <c r="BV410" i="1"/>
  <c r="BW406" i="1"/>
  <c r="BV406" i="1"/>
  <c r="CG2" i="1"/>
  <c r="CY1" i="1"/>
  <c r="CZ1" i="1" s="1"/>
  <c r="P39" i="4"/>
  <c r="CE29" i="1"/>
  <c r="CE30" i="1"/>
  <c r="CE31" i="1"/>
  <c r="CE32" i="1"/>
  <c r="CE33" i="1"/>
  <c r="CE34" i="1"/>
  <c r="CE35" i="1"/>
  <c r="CE36" i="1"/>
  <c r="CE37" i="1"/>
  <c r="CE38" i="1"/>
  <c r="CE39" i="1"/>
  <c r="CE40" i="1"/>
  <c r="CE41" i="1"/>
  <c r="CE42" i="1"/>
  <c r="CE43" i="1"/>
  <c r="CE44" i="1"/>
  <c r="CE45" i="1"/>
  <c r="CE46" i="1"/>
  <c r="CE47" i="1"/>
  <c r="CE48" i="1"/>
  <c r="CE49" i="1"/>
  <c r="CE50" i="1"/>
  <c r="CE51" i="1"/>
  <c r="CE52" i="1"/>
  <c r="CE53" i="1"/>
  <c r="CE54" i="1"/>
  <c r="CE55" i="1"/>
  <c r="CE56" i="1"/>
  <c r="CE57" i="1"/>
  <c r="CE58" i="1"/>
  <c r="CE59" i="1"/>
  <c r="CE60" i="1"/>
  <c r="CE61" i="1"/>
  <c r="CE62" i="1"/>
  <c r="CE63" i="1"/>
  <c r="CE64" i="1"/>
  <c r="CE65" i="1"/>
  <c r="CE66" i="1"/>
  <c r="CE67" i="1"/>
  <c r="CE68" i="1"/>
  <c r="CE69" i="1"/>
  <c r="CE70" i="1"/>
  <c r="CE71" i="1"/>
  <c r="CE72" i="1"/>
  <c r="CE73" i="1"/>
  <c r="CE74" i="1"/>
  <c r="CE75" i="1"/>
  <c r="CE76" i="1"/>
  <c r="CE77" i="1"/>
  <c r="CE78" i="1"/>
  <c r="CE79" i="1"/>
  <c r="CE80" i="1"/>
  <c r="CE81" i="1"/>
  <c r="CE82" i="1"/>
  <c r="CE83" i="1"/>
  <c r="CE84" i="1"/>
  <c r="CE85" i="1"/>
  <c r="CE86" i="1"/>
  <c r="CE87" i="1"/>
  <c r="CE88" i="1"/>
  <c r="CE89" i="1"/>
  <c r="CE90" i="1"/>
  <c r="CE91" i="1"/>
  <c r="CE92" i="1"/>
  <c r="CE93" i="1"/>
  <c r="CE94" i="1"/>
  <c r="CE95" i="1"/>
  <c r="CE96" i="1"/>
  <c r="CE97" i="1"/>
  <c r="CE98" i="1"/>
  <c r="CE99" i="1"/>
  <c r="CE100" i="1"/>
  <c r="CE101" i="1"/>
  <c r="CE102" i="1"/>
  <c r="CE103" i="1"/>
  <c r="CE104" i="1"/>
  <c r="CE105" i="1"/>
  <c r="CE106" i="1"/>
  <c r="CE107" i="1"/>
  <c r="CE108" i="1"/>
  <c r="CE109" i="1"/>
  <c r="CE110" i="1"/>
  <c r="CE111" i="1"/>
  <c r="CE112" i="1"/>
  <c r="CE113" i="1"/>
  <c r="CE114" i="1"/>
  <c r="CE115" i="1"/>
  <c r="CE116" i="1"/>
  <c r="CE117" i="1"/>
  <c r="CE118" i="1"/>
  <c r="CE119" i="1"/>
  <c r="CE120" i="1"/>
  <c r="CE121" i="1"/>
  <c r="CE122" i="1"/>
  <c r="CE123" i="1"/>
  <c r="CE124" i="1"/>
  <c r="CE125" i="1"/>
  <c r="CE126" i="1"/>
  <c r="CE127" i="1"/>
  <c r="CE128" i="1"/>
  <c r="CE130" i="1"/>
  <c r="CE131" i="1"/>
  <c r="CE132" i="1"/>
  <c r="CE133" i="1"/>
  <c r="CE134" i="1"/>
  <c r="CE135" i="1"/>
  <c r="CE136" i="1"/>
  <c r="CE137" i="1"/>
  <c r="CE138" i="1"/>
  <c r="CE139" i="1"/>
  <c r="CE140" i="1"/>
  <c r="CE141" i="1"/>
  <c r="CE142" i="1"/>
  <c r="CE143" i="1"/>
  <c r="CE144" i="1"/>
  <c r="CE145" i="1"/>
  <c r="CE146" i="1"/>
  <c r="CE147" i="1"/>
  <c r="CE148" i="1"/>
  <c r="CE149" i="1"/>
  <c r="CE150" i="1"/>
  <c r="CE151" i="1"/>
  <c r="CE152" i="1"/>
  <c r="CE153" i="1"/>
  <c r="CE154" i="1"/>
  <c r="CE155" i="1"/>
  <c r="CE156" i="1"/>
  <c r="CE157" i="1"/>
  <c r="CE158" i="1"/>
  <c r="CE159" i="1"/>
  <c r="CE160" i="1"/>
  <c r="CE161" i="1"/>
  <c r="CE162" i="1"/>
  <c r="CE163" i="1"/>
  <c r="CF163" i="1" s="1"/>
  <c r="CE164" i="1"/>
  <c r="CE165" i="1"/>
  <c r="CE166" i="1"/>
  <c r="CE167" i="1"/>
  <c r="CE168" i="1"/>
  <c r="CE169" i="1"/>
  <c r="CE170" i="1"/>
  <c r="CE171" i="1"/>
  <c r="CE172" i="1"/>
  <c r="CE173" i="1"/>
  <c r="CE174" i="1"/>
  <c r="CE175" i="1"/>
  <c r="CE176" i="1"/>
  <c r="CE177" i="1"/>
  <c r="CE178" i="1"/>
  <c r="CE179" i="1"/>
  <c r="CE180" i="1"/>
  <c r="CE181" i="1"/>
  <c r="CE182" i="1"/>
  <c r="CE183" i="1"/>
  <c r="CE184" i="1"/>
  <c r="CE185" i="1"/>
  <c r="CE186" i="1"/>
  <c r="CE187" i="1"/>
  <c r="CE188" i="1"/>
  <c r="CE189" i="1"/>
  <c r="CE190" i="1"/>
  <c r="CE191" i="1"/>
  <c r="CE192" i="1"/>
  <c r="CE193" i="1"/>
  <c r="CE194" i="1"/>
  <c r="CE195" i="1"/>
  <c r="CE196" i="1"/>
  <c r="CE197" i="1"/>
  <c r="CE198" i="1"/>
  <c r="CE199" i="1"/>
  <c r="CE200" i="1"/>
  <c r="CE201" i="1"/>
  <c r="CE202" i="1"/>
  <c r="CE203" i="1"/>
  <c r="CE204" i="1"/>
  <c r="CE205" i="1"/>
  <c r="CE206" i="1"/>
  <c r="CE207" i="1"/>
  <c r="CE208" i="1"/>
  <c r="CE209" i="1"/>
  <c r="CE210" i="1"/>
  <c r="CE211" i="1"/>
  <c r="CE212" i="1"/>
  <c r="CE213" i="1"/>
  <c r="CE214" i="1"/>
  <c r="CE215" i="1"/>
  <c r="CE216" i="1"/>
  <c r="CE217" i="1"/>
  <c r="CE218" i="1"/>
  <c r="CE219" i="1"/>
  <c r="CE220" i="1"/>
  <c r="CE221" i="1"/>
  <c r="CE222" i="1"/>
  <c r="CE223" i="1"/>
  <c r="CE224" i="1"/>
  <c r="CE225" i="1"/>
  <c r="CE226" i="1"/>
  <c r="CE227" i="1"/>
  <c r="CE228" i="1"/>
  <c r="CE229" i="1"/>
  <c r="CE230" i="1"/>
  <c r="CE231" i="1"/>
  <c r="CE232" i="1"/>
  <c r="CE233" i="1"/>
  <c r="CE234" i="1"/>
  <c r="CE235" i="1"/>
  <c r="CE236" i="1"/>
  <c r="CE237" i="1"/>
  <c r="CE238" i="1"/>
  <c r="CE239" i="1"/>
  <c r="CE240" i="1"/>
  <c r="CE241" i="1"/>
  <c r="CF241" i="1" s="1"/>
  <c r="CE242" i="1"/>
  <c r="CE243" i="1"/>
  <c r="CE244" i="1"/>
  <c r="CE245" i="1"/>
  <c r="CE246" i="1"/>
  <c r="CE247" i="1"/>
  <c r="CE248" i="1"/>
  <c r="CE249" i="1"/>
  <c r="CE250" i="1"/>
  <c r="CE251" i="1"/>
  <c r="CE252" i="1"/>
  <c r="CE253" i="1"/>
  <c r="CE254" i="1"/>
  <c r="CE255" i="1"/>
  <c r="CE256" i="1"/>
  <c r="CE257" i="1"/>
  <c r="CE258" i="1"/>
  <c r="CE259" i="1"/>
  <c r="CE260" i="1"/>
  <c r="CE261" i="1"/>
  <c r="CE262" i="1"/>
  <c r="CE263" i="1"/>
  <c r="CE264" i="1"/>
  <c r="CE265" i="1"/>
  <c r="CE266" i="1"/>
  <c r="CE267" i="1"/>
  <c r="CE268" i="1"/>
  <c r="CE269" i="1"/>
  <c r="CE270" i="1"/>
  <c r="CE271" i="1"/>
  <c r="CE272" i="1"/>
  <c r="CE273" i="1"/>
  <c r="CE274" i="1"/>
  <c r="CE275" i="1"/>
  <c r="CE276" i="1"/>
  <c r="CE277" i="1"/>
  <c r="CE278" i="1"/>
  <c r="CE279" i="1"/>
  <c r="CF279" i="1" s="1"/>
  <c r="CE280" i="1"/>
  <c r="CE281" i="1"/>
  <c r="CE282" i="1"/>
  <c r="CE283" i="1"/>
  <c r="CE284" i="1"/>
  <c r="CE285" i="1"/>
  <c r="CE286" i="1"/>
  <c r="CE287" i="1"/>
  <c r="CE288" i="1"/>
  <c r="CE289" i="1"/>
  <c r="CE290" i="1"/>
  <c r="CE291" i="1"/>
  <c r="CE292" i="1"/>
  <c r="CE293" i="1"/>
  <c r="CE294" i="1"/>
  <c r="CE295" i="1"/>
  <c r="CE296" i="1"/>
  <c r="CE297" i="1"/>
  <c r="CE298" i="1"/>
  <c r="CE299" i="1"/>
  <c r="CE300" i="1"/>
  <c r="CE301" i="1"/>
  <c r="CE302" i="1"/>
  <c r="CE303" i="1"/>
  <c r="CE304" i="1"/>
  <c r="CE305" i="1"/>
  <c r="CE306" i="1"/>
  <c r="CE307" i="1"/>
  <c r="CE308" i="1"/>
  <c r="CE309" i="1"/>
  <c r="CE310" i="1"/>
  <c r="CE311" i="1"/>
  <c r="CE312" i="1"/>
  <c r="CE313" i="1"/>
  <c r="CE314" i="1"/>
  <c r="CE315" i="1"/>
  <c r="CE316" i="1"/>
  <c r="CE317" i="1"/>
  <c r="CE318" i="1"/>
  <c r="CE319" i="1"/>
  <c r="CE320" i="1"/>
  <c r="CE321" i="1"/>
  <c r="CE322" i="1"/>
  <c r="CE323" i="1"/>
  <c r="CE324" i="1"/>
  <c r="CE325" i="1"/>
  <c r="CE326" i="1"/>
  <c r="CE327" i="1"/>
  <c r="CE328" i="1"/>
  <c r="CE329" i="1"/>
  <c r="CE330" i="1"/>
  <c r="CE331" i="1"/>
  <c r="CE332" i="1"/>
  <c r="CE333" i="1"/>
  <c r="CE334" i="1"/>
  <c r="CE335" i="1"/>
  <c r="CE336" i="1"/>
  <c r="CE337" i="1"/>
  <c r="CE338" i="1"/>
  <c r="CE339" i="1"/>
  <c r="CE340" i="1"/>
  <c r="CE341" i="1"/>
  <c r="CE342" i="1"/>
  <c r="CE343" i="1"/>
  <c r="CE344" i="1"/>
  <c r="CE345" i="1"/>
  <c r="CE346" i="1"/>
  <c r="CE347" i="1"/>
  <c r="CE348" i="1"/>
  <c r="CE349" i="1"/>
  <c r="CE350" i="1"/>
  <c r="CE351" i="1"/>
  <c r="CE352" i="1"/>
  <c r="CE353" i="1"/>
  <c r="CE354" i="1"/>
  <c r="CE355" i="1"/>
  <c r="CE356" i="1"/>
  <c r="CE357" i="1"/>
  <c r="CE358" i="1"/>
  <c r="CE359" i="1"/>
  <c r="CE360" i="1"/>
  <c r="CE361" i="1"/>
  <c r="CE362" i="1"/>
  <c r="CE363" i="1"/>
  <c r="CF363" i="1" s="1"/>
  <c r="CE364" i="1"/>
  <c r="CE365" i="1"/>
  <c r="CE366" i="1"/>
  <c r="CE367" i="1"/>
  <c r="CE368" i="1"/>
  <c r="CE369" i="1"/>
  <c r="CE370" i="1"/>
  <c r="CE371" i="1"/>
  <c r="CE372" i="1"/>
  <c r="CE373" i="1"/>
  <c r="CE374" i="1"/>
  <c r="CE375" i="1"/>
  <c r="CE376" i="1"/>
  <c r="CE377" i="1"/>
  <c r="CE378" i="1"/>
  <c r="CE379" i="1"/>
  <c r="CE380" i="1"/>
  <c r="CE381" i="1"/>
  <c r="CE382" i="1"/>
  <c r="CE383" i="1"/>
  <c r="CE384" i="1"/>
  <c r="CE385" i="1"/>
  <c r="CE388" i="1"/>
  <c r="CE389" i="1"/>
  <c r="CE390" i="1"/>
  <c r="CE391" i="1"/>
  <c r="CE392" i="1"/>
  <c r="CE393" i="1"/>
  <c r="CF393" i="1" s="1"/>
  <c r="CE394" i="1"/>
  <c r="CF394" i="1" s="1"/>
  <c r="CE395" i="1"/>
  <c r="CE396" i="1"/>
  <c r="CE397" i="1"/>
  <c r="CF397" i="1" s="1"/>
  <c r="CE398" i="1"/>
  <c r="CE399" i="1"/>
  <c r="CF399" i="1" s="1"/>
  <c r="CE400" i="1"/>
  <c r="CF400" i="1" s="1"/>
  <c r="CE401" i="1"/>
  <c r="CF401" i="1" s="1"/>
  <c r="CE402" i="1"/>
  <c r="CF402" i="1" s="1"/>
  <c r="CE403" i="1"/>
  <c r="CF403" i="1" s="1"/>
  <c r="CE404" i="1"/>
  <c r="CF404" i="1" s="1"/>
  <c r="CE405" i="1"/>
  <c r="CF405" i="1" s="1"/>
  <c r="CE406" i="1"/>
  <c r="CE407" i="1"/>
  <c r="CF407" i="1" s="1"/>
  <c r="CE408" i="1"/>
  <c r="CF408" i="1" s="1"/>
  <c r="CE409" i="1"/>
  <c r="CF409" i="1" s="1"/>
  <c r="CE410" i="1"/>
  <c r="CF410" i="1" s="1"/>
  <c r="CE411" i="1"/>
  <c r="CF411" i="1" s="1"/>
  <c r="CE412" i="1"/>
  <c r="CF412" i="1" s="1"/>
  <c r="CE413" i="1"/>
  <c r="CF413" i="1" s="1"/>
  <c r="CE414" i="1"/>
  <c r="CF414" i="1" s="1"/>
  <c r="CE415" i="1"/>
  <c r="CF415" i="1" s="1"/>
  <c r="CE416" i="1"/>
  <c r="CF416" i="1" s="1"/>
  <c r="CE417" i="1"/>
  <c r="CF417" i="1" s="1"/>
  <c r="CE418" i="1"/>
  <c r="CF418" i="1" s="1"/>
  <c r="CE419" i="1"/>
  <c r="CF419" i="1" s="1"/>
  <c r="CE420" i="1"/>
  <c r="CF420" i="1" s="1"/>
  <c r="CE421" i="1"/>
  <c r="CF421" i="1" s="1"/>
  <c r="CE422" i="1"/>
  <c r="CF422" i="1" s="1"/>
  <c r="CE423" i="1"/>
  <c r="CF423" i="1" s="1"/>
  <c r="CE424" i="1"/>
  <c r="CF424" i="1" s="1"/>
  <c r="CE425" i="1"/>
  <c r="CF425" i="1" s="1"/>
  <c r="CE426" i="1"/>
  <c r="CF426" i="1" s="1"/>
  <c r="CE427" i="1"/>
  <c r="CF427" i="1" s="1"/>
  <c r="CE428" i="1"/>
  <c r="CF428" i="1" s="1"/>
  <c r="CE429" i="1"/>
  <c r="CF429" i="1" s="1"/>
  <c r="CE430" i="1"/>
  <c r="CF430" i="1" s="1"/>
  <c r="CE431" i="1"/>
  <c r="CF431" i="1" s="1"/>
  <c r="CE432" i="1"/>
  <c r="CF432" i="1" s="1"/>
  <c r="CE433" i="1"/>
  <c r="CF433" i="1" s="1"/>
  <c r="CE434" i="1"/>
  <c r="CF434" i="1" s="1"/>
  <c r="CE435" i="1"/>
  <c r="CF435" i="1" s="1"/>
  <c r="CE436" i="1"/>
  <c r="CF436" i="1" s="1"/>
  <c r="CE437" i="1"/>
  <c r="CF437" i="1" s="1"/>
  <c r="CE438" i="1"/>
  <c r="CF438" i="1" s="1"/>
  <c r="CE439" i="1"/>
  <c r="CF439" i="1" s="1"/>
  <c r="CE440" i="1"/>
  <c r="CF440" i="1" s="1"/>
  <c r="CE441" i="1"/>
  <c r="CF441" i="1" s="1"/>
  <c r="CE442" i="1"/>
  <c r="CF442" i="1" s="1"/>
  <c r="CE443" i="1"/>
  <c r="CF443" i="1" s="1"/>
  <c r="CE444" i="1"/>
  <c r="CF444" i="1" s="1"/>
  <c r="CE445" i="1"/>
  <c r="CF445" i="1" s="1"/>
  <c r="CE446" i="1"/>
  <c r="CF446" i="1" s="1"/>
  <c r="CE447" i="1"/>
  <c r="CF447" i="1" s="1"/>
  <c r="CE448" i="1"/>
  <c r="CF448" i="1" s="1"/>
  <c r="CE449" i="1"/>
  <c r="CF449" i="1" s="1"/>
  <c r="CE450" i="1"/>
  <c r="CF450" i="1" s="1"/>
  <c r="CE451" i="1"/>
  <c r="CF451" i="1" s="1"/>
  <c r="CE452" i="1"/>
  <c r="CF452" i="1" s="1"/>
  <c r="CE453" i="1"/>
  <c r="CF453" i="1" s="1"/>
  <c r="CE454" i="1"/>
  <c r="CF454" i="1" s="1"/>
  <c r="CE455" i="1"/>
  <c r="CF455" i="1" s="1"/>
  <c r="CE456" i="1"/>
  <c r="CF456" i="1" s="1"/>
  <c r="CE457" i="1"/>
  <c r="CF457" i="1" s="1"/>
  <c r="CE458" i="1"/>
  <c r="CF458" i="1" s="1"/>
  <c r="CE459" i="1"/>
  <c r="CF459" i="1" s="1"/>
  <c r="CE460" i="1"/>
  <c r="CF460" i="1" s="1"/>
  <c r="CE461" i="1"/>
  <c r="CF461" i="1" s="1"/>
  <c r="CE462" i="1"/>
  <c r="CF462" i="1" s="1"/>
  <c r="CE463" i="1"/>
  <c r="CF463" i="1" s="1"/>
  <c r="CE464" i="1"/>
  <c r="CF464" i="1" s="1"/>
  <c r="CE465" i="1"/>
  <c r="CF465" i="1" s="1"/>
  <c r="CE466" i="1"/>
  <c r="CF466" i="1" s="1"/>
  <c r="CE467" i="1"/>
  <c r="CF467" i="1" s="1"/>
  <c r="CE468" i="1"/>
  <c r="CF468" i="1" s="1"/>
  <c r="CE469" i="1"/>
  <c r="CF469" i="1" s="1"/>
  <c r="CE470" i="1"/>
  <c r="CF470" i="1" s="1"/>
  <c r="CE471" i="1"/>
  <c r="CF471" i="1" s="1"/>
  <c r="CE472" i="1"/>
  <c r="CF472" i="1" s="1"/>
  <c r="CE473" i="1"/>
  <c r="CF473" i="1" s="1"/>
  <c r="CE474" i="1"/>
  <c r="CF474" i="1" s="1"/>
  <c r="CE475" i="1"/>
  <c r="CF475" i="1" s="1"/>
  <c r="CE476" i="1"/>
  <c r="CF476" i="1" s="1"/>
  <c r="CE477" i="1"/>
  <c r="CF477" i="1" s="1"/>
  <c r="CE478" i="1"/>
  <c r="CF478" i="1" s="1"/>
  <c r="CE479" i="1"/>
  <c r="CF479" i="1" s="1"/>
  <c r="CE480" i="1"/>
  <c r="CF480" i="1" s="1"/>
  <c r="CE481" i="1"/>
  <c r="CF481" i="1" s="1"/>
  <c r="CE482" i="1"/>
  <c r="CF482" i="1" s="1"/>
  <c r="CE483" i="1"/>
  <c r="CF483" i="1" s="1"/>
  <c r="CE484" i="1"/>
  <c r="CF484" i="1" s="1"/>
  <c r="CE485" i="1"/>
  <c r="CF485" i="1" s="1"/>
  <c r="CE486" i="1"/>
  <c r="CF486" i="1" s="1"/>
  <c r="CE487" i="1"/>
  <c r="CF487" i="1" s="1"/>
  <c r="CE488" i="1"/>
  <c r="CF488" i="1" s="1"/>
  <c r="CE489" i="1"/>
  <c r="CF489" i="1" s="1"/>
  <c r="CE490" i="1"/>
  <c r="CF490" i="1" s="1"/>
  <c r="CE491" i="1"/>
  <c r="CF491" i="1" s="1"/>
  <c r="CE492" i="1"/>
  <c r="CF492" i="1" s="1"/>
  <c r="CE493" i="1"/>
  <c r="CF493" i="1" s="1"/>
  <c r="CE494" i="1"/>
  <c r="CF494" i="1" s="1"/>
  <c r="CE495" i="1"/>
  <c r="CF495" i="1" s="1"/>
  <c r="CE496" i="1"/>
  <c r="CF496" i="1" s="1"/>
  <c r="CE497" i="1"/>
  <c r="CF497" i="1" s="1"/>
  <c r="CE498" i="1"/>
  <c r="CE499" i="1"/>
  <c r="CF499" i="1" s="1"/>
  <c r="CE500" i="1"/>
  <c r="CF500" i="1" s="1"/>
  <c r="CE501" i="1"/>
  <c r="CF501" i="1" s="1"/>
  <c r="CE502" i="1"/>
  <c r="CF502" i="1" s="1"/>
  <c r="CE503" i="1"/>
  <c r="CF503" i="1" s="1"/>
  <c r="CE504" i="1"/>
  <c r="CF504" i="1" s="1"/>
  <c r="CE505" i="1"/>
  <c r="CF505" i="1" s="1"/>
  <c r="CE506" i="1"/>
  <c r="CF506" i="1" s="1"/>
  <c r="CE507" i="1"/>
  <c r="CF507" i="1" s="1"/>
  <c r="CE508" i="1"/>
  <c r="CF508" i="1" s="1"/>
  <c r="CE509" i="1"/>
  <c r="CF509" i="1" s="1"/>
  <c r="CE510" i="1"/>
  <c r="CF510" i="1" s="1"/>
  <c r="CE511" i="1"/>
  <c r="CF511" i="1" s="1"/>
  <c r="CE512" i="1"/>
  <c r="CF512" i="1" s="1"/>
  <c r="CE513" i="1"/>
  <c r="CF513" i="1" s="1"/>
  <c r="CE514" i="1"/>
  <c r="CF514" i="1" s="1"/>
  <c r="CE515" i="1"/>
  <c r="CF515" i="1" s="1"/>
  <c r="CE516" i="1"/>
  <c r="CF516" i="1" s="1"/>
  <c r="CE517" i="1"/>
  <c r="CF517" i="1" s="1"/>
  <c r="CE518" i="1"/>
  <c r="CF518" i="1" s="1"/>
  <c r="CE519" i="1"/>
  <c r="CF519" i="1" s="1"/>
  <c r="CE520" i="1"/>
  <c r="CF520" i="1" s="1"/>
  <c r="CE521" i="1"/>
  <c r="CF521" i="1" s="1"/>
  <c r="CE522" i="1"/>
  <c r="CF522" i="1" s="1"/>
  <c r="CE523" i="1"/>
  <c r="CF523" i="1" s="1"/>
  <c r="CE524" i="1"/>
  <c r="CF524" i="1" s="1"/>
  <c r="CE525" i="1"/>
  <c r="CF525" i="1" s="1"/>
  <c r="CE526" i="1"/>
  <c r="CF526" i="1" s="1"/>
  <c r="CE527" i="1"/>
  <c r="CF527" i="1" s="1"/>
  <c r="CE528" i="1"/>
  <c r="CF528" i="1" s="1"/>
  <c r="CE529" i="1"/>
  <c r="CF529" i="1" s="1"/>
  <c r="CE530" i="1"/>
  <c r="CF530" i="1" s="1"/>
  <c r="CE531" i="1"/>
  <c r="CF531" i="1" s="1"/>
  <c r="CE532" i="1"/>
  <c r="CF532" i="1" s="1"/>
  <c r="CE533" i="1"/>
  <c r="CF533" i="1" s="1"/>
  <c r="CE534" i="1"/>
  <c r="CF534" i="1" s="1"/>
  <c r="CE535" i="1"/>
  <c r="CF535" i="1" s="1"/>
  <c r="CE536" i="1"/>
  <c r="CF536" i="1" s="1"/>
  <c r="CE537" i="1"/>
  <c r="CF537" i="1" s="1"/>
  <c r="CE538" i="1"/>
  <c r="CF538" i="1" s="1"/>
  <c r="CE539" i="1"/>
  <c r="CF539" i="1" s="1"/>
  <c r="CE540" i="1"/>
  <c r="CF540" i="1" s="1"/>
  <c r="CE541" i="1"/>
  <c r="CF541" i="1" s="1"/>
  <c r="CE542" i="1"/>
  <c r="CF542" i="1" s="1"/>
  <c r="CE543" i="1"/>
  <c r="CF543" i="1" s="1"/>
  <c r="CE544" i="1"/>
  <c r="CF544" i="1" s="1"/>
  <c r="CE545" i="1"/>
  <c r="CF545" i="1" s="1"/>
  <c r="CE546" i="1"/>
  <c r="CF546" i="1" s="1"/>
  <c r="CE547" i="1"/>
  <c r="CF547" i="1" s="1"/>
  <c r="CE548" i="1"/>
  <c r="CF548" i="1" s="1"/>
  <c r="CE549" i="1"/>
  <c r="CF549" i="1" s="1"/>
  <c r="CE550" i="1"/>
  <c r="CF550" i="1" s="1"/>
  <c r="CE551" i="1"/>
  <c r="CF551" i="1" s="1"/>
  <c r="CE552" i="1"/>
  <c r="CF552" i="1" s="1"/>
  <c r="CE553" i="1"/>
  <c r="CF553" i="1" s="1"/>
  <c r="CE554" i="1"/>
  <c r="CF554" i="1" s="1"/>
  <c r="CE555" i="1"/>
  <c r="CF555" i="1" s="1"/>
  <c r="CE556" i="1"/>
  <c r="CF556" i="1" s="1"/>
  <c r="CE557" i="1"/>
  <c r="CF557" i="1" s="1"/>
  <c r="CE558" i="1"/>
  <c r="CF558" i="1" s="1"/>
  <c r="CE559" i="1"/>
  <c r="CF559" i="1" s="1"/>
  <c r="CE560" i="1"/>
  <c r="CF560" i="1" s="1"/>
  <c r="CE561" i="1"/>
  <c r="CF561" i="1" s="1"/>
  <c r="CE562" i="1"/>
  <c r="CF562" i="1" s="1"/>
  <c r="CE563" i="1"/>
  <c r="CF563" i="1" s="1"/>
  <c r="CE564" i="1"/>
  <c r="CF564" i="1" s="1"/>
  <c r="CE565" i="1"/>
  <c r="CF565" i="1" s="1"/>
  <c r="CE566" i="1"/>
  <c r="CF566" i="1" s="1"/>
  <c r="CE567" i="1"/>
  <c r="CF567" i="1" s="1"/>
  <c r="CE568" i="1"/>
  <c r="CF568" i="1" s="1"/>
  <c r="CE569" i="1"/>
  <c r="CF569" i="1" s="1"/>
  <c r="CE570" i="1"/>
  <c r="CF570" i="1" s="1"/>
  <c r="CE571" i="1"/>
  <c r="CF571" i="1" s="1"/>
  <c r="CE572" i="1"/>
  <c r="CF572" i="1" s="1"/>
  <c r="CE573" i="1"/>
  <c r="CF573" i="1" s="1"/>
  <c r="CE574" i="1"/>
  <c r="CF574" i="1" s="1"/>
  <c r="CE575" i="1"/>
  <c r="CF575" i="1" s="1"/>
  <c r="CE576" i="1"/>
  <c r="CF576" i="1" s="1"/>
  <c r="CE577" i="1"/>
  <c r="CF577" i="1" s="1"/>
  <c r="CE578" i="1"/>
  <c r="CF578" i="1" s="1"/>
  <c r="CE579" i="1"/>
  <c r="CF579" i="1" s="1"/>
  <c r="CE580" i="1"/>
  <c r="CF580" i="1" s="1"/>
  <c r="CE581" i="1"/>
  <c r="CF581" i="1" s="1"/>
  <c r="CE582" i="1"/>
  <c r="CE583" i="1"/>
  <c r="CF583" i="1" s="1"/>
  <c r="CE584" i="1"/>
  <c r="CF584" i="1" s="1"/>
  <c r="CE585" i="1"/>
  <c r="CF585" i="1" s="1"/>
  <c r="CE586" i="1"/>
  <c r="CF586" i="1" s="1"/>
  <c r="CE587" i="1"/>
  <c r="CF587" i="1" s="1"/>
  <c r="CE588" i="1"/>
  <c r="CF588" i="1" s="1"/>
  <c r="CE589" i="1"/>
  <c r="CF589" i="1" s="1"/>
  <c r="CE590" i="1"/>
  <c r="CF590" i="1" s="1"/>
  <c r="CE591" i="1"/>
  <c r="CF591" i="1" s="1"/>
  <c r="CE592" i="1"/>
  <c r="CF592" i="1" s="1"/>
  <c r="CE593" i="1"/>
  <c r="CF593" i="1" s="1"/>
  <c r="CE594" i="1"/>
  <c r="CF594" i="1" s="1"/>
  <c r="CE595" i="1"/>
  <c r="CF595" i="1" s="1"/>
  <c r="CE596" i="1"/>
  <c r="CF596" i="1" s="1"/>
  <c r="CE597" i="1"/>
  <c r="CF597" i="1" s="1"/>
  <c r="CE598" i="1"/>
  <c r="CF598" i="1" s="1"/>
  <c r="CE599" i="1"/>
  <c r="CF599" i="1" s="1"/>
  <c r="CE600" i="1"/>
  <c r="CF600" i="1" s="1"/>
  <c r="CE601" i="1"/>
  <c r="CF601" i="1" s="1"/>
  <c r="CE602" i="1"/>
  <c r="CF602" i="1" s="1"/>
  <c r="CE603" i="1"/>
  <c r="CF603" i="1" s="1"/>
  <c r="CE604" i="1"/>
  <c r="CF604" i="1" s="1"/>
  <c r="CE605" i="1"/>
  <c r="CF605" i="1" s="1"/>
  <c r="CE606" i="1"/>
  <c r="CF606" i="1" s="1"/>
  <c r="CE607" i="1"/>
  <c r="CF607" i="1" s="1"/>
  <c r="CE608" i="1"/>
  <c r="CF608" i="1" s="1"/>
  <c r="CE609" i="1"/>
  <c r="CF609" i="1" s="1"/>
  <c r="CE610" i="1"/>
  <c r="CF610" i="1" s="1"/>
  <c r="CE611" i="1"/>
  <c r="CF611" i="1" s="1"/>
  <c r="CE612" i="1"/>
  <c r="CF612" i="1" s="1"/>
  <c r="CE613" i="1"/>
  <c r="CF613" i="1" s="1"/>
  <c r="CE614" i="1"/>
  <c r="CF614" i="1" s="1"/>
  <c r="CE615" i="1"/>
  <c r="CF615" i="1" s="1"/>
  <c r="CE616" i="1"/>
  <c r="CF616" i="1" s="1"/>
  <c r="CE617" i="1"/>
  <c r="CF617" i="1" s="1"/>
  <c r="CE618" i="1"/>
  <c r="CF618" i="1" s="1"/>
  <c r="CE619" i="1"/>
  <c r="CF619" i="1" s="1"/>
  <c r="CE620" i="1"/>
  <c r="CF620" i="1" s="1"/>
  <c r="CE621" i="1"/>
  <c r="CF621" i="1" s="1"/>
  <c r="CE622" i="1"/>
  <c r="CF622" i="1" s="1"/>
  <c r="CE623" i="1"/>
  <c r="CF623" i="1" s="1"/>
  <c r="CE624" i="1"/>
  <c r="CF624" i="1" s="1"/>
  <c r="CE625" i="1"/>
  <c r="CF625" i="1" s="1"/>
  <c r="CE626" i="1"/>
  <c r="CF626" i="1" s="1"/>
  <c r="CE627" i="1"/>
  <c r="CF627" i="1" s="1"/>
  <c r="CE628" i="1"/>
  <c r="CF628" i="1" s="1"/>
  <c r="CE629" i="1"/>
  <c r="CF629" i="1" s="1"/>
  <c r="CE630" i="1"/>
  <c r="CF630" i="1" s="1"/>
  <c r="CE631" i="1"/>
  <c r="CF631" i="1" s="1"/>
  <c r="CE632" i="1"/>
  <c r="CF632" i="1" s="1"/>
  <c r="CE633" i="1"/>
  <c r="CF633" i="1" s="1"/>
  <c r="CE634" i="1"/>
  <c r="CF634" i="1" s="1"/>
  <c r="CE635" i="1"/>
  <c r="CF635" i="1" s="1"/>
  <c r="CE636" i="1"/>
  <c r="CF636" i="1" s="1"/>
  <c r="CE637" i="1"/>
  <c r="CF637" i="1" s="1"/>
  <c r="CE638" i="1"/>
  <c r="CF638" i="1" s="1"/>
  <c r="CE639" i="1"/>
  <c r="CF639" i="1" s="1"/>
  <c r="CE640" i="1"/>
  <c r="CF640" i="1" s="1"/>
  <c r="CE641" i="1"/>
  <c r="CF641" i="1" s="1"/>
  <c r="CE642" i="1"/>
  <c r="CF642" i="1" s="1"/>
  <c r="CE643" i="1"/>
  <c r="CF643" i="1" s="1"/>
  <c r="CE644" i="1"/>
  <c r="CF644" i="1" s="1"/>
  <c r="CE645" i="1"/>
  <c r="CF645" i="1" s="1"/>
  <c r="CE646" i="1"/>
  <c r="CF646" i="1" s="1"/>
  <c r="CE647" i="1"/>
  <c r="CF647" i="1" s="1"/>
  <c r="CE648" i="1"/>
  <c r="CF648" i="1" s="1"/>
  <c r="CE649" i="1"/>
  <c r="CF649" i="1" s="1"/>
  <c r="CE650" i="1"/>
  <c r="CF650" i="1" s="1"/>
  <c r="CE651" i="1"/>
  <c r="CF651" i="1" s="1"/>
  <c r="CE652" i="1"/>
  <c r="CF652" i="1" s="1"/>
  <c r="CE653" i="1"/>
  <c r="CF653" i="1" s="1"/>
  <c r="CE654" i="1"/>
  <c r="CF654" i="1" s="1"/>
  <c r="CE655" i="1"/>
  <c r="CF655" i="1" s="1"/>
  <c r="CE656" i="1"/>
  <c r="CF656" i="1" s="1"/>
  <c r="CE657" i="1"/>
  <c r="CF657" i="1" s="1"/>
  <c r="CE658" i="1"/>
  <c r="CF658" i="1" s="1"/>
  <c r="CE659" i="1"/>
  <c r="CF659" i="1" s="1"/>
  <c r="CE660" i="1"/>
  <c r="CF660" i="1" s="1"/>
  <c r="CE661" i="1"/>
  <c r="CF661" i="1" s="1"/>
  <c r="CE662" i="1"/>
  <c r="CF662" i="1" s="1"/>
  <c r="CE663" i="1"/>
  <c r="CF663" i="1" s="1"/>
  <c r="CE664" i="1"/>
  <c r="CF664" i="1" s="1"/>
  <c r="CE665" i="1"/>
  <c r="CF665" i="1" s="1"/>
  <c r="CE666" i="1"/>
  <c r="CF666" i="1" s="1"/>
  <c r="CE667" i="1"/>
  <c r="CF667" i="1" s="1"/>
  <c r="CE668" i="1"/>
  <c r="CF668" i="1" s="1"/>
  <c r="CE669" i="1"/>
  <c r="CF669" i="1" s="1"/>
  <c r="CE670" i="1"/>
  <c r="CF670" i="1" s="1"/>
  <c r="CE671" i="1"/>
  <c r="CF671" i="1" s="1"/>
  <c r="CE672" i="1"/>
  <c r="CF672" i="1" s="1"/>
  <c r="CE673" i="1"/>
  <c r="CF673" i="1" s="1"/>
  <c r="CE674" i="1"/>
  <c r="CF674" i="1" s="1"/>
  <c r="CE675" i="1"/>
  <c r="CF675" i="1" s="1"/>
  <c r="CE676" i="1"/>
  <c r="CF676" i="1" s="1"/>
  <c r="CE677" i="1"/>
  <c r="CF677" i="1" s="1"/>
  <c r="CE678" i="1"/>
  <c r="CF678" i="1" s="1"/>
  <c r="CE679" i="1"/>
  <c r="CF679" i="1" s="1"/>
  <c r="CE680" i="1"/>
  <c r="CF680" i="1" s="1"/>
  <c r="CE681" i="1"/>
  <c r="CF681" i="1" s="1"/>
  <c r="CE682" i="1"/>
  <c r="CF682" i="1" s="1"/>
  <c r="CE683" i="1"/>
  <c r="CF683" i="1" s="1"/>
  <c r="CE684" i="1"/>
  <c r="CF684" i="1" s="1"/>
  <c r="CE685" i="1"/>
  <c r="CF685" i="1" s="1"/>
  <c r="CE686" i="1"/>
  <c r="CF686" i="1" s="1"/>
  <c r="CE687" i="1"/>
  <c r="CF687" i="1" s="1"/>
  <c r="CE688" i="1"/>
  <c r="CF688" i="1" s="1"/>
  <c r="CE689" i="1"/>
  <c r="CF689" i="1" s="1"/>
  <c r="CE690" i="1"/>
  <c r="CF690" i="1" s="1"/>
  <c r="CE691" i="1"/>
  <c r="CF691" i="1" s="1"/>
  <c r="CE692" i="1"/>
  <c r="CF692" i="1" s="1"/>
  <c r="CE693" i="1"/>
  <c r="CF693" i="1" s="1"/>
  <c r="CE694" i="1"/>
  <c r="CF694" i="1" s="1"/>
  <c r="CE695" i="1"/>
  <c r="CF695" i="1" s="1"/>
  <c r="CE696" i="1"/>
  <c r="CF696" i="1" s="1"/>
  <c r="CE697" i="1"/>
  <c r="CF697" i="1" s="1"/>
  <c r="CE698" i="1"/>
  <c r="CF698" i="1" s="1"/>
  <c r="CE699" i="1"/>
  <c r="CF699" i="1" s="1"/>
  <c r="CE700" i="1"/>
  <c r="CF700" i="1" s="1"/>
  <c r="CE701" i="1"/>
  <c r="CF701" i="1" s="1"/>
  <c r="CE702" i="1"/>
  <c r="CF702" i="1" s="1"/>
  <c r="CE703" i="1"/>
  <c r="CF703" i="1" s="1"/>
  <c r="CE704" i="1"/>
  <c r="CF704" i="1" s="1"/>
  <c r="CE705" i="1"/>
  <c r="CF705" i="1" s="1"/>
  <c r="CE706" i="1"/>
  <c r="CF706" i="1" s="1"/>
  <c r="CE707" i="1"/>
  <c r="CF707" i="1" s="1"/>
  <c r="CE708" i="1"/>
  <c r="CF708" i="1" s="1"/>
  <c r="CE709" i="1"/>
  <c r="CF709" i="1" s="1"/>
  <c r="CE710" i="1"/>
  <c r="CF710" i="1" s="1"/>
  <c r="CE711" i="1"/>
  <c r="CF711" i="1" s="1"/>
  <c r="CE712" i="1"/>
  <c r="CF712" i="1" s="1"/>
  <c r="CE713" i="1"/>
  <c r="CF713" i="1" s="1"/>
  <c r="CE714" i="1"/>
  <c r="CF714" i="1" s="1"/>
  <c r="CE715" i="1"/>
  <c r="CF715" i="1" s="1"/>
  <c r="CE716" i="1"/>
  <c r="CF716" i="1" s="1"/>
  <c r="CE717" i="1"/>
  <c r="CF717" i="1" s="1"/>
  <c r="CE718" i="1"/>
  <c r="CF718" i="1" s="1"/>
  <c r="CE719" i="1"/>
  <c r="CF719" i="1" s="1"/>
  <c r="CE720" i="1"/>
  <c r="CF720" i="1" s="1"/>
  <c r="CE721" i="1"/>
  <c r="CF721" i="1" s="1"/>
  <c r="CE722" i="1"/>
  <c r="CF722" i="1" s="1"/>
  <c r="CE723" i="1"/>
  <c r="CF723" i="1" s="1"/>
  <c r="CE724" i="1"/>
  <c r="CF724" i="1" s="1"/>
  <c r="CE725" i="1"/>
  <c r="CF725" i="1" s="1"/>
  <c r="CE726" i="1"/>
  <c r="CF726" i="1" s="1"/>
  <c r="CE727" i="1"/>
  <c r="CF727" i="1" s="1"/>
  <c r="CE728" i="1"/>
  <c r="CF728" i="1" s="1"/>
  <c r="CE729" i="1"/>
  <c r="CF729" i="1" s="1"/>
  <c r="CE730" i="1"/>
  <c r="CF730" i="1" s="1"/>
  <c r="CE731" i="1"/>
  <c r="CF731" i="1" s="1"/>
  <c r="CE732" i="1"/>
  <c r="CF732" i="1" s="1"/>
  <c r="CE733" i="1"/>
  <c r="CF733" i="1" s="1"/>
  <c r="CE734" i="1"/>
  <c r="CF734" i="1" s="1"/>
  <c r="CE735" i="1"/>
  <c r="CF735" i="1" s="1"/>
  <c r="CE736" i="1"/>
  <c r="CF736" i="1" s="1"/>
  <c r="CE737" i="1"/>
  <c r="CF737" i="1" s="1"/>
  <c r="CE738" i="1"/>
  <c r="CF738" i="1" s="1"/>
  <c r="CE739" i="1"/>
  <c r="CF739" i="1" s="1"/>
  <c r="CE740" i="1"/>
  <c r="CF740" i="1" s="1"/>
  <c r="CE741" i="1"/>
  <c r="CF741" i="1" s="1"/>
  <c r="CE742" i="1"/>
  <c r="CF742" i="1" s="1"/>
  <c r="CE743" i="1"/>
  <c r="CF743" i="1" s="1"/>
  <c r="CE744" i="1"/>
  <c r="CF744" i="1" s="1"/>
  <c r="CE745" i="1"/>
  <c r="CF745" i="1" s="1"/>
  <c r="CE746" i="1"/>
  <c r="CF746" i="1" s="1"/>
  <c r="CE747" i="1"/>
  <c r="CF747" i="1" s="1"/>
  <c r="CE748" i="1"/>
  <c r="CF748" i="1" s="1"/>
  <c r="CE749" i="1"/>
  <c r="CF749" i="1" s="1"/>
  <c r="CE750" i="1"/>
  <c r="CF750" i="1" s="1"/>
  <c r="CE751" i="1"/>
  <c r="CF751" i="1" s="1"/>
  <c r="CE752" i="1"/>
  <c r="CF752" i="1" s="1"/>
  <c r="CE753" i="1"/>
  <c r="CF753" i="1" s="1"/>
  <c r="CE754" i="1"/>
  <c r="CF754" i="1" s="1"/>
  <c r="CE755" i="1"/>
  <c r="CF755" i="1" s="1"/>
  <c r="CE756" i="1"/>
  <c r="CF756" i="1" s="1"/>
  <c r="CE757" i="1"/>
  <c r="CF757" i="1" s="1"/>
  <c r="CE758" i="1"/>
  <c r="CF758" i="1" s="1"/>
  <c r="CE759" i="1"/>
  <c r="CF759" i="1" s="1"/>
  <c r="CE760" i="1"/>
  <c r="CF760" i="1" s="1"/>
  <c r="CE761" i="1"/>
  <c r="CF761" i="1" s="1"/>
  <c r="CE762" i="1"/>
  <c r="CF762" i="1" s="1"/>
  <c r="CE763" i="1"/>
  <c r="CF763" i="1" s="1"/>
  <c r="CE764" i="1"/>
  <c r="CF764" i="1" s="1"/>
  <c r="CE765" i="1"/>
  <c r="CF765" i="1" s="1"/>
  <c r="CE766" i="1"/>
  <c r="CF766" i="1" s="1"/>
  <c r="CE767" i="1"/>
  <c r="CF767" i="1" s="1"/>
  <c r="CE768" i="1"/>
  <c r="CF768" i="1" s="1"/>
  <c r="CE769" i="1"/>
  <c r="CF769" i="1" s="1"/>
  <c r="CE770" i="1"/>
  <c r="CF770" i="1" s="1"/>
  <c r="CE771" i="1"/>
  <c r="CF771" i="1" s="1"/>
  <c r="CE772" i="1"/>
  <c r="CF772" i="1" s="1"/>
  <c r="CE773" i="1"/>
  <c r="CF773" i="1" s="1"/>
  <c r="CE774" i="1"/>
  <c r="CF774" i="1" s="1"/>
  <c r="CE775" i="1"/>
  <c r="CF775" i="1" s="1"/>
  <c r="CE776" i="1"/>
  <c r="CF776" i="1" s="1"/>
  <c r="CE777" i="1"/>
  <c r="CF777" i="1" s="1"/>
  <c r="CE778" i="1"/>
  <c r="CF778" i="1" s="1"/>
  <c r="CE779" i="1"/>
  <c r="CF779" i="1" s="1"/>
  <c r="CE780" i="1"/>
  <c r="CF780" i="1" s="1"/>
  <c r="CE781" i="1"/>
  <c r="CF781" i="1" s="1"/>
  <c r="CE782" i="1"/>
  <c r="CF782" i="1" s="1"/>
  <c r="CE783" i="1"/>
  <c r="CF783" i="1" s="1"/>
  <c r="CE784" i="1"/>
  <c r="CF784" i="1" s="1"/>
  <c r="CE785" i="1"/>
  <c r="CF785" i="1" s="1"/>
  <c r="CE786" i="1"/>
  <c r="CF786" i="1" s="1"/>
  <c r="CE787" i="1"/>
  <c r="CF787" i="1" s="1"/>
  <c r="CE788" i="1"/>
  <c r="CF788" i="1" s="1"/>
  <c r="CE789" i="1"/>
  <c r="CF789" i="1" s="1"/>
  <c r="CE790" i="1"/>
  <c r="CF790" i="1" s="1"/>
  <c r="CE791" i="1"/>
  <c r="CF791" i="1" s="1"/>
  <c r="CE792" i="1"/>
  <c r="CF792" i="1" s="1"/>
  <c r="CE793" i="1"/>
  <c r="CF793" i="1" s="1"/>
  <c r="CE794" i="1"/>
  <c r="CF794" i="1" s="1"/>
  <c r="CE795" i="1"/>
  <c r="CF795" i="1" s="1"/>
  <c r="CE796" i="1"/>
  <c r="CF796" i="1" s="1"/>
  <c r="CE797" i="1"/>
  <c r="CF797" i="1" s="1"/>
  <c r="CE798" i="1"/>
  <c r="CF798" i="1" s="1"/>
  <c r="CE799" i="1"/>
  <c r="CF799" i="1" s="1"/>
  <c r="CE800" i="1"/>
  <c r="CF800" i="1" s="1"/>
  <c r="CE801" i="1"/>
  <c r="CF801" i="1" s="1"/>
  <c r="CE802" i="1"/>
  <c r="CF802" i="1" s="1"/>
  <c r="CE803" i="1"/>
  <c r="CF803" i="1" s="1"/>
  <c r="CE804" i="1"/>
  <c r="CF804" i="1" s="1"/>
  <c r="CE805" i="1"/>
  <c r="CF805" i="1" s="1"/>
  <c r="CE806" i="1"/>
  <c r="CF806" i="1" s="1"/>
  <c r="CE807" i="1"/>
  <c r="CF807" i="1" s="1"/>
  <c r="CE808" i="1"/>
  <c r="CF808" i="1" s="1"/>
  <c r="CE809" i="1"/>
  <c r="CF809" i="1" s="1"/>
  <c r="CE810" i="1"/>
  <c r="CF810" i="1" s="1"/>
  <c r="CE811" i="1"/>
  <c r="CF811" i="1" s="1"/>
  <c r="CE812" i="1"/>
  <c r="CF812" i="1" s="1"/>
  <c r="CE813" i="1"/>
  <c r="CF813" i="1" s="1"/>
  <c r="CE814" i="1"/>
  <c r="CF814" i="1" s="1"/>
  <c r="CE815" i="1"/>
  <c r="CF815" i="1" s="1"/>
  <c r="CE816" i="1"/>
  <c r="CF816" i="1" s="1"/>
  <c r="CE817" i="1"/>
  <c r="CF817" i="1" s="1"/>
  <c r="CE818" i="1"/>
  <c r="CF818" i="1" s="1"/>
  <c r="CE819" i="1"/>
  <c r="CF819" i="1" s="1"/>
  <c r="CE820" i="1"/>
  <c r="CF820" i="1" s="1"/>
  <c r="CE821" i="1"/>
  <c r="CF821" i="1" s="1"/>
  <c r="CE822" i="1"/>
  <c r="CF822" i="1" s="1"/>
  <c r="CE823" i="1"/>
  <c r="CF823" i="1" s="1"/>
  <c r="CE824" i="1"/>
  <c r="CF824" i="1" s="1"/>
  <c r="CE825" i="1"/>
  <c r="CF825" i="1" s="1"/>
  <c r="CE826" i="1"/>
  <c r="CF826" i="1" s="1"/>
  <c r="CE827" i="1"/>
  <c r="CF827" i="1" s="1"/>
  <c r="CE828" i="1"/>
  <c r="CF828" i="1" s="1"/>
  <c r="CE829" i="1"/>
  <c r="CF829" i="1" s="1"/>
  <c r="CE830" i="1"/>
  <c r="CF830" i="1" s="1"/>
  <c r="CE831" i="1"/>
  <c r="CF831" i="1" s="1"/>
  <c r="CE832" i="1"/>
  <c r="CF832" i="1" s="1"/>
  <c r="CE833" i="1"/>
  <c r="CF833" i="1" s="1"/>
  <c r="CE834" i="1"/>
  <c r="CF834" i="1" s="1"/>
  <c r="CE835" i="1"/>
  <c r="CF835" i="1" s="1"/>
  <c r="CE836" i="1"/>
  <c r="CF836" i="1" s="1"/>
  <c r="CE837" i="1"/>
  <c r="CF837" i="1" s="1"/>
  <c r="CE838" i="1"/>
  <c r="CF838" i="1" s="1"/>
  <c r="CE839" i="1"/>
  <c r="CF839" i="1" s="1"/>
  <c r="CE840" i="1"/>
  <c r="CF840" i="1" s="1"/>
  <c r="CE841" i="1"/>
  <c r="CF841" i="1" s="1"/>
  <c r="CE842" i="1"/>
  <c r="CF842" i="1" s="1"/>
  <c r="CE843" i="1"/>
  <c r="CF843" i="1" s="1"/>
  <c r="CE844" i="1"/>
  <c r="CF844" i="1" s="1"/>
  <c r="CE845" i="1"/>
  <c r="CF845" i="1" s="1"/>
  <c r="CE846" i="1"/>
  <c r="CF846" i="1" s="1"/>
  <c r="CE847" i="1"/>
  <c r="CF847" i="1" s="1"/>
  <c r="CE848" i="1"/>
  <c r="CF848" i="1" s="1"/>
  <c r="CE849" i="1"/>
  <c r="CF849" i="1" s="1"/>
  <c r="CE850" i="1"/>
  <c r="CF850" i="1" s="1"/>
  <c r="CE851" i="1"/>
  <c r="CF851" i="1" s="1"/>
  <c r="CE852" i="1"/>
  <c r="CF852" i="1" s="1"/>
  <c r="CE853" i="1"/>
  <c r="CF853" i="1" s="1"/>
  <c r="CE854" i="1"/>
  <c r="CF854" i="1" s="1"/>
  <c r="CE855" i="1"/>
  <c r="CF855" i="1" s="1"/>
  <c r="CE856" i="1"/>
  <c r="CF856" i="1" s="1"/>
  <c r="CE857" i="1"/>
  <c r="CF857" i="1" s="1"/>
  <c r="CE858" i="1"/>
  <c r="CF858" i="1" s="1"/>
  <c r="CE859" i="1"/>
  <c r="CF859" i="1" s="1"/>
  <c r="CE860" i="1"/>
  <c r="CF860" i="1" s="1"/>
  <c r="CE861" i="1"/>
  <c r="CF861" i="1" s="1"/>
  <c r="CE862" i="1"/>
  <c r="CF862" i="1" s="1"/>
  <c r="CE863" i="1"/>
  <c r="CF863" i="1" s="1"/>
  <c r="CE864" i="1"/>
  <c r="CF864" i="1" s="1"/>
  <c r="CE865" i="1"/>
  <c r="CF865" i="1" s="1"/>
  <c r="CE866" i="1"/>
  <c r="CF866" i="1" s="1"/>
  <c r="CE867" i="1"/>
  <c r="CF867" i="1" s="1"/>
  <c r="CE868" i="1"/>
  <c r="CF868" i="1" s="1"/>
  <c r="CE869" i="1"/>
  <c r="CF869" i="1" s="1"/>
  <c r="CE870" i="1"/>
  <c r="CF870" i="1" s="1"/>
  <c r="CE871" i="1"/>
  <c r="CF871" i="1" s="1"/>
  <c r="CE872" i="1"/>
  <c r="CF872" i="1" s="1"/>
  <c r="CE873" i="1"/>
  <c r="CF873" i="1" s="1"/>
  <c r="CE874" i="1"/>
  <c r="CF874" i="1" s="1"/>
  <c r="CE875" i="1"/>
  <c r="CF875" i="1" s="1"/>
  <c r="CE876" i="1"/>
  <c r="CF876" i="1" s="1"/>
  <c r="CE877" i="1"/>
  <c r="CF877" i="1" s="1"/>
  <c r="CE878" i="1"/>
  <c r="CF878" i="1" s="1"/>
  <c r="CE879" i="1"/>
  <c r="CF879" i="1" s="1"/>
  <c r="CE880" i="1"/>
  <c r="CF880" i="1" s="1"/>
  <c r="CE881" i="1"/>
  <c r="CF881" i="1" s="1"/>
  <c r="CE882" i="1"/>
  <c r="CF882" i="1" s="1"/>
  <c r="CE883" i="1"/>
  <c r="CF883" i="1" s="1"/>
  <c r="CE884" i="1"/>
  <c r="CF884" i="1" s="1"/>
  <c r="CE885" i="1"/>
  <c r="CF885" i="1" s="1"/>
  <c r="CE886" i="1"/>
  <c r="CF886" i="1" s="1"/>
  <c r="CE887" i="1"/>
  <c r="CF887" i="1" s="1"/>
  <c r="CE888" i="1"/>
  <c r="CF888" i="1" s="1"/>
  <c r="CE889" i="1"/>
  <c r="CF889" i="1" s="1"/>
  <c r="CE890" i="1"/>
  <c r="CF890" i="1" s="1"/>
  <c r="CE891" i="1"/>
  <c r="CF891" i="1" s="1"/>
  <c r="CE892" i="1"/>
  <c r="CF892" i="1" s="1"/>
  <c r="CE893" i="1"/>
  <c r="CF893" i="1" s="1"/>
  <c r="CE894" i="1"/>
  <c r="CF894" i="1" s="1"/>
  <c r="CE895" i="1"/>
  <c r="CF895" i="1" s="1"/>
  <c r="CE896" i="1"/>
  <c r="CF896" i="1" s="1"/>
  <c r="CE897" i="1"/>
  <c r="CF897" i="1" s="1"/>
  <c r="CE898" i="1"/>
  <c r="CF898" i="1" s="1"/>
  <c r="CE899" i="1"/>
  <c r="CF899" i="1" s="1"/>
  <c r="CE900" i="1"/>
  <c r="CF900" i="1" s="1"/>
  <c r="CE901" i="1"/>
  <c r="CF901" i="1" s="1"/>
  <c r="CE902" i="1"/>
  <c r="CF902" i="1" s="1"/>
  <c r="CE903" i="1"/>
  <c r="CF903" i="1" s="1"/>
  <c r="CE904" i="1"/>
  <c r="CF904" i="1" s="1"/>
  <c r="CE905" i="1"/>
  <c r="CF905" i="1" s="1"/>
  <c r="CE906" i="1"/>
  <c r="CF906" i="1" s="1"/>
  <c r="CE907" i="1"/>
  <c r="CF907" i="1" s="1"/>
  <c r="CE908" i="1"/>
  <c r="CF908" i="1" s="1"/>
  <c r="CE909" i="1"/>
  <c r="CF909" i="1" s="1"/>
  <c r="CE910" i="1"/>
  <c r="CF910" i="1" s="1"/>
  <c r="CE911" i="1"/>
  <c r="CF911" i="1" s="1"/>
  <c r="CE912" i="1"/>
  <c r="CF912" i="1" s="1"/>
  <c r="CE913" i="1"/>
  <c r="CF913" i="1" s="1"/>
  <c r="CE914" i="1"/>
  <c r="CF914" i="1" s="1"/>
  <c r="CE915" i="1"/>
  <c r="CF915" i="1" s="1"/>
  <c r="CE916" i="1"/>
  <c r="CF916" i="1" s="1"/>
  <c r="CE917" i="1"/>
  <c r="CF917" i="1" s="1"/>
  <c r="CE918" i="1"/>
  <c r="CF918" i="1" s="1"/>
  <c r="CE919" i="1"/>
  <c r="CF919" i="1" s="1"/>
  <c r="CE920" i="1"/>
  <c r="CF920" i="1" s="1"/>
  <c r="CE921" i="1"/>
  <c r="CF921" i="1" s="1"/>
  <c r="CE922" i="1"/>
  <c r="CF922" i="1" s="1"/>
  <c r="CE923" i="1"/>
  <c r="CF923" i="1" s="1"/>
  <c r="CE924" i="1"/>
  <c r="CF924" i="1" s="1"/>
  <c r="CE925" i="1"/>
  <c r="CF925" i="1" s="1"/>
  <c r="CE926" i="1"/>
  <c r="CF926" i="1" s="1"/>
  <c r="CE927" i="1"/>
  <c r="CF927" i="1" s="1"/>
  <c r="CE928" i="1"/>
  <c r="CF928" i="1" s="1"/>
  <c r="CE929" i="1"/>
  <c r="CF929" i="1" s="1"/>
  <c r="CE930" i="1"/>
  <c r="CF930" i="1" s="1"/>
  <c r="CE931" i="1"/>
  <c r="CF931" i="1" s="1"/>
  <c r="CE932" i="1"/>
  <c r="CF932" i="1" s="1"/>
  <c r="CE933" i="1"/>
  <c r="CF933" i="1" s="1"/>
  <c r="CE934" i="1"/>
  <c r="CF934" i="1" s="1"/>
  <c r="CE935" i="1"/>
  <c r="CF935" i="1" s="1"/>
  <c r="CE936" i="1"/>
  <c r="CF936" i="1" s="1"/>
  <c r="CE937" i="1"/>
  <c r="CF937" i="1" s="1"/>
  <c r="CE938" i="1"/>
  <c r="CF938" i="1" s="1"/>
  <c r="CE939" i="1"/>
  <c r="CF939" i="1" s="1"/>
  <c r="CE940" i="1"/>
  <c r="CF940" i="1" s="1"/>
  <c r="CE941" i="1"/>
  <c r="CF941" i="1" s="1"/>
  <c r="CE942" i="1"/>
  <c r="CF942" i="1" s="1"/>
  <c r="CE943" i="1"/>
  <c r="CF943" i="1" s="1"/>
  <c r="CE944" i="1"/>
  <c r="CF944" i="1" s="1"/>
  <c r="CE945" i="1"/>
  <c r="CF945" i="1" s="1"/>
  <c r="CE946" i="1"/>
  <c r="CF946" i="1" s="1"/>
  <c r="CE947" i="1"/>
  <c r="CF947" i="1" s="1"/>
  <c r="CE948" i="1"/>
  <c r="CF948" i="1" s="1"/>
  <c r="CE949" i="1"/>
  <c r="CF949" i="1" s="1"/>
  <c r="CE950" i="1"/>
  <c r="CF950" i="1" s="1"/>
  <c r="CE951" i="1"/>
  <c r="CF951" i="1" s="1"/>
  <c r="CE952" i="1"/>
  <c r="CF952" i="1" s="1"/>
  <c r="CE953" i="1"/>
  <c r="CF953" i="1" s="1"/>
  <c r="CE954" i="1"/>
  <c r="CF954" i="1" s="1"/>
  <c r="CE955" i="1"/>
  <c r="CF955" i="1" s="1"/>
  <c r="CE956" i="1"/>
  <c r="CF956" i="1" s="1"/>
  <c r="CE957" i="1"/>
  <c r="CF957" i="1" s="1"/>
  <c r="CE958" i="1"/>
  <c r="CF958" i="1" s="1"/>
  <c r="CE959" i="1"/>
  <c r="CF959" i="1" s="1"/>
  <c r="CE960" i="1"/>
  <c r="CF960" i="1" s="1"/>
  <c r="CE961" i="1"/>
  <c r="CF961" i="1" s="1"/>
  <c r="CE962" i="1"/>
  <c r="CF962" i="1" s="1"/>
  <c r="CE963" i="1"/>
  <c r="CF963" i="1" s="1"/>
  <c r="CE964" i="1"/>
  <c r="CF964" i="1" s="1"/>
  <c r="CE965" i="1"/>
  <c r="CF965" i="1" s="1"/>
  <c r="CE966" i="1"/>
  <c r="CF966" i="1" s="1"/>
  <c r="CE967" i="1"/>
  <c r="CF967" i="1" s="1"/>
  <c r="CE968" i="1"/>
  <c r="CF968" i="1" s="1"/>
  <c r="CE969" i="1"/>
  <c r="CF969" i="1" s="1"/>
  <c r="CE970" i="1"/>
  <c r="CF970" i="1" s="1"/>
  <c r="CE971" i="1"/>
  <c r="CF971" i="1" s="1"/>
  <c r="CE972" i="1"/>
  <c r="CF972" i="1" s="1"/>
  <c r="CE973" i="1"/>
  <c r="CF973" i="1" s="1"/>
  <c r="CE974" i="1"/>
  <c r="CF974" i="1" s="1"/>
  <c r="CE975" i="1"/>
  <c r="CF975" i="1" s="1"/>
  <c r="CE976" i="1"/>
  <c r="CF976" i="1" s="1"/>
  <c r="CE977" i="1"/>
  <c r="CF977" i="1" s="1"/>
  <c r="CE978" i="1"/>
  <c r="CF978" i="1" s="1"/>
  <c r="CE979" i="1"/>
  <c r="CF979" i="1" s="1"/>
  <c r="CE980" i="1"/>
  <c r="CF980" i="1" s="1"/>
  <c r="CE981" i="1"/>
  <c r="CF981" i="1" s="1"/>
  <c r="CE982" i="1"/>
  <c r="CF982" i="1" s="1"/>
  <c r="CE983" i="1"/>
  <c r="CF983" i="1" s="1"/>
  <c r="CE984" i="1"/>
  <c r="CF984" i="1" s="1"/>
  <c r="CE985" i="1"/>
  <c r="CF985" i="1" s="1"/>
  <c r="CE986" i="1"/>
  <c r="CF986" i="1" s="1"/>
  <c r="CE987" i="1"/>
  <c r="CF987" i="1" s="1"/>
  <c r="CE988" i="1"/>
  <c r="CF988" i="1" s="1"/>
  <c r="CE989" i="1"/>
  <c r="CF989" i="1" s="1"/>
  <c r="CE990" i="1"/>
  <c r="CF990" i="1" s="1"/>
  <c r="CE991" i="1"/>
  <c r="CF991" i="1" s="1"/>
  <c r="CE992" i="1"/>
  <c r="CF992" i="1" s="1"/>
  <c r="CE993" i="1"/>
  <c r="CF993" i="1" s="1"/>
  <c r="CE994" i="1"/>
  <c r="CF994" i="1" s="1"/>
  <c r="CE995" i="1"/>
  <c r="CF995" i="1" s="1"/>
  <c r="CE996" i="1"/>
  <c r="CF996" i="1" s="1"/>
  <c r="CE997" i="1"/>
  <c r="CF997" i="1" s="1"/>
  <c r="CE998" i="1"/>
  <c r="CF998" i="1" s="1"/>
  <c r="CE999" i="1"/>
  <c r="CF999" i="1" s="1"/>
  <c r="CE1000" i="1"/>
  <c r="CF1000" i="1" s="1"/>
  <c r="CE1001" i="1"/>
  <c r="CF1001" i="1" s="1"/>
  <c r="CE1002" i="1"/>
  <c r="CF1002" i="1" s="1"/>
  <c r="CE1003" i="1"/>
  <c r="CF1003" i="1" s="1"/>
  <c r="CE1004" i="1"/>
  <c r="CF1004" i="1" s="1"/>
  <c r="CE1005" i="1"/>
  <c r="CF1005" i="1" s="1"/>
  <c r="CE1006" i="1"/>
  <c r="CF1006" i="1" s="1"/>
  <c r="CE1007" i="1"/>
  <c r="CF1007" i="1" s="1"/>
  <c r="CE1008" i="1"/>
  <c r="CF1008" i="1" s="1"/>
  <c r="CE1009" i="1"/>
  <c r="CF1009" i="1" s="1"/>
  <c r="CE1010" i="1"/>
  <c r="CF1010" i="1" s="1"/>
  <c r="CE1011" i="1"/>
  <c r="CF1011" i="1" s="1"/>
  <c r="CE1012" i="1"/>
  <c r="CF1012" i="1" s="1"/>
  <c r="CE1013" i="1"/>
  <c r="CF1013" i="1" s="1"/>
  <c r="CE1014" i="1"/>
  <c r="CF1014" i="1" s="1"/>
  <c r="CE1015" i="1"/>
  <c r="CF1015" i="1" s="1"/>
  <c r="CE1016" i="1"/>
  <c r="CF1016" i="1" s="1"/>
  <c r="CE1017" i="1"/>
  <c r="CF1017" i="1" s="1"/>
  <c r="CE1018" i="1"/>
  <c r="CF1018" i="1" s="1"/>
  <c r="CE1019" i="1"/>
  <c r="CF1019" i="1" s="1"/>
  <c r="CE1020" i="1"/>
  <c r="CF1020" i="1" s="1"/>
  <c r="CE1021" i="1"/>
  <c r="CF1021" i="1" s="1"/>
  <c r="CE1022" i="1"/>
  <c r="CF1022" i="1" s="1"/>
  <c r="CE1023" i="1"/>
  <c r="CF1023" i="1" s="1"/>
  <c r="CE1024" i="1"/>
  <c r="CF1024" i="1" s="1"/>
  <c r="CE1025" i="1"/>
  <c r="CF1025" i="1" s="1"/>
  <c r="CE1026" i="1"/>
  <c r="CF1026" i="1" s="1"/>
  <c r="CE1027" i="1"/>
  <c r="CF1027" i="1" s="1"/>
  <c r="CE1028" i="1"/>
  <c r="CF1028" i="1" s="1"/>
  <c r="CE1029" i="1"/>
  <c r="CF1029" i="1" s="1"/>
  <c r="CE1030" i="1"/>
  <c r="CF1030" i="1" s="1"/>
  <c r="CE1031" i="1"/>
  <c r="CF1031" i="1" s="1"/>
  <c r="CE1032" i="1"/>
  <c r="CF1032" i="1" s="1"/>
  <c r="CE1033" i="1"/>
  <c r="CF1033" i="1" s="1"/>
  <c r="CE1034" i="1"/>
  <c r="CF1034" i="1" s="1"/>
  <c r="CE1035" i="1"/>
  <c r="CF1035" i="1" s="1"/>
  <c r="CE1036" i="1"/>
  <c r="CF1036" i="1" s="1"/>
  <c r="CE1037" i="1"/>
  <c r="CF1037" i="1" s="1"/>
  <c r="CE1038" i="1"/>
  <c r="CF1038" i="1" s="1"/>
  <c r="CE1039" i="1"/>
  <c r="CF1039" i="1" s="1"/>
  <c r="CE1040" i="1"/>
  <c r="CF1040" i="1" s="1"/>
  <c r="CE1041" i="1"/>
  <c r="CF1041" i="1" s="1"/>
  <c r="CE1042" i="1"/>
  <c r="CF1042" i="1" s="1"/>
  <c r="CE1043" i="1"/>
  <c r="CF1043" i="1" s="1"/>
  <c r="CE1044" i="1"/>
  <c r="CF1044" i="1" s="1"/>
  <c r="CE1045" i="1"/>
  <c r="CF1045" i="1" s="1"/>
  <c r="CE1046" i="1"/>
  <c r="CF1046" i="1" s="1"/>
  <c r="CE1047" i="1"/>
  <c r="CF1047" i="1" s="1"/>
  <c r="CE1048" i="1"/>
  <c r="CF1048" i="1" s="1"/>
  <c r="CE1049" i="1"/>
  <c r="CF1049" i="1" s="1"/>
  <c r="CE1050" i="1"/>
  <c r="CF1050" i="1" s="1"/>
  <c r="CE1051" i="1"/>
  <c r="CF1051" i="1" s="1"/>
  <c r="CE1052" i="1"/>
  <c r="CF1052" i="1" s="1"/>
  <c r="CE1053" i="1"/>
  <c r="CF1053" i="1" s="1"/>
  <c r="CE1054" i="1"/>
  <c r="CF1054" i="1" s="1"/>
  <c r="CE1055" i="1"/>
  <c r="CF1055" i="1" s="1"/>
  <c r="CE1056" i="1"/>
  <c r="CF1056" i="1" s="1"/>
  <c r="CE1057" i="1"/>
  <c r="CF1057" i="1" s="1"/>
  <c r="CE1058" i="1"/>
  <c r="CF1058" i="1" s="1"/>
  <c r="CE1059" i="1"/>
  <c r="CF1059" i="1" s="1"/>
  <c r="CE1060" i="1"/>
  <c r="CF1060" i="1" s="1"/>
  <c r="CE1061" i="1"/>
  <c r="CF1061" i="1" s="1"/>
  <c r="CE1062" i="1"/>
  <c r="CF1062" i="1" s="1"/>
  <c r="CE1063" i="1"/>
  <c r="CF1063" i="1" s="1"/>
  <c r="CE1064" i="1"/>
  <c r="CF1064" i="1" s="1"/>
  <c r="CE1065" i="1"/>
  <c r="CF1065" i="1" s="1"/>
  <c r="CE1066" i="1"/>
  <c r="CF1066" i="1" s="1"/>
  <c r="CE1067" i="1"/>
  <c r="CF1067" i="1" s="1"/>
  <c r="CE1068" i="1"/>
  <c r="CF1068" i="1" s="1"/>
  <c r="CE1069" i="1"/>
  <c r="CF1069" i="1" s="1"/>
  <c r="CE1070" i="1"/>
  <c r="CF1070" i="1" s="1"/>
  <c r="CE1071" i="1"/>
  <c r="CF1071" i="1" s="1"/>
  <c r="CE1072" i="1"/>
  <c r="CF1072" i="1" s="1"/>
  <c r="CE1073" i="1"/>
  <c r="CF1073" i="1" s="1"/>
  <c r="CE1074" i="1"/>
  <c r="CF1074" i="1" s="1"/>
  <c r="CE1075" i="1"/>
  <c r="CF1075" i="1" s="1"/>
  <c r="CE1076" i="1"/>
  <c r="CF1076" i="1" s="1"/>
  <c r="CE1077" i="1"/>
  <c r="CF1077" i="1" s="1"/>
  <c r="CD1077" i="1" s="1"/>
  <c r="CE1078" i="1"/>
  <c r="CF1078" i="1" s="1"/>
  <c r="CD1078" i="1" s="1"/>
  <c r="CE25" i="1"/>
  <c r="CF25" i="1" s="1"/>
  <c r="CE26" i="1"/>
  <c r="CE27" i="1"/>
  <c r="CE28" i="1"/>
  <c r="CE21" i="1"/>
  <c r="CE22" i="1"/>
  <c r="CE23" i="1"/>
  <c r="CE24" i="1"/>
  <c r="CE4" i="1"/>
  <c r="CE5" i="1"/>
  <c r="CE6" i="1"/>
  <c r="CE7" i="1"/>
  <c r="CE8" i="1"/>
  <c r="CF8" i="1" s="1"/>
  <c r="CE9" i="1"/>
  <c r="CE10" i="1"/>
  <c r="CE12" i="1"/>
  <c r="CE13" i="1"/>
  <c r="CE14" i="1"/>
  <c r="CE15" i="1"/>
  <c r="CE16" i="1"/>
  <c r="CE17" i="1"/>
  <c r="CE18" i="1"/>
  <c r="CE19" i="1"/>
  <c r="CE20" i="1"/>
  <c r="CE3" i="1"/>
  <c r="CE2" i="1"/>
  <c r="CY5" i="1" l="1"/>
  <c r="T39" i="4"/>
  <c r="T44" i="4"/>
  <c r="T48" i="4"/>
  <c r="T52" i="4"/>
  <c r="T56" i="4"/>
  <c r="T60" i="4"/>
  <c r="T64" i="4"/>
  <c r="T68" i="4"/>
  <c r="T72" i="4"/>
  <c r="T76" i="4"/>
  <c r="T80" i="4"/>
  <c r="T84" i="4"/>
  <c r="T88" i="4"/>
  <c r="T92" i="4"/>
  <c r="T96" i="4"/>
  <c r="T100" i="4"/>
  <c r="T104" i="4"/>
  <c r="T108" i="4"/>
  <c r="T112" i="4"/>
  <c r="T116" i="4"/>
  <c r="T120" i="4"/>
  <c r="T124" i="4"/>
  <c r="T128" i="4"/>
  <c r="T132" i="4"/>
  <c r="T136" i="4"/>
  <c r="T140" i="4"/>
  <c r="T144" i="4"/>
  <c r="T148" i="4"/>
  <c r="T152" i="4"/>
  <c r="T156" i="4"/>
  <c r="T160" i="4"/>
  <c r="T41" i="4"/>
  <c r="T45" i="4"/>
  <c r="T49" i="4"/>
  <c r="T53" i="4"/>
  <c r="T57" i="4"/>
  <c r="T61" i="4"/>
  <c r="T65" i="4"/>
  <c r="T69" i="4"/>
  <c r="T73" i="4"/>
  <c r="T77" i="4"/>
  <c r="T81" i="4"/>
  <c r="T85" i="4"/>
  <c r="T89" i="4"/>
  <c r="T93" i="4"/>
  <c r="T97" i="4"/>
  <c r="T101" i="4"/>
  <c r="T105" i="4"/>
  <c r="T109" i="4"/>
  <c r="T113" i="4"/>
  <c r="T117" i="4"/>
  <c r="T121" i="4"/>
  <c r="T125" i="4"/>
  <c r="T129" i="4"/>
  <c r="T133" i="4"/>
  <c r="T137" i="4"/>
  <c r="T141" i="4"/>
  <c r="T145" i="4"/>
  <c r="T149" i="4"/>
  <c r="T153" i="4"/>
  <c r="T157" i="4"/>
  <c r="T161" i="4"/>
  <c r="T165" i="4"/>
  <c r="T169" i="4"/>
  <c r="T173" i="4"/>
  <c r="T177" i="4"/>
  <c r="T181" i="4"/>
  <c r="T185" i="4"/>
  <c r="T189" i="4"/>
  <c r="T193" i="4"/>
  <c r="T197" i="4"/>
  <c r="T201" i="4"/>
  <c r="T205" i="4"/>
  <c r="T209" i="4"/>
  <c r="T213" i="4"/>
  <c r="T217" i="4"/>
  <c r="T221" i="4"/>
  <c r="T225" i="4"/>
  <c r="T229" i="4"/>
  <c r="T233" i="4"/>
  <c r="T237" i="4"/>
  <c r="T241" i="4"/>
  <c r="T245" i="4"/>
  <c r="T249" i="4"/>
  <c r="T253" i="4"/>
  <c r="T257" i="4"/>
  <c r="T261" i="4"/>
  <c r="T265" i="4"/>
  <c r="T269" i="4"/>
  <c r="T273" i="4"/>
  <c r="T277" i="4"/>
  <c r="T281" i="4"/>
  <c r="T285" i="4"/>
  <c r="T289" i="4"/>
  <c r="T293" i="4"/>
  <c r="T297" i="4"/>
  <c r="T301" i="4"/>
  <c r="T305" i="4"/>
  <c r="T309" i="4"/>
  <c r="T313" i="4"/>
  <c r="T317" i="4"/>
  <c r="T321" i="4"/>
  <c r="T325" i="4"/>
  <c r="T329" i="4"/>
  <c r="T333" i="4"/>
  <c r="T337" i="4"/>
  <c r="T341" i="4"/>
  <c r="T345" i="4"/>
  <c r="T349" i="4"/>
  <c r="T353" i="4"/>
  <c r="T357" i="4"/>
  <c r="T361" i="4"/>
  <c r="T365" i="4"/>
  <c r="T369" i="4"/>
  <c r="T373" i="4"/>
  <c r="T377" i="4"/>
  <c r="T42" i="4"/>
  <c r="T50" i="4"/>
  <c r="T58" i="4"/>
  <c r="T66" i="4"/>
  <c r="T74" i="4"/>
  <c r="T82" i="4"/>
  <c r="T90" i="4"/>
  <c r="T98" i="4"/>
  <c r="T106" i="4"/>
  <c r="T114" i="4"/>
  <c r="T122" i="4"/>
  <c r="T130" i="4"/>
  <c r="T138" i="4"/>
  <c r="T146" i="4"/>
  <c r="T154" i="4"/>
  <c r="T162" i="4"/>
  <c r="T167" i="4"/>
  <c r="T172" i="4"/>
  <c r="T178" i="4"/>
  <c r="T183" i="4"/>
  <c r="T188" i="4"/>
  <c r="T194" i="4"/>
  <c r="T199" i="4"/>
  <c r="T204" i="4"/>
  <c r="T210" i="4"/>
  <c r="T215" i="4"/>
  <c r="T220" i="4"/>
  <c r="T226" i="4"/>
  <c r="T231" i="4"/>
  <c r="T236" i="4"/>
  <c r="T242" i="4"/>
  <c r="T247" i="4"/>
  <c r="T252" i="4"/>
  <c r="T258" i="4"/>
  <c r="T263" i="4"/>
  <c r="T268" i="4"/>
  <c r="T274" i="4"/>
  <c r="T279" i="4"/>
  <c r="T284" i="4"/>
  <c r="T290" i="4"/>
  <c r="T295" i="4"/>
  <c r="T300" i="4"/>
  <c r="T306" i="4"/>
  <c r="T311" i="4"/>
  <c r="T316" i="4"/>
  <c r="T322" i="4"/>
  <c r="T327" i="4"/>
  <c r="T332" i="4"/>
  <c r="T338" i="4"/>
  <c r="T343" i="4"/>
  <c r="T348" i="4"/>
  <c r="T354" i="4"/>
  <c r="T359" i="4"/>
  <c r="T364" i="4"/>
  <c r="T370" i="4"/>
  <c r="T375" i="4"/>
  <c r="T380" i="4"/>
  <c r="T384" i="4"/>
  <c r="T388" i="4"/>
  <c r="T43" i="4"/>
  <c r="T51" i="4"/>
  <c r="T59" i="4"/>
  <c r="T67" i="4"/>
  <c r="T75" i="4"/>
  <c r="T83" i="4"/>
  <c r="T91" i="4"/>
  <c r="T99" i="4"/>
  <c r="T107" i="4"/>
  <c r="T115" i="4"/>
  <c r="T123" i="4"/>
  <c r="T131" i="4"/>
  <c r="T139" i="4"/>
  <c r="T147" i="4"/>
  <c r="T155" i="4"/>
  <c r="T163" i="4"/>
  <c r="T168" i="4"/>
  <c r="T174" i="4"/>
  <c r="T179" i="4"/>
  <c r="T184" i="4"/>
  <c r="T190" i="4"/>
  <c r="T195" i="4"/>
  <c r="T200" i="4"/>
  <c r="T206" i="4"/>
  <c r="T211" i="4"/>
  <c r="T216" i="4"/>
  <c r="T222" i="4"/>
  <c r="T227" i="4"/>
  <c r="T232" i="4"/>
  <c r="T238" i="4"/>
  <c r="T243" i="4"/>
  <c r="T248" i="4"/>
  <c r="T254" i="4"/>
  <c r="T259" i="4"/>
  <c r="T264" i="4"/>
  <c r="T270" i="4"/>
  <c r="T275" i="4"/>
  <c r="T280" i="4"/>
  <c r="T286" i="4"/>
  <c r="T291" i="4"/>
  <c r="T296" i="4"/>
  <c r="T302" i="4"/>
  <c r="T307" i="4"/>
  <c r="T312" i="4"/>
  <c r="T318" i="4"/>
  <c r="T323" i="4"/>
  <c r="T328" i="4"/>
  <c r="T334" i="4"/>
  <c r="T339" i="4"/>
  <c r="T344" i="4"/>
  <c r="T350" i="4"/>
  <c r="T355" i="4"/>
  <c r="T360" i="4"/>
  <c r="T366" i="4"/>
  <c r="T371" i="4"/>
  <c r="T376" i="4"/>
  <c r="T381" i="4"/>
  <c r="T385" i="4"/>
  <c r="T389" i="4"/>
  <c r="T393" i="4"/>
  <c r="T397" i="4"/>
  <c r="T401" i="4"/>
  <c r="T405" i="4"/>
  <c r="T409" i="4"/>
  <c r="T413" i="4"/>
  <c r="T417" i="4"/>
  <c r="T421" i="4"/>
  <c r="T425" i="4"/>
  <c r="T429" i="4"/>
  <c r="T433" i="4"/>
  <c r="T437" i="4"/>
  <c r="T441" i="4"/>
  <c r="T445" i="4"/>
  <c r="T449" i="4"/>
  <c r="T453" i="4"/>
  <c r="T457" i="4"/>
  <c r="T461" i="4"/>
  <c r="T465" i="4"/>
  <c r="T469" i="4"/>
  <c r="T473" i="4"/>
  <c r="T477" i="4"/>
  <c r="T481" i="4"/>
  <c r="T485" i="4"/>
  <c r="T489" i="4"/>
  <c r="T493" i="4"/>
  <c r="T497" i="4"/>
  <c r="T501" i="4"/>
  <c r="T505" i="4"/>
  <c r="T509" i="4"/>
  <c r="T513" i="4"/>
  <c r="T517" i="4"/>
  <c r="T521" i="4"/>
  <c r="T525" i="4"/>
  <c r="T529" i="4"/>
  <c r="T533" i="4"/>
  <c r="T537" i="4"/>
  <c r="T541" i="4"/>
  <c r="T545" i="4"/>
  <c r="T549" i="4"/>
  <c r="T553" i="4"/>
  <c r="T557" i="4"/>
  <c r="T561" i="4"/>
  <c r="T565" i="4"/>
  <c r="T569" i="4"/>
  <c r="T573" i="4"/>
  <c r="T577" i="4"/>
  <c r="T581" i="4"/>
  <c r="T585" i="4"/>
  <c r="T589" i="4"/>
  <c r="T593" i="4"/>
  <c r="T597" i="4"/>
  <c r="T601" i="4"/>
  <c r="T605" i="4"/>
  <c r="T609" i="4"/>
  <c r="T613" i="4"/>
  <c r="T617" i="4"/>
  <c r="T621" i="4"/>
  <c r="T625" i="4"/>
  <c r="T629" i="4"/>
  <c r="T633" i="4"/>
  <c r="T637" i="4"/>
  <c r="T641" i="4"/>
  <c r="T645" i="4"/>
  <c r="T649" i="4"/>
  <c r="T653" i="4"/>
  <c r="T657" i="4"/>
  <c r="T661" i="4"/>
  <c r="T665" i="4"/>
  <c r="T669" i="4"/>
  <c r="T673" i="4"/>
  <c r="T677" i="4"/>
  <c r="T681" i="4"/>
  <c r="T685" i="4"/>
  <c r="T689" i="4"/>
  <c r="T693" i="4"/>
  <c r="T697" i="4"/>
  <c r="T701" i="4"/>
  <c r="T705" i="4"/>
  <c r="T709" i="4"/>
  <c r="T713" i="4"/>
  <c r="T717" i="4"/>
  <c r="T721" i="4"/>
  <c r="T725" i="4"/>
  <c r="T729" i="4"/>
  <c r="T733" i="4"/>
  <c r="T737" i="4"/>
  <c r="T741" i="4"/>
  <c r="T745" i="4"/>
  <c r="T749" i="4"/>
  <c r="T753" i="4"/>
  <c r="T757" i="4"/>
  <c r="T761" i="4"/>
  <c r="T765" i="4"/>
  <c r="T769" i="4"/>
  <c r="T773" i="4"/>
  <c r="T777" i="4"/>
  <c r="T781" i="4"/>
  <c r="T785" i="4"/>
  <c r="T789" i="4"/>
  <c r="T793" i="4"/>
  <c r="T797" i="4"/>
  <c r="T801" i="4"/>
  <c r="T805" i="4"/>
  <c r="T809" i="4"/>
  <c r="T813" i="4"/>
  <c r="T817" i="4"/>
  <c r="T821" i="4"/>
  <c r="T825" i="4"/>
  <c r="T829" i="4"/>
  <c r="T833" i="4"/>
  <c r="T46" i="4"/>
  <c r="T62" i="4"/>
  <c r="T78" i="4"/>
  <c r="T94" i="4"/>
  <c r="T110" i="4"/>
  <c r="T126" i="4"/>
  <c r="T142" i="4"/>
  <c r="T158" i="4"/>
  <c r="T170" i="4"/>
  <c r="T180" i="4"/>
  <c r="T191" i="4"/>
  <c r="T202" i="4"/>
  <c r="T212" i="4"/>
  <c r="T223" i="4"/>
  <c r="T234" i="4"/>
  <c r="T244" i="4"/>
  <c r="T255" i="4"/>
  <c r="T266" i="4"/>
  <c r="T276" i="4"/>
  <c r="T287" i="4"/>
  <c r="T298" i="4"/>
  <c r="T308" i="4"/>
  <c r="T319" i="4"/>
  <c r="T330" i="4"/>
  <c r="T340" i="4"/>
  <c r="T351" i="4"/>
  <c r="T362" i="4"/>
  <c r="T372" i="4"/>
  <c r="T382" i="4"/>
  <c r="T390" i="4"/>
  <c r="T395" i="4"/>
  <c r="T400" i="4"/>
  <c r="T406" i="4"/>
  <c r="T411" i="4"/>
  <c r="T416" i="4"/>
  <c r="T422" i="4"/>
  <c r="T427" i="4"/>
  <c r="T432" i="4"/>
  <c r="T438" i="4"/>
  <c r="T443" i="4"/>
  <c r="T448" i="4"/>
  <c r="T454" i="4"/>
  <c r="T459" i="4"/>
  <c r="T464" i="4"/>
  <c r="T470" i="4"/>
  <c r="T475" i="4"/>
  <c r="T480" i="4"/>
  <c r="T486" i="4"/>
  <c r="T491" i="4"/>
  <c r="T496" i="4"/>
  <c r="T502" i="4"/>
  <c r="T507" i="4"/>
  <c r="T512" i="4"/>
  <c r="T518" i="4"/>
  <c r="T523" i="4"/>
  <c r="T528" i="4"/>
  <c r="T534" i="4"/>
  <c r="T539" i="4"/>
  <c r="T544" i="4"/>
  <c r="T550" i="4"/>
  <c r="T555" i="4"/>
  <c r="T560" i="4"/>
  <c r="T566" i="4"/>
  <c r="T571" i="4"/>
  <c r="T576" i="4"/>
  <c r="T582" i="4"/>
  <c r="T587" i="4"/>
  <c r="T592" i="4"/>
  <c r="T598" i="4"/>
  <c r="T603" i="4"/>
  <c r="T608" i="4"/>
  <c r="T614" i="4"/>
  <c r="T619" i="4"/>
  <c r="T624" i="4"/>
  <c r="T630" i="4"/>
  <c r="T635" i="4"/>
  <c r="T640" i="4"/>
  <c r="T646" i="4"/>
  <c r="T651" i="4"/>
  <c r="T656" i="4"/>
  <c r="T662" i="4"/>
  <c r="T667" i="4"/>
  <c r="T672" i="4"/>
  <c r="T678" i="4"/>
  <c r="T683" i="4"/>
  <c r="T47" i="4"/>
  <c r="T63" i="4"/>
  <c r="T79" i="4"/>
  <c r="T95" i="4"/>
  <c r="T111" i="4"/>
  <c r="T127" i="4"/>
  <c r="T143" i="4"/>
  <c r="T159" i="4"/>
  <c r="T171" i="4"/>
  <c r="T182" i="4"/>
  <c r="T192" i="4"/>
  <c r="T203" i="4"/>
  <c r="T214" i="4"/>
  <c r="T224" i="4"/>
  <c r="T235" i="4"/>
  <c r="T246" i="4"/>
  <c r="T256" i="4"/>
  <c r="T267" i="4"/>
  <c r="T278" i="4"/>
  <c r="T288" i="4"/>
  <c r="T299" i="4"/>
  <c r="T310" i="4"/>
  <c r="T320" i="4"/>
  <c r="T331" i="4"/>
  <c r="T342" i="4"/>
  <c r="T352" i="4"/>
  <c r="T363" i="4"/>
  <c r="T374" i="4"/>
  <c r="T383" i="4"/>
  <c r="T391" i="4"/>
  <c r="T396" i="4"/>
  <c r="T402" i="4"/>
  <c r="T407" i="4"/>
  <c r="T412" i="4"/>
  <c r="T418" i="4"/>
  <c r="T423" i="4"/>
  <c r="T428" i="4"/>
  <c r="T434" i="4"/>
  <c r="T439" i="4"/>
  <c r="T444" i="4"/>
  <c r="T450" i="4"/>
  <c r="T455" i="4"/>
  <c r="T460" i="4"/>
  <c r="T466" i="4"/>
  <c r="T471" i="4"/>
  <c r="T476" i="4"/>
  <c r="T482" i="4"/>
  <c r="T487" i="4"/>
  <c r="T492" i="4"/>
  <c r="T498" i="4"/>
  <c r="T503" i="4"/>
  <c r="T508" i="4"/>
  <c r="T514" i="4"/>
  <c r="T519" i="4"/>
  <c r="T524" i="4"/>
  <c r="T530" i="4"/>
  <c r="T535" i="4"/>
  <c r="T540" i="4"/>
  <c r="T546" i="4"/>
  <c r="T551" i="4"/>
  <c r="T556" i="4"/>
  <c r="T562" i="4"/>
  <c r="T567" i="4"/>
  <c r="T572" i="4"/>
  <c r="T578" i="4"/>
  <c r="T583" i="4"/>
  <c r="T588" i="4"/>
  <c r="T594" i="4"/>
  <c r="T599" i="4"/>
  <c r="T604" i="4"/>
  <c r="T610" i="4"/>
  <c r="T615" i="4"/>
  <c r="T620" i="4"/>
  <c r="T626" i="4"/>
  <c r="T631" i="4"/>
  <c r="T636" i="4"/>
  <c r="T642" i="4"/>
  <c r="T647" i="4"/>
  <c r="T652" i="4"/>
  <c r="T658" i="4"/>
  <c r="T663" i="4"/>
  <c r="T668" i="4"/>
  <c r="T674" i="4"/>
  <c r="T679" i="4"/>
  <c r="T684" i="4"/>
  <c r="T690" i="4"/>
  <c r="T695" i="4"/>
  <c r="T700" i="4"/>
  <c r="T706" i="4"/>
  <c r="T711" i="4"/>
  <c r="T716" i="4"/>
  <c r="T722" i="4"/>
  <c r="T727" i="4"/>
  <c r="T732" i="4"/>
  <c r="T738" i="4"/>
  <c r="T743" i="4"/>
  <c r="T748" i="4"/>
  <c r="T754" i="4"/>
  <c r="T759" i="4"/>
  <c r="T764" i="4"/>
  <c r="T770" i="4"/>
  <c r="T775" i="4"/>
  <c r="T780" i="4"/>
  <c r="T786" i="4"/>
  <c r="T791" i="4"/>
  <c r="T796" i="4"/>
  <c r="T802" i="4"/>
  <c r="T807" i="4"/>
  <c r="T812" i="4"/>
  <c r="T818" i="4"/>
  <c r="T823" i="4"/>
  <c r="T828" i="4"/>
  <c r="T834" i="4"/>
  <c r="T838" i="4"/>
  <c r="T842" i="4"/>
  <c r="T846" i="4"/>
  <c r="T850" i="4"/>
  <c r="T854" i="4"/>
  <c r="T858" i="4"/>
  <c r="T862" i="4"/>
  <c r="T866" i="4"/>
  <c r="T870" i="4"/>
  <c r="T874" i="4"/>
  <c r="T878" i="4"/>
  <c r="T882" i="4"/>
  <c r="T886" i="4"/>
  <c r="T890" i="4"/>
  <c r="T894" i="4"/>
  <c r="T898" i="4"/>
  <c r="T902" i="4"/>
  <c r="T906" i="4"/>
  <c r="T910" i="4"/>
  <c r="T914" i="4"/>
  <c r="T918" i="4"/>
  <c r="T922" i="4"/>
  <c r="T926" i="4"/>
  <c r="T930" i="4"/>
  <c r="T934" i="4"/>
  <c r="T938" i="4"/>
  <c r="T942" i="4"/>
  <c r="T946" i="4"/>
  <c r="T950" i="4"/>
  <c r="T954" i="4"/>
  <c r="T958" i="4"/>
  <c r="T962" i="4"/>
  <c r="T966" i="4"/>
  <c r="T970" i="4"/>
  <c r="T974" i="4"/>
  <c r="T978" i="4"/>
  <c r="T982" i="4"/>
  <c r="T986" i="4"/>
  <c r="T990" i="4"/>
  <c r="T994" i="4"/>
  <c r="T998" i="4"/>
  <c r="T1002" i="4"/>
  <c r="T1006" i="4"/>
  <c r="T1010" i="4"/>
  <c r="T1014" i="4"/>
  <c r="T1018" i="4"/>
  <c r="T1022" i="4"/>
  <c r="T1026" i="4"/>
  <c r="T1030" i="4"/>
  <c r="T1034" i="4"/>
  <c r="T1038" i="4"/>
  <c r="T1042" i="4"/>
  <c r="T1046" i="4"/>
  <c r="T1050" i="4"/>
  <c r="T1054" i="4"/>
  <c r="T1058" i="4"/>
  <c r="T1062" i="4"/>
  <c r="T1066" i="4"/>
  <c r="T1070" i="4"/>
  <c r="T1074" i="4"/>
  <c r="T1078" i="4"/>
  <c r="T1082" i="4"/>
  <c r="T1086" i="4"/>
  <c r="T1090" i="4"/>
  <c r="T1094" i="4"/>
  <c r="T1098" i="4"/>
  <c r="T1102" i="4"/>
  <c r="T1106" i="4"/>
  <c r="T1110" i="4"/>
  <c r="T1114" i="4"/>
  <c r="T1118" i="4"/>
  <c r="T1122" i="4"/>
  <c r="T1126" i="4"/>
  <c r="T1130" i="4"/>
  <c r="T1134" i="4"/>
  <c r="T1138" i="4"/>
  <c r="T1142" i="4"/>
  <c r="T1146" i="4"/>
  <c r="T1150" i="4"/>
  <c r="T1154" i="4"/>
  <c r="T1158" i="4"/>
  <c r="T54" i="4"/>
  <c r="T86" i="4"/>
  <c r="T118" i="4"/>
  <c r="T150" i="4"/>
  <c r="T175" i="4"/>
  <c r="T196" i="4"/>
  <c r="T218" i="4"/>
  <c r="T239" i="4"/>
  <c r="T260" i="4"/>
  <c r="T282" i="4"/>
  <c r="T303" i="4"/>
  <c r="T324" i="4"/>
  <c r="T346" i="4"/>
  <c r="T367" i="4"/>
  <c r="T386" i="4"/>
  <c r="T398" i="4"/>
  <c r="T408" i="4"/>
  <c r="T419" i="4"/>
  <c r="T430" i="4"/>
  <c r="T440" i="4"/>
  <c r="T451" i="4"/>
  <c r="T462" i="4"/>
  <c r="T472" i="4"/>
  <c r="T483" i="4"/>
  <c r="T494" i="4"/>
  <c r="T504" i="4"/>
  <c r="T515" i="4"/>
  <c r="T526" i="4"/>
  <c r="T536" i="4"/>
  <c r="T547" i="4"/>
  <c r="T558" i="4"/>
  <c r="T568" i="4"/>
  <c r="T579" i="4"/>
  <c r="T590" i="4"/>
  <c r="T600" i="4"/>
  <c r="T611" i="4"/>
  <c r="T622" i="4"/>
  <c r="T632" i="4"/>
  <c r="T643" i="4"/>
  <c r="T654" i="4"/>
  <c r="T664" i="4"/>
  <c r="T675" i="4"/>
  <c r="T686" i="4"/>
  <c r="T692" i="4"/>
  <c r="T699" i="4"/>
  <c r="T707" i="4"/>
  <c r="T714" i="4"/>
  <c r="T720" i="4"/>
  <c r="T728" i="4"/>
  <c r="T735" i="4"/>
  <c r="T742" i="4"/>
  <c r="T750" i="4"/>
  <c r="T756" i="4"/>
  <c r="T763" i="4"/>
  <c r="T771" i="4"/>
  <c r="T778" i="4"/>
  <c r="T784" i="4"/>
  <c r="T792" i="4"/>
  <c r="T799" i="4"/>
  <c r="T806" i="4"/>
  <c r="T814" i="4"/>
  <c r="T820" i="4"/>
  <c r="T827" i="4"/>
  <c r="T835" i="4"/>
  <c r="T840" i="4"/>
  <c r="T845" i="4"/>
  <c r="T851" i="4"/>
  <c r="T856" i="4"/>
  <c r="T861" i="4"/>
  <c r="T867" i="4"/>
  <c r="T872" i="4"/>
  <c r="T877" i="4"/>
  <c r="T883" i="4"/>
  <c r="T888" i="4"/>
  <c r="T893" i="4"/>
  <c r="T899" i="4"/>
  <c r="T904" i="4"/>
  <c r="T909" i="4"/>
  <c r="T915" i="4"/>
  <c r="T920" i="4"/>
  <c r="T925" i="4"/>
  <c r="T931" i="4"/>
  <c r="T936" i="4"/>
  <c r="T941" i="4"/>
  <c r="T947" i="4"/>
  <c r="T952" i="4"/>
  <c r="T957" i="4"/>
  <c r="T963" i="4"/>
  <c r="T968" i="4"/>
  <c r="T973" i="4"/>
  <c r="T979" i="4"/>
  <c r="T984" i="4"/>
  <c r="T989" i="4"/>
  <c r="T995" i="4"/>
  <c r="T1000" i="4"/>
  <c r="T1005" i="4"/>
  <c r="T1011" i="4"/>
  <c r="T1016" i="4"/>
  <c r="T1021" i="4"/>
  <c r="T1027" i="4"/>
  <c r="T1032" i="4"/>
  <c r="T1037" i="4"/>
  <c r="T1043" i="4"/>
  <c r="T1048" i="4"/>
  <c r="T1053" i="4"/>
  <c r="T1059" i="4"/>
  <c r="T1064" i="4"/>
  <c r="T1069" i="4"/>
  <c r="T1075" i="4"/>
  <c r="T1080" i="4"/>
  <c r="T1085" i="4"/>
  <c r="T1091" i="4"/>
  <c r="T1096" i="4"/>
  <c r="T1101" i="4"/>
  <c r="T1107" i="4"/>
  <c r="T1112" i="4"/>
  <c r="T1117" i="4"/>
  <c r="T1123" i="4"/>
  <c r="T1128" i="4"/>
  <c r="T1133" i="4"/>
  <c r="T1139" i="4"/>
  <c r="T1144" i="4"/>
  <c r="T1149" i="4"/>
  <c r="T1155" i="4"/>
  <c r="T1160" i="4"/>
  <c r="T1164" i="4"/>
  <c r="T1168" i="4"/>
  <c r="T1172" i="4"/>
  <c r="T1176" i="4"/>
  <c r="T1180" i="4"/>
  <c r="T1184" i="4"/>
  <c r="T1188" i="4"/>
  <c r="T1192" i="4"/>
  <c r="T1196" i="4"/>
  <c r="T1200" i="4"/>
  <c r="T1204" i="4"/>
  <c r="T1208" i="4"/>
  <c r="T1212" i="4"/>
  <c r="T1216" i="4"/>
  <c r="T1220" i="4"/>
  <c r="T1224" i="4"/>
  <c r="T1228" i="4"/>
  <c r="T1232" i="4"/>
  <c r="T1236" i="4"/>
  <c r="T1240" i="4"/>
  <c r="T1244" i="4"/>
  <c r="T1248" i="4"/>
  <c r="T1252" i="4"/>
  <c r="T1256" i="4"/>
  <c r="T1260" i="4"/>
  <c r="T1264" i="4"/>
  <c r="T1268" i="4"/>
  <c r="T1272" i="4"/>
  <c r="T1276" i="4"/>
  <c r="T1280" i="4"/>
  <c r="T1284" i="4"/>
  <c r="T1288" i="4"/>
  <c r="T1292" i="4"/>
  <c r="T1296" i="4"/>
  <c r="T1300" i="4"/>
  <c r="T1304" i="4"/>
  <c r="T1308" i="4"/>
  <c r="T1312" i="4"/>
  <c r="T1316" i="4"/>
  <c r="T1320" i="4"/>
  <c r="T1324" i="4"/>
  <c r="T1328" i="4"/>
  <c r="T1332" i="4"/>
  <c r="T1336" i="4"/>
  <c r="T1340" i="4"/>
  <c r="T55" i="4"/>
  <c r="T87" i="4"/>
  <c r="T119" i="4"/>
  <c r="T151" i="4"/>
  <c r="T176" i="4"/>
  <c r="T198" i="4"/>
  <c r="T219" i="4"/>
  <c r="T240" i="4"/>
  <c r="T262" i="4"/>
  <c r="T283" i="4"/>
  <c r="T304" i="4"/>
  <c r="T326" i="4"/>
  <c r="T347" i="4"/>
  <c r="T368" i="4"/>
  <c r="T387" i="4"/>
  <c r="T399" i="4"/>
  <c r="T410" i="4"/>
  <c r="T420" i="4"/>
  <c r="T431" i="4"/>
  <c r="T442" i="4"/>
  <c r="T452" i="4"/>
  <c r="T463" i="4"/>
  <c r="T474" i="4"/>
  <c r="T484" i="4"/>
  <c r="T495" i="4"/>
  <c r="T506" i="4"/>
  <c r="T516" i="4"/>
  <c r="T527" i="4"/>
  <c r="T538" i="4"/>
  <c r="T548" i="4"/>
  <c r="T559" i="4"/>
  <c r="T570" i="4"/>
  <c r="T580" i="4"/>
  <c r="T591" i="4"/>
  <c r="T602" i="4"/>
  <c r="T612" i="4"/>
  <c r="T623" i="4"/>
  <c r="T634" i="4"/>
  <c r="T644" i="4"/>
  <c r="T655" i="4"/>
  <c r="T666" i="4"/>
  <c r="T676" i="4"/>
  <c r="T687" i="4"/>
  <c r="T694" i="4"/>
  <c r="T702" i="4"/>
  <c r="T708" i="4"/>
  <c r="T715" i="4"/>
  <c r="T723" i="4"/>
  <c r="T730" i="4"/>
  <c r="T736" i="4"/>
  <c r="T744" i="4"/>
  <c r="T751" i="4"/>
  <c r="T758" i="4"/>
  <c r="T766" i="4"/>
  <c r="T772" i="4"/>
  <c r="T779" i="4"/>
  <c r="T787" i="4"/>
  <c r="T794" i="4"/>
  <c r="T800" i="4"/>
  <c r="T808" i="4"/>
  <c r="T815" i="4"/>
  <c r="T822" i="4"/>
  <c r="T830" i="4"/>
  <c r="T836" i="4"/>
  <c r="T841" i="4"/>
  <c r="T847" i="4"/>
  <c r="T852" i="4"/>
  <c r="T857" i="4"/>
  <c r="T863" i="4"/>
  <c r="T868" i="4"/>
  <c r="T873" i="4"/>
  <c r="T879" i="4"/>
  <c r="T884" i="4"/>
  <c r="T889" i="4"/>
  <c r="T895" i="4"/>
  <c r="T900" i="4"/>
  <c r="T905" i="4"/>
  <c r="T911" i="4"/>
  <c r="T916" i="4"/>
  <c r="T921" i="4"/>
  <c r="T927" i="4"/>
  <c r="T932" i="4"/>
  <c r="T937" i="4"/>
  <c r="T943" i="4"/>
  <c r="T948" i="4"/>
  <c r="T953" i="4"/>
  <c r="T959" i="4"/>
  <c r="T964" i="4"/>
  <c r="T969" i="4"/>
  <c r="T975" i="4"/>
  <c r="T980" i="4"/>
  <c r="T985" i="4"/>
  <c r="T991" i="4"/>
  <c r="T996" i="4"/>
  <c r="T1001" i="4"/>
  <c r="T1007" i="4"/>
  <c r="T1012" i="4"/>
  <c r="T1017" i="4"/>
  <c r="T1023" i="4"/>
  <c r="T1028" i="4"/>
  <c r="T1033" i="4"/>
  <c r="T1039" i="4"/>
  <c r="T1044" i="4"/>
  <c r="T1049" i="4"/>
  <c r="T1055" i="4"/>
  <c r="T1060" i="4"/>
  <c r="T1065" i="4"/>
  <c r="T1071" i="4"/>
  <c r="T1076" i="4"/>
  <c r="T1081" i="4"/>
  <c r="T1087" i="4"/>
  <c r="T1092" i="4"/>
  <c r="T1097" i="4"/>
  <c r="T1103" i="4"/>
  <c r="T1108" i="4"/>
  <c r="T1113" i="4"/>
  <c r="T1119" i="4"/>
  <c r="T1124" i="4"/>
  <c r="T1129" i="4"/>
  <c r="T1135" i="4"/>
  <c r="T1140" i="4"/>
  <c r="T1145" i="4"/>
  <c r="T1151" i="4"/>
  <c r="T1156" i="4"/>
  <c r="T1161" i="4"/>
  <c r="T1165" i="4"/>
  <c r="T1169" i="4"/>
  <c r="T1173" i="4"/>
  <c r="T1177" i="4"/>
  <c r="T1181" i="4"/>
  <c r="T1185" i="4"/>
  <c r="T1189" i="4"/>
  <c r="T1193" i="4"/>
  <c r="T1197" i="4"/>
  <c r="T1201" i="4"/>
  <c r="T1205" i="4"/>
  <c r="T1209" i="4"/>
  <c r="T1213" i="4"/>
  <c r="T1217" i="4"/>
  <c r="T1221" i="4"/>
  <c r="T1225" i="4"/>
  <c r="T1229" i="4"/>
  <c r="T1233" i="4"/>
  <c r="T1237" i="4"/>
  <c r="T1241" i="4"/>
  <c r="T1245" i="4"/>
  <c r="T1249" i="4"/>
  <c r="T1253" i="4"/>
  <c r="T1257" i="4"/>
  <c r="T1261" i="4"/>
  <c r="T1265" i="4"/>
  <c r="T1269" i="4"/>
  <c r="T1273" i="4"/>
  <c r="T1277" i="4"/>
  <c r="T1281" i="4"/>
  <c r="T1285" i="4"/>
  <c r="T1289" i="4"/>
  <c r="T1293" i="4"/>
  <c r="T1297" i="4"/>
  <c r="T1301" i="4"/>
  <c r="T1305" i="4"/>
  <c r="T1309" i="4"/>
  <c r="T1313" i="4"/>
  <c r="T1317" i="4"/>
  <c r="T1321" i="4"/>
  <c r="T1325" i="4"/>
  <c r="T1329" i="4"/>
  <c r="T1333" i="4"/>
  <c r="T1337" i="4"/>
  <c r="T1341" i="4"/>
  <c r="T1345" i="4"/>
  <c r="T1349" i="4"/>
  <c r="T1353" i="4"/>
  <c r="T1357" i="4"/>
  <c r="T1361" i="4"/>
  <c r="T1365" i="4"/>
  <c r="T1369" i="4"/>
  <c r="T1373" i="4"/>
  <c r="T1377" i="4"/>
  <c r="T1381" i="4"/>
  <c r="T1385" i="4"/>
  <c r="T1389" i="4"/>
  <c r="T1393" i="4"/>
  <c r="T1397" i="4"/>
  <c r="T1401" i="4"/>
  <c r="T1405" i="4"/>
  <c r="T1409" i="4"/>
  <c r="T1413" i="4"/>
  <c r="T1417" i="4"/>
  <c r="T1421" i="4"/>
  <c r="T1425" i="4"/>
  <c r="T1429" i="4"/>
  <c r="T1433" i="4"/>
  <c r="T1437" i="4"/>
  <c r="T1441" i="4"/>
  <c r="T1445" i="4"/>
  <c r="T1449" i="4"/>
  <c r="T1453" i="4"/>
  <c r="T1457" i="4"/>
  <c r="T1461" i="4"/>
  <c r="T1465" i="4"/>
  <c r="T1469" i="4"/>
  <c r="T1473" i="4"/>
  <c r="T1477" i="4"/>
  <c r="T1481" i="4"/>
  <c r="T1485" i="4"/>
  <c r="T1489" i="4"/>
  <c r="T1493" i="4"/>
  <c r="T1497" i="4"/>
  <c r="T1501" i="4"/>
  <c r="T1505" i="4"/>
  <c r="T1509" i="4"/>
  <c r="T1513" i="4"/>
  <c r="T1517" i="4"/>
  <c r="T1521" i="4"/>
  <c r="T1525" i="4"/>
  <c r="T1529" i="4"/>
  <c r="T1533" i="4"/>
  <c r="T1537" i="4"/>
  <c r="T1541" i="4"/>
  <c r="T1545" i="4"/>
  <c r="T1549" i="4"/>
  <c r="T1553" i="4"/>
  <c r="T1557" i="4"/>
  <c r="T1561" i="4"/>
  <c r="T1565" i="4"/>
  <c r="T1569" i="4"/>
  <c r="T1573" i="4"/>
  <c r="T1577" i="4"/>
  <c r="T1581" i="4"/>
  <c r="T1585" i="4"/>
  <c r="T1589" i="4"/>
  <c r="T1593" i="4"/>
  <c r="T1597" i="4"/>
  <c r="T1601" i="4"/>
  <c r="T1605" i="4"/>
  <c r="T1609" i="4"/>
  <c r="T1613" i="4"/>
  <c r="T1617" i="4"/>
  <c r="T1621" i="4"/>
  <c r="T1625" i="4"/>
  <c r="T1629" i="4"/>
  <c r="T1633" i="4"/>
  <c r="T1637" i="4"/>
  <c r="T1641" i="4"/>
  <c r="T1645" i="4"/>
  <c r="T1649" i="4"/>
  <c r="T1653" i="4"/>
  <c r="T1657" i="4"/>
  <c r="T1661" i="4"/>
  <c r="T1665" i="4"/>
  <c r="T1669" i="4"/>
  <c r="T1673" i="4"/>
  <c r="T1677" i="4"/>
  <c r="T1681" i="4"/>
  <c r="T1685" i="4"/>
  <c r="T1689" i="4"/>
  <c r="T1693" i="4"/>
  <c r="T1697" i="4"/>
  <c r="T1701" i="4"/>
  <c r="T1705" i="4"/>
  <c r="T1709" i="4"/>
  <c r="T1713" i="4"/>
  <c r="T1717" i="4"/>
  <c r="T1721" i="4"/>
  <c r="T1725" i="4"/>
  <c r="T1729" i="4"/>
  <c r="T1733" i="4"/>
  <c r="T70" i="4"/>
  <c r="T134" i="4"/>
  <c r="T186" i="4"/>
  <c r="T228" i="4"/>
  <c r="T271" i="4"/>
  <c r="T314" i="4"/>
  <c r="T356" i="4"/>
  <c r="T392" i="4"/>
  <c r="T414" i="4"/>
  <c r="T435" i="4"/>
  <c r="T456" i="4"/>
  <c r="T478" i="4"/>
  <c r="T499" i="4"/>
  <c r="T520" i="4"/>
  <c r="T542" i="4"/>
  <c r="T563" i="4"/>
  <c r="T584" i="4"/>
  <c r="T606" i="4"/>
  <c r="T627" i="4"/>
  <c r="T648" i="4"/>
  <c r="T670" i="4"/>
  <c r="T688" i="4"/>
  <c r="T703" i="4"/>
  <c r="T718" i="4"/>
  <c r="T731" i="4"/>
  <c r="T746" i="4"/>
  <c r="T760" i="4"/>
  <c r="T774" i="4"/>
  <c r="T788" i="4"/>
  <c r="T803" i="4"/>
  <c r="T816" i="4"/>
  <c r="T831" i="4"/>
  <c r="T843" i="4"/>
  <c r="T853" i="4"/>
  <c r="T864" i="4"/>
  <c r="T875" i="4"/>
  <c r="T885" i="4"/>
  <c r="T896" i="4"/>
  <c r="T907" i="4"/>
  <c r="T917" i="4"/>
  <c r="T928" i="4"/>
  <c r="T939" i="4"/>
  <c r="T949" i="4"/>
  <c r="T960" i="4"/>
  <c r="T971" i="4"/>
  <c r="T981" i="4"/>
  <c r="T992" i="4"/>
  <c r="T1003" i="4"/>
  <c r="T1013" i="4"/>
  <c r="T1024" i="4"/>
  <c r="T1035" i="4"/>
  <c r="T1045" i="4"/>
  <c r="T1056" i="4"/>
  <c r="T1067" i="4"/>
  <c r="T1077" i="4"/>
  <c r="T1088" i="4"/>
  <c r="T1099" i="4"/>
  <c r="T1109" i="4"/>
  <c r="T1120" i="4"/>
  <c r="T1131" i="4"/>
  <c r="T1141" i="4"/>
  <c r="T1152" i="4"/>
  <c r="T1162" i="4"/>
  <c r="T1170" i="4"/>
  <c r="T1178" i="4"/>
  <c r="T1186" i="4"/>
  <c r="T1194" i="4"/>
  <c r="T1202" i="4"/>
  <c r="T1210" i="4"/>
  <c r="T1218" i="4"/>
  <c r="T1226" i="4"/>
  <c r="T1234" i="4"/>
  <c r="T1242" i="4"/>
  <c r="T1250" i="4"/>
  <c r="T1258" i="4"/>
  <c r="T1266" i="4"/>
  <c r="T1274" i="4"/>
  <c r="T1282" i="4"/>
  <c r="T1290" i="4"/>
  <c r="T1298" i="4"/>
  <c r="T1306" i="4"/>
  <c r="T1314" i="4"/>
  <c r="T1322" i="4"/>
  <c r="T1330" i="4"/>
  <c r="T1338" i="4"/>
  <c r="T1344" i="4"/>
  <c r="T1350" i="4"/>
  <c r="T1355" i="4"/>
  <c r="T1360" i="4"/>
  <c r="T1366" i="4"/>
  <c r="T1371" i="4"/>
  <c r="T1376" i="4"/>
  <c r="T1382" i="4"/>
  <c r="T1387" i="4"/>
  <c r="T1392" i="4"/>
  <c r="T1398" i="4"/>
  <c r="T1403" i="4"/>
  <c r="T1408" i="4"/>
  <c r="T1414" i="4"/>
  <c r="T1419" i="4"/>
  <c r="T1424" i="4"/>
  <c r="T1430" i="4"/>
  <c r="T1435" i="4"/>
  <c r="T1440" i="4"/>
  <c r="T1446" i="4"/>
  <c r="T1451" i="4"/>
  <c r="T1456" i="4"/>
  <c r="T1462" i="4"/>
  <c r="T1467" i="4"/>
  <c r="T1472" i="4"/>
  <c r="T1478" i="4"/>
  <c r="T1483" i="4"/>
  <c r="T1488" i="4"/>
  <c r="T1494" i="4"/>
  <c r="T1499" i="4"/>
  <c r="T1504" i="4"/>
  <c r="T1510" i="4"/>
  <c r="T1515" i="4"/>
  <c r="T1520" i="4"/>
  <c r="T1526" i="4"/>
  <c r="T1531" i="4"/>
  <c r="T1536" i="4"/>
  <c r="T1542" i="4"/>
  <c r="T1547" i="4"/>
  <c r="T1552" i="4"/>
  <c r="T1558" i="4"/>
  <c r="T1563" i="4"/>
  <c r="T1568" i="4"/>
  <c r="T1574" i="4"/>
  <c r="T1579" i="4"/>
  <c r="T1584" i="4"/>
  <c r="T1590" i="4"/>
  <c r="T1595" i="4"/>
  <c r="T1600" i="4"/>
  <c r="T1606" i="4"/>
  <c r="T1611" i="4"/>
  <c r="T1616" i="4"/>
  <c r="T1622" i="4"/>
  <c r="T1627" i="4"/>
  <c r="T1632" i="4"/>
  <c r="T1638" i="4"/>
  <c r="T1643" i="4"/>
  <c r="T1648" i="4"/>
  <c r="T1654" i="4"/>
  <c r="T1659" i="4"/>
  <c r="T1664" i="4"/>
  <c r="T1670" i="4"/>
  <c r="T1675" i="4"/>
  <c r="T1680" i="4"/>
  <c r="T1686" i="4"/>
  <c r="T1691" i="4"/>
  <c r="T1696" i="4"/>
  <c r="T1702" i="4"/>
  <c r="T1707" i="4"/>
  <c r="T1712" i="4"/>
  <c r="T1718" i="4"/>
  <c r="T1723" i="4"/>
  <c r="T1728" i="4"/>
  <c r="T1734" i="4"/>
  <c r="T1738" i="4"/>
  <c r="T1742" i="4"/>
  <c r="T1746" i="4"/>
  <c r="T1750" i="4"/>
  <c r="T1754" i="4"/>
  <c r="T1758" i="4"/>
  <c r="T1762" i="4"/>
  <c r="T1766" i="4"/>
  <c r="T1770" i="4"/>
  <c r="T1774" i="4"/>
  <c r="T1778" i="4"/>
  <c r="T1782" i="4"/>
  <c r="T1786" i="4"/>
  <c r="T1790" i="4"/>
  <c r="T1794" i="4"/>
  <c r="T1798" i="4"/>
  <c r="T1802" i="4"/>
  <c r="T1806" i="4"/>
  <c r="T1810" i="4"/>
  <c r="T1814" i="4"/>
  <c r="T1818" i="4"/>
  <c r="T1822" i="4"/>
  <c r="T1826" i="4"/>
  <c r="T1830" i="4"/>
  <c r="T1834" i="4"/>
  <c r="T1838" i="4"/>
  <c r="T1842" i="4"/>
  <c r="T1846" i="4"/>
  <c r="T1850" i="4"/>
  <c r="T1854" i="4"/>
  <c r="T1858" i="4"/>
  <c r="T1862" i="4"/>
  <c r="T1866" i="4"/>
  <c r="T1870" i="4"/>
  <c r="T1874" i="4"/>
  <c r="T1878" i="4"/>
  <c r="T1882" i="4"/>
  <c r="T1886" i="4"/>
  <c r="T1890" i="4"/>
  <c r="T1894" i="4"/>
  <c r="T1898" i="4"/>
  <c r="T1902" i="4"/>
  <c r="T1906" i="4"/>
  <c r="T1910" i="4"/>
  <c r="T1914" i="4"/>
  <c r="T1918" i="4"/>
  <c r="T1922" i="4"/>
  <c r="T1926" i="4"/>
  <c r="T1930" i="4"/>
  <c r="T1934" i="4"/>
  <c r="T1938" i="4"/>
  <c r="T1942" i="4"/>
  <c r="T1946" i="4"/>
  <c r="T1950" i="4"/>
  <c r="T1954" i="4"/>
  <c r="T1958" i="4"/>
  <c r="T1962" i="4"/>
  <c r="T1966" i="4"/>
  <c r="T1970" i="4"/>
  <c r="T1974" i="4"/>
  <c r="T1978" i="4"/>
  <c r="T1982" i="4"/>
  <c r="T1986" i="4"/>
  <c r="T1990" i="4"/>
  <c r="T1994" i="4"/>
  <c r="T1998" i="4"/>
  <c r="T2002" i="4"/>
  <c r="T2006" i="4"/>
  <c r="T2010" i="4"/>
  <c r="T2014" i="4"/>
  <c r="T2018" i="4"/>
  <c r="T2022" i="4"/>
  <c r="T2026" i="4"/>
  <c r="T2030" i="4"/>
  <c r="T2034" i="4"/>
  <c r="T2038" i="4"/>
  <c r="T2042" i="4"/>
  <c r="T2046" i="4"/>
  <c r="T2050" i="4"/>
  <c r="T2054" i="4"/>
  <c r="T2058" i="4"/>
  <c r="T2062" i="4"/>
  <c r="T2066" i="4"/>
  <c r="T2070" i="4"/>
  <c r="T2074" i="4"/>
  <c r="T2078" i="4"/>
  <c r="T2082" i="4"/>
  <c r="T2086" i="4"/>
  <c r="T2090" i="4"/>
  <c r="T2094" i="4"/>
  <c r="T2098" i="4"/>
  <c r="T2102" i="4"/>
  <c r="T2106" i="4"/>
  <c r="T2110" i="4"/>
  <c r="T2114" i="4"/>
  <c r="T2118" i="4"/>
  <c r="T2122" i="4"/>
  <c r="T2126" i="4"/>
  <c r="T2130" i="4"/>
  <c r="T2134" i="4"/>
  <c r="T2138" i="4"/>
  <c r="T2142" i="4"/>
  <c r="T2146" i="4"/>
  <c r="T2150" i="4"/>
  <c r="T2154" i="4"/>
  <c r="T2158" i="4"/>
  <c r="T2162" i="4"/>
  <c r="T2166" i="4"/>
  <c r="T2170" i="4"/>
  <c r="T2174" i="4"/>
  <c r="T2178" i="4"/>
  <c r="T2182" i="4"/>
  <c r="T2186" i="4"/>
  <c r="T2190" i="4"/>
  <c r="T2194" i="4"/>
  <c r="T2198" i="4"/>
  <c r="T2202" i="4"/>
  <c r="T2206" i="4"/>
  <c r="T2210" i="4"/>
  <c r="T2214" i="4"/>
  <c r="T2218" i="4"/>
  <c r="T2222" i="4"/>
  <c r="T2226" i="4"/>
  <c r="T2230" i="4"/>
  <c r="T2234" i="4"/>
  <c r="T2238" i="4"/>
  <c r="T2242" i="4"/>
  <c r="T2246" i="4"/>
  <c r="T2250" i="4"/>
  <c r="T2254" i="4"/>
  <c r="T71" i="4"/>
  <c r="T135" i="4"/>
  <c r="T187" i="4"/>
  <c r="T230" i="4"/>
  <c r="T272" i="4"/>
  <c r="T315" i="4"/>
  <c r="T358" i="4"/>
  <c r="T394" i="4"/>
  <c r="T415" i="4"/>
  <c r="T436" i="4"/>
  <c r="T458" i="4"/>
  <c r="T479" i="4"/>
  <c r="T500" i="4"/>
  <c r="T522" i="4"/>
  <c r="T543" i="4"/>
  <c r="T564" i="4"/>
  <c r="T586" i="4"/>
  <c r="T607" i="4"/>
  <c r="T628" i="4"/>
  <c r="T650" i="4"/>
  <c r="T671" i="4"/>
  <c r="T691" i="4"/>
  <c r="T704" i="4"/>
  <c r="T719" i="4"/>
  <c r="T734" i="4"/>
  <c r="T747" i="4"/>
  <c r="T762" i="4"/>
  <c r="T776" i="4"/>
  <c r="T790" i="4"/>
  <c r="T804" i="4"/>
  <c r="T819" i="4"/>
  <c r="T832" i="4"/>
  <c r="T844" i="4"/>
  <c r="T855" i="4"/>
  <c r="T865" i="4"/>
  <c r="T876" i="4"/>
  <c r="T887" i="4"/>
  <c r="T897" i="4"/>
  <c r="T908" i="4"/>
  <c r="T919" i="4"/>
  <c r="T929" i="4"/>
  <c r="T940" i="4"/>
  <c r="T951" i="4"/>
  <c r="T961" i="4"/>
  <c r="T972" i="4"/>
  <c r="T983" i="4"/>
  <c r="T993" i="4"/>
  <c r="T1004" i="4"/>
  <c r="T1015" i="4"/>
  <c r="T1025" i="4"/>
  <c r="T1036" i="4"/>
  <c r="T1047" i="4"/>
  <c r="T1057" i="4"/>
  <c r="T1068" i="4"/>
  <c r="T1079" i="4"/>
  <c r="T1089" i="4"/>
  <c r="T1100" i="4"/>
  <c r="T1111" i="4"/>
  <c r="T1121" i="4"/>
  <c r="T1132" i="4"/>
  <c r="T1143" i="4"/>
  <c r="T1153" i="4"/>
  <c r="T1163" i="4"/>
  <c r="T1171" i="4"/>
  <c r="T1179" i="4"/>
  <c r="T1187" i="4"/>
  <c r="T1195" i="4"/>
  <c r="T1203" i="4"/>
  <c r="T1211" i="4"/>
  <c r="T1219" i="4"/>
  <c r="T1227" i="4"/>
  <c r="T1235" i="4"/>
  <c r="T1243" i="4"/>
  <c r="T1251" i="4"/>
  <c r="T1259" i="4"/>
  <c r="T1267" i="4"/>
  <c r="T1275" i="4"/>
  <c r="T1283" i="4"/>
  <c r="T1291" i="4"/>
  <c r="T1299" i="4"/>
  <c r="T1307" i="4"/>
  <c r="T1315" i="4"/>
  <c r="T1323" i="4"/>
  <c r="T1331" i="4"/>
  <c r="T1339" i="4"/>
  <c r="T1346" i="4"/>
  <c r="T1351" i="4"/>
  <c r="T1356" i="4"/>
  <c r="T1362" i="4"/>
  <c r="T1367" i="4"/>
  <c r="T1372" i="4"/>
  <c r="T1378" i="4"/>
  <c r="T1383" i="4"/>
  <c r="T1388" i="4"/>
  <c r="T1394" i="4"/>
  <c r="T1399" i="4"/>
  <c r="T1404" i="4"/>
  <c r="T1410" i="4"/>
  <c r="T1415" i="4"/>
  <c r="T1420" i="4"/>
  <c r="T1426" i="4"/>
  <c r="T1431" i="4"/>
  <c r="T1436" i="4"/>
  <c r="T1442" i="4"/>
  <c r="T1447" i="4"/>
  <c r="T1452" i="4"/>
  <c r="T1458" i="4"/>
  <c r="T1463" i="4"/>
  <c r="T1468" i="4"/>
  <c r="T1474" i="4"/>
  <c r="T1479" i="4"/>
  <c r="T1484" i="4"/>
  <c r="T1490" i="4"/>
  <c r="T1495" i="4"/>
  <c r="T1500" i="4"/>
  <c r="T1506" i="4"/>
  <c r="T1511" i="4"/>
  <c r="T1516" i="4"/>
  <c r="T1522" i="4"/>
  <c r="T1527" i="4"/>
  <c r="T1532" i="4"/>
  <c r="T1538" i="4"/>
  <c r="T1543" i="4"/>
  <c r="T1548" i="4"/>
  <c r="T1554" i="4"/>
  <c r="T1559" i="4"/>
  <c r="T1564" i="4"/>
  <c r="T1570" i="4"/>
  <c r="T1575" i="4"/>
  <c r="T1580" i="4"/>
  <c r="T1586" i="4"/>
  <c r="T1591" i="4"/>
  <c r="T1596" i="4"/>
  <c r="T1602" i="4"/>
  <c r="T1607" i="4"/>
  <c r="T1612" i="4"/>
  <c r="T1618" i="4"/>
  <c r="T1623" i="4"/>
  <c r="T1628" i="4"/>
  <c r="T1634" i="4"/>
  <c r="T1639" i="4"/>
  <c r="T1644" i="4"/>
  <c r="T1650" i="4"/>
  <c r="T1655" i="4"/>
  <c r="T1660" i="4"/>
  <c r="T1666" i="4"/>
  <c r="T1671" i="4"/>
  <c r="T1676" i="4"/>
  <c r="T1682" i="4"/>
  <c r="T1687" i="4"/>
  <c r="T1692" i="4"/>
  <c r="T1698" i="4"/>
  <c r="T1703" i="4"/>
  <c r="T1708" i="4"/>
  <c r="T1714" i="4"/>
  <c r="T1719" i="4"/>
  <c r="T1724" i="4"/>
  <c r="T1730" i="4"/>
  <c r="T1735" i="4"/>
  <c r="T1739" i="4"/>
  <c r="T1743" i="4"/>
  <c r="T1747" i="4"/>
  <c r="T1751" i="4"/>
  <c r="T1755" i="4"/>
  <c r="T1759" i="4"/>
  <c r="T1763" i="4"/>
  <c r="T1767" i="4"/>
  <c r="T1771" i="4"/>
  <c r="T1775" i="4"/>
  <c r="T1779" i="4"/>
  <c r="T1783" i="4"/>
  <c r="T1787" i="4"/>
  <c r="T1791" i="4"/>
  <c r="T1795" i="4"/>
  <c r="T1799" i="4"/>
  <c r="T1803" i="4"/>
  <c r="T1807" i="4"/>
  <c r="T1811" i="4"/>
  <c r="T1815" i="4"/>
  <c r="T1819" i="4"/>
  <c r="T1823" i="4"/>
  <c r="T1827" i="4"/>
  <c r="T1831" i="4"/>
  <c r="T1835" i="4"/>
  <c r="T1839" i="4"/>
  <c r="T1843" i="4"/>
  <c r="T1847" i="4"/>
  <c r="T1851" i="4"/>
  <c r="T1855" i="4"/>
  <c r="T1859" i="4"/>
  <c r="T1863" i="4"/>
  <c r="T1867" i="4"/>
  <c r="T1871" i="4"/>
  <c r="T1875" i="4"/>
  <c r="T1879" i="4"/>
  <c r="T1883" i="4"/>
  <c r="T1887" i="4"/>
  <c r="T1891" i="4"/>
  <c r="T1895" i="4"/>
  <c r="T1899" i="4"/>
  <c r="T1903" i="4"/>
  <c r="T1907" i="4"/>
  <c r="T1911" i="4"/>
  <c r="T1915" i="4"/>
  <c r="T1919" i="4"/>
  <c r="T1923" i="4"/>
  <c r="T1927" i="4"/>
  <c r="T1931" i="4"/>
  <c r="T1935" i="4"/>
  <c r="T1939" i="4"/>
  <c r="T1943" i="4"/>
  <c r="T1947" i="4"/>
  <c r="T1951" i="4"/>
  <c r="T1955" i="4"/>
  <c r="T1959" i="4"/>
  <c r="T1963" i="4"/>
  <c r="T1967" i="4"/>
  <c r="T1971" i="4"/>
  <c r="T1975" i="4"/>
  <c r="T1979" i="4"/>
  <c r="T1983" i="4"/>
  <c r="T1987" i="4"/>
  <c r="T1991" i="4"/>
  <c r="T1995" i="4"/>
  <c r="T1999" i="4"/>
  <c r="T2003" i="4"/>
  <c r="T2007" i="4"/>
  <c r="T2011" i="4"/>
  <c r="T2015" i="4"/>
  <c r="T2019" i="4"/>
  <c r="T2023" i="4"/>
  <c r="T2027" i="4"/>
  <c r="T2031" i="4"/>
  <c r="T2035" i="4"/>
  <c r="T2039" i="4"/>
  <c r="T2043" i="4"/>
  <c r="T2047" i="4"/>
  <c r="T2051" i="4"/>
  <c r="T2055" i="4"/>
  <c r="T2059" i="4"/>
  <c r="T2063" i="4"/>
  <c r="T2067" i="4"/>
  <c r="T2071" i="4"/>
  <c r="T2075" i="4"/>
  <c r="T2079" i="4"/>
  <c r="T2083" i="4"/>
  <c r="T2087" i="4"/>
  <c r="T2091" i="4"/>
  <c r="T2095" i="4"/>
  <c r="T2099" i="4"/>
  <c r="T2103" i="4"/>
  <c r="T2107" i="4"/>
  <c r="T2111" i="4"/>
  <c r="T2115" i="4"/>
  <c r="T2119" i="4"/>
  <c r="T2123" i="4"/>
  <c r="T2127" i="4"/>
  <c r="T2131" i="4"/>
  <c r="T2135" i="4"/>
  <c r="T2139" i="4"/>
  <c r="T2143" i="4"/>
  <c r="T2147" i="4"/>
  <c r="T2151" i="4"/>
  <c r="T2155" i="4"/>
  <c r="T2159" i="4"/>
  <c r="T2163" i="4"/>
  <c r="T2167" i="4"/>
  <c r="T2171" i="4"/>
  <c r="T2175" i="4"/>
  <c r="T2179" i="4"/>
  <c r="T2183" i="4"/>
  <c r="T2187" i="4"/>
  <c r="T2191" i="4"/>
  <c r="T2195" i="4"/>
  <c r="T2199" i="4"/>
  <c r="T2203" i="4"/>
  <c r="T2207" i="4"/>
  <c r="T2211" i="4"/>
  <c r="T2215" i="4"/>
  <c r="T2219" i="4"/>
  <c r="T2223" i="4"/>
  <c r="T2227" i="4"/>
  <c r="T2231" i="4"/>
  <c r="T2235" i="4"/>
  <c r="T2239" i="4"/>
  <c r="T2243" i="4"/>
  <c r="T2247" i="4"/>
  <c r="T2251" i="4"/>
  <c r="T2255" i="4"/>
  <c r="T2259" i="4"/>
  <c r="T2263" i="4"/>
  <c r="T2267" i="4"/>
  <c r="T2271" i="4"/>
  <c r="T2275" i="4"/>
  <c r="T2279" i="4"/>
  <c r="T2283" i="4"/>
  <c r="T2287" i="4"/>
  <c r="T2291" i="4"/>
  <c r="T2295" i="4"/>
  <c r="T2299" i="4"/>
  <c r="T2303" i="4"/>
  <c r="T2307" i="4"/>
  <c r="T2311" i="4"/>
  <c r="T2315" i="4"/>
  <c r="T2319" i="4"/>
  <c r="T2323" i="4"/>
  <c r="T2327" i="4"/>
  <c r="T2331" i="4"/>
  <c r="T2335" i="4"/>
  <c r="T2339" i="4"/>
  <c r="T2343" i="4"/>
  <c r="T2347" i="4"/>
  <c r="T2351" i="4"/>
  <c r="T2355" i="4"/>
  <c r="T2359" i="4"/>
  <c r="T2363" i="4"/>
  <c r="T2367" i="4"/>
  <c r="T2371" i="4"/>
  <c r="T2375" i="4"/>
  <c r="T2379" i="4"/>
  <c r="T2383" i="4"/>
  <c r="T2387" i="4"/>
  <c r="T2391" i="4"/>
  <c r="T2395" i="4"/>
  <c r="T2399" i="4"/>
  <c r="T2403" i="4"/>
  <c r="T2407" i="4"/>
  <c r="T2411" i="4"/>
  <c r="T2415" i="4"/>
  <c r="T2419" i="4"/>
  <c r="T2423" i="4"/>
  <c r="T2427" i="4"/>
  <c r="T2431" i="4"/>
  <c r="T2435" i="4"/>
  <c r="T2439" i="4"/>
  <c r="T2443" i="4"/>
  <c r="T2447" i="4"/>
  <c r="T2451" i="4"/>
  <c r="T2455" i="4"/>
  <c r="T2459" i="4"/>
  <c r="T2463" i="4"/>
  <c r="T102" i="4"/>
  <c r="T207" i="4"/>
  <c r="T292" i="4"/>
  <c r="T378" i="4"/>
  <c r="T424" i="4"/>
  <c r="T467" i="4"/>
  <c r="T510" i="4"/>
  <c r="T552" i="4"/>
  <c r="T595" i="4"/>
  <c r="T638" i="4"/>
  <c r="T680" i="4"/>
  <c r="T710" i="4"/>
  <c r="T739" i="4"/>
  <c r="T767" i="4"/>
  <c r="T795" i="4"/>
  <c r="T824" i="4"/>
  <c r="T848" i="4"/>
  <c r="T869" i="4"/>
  <c r="T891" i="4"/>
  <c r="T912" i="4"/>
  <c r="T933" i="4"/>
  <c r="T955" i="4"/>
  <c r="T976" i="4"/>
  <c r="T997" i="4"/>
  <c r="T1019" i="4"/>
  <c r="T1040" i="4"/>
  <c r="T1061" i="4"/>
  <c r="T1083" i="4"/>
  <c r="T1104" i="4"/>
  <c r="T1125" i="4"/>
  <c r="T1147" i="4"/>
  <c r="T1166" i="4"/>
  <c r="T1182" i="4"/>
  <c r="T1198" i="4"/>
  <c r="T1214" i="4"/>
  <c r="T1230" i="4"/>
  <c r="T1246" i="4"/>
  <c r="T1262" i="4"/>
  <c r="T1278" i="4"/>
  <c r="T1294" i="4"/>
  <c r="T1310" i="4"/>
  <c r="T1326" i="4"/>
  <c r="T1342" i="4"/>
  <c r="T1352" i="4"/>
  <c r="T1363" i="4"/>
  <c r="T1374" i="4"/>
  <c r="T1384" i="4"/>
  <c r="T1395" i="4"/>
  <c r="T1406" i="4"/>
  <c r="T1416" i="4"/>
  <c r="T1427" i="4"/>
  <c r="T1438" i="4"/>
  <c r="T1448" i="4"/>
  <c r="T1459" i="4"/>
  <c r="T1470" i="4"/>
  <c r="T1480" i="4"/>
  <c r="T1491" i="4"/>
  <c r="T1502" i="4"/>
  <c r="T1512" i="4"/>
  <c r="T1523" i="4"/>
  <c r="T1534" i="4"/>
  <c r="T1544" i="4"/>
  <c r="T1555" i="4"/>
  <c r="T1566" i="4"/>
  <c r="T1576" i="4"/>
  <c r="T1587" i="4"/>
  <c r="T1598" i="4"/>
  <c r="T1608" i="4"/>
  <c r="T1619" i="4"/>
  <c r="T1630" i="4"/>
  <c r="T1640" i="4"/>
  <c r="T1651" i="4"/>
  <c r="T1662" i="4"/>
  <c r="T1672" i="4"/>
  <c r="T1683" i="4"/>
  <c r="T1694" i="4"/>
  <c r="T1704" i="4"/>
  <c r="T1715" i="4"/>
  <c r="T1726" i="4"/>
  <c r="T1736" i="4"/>
  <c r="T1744" i="4"/>
  <c r="T1752" i="4"/>
  <c r="T1760" i="4"/>
  <c r="T1768" i="4"/>
  <c r="T1776" i="4"/>
  <c r="T1784" i="4"/>
  <c r="T1792" i="4"/>
  <c r="T1800" i="4"/>
  <c r="T1808" i="4"/>
  <c r="T1816" i="4"/>
  <c r="T1824" i="4"/>
  <c r="T1832" i="4"/>
  <c r="T1840" i="4"/>
  <c r="T1848" i="4"/>
  <c r="T1856" i="4"/>
  <c r="T1864" i="4"/>
  <c r="T1872" i="4"/>
  <c r="T1880" i="4"/>
  <c r="T1888" i="4"/>
  <c r="T1896" i="4"/>
  <c r="T1904" i="4"/>
  <c r="T1912" i="4"/>
  <c r="T1920" i="4"/>
  <c r="T1928" i="4"/>
  <c r="T1936" i="4"/>
  <c r="T1944" i="4"/>
  <c r="T1952" i="4"/>
  <c r="T1960" i="4"/>
  <c r="T1968" i="4"/>
  <c r="T1976" i="4"/>
  <c r="T1984" i="4"/>
  <c r="T1992" i="4"/>
  <c r="T2000" i="4"/>
  <c r="T2008" i="4"/>
  <c r="T2016" i="4"/>
  <c r="T2024" i="4"/>
  <c r="T2032" i="4"/>
  <c r="T2040" i="4"/>
  <c r="T2048" i="4"/>
  <c r="T2056" i="4"/>
  <c r="T2064" i="4"/>
  <c r="T2072" i="4"/>
  <c r="T2080" i="4"/>
  <c r="T2088" i="4"/>
  <c r="T2096" i="4"/>
  <c r="T2104" i="4"/>
  <c r="T2112" i="4"/>
  <c r="T2120" i="4"/>
  <c r="T2128" i="4"/>
  <c r="T2136" i="4"/>
  <c r="T2144" i="4"/>
  <c r="T2152" i="4"/>
  <c r="T2160" i="4"/>
  <c r="T2168" i="4"/>
  <c r="T2176" i="4"/>
  <c r="T2184" i="4"/>
  <c r="T2192" i="4"/>
  <c r="T2200" i="4"/>
  <c r="T2208" i="4"/>
  <c r="T2216" i="4"/>
  <c r="T2224" i="4"/>
  <c r="T2232" i="4"/>
  <c r="T2240" i="4"/>
  <c r="T2248" i="4"/>
  <c r="T2256" i="4"/>
  <c r="T2261" i="4"/>
  <c r="T2266" i="4"/>
  <c r="T2272" i="4"/>
  <c r="T2277" i="4"/>
  <c r="T2282" i="4"/>
  <c r="T2288" i="4"/>
  <c r="T2293" i="4"/>
  <c r="T2298" i="4"/>
  <c r="T2304" i="4"/>
  <c r="T2309" i="4"/>
  <c r="T2314" i="4"/>
  <c r="T2320" i="4"/>
  <c r="T2325" i="4"/>
  <c r="T2330" i="4"/>
  <c r="T2336" i="4"/>
  <c r="T2341" i="4"/>
  <c r="T2346" i="4"/>
  <c r="T2352" i="4"/>
  <c r="T2357" i="4"/>
  <c r="T2362" i="4"/>
  <c r="T2368" i="4"/>
  <c r="T2373" i="4"/>
  <c r="T2378" i="4"/>
  <c r="T2384" i="4"/>
  <c r="T2389" i="4"/>
  <c r="T2394" i="4"/>
  <c r="T2400" i="4"/>
  <c r="T2405" i="4"/>
  <c r="T2410" i="4"/>
  <c r="T2416" i="4"/>
  <c r="T2421" i="4"/>
  <c r="T2426" i="4"/>
  <c r="T2432" i="4"/>
  <c r="T2437" i="4"/>
  <c r="T2442" i="4"/>
  <c r="T2448" i="4"/>
  <c r="T2453" i="4"/>
  <c r="T2458" i="4"/>
  <c r="T2464" i="4"/>
  <c r="T2468" i="4"/>
  <c r="T2472" i="4"/>
  <c r="T2476" i="4"/>
  <c r="T2480" i="4"/>
  <c r="T2484" i="4"/>
  <c r="T2488" i="4"/>
  <c r="T2492" i="4"/>
  <c r="T2496" i="4"/>
  <c r="T2500" i="4"/>
  <c r="T2504" i="4"/>
  <c r="T2508" i="4"/>
  <c r="T2512" i="4"/>
  <c r="T2516" i="4"/>
  <c r="T2520" i="4"/>
  <c r="T2524" i="4"/>
  <c r="T2528" i="4"/>
  <c r="T2532" i="4"/>
  <c r="T2536" i="4"/>
  <c r="T2540" i="4"/>
  <c r="T2544" i="4"/>
  <c r="T2548" i="4"/>
  <c r="T2552" i="4"/>
  <c r="T2556" i="4"/>
  <c r="T2560" i="4"/>
  <c r="T2564" i="4"/>
  <c r="T2568" i="4"/>
  <c r="T2572" i="4"/>
  <c r="T2576" i="4"/>
  <c r="T2580" i="4"/>
  <c r="T2584" i="4"/>
  <c r="T2588" i="4"/>
  <c r="T2592" i="4"/>
  <c r="T2596" i="4"/>
  <c r="T2600" i="4"/>
  <c r="T2604" i="4"/>
  <c r="T2608" i="4"/>
  <c r="T2612" i="4"/>
  <c r="T2616" i="4"/>
  <c r="T2620" i="4"/>
  <c r="T2624" i="4"/>
  <c r="T2628" i="4"/>
  <c r="T2632" i="4"/>
  <c r="T2636" i="4"/>
  <c r="T2640" i="4"/>
  <c r="T2644" i="4"/>
  <c r="T2648" i="4"/>
  <c r="T2652" i="4"/>
  <c r="T2656" i="4"/>
  <c r="T2660" i="4"/>
  <c r="T2664" i="4"/>
  <c r="T2668" i="4"/>
  <c r="T2672" i="4"/>
  <c r="T2676" i="4"/>
  <c r="T2680" i="4"/>
  <c r="T2684" i="4"/>
  <c r="T2688" i="4"/>
  <c r="T2692" i="4"/>
  <c r="T2696" i="4"/>
  <c r="T2700" i="4"/>
  <c r="T2704" i="4"/>
  <c r="T2708" i="4"/>
  <c r="T2712" i="4"/>
  <c r="T2716" i="4"/>
  <c r="T2720" i="4"/>
  <c r="T2724" i="4"/>
  <c r="T2728" i="4"/>
  <c r="T2732" i="4"/>
  <c r="T2736" i="4"/>
  <c r="T2740" i="4"/>
  <c r="T2744" i="4"/>
  <c r="T2748" i="4"/>
  <c r="T2752" i="4"/>
  <c r="T2756" i="4"/>
  <c r="T2760" i="4"/>
  <c r="T2764" i="4"/>
  <c r="T2768" i="4"/>
  <c r="T2772" i="4"/>
  <c r="T2776" i="4"/>
  <c r="T2780" i="4"/>
  <c r="T2784" i="4"/>
  <c r="T2788" i="4"/>
  <c r="T2792" i="4"/>
  <c r="T2796" i="4"/>
  <c r="T2800" i="4"/>
  <c r="T2804" i="4"/>
  <c r="T2808" i="4"/>
  <c r="T2812" i="4"/>
  <c r="T2816" i="4"/>
  <c r="T2820" i="4"/>
  <c r="T2824" i="4"/>
  <c r="T2828" i="4"/>
  <c r="T2832" i="4"/>
  <c r="T2836" i="4"/>
  <c r="T2840" i="4"/>
  <c r="T2844" i="4"/>
  <c r="T2848" i="4"/>
  <c r="T2852" i="4"/>
  <c r="T2856" i="4"/>
  <c r="T2860" i="4"/>
  <c r="T2864" i="4"/>
  <c r="T2868" i="4"/>
  <c r="T2872" i="4"/>
  <c r="T2876" i="4"/>
  <c r="T2880" i="4"/>
  <c r="T2884" i="4"/>
  <c r="T2888" i="4"/>
  <c r="T2892" i="4"/>
  <c r="T2896" i="4"/>
  <c r="T2900" i="4"/>
  <c r="T2904" i="4"/>
  <c r="T2908" i="4"/>
  <c r="T2912" i="4"/>
  <c r="T2916" i="4"/>
  <c r="T2920" i="4"/>
  <c r="T2924" i="4"/>
  <c r="T2928" i="4"/>
  <c r="T2932" i="4"/>
  <c r="T2936" i="4"/>
  <c r="T2940" i="4"/>
  <c r="T2944" i="4"/>
  <c r="T2948" i="4"/>
  <c r="T2952" i="4"/>
  <c r="T2956" i="4"/>
  <c r="T2960" i="4"/>
  <c r="T2964" i="4"/>
  <c r="T2968" i="4"/>
  <c r="T2972" i="4"/>
  <c r="T2976" i="4"/>
  <c r="T2980" i="4"/>
  <c r="T2984" i="4"/>
  <c r="T2988" i="4"/>
  <c r="T2992" i="4"/>
  <c r="T2996" i="4"/>
  <c r="T3000" i="4"/>
  <c r="T3004" i="4"/>
  <c r="T3008" i="4"/>
  <c r="T3012" i="4"/>
  <c r="T3016" i="4"/>
  <c r="T3020" i="4"/>
  <c r="T3024" i="4"/>
  <c r="T3028" i="4"/>
  <c r="T3032" i="4"/>
  <c r="T3036" i="4"/>
  <c r="T3040" i="4"/>
  <c r="T3044" i="4"/>
  <c r="T3048" i="4"/>
  <c r="T3052" i="4"/>
  <c r="T3056" i="4"/>
  <c r="T3060" i="4"/>
  <c r="T3064" i="4"/>
  <c r="T3068" i="4"/>
  <c r="T3072" i="4"/>
  <c r="T3076" i="4"/>
  <c r="T3080" i="4"/>
  <c r="T3084" i="4"/>
  <c r="T3088" i="4"/>
  <c r="T3092" i="4"/>
  <c r="T103" i="4"/>
  <c r="T208" i="4"/>
  <c r="T294" i="4"/>
  <c r="T379" i="4"/>
  <c r="T426" i="4"/>
  <c r="T468" i="4"/>
  <c r="T511" i="4"/>
  <c r="T554" i="4"/>
  <c r="T596" i="4"/>
  <c r="T639" i="4"/>
  <c r="T682" i="4"/>
  <c r="T712" i="4"/>
  <c r="T740" i="4"/>
  <c r="T768" i="4"/>
  <c r="T798" i="4"/>
  <c r="T826" i="4"/>
  <c r="T849" i="4"/>
  <c r="T871" i="4"/>
  <c r="T892" i="4"/>
  <c r="T913" i="4"/>
  <c r="T935" i="4"/>
  <c r="T956" i="4"/>
  <c r="T977" i="4"/>
  <c r="T999" i="4"/>
  <c r="T1020" i="4"/>
  <c r="T1041" i="4"/>
  <c r="T1063" i="4"/>
  <c r="T1084" i="4"/>
  <c r="T1105" i="4"/>
  <c r="T1127" i="4"/>
  <c r="T1148" i="4"/>
  <c r="T1167" i="4"/>
  <c r="T1183" i="4"/>
  <c r="T1199" i="4"/>
  <c r="T1215" i="4"/>
  <c r="T1231" i="4"/>
  <c r="T1247" i="4"/>
  <c r="T1263" i="4"/>
  <c r="T1279" i="4"/>
  <c r="T1295" i="4"/>
  <c r="T1311" i="4"/>
  <c r="T1327" i="4"/>
  <c r="T1343" i="4"/>
  <c r="T1354" i="4"/>
  <c r="T1364" i="4"/>
  <c r="T1375" i="4"/>
  <c r="T1386" i="4"/>
  <c r="T1396" i="4"/>
  <c r="T1407" i="4"/>
  <c r="T1418" i="4"/>
  <c r="T1428" i="4"/>
  <c r="T1439" i="4"/>
  <c r="T1450" i="4"/>
  <c r="T1460" i="4"/>
  <c r="T1471" i="4"/>
  <c r="T1482" i="4"/>
  <c r="T1492" i="4"/>
  <c r="T1503" i="4"/>
  <c r="T1514" i="4"/>
  <c r="T1524" i="4"/>
  <c r="T1535" i="4"/>
  <c r="T1546" i="4"/>
  <c r="T1556" i="4"/>
  <c r="T1567" i="4"/>
  <c r="T1578" i="4"/>
  <c r="T1588" i="4"/>
  <c r="T1599" i="4"/>
  <c r="T1610" i="4"/>
  <c r="T1620" i="4"/>
  <c r="T1631" i="4"/>
  <c r="T1642" i="4"/>
  <c r="T1652" i="4"/>
  <c r="T1663" i="4"/>
  <c r="T1674" i="4"/>
  <c r="T1684" i="4"/>
  <c r="T1695" i="4"/>
  <c r="T1706" i="4"/>
  <c r="T1716" i="4"/>
  <c r="T1727" i="4"/>
  <c r="T1737" i="4"/>
  <c r="T1745" i="4"/>
  <c r="T1753" i="4"/>
  <c r="T1761" i="4"/>
  <c r="T1769" i="4"/>
  <c r="T1777" i="4"/>
  <c r="T1785" i="4"/>
  <c r="T1793" i="4"/>
  <c r="T1801" i="4"/>
  <c r="T1809" i="4"/>
  <c r="T1817" i="4"/>
  <c r="T1825" i="4"/>
  <c r="T1833" i="4"/>
  <c r="T1841" i="4"/>
  <c r="T1849" i="4"/>
  <c r="T1857" i="4"/>
  <c r="T1865" i="4"/>
  <c r="T1873" i="4"/>
  <c r="T1881" i="4"/>
  <c r="T1889" i="4"/>
  <c r="T1897" i="4"/>
  <c r="T1905" i="4"/>
  <c r="T1913" i="4"/>
  <c r="T1921" i="4"/>
  <c r="T1929" i="4"/>
  <c r="T1937" i="4"/>
  <c r="T1945" i="4"/>
  <c r="T1953" i="4"/>
  <c r="T1961" i="4"/>
  <c r="T1969" i="4"/>
  <c r="T1977" i="4"/>
  <c r="T1985" i="4"/>
  <c r="T1993" i="4"/>
  <c r="T2001" i="4"/>
  <c r="T2009" i="4"/>
  <c r="T2017" i="4"/>
  <c r="T2025" i="4"/>
  <c r="T2033" i="4"/>
  <c r="T2041" i="4"/>
  <c r="T2049" i="4"/>
  <c r="T2057" i="4"/>
  <c r="T2065" i="4"/>
  <c r="T2073" i="4"/>
  <c r="T2081" i="4"/>
  <c r="T2089" i="4"/>
  <c r="T2097" i="4"/>
  <c r="T2105" i="4"/>
  <c r="T2113" i="4"/>
  <c r="T2121" i="4"/>
  <c r="T2129" i="4"/>
  <c r="T2137" i="4"/>
  <c r="T2145" i="4"/>
  <c r="T2153" i="4"/>
  <c r="T2161" i="4"/>
  <c r="T2169" i="4"/>
  <c r="T2177" i="4"/>
  <c r="T2185" i="4"/>
  <c r="T2193" i="4"/>
  <c r="T2201" i="4"/>
  <c r="T2209" i="4"/>
  <c r="T2217" i="4"/>
  <c r="T2225" i="4"/>
  <c r="T2233" i="4"/>
  <c r="T2241" i="4"/>
  <c r="T2249" i="4"/>
  <c r="T2257" i="4"/>
  <c r="T2262" i="4"/>
  <c r="T2268" i="4"/>
  <c r="T2273" i="4"/>
  <c r="T2278" i="4"/>
  <c r="T2284" i="4"/>
  <c r="T2289" i="4"/>
  <c r="T2294" i="4"/>
  <c r="T2300" i="4"/>
  <c r="T2305" i="4"/>
  <c r="T2310" i="4"/>
  <c r="T2316" i="4"/>
  <c r="T2321" i="4"/>
  <c r="T2326" i="4"/>
  <c r="T2332" i="4"/>
  <c r="T2337" i="4"/>
  <c r="T2342" i="4"/>
  <c r="T2348" i="4"/>
  <c r="T2353" i="4"/>
  <c r="T2358" i="4"/>
  <c r="T2364" i="4"/>
  <c r="T2369" i="4"/>
  <c r="T2374" i="4"/>
  <c r="T2380" i="4"/>
  <c r="T2385" i="4"/>
  <c r="T2390" i="4"/>
  <c r="T2396" i="4"/>
  <c r="T2401" i="4"/>
  <c r="T2406" i="4"/>
  <c r="T2412" i="4"/>
  <c r="T2417" i="4"/>
  <c r="T2422" i="4"/>
  <c r="T2428" i="4"/>
  <c r="T2433" i="4"/>
  <c r="T2438" i="4"/>
  <c r="T2444" i="4"/>
  <c r="T2449" i="4"/>
  <c r="T2454" i="4"/>
  <c r="T2460" i="4"/>
  <c r="T2465" i="4"/>
  <c r="T2469" i="4"/>
  <c r="T2473" i="4"/>
  <c r="T2477" i="4"/>
  <c r="T2481" i="4"/>
  <c r="T2485" i="4"/>
  <c r="T2489" i="4"/>
  <c r="T2493" i="4"/>
  <c r="T2497" i="4"/>
  <c r="T2501" i="4"/>
  <c r="T2505" i="4"/>
  <c r="T2509" i="4"/>
  <c r="T2513" i="4"/>
  <c r="T2517" i="4"/>
  <c r="T2521" i="4"/>
  <c r="T2525" i="4"/>
  <c r="T2529" i="4"/>
  <c r="T2533" i="4"/>
  <c r="T2537" i="4"/>
  <c r="T2541" i="4"/>
  <c r="T2545" i="4"/>
  <c r="T2549" i="4"/>
  <c r="T2553" i="4"/>
  <c r="T2557" i="4"/>
  <c r="T2561" i="4"/>
  <c r="T2565" i="4"/>
  <c r="T2569" i="4"/>
  <c r="T2573" i="4"/>
  <c r="T2577" i="4"/>
  <c r="T2581" i="4"/>
  <c r="T2585" i="4"/>
  <c r="T2589" i="4"/>
  <c r="T2593" i="4"/>
  <c r="T2597" i="4"/>
  <c r="T2601" i="4"/>
  <c r="T2605" i="4"/>
  <c r="T2609" i="4"/>
  <c r="T2613" i="4"/>
  <c r="T2617" i="4"/>
  <c r="T2621" i="4"/>
  <c r="T2625" i="4"/>
  <c r="T2629" i="4"/>
  <c r="T2633" i="4"/>
  <c r="T2637" i="4"/>
  <c r="T2641" i="4"/>
  <c r="T2645" i="4"/>
  <c r="T2649" i="4"/>
  <c r="T2653" i="4"/>
  <c r="T2657" i="4"/>
  <c r="T2661" i="4"/>
  <c r="T2665" i="4"/>
  <c r="T2669" i="4"/>
  <c r="T2673" i="4"/>
  <c r="T2677" i="4"/>
  <c r="T2681" i="4"/>
  <c r="T2685" i="4"/>
  <c r="T2689" i="4"/>
  <c r="T2693" i="4"/>
  <c r="T2697" i="4"/>
  <c r="T2701" i="4"/>
  <c r="T2705" i="4"/>
  <c r="T2709" i="4"/>
  <c r="T2713" i="4"/>
  <c r="T2717" i="4"/>
  <c r="T2721" i="4"/>
  <c r="T2725" i="4"/>
  <c r="T2729" i="4"/>
  <c r="T2733" i="4"/>
  <c r="T2737" i="4"/>
  <c r="T2741" i="4"/>
  <c r="T2745" i="4"/>
  <c r="T2749" i="4"/>
  <c r="T2753" i="4"/>
  <c r="T2757" i="4"/>
  <c r="T2761" i="4"/>
  <c r="T2765" i="4"/>
  <c r="T2769" i="4"/>
  <c r="T2773" i="4"/>
  <c r="T2777" i="4"/>
  <c r="T2781" i="4"/>
  <c r="T2785" i="4"/>
  <c r="T2789" i="4"/>
  <c r="T2793" i="4"/>
  <c r="T2797" i="4"/>
  <c r="T2801" i="4"/>
  <c r="T2805" i="4"/>
  <c r="T2809" i="4"/>
  <c r="T2813" i="4"/>
  <c r="T2817" i="4"/>
  <c r="T2821" i="4"/>
  <c r="T2825" i="4"/>
  <c r="T2829" i="4"/>
  <c r="T2833" i="4"/>
  <c r="T2837" i="4"/>
  <c r="T2841" i="4"/>
  <c r="T2845" i="4"/>
  <c r="T2849" i="4"/>
  <c r="T2853" i="4"/>
  <c r="T2857" i="4"/>
  <c r="T2861" i="4"/>
  <c r="T2865" i="4"/>
  <c r="T2869" i="4"/>
  <c r="T2873" i="4"/>
  <c r="T2877" i="4"/>
  <c r="T2881" i="4"/>
  <c r="T2885" i="4"/>
  <c r="T2889" i="4"/>
  <c r="T2893" i="4"/>
  <c r="T2897" i="4"/>
  <c r="T2901" i="4"/>
  <c r="T2905" i="4"/>
  <c r="T2909" i="4"/>
  <c r="T2913" i="4"/>
  <c r="T2917" i="4"/>
  <c r="T2921" i="4"/>
  <c r="T2925" i="4"/>
  <c r="T2929" i="4"/>
  <c r="T2933" i="4"/>
  <c r="T2937" i="4"/>
  <c r="T2941" i="4"/>
  <c r="T2945" i="4"/>
  <c r="T2949" i="4"/>
  <c r="T2953" i="4"/>
  <c r="T2957" i="4"/>
  <c r="T2961" i="4"/>
  <c r="T2965" i="4"/>
  <c r="T2969" i="4"/>
  <c r="T2973" i="4"/>
  <c r="T2977" i="4"/>
  <c r="T2981" i="4"/>
  <c r="T2985" i="4"/>
  <c r="T2989" i="4"/>
  <c r="T2993" i="4"/>
  <c r="T2997" i="4"/>
  <c r="T3001" i="4"/>
  <c r="T3005" i="4"/>
  <c r="T3009" i="4"/>
  <c r="T3013" i="4"/>
  <c r="T3017" i="4"/>
  <c r="T3021" i="4"/>
  <c r="T3025" i="4"/>
  <c r="T3029" i="4"/>
  <c r="T3033" i="4"/>
  <c r="T3037" i="4"/>
  <c r="T3041" i="4"/>
  <c r="T3045" i="4"/>
  <c r="T3049" i="4"/>
  <c r="T3053" i="4"/>
  <c r="T3057" i="4"/>
  <c r="T3061" i="4"/>
  <c r="T3065" i="4"/>
  <c r="T3069" i="4"/>
  <c r="T3073" i="4"/>
  <c r="T3077" i="4"/>
  <c r="T3081" i="4"/>
  <c r="T3085" i="4"/>
  <c r="T3089" i="4"/>
  <c r="T3093" i="4"/>
  <c r="T3097" i="4"/>
  <c r="T3101" i="4"/>
  <c r="T3105" i="4"/>
  <c r="T3109" i="4"/>
  <c r="T3113" i="4"/>
  <c r="T3117" i="4"/>
  <c r="T3121" i="4"/>
  <c r="T3125" i="4"/>
  <c r="T3129" i="4"/>
  <c r="T3133" i="4"/>
  <c r="T3137" i="4"/>
  <c r="T3141" i="4"/>
  <c r="T3145" i="4"/>
  <c r="T3149" i="4"/>
  <c r="T3153" i="4"/>
  <c r="T3157" i="4"/>
  <c r="T3161" i="4"/>
  <c r="T3165" i="4"/>
  <c r="T3169" i="4"/>
  <c r="T3173" i="4"/>
  <c r="T3177" i="4"/>
  <c r="T3181" i="4"/>
  <c r="T3185" i="4"/>
  <c r="T3189" i="4"/>
  <c r="T3193" i="4"/>
  <c r="T3197" i="4"/>
  <c r="T3201" i="4"/>
  <c r="T3205" i="4"/>
  <c r="T3209" i="4"/>
  <c r="T3213" i="4"/>
  <c r="T3217" i="4"/>
  <c r="T3221" i="4"/>
  <c r="T3225" i="4"/>
  <c r="T3229" i="4"/>
  <c r="T3233" i="4"/>
  <c r="T3237" i="4"/>
  <c r="T3241" i="4"/>
  <c r="T3245" i="4"/>
  <c r="T3249" i="4"/>
  <c r="T3253" i="4"/>
  <c r="T3257" i="4"/>
  <c r="T3261" i="4"/>
  <c r="T3265" i="4"/>
  <c r="T3269" i="4"/>
  <c r="T3273" i="4"/>
  <c r="T3277" i="4"/>
  <c r="T3281" i="4"/>
  <c r="T3285" i="4"/>
  <c r="T3289" i="4"/>
  <c r="T3293" i="4"/>
  <c r="T3297" i="4"/>
  <c r="T3301" i="4"/>
  <c r="T3305" i="4"/>
  <c r="T3309" i="4"/>
  <c r="T3313" i="4"/>
  <c r="T3317" i="4"/>
  <c r="T3321" i="4"/>
  <c r="T3325" i="4"/>
  <c r="T3329" i="4"/>
  <c r="T3333" i="4"/>
  <c r="T3337" i="4"/>
  <c r="T3341" i="4"/>
  <c r="T3345" i="4"/>
  <c r="T3349" i="4"/>
  <c r="T3353" i="4"/>
  <c r="T3357" i="4"/>
  <c r="T3361" i="4"/>
  <c r="T3365" i="4"/>
  <c r="T3369" i="4"/>
  <c r="T164" i="4"/>
  <c r="T335" i="4"/>
  <c r="T446" i="4"/>
  <c r="T531" i="4"/>
  <c r="T616" i="4"/>
  <c r="T696" i="4"/>
  <c r="T752" i="4"/>
  <c r="T810" i="4"/>
  <c r="T859" i="4"/>
  <c r="T901" i="4"/>
  <c r="T944" i="4"/>
  <c r="T987" i="4"/>
  <c r="T1029" i="4"/>
  <c r="T1072" i="4"/>
  <c r="T1115" i="4"/>
  <c r="T1157" i="4"/>
  <c r="T1190" i="4"/>
  <c r="T1222" i="4"/>
  <c r="T1254" i="4"/>
  <c r="T1286" i="4"/>
  <c r="T1318" i="4"/>
  <c r="T1347" i="4"/>
  <c r="T1368" i="4"/>
  <c r="T1390" i="4"/>
  <c r="T1411" i="4"/>
  <c r="T1432" i="4"/>
  <c r="T1454" i="4"/>
  <c r="T1475" i="4"/>
  <c r="T1496" i="4"/>
  <c r="T1518" i="4"/>
  <c r="T1539" i="4"/>
  <c r="T1560" i="4"/>
  <c r="T1582" i="4"/>
  <c r="T1603" i="4"/>
  <c r="T1624" i="4"/>
  <c r="T1646" i="4"/>
  <c r="T1667" i="4"/>
  <c r="T1688" i="4"/>
  <c r="T1710" i="4"/>
  <c r="T1731" i="4"/>
  <c r="T1748" i="4"/>
  <c r="T1764" i="4"/>
  <c r="T1780" i="4"/>
  <c r="T1796" i="4"/>
  <c r="T1812" i="4"/>
  <c r="T1828" i="4"/>
  <c r="T1844" i="4"/>
  <c r="T1860" i="4"/>
  <c r="T1876" i="4"/>
  <c r="T1892" i="4"/>
  <c r="T1908" i="4"/>
  <c r="T1924" i="4"/>
  <c r="T1940" i="4"/>
  <c r="T1956" i="4"/>
  <c r="T1972" i="4"/>
  <c r="T1988" i="4"/>
  <c r="T2004" i="4"/>
  <c r="T2020" i="4"/>
  <c r="T2036" i="4"/>
  <c r="T2052" i="4"/>
  <c r="T2068" i="4"/>
  <c r="T2084" i="4"/>
  <c r="T2100" i="4"/>
  <c r="T2116" i="4"/>
  <c r="T2132" i="4"/>
  <c r="T2148" i="4"/>
  <c r="T2164" i="4"/>
  <c r="T2180" i="4"/>
  <c r="T2196" i="4"/>
  <c r="T2212" i="4"/>
  <c r="T2228" i="4"/>
  <c r="T2244" i="4"/>
  <c r="T2258" i="4"/>
  <c r="T2269" i="4"/>
  <c r="T2280" i="4"/>
  <c r="T2290" i="4"/>
  <c r="T2301" i="4"/>
  <c r="T2312" i="4"/>
  <c r="T2322" i="4"/>
  <c r="T2333" i="4"/>
  <c r="T2344" i="4"/>
  <c r="T2354" i="4"/>
  <c r="T2365" i="4"/>
  <c r="T2376" i="4"/>
  <c r="T2386" i="4"/>
  <c r="T2397" i="4"/>
  <c r="T2408" i="4"/>
  <c r="T2418" i="4"/>
  <c r="T2429" i="4"/>
  <c r="T2440" i="4"/>
  <c r="T2450" i="4"/>
  <c r="T2461" i="4"/>
  <c r="T2470" i="4"/>
  <c r="T2478" i="4"/>
  <c r="T2486" i="4"/>
  <c r="T2494" i="4"/>
  <c r="T2502" i="4"/>
  <c r="T2510" i="4"/>
  <c r="T2518" i="4"/>
  <c r="T2526" i="4"/>
  <c r="T2534" i="4"/>
  <c r="T2542" i="4"/>
  <c r="T2550" i="4"/>
  <c r="T2558" i="4"/>
  <c r="T2566" i="4"/>
  <c r="T2574" i="4"/>
  <c r="T2582" i="4"/>
  <c r="T2590" i="4"/>
  <c r="T2598" i="4"/>
  <c r="T2606" i="4"/>
  <c r="T2614" i="4"/>
  <c r="T2622" i="4"/>
  <c r="T2630" i="4"/>
  <c r="T2638" i="4"/>
  <c r="T2646" i="4"/>
  <c r="T2654" i="4"/>
  <c r="T2662" i="4"/>
  <c r="T2670" i="4"/>
  <c r="T2678" i="4"/>
  <c r="T2686" i="4"/>
  <c r="T2694" i="4"/>
  <c r="T2702" i="4"/>
  <c r="T2710" i="4"/>
  <c r="T2718" i="4"/>
  <c r="T2726" i="4"/>
  <c r="T2734" i="4"/>
  <c r="T2742" i="4"/>
  <c r="T2750" i="4"/>
  <c r="T2758" i="4"/>
  <c r="T2766" i="4"/>
  <c r="T2774" i="4"/>
  <c r="T2782" i="4"/>
  <c r="T2790" i="4"/>
  <c r="T2798" i="4"/>
  <c r="T2806" i="4"/>
  <c r="T2814" i="4"/>
  <c r="T2822" i="4"/>
  <c r="T2830" i="4"/>
  <c r="T2838" i="4"/>
  <c r="T2846" i="4"/>
  <c r="T2854" i="4"/>
  <c r="T2862" i="4"/>
  <c r="T2870" i="4"/>
  <c r="T2878" i="4"/>
  <c r="T2886" i="4"/>
  <c r="T2894" i="4"/>
  <c r="T2902" i="4"/>
  <c r="T2910" i="4"/>
  <c r="T2918" i="4"/>
  <c r="T2926" i="4"/>
  <c r="T2934" i="4"/>
  <c r="T2942" i="4"/>
  <c r="T2950" i="4"/>
  <c r="T2958" i="4"/>
  <c r="T2966" i="4"/>
  <c r="T2974" i="4"/>
  <c r="T2982" i="4"/>
  <c r="T2990" i="4"/>
  <c r="T2998" i="4"/>
  <c r="T3006" i="4"/>
  <c r="T3014" i="4"/>
  <c r="T3022" i="4"/>
  <c r="T3030" i="4"/>
  <c r="T3038" i="4"/>
  <c r="T3046" i="4"/>
  <c r="T3054" i="4"/>
  <c r="T3062" i="4"/>
  <c r="T3070" i="4"/>
  <c r="T3078" i="4"/>
  <c r="T3086" i="4"/>
  <c r="T3094" i="4"/>
  <c r="T3099" i="4"/>
  <c r="T3104" i="4"/>
  <c r="T3110" i="4"/>
  <c r="T3115" i="4"/>
  <c r="T3120" i="4"/>
  <c r="T3126" i="4"/>
  <c r="T3131" i="4"/>
  <c r="T3136" i="4"/>
  <c r="T3142" i="4"/>
  <c r="T3147" i="4"/>
  <c r="T3152" i="4"/>
  <c r="T3158" i="4"/>
  <c r="T3163" i="4"/>
  <c r="T3168" i="4"/>
  <c r="T3174" i="4"/>
  <c r="T3179" i="4"/>
  <c r="T3184" i="4"/>
  <c r="T3190" i="4"/>
  <c r="T3195" i="4"/>
  <c r="T3200" i="4"/>
  <c r="T3206" i="4"/>
  <c r="T3211" i="4"/>
  <c r="T3216" i="4"/>
  <c r="T3222" i="4"/>
  <c r="T3227" i="4"/>
  <c r="T3232" i="4"/>
  <c r="T3238" i="4"/>
  <c r="T3243" i="4"/>
  <c r="T3248" i="4"/>
  <c r="T3254" i="4"/>
  <c r="T3259" i="4"/>
  <c r="T3264" i="4"/>
  <c r="T3270" i="4"/>
  <c r="T3275" i="4"/>
  <c r="T3280" i="4"/>
  <c r="T3286" i="4"/>
  <c r="T3291" i="4"/>
  <c r="T3296" i="4"/>
  <c r="T3302" i="4"/>
  <c r="T3307" i="4"/>
  <c r="T3312" i="4"/>
  <c r="T3318" i="4"/>
  <c r="T3323" i="4"/>
  <c r="T3328" i="4"/>
  <c r="T3334" i="4"/>
  <c r="T3339" i="4"/>
  <c r="T3344" i="4"/>
  <c r="T3350" i="4"/>
  <c r="T3355" i="4"/>
  <c r="T3360" i="4"/>
  <c r="T3366" i="4"/>
  <c r="T3371" i="4"/>
  <c r="T2954" i="4"/>
  <c r="T2962" i="4"/>
  <c r="T2970" i="4"/>
  <c r="T2978" i="4"/>
  <c r="T2986" i="4"/>
  <c r="T2994" i="4"/>
  <c r="T3002" i="4"/>
  <c r="T3010" i="4"/>
  <c r="T3018" i="4"/>
  <c r="T3026" i="4"/>
  <c r="T3034" i="4"/>
  <c r="T3042" i="4"/>
  <c r="T3050" i="4"/>
  <c r="T3058" i="4"/>
  <c r="T3066" i="4"/>
  <c r="T3074" i="4"/>
  <c r="T3082" i="4"/>
  <c r="T3090" i="4"/>
  <c r="T3096" i="4"/>
  <c r="T3102" i="4"/>
  <c r="T3107" i="4"/>
  <c r="T3112" i="4"/>
  <c r="T3118" i="4"/>
  <c r="T3123" i="4"/>
  <c r="T3128" i="4"/>
  <c r="T3134" i="4"/>
  <c r="T3139" i="4"/>
  <c r="T3144" i="4"/>
  <c r="T3150" i="4"/>
  <c r="T3155" i="4"/>
  <c r="T3160" i="4"/>
  <c r="T3166" i="4"/>
  <c r="T3171" i="4"/>
  <c r="T3176" i="4"/>
  <c r="T3182" i="4"/>
  <c r="T3187" i="4"/>
  <c r="T3192" i="4"/>
  <c r="T3198" i="4"/>
  <c r="T3203" i="4"/>
  <c r="T3208" i="4"/>
  <c r="T3214" i="4"/>
  <c r="T3219" i="4"/>
  <c r="T3224" i="4"/>
  <c r="T3230" i="4"/>
  <c r="T3235" i="4"/>
  <c r="T3240" i="4"/>
  <c r="T3246" i="4"/>
  <c r="T3251" i="4"/>
  <c r="T3256" i="4"/>
  <c r="T3262" i="4"/>
  <c r="T3267" i="4"/>
  <c r="T3272" i="4"/>
  <c r="T3278" i="4"/>
  <c r="T3283" i="4"/>
  <c r="T3288" i="4"/>
  <c r="T3294" i="4"/>
  <c r="T3299" i="4"/>
  <c r="T3304" i="4"/>
  <c r="T3310" i="4"/>
  <c r="T3315" i="4"/>
  <c r="T3320" i="4"/>
  <c r="T3326" i="4"/>
  <c r="T3331" i="4"/>
  <c r="T3336" i="4"/>
  <c r="T3342" i="4"/>
  <c r="T3347" i="4"/>
  <c r="T3352" i="4"/>
  <c r="T3358" i="4"/>
  <c r="T3363" i="4"/>
  <c r="T3368" i="4"/>
  <c r="T251" i="4"/>
  <c r="T166" i="4"/>
  <c r="T336" i="4"/>
  <c r="T447" i="4"/>
  <c r="T532" i="4"/>
  <c r="T618" i="4"/>
  <c r="T698" i="4"/>
  <c r="T755" i="4"/>
  <c r="T811" i="4"/>
  <c r="T860" i="4"/>
  <c r="T903" i="4"/>
  <c r="T945" i="4"/>
  <c r="T988" i="4"/>
  <c r="T1031" i="4"/>
  <c r="T1073" i="4"/>
  <c r="T1116" i="4"/>
  <c r="T1159" i="4"/>
  <c r="T1191" i="4"/>
  <c r="T1223" i="4"/>
  <c r="T1255" i="4"/>
  <c r="T1287" i="4"/>
  <c r="T1319" i="4"/>
  <c r="T1348" i="4"/>
  <c r="T1370" i="4"/>
  <c r="T1391" i="4"/>
  <c r="T1412" i="4"/>
  <c r="T1434" i="4"/>
  <c r="T1455" i="4"/>
  <c r="T1476" i="4"/>
  <c r="T1498" i="4"/>
  <c r="T1519" i="4"/>
  <c r="T1540" i="4"/>
  <c r="T1562" i="4"/>
  <c r="T1583" i="4"/>
  <c r="T1604" i="4"/>
  <c r="T1626" i="4"/>
  <c r="T1647" i="4"/>
  <c r="T1668" i="4"/>
  <c r="T1690" i="4"/>
  <c r="T1711" i="4"/>
  <c r="T1732" i="4"/>
  <c r="T1749" i="4"/>
  <c r="T1765" i="4"/>
  <c r="T1781" i="4"/>
  <c r="T1797" i="4"/>
  <c r="T1813" i="4"/>
  <c r="T1829" i="4"/>
  <c r="T1845" i="4"/>
  <c r="T1861" i="4"/>
  <c r="T1877" i="4"/>
  <c r="T1893" i="4"/>
  <c r="T1909" i="4"/>
  <c r="T1925" i="4"/>
  <c r="T1941" i="4"/>
  <c r="T1957" i="4"/>
  <c r="T1973" i="4"/>
  <c r="T1989" i="4"/>
  <c r="T2005" i="4"/>
  <c r="T2021" i="4"/>
  <c r="T2037" i="4"/>
  <c r="T2053" i="4"/>
  <c r="T2069" i="4"/>
  <c r="T2085" i="4"/>
  <c r="T2101" i="4"/>
  <c r="T2117" i="4"/>
  <c r="T2133" i="4"/>
  <c r="T2149" i="4"/>
  <c r="T2165" i="4"/>
  <c r="T2181" i="4"/>
  <c r="T2197" i="4"/>
  <c r="T2213" i="4"/>
  <c r="T2229" i="4"/>
  <c r="T2245" i="4"/>
  <c r="T2260" i="4"/>
  <c r="T2270" i="4"/>
  <c r="T2281" i="4"/>
  <c r="T2292" i="4"/>
  <c r="T2302" i="4"/>
  <c r="T2313" i="4"/>
  <c r="T2324" i="4"/>
  <c r="T2334" i="4"/>
  <c r="T2345" i="4"/>
  <c r="T2356" i="4"/>
  <c r="T2366" i="4"/>
  <c r="T2377" i="4"/>
  <c r="T2388" i="4"/>
  <c r="T2398" i="4"/>
  <c r="T2409" i="4"/>
  <c r="T2420" i="4"/>
  <c r="T2430" i="4"/>
  <c r="T2441" i="4"/>
  <c r="T2452" i="4"/>
  <c r="T2462" i="4"/>
  <c r="T2471" i="4"/>
  <c r="T2479" i="4"/>
  <c r="T2487" i="4"/>
  <c r="T2495" i="4"/>
  <c r="T2503" i="4"/>
  <c r="T2511" i="4"/>
  <c r="T2519" i="4"/>
  <c r="T2527" i="4"/>
  <c r="T2535" i="4"/>
  <c r="T2543" i="4"/>
  <c r="T2551" i="4"/>
  <c r="T2559" i="4"/>
  <c r="T2567" i="4"/>
  <c r="T2575" i="4"/>
  <c r="T2583" i="4"/>
  <c r="T2591" i="4"/>
  <c r="T2599" i="4"/>
  <c r="T2607" i="4"/>
  <c r="T2615" i="4"/>
  <c r="T2623" i="4"/>
  <c r="T2631" i="4"/>
  <c r="T2639" i="4"/>
  <c r="T2647" i="4"/>
  <c r="T2655" i="4"/>
  <c r="T2663" i="4"/>
  <c r="T2671" i="4"/>
  <c r="T2679" i="4"/>
  <c r="T2687" i="4"/>
  <c r="T2695" i="4"/>
  <c r="T2703" i="4"/>
  <c r="T2711" i="4"/>
  <c r="T2719" i="4"/>
  <c r="T2727" i="4"/>
  <c r="T2735" i="4"/>
  <c r="T2743" i="4"/>
  <c r="T2751" i="4"/>
  <c r="T2759" i="4"/>
  <c r="T2767" i="4"/>
  <c r="T2775" i="4"/>
  <c r="T2783" i="4"/>
  <c r="T2791" i="4"/>
  <c r="T2799" i="4"/>
  <c r="T2807" i="4"/>
  <c r="T2815" i="4"/>
  <c r="T2823" i="4"/>
  <c r="T2831" i="4"/>
  <c r="T2839" i="4"/>
  <c r="T2847" i="4"/>
  <c r="T2855" i="4"/>
  <c r="T2863" i="4"/>
  <c r="T2871" i="4"/>
  <c r="T2879" i="4"/>
  <c r="T2887" i="4"/>
  <c r="T2895" i="4"/>
  <c r="T2903" i="4"/>
  <c r="T2911" i="4"/>
  <c r="T2919" i="4"/>
  <c r="T2927" i="4"/>
  <c r="T2935" i="4"/>
  <c r="T2943" i="4"/>
  <c r="T2951" i="4"/>
  <c r="T2959" i="4"/>
  <c r="T2967" i="4"/>
  <c r="T2975" i="4"/>
  <c r="T2983" i="4"/>
  <c r="T2991" i="4"/>
  <c r="T2999" i="4"/>
  <c r="T3007" i="4"/>
  <c r="T3015" i="4"/>
  <c r="T3023" i="4"/>
  <c r="T3031" i="4"/>
  <c r="T3039" i="4"/>
  <c r="T3047" i="4"/>
  <c r="T3055" i="4"/>
  <c r="T3063" i="4"/>
  <c r="T3071" i="4"/>
  <c r="T3079" i="4"/>
  <c r="T3087" i="4"/>
  <c r="T3095" i="4"/>
  <c r="T3100" i="4"/>
  <c r="T3106" i="4"/>
  <c r="T3111" i="4"/>
  <c r="T3116" i="4"/>
  <c r="T3122" i="4"/>
  <c r="T3127" i="4"/>
  <c r="T3132" i="4"/>
  <c r="T3138" i="4"/>
  <c r="T3143" i="4"/>
  <c r="T3148" i="4"/>
  <c r="T3154" i="4"/>
  <c r="T3159" i="4"/>
  <c r="T3164" i="4"/>
  <c r="T3170" i="4"/>
  <c r="T3175" i="4"/>
  <c r="T3180" i="4"/>
  <c r="T3186" i="4"/>
  <c r="T3191" i="4"/>
  <c r="T3196" i="4"/>
  <c r="T3202" i="4"/>
  <c r="T3207" i="4"/>
  <c r="T3212" i="4"/>
  <c r="T3218" i="4"/>
  <c r="T3223" i="4"/>
  <c r="T3228" i="4"/>
  <c r="T3234" i="4"/>
  <c r="T3239" i="4"/>
  <c r="T3244" i="4"/>
  <c r="T3250" i="4"/>
  <c r="T3255" i="4"/>
  <c r="T3260" i="4"/>
  <c r="T3266" i="4"/>
  <c r="T3271" i="4"/>
  <c r="T3276" i="4"/>
  <c r="T3282" i="4"/>
  <c r="T3287" i="4"/>
  <c r="T3292" i="4"/>
  <c r="T3298" i="4"/>
  <c r="T3303" i="4"/>
  <c r="T3308" i="4"/>
  <c r="T3314" i="4"/>
  <c r="T3319" i="4"/>
  <c r="T3324" i="4"/>
  <c r="T3330" i="4"/>
  <c r="T3335" i="4"/>
  <c r="T3340" i="4"/>
  <c r="T3346" i="4"/>
  <c r="T3351" i="4"/>
  <c r="T3356" i="4"/>
  <c r="T3362" i="4"/>
  <c r="T3367" i="4"/>
  <c r="T38" i="4"/>
  <c r="T250" i="4"/>
  <c r="T403" i="4"/>
  <c r="T488" i="4"/>
  <c r="T574" i="4"/>
  <c r="T659" i="4"/>
  <c r="T724" i="4"/>
  <c r="T782" i="4"/>
  <c r="T837" i="4"/>
  <c r="T880" i="4"/>
  <c r="T923" i="4"/>
  <c r="T965" i="4"/>
  <c r="T1008" i="4"/>
  <c r="T1051" i="4"/>
  <c r="T1093" i="4"/>
  <c r="T1136" i="4"/>
  <c r="T1174" i="4"/>
  <c r="T1206" i="4"/>
  <c r="T1238" i="4"/>
  <c r="T1270" i="4"/>
  <c r="T1302" i="4"/>
  <c r="T1334" i="4"/>
  <c r="T1358" i="4"/>
  <c r="T1379" i="4"/>
  <c r="T1400" i="4"/>
  <c r="T1422" i="4"/>
  <c r="T1443" i="4"/>
  <c r="T1464" i="4"/>
  <c r="T1486" i="4"/>
  <c r="T1507" i="4"/>
  <c r="T1528" i="4"/>
  <c r="T1550" i="4"/>
  <c r="T1571" i="4"/>
  <c r="T1592" i="4"/>
  <c r="T1614" i="4"/>
  <c r="T1635" i="4"/>
  <c r="T1656" i="4"/>
  <c r="T1678" i="4"/>
  <c r="T1699" i="4"/>
  <c r="T1720" i="4"/>
  <c r="T1740" i="4"/>
  <c r="T1756" i="4"/>
  <c r="T1772" i="4"/>
  <c r="T1788" i="4"/>
  <c r="T1804" i="4"/>
  <c r="T1820" i="4"/>
  <c r="T1836" i="4"/>
  <c r="T1852" i="4"/>
  <c r="T1868" i="4"/>
  <c r="T1884" i="4"/>
  <c r="T1900" i="4"/>
  <c r="T1916" i="4"/>
  <c r="T1932" i="4"/>
  <c r="T1948" i="4"/>
  <c r="T1964" i="4"/>
  <c r="T1980" i="4"/>
  <c r="T1996" i="4"/>
  <c r="T2012" i="4"/>
  <c r="T2028" i="4"/>
  <c r="T2044" i="4"/>
  <c r="T2060" i="4"/>
  <c r="T2076" i="4"/>
  <c r="T2092" i="4"/>
  <c r="T2108" i="4"/>
  <c r="T2124" i="4"/>
  <c r="T2140" i="4"/>
  <c r="T2156" i="4"/>
  <c r="T2172" i="4"/>
  <c r="T2188" i="4"/>
  <c r="T2204" i="4"/>
  <c r="T2220" i="4"/>
  <c r="T2236" i="4"/>
  <c r="T2252" i="4"/>
  <c r="T2264" i="4"/>
  <c r="T2274" i="4"/>
  <c r="T2285" i="4"/>
  <c r="T2296" i="4"/>
  <c r="T2306" i="4"/>
  <c r="T2317" i="4"/>
  <c r="T2328" i="4"/>
  <c r="T2338" i="4"/>
  <c r="T2349" i="4"/>
  <c r="T2360" i="4"/>
  <c r="T2370" i="4"/>
  <c r="T2381" i="4"/>
  <c r="T2392" i="4"/>
  <c r="T2402" i="4"/>
  <c r="T2413" i="4"/>
  <c r="T2424" i="4"/>
  <c r="T2434" i="4"/>
  <c r="T2445" i="4"/>
  <c r="T2456" i="4"/>
  <c r="T2466" i="4"/>
  <c r="T2474" i="4"/>
  <c r="T2482" i="4"/>
  <c r="T2490" i="4"/>
  <c r="T2498" i="4"/>
  <c r="T2506" i="4"/>
  <c r="T2514" i="4"/>
  <c r="T2522" i="4"/>
  <c r="T2530" i="4"/>
  <c r="T2538" i="4"/>
  <c r="T2546" i="4"/>
  <c r="T2554" i="4"/>
  <c r="T2562" i="4"/>
  <c r="T2570" i="4"/>
  <c r="T2578" i="4"/>
  <c r="T2586" i="4"/>
  <c r="T2594" i="4"/>
  <c r="T2602" i="4"/>
  <c r="T2610" i="4"/>
  <c r="T2618" i="4"/>
  <c r="T2626" i="4"/>
  <c r="T2634" i="4"/>
  <c r="T2642" i="4"/>
  <c r="T2650" i="4"/>
  <c r="T2658" i="4"/>
  <c r="T2666" i="4"/>
  <c r="T2674" i="4"/>
  <c r="T2682" i="4"/>
  <c r="T2690" i="4"/>
  <c r="T2698" i="4"/>
  <c r="T2706" i="4"/>
  <c r="T2714" i="4"/>
  <c r="T2722" i="4"/>
  <c r="T2730" i="4"/>
  <c r="T2738" i="4"/>
  <c r="T2746" i="4"/>
  <c r="T2754" i="4"/>
  <c r="T2762" i="4"/>
  <c r="T2770" i="4"/>
  <c r="T2778" i="4"/>
  <c r="T2786" i="4"/>
  <c r="T2794" i="4"/>
  <c r="T2802" i="4"/>
  <c r="T2810" i="4"/>
  <c r="T2818" i="4"/>
  <c r="T2826" i="4"/>
  <c r="T2834" i="4"/>
  <c r="T2842" i="4"/>
  <c r="T2850" i="4"/>
  <c r="T2858" i="4"/>
  <c r="T2866" i="4"/>
  <c r="T2874" i="4"/>
  <c r="T2882" i="4"/>
  <c r="T2890" i="4"/>
  <c r="T2898" i="4"/>
  <c r="T2906" i="4"/>
  <c r="T2914" i="4"/>
  <c r="T2922" i="4"/>
  <c r="T2930" i="4"/>
  <c r="T2938" i="4"/>
  <c r="T2946" i="4"/>
  <c r="T404" i="4"/>
  <c r="T490" i="4"/>
  <c r="T575" i="4"/>
  <c r="T660" i="4"/>
  <c r="T726" i="4"/>
  <c r="T783" i="4"/>
  <c r="T839" i="4"/>
  <c r="T881" i="4"/>
  <c r="T924" i="4"/>
  <c r="T967" i="4"/>
  <c r="T1009" i="4"/>
  <c r="T1052" i="4"/>
  <c r="T1095" i="4"/>
  <c r="T1137" i="4"/>
  <c r="T1175" i="4"/>
  <c r="T1207" i="4"/>
  <c r="T1239" i="4"/>
  <c r="T1271" i="4"/>
  <c r="T1303" i="4"/>
  <c r="T1335" i="4"/>
  <c r="T1359" i="4"/>
  <c r="T1380" i="4"/>
  <c r="T1402" i="4"/>
  <c r="T1423" i="4"/>
  <c r="T1444" i="4"/>
  <c r="T1466" i="4"/>
  <c r="T1487" i="4"/>
  <c r="T1508" i="4"/>
  <c r="T1530" i="4"/>
  <c r="T1551" i="4"/>
  <c r="T1572" i="4"/>
  <c r="T1594" i="4"/>
  <c r="T1615" i="4"/>
  <c r="T1636" i="4"/>
  <c r="T1658" i="4"/>
  <c r="T1679" i="4"/>
  <c r="T1700" i="4"/>
  <c r="T1722" i="4"/>
  <c r="T1741" i="4"/>
  <c r="T1757" i="4"/>
  <c r="T1773" i="4"/>
  <c r="T1789" i="4"/>
  <c r="T1805" i="4"/>
  <c r="T1821" i="4"/>
  <c r="T1837" i="4"/>
  <c r="T1853" i="4"/>
  <c r="T1869" i="4"/>
  <c r="T1885" i="4"/>
  <c r="T1901" i="4"/>
  <c r="T1917" i="4"/>
  <c r="T1933" i="4"/>
  <c r="T1949" i="4"/>
  <c r="T1965" i="4"/>
  <c r="T1981" i="4"/>
  <c r="T1997" i="4"/>
  <c r="T2013" i="4"/>
  <c r="T2029" i="4"/>
  <c r="T2045" i="4"/>
  <c r="T2061" i="4"/>
  <c r="T2077" i="4"/>
  <c r="T2093" i="4"/>
  <c r="T2109" i="4"/>
  <c r="T2125" i="4"/>
  <c r="T2141" i="4"/>
  <c r="T2157" i="4"/>
  <c r="T2173" i="4"/>
  <c r="T2189" i="4"/>
  <c r="T2205" i="4"/>
  <c r="T2221" i="4"/>
  <c r="T2237" i="4"/>
  <c r="T2253" i="4"/>
  <c r="T2265" i="4"/>
  <c r="T2276" i="4"/>
  <c r="T2286" i="4"/>
  <c r="T2297" i="4"/>
  <c r="T2308" i="4"/>
  <c r="T2318" i="4"/>
  <c r="T2329" i="4"/>
  <c r="T2340" i="4"/>
  <c r="T2350" i="4"/>
  <c r="T2361" i="4"/>
  <c r="T2372" i="4"/>
  <c r="T2382" i="4"/>
  <c r="T2393" i="4"/>
  <c r="T2404" i="4"/>
  <c r="T2414" i="4"/>
  <c r="T2425" i="4"/>
  <c r="T2436" i="4"/>
  <c r="T2446" i="4"/>
  <c r="T2457" i="4"/>
  <c r="T2467" i="4"/>
  <c r="T2475" i="4"/>
  <c r="T2483" i="4"/>
  <c r="T2491" i="4"/>
  <c r="T2499" i="4"/>
  <c r="T2507" i="4"/>
  <c r="T2515" i="4"/>
  <c r="T2523" i="4"/>
  <c r="T2531" i="4"/>
  <c r="T2539" i="4"/>
  <c r="T2547" i="4"/>
  <c r="T2555" i="4"/>
  <c r="T2563" i="4"/>
  <c r="T2571" i="4"/>
  <c r="T2579" i="4"/>
  <c r="T2587" i="4"/>
  <c r="T2595" i="4"/>
  <c r="T2603" i="4"/>
  <c r="T2611" i="4"/>
  <c r="T2619" i="4"/>
  <c r="T2627" i="4"/>
  <c r="T2635" i="4"/>
  <c r="T2643" i="4"/>
  <c r="T2651" i="4"/>
  <c r="T2659" i="4"/>
  <c r="T2667" i="4"/>
  <c r="T2675" i="4"/>
  <c r="T2683" i="4"/>
  <c r="T2691" i="4"/>
  <c r="T2699" i="4"/>
  <c r="T2707" i="4"/>
  <c r="T2715" i="4"/>
  <c r="T2723" i="4"/>
  <c r="T2731" i="4"/>
  <c r="T2739" i="4"/>
  <c r="T2747" i="4"/>
  <c r="T2755" i="4"/>
  <c r="T2763" i="4"/>
  <c r="T2771" i="4"/>
  <c r="T2779" i="4"/>
  <c r="T2787" i="4"/>
  <c r="T2795" i="4"/>
  <c r="T2803" i="4"/>
  <c r="T2811" i="4"/>
  <c r="T2819" i="4"/>
  <c r="T2827" i="4"/>
  <c r="T2835" i="4"/>
  <c r="T2843" i="4"/>
  <c r="T2851" i="4"/>
  <c r="T2859" i="4"/>
  <c r="T2867" i="4"/>
  <c r="T2875" i="4"/>
  <c r="T2883" i="4"/>
  <c r="T2891" i="4"/>
  <c r="T2899" i="4"/>
  <c r="T2907" i="4"/>
  <c r="T2915" i="4"/>
  <c r="T2923" i="4"/>
  <c r="T2931" i="4"/>
  <c r="T2939" i="4"/>
  <c r="T2947" i="4"/>
  <c r="T2955" i="4"/>
  <c r="T2963" i="4"/>
  <c r="T2971" i="4"/>
  <c r="T2979" i="4"/>
  <c r="T2987" i="4"/>
  <c r="T2995" i="4"/>
  <c r="T3003" i="4"/>
  <c r="T3011" i="4"/>
  <c r="T3019" i="4"/>
  <c r="T3027" i="4"/>
  <c r="T3035" i="4"/>
  <c r="T3043" i="4"/>
  <c r="T3051" i="4"/>
  <c r="T3059" i="4"/>
  <c r="T3067" i="4"/>
  <c r="T3075" i="4"/>
  <c r="T3083" i="4"/>
  <c r="T3091" i="4"/>
  <c r="T3098" i="4"/>
  <c r="T3103" i="4"/>
  <c r="T3108" i="4"/>
  <c r="T3114" i="4"/>
  <c r="T3119" i="4"/>
  <c r="T3124" i="4"/>
  <c r="T3130" i="4"/>
  <c r="T3135" i="4"/>
  <c r="T3140" i="4"/>
  <c r="T3146" i="4"/>
  <c r="T3151" i="4"/>
  <c r="T3156" i="4"/>
  <c r="T3162" i="4"/>
  <c r="T3167" i="4"/>
  <c r="T3172" i="4"/>
  <c r="T3178" i="4"/>
  <c r="T3183" i="4"/>
  <c r="T3188" i="4"/>
  <c r="T3194" i="4"/>
  <c r="T3199" i="4"/>
  <c r="T3204" i="4"/>
  <c r="T3210" i="4"/>
  <c r="T3215" i="4"/>
  <c r="T3220" i="4"/>
  <c r="T3226" i="4"/>
  <c r="T3231" i="4"/>
  <c r="T3236" i="4"/>
  <c r="T3242" i="4"/>
  <c r="T3247" i="4"/>
  <c r="T3252" i="4"/>
  <c r="T3258" i="4"/>
  <c r="T3263" i="4"/>
  <c r="T3268" i="4"/>
  <c r="T3274" i="4"/>
  <c r="T3279" i="4"/>
  <c r="T3284" i="4"/>
  <c r="T3290" i="4"/>
  <c r="T3295" i="4"/>
  <c r="T3300" i="4"/>
  <c r="T3306" i="4"/>
  <c r="T3311" i="4"/>
  <c r="T3316" i="4"/>
  <c r="T3322" i="4"/>
  <c r="T3327" i="4"/>
  <c r="T3332" i="4"/>
  <c r="T3338" i="4"/>
  <c r="T3343" i="4"/>
  <c r="T3348" i="4"/>
  <c r="T3354" i="4"/>
  <c r="T3359" i="4"/>
  <c r="T3364" i="4"/>
  <c r="T3370" i="4"/>
  <c r="CZ3" i="1"/>
  <c r="CZ5" i="1"/>
  <c r="CZ7" i="1"/>
  <c r="CZ9" i="1"/>
  <c r="CZ11" i="1"/>
  <c r="CZ13" i="1"/>
  <c r="CZ15" i="1"/>
  <c r="CZ17" i="1"/>
  <c r="CZ19" i="1"/>
  <c r="CZ21" i="1"/>
  <c r="CZ23" i="1"/>
  <c r="CZ25" i="1"/>
  <c r="CZ27" i="1"/>
  <c r="CZ2" i="1"/>
  <c r="CZ4" i="1"/>
  <c r="CZ6" i="1"/>
  <c r="CZ8" i="1"/>
  <c r="CZ10" i="1"/>
  <c r="CZ12" i="1"/>
  <c r="CZ14" i="1"/>
  <c r="CZ16" i="1"/>
  <c r="CZ18" i="1"/>
  <c r="CZ20" i="1"/>
  <c r="CZ22" i="1"/>
  <c r="CZ24" i="1"/>
  <c r="CZ26" i="1"/>
  <c r="CZ28" i="1"/>
  <c r="DA1" i="1"/>
  <c r="CF498" i="1"/>
  <c r="CD498" i="1" s="1"/>
  <c r="CF582" i="1"/>
  <c r="CD582" i="1" s="1"/>
  <c r="CF406" i="1"/>
  <c r="CD406" i="1" s="1"/>
  <c r="CD1037" i="1"/>
  <c r="CD1013" i="1"/>
  <c r="CD949" i="1"/>
  <c r="CD909" i="1"/>
  <c r="CD829" i="1"/>
  <c r="CD813" i="1"/>
  <c r="CD749" i="1"/>
  <c r="CD693" i="1"/>
  <c r="CD677" i="1"/>
  <c r="CD645" i="1"/>
  <c r="CD637" i="1"/>
  <c r="CD1053" i="1"/>
  <c r="CD965" i="1"/>
  <c r="CD941" i="1"/>
  <c r="CD933" i="1"/>
  <c r="CD805" i="1"/>
  <c r="CD765" i="1"/>
  <c r="CD709" i="1"/>
  <c r="CD701" i="1"/>
  <c r="CD685" i="1"/>
  <c r="CD669" i="1"/>
  <c r="CD614" i="1"/>
  <c r="CD610" i="1"/>
  <c r="CD598" i="1"/>
  <c r="CD594" i="1"/>
  <c r="CD578" i="1"/>
  <c r="CD566" i="1"/>
  <c r="CD562" i="1"/>
  <c r="CD550" i="1"/>
  <c r="CD546" i="1"/>
  <c r="CD534" i="1"/>
  <c r="CD530" i="1"/>
  <c r="CD518" i="1"/>
  <c r="CD514" i="1"/>
  <c r="CD502" i="1"/>
  <c r="CD486" i="1"/>
  <c r="CD482" i="1"/>
  <c r="CD470" i="1"/>
  <c r="CD466" i="1"/>
  <c r="CD454" i="1"/>
  <c r="CD450" i="1"/>
  <c r="CD438" i="1"/>
  <c r="CD434" i="1"/>
  <c r="CD422" i="1"/>
  <c r="CD418" i="1"/>
  <c r="CD402" i="1"/>
  <c r="CD1064" i="1"/>
  <c r="CD1060" i="1"/>
  <c r="CD1056" i="1"/>
  <c r="CD1052" i="1"/>
  <c r="CD1048" i="1"/>
  <c r="CD1044" i="1"/>
  <c r="CD1040" i="1"/>
  <c r="CD1036" i="1"/>
  <c r="CD1032" i="1"/>
  <c r="CD1020" i="1"/>
  <c r="CD1016" i="1"/>
  <c r="CD1012" i="1"/>
  <c r="CD1008" i="1"/>
  <c r="CD1004" i="1"/>
  <c r="CD1000" i="1"/>
  <c r="CD996" i="1"/>
  <c r="CD992" i="1"/>
  <c r="CD988" i="1"/>
  <c r="CD984" i="1"/>
  <c r="CD980" i="1"/>
  <c r="CD976" i="1"/>
  <c r="CD972" i="1"/>
  <c r="CD968" i="1"/>
  <c r="CD960" i="1"/>
  <c r="CD956" i="1"/>
  <c r="CD952" i="1"/>
  <c r="CD948" i="1"/>
  <c r="CD944" i="1"/>
  <c r="CD940" i="1"/>
  <c r="CD936" i="1"/>
  <c r="CD932" i="1"/>
  <c r="CD928" i="1"/>
  <c r="CD924" i="1"/>
  <c r="CD576" i="1"/>
  <c r="CD920" i="1"/>
  <c r="CD916" i="1"/>
  <c r="CD912" i="1"/>
  <c r="CD908" i="1"/>
  <c r="CD904" i="1"/>
  <c r="CD900" i="1"/>
  <c r="CD896" i="1"/>
  <c r="CD892" i="1"/>
  <c r="CD888" i="1"/>
  <c r="CD884" i="1"/>
  <c r="CD880" i="1"/>
  <c r="CD876" i="1"/>
  <c r="CD872" i="1"/>
  <c r="CD868" i="1"/>
  <c r="CD864" i="1"/>
  <c r="CD860" i="1"/>
  <c r="CD856" i="1"/>
  <c r="CD852" i="1"/>
  <c r="CD848" i="1"/>
  <c r="CD844" i="1"/>
  <c r="CD836" i="1"/>
  <c r="CD832" i="1"/>
  <c r="CD828" i="1"/>
  <c r="CD824" i="1"/>
  <c r="CD820" i="1"/>
  <c r="CD816" i="1"/>
  <c r="CD812" i="1"/>
  <c r="CD808" i="1"/>
  <c r="CD804" i="1"/>
  <c r="CD800" i="1"/>
  <c r="CD796" i="1"/>
  <c r="CD792" i="1"/>
  <c r="CD788" i="1"/>
  <c r="CD784" i="1"/>
  <c r="CD780" i="1"/>
  <c r="CD776" i="1"/>
  <c r="CD772" i="1"/>
  <c r="CD768" i="1"/>
  <c r="CD764" i="1"/>
  <c r="CD760" i="1"/>
  <c r="CD756" i="1"/>
  <c r="CD752" i="1"/>
  <c r="CD748" i="1"/>
  <c r="CD744" i="1"/>
  <c r="CD740" i="1"/>
  <c r="CD736" i="1"/>
  <c r="CD732" i="1"/>
  <c r="CD728" i="1"/>
  <c r="CD724" i="1"/>
  <c r="CD720" i="1"/>
  <c r="CD716" i="1"/>
  <c r="CD712" i="1"/>
  <c r="CD708" i="1"/>
  <c r="CD704" i="1"/>
  <c r="CD700" i="1"/>
  <c r="CD696" i="1"/>
  <c r="CD692" i="1"/>
  <c r="CD688" i="1"/>
  <c r="CD684" i="1"/>
  <c r="CD680" i="1"/>
  <c r="CD676" i="1"/>
  <c r="CD672" i="1"/>
  <c r="CD668" i="1"/>
  <c r="CD664" i="1"/>
  <c r="CD660" i="1"/>
  <c r="CD656" i="1"/>
  <c r="CD652" i="1"/>
  <c r="CD648" i="1"/>
  <c r="CD644" i="1"/>
  <c r="CD640" i="1"/>
  <c r="CD636" i="1"/>
  <c r="CD632" i="1"/>
  <c r="CD628" i="1"/>
  <c r="CD624" i="1"/>
  <c r="CD620" i="1"/>
  <c r="CD616" i="1"/>
  <c r="CD612" i="1"/>
  <c r="CD608" i="1"/>
  <c r="CD604" i="1"/>
  <c r="CD600" i="1"/>
  <c r="CD596" i="1"/>
  <c r="CD592" i="1"/>
  <c r="CD588" i="1"/>
  <c r="CD584" i="1"/>
  <c r="CD580" i="1"/>
  <c r="CD572" i="1"/>
  <c r="CD568" i="1"/>
  <c r="CD560" i="1"/>
  <c r="CD556" i="1"/>
  <c r="CD552" i="1"/>
  <c r="CD548" i="1"/>
  <c r="CD544" i="1"/>
  <c r="CD540" i="1"/>
  <c r="CD536" i="1"/>
  <c r="CD532" i="1"/>
  <c r="CD528" i="1"/>
  <c r="CD524" i="1"/>
  <c r="CD520" i="1"/>
  <c r="CD512" i="1"/>
  <c r="CD508" i="1"/>
  <c r="CD504" i="1"/>
  <c r="CD500" i="1"/>
  <c r="CD496" i="1"/>
  <c r="CD492" i="1"/>
  <c r="CD488" i="1"/>
  <c r="CD484" i="1"/>
  <c r="CD480" i="1"/>
  <c r="CD476" i="1"/>
  <c r="CD472" i="1"/>
  <c r="CD468" i="1"/>
  <c r="CD464" i="1"/>
  <c r="CD460" i="1"/>
  <c r="CD456" i="1"/>
  <c r="CD452" i="1"/>
  <c r="CD448" i="1"/>
  <c r="CD444" i="1"/>
  <c r="CD440" i="1"/>
  <c r="CD436" i="1"/>
  <c r="CD432" i="1"/>
  <c r="CD428" i="1"/>
  <c r="CD424" i="1"/>
  <c r="CD420" i="1"/>
  <c r="CD416" i="1"/>
  <c r="CD412" i="1"/>
  <c r="CD408" i="1"/>
  <c r="CD404" i="1"/>
  <c r="CD400" i="1"/>
  <c r="CD840" i="1"/>
  <c r="CD1028" i="1"/>
  <c r="CD1024" i="1"/>
  <c r="CD964" i="1"/>
  <c r="CD516" i="1"/>
  <c r="CD564" i="1"/>
  <c r="CD1061" i="1"/>
  <c r="CD1045" i="1"/>
  <c r="CD1029" i="1"/>
  <c r="CD1021" i="1"/>
  <c r="CD1005" i="1"/>
  <c r="CD997" i="1"/>
  <c r="CD989" i="1"/>
  <c r="CD981" i="1"/>
  <c r="CD973" i="1"/>
  <c r="CD957" i="1"/>
  <c r="CD925" i="1"/>
  <c r="CD917" i="1"/>
  <c r="CD901" i="1"/>
  <c r="CD893" i="1"/>
  <c r="CD885" i="1"/>
  <c r="CD877" i="1"/>
  <c r="CD869" i="1"/>
  <c r="CD861" i="1"/>
  <c r="CD853" i="1"/>
  <c r="CD845" i="1"/>
  <c r="CD837" i="1"/>
  <c r="CD821" i="1"/>
  <c r="CD797" i="1"/>
  <c r="CD789" i="1"/>
  <c r="CD781" i="1"/>
  <c r="CD773" i="1"/>
  <c r="CD757" i="1"/>
  <c r="CD741" i="1"/>
  <c r="CD733" i="1"/>
  <c r="CD725" i="1"/>
  <c r="CD717" i="1"/>
  <c r="CD661" i="1"/>
  <c r="CD653" i="1"/>
  <c r="CD629" i="1"/>
  <c r="CD1059" i="1"/>
  <c r="CD1051" i="1"/>
  <c r="CD1043" i="1"/>
  <c r="CD1035" i="1"/>
  <c r="CD1027" i="1"/>
  <c r="CD1015" i="1"/>
  <c r="CD1011" i="1"/>
  <c r="CD1003" i="1"/>
  <c r="CD991" i="1"/>
  <c r="CD983" i="1"/>
  <c r="CD979" i="1"/>
  <c r="CD971" i="1"/>
  <c r="CD959" i="1"/>
  <c r="CD951" i="1"/>
  <c r="CD943" i="1"/>
  <c r="CD935" i="1"/>
  <c r="CD927" i="1"/>
  <c r="CD919" i="1"/>
  <c r="CD907" i="1"/>
  <c r="CD899" i="1"/>
  <c r="CD891" i="1"/>
  <c r="CD883" i="1"/>
  <c r="CD875" i="1"/>
  <c r="CD867" i="1"/>
  <c r="CD859" i="1"/>
  <c r="CD851" i="1"/>
  <c r="CD843" i="1"/>
  <c r="CD839" i="1"/>
  <c r="CD827" i="1"/>
  <c r="CD819" i="1"/>
  <c r="CD811" i="1"/>
  <c r="CD799" i="1"/>
  <c r="CD791" i="1"/>
  <c r="CD783" i="1"/>
  <c r="CD775" i="1"/>
  <c r="CD767" i="1"/>
  <c r="CD763" i="1"/>
  <c r="CD755" i="1"/>
  <c r="CD747" i="1"/>
  <c r="CD739" i="1"/>
  <c r="CD731" i="1"/>
  <c r="CD723" i="1"/>
  <c r="CD715" i="1"/>
  <c r="CD711" i="1"/>
  <c r="CD703" i="1"/>
  <c r="CD695" i="1"/>
  <c r="CD687" i="1"/>
  <c r="CD683" i="1"/>
  <c r="CD675" i="1"/>
  <c r="CD671" i="1"/>
  <c r="CD663" i="1"/>
  <c r="CD655" i="1"/>
  <c r="CD643" i="1"/>
  <c r="CD635" i="1"/>
  <c r="CD623" i="1"/>
  <c r="CD615" i="1"/>
  <c r="CD607" i="1"/>
  <c r="CD599" i="1"/>
  <c r="CD587" i="1"/>
  <c r="CD579" i="1"/>
  <c r="CD571" i="1"/>
  <c r="CD559" i="1"/>
  <c r="CD551" i="1"/>
  <c r="CD547" i="1"/>
  <c r="CD539" i="1"/>
  <c r="CD531" i="1"/>
  <c r="CD523" i="1"/>
  <c r="CD519" i="1"/>
  <c r="CD511" i="1"/>
  <c r="CD503" i="1"/>
  <c r="CD495" i="1"/>
  <c r="CD487" i="1"/>
  <c r="CD479" i="1"/>
  <c r="CD471" i="1"/>
  <c r="CD463" i="1"/>
  <c r="CD455" i="1"/>
  <c r="CD447" i="1"/>
  <c r="CD439" i="1"/>
  <c r="CD427" i="1"/>
  <c r="CD415" i="1"/>
  <c r="CD411" i="1"/>
  <c r="CD403" i="1"/>
  <c r="CD399" i="1"/>
  <c r="CD1067" i="1"/>
  <c r="CD1063" i="1"/>
  <c r="CD1055" i="1"/>
  <c r="CD1047" i="1"/>
  <c r="CD1039" i="1"/>
  <c r="CD1031" i="1"/>
  <c r="CD1023" i="1"/>
  <c r="CD1019" i="1"/>
  <c r="CD1007" i="1"/>
  <c r="CD999" i="1"/>
  <c r="CD995" i="1"/>
  <c r="CD987" i="1"/>
  <c r="CD975" i="1"/>
  <c r="CD967" i="1"/>
  <c r="CD963" i="1"/>
  <c r="CD955" i="1"/>
  <c r="CD947" i="1"/>
  <c r="CD939" i="1"/>
  <c r="CD931" i="1"/>
  <c r="CD923" i="1"/>
  <c r="CD915" i="1"/>
  <c r="CD911" i="1"/>
  <c r="CD903" i="1"/>
  <c r="CD895" i="1"/>
  <c r="CD887" i="1"/>
  <c r="CD879" i="1"/>
  <c r="CD871" i="1"/>
  <c r="CD863" i="1"/>
  <c r="CD855" i="1"/>
  <c r="CD847" i="1"/>
  <c r="CD835" i="1"/>
  <c r="CD831" i="1"/>
  <c r="CD823" i="1"/>
  <c r="CD815" i="1"/>
  <c r="CD807" i="1"/>
  <c r="CD803" i="1"/>
  <c r="CD795" i="1"/>
  <c r="CD787" i="1"/>
  <c r="CD779" i="1"/>
  <c r="CD771" i="1"/>
  <c r="CD759" i="1"/>
  <c r="CD751" i="1"/>
  <c r="CD743" i="1"/>
  <c r="CD735" i="1"/>
  <c r="CD727" i="1"/>
  <c r="CD719" i="1"/>
  <c r="CD707" i="1"/>
  <c r="CD699" i="1"/>
  <c r="CD691" i="1"/>
  <c r="CD679" i="1"/>
  <c r="CD667" i="1"/>
  <c r="CD659" i="1"/>
  <c r="CD651" i="1"/>
  <c r="CD647" i="1"/>
  <c r="CD639" i="1"/>
  <c r="CD631" i="1"/>
  <c r="CD627" i="1"/>
  <c r="CD619" i="1"/>
  <c r="CD611" i="1"/>
  <c r="CD603" i="1"/>
  <c r="CD595" i="1"/>
  <c r="CD591" i="1"/>
  <c r="CD583" i="1"/>
  <c r="CD575" i="1"/>
  <c r="CD567" i="1"/>
  <c r="CD563" i="1"/>
  <c r="CD555" i="1"/>
  <c r="CD543" i="1"/>
  <c r="CD535" i="1"/>
  <c r="CD527" i="1"/>
  <c r="CD515" i="1"/>
  <c r="CD507" i="1"/>
  <c r="CD499" i="1"/>
  <c r="CD491" i="1"/>
  <c r="CD483" i="1"/>
  <c r="CD475" i="1"/>
  <c r="CD467" i="1"/>
  <c r="CD459" i="1"/>
  <c r="CD451" i="1"/>
  <c r="CD443" i="1"/>
  <c r="CD435" i="1"/>
  <c r="CD431" i="1"/>
  <c r="CD423" i="1"/>
  <c r="CD419" i="1"/>
  <c r="CD407" i="1"/>
  <c r="CD1062" i="1"/>
  <c r="CD1050" i="1"/>
  <c r="CD1042" i="1"/>
  <c r="CD1030" i="1"/>
  <c r="CD1022" i="1"/>
  <c r="CD1014" i="1"/>
  <c r="CD1006" i="1"/>
  <c r="CD994" i="1"/>
  <c r="CD982" i="1"/>
  <c r="CD970" i="1"/>
  <c r="CD962" i="1"/>
  <c r="CD954" i="1"/>
  <c r="CD942" i="1"/>
  <c r="CD1066" i="1"/>
  <c r="CD1058" i="1"/>
  <c r="CD1054" i="1"/>
  <c r="CD1046" i="1"/>
  <c r="CD1038" i="1"/>
  <c r="CD1034" i="1"/>
  <c r="CD1026" i="1"/>
  <c r="CD1018" i="1"/>
  <c r="CD1010" i="1"/>
  <c r="CD1002" i="1"/>
  <c r="CD998" i="1"/>
  <c r="CD990" i="1"/>
  <c r="CD974" i="1"/>
  <c r="CD966" i="1"/>
  <c r="CD958" i="1"/>
  <c r="CD950" i="1"/>
  <c r="CD946" i="1"/>
  <c r="CD1065" i="1"/>
  <c r="CD1057" i="1"/>
  <c r="CD1049" i="1"/>
  <c r="CD1041" i="1"/>
  <c r="CD1033" i="1"/>
  <c r="CD986" i="1"/>
  <c r="CD978" i="1"/>
  <c r="CD1025" i="1"/>
  <c r="CD1017" i="1"/>
  <c r="CD1009" i="1"/>
  <c r="CD1001" i="1"/>
  <c r="CD993" i="1"/>
  <c r="CD985" i="1"/>
  <c r="CD977" i="1"/>
  <c r="CD969" i="1"/>
  <c r="CD961" i="1"/>
  <c r="CD953" i="1"/>
  <c r="CD945" i="1"/>
  <c r="CD937" i="1"/>
  <c r="CD929" i="1"/>
  <c r="CD921" i="1"/>
  <c r="CD913" i="1"/>
  <c r="CD905" i="1"/>
  <c r="CD897" i="1"/>
  <c r="CD889" i="1"/>
  <c r="CD881" i="1"/>
  <c r="CD873" i="1"/>
  <c r="CD865" i="1"/>
  <c r="CD857" i="1"/>
  <c r="CD849" i="1"/>
  <c r="CD841" i="1"/>
  <c r="CD833" i="1"/>
  <c r="CD825" i="1"/>
  <c r="CD817" i="1"/>
  <c r="CD809" i="1"/>
  <c r="CD801" i="1"/>
  <c r="CD793" i="1"/>
  <c r="CD785" i="1"/>
  <c r="CD777" i="1"/>
  <c r="CD769" i="1"/>
  <c r="CD761" i="1"/>
  <c r="CD753" i="1"/>
  <c r="CD745" i="1"/>
  <c r="CD737" i="1"/>
  <c r="CD729" i="1"/>
  <c r="CD721" i="1"/>
  <c r="CD713" i="1"/>
  <c r="CD705" i="1"/>
  <c r="CD697" i="1"/>
  <c r="CD689" i="1"/>
  <c r="CD681" i="1"/>
  <c r="CD673" i="1"/>
  <c r="CD665" i="1"/>
  <c r="CD657" i="1"/>
  <c r="CD649" i="1"/>
  <c r="CD641" i="1"/>
  <c r="CD633" i="1"/>
  <c r="CD625" i="1"/>
  <c r="CD621" i="1"/>
  <c r="CD617" i="1"/>
  <c r="CD613" i="1"/>
  <c r="CD609" i="1"/>
  <c r="CD605" i="1"/>
  <c r="CD601" i="1"/>
  <c r="CD597" i="1"/>
  <c r="CD593" i="1"/>
  <c r="CD589" i="1"/>
  <c r="CD585" i="1"/>
  <c r="CD581" i="1"/>
  <c r="CD577" i="1"/>
  <c r="CD573" i="1"/>
  <c r="CD569" i="1"/>
  <c r="CD565" i="1"/>
  <c r="CD561" i="1"/>
  <c r="CD557" i="1"/>
  <c r="CD553" i="1"/>
  <c r="CD549" i="1"/>
  <c r="CD545" i="1"/>
  <c r="CD541" i="1"/>
  <c r="CD537" i="1"/>
  <c r="CD533" i="1"/>
  <c r="CD529" i="1"/>
  <c r="CD525" i="1"/>
  <c r="CD521" i="1"/>
  <c r="CD517" i="1"/>
  <c r="CD513" i="1"/>
  <c r="CD509" i="1"/>
  <c r="CD505" i="1"/>
  <c r="CD501" i="1"/>
  <c r="CD497" i="1"/>
  <c r="CD493" i="1"/>
  <c r="CD489" i="1"/>
  <c r="CD485" i="1"/>
  <c r="CD481" i="1"/>
  <c r="CD477" i="1"/>
  <c r="CD473" i="1"/>
  <c r="CD469" i="1"/>
  <c r="CD465" i="1"/>
  <c r="CD461" i="1"/>
  <c r="CD457" i="1"/>
  <c r="CD453" i="1"/>
  <c r="CD449" i="1"/>
  <c r="CD445" i="1"/>
  <c r="CD441" i="1"/>
  <c r="CD437" i="1"/>
  <c r="CD433" i="1"/>
  <c r="CD429" i="1"/>
  <c r="CD425" i="1"/>
  <c r="CD421" i="1"/>
  <c r="CD417" i="1"/>
  <c r="CD413" i="1"/>
  <c r="CD409" i="1"/>
  <c r="CD405" i="1"/>
  <c r="CD401" i="1"/>
  <c r="CD397" i="1"/>
  <c r="CD938" i="1"/>
  <c r="CD934" i="1"/>
  <c r="CD930" i="1"/>
  <c r="CD926" i="1"/>
  <c r="CD922" i="1"/>
  <c r="CD918" i="1"/>
  <c r="CD914" i="1"/>
  <c r="CD910" i="1"/>
  <c r="CD906" i="1"/>
  <c r="CD902" i="1"/>
  <c r="CD898" i="1"/>
  <c r="CD894" i="1"/>
  <c r="CD890" i="1"/>
  <c r="CD886" i="1"/>
  <c r="CD882" i="1"/>
  <c r="CD878" i="1"/>
  <c r="CD874" i="1"/>
  <c r="CD870" i="1"/>
  <c r="CD866" i="1"/>
  <c r="CD862" i="1"/>
  <c r="CD858" i="1"/>
  <c r="CD854" i="1"/>
  <c r="CD850" i="1"/>
  <c r="CD846" i="1"/>
  <c r="CD842" i="1"/>
  <c r="CD838" i="1"/>
  <c r="CD834" i="1"/>
  <c r="CD830" i="1"/>
  <c r="CD826" i="1"/>
  <c r="CD822" i="1"/>
  <c r="CD818" i="1"/>
  <c r="CD814" i="1"/>
  <c r="CD810" i="1"/>
  <c r="CD806" i="1"/>
  <c r="CD802" i="1"/>
  <c r="CD798" i="1"/>
  <c r="CD794" i="1"/>
  <c r="CD790" i="1"/>
  <c r="CD786" i="1"/>
  <c r="CD782" i="1"/>
  <c r="CD778" i="1"/>
  <c r="CD774" i="1"/>
  <c r="CD770" i="1"/>
  <c r="CD766" i="1"/>
  <c r="CD762" i="1"/>
  <c r="CD758" i="1"/>
  <c r="CD754" i="1"/>
  <c r="CD750" i="1"/>
  <c r="CD746" i="1"/>
  <c r="CD742" i="1"/>
  <c r="CD738" i="1"/>
  <c r="CD734" i="1"/>
  <c r="CD730" i="1"/>
  <c r="CD726" i="1"/>
  <c r="CD722" i="1"/>
  <c r="CD718" i="1"/>
  <c r="CD714" i="1"/>
  <c r="CD710" i="1"/>
  <c r="CD706" i="1"/>
  <c r="CD702" i="1"/>
  <c r="CD698" i="1"/>
  <c r="CD694" i="1"/>
  <c r="CD690" i="1"/>
  <c r="CD686" i="1"/>
  <c r="CD682" i="1"/>
  <c r="CD678" i="1"/>
  <c r="CD674" i="1"/>
  <c r="CD670" i="1"/>
  <c r="CD666" i="1"/>
  <c r="CD662" i="1"/>
  <c r="CD658" i="1"/>
  <c r="CD654" i="1"/>
  <c r="CD650" i="1"/>
  <c r="CD646" i="1"/>
  <c r="CD642" i="1"/>
  <c r="CD638" i="1"/>
  <c r="CD634" i="1"/>
  <c r="CD630" i="1"/>
  <c r="CD626" i="1"/>
  <c r="CD622" i="1"/>
  <c r="CD618" i="1"/>
  <c r="CD606" i="1"/>
  <c r="CD602" i="1"/>
  <c r="CD590" i="1"/>
  <c r="CD586" i="1"/>
  <c r="CD574" i="1"/>
  <c r="CD570" i="1"/>
  <c r="CD558" i="1"/>
  <c r="CD554" i="1"/>
  <c r="CD542" i="1"/>
  <c r="CD538" i="1"/>
  <c r="CD526" i="1"/>
  <c r="CD522" i="1"/>
  <c r="CD510" i="1"/>
  <c r="CD506" i="1"/>
  <c r="CD494" i="1"/>
  <c r="CD490" i="1"/>
  <c r="CD478" i="1"/>
  <c r="CD474" i="1"/>
  <c r="CD462" i="1"/>
  <c r="CD458" i="1"/>
  <c r="CD446" i="1"/>
  <c r="CD442" i="1"/>
  <c r="CD430" i="1"/>
  <c r="CD426" i="1"/>
  <c r="CD414" i="1"/>
  <c r="CD410" i="1"/>
  <c r="CD394" i="1"/>
  <c r="CY21" i="1"/>
  <c r="CY3" i="1"/>
  <c r="CY7" i="1"/>
  <c r="CY11" i="1"/>
  <c r="CY15" i="1"/>
  <c r="CY19" i="1"/>
  <c r="CY23" i="1"/>
  <c r="CY27" i="1"/>
  <c r="CY4" i="1"/>
  <c r="CY8" i="1"/>
  <c r="CY12" i="1"/>
  <c r="CY16" i="1"/>
  <c r="CY20" i="1"/>
  <c r="CY24" i="1"/>
  <c r="CY28" i="1"/>
  <c r="CY13" i="1"/>
  <c r="CY26" i="1"/>
  <c r="CY18" i="1"/>
  <c r="CY10" i="1"/>
  <c r="CY25" i="1"/>
  <c r="CY17" i="1"/>
  <c r="CY9" i="1"/>
  <c r="CY2" i="1"/>
  <c r="CY22" i="1"/>
  <c r="CY14" i="1"/>
  <c r="CY6" i="1"/>
  <c r="CF6" i="1" l="1"/>
  <c r="CF281" i="1"/>
  <c r="DA2" i="1"/>
  <c r="DA3" i="1"/>
  <c r="DA5" i="1"/>
  <c r="DA7" i="1"/>
  <c r="DA9" i="1"/>
  <c r="DA11" i="1"/>
  <c r="DA13" i="1"/>
  <c r="CF10" i="1" s="1"/>
  <c r="DA15" i="1"/>
  <c r="CF280" i="1" s="1"/>
  <c r="DA17" i="1"/>
  <c r="CF26" i="1" s="1"/>
  <c r="DA19" i="1"/>
  <c r="DA21" i="1"/>
  <c r="DA23" i="1"/>
  <c r="CF358" i="1" s="1"/>
  <c r="DA25" i="1"/>
  <c r="DA27" i="1"/>
  <c r="DA8" i="1"/>
  <c r="CF35" i="1" s="1"/>
  <c r="DA16" i="1"/>
  <c r="CF219" i="1" s="1"/>
  <c r="DA24" i="1"/>
  <c r="DA6" i="1"/>
  <c r="DA14" i="1"/>
  <c r="CF4" i="1" s="1"/>
  <c r="DA22" i="1"/>
  <c r="DA10" i="1"/>
  <c r="CF24" i="1" s="1"/>
  <c r="DA18" i="1"/>
  <c r="CF34" i="1" s="1"/>
  <c r="DA26" i="1"/>
  <c r="DA4" i="1"/>
  <c r="DA12" i="1"/>
  <c r="DA20" i="1"/>
  <c r="CF249" i="1" s="1"/>
  <c r="DA28" i="1"/>
  <c r="T3375" i="4"/>
  <c r="T3378" i="4"/>
  <c r="T3372" i="4"/>
  <c r="T3376" i="4"/>
  <c r="T3373" i="4"/>
  <c r="T3377" i="4"/>
  <c r="T3374" i="4"/>
  <c r="T3379" i="4"/>
  <c r="R1" i="3"/>
  <c r="CF5" i="1" l="1"/>
  <c r="CF387" i="1"/>
  <c r="CF23" i="1"/>
  <c r="CF82" i="1"/>
  <c r="CF28" i="1"/>
  <c r="CF14" i="1"/>
  <c r="CF296" i="1"/>
  <c r="CF178" i="1"/>
  <c r="CF2" i="1"/>
  <c r="CF86" i="1"/>
  <c r="CF61" i="1"/>
  <c r="CF225" i="1"/>
  <c r="CF30" i="1"/>
  <c r="CF195" i="1"/>
  <c r="CF22" i="1"/>
  <c r="CF27" i="1"/>
  <c r="CF45" i="1"/>
  <c r="CF33" i="1"/>
  <c r="CF12" i="1"/>
  <c r="CF31" i="1"/>
  <c r="CF58" i="1"/>
  <c r="CF19" i="1"/>
  <c r="CF36" i="1"/>
  <c r="CF17" i="1"/>
  <c r="CF37" i="1"/>
  <c r="CF7" i="1"/>
  <c r="CF32" i="1"/>
  <c r="CF63" i="1"/>
  <c r="CF238" i="1"/>
  <c r="CF220" i="1"/>
  <c r="CF81" i="1"/>
  <c r="CF18" i="1"/>
  <c r="CF108" i="1"/>
  <c r="CF165" i="1"/>
  <c r="CF29" i="1"/>
  <c r="CF364" i="1"/>
  <c r="CF239" i="1"/>
  <c r="CF226" i="1"/>
  <c r="CF176" i="1"/>
  <c r="CF64" i="1"/>
  <c r="CF124" i="1"/>
  <c r="CF392" i="1"/>
  <c r="CF70" i="1"/>
  <c r="CF216" i="1"/>
  <c r="CF133" i="1"/>
  <c r="CF291" i="1"/>
  <c r="CF391" i="1"/>
  <c r="CF56" i="1"/>
  <c r="CF269" i="1"/>
  <c r="CF278" i="1"/>
  <c r="CF40" i="1"/>
  <c r="CF398" i="1"/>
  <c r="CF159" i="1"/>
  <c r="CF84" i="1"/>
  <c r="CF156" i="1"/>
  <c r="CF145" i="1"/>
  <c r="CF277" i="1"/>
  <c r="CF114" i="1"/>
  <c r="CF50" i="1"/>
  <c r="CF41" i="1"/>
  <c r="CF55" i="1"/>
  <c r="CF46" i="1"/>
  <c r="CF158" i="1"/>
  <c r="CF107" i="1"/>
  <c r="CF59" i="1"/>
  <c r="CF123" i="1"/>
  <c r="CF111" i="1"/>
  <c r="CF173" i="1"/>
  <c r="CF83" i="1"/>
  <c r="CF203" i="1"/>
  <c r="CF199" i="1"/>
  <c r="CF162" i="1"/>
  <c r="CF191" i="1"/>
  <c r="CF372" i="1"/>
  <c r="AH2" i="4"/>
  <c r="CF248" i="1"/>
  <c r="CF396" i="1"/>
  <c r="CF13" i="1"/>
  <c r="CF342" i="1"/>
  <c r="CF183" i="1"/>
  <c r="CF232" i="1"/>
  <c r="CF362" i="1"/>
  <c r="CF360" i="1"/>
  <c r="CF222" i="1"/>
  <c r="CF293" i="1"/>
  <c r="CF390" i="1"/>
  <c r="CF186" i="1"/>
  <c r="CF235" i="1"/>
  <c r="CF276" i="1"/>
  <c r="CF382" i="1"/>
  <c r="CF290" i="1"/>
  <c r="CF237" i="1"/>
  <c r="CF354" i="1"/>
  <c r="CF311" i="1"/>
  <c r="CF326" i="1"/>
  <c r="CF202" i="1"/>
  <c r="CF109" i="1"/>
  <c r="CF184" i="1"/>
  <c r="CF287" i="1"/>
  <c r="CF207" i="1"/>
  <c r="CF300" i="1"/>
  <c r="CF137" i="1"/>
  <c r="CF223" i="1"/>
  <c r="CF221" i="1"/>
  <c r="CF313" i="1"/>
  <c r="CF312" i="1"/>
  <c r="CF72" i="1"/>
  <c r="CF77" i="1"/>
  <c r="CF213" i="1"/>
  <c r="CF318" i="1"/>
  <c r="CF103" i="1"/>
  <c r="CF215" i="1"/>
  <c r="CF381" i="1"/>
  <c r="CF175" i="1"/>
  <c r="CF389" i="1"/>
  <c r="CF308" i="1"/>
  <c r="CF331" i="1"/>
  <c r="CF274" i="1"/>
  <c r="CF353" i="1"/>
  <c r="CF200" i="1"/>
  <c r="CF365" i="1"/>
  <c r="CF266" i="1"/>
  <c r="CF254" i="1"/>
  <c r="CF370" i="1"/>
  <c r="CF99" i="1"/>
  <c r="CF306" i="1"/>
  <c r="CF166" i="1"/>
  <c r="CF374" i="1"/>
  <c r="CF170" i="1"/>
  <c r="CF149" i="1"/>
  <c r="CF236" i="1"/>
  <c r="CF383" i="1"/>
  <c r="CF378" i="1"/>
  <c r="CF357" i="1"/>
  <c r="CF93" i="1"/>
  <c r="CF369" i="1"/>
  <c r="CF259" i="1"/>
  <c r="CF234" i="1"/>
  <c r="CF245" i="1"/>
  <c r="CF380" i="1"/>
  <c r="CF160" i="1"/>
  <c r="CF375" i="1"/>
  <c r="CF135" i="1"/>
  <c r="CF190" i="1"/>
  <c r="CF229" i="1"/>
  <c r="CF324" i="1"/>
  <c r="CF112" i="1"/>
  <c r="CF104" i="1"/>
  <c r="CF95" i="1"/>
  <c r="CF385" i="1"/>
  <c r="CF260" i="1"/>
  <c r="CF267" i="1"/>
  <c r="CF258" i="1"/>
  <c r="CF139" i="1"/>
  <c r="CF88" i="1"/>
  <c r="CF345" i="1"/>
  <c r="CF227" i="1"/>
  <c r="CF361" i="1"/>
  <c r="CF388" i="1"/>
  <c r="CF192" i="1"/>
  <c r="CF367" i="1"/>
  <c r="CF265" i="1"/>
  <c r="CF384" i="1"/>
  <c r="CF180" i="1"/>
  <c r="CF379" i="1"/>
  <c r="CF155" i="1"/>
  <c r="CF130" i="1"/>
  <c r="CF185" i="1"/>
  <c r="CF352" i="1"/>
  <c r="CF116" i="1"/>
  <c r="CF355" i="1"/>
  <c r="CF91" i="1"/>
  <c r="CF122" i="1"/>
  <c r="CF169" i="1"/>
  <c r="CF288" i="1"/>
  <c r="CF246" i="1"/>
  <c r="CF343" i="1"/>
  <c r="CF78" i="1"/>
  <c r="CF376" i="1"/>
  <c r="CF338" i="1"/>
  <c r="CF273" i="1"/>
  <c r="CF368" i="1"/>
  <c r="CF144" i="1"/>
  <c r="CF275" i="1"/>
  <c r="CF142" i="1"/>
  <c r="CF209" i="1"/>
  <c r="CF356" i="1"/>
  <c r="CF120" i="1"/>
  <c r="CF359" i="1"/>
  <c r="CF366" i="1"/>
  <c r="CF377" i="1"/>
  <c r="CF129" i="1"/>
  <c r="CF292" i="1"/>
  <c r="CF68" i="1"/>
  <c r="CF323" i="1"/>
  <c r="CF350" i="1"/>
  <c r="CF373" i="1"/>
  <c r="CF121" i="1"/>
  <c r="CF196" i="1"/>
  <c r="CF395" i="1"/>
  <c r="CF351" i="1"/>
  <c r="CF371" i="1"/>
  <c r="CF105" i="1"/>
  <c r="CF349" i="1"/>
  <c r="CF344" i="1"/>
  <c r="CF346" i="1"/>
  <c r="CF341" i="1"/>
  <c r="CF347" i="1"/>
  <c r="CF348" i="1"/>
  <c r="CF302" i="1"/>
  <c r="CF336" i="1"/>
  <c r="CF150" i="1"/>
  <c r="CF79" i="1"/>
  <c r="CF57" i="1"/>
  <c r="CF182" i="1"/>
  <c r="CF340" i="1"/>
  <c r="CF118" i="1"/>
  <c r="CF106" i="1"/>
  <c r="CF21" i="1"/>
  <c r="CF315" i="1"/>
  <c r="CF321" i="1"/>
  <c r="CF66" i="1"/>
  <c r="CF330" i="1"/>
  <c r="CF320" i="1"/>
  <c r="CF285" i="1"/>
  <c r="CF297" i="1"/>
  <c r="CF339" i="1"/>
  <c r="CF314" i="1"/>
  <c r="CF328" i="1"/>
  <c r="CF286" i="1"/>
  <c r="CF282" i="1"/>
  <c r="CF301" i="1"/>
  <c r="CF316" i="1"/>
  <c r="CF337" i="1"/>
  <c r="CF332" i="1"/>
  <c r="CF299" i="1"/>
  <c r="CF333" i="1"/>
  <c r="CF134" i="1"/>
  <c r="CF151" i="1"/>
  <c r="CF15" i="1"/>
  <c r="CF206" i="1"/>
  <c r="CF228" i="1"/>
  <c r="CF51" i="1"/>
  <c r="CF100" i="1"/>
  <c r="CF309" i="1"/>
  <c r="CF325" i="1"/>
  <c r="CF284" i="1"/>
  <c r="CF327" i="1"/>
  <c r="CF283" i="1"/>
  <c r="CF298" i="1"/>
  <c r="CF295" i="1"/>
  <c r="CF307" i="1"/>
  <c r="CF76" i="1"/>
  <c r="CF310" i="1"/>
  <c r="CF53" i="1"/>
  <c r="CF38" i="1"/>
  <c r="CF39" i="1"/>
  <c r="CF214" i="1"/>
  <c r="CF110" i="1"/>
  <c r="CF60" i="1"/>
  <c r="CF90" i="1"/>
  <c r="CF44" i="1"/>
  <c r="CF317" i="1"/>
  <c r="CF289" i="1"/>
  <c r="CF319" i="1"/>
  <c r="CF305" i="1"/>
  <c r="CF322" i="1"/>
  <c r="CF334" i="1"/>
  <c r="CF294" i="1"/>
  <c r="CF303" i="1"/>
  <c r="CF329" i="1"/>
  <c r="CF304" i="1"/>
  <c r="CF335" i="1"/>
  <c r="CF147" i="1"/>
  <c r="CF80" i="1"/>
  <c r="CF198" i="1"/>
  <c r="CF65" i="1"/>
  <c r="CF172" i="1"/>
  <c r="CF141" i="1"/>
  <c r="CF251" i="1"/>
  <c r="CF268" i="1"/>
  <c r="CF270" i="1"/>
  <c r="CF161" i="1"/>
  <c r="CF212" i="1"/>
  <c r="CF131" i="1"/>
  <c r="CF113" i="1"/>
  <c r="CF127" i="1"/>
  <c r="CF102" i="1"/>
  <c r="CF119" i="1"/>
  <c r="CF230" i="1"/>
  <c r="CF271" i="1"/>
  <c r="CF272" i="1"/>
  <c r="CF205" i="1"/>
  <c r="CF218" i="1"/>
  <c r="CF157" i="1"/>
  <c r="CF101" i="1"/>
  <c r="CF98" i="1"/>
  <c r="CF89" i="1"/>
  <c r="S129" i="4"/>
  <c r="S224" i="4"/>
  <c r="S171" i="4"/>
  <c r="CF177" i="1"/>
  <c r="CF264" i="1"/>
  <c r="CF188" i="1"/>
  <c r="CF136" i="1"/>
  <c r="CF20" i="1"/>
  <c r="CF231" i="1"/>
  <c r="CF115" i="1"/>
  <c r="CF242" i="1"/>
  <c r="CF125" i="1"/>
  <c r="CF126" i="1"/>
  <c r="CF255" i="1"/>
  <c r="CF243" i="1"/>
  <c r="CF174" i="1"/>
  <c r="CF189" i="1"/>
  <c r="CF224" i="1"/>
  <c r="CF9" i="1"/>
  <c r="CF143" i="1"/>
  <c r="CF197" i="1"/>
  <c r="CF152" i="1"/>
  <c r="CF87" i="1"/>
  <c r="CF262" i="1"/>
  <c r="CF148" i="1"/>
  <c r="CF73" i="1"/>
  <c r="CF96" i="1"/>
  <c r="CF167" i="1"/>
  <c r="CF43" i="1"/>
  <c r="CF3" i="1"/>
  <c r="CF94" i="1"/>
  <c r="CF181" i="1"/>
  <c r="CF164" i="1"/>
  <c r="CF48" i="1"/>
  <c r="CF69" i="1"/>
  <c r="CF193" i="1"/>
  <c r="CF97" i="1"/>
  <c r="CF204" i="1"/>
  <c r="CF263" i="1"/>
  <c r="CF256" i="1"/>
  <c r="CF117" i="1"/>
  <c r="CF132" i="1"/>
  <c r="CF187" i="1"/>
  <c r="CF67" i="1"/>
  <c r="CF261" i="1"/>
  <c r="CF257" i="1"/>
  <c r="CF247" i="1"/>
  <c r="CF42" i="1"/>
  <c r="CF62" i="1"/>
  <c r="CF250" i="1"/>
  <c r="CF54" i="1"/>
  <c r="CF49" i="1"/>
  <c r="CF168" i="1"/>
  <c r="CF52" i="1"/>
  <c r="CF211" i="1"/>
  <c r="CF75" i="1"/>
  <c r="CF74" i="1"/>
  <c r="CF217" i="1"/>
  <c r="CF138" i="1"/>
  <c r="CF16" i="1"/>
  <c r="CF11" i="1"/>
  <c r="CF240" i="1"/>
  <c r="CF92" i="1"/>
  <c r="CF153" i="1"/>
  <c r="CF146" i="1"/>
  <c r="CF201" i="1"/>
  <c r="CF208" i="1"/>
  <c r="CF179" i="1"/>
  <c r="CF244" i="1"/>
  <c r="CF71" i="1"/>
  <c r="CF210" i="1"/>
  <c r="CF253" i="1"/>
  <c r="CF233" i="1"/>
  <c r="CF252" i="1"/>
  <c r="CF140" i="1"/>
  <c r="CF85" i="1"/>
  <c r="CF171" i="1"/>
  <c r="CF47" i="1"/>
  <c r="CF154" i="1"/>
  <c r="CF194" i="1"/>
  <c r="CF128" i="1"/>
  <c r="S101" i="4"/>
  <c r="S197" i="4"/>
  <c r="S138" i="4"/>
  <c r="S295" i="4"/>
  <c r="S294" i="4"/>
  <c r="S142" i="4"/>
  <c r="S135" i="4"/>
  <c r="S136" i="4"/>
  <c r="S116" i="4"/>
  <c r="S285" i="4"/>
  <c r="S264" i="4"/>
  <c r="S127" i="4"/>
  <c r="S149" i="4"/>
  <c r="S148" i="4"/>
  <c r="S147" i="4"/>
  <c r="S290" i="4"/>
  <c r="S137" i="4"/>
  <c r="S233" i="4"/>
  <c r="S77" i="4"/>
  <c r="S78" i="4"/>
  <c r="S248" i="4"/>
  <c r="S204" i="4"/>
  <c r="S157" i="4"/>
  <c r="S159" i="4"/>
  <c r="S156" i="4"/>
  <c r="S278" i="4"/>
  <c r="S158" i="4"/>
  <c r="S268" i="4"/>
  <c r="S288" i="4"/>
  <c r="S243" i="4"/>
  <c r="S244" i="4"/>
  <c r="S176" i="4"/>
  <c r="S113" i="4"/>
  <c r="S203" i="4"/>
  <c r="S178" i="4"/>
  <c r="S266" i="4"/>
  <c r="S218" i="4"/>
  <c r="S257" i="4"/>
  <c r="S259" i="4"/>
  <c r="S133" i="4"/>
  <c r="S284" i="4"/>
  <c r="S85" i="4"/>
  <c r="S117" i="4"/>
  <c r="S179" i="4"/>
  <c r="S119" i="4"/>
  <c r="S155" i="4"/>
  <c r="S201" i="4"/>
  <c r="S202" i="4"/>
  <c r="S249" i="4"/>
  <c r="S89" i="4"/>
  <c r="S152" i="4"/>
  <c r="S111" i="4"/>
  <c r="S167" i="4"/>
  <c r="S260" i="4"/>
  <c r="S95" i="4"/>
  <c r="S94" i="4"/>
  <c r="S187" i="4"/>
  <c r="S185" i="4"/>
  <c r="S186" i="4"/>
  <c r="S184" i="4"/>
  <c r="S207" i="4"/>
  <c r="S122" i="4"/>
  <c r="S112" i="4"/>
  <c r="S108" i="4"/>
  <c r="S90" i="4"/>
  <c r="S252" i="4"/>
  <c r="S300" i="4"/>
  <c r="S299" i="4"/>
  <c r="S287" i="4"/>
  <c r="S277" i="4"/>
  <c r="S214" i="4"/>
  <c r="S165" i="4"/>
  <c r="S166" i="4"/>
  <c r="S267" i="4"/>
  <c r="S219" i="4"/>
  <c r="S220" i="4"/>
  <c r="S164" i="4"/>
  <c r="S212" i="4"/>
  <c r="S211" i="4"/>
  <c r="S215" i="4"/>
  <c r="S216" i="4"/>
  <c r="S293" i="4"/>
  <c r="S56" i="4"/>
  <c r="S52" i="4"/>
  <c r="S55" i="4"/>
  <c r="S175" i="4"/>
  <c r="S292" i="4"/>
  <c r="S107" i="4"/>
  <c r="S79" i="4"/>
  <c r="S80" i="4"/>
  <c r="S296" i="4"/>
  <c r="S146" i="4"/>
  <c r="S150" i="4"/>
  <c r="S153" i="4"/>
  <c r="S151" i="4"/>
  <c r="S226" i="4"/>
  <c r="S228" i="4"/>
  <c r="S227" i="4"/>
  <c r="S263" i="4"/>
  <c r="S51" i="4"/>
  <c r="S84" i="4"/>
  <c r="S250" i="4"/>
  <c r="S297" i="4"/>
  <c r="S192" i="4"/>
  <c r="S193" i="4"/>
  <c r="S191" i="4"/>
  <c r="S245" i="4"/>
  <c r="S223" i="4"/>
  <c r="S199" i="4"/>
  <c r="S200" i="4"/>
  <c r="S198" i="4"/>
  <c r="S210" i="4"/>
  <c r="S209" i="4"/>
  <c r="S124" i="4"/>
  <c r="S229" i="4"/>
  <c r="S134" i="4"/>
  <c r="S162" i="4"/>
  <c r="S183" i="4"/>
  <c r="S275" i="4"/>
  <c r="S276" i="4"/>
  <c r="S188" i="4"/>
  <c r="S255" i="4"/>
  <c r="S261" i="4"/>
  <c r="S289" i="4"/>
  <c r="S298" i="4"/>
  <c r="S281" i="4"/>
  <c r="S221" i="4"/>
  <c r="S222" i="4"/>
  <c r="S251" i="4"/>
  <c r="S190" i="4"/>
  <c r="S205" i="4"/>
  <c r="S206" i="4"/>
  <c r="S168" i="4"/>
  <c r="S225" i="4"/>
  <c r="S286" i="4"/>
  <c r="S265" i="4"/>
  <c r="S262" i="4"/>
  <c r="S247" i="4"/>
  <c r="S273" i="4"/>
  <c r="S242" i="4"/>
  <c r="S272" i="4"/>
  <c r="S274" i="4"/>
  <c r="S241" i="4"/>
  <c r="S231" i="4"/>
  <c r="S208" i="4"/>
  <c r="S195" i="4"/>
  <c r="S196" i="4"/>
  <c r="S271" i="4"/>
  <c r="S291" i="4"/>
  <c r="S194" i="4"/>
  <c r="S189" i="4"/>
  <c r="S246" i="4"/>
  <c r="S174" i="4"/>
  <c r="S173" i="4"/>
  <c r="S172" i="4"/>
  <c r="S169" i="4"/>
  <c r="S170" i="4"/>
  <c r="S163" i="4"/>
  <c r="S154" i="4"/>
  <c r="S125" i="4"/>
  <c r="S130" i="4"/>
  <c r="S128" i="4"/>
  <c r="S48" i="4"/>
  <c r="S49" i="4"/>
  <c r="S180" i="4"/>
  <c r="S280" i="4"/>
  <c r="S132" i="4"/>
  <c r="S131" i="4"/>
  <c r="S279" i="4"/>
  <c r="S254" i="4"/>
  <c r="S238" i="4"/>
  <c r="S230" i="4"/>
  <c r="S92" i="4"/>
  <c r="S120" i="4"/>
  <c r="S81" i="4"/>
  <c r="S160" i="4"/>
  <c r="S217" i="4"/>
  <c r="S232" i="4"/>
  <c r="S93" i="4"/>
  <c r="S161" i="4"/>
  <c r="S83" i="4"/>
  <c r="S82" i="4"/>
  <c r="S88" i="4"/>
  <c r="S86" i="4"/>
  <c r="S46" i="4"/>
  <c r="S47" i="4"/>
  <c r="S39" i="4"/>
  <c r="S106" i="4"/>
  <c r="S102" i="4"/>
  <c r="S110" i="4"/>
  <c r="S109" i="4"/>
  <c r="S103" i="4"/>
  <c r="S118" i="4"/>
  <c r="S97" i="4"/>
  <c r="S98" i="4"/>
  <c r="S258" i="4"/>
  <c r="S100" i="4"/>
  <c r="S240" i="4"/>
  <c r="S239" i="4"/>
  <c r="S237" i="4"/>
  <c r="S99" i="4"/>
  <c r="S236" i="4"/>
  <c r="S256" i="4"/>
  <c r="S235" i="4"/>
  <c r="S234" i="4"/>
  <c r="S253" i="4"/>
  <c r="S50" i="4"/>
  <c r="S96" i="4"/>
  <c r="S270" i="4"/>
  <c r="S143" i="4"/>
  <c r="S145" i="4"/>
  <c r="S144" i="4"/>
  <c r="S126" i="4"/>
  <c r="S54" i="4"/>
  <c r="S53" i="4"/>
  <c r="S283" i="4"/>
  <c r="S43" i="4"/>
  <c r="S282" i="4"/>
  <c r="S87" i="4"/>
  <c r="S42" i="4"/>
  <c r="S41" i="4"/>
  <c r="S91" i="4"/>
  <c r="S181" i="4"/>
  <c r="S177" i="4"/>
  <c r="S104" i="4"/>
  <c r="S105" i="4"/>
  <c r="S140" i="4"/>
  <c r="S141" i="4"/>
  <c r="S139" i="4"/>
  <c r="S57" i="4"/>
  <c r="S2029" i="4"/>
  <c r="S2389" i="4"/>
  <c r="S182" i="4"/>
  <c r="S44" i="4"/>
  <c r="S45" i="4"/>
  <c r="S403" i="4"/>
  <c r="S1599" i="4"/>
  <c r="S2034" i="4"/>
  <c r="S2298" i="4"/>
  <c r="S2508" i="4"/>
  <c r="S2640" i="4"/>
  <c r="S2840" i="4"/>
  <c r="S2971" i="4"/>
  <c r="S3054" i="4"/>
  <c r="S3114" i="4"/>
  <c r="S3182" i="4"/>
  <c r="S3242" i="4"/>
  <c r="S1214" i="4"/>
  <c r="S1807" i="4"/>
  <c r="S1942" i="4"/>
  <c r="S2255" i="4"/>
  <c r="S2482" i="4"/>
  <c r="S2628" i="4"/>
  <c r="S2794" i="4"/>
  <c r="S2952" i="4"/>
  <c r="S3031" i="4"/>
  <c r="S3092" i="4"/>
  <c r="S3160" i="4"/>
  <c r="S3220" i="4"/>
  <c r="S3288" i="4"/>
  <c r="S3348" i="4"/>
  <c r="S1537" i="4"/>
  <c r="S1818" i="4"/>
  <c r="S2134" i="4"/>
  <c r="S2335" i="4"/>
  <c r="S2501" i="4"/>
  <c r="S2665" i="4"/>
  <c r="S2849" i="4"/>
  <c r="S2996" i="4"/>
  <c r="S3088" i="4"/>
  <c r="S3148" i="4"/>
  <c r="S3216" i="4"/>
  <c r="S3276" i="4"/>
  <c r="S3344" i="4"/>
  <c r="S2810" i="4"/>
  <c r="S2735" i="4"/>
  <c r="S2660" i="4"/>
  <c r="S2577" i="4"/>
  <c r="S2492" i="4"/>
  <c r="S2334" i="4"/>
  <c r="S2225" i="4"/>
  <c r="S2033" i="4"/>
  <c r="S1875" i="4"/>
  <c r="S1667" i="4"/>
  <c r="S1484" i="4"/>
  <c r="S3350" i="4"/>
  <c r="S3264" i="4"/>
  <c r="S3200" i="4"/>
  <c r="S3105" i="4"/>
  <c r="S3024" i="4"/>
  <c r="S2931" i="4"/>
  <c r="S2855" i="4"/>
  <c r="S2759" i="4"/>
  <c r="S2638" i="4"/>
  <c r="S2543" i="4"/>
  <c r="S2503" i="4"/>
  <c r="S2455" i="4"/>
  <c r="S2379" i="4"/>
  <c r="S2326" i="4"/>
  <c r="S2277" i="4"/>
  <c r="S2196" i="4"/>
  <c r="S2144" i="4"/>
  <c r="S2080" i="4"/>
  <c r="S2013" i="4"/>
  <c r="S1921" i="4"/>
  <c r="S1872" i="4"/>
  <c r="S1803" i="4"/>
  <c r="S1688" i="4"/>
  <c r="S1594" i="4"/>
  <c r="S1553" i="4"/>
  <c r="S1459" i="4"/>
  <c r="S1352" i="4"/>
  <c r="S1186" i="4"/>
  <c r="S924" i="4"/>
  <c r="S2947" i="4"/>
  <c r="S2877" i="4"/>
  <c r="S2859" i="4"/>
  <c r="S2789" i="4"/>
  <c r="S2697" i="4"/>
  <c r="S2615" i="4"/>
  <c r="S2531" i="4"/>
  <c r="S2429" i="4"/>
  <c r="S2328" i="4"/>
  <c r="S2192" i="4"/>
  <c r="S2083" i="4"/>
  <c r="S1883" i="4"/>
  <c r="S1825" i="4"/>
  <c r="S1644" i="4"/>
  <c r="S1493" i="4"/>
  <c r="S1293" i="4"/>
  <c r="S1078" i="4"/>
  <c r="S842" i="4"/>
  <c r="S3354" i="4"/>
  <c r="S3309" i="4"/>
  <c r="S3241" i="4"/>
  <c r="S3192" i="4"/>
  <c r="S3139" i="4"/>
  <c r="S3087" i="4"/>
  <c r="S3038" i="4"/>
  <c r="S2970" i="4"/>
  <c r="S2897" i="4"/>
  <c r="S2796" i="4"/>
  <c r="S2755" i="4"/>
  <c r="S2700" i="4"/>
  <c r="S2630" i="4"/>
  <c r="S2580" i="4"/>
  <c r="S3349" i="4"/>
  <c r="S3319" i="4"/>
  <c r="S3285" i="4"/>
  <c r="S3255" i="4"/>
  <c r="S3221" i="4"/>
  <c r="S3191" i="4"/>
  <c r="S3157" i="4"/>
  <c r="S3127" i="4"/>
  <c r="S3093" i="4"/>
  <c r="S3063" i="4"/>
  <c r="S3032" i="4"/>
  <c r="S2988" i="4"/>
  <c r="S2964" i="4"/>
  <c r="S2919" i="4"/>
  <c r="S2901" i="4"/>
  <c r="S2858" i="4"/>
  <c r="S2841" i="4"/>
  <c r="S2824" i="4"/>
  <c r="S2803" i="4"/>
  <c r="S2775" i="4"/>
  <c r="S2754" i="4"/>
  <c r="S2737" i="4"/>
  <c r="S2716" i="4"/>
  <c r="S2691" i="4"/>
  <c r="S2666" i="4"/>
  <c r="S2646" i="4"/>
  <c r="S2625" i="4"/>
  <c r="S2608" i="4"/>
  <c r="S2575" i="4"/>
  <c r="S2533" i="4"/>
  <c r="S2517" i="4"/>
  <c r="S2502" i="4"/>
  <c r="S2483" i="4"/>
  <c r="S2458" i="4"/>
  <c r="S2426" i="4"/>
  <c r="S2402" i="4"/>
  <c r="S2366" i="4"/>
  <c r="S2331" i="4"/>
  <c r="S2288" i="4"/>
  <c r="S2258" i="4"/>
  <c r="S2234" i="4"/>
  <c r="S2208" i="4"/>
  <c r="S2169" i="4"/>
  <c r="S2124" i="4"/>
  <c r="S2093" i="4"/>
  <c r="S2062" i="4"/>
  <c r="S1263" i="4"/>
  <c r="S1901" i="4"/>
  <c r="S2173" i="4"/>
  <c r="S2393" i="4"/>
  <c r="S2574" i="4"/>
  <c r="S2740" i="4"/>
  <c r="S2909" i="4"/>
  <c r="S3020" i="4"/>
  <c r="S3084" i="4"/>
  <c r="S3152" i="4"/>
  <c r="S3212" i="4"/>
  <c r="S757" i="4"/>
  <c r="S1608" i="4"/>
  <c r="S2154" i="4"/>
  <c r="S2376" i="4"/>
  <c r="S2544" i="4"/>
  <c r="S2694" i="4"/>
  <c r="S2861" i="4"/>
  <c r="S2992" i="4"/>
  <c r="S3062" i="4"/>
  <c r="S3122" i="4"/>
  <c r="S3190" i="4"/>
  <c r="S3250" i="4"/>
  <c r="S3318" i="4"/>
  <c r="S1295" i="4"/>
  <c r="S1683" i="4"/>
  <c r="S1984" i="4"/>
  <c r="S2238" i="4"/>
  <c r="S2430" i="4"/>
  <c r="S2565" i="4"/>
  <c r="S2749" i="4"/>
  <c r="S2938" i="4"/>
  <c r="S3050" i="4"/>
  <c r="S3118" i="4"/>
  <c r="S3178" i="4"/>
  <c r="S3246" i="4"/>
  <c r="S3306" i="4"/>
  <c r="S2918" i="4"/>
  <c r="S2777" i="4"/>
  <c r="S2693" i="4"/>
  <c r="S2610" i="4"/>
  <c r="S2547" i="4"/>
  <c r="S2447" i="4"/>
  <c r="S2267" i="4"/>
  <c r="S2108" i="4"/>
  <c r="S1958" i="4"/>
  <c r="S1772" i="4"/>
  <c r="S1598" i="4"/>
  <c r="S1375" i="4"/>
  <c r="S3294" i="4"/>
  <c r="S3233" i="4"/>
  <c r="S3151" i="4"/>
  <c r="S3072" i="4"/>
  <c r="S2975" i="4"/>
  <c r="S2884" i="4"/>
  <c r="S2818" i="4"/>
  <c r="S2709" i="4"/>
  <c r="S2571" i="4"/>
  <c r="S2522" i="4"/>
  <c r="S2479" i="4"/>
  <c r="S2421" i="4"/>
  <c r="S2356" i="4"/>
  <c r="S2301" i="4"/>
  <c r="S2235" i="4"/>
  <c r="S2170" i="4"/>
  <c r="S2106" i="4"/>
  <c r="S2046" i="4"/>
  <c r="S1955" i="4"/>
  <c r="S1839" i="4"/>
  <c r="S1769" i="4"/>
  <c r="S1736" i="4"/>
  <c r="S1641" i="4"/>
  <c r="S1510" i="4"/>
  <c r="S1418" i="4"/>
  <c r="S1286" i="4"/>
  <c r="S1046" i="4"/>
  <c r="S688" i="4"/>
  <c r="S2913" i="4"/>
  <c r="S2822" i="4"/>
  <c r="S2747" i="4"/>
  <c r="S2664" i="4"/>
  <c r="S2581" i="4"/>
  <c r="S2464" i="4"/>
  <c r="S2387" i="4"/>
  <c r="S2243" i="4"/>
  <c r="S2128" i="4"/>
  <c r="S1992" i="4"/>
  <c r="S1747" i="4"/>
  <c r="S1567" i="4"/>
  <c r="S1390" i="4"/>
  <c r="S1197" i="4"/>
  <c r="S968" i="4"/>
  <c r="S402" i="4"/>
  <c r="S3328" i="4"/>
  <c r="S3282" i="4"/>
  <c r="S3215" i="4"/>
  <c r="S3169" i="4"/>
  <c r="S3117" i="4"/>
  <c r="S3064" i="4"/>
  <c r="S3004" i="4"/>
  <c r="S2926" i="4"/>
  <c r="S2821" i="4"/>
  <c r="S2725" i="4"/>
  <c r="S2675" i="4"/>
  <c r="S2605" i="4"/>
  <c r="S3368" i="4"/>
  <c r="S3334" i="4"/>
  <c r="S3304" i="4"/>
  <c r="S3270" i="4"/>
  <c r="S3240" i="4"/>
  <c r="S3206" i="4"/>
  <c r="S3176" i="4"/>
  <c r="S3142" i="4"/>
  <c r="S3112" i="4"/>
  <c r="S3078" i="4"/>
  <c r="S3048" i="4"/>
  <c r="S3013" i="4"/>
  <c r="S2945" i="4"/>
  <c r="S2879" i="4"/>
  <c r="S2550" i="4"/>
  <c r="S2078" i="4"/>
  <c r="S1945" i="4"/>
  <c r="S1862" i="4"/>
  <c r="S1784" i="4"/>
  <c r="S1743" i="4"/>
  <c r="S1611" i="4"/>
  <c r="S1509" i="4"/>
  <c r="S1383" i="4"/>
  <c r="S1239" i="4"/>
  <c r="S1045" i="4"/>
  <c r="S732" i="4"/>
  <c r="S3023" i="4"/>
  <c r="S2994" i="4"/>
  <c r="S2961" i="4"/>
  <c r="S2914" i="4"/>
  <c r="S2876" i="4"/>
  <c r="S2845" i="4"/>
  <c r="S2820" i="4"/>
  <c r="S2779" i="4"/>
  <c r="S2748" i="4"/>
  <c r="S2717" i="4"/>
  <c r="S2692" i="4"/>
  <c r="S2651" i="4"/>
  <c r="S2620" i="4"/>
  <c r="S2589" i="4"/>
  <c r="S2564" i="4"/>
  <c r="S2518" i="4"/>
  <c r="S2477" i="4"/>
  <c r="S2444" i="4"/>
  <c r="S2425" i="4"/>
  <c r="S38" i="4"/>
  <c r="R38" i="4" s="1"/>
  <c r="S665" i="4"/>
  <c r="S1515" i="4"/>
  <c r="S1968" i="4"/>
  <c r="S2226" i="4"/>
  <c r="S2461" i="4"/>
  <c r="S2607" i="4"/>
  <c r="S2790" i="4"/>
  <c r="S2948" i="4"/>
  <c r="S3039" i="4"/>
  <c r="S3129" i="4"/>
  <c r="S3197" i="4"/>
  <c r="S3257" i="4"/>
  <c r="S1402" i="4"/>
  <c r="S1876" i="4"/>
  <c r="S2206" i="4"/>
  <c r="S2448" i="4"/>
  <c r="S2578" i="4"/>
  <c r="S2761" i="4"/>
  <c r="S2894" i="4"/>
  <c r="S3011" i="4"/>
  <c r="S3077" i="4"/>
  <c r="S3175" i="4"/>
  <c r="S3235" i="4"/>
  <c r="S3303" i="4"/>
  <c r="S3363" i="4"/>
  <c r="S1412" i="4"/>
  <c r="S1748" i="4"/>
  <c r="S2051" i="4"/>
  <c r="S2286" i="4"/>
  <c r="S2470" i="4"/>
  <c r="S2599" i="4"/>
  <c r="S2782" i="4"/>
  <c r="S2977" i="4"/>
  <c r="S3103" i="4"/>
  <c r="S3261" i="4"/>
  <c r="S2999" i="4"/>
  <c r="S2955" i="4"/>
  <c r="S2907" i="4"/>
  <c r="S2867" i="4"/>
  <c r="S2838" i="4"/>
  <c r="S2792" i="4"/>
  <c r="S2738" i="4"/>
  <c r="S2663" i="4"/>
  <c r="S2618" i="4"/>
  <c r="S2555" i="4"/>
  <c r="S2534" i="4"/>
  <c r="S2510" i="4"/>
  <c r="S2491" i="4"/>
  <c r="S2472" i="4"/>
  <c r="S2433" i="4"/>
  <c r="S2396" i="4"/>
  <c r="S2367" i="4"/>
  <c r="S2344" i="4"/>
  <c r="S2314" i="4"/>
  <c r="S2289" i="4"/>
  <c r="S2259" i="4"/>
  <c r="S2209" i="4"/>
  <c r="S2183" i="4"/>
  <c r="S2158" i="4"/>
  <c r="S2125" i="4"/>
  <c r="S2094" i="4"/>
  <c r="S2064" i="4"/>
  <c r="S2030" i="4"/>
  <c r="S1996" i="4"/>
  <c r="S1939" i="4"/>
  <c r="S1905" i="4"/>
  <c r="S1855" i="4"/>
  <c r="S1822" i="4"/>
  <c r="S1786" i="4"/>
  <c r="S1752" i="4"/>
  <c r="S1704" i="4"/>
  <c r="S1656" i="4"/>
  <c r="S1623" i="4"/>
  <c r="S1573" i="4"/>
  <c r="S1531" i="4"/>
  <c r="S1480" i="4"/>
  <c r="S1437" i="4"/>
  <c r="S1384" i="4"/>
  <c r="S1319" i="4"/>
  <c r="S1224" i="4"/>
  <c r="S1139" i="4"/>
  <c r="S986" i="4"/>
  <c r="S779" i="4"/>
  <c r="S472" i="4"/>
  <c r="S2933" i="4"/>
  <c r="S2893" i="4"/>
  <c r="S2868" i="4"/>
  <c r="S2843" i="4"/>
  <c r="S2806" i="4"/>
  <c r="S2772" i="4"/>
  <c r="S2727" i="4"/>
  <c r="S2681" i="4"/>
  <c r="S2627" i="4"/>
  <c r="S2597" i="4"/>
  <c r="S2552" i="4"/>
  <c r="S2504" i="4"/>
  <c r="S2452" i="4"/>
  <c r="S2405" i="4"/>
  <c r="S2352" i="4"/>
  <c r="S2285" i="4"/>
  <c r="S2218" i="4"/>
  <c r="S2160" i="4"/>
  <c r="S2102" i="4"/>
  <c r="S2049" i="4"/>
  <c r="S1924" i="4"/>
  <c r="S1849" i="4"/>
  <c r="S1797" i="4"/>
  <c r="S1722" i="4"/>
  <c r="S1607" i="4"/>
  <c r="S1525" i="4"/>
  <c r="S1453" i="4"/>
  <c r="S1342" i="4"/>
  <c r="S1246" i="4"/>
  <c r="S1126" i="4"/>
  <c r="S1031" i="4"/>
  <c r="S906" i="4"/>
  <c r="S664" i="4"/>
  <c r="S3365" i="4"/>
  <c r="S3339" i="4"/>
  <c r="S3320" i="4"/>
  <c r="S3297" i="4"/>
  <c r="S3267" i="4"/>
  <c r="S3230" i="4"/>
  <c r="S3203" i="4"/>
  <c r="S3181" i="4"/>
  <c r="S3154" i="4"/>
  <c r="S3128" i="4"/>
  <c r="S3102" i="4"/>
  <c r="S3075" i="4"/>
  <c r="S3053" i="4"/>
  <c r="S3018" i="4"/>
  <c r="S2989" i="4"/>
  <c r="S2946" i="4"/>
  <c r="S2912" i="4"/>
  <c r="S2834" i="4"/>
  <c r="S2809" i="4"/>
  <c r="S2784" i="4"/>
  <c r="S2734" i="4"/>
  <c r="S2713" i="4"/>
  <c r="S2688" i="4"/>
  <c r="S2659" i="4"/>
  <c r="S2613" i="4"/>
  <c r="S2588" i="4"/>
  <c r="S3357" i="4"/>
  <c r="S3342" i="4"/>
  <c r="S3327" i="4"/>
  <c r="S3312" i="4"/>
  <c r="S3293" i="4"/>
  <c r="S3278" i="4"/>
  <c r="S3263" i="4"/>
  <c r="S3248" i="4"/>
  <c r="S3229" i="4"/>
  <c r="S3214" i="4"/>
  <c r="S3199" i="4"/>
  <c r="S3184" i="4"/>
  <c r="S3165" i="4"/>
  <c r="S3150" i="4"/>
  <c r="S3135" i="4"/>
  <c r="S3120" i="4"/>
  <c r="S3101" i="4"/>
  <c r="S3086" i="4"/>
  <c r="S3071" i="4"/>
  <c r="S3056" i="4"/>
  <c r="S3041" i="4"/>
  <c r="S3022" i="4"/>
  <c r="S3003" i="4"/>
  <c r="S2974" i="4"/>
  <c r="S2954" i="4"/>
  <c r="S2930" i="4"/>
  <c r="S2911" i="4"/>
  <c r="S2887" i="4"/>
  <c r="S2866" i="4"/>
  <c r="S2850" i="4"/>
  <c r="S2833" i="4"/>
  <c r="S2812" i="4"/>
  <c r="S2791" i="4"/>
  <c r="S2762" i="4"/>
  <c r="S2746" i="4"/>
  <c r="S2728" i="4"/>
  <c r="S2708" i="4"/>
  <c r="S1979" i="4"/>
  <c r="S1896" i="4"/>
  <c r="S1821" i="4"/>
  <c r="S1679" i="4"/>
  <c r="S1552" i="4"/>
  <c r="S1447" i="4"/>
  <c r="S1317" i="4"/>
  <c r="S1138" i="4"/>
  <c r="S891" i="4"/>
  <c r="S471" i="4"/>
  <c r="S3009" i="4"/>
  <c r="S2976" i="4"/>
  <c r="S2943" i="4"/>
  <c r="S2928" i="4"/>
  <c r="S2895" i="4"/>
  <c r="S2857" i="4"/>
  <c r="S2832" i="4"/>
  <c r="S2801" i="4"/>
  <c r="S2767" i="4"/>
  <c r="S2729" i="4"/>
  <c r="S2704" i="4"/>
  <c r="S2673" i="4"/>
  <c r="S2639" i="4"/>
  <c r="S2601" i="4"/>
  <c r="S2576" i="4"/>
  <c r="S2545" i="4"/>
  <c r="S2497" i="4"/>
  <c r="S2459" i="4"/>
  <c r="S2401" i="4"/>
  <c r="S1002" i="4"/>
  <c r="S1700" i="4"/>
  <c r="S2122" i="4"/>
  <c r="S2347" i="4"/>
  <c r="S2540" i="4"/>
  <c r="S2674" i="4"/>
  <c r="S2874" i="4"/>
  <c r="S2991" i="4"/>
  <c r="S3069" i="4"/>
  <c r="S3099" i="4"/>
  <c r="S3167" i="4"/>
  <c r="S3227" i="4"/>
  <c r="S1032" i="4"/>
  <c r="S1740" i="4"/>
  <c r="S2042" i="4"/>
  <c r="S2304" i="4"/>
  <c r="S2512" i="4"/>
  <c r="S2661" i="4"/>
  <c r="S2827" i="4"/>
  <c r="S2973" i="4"/>
  <c r="S3047" i="4"/>
  <c r="S3107" i="4"/>
  <c r="S3137" i="4"/>
  <c r="S3205" i="4"/>
  <c r="S3265" i="4"/>
  <c r="S3333" i="4"/>
  <c r="S802" i="4"/>
  <c r="S1618" i="4"/>
  <c r="S1917" i="4"/>
  <c r="S2186" i="4"/>
  <c r="S2381" i="4"/>
  <c r="S2532" i="4"/>
  <c r="S2715" i="4"/>
  <c r="S2882" i="4"/>
  <c r="S3025" i="4"/>
  <c r="S3065" i="4"/>
  <c r="S3133" i="4"/>
  <c r="S3163" i="4"/>
  <c r="S3193" i="4"/>
  <c r="S3231" i="4"/>
  <c r="S3291" i="4"/>
  <c r="S3321" i="4"/>
  <c r="S3359" i="4"/>
  <c r="S2942" i="4"/>
  <c r="S2898" i="4"/>
  <c r="S2793" i="4"/>
  <c r="S2764" i="4"/>
  <c r="S2710" i="4"/>
  <c r="S2677" i="4"/>
  <c r="S2643" i="4"/>
  <c r="S2594" i="4"/>
  <c r="S2560" i="4"/>
  <c r="S2519" i="4"/>
  <c r="S2481" i="4"/>
  <c r="S2423" i="4"/>
  <c r="S2310" i="4"/>
  <c r="S2250" i="4"/>
  <c r="S2153" i="4"/>
  <c r="S2058" i="4"/>
  <c r="S1983" i="4"/>
  <c r="S1933" i="4"/>
  <c r="S1834" i="4"/>
  <c r="S1714" i="4"/>
  <c r="S1635" i="4"/>
  <c r="S1558" i="4"/>
  <c r="S1441" i="4"/>
  <c r="S3369" i="4"/>
  <c r="S3331" i="4"/>
  <c r="S3279" i="4"/>
  <c r="S3252" i="4"/>
  <c r="S3218" i="4"/>
  <c r="S3166" i="4"/>
  <c r="S3136" i="4"/>
  <c r="S3090" i="4"/>
  <c r="S3042" i="4"/>
  <c r="S1198" i="4"/>
  <c r="S1559" i="4"/>
  <c r="S1765" i="4"/>
  <c r="S2001" i="4"/>
  <c r="S2147" i="4"/>
  <c r="S2274" i="4"/>
  <c r="S2370" i="4"/>
  <c r="S2478" i="4"/>
  <c r="S2557" i="4"/>
  <c r="S2624" i="4"/>
  <c r="S2724" i="4"/>
  <c r="S2807" i="4"/>
  <c r="S2890" i="4"/>
  <c r="S2962" i="4"/>
  <c r="S3000" i="4"/>
  <c r="S3046" i="4"/>
  <c r="S3076" i="4"/>
  <c r="S3106" i="4"/>
  <c r="S3144" i="4"/>
  <c r="S3174" i="4"/>
  <c r="S3204" i="4"/>
  <c r="S3234" i="4"/>
  <c r="S520" i="4"/>
  <c r="S1127" i="4"/>
  <c r="S1526" i="4"/>
  <c r="S1774" i="4"/>
  <c r="S1909" i="4"/>
  <c r="S2103" i="4"/>
  <c r="S2232" i="4"/>
  <c r="S2353" i="4"/>
  <c r="S2466" i="4"/>
  <c r="S2528" i="4"/>
  <c r="S2611" i="4"/>
  <c r="S2678" i="4"/>
  <c r="S2778" i="4"/>
  <c r="S2844" i="4"/>
  <c r="S2934" i="4"/>
  <c r="S2982" i="4"/>
  <c r="S3021" i="4"/>
  <c r="S3055" i="4"/>
  <c r="S3085" i="4"/>
  <c r="S3115" i="4"/>
  <c r="S3145" i="4"/>
  <c r="S3183" i="4"/>
  <c r="S3213" i="4"/>
  <c r="S3243" i="4"/>
  <c r="S3273" i="4"/>
  <c r="S3311" i="4"/>
  <c r="S3341" i="4"/>
  <c r="S3371" i="4"/>
  <c r="S1231" i="4"/>
  <c r="S1454" i="4"/>
  <c r="S1652" i="4"/>
  <c r="S1781" i="4"/>
  <c r="S1951" i="4"/>
  <c r="S2109" i="4"/>
  <c r="S2212" i="4"/>
  <c r="S2311" i="4"/>
  <c r="S2406" i="4"/>
  <c r="S2486" i="4"/>
  <c r="S2549" i="4"/>
  <c r="S2649" i="4"/>
  <c r="S2731" i="4"/>
  <c r="S2799" i="4"/>
  <c r="S2900" i="4"/>
  <c r="S2985" i="4"/>
  <c r="S3035" i="4"/>
  <c r="S3080" i="4"/>
  <c r="S3110" i="4"/>
  <c r="S3140" i="4"/>
  <c r="S3170" i="4"/>
  <c r="S3208" i="4"/>
  <c r="S3238" i="4"/>
  <c r="S3268" i="4"/>
  <c r="S3298" i="4"/>
  <c r="S3336" i="4"/>
  <c r="S3366" i="4"/>
  <c r="S2927" i="4"/>
  <c r="S2889" i="4"/>
  <c r="S2785" i="4"/>
  <c r="S2756" i="4"/>
  <c r="S2702" i="4"/>
  <c r="S2668" i="4"/>
  <c r="S2631" i="4"/>
  <c r="S2585" i="4"/>
  <c r="S2556" i="4"/>
  <c r="S2499" i="4"/>
  <c r="S2469" i="4"/>
  <c r="S2411" i="4"/>
  <c r="S2297" i="4"/>
  <c r="S2237" i="4"/>
  <c r="S2121" i="4"/>
  <c r="S2041" i="4"/>
  <c r="S1974" i="4"/>
  <c r="S1916" i="4"/>
  <c r="S1789" i="4"/>
  <c r="S1674" i="4"/>
  <c r="S1617" i="4"/>
  <c r="S1535" i="4"/>
  <c r="S1421" i="4"/>
  <c r="S3358" i="4"/>
  <c r="S3305" i="4"/>
  <c r="S3271" i="4"/>
  <c r="S3245" i="4"/>
  <c r="S3207" i="4"/>
  <c r="S3158" i="4"/>
  <c r="S3113" i="4"/>
  <c r="S3079" i="4"/>
  <c r="S3033" i="4"/>
  <c r="S2984" i="4"/>
  <c r="S2941" i="4"/>
  <c r="S2892" i="4"/>
  <c r="S2863" i="4"/>
  <c r="S2825" i="4"/>
  <c r="S2780" i="4"/>
  <c r="S2722" i="4"/>
  <c r="S2647" i="4"/>
  <c r="S2600" i="4"/>
  <c r="S2551" i="4"/>
  <c r="S2526" i="4"/>
  <c r="S2507" i="4"/>
  <c r="S2484" i="4"/>
  <c r="S2467" i="4"/>
  <c r="S2427" i="4"/>
  <c r="S2384" i="4"/>
  <c r="S2362" i="4"/>
  <c r="S2338" i="4"/>
  <c r="S2307" i="4"/>
  <c r="S2283" i="4"/>
  <c r="S2241" i="4"/>
  <c r="S2202" i="4"/>
  <c r="S2176" i="4"/>
  <c r="S2151" i="4"/>
  <c r="S2119" i="4"/>
  <c r="S2088" i="4"/>
  <c r="S2055" i="4"/>
  <c r="S2021" i="4"/>
  <c r="S1988" i="4"/>
  <c r="S1930" i="4"/>
  <c r="S1880" i="4"/>
  <c r="S1846" i="4"/>
  <c r="S1813" i="4"/>
  <c r="S1777" i="4"/>
  <c r="S1744" i="4"/>
  <c r="S1696" i="4"/>
  <c r="S1648" i="4"/>
  <c r="S1613" i="4"/>
  <c r="S1564" i="4"/>
  <c r="S1521" i="4"/>
  <c r="S1470" i="4"/>
  <c r="S1428" i="4"/>
  <c r="S1368" i="4"/>
  <c r="S1302" i="4"/>
  <c r="S1206" i="4"/>
  <c r="S1091" i="4"/>
  <c r="S954" i="4"/>
  <c r="S733" i="4"/>
  <c r="S309" i="4"/>
  <c r="S2922" i="4"/>
  <c r="S2881" i="4"/>
  <c r="S2864" i="4"/>
  <c r="S2831" i="4"/>
  <c r="S2797" i="4"/>
  <c r="S2752" i="4"/>
  <c r="S2706" i="4"/>
  <c r="S2672" i="4"/>
  <c r="S2623" i="4"/>
  <c r="S2590" i="4"/>
  <c r="S2539" i="4"/>
  <c r="S2473" i="4"/>
  <c r="S2442" i="4"/>
  <c r="S2399" i="4"/>
  <c r="S2340" i="4"/>
  <c r="S2273" i="4"/>
  <c r="S2205" i="4"/>
  <c r="S2140" i="4"/>
  <c r="S2090" i="4"/>
  <c r="S2008" i="4"/>
  <c r="S1908" i="4"/>
  <c r="S1842" i="4"/>
  <c r="S1780" i="4"/>
  <c r="S1707" i="4"/>
  <c r="S1587" i="4"/>
  <c r="S1514" i="4"/>
  <c r="S1432" i="4"/>
  <c r="S1326" i="4"/>
  <c r="S1230" i="4"/>
  <c r="S1104" i="4"/>
  <c r="S1001" i="4"/>
  <c r="S875" i="4"/>
  <c r="S609" i="4"/>
  <c r="S3361" i="4"/>
  <c r="S3335" i="4"/>
  <c r="S3316" i="4"/>
  <c r="S3290" i="4"/>
  <c r="S3260" i="4"/>
  <c r="S3222" i="4"/>
  <c r="S3196" i="4"/>
  <c r="S3173" i="4"/>
  <c r="S3147" i="4"/>
  <c r="S3124" i="4"/>
  <c r="S3094" i="4"/>
  <c r="S3068" i="4"/>
  <c r="S3045" i="4"/>
  <c r="S3014" i="4"/>
  <c r="S2980" i="4"/>
  <c r="S2936" i="4"/>
  <c r="S2902" i="4"/>
  <c r="S2830" i="4"/>
  <c r="S2800" i="4"/>
  <c r="S2771" i="4"/>
  <c r="S2730" i="4"/>
  <c r="S2705" i="4"/>
  <c r="S2680" i="4"/>
  <c r="S2634" i="4"/>
  <c r="S2609" i="4"/>
  <c r="S2584" i="4"/>
  <c r="S3353" i="4"/>
  <c r="S3338" i="4"/>
  <c r="S3323" i="4"/>
  <c r="S3308" i="4"/>
  <c r="S3289" i="4"/>
  <c r="S3274" i="4"/>
  <c r="S3259" i="4"/>
  <c r="S3244" i="4"/>
  <c r="S3225" i="4"/>
  <c r="S3210" i="4"/>
  <c r="S3195" i="4"/>
  <c r="S3180" i="4"/>
  <c r="S3161" i="4"/>
  <c r="S3146" i="4"/>
  <c r="S3131" i="4"/>
  <c r="S3116" i="4"/>
  <c r="S3097" i="4"/>
  <c r="S3082" i="4"/>
  <c r="S3067" i="4"/>
  <c r="S3052" i="4"/>
  <c r="S2375" i="4"/>
  <c r="S2363" i="4"/>
  <c r="S2346" i="4"/>
  <c r="S2333" i="4"/>
  <c r="S2321" i="4"/>
  <c r="S2309" i="4"/>
  <c r="S2291" i="4"/>
  <c r="S2275" i="4"/>
  <c r="S2263" i="4"/>
  <c r="S2249" i="4"/>
  <c r="S2221" i="4"/>
  <c r="S2198" i="4"/>
  <c r="S2184" i="4"/>
  <c r="S2172" i="4"/>
  <c r="S2156" i="4"/>
  <c r="S2143" i="4"/>
  <c r="S2130" i="4"/>
  <c r="S2111" i="4"/>
  <c r="S2089" i="4"/>
  <c r="S2073" i="4"/>
  <c r="S2052" i="4"/>
  <c r="S2024" i="4"/>
  <c r="S2003" i="4"/>
  <c r="S1986" i="4"/>
  <c r="S1965" i="4"/>
  <c r="S1940" i="4"/>
  <c r="S1915" i="4"/>
  <c r="S1895" i="4"/>
  <c r="S1874" i="4"/>
  <c r="S1857" i="4"/>
  <c r="S1833" i="4"/>
  <c r="S1810" i="4"/>
  <c r="S1792" i="4"/>
  <c r="S1763" i="4"/>
  <c r="S1738" i="4"/>
  <c r="S1721" i="4"/>
  <c r="S1698" i="4"/>
  <c r="S1677" i="4"/>
  <c r="S1661" i="4"/>
  <c r="S1639" i="4"/>
  <c r="S1615" i="4"/>
  <c r="S1582" i="4"/>
  <c r="S1555" i="4"/>
  <c r="S1523" i="4"/>
  <c r="S1487" i="4"/>
  <c r="S1452" i="4"/>
  <c r="S1430" i="4"/>
  <c r="S1405" i="4"/>
  <c r="S1364" i="4"/>
  <c r="S1323" i="4"/>
  <c r="S1290" i="4"/>
  <c r="S1243" i="4"/>
  <c r="S1203" i="4"/>
  <c r="S1098" i="4"/>
  <c r="S1010" i="4"/>
  <c r="S931" i="4"/>
  <c r="S834" i="4"/>
  <c r="S745" i="4"/>
  <c r="S629" i="4"/>
  <c r="S439" i="4"/>
  <c r="S2443" i="4"/>
  <c r="S2431" i="4"/>
  <c r="S2410" i="4"/>
  <c r="S2397" i="4"/>
  <c r="S2385" i="4"/>
  <c r="S2360" i="4"/>
  <c r="S2345" i="4"/>
  <c r="S2320" i="4"/>
  <c r="S2302" i="4"/>
  <c r="S2290" i="4"/>
  <c r="S2268" i="4"/>
  <c r="S2251" i="4"/>
  <c r="S2239" i="4"/>
  <c r="S2223" i="4"/>
  <c r="S2210" i="4"/>
  <c r="S2197" i="4"/>
  <c r="S2177" i="4"/>
  <c r="S2165" i="4"/>
  <c r="S2145" i="4"/>
  <c r="S2132" i="4"/>
  <c r="S2120" i="4"/>
  <c r="S2107" i="4"/>
  <c r="S2095" i="4"/>
  <c r="S2060" i="4"/>
  <c r="S2039" i="4"/>
  <c r="S2018" i="4"/>
  <c r="S1998" i="4"/>
  <c r="S1980" i="4"/>
  <c r="S1943" i="4"/>
  <c r="S1923" i="4"/>
  <c r="S1906" i="4"/>
  <c r="S1889" i="4"/>
  <c r="S1868" i="4"/>
  <c r="S1840" i="4"/>
  <c r="S1824" i="4"/>
  <c r="S1799" i="4"/>
  <c r="S1766" i="4"/>
  <c r="S1749" i="4"/>
  <c r="S1733" i="4"/>
  <c r="S1712" i="4"/>
  <c r="S1697" i="4"/>
  <c r="S1680" i="4"/>
  <c r="S1653" i="4"/>
  <c r="S1638" i="4"/>
  <c r="S1614" i="4"/>
  <c r="S1590" i="4"/>
  <c r="S1550" i="4"/>
  <c r="S1522" i="4"/>
  <c r="S1495" i="4"/>
  <c r="S1471" i="4"/>
  <c r="S1450" i="4"/>
  <c r="S1424" i="4"/>
  <c r="S1387" i="4"/>
  <c r="S1355" i="4"/>
  <c r="S1322" i="4"/>
  <c r="S1281" i="4"/>
  <c r="S1242" i="4"/>
  <c r="S1209" i="4"/>
  <c r="S1167" i="4"/>
  <c r="S1097" i="4"/>
  <c r="S1051" i="4"/>
  <c r="S977" i="4"/>
  <c r="S915" i="4"/>
  <c r="S812" i="4"/>
  <c r="S720" i="4"/>
  <c r="S628" i="4"/>
  <c r="S358" i="4"/>
  <c r="S847" i="4"/>
  <c r="S2066" i="4"/>
  <c r="S2047" i="4"/>
  <c r="S2025" i="4"/>
  <c r="S2012" i="4"/>
  <c r="S1994" i="4"/>
  <c r="S1975" i="4"/>
  <c r="S1963" i="4"/>
  <c r="S1950" i="4"/>
  <c r="S1938" i="4"/>
  <c r="S1919" i="4"/>
  <c r="S1897" i="4"/>
  <c r="S1884" i="4"/>
  <c r="S1866" i="4"/>
  <c r="S1847" i="4"/>
  <c r="S1829" i="4"/>
  <c r="S1816" i="4"/>
  <c r="S1801" i="4"/>
  <c r="S1788" i="4"/>
  <c r="S1776" i="4"/>
  <c r="S1757" i="4"/>
  <c r="S1735" i="4"/>
  <c r="S1723" i="4"/>
  <c r="S1711" i="4"/>
  <c r="S1694" i="4"/>
  <c r="S1678" i="4"/>
  <c r="S1666" i="4"/>
  <c r="S1646" i="4"/>
  <c r="S1634" i="4"/>
  <c r="S1616" i="4"/>
  <c r="S1595" i="4"/>
  <c r="S1556" i="4"/>
  <c r="S1536" i="4"/>
  <c r="S1512" i="4"/>
  <c r="S1496" i="4"/>
  <c r="S1474" i="4"/>
  <c r="S1451" i="4"/>
  <c r="S1427" i="4"/>
  <c r="S1408" i="4"/>
  <c r="S1386" i="4"/>
  <c r="S1362" i="4"/>
  <c r="S1341" i="4"/>
  <c r="S1325" i="4"/>
  <c r="S1300" i="4"/>
  <c r="S1277" i="4"/>
  <c r="S1261" i="4"/>
  <c r="S1233" i="4"/>
  <c r="S1212" i="4"/>
  <c r="S1183" i="4"/>
  <c r="S1136" i="4"/>
  <c r="S1088" i="4"/>
  <c r="S1059" i="4"/>
  <c r="S998" i="4"/>
  <c r="S959" i="4"/>
  <c r="S919" i="4"/>
  <c r="S888" i="4"/>
  <c r="S838" i="4"/>
  <c r="S762" i="4"/>
  <c r="S716" i="4"/>
  <c r="S659" i="4"/>
  <c r="S602" i="4"/>
  <c r="S508" i="4"/>
  <c r="S333" i="4"/>
  <c r="S1381" i="4"/>
  <c r="S1353" i="4"/>
  <c r="S1324" i="4"/>
  <c r="S1299" i="4"/>
  <c r="S1272" i="4"/>
  <c r="S1240" i="4"/>
  <c r="S1208" i="4"/>
  <c r="S1182" i="4"/>
  <c r="S1147" i="4"/>
  <c r="S1124" i="4"/>
  <c r="S1101" i="4"/>
  <c r="S1070" i="4"/>
  <c r="S1048" i="4"/>
  <c r="S1013" i="4"/>
  <c r="S965" i="4"/>
  <c r="S934" i="4"/>
  <c r="S902" i="4"/>
  <c r="S863" i="4"/>
  <c r="S818" i="4"/>
  <c r="S761" i="4"/>
  <c r="S715" i="4"/>
  <c r="S669" i="4"/>
  <c r="S601" i="4"/>
  <c r="S454" i="4"/>
  <c r="S1610" i="4"/>
  <c r="S1588" i="4"/>
  <c r="S1577" i="4"/>
  <c r="S1566" i="4"/>
  <c r="S1554" i="4"/>
  <c r="S1542" i="4"/>
  <c r="S1517" i="4"/>
  <c r="S1500" i="4"/>
  <c r="S1488" i="4"/>
  <c r="S1475" i="4"/>
  <c r="S1457" i="4"/>
  <c r="S1439" i="4"/>
  <c r="S1419" i="4"/>
  <c r="S1407" i="4"/>
  <c r="S1396" i="4"/>
  <c r="S1382" i="4"/>
  <c r="S1361" i="4"/>
  <c r="S1343" i="4"/>
  <c r="S1321" i="4"/>
  <c r="S1306" i="4"/>
  <c r="S1291" i="4"/>
  <c r="S1276" i="4"/>
  <c r="S1259" i="4"/>
  <c r="S1247" i="4"/>
  <c r="S1235" i="4"/>
  <c r="S1223" i="4"/>
  <c r="S1210" i="4"/>
  <c r="S1190" i="4"/>
  <c r="S1172" i="4"/>
  <c r="S1157" i="4"/>
  <c r="S1137" i="4"/>
  <c r="S1115" i="4"/>
  <c r="S1100" i="4"/>
  <c r="S1072" i="4"/>
  <c r="S1060" i="4"/>
  <c r="S1027" i="4"/>
  <c r="S1000" i="4"/>
  <c r="S980" i="4"/>
  <c r="S948" i="4"/>
  <c r="S921" i="4"/>
  <c r="S897" i="4"/>
  <c r="S874" i="4"/>
  <c r="S858" i="4"/>
  <c r="S840" i="4"/>
  <c r="S816" i="4"/>
  <c r="S793" i="4"/>
  <c r="S765" i="4"/>
  <c r="S736" i="4"/>
  <c r="S714" i="4"/>
  <c r="S685" i="4"/>
  <c r="S662" i="4"/>
  <c r="S633" i="4"/>
  <c r="S587" i="4"/>
  <c r="S491" i="4"/>
  <c r="S412" i="4"/>
  <c r="S1201" i="4"/>
  <c r="S1187" i="4"/>
  <c r="S1174" i="4"/>
  <c r="S1162" i="4"/>
  <c r="S1150" i="4"/>
  <c r="S1140" i="4"/>
  <c r="S1123" i="4"/>
  <c r="S1111" i="4"/>
  <c r="S1099" i="4"/>
  <c r="S1083" i="4"/>
  <c r="S1068" i="4"/>
  <c r="S1055" i="4"/>
  <c r="S1044" i="4"/>
  <c r="S1022" i="4"/>
  <c r="S1004" i="4"/>
  <c r="S983" i="4"/>
  <c r="S967" i="4"/>
  <c r="S947" i="4"/>
  <c r="S920" i="4"/>
  <c r="S900" i="4"/>
  <c r="S881" i="4"/>
  <c r="S865" i="4"/>
  <c r="S848" i="4"/>
  <c r="S830" i="4"/>
  <c r="S809" i="4"/>
  <c r="S780" i="4"/>
  <c r="S752" i="4"/>
  <c r="S729" i="4"/>
  <c r="S701" i="4"/>
  <c r="S672" i="4"/>
  <c r="S650" i="4"/>
  <c r="S623" i="4"/>
  <c r="S586" i="4"/>
  <c r="S526" i="4"/>
  <c r="S477" i="4"/>
  <c r="S346" i="4"/>
  <c r="S1033" i="4"/>
  <c r="S1020" i="4"/>
  <c r="S1006" i="4"/>
  <c r="S991" i="4"/>
  <c r="S966" i="4"/>
  <c r="S955" i="4"/>
  <c r="S932" i="4"/>
  <c r="S917" i="4"/>
  <c r="S898" i="4"/>
  <c r="S884" i="4"/>
  <c r="S867" i="4"/>
  <c r="S710" i="4"/>
  <c r="S1327" i="4"/>
  <c r="S1636" i="4"/>
  <c r="S1934" i="4"/>
  <c r="S2097" i="4"/>
  <c r="S2199" i="4"/>
  <c r="S2323" i="4"/>
  <c r="S2418" i="4"/>
  <c r="S2524" i="4"/>
  <c r="S2591" i="4"/>
  <c r="S2657" i="4"/>
  <c r="S2774" i="4"/>
  <c r="S2856" i="4"/>
  <c r="S2929" i="4"/>
  <c r="S2981" i="4"/>
  <c r="S3030" i="4"/>
  <c r="S3061" i="4"/>
  <c r="S3091" i="4"/>
  <c r="S3121" i="4"/>
  <c r="S3159" i="4"/>
  <c r="S3189" i="4"/>
  <c r="S3219" i="4"/>
  <c r="S3249" i="4"/>
  <c r="S907" i="4"/>
  <c r="S1278" i="4"/>
  <c r="S1708" i="4"/>
  <c r="S1843" i="4"/>
  <c r="S1976" i="4"/>
  <c r="S2179" i="4"/>
  <c r="S2280" i="4"/>
  <c r="S2424" i="4"/>
  <c r="S2496" i="4"/>
  <c r="S2562" i="4"/>
  <c r="S2679" i="4"/>
  <c r="S2654" i="4"/>
  <c r="S2637" i="4"/>
  <c r="S2616" i="4"/>
  <c r="S2596" i="4"/>
  <c r="S2559" i="4"/>
  <c r="S2541" i="4"/>
  <c r="S2525" i="4"/>
  <c r="S2509" i="4"/>
  <c r="S2493" i="4"/>
  <c r="S2471" i="4"/>
  <c r="S2439" i="4"/>
  <c r="S2414" i="4"/>
  <c r="S2383" i="4"/>
  <c r="S2349" i="4"/>
  <c r="S2313" i="4"/>
  <c r="S2270" i="4"/>
  <c r="S2247" i="4"/>
  <c r="S2222" i="4"/>
  <c r="S2189" i="4"/>
  <c r="S2150" i="4"/>
  <c r="S2112" i="4"/>
  <c r="S2079" i="4"/>
  <c r="S2045" i="4"/>
  <c r="S2004" i="4"/>
  <c r="S1962" i="4"/>
  <c r="S1929" i="4"/>
  <c r="S1879" i="4"/>
  <c r="S1838" i="4"/>
  <c r="S1802" i="4"/>
  <c r="S1759" i="4"/>
  <c r="S1695" i="4"/>
  <c r="S1655" i="4"/>
  <c r="S1593" i="4"/>
  <c r="S1530" i="4"/>
  <c r="S1479" i="4"/>
  <c r="S1417" i="4"/>
  <c r="S1351" i="4"/>
  <c r="S1270" i="4"/>
  <c r="S1185" i="4"/>
  <c r="S1090" i="4"/>
  <c r="S953" i="4"/>
  <c r="S822" i="4"/>
  <c r="S642" i="4"/>
  <c r="S3034" i="4"/>
  <c r="S3015" i="4"/>
  <c r="S3001" i="4"/>
  <c r="S2986" i="4"/>
  <c r="S2968" i="4"/>
  <c r="S2953" i="4"/>
  <c r="S2935" i="4"/>
  <c r="S2920" i="4"/>
  <c r="S2906" i="4"/>
  <c r="S2888" i="4"/>
  <c r="S2870" i="4"/>
  <c r="S2851" i="4"/>
  <c r="S2839" i="4"/>
  <c r="S2826" i="4"/>
  <c r="S2814" i="4"/>
  <c r="S2786" i="4"/>
  <c r="S2773" i="4"/>
  <c r="S2760" i="4"/>
  <c r="S2742" i="4"/>
  <c r="S2723" i="4"/>
  <c r="S2711" i="4"/>
  <c r="S2698" i="4"/>
  <c r="S2686" i="4"/>
  <c r="S2658" i="4"/>
  <c r="S2645" i="4"/>
  <c r="S2632" i="4"/>
  <c r="S2614" i="4"/>
  <c r="S2595" i="4"/>
  <c r="S2583" i="4"/>
  <c r="S2570" i="4"/>
  <c r="S2558" i="4"/>
  <c r="S2530" i="4"/>
  <c r="S2511" i="4"/>
  <c r="S2489" i="4"/>
  <c r="S2465" i="4"/>
  <c r="S2453" i="4"/>
  <c r="S2438" i="4"/>
  <c r="S2413" i="4"/>
  <c r="S2395" i="4"/>
  <c r="S2380" i="4"/>
  <c r="S2368" i="4"/>
  <c r="S2355" i="4"/>
  <c r="S2339" i="4"/>
  <c r="S2327" i="4"/>
  <c r="S2315" i="4"/>
  <c r="S2303" i="4"/>
  <c r="S2282" i="4"/>
  <c r="S2269" i="4"/>
  <c r="S2257" i="4"/>
  <c r="S2233" i="4"/>
  <c r="S2214" i="4"/>
  <c r="S2191" i="4"/>
  <c r="S2178" i="4"/>
  <c r="S2163" i="4"/>
  <c r="S2149" i="4"/>
  <c r="S3037" i="4"/>
  <c r="S3017" i="4"/>
  <c r="S2993" i="4"/>
  <c r="S2969" i="4"/>
  <c r="S2949" i="4"/>
  <c r="S2925" i="4"/>
  <c r="S2905" i="4"/>
  <c r="S2883" i="4"/>
  <c r="S2862" i="4"/>
  <c r="S2846" i="4"/>
  <c r="S2828" i="4"/>
  <c r="S2808" i="4"/>
  <c r="S2787" i="4"/>
  <c r="S2758" i="4"/>
  <c r="S2741" i="4"/>
  <c r="S2721" i="4"/>
  <c r="S2699" i="4"/>
  <c r="S2671" i="4"/>
  <c r="S2650" i="4"/>
  <c r="S2633" i="4"/>
  <c r="S2612" i="4"/>
  <c r="S2587" i="4"/>
  <c r="S2554" i="4"/>
  <c r="S2537" i="4"/>
  <c r="S2521" i="4"/>
  <c r="S2506" i="4"/>
  <c r="S2487" i="4"/>
  <c r="S2463" i="4"/>
  <c r="S2432" i="4"/>
  <c r="S2408" i="4"/>
  <c r="S2372" i="4"/>
  <c r="S2337" i="4"/>
  <c r="S2300" i="4"/>
  <c r="S2264" i="4"/>
  <c r="S2240" i="4"/>
  <c r="S2215" i="4"/>
  <c r="S2182" i="4"/>
  <c r="S2131" i="4"/>
  <c r="S2105" i="4"/>
  <c r="S2070" i="4"/>
  <c r="S2037" i="4"/>
  <c r="S1987" i="4"/>
  <c r="S1954" i="4"/>
  <c r="S1912" i="4"/>
  <c r="S1871" i="4"/>
  <c r="S1830" i="4"/>
  <c r="S1793" i="4"/>
  <c r="S1751" i="4"/>
  <c r="S1687" i="4"/>
  <c r="S1647" i="4"/>
  <c r="S1572" i="4"/>
  <c r="S1519" i="4"/>
  <c r="S1458" i="4"/>
  <c r="S1406" i="4"/>
  <c r="S1334" i="4"/>
  <c r="S1254" i="4"/>
  <c r="S1160" i="4"/>
  <c r="S1067" i="4"/>
  <c r="S922" i="4"/>
  <c r="S778" i="4"/>
  <c r="S568" i="4"/>
  <c r="S3027" i="4"/>
  <c r="S3012" i="4"/>
  <c r="S2998" i="4"/>
  <c r="S2979" i="4"/>
  <c r="S2965" i="4"/>
  <c r="S2950" i="4"/>
  <c r="S2932" i="4"/>
  <c r="S2917" i="4"/>
  <c r="S2899" i="4"/>
  <c r="S2885" i="4"/>
  <c r="S2860" i="4"/>
  <c r="S2848" i="4"/>
  <c r="S2835" i="4"/>
  <c r="S2823" i="4"/>
  <c r="S2804" i="4"/>
  <c r="S2783" i="4"/>
  <c r="S2770" i="4"/>
  <c r="S2757" i="4"/>
  <c r="S2732" i="4"/>
  <c r="S2720" i="4"/>
  <c r="S2707" i="4"/>
  <c r="S2695" i="4"/>
  <c r="S2676" i="4"/>
  <c r="S2655" i="4"/>
  <c r="S2642" i="4"/>
  <c r="S2629" i="4"/>
  <c r="S2604" i="4"/>
  <c r="S2592" i="4"/>
  <c r="S2579" i="4"/>
  <c r="S2567" i="4"/>
  <c r="S2548" i="4"/>
  <c r="S2527" i="4"/>
  <c r="S2500" i="4"/>
  <c r="S2480" i="4"/>
  <c r="S2462" i="4"/>
  <c r="S2450" i="4"/>
  <c r="S2428" i="4"/>
  <c r="S2404" i="4"/>
  <c r="S2392" i="4"/>
  <c r="S2378" i="4"/>
  <c r="S2365" i="4"/>
  <c r="S2351" i="4"/>
  <c r="S2336" i="4"/>
  <c r="S2324" i="4"/>
  <c r="S2312" i="4"/>
  <c r="S2294" i="4"/>
  <c r="S2279" i="4"/>
  <c r="S2266" i="4"/>
  <c r="S2254" i="4"/>
  <c r="S2224" i="4"/>
  <c r="S2204" i="4"/>
  <c r="S2644" i="4"/>
  <c r="S2744" i="4"/>
  <c r="S2811" i="4"/>
  <c r="S2878" i="4"/>
  <c r="S2963" i="4"/>
  <c r="S3002" i="4"/>
  <c r="S3040" i="4"/>
  <c r="S3070" i="4"/>
  <c r="S3100" i="4"/>
  <c r="S3130" i="4"/>
  <c r="S3168" i="4"/>
  <c r="S3198" i="4"/>
  <c r="S3228" i="4"/>
  <c r="S3258" i="4"/>
  <c r="S3296" i="4"/>
  <c r="S3326" i="4"/>
  <c r="S3356" i="4"/>
  <c r="S610" i="4"/>
  <c r="S1360" i="4"/>
  <c r="S1579" i="4"/>
  <c r="S1715" i="4"/>
  <c r="S1851" i="4"/>
  <c r="S2017" i="4"/>
  <c r="S2161" i="4"/>
  <c r="S2262" i="4"/>
  <c r="S2359" i="4"/>
  <c r="S2454" i="4"/>
  <c r="S2516" i="4"/>
  <c r="S2582" i="4"/>
  <c r="S2682" i="4"/>
  <c r="S2765" i="4"/>
  <c r="S2865" i="4"/>
  <c r="S2956" i="4"/>
  <c r="S3006" i="4"/>
  <c r="S3057" i="4"/>
  <c r="S3095" i="4"/>
  <c r="S3125" i="4"/>
  <c r="S3155" i="4"/>
  <c r="S3185" i="4"/>
  <c r="S3223" i="4"/>
  <c r="S3253" i="4"/>
  <c r="S3283" i="4"/>
  <c r="S3313" i="4"/>
  <c r="S3351" i="4"/>
  <c r="S2951" i="4"/>
  <c r="S2908" i="4"/>
  <c r="S2802" i="4"/>
  <c r="S2768" i="4"/>
  <c r="S2719" i="4"/>
  <c r="S2685" i="4"/>
  <c r="S2652" i="4"/>
  <c r="S2602" i="4"/>
  <c r="S2568" i="4"/>
  <c r="S2535" i="4"/>
  <c r="S2485" i="4"/>
  <c r="S2435" i="4"/>
  <c r="S2322" i="4"/>
  <c r="S2261" i="4"/>
  <c r="S2211" i="4"/>
  <c r="S2074" i="4"/>
  <c r="S2000" i="4"/>
  <c r="S1949" i="4"/>
  <c r="S1858" i="4"/>
  <c r="S1764" i="4"/>
  <c r="S1651" i="4"/>
  <c r="S1578" i="4"/>
  <c r="S1464" i="4"/>
  <c r="S3343" i="4"/>
  <c r="S3286" i="4"/>
  <c r="S3256" i="4"/>
  <c r="S3226" i="4"/>
  <c r="S3177" i="4"/>
  <c r="S3143" i="4"/>
  <c r="S3098" i="4"/>
  <c r="S3049" i="4"/>
  <c r="S3010" i="4"/>
  <c r="S2966" i="4"/>
  <c r="S2921" i="4"/>
  <c r="S2875" i="4"/>
  <c r="S2847" i="4"/>
  <c r="S2805" i="4"/>
  <c r="S2751" i="4"/>
  <c r="S2684" i="4"/>
  <c r="S2626" i="4"/>
  <c r="S2563" i="4"/>
  <c r="S2538" i="4"/>
  <c r="S2514" i="4"/>
  <c r="S2495" i="4"/>
  <c r="S2476" i="4"/>
  <c r="S2445" i="4"/>
  <c r="S2409" i="4"/>
  <c r="S2373" i="4"/>
  <c r="S2350" i="4"/>
  <c r="S2319" i="4"/>
  <c r="S2295" i="4"/>
  <c r="S2271" i="4"/>
  <c r="S2229" i="4"/>
  <c r="S2190" i="4"/>
  <c r="S2164" i="4"/>
  <c r="S2137" i="4"/>
  <c r="S2100" i="4"/>
  <c r="S2071" i="4"/>
  <c r="S2038" i="4"/>
  <c r="S2005" i="4"/>
  <c r="S1946" i="4"/>
  <c r="S1913" i="4"/>
  <c r="S1864" i="4"/>
  <c r="S1831" i="4"/>
  <c r="S1794" i="4"/>
  <c r="S1761" i="4"/>
  <c r="S1727" i="4"/>
  <c r="S1671" i="4"/>
  <c r="S1632" i="4"/>
  <c r="S1584" i="4"/>
  <c r="S1543" i="4"/>
  <c r="S1489" i="4"/>
  <c r="S1449" i="4"/>
  <c r="S1398" i="4"/>
  <c r="S1335" i="4"/>
  <c r="S1255" i="4"/>
  <c r="S1161" i="4"/>
  <c r="S1018" i="4"/>
  <c r="S825" i="4"/>
  <c r="S569" i="4"/>
  <c r="S2937" i="4"/>
  <c r="S2903" i="4"/>
  <c r="S2872" i="4"/>
  <c r="S2852" i="4"/>
  <c r="S2815" i="4"/>
  <c r="S2781" i="4"/>
  <c r="S2739" i="4"/>
  <c r="S2690" i="4"/>
  <c r="S2656" i="4"/>
  <c r="S2606" i="4"/>
  <c r="S2572" i="4"/>
  <c r="S2523" i="4"/>
  <c r="S2460" i="4"/>
  <c r="S2417" i="4"/>
  <c r="S2369" i="4"/>
  <c r="S2316" i="4"/>
  <c r="S2231" i="4"/>
  <c r="S2185" i="4"/>
  <c r="S2115" i="4"/>
  <c r="S2067" i="4"/>
  <c r="S1967" i="4"/>
  <c r="S1867" i="4"/>
  <c r="S1817" i="4"/>
  <c r="S1731" i="4"/>
  <c r="S1627" i="4"/>
  <c r="S1547" i="4"/>
  <c r="S1473" i="4"/>
  <c r="S1359" i="4"/>
  <c r="S1262" i="4"/>
  <c r="S1149" i="4"/>
  <c r="S1056" i="4"/>
  <c r="S939" i="4"/>
  <c r="S800" i="4"/>
  <c r="S3346" i="4"/>
  <c r="S3324" i="4"/>
  <c r="S3301" i="4"/>
  <c r="S3275" i="4"/>
  <c r="S3237" i="4"/>
  <c r="S3211" i="4"/>
  <c r="S3188" i="4"/>
  <c r="S3162" i="4"/>
  <c r="S3132" i="4"/>
  <c r="S3109" i="4"/>
  <c r="S3083" i="4"/>
  <c r="S3060" i="4"/>
  <c r="S3029" i="4"/>
  <c r="S2136" i="4"/>
  <c r="S2117" i="4"/>
  <c r="S2096" i="4"/>
  <c r="S2082" i="4"/>
  <c r="S2061" i="4"/>
  <c r="S2040" i="4"/>
  <c r="S2011" i="4"/>
  <c r="S1995" i="4"/>
  <c r="S1977" i="4"/>
  <c r="S1957" i="4"/>
  <c r="S1928" i="4"/>
  <c r="S1903" i="4"/>
  <c r="S1886" i="4"/>
  <c r="S1865" i="4"/>
  <c r="S1845" i="4"/>
  <c r="S1820" i="4"/>
  <c r="S1800" i="4"/>
  <c r="S1775" i="4"/>
  <c r="S1750" i="4"/>
  <c r="S1730" i="4"/>
  <c r="S1710" i="4"/>
  <c r="S1686" i="4"/>
  <c r="S1670" i="4"/>
  <c r="S1654" i="4"/>
  <c r="S1626" i="4"/>
  <c r="S1592" i="4"/>
  <c r="S1570" i="4"/>
  <c r="S1539" i="4"/>
  <c r="S1513" i="4"/>
  <c r="S1468" i="4"/>
  <c r="S1440" i="4"/>
  <c r="S1415" i="4"/>
  <c r="S1380" i="4"/>
  <c r="S1348" i="4"/>
  <c r="S1307" i="4"/>
  <c r="S1275" i="4"/>
  <c r="S1219" i="4"/>
  <c r="S1122" i="4"/>
  <c r="S1040" i="4"/>
  <c r="S963" i="4"/>
  <c r="S868" i="4"/>
  <c r="S790" i="4"/>
  <c r="S677" i="4"/>
  <c r="S544" i="4"/>
  <c r="S2449" i="4"/>
  <c r="S2437" i="4"/>
  <c r="S2419" i="4"/>
  <c r="S2403" i="4"/>
  <c r="S2391" i="4"/>
  <c r="S2377" i="4"/>
  <c r="S2354" i="4"/>
  <c r="S2332" i="4"/>
  <c r="S2308" i="4"/>
  <c r="S2296" i="4"/>
  <c r="S2281" i="4"/>
  <c r="S2256" i="4"/>
  <c r="S2245" i="4"/>
  <c r="S2230" i="4"/>
  <c r="S2216" i="4"/>
  <c r="S2203" i="4"/>
  <c r="S2187" i="4"/>
  <c r="S2171" i="4"/>
  <c r="S2155" i="4"/>
  <c r="S2138" i="4"/>
  <c r="S2126" i="4"/>
  <c r="S2113" i="4"/>
  <c r="S2101" i="4"/>
  <c r="S2076" i="4"/>
  <c r="S2048" i="4"/>
  <c r="S2027" i="4"/>
  <c r="S2010" i="4"/>
  <c r="S1989" i="4"/>
  <c r="S1964" i="4"/>
  <c r="S1931" i="4"/>
  <c r="S1914" i="4"/>
  <c r="S1898" i="4"/>
  <c r="S1877" i="4"/>
  <c r="S1856" i="4"/>
  <c r="S1832" i="4"/>
  <c r="S1809" i="4"/>
  <c r="S1778" i="4"/>
  <c r="S1758" i="4"/>
  <c r="S1741" i="4"/>
  <c r="S1724" i="4"/>
  <c r="S1705" i="4"/>
  <c r="S1689" i="4"/>
  <c r="S1668" i="4"/>
  <c r="S1645" i="4"/>
  <c r="S1629" i="4"/>
  <c r="S1604" i="4"/>
  <c r="S1569" i="4"/>
  <c r="S1533" i="4"/>
  <c r="S1506" i="4"/>
  <c r="S1481" i="4"/>
  <c r="S1461" i="4"/>
  <c r="S1434" i="4"/>
  <c r="S1403" i="4"/>
  <c r="S1371" i="4"/>
  <c r="S1338" i="4"/>
  <c r="S1305" i="4"/>
  <c r="S1258" i="4"/>
  <c r="S1227" i="4"/>
  <c r="S1191" i="4"/>
  <c r="S1144" i="4"/>
  <c r="S1073" i="4"/>
  <c r="S1024" i="4"/>
  <c r="S945" i="4"/>
  <c r="S850" i="4"/>
  <c r="S766" i="4"/>
  <c r="S675" i="4"/>
  <c r="S496" i="4"/>
  <c r="S2084" i="4"/>
  <c r="S2072" i="4"/>
  <c r="S2053" i="4"/>
  <c r="S2032" i="4"/>
  <c r="S2019" i="4"/>
  <c r="S2006" i="4"/>
  <c r="S1981" i="4"/>
  <c r="S1969" i="4"/>
  <c r="S1956" i="4"/>
  <c r="S1944" i="4"/>
  <c r="S1925" i="4"/>
  <c r="S1904" i="4"/>
  <c r="S1891" i="4"/>
  <c r="S1878" i="4"/>
  <c r="S1853" i="4"/>
  <c r="S1841" i="4"/>
  <c r="S1823" i="4"/>
  <c r="S1808" i="4"/>
  <c r="S1795" i="4"/>
  <c r="S1782" i="4"/>
  <c r="S1770" i="4"/>
  <c r="S1742" i="4"/>
  <c r="S1729" i="4"/>
  <c r="S1716" i="4"/>
  <c r="S1703" i="4"/>
  <c r="S1684" i="4"/>
  <c r="S1672" i="4"/>
  <c r="S1660" i="4"/>
  <c r="S1640" i="4"/>
  <c r="S1624" i="4"/>
  <c r="S1606" i="4"/>
  <c r="S1575" i="4"/>
  <c r="S1544" i="4"/>
  <c r="S1524" i="4"/>
  <c r="S1504" i="4"/>
  <c r="S1485" i="4"/>
  <c r="S1463" i="4"/>
  <c r="S1438" i="4"/>
  <c r="S1420" i="4"/>
  <c r="S1397" i="4"/>
  <c r="S1374" i="4"/>
  <c r="S1350" i="4"/>
  <c r="S1333" i="4"/>
  <c r="S1312" i="4"/>
  <c r="S1288" i="4"/>
  <c r="S1269" i="4"/>
  <c r="S1249" i="4"/>
  <c r="S1221" i="4"/>
  <c r="S1195" i="4"/>
  <c r="S1158" i="4"/>
  <c r="S1113" i="4"/>
  <c r="S1076" i="4"/>
  <c r="S1043" i="4"/>
  <c r="S982" i="4"/>
  <c r="S943" i="4"/>
  <c r="S903" i="4"/>
  <c r="S855" i="4"/>
  <c r="S796" i="4"/>
  <c r="S739" i="4"/>
  <c r="S2188" i="4"/>
  <c r="S2175" i="4"/>
  <c r="S2159" i="4"/>
  <c r="S2146" i="4"/>
  <c r="S2133" i="4"/>
  <c r="S2114" i="4"/>
  <c r="S2092" i="4"/>
  <c r="S2077" i="4"/>
  <c r="S2057" i="4"/>
  <c r="S2036" i="4"/>
  <c r="S2007" i="4"/>
  <c r="S1990" i="4"/>
  <c r="S1970" i="4"/>
  <c r="S1948" i="4"/>
  <c r="S1920" i="4"/>
  <c r="S1899" i="4"/>
  <c r="S1882" i="4"/>
  <c r="S1861" i="4"/>
  <c r="S1837" i="4"/>
  <c r="S1815" i="4"/>
  <c r="S1796" i="4"/>
  <c r="S1767" i="4"/>
  <c r="S1746" i="4"/>
  <c r="S1725" i="4"/>
  <c r="S1702" i="4"/>
  <c r="S1682" i="4"/>
  <c r="S1665" i="4"/>
  <c r="S1650" i="4"/>
  <c r="S1621" i="4"/>
  <c r="S1586" i="4"/>
  <c r="S1562" i="4"/>
  <c r="S1534" i="4"/>
  <c r="S1498" i="4"/>
  <c r="S1462" i="4"/>
  <c r="S1435" i="4"/>
  <c r="S1409" i="4"/>
  <c r="S1372" i="4"/>
  <c r="S1339" i="4"/>
  <c r="S1298" i="4"/>
  <c r="S1266" i="4"/>
  <c r="S1211" i="4"/>
  <c r="S1110" i="4"/>
  <c r="S1025" i="4"/>
  <c r="S946" i="4"/>
  <c r="S851" i="4"/>
  <c r="S767" i="4"/>
  <c r="S654" i="4"/>
  <c r="S497" i="4"/>
  <c r="S2446" i="4"/>
  <c r="S2434" i="4"/>
  <c r="S2415" i="4"/>
  <c r="S2400" i="4"/>
  <c r="S2388" i="4"/>
  <c r="S2374" i="4"/>
  <c r="S2348" i="4"/>
  <c r="S2329" i="4"/>
  <c r="S2305" i="4"/>
  <c r="S2293" i="4"/>
  <c r="S2278" i="4"/>
  <c r="S2253" i="4"/>
  <c r="S2242" i="4"/>
  <c r="S828" i="4"/>
  <c r="S811" i="4"/>
  <c r="S786" i="4"/>
  <c r="S768" i="4"/>
  <c r="S751" i="4"/>
  <c r="S730" i="4"/>
  <c r="S709" i="4"/>
  <c r="S691" i="4"/>
  <c r="S670" i="4"/>
  <c r="S649" i="4"/>
  <c r="S626" i="4"/>
  <c r="S604" i="4"/>
  <c r="S578" i="4"/>
  <c r="S536" i="4"/>
  <c r="S487" i="4"/>
  <c r="S425" i="4"/>
  <c r="S390" i="4"/>
  <c r="S341" i="4"/>
  <c r="S616" i="4"/>
  <c r="S593" i="4"/>
  <c r="S553" i="4"/>
  <c r="S517" i="4"/>
  <c r="S480" i="4"/>
  <c r="S450" i="4"/>
  <c r="S416" i="4"/>
  <c r="S364" i="4"/>
  <c r="S2995" i="4"/>
  <c r="S2960" i="4"/>
  <c r="S2916" i="4"/>
  <c r="S2880" i="4"/>
  <c r="S2813" i="4"/>
  <c r="S2788" i="4"/>
  <c r="S2743" i="4"/>
  <c r="S2718" i="4"/>
  <c r="S2696" i="4"/>
  <c r="S2667" i="4"/>
  <c r="S2622" i="4"/>
  <c r="S2593" i="4"/>
  <c r="S2488" i="4"/>
  <c r="S3364" i="4"/>
  <c r="S3345" i="4"/>
  <c r="S3330" i="4"/>
  <c r="S3315" i="4"/>
  <c r="S3300" i="4"/>
  <c r="S3281" i="4"/>
  <c r="S3266" i="4"/>
  <c r="S3251" i="4"/>
  <c r="S3236" i="4"/>
  <c r="S3217" i="4"/>
  <c r="S3202" i="4"/>
  <c r="S3187" i="4"/>
  <c r="S3172" i="4"/>
  <c r="S3153" i="4"/>
  <c r="S3138" i="4"/>
  <c r="S3123" i="4"/>
  <c r="S3108" i="4"/>
  <c r="S3089" i="4"/>
  <c r="S3074" i="4"/>
  <c r="S3059" i="4"/>
  <c r="S3044" i="4"/>
  <c r="S3028" i="4"/>
  <c r="S3008" i="4"/>
  <c r="S2983" i="4"/>
  <c r="S2959" i="4"/>
  <c r="S2940" i="4"/>
  <c r="S2915" i="4"/>
  <c r="S2896" i="4"/>
  <c r="S2871" i="4"/>
  <c r="S2853" i="4"/>
  <c r="S2837" i="4"/>
  <c r="S2816" i="4"/>
  <c r="S2795" i="4"/>
  <c r="S2766" i="4"/>
  <c r="S2750" i="4"/>
  <c r="S2733" i="4"/>
  <c r="S2712" i="4"/>
  <c r="S2683" i="4"/>
  <c r="S2662" i="4"/>
  <c r="S2641" i="4"/>
  <c r="S2621" i="4"/>
  <c r="S2603" i="4"/>
  <c r="S2566" i="4"/>
  <c r="S2546" i="4"/>
  <c r="S2529" i="4"/>
  <c r="S2513" i="4"/>
  <c r="S2498" i="4"/>
  <c r="S2475" i="4"/>
  <c r="S2451" i="4"/>
  <c r="S2420" i="4"/>
  <c r="S2390" i="4"/>
  <c r="S2361" i="4"/>
  <c r="S2325" i="4"/>
  <c r="S2276" i="4"/>
  <c r="S2252" i="4"/>
  <c r="S2228" i="4"/>
  <c r="S2201" i="4"/>
  <c r="S2157" i="4"/>
  <c r="S2118" i="4"/>
  <c r="S2087" i="4"/>
  <c r="S2054" i="4"/>
  <c r="S2020" i="4"/>
  <c r="S1971" i="4"/>
  <c r="S1937" i="4"/>
  <c r="S1887" i="4"/>
  <c r="S1854" i="4"/>
  <c r="S1811" i="4"/>
  <c r="S1768" i="4"/>
  <c r="S1718" i="4"/>
  <c r="S1662" i="4"/>
  <c r="S1603" i="4"/>
  <c r="S1541" i="4"/>
  <c r="S1499" i="4"/>
  <c r="S1426" i="4"/>
  <c r="S1367" i="4"/>
  <c r="S1301" i="4"/>
  <c r="S1222" i="4"/>
  <c r="S1116" i="4"/>
  <c r="S985" i="4"/>
  <c r="S859" i="4"/>
  <c r="S686" i="4"/>
  <c r="S308" i="4"/>
  <c r="S3019" i="4"/>
  <c r="S3005" i="4"/>
  <c r="S2990" i="4"/>
  <c r="S2972" i="4"/>
  <c r="S2957" i="4"/>
  <c r="S2939" i="4"/>
  <c r="S2924" i="4"/>
  <c r="S2910" i="4"/>
  <c r="S2891" i="4"/>
  <c r="S2873" i="4"/>
  <c r="S2854" i="4"/>
  <c r="S2842" i="4"/>
  <c r="S2829" i="4"/>
  <c r="S2817" i="4"/>
  <c r="S2798" i="4"/>
  <c r="S2776" i="4"/>
  <c r="S2763" i="4"/>
  <c r="S2745" i="4"/>
  <c r="S2726" i="4"/>
  <c r="S2714" i="4"/>
  <c r="S2701" i="4"/>
  <c r="S2689" i="4"/>
  <c r="S2670" i="4"/>
  <c r="S2648" i="4"/>
  <c r="S2635" i="4"/>
  <c r="S2617" i="4"/>
  <c r="S2598" i="4"/>
  <c r="S2586" i="4"/>
  <c r="S2573" i="4"/>
  <c r="S2561" i="4"/>
  <c r="S2542" i="4"/>
  <c r="S2515" i="4"/>
  <c r="S2494" i="4"/>
  <c r="S2468" i="4"/>
  <c r="S2456" i="4"/>
  <c r="S2441" i="4"/>
  <c r="S2416" i="4"/>
  <c r="S2398" i="4"/>
  <c r="S2386" i="4"/>
  <c r="S2371" i="4"/>
  <c r="S2358" i="4"/>
  <c r="S2343" i="4"/>
  <c r="S2330" i="4"/>
  <c r="S2318" i="4"/>
  <c r="S2306" i="4"/>
  <c r="S2287" i="4"/>
  <c r="S2272" i="4"/>
  <c r="S2260" i="4"/>
  <c r="S2246" i="4"/>
  <c r="S2217" i="4"/>
  <c r="S2195" i="4"/>
  <c r="S2181" i="4"/>
  <c r="S2166" i="4"/>
  <c r="S2152" i="4"/>
  <c r="S2139" i="4"/>
  <c r="S2127" i="4"/>
  <c r="S2099" i="4"/>
  <c r="S2086" i="4"/>
  <c r="S2065" i="4"/>
  <c r="S2044" i="4"/>
  <c r="S2015" i="4"/>
  <c r="S1999" i="4"/>
  <c r="S1982" i="4"/>
  <c r="S1961" i="4"/>
  <c r="S1932" i="4"/>
  <c r="S1911" i="4"/>
  <c r="S682" i="4"/>
  <c r="S636" i="4"/>
  <c r="S556" i="4"/>
  <c r="S421" i="4"/>
  <c r="S1392" i="4"/>
  <c r="S1369" i="4"/>
  <c r="S1336" i="4"/>
  <c r="S1311" i="4"/>
  <c r="S1287" i="4"/>
  <c r="S1260" i="4"/>
  <c r="S1228" i="4"/>
  <c r="S1194" i="4"/>
  <c r="S1164" i="4"/>
  <c r="S1135" i="4"/>
  <c r="S1112" i="4"/>
  <c r="S1087" i="4"/>
  <c r="S1058" i="4"/>
  <c r="S1035" i="4"/>
  <c r="S989" i="4"/>
  <c r="S949" i="4"/>
  <c r="S918" i="4"/>
  <c r="S886" i="4"/>
  <c r="S837" i="4"/>
  <c r="S783" i="4"/>
  <c r="S738" i="4"/>
  <c r="S693" i="4"/>
  <c r="S634" i="4"/>
  <c r="S532" i="4"/>
  <c r="S383" i="4"/>
  <c r="S1622" i="4"/>
  <c r="S1600" i="4"/>
  <c r="S1583" i="4"/>
  <c r="S1571" i="4"/>
  <c r="S1560" i="4"/>
  <c r="S1548" i="4"/>
  <c r="S1529" i="4"/>
  <c r="S1505" i="4"/>
  <c r="S1494" i="4"/>
  <c r="S1483" i="4"/>
  <c r="S1469" i="4"/>
  <c r="S1445" i="4"/>
  <c r="S1433" i="4"/>
  <c r="S1413" i="4"/>
  <c r="S1401" i="4"/>
  <c r="S1388" i="4"/>
  <c r="S1370" i="4"/>
  <c r="S1349" i="4"/>
  <c r="S1331" i="4"/>
  <c r="S1315" i="4"/>
  <c r="S1297" i="4"/>
  <c r="S1282" i="4"/>
  <c r="S1267" i="4"/>
  <c r="S1253" i="4"/>
  <c r="S1241" i="4"/>
  <c r="S1229" i="4"/>
  <c r="S1216" i="4"/>
  <c r="S1204" i="4"/>
  <c r="S1178" i="4"/>
  <c r="S1166" i="4"/>
  <c r="S1151" i="4"/>
  <c r="S1121" i="4"/>
  <c r="S1106" i="4"/>
  <c r="S1086" i="4"/>
  <c r="S1066" i="4"/>
  <c r="S1041" i="4"/>
  <c r="S1012" i="4"/>
  <c r="S988" i="4"/>
  <c r="S972" i="4"/>
  <c r="S933" i="4"/>
  <c r="S909" i="4"/>
  <c r="S882" i="4"/>
  <c r="S866" i="4"/>
  <c r="S849" i="4"/>
  <c r="S832" i="4"/>
  <c r="S805" i="4"/>
  <c r="S782" i="4"/>
  <c r="S754" i="4"/>
  <c r="S725" i="4"/>
  <c r="S702" i="4"/>
  <c r="S674" i="4"/>
  <c r="S651" i="4"/>
  <c r="S615" i="4"/>
  <c r="S539" i="4"/>
  <c r="S464" i="4"/>
  <c r="S371" i="4"/>
  <c r="S2227" i="4"/>
  <c r="S2213" i="4"/>
  <c r="S2200" i="4"/>
  <c r="S2180" i="4"/>
  <c r="S2168" i="4"/>
  <c r="S2148" i="4"/>
  <c r="S2135" i="4"/>
  <c r="S2123" i="4"/>
  <c r="S2110" i="4"/>
  <c r="S2098" i="4"/>
  <c r="S2068" i="4"/>
  <c r="S2043" i="4"/>
  <c r="S2023" i="4"/>
  <c r="S2002" i="4"/>
  <c r="S1985" i="4"/>
  <c r="S1952" i="4"/>
  <c r="S1927" i="4"/>
  <c r="S1910" i="4"/>
  <c r="S1893" i="4"/>
  <c r="S1873" i="4"/>
  <c r="S1848" i="4"/>
  <c r="S1827" i="4"/>
  <c r="S1804" i="4"/>
  <c r="S1771" i="4"/>
  <c r="S1753" i="4"/>
  <c r="S1737" i="4"/>
  <c r="S1720" i="4"/>
  <c r="S1701" i="4"/>
  <c r="S1685" i="4"/>
  <c r="S1664" i="4"/>
  <c r="S1642" i="4"/>
  <c r="S1625" i="4"/>
  <c r="S1596" i="4"/>
  <c r="S1565" i="4"/>
  <c r="S1527" i="4"/>
  <c r="S1502" i="4"/>
  <c r="S1476" i="4"/>
  <c r="S1456" i="4"/>
  <c r="S1429" i="4"/>
  <c r="S1394" i="4"/>
  <c r="S1363" i="4"/>
  <c r="S1330" i="4"/>
  <c r="S1289" i="4"/>
  <c r="S1251" i="4"/>
  <c r="S1218" i="4"/>
  <c r="S1179" i="4"/>
  <c r="S1132" i="4"/>
  <c r="S1061" i="4"/>
  <c r="S993" i="4"/>
  <c r="S930" i="4"/>
  <c r="S833" i="4"/>
  <c r="S744" i="4"/>
  <c r="S652" i="4"/>
  <c r="S438" i="4"/>
  <c r="S2081" i="4"/>
  <c r="S2069" i="4"/>
  <c r="S2050" i="4"/>
  <c r="S2028" i="4"/>
  <c r="S2016" i="4"/>
  <c r="S1997" i="4"/>
  <c r="S1978" i="4"/>
  <c r="S1966" i="4"/>
  <c r="S1953" i="4"/>
  <c r="S1941" i="4"/>
  <c r="S1922" i="4"/>
  <c r="S1900" i="4"/>
  <c r="S1888" i="4"/>
  <c r="S1869" i="4"/>
  <c r="S1850" i="4"/>
  <c r="S1835" i="4"/>
  <c r="S1819" i="4"/>
  <c r="S1805" i="4"/>
  <c r="S1791" i="4"/>
  <c r="S1779" i="4"/>
  <c r="S577" i="4"/>
  <c r="S1890" i="4"/>
  <c r="S1870" i="4"/>
  <c r="S1852" i="4"/>
  <c r="S1828" i="4"/>
  <c r="S1806" i="4"/>
  <c r="S1783" i="4"/>
  <c r="S1755" i="4"/>
  <c r="S1734" i="4"/>
  <c r="S1717" i="4"/>
  <c r="S1690" i="4"/>
  <c r="S1673" i="4"/>
  <c r="S1658" i="4"/>
  <c r="S1630" i="4"/>
  <c r="S1601" i="4"/>
  <c r="S1576" i="4"/>
  <c r="S1546" i="4"/>
  <c r="S1518" i="4"/>
  <c r="S1477" i="4"/>
  <c r="S1446" i="4"/>
  <c r="S1425" i="4"/>
  <c r="S1395" i="4"/>
  <c r="S1356" i="4"/>
  <c r="S1314" i="4"/>
  <c r="S1283" i="4"/>
  <c r="S1236" i="4"/>
  <c r="S1133" i="4"/>
  <c r="S1085" i="4"/>
  <c r="S995" i="4"/>
  <c r="S899" i="4"/>
  <c r="S813" i="4"/>
  <c r="S699" i="4"/>
  <c r="S591" i="4"/>
  <c r="S2440" i="4"/>
  <c r="S2422" i="4"/>
  <c r="S2407" i="4"/>
  <c r="S2394" i="4"/>
  <c r="S2382" i="4"/>
  <c r="S2357" i="4"/>
  <c r="S2342" i="4"/>
  <c r="S2317" i="4"/>
  <c r="S2299" i="4"/>
  <c r="S2284" i="4"/>
  <c r="S2265" i="4"/>
  <c r="S2248" i="4"/>
  <c r="S2236" i="4"/>
  <c r="S2220" i="4"/>
  <c r="S2207" i="4"/>
  <c r="S2194" i="4"/>
  <c r="S2174" i="4"/>
  <c r="S2162" i="4"/>
  <c r="S2142" i="4"/>
  <c r="S2129" i="4"/>
  <c r="S2116" i="4"/>
  <c r="S2104" i="4"/>
  <c r="S2085" i="4"/>
  <c r="S2056" i="4"/>
  <c r="S2031" i="4"/>
  <c r="S2014" i="4"/>
  <c r="S1993" i="4"/>
  <c r="S1973" i="4"/>
  <c r="S1936" i="4"/>
  <c r="S1918" i="4"/>
  <c r="S1902" i="4"/>
  <c r="S1885" i="4"/>
  <c r="S1860" i="4"/>
  <c r="S1836" i="4"/>
  <c r="S1814" i="4"/>
  <c r="S1787" i="4"/>
  <c r="S1762" i="4"/>
  <c r="S1745" i="4"/>
  <c r="S1728" i="4"/>
  <c r="S1709" i="4"/>
  <c r="S1693" i="4"/>
  <c r="S1676" i="4"/>
  <c r="S1649" i="4"/>
  <c r="S1633" i="4"/>
  <c r="S1609" i="4"/>
  <c r="S1581" i="4"/>
  <c r="S1538" i="4"/>
  <c r="S1511" i="4"/>
  <c r="S1490" i="4"/>
  <c r="S1466" i="4"/>
  <c r="S1444" i="4"/>
  <c r="S1414" i="4"/>
  <c r="S1379" i="4"/>
  <c r="S1347" i="4"/>
  <c r="S1313" i="4"/>
  <c r="S1274" i="4"/>
  <c r="S1234" i="4"/>
  <c r="S1202" i="4"/>
  <c r="S1155" i="4"/>
  <c r="S1084" i="4"/>
  <c r="S1038" i="4"/>
  <c r="S962" i="4"/>
  <c r="S883" i="4"/>
  <c r="S789" i="4"/>
  <c r="S698" i="4"/>
  <c r="S590" i="4"/>
  <c r="S2075" i="4"/>
  <c r="S2063" i="4"/>
  <c r="S2035" i="4"/>
  <c r="S2022" i="4"/>
  <c r="S2009" i="4"/>
  <c r="S1991" i="4"/>
  <c r="S1972" i="4"/>
  <c r="S1960" i="4"/>
  <c r="S1947" i="4"/>
  <c r="S1935" i="4"/>
  <c r="S1907" i="4"/>
  <c r="S1894" i="4"/>
  <c r="S1881" i="4"/>
  <c r="S1863" i="4"/>
  <c r="S1844" i="4"/>
  <c r="S1826" i="4"/>
  <c r="S1812" i="4"/>
  <c r="S1798" i="4"/>
  <c r="S1785" i="4"/>
  <c r="S1773" i="4"/>
  <c r="S1754" i="4"/>
  <c r="S1732" i="4"/>
  <c r="S1719" i="4"/>
  <c r="S1706" i="4"/>
  <c r="S1691" i="4"/>
  <c r="S1675" i="4"/>
  <c r="S1663" i="4"/>
  <c r="S1643" i="4"/>
  <c r="S1631" i="4"/>
  <c r="S1760" i="4"/>
  <c r="S1739" i="4"/>
  <c r="S1726" i="4"/>
  <c r="S1713" i="4"/>
  <c r="S1699" i="4"/>
  <c r="S1681" i="4"/>
  <c r="S1669" i="4"/>
  <c r="S1657" i="4"/>
  <c r="S1637" i="4"/>
  <c r="S1620" i="4"/>
  <c r="S1602" i="4"/>
  <c r="S1561" i="4"/>
  <c r="S1540" i="4"/>
  <c r="S1516" i="4"/>
  <c r="S1501" i="4"/>
  <c r="S1482" i="4"/>
  <c r="S1455" i="4"/>
  <c r="S1431" i="4"/>
  <c r="S1411" i="4"/>
  <c r="S1393" i="4"/>
  <c r="S1366" i="4"/>
  <c r="S1345" i="4"/>
  <c r="S1329" i="4"/>
  <c r="S1308" i="4"/>
  <c r="S1284" i="4"/>
  <c r="S1265" i="4"/>
  <c r="S1245" i="4"/>
  <c r="S1217" i="4"/>
  <c r="S1189" i="4"/>
  <c r="S1142" i="4"/>
  <c r="S1094" i="4"/>
  <c r="S1071" i="4"/>
  <c r="S1007" i="4"/>
  <c r="S974" i="4"/>
  <c r="S936" i="4"/>
  <c r="S895" i="4"/>
  <c r="S846" i="4"/>
  <c r="S784" i="4"/>
  <c r="S728" i="4"/>
  <c r="S671" i="4"/>
  <c r="S619" i="4"/>
  <c r="S533" i="4"/>
  <c r="S384" i="4"/>
  <c r="S1389" i="4"/>
  <c r="S1357" i="4"/>
  <c r="S1332" i="4"/>
  <c r="S1304" i="4"/>
  <c r="S1280" i="4"/>
  <c r="S1252" i="4"/>
  <c r="S1215" i="4"/>
  <c r="S1188" i="4"/>
  <c r="S1152" i="4"/>
  <c r="S1129" i="4"/>
  <c r="S1107" i="4"/>
  <c r="S1081" i="4"/>
  <c r="S1053" i="4"/>
  <c r="S1021" i="4"/>
  <c r="S973" i="4"/>
  <c r="S942" i="4"/>
  <c r="S910" i="4"/>
  <c r="S871" i="4"/>
  <c r="S829" i="4"/>
  <c r="S771" i="4"/>
  <c r="S726" i="4"/>
  <c r="S681" i="4"/>
  <c r="S618" i="4"/>
  <c r="S483" i="4"/>
  <c r="S332" i="4"/>
  <c r="S1619" i="4"/>
  <c r="S1597" i="4"/>
  <c r="S1580" i="4"/>
  <c r="S1568" i="4"/>
  <c r="S1557" i="4"/>
  <c r="S1545" i="4"/>
  <c r="S1520" i="4"/>
  <c r="S1503" i="4"/>
  <c r="S1491" i="4"/>
  <c r="S1478" i="4"/>
  <c r="S1460" i="4"/>
  <c r="S1442" i="4"/>
  <c r="S1422" i="4"/>
  <c r="S1410" i="4"/>
  <c r="S1399" i="4"/>
  <c r="S1385" i="4"/>
  <c r="S1365" i="4"/>
  <c r="S1346" i="4"/>
  <c r="S1328" i="4"/>
  <c r="S1309" i="4"/>
  <c r="S1294" i="4"/>
  <c r="S1279" i="4"/>
  <c r="S1264" i="4"/>
  <c r="S1250" i="4"/>
  <c r="S1238" i="4"/>
  <c r="S1226" i="4"/>
  <c r="S1213" i="4"/>
  <c r="S1193" i="4"/>
  <c r="S1175" i="4"/>
  <c r="S1163" i="4"/>
  <c r="S1146" i="4"/>
  <c r="S1118" i="4"/>
  <c r="S1103" i="4"/>
  <c r="S1075" i="4"/>
  <c r="S1063" i="4"/>
  <c r="S1034" i="4"/>
  <c r="S1008" i="4"/>
  <c r="S984" i="4"/>
  <c r="S952" i="4"/>
  <c r="S925" i="4"/>
  <c r="S905" i="4"/>
  <c r="S878" i="4"/>
  <c r="S862" i="4"/>
  <c r="S845" i="4"/>
  <c r="S827" i="4"/>
  <c r="S799" i="4"/>
  <c r="S776" i="4"/>
  <c r="S748" i="4"/>
  <c r="S719" i="4"/>
  <c r="S697" i="4"/>
  <c r="S668" i="4"/>
  <c r="S639" i="4"/>
  <c r="S597" i="4"/>
  <c r="S503" i="4"/>
  <c r="S430" i="4"/>
  <c r="S321" i="4"/>
  <c r="S1192" i="4"/>
  <c r="S1177" i="4"/>
  <c r="S1165" i="4"/>
  <c r="S1153" i="4"/>
  <c r="S1143" i="4"/>
  <c r="S1125" i="4"/>
  <c r="S1114" i="4"/>
  <c r="S1102" i="4"/>
  <c r="S1089" i="4"/>
  <c r="S1074" i="4"/>
  <c r="S1057" i="4"/>
  <c r="S1047" i="4"/>
  <c r="S1026" i="4"/>
  <c r="S1011" i="4"/>
  <c r="S987" i="4"/>
  <c r="S971" i="4"/>
  <c r="S951" i="4"/>
  <c r="S928" i="4"/>
  <c r="S904" i="4"/>
  <c r="S885" i="4"/>
  <c r="S869" i="4"/>
  <c r="S852" i="4"/>
  <c r="S835" i="4"/>
  <c r="S814" i="4"/>
  <c r="S792" i="4"/>
  <c r="S763" i="4"/>
  <c r="S735" i="4"/>
  <c r="S712" i="4"/>
  <c r="S684" i="4"/>
  <c r="S655" i="4"/>
  <c r="S632" i="4"/>
  <c r="S595" i="4"/>
  <c r="S538" i="4"/>
  <c r="S490" i="4"/>
  <c r="S394" i="4"/>
  <c r="S1036" i="4"/>
  <c r="S1023" i="4"/>
  <c r="S1009" i="4"/>
  <c r="S994" i="4"/>
  <c r="S969" i="4"/>
  <c r="S958" i="4"/>
  <c r="S935" i="4"/>
  <c r="S923" i="4"/>
  <c r="S901" i="4"/>
  <c r="S887" i="4"/>
  <c r="S872" i="4"/>
  <c r="S561" i="4"/>
  <c r="S549" i="4"/>
  <c r="S531" i="4"/>
  <c r="S519" i="4"/>
  <c r="S507" i="4"/>
  <c r="S489" i="4"/>
  <c r="S474" i="4"/>
  <c r="S453" i="4"/>
  <c r="S432" i="4"/>
  <c r="S415" i="4"/>
  <c r="S396" i="4"/>
  <c r="S368" i="4"/>
  <c r="S330" i="4"/>
  <c r="S305" i="4"/>
  <c r="S817" i="4"/>
  <c r="S791" i="4"/>
  <c r="S772" i="4"/>
  <c r="S753" i="4"/>
  <c r="S727" i="4"/>
  <c r="S708" i="4"/>
  <c r="S689" i="4"/>
  <c r="S663" i="4"/>
  <c r="S644" i="4"/>
  <c r="S627" i="4"/>
  <c r="S613" i="4"/>
  <c r="S596" i="4"/>
  <c r="S582" i="4"/>
  <c r="S570" i="4"/>
  <c r="S557" i="4"/>
  <c r="S545" i="4"/>
  <c r="S530" i="4"/>
  <c r="S518" i="4"/>
  <c r="S506" i="4"/>
  <c r="S488" i="4"/>
  <c r="S473" i="4"/>
  <c r="S456" i="4"/>
  <c r="S440" i="4"/>
  <c r="S413" i="4"/>
  <c r="S392" i="4"/>
  <c r="S354" i="4"/>
  <c r="S329" i="4"/>
  <c r="S370" i="4"/>
  <c r="S357" i="4"/>
  <c r="S339" i="4"/>
  <c r="S314" i="4"/>
  <c r="S301" i="4"/>
  <c r="S459" i="4"/>
  <c r="S441" i="4"/>
  <c r="S418" i="4"/>
  <c r="S404" i="4"/>
  <c r="S382" i="4"/>
  <c r="S369" i="4"/>
  <c r="S1612" i="4"/>
  <c r="S1591" i="4"/>
  <c r="S1549" i="4"/>
  <c r="S1528" i="4"/>
  <c r="S1507" i="4"/>
  <c r="S1492" i="4"/>
  <c r="S1467" i="4"/>
  <c r="S1443" i="4"/>
  <c r="S1423" i="4"/>
  <c r="S1400" i="4"/>
  <c r="S1378" i="4"/>
  <c r="S1354" i="4"/>
  <c r="S1337" i="4"/>
  <c r="S1320" i="4"/>
  <c r="S1296" i="4"/>
  <c r="S1273" i="4"/>
  <c r="S1257" i="4"/>
  <c r="S1225" i="4"/>
  <c r="S1205" i="4"/>
  <c r="S1170" i="4"/>
  <c r="S1130" i="4"/>
  <c r="S1082" i="4"/>
  <c r="S1054" i="4"/>
  <c r="S990" i="4"/>
  <c r="S950" i="4"/>
  <c r="S912" i="4"/>
  <c r="S880" i="4"/>
  <c r="S808" i="4"/>
  <c r="S750" i="4"/>
  <c r="S706" i="4"/>
  <c r="S648" i="4"/>
  <c r="S581" i="4"/>
  <c r="S484" i="4"/>
  <c r="S1377" i="4"/>
  <c r="S1344" i="4"/>
  <c r="S1316" i="4"/>
  <c r="S1292" i="4"/>
  <c r="S1268" i="4"/>
  <c r="S1237" i="4"/>
  <c r="S1200" i="4"/>
  <c r="S1176" i="4"/>
  <c r="S1141" i="4"/>
  <c r="S1119" i="4"/>
  <c r="S1093" i="4"/>
  <c r="S1064" i="4"/>
  <c r="S1042" i="4"/>
  <c r="S1005" i="4"/>
  <c r="S957" i="4"/>
  <c r="S927" i="4"/>
  <c r="S894" i="4"/>
  <c r="S854" i="4"/>
  <c r="S795" i="4"/>
  <c r="S749" i="4"/>
  <c r="S703" i="4"/>
  <c r="S646" i="4"/>
  <c r="S580" i="4"/>
  <c r="S420" i="4"/>
  <c r="S1605" i="4"/>
  <c r="S1585" i="4"/>
  <c r="S1574" i="4"/>
  <c r="S1563" i="4"/>
  <c r="S1551" i="4"/>
  <c r="S1532" i="4"/>
  <c r="S1508" i="4"/>
  <c r="S1497" i="4"/>
  <c r="S1486" i="4"/>
  <c r="S1472" i="4"/>
  <c r="S1448" i="4"/>
  <c r="S1436" i="4"/>
  <c r="S1416" i="4"/>
  <c r="S1404" i="4"/>
  <c r="S1196" i="4"/>
  <c r="S857" i="4"/>
  <c r="S831" i="4"/>
  <c r="S815" i="4"/>
  <c r="S794" i="4"/>
  <c r="S773" i="4"/>
  <c r="S755" i="4"/>
  <c r="S734" i="4"/>
  <c r="S713" i="4"/>
  <c r="S696" i="4"/>
  <c r="S678" i="4"/>
  <c r="S653" i="4"/>
  <c r="S635" i="4"/>
  <c r="S608" i="4"/>
  <c r="S584" i="4"/>
  <c r="S547" i="4"/>
  <c r="S500" i="4"/>
  <c r="S435" i="4"/>
  <c r="S398" i="4"/>
  <c r="S352" i="4"/>
  <c r="S621" i="4"/>
  <c r="S598" i="4"/>
  <c r="S565" i="4"/>
  <c r="S529" i="4"/>
  <c r="S493" i="4"/>
  <c r="S458" i="4"/>
  <c r="S424" i="4"/>
  <c r="S377" i="4"/>
  <c r="S302" i="4"/>
  <c r="S583" i="4"/>
  <c r="S564" i="4"/>
  <c r="S552" i="4"/>
  <c r="S540" i="4"/>
  <c r="S522" i="4"/>
  <c r="S510" i="4"/>
  <c r="S492" i="4"/>
  <c r="S479" i="4"/>
  <c r="S457" i="4"/>
  <c r="S436" i="4"/>
  <c r="S419" i="4"/>
  <c r="S401" i="4"/>
  <c r="S374" i="4"/>
  <c r="S337" i="4"/>
  <c r="S312" i="4"/>
  <c r="S820" i="4"/>
  <c r="S801" i="4"/>
  <c r="S775" i="4"/>
  <c r="S756" i="4"/>
  <c r="S737" i="4"/>
  <c r="S711" i="4"/>
  <c r="S692" i="4"/>
  <c r="S673" i="4"/>
  <c r="S647" i="4"/>
  <c r="S631" i="4"/>
  <c r="S617" i="4"/>
  <c r="S600" i="4"/>
  <c r="S585" i="4"/>
  <c r="S573" i="4"/>
  <c r="S560" i="4"/>
  <c r="S548" i="4"/>
  <c r="S534" i="4"/>
  <c r="S521" i="4"/>
  <c r="S509" i="4"/>
  <c r="S494" i="4"/>
  <c r="S476" i="4"/>
  <c r="S460" i="4"/>
  <c r="S445" i="4"/>
  <c r="S422" i="4"/>
  <c r="S399" i="4"/>
  <c r="S373" i="4"/>
  <c r="S336" i="4"/>
  <c r="S376" i="4"/>
  <c r="S360" i="4"/>
  <c r="S345" i="4"/>
  <c r="S323" i="4"/>
  <c r="S304" i="4"/>
  <c r="S462" i="4"/>
  <c r="S447" i="4"/>
  <c r="S427" i="4"/>
  <c r="S407" i="4"/>
  <c r="S387" i="4"/>
  <c r="S372" i="4"/>
  <c r="S359" i="4"/>
  <c r="S344" i="4"/>
  <c r="S331" i="4"/>
  <c r="S319" i="4"/>
  <c r="S356" i="4"/>
  <c r="S342" i="4"/>
  <c r="S328" i="4"/>
  <c r="S316" i="4"/>
  <c r="S303" i="4"/>
  <c r="S1756" i="4"/>
  <c r="S2364" i="4"/>
  <c r="S2703" i="4"/>
  <c r="S3007" i="4"/>
  <c r="S3141" i="4"/>
  <c r="S3269" i="4"/>
  <c r="S3329" i="4"/>
  <c r="S1173" i="4"/>
  <c r="S1790" i="4"/>
  <c r="S2412" i="4"/>
  <c r="S2736" i="4"/>
  <c r="S3016" i="4"/>
  <c r="S3149" i="4"/>
  <c r="S3272" i="4"/>
  <c r="S3332" i="4"/>
  <c r="S1376" i="4"/>
  <c r="S2167" i="4"/>
  <c r="S2569" i="4"/>
  <c r="S2944" i="4"/>
  <c r="S3096" i="4"/>
  <c r="S3224" i="4"/>
  <c r="S3307" i="4"/>
  <c r="S3370" i="4"/>
  <c r="S2958" i="4"/>
  <c r="S2997" i="4"/>
  <c r="S1892" i="4"/>
  <c r="S3164" i="4"/>
  <c r="S3194" i="4"/>
  <c r="S3360" i="4"/>
  <c r="S1391" i="4"/>
  <c r="S1373" i="4"/>
  <c r="S1358" i="4"/>
  <c r="S1340" i="4"/>
  <c r="S1318" i="4"/>
  <c r="S1303" i="4"/>
  <c r="S1285" i="4"/>
  <c r="S1271" i="4"/>
  <c r="S1256" i="4"/>
  <c r="S1244" i="4"/>
  <c r="S1232" i="4"/>
  <c r="S1220" i="4"/>
  <c r="S1207" i="4"/>
  <c r="S1181" i="4"/>
  <c r="S1169" i="4"/>
  <c r="S1154" i="4"/>
  <c r="S1134" i="4"/>
  <c r="S1109" i="4"/>
  <c r="S1096" i="4"/>
  <c r="S1069" i="4"/>
  <c r="S1050" i="4"/>
  <c r="S1016" i="4"/>
  <c r="S996" i="4"/>
  <c r="S976" i="4"/>
  <c r="S937" i="4"/>
  <c r="S913" i="4"/>
  <c r="S889" i="4"/>
  <c r="S870" i="4"/>
  <c r="S853" i="4"/>
  <c r="S836" i="4"/>
  <c r="S810" i="4"/>
  <c r="S787" i="4"/>
  <c r="S1180" i="4"/>
  <c r="S1168" i="4"/>
  <c r="S1156" i="4"/>
  <c r="S1145" i="4"/>
  <c r="S1128" i="4"/>
  <c r="S1117" i="4"/>
  <c r="S1105" i="4"/>
  <c r="S1092" i="4"/>
  <c r="S1077" i="4"/>
  <c r="S1062" i="4"/>
  <c r="S1049" i="4"/>
  <c r="S1029" i="4"/>
  <c r="S1015" i="4"/>
  <c r="S992" i="4"/>
  <c r="S975" i="4"/>
  <c r="S956" i="4"/>
  <c r="S940" i="4"/>
  <c r="S908" i="4"/>
  <c r="S892" i="4"/>
  <c r="S873" i="4"/>
  <c r="S856" i="4"/>
  <c r="S839" i="4"/>
  <c r="S821" i="4"/>
  <c r="S797" i="4"/>
  <c r="S770" i="4"/>
  <c r="S741" i="4"/>
  <c r="S718" i="4"/>
  <c r="S690" i="4"/>
  <c r="S661" i="4"/>
  <c r="S638" i="4"/>
  <c r="S605" i="4"/>
  <c r="S550" i="4"/>
  <c r="S502" i="4"/>
  <c r="S429" i="4"/>
  <c r="S1039" i="4"/>
  <c r="S1028" i="4"/>
  <c r="S1014" i="4"/>
  <c r="S997" i="4"/>
  <c r="S978" i="4"/>
  <c r="S961" i="4"/>
  <c r="S938" i="4"/>
  <c r="S926" i="4"/>
  <c r="S911" i="4"/>
  <c r="S890" i="4"/>
  <c r="S876" i="4"/>
  <c r="S860" i="4"/>
  <c r="S841" i="4"/>
  <c r="S819" i="4"/>
  <c r="S798" i="4"/>
  <c r="S777" i="4"/>
  <c r="S760" i="4"/>
  <c r="S742" i="4"/>
  <c r="S717" i="4"/>
  <c r="S700" i="4"/>
  <c r="S683" i="4"/>
  <c r="S658" i="4"/>
  <c r="S640" i="4"/>
  <c r="S612" i="4"/>
  <c r="S594" i="4"/>
  <c r="S559" i="4"/>
  <c r="S511" i="4"/>
  <c r="S444" i="4"/>
  <c r="S408" i="4"/>
  <c r="S365" i="4"/>
  <c r="S315" i="4"/>
  <c r="S630" i="4"/>
  <c r="S607" i="4"/>
  <c r="S571" i="4"/>
  <c r="S535" i="4"/>
  <c r="S499" i="4"/>
  <c r="S468" i="4"/>
  <c r="S433" i="4"/>
  <c r="S389" i="4"/>
  <c r="S340" i="4"/>
  <c r="S567" i="4"/>
  <c r="S555" i="4"/>
  <c r="S543" i="4"/>
  <c r="S525" i="4"/>
  <c r="S513" i="4"/>
  <c r="S495" i="4"/>
  <c r="S482" i="4"/>
  <c r="S461" i="4"/>
  <c r="S306" i="4"/>
  <c r="S1589" i="4"/>
  <c r="S2219" i="4"/>
  <c r="S2636" i="4"/>
  <c r="S2967" i="4"/>
  <c r="S3111" i="4"/>
  <c r="S3239" i="4"/>
  <c r="S3314" i="4"/>
  <c r="S1628" i="4"/>
  <c r="S2244" i="4"/>
  <c r="S2653" i="4"/>
  <c r="S2978" i="4"/>
  <c r="S3119" i="4"/>
  <c r="S3247" i="4"/>
  <c r="S3317" i="4"/>
  <c r="S1079" i="4"/>
  <c r="S2026" i="4"/>
  <c r="S2505" i="4"/>
  <c r="S2869" i="4"/>
  <c r="S3058" i="4"/>
  <c r="S3186" i="4"/>
  <c r="S3292" i="4"/>
  <c r="S3355" i="4"/>
  <c r="S2619" i="4"/>
  <c r="S3310" i="4"/>
  <c r="S2687" i="4"/>
  <c r="S3325" i="4"/>
  <c r="S3036" i="4"/>
  <c r="S2059" i="4"/>
  <c r="S2886" i="4"/>
  <c r="S758" i="4"/>
  <c r="S731" i="4"/>
  <c r="S707" i="4"/>
  <c r="S680" i="4"/>
  <c r="S656" i="4"/>
  <c r="S625" i="4"/>
  <c r="S575" i="4"/>
  <c r="S478" i="4"/>
  <c r="S395" i="4"/>
  <c r="S1199" i="4"/>
  <c r="S1184" i="4"/>
  <c r="S1171" i="4"/>
  <c r="S1159" i="4"/>
  <c r="S1148" i="4"/>
  <c r="S1131" i="4"/>
  <c r="S1120" i="4"/>
  <c r="S1108" i="4"/>
  <c r="S1095" i="4"/>
  <c r="S1080" i="4"/>
  <c r="S1065" i="4"/>
  <c r="S1052" i="4"/>
  <c r="S1037" i="4"/>
  <c r="S1019" i="4"/>
  <c r="S999" i="4"/>
  <c r="S979" i="4"/>
  <c r="S960" i="4"/>
  <c r="S944" i="4"/>
  <c r="S916" i="4"/>
  <c r="S896" i="4"/>
  <c r="S877" i="4"/>
  <c r="S861" i="4"/>
  <c r="S843" i="4"/>
  <c r="S826" i="4"/>
  <c r="S803" i="4"/>
  <c r="S774" i="4"/>
  <c r="S746" i="4"/>
  <c r="S723" i="4"/>
  <c r="S694" i="4"/>
  <c r="S667" i="4"/>
  <c r="S643" i="4"/>
  <c r="S614" i="4"/>
  <c r="S562" i="4"/>
  <c r="S514" i="4"/>
  <c r="S463" i="4"/>
  <c r="S320" i="4"/>
  <c r="S1030" i="4"/>
  <c r="S1017" i="4"/>
  <c r="S1003" i="4"/>
  <c r="S981" i="4"/>
  <c r="S964" i="4"/>
  <c r="S941" i="4"/>
  <c r="S929" i="4"/>
  <c r="S914" i="4"/>
  <c r="S893" i="4"/>
  <c r="S879" i="4"/>
  <c r="S864" i="4"/>
  <c r="S844" i="4"/>
  <c r="S824" i="4"/>
  <c r="S806" i="4"/>
  <c r="S781" i="4"/>
  <c r="S764" i="4"/>
  <c r="S747" i="4"/>
  <c r="S722" i="4"/>
  <c r="S704" i="4"/>
  <c r="S687" i="4"/>
  <c r="S666" i="4"/>
  <c r="S645" i="4"/>
  <c r="S622" i="4"/>
  <c r="S599" i="4"/>
  <c r="S572" i="4"/>
  <c r="S523" i="4"/>
  <c r="S451" i="4"/>
  <c r="S417" i="4"/>
  <c r="S378" i="4"/>
  <c r="S327" i="4"/>
  <c r="S611" i="4"/>
  <c r="S588" i="4"/>
  <c r="S541" i="4"/>
  <c r="S505" i="4"/>
  <c r="S475" i="4"/>
  <c r="S443" i="4"/>
  <c r="S397" i="4"/>
  <c r="S351" i="4"/>
  <c r="S574" i="4"/>
  <c r="S558" i="4"/>
  <c r="S546" i="4"/>
  <c r="S528" i="4"/>
  <c r="S516" i="4"/>
  <c r="S504" i="4"/>
  <c r="S486" i="4"/>
  <c r="S467" i="4"/>
  <c r="S446" i="4"/>
  <c r="S428" i="4"/>
  <c r="S410" i="4"/>
  <c r="S393" i="4"/>
  <c r="S361" i="4"/>
  <c r="S324" i="4"/>
  <c r="S807" i="4"/>
  <c r="S788" i="4"/>
  <c r="S769" i="4"/>
  <c r="S743" i="4"/>
  <c r="S724" i="4"/>
  <c r="S705" i="4"/>
  <c r="S679" i="4"/>
  <c r="S660" i="4"/>
  <c r="S641" i="4"/>
  <c r="S624" i="4"/>
  <c r="S606" i="4"/>
  <c r="S592" i="4"/>
  <c r="S579" i="4"/>
  <c r="S566" i="4"/>
  <c r="S554" i="4"/>
  <c r="S542" i="4"/>
  <c r="S527" i="4"/>
  <c r="S515" i="4"/>
  <c r="S501" i="4"/>
  <c r="S485" i="4"/>
  <c r="S470" i="4"/>
  <c r="S452" i="4"/>
  <c r="S431" i="4"/>
  <c r="S409" i="4"/>
  <c r="S386" i="4"/>
  <c r="S348" i="4"/>
  <c r="S317" i="4"/>
  <c r="S388" i="4"/>
  <c r="S367" i="4"/>
  <c r="S353" i="4"/>
  <c r="S335" i="4"/>
  <c r="S311" i="4"/>
  <c r="S469" i="4"/>
  <c r="S455" i="4"/>
  <c r="S437" i="4"/>
  <c r="S414" i="4"/>
  <c r="S400" i="4"/>
  <c r="S379" i="4"/>
  <c r="S366" i="4"/>
  <c r="S349" i="4"/>
  <c r="S338" i="4"/>
  <c r="S325" i="4"/>
  <c r="S313" i="4"/>
  <c r="S1926" i="4"/>
  <c r="S2474" i="4"/>
  <c r="S2819" i="4"/>
  <c r="S3043" i="4"/>
  <c r="S3171" i="4"/>
  <c r="S3284" i="4"/>
  <c r="S3347" i="4"/>
  <c r="S970" i="4"/>
  <c r="S1959" i="4"/>
  <c r="S2490" i="4"/>
  <c r="S2836" i="4"/>
  <c r="S3051" i="4"/>
  <c r="S3179" i="4"/>
  <c r="S3287" i="4"/>
  <c r="S3352" i="4"/>
  <c r="S1659" i="4"/>
  <c r="S2292" i="4"/>
  <c r="S2669" i="4"/>
  <c r="S2987" i="4"/>
  <c r="S3126" i="4"/>
  <c r="S3254" i="4"/>
  <c r="S3322" i="4"/>
  <c r="S1465" i="4"/>
  <c r="S3104" i="4"/>
  <c r="S1692" i="4"/>
  <c r="S3134" i="4"/>
  <c r="S2457" i="4"/>
  <c r="S3280" i="4"/>
  <c r="S2520" i="4"/>
  <c r="S3066" i="4"/>
  <c r="S442" i="4"/>
  <c r="S423" i="4"/>
  <c r="S406" i="4"/>
  <c r="S381" i="4"/>
  <c r="S355" i="4"/>
  <c r="S318" i="4"/>
  <c r="S823" i="4"/>
  <c r="S804" i="4"/>
  <c r="S785" i="4"/>
  <c r="S759" i="4"/>
  <c r="S740" i="4"/>
  <c r="S721" i="4"/>
  <c r="S695" i="4"/>
  <c r="S676" i="4"/>
  <c r="S657" i="4"/>
  <c r="S637" i="4"/>
  <c r="S620" i="4"/>
  <c r="S603" i="4"/>
  <c r="S589" i="4"/>
  <c r="S576" i="4"/>
  <c r="S563" i="4"/>
  <c r="S551" i="4"/>
  <c r="S537" i="4"/>
  <c r="S524" i="4"/>
  <c r="S512" i="4"/>
  <c r="S498" i="4"/>
  <c r="S481" i="4"/>
  <c r="S465" i="4"/>
  <c r="S448" i="4"/>
  <c r="S426" i="4"/>
  <c r="S405" i="4"/>
  <c r="S380" i="4"/>
  <c r="S343" i="4"/>
  <c r="S385" i="4"/>
  <c r="S363" i="4"/>
  <c r="S350" i="4"/>
  <c r="S326" i="4"/>
  <c r="S307" i="4"/>
  <c r="S466" i="4"/>
  <c r="S449" i="4"/>
  <c r="S434" i="4"/>
  <c r="S411" i="4"/>
  <c r="S391" i="4"/>
  <c r="S375" i="4"/>
  <c r="S362" i="4"/>
  <c r="S347" i="4"/>
  <c r="S334" i="4"/>
  <c r="S322" i="4"/>
  <c r="S310" i="4"/>
  <c r="S1248" i="4"/>
  <c r="S2091" i="4"/>
  <c r="S2536" i="4"/>
  <c r="S2904" i="4"/>
  <c r="S3073" i="4"/>
  <c r="S3201" i="4"/>
  <c r="S3299" i="4"/>
  <c r="S3362" i="4"/>
  <c r="S1310" i="4"/>
  <c r="S2141" i="4"/>
  <c r="S2553" i="4"/>
  <c r="S2923" i="4"/>
  <c r="S3081" i="4"/>
  <c r="S3209" i="4"/>
  <c r="S3302" i="4"/>
  <c r="S3367" i="4"/>
  <c r="S1859" i="4"/>
  <c r="S2436" i="4"/>
  <c r="S2753" i="4"/>
  <c r="S3026" i="4"/>
  <c r="S3156" i="4"/>
  <c r="S3277" i="4"/>
  <c r="S3337" i="4"/>
  <c r="S2193" i="4"/>
  <c r="S3232" i="4"/>
  <c r="S2341" i="4"/>
  <c r="S3262" i="4"/>
  <c r="S2769" i="4"/>
  <c r="S3340" i="4"/>
  <c r="S3295" i="4"/>
  <c r="S269" i="4"/>
  <c r="S121" i="4"/>
  <c r="V67" i="4"/>
  <c r="S69" i="4"/>
  <c r="S76" i="4"/>
  <c r="V74" i="4"/>
  <c r="S60" i="4"/>
  <c r="V58" i="4"/>
  <c r="V61" i="4"/>
  <c r="S63" i="4"/>
  <c r="V63" i="4"/>
  <c r="S65" i="4"/>
  <c r="S114" i="4"/>
  <c r="S73" i="4"/>
  <c r="V71" i="4"/>
  <c r="S72" i="4"/>
  <c r="V70" i="4"/>
  <c r="S123" i="4"/>
  <c r="S75" i="4"/>
  <c r="V73" i="4"/>
  <c r="S59" i="4"/>
  <c r="V57" i="4"/>
  <c r="S66" i="4"/>
  <c r="V64" i="4"/>
  <c r="S62" i="4"/>
  <c r="V60" i="4"/>
  <c r="S68" i="4"/>
  <c r="V66" i="4"/>
  <c r="S71" i="4"/>
  <c r="V69" i="4"/>
  <c r="S70" i="4"/>
  <c r="V68" i="4"/>
  <c r="S213" i="4"/>
  <c r="V59" i="4"/>
  <c r="S61" i="4"/>
  <c r="S64" i="4"/>
  <c r="V62" i="4"/>
  <c r="S115" i="4"/>
  <c r="V65" i="4"/>
  <c r="S67" i="4"/>
  <c r="S58" i="4"/>
  <c r="S74" i="4"/>
  <c r="V72" i="4"/>
  <c r="CA3" i="1"/>
  <c r="CA4" i="1"/>
  <c r="CA5" i="1"/>
  <c r="CA6" i="1"/>
  <c r="CA7" i="1"/>
  <c r="CA8" i="1"/>
  <c r="CA9" i="1"/>
  <c r="CA10" i="1"/>
  <c r="CA11" i="1"/>
  <c r="CA12" i="1"/>
  <c r="CA13" i="1"/>
  <c r="CA14" i="1"/>
  <c r="CA15" i="1"/>
  <c r="CA16" i="1"/>
  <c r="CA17" i="1"/>
  <c r="CA18" i="1"/>
  <c r="CA19" i="1"/>
  <c r="CA20" i="1"/>
  <c r="CA21" i="1"/>
  <c r="CA22" i="1"/>
  <c r="CA23" i="1"/>
  <c r="CA24" i="1"/>
  <c r="CA25" i="1"/>
  <c r="CA26" i="1"/>
  <c r="CA27" i="1"/>
  <c r="CA28" i="1"/>
  <c r="CA29" i="1"/>
  <c r="CA30" i="1"/>
  <c r="CA31" i="1"/>
  <c r="CA32" i="1"/>
  <c r="CA33" i="1"/>
  <c r="CA34" i="1"/>
  <c r="CA35" i="1"/>
  <c r="CA36" i="1"/>
  <c r="CA37" i="1"/>
  <c r="CA38" i="1"/>
  <c r="CA39" i="1"/>
  <c r="CA40" i="1"/>
  <c r="CA41" i="1"/>
  <c r="CA42" i="1"/>
  <c r="CA43" i="1"/>
  <c r="CA44" i="1"/>
  <c r="CA45" i="1"/>
  <c r="CA46" i="1"/>
  <c r="CA47" i="1"/>
  <c r="CA48" i="1"/>
  <c r="CA49" i="1"/>
  <c r="CA50" i="1"/>
  <c r="CA51" i="1"/>
  <c r="CA52" i="1"/>
  <c r="CA53" i="1"/>
  <c r="CA54" i="1"/>
  <c r="CA55" i="1"/>
  <c r="CA56" i="1"/>
  <c r="CA57" i="1"/>
  <c r="CA58" i="1"/>
  <c r="CA59" i="1"/>
  <c r="CA60" i="1"/>
  <c r="CA61" i="1"/>
  <c r="CA62" i="1"/>
  <c r="CA63" i="1"/>
  <c r="CA64" i="1"/>
  <c r="CA65" i="1"/>
  <c r="CA66" i="1"/>
  <c r="CA67" i="1"/>
  <c r="CA68" i="1"/>
  <c r="CA69" i="1"/>
  <c r="CA70" i="1"/>
  <c r="CA71" i="1"/>
  <c r="CA72" i="1"/>
  <c r="CA73" i="1"/>
  <c r="CA74" i="1"/>
  <c r="CA75" i="1"/>
  <c r="CA76" i="1"/>
  <c r="CA77" i="1"/>
  <c r="CA78" i="1"/>
  <c r="CA79" i="1"/>
  <c r="CA80" i="1"/>
  <c r="CA81" i="1"/>
  <c r="CA82" i="1"/>
  <c r="CA83" i="1"/>
  <c r="CA84" i="1"/>
  <c r="CA85" i="1"/>
  <c r="CA86" i="1"/>
  <c r="CA87" i="1"/>
  <c r="CA88" i="1"/>
  <c r="CA89" i="1"/>
  <c r="CA90" i="1"/>
  <c r="CA91" i="1"/>
  <c r="CA92" i="1"/>
  <c r="CA93" i="1"/>
  <c r="CA94" i="1"/>
  <c r="CA95" i="1"/>
  <c r="CA96" i="1"/>
  <c r="CA97" i="1"/>
  <c r="CA98" i="1"/>
  <c r="CA99" i="1"/>
  <c r="CA100" i="1"/>
  <c r="CA101" i="1"/>
  <c r="CA102" i="1"/>
  <c r="CA103" i="1"/>
  <c r="CA104" i="1"/>
  <c r="CA105" i="1"/>
  <c r="CA106" i="1"/>
  <c r="CA107" i="1"/>
  <c r="CA108" i="1"/>
  <c r="CA109" i="1"/>
  <c r="CA110" i="1"/>
  <c r="CA111" i="1"/>
  <c r="CA112" i="1"/>
  <c r="CA113" i="1"/>
  <c r="CA115" i="1"/>
  <c r="CA116" i="1"/>
  <c r="CA117" i="1"/>
  <c r="CA118" i="1"/>
  <c r="CA119" i="1"/>
  <c r="CA120" i="1"/>
  <c r="CA122" i="1"/>
  <c r="CA123" i="1"/>
  <c r="CA124" i="1"/>
  <c r="CA125" i="1"/>
  <c r="CA126" i="1"/>
  <c r="CA127" i="1"/>
  <c r="CA128" i="1"/>
  <c r="CA147" i="1"/>
  <c r="CA148" i="1"/>
  <c r="CA149" i="1"/>
  <c r="CA150" i="1"/>
  <c r="CA151" i="1"/>
  <c r="CA152" i="1"/>
  <c r="CA153" i="1"/>
  <c r="CA154" i="1"/>
  <c r="CA155" i="1"/>
  <c r="CA157" i="1"/>
  <c r="CA158" i="1"/>
  <c r="CA159" i="1"/>
  <c r="CA160" i="1"/>
  <c r="CA161" i="1"/>
  <c r="CA162" i="1"/>
  <c r="CA163" i="1"/>
  <c r="CA164" i="1"/>
  <c r="CA165" i="1"/>
  <c r="CA166" i="1"/>
  <c r="CA167" i="1"/>
  <c r="CA168" i="1"/>
  <c r="CA169" i="1"/>
  <c r="CA170" i="1"/>
  <c r="CA171" i="1"/>
  <c r="CA172" i="1"/>
  <c r="CA173" i="1"/>
  <c r="CA174" i="1"/>
  <c r="CA175" i="1"/>
  <c r="CA176" i="1"/>
  <c r="CA177" i="1"/>
  <c r="CA178" i="1"/>
  <c r="CA179" i="1"/>
  <c r="CA180" i="1"/>
  <c r="CA181" i="1"/>
  <c r="CA182" i="1"/>
  <c r="CA183" i="1"/>
  <c r="CA184" i="1"/>
  <c r="CA185" i="1"/>
  <c r="CA186" i="1"/>
  <c r="CA187" i="1"/>
  <c r="CA188" i="1"/>
  <c r="CA189" i="1"/>
  <c r="CA190" i="1"/>
  <c r="CA191" i="1"/>
  <c r="CA192" i="1"/>
  <c r="CA193" i="1"/>
  <c r="CA194" i="1"/>
  <c r="CA195" i="1"/>
  <c r="CA196" i="1"/>
  <c r="CA197" i="1"/>
  <c r="CA198" i="1"/>
  <c r="CA199" i="1"/>
  <c r="CA200" i="1"/>
  <c r="CA202" i="1"/>
  <c r="CA203" i="1"/>
  <c r="CA204" i="1"/>
  <c r="CA205" i="1"/>
  <c r="CA206" i="1"/>
  <c r="CA207" i="1"/>
  <c r="CA208" i="1"/>
  <c r="CA209" i="1"/>
  <c r="CA210" i="1"/>
  <c r="CA211" i="1"/>
  <c r="CA212" i="1"/>
  <c r="CA213" i="1"/>
  <c r="CA214" i="1"/>
  <c r="CA215" i="1"/>
  <c r="CA216" i="1"/>
  <c r="CA217" i="1"/>
  <c r="CA218" i="1"/>
  <c r="CA219" i="1"/>
  <c r="CA220" i="1"/>
  <c r="CA221" i="1"/>
  <c r="CA225" i="1"/>
  <c r="CA227" i="1"/>
  <c r="CA228" i="1"/>
  <c r="CA229" i="1"/>
  <c r="CA230" i="1"/>
  <c r="CA231" i="1"/>
  <c r="CA232" i="1"/>
  <c r="CA233" i="1"/>
  <c r="CA234" i="1"/>
  <c r="CA235" i="1"/>
  <c r="CA236" i="1"/>
  <c r="CA237" i="1"/>
  <c r="CA238" i="1"/>
  <c r="CA406" i="1"/>
  <c r="CA407" i="1"/>
  <c r="CA408" i="1"/>
  <c r="CA409" i="1"/>
  <c r="CA410" i="1"/>
  <c r="CA411" i="1"/>
  <c r="CA412" i="1"/>
  <c r="CA413" i="1"/>
  <c r="CA414" i="1"/>
  <c r="CA415" i="1"/>
  <c r="CA416" i="1"/>
  <c r="CA417" i="1"/>
  <c r="CA418" i="1"/>
  <c r="CA419" i="1"/>
  <c r="CA420" i="1"/>
  <c r="CA421" i="1"/>
  <c r="CA422" i="1"/>
  <c r="CA423" i="1"/>
  <c r="CA424" i="1"/>
  <c r="CA425" i="1"/>
  <c r="CA426" i="1"/>
  <c r="CA427" i="1"/>
  <c r="CA428" i="1"/>
  <c r="CA429" i="1"/>
  <c r="CA430" i="1"/>
  <c r="CA431" i="1"/>
  <c r="CA432" i="1"/>
  <c r="CA433" i="1"/>
  <c r="CA434" i="1"/>
  <c r="CA435" i="1"/>
  <c r="CA436" i="1"/>
  <c r="CA437" i="1"/>
  <c r="CA438" i="1"/>
  <c r="CA439" i="1"/>
  <c r="CA440" i="1"/>
  <c r="CA441" i="1"/>
  <c r="CA442" i="1"/>
  <c r="CA443" i="1"/>
  <c r="CA444" i="1"/>
  <c r="CA445" i="1"/>
  <c r="CA446" i="1"/>
  <c r="CA447" i="1"/>
  <c r="CA448" i="1"/>
  <c r="CA449" i="1"/>
  <c r="CA450" i="1"/>
  <c r="CA451" i="1"/>
  <c r="CA452" i="1"/>
  <c r="CA453" i="1"/>
  <c r="CA454" i="1"/>
  <c r="CA455" i="1"/>
  <c r="CA456" i="1"/>
  <c r="CA457" i="1"/>
  <c r="CA458" i="1"/>
  <c r="CA459" i="1"/>
  <c r="CA460" i="1"/>
  <c r="CA461" i="1"/>
  <c r="CA462" i="1"/>
  <c r="CA463" i="1"/>
  <c r="CA464" i="1"/>
  <c r="CA465" i="1"/>
  <c r="CA466" i="1"/>
  <c r="CA467" i="1"/>
  <c r="CA468" i="1"/>
  <c r="CA469" i="1"/>
  <c r="CA470" i="1"/>
  <c r="CA471" i="1"/>
  <c r="CA472" i="1"/>
  <c r="CA473" i="1"/>
  <c r="CA474" i="1"/>
  <c r="CA475" i="1"/>
  <c r="CA476" i="1"/>
  <c r="CA477" i="1"/>
  <c r="CA478" i="1"/>
  <c r="CA479" i="1"/>
  <c r="CA480" i="1"/>
  <c r="CA481" i="1"/>
  <c r="CA482" i="1"/>
  <c r="CA483" i="1"/>
  <c r="CA484" i="1"/>
  <c r="CA485" i="1"/>
  <c r="CA486" i="1"/>
  <c r="CA487" i="1"/>
  <c r="CA488" i="1"/>
  <c r="CA489" i="1"/>
  <c r="CA490" i="1"/>
  <c r="CA491" i="1"/>
  <c r="CA492" i="1"/>
  <c r="CA493" i="1"/>
  <c r="CA494" i="1"/>
  <c r="CA495" i="1"/>
  <c r="CA496" i="1"/>
  <c r="CA497" i="1"/>
  <c r="CA498" i="1"/>
  <c r="CA499" i="1"/>
  <c r="CA500" i="1"/>
  <c r="CA501" i="1"/>
  <c r="CA502" i="1"/>
  <c r="CA503" i="1"/>
  <c r="CA504" i="1"/>
  <c r="CA505" i="1"/>
  <c r="CA506" i="1"/>
  <c r="CA507" i="1"/>
  <c r="CA508" i="1"/>
  <c r="CA509" i="1"/>
  <c r="CA510" i="1"/>
  <c r="CA511" i="1"/>
  <c r="CA512" i="1"/>
  <c r="CA513" i="1"/>
  <c r="CA514" i="1"/>
  <c r="CA515" i="1"/>
  <c r="CA516" i="1"/>
  <c r="CA517" i="1"/>
  <c r="CA518" i="1"/>
  <c r="CA519" i="1"/>
  <c r="CA520" i="1"/>
  <c r="CA521" i="1"/>
  <c r="CA522" i="1"/>
  <c r="CA523" i="1"/>
  <c r="CA524" i="1"/>
  <c r="CA525" i="1"/>
  <c r="CA526" i="1"/>
  <c r="CA527" i="1"/>
  <c r="CA528" i="1"/>
  <c r="CA529" i="1"/>
  <c r="CA530" i="1"/>
  <c r="CA531" i="1"/>
  <c r="CA532" i="1"/>
  <c r="CA533" i="1"/>
  <c r="CA534" i="1"/>
  <c r="CA535" i="1"/>
  <c r="CA536" i="1"/>
  <c r="CA537" i="1"/>
  <c r="CA538" i="1"/>
  <c r="CA539" i="1"/>
  <c r="CA540" i="1"/>
  <c r="CA541" i="1"/>
  <c r="CA542" i="1"/>
  <c r="CA543" i="1"/>
  <c r="CA544" i="1"/>
  <c r="CA545" i="1"/>
  <c r="CA546" i="1"/>
  <c r="CA547" i="1"/>
  <c r="CA548" i="1"/>
  <c r="CA549" i="1"/>
  <c r="CA550" i="1"/>
  <c r="CA551" i="1"/>
  <c r="CA552" i="1"/>
  <c r="CA553" i="1"/>
  <c r="CA554" i="1"/>
  <c r="CA555" i="1"/>
  <c r="CA556" i="1"/>
  <c r="CA557" i="1"/>
  <c r="CA558" i="1"/>
  <c r="CA559" i="1"/>
  <c r="CA560" i="1"/>
  <c r="CA561" i="1"/>
  <c r="CA562" i="1"/>
  <c r="CA563" i="1"/>
  <c r="CA564" i="1"/>
  <c r="CA565" i="1"/>
  <c r="CA566" i="1"/>
  <c r="CA567" i="1"/>
  <c r="CA568" i="1"/>
  <c r="CA569" i="1"/>
  <c r="CA570" i="1"/>
  <c r="CA571" i="1"/>
  <c r="CA572" i="1"/>
  <c r="CA573" i="1"/>
  <c r="CA574" i="1"/>
  <c r="CA575" i="1"/>
  <c r="CA576" i="1"/>
  <c r="CA577" i="1"/>
  <c r="CA578" i="1"/>
  <c r="CA579" i="1"/>
  <c r="CA580" i="1"/>
  <c r="CA581" i="1"/>
  <c r="CA582" i="1"/>
  <c r="CA583" i="1"/>
  <c r="CA584" i="1"/>
  <c r="CA585" i="1"/>
  <c r="CA586" i="1"/>
  <c r="CA587" i="1"/>
  <c r="CA588" i="1"/>
  <c r="CA589" i="1"/>
  <c r="CA590" i="1"/>
  <c r="CA591" i="1"/>
  <c r="CA592" i="1"/>
  <c r="CA593" i="1"/>
  <c r="CA594" i="1"/>
  <c r="CA595" i="1"/>
  <c r="CA596" i="1"/>
  <c r="CA597" i="1"/>
  <c r="CA598" i="1"/>
  <c r="CA599" i="1"/>
  <c r="CA600" i="1"/>
  <c r="CA601" i="1"/>
  <c r="CA602" i="1"/>
  <c r="CA603" i="1"/>
  <c r="CA604" i="1"/>
  <c r="CA605" i="1"/>
  <c r="CA606" i="1"/>
  <c r="CA607" i="1"/>
  <c r="CA608" i="1"/>
  <c r="CA609" i="1"/>
  <c r="CA610" i="1"/>
  <c r="CA611" i="1"/>
  <c r="CA612" i="1"/>
  <c r="CA613" i="1"/>
  <c r="CA614" i="1"/>
  <c r="CA615" i="1"/>
  <c r="CA616" i="1"/>
  <c r="CA617" i="1"/>
  <c r="CA618" i="1"/>
  <c r="CA619" i="1"/>
  <c r="CA620" i="1"/>
  <c r="CA621" i="1"/>
  <c r="CA622" i="1"/>
  <c r="CA623" i="1"/>
  <c r="CA624" i="1"/>
  <c r="CA625" i="1"/>
  <c r="CA626" i="1"/>
  <c r="CA627" i="1"/>
  <c r="CA628" i="1"/>
  <c r="CA629" i="1"/>
  <c r="CA630" i="1"/>
  <c r="CA631" i="1"/>
  <c r="CA632" i="1"/>
  <c r="CA633" i="1"/>
  <c r="CA634" i="1"/>
  <c r="CA635" i="1"/>
  <c r="CA636" i="1"/>
  <c r="CA637" i="1"/>
  <c r="CA638" i="1"/>
  <c r="CA639" i="1"/>
  <c r="CA640" i="1"/>
  <c r="CA641" i="1"/>
  <c r="CA642" i="1"/>
  <c r="CA643" i="1"/>
  <c r="CA644" i="1"/>
  <c r="CA645" i="1"/>
  <c r="CA646" i="1"/>
  <c r="CA647" i="1"/>
  <c r="CA648" i="1"/>
  <c r="CA649" i="1"/>
  <c r="CA650" i="1"/>
  <c r="CA651" i="1"/>
  <c r="CA652" i="1"/>
  <c r="CA653" i="1"/>
  <c r="CA654" i="1"/>
  <c r="CA655" i="1"/>
  <c r="CA656" i="1"/>
  <c r="CA657" i="1"/>
  <c r="CA658" i="1"/>
  <c r="CA659" i="1"/>
  <c r="CA660" i="1"/>
  <c r="CA661" i="1"/>
  <c r="CA662" i="1"/>
  <c r="CA663" i="1"/>
  <c r="CA664" i="1"/>
  <c r="CA665" i="1"/>
  <c r="CA666" i="1"/>
  <c r="CA667" i="1"/>
  <c r="CA668" i="1"/>
  <c r="CA669" i="1"/>
  <c r="CA670" i="1"/>
  <c r="CA671" i="1"/>
  <c r="CA672" i="1"/>
  <c r="CA673" i="1"/>
  <c r="CA674" i="1"/>
  <c r="CA675" i="1"/>
  <c r="CA676" i="1"/>
  <c r="CA677" i="1"/>
  <c r="CA678" i="1"/>
  <c r="CA679" i="1"/>
  <c r="CA680" i="1"/>
  <c r="CA681" i="1"/>
  <c r="CA682" i="1"/>
  <c r="CA683" i="1"/>
  <c r="CA684" i="1"/>
  <c r="CA685" i="1"/>
  <c r="CA686" i="1"/>
  <c r="CA687" i="1"/>
  <c r="CA688" i="1"/>
  <c r="CA689" i="1"/>
  <c r="CA690" i="1"/>
  <c r="CA691" i="1"/>
  <c r="CA692" i="1"/>
  <c r="CA693" i="1"/>
  <c r="CA694" i="1"/>
  <c r="CA695" i="1"/>
  <c r="CA696" i="1"/>
  <c r="CA697" i="1"/>
  <c r="CA698" i="1"/>
  <c r="CA699" i="1"/>
  <c r="CA700" i="1"/>
  <c r="CA701" i="1"/>
  <c r="CA702" i="1"/>
  <c r="CA703" i="1"/>
  <c r="CA704" i="1"/>
  <c r="CA705" i="1"/>
  <c r="CA706" i="1"/>
  <c r="CA707" i="1"/>
  <c r="CA708" i="1"/>
  <c r="CA709" i="1"/>
  <c r="CA710" i="1"/>
  <c r="CA711" i="1"/>
  <c r="CA712" i="1"/>
  <c r="CA713" i="1"/>
  <c r="CA714" i="1"/>
  <c r="CA715" i="1"/>
  <c r="CA716" i="1"/>
  <c r="CA717" i="1"/>
  <c r="CA718" i="1"/>
  <c r="CA719" i="1"/>
  <c r="CA720" i="1"/>
  <c r="CA721" i="1"/>
  <c r="CA722" i="1"/>
  <c r="CA723" i="1"/>
  <c r="CA724" i="1"/>
  <c r="CA725" i="1"/>
  <c r="CA726" i="1"/>
  <c r="CA727" i="1"/>
  <c r="CA728" i="1"/>
  <c r="CA729" i="1"/>
  <c r="CA730" i="1"/>
  <c r="CA731" i="1"/>
  <c r="CA732" i="1"/>
  <c r="CA733" i="1"/>
  <c r="CA734" i="1"/>
  <c r="CA735" i="1"/>
  <c r="CA736" i="1"/>
  <c r="CA737" i="1"/>
  <c r="CA738" i="1"/>
  <c r="CA739" i="1"/>
  <c r="CA740" i="1"/>
  <c r="CA741" i="1"/>
  <c r="CA742" i="1"/>
  <c r="CA743" i="1"/>
  <c r="CA744" i="1"/>
  <c r="CA745" i="1"/>
  <c r="CA746" i="1"/>
  <c r="CA747" i="1"/>
  <c r="CA748" i="1"/>
  <c r="CA749" i="1"/>
  <c r="CA750" i="1"/>
  <c r="CA751" i="1"/>
  <c r="CA752" i="1"/>
  <c r="CA753" i="1"/>
  <c r="CA754" i="1"/>
  <c r="CA755" i="1"/>
  <c r="CA756" i="1"/>
  <c r="CA757" i="1"/>
  <c r="CA758" i="1"/>
  <c r="CA759" i="1"/>
  <c r="CA760" i="1"/>
  <c r="CA761" i="1"/>
  <c r="CA762" i="1"/>
  <c r="CA763" i="1"/>
  <c r="CA764" i="1"/>
  <c r="CA765" i="1"/>
  <c r="CA766" i="1"/>
  <c r="CA767" i="1"/>
  <c r="CA768" i="1"/>
  <c r="CA769" i="1"/>
  <c r="CA770" i="1"/>
  <c r="CA771" i="1"/>
  <c r="CA772" i="1"/>
  <c r="CA773" i="1"/>
  <c r="CA774" i="1"/>
  <c r="CA775" i="1"/>
  <c r="CA776" i="1"/>
  <c r="CA777" i="1"/>
  <c r="CA778" i="1"/>
  <c r="CA779" i="1"/>
  <c r="CA780" i="1"/>
  <c r="CA781" i="1"/>
  <c r="CA782" i="1"/>
  <c r="CA783" i="1"/>
  <c r="CA784" i="1"/>
  <c r="CA785" i="1"/>
  <c r="CA786" i="1"/>
  <c r="CA787" i="1"/>
  <c r="CA788" i="1"/>
  <c r="CA789" i="1"/>
  <c r="CA790" i="1"/>
  <c r="CA791" i="1"/>
  <c r="CA792" i="1"/>
  <c r="CA793" i="1"/>
  <c r="CA794" i="1"/>
  <c r="CA795" i="1"/>
  <c r="CA796" i="1"/>
  <c r="CA797" i="1"/>
  <c r="CA798" i="1"/>
  <c r="CA799" i="1"/>
  <c r="CA800" i="1"/>
  <c r="CA801" i="1"/>
  <c r="CA802" i="1"/>
  <c r="CA803" i="1"/>
  <c r="CA804" i="1"/>
  <c r="CA805" i="1"/>
  <c r="CA806" i="1"/>
  <c r="CA807" i="1"/>
  <c r="CA808" i="1"/>
  <c r="CA809" i="1"/>
  <c r="CA810" i="1"/>
  <c r="CA811" i="1"/>
  <c r="CA812" i="1"/>
  <c r="CA813" i="1"/>
  <c r="CA814" i="1"/>
  <c r="CA815" i="1"/>
  <c r="CA816" i="1"/>
  <c r="CA817" i="1"/>
  <c r="CA818" i="1"/>
  <c r="CA819" i="1"/>
  <c r="CA820" i="1"/>
  <c r="CA821" i="1"/>
  <c r="CA822" i="1"/>
  <c r="CA823" i="1"/>
  <c r="CA824" i="1"/>
  <c r="CA825" i="1"/>
  <c r="CA826" i="1"/>
  <c r="CA827" i="1"/>
  <c r="CA828" i="1"/>
  <c r="CA829" i="1"/>
  <c r="CA830" i="1"/>
  <c r="CA831" i="1"/>
  <c r="CA832" i="1"/>
  <c r="CA833" i="1"/>
  <c r="CA834" i="1"/>
  <c r="CA835" i="1"/>
  <c r="CA836" i="1"/>
  <c r="CA837" i="1"/>
  <c r="CA838" i="1"/>
  <c r="CA839" i="1"/>
  <c r="CA840" i="1"/>
  <c r="CA841" i="1"/>
  <c r="CA842" i="1"/>
  <c r="CA843" i="1"/>
  <c r="CA844" i="1"/>
  <c r="CA845" i="1"/>
  <c r="CA846" i="1"/>
  <c r="CA847" i="1"/>
  <c r="CA848" i="1"/>
  <c r="CA849" i="1"/>
  <c r="CA850" i="1"/>
  <c r="CA851" i="1"/>
  <c r="CA852" i="1"/>
  <c r="CA853" i="1"/>
  <c r="CA854" i="1"/>
  <c r="CA855" i="1"/>
  <c r="CA856" i="1"/>
  <c r="CA857" i="1"/>
  <c r="CA858" i="1"/>
  <c r="CA859" i="1"/>
  <c r="CA860" i="1"/>
  <c r="CA861" i="1"/>
  <c r="CA862" i="1"/>
  <c r="CA863" i="1"/>
  <c r="CA864" i="1"/>
  <c r="CA865" i="1"/>
  <c r="CA866" i="1"/>
  <c r="CA867" i="1"/>
  <c r="CA868" i="1"/>
  <c r="CA869" i="1"/>
  <c r="CA870" i="1"/>
  <c r="CA871" i="1"/>
  <c r="CA872" i="1"/>
  <c r="CA873" i="1"/>
  <c r="CA874" i="1"/>
  <c r="CA875" i="1"/>
  <c r="CA876" i="1"/>
  <c r="CA877" i="1"/>
  <c r="CA878" i="1"/>
  <c r="CA879" i="1"/>
  <c r="CA880" i="1"/>
  <c r="CA881" i="1"/>
  <c r="CA882" i="1"/>
  <c r="CA883" i="1"/>
  <c r="CA884" i="1"/>
  <c r="CA885" i="1"/>
  <c r="CA886" i="1"/>
  <c r="CA887" i="1"/>
  <c r="CA888" i="1"/>
  <c r="CA889" i="1"/>
  <c r="CA890" i="1"/>
  <c r="CA891" i="1"/>
  <c r="CA892" i="1"/>
  <c r="CA893" i="1"/>
  <c r="CA894" i="1"/>
  <c r="CA895" i="1"/>
  <c r="CA896" i="1"/>
  <c r="CA897" i="1"/>
  <c r="CA898" i="1"/>
  <c r="CA899" i="1"/>
  <c r="CA900" i="1"/>
  <c r="CA901" i="1"/>
  <c r="CA902" i="1"/>
  <c r="CA903" i="1"/>
  <c r="CA904" i="1"/>
  <c r="CA905" i="1"/>
  <c r="CA906" i="1"/>
  <c r="CA907" i="1"/>
  <c r="CA908" i="1"/>
  <c r="CA909" i="1"/>
  <c r="CA910" i="1"/>
  <c r="CA911" i="1"/>
  <c r="CA912" i="1"/>
  <c r="CA913" i="1"/>
  <c r="CA914" i="1"/>
  <c r="CA915" i="1"/>
  <c r="CA916" i="1"/>
  <c r="CA917" i="1"/>
  <c r="CA918" i="1"/>
  <c r="CA919" i="1"/>
  <c r="CA920" i="1"/>
  <c r="CA921" i="1"/>
  <c r="CA922" i="1"/>
  <c r="CA923" i="1"/>
  <c r="CA924" i="1"/>
  <c r="CA925" i="1"/>
  <c r="CA926" i="1"/>
  <c r="CA927" i="1"/>
  <c r="CA928" i="1"/>
  <c r="CA929" i="1"/>
  <c r="CA930" i="1"/>
  <c r="CA931" i="1"/>
  <c r="CA932" i="1"/>
  <c r="CA933" i="1"/>
  <c r="CA934" i="1"/>
  <c r="CA935" i="1"/>
  <c r="CA936" i="1"/>
  <c r="CA937" i="1"/>
  <c r="CA938" i="1"/>
  <c r="CA939" i="1"/>
  <c r="CA940" i="1"/>
  <c r="CA941" i="1"/>
  <c r="CA942" i="1"/>
  <c r="CA943" i="1"/>
  <c r="CA944" i="1"/>
  <c r="CA945" i="1"/>
  <c r="CA946" i="1"/>
  <c r="CA947" i="1"/>
  <c r="CA948" i="1"/>
  <c r="CA949" i="1"/>
  <c r="CA950" i="1"/>
  <c r="CA951" i="1"/>
  <c r="CA952" i="1"/>
  <c r="CA953" i="1"/>
  <c r="CA954" i="1"/>
  <c r="CA955" i="1"/>
  <c r="CA956" i="1"/>
  <c r="CA957" i="1"/>
  <c r="CA958" i="1"/>
  <c r="CA959" i="1"/>
  <c r="CA960" i="1"/>
  <c r="CA961" i="1"/>
  <c r="CA962" i="1"/>
  <c r="CA963" i="1"/>
  <c r="CA964" i="1"/>
  <c r="CA965" i="1"/>
  <c r="CA966" i="1"/>
  <c r="CA967" i="1"/>
  <c r="CA968" i="1"/>
  <c r="CA969" i="1"/>
  <c r="CA970" i="1"/>
  <c r="CA971" i="1"/>
  <c r="CA972" i="1"/>
  <c r="CA973" i="1"/>
  <c r="CA974" i="1"/>
  <c r="CA975" i="1"/>
  <c r="CA976" i="1"/>
  <c r="CA977" i="1"/>
  <c r="CA978" i="1"/>
  <c r="CA979" i="1"/>
  <c r="CA980" i="1"/>
  <c r="CA981" i="1"/>
  <c r="CA982" i="1"/>
  <c r="CA983" i="1"/>
  <c r="CA984" i="1"/>
  <c r="CA985" i="1"/>
  <c r="CA986" i="1"/>
  <c r="CA987" i="1"/>
  <c r="CA988" i="1"/>
  <c r="CA989" i="1"/>
  <c r="CA990" i="1"/>
  <c r="CA991" i="1"/>
  <c r="CA992" i="1"/>
  <c r="CA993" i="1"/>
  <c r="CA994" i="1"/>
  <c r="CA995" i="1"/>
  <c r="CA996" i="1"/>
  <c r="CA997" i="1"/>
  <c r="CA998" i="1"/>
  <c r="CA999" i="1"/>
  <c r="CA1000" i="1"/>
  <c r="CA1001" i="1"/>
  <c r="CA1002" i="1"/>
  <c r="CA1003" i="1"/>
  <c r="CA1004" i="1"/>
  <c r="CA1005" i="1"/>
  <c r="CA1006" i="1"/>
  <c r="CA1007" i="1"/>
  <c r="CA1008" i="1"/>
  <c r="CA1009" i="1"/>
  <c r="CA1010" i="1"/>
  <c r="CA1011" i="1"/>
  <c r="CA1012" i="1"/>
  <c r="CA1013" i="1"/>
  <c r="CA1014" i="1"/>
  <c r="CA1015" i="1"/>
  <c r="CA1016" i="1"/>
  <c r="CA1017" i="1"/>
  <c r="CA1018" i="1"/>
  <c r="CA1019" i="1"/>
  <c r="CA1020" i="1"/>
  <c r="CA1021" i="1"/>
  <c r="CA1022" i="1"/>
  <c r="CA1023" i="1"/>
  <c r="CA1024" i="1"/>
  <c r="CA1025" i="1"/>
  <c r="CA1026" i="1"/>
  <c r="CA1027" i="1"/>
  <c r="CA1028" i="1"/>
  <c r="CA1029" i="1"/>
  <c r="CA1030" i="1"/>
  <c r="CA1031" i="1"/>
  <c r="CA1032" i="1"/>
  <c r="CA1033" i="1"/>
  <c r="CA1034" i="1"/>
  <c r="CA1035" i="1"/>
  <c r="CA1036" i="1"/>
  <c r="CA1037" i="1"/>
  <c r="CA1038" i="1"/>
  <c r="CA1039" i="1"/>
  <c r="CA1040" i="1"/>
  <c r="CA1041" i="1"/>
  <c r="CA1042" i="1"/>
  <c r="CA1043" i="1"/>
  <c r="CA1044" i="1"/>
  <c r="CA1045" i="1"/>
  <c r="CA1046" i="1"/>
  <c r="CA1047" i="1"/>
  <c r="CA1048" i="1"/>
  <c r="CA1049" i="1"/>
  <c r="CA1050" i="1"/>
  <c r="CA1051" i="1"/>
  <c r="CA1052" i="1"/>
  <c r="CA1053" i="1"/>
  <c r="CA1054" i="1"/>
  <c r="CA1055" i="1"/>
  <c r="CA1056" i="1"/>
  <c r="CA1057" i="1"/>
  <c r="CA1058" i="1"/>
  <c r="CA1059" i="1"/>
  <c r="CA1060" i="1"/>
  <c r="CA1061" i="1"/>
  <c r="CA1062" i="1"/>
  <c r="CA1063" i="1"/>
  <c r="CA1064" i="1"/>
  <c r="CA1065" i="1"/>
  <c r="CA1066" i="1"/>
  <c r="CA1067" i="1"/>
  <c r="CA1068" i="1"/>
  <c r="CA2" i="1"/>
  <c r="R39" i="4" l="1"/>
  <c r="R41" i="4" s="1"/>
  <c r="CD387" i="1"/>
  <c r="CD8" i="1"/>
  <c r="CD6" i="1"/>
  <c r="CD25" i="1"/>
  <c r="CD26" i="1"/>
  <c r="CD296" i="1"/>
  <c r="CD281" i="1"/>
  <c r="CD61" i="1"/>
  <c r="CD5" i="1"/>
  <c r="CD63" i="1"/>
  <c r="CD29" i="1"/>
  <c r="CD58" i="1"/>
  <c r="CD28" i="1"/>
  <c r="CD17" i="1"/>
  <c r="CD37" i="1"/>
  <c r="CD124" i="1"/>
  <c r="CD159" i="1"/>
  <c r="CD398" i="1"/>
  <c r="CD158" i="1"/>
  <c r="CD392" i="1"/>
  <c r="CD277" i="1"/>
  <c r="CD364" i="1"/>
  <c r="CD391" i="1"/>
  <c r="CD291" i="1"/>
  <c r="CD111" i="1"/>
  <c r="CD56" i="1"/>
  <c r="CD239" i="1"/>
  <c r="CD114" i="1"/>
  <c r="CD46" i="1"/>
  <c r="CD278" i="1"/>
  <c r="CD311" i="1"/>
  <c r="CD237" i="1"/>
  <c r="CD396" i="1"/>
  <c r="CD276" i="1"/>
  <c r="CD358" i="1"/>
  <c r="CD342" i="1"/>
  <c r="CD290" i="1"/>
  <c r="CD45" i="1"/>
  <c r="CD293" i="1"/>
  <c r="CD107" i="1"/>
  <c r="CD24" i="1"/>
  <c r="CD33" i="1"/>
  <c r="CD12" i="1"/>
  <c r="CD10" i="1"/>
  <c r="CD279" i="1"/>
  <c r="CD30" i="1"/>
  <c r="CD183" i="1"/>
  <c r="CD31" i="1"/>
  <c r="CD19" i="1"/>
  <c r="CD34" i="1"/>
  <c r="CD35" i="1"/>
  <c r="CD382" i="1"/>
  <c r="CD393" i="1"/>
  <c r="CD4" i="1"/>
  <c r="CD354" i="1"/>
  <c r="CD32" i="1"/>
  <c r="CD22" i="1"/>
  <c r="CD108" i="1"/>
  <c r="CD362" i="1"/>
  <c r="CD203" i="1"/>
  <c r="CD173" i="1"/>
  <c r="CD41" i="1"/>
  <c r="CD36" i="1"/>
  <c r="CD326" i="1"/>
  <c r="CD133" i="1"/>
  <c r="CD162" i="1"/>
  <c r="CD40" i="1"/>
  <c r="CD360" i="1"/>
  <c r="CD165" i="1"/>
  <c r="CD363" i="1"/>
  <c r="CD372" i="1"/>
  <c r="CD163" i="1"/>
  <c r="CD395" i="1"/>
  <c r="CD390" i="1"/>
  <c r="CD379" i="1"/>
  <c r="CD376" i="1"/>
  <c r="CD371" i="1"/>
  <c r="CD389" i="1"/>
  <c r="CD385" i="1"/>
  <c r="CD380" i="1"/>
  <c r="CD375" i="1"/>
  <c r="CD370" i="1"/>
  <c r="CD388" i="1"/>
  <c r="CD383" i="1"/>
  <c r="CD378" i="1"/>
  <c r="CD374" i="1"/>
  <c r="CD384" i="1"/>
  <c r="CD381" i="1"/>
  <c r="CD377" i="1"/>
  <c r="CD373" i="1"/>
  <c r="CD369" i="1"/>
  <c r="CD368" i="1"/>
  <c r="CD367" i="1"/>
  <c r="CD175" i="1"/>
  <c r="CD355" i="1"/>
  <c r="CD258" i="1"/>
  <c r="CD350" i="1"/>
  <c r="CD361" i="1"/>
  <c r="CD99" i="1"/>
  <c r="CD308" i="1"/>
  <c r="CD137" i="1"/>
  <c r="CD359" i="1"/>
  <c r="CD288" i="1"/>
  <c r="CD200" i="1"/>
  <c r="CD149" i="1"/>
  <c r="CD331" i="1"/>
  <c r="CD236" i="1"/>
  <c r="CD265" i="1"/>
  <c r="CD156" i="1"/>
  <c r="CD129" i="1"/>
  <c r="CD323" i="1"/>
  <c r="CD366" i="1"/>
  <c r="CD313" i="1"/>
  <c r="CD169" i="1"/>
  <c r="CD324" i="1"/>
  <c r="CD68" i="1"/>
  <c r="CD274" i="1"/>
  <c r="CD95" i="1"/>
  <c r="CD78" i="1"/>
  <c r="CD104" i="1"/>
  <c r="CD357" i="1"/>
  <c r="CD275" i="1"/>
  <c r="CD191" i="1"/>
  <c r="CD112" i="1"/>
  <c r="CD121" i="1"/>
  <c r="CD155" i="1"/>
  <c r="CD120" i="1"/>
  <c r="CD266" i="1"/>
  <c r="CD287" i="1"/>
  <c r="CD190" i="1"/>
  <c r="CD273" i="1"/>
  <c r="CD103" i="1"/>
  <c r="CD122" i="1"/>
  <c r="CD292" i="1"/>
  <c r="CD185" i="1"/>
  <c r="CD246" i="1"/>
  <c r="CD356" i="1"/>
  <c r="CD343" i="1"/>
  <c r="CD312" i="1"/>
  <c r="CD365" i="1"/>
  <c r="CD338" i="1"/>
  <c r="CD353" i="1"/>
  <c r="CD318" i="1"/>
  <c r="CD351" i="1"/>
  <c r="CD352" i="1"/>
  <c r="CD345" i="1"/>
  <c r="CD348" i="1"/>
  <c r="CD344" i="1"/>
  <c r="CD347" i="1"/>
  <c r="CD349" i="1"/>
  <c r="CD346" i="1"/>
  <c r="CD341" i="1"/>
  <c r="CD340" i="1"/>
  <c r="CD330" i="1"/>
  <c r="CD280" i="1"/>
  <c r="CD305" i="1"/>
  <c r="CD298" i="1"/>
  <c r="CD337" i="1"/>
  <c r="CD297" i="1"/>
  <c r="CD335" i="1"/>
  <c r="CD294" i="1"/>
  <c r="CD319" i="1"/>
  <c r="CD283" i="1"/>
  <c r="CD309" i="1"/>
  <c r="CD333" i="1"/>
  <c r="CD316" i="1"/>
  <c r="CD328" i="1"/>
  <c r="CD285" i="1"/>
  <c r="CD336" i="1"/>
  <c r="CD320" i="1"/>
  <c r="CD302" i="1"/>
  <c r="CD304" i="1"/>
  <c r="CD334" i="1"/>
  <c r="CD289" i="1"/>
  <c r="CD307" i="1"/>
  <c r="CD327" i="1"/>
  <c r="CD299" i="1"/>
  <c r="CD301" i="1"/>
  <c r="CD314" i="1"/>
  <c r="CD306" i="1"/>
  <c r="CD300" i="1"/>
  <c r="CD303" i="1"/>
  <c r="CD310" i="1"/>
  <c r="CD325" i="1"/>
  <c r="CD286" i="1"/>
  <c r="CD329" i="1"/>
  <c r="CD322" i="1"/>
  <c r="CD317" i="1"/>
  <c r="CD295" i="1"/>
  <c r="CD284" i="1"/>
  <c r="CD332" i="1"/>
  <c r="CD282" i="1"/>
  <c r="CD339" i="1"/>
  <c r="CD315" i="1"/>
  <c r="CD321" i="1"/>
  <c r="CD268" i="1"/>
  <c r="CD267" i="1"/>
  <c r="CD270" i="1"/>
  <c r="CD271" i="1"/>
  <c r="CD272" i="1"/>
  <c r="CD269" i="1"/>
  <c r="CD264" i="1"/>
  <c r="BQ2" i="1"/>
  <c r="BQ8" i="1"/>
  <c r="BQ9" i="1"/>
  <c r="BQ10" i="1"/>
  <c r="BQ11" i="1"/>
  <c r="BQ12" i="1"/>
  <c r="BQ13" i="1"/>
  <c r="BQ14" i="1"/>
  <c r="BQ15" i="1"/>
  <c r="BQ16" i="1"/>
  <c r="BQ17" i="1"/>
  <c r="BQ18" i="1"/>
  <c r="BQ19" i="1"/>
  <c r="BQ20" i="1"/>
  <c r="BQ22" i="1"/>
  <c r="BQ23" i="1"/>
  <c r="BQ24" i="1"/>
  <c r="BQ27" i="1"/>
  <c r="BQ29" i="1"/>
  <c r="BQ32" i="1"/>
  <c r="BQ33" i="1"/>
  <c r="BQ36" i="1"/>
  <c r="BQ37" i="1"/>
  <c r="BQ38" i="1"/>
  <c r="BQ40" i="1"/>
  <c r="BQ41" i="1"/>
  <c r="BQ42" i="1"/>
  <c r="BQ43" i="1"/>
  <c r="BQ44" i="1"/>
  <c r="BQ45" i="1"/>
  <c r="BQ46" i="1"/>
  <c r="BQ47" i="1"/>
  <c r="BQ48" i="1"/>
  <c r="BQ49" i="1"/>
  <c r="BQ50" i="1"/>
  <c r="BQ51" i="1"/>
  <c r="BQ52" i="1"/>
  <c r="BQ53" i="1"/>
  <c r="BQ54" i="1"/>
  <c r="BQ55" i="1"/>
  <c r="BQ56" i="1"/>
  <c r="BQ57" i="1"/>
  <c r="BQ58" i="1"/>
  <c r="BQ59" i="1"/>
  <c r="BQ60" i="1"/>
  <c r="BQ61" i="1"/>
  <c r="BQ62" i="1"/>
  <c r="BQ63" i="1"/>
  <c r="BQ64" i="1"/>
  <c r="BQ65" i="1"/>
  <c r="BQ66" i="1"/>
  <c r="BQ67" i="1"/>
  <c r="BQ68" i="1"/>
  <c r="BQ69" i="1"/>
  <c r="BQ70" i="1"/>
  <c r="BQ71" i="1"/>
  <c r="BQ72" i="1"/>
  <c r="BQ73" i="1"/>
  <c r="BQ74" i="1"/>
  <c r="BQ75" i="1"/>
  <c r="BQ76" i="1"/>
  <c r="BQ78" i="1"/>
  <c r="BQ79" i="1"/>
  <c r="BQ80" i="1"/>
  <c r="BQ81" i="1"/>
  <c r="BQ82" i="1"/>
  <c r="BQ83" i="1"/>
  <c r="BQ84" i="1"/>
  <c r="BQ85" i="1"/>
  <c r="BQ86" i="1"/>
  <c r="BQ87" i="1"/>
  <c r="BQ89" i="1"/>
  <c r="BQ90" i="1"/>
  <c r="BQ91" i="1"/>
  <c r="BQ92" i="1"/>
  <c r="BQ93" i="1"/>
  <c r="BQ94" i="1"/>
  <c r="BQ95" i="1"/>
  <c r="BQ96" i="1"/>
  <c r="BQ97" i="1"/>
  <c r="BQ98" i="1"/>
  <c r="BQ99" i="1"/>
  <c r="BQ100" i="1"/>
  <c r="BQ101" i="1"/>
  <c r="BQ102" i="1"/>
  <c r="BQ103" i="1"/>
  <c r="BQ104" i="1"/>
  <c r="BQ105" i="1"/>
  <c r="BQ106" i="1"/>
  <c r="BQ107" i="1"/>
  <c r="BQ108" i="1"/>
  <c r="BQ109" i="1"/>
  <c r="BQ110" i="1"/>
  <c r="BQ111" i="1"/>
  <c r="BQ112" i="1"/>
  <c r="BQ113" i="1"/>
  <c r="BQ114" i="1"/>
  <c r="BQ115" i="1"/>
  <c r="BQ116" i="1"/>
  <c r="BQ117" i="1"/>
  <c r="BQ118" i="1"/>
  <c r="BQ119" i="1"/>
  <c r="BQ120" i="1"/>
  <c r="BQ121" i="1"/>
  <c r="BQ122" i="1"/>
  <c r="BQ123" i="1"/>
  <c r="BQ124" i="1"/>
  <c r="BQ125" i="1"/>
  <c r="BQ126" i="1"/>
  <c r="BQ127" i="1"/>
  <c r="BQ128" i="1"/>
  <c r="BQ129" i="1"/>
  <c r="BQ130" i="1"/>
  <c r="BQ131" i="1"/>
  <c r="BQ132" i="1"/>
  <c r="BQ133" i="1"/>
  <c r="BQ134" i="1"/>
  <c r="BQ135" i="1"/>
  <c r="BQ136" i="1"/>
  <c r="BQ137" i="1"/>
  <c r="BQ138" i="1"/>
  <c r="BQ139" i="1"/>
  <c r="BQ140" i="1"/>
  <c r="BQ141" i="1"/>
  <c r="BQ142" i="1"/>
  <c r="BQ143" i="1"/>
  <c r="BQ144" i="1"/>
  <c r="BQ145" i="1"/>
  <c r="BQ149" i="1"/>
  <c r="BQ150" i="1"/>
  <c r="BQ151" i="1"/>
  <c r="BQ152" i="1"/>
  <c r="BQ153" i="1"/>
  <c r="BQ154" i="1"/>
  <c r="BQ155" i="1"/>
  <c r="BQ156" i="1"/>
  <c r="BQ157" i="1"/>
  <c r="BQ158" i="1"/>
  <c r="BQ159" i="1"/>
  <c r="BQ160" i="1"/>
  <c r="BQ161" i="1"/>
  <c r="BQ162" i="1"/>
  <c r="BQ163" i="1"/>
  <c r="BQ164" i="1"/>
  <c r="BQ165" i="1"/>
  <c r="BQ166" i="1"/>
  <c r="BQ167" i="1"/>
  <c r="BQ168" i="1"/>
  <c r="BQ169" i="1"/>
  <c r="BQ170" i="1"/>
  <c r="BQ171" i="1"/>
  <c r="BQ173" i="1"/>
  <c r="BQ174" i="1"/>
  <c r="BQ175" i="1"/>
  <c r="BQ176" i="1"/>
  <c r="BQ177" i="1"/>
  <c r="BQ178" i="1"/>
  <c r="BQ179" i="1"/>
  <c r="BQ180" i="1"/>
  <c r="BQ182" i="1"/>
  <c r="BQ183" i="1"/>
  <c r="BQ184" i="1"/>
  <c r="BQ185" i="1"/>
  <c r="BQ186" i="1"/>
  <c r="BQ187" i="1"/>
  <c r="BQ188" i="1"/>
  <c r="BQ189" i="1"/>
  <c r="BQ190" i="1"/>
  <c r="BQ191" i="1"/>
  <c r="BQ192" i="1"/>
  <c r="BQ193" i="1"/>
  <c r="BQ194" i="1"/>
  <c r="BQ195" i="1"/>
  <c r="BQ196" i="1"/>
  <c r="BQ197" i="1"/>
  <c r="BQ199" i="1"/>
  <c r="BQ200" i="1"/>
  <c r="BQ201" i="1"/>
  <c r="BQ202" i="1"/>
  <c r="BQ203" i="1"/>
  <c r="BQ204" i="1"/>
  <c r="BQ206" i="1"/>
  <c r="BQ207" i="1"/>
  <c r="BQ208" i="1"/>
  <c r="BQ209" i="1"/>
  <c r="BQ210" i="1"/>
  <c r="BQ211" i="1"/>
  <c r="BQ212" i="1"/>
  <c r="BQ213" i="1"/>
  <c r="BQ214" i="1"/>
  <c r="BQ215" i="1"/>
  <c r="BQ216" i="1"/>
  <c r="BQ217" i="1"/>
  <c r="BQ218" i="1"/>
  <c r="BQ219" i="1"/>
  <c r="BQ220" i="1"/>
  <c r="BQ221" i="1"/>
  <c r="BQ222" i="1"/>
  <c r="BQ223" i="1"/>
  <c r="BQ224" i="1"/>
  <c r="BQ225" i="1"/>
  <c r="BQ226" i="1"/>
  <c r="BQ227" i="1"/>
  <c r="BQ228" i="1"/>
  <c r="BQ229" i="1"/>
  <c r="BQ230" i="1"/>
  <c r="BQ231" i="1"/>
  <c r="BQ232" i="1"/>
  <c r="BQ233" i="1"/>
  <c r="BQ234" i="1"/>
  <c r="BQ236" i="1"/>
  <c r="BQ237" i="1"/>
  <c r="BQ238" i="1"/>
  <c r="BQ239" i="1"/>
  <c r="BQ240" i="1"/>
  <c r="BQ241" i="1"/>
  <c r="BQ242" i="1"/>
  <c r="BQ243" i="1"/>
  <c r="BQ244" i="1"/>
  <c r="BQ245" i="1"/>
  <c r="BQ246" i="1"/>
  <c r="BQ248" i="1"/>
  <c r="BQ249" i="1"/>
  <c r="BQ250" i="1"/>
  <c r="BQ251" i="1"/>
  <c r="BQ252" i="1"/>
  <c r="BQ253" i="1"/>
  <c r="BQ254" i="1"/>
  <c r="BQ255" i="1"/>
  <c r="BQ256" i="1"/>
  <c r="BQ257" i="1"/>
  <c r="BQ258" i="1"/>
  <c r="BQ259" i="1"/>
  <c r="BQ260" i="1"/>
  <c r="BQ261" i="1"/>
  <c r="BQ262" i="1"/>
  <c r="BQ263" i="1"/>
  <c r="BQ264" i="1"/>
  <c r="BQ265" i="1"/>
  <c r="BQ266" i="1"/>
  <c r="BQ267" i="1"/>
  <c r="BQ268" i="1"/>
  <c r="BQ269" i="1"/>
  <c r="BQ270" i="1"/>
  <c r="BQ271" i="1"/>
  <c r="BQ272" i="1"/>
  <c r="BQ273" i="1"/>
  <c r="BQ274" i="1"/>
  <c r="BQ275" i="1"/>
  <c r="BQ276" i="1"/>
  <c r="BQ277" i="1"/>
  <c r="BQ278" i="1"/>
  <c r="BQ279" i="1"/>
  <c r="BQ280" i="1"/>
  <c r="BQ281" i="1"/>
  <c r="BQ282" i="1"/>
  <c r="BQ283" i="1"/>
  <c r="BQ284" i="1"/>
  <c r="BQ285" i="1"/>
  <c r="BQ286" i="1"/>
  <c r="BQ287" i="1"/>
  <c r="BQ288" i="1"/>
  <c r="BQ289" i="1"/>
  <c r="BQ290" i="1"/>
  <c r="BQ291" i="1"/>
  <c r="BQ292" i="1"/>
  <c r="BQ293" i="1"/>
  <c r="BQ294" i="1"/>
  <c r="BQ295" i="1"/>
  <c r="BQ296" i="1"/>
  <c r="BQ297" i="1"/>
  <c r="BQ298" i="1"/>
  <c r="BQ299" i="1"/>
  <c r="BQ300" i="1"/>
  <c r="BQ301" i="1"/>
  <c r="BQ302" i="1"/>
  <c r="BQ303" i="1"/>
  <c r="BQ304" i="1"/>
  <c r="BQ305" i="1"/>
  <c r="BQ306" i="1"/>
  <c r="BQ307" i="1"/>
  <c r="BQ308" i="1"/>
  <c r="BQ309" i="1"/>
  <c r="BQ310" i="1"/>
  <c r="BQ311" i="1"/>
  <c r="BQ312" i="1"/>
  <c r="BQ313" i="1"/>
  <c r="BQ314" i="1"/>
  <c r="BQ315" i="1"/>
  <c r="BQ316" i="1"/>
  <c r="BQ317" i="1"/>
  <c r="BQ318" i="1"/>
  <c r="BQ319" i="1"/>
  <c r="BQ320" i="1"/>
  <c r="BQ321" i="1"/>
  <c r="BQ322" i="1"/>
  <c r="BQ323" i="1"/>
  <c r="BQ324" i="1"/>
  <c r="BQ325" i="1"/>
  <c r="BQ326" i="1"/>
  <c r="BQ327" i="1"/>
  <c r="BQ328" i="1"/>
  <c r="BQ329" i="1"/>
  <c r="BQ330" i="1"/>
  <c r="BQ331" i="1"/>
  <c r="BQ332" i="1"/>
  <c r="BQ333" i="1"/>
  <c r="BQ334" i="1"/>
  <c r="BQ335" i="1"/>
  <c r="BQ336" i="1"/>
  <c r="BQ337" i="1"/>
  <c r="BQ338" i="1"/>
  <c r="BQ339" i="1"/>
  <c r="BQ340" i="1"/>
  <c r="BQ341" i="1"/>
  <c r="BQ342" i="1"/>
  <c r="BQ343" i="1"/>
  <c r="BQ344" i="1"/>
  <c r="BQ345" i="1"/>
  <c r="BQ346" i="1"/>
  <c r="BQ347" i="1"/>
  <c r="BQ348" i="1"/>
  <c r="BQ349" i="1"/>
  <c r="BQ350" i="1"/>
  <c r="BQ351" i="1"/>
  <c r="BQ352" i="1"/>
  <c r="BQ353" i="1"/>
  <c r="BQ354" i="1"/>
  <c r="BQ355" i="1"/>
  <c r="BQ356" i="1"/>
  <c r="BQ357" i="1"/>
  <c r="BQ358" i="1"/>
  <c r="BQ359" i="1"/>
  <c r="BQ360" i="1"/>
  <c r="BQ361" i="1"/>
  <c r="BQ362" i="1"/>
  <c r="BQ363" i="1"/>
  <c r="BQ364" i="1"/>
  <c r="BQ365" i="1"/>
  <c r="BQ366" i="1"/>
  <c r="BQ367" i="1"/>
  <c r="BQ368" i="1"/>
  <c r="BQ369" i="1"/>
  <c r="BQ370" i="1"/>
  <c r="BQ371" i="1"/>
  <c r="BQ372" i="1"/>
  <c r="BQ373" i="1"/>
  <c r="BQ374" i="1"/>
  <c r="BQ375" i="1"/>
  <c r="BQ376" i="1"/>
  <c r="BQ377" i="1"/>
  <c r="BQ378" i="1"/>
  <c r="BQ379" i="1"/>
  <c r="BQ380" i="1"/>
  <c r="BQ381" i="1"/>
  <c r="BQ382" i="1"/>
  <c r="BQ383" i="1"/>
  <c r="BQ384" i="1"/>
  <c r="BQ385" i="1"/>
  <c r="BQ387" i="1"/>
  <c r="BQ388" i="1"/>
  <c r="BQ389" i="1"/>
  <c r="BQ390" i="1"/>
  <c r="BQ391" i="1"/>
  <c r="BQ392" i="1"/>
  <c r="BQ393" i="1"/>
  <c r="BQ394" i="1"/>
  <c r="BQ395" i="1"/>
  <c r="BQ396" i="1"/>
  <c r="BQ397" i="1"/>
  <c r="BQ398" i="1"/>
  <c r="BQ399" i="1"/>
  <c r="BQ400" i="1"/>
  <c r="BQ401" i="1"/>
  <c r="BQ402" i="1"/>
  <c r="BQ403" i="1"/>
  <c r="BQ404" i="1"/>
  <c r="BQ405" i="1"/>
  <c r="BQ406" i="1"/>
  <c r="BQ407" i="1"/>
  <c r="BQ408" i="1"/>
  <c r="BQ409" i="1"/>
  <c r="BQ410" i="1"/>
  <c r="BQ411" i="1"/>
  <c r="BQ412" i="1"/>
  <c r="BQ413" i="1"/>
  <c r="BQ414" i="1"/>
  <c r="BQ415" i="1"/>
  <c r="BQ416" i="1"/>
  <c r="BQ417" i="1"/>
  <c r="BQ418" i="1"/>
  <c r="BQ419" i="1"/>
  <c r="BQ420" i="1"/>
  <c r="BQ421" i="1"/>
  <c r="BQ422" i="1"/>
  <c r="BQ423" i="1"/>
  <c r="BQ424" i="1"/>
  <c r="BQ425" i="1"/>
  <c r="BQ426" i="1"/>
  <c r="BQ427" i="1"/>
  <c r="BQ428" i="1"/>
  <c r="BQ429" i="1"/>
  <c r="BQ430" i="1"/>
  <c r="BQ431" i="1"/>
  <c r="BQ432" i="1"/>
  <c r="BQ433" i="1"/>
  <c r="BQ434" i="1"/>
  <c r="BQ435" i="1"/>
  <c r="BQ436" i="1"/>
  <c r="BQ437" i="1"/>
  <c r="BQ438" i="1"/>
  <c r="BQ439" i="1"/>
  <c r="BQ440" i="1"/>
  <c r="BQ441" i="1"/>
  <c r="BQ442" i="1"/>
  <c r="BQ443" i="1"/>
  <c r="BQ444" i="1"/>
  <c r="BQ445" i="1"/>
  <c r="BQ446" i="1"/>
  <c r="BQ447" i="1"/>
  <c r="BQ448" i="1"/>
  <c r="BQ449" i="1"/>
  <c r="BQ450" i="1"/>
  <c r="BQ451" i="1"/>
  <c r="BQ452" i="1"/>
  <c r="BQ453" i="1"/>
  <c r="BQ454" i="1"/>
  <c r="BQ455" i="1"/>
  <c r="BQ456" i="1"/>
  <c r="BQ457" i="1"/>
  <c r="BQ458" i="1"/>
  <c r="BQ459" i="1"/>
  <c r="BQ460" i="1"/>
  <c r="BQ461" i="1"/>
  <c r="BQ462" i="1"/>
  <c r="BQ463" i="1"/>
  <c r="BQ464" i="1"/>
  <c r="BQ465" i="1"/>
  <c r="BQ466" i="1"/>
  <c r="BQ467" i="1"/>
  <c r="BQ468" i="1"/>
  <c r="BQ469" i="1"/>
  <c r="BQ470" i="1"/>
  <c r="BQ471" i="1"/>
  <c r="BQ472" i="1"/>
  <c r="BQ473" i="1"/>
  <c r="BQ474" i="1"/>
  <c r="BQ475" i="1"/>
  <c r="BQ476" i="1"/>
  <c r="BQ477" i="1"/>
  <c r="BQ478" i="1"/>
  <c r="BQ479" i="1"/>
  <c r="BQ480" i="1"/>
  <c r="BQ481" i="1"/>
  <c r="BQ482" i="1"/>
  <c r="BQ483" i="1"/>
  <c r="BQ484" i="1"/>
  <c r="BQ485" i="1"/>
  <c r="BQ486" i="1"/>
  <c r="BQ487" i="1"/>
  <c r="BQ488" i="1"/>
  <c r="BQ489" i="1"/>
  <c r="BQ490" i="1"/>
  <c r="BQ491" i="1"/>
  <c r="BQ492" i="1"/>
  <c r="BQ493" i="1"/>
  <c r="BQ494" i="1"/>
  <c r="BQ495" i="1"/>
  <c r="BQ496" i="1"/>
  <c r="BQ497" i="1"/>
  <c r="BQ498" i="1"/>
  <c r="BQ499" i="1"/>
  <c r="BQ500" i="1"/>
  <c r="BQ501" i="1"/>
  <c r="BQ502" i="1"/>
  <c r="BQ503" i="1"/>
  <c r="BQ504" i="1"/>
  <c r="BQ505" i="1"/>
  <c r="BQ506" i="1"/>
  <c r="BQ507" i="1"/>
  <c r="BQ508" i="1"/>
  <c r="BQ509" i="1"/>
  <c r="BQ510" i="1"/>
  <c r="BQ511" i="1"/>
  <c r="BQ512" i="1"/>
  <c r="BQ513" i="1"/>
  <c r="BQ514" i="1"/>
  <c r="BQ515" i="1"/>
  <c r="BQ516" i="1"/>
  <c r="BQ517" i="1"/>
  <c r="BQ518" i="1"/>
  <c r="BQ519" i="1"/>
  <c r="BQ520" i="1"/>
  <c r="BQ521" i="1"/>
  <c r="BQ522" i="1"/>
  <c r="BQ523" i="1"/>
  <c r="BQ524" i="1"/>
  <c r="BQ525" i="1"/>
  <c r="BQ526" i="1"/>
  <c r="BQ527" i="1"/>
  <c r="BQ528" i="1"/>
  <c r="BQ529" i="1"/>
  <c r="BQ530" i="1"/>
  <c r="BQ531" i="1"/>
  <c r="BQ532" i="1"/>
  <c r="BQ533" i="1"/>
  <c r="BQ534" i="1"/>
  <c r="BQ535" i="1"/>
  <c r="BQ536" i="1"/>
  <c r="BQ537" i="1"/>
  <c r="BQ538" i="1"/>
  <c r="BQ539" i="1"/>
  <c r="BQ540" i="1"/>
  <c r="BQ541" i="1"/>
  <c r="BQ542" i="1"/>
  <c r="BQ543" i="1"/>
  <c r="BQ544" i="1"/>
  <c r="BQ545" i="1"/>
  <c r="BQ546" i="1"/>
  <c r="BQ547" i="1"/>
  <c r="BQ548" i="1"/>
  <c r="BQ549" i="1"/>
  <c r="BQ550" i="1"/>
  <c r="BQ551" i="1"/>
  <c r="BQ552" i="1"/>
  <c r="BQ553" i="1"/>
  <c r="BQ554" i="1"/>
  <c r="BQ555" i="1"/>
  <c r="BQ556" i="1"/>
  <c r="BQ557" i="1"/>
  <c r="BQ558" i="1"/>
  <c r="BQ559" i="1"/>
  <c r="BQ560" i="1"/>
  <c r="BQ561" i="1"/>
  <c r="BQ562" i="1"/>
  <c r="BQ563" i="1"/>
  <c r="BQ564" i="1"/>
  <c r="BQ565" i="1"/>
  <c r="BQ566" i="1"/>
  <c r="BQ567" i="1"/>
  <c r="BQ568" i="1"/>
  <c r="BQ569" i="1"/>
  <c r="BQ570" i="1"/>
  <c r="BQ571" i="1"/>
  <c r="BQ572" i="1"/>
  <c r="BQ573" i="1"/>
  <c r="BQ574" i="1"/>
  <c r="BQ575" i="1"/>
  <c r="BQ576" i="1"/>
  <c r="BQ577" i="1"/>
  <c r="BQ578" i="1"/>
  <c r="BQ579" i="1"/>
  <c r="BQ580" i="1"/>
  <c r="BQ581" i="1"/>
  <c r="BQ582" i="1"/>
  <c r="BQ583" i="1"/>
  <c r="BQ584" i="1"/>
  <c r="BQ585" i="1"/>
  <c r="BQ586" i="1"/>
  <c r="BQ587" i="1"/>
  <c r="BQ588" i="1"/>
  <c r="BQ589" i="1"/>
  <c r="BQ590" i="1"/>
  <c r="BQ591" i="1"/>
  <c r="BQ592" i="1"/>
  <c r="BQ593" i="1"/>
  <c r="BQ594" i="1"/>
  <c r="BQ595" i="1"/>
  <c r="BQ596" i="1"/>
  <c r="BQ597" i="1"/>
  <c r="BQ598" i="1"/>
  <c r="BQ599" i="1"/>
  <c r="BQ600" i="1"/>
  <c r="BQ601" i="1"/>
  <c r="BQ602" i="1"/>
  <c r="BQ603" i="1"/>
  <c r="BQ604" i="1"/>
  <c r="BQ605" i="1"/>
  <c r="BQ606" i="1"/>
  <c r="BQ607" i="1"/>
  <c r="BQ608" i="1"/>
  <c r="BQ609" i="1"/>
  <c r="BQ610" i="1"/>
  <c r="BQ611" i="1"/>
  <c r="BQ612" i="1"/>
  <c r="BQ613" i="1"/>
  <c r="BQ614" i="1"/>
  <c r="BQ615" i="1"/>
  <c r="BQ616" i="1"/>
  <c r="BQ617" i="1"/>
  <c r="BQ618" i="1"/>
  <c r="BQ619" i="1"/>
  <c r="BQ620" i="1"/>
  <c r="BQ621" i="1"/>
  <c r="BQ622" i="1"/>
  <c r="BQ623" i="1"/>
  <c r="BQ624" i="1"/>
  <c r="BQ625" i="1"/>
  <c r="BQ626" i="1"/>
  <c r="BQ627" i="1"/>
  <c r="BQ628" i="1"/>
  <c r="BQ629" i="1"/>
  <c r="BQ630" i="1"/>
  <c r="BQ631" i="1"/>
  <c r="BQ632" i="1"/>
  <c r="BQ633" i="1"/>
  <c r="BQ634" i="1"/>
  <c r="BQ635" i="1"/>
  <c r="BQ636" i="1"/>
  <c r="BQ637" i="1"/>
  <c r="BQ638" i="1"/>
  <c r="BQ639" i="1"/>
  <c r="BQ640" i="1"/>
  <c r="BQ641" i="1"/>
  <c r="BQ642" i="1"/>
  <c r="BQ643" i="1"/>
  <c r="BQ644" i="1"/>
  <c r="BQ645" i="1"/>
  <c r="BQ646" i="1"/>
  <c r="BQ647" i="1"/>
  <c r="BQ648" i="1"/>
  <c r="BQ649" i="1"/>
  <c r="BQ650" i="1"/>
  <c r="BQ651" i="1"/>
  <c r="BQ652" i="1"/>
  <c r="BQ653" i="1"/>
  <c r="BQ654" i="1"/>
  <c r="BQ655" i="1"/>
  <c r="BQ656" i="1"/>
  <c r="BQ657" i="1"/>
  <c r="BQ658" i="1"/>
  <c r="BQ659" i="1"/>
  <c r="BQ660" i="1"/>
  <c r="BQ661" i="1"/>
  <c r="BQ662" i="1"/>
  <c r="BQ663" i="1"/>
  <c r="BQ664" i="1"/>
  <c r="BQ665" i="1"/>
  <c r="BQ666" i="1"/>
  <c r="BQ667" i="1"/>
  <c r="BQ668" i="1"/>
  <c r="BQ669" i="1"/>
  <c r="BQ670" i="1"/>
  <c r="BQ671" i="1"/>
  <c r="BQ672" i="1"/>
  <c r="BQ673" i="1"/>
  <c r="BQ674" i="1"/>
  <c r="BQ675" i="1"/>
  <c r="BQ676" i="1"/>
  <c r="BQ677" i="1"/>
  <c r="BQ678" i="1"/>
  <c r="BQ679" i="1"/>
  <c r="BQ680" i="1"/>
  <c r="BQ681" i="1"/>
  <c r="BQ682" i="1"/>
  <c r="BQ683" i="1"/>
  <c r="BQ684" i="1"/>
  <c r="BQ685" i="1"/>
  <c r="BQ686" i="1"/>
  <c r="BQ687" i="1"/>
  <c r="BQ688" i="1"/>
  <c r="BQ689" i="1"/>
  <c r="BQ690" i="1"/>
  <c r="BQ691" i="1"/>
  <c r="BQ692" i="1"/>
  <c r="BQ693" i="1"/>
  <c r="BQ694" i="1"/>
  <c r="BQ695" i="1"/>
  <c r="BQ696" i="1"/>
  <c r="BQ697" i="1"/>
  <c r="BQ698" i="1"/>
  <c r="BQ699" i="1"/>
  <c r="BQ700" i="1"/>
  <c r="BQ701" i="1"/>
  <c r="BQ702" i="1"/>
  <c r="BQ703" i="1"/>
  <c r="BQ704" i="1"/>
  <c r="BQ705" i="1"/>
  <c r="BQ706" i="1"/>
  <c r="BQ707" i="1"/>
  <c r="BQ708" i="1"/>
  <c r="BQ709" i="1"/>
  <c r="BQ710" i="1"/>
  <c r="BQ711" i="1"/>
  <c r="BQ712" i="1"/>
  <c r="BQ713" i="1"/>
  <c r="BQ714" i="1"/>
  <c r="BQ715" i="1"/>
  <c r="BQ716" i="1"/>
  <c r="BQ717" i="1"/>
  <c r="BQ718" i="1"/>
  <c r="BQ719" i="1"/>
  <c r="BQ720" i="1"/>
  <c r="BQ721" i="1"/>
  <c r="BQ722" i="1"/>
  <c r="BQ723" i="1"/>
  <c r="BQ724" i="1"/>
  <c r="BQ725" i="1"/>
  <c r="BQ726" i="1"/>
  <c r="BQ727" i="1"/>
  <c r="BQ728" i="1"/>
  <c r="BQ729" i="1"/>
  <c r="BQ730" i="1"/>
  <c r="BQ731" i="1"/>
  <c r="BQ732" i="1"/>
  <c r="BQ733" i="1"/>
  <c r="BQ734" i="1"/>
  <c r="BQ735" i="1"/>
  <c r="BQ736" i="1"/>
  <c r="BQ737" i="1"/>
  <c r="BQ4" i="1"/>
  <c r="BQ6" i="1"/>
  <c r="BQ7" i="1"/>
  <c r="P13" i="3"/>
  <c r="BU2" i="1" l="1"/>
  <c r="CD128" i="1"/>
  <c r="CD100" i="1"/>
  <c r="CD166" i="1"/>
  <c r="CD97" i="1"/>
  <c r="CD43" i="1"/>
  <c r="CD59" i="1"/>
  <c r="CD187" i="1"/>
  <c r="CD147" i="1"/>
  <c r="CD72" i="1"/>
  <c r="CD62" i="1"/>
  <c r="CD70" i="1"/>
  <c r="CD215" i="1"/>
  <c r="CD9" i="1"/>
  <c r="CD119" i="1"/>
  <c r="CD256" i="1"/>
  <c r="CD39" i="1"/>
  <c r="CD42" i="1"/>
  <c r="CD27" i="1"/>
  <c r="CD92" i="1"/>
  <c r="CD184" i="1"/>
  <c r="CD193" i="1"/>
  <c r="CD52" i="1"/>
  <c r="CD208" i="1"/>
  <c r="CD223" i="1"/>
  <c r="CD234" i="1"/>
  <c r="CD88" i="1"/>
  <c r="CD242" i="1"/>
  <c r="CD144" i="1"/>
  <c r="CD257" i="1"/>
  <c r="CD225" i="1"/>
  <c r="CD196" i="1"/>
  <c r="CD252" i="1"/>
  <c r="CD198" i="1"/>
  <c r="CD212" i="1"/>
  <c r="CD146" i="1"/>
  <c r="CD20" i="1"/>
  <c r="CD113" i="1"/>
  <c r="CD126" i="1"/>
  <c r="CD93" i="1"/>
  <c r="CD213" i="1"/>
  <c r="CD209" i="1"/>
  <c r="CD188" i="1"/>
  <c r="CD74" i="1"/>
  <c r="CD176" i="1"/>
  <c r="CD123" i="1"/>
  <c r="CD65" i="1"/>
  <c r="CD207" i="1"/>
  <c r="CD127" i="1"/>
  <c r="CD3" i="1"/>
  <c r="CD170" i="1"/>
  <c r="CD11" i="1"/>
  <c r="CD79" i="1"/>
  <c r="CD102" i="1"/>
  <c r="CD145" i="1"/>
  <c r="CD259" i="1"/>
  <c r="CD206" i="1"/>
  <c r="CD164" i="1"/>
  <c r="CD182" i="1"/>
  <c r="CD138" i="1"/>
  <c r="CD216" i="1"/>
  <c r="CD115" i="1"/>
  <c r="CD57" i="1"/>
  <c r="CD218" i="1"/>
  <c r="CD141" i="1"/>
  <c r="CD143" i="1"/>
  <c r="CD118" i="1"/>
  <c r="CD60" i="1"/>
  <c r="CD253" i="1"/>
  <c r="CD177" i="1"/>
  <c r="CD240" i="1"/>
  <c r="CD83" i="1"/>
  <c r="CD153" i="1"/>
  <c r="CD117" i="1"/>
  <c r="CD249" i="1"/>
  <c r="CD13" i="1"/>
  <c r="CD226" i="1"/>
  <c r="CD85" i="1"/>
  <c r="CD172" i="1"/>
  <c r="CD161" i="1"/>
  <c r="CD241" i="1"/>
  <c r="CD150" i="1"/>
  <c r="CD235" i="1"/>
  <c r="CD247" i="1"/>
  <c r="CD148" i="1"/>
  <c r="CD186" i="1"/>
  <c r="CD125" i="1"/>
  <c r="CD66" i="1"/>
  <c r="CD251" i="1"/>
  <c r="CD180" i="1"/>
  <c r="CD71" i="1"/>
  <c r="CD49" i="1"/>
  <c r="CD228" i="1"/>
  <c r="CD76" i="1"/>
  <c r="CD171" i="1"/>
  <c r="CD174" i="1"/>
  <c r="CD84" i="1"/>
  <c r="CD168" i="1"/>
  <c r="CD254" i="1"/>
  <c r="CD16" i="1"/>
  <c r="CD136" i="1"/>
  <c r="CD67" i="1"/>
  <c r="CD130" i="1"/>
  <c r="CD154" i="1"/>
  <c r="CD219" i="1"/>
  <c r="CD64" i="1"/>
  <c r="CD90" i="1"/>
  <c r="CD69" i="1"/>
  <c r="CD134" i="1"/>
  <c r="CD229" i="1"/>
  <c r="CD109" i="1"/>
  <c r="CD81" i="1"/>
  <c r="CD105" i="1"/>
  <c r="CD47" i="1"/>
  <c r="CD205" i="1"/>
  <c r="CD135" i="1"/>
  <c r="CD160" i="1"/>
  <c r="CD54" i="1"/>
  <c r="CD116" i="1"/>
  <c r="CD230" i="1"/>
  <c r="CD197" i="1"/>
  <c r="CD50" i="1"/>
  <c r="CD232" i="1"/>
  <c r="CD101" i="1"/>
  <c r="CD77" i="1"/>
  <c r="CD106" i="1"/>
  <c r="CD224" i="1"/>
  <c r="CD23" i="1"/>
  <c r="CD179" i="1"/>
  <c r="CD110" i="1"/>
  <c r="CD44" i="1"/>
  <c r="CD262" i="1"/>
  <c r="CD151" i="1"/>
  <c r="CD260" i="1"/>
  <c r="CD178" i="1"/>
  <c r="CD238" i="1"/>
  <c r="CD1071" i="1"/>
  <c r="CD1075" i="1"/>
  <c r="CD1072" i="1"/>
  <c r="CD1068" i="1"/>
  <c r="CD1073" i="1"/>
  <c r="CD1069" i="1"/>
  <c r="CD2" i="1"/>
  <c r="CD1070" i="1"/>
  <c r="CD1074" i="1"/>
  <c r="CD1076" i="1"/>
  <c r="CD181" i="1"/>
  <c r="CD263" i="1"/>
  <c r="CD227" i="1"/>
  <c r="CD152" i="1"/>
  <c r="CD131" i="1"/>
  <c r="CD201" i="1"/>
  <c r="CD231" i="1"/>
  <c r="CD21" i="1"/>
  <c r="CD189" i="1"/>
  <c r="CD202" i="1"/>
  <c r="CD250" i="1"/>
  <c r="CD139" i="1"/>
  <c r="CD157" i="1"/>
  <c r="CD80" i="1"/>
  <c r="CD140" i="1"/>
  <c r="CD75" i="1"/>
  <c r="CD244" i="1"/>
  <c r="CD18" i="1"/>
  <c r="CD15" i="1"/>
  <c r="CD132" i="1"/>
  <c r="CD98" i="1"/>
  <c r="CD14" i="1"/>
  <c r="CD167" i="1"/>
  <c r="CD38" i="1"/>
  <c r="CD82" i="1"/>
  <c r="CD51" i="1"/>
  <c r="CD199" i="1"/>
  <c r="CD195" i="1"/>
  <c r="CD233" i="1"/>
  <c r="CD192" i="1"/>
  <c r="CD248" i="1"/>
  <c r="CD142" i="1"/>
  <c r="CD255" i="1"/>
  <c r="CD91" i="1"/>
  <c r="CD243" i="1"/>
  <c r="CD48" i="1"/>
  <c r="CD94" i="1"/>
  <c r="CD220" i="1"/>
  <c r="CD55" i="1"/>
  <c r="CD73" i="1"/>
  <c r="CD53" i="1"/>
  <c r="CD96" i="1"/>
  <c r="CD221" i="1"/>
  <c r="CD194" i="1"/>
  <c r="CD89" i="1"/>
  <c r="CD204" i="1"/>
  <c r="CD211" i="1"/>
  <c r="CD87" i="1"/>
  <c r="CD7" i="1"/>
  <c r="CD86" i="1"/>
  <c r="CD245" i="1"/>
  <c r="CD261" i="1"/>
  <c r="CD210" i="1"/>
  <c r="CD214" i="1"/>
  <c r="CD222" i="1"/>
  <c r="CD217" i="1"/>
  <c r="R42" i="4"/>
  <c r="R43" i="4" s="1"/>
  <c r="R44" i="4" s="1"/>
  <c r="R45" i="4" s="1"/>
  <c r="R46" i="4" s="1"/>
  <c r="R47" i="4" s="1"/>
  <c r="R48" i="4" s="1"/>
  <c r="R49" i="4" s="1"/>
  <c r="R50" i="4" s="1"/>
  <c r="R51" i="4" s="1"/>
  <c r="R52" i="4" s="1"/>
  <c r="R53" i="4" s="1"/>
  <c r="R54" i="4" s="1"/>
  <c r="R55" i="4" s="1"/>
  <c r="R56" i="4" s="1"/>
  <c r="R57" i="4" s="1"/>
  <c r="R58" i="4" s="1"/>
  <c r="R59" i="4" s="1"/>
  <c r="R60" i="4" s="1"/>
  <c r="R61" i="4" s="1"/>
  <c r="R62" i="4" s="1"/>
  <c r="R63" i="4" s="1"/>
  <c r="R64" i="4" s="1"/>
  <c r="R65" i="4" s="1"/>
  <c r="R66" i="4" s="1"/>
  <c r="R67" i="4" s="1"/>
  <c r="R68" i="4" s="1"/>
  <c r="R69" i="4" s="1"/>
  <c r="R70" i="4" s="1"/>
  <c r="R71" i="4" s="1"/>
  <c r="R72" i="4" s="1"/>
  <c r="R73" i="4" s="1"/>
  <c r="R74" i="4" s="1"/>
  <c r="R75" i="4" s="1"/>
  <c r="R76" i="4" s="1"/>
  <c r="R77" i="4" s="1"/>
  <c r="R78" i="4" s="1"/>
  <c r="R79" i="4" s="1"/>
  <c r="R80" i="4" s="1"/>
  <c r="R81" i="4" s="1"/>
  <c r="R82" i="4" s="1"/>
  <c r="R83" i="4" s="1"/>
  <c r="R84" i="4" s="1"/>
  <c r="R85" i="4" s="1"/>
  <c r="R86" i="4" s="1"/>
  <c r="R87" i="4" s="1"/>
  <c r="R88" i="4" s="1"/>
  <c r="R89" i="4" s="1"/>
  <c r="R90" i="4" s="1"/>
  <c r="R91" i="4" s="1"/>
  <c r="R92" i="4" s="1"/>
  <c r="R93" i="4" s="1"/>
  <c r="R94" i="4" s="1"/>
  <c r="R95" i="4" s="1"/>
  <c r="R96" i="4" s="1"/>
  <c r="R97" i="4" s="1"/>
  <c r="R98" i="4" s="1"/>
  <c r="R99" i="4" s="1"/>
  <c r="R100" i="4" s="1"/>
  <c r="R101" i="4" s="1"/>
  <c r="R102" i="4" s="1"/>
  <c r="R103" i="4" s="1"/>
  <c r="R104" i="4" s="1"/>
  <c r="R105" i="4" s="1"/>
  <c r="R106" i="4" s="1"/>
  <c r="R107" i="4" s="1"/>
  <c r="R108" i="4" s="1"/>
  <c r="R109" i="4" s="1"/>
  <c r="R110" i="4" s="1"/>
  <c r="R111" i="4" s="1"/>
  <c r="R112" i="4" s="1"/>
  <c r="R113" i="4" s="1"/>
  <c r="R114" i="4" s="1"/>
  <c r="R115" i="4" s="1"/>
  <c r="R116" i="4" s="1"/>
  <c r="R117" i="4" s="1"/>
  <c r="R118" i="4" s="1"/>
  <c r="R119" i="4" s="1"/>
  <c r="R120" i="4" s="1"/>
  <c r="R121" i="4" s="1"/>
  <c r="R122" i="4" s="1"/>
  <c r="R123" i="4" s="1"/>
  <c r="R124" i="4" s="1"/>
  <c r="R125" i="4" s="1"/>
  <c r="R126" i="4" s="1"/>
  <c r="R127" i="4" s="1"/>
  <c r="R128" i="4" s="1"/>
  <c r="R129" i="4" s="1"/>
  <c r="R130" i="4" s="1"/>
  <c r="R131" i="4" s="1"/>
  <c r="R132" i="4" s="1"/>
  <c r="R133" i="4" s="1"/>
  <c r="R134" i="4" s="1"/>
  <c r="R135" i="4" s="1"/>
  <c r="R136" i="4" s="1"/>
  <c r="R137" i="4" s="1"/>
  <c r="R138" i="4" s="1"/>
  <c r="R139" i="4" s="1"/>
  <c r="R140" i="4" s="1"/>
  <c r="R141" i="4" s="1"/>
  <c r="R142" i="4" s="1"/>
  <c r="R143" i="4" s="1"/>
  <c r="R144" i="4" s="1"/>
  <c r="R145" i="4" s="1"/>
  <c r="R146" i="4" s="1"/>
  <c r="R147" i="4" s="1"/>
  <c r="R148" i="4" s="1"/>
  <c r="R149" i="4" s="1"/>
  <c r="R150" i="4" s="1"/>
  <c r="R151" i="4" s="1"/>
  <c r="R152" i="4" s="1"/>
  <c r="R153" i="4" s="1"/>
  <c r="R154" i="4" s="1"/>
  <c r="R155" i="4" s="1"/>
  <c r="R156" i="4" s="1"/>
  <c r="R157" i="4" s="1"/>
  <c r="R158" i="4" s="1"/>
  <c r="R159" i="4" s="1"/>
  <c r="R160" i="4" s="1"/>
  <c r="R161" i="4" s="1"/>
  <c r="R162" i="4" s="1"/>
  <c r="R163" i="4" s="1"/>
  <c r="R164" i="4" s="1"/>
  <c r="R165" i="4" s="1"/>
  <c r="R166" i="4" s="1"/>
  <c r="R167" i="4" s="1"/>
  <c r="R168" i="4" s="1"/>
  <c r="R169" i="4" s="1"/>
  <c r="R170" i="4" s="1"/>
  <c r="R171" i="4" s="1"/>
  <c r="R172" i="4" s="1"/>
  <c r="R173" i="4" s="1"/>
  <c r="R174" i="4" s="1"/>
  <c r="R175" i="4" s="1"/>
  <c r="R176" i="4" s="1"/>
  <c r="R177" i="4" s="1"/>
  <c r="R178" i="4" s="1"/>
  <c r="R179" i="4" s="1"/>
  <c r="R180" i="4" s="1"/>
  <c r="R181" i="4" s="1"/>
  <c r="R182" i="4" s="1"/>
  <c r="R183" i="4" s="1"/>
  <c r="R184" i="4" s="1"/>
  <c r="R185" i="4" s="1"/>
  <c r="R186" i="4" s="1"/>
  <c r="R187" i="4" s="1"/>
  <c r="R188" i="4" s="1"/>
  <c r="R189" i="4" s="1"/>
  <c r="R190" i="4" s="1"/>
  <c r="R191" i="4" s="1"/>
  <c r="R192" i="4" s="1"/>
  <c r="R193" i="4" s="1"/>
  <c r="R194" i="4" s="1"/>
  <c r="R195" i="4" s="1"/>
  <c r="R196" i="4" s="1"/>
  <c r="R197" i="4" s="1"/>
  <c r="R198" i="4" s="1"/>
  <c r="R199" i="4" s="1"/>
  <c r="R200" i="4" s="1"/>
  <c r="R201" i="4" s="1"/>
  <c r="R202" i="4" s="1"/>
  <c r="R203" i="4" s="1"/>
  <c r="R204" i="4" s="1"/>
  <c r="R205" i="4" s="1"/>
  <c r="R206" i="4" s="1"/>
  <c r="R207" i="4" s="1"/>
  <c r="R208" i="4" s="1"/>
  <c r="R209" i="4" s="1"/>
  <c r="R210" i="4" s="1"/>
  <c r="R211" i="4" s="1"/>
  <c r="R212" i="4" s="1"/>
  <c r="R213" i="4" s="1"/>
  <c r="R214" i="4" s="1"/>
  <c r="R215" i="4" s="1"/>
  <c r="R216" i="4" s="1"/>
  <c r="R217" i="4" s="1"/>
  <c r="R218" i="4" s="1"/>
  <c r="R219" i="4" s="1"/>
  <c r="R220" i="4" s="1"/>
  <c r="R221" i="4" s="1"/>
  <c r="R222" i="4" s="1"/>
  <c r="R223" i="4" s="1"/>
  <c r="R224" i="4" s="1"/>
  <c r="R225" i="4" s="1"/>
  <c r="R226" i="4" s="1"/>
  <c r="R227" i="4" s="1"/>
  <c r="R228" i="4" s="1"/>
  <c r="R229" i="4" s="1"/>
  <c r="R230" i="4" s="1"/>
  <c r="R231" i="4" s="1"/>
  <c r="R232" i="4" s="1"/>
  <c r="R233" i="4" s="1"/>
  <c r="R234" i="4" s="1"/>
  <c r="R235" i="4" s="1"/>
  <c r="R236" i="4" s="1"/>
  <c r="R237" i="4" s="1"/>
  <c r="R238" i="4" s="1"/>
  <c r="R239" i="4" s="1"/>
  <c r="R240" i="4" s="1"/>
  <c r="R241" i="4" s="1"/>
  <c r="R242" i="4" s="1"/>
  <c r="R243" i="4" s="1"/>
  <c r="R244" i="4" s="1"/>
  <c r="R245" i="4" s="1"/>
  <c r="R246" i="4" s="1"/>
  <c r="R247" i="4" s="1"/>
  <c r="R248" i="4" s="1"/>
  <c r="R249" i="4" s="1"/>
  <c r="R250" i="4" s="1"/>
  <c r="R251" i="4" s="1"/>
  <c r="R252" i="4" s="1"/>
  <c r="R253" i="4" s="1"/>
  <c r="R254" i="4" s="1"/>
  <c r="R255" i="4" s="1"/>
  <c r="R256" i="4" s="1"/>
  <c r="R257" i="4" s="1"/>
  <c r="R258" i="4" s="1"/>
  <c r="R259" i="4" s="1"/>
  <c r="R260" i="4" s="1"/>
  <c r="R261" i="4" s="1"/>
  <c r="R262" i="4" s="1"/>
  <c r="R263" i="4" s="1"/>
  <c r="R264" i="4" s="1"/>
  <c r="R265" i="4" s="1"/>
  <c r="R266" i="4" s="1"/>
  <c r="R267" i="4" s="1"/>
  <c r="R268" i="4" s="1"/>
  <c r="R269" i="4" s="1"/>
  <c r="R270" i="4" s="1"/>
  <c r="R271" i="4" s="1"/>
  <c r="R272" i="4" s="1"/>
  <c r="R273" i="4" s="1"/>
  <c r="R274" i="4" s="1"/>
  <c r="R275" i="4" s="1"/>
  <c r="R276" i="4" s="1"/>
  <c r="R277" i="4" s="1"/>
  <c r="R278" i="4" s="1"/>
  <c r="R279" i="4" s="1"/>
  <c r="R280" i="4" s="1"/>
  <c r="R281" i="4" s="1"/>
  <c r="R282" i="4" s="1"/>
  <c r="R283" i="4" s="1"/>
  <c r="R284" i="4" s="1"/>
  <c r="R285" i="4" s="1"/>
  <c r="R286" i="4" s="1"/>
  <c r="R287" i="4" s="1"/>
  <c r="R288" i="4" s="1"/>
  <c r="R289" i="4" s="1"/>
  <c r="R290" i="4" s="1"/>
  <c r="R291" i="4" s="1"/>
  <c r="R292" i="4" s="1"/>
  <c r="R293" i="4" s="1"/>
  <c r="R294" i="4" s="1"/>
  <c r="R295" i="4" s="1"/>
  <c r="R296" i="4" s="1"/>
  <c r="R297" i="4" s="1"/>
  <c r="R298" i="4" s="1"/>
  <c r="R299" i="4" s="1"/>
  <c r="R300" i="4" s="1"/>
  <c r="R301" i="4" s="1"/>
  <c r="R302" i="4" s="1"/>
  <c r="R303" i="4" s="1"/>
  <c r="R304" i="4" s="1"/>
  <c r="R305" i="4" s="1"/>
  <c r="R306" i="4" s="1"/>
  <c r="R307" i="4" s="1"/>
  <c r="R308" i="4" s="1"/>
  <c r="R309" i="4" s="1"/>
  <c r="R310" i="4" s="1"/>
  <c r="R311" i="4" s="1"/>
  <c r="R312" i="4" s="1"/>
  <c r="R313" i="4" s="1"/>
  <c r="R314" i="4" s="1"/>
  <c r="R315" i="4" s="1"/>
  <c r="R316" i="4" s="1"/>
  <c r="R317" i="4" s="1"/>
  <c r="R318" i="4" s="1"/>
  <c r="R319" i="4" s="1"/>
  <c r="R320" i="4" s="1"/>
  <c r="R321" i="4" s="1"/>
  <c r="R322" i="4" s="1"/>
  <c r="R323" i="4" s="1"/>
  <c r="R324" i="4" s="1"/>
  <c r="R325" i="4" s="1"/>
  <c r="R326" i="4" s="1"/>
  <c r="R327" i="4" s="1"/>
  <c r="R328" i="4" s="1"/>
  <c r="R329" i="4" s="1"/>
  <c r="R330" i="4" s="1"/>
  <c r="R331" i="4" s="1"/>
  <c r="R332" i="4" s="1"/>
  <c r="R333" i="4" s="1"/>
  <c r="R334" i="4" s="1"/>
  <c r="R335" i="4" s="1"/>
  <c r="R336" i="4" s="1"/>
  <c r="R337" i="4" s="1"/>
  <c r="R338" i="4" s="1"/>
  <c r="R339" i="4" s="1"/>
  <c r="R340" i="4" s="1"/>
  <c r="R341" i="4" s="1"/>
  <c r="R342" i="4" s="1"/>
  <c r="R343" i="4" s="1"/>
  <c r="R344" i="4" s="1"/>
  <c r="R345" i="4" s="1"/>
  <c r="R346" i="4" s="1"/>
  <c r="R347" i="4" s="1"/>
  <c r="R348" i="4" s="1"/>
  <c r="R349" i="4" s="1"/>
  <c r="R350" i="4" s="1"/>
  <c r="R351" i="4" s="1"/>
  <c r="R352" i="4" s="1"/>
  <c r="R353" i="4" s="1"/>
  <c r="R354" i="4" s="1"/>
  <c r="R355" i="4" s="1"/>
  <c r="R356" i="4" s="1"/>
  <c r="R357" i="4" s="1"/>
  <c r="R358" i="4" s="1"/>
  <c r="R359" i="4" s="1"/>
  <c r="R360" i="4" s="1"/>
  <c r="R361" i="4" s="1"/>
  <c r="R362" i="4" s="1"/>
  <c r="R363" i="4" s="1"/>
  <c r="R364" i="4" s="1"/>
  <c r="R365" i="4" s="1"/>
  <c r="R366" i="4" s="1"/>
  <c r="R367" i="4" s="1"/>
  <c r="R368" i="4" s="1"/>
  <c r="R369" i="4" s="1"/>
  <c r="R370" i="4" s="1"/>
  <c r="R371" i="4" s="1"/>
  <c r="R372" i="4" s="1"/>
  <c r="R373" i="4" s="1"/>
  <c r="R374" i="4" s="1"/>
  <c r="R375" i="4" s="1"/>
  <c r="R376" i="4" s="1"/>
  <c r="R377" i="4" s="1"/>
  <c r="R378" i="4" s="1"/>
  <c r="R379" i="4" s="1"/>
  <c r="R380" i="4" s="1"/>
  <c r="R381" i="4" s="1"/>
  <c r="R382" i="4" s="1"/>
  <c r="R383" i="4" s="1"/>
  <c r="R384" i="4" s="1"/>
  <c r="R385" i="4" s="1"/>
  <c r="R386" i="4" s="1"/>
  <c r="R387" i="4" s="1"/>
  <c r="R388" i="4" s="1"/>
  <c r="R389" i="4" s="1"/>
  <c r="R390" i="4" s="1"/>
  <c r="R391" i="4" s="1"/>
  <c r="R392" i="4" s="1"/>
  <c r="R393" i="4" s="1"/>
  <c r="R394" i="4" s="1"/>
  <c r="R395" i="4" s="1"/>
  <c r="R396" i="4" s="1"/>
  <c r="R397" i="4" s="1"/>
  <c r="R398" i="4" s="1"/>
  <c r="R399" i="4" s="1"/>
  <c r="R400" i="4" s="1"/>
  <c r="R401" i="4" s="1"/>
  <c r="R402" i="4" s="1"/>
  <c r="R403" i="4" s="1"/>
  <c r="R404" i="4" s="1"/>
  <c r="R405" i="4" s="1"/>
  <c r="R406" i="4" s="1"/>
  <c r="R407" i="4" s="1"/>
  <c r="R408" i="4" s="1"/>
  <c r="R409" i="4" s="1"/>
  <c r="R410" i="4" s="1"/>
  <c r="R411" i="4" s="1"/>
  <c r="R412" i="4" s="1"/>
  <c r="R413" i="4" s="1"/>
  <c r="R414" i="4" s="1"/>
  <c r="R415" i="4" s="1"/>
  <c r="R416" i="4" s="1"/>
  <c r="R417" i="4" s="1"/>
  <c r="R418" i="4" s="1"/>
  <c r="R419" i="4" s="1"/>
  <c r="R420" i="4" s="1"/>
  <c r="R421" i="4" s="1"/>
  <c r="R422" i="4" s="1"/>
  <c r="R423" i="4" s="1"/>
  <c r="R424" i="4" s="1"/>
  <c r="R425" i="4" s="1"/>
  <c r="R426" i="4" s="1"/>
  <c r="R427" i="4" s="1"/>
  <c r="R428" i="4" s="1"/>
  <c r="R429" i="4" s="1"/>
  <c r="R430" i="4" s="1"/>
  <c r="R431" i="4" s="1"/>
  <c r="R432" i="4" s="1"/>
  <c r="R433" i="4" s="1"/>
  <c r="R434" i="4" s="1"/>
  <c r="R435" i="4" s="1"/>
  <c r="R436" i="4" s="1"/>
  <c r="R437" i="4" s="1"/>
  <c r="R438" i="4" s="1"/>
  <c r="R439" i="4" s="1"/>
  <c r="R440" i="4" s="1"/>
  <c r="R441" i="4" s="1"/>
  <c r="R442" i="4" s="1"/>
  <c r="R443" i="4" s="1"/>
  <c r="R444" i="4" s="1"/>
  <c r="R445" i="4" s="1"/>
  <c r="R446" i="4" s="1"/>
  <c r="R447" i="4" s="1"/>
  <c r="R448" i="4" s="1"/>
  <c r="R449" i="4" s="1"/>
  <c r="R450" i="4" s="1"/>
  <c r="R451" i="4" s="1"/>
  <c r="R452" i="4" s="1"/>
  <c r="R453" i="4" s="1"/>
  <c r="R454" i="4" s="1"/>
  <c r="R455" i="4" s="1"/>
  <c r="R456" i="4" s="1"/>
  <c r="R457" i="4" s="1"/>
  <c r="R458" i="4" s="1"/>
  <c r="R459" i="4" s="1"/>
  <c r="R460" i="4" s="1"/>
  <c r="R461" i="4" s="1"/>
  <c r="R462" i="4" s="1"/>
  <c r="R463" i="4" s="1"/>
  <c r="R464" i="4" s="1"/>
  <c r="R465" i="4" s="1"/>
  <c r="R466" i="4" s="1"/>
  <c r="R467" i="4" s="1"/>
  <c r="R468" i="4" s="1"/>
  <c r="R469" i="4" s="1"/>
  <c r="R470" i="4" s="1"/>
  <c r="R471" i="4" s="1"/>
  <c r="R472" i="4" s="1"/>
  <c r="R473" i="4" s="1"/>
  <c r="R474" i="4" s="1"/>
  <c r="R475" i="4" s="1"/>
  <c r="R476" i="4" s="1"/>
  <c r="R477" i="4" s="1"/>
  <c r="R478" i="4" s="1"/>
  <c r="R479" i="4" s="1"/>
  <c r="R480" i="4" s="1"/>
  <c r="R481" i="4" s="1"/>
  <c r="R482" i="4" s="1"/>
  <c r="R483" i="4" s="1"/>
  <c r="R484" i="4" s="1"/>
  <c r="R485" i="4" s="1"/>
  <c r="R486" i="4" s="1"/>
  <c r="R487" i="4" s="1"/>
  <c r="R488" i="4" s="1"/>
  <c r="R489" i="4" s="1"/>
  <c r="R490" i="4" s="1"/>
  <c r="R491" i="4" s="1"/>
  <c r="R492" i="4" s="1"/>
  <c r="R493" i="4" s="1"/>
  <c r="R494" i="4" s="1"/>
  <c r="R495" i="4" s="1"/>
  <c r="R496" i="4" s="1"/>
  <c r="R497" i="4" s="1"/>
  <c r="R498" i="4" s="1"/>
  <c r="R499" i="4" s="1"/>
  <c r="R500" i="4" s="1"/>
  <c r="R501" i="4" s="1"/>
  <c r="R502" i="4" s="1"/>
  <c r="R503" i="4" s="1"/>
  <c r="R504" i="4" s="1"/>
  <c r="R505" i="4" s="1"/>
  <c r="R506" i="4" s="1"/>
  <c r="R507" i="4" s="1"/>
  <c r="R508" i="4" s="1"/>
  <c r="R509" i="4" s="1"/>
  <c r="R510" i="4" s="1"/>
  <c r="R511" i="4" s="1"/>
  <c r="R512" i="4" s="1"/>
  <c r="R513" i="4" s="1"/>
  <c r="R514" i="4" s="1"/>
  <c r="R515" i="4" s="1"/>
  <c r="R516" i="4" s="1"/>
  <c r="R517" i="4" s="1"/>
  <c r="R518" i="4" s="1"/>
  <c r="R519" i="4" s="1"/>
  <c r="R520" i="4" s="1"/>
  <c r="R521" i="4" s="1"/>
  <c r="R522" i="4" s="1"/>
  <c r="R523" i="4" s="1"/>
  <c r="R524" i="4" s="1"/>
  <c r="R525" i="4" s="1"/>
  <c r="R526" i="4" s="1"/>
  <c r="R527" i="4" s="1"/>
  <c r="R528" i="4" s="1"/>
  <c r="R529" i="4" s="1"/>
  <c r="R530" i="4" s="1"/>
  <c r="R531" i="4" s="1"/>
  <c r="R532" i="4" s="1"/>
  <c r="R533" i="4" s="1"/>
  <c r="R534" i="4" s="1"/>
  <c r="R535" i="4" s="1"/>
  <c r="R536" i="4" s="1"/>
  <c r="R537" i="4" s="1"/>
  <c r="R538" i="4" s="1"/>
  <c r="R539" i="4" s="1"/>
  <c r="R540" i="4" s="1"/>
  <c r="R541" i="4" s="1"/>
  <c r="R542" i="4" s="1"/>
  <c r="R543" i="4" s="1"/>
  <c r="R544" i="4" s="1"/>
  <c r="R545" i="4" s="1"/>
  <c r="R546" i="4" s="1"/>
  <c r="R547" i="4" s="1"/>
  <c r="R548" i="4" s="1"/>
  <c r="R549" i="4" s="1"/>
  <c r="R550" i="4" s="1"/>
  <c r="R551" i="4" s="1"/>
  <c r="R552" i="4" s="1"/>
  <c r="R553" i="4" s="1"/>
  <c r="R554" i="4" s="1"/>
  <c r="R555" i="4" s="1"/>
  <c r="R556" i="4" s="1"/>
  <c r="R557" i="4" s="1"/>
  <c r="R558" i="4" s="1"/>
  <c r="R559" i="4" s="1"/>
  <c r="R560" i="4" s="1"/>
  <c r="R561" i="4" s="1"/>
  <c r="R562" i="4" s="1"/>
  <c r="R563" i="4" s="1"/>
  <c r="R564" i="4" s="1"/>
  <c r="R565" i="4" s="1"/>
  <c r="R566" i="4" s="1"/>
  <c r="R567" i="4" s="1"/>
  <c r="R568" i="4" s="1"/>
  <c r="R569" i="4" s="1"/>
  <c r="R570" i="4" s="1"/>
  <c r="R571" i="4" s="1"/>
  <c r="R572" i="4" s="1"/>
  <c r="R573" i="4" s="1"/>
  <c r="R574" i="4" s="1"/>
  <c r="R575" i="4" s="1"/>
  <c r="R576" i="4" s="1"/>
  <c r="R577" i="4" s="1"/>
  <c r="R578" i="4" s="1"/>
  <c r="R579" i="4" s="1"/>
  <c r="R580" i="4" s="1"/>
  <c r="R581" i="4" s="1"/>
  <c r="R582" i="4" s="1"/>
  <c r="R583" i="4" s="1"/>
  <c r="R584" i="4" s="1"/>
  <c r="R585" i="4" s="1"/>
  <c r="R586" i="4" s="1"/>
  <c r="R587" i="4" s="1"/>
  <c r="R588" i="4" s="1"/>
  <c r="R589" i="4" s="1"/>
  <c r="R590" i="4" s="1"/>
  <c r="R591" i="4" s="1"/>
  <c r="R592" i="4" s="1"/>
  <c r="R593" i="4" s="1"/>
  <c r="R594" i="4" s="1"/>
  <c r="R595" i="4" s="1"/>
  <c r="R596" i="4" s="1"/>
  <c r="R597" i="4" s="1"/>
  <c r="R598" i="4" s="1"/>
  <c r="R599" i="4" s="1"/>
  <c r="R600" i="4" s="1"/>
  <c r="R601" i="4" s="1"/>
  <c r="R602" i="4" s="1"/>
  <c r="R603" i="4" s="1"/>
  <c r="R604" i="4" s="1"/>
  <c r="R605" i="4" s="1"/>
  <c r="R606" i="4" s="1"/>
  <c r="R607" i="4" s="1"/>
  <c r="R608" i="4" s="1"/>
  <c r="R609" i="4" s="1"/>
  <c r="R610" i="4" s="1"/>
  <c r="R611" i="4" s="1"/>
  <c r="R612" i="4" s="1"/>
  <c r="R613" i="4" s="1"/>
  <c r="R614" i="4" s="1"/>
  <c r="R615" i="4" s="1"/>
  <c r="R616" i="4" s="1"/>
  <c r="R617" i="4" s="1"/>
  <c r="R618" i="4" s="1"/>
  <c r="R619" i="4" s="1"/>
  <c r="R620" i="4" s="1"/>
  <c r="R621" i="4" s="1"/>
  <c r="R622" i="4" s="1"/>
  <c r="R623" i="4" s="1"/>
  <c r="R624" i="4" s="1"/>
  <c r="R625" i="4" s="1"/>
  <c r="R626" i="4" s="1"/>
  <c r="R627" i="4" s="1"/>
  <c r="R628" i="4" s="1"/>
  <c r="R629" i="4" s="1"/>
  <c r="R630" i="4" s="1"/>
  <c r="R631" i="4" s="1"/>
  <c r="R632" i="4" s="1"/>
  <c r="R633" i="4" s="1"/>
  <c r="R634" i="4" s="1"/>
  <c r="R635" i="4" s="1"/>
  <c r="R636" i="4" s="1"/>
  <c r="R637" i="4" s="1"/>
  <c r="R638" i="4" s="1"/>
  <c r="R639" i="4" s="1"/>
  <c r="R640" i="4" s="1"/>
  <c r="R641" i="4" s="1"/>
  <c r="R642" i="4" s="1"/>
  <c r="R643" i="4" s="1"/>
  <c r="R644" i="4" s="1"/>
  <c r="R645" i="4" s="1"/>
  <c r="R646" i="4" s="1"/>
  <c r="R647" i="4" s="1"/>
  <c r="R648" i="4" s="1"/>
  <c r="R649" i="4" s="1"/>
  <c r="R650" i="4" s="1"/>
  <c r="R651" i="4" s="1"/>
  <c r="R652" i="4" s="1"/>
  <c r="R653" i="4" s="1"/>
  <c r="R654" i="4" s="1"/>
  <c r="R655" i="4" s="1"/>
  <c r="R656" i="4" s="1"/>
  <c r="R657" i="4" s="1"/>
  <c r="R658" i="4" s="1"/>
  <c r="R659" i="4" s="1"/>
  <c r="R660" i="4" s="1"/>
  <c r="R661" i="4" s="1"/>
  <c r="R662" i="4" s="1"/>
  <c r="R663" i="4" s="1"/>
  <c r="R664" i="4" s="1"/>
  <c r="R665" i="4" s="1"/>
  <c r="R666" i="4" s="1"/>
  <c r="R667" i="4" s="1"/>
  <c r="R668" i="4" s="1"/>
  <c r="R669" i="4" s="1"/>
  <c r="R670" i="4" s="1"/>
  <c r="R671" i="4" s="1"/>
  <c r="R672" i="4" s="1"/>
  <c r="R673" i="4" s="1"/>
  <c r="R674" i="4" s="1"/>
  <c r="R675" i="4" s="1"/>
  <c r="R676" i="4" s="1"/>
  <c r="R677" i="4" s="1"/>
  <c r="R678" i="4" s="1"/>
  <c r="R679" i="4" s="1"/>
  <c r="R680" i="4" s="1"/>
  <c r="R681" i="4" s="1"/>
  <c r="R682" i="4" s="1"/>
  <c r="R683" i="4" s="1"/>
  <c r="R684" i="4" s="1"/>
  <c r="R685" i="4" s="1"/>
  <c r="R686" i="4" s="1"/>
  <c r="R687" i="4" s="1"/>
  <c r="R688" i="4" s="1"/>
  <c r="R689" i="4" s="1"/>
  <c r="R690" i="4" s="1"/>
  <c r="R691" i="4" s="1"/>
  <c r="R692" i="4" s="1"/>
  <c r="R693" i="4" s="1"/>
  <c r="R694" i="4" s="1"/>
  <c r="R695" i="4" s="1"/>
  <c r="R696" i="4" s="1"/>
  <c r="R697" i="4" s="1"/>
  <c r="R698" i="4" s="1"/>
  <c r="R699" i="4" s="1"/>
  <c r="R700" i="4" s="1"/>
  <c r="R701" i="4" s="1"/>
  <c r="R702" i="4" s="1"/>
  <c r="R703" i="4" s="1"/>
  <c r="R704" i="4" s="1"/>
  <c r="R705" i="4" s="1"/>
  <c r="R706" i="4" s="1"/>
  <c r="R707" i="4" s="1"/>
  <c r="R708" i="4" s="1"/>
  <c r="R709" i="4" s="1"/>
  <c r="R710" i="4" s="1"/>
  <c r="R711" i="4" s="1"/>
  <c r="R712" i="4" s="1"/>
  <c r="R713" i="4" s="1"/>
  <c r="R714" i="4" s="1"/>
  <c r="R715" i="4" s="1"/>
  <c r="R716" i="4" s="1"/>
  <c r="R717" i="4" s="1"/>
  <c r="R718" i="4" s="1"/>
  <c r="R719" i="4" s="1"/>
  <c r="R720" i="4" s="1"/>
  <c r="R721" i="4" s="1"/>
  <c r="R722" i="4" s="1"/>
  <c r="R723" i="4" s="1"/>
  <c r="R724" i="4" s="1"/>
  <c r="R725" i="4" s="1"/>
  <c r="R726" i="4" s="1"/>
  <c r="R727" i="4" s="1"/>
  <c r="R728" i="4" s="1"/>
  <c r="R729" i="4" s="1"/>
  <c r="R730" i="4" s="1"/>
  <c r="R731" i="4" s="1"/>
  <c r="R732" i="4" s="1"/>
  <c r="R733" i="4" s="1"/>
  <c r="R734" i="4" s="1"/>
  <c r="R735" i="4" s="1"/>
  <c r="R736" i="4" s="1"/>
  <c r="R737" i="4" s="1"/>
  <c r="R738" i="4" s="1"/>
  <c r="R739" i="4" s="1"/>
  <c r="R740" i="4" s="1"/>
  <c r="R741" i="4" s="1"/>
  <c r="R742" i="4" s="1"/>
  <c r="R743" i="4" s="1"/>
  <c r="R744" i="4" s="1"/>
  <c r="R745" i="4" s="1"/>
  <c r="R746" i="4" s="1"/>
  <c r="R747" i="4" s="1"/>
  <c r="R748" i="4" s="1"/>
  <c r="R749" i="4" s="1"/>
  <c r="R750" i="4" s="1"/>
  <c r="R751" i="4" s="1"/>
  <c r="R752" i="4" s="1"/>
  <c r="R753" i="4" s="1"/>
  <c r="R754" i="4" s="1"/>
  <c r="R755" i="4" s="1"/>
  <c r="R756" i="4" s="1"/>
  <c r="R757" i="4" s="1"/>
  <c r="R758" i="4" s="1"/>
  <c r="R759" i="4" s="1"/>
  <c r="R760" i="4" s="1"/>
  <c r="R761" i="4" s="1"/>
  <c r="R762" i="4" s="1"/>
  <c r="R763" i="4" s="1"/>
  <c r="R764" i="4" s="1"/>
  <c r="R765" i="4" s="1"/>
  <c r="R766" i="4" s="1"/>
  <c r="R767" i="4" s="1"/>
  <c r="R768" i="4" s="1"/>
  <c r="R769" i="4" s="1"/>
  <c r="R770" i="4" s="1"/>
  <c r="R771" i="4" s="1"/>
  <c r="R772" i="4" s="1"/>
  <c r="R773" i="4" s="1"/>
  <c r="R774" i="4" s="1"/>
  <c r="R775" i="4" s="1"/>
  <c r="R776" i="4" s="1"/>
  <c r="R777" i="4" s="1"/>
  <c r="R778" i="4" s="1"/>
  <c r="R779" i="4" s="1"/>
  <c r="R780" i="4" s="1"/>
  <c r="R781" i="4" s="1"/>
  <c r="R782" i="4" s="1"/>
  <c r="R783" i="4" s="1"/>
  <c r="R784" i="4" s="1"/>
  <c r="R785" i="4" s="1"/>
  <c r="R786" i="4" s="1"/>
  <c r="R787" i="4" s="1"/>
  <c r="R788" i="4" s="1"/>
  <c r="R789" i="4" s="1"/>
  <c r="R790" i="4" s="1"/>
  <c r="R791" i="4" s="1"/>
  <c r="R792" i="4" s="1"/>
  <c r="R793" i="4" s="1"/>
  <c r="R794" i="4" s="1"/>
  <c r="R795" i="4" s="1"/>
  <c r="R796" i="4" s="1"/>
  <c r="R797" i="4" s="1"/>
  <c r="R798" i="4" s="1"/>
  <c r="R799" i="4" s="1"/>
  <c r="R800" i="4" s="1"/>
  <c r="R801" i="4" s="1"/>
  <c r="R802" i="4" s="1"/>
  <c r="R803" i="4" s="1"/>
  <c r="R804" i="4" s="1"/>
  <c r="R805" i="4" s="1"/>
  <c r="R806" i="4" s="1"/>
  <c r="R807" i="4" s="1"/>
  <c r="R808" i="4" s="1"/>
  <c r="R809" i="4" s="1"/>
  <c r="R810" i="4" s="1"/>
  <c r="R811" i="4" s="1"/>
  <c r="R812" i="4" s="1"/>
  <c r="R813" i="4" s="1"/>
  <c r="R814" i="4" s="1"/>
  <c r="R815" i="4" s="1"/>
  <c r="R816" i="4" s="1"/>
  <c r="R817" i="4" s="1"/>
  <c r="R818" i="4" s="1"/>
  <c r="R819" i="4" s="1"/>
  <c r="R820" i="4" s="1"/>
  <c r="R821" i="4" s="1"/>
  <c r="R822" i="4" s="1"/>
  <c r="R823" i="4" s="1"/>
  <c r="R824" i="4" s="1"/>
  <c r="R825" i="4" s="1"/>
  <c r="R826" i="4" s="1"/>
  <c r="R827" i="4" s="1"/>
  <c r="R828" i="4" s="1"/>
  <c r="R829" i="4" s="1"/>
  <c r="R830" i="4" s="1"/>
  <c r="R831" i="4" s="1"/>
  <c r="R832" i="4" s="1"/>
  <c r="R833" i="4" s="1"/>
  <c r="R834" i="4" s="1"/>
  <c r="R835" i="4" s="1"/>
  <c r="R836" i="4" s="1"/>
  <c r="R837" i="4" s="1"/>
  <c r="R838" i="4" s="1"/>
  <c r="R839" i="4" s="1"/>
  <c r="R840" i="4" s="1"/>
  <c r="R841" i="4" s="1"/>
  <c r="R842" i="4" s="1"/>
  <c r="R843" i="4" s="1"/>
  <c r="R844" i="4" s="1"/>
  <c r="R845" i="4" s="1"/>
  <c r="R846" i="4" s="1"/>
  <c r="R847" i="4" s="1"/>
  <c r="R848" i="4" s="1"/>
  <c r="R849" i="4" s="1"/>
  <c r="R850" i="4" s="1"/>
  <c r="R851" i="4" s="1"/>
  <c r="R852" i="4" s="1"/>
  <c r="R853" i="4" s="1"/>
  <c r="R854" i="4" s="1"/>
  <c r="R855" i="4" s="1"/>
  <c r="R856" i="4" s="1"/>
  <c r="R857" i="4" s="1"/>
  <c r="R858" i="4" s="1"/>
  <c r="R859" i="4" s="1"/>
  <c r="R860" i="4" s="1"/>
  <c r="R861" i="4" s="1"/>
  <c r="R862" i="4" s="1"/>
  <c r="R863" i="4" s="1"/>
  <c r="R864" i="4" s="1"/>
  <c r="R865" i="4" s="1"/>
  <c r="R866" i="4" s="1"/>
  <c r="R867" i="4" s="1"/>
  <c r="R868" i="4" s="1"/>
  <c r="R869" i="4" s="1"/>
  <c r="R870" i="4" s="1"/>
  <c r="R871" i="4" s="1"/>
  <c r="R872" i="4" s="1"/>
  <c r="R873" i="4" s="1"/>
  <c r="R874" i="4" s="1"/>
  <c r="R875" i="4" s="1"/>
  <c r="R876" i="4" s="1"/>
  <c r="R877" i="4" s="1"/>
  <c r="R878" i="4" s="1"/>
  <c r="R879" i="4" s="1"/>
  <c r="R880" i="4" s="1"/>
  <c r="R881" i="4" s="1"/>
  <c r="R882" i="4" s="1"/>
  <c r="R883" i="4" s="1"/>
  <c r="R884" i="4" s="1"/>
  <c r="R885" i="4" s="1"/>
  <c r="R886" i="4" s="1"/>
  <c r="R887" i="4" s="1"/>
  <c r="R888" i="4" s="1"/>
  <c r="R889" i="4" s="1"/>
  <c r="R890" i="4" s="1"/>
  <c r="R891" i="4" s="1"/>
  <c r="R892" i="4" s="1"/>
  <c r="R893" i="4" s="1"/>
  <c r="R894" i="4" s="1"/>
  <c r="R895" i="4" s="1"/>
  <c r="R896" i="4" s="1"/>
  <c r="R897" i="4" s="1"/>
  <c r="R898" i="4" s="1"/>
  <c r="R899" i="4" s="1"/>
  <c r="R900" i="4" s="1"/>
  <c r="R901" i="4" s="1"/>
  <c r="R902" i="4" s="1"/>
  <c r="R903" i="4" s="1"/>
  <c r="R904" i="4" s="1"/>
  <c r="R905" i="4" s="1"/>
  <c r="R906" i="4" s="1"/>
  <c r="R907" i="4" s="1"/>
  <c r="R908" i="4" s="1"/>
  <c r="R909" i="4" s="1"/>
  <c r="R910" i="4" s="1"/>
  <c r="R911" i="4" s="1"/>
  <c r="R912" i="4" s="1"/>
  <c r="R913" i="4" s="1"/>
  <c r="R914" i="4" s="1"/>
  <c r="R915" i="4" s="1"/>
  <c r="R916" i="4" s="1"/>
  <c r="R917" i="4" s="1"/>
  <c r="R918" i="4" s="1"/>
  <c r="R919" i="4" s="1"/>
  <c r="R920" i="4" s="1"/>
  <c r="R921" i="4" s="1"/>
  <c r="R922" i="4" s="1"/>
  <c r="R923" i="4" s="1"/>
  <c r="R924" i="4" s="1"/>
  <c r="R925" i="4" s="1"/>
  <c r="R926" i="4" s="1"/>
  <c r="R927" i="4" s="1"/>
  <c r="R928" i="4" s="1"/>
  <c r="R929" i="4" s="1"/>
  <c r="R930" i="4" s="1"/>
  <c r="R931" i="4" s="1"/>
  <c r="R932" i="4" s="1"/>
  <c r="R933" i="4" s="1"/>
  <c r="R934" i="4" s="1"/>
  <c r="R935" i="4" s="1"/>
  <c r="R936" i="4" s="1"/>
  <c r="R937" i="4" s="1"/>
  <c r="R938" i="4" s="1"/>
  <c r="R939" i="4" s="1"/>
  <c r="R940" i="4" s="1"/>
  <c r="R941" i="4" s="1"/>
  <c r="R942" i="4" s="1"/>
  <c r="R943" i="4" s="1"/>
  <c r="R944" i="4" s="1"/>
  <c r="R945" i="4" s="1"/>
  <c r="R946" i="4" s="1"/>
  <c r="R947" i="4" s="1"/>
  <c r="R948" i="4" s="1"/>
  <c r="R949" i="4" s="1"/>
  <c r="R950" i="4" s="1"/>
  <c r="R951" i="4" s="1"/>
  <c r="R952" i="4" s="1"/>
  <c r="R953" i="4" s="1"/>
  <c r="R954" i="4" s="1"/>
  <c r="R955" i="4" s="1"/>
  <c r="R956" i="4" s="1"/>
  <c r="R957" i="4" s="1"/>
  <c r="R958" i="4" s="1"/>
  <c r="R959" i="4" s="1"/>
  <c r="R960" i="4" s="1"/>
  <c r="R961" i="4" s="1"/>
  <c r="R962" i="4" s="1"/>
  <c r="R963" i="4" s="1"/>
  <c r="R964" i="4" s="1"/>
  <c r="R965" i="4" s="1"/>
  <c r="R966" i="4" s="1"/>
  <c r="R967" i="4" s="1"/>
  <c r="R968" i="4" s="1"/>
  <c r="R969" i="4" s="1"/>
  <c r="R970" i="4" s="1"/>
  <c r="R971" i="4" s="1"/>
  <c r="R972" i="4" s="1"/>
  <c r="R973" i="4" s="1"/>
  <c r="R974" i="4" s="1"/>
  <c r="R975" i="4" s="1"/>
  <c r="R976" i="4" s="1"/>
  <c r="R977" i="4" s="1"/>
  <c r="R978" i="4" s="1"/>
  <c r="R979" i="4" s="1"/>
  <c r="R980" i="4" s="1"/>
  <c r="R981" i="4" s="1"/>
  <c r="R982" i="4" s="1"/>
  <c r="R983" i="4" s="1"/>
  <c r="R984" i="4" s="1"/>
  <c r="R985" i="4" s="1"/>
  <c r="R986" i="4" s="1"/>
  <c r="R987" i="4" s="1"/>
  <c r="R988" i="4" s="1"/>
  <c r="R989" i="4" s="1"/>
  <c r="R990" i="4" s="1"/>
  <c r="R991" i="4" s="1"/>
  <c r="R992" i="4" s="1"/>
  <c r="R993" i="4" s="1"/>
  <c r="R994" i="4" s="1"/>
  <c r="R995" i="4" s="1"/>
  <c r="R996" i="4" s="1"/>
  <c r="R997" i="4" s="1"/>
  <c r="R998" i="4" s="1"/>
  <c r="R999" i="4" s="1"/>
  <c r="R1000" i="4" s="1"/>
  <c r="R1001" i="4" s="1"/>
  <c r="R1002" i="4" s="1"/>
  <c r="R1003" i="4" s="1"/>
  <c r="R1004" i="4" s="1"/>
  <c r="R1005" i="4" s="1"/>
  <c r="R1006" i="4" s="1"/>
  <c r="R1007" i="4" s="1"/>
  <c r="R1008" i="4" s="1"/>
  <c r="R1009" i="4" s="1"/>
  <c r="R1010" i="4" s="1"/>
  <c r="R1011" i="4" s="1"/>
  <c r="R1012" i="4" s="1"/>
  <c r="R1013" i="4" s="1"/>
  <c r="R1014" i="4" s="1"/>
  <c r="R1015" i="4" s="1"/>
  <c r="R1016" i="4" s="1"/>
  <c r="R1017" i="4" s="1"/>
  <c r="R1018" i="4" s="1"/>
  <c r="R1019" i="4" s="1"/>
  <c r="R1020" i="4" s="1"/>
  <c r="R1021" i="4" s="1"/>
  <c r="R1022" i="4" s="1"/>
  <c r="R1023" i="4" s="1"/>
  <c r="R1024" i="4" s="1"/>
  <c r="R1025" i="4" s="1"/>
  <c r="R1026" i="4" s="1"/>
  <c r="R1027" i="4" s="1"/>
  <c r="R1028" i="4" s="1"/>
  <c r="R1029" i="4" s="1"/>
  <c r="R1030" i="4" s="1"/>
  <c r="R1031" i="4" s="1"/>
  <c r="R1032" i="4" s="1"/>
  <c r="R1033" i="4" s="1"/>
  <c r="R1034" i="4" s="1"/>
  <c r="R1035" i="4" s="1"/>
  <c r="R1036" i="4" s="1"/>
  <c r="R1037" i="4" s="1"/>
  <c r="R1038" i="4" s="1"/>
  <c r="R1039" i="4" s="1"/>
  <c r="R1040" i="4" s="1"/>
  <c r="R1041" i="4" s="1"/>
  <c r="R1042" i="4" s="1"/>
  <c r="R1043" i="4" s="1"/>
  <c r="R1044" i="4" s="1"/>
  <c r="R1045" i="4" s="1"/>
  <c r="R1046" i="4" s="1"/>
  <c r="R1047" i="4" s="1"/>
  <c r="R1048" i="4" s="1"/>
  <c r="R1049" i="4" s="1"/>
  <c r="R1050" i="4" s="1"/>
  <c r="R1051" i="4" s="1"/>
  <c r="R1052" i="4" s="1"/>
  <c r="R1053" i="4" s="1"/>
  <c r="R1054" i="4" s="1"/>
  <c r="R1055" i="4" s="1"/>
  <c r="R1056" i="4" s="1"/>
  <c r="R1057" i="4" s="1"/>
  <c r="R1058" i="4" s="1"/>
  <c r="R1059" i="4" s="1"/>
  <c r="R1060" i="4" s="1"/>
  <c r="R1061" i="4" s="1"/>
  <c r="R1062" i="4" s="1"/>
  <c r="R1063" i="4" s="1"/>
  <c r="R1064" i="4" s="1"/>
  <c r="R1065" i="4" s="1"/>
  <c r="R1066" i="4" s="1"/>
  <c r="R1067" i="4" s="1"/>
  <c r="R1068" i="4" s="1"/>
  <c r="R1069" i="4" s="1"/>
  <c r="R1070" i="4" s="1"/>
  <c r="R1071" i="4" s="1"/>
  <c r="R1072" i="4" s="1"/>
  <c r="R1073" i="4" s="1"/>
  <c r="R1074" i="4" s="1"/>
  <c r="R1075" i="4" s="1"/>
  <c r="R1076" i="4" s="1"/>
  <c r="R1077" i="4" s="1"/>
  <c r="R1078" i="4" s="1"/>
  <c r="R1079" i="4" s="1"/>
  <c r="R1080" i="4" s="1"/>
  <c r="R1081" i="4" s="1"/>
  <c r="R1082" i="4" s="1"/>
  <c r="R1083" i="4" s="1"/>
  <c r="R1084" i="4" s="1"/>
  <c r="R1085" i="4" s="1"/>
  <c r="R1086" i="4" s="1"/>
  <c r="R1087" i="4" s="1"/>
  <c r="R1088" i="4" s="1"/>
  <c r="R1089" i="4" s="1"/>
  <c r="R1090" i="4" s="1"/>
  <c r="R1091" i="4" s="1"/>
  <c r="R1092" i="4" s="1"/>
  <c r="R1093" i="4" s="1"/>
  <c r="R1094" i="4" s="1"/>
  <c r="R1095" i="4" s="1"/>
  <c r="R1096" i="4" s="1"/>
  <c r="R1097" i="4" s="1"/>
  <c r="R1098" i="4" s="1"/>
  <c r="R1099" i="4" s="1"/>
  <c r="R1100" i="4" s="1"/>
  <c r="R1101" i="4" s="1"/>
  <c r="R1102" i="4" s="1"/>
  <c r="R1103" i="4" s="1"/>
  <c r="R1104" i="4" s="1"/>
  <c r="R1105" i="4" s="1"/>
  <c r="R1106" i="4" s="1"/>
  <c r="R1107" i="4" s="1"/>
  <c r="R1108" i="4" s="1"/>
  <c r="R1109" i="4" s="1"/>
  <c r="R1110" i="4" s="1"/>
  <c r="R1111" i="4" s="1"/>
  <c r="R1112" i="4" s="1"/>
  <c r="R1113" i="4" s="1"/>
  <c r="R1114" i="4" s="1"/>
  <c r="R1115" i="4" s="1"/>
  <c r="R1116" i="4" s="1"/>
  <c r="R1117" i="4" s="1"/>
  <c r="R1118" i="4" s="1"/>
  <c r="R1119" i="4" s="1"/>
  <c r="R1120" i="4" s="1"/>
  <c r="R1121" i="4" s="1"/>
  <c r="R1122" i="4" s="1"/>
  <c r="R1123" i="4" s="1"/>
  <c r="R1124" i="4" s="1"/>
  <c r="R1125" i="4" s="1"/>
  <c r="R1126" i="4" s="1"/>
  <c r="R1127" i="4" s="1"/>
  <c r="R1128" i="4" s="1"/>
  <c r="R1129" i="4" s="1"/>
  <c r="R1130" i="4" s="1"/>
  <c r="R1131" i="4" s="1"/>
  <c r="R1132" i="4" s="1"/>
  <c r="R1133" i="4" s="1"/>
  <c r="R1134" i="4" s="1"/>
  <c r="R1135" i="4" s="1"/>
  <c r="R1136" i="4" s="1"/>
  <c r="R1137" i="4" s="1"/>
  <c r="R1138" i="4" s="1"/>
  <c r="R1139" i="4" s="1"/>
  <c r="R1140" i="4" s="1"/>
  <c r="R1141" i="4" s="1"/>
  <c r="R1142" i="4" s="1"/>
  <c r="R1143" i="4" s="1"/>
  <c r="R1144" i="4" s="1"/>
  <c r="R1145" i="4" s="1"/>
  <c r="R1146" i="4" s="1"/>
  <c r="R1147" i="4" s="1"/>
  <c r="R1148" i="4" s="1"/>
  <c r="R1149" i="4" s="1"/>
  <c r="R1150" i="4" s="1"/>
  <c r="R1151" i="4" s="1"/>
  <c r="R1152" i="4" s="1"/>
  <c r="R1153" i="4" s="1"/>
  <c r="R1154" i="4" s="1"/>
  <c r="R1155" i="4" s="1"/>
  <c r="R1156" i="4" s="1"/>
  <c r="R1157" i="4" s="1"/>
  <c r="R1158" i="4" s="1"/>
  <c r="R1159" i="4" s="1"/>
  <c r="R1160" i="4" s="1"/>
  <c r="R1161" i="4" s="1"/>
  <c r="R1162" i="4" s="1"/>
  <c r="R1163" i="4" s="1"/>
  <c r="R1164" i="4" s="1"/>
  <c r="R1165" i="4" s="1"/>
  <c r="R1166" i="4" s="1"/>
  <c r="R1167" i="4" s="1"/>
  <c r="R1168" i="4" s="1"/>
  <c r="R1169" i="4" s="1"/>
  <c r="R1170" i="4" s="1"/>
  <c r="R1171" i="4" s="1"/>
  <c r="R1172" i="4" s="1"/>
  <c r="R1173" i="4" s="1"/>
  <c r="R1174" i="4" s="1"/>
  <c r="R1175" i="4" s="1"/>
  <c r="R1176" i="4" s="1"/>
  <c r="R1177" i="4" s="1"/>
  <c r="R1178" i="4" s="1"/>
  <c r="R1179" i="4" s="1"/>
  <c r="R1180" i="4" s="1"/>
  <c r="R1181" i="4" s="1"/>
  <c r="R1182" i="4" s="1"/>
  <c r="R1183" i="4" s="1"/>
  <c r="R1184" i="4" s="1"/>
  <c r="R1185" i="4" s="1"/>
  <c r="R1186" i="4" s="1"/>
  <c r="R1187" i="4" s="1"/>
  <c r="R1188" i="4" s="1"/>
  <c r="R1189" i="4" s="1"/>
  <c r="R1190" i="4" s="1"/>
  <c r="R1191" i="4" s="1"/>
  <c r="R1192" i="4" s="1"/>
  <c r="R1193" i="4" s="1"/>
  <c r="R1194" i="4" s="1"/>
  <c r="R1195" i="4" s="1"/>
  <c r="R1196" i="4" s="1"/>
  <c r="R1197" i="4" s="1"/>
  <c r="R1198" i="4" s="1"/>
  <c r="R1199" i="4" s="1"/>
  <c r="R1200" i="4" s="1"/>
  <c r="R1201" i="4" s="1"/>
  <c r="R1202" i="4" s="1"/>
  <c r="R1203" i="4" s="1"/>
  <c r="R1204" i="4" s="1"/>
  <c r="R1205" i="4" s="1"/>
  <c r="R1206" i="4" s="1"/>
  <c r="R1207" i="4" s="1"/>
  <c r="R1208" i="4" s="1"/>
  <c r="R1209" i="4" s="1"/>
  <c r="R1210" i="4" s="1"/>
  <c r="R1211" i="4" s="1"/>
  <c r="R1212" i="4" s="1"/>
  <c r="R1213" i="4" s="1"/>
  <c r="R1214" i="4" s="1"/>
  <c r="R1215" i="4" s="1"/>
  <c r="R1216" i="4" s="1"/>
  <c r="R1217" i="4" s="1"/>
  <c r="R1218" i="4" s="1"/>
  <c r="R1219" i="4" s="1"/>
  <c r="R1220" i="4" s="1"/>
  <c r="R1221" i="4" s="1"/>
  <c r="R1222" i="4" s="1"/>
  <c r="R1223" i="4" s="1"/>
  <c r="R1224" i="4" s="1"/>
  <c r="R1225" i="4" s="1"/>
  <c r="R1226" i="4" s="1"/>
  <c r="R1227" i="4" s="1"/>
  <c r="R1228" i="4" s="1"/>
  <c r="R1229" i="4" s="1"/>
  <c r="R1230" i="4" s="1"/>
  <c r="R1231" i="4" s="1"/>
  <c r="R1232" i="4" s="1"/>
  <c r="R1233" i="4" s="1"/>
  <c r="R1234" i="4" s="1"/>
  <c r="R1235" i="4" s="1"/>
  <c r="R1236" i="4" s="1"/>
  <c r="R1237" i="4" s="1"/>
  <c r="R1238" i="4" s="1"/>
  <c r="R1239" i="4" s="1"/>
  <c r="R1240" i="4" s="1"/>
  <c r="R1241" i="4" s="1"/>
  <c r="R1242" i="4" s="1"/>
  <c r="R1243" i="4" s="1"/>
  <c r="R1244" i="4" s="1"/>
  <c r="R1245" i="4" s="1"/>
  <c r="R1246" i="4" s="1"/>
  <c r="R1247" i="4" s="1"/>
  <c r="R1248" i="4" s="1"/>
  <c r="R1249" i="4" s="1"/>
  <c r="R1250" i="4" s="1"/>
  <c r="R1251" i="4" s="1"/>
  <c r="R1252" i="4" s="1"/>
  <c r="R1253" i="4" s="1"/>
  <c r="R1254" i="4" s="1"/>
  <c r="R1255" i="4" s="1"/>
  <c r="R1256" i="4" s="1"/>
  <c r="R1257" i="4" s="1"/>
  <c r="R1258" i="4" s="1"/>
  <c r="R1259" i="4" s="1"/>
  <c r="R1260" i="4" s="1"/>
  <c r="R1261" i="4" s="1"/>
  <c r="R1262" i="4" s="1"/>
  <c r="R1263" i="4" s="1"/>
  <c r="R1264" i="4" s="1"/>
  <c r="R1265" i="4" s="1"/>
  <c r="R1266" i="4" s="1"/>
  <c r="R1267" i="4" s="1"/>
  <c r="R1268" i="4" s="1"/>
  <c r="R1269" i="4" s="1"/>
  <c r="R1270" i="4" s="1"/>
  <c r="R1271" i="4" s="1"/>
  <c r="R1272" i="4" s="1"/>
  <c r="R1273" i="4" s="1"/>
  <c r="R1274" i="4" s="1"/>
  <c r="R1275" i="4" s="1"/>
  <c r="R1276" i="4" s="1"/>
  <c r="R1277" i="4" s="1"/>
  <c r="R1278" i="4" s="1"/>
  <c r="R1279" i="4" s="1"/>
  <c r="R1280" i="4" s="1"/>
  <c r="R1281" i="4" s="1"/>
  <c r="R1282" i="4" s="1"/>
  <c r="R1283" i="4" s="1"/>
  <c r="R1284" i="4" s="1"/>
  <c r="R1285" i="4" s="1"/>
  <c r="R1286" i="4" s="1"/>
  <c r="R1287" i="4" s="1"/>
  <c r="R1288" i="4" s="1"/>
  <c r="R1289" i="4" s="1"/>
  <c r="R1290" i="4" s="1"/>
  <c r="R1291" i="4" s="1"/>
  <c r="R1292" i="4" s="1"/>
  <c r="R1293" i="4" s="1"/>
  <c r="R1294" i="4" s="1"/>
  <c r="R1295" i="4" s="1"/>
  <c r="R1296" i="4" s="1"/>
  <c r="R1297" i="4" s="1"/>
  <c r="R1298" i="4" s="1"/>
  <c r="R1299" i="4" s="1"/>
  <c r="R1300" i="4" s="1"/>
  <c r="R1301" i="4" s="1"/>
  <c r="R1302" i="4" s="1"/>
  <c r="R1303" i="4" s="1"/>
  <c r="R1304" i="4" s="1"/>
  <c r="R1305" i="4" s="1"/>
  <c r="R1306" i="4" s="1"/>
  <c r="R1307" i="4" s="1"/>
  <c r="R1308" i="4" s="1"/>
  <c r="R1309" i="4" s="1"/>
  <c r="R1310" i="4" s="1"/>
  <c r="R1311" i="4" s="1"/>
  <c r="R1312" i="4" s="1"/>
  <c r="R1313" i="4" s="1"/>
  <c r="R1314" i="4" s="1"/>
  <c r="R1315" i="4" s="1"/>
  <c r="R1316" i="4" s="1"/>
  <c r="R1317" i="4" s="1"/>
  <c r="R1318" i="4" s="1"/>
  <c r="R1319" i="4" s="1"/>
  <c r="R1320" i="4" s="1"/>
  <c r="R1321" i="4" s="1"/>
  <c r="R1322" i="4" s="1"/>
  <c r="R1323" i="4" s="1"/>
  <c r="R1324" i="4" s="1"/>
  <c r="R1325" i="4" s="1"/>
  <c r="R1326" i="4" s="1"/>
  <c r="R1327" i="4" s="1"/>
  <c r="R1328" i="4" s="1"/>
  <c r="R1329" i="4" s="1"/>
  <c r="R1330" i="4" s="1"/>
  <c r="R1331" i="4" s="1"/>
  <c r="R1332" i="4" s="1"/>
  <c r="R1333" i="4" s="1"/>
  <c r="R1334" i="4" s="1"/>
  <c r="R1335" i="4" s="1"/>
  <c r="R1336" i="4" s="1"/>
  <c r="R1337" i="4" s="1"/>
  <c r="R1338" i="4" s="1"/>
  <c r="R1339" i="4" s="1"/>
  <c r="R1340" i="4" s="1"/>
  <c r="R1341" i="4" s="1"/>
  <c r="R1342" i="4" s="1"/>
  <c r="R1343" i="4" s="1"/>
  <c r="R1344" i="4" s="1"/>
  <c r="R1345" i="4" s="1"/>
  <c r="R1346" i="4" s="1"/>
  <c r="R1347" i="4" s="1"/>
  <c r="R1348" i="4" s="1"/>
  <c r="R1349" i="4" s="1"/>
  <c r="R1350" i="4" s="1"/>
  <c r="R1351" i="4" s="1"/>
  <c r="R1352" i="4" s="1"/>
  <c r="R1353" i="4" s="1"/>
  <c r="R1354" i="4" s="1"/>
  <c r="R1355" i="4" s="1"/>
  <c r="R1356" i="4" s="1"/>
  <c r="R1357" i="4" s="1"/>
  <c r="R1358" i="4" s="1"/>
  <c r="R1359" i="4" s="1"/>
  <c r="R1360" i="4" s="1"/>
  <c r="R1361" i="4" s="1"/>
  <c r="R1362" i="4" s="1"/>
  <c r="R1363" i="4" s="1"/>
  <c r="R1364" i="4" s="1"/>
  <c r="R1365" i="4" s="1"/>
  <c r="R1366" i="4" s="1"/>
  <c r="R1367" i="4" s="1"/>
  <c r="R1368" i="4" s="1"/>
  <c r="R1369" i="4" s="1"/>
  <c r="R1370" i="4" s="1"/>
  <c r="R1371" i="4" s="1"/>
  <c r="R1372" i="4" s="1"/>
  <c r="R1373" i="4" s="1"/>
  <c r="R1374" i="4" s="1"/>
  <c r="R1375" i="4" s="1"/>
  <c r="R1376" i="4" s="1"/>
  <c r="R1377" i="4" s="1"/>
  <c r="R1378" i="4" s="1"/>
  <c r="R1379" i="4" s="1"/>
  <c r="R1380" i="4" s="1"/>
  <c r="R1381" i="4" s="1"/>
  <c r="R1382" i="4" s="1"/>
  <c r="R1383" i="4" s="1"/>
  <c r="R1384" i="4" s="1"/>
  <c r="R1385" i="4" s="1"/>
  <c r="R1386" i="4" s="1"/>
  <c r="R1387" i="4" s="1"/>
  <c r="R1388" i="4" s="1"/>
  <c r="R1389" i="4" s="1"/>
  <c r="R1390" i="4" s="1"/>
  <c r="R1391" i="4" s="1"/>
  <c r="R1392" i="4" s="1"/>
  <c r="R1393" i="4" s="1"/>
  <c r="R1394" i="4" s="1"/>
  <c r="R1395" i="4" s="1"/>
  <c r="R1396" i="4" s="1"/>
  <c r="R1397" i="4" s="1"/>
  <c r="R1398" i="4" s="1"/>
  <c r="R1399" i="4" s="1"/>
  <c r="R1400" i="4" s="1"/>
  <c r="R1401" i="4" s="1"/>
  <c r="R1402" i="4" s="1"/>
  <c r="R1403" i="4" s="1"/>
  <c r="R1404" i="4" s="1"/>
  <c r="R1405" i="4" s="1"/>
  <c r="R1406" i="4" s="1"/>
  <c r="R1407" i="4" s="1"/>
  <c r="R1408" i="4" s="1"/>
  <c r="R1409" i="4" s="1"/>
  <c r="R1410" i="4" s="1"/>
  <c r="R1411" i="4" s="1"/>
  <c r="R1412" i="4" s="1"/>
  <c r="R1413" i="4" s="1"/>
  <c r="R1414" i="4" s="1"/>
  <c r="R1415" i="4" s="1"/>
  <c r="R1416" i="4" s="1"/>
  <c r="R1417" i="4" s="1"/>
  <c r="R1418" i="4" s="1"/>
  <c r="R1419" i="4" s="1"/>
  <c r="R1420" i="4" s="1"/>
  <c r="R1421" i="4" s="1"/>
  <c r="R1422" i="4" s="1"/>
  <c r="R1423" i="4" s="1"/>
  <c r="R1424" i="4" s="1"/>
  <c r="R1425" i="4" s="1"/>
  <c r="R1426" i="4" s="1"/>
  <c r="R1427" i="4" s="1"/>
  <c r="R1428" i="4" s="1"/>
  <c r="R1429" i="4" s="1"/>
  <c r="R1430" i="4" s="1"/>
  <c r="R1431" i="4" s="1"/>
  <c r="R1432" i="4" s="1"/>
  <c r="R1433" i="4" s="1"/>
  <c r="R1434" i="4" s="1"/>
  <c r="R1435" i="4" s="1"/>
  <c r="R1436" i="4" s="1"/>
  <c r="R1437" i="4" s="1"/>
  <c r="R1438" i="4" s="1"/>
  <c r="R1439" i="4" s="1"/>
  <c r="R1440" i="4" s="1"/>
  <c r="R1441" i="4" s="1"/>
  <c r="R1442" i="4" s="1"/>
  <c r="R1443" i="4" s="1"/>
  <c r="R1444" i="4" s="1"/>
  <c r="R1445" i="4" s="1"/>
  <c r="R1446" i="4" s="1"/>
  <c r="R1447" i="4" s="1"/>
  <c r="R1448" i="4" s="1"/>
  <c r="R1449" i="4" s="1"/>
  <c r="R1450" i="4" s="1"/>
  <c r="R1451" i="4" s="1"/>
  <c r="R1452" i="4" s="1"/>
  <c r="R1453" i="4" s="1"/>
  <c r="R1454" i="4" s="1"/>
  <c r="R1455" i="4" s="1"/>
  <c r="R1456" i="4" s="1"/>
  <c r="R1457" i="4" s="1"/>
  <c r="R1458" i="4" s="1"/>
  <c r="R1459" i="4" s="1"/>
  <c r="R1460" i="4" s="1"/>
  <c r="R1461" i="4" s="1"/>
  <c r="R1462" i="4" s="1"/>
  <c r="R1463" i="4" s="1"/>
  <c r="R1464" i="4" s="1"/>
  <c r="R1465" i="4" s="1"/>
  <c r="R1466" i="4" s="1"/>
  <c r="R1467" i="4" s="1"/>
  <c r="R1468" i="4" s="1"/>
  <c r="R1469" i="4" s="1"/>
  <c r="R1470" i="4" s="1"/>
  <c r="R1471" i="4" s="1"/>
  <c r="R1472" i="4" s="1"/>
  <c r="R1473" i="4" s="1"/>
  <c r="R1474" i="4" s="1"/>
  <c r="R1475" i="4" s="1"/>
  <c r="R1476" i="4" s="1"/>
  <c r="R1477" i="4" s="1"/>
  <c r="R1478" i="4" s="1"/>
  <c r="R1479" i="4" s="1"/>
  <c r="R1480" i="4" s="1"/>
  <c r="R1481" i="4" s="1"/>
  <c r="R1482" i="4" s="1"/>
  <c r="R1483" i="4" s="1"/>
  <c r="R1484" i="4" s="1"/>
  <c r="R1485" i="4" s="1"/>
  <c r="R1486" i="4" s="1"/>
  <c r="R1487" i="4" s="1"/>
  <c r="R1488" i="4" s="1"/>
  <c r="R1489" i="4" s="1"/>
  <c r="R1490" i="4" s="1"/>
  <c r="R1491" i="4" s="1"/>
  <c r="R1492" i="4" s="1"/>
  <c r="R1493" i="4" s="1"/>
  <c r="R1494" i="4" s="1"/>
  <c r="R1495" i="4" s="1"/>
  <c r="R1496" i="4" s="1"/>
  <c r="R1497" i="4" s="1"/>
  <c r="R1498" i="4" s="1"/>
  <c r="R1499" i="4" s="1"/>
  <c r="R1500" i="4" s="1"/>
  <c r="R1501" i="4" s="1"/>
  <c r="R1502" i="4" s="1"/>
  <c r="R1503" i="4" s="1"/>
  <c r="R1504" i="4" s="1"/>
  <c r="R1505" i="4" s="1"/>
  <c r="R1506" i="4" s="1"/>
  <c r="R1507" i="4" s="1"/>
  <c r="R1508" i="4" s="1"/>
  <c r="R1509" i="4" s="1"/>
  <c r="R1510" i="4" s="1"/>
  <c r="R1511" i="4" s="1"/>
  <c r="R1512" i="4" s="1"/>
  <c r="R1513" i="4" s="1"/>
  <c r="R1514" i="4" s="1"/>
  <c r="R1515" i="4" s="1"/>
  <c r="R1516" i="4" s="1"/>
  <c r="R1517" i="4" s="1"/>
  <c r="R1518" i="4" s="1"/>
  <c r="R1519" i="4" s="1"/>
  <c r="R1520" i="4" s="1"/>
  <c r="R1521" i="4" s="1"/>
  <c r="R1522" i="4" s="1"/>
  <c r="R1523" i="4" s="1"/>
  <c r="R1524" i="4" s="1"/>
  <c r="R1525" i="4" s="1"/>
  <c r="R1526" i="4" s="1"/>
  <c r="R1527" i="4" s="1"/>
  <c r="R1528" i="4" s="1"/>
  <c r="R1529" i="4" s="1"/>
  <c r="R1530" i="4" s="1"/>
  <c r="R1531" i="4" s="1"/>
  <c r="R1532" i="4" s="1"/>
  <c r="R1533" i="4" s="1"/>
  <c r="R1534" i="4" s="1"/>
  <c r="R1535" i="4" s="1"/>
  <c r="R1536" i="4" s="1"/>
  <c r="R1537" i="4" s="1"/>
  <c r="R1538" i="4" s="1"/>
  <c r="R1539" i="4" s="1"/>
  <c r="R1540" i="4" s="1"/>
  <c r="R1541" i="4" s="1"/>
  <c r="R1542" i="4" s="1"/>
  <c r="R1543" i="4" s="1"/>
  <c r="R1544" i="4" s="1"/>
  <c r="R1545" i="4" s="1"/>
  <c r="R1546" i="4" s="1"/>
  <c r="R1547" i="4" s="1"/>
  <c r="R1548" i="4" s="1"/>
  <c r="R1549" i="4" s="1"/>
  <c r="R1550" i="4" s="1"/>
  <c r="R1551" i="4" s="1"/>
  <c r="R1552" i="4" s="1"/>
  <c r="R1553" i="4" s="1"/>
  <c r="R1554" i="4" s="1"/>
  <c r="R1555" i="4" s="1"/>
  <c r="R1556" i="4" s="1"/>
  <c r="R1557" i="4" s="1"/>
  <c r="R1558" i="4" s="1"/>
  <c r="R1559" i="4" s="1"/>
  <c r="R1560" i="4" s="1"/>
  <c r="R1561" i="4" s="1"/>
  <c r="R1562" i="4" s="1"/>
  <c r="R1563" i="4" s="1"/>
  <c r="R1564" i="4" s="1"/>
  <c r="R1565" i="4" s="1"/>
  <c r="R1566" i="4" s="1"/>
  <c r="R1567" i="4" s="1"/>
  <c r="R1568" i="4" s="1"/>
  <c r="R1569" i="4" s="1"/>
  <c r="R1570" i="4" s="1"/>
  <c r="R1571" i="4" s="1"/>
  <c r="R1572" i="4" s="1"/>
  <c r="R1573" i="4" s="1"/>
  <c r="R1574" i="4" s="1"/>
  <c r="R1575" i="4" s="1"/>
  <c r="R1576" i="4" s="1"/>
  <c r="R1577" i="4" s="1"/>
  <c r="R1578" i="4" s="1"/>
  <c r="R1579" i="4" s="1"/>
  <c r="R1580" i="4" s="1"/>
  <c r="R1581" i="4" s="1"/>
  <c r="R1582" i="4" s="1"/>
  <c r="R1583" i="4" s="1"/>
  <c r="R1584" i="4" s="1"/>
  <c r="R1585" i="4" s="1"/>
  <c r="R1586" i="4" s="1"/>
  <c r="R1587" i="4" s="1"/>
  <c r="R1588" i="4" s="1"/>
  <c r="R1589" i="4" s="1"/>
  <c r="R1590" i="4" s="1"/>
  <c r="R1591" i="4" s="1"/>
  <c r="R1592" i="4" s="1"/>
  <c r="R1593" i="4" s="1"/>
  <c r="R1594" i="4" s="1"/>
  <c r="R1595" i="4" s="1"/>
  <c r="R1596" i="4" s="1"/>
  <c r="R1597" i="4" s="1"/>
  <c r="R1598" i="4" s="1"/>
  <c r="R1599" i="4" s="1"/>
  <c r="R1600" i="4" s="1"/>
  <c r="R1601" i="4" s="1"/>
  <c r="R1602" i="4" s="1"/>
  <c r="R1603" i="4" s="1"/>
  <c r="R1604" i="4" s="1"/>
  <c r="R1605" i="4" s="1"/>
  <c r="R1606" i="4" s="1"/>
  <c r="R1607" i="4" s="1"/>
  <c r="R1608" i="4" s="1"/>
  <c r="R1609" i="4" s="1"/>
  <c r="R1610" i="4" s="1"/>
  <c r="R1611" i="4" s="1"/>
  <c r="R1612" i="4" s="1"/>
  <c r="R1613" i="4" s="1"/>
  <c r="R1614" i="4" s="1"/>
  <c r="R1615" i="4" s="1"/>
  <c r="R1616" i="4" s="1"/>
  <c r="R1617" i="4" s="1"/>
  <c r="R1618" i="4" s="1"/>
  <c r="R1619" i="4" s="1"/>
  <c r="R1620" i="4" s="1"/>
  <c r="R1621" i="4" s="1"/>
  <c r="R1622" i="4" s="1"/>
  <c r="R1623" i="4" s="1"/>
  <c r="R1624" i="4" s="1"/>
  <c r="R1625" i="4" s="1"/>
  <c r="R1626" i="4" s="1"/>
  <c r="R1627" i="4" s="1"/>
  <c r="R1628" i="4" s="1"/>
  <c r="R1629" i="4" s="1"/>
  <c r="R1630" i="4" s="1"/>
  <c r="R1631" i="4" s="1"/>
  <c r="R1632" i="4" s="1"/>
  <c r="R1633" i="4" s="1"/>
  <c r="R1634" i="4" s="1"/>
  <c r="R1635" i="4" s="1"/>
  <c r="R1636" i="4" s="1"/>
  <c r="R1637" i="4" s="1"/>
  <c r="R1638" i="4" s="1"/>
  <c r="R1639" i="4" s="1"/>
  <c r="R1640" i="4" s="1"/>
  <c r="R1641" i="4" s="1"/>
  <c r="R1642" i="4" s="1"/>
  <c r="R1643" i="4" s="1"/>
  <c r="R1644" i="4" s="1"/>
  <c r="R1645" i="4" s="1"/>
  <c r="R1646" i="4" s="1"/>
  <c r="R1647" i="4" s="1"/>
  <c r="R1648" i="4" s="1"/>
  <c r="R1649" i="4" s="1"/>
  <c r="R1650" i="4" s="1"/>
  <c r="R1651" i="4" s="1"/>
  <c r="R1652" i="4" s="1"/>
  <c r="R1653" i="4" s="1"/>
  <c r="R1654" i="4" s="1"/>
  <c r="R1655" i="4" s="1"/>
  <c r="R1656" i="4" s="1"/>
  <c r="R1657" i="4" s="1"/>
  <c r="R1658" i="4" s="1"/>
  <c r="R1659" i="4" s="1"/>
  <c r="R1660" i="4" s="1"/>
  <c r="R1661" i="4" s="1"/>
  <c r="R1662" i="4" s="1"/>
  <c r="R1663" i="4" s="1"/>
  <c r="R1664" i="4" s="1"/>
  <c r="R1665" i="4" s="1"/>
  <c r="R1666" i="4" s="1"/>
  <c r="R1667" i="4" s="1"/>
  <c r="R1668" i="4" s="1"/>
  <c r="R1669" i="4" s="1"/>
  <c r="R1670" i="4" s="1"/>
  <c r="R1671" i="4" s="1"/>
  <c r="R1672" i="4" s="1"/>
  <c r="R1673" i="4" s="1"/>
  <c r="R1674" i="4" s="1"/>
  <c r="R1675" i="4" s="1"/>
  <c r="R1676" i="4" s="1"/>
  <c r="R1677" i="4" s="1"/>
  <c r="R1678" i="4" s="1"/>
  <c r="R1679" i="4" s="1"/>
  <c r="R1680" i="4" s="1"/>
  <c r="R1681" i="4" s="1"/>
  <c r="R1682" i="4" s="1"/>
  <c r="R1683" i="4" s="1"/>
  <c r="R1684" i="4" s="1"/>
  <c r="R1685" i="4" s="1"/>
  <c r="R1686" i="4" s="1"/>
  <c r="R1687" i="4" s="1"/>
  <c r="R1688" i="4" s="1"/>
  <c r="R1689" i="4" s="1"/>
  <c r="R1690" i="4" s="1"/>
  <c r="R1691" i="4" s="1"/>
  <c r="R1692" i="4" s="1"/>
  <c r="R1693" i="4" s="1"/>
  <c r="R1694" i="4" s="1"/>
  <c r="R1695" i="4" s="1"/>
  <c r="R1696" i="4" s="1"/>
  <c r="R1697" i="4" s="1"/>
  <c r="R1698" i="4" s="1"/>
  <c r="R1699" i="4" s="1"/>
  <c r="R1700" i="4" s="1"/>
  <c r="R1701" i="4" s="1"/>
  <c r="R1702" i="4" s="1"/>
  <c r="R1703" i="4" s="1"/>
  <c r="R1704" i="4" s="1"/>
  <c r="R1705" i="4" s="1"/>
  <c r="R1706" i="4" s="1"/>
  <c r="R1707" i="4" s="1"/>
  <c r="R1708" i="4" s="1"/>
  <c r="R1709" i="4" s="1"/>
  <c r="R1710" i="4" s="1"/>
  <c r="R1711" i="4" s="1"/>
  <c r="R1712" i="4" s="1"/>
  <c r="R1713" i="4" s="1"/>
  <c r="R1714" i="4" s="1"/>
  <c r="R1715" i="4" s="1"/>
  <c r="R1716" i="4" s="1"/>
  <c r="R1717" i="4" s="1"/>
  <c r="R1718" i="4" s="1"/>
  <c r="R1719" i="4" s="1"/>
  <c r="R1720" i="4" s="1"/>
  <c r="R1721" i="4" s="1"/>
  <c r="R1722" i="4" s="1"/>
  <c r="R1723" i="4" s="1"/>
  <c r="R1724" i="4" s="1"/>
  <c r="R1725" i="4" s="1"/>
  <c r="R1726" i="4" s="1"/>
  <c r="R1727" i="4" s="1"/>
  <c r="R1728" i="4" s="1"/>
  <c r="R1729" i="4" s="1"/>
  <c r="R1730" i="4" s="1"/>
  <c r="R1731" i="4" s="1"/>
  <c r="R1732" i="4" s="1"/>
  <c r="R1733" i="4" s="1"/>
  <c r="R1734" i="4" s="1"/>
  <c r="R1735" i="4" s="1"/>
  <c r="R1736" i="4" s="1"/>
  <c r="R1737" i="4" s="1"/>
  <c r="R1738" i="4" s="1"/>
  <c r="R1739" i="4" s="1"/>
  <c r="R1740" i="4" s="1"/>
  <c r="R1741" i="4" s="1"/>
  <c r="R1742" i="4" s="1"/>
  <c r="R1743" i="4" s="1"/>
  <c r="R1744" i="4" s="1"/>
  <c r="R1745" i="4" s="1"/>
  <c r="R1746" i="4" s="1"/>
  <c r="R1747" i="4" s="1"/>
  <c r="R1748" i="4" s="1"/>
  <c r="R1749" i="4" s="1"/>
  <c r="R1750" i="4" s="1"/>
  <c r="R1751" i="4" s="1"/>
  <c r="R1752" i="4" s="1"/>
  <c r="R1753" i="4" s="1"/>
  <c r="R1754" i="4" s="1"/>
  <c r="R1755" i="4" s="1"/>
  <c r="R1756" i="4" s="1"/>
  <c r="R1757" i="4" s="1"/>
  <c r="R1758" i="4" s="1"/>
  <c r="R1759" i="4" s="1"/>
  <c r="R1760" i="4" s="1"/>
  <c r="R1761" i="4" s="1"/>
  <c r="R1762" i="4" s="1"/>
  <c r="R1763" i="4" s="1"/>
  <c r="R1764" i="4" s="1"/>
  <c r="R1765" i="4" s="1"/>
  <c r="R1766" i="4" s="1"/>
  <c r="R1767" i="4" s="1"/>
  <c r="R1768" i="4" s="1"/>
  <c r="R1769" i="4" s="1"/>
  <c r="R1770" i="4" s="1"/>
  <c r="R1771" i="4" s="1"/>
  <c r="R1772" i="4" s="1"/>
  <c r="R1773" i="4" s="1"/>
  <c r="R1774" i="4" s="1"/>
  <c r="R1775" i="4" s="1"/>
  <c r="R1776" i="4" s="1"/>
  <c r="R1777" i="4" s="1"/>
  <c r="R1778" i="4" s="1"/>
  <c r="R1779" i="4" s="1"/>
  <c r="R1780" i="4" s="1"/>
  <c r="R1781" i="4" s="1"/>
  <c r="R1782" i="4" s="1"/>
  <c r="R1783" i="4" s="1"/>
  <c r="R1784" i="4" s="1"/>
  <c r="R1785" i="4" s="1"/>
  <c r="R1786" i="4" s="1"/>
  <c r="R1787" i="4" s="1"/>
  <c r="R1788" i="4" s="1"/>
  <c r="R1789" i="4" s="1"/>
  <c r="R1790" i="4" s="1"/>
  <c r="R1791" i="4" s="1"/>
  <c r="R1792" i="4" s="1"/>
  <c r="R1793" i="4" s="1"/>
  <c r="R1794" i="4" s="1"/>
  <c r="R1795" i="4" s="1"/>
  <c r="R1796" i="4" s="1"/>
  <c r="R1797" i="4" s="1"/>
  <c r="R1798" i="4" s="1"/>
  <c r="R1799" i="4" s="1"/>
  <c r="R1800" i="4" s="1"/>
  <c r="R1801" i="4" s="1"/>
  <c r="R1802" i="4" s="1"/>
  <c r="R1803" i="4" s="1"/>
  <c r="R1804" i="4" s="1"/>
  <c r="R1805" i="4" s="1"/>
  <c r="R1806" i="4" s="1"/>
  <c r="R1807" i="4" s="1"/>
  <c r="R1808" i="4" s="1"/>
  <c r="R1809" i="4" s="1"/>
  <c r="R1810" i="4" s="1"/>
  <c r="R1811" i="4" s="1"/>
  <c r="R1812" i="4" s="1"/>
  <c r="R1813" i="4" s="1"/>
  <c r="R1814" i="4" s="1"/>
  <c r="R1815" i="4" s="1"/>
  <c r="R1816" i="4" s="1"/>
  <c r="R1817" i="4" s="1"/>
  <c r="R1818" i="4" s="1"/>
  <c r="R1819" i="4" s="1"/>
  <c r="R1820" i="4" s="1"/>
  <c r="R1821" i="4" s="1"/>
  <c r="R1822" i="4" s="1"/>
  <c r="R1823" i="4" s="1"/>
  <c r="R1824" i="4" s="1"/>
  <c r="R1825" i="4" s="1"/>
  <c r="R1826" i="4" s="1"/>
  <c r="R1827" i="4" s="1"/>
  <c r="R1828" i="4" s="1"/>
  <c r="R1829" i="4" s="1"/>
  <c r="R1830" i="4" s="1"/>
  <c r="R1831" i="4" s="1"/>
  <c r="R1832" i="4" s="1"/>
  <c r="R1833" i="4" s="1"/>
  <c r="R1834" i="4" s="1"/>
  <c r="R1835" i="4" s="1"/>
  <c r="R1836" i="4" s="1"/>
  <c r="R1837" i="4" s="1"/>
  <c r="R1838" i="4" s="1"/>
  <c r="R1839" i="4" s="1"/>
  <c r="R1840" i="4" s="1"/>
  <c r="R1841" i="4" s="1"/>
  <c r="R1842" i="4" s="1"/>
  <c r="R1843" i="4" s="1"/>
  <c r="R1844" i="4" s="1"/>
  <c r="R1845" i="4" s="1"/>
  <c r="R1846" i="4" s="1"/>
  <c r="R1847" i="4" s="1"/>
  <c r="R1848" i="4" s="1"/>
  <c r="R1849" i="4" s="1"/>
  <c r="R1850" i="4" s="1"/>
  <c r="R1851" i="4" s="1"/>
  <c r="R1852" i="4" s="1"/>
  <c r="R1853" i="4" s="1"/>
  <c r="R1854" i="4" s="1"/>
  <c r="R1855" i="4" s="1"/>
  <c r="R1856" i="4" s="1"/>
  <c r="R1857" i="4" s="1"/>
  <c r="R1858" i="4" s="1"/>
  <c r="R1859" i="4" s="1"/>
  <c r="R1860" i="4" s="1"/>
  <c r="R1861" i="4" s="1"/>
  <c r="R1862" i="4" s="1"/>
  <c r="R1863" i="4" s="1"/>
  <c r="R1864" i="4" s="1"/>
  <c r="R1865" i="4" s="1"/>
  <c r="R1866" i="4" s="1"/>
  <c r="R1867" i="4" s="1"/>
  <c r="R1868" i="4" s="1"/>
  <c r="R1869" i="4" s="1"/>
  <c r="R1870" i="4" s="1"/>
  <c r="R1871" i="4" s="1"/>
  <c r="R1872" i="4" s="1"/>
  <c r="R1873" i="4" s="1"/>
  <c r="R1874" i="4" s="1"/>
  <c r="R1875" i="4" s="1"/>
  <c r="R1876" i="4" s="1"/>
  <c r="R1877" i="4" s="1"/>
  <c r="R1878" i="4" s="1"/>
  <c r="R1879" i="4" s="1"/>
  <c r="R1880" i="4" s="1"/>
  <c r="R1881" i="4" s="1"/>
  <c r="R1882" i="4" s="1"/>
  <c r="R1883" i="4" s="1"/>
  <c r="R1884" i="4" s="1"/>
  <c r="R1885" i="4" s="1"/>
  <c r="R1886" i="4" s="1"/>
  <c r="R1887" i="4" s="1"/>
  <c r="R1888" i="4" s="1"/>
  <c r="R1889" i="4" s="1"/>
  <c r="R1890" i="4" s="1"/>
  <c r="R1891" i="4" s="1"/>
  <c r="R1892" i="4" s="1"/>
  <c r="R1893" i="4" s="1"/>
  <c r="R1894" i="4" s="1"/>
  <c r="R1895" i="4" s="1"/>
  <c r="R1896" i="4" s="1"/>
  <c r="R1897" i="4" s="1"/>
  <c r="R1898" i="4" s="1"/>
  <c r="R1899" i="4" s="1"/>
  <c r="R1900" i="4" s="1"/>
  <c r="R1901" i="4" s="1"/>
  <c r="R1902" i="4" s="1"/>
  <c r="R1903" i="4" s="1"/>
  <c r="R1904" i="4" s="1"/>
  <c r="R1905" i="4" s="1"/>
  <c r="R1906" i="4" s="1"/>
  <c r="R1907" i="4" s="1"/>
  <c r="R1908" i="4" s="1"/>
  <c r="R1909" i="4" s="1"/>
  <c r="R1910" i="4" s="1"/>
  <c r="R1911" i="4" s="1"/>
  <c r="R1912" i="4" s="1"/>
  <c r="R1913" i="4" s="1"/>
  <c r="R1914" i="4" s="1"/>
  <c r="R1915" i="4" s="1"/>
  <c r="R1916" i="4" s="1"/>
  <c r="R1917" i="4" s="1"/>
  <c r="R1918" i="4" s="1"/>
  <c r="R1919" i="4" s="1"/>
  <c r="R1920" i="4" s="1"/>
  <c r="R1921" i="4" s="1"/>
  <c r="R1922" i="4" s="1"/>
  <c r="R1923" i="4" s="1"/>
  <c r="R1924" i="4" s="1"/>
  <c r="R1925" i="4" s="1"/>
  <c r="R1926" i="4" s="1"/>
  <c r="R1927" i="4" s="1"/>
  <c r="R1928" i="4" s="1"/>
  <c r="R1929" i="4" s="1"/>
  <c r="R1930" i="4" s="1"/>
  <c r="R1931" i="4" s="1"/>
  <c r="R1932" i="4" s="1"/>
  <c r="R1933" i="4" s="1"/>
  <c r="R1934" i="4" s="1"/>
  <c r="R1935" i="4" s="1"/>
  <c r="R1936" i="4" s="1"/>
  <c r="R1937" i="4" s="1"/>
  <c r="R1938" i="4" s="1"/>
  <c r="R1939" i="4" s="1"/>
  <c r="R1940" i="4" s="1"/>
  <c r="R1941" i="4" s="1"/>
  <c r="R1942" i="4" s="1"/>
  <c r="R1943" i="4" s="1"/>
  <c r="R1944" i="4" s="1"/>
  <c r="R1945" i="4" s="1"/>
  <c r="R1946" i="4" s="1"/>
  <c r="R1947" i="4" s="1"/>
  <c r="R1948" i="4" s="1"/>
  <c r="R1949" i="4" s="1"/>
  <c r="R1950" i="4" s="1"/>
  <c r="R1951" i="4" s="1"/>
  <c r="R1952" i="4" s="1"/>
  <c r="R1953" i="4" s="1"/>
  <c r="R1954" i="4" s="1"/>
  <c r="R1955" i="4" s="1"/>
  <c r="R1956" i="4" s="1"/>
  <c r="R1957" i="4" s="1"/>
  <c r="R1958" i="4" s="1"/>
  <c r="R1959" i="4" s="1"/>
  <c r="R1960" i="4" s="1"/>
  <c r="R1961" i="4" s="1"/>
  <c r="R1962" i="4" s="1"/>
  <c r="R1963" i="4" s="1"/>
  <c r="R1964" i="4" s="1"/>
  <c r="R1965" i="4" s="1"/>
  <c r="R1966" i="4" s="1"/>
  <c r="R1967" i="4" s="1"/>
  <c r="R1968" i="4" s="1"/>
  <c r="R1969" i="4" s="1"/>
  <c r="R1970" i="4" s="1"/>
  <c r="R1971" i="4" s="1"/>
  <c r="R1972" i="4" s="1"/>
  <c r="R1973" i="4" s="1"/>
  <c r="R1974" i="4" s="1"/>
  <c r="R1975" i="4" s="1"/>
  <c r="R1976" i="4" s="1"/>
  <c r="R1977" i="4" s="1"/>
  <c r="R1978" i="4" s="1"/>
  <c r="R1979" i="4" s="1"/>
  <c r="R1980" i="4" s="1"/>
  <c r="R1981" i="4" s="1"/>
  <c r="R1982" i="4" s="1"/>
  <c r="R1983" i="4" s="1"/>
  <c r="R1984" i="4" s="1"/>
  <c r="R1985" i="4" s="1"/>
  <c r="R1986" i="4" s="1"/>
  <c r="R1987" i="4" s="1"/>
  <c r="R1988" i="4" s="1"/>
  <c r="R1989" i="4" s="1"/>
  <c r="R1990" i="4" s="1"/>
  <c r="R1991" i="4" s="1"/>
  <c r="R1992" i="4" s="1"/>
  <c r="R1993" i="4" s="1"/>
  <c r="R1994" i="4" s="1"/>
  <c r="R1995" i="4" s="1"/>
  <c r="R1996" i="4" s="1"/>
  <c r="R1997" i="4" s="1"/>
  <c r="R1998" i="4" s="1"/>
  <c r="R1999" i="4" s="1"/>
  <c r="R2000" i="4" s="1"/>
  <c r="R2001" i="4" s="1"/>
  <c r="R2002" i="4" s="1"/>
  <c r="R2003" i="4" s="1"/>
  <c r="R2004" i="4" s="1"/>
  <c r="R2005" i="4" s="1"/>
  <c r="R2006" i="4" s="1"/>
  <c r="R2007" i="4" s="1"/>
  <c r="R2008" i="4" s="1"/>
  <c r="R2009" i="4" s="1"/>
  <c r="R2010" i="4" s="1"/>
  <c r="R2011" i="4" s="1"/>
  <c r="R2012" i="4" s="1"/>
  <c r="R2013" i="4" s="1"/>
  <c r="R2014" i="4" s="1"/>
  <c r="R2015" i="4" s="1"/>
  <c r="R2016" i="4" s="1"/>
  <c r="R2017" i="4" s="1"/>
  <c r="R2018" i="4" s="1"/>
  <c r="R2019" i="4" s="1"/>
  <c r="R2020" i="4" s="1"/>
  <c r="R2021" i="4" s="1"/>
  <c r="R2022" i="4" s="1"/>
  <c r="R2023" i="4" s="1"/>
  <c r="R2024" i="4" s="1"/>
  <c r="R2025" i="4" s="1"/>
  <c r="R2026" i="4" s="1"/>
  <c r="R2027" i="4" s="1"/>
  <c r="R2028" i="4" s="1"/>
  <c r="R2029" i="4" s="1"/>
  <c r="R2030" i="4" s="1"/>
  <c r="R2031" i="4" s="1"/>
  <c r="R2032" i="4" s="1"/>
  <c r="R2033" i="4" s="1"/>
  <c r="R2034" i="4" s="1"/>
  <c r="R2035" i="4" s="1"/>
  <c r="R2036" i="4" s="1"/>
  <c r="R2037" i="4" s="1"/>
  <c r="R2038" i="4" s="1"/>
  <c r="R2039" i="4" s="1"/>
  <c r="R2040" i="4" s="1"/>
  <c r="R2041" i="4" s="1"/>
  <c r="R2042" i="4" s="1"/>
  <c r="R2043" i="4" s="1"/>
  <c r="R2044" i="4" s="1"/>
  <c r="R2045" i="4" s="1"/>
  <c r="R2046" i="4" s="1"/>
  <c r="R2047" i="4" s="1"/>
  <c r="R2048" i="4" s="1"/>
  <c r="R2049" i="4" s="1"/>
  <c r="R2050" i="4" s="1"/>
  <c r="R2051" i="4" s="1"/>
  <c r="R2052" i="4" s="1"/>
  <c r="R2053" i="4" s="1"/>
  <c r="R2054" i="4" s="1"/>
  <c r="R2055" i="4" s="1"/>
  <c r="R2056" i="4" s="1"/>
  <c r="R2057" i="4" s="1"/>
  <c r="R2058" i="4" s="1"/>
  <c r="R2059" i="4" s="1"/>
  <c r="R2060" i="4" s="1"/>
  <c r="R2061" i="4" s="1"/>
  <c r="R2062" i="4" s="1"/>
  <c r="R2063" i="4" s="1"/>
  <c r="R2064" i="4" s="1"/>
  <c r="R2065" i="4" s="1"/>
  <c r="R2066" i="4" s="1"/>
  <c r="R2067" i="4" s="1"/>
  <c r="R2068" i="4" s="1"/>
  <c r="R2069" i="4" s="1"/>
  <c r="R2070" i="4" s="1"/>
  <c r="R2071" i="4" s="1"/>
  <c r="R2072" i="4" s="1"/>
  <c r="R2073" i="4" s="1"/>
  <c r="R2074" i="4" s="1"/>
  <c r="R2075" i="4" s="1"/>
  <c r="R2076" i="4" s="1"/>
  <c r="R2077" i="4" s="1"/>
  <c r="R2078" i="4" s="1"/>
  <c r="R2079" i="4" s="1"/>
  <c r="R2080" i="4" s="1"/>
  <c r="R2081" i="4" s="1"/>
  <c r="R2082" i="4" s="1"/>
  <c r="R2083" i="4" s="1"/>
  <c r="R2084" i="4" s="1"/>
  <c r="R2085" i="4" s="1"/>
  <c r="R2086" i="4" s="1"/>
  <c r="R2087" i="4" s="1"/>
  <c r="R2088" i="4" s="1"/>
  <c r="R2089" i="4" s="1"/>
  <c r="R2090" i="4" s="1"/>
  <c r="R2091" i="4" s="1"/>
  <c r="R2092" i="4" s="1"/>
  <c r="R2093" i="4" s="1"/>
  <c r="R2094" i="4" s="1"/>
  <c r="R2095" i="4" s="1"/>
  <c r="R2096" i="4" s="1"/>
  <c r="R2097" i="4" s="1"/>
  <c r="R2098" i="4" s="1"/>
  <c r="R2099" i="4" s="1"/>
  <c r="R2100" i="4" s="1"/>
  <c r="R2101" i="4" s="1"/>
  <c r="R2102" i="4" s="1"/>
  <c r="R2103" i="4" s="1"/>
  <c r="R2104" i="4" s="1"/>
  <c r="R2105" i="4" s="1"/>
  <c r="R2106" i="4" s="1"/>
  <c r="R2107" i="4" s="1"/>
  <c r="R2108" i="4" s="1"/>
  <c r="R2109" i="4" s="1"/>
  <c r="R2110" i="4" s="1"/>
  <c r="R2111" i="4" s="1"/>
  <c r="R2112" i="4" s="1"/>
  <c r="R2113" i="4" s="1"/>
  <c r="R2114" i="4" s="1"/>
  <c r="R2115" i="4" s="1"/>
  <c r="R2116" i="4" s="1"/>
  <c r="R2117" i="4" s="1"/>
  <c r="R2118" i="4" s="1"/>
  <c r="R2119" i="4" s="1"/>
  <c r="R2120" i="4" s="1"/>
  <c r="R2121" i="4" s="1"/>
  <c r="R2122" i="4" s="1"/>
  <c r="R2123" i="4" s="1"/>
  <c r="R2124" i="4" s="1"/>
  <c r="R2125" i="4" s="1"/>
  <c r="R2126" i="4" s="1"/>
  <c r="R2127" i="4" s="1"/>
  <c r="R2128" i="4" s="1"/>
  <c r="R2129" i="4" s="1"/>
  <c r="R2130" i="4" s="1"/>
  <c r="R2131" i="4" s="1"/>
  <c r="R2132" i="4" s="1"/>
  <c r="R2133" i="4" s="1"/>
  <c r="R2134" i="4" s="1"/>
  <c r="R2135" i="4" s="1"/>
  <c r="R2136" i="4" s="1"/>
  <c r="R2137" i="4" s="1"/>
  <c r="R2138" i="4" s="1"/>
  <c r="R2139" i="4" s="1"/>
  <c r="R2140" i="4" s="1"/>
  <c r="R2141" i="4" s="1"/>
  <c r="R2142" i="4" s="1"/>
  <c r="R2143" i="4" s="1"/>
  <c r="R2144" i="4" s="1"/>
  <c r="R2145" i="4" s="1"/>
  <c r="R2146" i="4" s="1"/>
  <c r="R2147" i="4" s="1"/>
  <c r="R2148" i="4" s="1"/>
  <c r="R2149" i="4" s="1"/>
  <c r="R2150" i="4" s="1"/>
  <c r="R2151" i="4" s="1"/>
  <c r="R2152" i="4" s="1"/>
  <c r="R2153" i="4" s="1"/>
  <c r="R2154" i="4" s="1"/>
  <c r="R2155" i="4" s="1"/>
  <c r="R2156" i="4" s="1"/>
  <c r="R2157" i="4" s="1"/>
  <c r="R2158" i="4" s="1"/>
  <c r="R2159" i="4" s="1"/>
  <c r="R2160" i="4" s="1"/>
  <c r="R2161" i="4" s="1"/>
  <c r="R2162" i="4" s="1"/>
  <c r="R2163" i="4" s="1"/>
  <c r="R2164" i="4" s="1"/>
  <c r="R2165" i="4" s="1"/>
  <c r="R2166" i="4" s="1"/>
  <c r="R2167" i="4" s="1"/>
  <c r="R2168" i="4" s="1"/>
  <c r="R2169" i="4" s="1"/>
  <c r="R2170" i="4" s="1"/>
  <c r="R2171" i="4" s="1"/>
  <c r="R2172" i="4" s="1"/>
  <c r="R2173" i="4" s="1"/>
  <c r="R2174" i="4" s="1"/>
  <c r="R2175" i="4" s="1"/>
  <c r="R2176" i="4" s="1"/>
  <c r="R2177" i="4" s="1"/>
  <c r="R2178" i="4" s="1"/>
  <c r="R2179" i="4" s="1"/>
  <c r="R2180" i="4" s="1"/>
  <c r="R2181" i="4" s="1"/>
  <c r="R2182" i="4" s="1"/>
  <c r="R2183" i="4" s="1"/>
  <c r="R2184" i="4" s="1"/>
  <c r="R2185" i="4" s="1"/>
  <c r="R2186" i="4" s="1"/>
  <c r="R2187" i="4" s="1"/>
  <c r="R2188" i="4" s="1"/>
  <c r="R2189" i="4" s="1"/>
  <c r="R2190" i="4" s="1"/>
  <c r="R2191" i="4" s="1"/>
  <c r="R2192" i="4" s="1"/>
  <c r="R2193" i="4" s="1"/>
  <c r="R2194" i="4" s="1"/>
  <c r="R2195" i="4" s="1"/>
  <c r="R2196" i="4" s="1"/>
  <c r="R2197" i="4" s="1"/>
  <c r="R2198" i="4" s="1"/>
  <c r="R2199" i="4" s="1"/>
  <c r="R2200" i="4" s="1"/>
  <c r="R2201" i="4" s="1"/>
  <c r="R2202" i="4" s="1"/>
  <c r="R2203" i="4" s="1"/>
  <c r="R2204" i="4" s="1"/>
  <c r="R2205" i="4" s="1"/>
  <c r="R2206" i="4" s="1"/>
  <c r="R2207" i="4" s="1"/>
  <c r="R2208" i="4" s="1"/>
  <c r="R2209" i="4" s="1"/>
  <c r="R2210" i="4" s="1"/>
  <c r="R2211" i="4" s="1"/>
  <c r="R2212" i="4" s="1"/>
  <c r="R2213" i="4" s="1"/>
  <c r="R2214" i="4" s="1"/>
  <c r="R2215" i="4" s="1"/>
  <c r="R2216" i="4" s="1"/>
  <c r="R2217" i="4" s="1"/>
  <c r="R2218" i="4" s="1"/>
  <c r="R2219" i="4" s="1"/>
  <c r="R2220" i="4" s="1"/>
  <c r="R2221" i="4" s="1"/>
  <c r="R2222" i="4" s="1"/>
  <c r="R2223" i="4" s="1"/>
  <c r="R2224" i="4" s="1"/>
  <c r="R2225" i="4" s="1"/>
  <c r="R2226" i="4" s="1"/>
  <c r="R2227" i="4" s="1"/>
  <c r="R2228" i="4" s="1"/>
  <c r="R2229" i="4" s="1"/>
  <c r="R2230" i="4" s="1"/>
  <c r="R2231" i="4" s="1"/>
  <c r="R2232" i="4" s="1"/>
  <c r="R2233" i="4" s="1"/>
  <c r="R2234" i="4" s="1"/>
  <c r="R2235" i="4" s="1"/>
  <c r="R2236" i="4" s="1"/>
  <c r="R2237" i="4" s="1"/>
  <c r="R2238" i="4" s="1"/>
  <c r="R2239" i="4" s="1"/>
  <c r="R2240" i="4" s="1"/>
  <c r="R2241" i="4" s="1"/>
  <c r="R2242" i="4" s="1"/>
  <c r="R2243" i="4" s="1"/>
  <c r="R2244" i="4" s="1"/>
  <c r="R2245" i="4" s="1"/>
  <c r="R2246" i="4" s="1"/>
  <c r="R2247" i="4" s="1"/>
  <c r="R2248" i="4" s="1"/>
  <c r="R2249" i="4" s="1"/>
  <c r="R2250" i="4" s="1"/>
  <c r="R2251" i="4" s="1"/>
  <c r="R2252" i="4" s="1"/>
  <c r="R2253" i="4" s="1"/>
  <c r="R2254" i="4" s="1"/>
  <c r="R2255" i="4" s="1"/>
  <c r="R2256" i="4" s="1"/>
  <c r="R2257" i="4" s="1"/>
  <c r="R2258" i="4" s="1"/>
  <c r="R2259" i="4" s="1"/>
  <c r="R2260" i="4" s="1"/>
  <c r="R2261" i="4" s="1"/>
  <c r="R2262" i="4" s="1"/>
  <c r="R2263" i="4" s="1"/>
  <c r="R2264" i="4" s="1"/>
  <c r="R2265" i="4" s="1"/>
  <c r="R2266" i="4" s="1"/>
  <c r="R2267" i="4" s="1"/>
  <c r="R2268" i="4" s="1"/>
  <c r="R2269" i="4" s="1"/>
  <c r="R2270" i="4" s="1"/>
  <c r="R2271" i="4" s="1"/>
  <c r="R2272" i="4" s="1"/>
  <c r="R2273" i="4" s="1"/>
  <c r="R2274" i="4" s="1"/>
  <c r="R2275" i="4" s="1"/>
  <c r="R2276" i="4" s="1"/>
  <c r="R2277" i="4" s="1"/>
  <c r="R2278" i="4" s="1"/>
  <c r="R2279" i="4" s="1"/>
  <c r="R2280" i="4" s="1"/>
  <c r="R2281" i="4" s="1"/>
  <c r="R2282" i="4" s="1"/>
  <c r="R2283" i="4" s="1"/>
  <c r="R2284" i="4" s="1"/>
  <c r="R2285" i="4" s="1"/>
  <c r="R2286" i="4" s="1"/>
  <c r="R2287" i="4" s="1"/>
  <c r="R2288" i="4" s="1"/>
  <c r="R2289" i="4" s="1"/>
  <c r="R2290" i="4" s="1"/>
  <c r="R2291" i="4" s="1"/>
  <c r="R2292" i="4" s="1"/>
  <c r="R2293" i="4" s="1"/>
  <c r="R2294" i="4" s="1"/>
  <c r="R2295" i="4" s="1"/>
  <c r="R2296" i="4" s="1"/>
  <c r="R2297" i="4" s="1"/>
  <c r="R2298" i="4" s="1"/>
  <c r="R2299" i="4" s="1"/>
  <c r="R2300" i="4" s="1"/>
  <c r="R2301" i="4" s="1"/>
  <c r="R2302" i="4" s="1"/>
  <c r="R2303" i="4" s="1"/>
  <c r="R2304" i="4" s="1"/>
  <c r="R2305" i="4" s="1"/>
  <c r="R2306" i="4" s="1"/>
  <c r="R2307" i="4" s="1"/>
  <c r="R2308" i="4" s="1"/>
  <c r="R2309" i="4" s="1"/>
  <c r="R2310" i="4" s="1"/>
  <c r="R2311" i="4" s="1"/>
  <c r="R2312" i="4" s="1"/>
  <c r="R2313" i="4" s="1"/>
  <c r="R2314" i="4" s="1"/>
  <c r="R2315" i="4" s="1"/>
  <c r="R2316" i="4" s="1"/>
  <c r="R2317" i="4" s="1"/>
  <c r="R2318" i="4" s="1"/>
  <c r="R2319" i="4" s="1"/>
  <c r="R2320" i="4" s="1"/>
  <c r="R2321" i="4" s="1"/>
  <c r="R2322" i="4" s="1"/>
  <c r="R2323" i="4" s="1"/>
  <c r="R2324" i="4" s="1"/>
  <c r="R2325" i="4" s="1"/>
  <c r="R2326" i="4" s="1"/>
  <c r="R2327" i="4" s="1"/>
  <c r="R2328" i="4" s="1"/>
  <c r="R2329" i="4" s="1"/>
  <c r="R2330" i="4" s="1"/>
  <c r="R2331" i="4" s="1"/>
  <c r="R2332" i="4" s="1"/>
  <c r="R2333" i="4" s="1"/>
  <c r="R2334" i="4" s="1"/>
  <c r="R2335" i="4" s="1"/>
  <c r="R2336" i="4" s="1"/>
  <c r="R2337" i="4" s="1"/>
  <c r="R2338" i="4" s="1"/>
  <c r="R2339" i="4" s="1"/>
  <c r="R2340" i="4" s="1"/>
  <c r="R2341" i="4" s="1"/>
  <c r="R2342" i="4" s="1"/>
  <c r="R2343" i="4" s="1"/>
  <c r="R2344" i="4" s="1"/>
  <c r="R2345" i="4" s="1"/>
  <c r="R2346" i="4" s="1"/>
  <c r="R2347" i="4" s="1"/>
  <c r="R2348" i="4" s="1"/>
  <c r="R2349" i="4" s="1"/>
  <c r="R2350" i="4" s="1"/>
  <c r="R2351" i="4" s="1"/>
  <c r="R2352" i="4" s="1"/>
  <c r="R2353" i="4" s="1"/>
  <c r="R2354" i="4" s="1"/>
  <c r="R2355" i="4" s="1"/>
  <c r="R2356" i="4" s="1"/>
  <c r="R2357" i="4" s="1"/>
  <c r="R2358" i="4" s="1"/>
  <c r="R2359" i="4" s="1"/>
  <c r="R2360" i="4" s="1"/>
  <c r="R2361" i="4" s="1"/>
  <c r="R2362" i="4" s="1"/>
  <c r="R2363" i="4" s="1"/>
  <c r="R2364" i="4" s="1"/>
  <c r="R2365" i="4" s="1"/>
  <c r="R2366" i="4" s="1"/>
  <c r="R2367" i="4" s="1"/>
  <c r="R2368" i="4" s="1"/>
  <c r="R2369" i="4" s="1"/>
  <c r="R2370" i="4" s="1"/>
  <c r="R2371" i="4" s="1"/>
  <c r="R2372" i="4" s="1"/>
  <c r="R2373" i="4" s="1"/>
  <c r="R2374" i="4" s="1"/>
  <c r="R2375" i="4" s="1"/>
  <c r="R2376" i="4" s="1"/>
  <c r="R2377" i="4" s="1"/>
  <c r="R2378" i="4" s="1"/>
  <c r="R2379" i="4" s="1"/>
  <c r="R2380" i="4" s="1"/>
  <c r="R2381" i="4" s="1"/>
  <c r="R2382" i="4" s="1"/>
  <c r="R2383" i="4" s="1"/>
  <c r="R2384" i="4" s="1"/>
  <c r="R2385" i="4" s="1"/>
  <c r="R2386" i="4" s="1"/>
  <c r="R2387" i="4" s="1"/>
  <c r="R2388" i="4" s="1"/>
  <c r="R2389" i="4" s="1"/>
  <c r="R2390" i="4" s="1"/>
  <c r="R2391" i="4" s="1"/>
  <c r="R2392" i="4" s="1"/>
  <c r="R2393" i="4" s="1"/>
  <c r="R2394" i="4" s="1"/>
  <c r="R2395" i="4" s="1"/>
  <c r="R2396" i="4" s="1"/>
  <c r="R2397" i="4" s="1"/>
  <c r="R2398" i="4" s="1"/>
  <c r="R2399" i="4" s="1"/>
  <c r="R2400" i="4" s="1"/>
  <c r="R2401" i="4" s="1"/>
  <c r="R2402" i="4" s="1"/>
  <c r="R2403" i="4" s="1"/>
  <c r="R2404" i="4" s="1"/>
  <c r="R2405" i="4" s="1"/>
  <c r="R2406" i="4" s="1"/>
  <c r="R2407" i="4" s="1"/>
  <c r="R2408" i="4" s="1"/>
  <c r="R2409" i="4" s="1"/>
  <c r="R2410" i="4" s="1"/>
  <c r="R2411" i="4" s="1"/>
  <c r="R2412" i="4" s="1"/>
  <c r="R2413" i="4" s="1"/>
  <c r="R2414" i="4" s="1"/>
  <c r="R2415" i="4" s="1"/>
  <c r="R2416" i="4" s="1"/>
  <c r="R2417" i="4" s="1"/>
  <c r="R2418" i="4" s="1"/>
  <c r="R2419" i="4" s="1"/>
  <c r="R2420" i="4" s="1"/>
  <c r="R2421" i="4" s="1"/>
  <c r="R2422" i="4" s="1"/>
  <c r="R2423" i="4" s="1"/>
  <c r="R2424" i="4" s="1"/>
  <c r="R2425" i="4" s="1"/>
  <c r="R2426" i="4" s="1"/>
  <c r="R2427" i="4" s="1"/>
  <c r="R2428" i="4" s="1"/>
  <c r="R2429" i="4" s="1"/>
  <c r="R2430" i="4" s="1"/>
  <c r="R2431" i="4" s="1"/>
  <c r="R2432" i="4" s="1"/>
  <c r="R2433" i="4" s="1"/>
  <c r="R2434" i="4" s="1"/>
  <c r="R2435" i="4" s="1"/>
  <c r="R2436" i="4" s="1"/>
  <c r="R2437" i="4" s="1"/>
  <c r="R2438" i="4" s="1"/>
  <c r="R2439" i="4" s="1"/>
  <c r="R2440" i="4" s="1"/>
  <c r="R2441" i="4" s="1"/>
  <c r="R2442" i="4" s="1"/>
  <c r="R2443" i="4" s="1"/>
  <c r="R2444" i="4" s="1"/>
  <c r="R2445" i="4" s="1"/>
  <c r="R2446" i="4" s="1"/>
  <c r="R2447" i="4" s="1"/>
  <c r="R2448" i="4" s="1"/>
  <c r="R2449" i="4" s="1"/>
  <c r="R2450" i="4" s="1"/>
  <c r="R2451" i="4" s="1"/>
  <c r="R2452" i="4" s="1"/>
  <c r="R2453" i="4" s="1"/>
  <c r="R2454" i="4" s="1"/>
  <c r="R2455" i="4" s="1"/>
  <c r="R2456" i="4" s="1"/>
  <c r="R2457" i="4" s="1"/>
  <c r="R2458" i="4" s="1"/>
  <c r="R2459" i="4" s="1"/>
  <c r="R2460" i="4" s="1"/>
  <c r="R2461" i="4" s="1"/>
  <c r="R2462" i="4" s="1"/>
  <c r="R2463" i="4" s="1"/>
  <c r="R2464" i="4" s="1"/>
  <c r="R2465" i="4" s="1"/>
  <c r="R2466" i="4" s="1"/>
  <c r="R2467" i="4" s="1"/>
  <c r="R2468" i="4" s="1"/>
  <c r="R2469" i="4" s="1"/>
  <c r="R2470" i="4" s="1"/>
  <c r="R2471" i="4" s="1"/>
  <c r="R2472" i="4" s="1"/>
  <c r="R2473" i="4" s="1"/>
  <c r="R2474" i="4" s="1"/>
  <c r="R2475" i="4" s="1"/>
  <c r="R2476" i="4" s="1"/>
  <c r="R2477" i="4" s="1"/>
  <c r="R2478" i="4" s="1"/>
  <c r="R2479" i="4" s="1"/>
  <c r="R2480" i="4" s="1"/>
  <c r="R2481" i="4" s="1"/>
  <c r="R2482" i="4" s="1"/>
  <c r="R2483" i="4" s="1"/>
  <c r="R2484" i="4" s="1"/>
  <c r="R2485" i="4" s="1"/>
  <c r="R2486" i="4" s="1"/>
  <c r="R2487" i="4" s="1"/>
  <c r="R2488" i="4" s="1"/>
  <c r="R2489" i="4" s="1"/>
  <c r="R2490" i="4" s="1"/>
  <c r="R2491" i="4" s="1"/>
  <c r="R2492" i="4" s="1"/>
  <c r="R2493" i="4" s="1"/>
  <c r="R2494" i="4" s="1"/>
  <c r="R2495" i="4" s="1"/>
  <c r="R2496" i="4" s="1"/>
  <c r="R2497" i="4" s="1"/>
  <c r="R2498" i="4" s="1"/>
  <c r="R2499" i="4" s="1"/>
  <c r="R2500" i="4" s="1"/>
  <c r="R2501" i="4" s="1"/>
  <c r="R2502" i="4" s="1"/>
  <c r="R2503" i="4" s="1"/>
  <c r="R2504" i="4" s="1"/>
  <c r="R2505" i="4" s="1"/>
  <c r="R2506" i="4" s="1"/>
  <c r="R2507" i="4" s="1"/>
  <c r="R2508" i="4" s="1"/>
  <c r="R2509" i="4" s="1"/>
  <c r="R2510" i="4" s="1"/>
  <c r="R2511" i="4" s="1"/>
  <c r="R2512" i="4" s="1"/>
  <c r="R2513" i="4" s="1"/>
  <c r="R2514" i="4" s="1"/>
  <c r="R2515" i="4" s="1"/>
  <c r="R2516" i="4" s="1"/>
  <c r="R2517" i="4" s="1"/>
  <c r="R2518" i="4" s="1"/>
  <c r="R2519" i="4" s="1"/>
  <c r="R2520" i="4" s="1"/>
  <c r="R2521" i="4" s="1"/>
  <c r="R2522" i="4" s="1"/>
  <c r="R2523" i="4" s="1"/>
  <c r="R2524" i="4" s="1"/>
  <c r="R2525" i="4" s="1"/>
  <c r="R2526" i="4" s="1"/>
  <c r="R2527" i="4" s="1"/>
  <c r="R2528" i="4" s="1"/>
  <c r="R2529" i="4" s="1"/>
  <c r="R2530" i="4" s="1"/>
  <c r="R2531" i="4" s="1"/>
  <c r="R2532" i="4" s="1"/>
  <c r="R2533" i="4" s="1"/>
  <c r="R2534" i="4" s="1"/>
  <c r="R2535" i="4" s="1"/>
  <c r="R2536" i="4" s="1"/>
  <c r="R2537" i="4" s="1"/>
  <c r="R2538" i="4" s="1"/>
  <c r="R2539" i="4" s="1"/>
  <c r="R2540" i="4" s="1"/>
  <c r="R2541" i="4" s="1"/>
  <c r="R2542" i="4" s="1"/>
  <c r="R2543" i="4" s="1"/>
  <c r="R2544" i="4" s="1"/>
  <c r="R2545" i="4" s="1"/>
  <c r="R2546" i="4" s="1"/>
  <c r="R2547" i="4" s="1"/>
  <c r="R2548" i="4" s="1"/>
  <c r="R2549" i="4" s="1"/>
  <c r="R2550" i="4" s="1"/>
  <c r="R2551" i="4" s="1"/>
  <c r="R2552" i="4" s="1"/>
  <c r="R2553" i="4" s="1"/>
  <c r="R2554" i="4" s="1"/>
  <c r="R2555" i="4" s="1"/>
  <c r="R2556" i="4" s="1"/>
  <c r="R2557" i="4" s="1"/>
  <c r="R2558" i="4" s="1"/>
  <c r="R2559" i="4" s="1"/>
  <c r="R2560" i="4" s="1"/>
  <c r="R2561" i="4" s="1"/>
  <c r="R2562" i="4" s="1"/>
  <c r="R2563" i="4" s="1"/>
  <c r="R2564" i="4" s="1"/>
  <c r="R2565" i="4" s="1"/>
  <c r="R2566" i="4" s="1"/>
  <c r="R2567" i="4" s="1"/>
  <c r="R2568" i="4" s="1"/>
  <c r="R2569" i="4" s="1"/>
  <c r="R2570" i="4" s="1"/>
  <c r="R2571" i="4" s="1"/>
  <c r="R2572" i="4" s="1"/>
  <c r="R2573" i="4" s="1"/>
  <c r="R2574" i="4" s="1"/>
  <c r="R2575" i="4" s="1"/>
  <c r="R2576" i="4" s="1"/>
  <c r="R2577" i="4" s="1"/>
  <c r="R2578" i="4" s="1"/>
  <c r="R2579" i="4" s="1"/>
  <c r="R2580" i="4" s="1"/>
  <c r="R2581" i="4" s="1"/>
  <c r="R2582" i="4" s="1"/>
  <c r="R2583" i="4" s="1"/>
  <c r="R2584" i="4" s="1"/>
  <c r="R2585" i="4" s="1"/>
  <c r="R2586" i="4" s="1"/>
  <c r="R2587" i="4" s="1"/>
  <c r="R2588" i="4" s="1"/>
  <c r="R2589" i="4" s="1"/>
  <c r="R2590" i="4" s="1"/>
  <c r="R2591" i="4" s="1"/>
  <c r="R2592" i="4" s="1"/>
  <c r="R2593" i="4" s="1"/>
  <c r="R2594" i="4" s="1"/>
  <c r="R2595" i="4" s="1"/>
  <c r="R2596" i="4" s="1"/>
  <c r="R2597" i="4" s="1"/>
  <c r="R2598" i="4" s="1"/>
  <c r="R2599" i="4" s="1"/>
  <c r="R2600" i="4" s="1"/>
  <c r="R2601" i="4" s="1"/>
  <c r="R2602" i="4" s="1"/>
  <c r="R2603" i="4" s="1"/>
  <c r="R2604" i="4" s="1"/>
  <c r="R2605" i="4" s="1"/>
  <c r="R2606" i="4" s="1"/>
  <c r="R2607" i="4" s="1"/>
  <c r="R2608" i="4" s="1"/>
  <c r="R2609" i="4" s="1"/>
  <c r="R2610" i="4" s="1"/>
  <c r="R2611" i="4" s="1"/>
  <c r="R2612" i="4" s="1"/>
  <c r="R2613" i="4" s="1"/>
  <c r="R2614" i="4" s="1"/>
  <c r="R2615" i="4" s="1"/>
  <c r="R2616" i="4" s="1"/>
  <c r="R2617" i="4" s="1"/>
  <c r="R2618" i="4" s="1"/>
  <c r="R2619" i="4" s="1"/>
  <c r="R2620" i="4" s="1"/>
  <c r="R2621" i="4" s="1"/>
  <c r="R2622" i="4" s="1"/>
  <c r="R2623" i="4" s="1"/>
  <c r="R2624" i="4" s="1"/>
  <c r="R2625" i="4" s="1"/>
  <c r="R2626" i="4" s="1"/>
  <c r="R2627" i="4" s="1"/>
  <c r="R2628" i="4" s="1"/>
  <c r="R2629" i="4" s="1"/>
  <c r="R2630" i="4" s="1"/>
  <c r="R2631" i="4" s="1"/>
  <c r="R2632" i="4" s="1"/>
  <c r="R2633" i="4" s="1"/>
  <c r="R2634" i="4" s="1"/>
  <c r="R2635" i="4" s="1"/>
  <c r="R2636" i="4" s="1"/>
  <c r="R2637" i="4" s="1"/>
  <c r="R2638" i="4" s="1"/>
  <c r="R2639" i="4" s="1"/>
  <c r="R2640" i="4" s="1"/>
  <c r="R2641" i="4" s="1"/>
  <c r="R2642" i="4" s="1"/>
  <c r="R2643" i="4" s="1"/>
  <c r="R2644" i="4" s="1"/>
  <c r="R2645" i="4" s="1"/>
  <c r="R2646" i="4" s="1"/>
  <c r="R2647" i="4" s="1"/>
  <c r="R2648" i="4" s="1"/>
  <c r="R2649" i="4" s="1"/>
  <c r="R2650" i="4" s="1"/>
  <c r="R2651" i="4" s="1"/>
  <c r="R2652" i="4" s="1"/>
  <c r="R2653" i="4" s="1"/>
  <c r="R2654" i="4" s="1"/>
  <c r="R2655" i="4" s="1"/>
  <c r="R2656" i="4" s="1"/>
  <c r="R2657" i="4" s="1"/>
  <c r="R2658" i="4" s="1"/>
  <c r="R2659" i="4" s="1"/>
  <c r="R2660" i="4" s="1"/>
  <c r="R2661" i="4" s="1"/>
  <c r="R2662" i="4" s="1"/>
  <c r="R2663" i="4" s="1"/>
  <c r="R2664" i="4" s="1"/>
  <c r="R2665" i="4" s="1"/>
  <c r="R2666" i="4" s="1"/>
  <c r="R2667" i="4" s="1"/>
  <c r="R2668" i="4" s="1"/>
  <c r="R2669" i="4" s="1"/>
  <c r="R2670" i="4" s="1"/>
  <c r="R2671" i="4" s="1"/>
  <c r="R2672" i="4" s="1"/>
  <c r="R2673" i="4" s="1"/>
  <c r="R2674" i="4" s="1"/>
  <c r="R2675" i="4" s="1"/>
  <c r="R2676" i="4" s="1"/>
  <c r="R2677" i="4" s="1"/>
  <c r="R2678" i="4" s="1"/>
  <c r="R2679" i="4" s="1"/>
  <c r="R2680" i="4" s="1"/>
  <c r="R2681" i="4" s="1"/>
  <c r="R2682" i="4" s="1"/>
  <c r="R2683" i="4" s="1"/>
  <c r="R2684" i="4" s="1"/>
  <c r="R2685" i="4" s="1"/>
  <c r="R2686" i="4" s="1"/>
  <c r="R2687" i="4" s="1"/>
  <c r="R2688" i="4" s="1"/>
  <c r="R2689" i="4" s="1"/>
  <c r="R2690" i="4" s="1"/>
  <c r="R2691" i="4" s="1"/>
  <c r="R2692" i="4" s="1"/>
  <c r="R2693" i="4" s="1"/>
  <c r="R2694" i="4" s="1"/>
  <c r="R2695" i="4" s="1"/>
  <c r="R2696" i="4" s="1"/>
  <c r="R2697" i="4" s="1"/>
  <c r="R2698" i="4" s="1"/>
  <c r="R2699" i="4" s="1"/>
  <c r="R2700" i="4" s="1"/>
  <c r="R2701" i="4" s="1"/>
  <c r="R2702" i="4" s="1"/>
  <c r="R2703" i="4" s="1"/>
  <c r="R2704" i="4" s="1"/>
  <c r="R2705" i="4" s="1"/>
  <c r="R2706" i="4" s="1"/>
  <c r="R2707" i="4" s="1"/>
  <c r="R2708" i="4" s="1"/>
  <c r="R2709" i="4" s="1"/>
  <c r="R2710" i="4" s="1"/>
  <c r="R2711" i="4" s="1"/>
  <c r="R2712" i="4" s="1"/>
  <c r="R2713" i="4" s="1"/>
  <c r="R2714" i="4" s="1"/>
  <c r="R2715" i="4" s="1"/>
  <c r="R2716" i="4" s="1"/>
  <c r="R2717" i="4" s="1"/>
  <c r="R2718" i="4" s="1"/>
  <c r="R2719" i="4" s="1"/>
  <c r="R2720" i="4" s="1"/>
  <c r="R2721" i="4" s="1"/>
  <c r="R2722" i="4" s="1"/>
  <c r="R2723" i="4" s="1"/>
  <c r="R2724" i="4" s="1"/>
  <c r="R2725" i="4" s="1"/>
  <c r="R2726" i="4" s="1"/>
  <c r="R2727" i="4" s="1"/>
  <c r="R2728" i="4" s="1"/>
  <c r="R2729" i="4" s="1"/>
  <c r="R2730" i="4" s="1"/>
  <c r="R2731" i="4" s="1"/>
  <c r="R2732" i="4" s="1"/>
  <c r="R2733" i="4" s="1"/>
  <c r="R2734" i="4" s="1"/>
  <c r="R2735" i="4" s="1"/>
  <c r="R2736" i="4" s="1"/>
  <c r="R2737" i="4" s="1"/>
  <c r="R2738" i="4" s="1"/>
  <c r="R2739" i="4" s="1"/>
  <c r="R2740" i="4" s="1"/>
  <c r="R2741" i="4" s="1"/>
  <c r="R2742" i="4" s="1"/>
  <c r="R2743" i="4" s="1"/>
  <c r="R2744" i="4" s="1"/>
  <c r="R2745" i="4" s="1"/>
  <c r="R2746" i="4" s="1"/>
  <c r="R2747" i="4" s="1"/>
  <c r="R2748" i="4" s="1"/>
  <c r="R2749" i="4" s="1"/>
  <c r="R2750" i="4" s="1"/>
  <c r="R2751" i="4" s="1"/>
  <c r="R2752" i="4" s="1"/>
  <c r="R2753" i="4" s="1"/>
  <c r="R2754" i="4" s="1"/>
  <c r="R2755" i="4" s="1"/>
  <c r="R2756" i="4" s="1"/>
  <c r="R2757" i="4" s="1"/>
  <c r="R2758" i="4" s="1"/>
  <c r="R2759" i="4" s="1"/>
  <c r="R2760" i="4" s="1"/>
  <c r="R2761" i="4" s="1"/>
  <c r="R2762" i="4" s="1"/>
  <c r="R2763" i="4" s="1"/>
  <c r="R2764" i="4" s="1"/>
  <c r="R2765" i="4" s="1"/>
  <c r="R2766" i="4" s="1"/>
  <c r="R2767" i="4" s="1"/>
  <c r="R2768" i="4" s="1"/>
  <c r="R2769" i="4" s="1"/>
  <c r="R2770" i="4" s="1"/>
  <c r="R2771" i="4" s="1"/>
  <c r="R2772" i="4" s="1"/>
  <c r="R2773" i="4" s="1"/>
  <c r="R2774" i="4" s="1"/>
  <c r="R2775" i="4" s="1"/>
  <c r="R2776" i="4" s="1"/>
  <c r="R2777" i="4" s="1"/>
  <c r="R2778" i="4" s="1"/>
  <c r="R2779" i="4" s="1"/>
  <c r="R2780" i="4" s="1"/>
  <c r="R2781" i="4" s="1"/>
  <c r="R2782" i="4" s="1"/>
  <c r="R2783" i="4" s="1"/>
  <c r="R2784" i="4" s="1"/>
  <c r="R2785" i="4" s="1"/>
  <c r="R2786" i="4" s="1"/>
  <c r="R2787" i="4" s="1"/>
  <c r="R2788" i="4" s="1"/>
  <c r="R2789" i="4" s="1"/>
  <c r="R2790" i="4" s="1"/>
  <c r="R2791" i="4" s="1"/>
  <c r="R2792" i="4" s="1"/>
  <c r="R2793" i="4" s="1"/>
  <c r="R2794" i="4" s="1"/>
  <c r="R2795" i="4" s="1"/>
  <c r="R2796" i="4" s="1"/>
  <c r="R2797" i="4" s="1"/>
  <c r="R2798" i="4" s="1"/>
  <c r="R2799" i="4" s="1"/>
  <c r="R2800" i="4" s="1"/>
  <c r="R2801" i="4" s="1"/>
  <c r="R2802" i="4" s="1"/>
  <c r="R2803" i="4" s="1"/>
  <c r="R2804" i="4" s="1"/>
  <c r="R2805" i="4" s="1"/>
  <c r="R2806" i="4" s="1"/>
  <c r="R2807" i="4" s="1"/>
  <c r="R2808" i="4" s="1"/>
  <c r="R2809" i="4" s="1"/>
  <c r="R2810" i="4" s="1"/>
  <c r="R2811" i="4" s="1"/>
  <c r="R2812" i="4" s="1"/>
  <c r="R2813" i="4" s="1"/>
  <c r="R2814" i="4" s="1"/>
  <c r="R2815" i="4" s="1"/>
  <c r="R2816" i="4" s="1"/>
  <c r="R2817" i="4" s="1"/>
  <c r="R2818" i="4" s="1"/>
  <c r="R2819" i="4" s="1"/>
  <c r="R2820" i="4" s="1"/>
  <c r="R2821" i="4" s="1"/>
  <c r="R2822" i="4" s="1"/>
  <c r="R2823" i="4" s="1"/>
  <c r="R2824" i="4" s="1"/>
  <c r="R2825" i="4" s="1"/>
  <c r="R2826" i="4" s="1"/>
  <c r="R2827" i="4" s="1"/>
  <c r="R2828" i="4" s="1"/>
  <c r="R2829" i="4" s="1"/>
  <c r="R2830" i="4" s="1"/>
  <c r="R2831" i="4" s="1"/>
  <c r="R2832" i="4" s="1"/>
  <c r="R2833" i="4" s="1"/>
  <c r="R2834" i="4" s="1"/>
  <c r="R2835" i="4" s="1"/>
  <c r="R2836" i="4" s="1"/>
  <c r="R2837" i="4" s="1"/>
  <c r="R2838" i="4" s="1"/>
  <c r="R2839" i="4" s="1"/>
  <c r="R2840" i="4" s="1"/>
  <c r="R2841" i="4" s="1"/>
  <c r="R2842" i="4" s="1"/>
  <c r="R2843" i="4" s="1"/>
  <c r="R2844" i="4" s="1"/>
  <c r="R2845" i="4" s="1"/>
  <c r="R2846" i="4" s="1"/>
  <c r="R2847" i="4" s="1"/>
  <c r="R2848" i="4" s="1"/>
  <c r="R2849" i="4" s="1"/>
  <c r="R2850" i="4" s="1"/>
  <c r="R2851" i="4" s="1"/>
  <c r="R2852" i="4" s="1"/>
  <c r="R2853" i="4" s="1"/>
  <c r="R2854" i="4" s="1"/>
  <c r="R2855" i="4" s="1"/>
  <c r="R2856" i="4" s="1"/>
  <c r="R2857" i="4" s="1"/>
  <c r="R2858" i="4" s="1"/>
  <c r="R2859" i="4" s="1"/>
  <c r="R2860" i="4" s="1"/>
  <c r="R2861" i="4" s="1"/>
  <c r="R2862" i="4" s="1"/>
  <c r="R2863" i="4" s="1"/>
  <c r="R2864" i="4" s="1"/>
  <c r="R2865" i="4" s="1"/>
  <c r="R2866" i="4" s="1"/>
  <c r="R2867" i="4" s="1"/>
  <c r="R2868" i="4" s="1"/>
  <c r="R2869" i="4" s="1"/>
  <c r="R2870" i="4" s="1"/>
  <c r="R2871" i="4" s="1"/>
  <c r="R2872" i="4" s="1"/>
  <c r="R2873" i="4" s="1"/>
  <c r="R2874" i="4" s="1"/>
  <c r="R2875" i="4" s="1"/>
  <c r="R2876" i="4" s="1"/>
  <c r="R2877" i="4" s="1"/>
  <c r="R2878" i="4" s="1"/>
  <c r="R2879" i="4" s="1"/>
  <c r="R2880" i="4" s="1"/>
  <c r="R2881" i="4" s="1"/>
  <c r="R2882" i="4" s="1"/>
  <c r="R2883" i="4" s="1"/>
  <c r="R2884" i="4" s="1"/>
  <c r="R2885" i="4" s="1"/>
  <c r="R2886" i="4" s="1"/>
  <c r="R2887" i="4" s="1"/>
  <c r="R2888" i="4" s="1"/>
  <c r="R2889" i="4" s="1"/>
  <c r="R2890" i="4" s="1"/>
  <c r="R2891" i="4" s="1"/>
  <c r="R2892" i="4" s="1"/>
  <c r="R2893" i="4" s="1"/>
  <c r="R2894" i="4" s="1"/>
  <c r="R2895" i="4" s="1"/>
  <c r="R2896" i="4" s="1"/>
  <c r="R2897" i="4" s="1"/>
  <c r="R2898" i="4" s="1"/>
  <c r="R2899" i="4" s="1"/>
  <c r="R2900" i="4" s="1"/>
  <c r="R2901" i="4" s="1"/>
  <c r="R2902" i="4" s="1"/>
  <c r="R2903" i="4" s="1"/>
  <c r="R2904" i="4" s="1"/>
  <c r="R2905" i="4" s="1"/>
  <c r="R2906" i="4" s="1"/>
  <c r="R2907" i="4" s="1"/>
  <c r="R2908" i="4" s="1"/>
  <c r="R2909" i="4" s="1"/>
  <c r="R2910" i="4" s="1"/>
  <c r="R2911" i="4" s="1"/>
  <c r="R2912" i="4" s="1"/>
  <c r="R2913" i="4" s="1"/>
  <c r="R2914" i="4" s="1"/>
  <c r="R2915" i="4" s="1"/>
  <c r="R2916" i="4" s="1"/>
  <c r="R2917" i="4" s="1"/>
  <c r="R2918" i="4" s="1"/>
  <c r="R2919" i="4" s="1"/>
  <c r="R2920" i="4" s="1"/>
  <c r="R2921" i="4" s="1"/>
  <c r="R2922" i="4" s="1"/>
  <c r="R2923" i="4" s="1"/>
  <c r="R2924" i="4" s="1"/>
  <c r="R2925" i="4" s="1"/>
  <c r="R2926" i="4" s="1"/>
  <c r="R2927" i="4" s="1"/>
  <c r="R2928" i="4" s="1"/>
  <c r="R2929" i="4" s="1"/>
  <c r="R2930" i="4" s="1"/>
  <c r="R2931" i="4" s="1"/>
  <c r="R2932" i="4" s="1"/>
  <c r="R2933" i="4" s="1"/>
  <c r="R2934" i="4" s="1"/>
  <c r="R2935" i="4" s="1"/>
  <c r="R2936" i="4" s="1"/>
  <c r="R2937" i="4" s="1"/>
  <c r="R2938" i="4" s="1"/>
  <c r="R2939" i="4" s="1"/>
  <c r="R2940" i="4" s="1"/>
  <c r="R2941" i="4" s="1"/>
  <c r="R2942" i="4" s="1"/>
  <c r="R2943" i="4" s="1"/>
  <c r="R2944" i="4" s="1"/>
  <c r="R2945" i="4" s="1"/>
  <c r="R2946" i="4" s="1"/>
  <c r="R2947" i="4" s="1"/>
  <c r="R2948" i="4" s="1"/>
  <c r="R2949" i="4" s="1"/>
  <c r="R2950" i="4" s="1"/>
  <c r="R2951" i="4" s="1"/>
  <c r="R2952" i="4" s="1"/>
  <c r="R2953" i="4" s="1"/>
  <c r="R2954" i="4" s="1"/>
  <c r="R2955" i="4" s="1"/>
  <c r="R2956" i="4" s="1"/>
  <c r="R2957" i="4" s="1"/>
  <c r="R2958" i="4" s="1"/>
  <c r="R2959" i="4" s="1"/>
  <c r="R2960" i="4" s="1"/>
  <c r="R2961" i="4" s="1"/>
  <c r="R2962" i="4" s="1"/>
  <c r="R2963" i="4" s="1"/>
  <c r="R2964" i="4" s="1"/>
  <c r="R2965" i="4" s="1"/>
  <c r="R2966" i="4" s="1"/>
  <c r="R2967" i="4" s="1"/>
  <c r="R2968" i="4" s="1"/>
  <c r="R2969" i="4" s="1"/>
  <c r="R2970" i="4" s="1"/>
  <c r="R2971" i="4" s="1"/>
  <c r="R2972" i="4" s="1"/>
  <c r="R2973" i="4" s="1"/>
  <c r="R2974" i="4" s="1"/>
  <c r="R2975" i="4" s="1"/>
  <c r="R2976" i="4" s="1"/>
  <c r="R2977" i="4" s="1"/>
  <c r="R2978" i="4" s="1"/>
  <c r="R2979" i="4" s="1"/>
  <c r="R2980" i="4" s="1"/>
  <c r="R2981" i="4" s="1"/>
  <c r="R2982" i="4" s="1"/>
  <c r="R2983" i="4" s="1"/>
  <c r="R2984" i="4" s="1"/>
  <c r="R2985" i="4" s="1"/>
  <c r="R2986" i="4" s="1"/>
  <c r="R2987" i="4" s="1"/>
  <c r="R2988" i="4" s="1"/>
  <c r="R2989" i="4" s="1"/>
  <c r="R2990" i="4" s="1"/>
  <c r="R2991" i="4" s="1"/>
  <c r="R2992" i="4" s="1"/>
  <c r="R2993" i="4" s="1"/>
  <c r="R2994" i="4" s="1"/>
  <c r="R2995" i="4" s="1"/>
  <c r="R2996" i="4" s="1"/>
  <c r="R2997" i="4" s="1"/>
  <c r="R2998" i="4" s="1"/>
  <c r="R2999" i="4" s="1"/>
  <c r="R3000" i="4" s="1"/>
  <c r="R3001" i="4" s="1"/>
  <c r="R3002" i="4" s="1"/>
  <c r="R3003" i="4" s="1"/>
  <c r="R3004" i="4" s="1"/>
  <c r="R3005" i="4" s="1"/>
  <c r="R3006" i="4" s="1"/>
  <c r="R3007" i="4" s="1"/>
  <c r="R3008" i="4" s="1"/>
  <c r="R3009" i="4" s="1"/>
  <c r="R3010" i="4" s="1"/>
  <c r="R3011" i="4" s="1"/>
  <c r="R3012" i="4" s="1"/>
  <c r="R3013" i="4" s="1"/>
  <c r="R3014" i="4" s="1"/>
  <c r="R3015" i="4" s="1"/>
  <c r="R3016" i="4" s="1"/>
  <c r="R3017" i="4" s="1"/>
  <c r="R3018" i="4" s="1"/>
  <c r="R3019" i="4" s="1"/>
  <c r="R3020" i="4" s="1"/>
  <c r="R3021" i="4" s="1"/>
  <c r="R3022" i="4" s="1"/>
  <c r="R3023" i="4" s="1"/>
  <c r="R3024" i="4" s="1"/>
  <c r="R3025" i="4" s="1"/>
  <c r="R3026" i="4" s="1"/>
  <c r="R3027" i="4" s="1"/>
  <c r="R3028" i="4" s="1"/>
  <c r="R3029" i="4" s="1"/>
  <c r="R3030" i="4" s="1"/>
  <c r="R3031" i="4" s="1"/>
  <c r="R3032" i="4" s="1"/>
  <c r="R3033" i="4" s="1"/>
  <c r="R3034" i="4" s="1"/>
  <c r="R3035" i="4" s="1"/>
  <c r="R3036" i="4" s="1"/>
  <c r="R3037" i="4" s="1"/>
  <c r="R3038" i="4" s="1"/>
  <c r="R3039" i="4" s="1"/>
  <c r="R3040" i="4" s="1"/>
  <c r="R3041" i="4" s="1"/>
  <c r="R3042" i="4" s="1"/>
  <c r="R3043" i="4" s="1"/>
  <c r="R3044" i="4" s="1"/>
  <c r="R3045" i="4" s="1"/>
  <c r="R3046" i="4" s="1"/>
  <c r="R3047" i="4" s="1"/>
  <c r="R3048" i="4" s="1"/>
  <c r="R3049" i="4" s="1"/>
  <c r="R3050" i="4" s="1"/>
  <c r="R3051" i="4" s="1"/>
  <c r="R3052" i="4" s="1"/>
  <c r="R3053" i="4" s="1"/>
  <c r="R3054" i="4" s="1"/>
  <c r="R3055" i="4" s="1"/>
  <c r="R3056" i="4" s="1"/>
  <c r="R3057" i="4" s="1"/>
  <c r="R3058" i="4" s="1"/>
  <c r="R3059" i="4" s="1"/>
  <c r="R3060" i="4" s="1"/>
  <c r="R3061" i="4" s="1"/>
  <c r="R3062" i="4" s="1"/>
  <c r="R3063" i="4" s="1"/>
  <c r="R3064" i="4" s="1"/>
  <c r="R3065" i="4" s="1"/>
  <c r="R3066" i="4" s="1"/>
  <c r="R3067" i="4" s="1"/>
  <c r="R3068" i="4" s="1"/>
  <c r="R3069" i="4" s="1"/>
  <c r="R3070" i="4" s="1"/>
  <c r="R3071" i="4" s="1"/>
  <c r="R3072" i="4" s="1"/>
  <c r="R3073" i="4" s="1"/>
  <c r="R3074" i="4" s="1"/>
  <c r="R3075" i="4" s="1"/>
  <c r="R3076" i="4" s="1"/>
  <c r="R3077" i="4" s="1"/>
  <c r="R3078" i="4" s="1"/>
  <c r="R3079" i="4" s="1"/>
  <c r="R3080" i="4" s="1"/>
  <c r="R3081" i="4" s="1"/>
  <c r="R3082" i="4" s="1"/>
  <c r="R3083" i="4" s="1"/>
  <c r="R3084" i="4" s="1"/>
  <c r="R3085" i="4" s="1"/>
  <c r="R3086" i="4" s="1"/>
  <c r="R3087" i="4" s="1"/>
  <c r="R3088" i="4" s="1"/>
  <c r="R3089" i="4" s="1"/>
  <c r="R3090" i="4" s="1"/>
  <c r="R3091" i="4" s="1"/>
  <c r="R3092" i="4" s="1"/>
  <c r="R3093" i="4" s="1"/>
  <c r="R3094" i="4" s="1"/>
  <c r="R3095" i="4" s="1"/>
  <c r="R3096" i="4" s="1"/>
  <c r="R3097" i="4" s="1"/>
  <c r="R3098" i="4" s="1"/>
  <c r="R3099" i="4" s="1"/>
  <c r="R3100" i="4" s="1"/>
  <c r="R3101" i="4" s="1"/>
  <c r="R3102" i="4" s="1"/>
  <c r="R3103" i="4" s="1"/>
  <c r="R3104" i="4" s="1"/>
  <c r="R3105" i="4" s="1"/>
  <c r="R3106" i="4" s="1"/>
  <c r="R3107" i="4" s="1"/>
  <c r="R3108" i="4" s="1"/>
  <c r="R3109" i="4" s="1"/>
  <c r="R3110" i="4" s="1"/>
  <c r="R3111" i="4" s="1"/>
  <c r="R3112" i="4" s="1"/>
  <c r="R3113" i="4" s="1"/>
  <c r="R3114" i="4" s="1"/>
  <c r="R3115" i="4" s="1"/>
  <c r="R3116" i="4" s="1"/>
  <c r="R3117" i="4" s="1"/>
  <c r="R3118" i="4" s="1"/>
  <c r="R3119" i="4" s="1"/>
  <c r="R3120" i="4" s="1"/>
  <c r="R3121" i="4" s="1"/>
  <c r="R3122" i="4" s="1"/>
  <c r="R3123" i="4" s="1"/>
  <c r="R3124" i="4" s="1"/>
  <c r="R3125" i="4" s="1"/>
  <c r="R3126" i="4" s="1"/>
  <c r="R3127" i="4" s="1"/>
  <c r="R3128" i="4" s="1"/>
  <c r="R3129" i="4" s="1"/>
  <c r="R3130" i="4" s="1"/>
  <c r="R3131" i="4" s="1"/>
  <c r="R3132" i="4" s="1"/>
  <c r="R3133" i="4" s="1"/>
  <c r="R3134" i="4" s="1"/>
  <c r="R3135" i="4" s="1"/>
  <c r="R3136" i="4" s="1"/>
  <c r="R3137" i="4" s="1"/>
  <c r="R3138" i="4" s="1"/>
  <c r="R3139" i="4" s="1"/>
  <c r="R3140" i="4" s="1"/>
  <c r="R3141" i="4" s="1"/>
  <c r="R3142" i="4" s="1"/>
  <c r="R3143" i="4" s="1"/>
  <c r="R3144" i="4" s="1"/>
  <c r="R3145" i="4" s="1"/>
  <c r="R3146" i="4" s="1"/>
  <c r="R3147" i="4" s="1"/>
  <c r="R3148" i="4" s="1"/>
  <c r="R3149" i="4" s="1"/>
  <c r="R3150" i="4" s="1"/>
  <c r="R3151" i="4" s="1"/>
  <c r="R3152" i="4" s="1"/>
  <c r="R3153" i="4" s="1"/>
  <c r="R3154" i="4" s="1"/>
  <c r="R3155" i="4" s="1"/>
  <c r="R3156" i="4" s="1"/>
  <c r="R3157" i="4" s="1"/>
  <c r="R3158" i="4" s="1"/>
  <c r="R3159" i="4" s="1"/>
  <c r="R3160" i="4" s="1"/>
  <c r="R3161" i="4" s="1"/>
  <c r="R3162" i="4" s="1"/>
  <c r="R3163" i="4" s="1"/>
  <c r="R3164" i="4" s="1"/>
  <c r="R3165" i="4" s="1"/>
  <c r="R3166" i="4" s="1"/>
  <c r="R3167" i="4" s="1"/>
  <c r="R3168" i="4" s="1"/>
  <c r="R3169" i="4" s="1"/>
  <c r="R3170" i="4" s="1"/>
  <c r="R3171" i="4" s="1"/>
  <c r="R3172" i="4" s="1"/>
  <c r="R3173" i="4" s="1"/>
  <c r="R3174" i="4" s="1"/>
  <c r="R3175" i="4" s="1"/>
  <c r="R3176" i="4" s="1"/>
  <c r="R3177" i="4" s="1"/>
  <c r="R3178" i="4" s="1"/>
  <c r="R3179" i="4" s="1"/>
  <c r="R3180" i="4" s="1"/>
  <c r="R3181" i="4" s="1"/>
  <c r="R3182" i="4" s="1"/>
  <c r="R3183" i="4" s="1"/>
  <c r="R3184" i="4" s="1"/>
  <c r="R3185" i="4" s="1"/>
  <c r="R3186" i="4" s="1"/>
  <c r="R3187" i="4" s="1"/>
  <c r="R3188" i="4" s="1"/>
  <c r="R3189" i="4" s="1"/>
  <c r="R3190" i="4" s="1"/>
  <c r="R3191" i="4" s="1"/>
  <c r="R3192" i="4" s="1"/>
  <c r="R3193" i="4" s="1"/>
  <c r="R3194" i="4" s="1"/>
  <c r="R3195" i="4" s="1"/>
  <c r="R3196" i="4" s="1"/>
  <c r="R3197" i="4" s="1"/>
  <c r="R3198" i="4" s="1"/>
  <c r="R3199" i="4" s="1"/>
  <c r="R3200" i="4" s="1"/>
  <c r="R3201" i="4" s="1"/>
  <c r="R3202" i="4" s="1"/>
  <c r="R3203" i="4" s="1"/>
  <c r="R3204" i="4" s="1"/>
  <c r="R3205" i="4" s="1"/>
  <c r="R3206" i="4" s="1"/>
  <c r="R3207" i="4" s="1"/>
  <c r="R3208" i="4" s="1"/>
  <c r="R3209" i="4" s="1"/>
  <c r="R3210" i="4" s="1"/>
  <c r="R3211" i="4" s="1"/>
  <c r="R3212" i="4" s="1"/>
  <c r="R3213" i="4" s="1"/>
  <c r="R3214" i="4" s="1"/>
  <c r="R3215" i="4" s="1"/>
  <c r="R3216" i="4" s="1"/>
  <c r="R3217" i="4" s="1"/>
  <c r="R3218" i="4" s="1"/>
  <c r="R3219" i="4" s="1"/>
  <c r="R3220" i="4" s="1"/>
  <c r="R3221" i="4" s="1"/>
  <c r="R3222" i="4" s="1"/>
  <c r="R3223" i="4" s="1"/>
  <c r="R3224" i="4" s="1"/>
  <c r="R3225" i="4" s="1"/>
  <c r="R3226" i="4" s="1"/>
  <c r="R3227" i="4" s="1"/>
  <c r="R3228" i="4" s="1"/>
  <c r="R3229" i="4" s="1"/>
  <c r="R3230" i="4" s="1"/>
  <c r="R3231" i="4" s="1"/>
  <c r="R3232" i="4" s="1"/>
  <c r="R3233" i="4" s="1"/>
  <c r="R3234" i="4" s="1"/>
  <c r="R3235" i="4" s="1"/>
  <c r="R3236" i="4" s="1"/>
  <c r="R3237" i="4" s="1"/>
  <c r="R3238" i="4" s="1"/>
  <c r="R3239" i="4" s="1"/>
  <c r="R3240" i="4" s="1"/>
  <c r="R3241" i="4" s="1"/>
  <c r="R3242" i="4" s="1"/>
  <c r="R3243" i="4" s="1"/>
  <c r="R3244" i="4" s="1"/>
  <c r="R3245" i="4" s="1"/>
  <c r="R3246" i="4" s="1"/>
  <c r="R3247" i="4" s="1"/>
  <c r="R3248" i="4" s="1"/>
  <c r="R3249" i="4" s="1"/>
  <c r="R3250" i="4" s="1"/>
  <c r="R3251" i="4" s="1"/>
  <c r="R3252" i="4" s="1"/>
  <c r="R3253" i="4" s="1"/>
  <c r="R3254" i="4" s="1"/>
  <c r="R3255" i="4" s="1"/>
  <c r="R3256" i="4" s="1"/>
  <c r="R3257" i="4" s="1"/>
  <c r="R3258" i="4" s="1"/>
  <c r="R3259" i="4" s="1"/>
  <c r="R3260" i="4" s="1"/>
  <c r="R3261" i="4" s="1"/>
  <c r="R3262" i="4" s="1"/>
  <c r="R3263" i="4" s="1"/>
  <c r="R3264" i="4" s="1"/>
  <c r="R3265" i="4" s="1"/>
  <c r="R3266" i="4" s="1"/>
  <c r="R3267" i="4" s="1"/>
  <c r="R3268" i="4" s="1"/>
  <c r="R3269" i="4" s="1"/>
  <c r="R3270" i="4" s="1"/>
  <c r="R3271" i="4" s="1"/>
  <c r="R3272" i="4" s="1"/>
  <c r="R3273" i="4" s="1"/>
  <c r="R3274" i="4" s="1"/>
  <c r="R3275" i="4" s="1"/>
  <c r="R3276" i="4" s="1"/>
  <c r="R3277" i="4" s="1"/>
  <c r="R3278" i="4" s="1"/>
  <c r="R3279" i="4" s="1"/>
  <c r="R3280" i="4" s="1"/>
  <c r="R3281" i="4" s="1"/>
  <c r="R3282" i="4" s="1"/>
  <c r="R3283" i="4" s="1"/>
  <c r="R3284" i="4" s="1"/>
  <c r="R3285" i="4" s="1"/>
  <c r="R3286" i="4" s="1"/>
  <c r="R3287" i="4" s="1"/>
  <c r="R3288" i="4" s="1"/>
  <c r="R3289" i="4" s="1"/>
  <c r="R3290" i="4" s="1"/>
  <c r="R3291" i="4" s="1"/>
  <c r="R3292" i="4" s="1"/>
  <c r="R3293" i="4" s="1"/>
  <c r="R3294" i="4" s="1"/>
  <c r="R3295" i="4" s="1"/>
  <c r="R3296" i="4" s="1"/>
  <c r="R3297" i="4" s="1"/>
  <c r="R3298" i="4" s="1"/>
  <c r="R3299" i="4" s="1"/>
  <c r="R3300" i="4" s="1"/>
  <c r="R3301" i="4" s="1"/>
  <c r="R3302" i="4" s="1"/>
  <c r="R3303" i="4" s="1"/>
  <c r="R3304" i="4" s="1"/>
  <c r="R3305" i="4" s="1"/>
  <c r="R3306" i="4" s="1"/>
  <c r="R3307" i="4" s="1"/>
  <c r="R3308" i="4" s="1"/>
  <c r="R3309" i="4" s="1"/>
  <c r="R3310" i="4" s="1"/>
  <c r="R3311" i="4" s="1"/>
  <c r="R3312" i="4" s="1"/>
  <c r="R3313" i="4" s="1"/>
  <c r="R3314" i="4" s="1"/>
  <c r="R3315" i="4" s="1"/>
  <c r="R3316" i="4" s="1"/>
  <c r="R3317" i="4" s="1"/>
  <c r="R3318" i="4" s="1"/>
  <c r="R3319" i="4" s="1"/>
  <c r="R3320" i="4" s="1"/>
  <c r="R3321" i="4" s="1"/>
  <c r="R3322" i="4" s="1"/>
  <c r="R3323" i="4" s="1"/>
  <c r="R3324" i="4" s="1"/>
  <c r="R3325" i="4" s="1"/>
  <c r="R3326" i="4" s="1"/>
  <c r="R3327" i="4" s="1"/>
  <c r="R3328" i="4" s="1"/>
  <c r="R3329" i="4" s="1"/>
  <c r="R3330" i="4" s="1"/>
  <c r="R3331" i="4" s="1"/>
  <c r="R3332" i="4" s="1"/>
  <c r="R3333" i="4" s="1"/>
  <c r="R3334" i="4" s="1"/>
  <c r="R3335" i="4" s="1"/>
  <c r="R3336" i="4" s="1"/>
  <c r="R3337" i="4" s="1"/>
  <c r="R3338" i="4" s="1"/>
  <c r="R3339" i="4" s="1"/>
  <c r="R3340" i="4" s="1"/>
  <c r="R3341" i="4" s="1"/>
  <c r="R3342" i="4" s="1"/>
  <c r="R3343" i="4" s="1"/>
  <c r="R3344" i="4" s="1"/>
  <c r="R3345" i="4" s="1"/>
  <c r="R3346" i="4" s="1"/>
  <c r="R3347" i="4" s="1"/>
  <c r="R3348" i="4" s="1"/>
  <c r="R3349" i="4" s="1"/>
  <c r="R3350" i="4" s="1"/>
  <c r="R3351" i="4" s="1"/>
  <c r="R3352" i="4" s="1"/>
  <c r="R3353" i="4" s="1"/>
  <c r="R3354" i="4" s="1"/>
  <c r="R3355" i="4" s="1"/>
  <c r="R3356" i="4" s="1"/>
  <c r="R3357" i="4" s="1"/>
  <c r="R3358" i="4" s="1"/>
  <c r="R3359" i="4" s="1"/>
  <c r="R3360" i="4" s="1"/>
  <c r="R3361" i="4" s="1"/>
  <c r="R3362" i="4" s="1"/>
  <c r="R3363" i="4" s="1"/>
  <c r="R3364" i="4" s="1"/>
  <c r="R3365" i="4" s="1"/>
  <c r="R3366" i="4" s="1"/>
  <c r="R3367" i="4" s="1"/>
  <c r="R3368" i="4" s="1"/>
  <c r="R3369" i="4" s="1"/>
  <c r="R3370" i="4" s="1"/>
  <c r="R3371" i="4" s="1"/>
  <c r="S20" i="3"/>
  <c r="S30" i="3"/>
  <c r="S36" i="3"/>
  <c r="S46" i="3"/>
  <c r="S52" i="3"/>
  <c r="S62" i="3"/>
  <c r="S68" i="3"/>
  <c r="S78" i="3"/>
  <c r="S84" i="3"/>
  <c r="S94" i="3"/>
  <c r="S100" i="3"/>
  <c r="S110" i="3"/>
  <c r="S116" i="3"/>
  <c r="S126" i="3"/>
  <c r="S132" i="3"/>
  <c r="S142" i="3"/>
  <c r="S148" i="3"/>
  <c r="S158" i="3"/>
  <c r="S164" i="3"/>
  <c r="S174" i="3"/>
  <c r="S180" i="3"/>
  <c r="S190" i="3"/>
  <c r="S196" i="3"/>
  <c r="S206" i="3"/>
  <c r="S212" i="3"/>
  <c r="S222" i="3"/>
  <c r="S228" i="3"/>
  <c r="S238" i="3"/>
  <c r="S244" i="3"/>
  <c r="S254" i="3"/>
  <c r="S260" i="3"/>
  <c r="S270" i="3"/>
  <c r="S276" i="3"/>
  <c r="S286" i="3"/>
  <c r="S292" i="3"/>
  <c r="S302" i="3"/>
  <c r="S308" i="3"/>
  <c r="S318" i="3"/>
  <c r="S324" i="3"/>
  <c r="S334" i="3"/>
  <c r="S340" i="3"/>
  <c r="S350" i="3"/>
  <c r="S356" i="3"/>
  <c r="S360" i="3"/>
  <c r="S364" i="3"/>
  <c r="S368" i="3"/>
  <c r="S372" i="3"/>
  <c r="S376" i="3"/>
  <c r="S380" i="3"/>
  <c r="S384" i="3"/>
  <c r="S388" i="3"/>
  <c r="S392" i="3"/>
  <c r="S396" i="3"/>
  <c r="S400" i="3"/>
  <c r="S404" i="3"/>
  <c r="S408" i="3"/>
  <c r="S412" i="3"/>
  <c r="S416" i="3"/>
  <c r="S420" i="3"/>
  <c r="S424" i="3"/>
  <c r="S428" i="3"/>
  <c r="S432" i="3"/>
  <c r="S436" i="3"/>
  <c r="S440" i="3"/>
  <c r="S444" i="3"/>
  <c r="S448" i="3"/>
  <c r="S452" i="3"/>
  <c r="S456" i="3"/>
  <c r="S460" i="3"/>
  <c r="S464" i="3"/>
  <c r="S468" i="3"/>
  <c r="S472" i="3"/>
  <c r="S476" i="3"/>
  <c r="S480" i="3"/>
  <c r="S484" i="3"/>
  <c r="S488" i="3"/>
  <c r="S492" i="3"/>
  <c r="S496" i="3"/>
  <c r="S500" i="3"/>
  <c r="S504" i="3"/>
  <c r="S508" i="3"/>
  <c r="S512" i="3"/>
  <c r="S516" i="3"/>
  <c r="S520" i="3"/>
  <c r="S524" i="3"/>
  <c r="S528" i="3"/>
  <c r="S532" i="3"/>
  <c r="S536" i="3"/>
  <c r="S540" i="3"/>
  <c r="S544" i="3"/>
  <c r="S548" i="3"/>
  <c r="S552" i="3"/>
  <c r="S556" i="3"/>
  <c r="S560" i="3"/>
  <c r="S564" i="3"/>
  <c r="S568" i="3"/>
  <c r="S572" i="3"/>
  <c r="S576" i="3"/>
  <c r="S580" i="3"/>
  <c r="S584" i="3"/>
  <c r="S588" i="3"/>
  <c r="S592" i="3"/>
  <c r="S596" i="3"/>
  <c r="S600" i="3"/>
  <c r="S604" i="3"/>
  <c r="S608" i="3"/>
  <c r="S612" i="3"/>
  <c r="S616" i="3"/>
  <c r="S620" i="3"/>
  <c r="S624" i="3"/>
  <c r="S628" i="3"/>
  <c r="S632" i="3"/>
  <c r="S636" i="3"/>
  <c r="S640" i="3"/>
  <c r="S644" i="3"/>
  <c r="S648" i="3"/>
  <c r="S652" i="3"/>
  <c r="S656" i="3"/>
  <c r="S660" i="3"/>
  <c r="S664" i="3"/>
  <c r="S668" i="3"/>
  <c r="S672" i="3"/>
  <c r="S676" i="3"/>
  <c r="S680" i="3"/>
  <c r="S684" i="3"/>
  <c r="S688" i="3"/>
  <c r="S692" i="3"/>
  <c r="S696" i="3"/>
  <c r="S700" i="3"/>
  <c r="S704" i="3"/>
  <c r="S708" i="3"/>
  <c r="S712" i="3"/>
  <c r="S716" i="3"/>
  <c r="S720" i="3"/>
  <c r="S724" i="3"/>
  <c r="S728" i="3"/>
  <c r="S732" i="3"/>
  <c r="S736" i="3"/>
  <c r="S740" i="3"/>
  <c r="S744" i="3"/>
  <c r="S748" i="3"/>
  <c r="S752" i="3"/>
  <c r="S756" i="3"/>
  <c r="S760" i="3"/>
  <c r="S764" i="3"/>
  <c r="S768" i="3"/>
  <c r="S772" i="3"/>
  <c r="S776" i="3"/>
  <c r="S780" i="3"/>
  <c r="S16" i="3"/>
  <c r="S22" i="3"/>
  <c r="S44" i="3"/>
  <c r="S50" i="3"/>
  <c r="S58" i="3"/>
  <c r="S72" i="3"/>
  <c r="S80" i="3"/>
  <c r="S86" i="3"/>
  <c r="S108" i="3"/>
  <c r="S114" i="3"/>
  <c r="S122" i="3"/>
  <c r="S136" i="3"/>
  <c r="S144" i="3"/>
  <c r="S150" i="3"/>
  <c r="S172" i="3"/>
  <c r="S178" i="3"/>
  <c r="S186" i="3"/>
  <c r="S200" i="3"/>
  <c r="S208" i="3"/>
  <c r="S236" i="3"/>
  <c r="S242" i="3"/>
  <c r="S250" i="3"/>
  <c r="S264" i="3"/>
  <c r="S272" i="3"/>
  <c r="S278" i="3"/>
  <c r="S300" i="3"/>
  <c r="S306" i="3"/>
  <c r="S314" i="3"/>
  <c r="S328" i="3"/>
  <c r="S336" i="3"/>
  <c r="S342" i="3"/>
  <c r="S362" i="3"/>
  <c r="S378" i="3"/>
  <c r="S394" i="3"/>
  <c r="S410" i="3"/>
  <c r="S426" i="3"/>
  <c r="S602" i="3"/>
  <c r="S618" i="3"/>
  <c r="S634" i="3"/>
  <c r="S698" i="3"/>
  <c r="S714" i="3"/>
  <c r="S746" i="3"/>
  <c r="S762" i="3"/>
  <c r="S28" i="3"/>
  <c r="S34" i="3"/>
  <c r="S42" i="3"/>
  <c r="S56" i="3"/>
  <c r="S64" i="3"/>
  <c r="S70" i="3"/>
  <c r="S92" i="3"/>
  <c r="S98" i="3"/>
  <c r="S106" i="3"/>
  <c r="S120" i="3"/>
  <c r="S128" i="3"/>
  <c r="S134" i="3"/>
  <c r="S156" i="3"/>
  <c r="S162" i="3"/>
  <c r="S170" i="3"/>
  <c r="S184" i="3"/>
  <c r="S192" i="3"/>
  <c r="S198" i="3"/>
  <c r="S220" i="3"/>
  <c r="S226" i="3"/>
  <c r="S234" i="3"/>
  <c r="S248" i="3"/>
  <c r="S256" i="3"/>
  <c r="S262" i="3"/>
  <c r="S284" i="3"/>
  <c r="S290" i="3"/>
  <c r="S298" i="3"/>
  <c r="S312" i="3"/>
  <c r="S320" i="3"/>
  <c r="S326" i="3"/>
  <c r="S348" i="3"/>
  <c r="S354" i="3"/>
  <c r="S366" i="3"/>
  <c r="S382" i="3"/>
  <c r="S398" i="3"/>
  <c r="S414" i="3"/>
  <c r="S430" i="3"/>
  <c r="S446" i="3"/>
  <c r="S462" i="3"/>
  <c r="S478" i="3"/>
  <c r="S494" i="3"/>
  <c r="S510" i="3"/>
  <c r="S526" i="3"/>
  <c r="S542" i="3"/>
  <c r="S558" i="3"/>
  <c r="S574" i="3"/>
  <c r="S590" i="3"/>
  <c r="S606" i="3"/>
  <c r="S622" i="3"/>
  <c r="S638" i="3"/>
  <c r="S654" i="3"/>
  <c r="S670" i="3"/>
  <c r="S686" i="3"/>
  <c r="S702" i="3"/>
  <c r="S718" i="3"/>
  <c r="S734" i="3"/>
  <c r="S750" i="3"/>
  <c r="S766" i="3"/>
  <c r="S782" i="3"/>
  <c r="S786" i="3"/>
  <c r="S790" i="3"/>
  <c r="S794" i="3"/>
  <c r="S798" i="3"/>
  <c r="S802" i="3"/>
  <c r="S806" i="3"/>
  <c r="S810" i="3"/>
  <c r="S814" i="3"/>
  <c r="S818" i="3"/>
  <c r="S822" i="3"/>
  <c r="S826" i="3"/>
  <c r="S830" i="3"/>
  <c r="S834" i="3"/>
  <c r="S838" i="3"/>
  <c r="S842" i="3"/>
  <c r="S846" i="3"/>
  <c r="S850" i="3"/>
  <c r="S854" i="3"/>
  <c r="S858" i="3"/>
  <c r="S862" i="3"/>
  <c r="S866" i="3"/>
  <c r="S870" i="3"/>
  <c r="S874" i="3"/>
  <c r="S878" i="3"/>
  <c r="S882" i="3"/>
  <c r="S886" i="3"/>
  <c r="S890" i="3"/>
  <c r="S894" i="3"/>
  <c r="S898" i="3"/>
  <c r="S902" i="3"/>
  <c r="S906" i="3"/>
  <c r="S910" i="3"/>
  <c r="S914" i="3"/>
  <c r="S918" i="3"/>
  <c r="S922" i="3"/>
  <c r="S926" i="3"/>
  <c r="S930" i="3"/>
  <c r="S934" i="3"/>
  <c r="S938" i="3"/>
  <c r="S942" i="3"/>
  <c r="S946" i="3"/>
  <c r="S950" i="3"/>
  <c r="S954" i="3"/>
  <c r="S958" i="3"/>
  <c r="S962" i="3"/>
  <c r="S966" i="3"/>
  <c r="S970" i="3"/>
  <c r="S974" i="3"/>
  <c r="S978" i="3"/>
  <c r="S982" i="3"/>
  <c r="S986" i="3"/>
  <c r="S990" i="3"/>
  <c r="S994" i="3"/>
  <c r="S998" i="3"/>
  <c r="S214" i="3"/>
  <c r="S442" i="3"/>
  <c r="S458" i="3"/>
  <c r="S474" i="3"/>
  <c r="S490" i="3"/>
  <c r="S506" i="3"/>
  <c r="S522" i="3"/>
  <c r="S538" i="3"/>
  <c r="S554" i="3"/>
  <c r="S570" i="3"/>
  <c r="S586" i="3"/>
  <c r="S650" i="3"/>
  <c r="S666" i="3"/>
  <c r="S682" i="3"/>
  <c r="S730" i="3"/>
  <c r="S778" i="3"/>
  <c r="S18" i="3"/>
  <c r="S48" i="3"/>
  <c r="S76" i="3"/>
  <c r="S90" i="3"/>
  <c r="S104" i="3"/>
  <c r="S118" i="3"/>
  <c r="S146" i="3"/>
  <c r="S176" i="3"/>
  <c r="S204" i="3"/>
  <c r="S218" i="3"/>
  <c r="S232" i="3"/>
  <c r="S246" i="3"/>
  <c r="S274" i="3"/>
  <c r="S304" i="3"/>
  <c r="S332" i="3"/>
  <c r="S346" i="3"/>
  <c r="S370" i="3"/>
  <c r="S402" i="3"/>
  <c r="S434" i="3"/>
  <c r="S466" i="3"/>
  <c r="S498" i="3"/>
  <c r="S530" i="3"/>
  <c r="S562" i="3"/>
  <c r="S594" i="3"/>
  <c r="S626" i="3"/>
  <c r="S658" i="3"/>
  <c r="S690" i="3"/>
  <c r="S722" i="3"/>
  <c r="S754" i="3"/>
  <c r="S784" i="3"/>
  <c r="S800" i="3"/>
  <c r="S816" i="3"/>
  <c r="S832" i="3"/>
  <c r="S848" i="3"/>
  <c r="S864" i="3"/>
  <c r="S880" i="3"/>
  <c r="S38" i="3"/>
  <c r="S54" i="3"/>
  <c r="S74" i="3"/>
  <c r="S24" i="3"/>
  <c r="S40" i="3"/>
  <c r="S60" i="3"/>
  <c r="S138" i="3"/>
  <c r="S154" i="3"/>
  <c r="S194" i="3"/>
  <c r="S210" i="3"/>
  <c r="S230" i="3"/>
  <c r="S252" i="3"/>
  <c r="S268" i="3"/>
  <c r="S288" i="3"/>
  <c r="S344" i="3"/>
  <c r="S390" i="3"/>
  <c r="S406" i="3"/>
  <c r="S418" i="3"/>
  <c r="S518" i="3"/>
  <c r="S534" i="3"/>
  <c r="S546" i="3"/>
  <c r="S646" i="3"/>
  <c r="S662" i="3"/>
  <c r="S674" i="3"/>
  <c r="S774" i="3"/>
  <c r="S792" i="3"/>
  <c r="S820" i="3"/>
  <c r="S828" i="3"/>
  <c r="S856" i="3"/>
  <c r="S884" i="3"/>
  <c r="S892" i="3"/>
  <c r="S908" i="3"/>
  <c r="S924" i="3"/>
  <c r="S940" i="3"/>
  <c r="S956" i="3"/>
  <c r="S972" i="3"/>
  <c r="S988" i="3"/>
  <c r="S26" i="3"/>
  <c r="S66" i="3"/>
  <c r="S82" i="3"/>
  <c r="S102" i="3"/>
  <c r="S124" i="3"/>
  <c r="S140" i="3"/>
  <c r="S160" i="3"/>
  <c r="S216" i="3"/>
  <c r="S294" i="3"/>
  <c r="S310" i="3"/>
  <c r="S330" i="3"/>
  <c r="S352" i="3"/>
  <c r="S422" i="3"/>
  <c r="S438" i="3"/>
  <c r="S450" i="3"/>
  <c r="S550" i="3"/>
  <c r="S566" i="3"/>
  <c r="S578" i="3"/>
  <c r="S678" i="3"/>
  <c r="S694" i="3"/>
  <c r="S706" i="3"/>
  <c r="S808" i="3"/>
  <c r="S836" i="3"/>
  <c r="S844" i="3"/>
  <c r="S872" i="3"/>
  <c r="S904" i="3"/>
  <c r="S920" i="3"/>
  <c r="S936" i="3"/>
  <c r="S88" i="3"/>
  <c r="S166" i="3"/>
  <c r="S202" i="3"/>
  <c r="S240" i="3"/>
  <c r="S280" i="3"/>
  <c r="S316" i="3"/>
  <c r="S470" i="3"/>
  <c r="S582" i="3"/>
  <c r="S610" i="3"/>
  <c r="S726" i="3"/>
  <c r="S796" i="3"/>
  <c r="S824" i="3"/>
  <c r="S852" i="3"/>
  <c r="S916" i="3"/>
  <c r="S944" i="3"/>
  <c r="S952" i="3"/>
  <c r="S980" i="3"/>
  <c r="S32" i="3"/>
  <c r="S96" i="3"/>
  <c r="S130" i="3"/>
  <c r="S168" i="3"/>
  <c r="S282" i="3"/>
  <c r="S322" i="3"/>
  <c r="S358" i="3"/>
  <c r="S386" i="3"/>
  <c r="S502" i="3"/>
  <c r="S614" i="3"/>
  <c r="S642" i="3"/>
  <c r="S758" i="3"/>
  <c r="S812" i="3"/>
  <c r="S840" i="3"/>
  <c r="S868" i="3"/>
  <c r="S896" i="3"/>
  <c r="S928" i="3"/>
  <c r="S960" i="3"/>
  <c r="S968" i="3"/>
  <c r="S996" i="3"/>
  <c r="S182" i="3"/>
  <c r="S224" i="3"/>
  <c r="S258" i="3"/>
  <c r="S296" i="3"/>
  <c r="S454" i="3"/>
  <c r="S482" i="3"/>
  <c r="S598" i="3"/>
  <c r="S710" i="3"/>
  <c r="S738" i="3"/>
  <c r="S788" i="3"/>
  <c r="S860" i="3"/>
  <c r="S888" i="3"/>
  <c r="S900" i="3"/>
  <c r="S932" i="3"/>
  <c r="S948" i="3"/>
  <c r="S976" i="3"/>
  <c r="S984" i="3"/>
  <c r="S112" i="3"/>
  <c r="S152" i="3"/>
  <c r="S188" i="3"/>
  <c r="S266" i="3"/>
  <c r="S338" i="3"/>
  <c r="S374" i="3"/>
  <c r="S486" i="3"/>
  <c r="S514" i="3"/>
  <c r="S630" i="3"/>
  <c r="S742" i="3"/>
  <c r="S770" i="3"/>
  <c r="S804" i="3"/>
  <c r="S876" i="3"/>
  <c r="S912" i="3"/>
  <c r="S964" i="3"/>
  <c r="S992" i="3"/>
  <c r="S1000" i="3"/>
  <c r="CI386" i="1" l="1"/>
  <c r="CI7" i="1"/>
  <c r="CI11" i="1"/>
  <c r="CI15" i="1"/>
  <c r="CI19" i="1"/>
  <c r="CI23" i="1"/>
  <c r="CI27" i="1"/>
  <c r="CI31" i="1"/>
  <c r="CI35" i="1"/>
  <c r="CI39" i="1"/>
  <c r="CI43" i="1"/>
  <c r="CI47" i="1"/>
  <c r="CI51" i="1"/>
  <c r="CI55" i="1"/>
  <c r="CI59" i="1"/>
  <c r="CI63" i="1"/>
  <c r="CI67" i="1"/>
  <c r="CI71" i="1"/>
  <c r="CI75" i="1"/>
  <c r="CI79" i="1"/>
  <c r="CI83" i="1"/>
  <c r="CI87" i="1"/>
  <c r="CI9" i="1"/>
  <c r="CI13" i="1"/>
  <c r="CI17" i="1"/>
  <c r="CI21" i="1"/>
  <c r="CI25" i="1"/>
  <c r="CI29" i="1"/>
  <c r="CI33" i="1"/>
  <c r="CI37" i="1"/>
  <c r="CI41" i="1"/>
  <c r="CI45" i="1"/>
  <c r="CI49" i="1"/>
  <c r="CI53" i="1"/>
  <c r="CI57" i="1"/>
  <c r="CI61" i="1"/>
  <c r="CI65" i="1"/>
  <c r="CI69" i="1"/>
  <c r="CI73" i="1"/>
  <c r="CI77" i="1"/>
  <c r="CI81" i="1"/>
  <c r="CI85" i="1"/>
  <c r="CI89" i="1"/>
  <c r="CI93" i="1"/>
  <c r="CI97" i="1"/>
  <c r="CI101" i="1"/>
  <c r="CI105" i="1"/>
  <c r="CI109" i="1"/>
  <c r="CI113" i="1"/>
  <c r="CI117" i="1"/>
  <c r="CI121" i="1"/>
  <c r="CI125" i="1"/>
  <c r="CI129" i="1"/>
  <c r="CI133" i="1"/>
  <c r="CI137" i="1"/>
  <c r="CI141" i="1"/>
  <c r="CI145" i="1"/>
  <c r="CI149" i="1"/>
  <c r="CI153" i="1"/>
  <c r="CI157" i="1"/>
  <c r="CI161" i="1"/>
  <c r="CI165" i="1"/>
  <c r="CI169" i="1"/>
  <c r="CI173" i="1"/>
  <c r="CI177" i="1"/>
  <c r="CI181" i="1"/>
  <c r="CI185" i="1"/>
  <c r="CI189" i="1"/>
  <c r="CI193" i="1"/>
  <c r="CI197" i="1"/>
  <c r="CI201" i="1"/>
  <c r="CI205" i="1"/>
  <c r="CI209" i="1"/>
  <c r="CI213" i="1"/>
  <c r="CI217" i="1"/>
  <c r="CI221" i="1"/>
  <c r="CI225" i="1"/>
  <c r="CI229" i="1"/>
  <c r="CI233" i="1"/>
  <c r="CI237" i="1"/>
  <c r="CI241" i="1"/>
  <c r="CI245" i="1"/>
  <c r="CI249" i="1"/>
  <c r="CI253" i="1"/>
  <c r="CI257" i="1"/>
  <c r="CI10" i="1"/>
  <c r="CI14" i="1"/>
  <c r="CI18" i="1"/>
  <c r="CI22" i="1"/>
  <c r="CI26" i="1"/>
  <c r="CI30" i="1"/>
  <c r="CI34" i="1"/>
  <c r="CI38" i="1"/>
  <c r="CI42" i="1"/>
  <c r="CI46" i="1"/>
  <c r="CI50" i="1"/>
  <c r="CI54" i="1"/>
  <c r="CI58" i="1"/>
  <c r="CI62" i="1"/>
  <c r="CI66" i="1"/>
  <c r="CI70" i="1"/>
  <c r="CI74" i="1"/>
  <c r="CI78" i="1"/>
  <c r="CI82" i="1"/>
  <c r="CI86" i="1"/>
  <c r="CI90" i="1"/>
  <c r="CI231" i="1"/>
  <c r="CI52" i="1"/>
  <c r="CI94" i="1"/>
  <c r="CI104" i="1"/>
  <c r="CI120" i="1"/>
  <c r="CI131" i="1"/>
  <c r="CI142" i="1"/>
  <c r="CI152" i="1"/>
  <c r="CI163" i="1"/>
  <c r="CI174" i="1"/>
  <c r="CI184" i="1"/>
  <c r="CI195" i="1"/>
  <c r="CI206" i="1"/>
  <c r="CI216" i="1"/>
  <c r="CI227" i="1"/>
  <c r="CI238" i="1"/>
  <c r="CI248" i="1"/>
  <c r="CI8" i="1"/>
  <c r="CI24" i="1"/>
  <c r="CI40" i="1"/>
  <c r="CI56" i="1"/>
  <c r="CI72" i="1"/>
  <c r="CI88" i="1"/>
  <c r="CI95" i="1"/>
  <c r="CI100" i="1"/>
  <c r="CI106" i="1"/>
  <c r="CI111" i="1"/>
  <c r="CI116" i="1"/>
  <c r="CI122" i="1"/>
  <c r="CI127" i="1"/>
  <c r="CI132" i="1"/>
  <c r="CI138" i="1"/>
  <c r="CI143" i="1"/>
  <c r="CI148" i="1"/>
  <c r="CI154" i="1"/>
  <c r="CI159" i="1"/>
  <c r="CI164" i="1"/>
  <c r="CI170" i="1"/>
  <c r="CI175" i="1"/>
  <c r="CI180" i="1"/>
  <c r="CI186" i="1"/>
  <c r="CI191" i="1"/>
  <c r="CI196" i="1"/>
  <c r="CI202" i="1"/>
  <c r="CI207" i="1"/>
  <c r="CI212" i="1"/>
  <c r="CI218" i="1"/>
  <c r="CI223" i="1"/>
  <c r="CI228" i="1"/>
  <c r="CI234" i="1"/>
  <c r="CI239" i="1"/>
  <c r="CI244" i="1"/>
  <c r="CI250" i="1"/>
  <c r="CI255" i="1"/>
  <c r="CI12" i="1"/>
  <c r="CI28" i="1"/>
  <c r="CI44" i="1"/>
  <c r="CI60" i="1"/>
  <c r="CI76" i="1"/>
  <c r="CI91" i="1"/>
  <c r="CI96" i="1"/>
  <c r="CI102" i="1"/>
  <c r="CI107" i="1"/>
  <c r="CI112" i="1"/>
  <c r="CI118" i="1"/>
  <c r="CI123" i="1"/>
  <c r="CI128" i="1"/>
  <c r="CI134" i="1"/>
  <c r="CI139" i="1"/>
  <c r="CI144" i="1"/>
  <c r="CI150" i="1"/>
  <c r="CI155" i="1"/>
  <c r="CI160" i="1"/>
  <c r="CI166" i="1"/>
  <c r="CI171" i="1"/>
  <c r="CI176" i="1"/>
  <c r="CI182" i="1"/>
  <c r="CI187" i="1"/>
  <c r="CI192" i="1"/>
  <c r="CI198" i="1"/>
  <c r="CI203" i="1"/>
  <c r="CI208" i="1"/>
  <c r="CI214" i="1"/>
  <c r="CI219" i="1"/>
  <c r="CI224" i="1"/>
  <c r="CI230" i="1"/>
  <c r="CI235" i="1"/>
  <c r="CI240" i="1"/>
  <c r="CI246" i="1"/>
  <c r="CI251" i="1"/>
  <c r="CI256" i="1"/>
  <c r="CI16" i="1"/>
  <c r="CI32" i="1"/>
  <c r="CI48" i="1"/>
  <c r="CI64" i="1"/>
  <c r="CI80" i="1"/>
  <c r="CI92" i="1"/>
  <c r="CI98" i="1"/>
  <c r="CI103" i="1"/>
  <c r="CI108" i="1"/>
  <c r="CI114" i="1"/>
  <c r="CI119" i="1"/>
  <c r="CI124" i="1"/>
  <c r="CI130" i="1"/>
  <c r="CI135" i="1"/>
  <c r="CI140" i="1"/>
  <c r="CI146" i="1"/>
  <c r="CI151" i="1"/>
  <c r="CI156" i="1"/>
  <c r="CI162" i="1"/>
  <c r="CI167" i="1"/>
  <c r="CI172" i="1"/>
  <c r="CI178" i="1"/>
  <c r="CI183" i="1"/>
  <c r="CI188" i="1"/>
  <c r="CI194" i="1"/>
  <c r="CI199" i="1"/>
  <c r="CI204" i="1"/>
  <c r="CI210" i="1"/>
  <c r="CI215" i="1"/>
  <c r="CI220" i="1"/>
  <c r="CI226" i="1"/>
  <c r="CI236" i="1"/>
  <c r="CI242" i="1"/>
  <c r="CI247" i="1"/>
  <c r="CI252" i="1"/>
  <c r="CI258" i="1"/>
  <c r="CI20" i="1"/>
  <c r="CI36" i="1"/>
  <c r="CI68" i="1"/>
  <c r="CI84" i="1"/>
  <c r="CI99" i="1"/>
  <c r="CI110" i="1"/>
  <c r="CI115" i="1"/>
  <c r="CI126" i="1"/>
  <c r="CI136" i="1"/>
  <c r="CI147" i="1"/>
  <c r="CI158" i="1"/>
  <c r="CI168" i="1"/>
  <c r="CI179" i="1"/>
  <c r="CI190" i="1"/>
  <c r="CI200" i="1"/>
  <c r="CI211" i="1"/>
  <c r="CI222" i="1"/>
  <c r="CI232" i="1"/>
  <c r="CI243" i="1"/>
  <c r="CI254" i="1"/>
  <c r="BX2" i="1"/>
  <c r="BW2" i="1"/>
  <c r="BV2" i="1"/>
  <c r="CI3" i="1"/>
  <c r="CI259" i="1"/>
  <c r="CI263" i="1"/>
  <c r="CI267" i="1"/>
  <c r="CI271" i="1"/>
  <c r="CI275" i="1"/>
  <c r="CI279" i="1"/>
  <c r="CI283" i="1"/>
  <c r="CI287" i="1"/>
  <c r="CI291" i="1"/>
  <c r="CI295" i="1"/>
  <c r="CI4" i="1"/>
  <c r="CI260" i="1"/>
  <c r="CI264" i="1"/>
  <c r="CI268" i="1"/>
  <c r="CI272" i="1"/>
  <c r="CI276" i="1"/>
  <c r="CI280" i="1"/>
  <c r="CI284" i="1"/>
  <c r="CI288" i="1"/>
  <c r="CI292" i="1"/>
  <c r="CI296" i="1"/>
  <c r="CI300" i="1"/>
  <c r="CI304" i="1"/>
  <c r="CI308" i="1"/>
  <c r="CI312" i="1"/>
  <c r="CI316" i="1"/>
  <c r="CI320" i="1"/>
  <c r="CI324" i="1"/>
  <c r="CI328" i="1"/>
  <c r="CI332" i="1"/>
  <c r="CI336" i="1"/>
  <c r="CI340" i="1"/>
  <c r="CI5" i="1"/>
  <c r="CI261" i="1"/>
  <c r="CI269" i="1"/>
  <c r="CI277" i="1"/>
  <c r="CI285" i="1"/>
  <c r="CI293" i="1"/>
  <c r="CI299" i="1"/>
  <c r="CI305" i="1"/>
  <c r="CI310" i="1"/>
  <c r="CI315" i="1"/>
  <c r="CI321" i="1"/>
  <c r="CI326" i="1"/>
  <c r="CI331" i="1"/>
  <c r="CI337" i="1"/>
  <c r="CI342" i="1"/>
  <c r="CI346" i="1"/>
  <c r="CI350" i="1"/>
  <c r="CI354" i="1"/>
  <c r="CI358" i="1"/>
  <c r="CI362" i="1"/>
  <c r="CI366" i="1"/>
  <c r="CI370" i="1"/>
  <c r="CI374" i="1"/>
  <c r="CI378" i="1"/>
  <c r="CI382" i="1"/>
  <c r="CI390" i="1"/>
  <c r="CI394" i="1"/>
  <c r="CI398" i="1"/>
  <c r="CI402" i="1"/>
  <c r="CI406" i="1"/>
  <c r="CI410" i="1"/>
  <c r="CI414" i="1"/>
  <c r="CI418" i="1"/>
  <c r="CI422" i="1"/>
  <c r="CI426" i="1"/>
  <c r="CI430" i="1"/>
  <c r="CI434" i="1"/>
  <c r="CI438" i="1"/>
  <c r="CI442" i="1"/>
  <c r="CI446" i="1"/>
  <c r="CI450" i="1"/>
  <c r="CI454" i="1"/>
  <c r="CI458" i="1"/>
  <c r="CI462" i="1"/>
  <c r="CI466" i="1"/>
  <c r="CI470" i="1"/>
  <c r="CI474" i="1"/>
  <c r="CI478" i="1"/>
  <c r="CI482" i="1"/>
  <c r="CI486" i="1"/>
  <c r="CI490" i="1"/>
  <c r="CI494" i="1"/>
  <c r="CI498" i="1"/>
  <c r="CI6" i="1"/>
  <c r="CI262" i="1"/>
  <c r="CI270" i="1"/>
  <c r="CI278" i="1"/>
  <c r="CI286" i="1"/>
  <c r="CI294" i="1"/>
  <c r="CI301" i="1"/>
  <c r="CI306" i="1"/>
  <c r="CI311" i="1"/>
  <c r="CI317" i="1"/>
  <c r="CI322" i="1"/>
  <c r="CI327" i="1"/>
  <c r="CI333" i="1"/>
  <c r="CI338" i="1"/>
  <c r="CI343" i="1"/>
  <c r="CI347" i="1"/>
  <c r="CI351" i="1"/>
  <c r="CI355" i="1"/>
  <c r="CI359" i="1"/>
  <c r="CI363" i="1"/>
  <c r="CI367" i="1"/>
  <c r="CI371" i="1"/>
  <c r="CI375" i="1"/>
  <c r="CI379" i="1"/>
  <c r="CI383" i="1"/>
  <c r="CI387" i="1"/>
  <c r="CI391" i="1"/>
  <c r="CI395" i="1"/>
  <c r="CI399" i="1"/>
  <c r="CI403" i="1"/>
  <c r="CI407" i="1"/>
  <c r="CI411" i="1"/>
  <c r="CI415" i="1"/>
  <c r="CI419" i="1"/>
  <c r="CI423" i="1"/>
  <c r="CI427" i="1"/>
  <c r="CI431" i="1"/>
  <c r="CI435" i="1"/>
  <c r="CI439" i="1"/>
  <c r="CI443" i="1"/>
  <c r="CI447" i="1"/>
  <c r="CI451" i="1"/>
  <c r="CI455" i="1"/>
  <c r="CI459" i="1"/>
  <c r="CI463" i="1"/>
  <c r="CI467" i="1"/>
  <c r="CI471" i="1"/>
  <c r="CI475" i="1"/>
  <c r="CI479" i="1"/>
  <c r="CI483" i="1"/>
  <c r="CI487" i="1"/>
  <c r="CI491" i="1"/>
  <c r="CI495" i="1"/>
  <c r="CI499" i="1"/>
  <c r="CI503" i="1"/>
  <c r="CI507" i="1"/>
  <c r="CI511" i="1"/>
  <c r="CI515" i="1"/>
  <c r="CI519" i="1"/>
  <c r="CI523" i="1"/>
  <c r="CI527" i="1"/>
  <c r="CI531" i="1"/>
  <c r="CI535" i="1"/>
  <c r="CI539" i="1"/>
  <c r="CI543" i="1"/>
  <c r="CI547" i="1"/>
  <c r="CI551" i="1"/>
  <c r="CI555" i="1"/>
  <c r="CI559" i="1"/>
  <c r="CI563" i="1"/>
  <c r="CI567" i="1"/>
  <c r="CI571" i="1"/>
  <c r="CI575" i="1"/>
  <c r="CI579" i="1"/>
  <c r="CI583" i="1"/>
  <c r="CI587" i="1"/>
  <c r="CI591" i="1"/>
  <c r="CI595" i="1"/>
  <c r="CI599" i="1"/>
  <c r="CI603" i="1"/>
  <c r="CI607" i="1"/>
  <c r="CI611" i="1"/>
  <c r="CI615" i="1"/>
  <c r="CI619" i="1"/>
  <c r="CI623" i="1"/>
  <c r="CI627" i="1"/>
  <c r="CI631" i="1"/>
  <c r="CI635" i="1"/>
  <c r="CI639" i="1"/>
  <c r="CI643" i="1"/>
  <c r="CI647" i="1"/>
  <c r="CI651" i="1"/>
  <c r="CI265" i="1"/>
  <c r="CI281" i="1"/>
  <c r="CI297" i="1"/>
  <c r="CI307" i="1"/>
  <c r="CI318" i="1"/>
  <c r="CI329" i="1"/>
  <c r="CI339" i="1"/>
  <c r="CI348" i="1"/>
  <c r="CI356" i="1"/>
  <c r="CI364" i="1"/>
  <c r="CI372" i="1"/>
  <c r="CI380" i="1"/>
  <c r="CI388" i="1"/>
  <c r="CI396" i="1"/>
  <c r="CI404" i="1"/>
  <c r="CI412" i="1"/>
  <c r="CI420" i="1"/>
  <c r="CI428" i="1"/>
  <c r="CI436" i="1"/>
  <c r="CI444" i="1"/>
  <c r="CI452" i="1"/>
  <c r="CI460" i="1"/>
  <c r="CI468" i="1"/>
  <c r="CI476" i="1"/>
  <c r="CI484" i="1"/>
  <c r="CI492" i="1"/>
  <c r="CI500" i="1"/>
  <c r="CI505" i="1"/>
  <c r="CI510" i="1"/>
  <c r="CI516" i="1"/>
  <c r="CI521" i="1"/>
  <c r="CI526" i="1"/>
  <c r="CI532" i="1"/>
  <c r="CI537" i="1"/>
  <c r="CI542" i="1"/>
  <c r="CI548" i="1"/>
  <c r="CI553" i="1"/>
  <c r="CI558" i="1"/>
  <c r="CI564" i="1"/>
  <c r="CI569" i="1"/>
  <c r="CI574" i="1"/>
  <c r="CI580" i="1"/>
  <c r="CI585" i="1"/>
  <c r="CI590" i="1"/>
  <c r="CI596" i="1"/>
  <c r="CI601" i="1"/>
  <c r="CI606" i="1"/>
  <c r="CI612" i="1"/>
  <c r="CI617" i="1"/>
  <c r="CI622" i="1"/>
  <c r="CI628" i="1"/>
  <c r="CI633" i="1"/>
  <c r="CI638" i="1"/>
  <c r="CI644" i="1"/>
  <c r="CI649" i="1"/>
  <c r="CI654" i="1"/>
  <c r="CI658" i="1"/>
  <c r="CI662" i="1"/>
  <c r="CI666" i="1"/>
  <c r="CI670" i="1"/>
  <c r="CI674" i="1"/>
  <c r="CI678" i="1"/>
  <c r="CI682" i="1"/>
  <c r="CI686" i="1"/>
  <c r="CI690" i="1"/>
  <c r="CI694" i="1"/>
  <c r="CI698" i="1"/>
  <c r="CI702" i="1"/>
  <c r="CI706" i="1"/>
  <c r="CI710" i="1"/>
  <c r="CI714" i="1"/>
  <c r="CI718" i="1"/>
  <c r="CI722" i="1"/>
  <c r="CI726" i="1"/>
  <c r="CI730" i="1"/>
  <c r="CI734" i="1"/>
  <c r="CI738" i="1"/>
  <c r="CI742" i="1"/>
  <c r="CI746" i="1"/>
  <c r="CI750" i="1"/>
  <c r="CI754" i="1"/>
  <c r="CI758" i="1"/>
  <c r="CI762" i="1"/>
  <c r="CI766" i="1"/>
  <c r="CI770" i="1"/>
  <c r="CI774" i="1"/>
  <c r="CI778" i="1"/>
  <c r="CI782" i="1"/>
  <c r="CI786" i="1"/>
  <c r="CI790" i="1"/>
  <c r="CI794" i="1"/>
  <c r="CI798" i="1"/>
  <c r="CI802" i="1"/>
  <c r="CI806" i="1"/>
  <c r="CI810" i="1"/>
  <c r="CI814" i="1"/>
  <c r="CI818" i="1"/>
  <c r="CI822" i="1"/>
  <c r="CI826" i="1"/>
  <c r="CI830" i="1"/>
  <c r="CI834" i="1"/>
  <c r="CI838" i="1"/>
  <c r="CI842" i="1"/>
  <c r="CI846" i="1"/>
  <c r="CI850" i="1"/>
  <c r="CI854" i="1"/>
  <c r="CI858" i="1"/>
  <c r="CI862" i="1"/>
  <c r="CI866" i="1"/>
  <c r="CI870" i="1"/>
  <c r="CI874" i="1"/>
  <c r="CI878" i="1"/>
  <c r="CI266" i="1"/>
  <c r="CI282" i="1"/>
  <c r="CI298" i="1"/>
  <c r="CI309" i="1"/>
  <c r="CI319" i="1"/>
  <c r="CI330" i="1"/>
  <c r="CI341" i="1"/>
  <c r="CI349" i="1"/>
  <c r="CI357" i="1"/>
  <c r="CI365" i="1"/>
  <c r="CI373" i="1"/>
  <c r="CI381" i="1"/>
  <c r="CI389" i="1"/>
  <c r="CI397" i="1"/>
  <c r="CI405" i="1"/>
  <c r="CI413" i="1"/>
  <c r="CI421" i="1"/>
  <c r="CI429" i="1"/>
  <c r="CI437" i="1"/>
  <c r="CI445" i="1"/>
  <c r="CI453" i="1"/>
  <c r="CI461" i="1"/>
  <c r="CI469" i="1"/>
  <c r="CI477" i="1"/>
  <c r="CI485" i="1"/>
  <c r="CI493" i="1"/>
  <c r="CI501" i="1"/>
  <c r="CI506" i="1"/>
  <c r="CI512" i="1"/>
  <c r="CI517" i="1"/>
  <c r="CI522" i="1"/>
  <c r="CI528" i="1"/>
  <c r="CI533" i="1"/>
  <c r="CI538" i="1"/>
  <c r="CI544" i="1"/>
  <c r="CI549" i="1"/>
  <c r="CI554" i="1"/>
  <c r="CI560" i="1"/>
  <c r="CI565" i="1"/>
  <c r="CI570" i="1"/>
  <c r="CI576" i="1"/>
  <c r="CI581" i="1"/>
  <c r="CI586" i="1"/>
  <c r="CI592" i="1"/>
  <c r="CI597" i="1"/>
  <c r="CI602" i="1"/>
  <c r="CI608" i="1"/>
  <c r="CI613" i="1"/>
  <c r="CI618" i="1"/>
  <c r="CI624" i="1"/>
  <c r="CI629" i="1"/>
  <c r="CI634" i="1"/>
  <c r="CI640" i="1"/>
  <c r="CI645" i="1"/>
  <c r="CI650" i="1"/>
  <c r="CI655" i="1"/>
  <c r="CI659" i="1"/>
  <c r="CI663" i="1"/>
  <c r="CI667" i="1"/>
  <c r="CI671" i="1"/>
  <c r="CI675" i="1"/>
  <c r="CI679" i="1"/>
  <c r="CI683" i="1"/>
  <c r="CI687" i="1"/>
  <c r="CI691" i="1"/>
  <c r="CI695" i="1"/>
  <c r="CI699" i="1"/>
  <c r="CI703" i="1"/>
  <c r="CI707" i="1"/>
  <c r="CI711" i="1"/>
  <c r="CI715" i="1"/>
  <c r="CI719" i="1"/>
  <c r="CI723" i="1"/>
  <c r="CI727" i="1"/>
  <c r="CI731" i="1"/>
  <c r="CI735" i="1"/>
  <c r="CI739" i="1"/>
  <c r="CI743" i="1"/>
  <c r="CI747" i="1"/>
  <c r="CI751" i="1"/>
  <c r="CI755" i="1"/>
  <c r="CI759" i="1"/>
  <c r="CI763" i="1"/>
  <c r="CI767" i="1"/>
  <c r="CI771" i="1"/>
  <c r="CI775" i="1"/>
  <c r="CI779" i="1"/>
  <c r="CI783" i="1"/>
  <c r="CI787" i="1"/>
  <c r="CI791" i="1"/>
  <c r="CI795" i="1"/>
  <c r="CI799" i="1"/>
  <c r="CI803" i="1"/>
  <c r="CI807" i="1"/>
  <c r="CI811" i="1"/>
  <c r="CI815" i="1"/>
  <c r="CI819" i="1"/>
  <c r="CI823" i="1"/>
  <c r="CI827" i="1"/>
  <c r="CI831" i="1"/>
  <c r="CI835" i="1"/>
  <c r="CI839" i="1"/>
  <c r="CI843" i="1"/>
  <c r="CI847" i="1"/>
  <c r="CI851" i="1"/>
  <c r="CI855" i="1"/>
  <c r="CI859" i="1"/>
  <c r="CI863" i="1"/>
  <c r="CI867" i="1"/>
  <c r="CI871" i="1"/>
  <c r="CI875" i="1"/>
  <c r="CI879" i="1"/>
  <c r="CI883" i="1"/>
  <c r="CI887" i="1"/>
  <c r="CI891" i="1"/>
  <c r="CI895" i="1"/>
  <c r="CI899" i="1"/>
  <c r="CI903" i="1"/>
  <c r="CI907" i="1"/>
  <c r="CI911" i="1"/>
  <c r="CI915" i="1"/>
  <c r="CI919" i="1"/>
  <c r="CI923" i="1"/>
  <c r="CI927" i="1"/>
  <c r="CI931" i="1"/>
  <c r="CI935" i="1"/>
  <c r="CI939" i="1"/>
  <c r="CI943" i="1"/>
  <c r="CI947" i="1"/>
  <c r="CI951" i="1"/>
  <c r="CI955" i="1"/>
  <c r="CI959" i="1"/>
  <c r="CI963" i="1"/>
  <c r="CI967" i="1"/>
  <c r="CI971" i="1"/>
  <c r="CI975" i="1"/>
  <c r="CI979" i="1"/>
  <c r="CI983" i="1"/>
  <c r="CI987" i="1"/>
  <c r="CI991" i="1"/>
  <c r="CI995" i="1"/>
  <c r="CI999" i="1"/>
  <c r="CI1003" i="1"/>
  <c r="CI1007" i="1"/>
  <c r="CI1011" i="1"/>
  <c r="CI1015" i="1"/>
  <c r="CI1019" i="1"/>
  <c r="CI1023" i="1"/>
  <c r="CI1027" i="1"/>
  <c r="CI1031" i="1"/>
  <c r="CI1035" i="1"/>
  <c r="CI1039" i="1"/>
  <c r="CI1043" i="1"/>
  <c r="CI1047" i="1"/>
  <c r="CI273" i="1"/>
  <c r="CI302" i="1"/>
  <c r="CI323" i="1"/>
  <c r="CI344" i="1"/>
  <c r="CI360" i="1"/>
  <c r="CI376" i="1"/>
  <c r="CI392" i="1"/>
  <c r="CI408" i="1"/>
  <c r="CI424" i="1"/>
  <c r="CI440" i="1"/>
  <c r="CI456" i="1"/>
  <c r="CI472" i="1"/>
  <c r="CI488" i="1"/>
  <c r="CI502" i="1"/>
  <c r="CI513" i="1"/>
  <c r="CI524" i="1"/>
  <c r="CI534" i="1"/>
  <c r="CI545" i="1"/>
  <c r="CI556" i="1"/>
  <c r="CI566" i="1"/>
  <c r="CI577" i="1"/>
  <c r="CI588" i="1"/>
  <c r="CI598" i="1"/>
  <c r="CI609" i="1"/>
  <c r="CI620" i="1"/>
  <c r="CI630" i="1"/>
  <c r="CI641" i="1"/>
  <c r="CI652" i="1"/>
  <c r="CI660" i="1"/>
  <c r="CI668" i="1"/>
  <c r="CI676" i="1"/>
  <c r="CI684" i="1"/>
  <c r="CI692" i="1"/>
  <c r="CI700" i="1"/>
  <c r="CI708" i="1"/>
  <c r="CI716" i="1"/>
  <c r="CI724" i="1"/>
  <c r="CI732" i="1"/>
  <c r="CI740" i="1"/>
  <c r="CI748" i="1"/>
  <c r="CI756" i="1"/>
  <c r="CI764" i="1"/>
  <c r="CI772" i="1"/>
  <c r="CI780" i="1"/>
  <c r="CI788" i="1"/>
  <c r="CI796" i="1"/>
  <c r="CI804" i="1"/>
  <c r="CI812" i="1"/>
  <c r="CI820" i="1"/>
  <c r="CI828" i="1"/>
  <c r="CI836" i="1"/>
  <c r="CI844" i="1"/>
  <c r="CI852" i="1"/>
  <c r="CI860" i="1"/>
  <c r="CI868" i="1"/>
  <c r="CI876" i="1"/>
  <c r="CI882" i="1"/>
  <c r="CI888" i="1"/>
  <c r="CI893" i="1"/>
  <c r="CI898" i="1"/>
  <c r="CI904" i="1"/>
  <c r="CI909" i="1"/>
  <c r="CI914" i="1"/>
  <c r="CI920" i="1"/>
  <c r="CI925" i="1"/>
  <c r="CI930" i="1"/>
  <c r="CI936" i="1"/>
  <c r="CI941" i="1"/>
  <c r="CI946" i="1"/>
  <c r="CI952" i="1"/>
  <c r="CI957" i="1"/>
  <c r="CI962" i="1"/>
  <c r="CI968" i="1"/>
  <c r="CI973" i="1"/>
  <c r="CI978" i="1"/>
  <c r="CI984" i="1"/>
  <c r="CI989" i="1"/>
  <c r="CI994" i="1"/>
  <c r="CI1000" i="1"/>
  <c r="CI1005" i="1"/>
  <c r="CI1010" i="1"/>
  <c r="CI1016" i="1"/>
  <c r="CI1021" i="1"/>
  <c r="CI1026" i="1"/>
  <c r="CI1032" i="1"/>
  <c r="CI1037" i="1"/>
  <c r="CI1042" i="1"/>
  <c r="CI1048" i="1"/>
  <c r="CI1052" i="1"/>
  <c r="CI1056" i="1"/>
  <c r="CI1060" i="1"/>
  <c r="CI1064" i="1"/>
  <c r="CI1068" i="1"/>
  <c r="CI1072" i="1"/>
  <c r="CI1076" i="1"/>
  <c r="CI274" i="1"/>
  <c r="CI303" i="1"/>
  <c r="CI325" i="1"/>
  <c r="CI345" i="1"/>
  <c r="CI361" i="1"/>
  <c r="CI377" i="1"/>
  <c r="CI393" i="1"/>
  <c r="CI409" i="1"/>
  <c r="CI425" i="1"/>
  <c r="CI441" i="1"/>
  <c r="CI457" i="1"/>
  <c r="CI473" i="1"/>
  <c r="CI489" i="1"/>
  <c r="CI504" i="1"/>
  <c r="CI514" i="1"/>
  <c r="CI525" i="1"/>
  <c r="CI536" i="1"/>
  <c r="CI546" i="1"/>
  <c r="CI557" i="1"/>
  <c r="CI568" i="1"/>
  <c r="CI578" i="1"/>
  <c r="CI589" i="1"/>
  <c r="CI600" i="1"/>
  <c r="CI610" i="1"/>
  <c r="CI621" i="1"/>
  <c r="CI632" i="1"/>
  <c r="CI642" i="1"/>
  <c r="CI653" i="1"/>
  <c r="CI661" i="1"/>
  <c r="CI669" i="1"/>
  <c r="CI677" i="1"/>
  <c r="CI685" i="1"/>
  <c r="CI693" i="1"/>
  <c r="CI701" i="1"/>
  <c r="CI709" i="1"/>
  <c r="CI717" i="1"/>
  <c r="CI725" i="1"/>
  <c r="CI733" i="1"/>
  <c r="CI741" i="1"/>
  <c r="CI749" i="1"/>
  <c r="CI757" i="1"/>
  <c r="CI765" i="1"/>
  <c r="CI773" i="1"/>
  <c r="CI781" i="1"/>
  <c r="CI789" i="1"/>
  <c r="CI797" i="1"/>
  <c r="CI805" i="1"/>
  <c r="CI813" i="1"/>
  <c r="CI821" i="1"/>
  <c r="CI829" i="1"/>
  <c r="CI837" i="1"/>
  <c r="CI845" i="1"/>
  <c r="CI853" i="1"/>
  <c r="CI861" i="1"/>
  <c r="CI869" i="1"/>
  <c r="CI877" i="1"/>
  <c r="CI884" i="1"/>
  <c r="CI889" i="1"/>
  <c r="CI894" i="1"/>
  <c r="CI900" i="1"/>
  <c r="CI905" i="1"/>
  <c r="CI910" i="1"/>
  <c r="CI916" i="1"/>
  <c r="CI921" i="1"/>
  <c r="CI926" i="1"/>
  <c r="CI932" i="1"/>
  <c r="CI937" i="1"/>
  <c r="CI942" i="1"/>
  <c r="CI948" i="1"/>
  <c r="CI953" i="1"/>
  <c r="CI958" i="1"/>
  <c r="CI964" i="1"/>
  <c r="CI969" i="1"/>
  <c r="CI974" i="1"/>
  <c r="CI980" i="1"/>
  <c r="CI985" i="1"/>
  <c r="CI990" i="1"/>
  <c r="CI996" i="1"/>
  <c r="CI1001" i="1"/>
  <c r="CI1006" i="1"/>
  <c r="CI1012" i="1"/>
  <c r="CI1017" i="1"/>
  <c r="CI1022" i="1"/>
  <c r="CI1028" i="1"/>
  <c r="CI1033" i="1"/>
  <c r="CI1038" i="1"/>
  <c r="CI1044" i="1"/>
  <c r="CI1049" i="1"/>
  <c r="CI1053" i="1"/>
  <c r="CI1057" i="1"/>
  <c r="CI1061" i="1"/>
  <c r="CI1065" i="1"/>
  <c r="CI1069" i="1"/>
  <c r="CI1073" i="1"/>
  <c r="CI1077" i="1"/>
  <c r="CI289" i="1"/>
  <c r="CI334" i="1"/>
  <c r="CI368" i="1"/>
  <c r="CI400" i="1"/>
  <c r="CI432" i="1"/>
  <c r="CI464" i="1"/>
  <c r="CI496" i="1"/>
  <c r="CI518" i="1"/>
  <c r="CI540" i="1"/>
  <c r="CI561" i="1"/>
  <c r="CI582" i="1"/>
  <c r="CI604" i="1"/>
  <c r="CI625" i="1"/>
  <c r="CI646" i="1"/>
  <c r="CI664" i="1"/>
  <c r="CI680" i="1"/>
  <c r="CI696" i="1"/>
  <c r="CI712" i="1"/>
  <c r="CI728" i="1"/>
  <c r="CI744" i="1"/>
  <c r="CI760" i="1"/>
  <c r="CI776" i="1"/>
  <c r="CI792" i="1"/>
  <c r="CI808" i="1"/>
  <c r="CI824" i="1"/>
  <c r="CI840" i="1"/>
  <c r="CI856" i="1"/>
  <c r="CI872" i="1"/>
  <c r="CI885" i="1"/>
  <c r="CI896" i="1"/>
  <c r="CI906" i="1"/>
  <c r="CI917" i="1"/>
  <c r="CI928" i="1"/>
  <c r="CI938" i="1"/>
  <c r="CI949" i="1"/>
  <c r="CI960" i="1"/>
  <c r="CI970" i="1"/>
  <c r="CI981" i="1"/>
  <c r="CI992" i="1"/>
  <c r="CI1002" i="1"/>
  <c r="CI1013" i="1"/>
  <c r="CI1024" i="1"/>
  <c r="CI1034" i="1"/>
  <c r="CI1045" i="1"/>
  <c r="CI1054" i="1"/>
  <c r="CI1062" i="1"/>
  <c r="CI1070" i="1"/>
  <c r="CI1078" i="1"/>
  <c r="CI290" i="1"/>
  <c r="CI335" i="1"/>
  <c r="CI369" i="1"/>
  <c r="CI401" i="1"/>
  <c r="CI433" i="1"/>
  <c r="CI465" i="1"/>
  <c r="CI497" i="1"/>
  <c r="CI520" i="1"/>
  <c r="CI541" i="1"/>
  <c r="CI562" i="1"/>
  <c r="CI584" i="1"/>
  <c r="CI605" i="1"/>
  <c r="CI626" i="1"/>
  <c r="CI648" i="1"/>
  <c r="CI665" i="1"/>
  <c r="CI681" i="1"/>
  <c r="CI697" i="1"/>
  <c r="CI713" i="1"/>
  <c r="CI729" i="1"/>
  <c r="CI745" i="1"/>
  <c r="CI761" i="1"/>
  <c r="CI777" i="1"/>
  <c r="CI793" i="1"/>
  <c r="CI809" i="1"/>
  <c r="CI825" i="1"/>
  <c r="CI841" i="1"/>
  <c r="CI857" i="1"/>
  <c r="CI873" i="1"/>
  <c r="CI886" i="1"/>
  <c r="CI897" i="1"/>
  <c r="CI908" i="1"/>
  <c r="CI918" i="1"/>
  <c r="CI929" i="1"/>
  <c r="CI940" i="1"/>
  <c r="CI950" i="1"/>
  <c r="CI961" i="1"/>
  <c r="CI972" i="1"/>
  <c r="CI982" i="1"/>
  <c r="CI993" i="1"/>
  <c r="CI1004" i="1"/>
  <c r="CI1014" i="1"/>
  <c r="CI1025" i="1"/>
  <c r="CI1036" i="1"/>
  <c r="CI1046" i="1"/>
  <c r="CI1055" i="1"/>
  <c r="CI1063" i="1"/>
  <c r="CI1071" i="1"/>
  <c r="CI2" i="1"/>
  <c r="CI313" i="1"/>
  <c r="CI352" i="1"/>
  <c r="CI384" i="1"/>
  <c r="CI416" i="1"/>
  <c r="CI448" i="1"/>
  <c r="CI480" i="1"/>
  <c r="CI508" i="1"/>
  <c r="CI529" i="1"/>
  <c r="CI550" i="1"/>
  <c r="CI572" i="1"/>
  <c r="CI593" i="1"/>
  <c r="CI614" i="1"/>
  <c r="CI636" i="1"/>
  <c r="CI656" i="1"/>
  <c r="CI672" i="1"/>
  <c r="CI688" i="1"/>
  <c r="CI704" i="1"/>
  <c r="CI720" i="1"/>
  <c r="CI736" i="1"/>
  <c r="CI752" i="1"/>
  <c r="CI768" i="1"/>
  <c r="CI784" i="1"/>
  <c r="CI800" i="1"/>
  <c r="CI816" i="1"/>
  <c r="CI832" i="1"/>
  <c r="CI848" i="1"/>
  <c r="CI864" i="1"/>
  <c r="CI880" i="1"/>
  <c r="CI890" i="1"/>
  <c r="CI901" i="1"/>
  <c r="CI912" i="1"/>
  <c r="CI922" i="1"/>
  <c r="CI933" i="1"/>
  <c r="CI944" i="1"/>
  <c r="CI954" i="1"/>
  <c r="CI965" i="1"/>
  <c r="CI976" i="1"/>
  <c r="CI986" i="1"/>
  <c r="CI997" i="1"/>
  <c r="CI1008" i="1"/>
  <c r="CI1018" i="1"/>
  <c r="CI1029" i="1"/>
  <c r="CI1040" i="1"/>
  <c r="CI1050" i="1"/>
  <c r="CI1058" i="1"/>
  <c r="CI1066" i="1"/>
  <c r="CI1074" i="1"/>
  <c r="CI314" i="1"/>
  <c r="CI449" i="1"/>
  <c r="CI552" i="1"/>
  <c r="CI637" i="1"/>
  <c r="CI705" i="1"/>
  <c r="CI769" i="1"/>
  <c r="CI833" i="1"/>
  <c r="CI892" i="1"/>
  <c r="CI934" i="1"/>
  <c r="CI977" i="1"/>
  <c r="CI1020" i="1"/>
  <c r="CI1059" i="1"/>
  <c r="CI385" i="1"/>
  <c r="CI1041" i="1"/>
  <c r="CI530" i="1"/>
  <c r="CI616" i="1"/>
  <c r="CI689" i="1"/>
  <c r="CI817" i="1"/>
  <c r="CI924" i="1"/>
  <c r="CI1009" i="1"/>
  <c r="CI1051" i="1"/>
  <c r="CI353" i="1"/>
  <c r="CI481" i="1"/>
  <c r="CI573" i="1"/>
  <c r="CI657" i="1"/>
  <c r="CI721" i="1"/>
  <c r="CI785" i="1"/>
  <c r="CI849" i="1"/>
  <c r="CI902" i="1"/>
  <c r="CI945" i="1"/>
  <c r="CI988" i="1"/>
  <c r="CI1030" i="1"/>
  <c r="CI1067" i="1"/>
  <c r="CI509" i="1"/>
  <c r="CI594" i="1"/>
  <c r="CI673" i="1"/>
  <c r="CI737" i="1"/>
  <c r="CI801" i="1"/>
  <c r="CI865" i="1"/>
  <c r="CI913" i="1"/>
  <c r="CI956" i="1"/>
  <c r="CI998" i="1"/>
  <c r="CI1075" i="1"/>
  <c r="CI417" i="1"/>
  <c r="CI753" i="1"/>
  <c r="CI881" i="1"/>
  <c r="CI966" i="1"/>
  <c r="A20" i="32" l="1"/>
  <c r="A21" i="32"/>
  <c r="H31" i="27"/>
  <c r="AK46" i="27"/>
  <c r="U22" i="27" s="1"/>
  <c r="M22" i="27" s="1"/>
  <c r="AK44" i="27"/>
  <c r="J26" i="27" s="1"/>
  <c r="D33" i="27"/>
  <c r="U28" i="27"/>
  <c r="AK31" i="27"/>
  <c r="Q18" i="27" s="1"/>
  <c r="AJ37" i="27"/>
  <c r="O43" i="27" s="1"/>
  <c r="AK42" i="27"/>
  <c r="K27" i="27" s="1"/>
  <c r="AJ36" i="27"/>
  <c r="D43" i="27" s="1"/>
  <c r="AK41" i="27"/>
  <c r="E27" i="27" s="1"/>
  <c r="AK33" i="27"/>
  <c r="Q19" i="27" s="1"/>
  <c r="I25" i="27"/>
  <c r="AK32" i="27"/>
  <c r="AK43" i="27"/>
  <c r="R27" i="27" s="1"/>
  <c r="AK45" i="27"/>
  <c r="U26" i="27" s="1"/>
  <c r="S26" i="27" s="1"/>
  <c r="AK38" i="27"/>
  <c r="AK37" i="27"/>
  <c r="U25" i="27" s="1"/>
  <c r="P24" i="27" s="1"/>
  <c r="AK36" i="27"/>
  <c r="U23" i="27" s="1"/>
  <c r="H23" i="27" s="1"/>
  <c r="AK35" i="27"/>
  <c r="U21" i="27" s="1"/>
  <c r="L21" i="27" s="1"/>
  <c r="P25" i="27"/>
  <c r="AK29" i="27"/>
  <c r="H19" i="27" s="1"/>
  <c r="AK34" i="27"/>
  <c r="AK30" i="27"/>
  <c r="AR50" i="27"/>
  <c r="AO20" i="4"/>
  <c r="BQ28" i="1"/>
  <c r="BQ88" i="1"/>
  <c r="BQ148" i="1"/>
  <c r="BQ172" i="1"/>
  <c r="BQ5" i="1"/>
  <c r="BQ235" i="1"/>
  <c r="BQ247" i="1"/>
  <c r="BQ3" i="1"/>
  <c r="BQ21" i="1"/>
  <c r="BQ77" i="1"/>
  <c r="BQ181" i="1"/>
  <c r="BQ205" i="1"/>
  <c r="BQ198" i="1"/>
  <c r="BQ26" i="1"/>
  <c r="BQ30" i="1"/>
  <c r="BQ34" i="1"/>
  <c r="BQ146" i="1"/>
  <c r="BQ31" i="1"/>
  <c r="BQ35" i="1"/>
  <c r="BQ39" i="1"/>
  <c r="BQ147" i="1"/>
  <c r="O18" i="27" l="1"/>
  <c r="V28" i="27"/>
  <c r="A19" i="32"/>
  <c r="A17" i="32"/>
  <c r="A22" i="32"/>
  <c r="T53" i="27"/>
  <c r="U53" i="27"/>
  <c r="U27" i="27"/>
  <c r="G38" i="27" s="1"/>
  <c r="AL32" i="27"/>
  <c r="U24" i="27"/>
  <c r="F24" i="27" s="1"/>
  <c r="D39" i="27" l="1"/>
  <c r="P74" i="4"/>
  <c r="P55" i="4"/>
  <c r="P94" i="4"/>
  <c r="P84" i="4"/>
  <c r="P57" i="4"/>
  <c r="P82" i="4"/>
  <c r="P95" i="4"/>
  <c r="P101" i="4"/>
  <c r="P104" i="4"/>
  <c r="P89" i="4"/>
  <c r="P65" i="4"/>
  <c r="P103" i="4"/>
  <c r="P58" i="4"/>
  <c r="P61" i="4"/>
  <c r="P63" i="4"/>
  <c r="P68" i="4"/>
  <c r="P64" i="4"/>
  <c r="P90" i="4"/>
  <c r="P87" i="4"/>
  <c r="P113" i="4"/>
  <c r="P78" i="4"/>
  <c r="P124" i="4"/>
  <c r="P66" i="4"/>
  <c r="P69" i="4"/>
  <c r="P81" i="4"/>
  <c r="P73" i="4"/>
  <c r="P92" i="4"/>
  <c r="P110" i="4"/>
  <c r="P91" i="4"/>
  <c r="P109" i="4"/>
  <c r="P118" i="4"/>
  <c r="P48" i="4"/>
  <c r="P59" i="4"/>
  <c r="P62" i="4"/>
  <c r="P114" i="4"/>
  <c r="P120" i="4"/>
  <c r="P117" i="4"/>
  <c r="P45" i="4"/>
  <c r="P119" i="4"/>
  <c r="P112" i="4"/>
  <c r="P105" i="4"/>
  <c r="P47" i="4"/>
  <c r="P46" i="4"/>
  <c r="P80" i="4"/>
  <c r="P75" i="4"/>
  <c r="P85" i="4"/>
  <c r="P67" i="4"/>
  <c r="P51" i="4"/>
  <c r="P123" i="4"/>
  <c r="P86" i="4"/>
  <c r="P108" i="4"/>
  <c r="P106" i="4"/>
  <c r="P72" i="4"/>
  <c r="P111" i="4"/>
  <c r="P49" i="4"/>
  <c r="P83" i="4"/>
  <c r="P93" i="4"/>
  <c r="P41" i="4"/>
  <c r="P56" i="4"/>
  <c r="P116" i="4"/>
  <c r="P42" i="4"/>
  <c r="P71" i="4"/>
  <c r="P122" i="4"/>
  <c r="P54" i="4"/>
  <c r="P44" i="4"/>
  <c r="P100" i="4"/>
  <c r="P115" i="4"/>
  <c r="P97" i="4"/>
  <c r="P107" i="4"/>
  <c r="P96" i="4"/>
  <c r="P76" i="4"/>
  <c r="P125" i="4"/>
  <c r="P77" i="4"/>
  <c r="P53" i="4"/>
  <c r="P99" i="4"/>
  <c r="P98" i="4"/>
  <c r="P102" i="4"/>
  <c r="P70" i="4"/>
  <c r="P88" i="4"/>
  <c r="P121" i="4"/>
  <c r="P43" i="4"/>
  <c r="P60" i="4"/>
  <c r="P79" i="4"/>
  <c r="P52" i="4"/>
  <c r="P50" i="4"/>
  <c r="C10" i="4" l="1"/>
  <c r="DC262" i="1" l="1"/>
  <c r="N8" i="4"/>
  <c r="B11" i="4" l="1"/>
  <c r="Q5" i="4"/>
  <c r="B10" i="4"/>
  <c r="DC293" i="1" l="1"/>
  <c r="DC254" i="1" l="1"/>
  <c r="DC312" i="1" l="1"/>
  <c r="DC304" i="1" l="1"/>
  <c r="DC310" i="1" l="1"/>
  <c r="DC303" i="1"/>
  <c r="DC295" i="1" l="1"/>
  <c r="DC289" i="1"/>
  <c r="DC190" i="1"/>
  <c r="DC191" i="1" l="1"/>
  <c r="DC186" i="1"/>
  <c r="DC185" i="1" s="1"/>
  <c r="DC91" i="1" l="1"/>
  <c r="DC267" i="1" l="1"/>
  <c r="DC270" i="1"/>
  <c r="DC266" i="1"/>
  <c r="DC211" i="1"/>
  <c r="DC119" i="1" l="1"/>
  <c r="DC240" i="1" l="1"/>
  <c r="DC227" i="1" l="1"/>
  <c r="DC146" i="1"/>
  <c r="DC144" i="1"/>
  <c r="DC104" i="1" l="1"/>
  <c r="DC120" i="1"/>
  <c r="DC103" i="1" l="1"/>
  <c r="DC102" i="1" l="1"/>
  <c r="DC142" i="1" l="1"/>
  <c r="DC143" i="1"/>
  <c r="BU393" i="1" l="1"/>
  <c r="BX393" i="1" s="1"/>
  <c r="BW393" i="1" l="1"/>
  <c r="BV393" i="1"/>
  <c r="BU394" i="1"/>
  <c r="BX394" i="1" s="1"/>
  <c r="DC92" i="1" l="1"/>
  <c r="BU395" i="1"/>
  <c r="BX395" i="1" s="1"/>
  <c r="BW394" i="1"/>
  <c r="BV394" i="1"/>
  <c r="BU396" i="1" l="1"/>
  <c r="BX396" i="1" s="1"/>
  <c r="BW395" i="1"/>
  <c r="BV395" i="1"/>
  <c r="DC101" i="1" l="1"/>
  <c r="BU397" i="1"/>
  <c r="BX397" i="1" s="1"/>
  <c r="BW396" i="1"/>
  <c r="BV396" i="1"/>
  <c r="BW397" i="1" l="1"/>
  <c r="BV397" i="1"/>
  <c r="BU398" i="1"/>
  <c r="BX398" i="1" s="1"/>
  <c r="DC70" i="1" l="1"/>
  <c r="BW398" i="1"/>
  <c r="BV398" i="1"/>
  <c r="BU399" i="1"/>
  <c r="BX399" i="1" s="1"/>
  <c r="BW399" i="1" l="1"/>
  <c r="BV399" i="1"/>
  <c r="BU400" i="1"/>
  <c r="BX400" i="1" s="1"/>
  <c r="BU401" i="1" l="1"/>
  <c r="BW400" i="1"/>
  <c r="BV400" i="1"/>
  <c r="BX401" i="1" l="1"/>
  <c r="BU402" i="1"/>
  <c r="BW401" i="1"/>
  <c r="BV401" i="1"/>
  <c r="BX402" i="1" l="1"/>
  <c r="BW402" i="1"/>
  <c r="BV402" i="1"/>
  <c r="BU403" i="1"/>
  <c r="BU404" i="1" s="1"/>
  <c r="BX404" i="1" l="1"/>
  <c r="BV404" i="1"/>
  <c r="BW404" i="1"/>
  <c r="BX403" i="1"/>
  <c r="BW403" i="1"/>
  <c r="BV403" i="1"/>
  <c r="BU3" i="1"/>
  <c r="BX3" i="1" l="1"/>
  <c r="BW3" i="1"/>
  <c r="BV3" i="1"/>
  <c r="BU4" i="1"/>
  <c r="BW4" i="1" l="1"/>
  <c r="BV4" i="1"/>
  <c r="BU5" i="1"/>
  <c r="BX4" i="1"/>
  <c r="BV5" i="1" l="1"/>
  <c r="BX5" i="1"/>
  <c r="BW5" i="1"/>
  <c r="BU6" i="1"/>
  <c r="BU7" i="1" l="1"/>
  <c r="BW6" i="1"/>
  <c r="BX6" i="1"/>
  <c r="BV6" i="1"/>
  <c r="BU8" i="1" l="1"/>
  <c r="BW7" i="1"/>
  <c r="BX7" i="1"/>
  <c r="BV7" i="1"/>
  <c r="BU9" i="1" l="1"/>
  <c r="BV8" i="1"/>
  <c r="BW8" i="1"/>
  <c r="BX8" i="1"/>
  <c r="BX9" i="1" l="1"/>
  <c r="BV9" i="1"/>
  <c r="BU10" i="1"/>
  <c r="BW9" i="1"/>
  <c r="BX10" i="1" l="1"/>
  <c r="BW10" i="1"/>
  <c r="BV10" i="1"/>
  <c r="BU11" i="1"/>
  <c r="BV11" i="1" s="1"/>
  <c r="BU12" i="1" l="1"/>
  <c r="BW11" i="1"/>
  <c r="BX11" i="1"/>
  <c r="BX12" i="1" l="1"/>
  <c r="BU13" i="1"/>
  <c r="BV12" i="1"/>
  <c r="BW12" i="1"/>
  <c r="BV13" i="1" l="1"/>
  <c r="BW13" i="1"/>
  <c r="BX13" i="1"/>
  <c r="BU14" i="1"/>
  <c r="BX14" i="1" l="1"/>
  <c r="BW14" i="1"/>
  <c r="BU15" i="1"/>
  <c r="BV14" i="1"/>
  <c r="BU16" i="1" l="1"/>
  <c r="BW16" i="1" s="1"/>
  <c r="BX15" i="1"/>
  <c r="BW15" i="1"/>
  <c r="BV15" i="1"/>
  <c r="BU17" i="1" l="1"/>
  <c r="BV17" i="1" s="1"/>
  <c r="BX16" i="1"/>
  <c r="BV16" i="1"/>
  <c r="BU18" i="1"/>
  <c r="BW17" i="1" l="1"/>
  <c r="BX17" i="1"/>
  <c r="BU19" i="1"/>
  <c r="BX18" i="1"/>
  <c r="BV18" i="1"/>
  <c r="BW18" i="1"/>
  <c r="BX19" i="1" l="1"/>
  <c r="BW19" i="1"/>
  <c r="BU20" i="1"/>
  <c r="BV19" i="1"/>
  <c r="BU21" i="1" l="1"/>
  <c r="BX21" i="1" s="1"/>
  <c r="BV20" i="1"/>
  <c r="BW20" i="1"/>
  <c r="BX20" i="1"/>
  <c r="BW21" i="1" l="1"/>
  <c r="BU22" i="1"/>
  <c r="BU23" i="1" s="1"/>
  <c r="BV21" i="1"/>
  <c r="BX22" i="1" l="1"/>
  <c r="BW22" i="1"/>
  <c r="BV22" i="1"/>
  <c r="BX23" i="1"/>
  <c r="BW23" i="1"/>
  <c r="BU24" i="1"/>
  <c r="BV23" i="1"/>
  <c r="BU25" i="1" l="1"/>
  <c r="BW25" i="1" s="1"/>
  <c r="BX24" i="1"/>
  <c r="BW24" i="1"/>
  <c r="BV24" i="1"/>
  <c r="BV25" i="1" l="1"/>
  <c r="BU26" i="1"/>
  <c r="BW26" i="1" s="1"/>
  <c r="BX25" i="1"/>
  <c r="BU27" i="1"/>
  <c r="BX27" i="1" s="1"/>
  <c r="BX26" i="1" l="1"/>
  <c r="BV26" i="1"/>
  <c r="BU28" i="1"/>
  <c r="BW27" i="1"/>
  <c r="BV27" i="1"/>
  <c r="BX28" i="1" l="1"/>
  <c r="BU29" i="1"/>
  <c r="BX29" i="1" s="1"/>
  <c r="BW28" i="1"/>
  <c r="BV28" i="1"/>
  <c r="BW29" i="1" l="1"/>
  <c r="BU30" i="1"/>
  <c r="BV30" i="1" s="1"/>
  <c r="BV29" i="1"/>
  <c r="BU31" i="1" l="1"/>
  <c r="BV31" i="1" s="1"/>
  <c r="BX30" i="1"/>
  <c r="BW30" i="1"/>
  <c r="BW31" i="1" l="1"/>
  <c r="BX31" i="1"/>
  <c r="BU32" i="1"/>
  <c r="BV32" i="1" s="1"/>
  <c r="BW32" i="1" l="1"/>
  <c r="BX32" i="1"/>
  <c r="BU33" i="1"/>
  <c r="BX33" i="1" l="1"/>
  <c r="BW33" i="1"/>
  <c r="BV33" i="1"/>
  <c r="BU34" i="1"/>
  <c r="BX34" i="1" l="1"/>
  <c r="BV34" i="1"/>
  <c r="BW34" i="1"/>
  <c r="BU35" i="1"/>
  <c r="BX35" i="1" l="1"/>
  <c r="BV35" i="1"/>
  <c r="BW35" i="1"/>
  <c r="BU36" i="1"/>
  <c r="BX36" i="1" l="1"/>
  <c r="BW36" i="1"/>
  <c r="BV36" i="1"/>
  <c r="BU37" i="1"/>
  <c r="BV37" i="1" l="1"/>
  <c r="BX37" i="1"/>
  <c r="BW37" i="1"/>
  <c r="BU38" i="1" l="1"/>
  <c r="BU39" i="1" l="1"/>
  <c r="BU40" i="1" s="1"/>
  <c r="BU41" i="1" s="1"/>
  <c r="BW38" i="1"/>
  <c r="BX38" i="1"/>
  <c r="BV38" i="1"/>
  <c r="BW41" i="1" l="1"/>
  <c r="BX41" i="1"/>
  <c r="BV41" i="1"/>
  <c r="BW40" i="1"/>
  <c r="BX40" i="1"/>
  <c r="BV40" i="1"/>
  <c r="BW39" i="1"/>
  <c r="BV39" i="1"/>
  <c r="BX39" i="1"/>
  <c r="BU42" i="1"/>
  <c r="BX42" i="1" l="1"/>
  <c r="BV42" i="1"/>
  <c r="BW42" i="1"/>
  <c r="BU43" i="1"/>
  <c r="BW43" i="1" l="1"/>
  <c r="BV43" i="1"/>
  <c r="BX43" i="1"/>
  <c r="BU44" i="1"/>
  <c r="BV44" i="1" l="1"/>
  <c r="BW44" i="1"/>
  <c r="BX44" i="1"/>
  <c r="BU45" i="1"/>
  <c r="BX45" i="1" l="1"/>
  <c r="BV45" i="1"/>
  <c r="BW45" i="1"/>
  <c r="BU46" i="1"/>
  <c r="BX46" i="1" l="1"/>
  <c r="BV46" i="1"/>
  <c r="BW46" i="1"/>
  <c r="BU47" i="1"/>
  <c r="BX47" i="1" l="1"/>
  <c r="BW47" i="1"/>
  <c r="BV47" i="1"/>
  <c r="BU48" i="1"/>
  <c r="BX48" i="1" l="1"/>
  <c r="BV48" i="1"/>
  <c r="BW48" i="1"/>
  <c r="BU49" i="1"/>
  <c r="BX49" i="1" l="1"/>
  <c r="BW49" i="1"/>
  <c r="BV49" i="1"/>
  <c r="BU50" i="1"/>
  <c r="BV50" i="1" l="1"/>
  <c r="BW50" i="1"/>
  <c r="BX50" i="1"/>
  <c r="BU51" i="1"/>
  <c r="BW51" i="1" l="1"/>
  <c r="BX51" i="1"/>
  <c r="BV51" i="1"/>
  <c r="BU52" i="1"/>
  <c r="BW52" i="1" l="1"/>
  <c r="BX52" i="1"/>
  <c r="BV52" i="1"/>
  <c r="BU53" i="1"/>
  <c r="BX53" i="1" l="1"/>
  <c r="BV53" i="1"/>
  <c r="BW53" i="1"/>
  <c r="BU54" i="1"/>
  <c r="BU55" i="1" l="1"/>
  <c r="BW54" i="1"/>
  <c r="BX54" i="1"/>
  <c r="BV54" i="1"/>
  <c r="BX55" i="1" l="1"/>
  <c r="BV55" i="1"/>
  <c r="BW55" i="1"/>
  <c r="BU56" i="1"/>
  <c r="BX56" i="1" l="1"/>
  <c r="BW56" i="1"/>
  <c r="BV56" i="1"/>
  <c r="BU57" i="1"/>
  <c r="BV57" i="1" l="1"/>
  <c r="BW57" i="1"/>
  <c r="BX57" i="1"/>
  <c r="BU58" i="1"/>
  <c r="BV58" i="1" l="1"/>
  <c r="BW58" i="1"/>
  <c r="BX58" i="1"/>
  <c r="BU59" i="1"/>
  <c r="BV59" i="1" l="1"/>
  <c r="BW59" i="1"/>
  <c r="BX59" i="1"/>
  <c r="BU60" i="1"/>
  <c r="BV60" i="1" l="1"/>
  <c r="BW60" i="1"/>
  <c r="BX60" i="1"/>
  <c r="BU61" i="1"/>
  <c r="BX61" i="1" l="1"/>
  <c r="BW61" i="1"/>
  <c r="BV61" i="1"/>
  <c r="BU62" i="1"/>
  <c r="BV62" i="1" l="1"/>
  <c r="BX62" i="1"/>
  <c r="BW62" i="1"/>
  <c r="BU63" i="1"/>
  <c r="BW63" i="1" l="1"/>
  <c r="BX63" i="1"/>
  <c r="BV63" i="1"/>
  <c r="BU64" i="1" l="1"/>
  <c r="BU65" i="1" l="1"/>
  <c r="BW64" i="1"/>
  <c r="BX64" i="1"/>
  <c r="BV64" i="1"/>
  <c r="BX65" i="1" l="1"/>
  <c r="BW65" i="1"/>
  <c r="BV65" i="1"/>
  <c r="BU66" i="1"/>
  <c r="BV66" i="1" l="1"/>
  <c r="BX66" i="1"/>
  <c r="BW66" i="1"/>
  <c r="BU67" i="1"/>
  <c r="BW67" i="1" l="1"/>
  <c r="BX67" i="1"/>
  <c r="BV67" i="1"/>
  <c r="BU68" i="1"/>
  <c r="BW68" i="1" l="1"/>
  <c r="BX68" i="1"/>
  <c r="BV68" i="1"/>
  <c r="BU69" i="1"/>
  <c r="BV69" i="1" l="1"/>
  <c r="BW69" i="1"/>
  <c r="BX69" i="1"/>
  <c r="BU70" i="1"/>
  <c r="BV70" i="1" l="1"/>
  <c r="BW70" i="1"/>
  <c r="BX70" i="1"/>
  <c r="BU71" i="1"/>
  <c r="BX71" i="1" l="1"/>
  <c r="BW71" i="1"/>
  <c r="BV71" i="1"/>
  <c r="BU72" i="1"/>
  <c r="BW72" i="1" l="1"/>
  <c r="BV72" i="1"/>
  <c r="BX72" i="1"/>
  <c r="BU73" i="1"/>
  <c r="BW73" i="1" l="1"/>
  <c r="BV73" i="1"/>
  <c r="BX73" i="1"/>
  <c r="BU74" i="1"/>
  <c r="BX74" i="1" l="1"/>
  <c r="BV74" i="1"/>
  <c r="BW74" i="1"/>
  <c r="BU75" i="1"/>
  <c r="BX75" i="1" l="1"/>
  <c r="BW75" i="1"/>
  <c r="BV75" i="1"/>
  <c r="BU76" i="1"/>
  <c r="BV76" i="1" l="1"/>
  <c r="BX76" i="1"/>
  <c r="BW76" i="1"/>
  <c r="BU77" i="1"/>
  <c r="BX77" i="1" l="1"/>
  <c r="BW77" i="1"/>
  <c r="BV77" i="1"/>
  <c r="BU78" i="1"/>
  <c r="BV78" i="1" l="1"/>
  <c r="BW78" i="1"/>
  <c r="BX78" i="1"/>
  <c r="BU79" i="1" l="1"/>
  <c r="BU80" i="1" l="1"/>
  <c r="BW79" i="1"/>
  <c r="BV79" i="1"/>
  <c r="BX79" i="1"/>
  <c r="BU81" i="1" l="1"/>
  <c r="BW80" i="1"/>
  <c r="BV80" i="1"/>
  <c r="BX80" i="1"/>
  <c r="BX81" i="1" l="1"/>
  <c r="BU82" i="1"/>
  <c r="BU83" i="1" s="1"/>
  <c r="BW81" i="1"/>
  <c r="BV81" i="1"/>
  <c r="BV82" i="1" l="1"/>
  <c r="BX82" i="1"/>
  <c r="BW82" i="1"/>
  <c r="BV83" i="1"/>
  <c r="BX83" i="1"/>
  <c r="BW83" i="1"/>
  <c r="BU84" i="1"/>
  <c r="BU85" i="1" l="1"/>
  <c r="BV84" i="1"/>
  <c r="BX84" i="1"/>
  <c r="BW84" i="1"/>
  <c r="BV85" i="1" l="1"/>
  <c r="BW85" i="1"/>
  <c r="BX85" i="1"/>
  <c r="BU86" i="1"/>
  <c r="BX86" i="1" l="1"/>
  <c r="BV86" i="1"/>
  <c r="BW86" i="1"/>
  <c r="BU87" i="1"/>
  <c r="BU88" i="1" l="1"/>
  <c r="BX87" i="1"/>
  <c r="BV87" i="1"/>
  <c r="BW87" i="1"/>
  <c r="BV88" i="1" l="1"/>
  <c r="BW88" i="1"/>
  <c r="BX88" i="1"/>
  <c r="BU89" i="1"/>
  <c r="BX89" i="1" l="1"/>
  <c r="BW89" i="1"/>
  <c r="BV89" i="1"/>
  <c r="BU90" i="1"/>
  <c r="BV90" i="1" l="1"/>
  <c r="BX90" i="1"/>
  <c r="BW90" i="1"/>
  <c r="BU91" i="1"/>
  <c r="BV91" i="1" l="1"/>
  <c r="BX91" i="1"/>
  <c r="BW91" i="1"/>
  <c r="BU92" i="1"/>
  <c r="BX92" i="1" l="1"/>
  <c r="BW92" i="1"/>
  <c r="BV92" i="1"/>
  <c r="BU93" i="1"/>
  <c r="BX93" i="1" l="1"/>
  <c r="BV93" i="1"/>
  <c r="BW93" i="1"/>
  <c r="BU94" i="1"/>
  <c r="BW94" i="1" l="1"/>
  <c r="BX94" i="1"/>
  <c r="BV94" i="1"/>
  <c r="BU95" i="1"/>
  <c r="BW95" i="1" l="1"/>
  <c r="BV95" i="1"/>
  <c r="BX95" i="1"/>
  <c r="BU96" i="1"/>
  <c r="BW96" i="1" l="1"/>
  <c r="BV96" i="1"/>
  <c r="BX96" i="1"/>
  <c r="BU97" i="1"/>
  <c r="BW97" i="1" l="1"/>
  <c r="BX97" i="1"/>
  <c r="BV97" i="1"/>
  <c r="BU98" i="1"/>
  <c r="BW98" i="1" l="1"/>
  <c r="BX98" i="1"/>
  <c r="BV98" i="1"/>
  <c r="BU99" i="1"/>
  <c r="BX99" i="1" l="1"/>
  <c r="BW99" i="1"/>
  <c r="BV99" i="1"/>
  <c r="BU100" i="1"/>
  <c r="BW100" i="1" l="1"/>
  <c r="BV100" i="1"/>
  <c r="BX100" i="1"/>
  <c r="BU101" i="1"/>
  <c r="BW101" i="1" l="1"/>
  <c r="BV101" i="1"/>
  <c r="BX101" i="1"/>
  <c r="BU102" i="1"/>
  <c r="BW102" i="1" l="1"/>
  <c r="BX102" i="1"/>
  <c r="BV102" i="1"/>
  <c r="BU103" i="1"/>
  <c r="BW103" i="1" l="1"/>
  <c r="BX103" i="1"/>
  <c r="BV103" i="1"/>
  <c r="BU104" i="1"/>
  <c r="BX104" i="1" l="1"/>
  <c r="BV104" i="1"/>
  <c r="BW104" i="1"/>
  <c r="BU105" i="1"/>
  <c r="BW105" i="1" l="1"/>
  <c r="BX105" i="1"/>
  <c r="BV105" i="1"/>
  <c r="BU106" i="1"/>
  <c r="BW106" i="1" l="1"/>
  <c r="BV106" i="1"/>
  <c r="BX106" i="1"/>
  <c r="BU107" i="1"/>
  <c r="BX107" i="1" l="1"/>
  <c r="BW107" i="1"/>
  <c r="BV107" i="1"/>
  <c r="BU108" i="1"/>
  <c r="BW108" i="1" l="1"/>
  <c r="BV108" i="1"/>
  <c r="BX108" i="1"/>
  <c r="BU109" i="1"/>
  <c r="BV109" i="1" l="1"/>
  <c r="BX109" i="1"/>
  <c r="BW109" i="1"/>
  <c r="BU110" i="1"/>
  <c r="BV110" i="1" l="1"/>
  <c r="BX110" i="1"/>
  <c r="BW110" i="1"/>
  <c r="BU111" i="1"/>
  <c r="BW111" i="1" l="1"/>
  <c r="BV111" i="1"/>
  <c r="BX111" i="1"/>
  <c r="BU112" i="1"/>
  <c r="BX112" i="1" l="1"/>
  <c r="BW112" i="1"/>
  <c r="BV112" i="1"/>
  <c r="BU113" i="1"/>
  <c r="BV113" i="1" l="1"/>
  <c r="BW113" i="1"/>
  <c r="BX113" i="1"/>
  <c r="BU114" i="1"/>
  <c r="BW114" i="1" l="1"/>
  <c r="BV114" i="1"/>
  <c r="BX114" i="1"/>
  <c r="BU115" i="1"/>
  <c r="BX115" i="1" l="1"/>
  <c r="BW115" i="1"/>
  <c r="BV115" i="1"/>
  <c r="BU116" i="1"/>
  <c r="BV116" i="1" l="1"/>
  <c r="BW116" i="1"/>
  <c r="BX116" i="1"/>
  <c r="BU117" i="1"/>
  <c r="BV117" i="1" l="1"/>
  <c r="BW117" i="1"/>
  <c r="BX117" i="1"/>
  <c r="BU118" i="1"/>
  <c r="BU119" i="1" l="1"/>
  <c r="BV118" i="1"/>
  <c r="BX118" i="1"/>
  <c r="BW118" i="1"/>
  <c r="BX119" i="1" l="1"/>
  <c r="BW119" i="1"/>
  <c r="BV119" i="1"/>
  <c r="BU120" i="1"/>
  <c r="BV120" i="1" l="1"/>
  <c r="BX120" i="1"/>
  <c r="BW120" i="1"/>
  <c r="BU121" i="1"/>
  <c r="BV121" i="1" l="1"/>
  <c r="BW121" i="1"/>
  <c r="BX121" i="1"/>
  <c r="BU122" i="1"/>
  <c r="BV122" i="1" l="1"/>
  <c r="BW122" i="1"/>
  <c r="BX122" i="1"/>
  <c r="BU123" i="1"/>
  <c r="BV123" i="1" l="1"/>
  <c r="BX123" i="1"/>
  <c r="BW123" i="1"/>
  <c r="BU124" i="1"/>
  <c r="BX124" i="1" l="1"/>
  <c r="BW124" i="1"/>
  <c r="BV124" i="1"/>
  <c r="BU125" i="1"/>
  <c r="BW125" i="1" l="1"/>
  <c r="BV125" i="1"/>
  <c r="BX125" i="1"/>
  <c r="BU126" i="1"/>
  <c r="BU127" i="1" l="1"/>
  <c r="BV126" i="1"/>
  <c r="BX126" i="1"/>
  <c r="BW126" i="1"/>
  <c r="BV127" i="1" l="1"/>
  <c r="BX127" i="1"/>
  <c r="BW127" i="1"/>
  <c r="BU128" i="1"/>
  <c r="BX128" i="1" l="1"/>
  <c r="BV128" i="1"/>
  <c r="BW128" i="1"/>
  <c r="BU129" i="1"/>
  <c r="BX129" i="1" l="1"/>
  <c r="BV129" i="1"/>
  <c r="BW129" i="1"/>
  <c r="BU130" i="1"/>
  <c r="BW130" i="1" l="1"/>
  <c r="BX130" i="1"/>
  <c r="BV130" i="1"/>
  <c r="BU131" i="1"/>
  <c r="BV131" i="1" l="1"/>
  <c r="BX131" i="1"/>
  <c r="BW131" i="1"/>
  <c r="BU132" i="1"/>
  <c r="BV132" i="1" l="1"/>
  <c r="BW132" i="1"/>
  <c r="BX132" i="1"/>
  <c r="BU133" i="1"/>
  <c r="BW133" i="1" l="1"/>
  <c r="BX133" i="1"/>
  <c r="BV133" i="1"/>
  <c r="BU134" i="1" l="1"/>
  <c r="BU135" i="1" l="1"/>
  <c r="BX134" i="1"/>
  <c r="BW134" i="1"/>
  <c r="BV134" i="1"/>
  <c r="BW135" i="1" l="1"/>
  <c r="BX135" i="1"/>
  <c r="BV135" i="1"/>
  <c r="BU136" i="1"/>
  <c r="BW136" i="1" l="1"/>
  <c r="BX136" i="1"/>
  <c r="BV136" i="1"/>
  <c r="BU137" i="1"/>
  <c r="BX137" i="1" l="1"/>
  <c r="BW137" i="1"/>
  <c r="BV137" i="1"/>
  <c r="BU138" i="1"/>
  <c r="BV138" i="1" l="1"/>
  <c r="BW138" i="1"/>
  <c r="BX138" i="1"/>
  <c r="BU139" i="1"/>
  <c r="BW139" i="1" l="1"/>
  <c r="BV139" i="1"/>
  <c r="BX139" i="1"/>
  <c r="BU140" i="1"/>
  <c r="BW140" i="1" l="1"/>
  <c r="BV140" i="1"/>
  <c r="BX140" i="1"/>
  <c r="BU141" i="1"/>
  <c r="BV141" i="1" l="1"/>
  <c r="BW141" i="1"/>
  <c r="BX141" i="1"/>
  <c r="BU142" i="1"/>
  <c r="BX142" i="1" l="1"/>
  <c r="BV142" i="1"/>
  <c r="BW142" i="1"/>
  <c r="BU143" i="1"/>
  <c r="BW143" i="1" l="1"/>
  <c r="BX143" i="1"/>
  <c r="BV143" i="1"/>
  <c r="BU144" i="1"/>
  <c r="BX144" i="1" l="1"/>
  <c r="BV144" i="1"/>
  <c r="BW144" i="1"/>
  <c r="BU145" i="1"/>
  <c r="BX145" i="1" l="1"/>
  <c r="BV145" i="1"/>
  <c r="BW145" i="1"/>
  <c r="BU146" i="1"/>
  <c r="BW146" i="1" l="1"/>
  <c r="BV146" i="1"/>
  <c r="BX146" i="1"/>
  <c r="BU147" i="1"/>
  <c r="BX147" i="1" l="1"/>
  <c r="BV147" i="1"/>
  <c r="BW147" i="1"/>
  <c r="BU148" i="1"/>
  <c r="BX148" i="1" l="1"/>
  <c r="BW148" i="1"/>
  <c r="BV148" i="1"/>
  <c r="BU149" i="1"/>
  <c r="BV149" i="1" l="1"/>
  <c r="BX149" i="1"/>
  <c r="BW149" i="1"/>
  <c r="BU150" i="1"/>
  <c r="BV150" i="1" l="1"/>
  <c r="BW150" i="1"/>
  <c r="BX150" i="1"/>
  <c r="BU151" i="1"/>
  <c r="BX151" i="1" l="1"/>
  <c r="BV151" i="1"/>
  <c r="BW151" i="1"/>
  <c r="BU152" i="1"/>
  <c r="BV152" i="1" l="1"/>
  <c r="BX152" i="1"/>
  <c r="BW152" i="1"/>
  <c r="BU153" i="1"/>
  <c r="BX153" i="1" l="1"/>
  <c r="BW153" i="1"/>
  <c r="BV153" i="1"/>
  <c r="BU154" i="1"/>
  <c r="BW154" i="1" l="1"/>
  <c r="BV154" i="1"/>
  <c r="BX154" i="1"/>
  <c r="BU155" i="1"/>
  <c r="BV155" i="1" l="1"/>
  <c r="BW155" i="1"/>
  <c r="BX155" i="1"/>
  <c r="BU156" i="1"/>
  <c r="BV156" i="1" l="1"/>
  <c r="BX156" i="1"/>
  <c r="BW156" i="1"/>
  <c r="BU157" i="1"/>
  <c r="BU158" i="1" l="1"/>
  <c r="BV157" i="1"/>
  <c r="BX157" i="1"/>
  <c r="BW157" i="1"/>
  <c r="BX158" i="1" l="1"/>
  <c r="BW158" i="1"/>
  <c r="BV158" i="1"/>
  <c r="BU159" i="1"/>
  <c r="BV159" i="1" l="1"/>
  <c r="BW159" i="1"/>
  <c r="BX159" i="1"/>
  <c r="BU160" i="1"/>
  <c r="BW160" i="1" l="1"/>
  <c r="BX160" i="1"/>
  <c r="BV160" i="1"/>
  <c r="BU161" i="1"/>
  <c r="BV161" i="1" l="1"/>
  <c r="BX161" i="1"/>
  <c r="BW161" i="1"/>
  <c r="BU162" i="1"/>
  <c r="BW162" i="1" l="1"/>
  <c r="BX162" i="1"/>
  <c r="BV162" i="1"/>
  <c r="BU163" i="1"/>
  <c r="BX163" i="1" l="1"/>
  <c r="BW163" i="1"/>
  <c r="BV163" i="1"/>
  <c r="BU164" i="1"/>
  <c r="BV164" i="1" l="1"/>
  <c r="BX164" i="1"/>
  <c r="BW164" i="1"/>
  <c r="BU165" i="1"/>
  <c r="BW165" i="1" l="1"/>
  <c r="BX165" i="1"/>
  <c r="BV165" i="1"/>
  <c r="BU166" i="1"/>
  <c r="BX166" i="1" l="1"/>
  <c r="BV166" i="1"/>
  <c r="BW166" i="1"/>
  <c r="BU167" i="1"/>
  <c r="BW167" i="1" l="1"/>
  <c r="BX167" i="1"/>
  <c r="BV167" i="1"/>
  <c r="BU168" i="1"/>
  <c r="BV168" i="1" l="1"/>
  <c r="BX168" i="1"/>
  <c r="BW168" i="1"/>
  <c r="BU169" i="1"/>
  <c r="BX169" i="1" l="1"/>
  <c r="BW169" i="1"/>
  <c r="BV169" i="1"/>
  <c r="BU170" i="1"/>
  <c r="BV170" i="1" l="1"/>
  <c r="BW170" i="1"/>
  <c r="BX170" i="1"/>
  <c r="BU171" i="1"/>
  <c r="BW171" i="1" l="1"/>
  <c r="BX171" i="1"/>
  <c r="BV171" i="1"/>
  <c r="BU172" i="1"/>
  <c r="BX172" i="1" l="1"/>
  <c r="BV172" i="1"/>
  <c r="BW172" i="1"/>
  <c r="BU173" i="1"/>
  <c r="BW173" i="1" l="1"/>
  <c r="BV173" i="1"/>
  <c r="BX173" i="1"/>
  <c r="BU174" i="1"/>
  <c r="BV174" i="1" l="1"/>
  <c r="BW174" i="1"/>
  <c r="BX174" i="1"/>
  <c r="BU175" i="1"/>
  <c r="BV175" i="1" l="1"/>
  <c r="BW175" i="1"/>
  <c r="BX175" i="1"/>
  <c r="BU176" i="1"/>
  <c r="BX176" i="1" l="1"/>
  <c r="BV176" i="1"/>
  <c r="BW176" i="1"/>
  <c r="BU177" i="1"/>
  <c r="BX177" i="1" l="1"/>
  <c r="BW177" i="1"/>
  <c r="BV177" i="1"/>
  <c r="BU178" i="1"/>
  <c r="BW178" i="1" l="1"/>
  <c r="BV178" i="1"/>
  <c r="BX178" i="1"/>
  <c r="BU179" i="1"/>
  <c r="BW179" i="1" l="1"/>
  <c r="BX179" i="1"/>
  <c r="BV179" i="1"/>
  <c r="BU180" i="1"/>
  <c r="BX180" i="1" l="1"/>
  <c r="BV180" i="1"/>
  <c r="BW180" i="1"/>
  <c r="BU181" i="1"/>
  <c r="BU182" i="1" l="1"/>
  <c r="BX181" i="1"/>
  <c r="BW181" i="1"/>
  <c r="BV181" i="1"/>
  <c r="BV182" i="1" l="1"/>
  <c r="BX182" i="1"/>
  <c r="BW182" i="1"/>
  <c r="BU183" i="1"/>
  <c r="BW183" i="1" l="1"/>
  <c r="BV183" i="1"/>
  <c r="BX183" i="1"/>
  <c r="BU184" i="1"/>
  <c r="BW184" i="1" l="1"/>
  <c r="BV184" i="1"/>
  <c r="BX184" i="1"/>
  <c r="BU185" i="1"/>
  <c r="BV185" i="1" l="1"/>
  <c r="BX185" i="1"/>
  <c r="BW185" i="1"/>
  <c r="BU186" i="1"/>
  <c r="BW186" i="1" l="1"/>
  <c r="BX186" i="1"/>
  <c r="BV186" i="1"/>
  <c r="BU187" i="1"/>
  <c r="BV187" i="1" l="1"/>
  <c r="BW187" i="1"/>
  <c r="BX187" i="1"/>
  <c r="BU188" i="1"/>
  <c r="BV188" i="1" l="1"/>
  <c r="BW188" i="1"/>
  <c r="BX188" i="1"/>
  <c r="BU189" i="1"/>
  <c r="BX189" i="1" l="1"/>
  <c r="BW189" i="1"/>
  <c r="BV189" i="1"/>
  <c r="BU190" i="1"/>
  <c r="DC1997" i="1"/>
  <c r="DC2105" i="1"/>
  <c r="DC2028" i="1"/>
  <c r="DC2110" i="1"/>
  <c r="DC2054" i="1"/>
  <c r="DC2084" i="1"/>
  <c r="DC2096" i="1"/>
  <c r="DC2072" i="1"/>
  <c r="DC2057" i="1"/>
  <c r="DC2016" i="1"/>
  <c r="DC2108" i="1"/>
  <c r="DC2017" i="1"/>
  <c r="DC2082" i="1"/>
  <c r="DC2088" i="1"/>
  <c r="DC2063" i="1"/>
  <c r="DC2035" i="1"/>
  <c r="DC2075" i="1"/>
  <c r="DC2114" i="1"/>
  <c r="DC2038" i="1"/>
  <c r="DC2012" i="1"/>
  <c r="DC2083" i="1"/>
  <c r="DC2004" i="1"/>
  <c r="DC2051" i="1"/>
  <c r="DC2037" i="1"/>
  <c r="DC2103" i="1"/>
  <c r="DC2053" i="1"/>
  <c r="DC2047" i="1"/>
  <c r="DC2049" i="1"/>
  <c r="DC2021" i="1"/>
  <c r="DC2090" i="1"/>
  <c r="DC2092" i="1"/>
  <c r="DC2091" i="1"/>
  <c r="DC2068" i="1"/>
  <c r="DC2081" i="1"/>
  <c r="DC2093" i="1"/>
  <c r="DC2062" i="1"/>
  <c r="DC2029" i="1"/>
  <c r="DC2052" i="1"/>
  <c r="DC2040" i="1"/>
  <c r="DC2019" i="1"/>
  <c r="DC2025" i="1"/>
  <c r="DC1994" i="1"/>
  <c r="DC2064" i="1"/>
  <c r="DC1998" i="1"/>
  <c r="DC2078" i="1"/>
  <c r="DC2039" i="1"/>
  <c r="DC2101" i="1"/>
  <c r="DC2069" i="1"/>
  <c r="DC2065" i="1"/>
  <c r="DC2046" i="1"/>
  <c r="DC2014" i="1"/>
  <c r="DC2020" i="1"/>
  <c r="DC2045" i="1"/>
  <c r="DC2098" i="1"/>
  <c r="DC2000" i="1"/>
  <c r="DC1996" i="1"/>
  <c r="DC2058" i="1"/>
  <c r="DC2066" i="1"/>
  <c r="DC2006" i="1"/>
  <c r="DC2107" i="1"/>
  <c r="DC2089" i="1"/>
  <c r="DC2059" i="1"/>
  <c r="DC2080" i="1"/>
  <c r="DC2050" i="1"/>
  <c r="DC2024" i="1"/>
  <c r="DC2015" i="1"/>
  <c r="DC2013" i="1"/>
  <c r="DC2097" i="1"/>
  <c r="DC2001" i="1"/>
  <c r="DC1995" i="1"/>
  <c r="DC1999" i="1"/>
  <c r="DC2073" i="1"/>
  <c r="DC2076" i="1"/>
  <c r="DC2099" i="1"/>
  <c r="DC2113" i="1"/>
  <c r="DC2010" i="1"/>
  <c r="DC2056" i="1"/>
  <c r="DC2031" i="1"/>
  <c r="DC2086" i="1"/>
  <c r="DC2077" i="1"/>
  <c r="DC2011" i="1"/>
  <c r="DC2030" i="1"/>
  <c r="DC2102" i="1"/>
  <c r="DC2087" i="1"/>
  <c r="DC2074" i="1"/>
  <c r="DC2112" i="1"/>
  <c r="DC2002" i="1"/>
  <c r="DC2043" i="1"/>
  <c r="DC2048" i="1"/>
  <c r="DC2032" i="1"/>
  <c r="DC2061" i="1"/>
  <c r="DC2079" i="1"/>
  <c r="DC2042" i="1"/>
  <c r="DC2109" i="1"/>
  <c r="DC2100" i="1"/>
  <c r="DC2027" i="1"/>
  <c r="DC2060" i="1"/>
  <c r="DC2036" i="1"/>
  <c r="DC2070" i="1"/>
  <c r="DC2095" i="1"/>
  <c r="DC2026" i="1"/>
  <c r="DC2022" i="1"/>
  <c r="DC2111" i="1"/>
  <c r="DC2094" i="1"/>
  <c r="DC2007" i="1"/>
  <c r="DC2044" i="1"/>
  <c r="DC2085" i="1"/>
  <c r="DC2003" i="1"/>
  <c r="DC2067" i="1"/>
  <c r="DC2009" i="1"/>
  <c r="DC2023" i="1"/>
  <c r="DC2008" i="1"/>
  <c r="DC2034" i="1"/>
  <c r="DC2041" i="1"/>
  <c r="DC2005" i="1"/>
  <c r="DC2033" i="1"/>
  <c r="DC2104" i="1"/>
  <c r="DC2106" i="1"/>
  <c r="DC2071" i="1"/>
  <c r="DC2055" i="1"/>
  <c r="DC2018" i="1"/>
  <c r="DC392" i="1"/>
  <c r="DC1993" i="1"/>
  <c r="DC1992" i="1"/>
  <c r="DC1991" i="1"/>
  <c r="DC1990" i="1"/>
  <c r="DC1989" i="1"/>
  <c r="DC1988" i="1"/>
  <c r="DC1987" i="1"/>
  <c r="DC1986" i="1"/>
  <c r="DC1985" i="1"/>
  <c r="DC1984" i="1"/>
  <c r="DC1983" i="1"/>
  <c r="DC1982" i="1"/>
  <c r="DC1981" i="1"/>
  <c r="DC1980" i="1"/>
  <c r="DC1979" i="1"/>
  <c r="DC1978" i="1"/>
  <c r="DC1977" i="1"/>
  <c r="DC1976" i="1"/>
  <c r="DC1975" i="1"/>
  <c r="DC1974" i="1"/>
  <c r="DC1973" i="1"/>
  <c r="DC1972" i="1"/>
  <c r="DC1971" i="1"/>
  <c r="DC1970" i="1"/>
  <c r="DC1969" i="1"/>
  <c r="DC1968" i="1"/>
  <c r="DC1967" i="1"/>
  <c r="DC1966" i="1"/>
  <c r="DC1965" i="1"/>
  <c r="DC1964" i="1"/>
  <c r="DC1963" i="1"/>
  <c r="DC1962" i="1"/>
  <c r="DC1961" i="1"/>
  <c r="DC1960" i="1"/>
  <c r="DC1959" i="1"/>
  <c r="DC1958" i="1"/>
  <c r="DC1957" i="1"/>
  <c r="DC1956" i="1"/>
  <c r="DC1955" i="1"/>
  <c r="DC1954" i="1"/>
  <c r="DC1953" i="1"/>
  <c r="DC1952" i="1"/>
  <c r="DC1951" i="1"/>
  <c r="DC1950" i="1"/>
  <c r="DC1949" i="1"/>
  <c r="DC1948" i="1"/>
  <c r="DC1947" i="1"/>
  <c r="DC1946" i="1"/>
  <c r="DC1945" i="1"/>
  <c r="DC1944" i="1"/>
  <c r="DC1943" i="1"/>
  <c r="DC1942" i="1"/>
  <c r="DC1941" i="1"/>
  <c r="DC1940" i="1"/>
  <c r="DC1939" i="1"/>
  <c r="DC1938" i="1"/>
  <c r="DC1937" i="1"/>
  <c r="DC1936" i="1"/>
  <c r="DC1935" i="1"/>
  <c r="DC1934" i="1"/>
  <c r="DC1933" i="1"/>
  <c r="DC1932" i="1"/>
  <c r="DC1931" i="1"/>
  <c r="DC1930" i="1"/>
  <c r="DC1929" i="1"/>
  <c r="DC1928" i="1"/>
  <c r="DC1927" i="1"/>
  <c r="DC1926" i="1"/>
  <c r="DC1925" i="1"/>
  <c r="DC1924" i="1"/>
  <c r="DC1923" i="1"/>
  <c r="DC1922" i="1"/>
  <c r="DC1921" i="1"/>
  <c r="DC1920" i="1"/>
  <c r="DC1919" i="1"/>
  <c r="DC1918" i="1"/>
  <c r="DC1917" i="1"/>
  <c r="DC1916" i="1"/>
  <c r="DC1915" i="1"/>
  <c r="DC1914" i="1"/>
  <c r="DC1913" i="1"/>
  <c r="DC1912" i="1"/>
  <c r="DC1911" i="1"/>
  <c r="DC1910" i="1"/>
  <c r="DC1909" i="1"/>
  <c r="DC1908" i="1"/>
  <c r="DC1907" i="1"/>
  <c r="DC1906" i="1"/>
  <c r="DC1905" i="1"/>
  <c r="DC1904" i="1"/>
  <c r="DC1903" i="1"/>
  <c r="DC1902" i="1"/>
  <c r="DC1901" i="1"/>
  <c r="DC1900" i="1"/>
  <c r="DC1899" i="1"/>
  <c r="DC1898" i="1"/>
  <c r="DC1897" i="1"/>
  <c r="DC1896" i="1"/>
  <c r="DC1895" i="1"/>
  <c r="DC1894" i="1"/>
  <c r="DC1893" i="1"/>
  <c r="DC1892" i="1"/>
  <c r="DC1891" i="1"/>
  <c r="DC1890" i="1"/>
  <c r="DC1889" i="1"/>
  <c r="DC1888" i="1"/>
  <c r="DC1887" i="1"/>
  <c r="DC1886" i="1"/>
  <c r="DC1885" i="1"/>
  <c r="DC1884" i="1"/>
  <c r="DC1883" i="1"/>
  <c r="DC1882" i="1"/>
  <c r="DC1881" i="1"/>
  <c r="DC1880" i="1"/>
  <c r="DC1879" i="1"/>
  <c r="DC1878" i="1"/>
  <c r="DC1877" i="1"/>
  <c r="DC1876" i="1"/>
  <c r="DC1875" i="1"/>
  <c r="DC1874" i="1"/>
  <c r="DC1873" i="1"/>
  <c r="DC1872" i="1"/>
  <c r="DC1871" i="1"/>
  <c r="DC1870" i="1"/>
  <c r="DC1869" i="1"/>
  <c r="DC1868" i="1"/>
  <c r="DC1867" i="1"/>
  <c r="DC1866" i="1"/>
  <c r="DC1865" i="1"/>
  <c r="DC1864" i="1"/>
  <c r="DC1863" i="1"/>
  <c r="DC1862" i="1"/>
  <c r="DC1861" i="1"/>
  <c r="DC1860" i="1"/>
  <c r="DC1859" i="1"/>
  <c r="DC1858" i="1"/>
  <c r="DC1857" i="1"/>
  <c r="DC1856" i="1"/>
  <c r="DC1855" i="1"/>
  <c r="DC1854" i="1"/>
  <c r="DC1853" i="1"/>
  <c r="DC1852" i="1"/>
  <c r="DC1851" i="1"/>
  <c r="DC1850" i="1"/>
  <c r="DC1849" i="1"/>
  <c r="DC1848" i="1"/>
  <c r="DC1847" i="1"/>
  <c r="DC1846" i="1"/>
  <c r="DC1845" i="1"/>
  <c r="DC1844" i="1"/>
  <c r="DC1843" i="1"/>
  <c r="DC1842" i="1"/>
  <c r="DC1841" i="1"/>
  <c r="DC1840" i="1"/>
  <c r="DC1839" i="1"/>
  <c r="DC1838" i="1"/>
  <c r="DC1837" i="1"/>
  <c r="DC1836" i="1"/>
  <c r="DC1835" i="1"/>
  <c r="DC1834" i="1"/>
  <c r="DC1833" i="1"/>
  <c r="DC1832" i="1"/>
  <c r="DC1831" i="1"/>
  <c r="DC1830" i="1"/>
  <c r="DC1829" i="1"/>
  <c r="DC1828" i="1"/>
  <c r="DC1827" i="1"/>
  <c r="DC1826" i="1"/>
  <c r="DC1825" i="1"/>
  <c r="DC1824" i="1"/>
  <c r="DC1823" i="1"/>
  <c r="DC1822" i="1"/>
  <c r="DC1821" i="1"/>
  <c r="DC1820" i="1"/>
  <c r="DC1819" i="1"/>
  <c r="DC1818" i="1"/>
  <c r="DC1817" i="1"/>
  <c r="DC1816" i="1"/>
  <c r="DC1815" i="1"/>
  <c r="DC1814" i="1"/>
  <c r="DC1813" i="1"/>
  <c r="DC1812" i="1"/>
  <c r="DC1811" i="1"/>
  <c r="DC1810" i="1"/>
  <c r="DC1809" i="1"/>
  <c r="DC1808" i="1"/>
  <c r="DC1807" i="1"/>
  <c r="DC1806" i="1"/>
  <c r="DC1805" i="1"/>
  <c r="DC1804" i="1"/>
  <c r="DC1803" i="1"/>
  <c r="DC1802" i="1"/>
  <c r="DC1801" i="1"/>
  <c r="DC1800" i="1"/>
  <c r="DC1799" i="1"/>
  <c r="DC1798" i="1"/>
  <c r="DC1797" i="1"/>
  <c r="DC1796" i="1"/>
  <c r="DC1795" i="1"/>
  <c r="DC1794" i="1"/>
  <c r="DC1793" i="1"/>
  <c r="DC1792" i="1"/>
  <c r="DC1791" i="1"/>
  <c r="DC1790" i="1"/>
  <c r="DC1789" i="1"/>
  <c r="DC1788" i="1"/>
  <c r="DC1787" i="1"/>
  <c r="DC1786" i="1"/>
  <c r="DC1785" i="1"/>
  <c r="DC1784" i="1"/>
  <c r="DC1783" i="1"/>
  <c r="DC1782" i="1"/>
  <c r="DC1781" i="1"/>
  <c r="DC1780" i="1"/>
  <c r="DC1779" i="1"/>
  <c r="DC1778" i="1"/>
  <c r="DC1777" i="1"/>
  <c r="DC1776" i="1"/>
  <c r="DC1775" i="1"/>
  <c r="DC1774" i="1"/>
  <c r="DC1773" i="1"/>
  <c r="DC1772" i="1"/>
  <c r="DC1771" i="1"/>
  <c r="DC1770" i="1"/>
  <c r="DC1769" i="1"/>
  <c r="DC1768" i="1"/>
  <c r="DC1767" i="1"/>
  <c r="DC1766" i="1"/>
  <c r="DC1765" i="1"/>
  <c r="DC1764" i="1"/>
  <c r="DC1763" i="1"/>
  <c r="DC1762" i="1"/>
  <c r="DC1761" i="1"/>
  <c r="DC1760" i="1"/>
  <c r="DC1759" i="1"/>
  <c r="DC1758" i="1"/>
  <c r="DC1757" i="1"/>
  <c r="DC1756" i="1"/>
  <c r="DC1755" i="1"/>
  <c r="DC1754" i="1"/>
  <c r="DC1753" i="1"/>
  <c r="DC1752" i="1"/>
  <c r="DC1751" i="1"/>
  <c r="DC1750" i="1"/>
  <c r="DC1749" i="1"/>
  <c r="DC1748" i="1"/>
  <c r="DC1747" i="1"/>
  <c r="DC1746" i="1"/>
  <c r="DC1745" i="1"/>
  <c r="DC1744" i="1"/>
  <c r="DC1743" i="1"/>
  <c r="DC1742" i="1"/>
  <c r="DC1741" i="1"/>
  <c r="DC1740" i="1"/>
  <c r="DC1739" i="1"/>
  <c r="DC1738" i="1"/>
  <c r="DC1737" i="1"/>
  <c r="DC1736" i="1"/>
  <c r="DC1735" i="1"/>
  <c r="DC1734" i="1"/>
  <c r="DC1733" i="1"/>
  <c r="DC1732" i="1"/>
  <c r="DC1731" i="1"/>
  <c r="DC1730" i="1"/>
  <c r="DC1729" i="1"/>
  <c r="DC1728" i="1"/>
  <c r="DC1727" i="1"/>
  <c r="DC1726" i="1"/>
  <c r="DC1725" i="1"/>
  <c r="DC1724" i="1"/>
  <c r="DC1723" i="1"/>
  <c r="DC1722" i="1"/>
  <c r="DC1721" i="1"/>
  <c r="DC1720" i="1"/>
  <c r="DC1719" i="1"/>
  <c r="DC1718" i="1"/>
  <c r="DC1717" i="1"/>
  <c r="DC1716" i="1"/>
  <c r="DC1715" i="1"/>
  <c r="DC1714" i="1"/>
  <c r="DC1713" i="1"/>
  <c r="DC1712" i="1"/>
  <c r="DC1711" i="1"/>
  <c r="DC1710" i="1"/>
  <c r="DC1709" i="1"/>
  <c r="DC1708" i="1"/>
  <c r="DC1707" i="1"/>
  <c r="DC1706" i="1"/>
  <c r="DC1705" i="1"/>
  <c r="DC1704" i="1"/>
  <c r="DC1703" i="1"/>
  <c r="DC1702" i="1"/>
  <c r="DC1701" i="1"/>
  <c r="DC1700" i="1"/>
  <c r="DC1699" i="1"/>
  <c r="DC1698" i="1"/>
  <c r="DC1697" i="1"/>
  <c r="DC1696" i="1"/>
  <c r="DC1695" i="1"/>
  <c r="DC1694" i="1"/>
  <c r="DC1693" i="1"/>
  <c r="DC1692" i="1"/>
  <c r="DC1691" i="1"/>
  <c r="DC1690" i="1"/>
  <c r="DC1689" i="1"/>
  <c r="DC1688" i="1"/>
  <c r="DC1687" i="1"/>
  <c r="DC1686" i="1"/>
  <c r="DC1685" i="1"/>
  <c r="DC1684" i="1"/>
  <c r="DC1683" i="1"/>
  <c r="DC1682" i="1"/>
  <c r="DC1681" i="1"/>
  <c r="DC1680" i="1"/>
  <c r="DC1679" i="1"/>
  <c r="DC1678" i="1"/>
  <c r="DC1677" i="1"/>
  <c r="DC1676" i="1"/>
  <c r="DC1675" i="1"/>
  <c r="DC1674" i="1"/>
  <c r="DC1673" i="1"/>
  <c r="DC1672" i="1"/>
  <c r="DC1671" i="1"/>
  <c r="DC1670" i="1"/>
  <c r="DC1669" i="1"/>
  <c r="DC1668" i="1"/>
  <c r="DC1667" i="1"/>
  <c r="DC1666" i="1"/>
  <c r="DC1665" i="1"/>
  <c r="DC1664" i="1"/>
  <c r="DC1663" i="1"/>
  <c r="DC1662" i="1"/>
  <c r="DC1661" i="1"/>
  <c r="DC1660" i="1"/>
  <c r="DC1659" i="1"/>
  <c r="DC1658" i="1"/>
  <c r="DC1657" i="1"/>
  <c r="DC1656" i="1"/>
  <c r="DC1655" i="1"/>
  <c r="DC1654" i="1"/>
  <c r="DC1653" i="1"/>
  <c r="DC1652" i="1"/>
  <c r="DC1651" i="1"/>
  <c r="DC1650" i="1"/>
  <c r="DC1649" i="1"/>
  <c r="DC1648" i="1"/>
  <c r="DC1647" i="1"/>
  <c r="DC1646" i="1"/>
  <c r="DC1645" i="1"/>
  <c r="DC1644" i="1"/>
  <c r="DC1643" i="1"/>
  <c r="DC1642" i="1"/>
  <c r="DC1641" i="1"/>
  <c r="DC1640" i="1"/>
  <c r="DC1639" i="1"/>
  <c r="DC1638" i="1"/>
  <c r="DC1637" i="1"/>
  <c r="DC1636" i="1"/>
  <c r="DC1635" i="1"/>
  <c r="DC1634" i="1"/>
  <c r="DC1633" i="1"/>
  <c r="DC1632" i="1"/>
  <c r="DC1631" i="1"/>
  <c r="DC1630" i="1"/>
  <c r="DC1629" i="1"/>
  <c r="DC1628" i="1"/>
  <c r="DC1627" i="1"/>
  <c r="DC1626" i="1"/>
  <c r="DC1625" i="1"/>
  <c r="DC1624" i="1"/>
  <c r="DC1623" i="1"/>
  <c r="DC1622" i="1"/>
  <c r="DC1621" i="1"/>
  <c r="DC1620" i="1"/>
  <c r="DC1619" i="1"/>
  <c r="DC1618" i="1"/>
  <c r="DC1617" i="1"/>
  <c r="DC1616" i="1"/>
  <c r="DC1615" i="1"/>
  <c r="DC1614" i="1"/>
  <c r="DC1613" i="1"/>
  <c r="DC1612" i="1"/>
  <c r="DC1611" i="1"/>
  <c r="DC1610" i="1"/>
  <c r="DC1609" i="1"/>
  <c r="DC1608" i="1"/>
  <c r="DC1607" i="1"/>
  <c r="DC1606" i="1"/>
  <c r="DC1605" i="1"/>
  <c r="DC1604" i="1"/>
  <c r="DC1603" i="1"/>
  <c r="DC1602" i="1"/>
  <c r="DC1601" i="1"/>
  <c r="DC1600" i="1"/>
  <c r="DC1599" i="1"/>
  <c r="DC1598" i="1"/>
  <c r="DC1597" i="1"/>
  <c r="DC1596" i="1"/>
  <c r="DC1595" i="1"/>
  <c r="DC1594" i="1"/>
  <c r="DC1593" i="1"/>
  <c r="DC1592" i="1"/>
  <c r="DC1591" i="1"/>
  <c r="DC1590" i="1"/>
  <c r="DC1589" i="1"/>
  <c r="DC1588" i="1"/>
  <c r="DC1587" i="1"/>
  <c r="DC1586" i="1"/>
  <c r="DC1585" i="1"/>
  <c r="DC1584" i="1"/>
  <c r="DC1583" i="1"/>
  <c r="DC1582" i="1"/>
  <c r="DC1581" i="1"/>
  <c r="DC1580" i="1"/>
  <c r="DC1579" i="1"/>
  <c r="DC1578" i="1"/>
  <c r="DC1577" i="1"/>
  <c r="DC1576" i="1"/>
  <c r="DC1575" i="1"/>
  <c r="DC1574" i="1"/>
  <c r="DC1573" i="1"/>
  <c r="DC1572" i="1"/>
  <c r="DC1571" i="1"/>
  <c r="DC1570" i="1"/>
  <c r="DC1569" i="1"/>
  <c r="DC1568" i="1"/>
  <c r="DC1567" i="1"/>
  <c r="DC1566" i="1"/>
  <c r="DC1565" i="1"/>
  <c r="DC1564" i="1"/>
  <c r="DC1563" i="1"/>
  <c r="DC1562" i="1"/>
  <c r="DC1561" i="1"/>
  <c r="DC1560" i="1"/>
  <c r="DC1559" i="1"/>
  <c r="DC1558" i="1"/>
  <c r="DC1557" i="1"/>
  <c r="DC1556" i="1"/>
  <c r="DC1555" i="1"/>
  <c r="DC1554" i="1"/>
  <c r="DC1553" i="1"/>
  <c r="DC1552" i="1"/>
  <c r="DC1551" i="1"/>
  <c r="DC1550" i="1"/>
  <c r="DC1549" i="1"/>
  <c r="DC1548" i="1"/>
  <c r="DC1547" i="1"/>
  <c r="DC1546" i="1"/>
  <c r="DC1545" i="1"/>
  <c r="DC1544" i="1"/>
  <c r="DC1543" i="1"/>
  <c r="DC1542" i="1"/>
  <c r="DC1541" i="1"/>
  <c r="DC1540" i="1"/>
  <c r="DC1539" i="1"/>
  <c r="DC1538" i="1"/>
  <c r="DC1537" i="1"/>
  <c r="DC1536" i="1"/>
  <c r="DC1535" i="1"/>
  <c r="DC1534" i="1"/>
  <c r="DC1533" i="1"/>
  <c r="DC1532" i="1"/>
  <c r="DC1531" i="1"/>
  <c r="DC1530" i="1"/>
  <c r="DC1529" i="1"/>
  <c r="DC1528" i="1"/>
  <c r="DC1527" i="1"/>
  <c r="DC1526" i="1"/>
  <c r="DC1525" i="1"/>
  <c r="DC1524" i="1"/>
  <c r="DC1523" i="1"/>
  <c r="DC1522" i="1"/>
  <c r="DC1521" i="1"/>
  <c r="DC1520" i="1"/>
  <c r="DC1519" i="1"/>
  <c r="DC1518" i="1"/>
  <c r="DC1517" i="1"/>
  <c r="DC1516" i="1"/>
  <c r="DC1515" i="1"/>
  <c r="DC1514" i="1"/>
  <c r="DC1513" i="1"/>
  <c r="DC1512" i="1"/>
  <c r="DC1511" i="1"/>
  <c r="DC1510" i="1"/>
  <c r="DC1509" i="1"/>
  <c r="DC1508" i="1"/>
  <c r="DC1507" i="1"/>
  <c r="DC1506" i="1"/>
  <c r="DC1505" i="1"/>
  <c r="DC1504" i="1"/>
  <c r="DC1503" i="1"/>
  <c r="DC1502" i="1"/>
  <c r="DC1501" i="1"/>
  <c r="DC1500" i="1"/>
  <c r="DC1499" i="1"/>
  <c r="DC1498" i="1"/>
  <c r="DC1497" i="1"/>
  <c r="DC1496" i="1"/>
  <c r="DC1495" i="1"/>
  <c r="DC1494" i="1"/>
  <c r="DC1493" i="1"/>
  <c r="DC1492" i="1"/>
  <c r="DC1491" i="1"/>
  <c r="DC1490" i="1"/>
  <c r="DC1489" i="1"/>
  <c r="DC1488" i="1"/>
  <c r="DC1487" i="1"/>
  <c r="DC1486" i="1"/>
  <c r="DC1485" i="1"/>
  <c r="DC1484" i="1"/>
  <c r="DC1483" i="1"/>
  <c r="DC1482" i="1"/>
  <c r="DC1481" i="1"/>
  <c r="DC1480" i="1"/>
  <c r="DC1479" i="1"/>
  <c r="DC1478" i="1"/>
  <c r="DC1477" i="1"/>
  <c r="DC1476" i="1"/>
  <c r="DC1475" i="1"/>
  <c r="DC1474" i="1"/>
  <c r="DC1473" i="1"/>
  <c r="DC1472" i="1"/>
  <c r="DC1471" i="1"/>
  <c r="DC1470" i="1"/>
  <c r="DC1469" i="1"/>
  <c r="DC1468" i="1"/>
  <c r="DC1467" i="1"/>
  <c r="DC1466" i="1"/>
  <c r="DC1465" i="1"/>
  <c r="DC1464" i="1"/>
  <c r="DC1463" i="1"/>
  <c r="DC1462" i="1"/>
  <c r="DC1461" i="1"/>
  <c r="DC1460" i="1"/>
  <c r="DC1459" i="1"/>
  <c r="DC1458" i="1"/>
  <c r="DC1457" i="1"/>
  <c r="DC1456" i="1"/>
  <c r="DC1455" i="1"/>
  <c r="DC1454" i="1"/>
  <c r="DC1453" i="1"/>
  <c r="DC1452" i="1"/>
  <c r="DC1451" i="1"/>
  <c r="DC1450" i="1"/>
  <c r="DC1449" i="1"/>
  <c r="DC1448" i="1"/>
  <c r="DC1447" i="1"/>
  <c r="DC1446" i="1"/>
  <c r="DC1445" i="1"/>
  <c r="DC1444" i="1"/>
  <c r="DC1443" i="1"/>
  <c r="DC1442" i="1"/>
  <c r="DC1441" i="1"/>
  <c r="DC1440" i="1"/>
  <c r="DC1439" i="1"/>
  <c r="DC1438" i="1"/>
  <c r="DC1437" i="1"/>
  <c r="DC1436" i="1"/>
  <c r="DC1435" i="1"/>
  <c r="DC1434" i="1"/>
  <c r="DC1433" i="1"/>
  <c r="DC1432" i="1"/>
  <c r="DC1431" i="1"/>
  <c r="DC1430" i="1"/>
  <c r="DC1429" i="1"/>
  <c r="DC1428" i="1"/>
  <c r="DC1427" i="1"/>
  <c r="DC1426" i="1"/>
  <c r="DC1425" i="1"/>
  <c r="DC1424" i="1"/>
  <c r="DC1423" i="1"/>
  <c r="DC1422" i="1"/>
  <c r="DC1421" i="1"/>
  <c r="DC1420" i="1"/>
  <c r="DC1419" i="1"/>
  <c r="DC1418" i="1"/>
  <c r="DC1417" i="1"/>
  <c r="DC1416" i="1"/>
  <c r="DC1415" i="1"/>
  <c r="DC1414" i="1"/>
  <c r="DC1413" i="1"/>
  <c r="DC1412" i="1"/>
  <c r="DC1411" i="1"/>
  <c r="DC1410" i="1"/>
  <c r="DC1409" i="1"/>
  <c r="DC1408" i="1"/>
  <c r="DC1407" i="1"/>
  <c r="DC1406" i="1"/>
  <c r="DC1405" i="1"/>
  <c r="DC1404" i="1"/>
  <c r="DC1403" i="1"/>
  <c r="DC1402" i="1"/>
  <c r="DC1401" i="1"/>
  <c r="DC1400" i="1"/>
  <c r="DC1399" i="1"/>
  <c r="DC1398" i="1"/>
  <c r="DC1397" i="1"/>
  <c r="DC1396" i="1"/>
  <c r="DC1395" i="1"/>
  <c r="DC1394" i="1"/>
  <c r="DC1393" i="1"/>
  <c r="DC1392" i="1"/>
  <c r="DC1391" i="1"/>
  <c r="DC1390" i="1"/>
  <c r="DC1389" i="1"/>
  <c r="DC1388" i="1"/>
  <c r="DC1387" i="1"/>
  <c r="DC1386" i="1"/>
  <c r="DC1385" i="1"/>
  <c r="DC1384" i="1"/>
  <c r="DC1383" i="1"/>
  <c r="DC1382" i="1"/>
  <c r="DC1381" i="1"/>
  <c r="DC1380" i="1"/>
  <c r="DC1379" i="1"/>
  <c r="DC1378" i="1"/>
  <c r="DC1377" i="1"/>
  <c r="DC1376" i="1"/>
  <c r="DC1375" i="1"/>
  <c r="DC1374" i="1"/>
  <c r="DC1373" i="1"/>
  <c r="DC1372" i="1"/>
  <c r="DC1371" i="1"/>
  <c r="DC1370" i="1"/>
  <c r="DC1369" i="1"/>
  <c r="DC1368" i="1"/>
  <c r="DC1367" i="1"/>
  <c r="DC1366" i="1"/>
  <c r="DC1365" i="1"/>
  <c r="DC1364" i="1"/>
  <c r="DC1363" i="1"/>
  <c r="DC1362" i="1"/>
  <c r="DC1361" i="1"/>
  <c r="DC1360" i="1"/>
  <c r="DC1359" i="1"/>
  <c r="DC1358" i="1"/>
  <c r="DC1357" i="1"/>
  <c r="DC1356" i="1"/>
  <c r="DC1355" i="1"/>
  <c r="DC1354" i="1"/>
  <c r="DC1353" i="1"/>
  <c r="DC1352" i="1"/>
  <c r="DC1351" i="1"/>
  <c r="DC1350" i="1"/>
  <c r="DC1349" i="1"/>
  <c r="DC1348" i="1"/>
  <c r="DC1347" i="1"/>
  <c r="DC1346" i="1"/>
  <c r="DC1345" i="1"/>
  <c r="DC1344" i="1"/>
  <c r="DC1343" i="1"/>
  <c r="DC1342" i="1"/>
  <c r="DC1341" i="1"/>
  <c r="DC1340" i="1"/>
  <c r="DC1339" i="1"/>
  <c r="DC1338" i="1"/>
  <c r="DC1337" i="1"/>
  <c r="DC1336" i="1"/>
  <c r="DC1335" i="1"/>
  <c r="DC1334" i="1"/>
  <c r="DC1333" i="1"/>
  <c r="DC1332" i="1"/>
  <c r="DC1331" i="1"/>
  <c r="DC1330" i="1"/>
  <c r="DC1329" i="1"/>
  <c r="DC1328" i="1"/>
  <c r="DC1327" i="1"/>
  <c r="DC1326" i="1"/>
  <c r="DC1325" i="1"/>
  <c r="DC1324" i="1"/>
  <c r="DC1323" i="1"/>
  <c r="DC1322" i="1"/>
  <c r="DC1321" i="1"/>
  <c r="DC1320" i="1"/>
  <c r="DC1319" i="1"/>
  <c r="DC1318" i="1"/>
  <c r="DC1317" i="1"/>
  <c r="DC1316" i="1"/>
  <c r="DC1315" i="1"/>
  <c r="DC1314" i="1"/>
  <c r="DC1313" i="1"/>
  <c r="DC1312" i="1"/>
  <c r="DC1311" i="1"/>
  <c r="DC1310" i="1"/>
  <c r="DC1309" i="1"/>
  <c r="DC1308" i="1"/>
  <c r="DC1307" i="1"/>
  <c r="DC1306" i="1"/>
  <c r="DC1305" i="1"/>
  <c r="DC1304" i="1"/>
  <c r="DC1303" i="1"/>
  <c r="DC1302" i="1"/>
  <c r="DC1301" i="1"/>
  <c r="DC1300" i="1"/>
  <c r="DC1299" i="1"/>
  <c r="DC1298" i="1"/>
  <c r="DC1297" i="1"/>
  <c r="DC1296" i="1"/>
  <c r="DC1295" i="1"/>
  <c r="DC1294" i="1"/>
  <c r="DC1293" i="1"/>
  <c r="DC1292" i="1"/>
  <c r="DC1291" i="1"/>
  <c r="DC1290" i="1"/>
  <c r="DC1289" i="1"/>
  <c r="DC1288" i="1"/>
  <c r="DC1287" i="1"/>
  <c r="DC1286" i="1"/>
  <c r="DC1285" i="1"/>
  <c r="DC1284" i="1"/>
  <c r="DC1283" i="1"/>
  <c r="DC1282" i="1"/>
  <c r="DC1281" i="1"/>
  <c r="DC1280" i="1"/>
  <c r="DC1279" i="1"/>
  <c r="DC1278" i="1"/>
  <c r="DC1277" i="1"/>
  <c r="DC1276" i="1"/>
  <c r="DC1275" i="1"/>
  <c r="DC1274" i="1"/>
  <c r="DC1273" i="1"/>
  <c r="DC1272" i="1"/>
  <c r="DC1271" i="1"/>
  <c r="DC1270" i="1"/>
  <c r="DC1269" i="1"/>
  <c r="DC1268" i="1"/>
  <c r="DC1267" i="1"/>
  <c r="DC1266" i="1"/>
  <c r="DC1265" i="1"/>
  <c r="DC1264" i="1"/>
  <c r="DC1263" i="1"/>
  <c r="DC1262" i="1"/>
  <c r="DC1261" i="1"/>
  <c r="DC1260" i="1"/>
  <c r="DC1259" i="1"/>
  <c r="DC1258" i="1"/>
  <c r="DC1257" i="1"/>
  <c r="DC1256" i="1"/>
  <c r="DC1255" i="1"/>
  <c r="DC1254" i="1"/>
  <c r="DC1253" i="1"/>
  <c r="DC1252" i="1"/>
  <c r="DC1251" i="1"/>
  <c r="DC1250" i="1"/>
  <c r="DC1249" i="1"/>
  <c r="DC1248" i="1"/>
  <c r="DC1247" i="1"/>
  <c r="DC1246" i="1"/>
  <c r="DC1245" i="1"/>
  <c r="DC1244" i="1"/>
  <c r="DC1243" i="1"/>
  <c r="DC1242" i="1"/>
  <c r="DC1241" i="1"/>
  <c r="DC1240" i="1"/>
  <c r="DC1239" i="1"/>
  <c r="DC1238" i="1"/>
  <c r="DC1237" i="1"/>
  <c r="DC1236" i="1"/>
  <c r="DC1235" i="1"/>
  <c r="DC1234" i="1"/>
  <c r="DC1233" i="1"/>
  <c r="DC1232" i="1"/>
  <c r="DC1231" i="1"/>
  <c r="DC1230" i="1"/>
  <c r="DC1229" i="1"/>
  <c r="DC1228" i="1"/>
  <c r="DC1227" i="1"/>
  <c r="DC1226" i="1"/>
  <c r="DC1225" i="1"/>
  <c r="DC1224" i="1"/>
  <c r="DC1223" i="1"/>
  <c r="DC1222" i="1"/>
  <c r="DC1221" i="1"/>
  <c r="DC1220" i="1"/>
  <c r="DC1219" i="1"/>
  <c r="DC1218" i="1"/>
  <c r="DC1217" i="1"/>
  <c r="DC1216" i="1"/>
  <c r="DC1215" i="1"/>
  <c r="DC1214" i="1"/>
  <c r="DC1213" i="1"/>
  <c r="DC1212" i="1"/>
  <c r="DC1211" i="1"/>
  <c r="DC1210" i="1"/>
  <c r="DC1209" i="1"/>
  <c r="DC1208" i="1"/>
  <c r="DC1207" i="1"/>
  <c r="DC1206" i="1"/>
  <c r="DC1205" i="1"/>
  <c r="DC1204" i="1"/>
  <c r="DC1203" i="1"/>
  <c r="DC1202" i="1"/>
  <c r="DC1201" i="1"/>
  <c r="DC1200" i="1"/>
  <c r="DC1199" i="1"/>
  <c r="DC1198" i="1"/>
  <c r="DC1197" i="1"/>
  <c r="DC1196" i="1"/>
  <c r="DC1195" i="1"/>
  <c r="DC1194" i="1"/>
  <c r="DC1193" i="1"/>
  <c r="DC1192" i="1"/>
  <c r="DC1191" i="1"/>
  <c r="DC1190" i="1"/>
  <c r="DC1189" i="1"/>
  <c r="DC1188" i="1"/>
  <c r="DC1187" i="1"/>
  <c r="DC1186" i="1"/>
  <c r="DC1185" i="1"/>
  <c r="DC1184" i="1"/>
  <c r="DC1183" i="1"/>
  <c r="DC1182" i="1"/>
  <c r="DC1181" i="1"/>
  <c r="DC1180" i="1"/>
  <c r="DC1179" i="1"/>
  <c r="DC1178" i="1"/>
  <c r="DC1177" i="1"/>
  <c r="DC1176" i="1"/>
  <c r="DC1175" i="1"/>
  <c r="DC1174" i="1"/>
  <c r="DC1173" i="1"/>
  <c r="DC1172" i="1"/>
  <c r="DC1171" i="1"/>
  <c r="DC1170" i="1"/>
  <c r="DC1169" i="1"/>
  <c r="DC1168" i="1"/>
  <c r="DC1167" i="1"/>
  <c r="DC1166" i="1"/>
  <c r="DC1165" i="1"/>
  <c r="DC1164" i="1"/>
  <c r="DC1163" i="1"/>
  <c r="DC1162" i="1"/>
  <c r="DC1161" i="1"/>
  <c r="DC1160" i="1"/>
  <c r="DC1159" i="1"/>
  <c r="DC1158" i="1"/>
  <c r="DC1157" i="1"/>
  <c r="DC1156" i="1"/>
  <c r="DC1155" i="1"/>
  <c r="DC1154" i="1"/>
  <c r="DC1153" i="1"/>
  <c r="DC1152" i="1"/>
  <c r="DC1151" i="1"/>
  <c r="DC1150" i="1"/>
  <c r="DC1149" i="1"/>
  <c r="DC1148" i="1"/>
  <c r="DC1147" i="1"/>
  <c r="DC1146" i="1"/>
  <c r="DC1145" i="1"/>
  <c r="DC1144" i="1"/>
  <c r="DC1143" i="1"/>
  <c r="DC1142" i="1"/>
  <c r="DC1141" i="1"/>
  <c r="DC1140" i="1"/>
  <c r="DC1139" i="1"/>
  <c r="DC1138" i="1"/>
  <c r="DC1137" i="1"/>
  <c r="DC1136" i="1"/>
  <c r="DC1135" i="1"/>
  <c r="DC1134" i="1"/>
  <c r="DC1133" i="1"/>
  <c r="DC1132" i="1"/>
  <c r="DC1131" i="1"/>
  <c r="DC1130" i="1"/>
  <c r="DC1129" i="1"/>
  <c r="DC1128" i="1"/>
  <c r="DC1127" i="1"/>
  <c r="DC1126" i="1"/>
  <c r="DC1125" i="1"/>
  <c r="DC1124" i="1"/>
  <c r="DC1123" i="1"/>
  <c r="DC1122" i="1"/>
  <c r="DC1121" i="1"/>
  <c r="DC1120" i="1"/>
  <c r="DC1119" i="1"/>
  <c r="DC1118" i="1"/>
  <c r="DC1117" i="1"/>
  <c r="DC1116" i="1"/>
  <c r="DC1115" i="1"/>
  <c r="DC1114" i="1"/>
  <c r="DC1113" i="1"/>
  <c r="DC1112" i="1"/>
  <c r="DC1111" i="1"/>
  <c r="DC1110" i="1"/>
  <c r="DC1109" i="1"/>
  <c r="DC1108" i="1"/>
  <c r="DC1107" i="1"/>
  <c r="DC1106" i="1"/>
  <c r="DC1105" i="1"/>
  <c r="DC1104" i="1"/>
  <c r="DC1103" i="1"/>
  <c r="DC1102" i="1"/>
  <c r="DC1101" i="1"/>
  <c r="DC1100" i="1"/>
  <c r="DC1099" i="1"/>
  <c r="DC1098" i="1"/>
  <c r="DC1097" i="1"/>
  <c r="DC1096" i="1"/>
  <c r="DC1095" i="1"/>
  <c r="DC1094" i="1"/>
  <c r="DC1093" i="1"/>
  <c r="DC1092" i="1"/>
  <c r="DC1091" i="1"/>
  <c r="DC1090" i="1"/>
  <c r="DC1089" i="1"/>
  <c r="DC1088" i="1"/>
  <c r="DC1087" i="1"/>
  <c r="DC1086" i="1"/>
  <c r="DC1085" i="1"/>
  <c r="DC1084" i="1"/>
  <c r="DC1083" i="1"/>
  <c r="DC1082" i="1"/>
  <c r="DC1081" i="1"/>
  <c r="DC1080" i="1"/>
  <c r="DC1079" i="1"/>
  <c r="DC1078" i="1"/>
  <c r="DC1077" i="1"/>
  <c r="DC1076" i="1"/>
  <c r="DC1075" i="1"/>
  <c r="DC1074" i="1"/>
  <c r="DC1073" i="1"/>
  <c r="DC1072" i="1"/>
  <c r="DC1071" i="1"/>
  <c r="DC1070" i="1"/>
  <c r="DC1069" i="1"/>
  <c r="DC1068" i="1"/>
  <c r="DC1067" i="1"/>
  <c r="DC1066" i="1"/>
  <c r="DC1065" i="1"/>
  <c r="DC1064" i="1"/>
  <c r="DC1063" i="1"/>
  <c r="DC1062" i="1"/>
  <c r="DC1061" i="1"/>
  <c r="DC1060" i="1"/>
  <c r="DC1059" i="1"/>
  <c r="DC1058" i="1"/>
  <c r="DC1057" i="1"/>
  <c r="DC1056" i="1"/>
  <c r="DC1055" i="1"/>
  <c r="DC1054" i="1"/>
  <c r="DC1053" i="1"/>
  <c r="DC1052" i="1"/>
  <c r="DC1051" i="1"/>
  <c r="DC1050" i="1"/>
  <c r="DC1049" i="1"/>
  <c r="DC1048" i="1"/>
  <c r="DC1047" i="1"/>
  <c r="DC1046" i="1"/>
  <c r="DC1045" i="1"/>
  <c r="DC1044" i="1"/>
  <c r="DC1043" i="1"/>
  <c r="DC1042" i="1"/>
  <c r="DC1041" i="1"/>
  <c r="DC1040" i="1"/>
  <c r="DC1039" i="1"/>
  <c r="DC1038" i="1"/>
  <c r="DC1037" i="1"/>
  <c r="DC1036" i="1"/>
  <c r="DC1035" i="1"/>
  <c r="DC1034" i="1"/>
  <c r="DC1033" i="1"/>
  <c r="DC1032" i="1"/>
  <c r="DC1031" i="1"/>
  <c r="DC1030" i="1"/>
  <c r="DC1029" i="1"/>
  <c r="DC1028" i="1"/>
  <c r="DC1027" i="1"/>
  <c r="DC1026" i="1"/>
  <c r="DC1025" i="1"/>
  <c r="DC1024" i="1"/>
  <c r="DC1023" i="1"/>
  <c r="DC1022" i="1"/>
  <c r="DC1021" i="1"/>
  <c r="DC1020" i="1"/>
  <c r="DC1019" i="1"/>
  <c r="DC1018" i="1"/>
  <c r="DC1017" i="1"/>
  <c r="DC1016" i="1"/>
  <c r="DC1015" i="1"/>
  <c r="DC1014" i="1"/>
  <c r="DC1013" i="1"/>
  <c r="DC1012" i="1"/>
  <c r="DC1011" i="1"/>
  <c r="DC1010" i="1"/>
  <c r="DC1009" i="1"/>
  <c r="DC1008" i="1"/>
  <c r="DC1007" i="1"/>
  <c r="DC1006" i="1"/>
  <c r="DC1005" i="1"/>
  <c r="DC1004" i="1"/>
  <c r="DC1003" i="1"/>
  <c r="DC1002" i="1"/>
  <c r="DC1001" i="1"/>
  <c r="DC1000" i="1"/>
  <c r="DC999" i="1"/>
  <c r="DC998" i="1"/>
  <c r="DC997" i="1"/>
  <c r="DC996" i="1"/>
  <c r="DC995" i="1"/>
  <c r="DC994" i="1"/>
  <c r="DC993" i="1"/>
  <c r="DC992" i="1"/>
  <c r="DC991" i="1"/>
  <c r="DC990" i="1"/>
  <c r="DC989" i="1"/>
  <c r="DC988" i="1"/>
  <c r="DC987" i="1"/>
  <c r="DC986" i="1"/>
  <c r="DC985" i="1"/>
  <c r="DC984" i="1"/>
  <c r="DC983" i="1"/>
  <c r="DC982" i="1"/>
  <c r="DC981" i="1"/>
  <c r="DC980" i="1"/>
  <c r="DC979" i="1"/>
  <c r="DC978" i="1"/>
  <c r="DC977" i="1"/>
  <c r="DC976" i="1"/>
  <c r="DC975" i="1"/>
  <c r="DC974" i="1"/>
  <c r="DC973" i="1"/>
  <c r="DC972" i="1"/>
  <c r="DC971" i="1"/>
  <c r="DC970" i="1"/>
  <c r="DC969" i="1"/>
  <c r="DC968" i="1"/>
  <c r="DC967" i="1"/>
  <c r="DC966" i="1"/>
  <c r="DC965" i="1"/>
  <c r="DC964" i="1"/>
  <c r="DC963" i="1"/>
  <c r="DC962" i="1"/>
  <c r="DC961" i="1"/>
  <c r="DC960" i="1"/>
  <c r="DC959" i="1"/>
  <c r="DC958" i="1"/>
  <c r="DC957" i="1"/>
  <c r="DC956" i="1"/>
  <c r="DC955" i="1"/>
  <c r="DC954" i="1"/>
  <c r="DC953" i="1"/>
  <c r="DC952" i="1"/>
  <c r="DC951" i="1"/>
  <c r="DC950" i="1"/>
  <c r="DC949" i="1"/>
  <c r="DC948" i="1"/>
  <c r="DC947" i="1"/>
  <c r="DC946" i="1"/>
  <c r="DC945" i="1"/>
  <c r="DC944" i="1"/>
  <c r="DC943" i="1"/>
  <c r="DC942" i="1"/>
  <c r="DC941" i="1"/>
  <c r="DC940" i="1"/>
  <c r="DC939" i="1"/>
  <c r="DC938" i="1"/>
  <c r="DC937" i="1"/>
  <c r="DC936" i="1"/>
  <c r="DC935" i="1"/>
  <c r="DC934" i="1"/>
  <c r="DC933" i="1"/>
  <c r="DC932" i="1"/>
  <c r="DC931" i="1"/>
  <c r="DC930" i="1"/>
  <c r="DC929" i="1"/>
  <c r="DC928" i="1"/>
  <c r="DC927" i="1"/>
  <c r="DC926" i="1"/>
  <c r="DC925" i="1"/>
  <c r="DC924" i="1"/>
  <c r="DC923" i="1"/>
  <c r="DC922" i="1"/>
  <c r="DC921" i="1"/>
  <c r="DC920" i="1"/>
  <c r="DC919" i="1"/>
  <c r="DC918" i="1"/>
  <c r="DC917" i="1"/>
  <c r="DC916" i="1"/>
  <c r="DC915" i="1"/>
  <c r="DC914" i="1"/>
  <c r="DC913" i="1"/>
  <c r="DC912" i="1"/>
  <c r="DC911" i="1"/>
  <c r="DC910" i="1"/>
  <c r="DC909" i="1"/>
  <c r="DC908" i="1"/>
  <c r="DC907" i="1"/>
  <c r="DC906" i="1"/>
  <c r="DC905" i="1"/>
  <c r="DC904" i="1"/>
  <c r="DC903" i="1"/>
  <c r="DC902" i="1"/>
  <c r="DC901" i="1"/>
  <c r="DC900" i="1"/>
  <c r="DC899" i="1"/>
  <c r="DC898" i="1"/>
  <c r="DC897" i="1"/>
  <c r="DC896" i="1"/>
  <c r="DC895" i="1"/>
  <c r="DC894" i="1"/>
  <c r="DC893" i="1"/>
  <c r="DC892" i="1"/>
  <c r="DC891" i="1"/>
  <c r="DC890" i="1"/>
  <c r="DC889" i="1"/>
  <c r="DC888" i="1"/>
  <c r="DC887" i="1"/>
  <c r="DC886" i="1"/>
  <c r="DC885" i="1"/>
  <c r="DC884" i="1"/>
  <c r="DC883" i="1"/>
  <c r="DC882" i="1"/>
  <c r="DC881" i="1"/>
  <c r="DC880" i="1"/>
  <c r="DC879" i="1"/>
  <c r="DC878" i="1"/>
  <c r="DC877" i="1"/>
  <c r="DC876" i="1"/>
  <c r="DC875" i="1"/>
  <c r="DC874" i="1"/>
  <c r="DC873" i="1"/>
  <c r="DC872" i="1"/>
  <c r="DC871" i="1"/>
  <c r="DC870" i="1"/>
  <c r="DC869" i="1"/>
  <c r="DC868" i="1"/>
  <c r="DC867" i="1"/>
  <c r="DC866" i="1"/>
  <c r="DC865" i="1"/>
  <c r="DC864" i="1"/>
  <c r="DC863" i="1"/>
  <c r="DC862" i="1"/>
  <c r="DC861" i="1"/>
  <c r="DC860" i="1"/>
  <c r="DC859" i="1"/>
  <c r="DC858" i="1"/>
  <c r="DC857" i="1"/>
  <c r="DC856" i="1"/>
  <c r="DC855" i="1"/>
  <c r="DC854" i="1"/>
  <c r="DC853" i="1"/>
  <c r="DC852" i="1"/>
  <c r="DC851" i="1"/>
  <c r="DC850" i="1"/>
  <c r="DC849" i="1"/>
  <c r="DC848" i="1"/>
  <c r="DC847" i="1"/>
  <c r="DC846" i="1"/>
  <c r="DC845" i="1"/>
  <c r="DC844" i="1"/>
  <c r="DC843" i="1"/>
  <c r="DC842" i="1"/>
  <c r="DC841" i="1"/>
  <c r="DC840" i="1"/>
  <c r="DC839" i="1"/>
  <c r="DC838" i="1"/>
  <c r="DC837" i="1"/>
  <c r="DC836" i="1"/>
  <c r="DC835" i="1"/>
  <c r="DC834" i="1"/>
  <c r="DC833" i="1"/>
  <c r="DC832" i="1"/>
  <c r="DC831" i="1"/>
  <c r="DC830" i="1"/>
  <c r="DC829" i="1"/>
  <c r="DC828" i="1"/>
  <c r="DC827" i="1"/>
  <c r="DC826" i="1"/>
  <c r="DC825" i="1"/>
  <c r="DC824" i="1"/>
  <c r="DC823" i="1"/>
  <c r="DC822" i="1"/>
  <c r="DC821" i="1"/>
  <c r="DC820" i="1"/>
  <c r="DC819" i="1"/>
  <c r="DC818" i="1"/>
  <c r="DC817" i="1"/>
  <c r="DC816" i="1"/>
  <c r="DC815" i="1"/>
  <c r="DC814" i="1"/>
  <c r="DC813" i="1"/>
  <c r="DC812" i="1"/>
  <c r="DC811" i="1"/>
  <c r="DC810" i="1"/>
  <c r="DC809" i="1"/>
  <c r="DC808" i="1"/>
  <c r="DC807" i="1"/>
  <c r="DC806" i="1"/>
  <c r="DC805" i="1"/>
  <c r="DC804" i="1"/>
  <c r="DC803" i="1"/>
  <c r="DC802" i="1"/>
  <c r="DC801" i="1"/>
  <c r="DC800" i="1"/>
  <c r="DC799" i="1"/>
  <c r="DC798" i="1"/>
  <c r="DC797" i="1"/>
  <c r="DC796" i="1"/>
  <c r="DC795" i="1"/>
  <c r="DC794" i="1"/>
  <c r="DC793" i="1"/>
  <c r="DC792" i="1"/>
  <c r="DC791" i="1"/>
  <c r="DC790" i="1"/>
  <c r="DC789" i="1"/>
  <c r="DC788" i="1"/>
  <c r="DC787" i="1"/>
  <c r="DC786" i="1"/>
  <c r="DC785" i="1"/>
  <c r="DC784" i="1"/>
  <c r="DC783" i="1"/>
  <c r="DC782" i="1"/>
  <c r="DC781" i="1"/>
  <c r="DC780" i="1"/>
  <c r="DC779" i="1"/>
  <c r="DC778" i="1"/>
  <c r="DC777" i="1"/>
  <c r="DC776" i="1"/>
  <c r="DC775" i="1"/>
  <c r="DC774" i="1"/>
  <c r="DC773" i="1"/>
  <c r="DC772" i="1"/>
  <c r="DC771" i="1"/>
  <c r="DC770" i="1"/>
  <c r="DC769" i="1"/>
  <c r="DC768" i="1"/>
  <c r="DC767" i="1"/>
  <c r="DC766" i="1"/>
  <c r="DC765" i="1"/>
  <c r="DC764" i="1"/>
  <c r="DC763" i="1"/>
  <c r="DC762" i="1"/>
  <c r="DC761" i="1"/>
  <c r="DC760" i="1"/>
  <c r="DC759" i="1"/>
  <c r="DC758" i="1"/>
  <c r="DC757" i="1"/>
  <c r="DC756" i="1"/>
  <c r="DC755" i="1"/>
  <c r="DC754" i="1"/>
  <c r="DC753" i="1"/>
  <c r="DC752" i="1"/>
  <c r="DC751" i="1"/>
  <c r="DC750" i="1"/>
  <c r="DC749" i="1"/>
  <c r="DC748" i="1"/>
  <c r="DC747" i="1"/>
  <c r="DC746" i="1"/>
  <c r="DC745" i="1"/>
  <c r="DC744" i="1"/>
  <c r="DC743" i="1"/>
  <c r="DC742" i="1"/>
  <c r="DC741" i="1"/>
  <c r="DC740" i="1"/>
  <c r="DC739" i="1"/>
  <c r="DC738" i="1"/>
  <c r="DC737" i="1"/>
  <c r="DC736" i="1"/>
  <c r="DC735" i="1"/>
  <c r="DC734" i="1"/>
  <c r="DC733" i="1"/>
  <c r="DC732" i="1"/>
  <c r="DC731" i="1"/>
  <c r="DC730" i="1"/>
  <c r="DC729" i="1"/>
  <c r="DC728" i="1"/>
  <c r="DC727" i="1"/>
  <c r="DC726" i="1"/>
  <c r="DC725" i="1"/>
  <c r="DC724" i="1"/>
  <c r="DC723" i="1"/>
  <c r="DC722" i="1"/>
  <c r="DC721" i="1"/>
  <c r="DC720" i="1"/>
  <c r="DC719" i="1"/>
  <c r="DC718" i="1"/>
  <c r="DC717" i="1"/>
  <c r="DC716" i="1"/>
  <c r="DC715" i="1"/>
  <c r="DC714" i="1"/>
  <c r="DC713" i="1"/>
  <c r="DC712" i="1"/>
  <c r="DC711" i="1"/>
  <c r="DC710" i="1"/>
  <c r="DC709" i="1"/>
  <c r="DC708" i="1"/>
  <c r="DC707" i="1"/>
  <c r="DC706" i="1"/>
  <c r="DC705" i="1"/>
  <c r="DC704" i="1"/>
  <c r="DC703" i="1"/>
  <c r="DC702" i="1"/>
  <c r="DC701" i="1"/>
  <c r="DC700" i="1"/>
  <c r="DC699" i="1"/>
  <c r="DC698" i="1"/>
  <c r="DC697" i="1"/>
  <c r="DC696" i="1"/>
  <c r="DC695" i="1"/>
  <c r="DC694" i="1"/>
  <c r="DC693" i="1"/>
  <c r="DC692" i="1"/>
  <c r="DC691" i="1"/>
  <c r="DC690" i="1"/>
  <c r="DC689" i="1"/>
  <c r="DC688" i="1"/>
  <c r="DC687" i="1"/>
  <c r="DC686" i="1"/>
  <c r="DC685" i="1"/>
  <c r="DC684" i="1"/>
  <c r="DC683" i="1"/>
  <c r="DC682" i="1"/>
  <c r="DC681" i="1"/>
  <c r="DC680" i="1"/>
  <c r="DC679" i="1"/>
  <c r="DC678" i="1"/>
  <c r="DC677" i="1"/>
  <c r="DC676" i="1"/>
  <c r="DC675" i="1"/>
  <c r="DC674" i="1"/>
  <c r="DC673" i="1"/>
  <c r="DC672" i="1"/>
  <c r="DC671" i="1"/>
  <c r="DC670" i="1"/>
  <c r="DC669" i="1"/>
  <c r="DC668" i="1"/>
  <c r="DC667" i="1"/>
  <c r="DC666" i="1"/>
  <c r="DC665" i="1"/>
  <c r="DC664" i="1"/>
  <c r="DC663" i="1"/>
  <c r="DC662" i="1"/>
  <c r="DC661" i="1"/>
  <c r="DC660" i="1"/>
  <c r="DC659" i="1"/>
  <c r="DC658" i="1"/>
  <c r="DC657" i="1"/>
  <c r="DC656" i="1"/>
  <c r="DC655" i="1"/>
  <c r="DC654" i="1"/>
  <c r="DC653" i="1"/>
  <c r="DC652" i="1"/>
  <c r="DC651" i="1"/>
  <c r="DC650" i="1"/>
  <c r="DC649" i="1"/>
  <c r="DC648" i="1"/>
  <c r="DC647" i="1"/>
  <c r="DC646" i="1"/>
  <c r="DC645" i="1"/>
  <c r="DC644" i="1"/>
  <c r="DC643" i="1"/>
  <c r="DC642" i="1"/>
  <c r="DC641" i="1"/>
  <c r="DC640" i="1"/>
  <c r="DC639" i="1"/>
  <c r="DC638" i="1"/>
  <c r="DC637" i="1"/>
  <c r="DC636" i="1"/>
  <c r="DC635" i="1"/>
  <c r="DC634" i="1"/>
  <c r="DC633" i="1"/>
  <c r="DC632" i="1"/>
  <c r="DC631" i="1"/>
  <c r="DC630" i="1"/>
  <c r="DC629" i="1"/>
  <c r="DC628" i="1"/>
  <c r="DC627" i="1"/>
  <c r="DC626" i="1"/>
  <c r="DC625" i="1"/>
  <c r="DC624" i="1"/>
  <c r="DC623" i="1"/>
  <c r="DC622" i="1"/>
  <c r="DC621" i="1"/>
  <c r="DC620" i="1"/>
  <c r="DC619" i="1"/>
  <c r="DC618" i="1"/>
  <c r="DC617" i="1"/>
  <c r="DC616" i="1"/>
  <c r="DC615" i="1"/>
  <c r="DC614" i="1"/>
  <c r="DC613" i="1"/>
  <c r="DC612" i="1"/>
  <c r="DC611" i="1"/>
  <c r="DC610" i="1"/>
  <c r="DC609" i="1"/>
  <c r="DC608" i="1"/>
  <c r="DC607" i="1"/>
  <c r="DC606" i="1"/>
  <c r="DC605" i="1"/>
  <c r="DC604" i="1"/>
  <c r="DC603" i="1"/>
  <c r="DC602" i="1"/>
  <c r="DC601" i="1"/>
  <c r="DC600" i="1"/>
  <c r="DC599" i="1"/>
  <c r="DC598" i="1"/>
  <c r="DC597" i="1"/>
  <c r="DC596" i="1"/>
  <c r="DC595" i="1"/>
  <c r="DC594" i="1"/>
  <c r="DC593" i="1"/>
  <c r="DC592" i="1"/>
  <c r="DC591" i="1"/>
  <c r="DC590" i="1"/>
  <c r="DC589" i="1"/>
  <c r="DC588" i="1"/>
  <c r="DC587" i="1"/>
  <c r="DC586" i="1"/>
  <c r="DC585" i="1"/>
  <c r="DC584" i="1"/>
  <c r="DC583" i="1"/>
  <c r="DC582" i="1"/>
  <c r="DC581" i="1"/>
  <c r="DC580" i="1"/>
  <c r="DC579" i="1"/>
  <c r="DC578" i="1"/>
  <c r="DC577" i="1"/>
  <c r="DC576" i="1"/>
  <c r="DC575" i="1"/>
  <c r="DC574" i="1"/>
  <c r="DC573" i="1"/>
  <c r="DC572" i="1"/>
  <c r="DC571" i="1"/>
  <c r="DC570" i="1"/>
  <c r="DC569" i="1"/>
  <c r="DC568" i="1"/>
  <c r="DC567" i="1"/>
  <c r="DC566" i="1"/>
  <c r="DC565" i="1"/>
  <c r="DC564" i="1"/>
  <c r="DC563" i="1"/>
  <c r="DC562" i="1"/>
  <c r="DC561" i="1"/>
  <c r="DC560" i="1"/>
  <c r="DC559" i="1"/>
  <c r="DC558" i="1"/>
  <c r="DC557" i="1"/>
  <c r="DC556" i="1"/>
  <c r="DC555" i="1"/>
  <c r="DC554" i="1"/>
  <c r="DC553" i="1"/>
  <c r="DC552" i="1"/>
  <c r="DC551" i="1"/>
  <c r="DC550" i="1"/>
  <c r="DC549" i="1"/>
  <c r="DC548" i="1"/>
  <c r="DC547" i="1"/>
  <c r="DC546" i="1"/>
  <c r="DC545" i="1"/>
  <c r="DC544" i="1"/>
  <c r="DC543" i="1"/>
  <c r="DC542" i="1"/>
  <c r="DC541" i="1"/>
  <c r="DC540" i="1"/>
  <c r="DC539" i="1"/>
  <c r="DC538" i="1"/>
  <c r="DC537" i="1"/>
  <c r="DC536" i="1"/>
  <c r="DC535" i="1"/>
  <c r="DC534" i="1"/>
  <c r="DC533" i="1"/>
  <c r="DC532" i="1"/>
  <c r="DC531" i="1"/>
  <c r="DC530" i="1"/>
  <c r="DC529" i="1"/>
  <c r="DC528" i="1"/>
  <c r="DC527" i="1"/>
  <c r="DC526" i="1"/>
  <c r="DC525" i="1"/>
  <c r="DC524" i="1"/>
  <c r="DC523" i="1"/>
  <c r="DC522" i="1"/>
  <c r="DC521" i="1"/>
  <c r="DC520" i="1"/>
  <c r="DC519" i="1"/>
  <c r="DC518" i="1"/>
  <c r="DC517" i="1"/>
  <c r="DC516" i="1"/>
  <c r="DC515" i="1"/>
  <c r="DC514" i="1"/>
  <c r="DC513" i="1"/>
  <c r="DC512" i="1"/>
  <c r="DC511" i="1"/>
  <c r="DC510" i="1"/>
  <c r="DC509" i="1"/>
  <c r="DC508" i="1"/>
  <c r="DC507" i="1"/>
  <c r="DC506" i="1"/>
  <c r="DC505" i="1"/>
  <c r="DC504" i="1"/>
  <c r="DC503" i="1"/>
  <c r="DC502" i="1"/>
  <c r="DC501" i="1"/>
  <c r="DC500" i="1"/>
  <c r="DC499" i="1"/>
  <c r="DC498" i="1"/>
  <c r="DC497" i="1"/>
  <c r="DC496" i="1"/>
  <c r="DC495" i="1"/>
  <c r="DC494" i="1"/>
  <c r="DC493" i="1"/>
  <c r="DC492" i="1"/>
  <c r="DC491" i="1"/>
  <c r="DC490" i="1"/>
  <c r="DC489" i="1"/>
  <c r="DC488" i="1"/>
  <c r="DC487" i="1"/>
  <c r="DC486" i="1"/>
  <c r="DC485" i="1"/>
  <c r="DC484" i="1"/>
  <c r="DC483" i="1"/>
  <c r="DC482" i="1"/>
  <c r="DC481" i="1"/>
  <c r="DC480" i="1"/>
  <c r="DC479" i="1"/>
  <c r="DC478" i="1"/>
  <c r="DC477" i="1"/>
  <c r="DC476" i="1"/>
  <c r="DC475" i="1"/>
  <c r="DC474" i="1"/>
  <c r="DC473" i="1"/>
  <c r="DC472" i="1"/>
  <c r="DC471" i="1"/>
  <c r="DC470" i="1"/>
  <c r="DC469" i="1"/>
  <c r="DC468" i="1"/>
  <c r="DC467" i="1"/>
  <c r="DC466" i="1"/>
  <c r="DC465" i="1"/>
  <c r="DC464" i="1"/>
  <c r="DC463" i="1"/>
  <c r="DC462" i="1"/>
  <c r="DC461" i="1"/>
  <c r="DC460" i="1"/>
  <c r="DC459" i="1"/>
  <c r="DC458" i="1"/>
  <c r="DC457" i="1"/>
  <c r="DC456" i="1"/>
  <c r="DC455" i="1"/>
  <c r="DC454" i="1"/>
  <c r="DC453" i="1"/>
  <c r="DC452" i="1"/>
  <c r="DC451" i="1"/>
  <c r="DC450" i="1"/>
  <c r="DC449" i="1"/>
  <c r="DC448" i="1"/>
  <c r="DC447" i="1"/>
  <c r="DC446" i="1"/>
  <c r="DC445" i="1"/>
  <c r="DC444" i="1"/>
  <c r="DC443" i="1"/>
  <c r="DC442" i="1"/>
  <c r="DC441" i="1"/>
  <c r="DC440" i="1"/>
  <c r="DC439" i="1"/>
  <c r="DC438" i="1"/>
  <c r="DC437" i="1"/>
  <c r="DC436" i="1"/>
  <c r="DC435" i="1"/>
  <c r="DC434" i="1"/>
  <c r="DC433" i="1"/>
  <c r="DC432" i="1"/>
  <c r="DC431" i="1"/>
  <c r="DC430" i="1"/>
  <c r="DC429" i="1"/>
  <c r="DC428" i="1"/>
  <c r="DC427" i="1"/>
  <c r="DC426" i="1"/>
  <c r="DC425" i="1"/>
  <c r="DC424" i="1"/>
  <c r="DC423" i="1"/>
  <c r="DC422" i="1"/>
  <c r="DC421" i="1"/>
  <c r="DC420" i="1"/>
  <c r="DC419" i="1"/>
  <c r="DC418" i="1"/>
  <c r="DC417" i="1"/>
  <c r="DC416" i="1"/>
  <c r="DC415" i="1"/>
  <c r="DC414" i="1"/>
  <c r="DC413" i="1"/>
  <c r="DC412" i="1"/>
  <c r="DC411" i="1"/>
  <c r="DC410" i="1"/>
  <c r="DC409" i="1"/>
  <c r="DC408" i="1"/>
  <c r="DC407" i="1"/>
  <c r="DC406" i="1"/>
  <c r="DC405" i="1"/>
  <c r="DC404" i="1"/>
  <c r="DC403" i="1"/>
  <c r="DC402" i="1"/>
  <c r="DC401" i="1"/>
  <c r="DC400" i="1"/>
  <c r="DC399" i="1"/>
  <c r="DC398" i="1"/>
  <c r="DC397" i="1"/>
  <c r="DC396" i="1"/>
  <c r="DC395" i="1"/>
  <c r="DC394" i="1"/>
  <c r="DC393" i="1"/>
  <c r="DC391" i="1" l="1"/>
  <c r="DC390" i="1" s="1"/>
  <c r="BX190" i="1"/>
  <c r="BV190" i="1"/>
  <c r="BW190" i="1"/>
  <c r="BU191" i="1"/>
  <c r="DC389" i="1"/>
  <c r="DD2018" i="1"/>
  <c r="DD464" i="1"/>
  <c r="DD548" i="1"/>
  <c r="DD632" i="1"/>
  <c r="DD716" i="1"/>
  <c r="DD800" i="1"/>
  <c r="DD884" i="1"/>
  <c r="DD968" i="1"/>
  <c r="DD1052" i="1"/>
  <c r="DD1136" i="1"/>
  <c r="DD1220" i="1"/>
  <c r="DD1304" i="1"/>
  <c r="DD1388" i="1"/>
  <c r="DD1472" i="1"/>
  <c r="DD1556" i="1"/>
  <c r="DD1640" i="1"/>
  <c r="DD1724" i="1"/>
  <c r="DD1808" i="1"/>
  <c r="DD1892" i="1"/>
  <c r="DD1976" i="1"/>
  <c r="DD422" i="1"/>
  <c r="DD506" i="1"/>
  <c r="DD590" i="1"/>
  <c r="DD674" i="1"/>
  <c r="DD758" i="1"/>
  <c r="DD842" i="1"/>
  <c r="DD926" i="1"/>
  <c r="DD1010" i="1"/>
  <c r="DD1094" i="1"/>
  <c r="DD1178" i="1"/>
  <c r="DD1262" i="1"/>
  <c r="DD1346" i="1"/>
  <c r="DD1430" i="1"/>
  <c r="DD1514" i="1"/>
  <c r="DD1598" i="1"/>
  <c r="DD1682" i="1"/>
  <c r="DD1766" i="1"/>
  <c r="DD1850" i="1"/>
  <c r="DD1934" i="1"/>
  <c r="DC388" i="1" l="1"/>
  <c r="DC387" i="1" s="1"/>
  <c r="BX191" i="1"/>
  <c r="BW191" i="1"/>
  <c r="BV191" i="1"/>
  <c r="BU192" i="1"/>
  <c r="DC386" i="1" l="1"/>
  <c r="DC385" i="1" s="1"/>
  <c r="BX192" i="1"/>
  <c r="BV192" i="1"/>
  <c r="BW192" i="1"/>
  <c r="BU193" i="1"/>
  <c r="DC384" i="1"/>
  <c r="DC383" i="1" s="1"/>
  <c r="DC381" i="1" l="1"/>
  <c r="DC380" i="1" s="1"/>
  <c r="DC382" i="1"/>
  <c r="BX193" i="1"/>
  <c r="BW193" i="1"/>
  <c r="BV193" i="1"/>
  <c r="BU194" i="1"/>
  <c r="DC379" i="1"/>
  <c r="DC378" i="1" s="1"/>
  <c r="DD380" i="1" l="1"/>
  <c r="BU195" i="1"/>
  <c r="BW194" i="1"/>
  <c r="BX194" i="1"/>
  <c r="BV194" i="1"/>
  <c r="DC377" i="1"/>
  <c r="DC376" i="1" s="1"/>
  <c r="BV195" i="1" l="1"/>
  <c r="BW195" i="1"/>
  <c r="BX195" i="1"/>
  <c r="BU196" i="1"/>
  <c r="DC375" i="1"/>
  <c r="DC374" i="1" s="1"/>
  <c r="DC373" i="1" s="1"/>
  <c r="DC372" i="1" s="1"/>
  <c r="DC336" i="1"/>
  <c r="DC335" i="1" s="1"/>
  <c r="BX196" i="1" l="1"/>
  <c r="BV196" i="1"/>
  <c r="BW196" i="1"/>
  <c r="BU197" i="1"/>
  <c r="DC371" i="1"/>
  <c r="DC370" i="1" s="1"/>
  <c r="DC369" i="1" s="1"/>
  <c r="DC368" i="1" s="1"/>
  <c r="DC345" i="1"/>
  <c r="DC367" i="1" l="1"/>
  <c r="DC366" i="1" s="1"/>
  <c r="DC365" i="1" s="1"/>
  <c r="DC364" i="1" s="1"/>
  <c r="DC363" i="1" s="1"/>
  <c r="DC362" i="1" s="1"/>
  <c r="DC361" i="1" s="1"/>
  <c r="DC360" i="1" s="1"/>
  <c r="DC359" i="1" s="1"/>
  <c r="BV197" i="1"/>
  <c r="BW197" i="1"/>
  <c r="BX197" i="1"/>
  <c r="BU198" i="1"/>
  <c r="DC358" i="1"/>
  <c r="DC357" i="1" s="1"/>
  <c r="DC314" i="1"/>
  <c r="DC223" i="1"/>
  <c r="DC355" i="1" l="1"/>
  <c r="DC356" i="1"/>
  <c r="BW198" i="1"/>
  <c r="BX198" i="1"/>
  <c r="BV198" i="1"/>
  <c r="BU199" i="1"/>
  <c r="DC346" i="1"/>
  <c r="DC297" i="1"/>
  <c r="DC196" i="1"/>
  <c r="DC354" i="1" l="1"/>
  <c r="DC353" i="1"/>
  <c r="DC352" i="1" s="1"/>
  <c r="DC351" i="1" s="1"/>
  <c r="BX199" i="1"/>
  <c r="BV199" i="1"/>
  <c r="BW199" i="1"/>
  <c r="BU200" i="1"/>
  <c r="DC294" i="1"/>
  <c r="DC324" i="1"/>
  <c r="DC323" i="1"/>
  <c r="DC177" i="1"/>
  <c r="DC349" i="1" l="1"/>
  <c r="DC348" i="1" s="1"/>
  <c r="DC350" i="1"/>
  <c r="DC347" i="1" s="1"/>
  <c r="DC344" i="1" s="1"/>
  <c r="DC343" i="1"/>
  <c r="DC332" i="1"/>
  <c r="BW200" i="1"/>
  <c r="BX200" i="1"/>
  <c r="BV200" i="1"/>
  <c r="BU201" i="1"/>
  <c r="DC342" i="1" l="1"/>
  <c r="DC341" i="1" s="1"/>
  <c r="DC334" i="1"/>
  <c r="DC329" i="1"/>
  <c r="BX201" i="1"/>
  <c r="BW201" i="1"/>
  <c r="BV201" i="1"/>
  <c r="BU202" i="1"/>
  <c r="DC340" i="1" l="1"/>
  <c r="DC339" i="1" s="1"/>
  <c r="DC333" i="1"/>
  <c r="BW202" i="1"/>
  <c r="BV202" i="1"/>
  <c r="BX202" i="1"/>
  <c r="BU203" i="1"/>
  <c r="DC338" i="1" l="1"/>
  <c r="DC311" i="1"/>
  <c r="DC309" i="1" s="1"/>
  <c r="DC308" i="1" s="1"/>
  <c r="DC320" i="1"/>
  <c r="BX203" i="1"/>
  <c r="BW203" i="1"/>
  <c r="BV203" i="1"/>
  <c r="BU204" i="1"/>
  <c r="DC306" i="1" l="1"/>
  <c r="DC305" i="1" s="1"/>
  <c r="DD338" i="1"/>
  <c r="DC337" i="1"/>
  <c r="DC299" i="1"/>
  <c r="BV204" i="1"/>
  <c r="BW204" i="1"/>
  <c r="BX204" i="1"/>
  <c r="BU205" i="1"/>
  <c r="DC280" i="1"/>
  <c r="DC253" i="1"/>
  <c r="DC331" i="1" l="1"/>
  <c r="DC330" i="1" s="1"/>
  <c r="DC328" i="1" s="1"/>
  <c r="DC327" i="1" s="1"/>
  <c r="DC292" i="1"/>
  <c r="DC291" i="1"/>
  <c r="BW205" i="1"/>
  <c r="BV205" i="1"/>
  <c r="BX205" i="1"/>
  <c r="BU206" i="1"/>
  <c r="DC326" i="1" l="1"/>
  <c r="DC325" i="1"/>
  <c r="DC322" i="1" s="1"/>
  <c r="DC321" i="1" s="1"/>
  <c r="DC319" i="1" s="1"/>
  <c r="DC282" i="1"/>
  <c r="DC281" i="1" s="1"/>
  <c r="DC277" i="1"/>
  <c r="DC273" i="1"/>
  <c r="BW206" i="1"/>
  <c r="BV206" i="1"/>
  <c r="BX206" i="1"/>
  <c r="BU207" i="1"/>
  <c r="DC317" i="1" l="1"/>
  <c r="DC316" i="1" s="1"/>
  <c r="DC315" i="1" s="1"/>
  <c r="DC318" i="1"/>
  <c r="DC302" i="1"/>
  <c r="DC301" i="1" s="1"/>
  <c r="DC276" i="1"/>
  <c r="DC275" i="1" s="1"/>
  <c r="DC272" i="1"/>
  <c r="DC271" i="1" s="1"/>
  <c r="BW207" i="1"/>
  <c r="BX207" i="1"/>
  <c r="BV207" i="1"/>
  <c r="BU208" i="1"/>
  <c r="DC313" i="1" l="1"/>
  <c r="DC307" i="1"/>
  <c r="DC298" i="1" s="1"/>
  <c r="BV208" i="1"/>
  <c r="BX208" i="1"/>
  <c r="BW208" i="1"/>
  <c r="BU209" i="1"/>
  <c r="DC251" i="1"/>
  <c r="DC300" i="1" l="1"/>
  <c r="DC296" i="1"/>
  <c r="DC290" i="1" s="1"/>
  <c r="BU210" i="1"/>
  <c r="BW209" i="1"/>
  <c r="BV209" i="1"/>
  <c r="BX209" i="1"/>
  <c r="DC148" i="1"/>
  <c r="DD296" i="1" l="1"/>
  <c r="DC288" i="1"/>
  <c r="DC248" i="1"/>
  <c r="DC247" i="1" s="1"/>
  <c r="DC246" i="1" s="1"/>
  <c r="DC245" i="1" s="1"/>
  <c r="DC244" i="1" s="1"/>
  <c r="DC239" i="1"/>
  <c r="DC238" i="1"/>
  <c r="BV210" i="1"/>
  <c r="BW210" i="1"/>
  <c r="BX210" i="1"/>
  <c r="BU211" i="1"/>
  <c r="DC287" i="1" l="1"/>
  <c r="DC279" i="1"/>
  <c r="DC278" i="1" s="1"/>
  <c r="DC268" i="1"/>
  <c r="DC274" i="1"/>
  <c r="DC261" i="1"/>
  <c r="DC260" i="1" s="1"/>
  <c r="DC259" i="1"/>
  <c r="DC258" i="1" s="1"/>
  <c r="DC237" i="1"/>
  <c r="DC235" i="1"/>
  <c r="BW211" i="1"/>
  <c r="BV211" i="1"/>
  <c r="BX211" i="1"/>
  <c r="BU212" i="1"/>
  <c r="DC285" i="1" l="1"/>
  <c r="DC284" i="1" s="1"/>
  <c r="DC283" i="1" s="1"/>
  <c r="DC286" i="1"/>
  <c r="DC264" i="1"/>
  <c r="DC263" i="1" s="1"/>
  <c r="DC257" i="1" s="1"/>
  <c r="DC269" i="1"/>
  <c r="DC265" i="1" s="1"/>
  <c r="DC256" i="1"/>
  <c r="DC255" i="1" s="1"/>
  <c r="BW212" i="1"/>
  <c r="BX212" i="1"/>
  <c r="BV212" i="1"/>
  <c r="BU213" i="1"/>
  <c r="DD254" i="1" l="1"/>
  <c r="DC252" i="1"/>
  <c r="DC250" i="1" s="1"/>
  <c r="DC249" i="1" s="1"/>
  <c r="DC233" i="1"/>
  <c r="DC224" i="1"/>
  <c r="DC228" i="1"/>
  <c r="DC215" i="1"/>
  <c r="DC214" i="1" s="1"/>
  <c r="BW213" i="1"/>
  <c r="BV213" i="1"/>
  <c r="BX213" i="1"/>
  <c r="BU214" i="1"/>
  <c r="DC243" i="1" l="1"/>
  <c r="DC242" i="1" s="1"/>
  <c r="DC241" i="1" s="1"/>
  <c r="DC230" i="1"/>
  <c r="DC219" i="1"/>
  <c r="DC220" i="1"/>
  <c r="BW214" i="1"/>
  <c r="BX214" i="1"/>
  <c r="BV214" i="1"/>
  <c r="BU215" i="1"/>
  <c r="DC236" i="1" l="1"/>
  <c r="DC234" i="1" s="1"/>
  <c r="DC208" i="1"/>
  <c r="DC197" i="1"/>
  <c r="BW215" i="1"/>
  <c r="BX215" i="1"/>
  <c r="BV215" i="1"/>
  <c r="BU216" i="1"/>
  <c r="DC222" i="1" l="1"/>
  <c r="DC221" i="1" s="1"/>
  <c r="DC218" i="1" s="1"/>
  <c r="DC217" i="1" s="1"/>
  <c r="DC216" i="1" s="1"/>
  <c r="DC232" i="1"/>
  <c r="DC231" i="1" s="1"/>
  <c r="DC229" i="1" s="1"/>
  <c r="DC226" i="1"/>
  <c r="DC225" i="1"/>
  <c r="DC213" i="1"/>
  <c r="DC212" i="1" s="1"/>
  <c r="DC210" i="1"/>
  <c r="DC209" i="1" s="1"/>
  <c r="DC204" i="1"/>
  <c r="DC193" i="1"/>
  <c r="BV216" i="1"/>
  <c r="BW216" i="1"/>
  <c r="BX216" i="1"/>
  <c r="BU217" i="1"/>
  <c r="DD212" i="1" l="1"/>
  <c r="DC207" i="1"/>
  <c r="DC206" i="1" s="1"/>
  <c r="DC205" i="1" s="1"/>
  <c r="DC203" i="1" s="1"/>
  <c r="DC202" i="1" s="1"/>
  <c r="DC201" i="1" s="1"/>
  <c r="DC183" i="1"/>
  <c r="BW217" i="1"/>
  <c r="BX217" i="1"/>
  <c r="BV217" i="1"/>
  <c r="BU218" i="1"/>
  <c r="DC200" i="1" l="1"/>
  <c r="DC199" i="1" s="1"/>
  <c r="DC198" i="1" s="1"/>
  <c r="BX218" i="1"/>
  <c r="BW218" i="1"/>
  <c r="BV218" i="1"/>
  <c r="BU219" i="1"/>
  <c r="DC195" i="1" l="1"/>
  <c r="DC194" i="1" s="1"/>
  <c r="DC192" i="1" s="1"/>
  <c r="DC189" i="1" s="1"/>
  <c r="DC188" i="1" s="1"/>
  <c r="DC187" i="1" s="1"/>
  <c r="DC184" i="1" s="1"/>
  <c r="DC168" i="1"/>
  <c r="DC171" i="1"/>
  <c r="DC167" i="1"/>
  <c r="BW219" i="1"/>
  <c r="BV219" i="1"/>
  <c r="BX219" i="1"/>
  <c r="BU220" i="1"/>
  <c r="DC182" i="1" l="1"/>
  <c r="DC181" i="1" s="1"/>
  <c r="DC172" i="1"/>
  <c r="DC169" i="1"/>
  <c r="DC166" i="1"/>
  <c r="DC162" i="1"/>
  <c r="BV220" i="1"/>
  <c r="BX220" i="1"/>
  <c r="BW220" i="1"/>
  <c r="BU221" i="1"/>
  <c r="DC180" i="1" l="1"/>
  <c r="DC179" i="1"/>
  <c r="DC178" i="1" s="1"/>
  <c r="DC176" i="1" s="1"/>
  <c r="DC175" i="1" s="1"/>
  <c r="DC165" i="1"/>
  <c r="DC164" i="1" s="1"/>
  <c r="DC161" i="1"/>
  <c r="DC156" i="1"/>
  <c r="DC131" i="1"/>
  <c r="BW221" i="1"/>
  <c r="BX221" i="1"/>
  <c r="BV221" i="1"/>
  <c r="BU222" i="1"/>
  <c r="DC174" i="1" l="1"/>
  <c r="DC173" i="1" s="1"/>
  <c r="DC170" i="1" s="1"/>
  <c r="DC163" i="1"/>
  <c r="DC160" i="1"/>
  <c r="DC159" i="1" s="1"/>
  <c r="BU223" i="1"/>
  <c r="BW222" i="1"/>
  <c r="BV222" i="1"/>
  <c r="BX222" i="1"/>
  <c r="DD170" i="1" l="1"/>
  <c r="DC158" i="1"/>
  <c r="DC157" i="1" s="1"/>
  <c r="DC155" i="1" s="1"/>
  <c r="DC154" i="1" s="1"/>
  <c r="DC153" i="1" s="1"/>
  <c r="BX223" i="1"/>
  <c r="BW223" i="1"/>
  <c r="BV223" i="1"/>
  <c r="BU224" i="1"/>
  <c r="DC152" i="1" l="1"/>
  <c r="DC151" i="1" s="1"/>
  <c r="DC150" i="1"/>
  <c r="DC147" i="1"/>
  <c r="BV224" i="1"/>
  <c r="BX224" i="1"/>
  <c r="BW224" i="1"/>
  <c r="BU225" i="1"/>
  <c r="DC149" i="1" l="1"/>
  <c r="DC145" i="1" s="1"/>
  <c r="DC141" i="1" s="1"/>
  <c r="DC140" i="1" s="1"/>
  <c r="BV225" i="1"/>
  <c r="BX225" i="1"/>
  <c r="BW225" i="1"/>
  <c r="BU226" i="1"/>
  <c r="DC139" i="1" l="1"/>
  <c r="DC138" i="1" s="1"/>
  <c r="DC137" i="1" s="1"/>
  <c r="DC136" i="1" s="1"/>
  <c r="DC135" i="1" s="1"/>
  <c r="DC134" i="1" s="1"/>
  <c r="DC133" i="1"/>
  <c r="DC132" i="1" s="1"/>
  <c r="BW226" i="1"/>
  <c r="BX226" i="1"/>
  <c r="BV226" i="1"/>
  <c r="BU227" i="1"/>
  <c r="DC130" i="1" l="1"/>
  <c r="DC90" i="1"/>
  <c r="DC129" i="1"/>
  <c r="DC124" i="1"/>
  <c r="DC105" i="1"/>
  <c r="DC88" i="1"/>
  <c r="DC89" i="1"/>
  <c r="DC81" i="1"/>
  <c r="BX227" i="1"/>
  <c r="BW227" i="1"/>
  <c r="BV227" i="1"/>
  <c r="BU228" i="1"/>
  <c r="DC128" i="1" l="1"/>
  <c r="DD128" i="1" s="1"/>
  <c r="DC127" i="1"/>
  <c r="DC126" i="1" s="1"/>
  <c r="DC69" i="1"/>
  <c r="DC68" i="1"/>
  <c r="BV228" i="1"/>
  <c r="BW228" i="1"/>
  <c r="BX228" i="1"/>
  <c r="BU229" i="1"/>
  <c r="DC12" i="1"/>
  <c r="DC123" i="1" l="1"/>
  <c r="DC122" i="1" s="1"/>
  <c r="DC125" i="1"/>
  <c r="DC116" i="1"/>
  <c r="DC99" i="1"/>
  <c r="DC97" i="1"/>
  <c r="DC96" i="1" s="1"/>
  <c r="DC95" i="1" s="1"/>
  <c r="DC58" i="1"/>
  <c r="DC45" i="1"/>
  <c r="BX229" i="1"/>
  <c r="BV229" i="1"/>
  <c r="BW229" i="1"/>
  <c r="BU230" i="1"/>
  <c r="DC118" i="1" l="1"/>
  <c r="DC117" i="1" s="1"/>
  <c r="DC115" i="1" s="1"/>
  <c r="DC114" i="1" s="1"/>
  <c r="DC121" i="1"/>
  <c r="DC113" i="1"/>
  <c r="DC107" i="1"/>
  <c r="DC94" i="1"/>
  <c r="DC37" i="1"/>
  <c r="BW230" i="1"/>
  <c r="BV230" i="1"/>
  <c r="BX230" i="1"/>
  <c r="BU231" i="1"/>
  <c r="DC112" i="1" l="1"/>
  <c r="DC111" i="1" s="1"/>
  <c r="DC108" i="1"/>
  <c r="DC110" i="1"/>
  <c r="DC93" i="1"/>
  <c r="DC87" i="1" s="1"/>
  <c r="DC35" i="1"/>
  <c r="DC9" i="1"/>
  <c r="BX231" i="1"/>
  <c r="BW231" i="1"/>
  <c r="BV231" i="1"/>
  <c r="BU232" i="1"/>
  <c r="DC109" i="1" l="1"/>
  <c r="DC106" i="1" s="1"/>
  <c r="DC100" i="1" s="1"/>
  <c r="DC98" i="1" s="1"/>
  <c r="DC33" i="1"/>
  <c r="DC86" i="1"/>
  <c r="DC80" i="1"/>
  <c r="DC40" i="1"/>
  <c r="DC39" i="1"/>
  <c r="BU233" i="1"/>
  <c r="BX232" i="1"/>
  <c r="BV232" i="1"/>
  <c r="BW232" i="1"/>
  <c r="DD86" i="1" l="1"/>
  <c r="DC85" i="1"/>
  <c r="DC84" i="1" s="1"/>
  <c r="BV233" i="1"/>
  <c r="BX233" i="1"/>
  <c r="BW233" i="1"/>
  <c r="BU234" i="1"/>
  <c r="DC77" i="1" l="1"/>
  <c r="DC83" i="1"/>
  <c r="DC82" i="1" s="1"/>
  <c r="DC79" i="1"/>
  <c r="DC65" i="1"/>
  <c r="BV234" i="1"/>
  <c r="BW234" i="1"/>
  <c r="BX234" i="1"/>
  <c r="BU235" i="1"/>
  <c r="DC78" i="1" l="1"/>
  <c r="DC76" i="1"/>
  <c r="DC75" i="1" s="1"/>
  <c r="DC48" i="1"/>
  <c r="BX235" i="1"/>
  <c r="BW235" i="1"/>
  <c r="BV235" i="1"/>
  <c r="BU236" i="1"/>
  <c r="DC73" i="1" l="1"/>
  <c r="DC72" i="1" s="1"/>
  <c r="DC74" i="1"/>
  <c r="DC61" i="1"/>
  <c r="DC47" i="1"/>
  <c r="DC46" i="1" s="1"/>
  <c r="BX236" i="1"/>
  <c r="BV236" i="1"/>
  <c r="BW236" i="1"/>
  <c r="BU237" i="1"/>
  <c r="DC67" i="1" l="1"/>
  <c r="DC71" i="1"/>
  <c r="DC66" i="1"/>
  <c r="DC64" i="1" s="1"/>
  <c r="DC63" i="1" s="1"/>
  <c r="DC62" i="1" s="1"/>
  <c r="DC60" i="1" s="1"/>
  <c r="DC55" i="1"/>
  <c r="DC30" i="1"/>
  <c r="DC29" i="1" s="1"/>
  <c r="BW237" i="1"/>
  <c r="BV237" i="1"/>
  <c r="BX237" i="1"/>
  <c r="BU238" i="1"/>
  <c r="DC57" i="1" l="1"/>
  <c r="DC59" i="1"/>
  <c r="DC56" i="1"/>
  <c r="DC54" i="1"/>
  <c r="DC24" i="1"/>
  <c r="DC25" i="1"/>
  <c r="BX238" i="1"/>
  <c r="BV238" i="1"/>
  <c r="BW238" i="1"/>
  <c r="BU239" i="1"/>
  <c r="DC53" i="1" l="1"/>
  <c r="DC51" i="1" s="1"/>
  <c r="BW239" i="1"/>
  <c r="BX239" i="1"/>
  <c r="BV239" i="1"/>
  <c r="BU240" i="1"/>
  <c r="DC52" i="1" l="1"/>
  <c r="BX240" i="1"/>
  <c r="BW240" i="1"/>
  <c r="BV240" i="1"/>
  <c r="BU241" i="1"/>
  <c r="DC50" i="1" l="1"/>
  <c r="DC49" i="1" s="1"/>
  <c r="DC43" i="1"/>
  <c r="DC44" i="1"/>
  <c r="DC42" i="1"/>
  <c r="DC41" i="1" s="1"/>
  <c r="BV241" i="1"/>
  <c r="BX241" i="1"/>
  <c r="BW241" i="1"/>
  <c r="BU242" i="1"/>
  <c r="DD44" i="1" l="1"/>
  <c r="DC38" i="1"/>
  <c r="BW242" i="1"/>
  <c r="BX242" i="1"/>
  <c r="BV242" i="1"/>
  <c r="BU243" i="1"/>
  <c r="DC22" i="1" l="1"/>
  <c r="DC36" i="1"/>
  <c r="BW243" i="1"/>
  <c r="BV243" i="1"/>
  <c r="BX243" i="1"/>
  <c r="BU244" i="1"/>
  <c r="DC32" i="1" l="1"/>
  <c r="DC34" i="1"/>
  <c r="DC28" i="1"/>
  <c r="DC31" i="1"/>
  <c r="DC23" i="1" s="1"/>
  <c r="DC2" i="1"/>
  <c r="DC4" i="1"/>
  <c r="BW244" i="1"/>
  <c r="BV244" i="1"/>
  <c r="BX244" i="1"/>
  <c r="BU245" i="1"/>
  <c r="DC27" i="1" l="1"/>
  <c r="DC26" i="1"/>
  <c r="DC21" i="1" s="1"/>
  <c r="DC20" i="1" s="1"/>
  <c r="DC19" i="1"/>
  <c r="DC6" i="1"/>
  <c r="BX245" i="1"/>
  <c r="BW245" i="1"/>
  <c r="BV245" i="1"/>
  <c r="BU246" i="1"/>
  <c r="DC18" i="1" l="1"/>
  <c r="DC17" i="1"/>
  <c r="DC16" i="1" s="1"/>
  <c r="DC15" i="1" s="1"/>
  <c r="BV246" i="1"/>
  <c r="BX246" i="1"/>
  <c r="BW246" i="1"/>
  <c r="BU247" i="1"/>
  <c r="DC14" i="1" l="1"/>
  <c r="DC11" i="1" s="1"/>
  <c r="BW247" i="1"/>
  <c r="BV247" i="1"/>
  <c r="BX247" i="1"/>
  <c r="BU248" i="1"/>
  <c r="DC13" i="1" l="1"/>
  <c r="BV248" i="1"/>
  <c r="BX248" i="1"/>
  <c r="BW248" i="1"/>
  <c r="BU249" i="1"/>
  <c r="DC10" i="1" l="1"/>
  <c r="DC8" i="1" s="1"/>
  <c r="BX249" i="1"/>
  <c r="BW249" i="1"/>
  <c r="BV249" i="1"/>
  <c r="BU250" i="1"/>
  <c r="DC7" i="1" l="1"/>
  <c r="DC5" i="1" s="1"/>
  <c r="DC3" i="1"/>
  <c r="BU251" i="1"/>
  <c r="BW250" i="1"/>
  <c r="BV250" i="1"/>
  <c r="BX250" i="1"/>
  <c r="DD2" i="1" l="1"/>
  <c r="DE2" i="1" s="1"/>
  <c r="C12" i="4" s="1"/>
  <c r="J26" i="4" s="1"/>
  <c r="BV251" i="1"/>
  <c r="BX251" i="1"/>
  <c r="BW251" i="1"/>
  <c r="BU252" i="1"/>
  <c r="AQ7" i="4" l="1"/>
  <c r="AN7" i="4" s="1"/>
  <c r="AN13" i="4" s="1"/>
  <c r="AN1" i="4" s="1"/>
  <c r="B12" i="4"/>
  <c r="I10" i="4" s="1"/>
  <c r="B6" i="4"/>
  <c r="BV252" i="1"/>
  <c r="BW252" i="1"/>
  <c r="BX252" i="1"/>
  <c r="BU253" i="1"/>
  <c r="I11" i="4" l="1"/>
  <c r="I12" i="4"/>
  <c r="I13" i="4"/>
  <c r="B13" i="4"/>
  <c r="I9" i="4"/>
  <c r="BX253" i="1"/>
  <c r="BW253" i="1"/>
  <c r="BV253" i="1"/>
  <c r="BU254" i="1"/>
  <c r="BW254" i="1" l="1"/>
  <c r="BV254" i="1"/>
  <c r="BX254" i="1"/>
  <c r="BU255" i="1"/>
  <c r="BW255" i="1" l="1"/>
  <c r="BV255" i="1"/>
  <c r="BX255" i="1"/>
  <c r="BU256" i="1"/>
  <c r="BX256" i="1" l="1"/>
  <c r="BW256" i="1"/>
  <c r="BV256" i="1"/>
  <c r="BU257" i="1"/>
  <c r="BV257" i="1" l="1"/>
  <c r="BW257" i="1"/>
  <c r="BX257" i="1"/>
  <c r="BU258" i="1"/>
  <c r="BV258" i="1" l="1"/>
  <c r="BX258" i="1"/>
  <c r="BW258" i="1"/>
  <c r="BU259" i="1"/>
  <c r="BV259" i="1" l="1"/>
  <c r="BX259" i="1"/>
  <c r="BW259" i="1"/>
  <c r="BU260" i="1"/>
  <c r="BV260" i="1" l="1"/>
  <c r="BW260" i="1"/>
  <c r="BX260" i="1"/>
  <c r="BU261" i="1"/>
  <c r="BV261" i="1" l="1"/>
  <c r="BW261" i="1"/>
  <c r="BX261" i="1"/>
  <c r="BU262" i="1"/>
  <c r="BW262" i="1" l="1"/>
  <c r="BV262" i="1"/>
  <c r="BX262" i="1"/>
  <c r="BU263" i="1"/>
  <c r="BV263" i="1" l="1"/>
  <c r="BX263" i="1"/>
  <c r="BW263" i="1"/>
  <c r="BU264" i="1"/>
  <c r="BV264" i="1" l="1"/>
  <c r="BX264" i="1"/>
  <c r="BW264" i="1"/>
  <c r="BU265" i="1"/>
  <c r="BW265" i="1" l="1"/>
  <c r="BX265" i="1"/>
  <c r="BV265" i="1"/>
  <c r="BU266" i="1"/>
  <c r="BX266" i="1" l="1"/>
  <c r="BV266" i="1"/>
  <c r="BW266" i="1"/>
  <c r="BU267" i="1"/>
  <c r="BX267" i="1" l="1"/>
  <c r="BW267" i="1"/>
  <c r="BV267" i="1"/>
  <c r="BU268" i="1"/>
  <c r="BU269" i="1" l="1"/>
  <c r="BV268" i="1"/>
  <c r="BW268" i="1"/>
  <c r="BX268" i="1"/>
  <c r="BV269" i="1" l="1"/>
  <c r="BW269" i="1"/>
  <c r="BX269" i="1"/>
  <c r="BU270" i="1"/>
  <c r="BX270" i="1" l="1"/>
  <c r="BW270" i="1"/>
  <c r="BV270" i="1"/>
  <c r="BU271" i="1"/>
  <c r="BW271" i="1" l="1"/>
  <c r="BV271" i="1"/>
  <c r="BX271" i="1"/>
  <c r="BU272" i="1"/>
  <c r="BX272" i="1" l="1"/>
  <c r="BW272" i="1"/>
  <c r="BV272" i="1"/>
  <c r="BU273" i="1"/>
  <c r="BX273" i="1" l="1"/>
  <c r="BW273" i="1"/>
  <c r="BV273" i="1"/>
  <c r="BU274" i="1"/>
  <c r="BV274" i="1" l="1"/>
  <c r="BW274" i="1"/>
  <c r="BX274" i="1"/>
  <c r="BU275" i="1"/>
  <c r="BX275" i="1" l="1"/>
  <c r="BW275" i="1"/>
  <c r="BV275" i="1"/>
  <c r="BU276" i="1"/>
  <c r="BV276" i="1" l="1"/>
  <c r="BW276" i="1"/>
  <c r="BX276" i="1"/>
  <c r="BU277" i="1"/>
  <c r="BX277" i="1" l="1"/>
  <c r="BW277" i="1"/>
  <c r="BV277" i="1"/>
  <c r="BU278" i="1"/>
  <c r="BW278" i="1" l="1"/>
  <c r="BX278" i="1"/>
  <c r="BV278" i="1"/>
  <c r="BU279" i="1"/>
  <c r="BX279" i="1" l="1"/>
  <c r="BW279" i="1"/>
  <c r="BV279" i="1"/>
  <c r="BU280" i="1"/>
  <c r="BW280" i="1" l="1"/>
  <c r="BX280" i="1"/>
  <c r="BV280" i="1"/>
  <c r="BU281" i="1"/>
  <c r="BV281" i="1" l="1"/>
  <c r="BW281" i="1"/>
  <c r="BX281" i="1"/>
  <c r="BU282" i="1"/>
  <c r="BW282" i="1" l="1"/>
  <c r="BV282" i="1"/>
  <c r="BX282" i="1"/>
  <c r="BU283" i="1"/>
  <c r="BV283" i="1" l="1"/>
  <c r="BW283" i="1"/>
  <c r="BX283" i="1"/>
  <c r="BU284" i="1"/>
  <c r="BW284" i="1" l="1"/>
  <c r="BV284" i="1"/>
  <c r="BX284" i="1"/>
  <c r="BU285" i="1"/>
  <c r="BX285" i="1" l="1"/>
  <c r="BV285" i="1"/>
  <c r="BW285" i="1"/>
  <c r="BU286" i="1"/>
  <c r="BX286" i="1" l="1"/>
  <c r="BW286" i="1"/>
  <c r="BV286" i="1"/>
  <c r="BU287" i="1"/>
  <c r="BW287" i="1" l="1"/>
  <c r="BV287" i="1"/>
  <c r="BX287" i="1"/>
  <c r="BU288" i="1"/>
  <c r="BW288" i="1" l="1"/>
  <c r="BX288" i="1"/>
  <c r="BV288" i="1"/>
  <c r="BU289" i="1"/>
  <c r="BV289" i="1" l="1"/>
  <c r="BX289" i="1"/>
  <c r="BW289" i="1"/>
  <c r="BU290" i="1"/>
  <c r="BW290" i="1" l="1"/>
  <c r="BV290" i="1"/>
  <c r="BX290" i="1"/>
  <c r="BU291" i="1"/>
  <c r="BW291" i="1" l="1"/>
  <c r="BX291" i="1"/>
  <c r="BV291" i="1"/>
  <c r="BU292" i="1"/>
  <c r="BX292" i="1" l="1"/>
  <c r="BW292" i="1"/>
  <c r="BV292" i="1"/>
  <c r="BU293" i="1"/>
  <c r="BW293" i="1" l="1"/>
  <c r="BX293" i="1"/>
  <c r="BV293" i="1"/>
  <c r="BU294" i="1"/>
  <c r="BV294" i="1" l="1"/>
  <c r="BW294" i="1"/>
  <c r="BX294" i="1"/>
  <c r="BU295" i="1"/>
  <c r="BV295" i="1" l="1"/>
  <c r="BX295" i="1"/>
  <c r="BW295" i="1"/>
  <c r="BU296" i="1"/>
  <c r="BV296" i="1" l="1"/>
  <c r="BW296" i="1"/>
  <c r="BX296" i="1"/>
  <c r="BU297" i="1"/>
  <c r="BX297" i="1" l="1"/>
  <c r="BW297" i="1"/>
  <c r="BV297" i="1"/>
  <c r="BU298" i="1"/>
  <c r="BV298" i="1" l="1"/>
  <c r="BX298" i="1"/>
  <c r="BW298" i="1"/>
  <c r="BU299" i="1"/>
  <c r="BW299" i="1" l="1"/>
  <c r="BV299" i="1"/>
  <c r="BX299" i="1"/>
  <c r="BU300" i="1"/>
  <c r="BV300" i="1" l="1"/>
  <c r="BX300" i="1"/>
  <c r="BW300" i="1"/>
  <c r="BU301" i="1"/>
  <c r="BX301" i="1" l="1"/>
  <c r="BV301" i="1"/>
  <c r="BW301" i="1"/>
  <c r="BU302" i="1"/>
  <c r="BW302" i="1" l="1"/>
  <c r="BX302" i="1"/>
  <c r="BV302" i="1"/>
  <c r="BU303" i="1"/>
  <c r="BW303" i="1" l="1"/>
  <c r="BV303" i="1"/>
  <c r="BX303" i="1"/>
  <c r="BU304" i="1"/>
  <c r="BV304" i="1" l="1"/>
  <c r="BW304" i="1"/>
  <c r="BX304" i="1"/>
  <c r="BU305" i="1"/>
  <c r="BW305" i="1" l="1"/>
  <c r="BV305" i="1"/>
  <c r="BX305" i="1"/>
  <c r="BU306" i="1"/>
  <c r="BV306" i="1" l="1"/>
  <c r="BX306" i="1"/>
  <c r="BW306" i="1"/>
  <c r="BU307" i="1"/>
  <c r="BV307" i="1" l="1"/>
  <c r="BX307" i="1"/>
  <c r="BW307" i="1"/>
  <c r="BU308" i="1"/>
  <c r="BX308" i="1" l="1"/>
  <c r="BW308" i="1"/>
  <c r="BV308" i="1"/>
  <c r="BU309" i="1"/>
  <c r="BX309" i="1" l="1"/>
  <c r="BW309" i="1"/>
  <c r="BV309" i="1"/>
  <c r="BU310" i="1"/>
  <c r="BX310" i="1" l="1"/>
  <c r="BW310" i="1"/>
  <c r="BV310" i="1"/>
  <c r="BU311" i="1"/>
  <c r="BW311" i="1" l="1"/>
  <c r="BX311" i="1"/>
  <c r="BV311" i="1"/>
  <c r="BU312" i="1"/>
  <c r="BW312" i="1" l="1"/>
  <c r="BX312" i="1"/>
  <c r="BV312" i="1"/>
  <c r="BU313" i="1"/>
  <c r="BV313" i="1" l="1"/>
  <c r="BX313" i="1"/>
  <c r="BW313" i="1"/>
  <c r="BU314" i="1"/>
  <c r="BW314" i="1" l="1"/>
  <c r="BX314" i="1"/>
  <c r="BV314" i="1"/>
  <c r="BU315" i="1"/>
  <c r="BX315" i="1" l="1"/>
  <c r="BW315" i="1"/>
  <c r="BV315" i="1"/>
  <c r="BU316" i="1"/>
  <c r="BV316" i="1" l="1"/>
  <c r="BW316" i="1"/>
  <c r="BX316" i="1"/>
  <c r="BU317" i="1"/>
  <c r="BW317" i="1" l="1"/>
  <c r="BV317" i="1"/>
  <c r="BX317" i="1"/>
  <c r="BU318" i="1"/>
  <c r="BW318" i="1" l="1"/>
  <c r="BX318" i="1"/>
  <c r="BV318" i="1"/>
  <c r="BU319" i="1"/>
  <c r="BX319" i="1" l="1"/>
  <c r="BV319" i="1"/>
  <c r="BW319" i="1"/>
  <c r="BU320" i="1"/>
  <c r="BV320" i="1" l="1"/>
  <c r="BW320" i="1"/>
  <c r="BX320" i="1"/>
  <c r="BU321" i="1"/>
  <c r="BW321" i="1" l="1"/>
  <c r="BV321" i="1"/>
  <c r="BX321" i="1"/>
  <c r="BU322" i="1"/>
  <c r="BW322" i="1" l="1"/>
  <c r="BV322" i="1"/>
  <c r="BX322" i="1"/>
  <c r="BU323" i="1"/>
  <c r="BW323" i="1" l="1"/>
  <c r="BV323" i="1"/>
  <c r="BX323" i="1"/>
  <c r="BU324" i="1"/>
  <c r="BW324" i="1" l="1"/>
  <c r="BV324" i="1"/>
  <c r="BX324" i="1"/>
  <c r="BU325" i="1"/>
  <c r="BX325" i="1" l="1"/>
  <c r="BV325" i="1"/>
  <c r="BW325" i="1"/>
  <c r="BU326" i="1"/>
  <c r="BV326" i="1" l="1"/>
  <c r="BW326" i="1"/>
  <c r="BX326" i="1"/>
  <c r="BU327" i="1"/>
  <c r="BV327" i="1" l="1"/>
  <c r="BW327" i="1"/>
  <c r="BX327" i="1"/>
  <c r="BU328" i="1"/>
  <c r="BW328" i="1" l="1"/>
  <c r="BX328" i="1"/>
  <c r="BV328" i="1"/>
  <c r="BU329" i="1"/>
  <c r="BX329" i="1" l="1"/>
  <c r="BV329" i="1"/>
  <c r="BW329" i="1"/>
  <c r="BU330" i="1"/>
  <c r="BW330" i="1" l="1"/>
  <c r="BX330" i="1"/>
  <c r="BV330" i="1"/>
  <c r="BU331" i="1"/>
  <c r="BV331" i="1" l="1"/>
  <c r="BW331" i="1"/>
  <c r="BX331" i="1"/>
  <c r="BU332" i="1"/>
  <c r="BV332" i="1" l="1"/>
  <c r="BX332" i="1"/>
  <c r="BW332" i="1"/>
  <c r="BU333" i="1"/>
  <c r="BV333" i="1" l="1"/>
  <c r="BW333" i="1"/>
  <c r="BX333" i="1"/>
  <c r="BU334" i="1"/>
  <c r="BV334" i="1" l="1"/>
  <c r="BW334" i="1"/>
  <c r="BX334" i="1"/>
  <c r="BU335" i="1"/>
  <c r="BW335" i="1" l="1"/>
  <c r="BV335" i="1"/>
  <c r="BX335" i="1"/>
  <c r="BU336" i="1"/>
  <c r="BW336" i="1" l="1"/>
  <c r="BX336" i="1"/>
  <c r="BV336" i="1"/>
  <c r="BU337" i="1"/>
  <c r="BW337" i="1" l="1"/>
  <c r="BV337" i="1"/>
  <c r="BX337" i="1"/>
  <c r="BU338" i="1"/>
  <c r="BV338" i="1" l="1"/>
  <c r="BX338" i="1"/>
  <c r="BW338" i="1"/>
  <c r="BU339" i="1"/>
  <c r="BV339" i="1" l="1"/>
  <c r="BX339" i="1"/>
  <c r="BW339" i="1"/>
  <c r="BU340" i="1"/>
  <c r="BX340" i="1" l="1"/>
  <c r="BV340" i="1"/>
  <c r="BW340" i="1"/>
  <c r="BU341" i="1"/>
  <c r="BW341" i="1" l="1"/>
  <c r="BV341" i="1"/>
  <c r="BX341" i="1"/>
  <c r="BU342" i="1"/>
  <c r="BW342" i="1" l="1"/>
  <c r="BX342" i="1"/>
  <c r="BV342" i="1"/>
  <c r="BU343" i="1"/>
  <c r="BV343" i="1" l="1"/>
  <c r="BW343" i="1"/>
  <c r="BX343" i="1"/>
  <c r="BU344" i="1"/>
  <c r="BV344" i="1" l="1"/>
  <c r="BW344" i="1"/>
  <c r="BX344" i="1"/>
  <c r="BU345" i="1"/>
  <c r="BW345" i="1" l="1"/>
  <c r="BX345" i="1"/>
  <c r="BV345" i="1"/>
  <c r="BU346" i="1"/>
  <c r="BW346" i="1" l="1"/>
  <c r="BX346" i="1"/>
  <c r="BV346" i="1"/>
  <c r="BU347" i="1"/>
  <c r="BX347" i="1" l="1"/>
  <c r="BW347" i="1"/>
  <c r="BV347" i="1"/>
  <c r="BU348" i="1"/>
  <c r="BX348" i="1" l="1"/>
  <c r="BW348" i="1"/>
  <c r="BV348" i="1"/>
  <c r="BU349" i="1"/>
  <c r="BV349" i="1" l="1"/>
  <c r="BW349" i="1"/>
  <c r="BX349" i="1"/>
  <c r="BU350" i="1"/>
  <c r="BV350" i="1" l="1"/>
  <c r="BW350" i="1"/>
  <c r="BX350" i="1"/>
  <c r="BU351" i="1"/>
  <c r="BX351" i="1" l="1"/>
  <c r="BV351" i="1"/>
  <c r="BW351" i="1"/>
  <c r="BU352" i="1"/>
  <c r="BX352" i="1" l="1"/>
  <c r="BW352" i="1"/>
  <c r="BV352" i="1"/>
  <c r="BU353" i="1"/>
  <c r="BX353" i="1" l="1"/>
  <c r="BW353" i="1"/>
  <c r="BV353" i="1"/>
  <c r="BU354" i="1"/>
  <c r="BX354" i="1" l="1"/>
  <c r="BV354" i="1"/>
  <c r="BW354" i="1"/>
  <c r="BU355" i="1"/>
  <c r="BW355" i="1" l="1"/>
  <c r="BX355" i="1"/>
  <c r="BV355" i="1"/>
  <c r="BU356" i="1"/>
  <c r="BX356" i="1" l="1"/>
  <c r="BW356" i="1"/>
  <c r="BV356" i="1"/>
  <c r="BU357" i="1"/>
  <c r="BX357" i="1" l="1"/>
  <c r="BV357" i="1"/>
  <c r="BW357" i="1"/>
  <c r="BU358" i="1"/>
  <c r="BX358" i="1" l="1"/>
  <c r="BW358" i="1"/>
  <c r="BV358" i="1"/>
  <c r="BU359" i="1"/>
  <c r="BX359" i="1" l="1"/>
  <c r="BW359" i="1"/>
  <c r="BV359" i="1"/>
  <c r="BU360" i="1"/>
  <c r="BV360" i="1" l="1"/>
  <c r="BX360" i="1"/>
  <c r="BW360" i="1"/>
  <c r="BU361" i="1"/>
  <c r="BW361" i="1" l="1"/>
  <c r="BX361" i="1"/>
  <c r="BV361" i="1"/>
  <c r="BU362" i="1"/>
  <c r="BX362" i="1" l="1"/>
  <c r="BV362" i="1"/>
  <c r="BW362" i="1"/>
  <c r="BU363" i="1"/>
  <c r="BX363" i="1" l="1"/>
  <c r="BV363" i="1"/>
  <c r="BW363" i="1"/>
  <c r="BU364" i="1"/>
  <c r="BW364" i="1" l="1"/>
  <c r="BX364" i="1"/>
  <c r="BV364" i="1"/>
  <c r="BU365" i="1"/>
  <c r="BV365" i="1" l="1"/>
  <c r="BX365" i="1"/>
  <c r="BW365" i="1"/>
  <c r="BU366" i="1"/>
  <c r="BV366" i="1" l="1"/>
  <c r="BW366" i="1"/>
  <c r="BX366" i="1"/>
  <c r="BU367" i="1"/>
  <c r="BV367" i="1" l="1"/>
  <c r="BW367" i="1"/>
  <c r="BX367" i="1"/>
  <c r="BU368" i="1"/>
  <c r="BW368" i="1" l="1"/>
  <c r="BX368" i="1"/>
  <c r="BV368" i="1"/>
  <c r="BU369" i="1"/>
  <c r="BW369" i="1" l="1"/>
  <c r="BX369" i="1"/>
  <c r="BV369" i="1"/>
  <c r="BU370" i="1"/>
  <c r="BV370" i="1" l="1"/>
  <c r="BX370" i="1"/>
  <c r="BW370" i="1"/>
  <c r="BU371" i="1"/>
  <c r="BW371" i="1" l="1"/>
  <c r="BV371" i="1"/>
  <c r="BX371" i="1"/>
  <c r="BU372" i="1"/>
  <c r="BV372" i="1" l="1"/>
  <c r="BW372" i="1"/>
  <c r="BX372" i="1"/>
  <c r="BU373" i="1"/>
  <c r="BX373" i="1" l="1"/>
  <c r="BW373" i="1"/>
  <c r="BV373" i="1"/>
  <c r="BU374" i="1"/>
  <c r="BV374" i="1" l="1"/>
  <c r="BW374" i="1"/>
  <c r="BX374" i="1"/>
  <c r="BU375" i="1"/>
  <c r="BX375" i="1" l="1"/>
  <c r="BV375" i="1"/>
  <c r="BW375" i="1"/>
  <c r="BU376" i="1"/>
  <c r="BW376" i="1" l="1"/>
  <c r="BX376" i="1"/>
  <c r="BV376" i="1"/>
  <c r="BU377" i="1"/>
  <c r="BX377" i="1" l="1"/>
  <c r="BV377" i="1"/>
  <c r="BW377" i="1"/>
  <c r="BU378" i="1"/>
  <c r="BV378" i="1" l="1"/>
  <c r="BX378" i="1"/>
  <c r="BW378" i="1"/>
  <c r="BU379" i="1"/>
  <c r="BX379" i="1" l="1"/>
  <c r="BW379" i="1"/>
  <c r="BV379" i="1"/>
  <c r="BU380" i="1"/>
  <c r="BX380" i="1" l="1"/>
  <c r="BV380" i="1"/>
  <c r="BW380" i="1"/>
  <c r="BU381" i="1"/>
  <c r="BX381" i="1" l="1"/>
  <c r="BV381" i="1"/>
  <c r="BW381" i="1"/>
  <c r="BU382" i="1"/>
  <c r="BX382" i="1" l="1"/>
  <c r="BW382" i="1"/>
  <c r="BV382" i="1"/>
  <c r="BU383" i="1"/>
  <c r="BV383" i="1" l="1"/>
  <c r="BW383" i="1"/>
  <c r="BX383" i="1"/>
  <c r="BU384" i="1"/>
  <c r="BW384" i="1" l="1"/>
  <c r="BV384" i="1"/>
  <c r="BX384" i="1"/>
  <c r="BU385" i="1"/>
  <c r="BX385" i="1" l="1"/>
  <c r="BV385" i="1"/>
  <c r="BW385" i="1"/>
  <c r="BU386" i="1"/>
  <c r="BX386" i="1" l="1"/>
  <c r="BW386" i="1"/>
  <c r="BV386" i="1"/>
  <c r="BU387" i="1"/>
  <c r="BV387" i="1" l="1"/>
  <c r="BW387" i="1"/>
  <c r="BX387" i="1"/>
  <c r="BU388" i="1"/>
  <c r="BV388" i="1" l="1"/>
  <c r="BX388" i="1"/>
  <c r="BW388" i="1"/>
  <c r="BU389" i="1"/>
  <c r="BU390" i="1" s="1"/>
  <c r="BU391" i="1" l="1"/>
  <c r="BU392" i="1" s="1"/>
  <c r="BX390" i="1"/>
  <c r="BW390" i="1"/>
  <c r="BV390" i="1"/>
  <c r="E99" i="3"/>
  <c r="C230" i="3"/>
  <c r="U230" i="3" s="1"/>
  <c r="C234" i="3"/>
  <c r="U234" i="3" s="1"/>
  <c r="E210" i="3"/>
  <c r="D210" i="3" s="1"/>
  <c r="C212" i="3"/>
  <c r="U212" i="3" s="1"/>
  <c r="B238" i="3"/>
  <c r="B212" i="3"/>
  <c r="E236" i="3"/>
  <c r="D236" i="3" s="1"/>
  <c r="B210" i="3"/>
  <c r="B234" i="3"/>
  <c r="C211" i="3"/>
  <c r="U211" i="3" s="1"/>
  <c r="B225" i="3"/>
  <c r="C218" i="3"/>
  <c r="U218" i="3" s="1"/>
  <c r="B240" i="3"/>
  <c r="E209" i="3"/>
  <c r="D209" i="3" s="1"/>
  <c r="B214" i="3"/>
  <c r="E213" i="3"/>
  <c r="D213" i="3" s="1"/>
  <c r="B223" i="3"/>
  <c r="B229" i="3"/>
  <c r="B204" i="3"/>
  <c r="B207" i="3"/>
  <c r="C231" i="3"/>
  <c r="U231" i="3" s="1"/>
  <c r="E224" i="3"/>
  <c r="D224" i="3" s="1"/>
  <c r="E219" i="3"/>
  <c r="D219" i="3" s="1"/>
  <c r="C220" i="3"/>
  <c r="U220" i="3" s="1"/>
  <c r="E206" i="3"/>
  <c r="D206" i="3" s="1"/>
  <c r="E241" i="3"/>
  <c r="D241" i="3" s="1"/>
  <c r="E208" i="3"/>
  <c r="D208" i="3" s="1"/>
  <c r="C227" i="3"/>
  <c r="U227" i="3" s="1"/>
  <c r="E242" i="3"/>
  <c r="D242" i="3" s="1"/>
  <c r="C242" i="3"/>
  <c r="U242" i="3" s="1"/>
  <c r="B244" i="3"/>
  <c r="C247" i="3"/>
  <c r="U247" i="3" s="1"/>
  <c r="C246" i="3"/>
  <c r="U246" i="3" s="1"/>
  <c r="E248" i="3"/>
  <c r="D248" i="3" s="1"/>
  <c r="B250" i="3"/>
  <c r="BW389" i="1"/>
  <c r="BV389" i="1"/>
  <c r="BX389" i="1"/>
  <c r="B396" i="3"/>
  <c r="E712" i="3"/>
  <c r="D712" i="3" s="1"/>
  <c r="B876" i="3"/>
  <c r="B873" i="3"/>
  <c r="B462" i="3"/>
  <c r="C815" i="3"/>
  <c r="U815" i="3" s="1"/>
  <c r="B700" i="3"/>
  <c r="C976" i="3"/>
  <c r="U976" i="3" s="1"/>
  <c r="B553" i="3"/>
  <c r="B481" i="3"/>
  <c r="B726" i="3"/>
  <c r="C478" i="3"/>
  <c r="U478" i="3" s="1"/>
  <c r="B614" i="3"/>
  <c r="E824" i="3"/>
  <c r="D824" i="3" s="1"/>
  <c r="B494" i="3"/>
  <c r="E794" i="3"/>
  <c r="D794" i="3" s="1"/>
  <c r="C689" i="3"/>
  <c r="U689" i="3" s="1"/>
  <c r="C475" i="3"/>
  <c r="U475" i="3" s="1"/>
  <c r="C708" i="3"/>
  <c r="U708" i="3" s="1"/>
  <c r="C511" i="3"/>
  <c r="U511" i="3" s="1"/>
  <c r="C483" i="3"/>
  <c r="U483" i="3" s="1"/>
  <c r="C526" i="3"/>
  <c r="U526" i="3" s="1"/>
  <c r="B535" i="3"/>
  <c r="C801" i="3"/>
  <c r="U801" i="3" s="1"/>
  <c r="E366" i="3"/>
  <c r="D366" i="3" s="1"/>
  <c r="B776" i="3"/>
  <c r="E458" i="3"/>
  <c r="D458" i="3" s="1"/>
  <c r="C720" i="3"/>
  <c r="U720" i="3" s="1"/>
  <c r="E770" i="3"/>
  <c r="D770" i="3" s="1"/>
  <c r="C818" i="3"/>
  <c r="U818" i="3" s="1"/>
  <c r="E516" i="3"/>
  <c r="D516" i="3" s="1"/>
  <c r="E583" i="3"/>
  <c r="D583" i="3" s="1"/>
  <c r="E760" i="3"/>
  <c r="D760" i="3" s="1"/>
  <c r="B624" i="3"/>
  <c r="B934" i="3"/>
  <c r="E593" i="3"/>
  <c r="D593" i="3" s="1"/>
  <c r="E752" i="3"/>
  <c r="D752" i="3" s="1"/>
  <c r="C813" i="3"/>
  <c r="U813" i="3" s="1"/>
  <c r="B427" i="3"/>
  <c r="B795" i="3"/>
  <c r="B972" i="3"/>
  <c r="B683" i="3"/>
  <c r="B470" i="3"/>
  <c r="E386" i="3"/>
  <c r="D386" i="3" s="1"/>
  <c r="E795" i="3"/>
  <c r="D795" i="3" s="1"/>
  <c r="C646" i="3"/>
  <c r="U646" i="3" s="1"/>
  <c r="E693" i="3"/>
  <c r="D693" i="3" s="1"/>
  <c r="B569" i="3"/>
  <c r="E890" i="3"/>
  <c r="D890" i="3" s="1"/>
  <c r="B930" i="3"/>
  <c r="B989" i="3"/>
  <c r="C428" i="3"/>
  <c r="U428" i="3" s="1"/>
  <c r="E435" i="3"/>
  <c r="D435" i="3" s="1"/>
  <c r="C911" i="3"/>
  <c r="U911" i="3" s="1"/>
  <c r="C740" i="3"/>
  <c r="U740" i="3" s="1"/>
  <c r="B997" i="3"/>
  <c r="E805" i="3"/>
  <c r="D805" i="3" s="1"/>
  <c r="C551" i="3"/>
  <c r="U551" i="3" s="1"/>
  <c r="E878" i="3"/>
  <c r="D878" i="3" s="1"/>
  <c r="C767" i="3"/>
  <c r="U767" i="3" s="1"/>
  <c r="E820" i="3"/>
  <c r="D820" i="3" s="1"/>
  <c r="C913" i="3"/>
  <c r="U913" i="3" s="1"/>
  <c r="E437" i="3"/>
  <c r="D437" i="3" s="1"/>
  <c r="E506" i="3"/>
  <c r="D506" i="3" s="1"/>
  <c r="B846" i="3"/>
  <c r="E736" i="3"/>
  <c r="D736" i="3" s="1"/>
  <c r="C470" i="3"/>
  <c r="U470" i="3" s="1"/>
  <c r="B644" i="3"/>
  <c r="E402" i="3"/>
  <c r="D402" i="3" s="1"/>
  <c r="E694" i="3"/>
  <c r="D694" i="3" s="1"/>
  <c r="C462" i="3"/>
  <c r="U462" i="3" s="1"/>
  <c r="B575" i="3"/>
  <c r="E908" i="3"/>
  <c r="D908" i="3" s="1"/>
  <c r="E515" i="3"/>
  <c r="D515" i="3" s="1"/>
  <c r="E869" i="3"/>
  <c r="D869" i="3" s="1"/>
  <c r="C847" i="3"/>
  <c r="U847" i="3" s="1"/>
  <c r="B789" i="3"/>
  <c r="C565" i="3"/>
  <c r="U565" i="3" s="1"/>
  <c r="E917" i="3"/>
  <c r="D917" i="3" s="1"/>
  <c r="B465" i="3"/>
  <c r="E705" i="3"/>
  <c r="D705" i="3" s="1"/>
  <c r="E393" i="3"/>
  <c r="D393" i="3" s="1"/>
  <c r="C502" i="3"/>
  <c r="U502" i="3" s="1"/>
  <c r="E562" i="3"/>
  <c r="D562" i="3" s="1"/>
  <c r="C496" i="3"/>
  <c r="U496" i="3" s="1"/>
  <c r="B999" i="3"/>
  <c r="B773" i="3"/>
  <c r="E407" i="3"/>
  <c r="D407" i="3" s="1"/>
  <c r="C534" i="3"/>
  <c r="U534" i="3" s="1"/>
  <c r="B819" i="3"/>
  <c r="C390" i="3"/>
  <c r="U390" i="3" s="1"/>
  <c r="C602" i="3"/>
  <c r="U602" i="3" s="1"/>
  <c r="C780" i="3"/>
  <c r="U780" i="3" s="1"/>
  <c r="C546" i="3"/>
  <c r="U546" i="3" s="1"/>
  <c r="C964" i="3"/>
  <c r="U964" i="3" s="1"/>
  <c r="E893" i="3"/>
  <c r="D893" i="3" s="1"/>
  <c r="E934" i="3"/>
  <c r="D934" i="3" s="1"/>
  <c r="E510" i="3"/>
  <c r="D510" i="3" s="1"/>
  <c r="E687" i="3"/>
  <c r="D687" i="3" s="1"/>
  <c r="C779" i="3"/>
  <c r="U779" i="3" s="1"/>
  <c r="B454" i="3"/>
  <c r="B479" i="3"/>
  <c r="B882" i="3"/>
  <c r="E491" i="3"/>
  <c r="D491" i="3" s="1"/>
  <c r="B676" i="3"/>
  <c r="B837" i="3"/>
  <c r="B950" i="3"/>
  <c r="E801" i="3"/>
  <c r="D801" i="3" s="1"/>
  <c r="C868" i="3"/>
  <c r="U868" i="3" s="1"/>
  <c r="E556" i="3"/>
  <c r="D556" i="3" s="1"/>
  <c r="C568" i="3"/>
  <c r="U568" i="3" s="1"/>
  <c r="B907" i="3"/>
  <c r="B786" i="3"/>
  <c r="E567" i="3"/>
  <c r="D567" i="3" s="1"/>
  <c r="E942" i="3"/>
  <c r="D942" i="3" s="1"/>
  <c r="E670" i="3"/>
  <c r="D670" i="3" s="1"/>
  <c r="B425" i="3"/>
  <c r="B845" i="3"/>
  <c r="E566" i="3"/>
  <c r="D566" i="3" s="1"/>
  <c r="C937" i="3"/>
  <c r="U937" i="3" s="1"/>
  <c r="C514" i="3"/>
  <c r="U514" i="3" s="1"/>
  <c r="B851" i="3"/>
  <c r="C980" i="3"/>
  <c r="U980" i="3" s="1"/>
  <c r="E601" i="3"/>
  <c r="D601" i="3" s="1"/>
  <c r="E691" i="3"/>
  <c r="D691" i="3" s="1"/>
  <c r="B548" i="3"/>
  <c r="E531" i="3"/>
  <c r="D531" i="3" s="1"/>
  <c r="C947" i="3"/>
  <c r="U947" i="3" s="1"/>
  <c r="E373" i="3"/>
  <c r="D373" i="3" s="1"/>
  <c r="E495" i="3"/>
  <c r="D495" i="3" s="1"/>
  <c r="B664" i="3"/>
  <c r="C506" i="3"/>
  <c r="U506" i="3" s="1"/>
  <c r="B990" i="3"/>
  <c r="B863" i="3"/>
  <c r="C394" i="3"/>
  <c r="U394" i="3" s="1"/>
  <c r="B841" i="3"/>
  <c r="C548" i="3"/>
  <c r="U548" i="3" s="1"/>
  <c r="B584" i="3"/>
  <c r="B639" i="3"/>
  <c r="B452" i="3"/>
  <c r="C877" i="3"/>
  <c r="U877" i="3" s="1"/>
  <c r="B432" i="3"/>
  <c r="B982" i="3"/>
  <c r="B709" i="3"/>
  <c r="C920" i="3"/>
  <c r="U920" i="3" s="1"/>
  <c r="B423" i="3"/>
  <c r="E742" i="3"/>
  <c r="D742" i="3" s="1"/>
  <c r="B839" i="3"/>
  <c r="C379" i="3"/>
  <c r="U379" i="3" s="1"/>
  <c r="E991" i="3"/>
  <c r="D991" i="3" s="1"/>
  <c r="C648" i="3"/>
  <c r="U648" i="3" s="1"/>
  <c r="E1000" i="3"/>
  <c r="D1000" i="3" s="1"/>
  <c r="E958" i="3"/>
  <c r="D958" i="3" s="1"/>
  <c r="C684" i="3"/>
  <c r="U684" i="3" s="1"/>
  <c r="C494" i="3"/>
  <c r="U494" i="3" s="1"/>
  <c r="C414" i="3"/>
  <c r="U414" i="3" s="1"/>
  <c r="E849" i="3"/>
  <c r="D849" i="3" s="1"/>
  <c r="C791" i="3"/>
  <c r="U791" i="3" s="1"/>
  <c r="E597" i="3"/>
  <c r="D597" i="3" s="1"/>
  <c r="B450" i="3"/>
  <c r="E832" i="3"/>
  <c r="D832" i="3" s="1"/>
  <c r="C641" i="3"/>
  <c r="U641" i="3" s="1"/>
  <c r="C785" i="3"/>
  <c r="U785" i="3" s="1"/>
  <c r="E898" i="3"/>
  <c r="D898" i="3" s="1"/>
  <c r="B559" i="3"/>
  <c r="C416" i="3"/>
  <c r="U416" i="3" s="1"/>
  <c r="B722" i="3"/>
  <c r="E367" i="3"/>
  <c r="D367" i="3" s="1"/>
  <c r="C995" i="3"/>
  <c r="U995" i="3" s="1"/>
  <c r="B444" i="3"/>
  <c r="C550" i="3"/>
  <c r="U550" i="3" s="1"/>
  <c r="C806" i="3"/>
  <c r="U806" i="3" s="1"/>
  <c r="B685" i="3"/>
  <c r="B550" i="3"/>
  <c r="C750" i="3"/>
  <c r="U750" i="3" s="1"/>
  <c r="B737" i="3"/>
  <c r="E979" i="3"/>
  <c r="D979" i="3" s="1"/>
  <c r="B604" i="3"/>
  <c r="E708" i="3"/>
  <c r="D708" i="3" s="1"/>
  <c r="B555" i="3"/>
  <c r="B590" i="3"/>
  <c r="C935" i="3"/>
  <c r="U935" i="3" s="1"/>
  <c r="C846" i="3"/>
  <c r="U846" i="3" s="1"/>
  <c r="C411" i="3"/>
  <c r="U411" i="3" s="1"/>
  <c r="C822" i="3"/>
  <c r="U822" i="3" s="1"/>
  <c r="C733" i="3"/>
  <c r="U733" i="3" s="1"/>
  <c r="C539" i="3"/>
  <c r="U539" i="3" s="1"/>
  <c r="C381" i="3"/>
  <c r="U381" i="3" s="1"/>
  <c r="E489" i="3"/>
  <c r="D489" i="3" s="1"/>
  <c r="E439" i="3"/>
  <c r="D439" i="3" s="1"/>
  <c r="E885" i="3"/>
  <c r="D885" i="3" s="1"/>
  <c r="C856" i="3"/>
  <c r="U856" i="3" s="1"/>
  <c r="C841" i="3"/>
  <c r="U841" i="3" s="1"/>
  <c r="E533" i="3"/>
  <c r="D533" i="3" s="1"/>
  <c r="B483" i="3"/>
  <c r="B493" i="3"/>
  <c r="C967" i="3"/>
  <c r="U967" i="3" s="1"/>
  <c r="C875" i="3"/>
  <c r="U875" i="3" s="1"/>
  <c r="E814" i="3"/>
  <c r="D814" i="3" s="1"/>
  <c r="C671" i="3"/>
  <c r="U671" i="3" s="1"/>
  <c r="E911" i="3"/>
  <c r="D911" i="3" s="1"/>
  <c r="E428" i="3"/>
  <c r="D428" i="3" s="1"/>
  <c r="C931" i="3"/>
  <c r="U931" i="3" s="1"/>
  <c r="C616" i="3"/>
  <c r="U616" i="3" s="1"/>
  <c r="B862" i="3"/>
  <c r="E751" i="3"/>
  <c r="D751" i="3" s="1"/>
  <c r="C711" i="3"/>
  <c r="U711" i="3" s="1"/>
  <c r="E594" i="3"/>
  <c r="D594" i="3" s="1"/>
  <c r="C977" i="3"/>
  <c r="U977" i="3" s="1"/>
  <c r="E457" i="3"/>
  <c r="D457" i="3" s="1"/>
  <c r="E390" i="3"/>
  <c r="D390" i="3" s="1"/>
  <c r="C417" i="3"/>
  <c r="U417" i="3" s="1"/>
  <c r="C391" i="3"/>
  <c r="U391" i="3" s="1"/>
  <c r="C437" i="3"/>
  <c r="U437" i="3" s="1"/>
  <c r="B695" i="3"/>
  <c r="C459" i="3"/>
  <c r="U459" i="3" s="1"/>
  <c r="B856" i="3"/>
  <c r="E961" i="3"/>
  <c r="D961" i="3" s="1"/>
  <c r="E837" i="3"/>
  <c r="D837" i="3" s="1"/>
  <c r="E584" i="3"/>
  <c r="D584" i="3" s="1"/>
  <c r="B613" i="3"/>
  <c r="C533" i="3"/>
  <c r="U533" i="3" s="1"/>
  <c r="B754" i="3"/>
  <c r="E413" i="3"/>
  <c r="D413" i="3" s="1"/>
  <c r="B707" i="3"/>
  <c r="B801" i="3"/>
  <c r="E985" i="3"/>
  <c r="D985" i="3" s="1"/>
  <c r="B943" i="3"/>
  <c r="C439" i="3"/>
  <c r="U439" i="3" s="1"/>
  <c r="C718" i="3"/>
  <c r="U718" i="3" s="1"/>
  <c r="B556" i="3"/>
  <c r="E758" i="3"/>
  <c r="D758" i="3" s="1"/>
  <c r="C773" i="3"/>
  <c r="U773" i="3" s="1"/>
  <c r="E676" i="3"/>
  <c r="D676" i="3" s="1"/>
  <c r="C406" i="3"/>
  <c r="U406" i="3" s="1"/>
  <c r="B626" i="3"/>
  <c r="C484" i="3"/>
  <c r="U484" i="3" s="1"/>
  <c r="B741" i="3"/>
  <c r="B895" i="3"/>
  <c r="B472" i="3"/>
  <c r="B414" i="3"/>
  <c r="C809" i="3"/>
  <c r="U809" i="3" s="1"/>
  <c r="B781" i="3"/>
  <c r="B836" i="3"/>
  <c r="E615" i="3"/>
  <c r="D615" i="3" s="1"/>
  <c r="B670" i="3"/>
  <c r="E868" i="3"/>
  <c r="D868" i="3" s="1"/>
  <c r="B600" i="3"/>
  <c r="C397" i="3"/>
  <c r="U397" i="3" s="1"/>
  <c r="B760" i="3"/>
  <c r="E499" i="3"/>
  <c r="D499" i="3" s="1"/>
  <c r="B850" i="3"/>
  <c r="E733" i="3"/>
  <c r="D733" i="3" s="1"/>
  <c r="C642" i="3"/>
  <c r="U642" i="3" s="1"/>
  <c r="E414" i="3"/>
  <c r="D414" i="3" s="1"/>
  <c r="B748" i="3"/>
  <c r="E956" i="3"/>
  <c r="D956" i="3" s="1"/>
  <c r="C486" i="3"/>
  <c r="U486" i="3" s="1"/>
  <c r="B630" i="3"/>
  <c r="C485" i="3"/>
  <c r="U485" i="3" s="1"/>
  <c r="B808" i="3"/>
  <c r="B941" i="3"/>
  <c r="E596" i="3"/>
  <c r="D596" i="3" s="1"/>
  <c r="B913" i="3"/>
  <c r="E891" i="3"/>
  <c r="D891" i="3" s="1"/>
  <c r="C794" i="3"/>
  <c r="U794" i="3" s="1"/>
  <c r="B609" i="3"/>
  <c r="C438" i="3"/>
  <c r="U438" i="3" s="1"/>
  <c r="E903" i="3"/>
  <c r="D903" i="3" s="1"/>
  <c r="B813" i="3"/>
  <c r="C861" i="3"/>
  <c r="U861" i="3" s="1"/>
  <c r="C675" i="3"/>
  <c r="U675" i="3" s="1"/>
  <c r="B869" i="3"/>
  <c r="B583" i="3"/>
  <c r="E879" i="3"/>
  <c r="D879" i="3" s="1"/>
  <c r="E553" i="3"/>
  <c r="D553" i="3" s="1"/>
  <c r="C625" i="3"/>
  <c r="U625" i="3" s="1"/>
  <c r="B642" i="3"/>
  <c r="E631" i="3"/>
  <c r="D631" i="3" s="1"/>
  <c r="B491" i="3"/>
  <c r="C823" i="3"/>
  <c r="U823" i="3" s="1"/>
  <c r="C621" i="3"/>
  <c r="U621" i="3" s="1"/>
  <c r="E417" i="3"/>
  <c r="D417" i="3" s="1"/>
  <c r="C966" i="3"/>
  <c r="U966" i="3" s="1"/>
  <c r="E577" i="3"/>
  <c r="D577" i="3" s="1"/>
  <c r="B778" i="3"/>
  <c r="E867" i="3"/>
  <c r="D867" i="3" s="1"/>
  <c r="E603" i="3"/>
  <c r="D603" i="3" s="1"/>
  <c r="B706" i="3"/>
  <c r="B581" i="3"/>
  <c r="C776" i="3"/>
  <c r="U776" i="3" s="1"/>
  <c r="E423" i="3"/>
  <c r="D423" i="3" s="1"/>
  <c r="B922" i="3"/>
  <c r="B490" i="3"/>
  <c r="E535" i="3"/>
  <c r="D535" i="3" s="1"/>
  <c r="B595" i="3"/>
  <c r="C449" i="3"/>
  <c r="U449" i="3" s="1"/>
  <c r="B848" i="3"/>
  <c r="C948" i="3"/>
  <c r="U948" i="3" s="1"/>
  <c r="E990" i="3"/>
  <c r="D990" i="3" s="1"/>
  <c r="C888" i="3"/>
  <c r="U888" i="3" s="1"/>
  <c r="E539" i="3"/>
  <c r="D539" i="3" s="1"/>
  <c r="E962" i="3"/>
  <c r="D962" i="3" s="1"/>
  <c r="B596" i="3"/>
  <c r="B492" i="3"/>
  <c r="B561" i="3"/>
  <c r="C432" i="3"/>
  <c r="U432" i="3" s="1"/>
  <c r="B407" i="3"/>
  <c r="E994" i="3"/>
  <c r="D994" i="3" s="1"/>
  <c r="E650" i="3"/>
  <c r="D650" i="3" s="1"/>
  <c r="E443" i="3"/>
  <c r="D443" i="3" s="1"/>
  <c r="C756" i="3"/>
  <c r="U756" i="3" s="1"/>
  <c r="C643" i="3"/>
  <c r="U643" i="3" s="1"/>
  <c r="E388" i="3"/>
  <c r="D388" i="3" s="1"/>
  <c r="E509" i="3"/>
  <c r="D509" i="3" s="1"/>
  <c r="C855" i="3"/>
  <c r="U855" i="3" s="1"/>
  <c r="E661" i="3"/>
  <c r="D661" i="3" s="1"/>
  <c r="C422" i="3"/>
  <c r="U422" i="3" s="1"/>
  <c r="E655" i="3"/>
  <c r="D655" i="3" s="1"/>
  <c r="C760" i="3"/>
  <c r="U760" i="3" s="1"/>
  <c r="C852" i="3"/>
  <c r="U852" i="3" s="1"/>
  <c r="B386" i="3"/>
  <c r="B410" i="3"/>
  <c r="E982" i="3"/>
  <c r="D982" i="3" s="1"/>
  <c r="E579" i="3"/>
  <c r="D579" i="3" s="1"/>
  <c r="E689" i="3"/>
  <c r="D689" i="3" s="1"/>
  <c r="E524" i="3"/>
  <c r="D524" i="3" s="1"/>
  <c r="B673" i="3"/>
  <c r="E528" i="3"/>
  <c r="D528" i="3" s="1"/>
  <c r="E755" i="3"/>
  <c r="D755" i="3" s="1"/>
  <c r="E501" i="3"/>
  <c r="D501" i="3" s="1"/>
  <c r="C629" i="3"/>
  <c r="U629" i="3" s="1"/>
  <c r="B522" i="3"/>
  <c r="B437" i="3"/>
  <c r="B687" i="3"/>
  <c r="B818" i="3"/>
  <c r="C601" i="3"/>
  <c r="U601" i="3" s="1"/>
  <c r="B486" i="3"/>
  <c r="B915" i="3"/>
  <c r="B955" i="3"/>
  <c r="E673" i="3"/>
  <c r="D673" i="3" s="1"/>
  <c r="E469" i="3"/>
  <c r="D469" i="3" s="1"/>
  <c r="C917" i="3"/>
  <c r="U917" i="3" s="1"/>
  <c r="B594" i="3"/>
  <c r="E703" i="3"/>
  <c r="D703" i="3" s="1"/>
  <c r="C817" i="3"/>
  <c r="U817" i="3" s="1"/>
  <c r="B811" i="3"/>
  <c r="C803" i="3"/>
  <c r="U803" i="3" s="1"/>
  <c r="B460" i="3"/>
  <c r="E523" i="3"/>
  <c r="D523" i="3" s="1"/>
  <c r="E430" i="3"/>
  <c r="D430" i="3" s="1"/>
  <c r="C929" i="3"/>
  <c r="U929" i="3" s="1"/>
  <c r="E738" i="3"/>
  <c r="D738" i="3" s="1"/>
  <c r="C465" i="3"/>
  <c r="U465" i="3" s="1"/>
  <c r="C886" i="3"/>
  <c r="U886" i="3" s="1"/>
  <c r="E716" i="3"/>
  <c r="D716" i="3" s="1"/>
  <c r="B411" i="3"/>
  <c r="E822" i="3"/>
  <c r="D822" i="3" s="1"/>
  <c r="B615" i="3"/>
  <c r="B606" i="3"/>
  <c r="E887" i="3"/>
  <c r="D887" i="3" s="1"/>
  <c r="C614" i="3"/>
  <c r="U614" i="3" s="1"/>
  <c r="C393" i="3"/>
  <c r="U393" i="3" s="1"/>
  <c r="B640" i="3"/>
  <c r="B530" i="3"/>
  <c r="C626" i="3"/>
  <c r="U626" i="3" s="1"/>
  <c r="B735" i="3"/>
  <c r="E948" i="3"/>
  <c r="D948" i="3" s="1"/>
  <c r="C820" i="3"/>
  <c r="U820" i="3" s="1"/>
  <c r="C971" i="3"/>
  <c r="U971" i="3" s="1"/>
  <c r="B417" i="3"/>
  <c r="C453" i="3"/>
  <c r="U453" i="3" s="1"/>
  <c r="C777" i="3"/>
  <c r="U777" i="3" s="1"/>
  <c r="C730" i="3"/>
  <c r="U730" i="3" s="1"/>
  <c r="E564" i="3"/>
  <c r="D564" i="3" s="1"/>
  <c r="C570" i="3"/>
  <c r="U570" i="3" s="1"/>
  <c r="E558" i="3"/>
  <c r="D558" i="3" s="1"/>
  <c r="E580" i="3"/>
  <c r="D580" i="3" s="1"/>
  <c r="E659" i="3"/>
  <c r="D659" i="3" s="1"/>
  <c r="E840" i="3"/>
  <c r="D840" i="3" s="1"/>
  <c r="B408" i="3"/>
  <c r="E600" i="3"/>
  <c r="D600" i="3" s="1"/>
  <c r="C464" i="3"/>
  <c r="U464" i="3" s="1"/>
  <c r="E387" i="3"/>
  <c r="D387" i="3" s="1"/>
  <c r="C683" i="3"/>
  <c r="U683" i="3" s="1"/>
  <c r="C444" i="3"/>
  <c r="U444" i="3" s="1"/>
  <c r="C545" i="3"/>
  <c r="U545" i="3" s="1"/>
  <c r="C375" i="3"/>
  <c r="U375" i="3" s="1"/>
  <c r="E797" i="3"/>
  <c r="D797" i="3" s="1"/>
  <c r="B919" i="3"/>
  <c r="C953" i="3"/>
  <c r="U953" i="3" s="1"/>
  <c r="E761" i="3"/>
  <c r="D761" i="3" s="1"/>
  <c r="E589" i="3"/>
  <c r="D589" i="3" s="1"/>
  <c r="E830" i="3"/>
  <c r="D830" i="3" s="1"/>
  <c r="C728" i="3"/>
  <c r="U728" i="3" s="1"/>
  <c r="C610" i="3"/>
  <c r="U610" i="3" s="1"/>
  <c r="E484" i="3"/>
  <c r="D484" i="3" s="1"/>
  <c r="B746" i="3"/>
  <c r="B900" i="3"/>
  <c r="C661" i="3"/>
  <c r="U661" i="3" s="1"/>
  <c r="C707" i="3"/>
  <c r="U707" i="3" s="1"/>
  <c r="E500" i="3"/>
  <c r="D500" i="3" s="1"/>
  <c r="E802" i="3"/>
  <c r="D802" i="3" s="1"/>
  <c r="B560" i="3"/>
  <c r="B834" i="3"/>
  <c r="B908" i="3"/>
  <c r="C867" i="3"/>
  <c r="U867" i="3" s="1"/>
  <c r="C664" i="3"/>
  <c r="U664" i="3" s="1"/>
  <c r="E606" i="3"/>
  <c r="D606" i="3" s="1"/>
  <c r="E731" i="3"/>
  <c r="D731" i="3" s="1"/>
  <c r="C895" i="3"/>
  <c r="U895" i="3" s="1"/>
  <c r="B643" i="3"/>
  <c r="C577" i="3"/>
  <c r="U577" i="3" s="1"/>
  <c r="B406" i="3"/>
  <c r="B750" i="3"/>
  <c r="E747" i="3"/>
  <c r="D747" i="3" s="1"/>
  <c r="B449" i="3"/>
  <c r="C768" i="3"/>
  <c r="U768" i="3" s="1"/>
  <c r="B445" i="3"/>
  <c r="C778" i="3"/>
  <c r="U778" i="3" s="1"/>
  <c r="B756" i="3"/>
  <c r="B431" i="3"/>
  <c r="C374" i="3"/>
  <c r="U374" i="3" s="1"/>
  <c r="C640" i="3"/>
  <c r="U640" i="3" s="1"/>
  <c r="E636" i="3"/>
  <c r="D636" i="3" s="1"/>
  <c r="B502" i="3"/>
  <c r="C909" i="3"/>
  <c r="U909" i="3" s="1"/>
  <c r="C424" i="3"/>
  <c r="U424" i="3" s="1"/>
  <c r="B978" i="3"/>
  <c r="C744" i="3"/>
  <c r="U744" i="3" s="1"/>
  <c r="B959" i="3"/>
  <c r="C840" i="3"/>
  <c r="U840" i="3" s="1"/>
  <c r="E706" i="3"/>
  <c r="D706" i="3" s="1"/>
  <c r="B988" i="3"/>
  <c r="C968" i="3"/>
  <c r="U968" i="3" s="1"/>
  <c r="B880" i="3"/>
  <c r="C658" i="3"/>
  <c r="U658" i="3" s="1"/>
  <c r="C986" i="3"/>
  <c r="U986" i="3" s="1"/>
  <c r="E973" i="3"/>
  <c r="D973" i="3" s="1"/>
  <c r="B682" i="3"/>
  <c r="C827" i="3"/>
  <c r="U827" i="3" s="1"/>
  <c r="C622" i="3"/>
  <c r="U622" i="3" s="1"/>
  <c r="E466" i="3"/>
  <c r="D466" i="3" s="1"/>
  <c r="E722" i="3"/>
  <c r="D722" i="3" s="1"/>
  <c r="B605" i="3"/>
  <c r="E836" i="3"/>
  <c r="D836" i="3" s="1"/>
  <c r="C903" i="3"/>
  <c r="U903" i="3" s="1"/>
  <c r="B578" i="3"/>
  <c r="E842" i="3"/>
  <c r="D842" i="3" s="1"/>
  <c r="E809" i="3"/>
  <c r="D809" i="3" s="1"/>
  <c r="C607" i="3"/>
  <c r="U607" i="3" s="1"/>
  <c r="B694" i="3"/>
  <c r="C783" i="3"/>
  <c r="U783" i="3" s="1"/>
  <c r="C991" i="3"/>
  <c r="U991" i="3" s="1"/>
  <c r="E787" i="3"/>
  <c r="D787" i="3" s="1"/>
  <c r="C685" i="3"/>
  <c r="U685" i="3" s="1"/>
  <c r="B979" i="3"/>
  <c r="C509" i="3"/>
  <c r="U509" i="3" s="1"/>
  <c r="E519" i="3"/>
  <c r="D519" i="3" s="1"/>
  <c r="B546" i="3"/>
  <c r="B725" i="3"/>
  <c r="C491" i="3"/>
  <c r="U491" i="3" s="1"/>
  <c r="E614" i="3"/>
  <c r="D614" i="3" s="1"/>
  <c r="B948" i="3"/>
  <c r="C883" i="3"/>
  <c r="U883" i="3" s="1"/>
  <c r="C407" i="3"/>
  <c r="U407" i="3" s="1"/>
  <c r="C758" i="3"/>
  <c r="U758" i="3" s="1"/>
  <c r="C829" i="3"/>
  <c r="U829" i="3" s="1"/>
  <c r="B798" i="3"/>
  <c r="C710" i="3"/>
  <c r="U710" i="3" s="1"/>
  <c r="E827" i="3"/>
  <c r="D827" i="3" s="1"/>
  <c r="C445" i="3"/>
  <c r="U445" i="3" s="1"/>
  <c r="B527" i="3"/>
  <c r="C910" i="3"/>
  <c r="U910" i="3" s="1"/>
  <c r="B509" i="3"/>
  <c r="E860" i="3"/>
  <c r="D860" i="3" s="1"/>
  <c r="B487" i="3"/>
  <c r="B910" i="3"/>
  <c r="E568" i="3"/>
  <c r="D568" i="3" s="1"/>
  <c r="B400" i="3"/>
  <c r="E653" i="3"/>
  <c r="D653" i="3" s="1"/>
  <c r="C891" i="3"/>
  <c r="U891" i="3" s="1"/>
  <c r="B526" i="3"/>
  <c r="B497" i="3"/>
  <c r="E728" i="3"/>
  <c r="D728" i="3" s="1"/>
  <c r="E800" i="3"/>
  <c r="D800" i="3" s="1"/>
  <c r="E935" i="3"/>
  <c r="D935" i="3" s="1"/>
  <c r="C890" i="3"/>
  <c r="U890" i="3" s="1"/>
  <c r="C667" i="3"/>
  <c r="U667" i="3" s="1"/>
  <c r="C765" i="3"/>
  <c r="U765" i="3" s="1"/>
  <c r="B825" i="3"/>
  <c r="B897" i="3"/>
  <c r="C627" i="3"/>
  <c r="U627" i="3" s="1"/>
  <c r="B753" i="3"/>
  <c r="C632" i="3"/>
  <c r="U632" i="3" s="1"/>
  <c r="E808" i="3"/>
  <c r="D808" i="3" s="1"/>
  <c r="E788" i="3"/>
  <c r="D788" i="3" s="1"/>
  <c r="C585" i="3"/>
  <c r="U585" i="3" s="1"/>
  <c r="E681" i="3"/>
  <c r="D681" i="3" s="1"/>
  <c r="C423" i="3"/>
  <c r="U423" i="3" s="1"/>
  <c r="C413" i="3"/>
  <c r="U413" i="3" s="1"/>
  <c r="B366" i="3"/>
  <c r="C369" i="3"/>
  <c r="U369" i="3" s="1"/>
  <c r="E940" i="3"/>
  <c r="D940" i="3" s="1"/>
  <c r="C694" i="3"/>
  <c r="U694" i="3" s="1"/>
  <c r="B563" i="3"/>
  <c r="C609" i="3"/>
  <c r="U609" i="3" s="1"/>
  <c r="C518" i="3"/>
  <c r="U518" i="3" s="1"/>
  <c r="E540" i="3"/>
  <c r="D540" i="3" s="1"/>
  <c r="E425" i="3"/>
  <c r="D425" i="3" s="1"/>
  <c r="B926" i="3"/>
  <c r="E448" i="3"/>
  <c r="D448" i="3" s="1"/>
  <c r="B740" i="3"/>
  <c r="E456" i="3"/>
  <c r="D456" i="3" s="1"/>
  <c r="C587" i="3"/>
  <c r="U587" i="3" s="1"/>
  <c r="B430" i="3"/>
  <c r="C670" i="3"/>
  <c r="U670" i="3" s="1"/>
  <c r="C592" i="3"/>
  <c r="U592" i="3" s="1"/>
  <c r="B631" i="3"/>
  <c r="E434" i="3"/>
  <c r="D434" i="3" s="1"/>
  <c r="C676" i="3"/>
  <c r="U676" i="3" s="1"/>
  <c r="E365" i="3"/>
  <c r="D365" i="3" s="1"/>
  <c r="C700" i="3"/>
  <c r="U700" i="3" s="1"/>
  <c r="E683" i="3"/>
  <c r="D683" i="3" s="1"/>
  <c r="C754" i="3"/>
  <c r="U754" i="3" s="1"/>
  <c r="B701" i="3"/>
  <c r="B447" i="3"/>
  <c r="C541" i="3"/>
  <c r="U541" i="3" s="1"/>
  <c r="E463" i="3"/>
  <c r="D463" i="3" s="1"/>
  <c r="E749" i="3"/>
  <c r="D749" i="3" s="1"/>
  <c r="E602" i="3"/>
  <c r="D602" i="3" s="1"/>
  <c r="C492" i="3"/>
  <c r="U492" i="3" s="1"/>
  <c r="E857" i="3"/>
  <c r="D857" i="3" s="1"/>
  <c r="C529" i="3"/>
  <c r="U529" i="3" s="1"/>
  <c r="B537" i="3"/>
  <c r="B446" i="3"/>
  <c r="B525" i="3"/>
  <c r="B371" i="3"/>
  <c r="B963" i="3"/>
  <c r="E721" i="3"/>
  <c r="D721" i="3" s="1"/>
  <c r="E587" i="3"/>
  <c r="D587" i="3" s="1"/>
  <c r="C952" i="3"/>
  <c r="U952" i="3" s="1"/>
  <c r="C887" i="3"/>
  <c r="U887" i="3" s="1"/>
  <c r="B572" i="3"/>
  <c r="B712" i="3"/>
  <c r="C687" i="3"/>
  <c r="U687" i="3" s="1"/>
  <c r="C458" i="3"/>
  <c r="U458" i="3" s="1"/>
  <c r="B653" i="3"/>
  <c r="B929" i="3"/>
  <c r="E572" i="3"/>
  <c r="D572" i="3" s="1"/>
  <c r="C919" i="3"/>
  <c r="U919" i="3" s="1"/>
  <c r="C559" i="3"/>
  <c r="U559" i="3" s="1"/>
  <c r="E986" i="3"/>
  <c r="D986" i="3" s="1"/>
  <c r="B388" i="3"/>
  <c r="E989" i="3"/>
  <c r="D989" i="3" s="1"/>
  <c r="B675" i="3"/>
  <c r="C698" i="3"/>
  <c r="U698" i="3" s="1"/>
  <c r="C832" i="3"/>
  <c r="U832" i="3" s="1"/>
  <c r="E922" i="3"/>
  <c r="D922" i="3" s="1"/>
  <c r="E398" i="3"/>
  <c r="D398" i="3" s="1"/>
  <c r="E939" i="3"/>
  <c r="D939" i="3" s="1"/>
  <c r="C400" i="3"/>
  <c r="U400" i="3" s="1"/>
  <c r="C789" i="3"/>
  <c r="U789" i="3" s="1"/>
  <c r="C383" i="3"/>
  <c r="U383" i="3" s="1"/>
  <c r="E612" i="3"/>
  <c r="D612" i="3" s="1"/>
  <c r="C924" i="3"/>
  <c r="U924" i="3" s="1"/>
  <c r="C588" i="3"/>
  <c r="U588" i="3" s="1"/>
  <c r="C881" i="3"/>
  <c r="U881" i="3" s="1"/>
  <c r="E753" i="3"/>
  <c r="D753" i="3" s="1"/>
  <c r="E916" i="3"/>
  <c r="D916" i="3" s="1"/>
  <c r="E459" i="3"/>
  <c r="D459" i="3" s="1"/>
  <c r="C797" i="3"/>
  <c r="U797" i="3" s="1"/>
  <c r="B512" i="3"/>
  <c r="B747" i="3"/>
  <c r="B663" i="3"/>
  <c r="B949" i="3"/>
  <c r="B440" i="3"/>
  <c r="B378" i="3"/>
  <c r="B477" i="3"/>
  <c r="E657" i="3"/>
  <c r="D657" i="3" s="1"/>
  <c r="C753" i="3"/>
  <c r="U753" i="3" s="1"/>
  <c r="E372" i="3"/>
  <c r="D372" i="3" s="1"/>
  <c r="C831" i="3"/>
  <c r="U831" i="3" s="1"/>
  <c r="E384" i="3"/>
  <c r="D384" i="3" s="1"/>
  <c r="C493" i="3"/>
  <c r="U493" i="3" s="1"/>
  <c r="E739" i="3"/>
  <c r="D739" i="3" s="1"/>
  <c r="B551" i="3"/>
  <c r="B937" i="3"/>
  <c r="B534" i="3"/>
  <c r="C575" i="3"/>
  <c r="U575" i="3" s="1"/>
  <c r="B692" i="3"/>
  <c r="B586" i="3"/>
  <c r="E380" i="3"/>
  <c r="D380" i="3" s="1"/>
  <c r="E660" i="3"/>
  <c r="D660" i="3" s="1"/>
  <c r="C418" i="3"/>
  <c r="U418" i="3" s="1"/>
  <c r="B618" i="3"/>
  <c r="B970" i="3"/>
  <c r="E781" i="3"/>
  <c r="D781" i="3" s="1"/>
  <c r="C479" i="3"/>
  <c r="U479" i="3" s="1"/>
  <c r="C582" i="3"/>
  <c r="U582" i="3" s="1"/>
  <c r="C370" i="3"/>
  <c r="U370" i="3" s="1"/>
  <c r="B854" i="3"/>
  <c r="B969" i="3"/>
  <c r="E680" i="3"/>
  <c r="D680" i="3" s="1"/>
  <c r="E838" i="3"/>
  <c r="D838" i="3" s="1"/>
  <c r="B656" i="3"/>
  <c r="E886" i="3"/>
  <c r="D886" i="3" s="1"/>
  <c r="C596" i="3"/>
  <c r="U596" i="3" s="1"/>
  <c r="C755" i="3"/>
  <c r="U755" i="3" s="1"/>
  <c r="B810" i="3"/>
  <c r="E432" i="3"/>
  <c r="D432" i="3" s="1"/>
  <c r="C904" i="3"/>
  <c r="U904" i="3" s="1"/>
  <c r="E512" i="3"/>
  <c r="D512" i="3" s="1"/>
  <c r="C409" i="3"/>
  <c r="U409" i="3" s="1"/>
  <c r="E845" i="3"/>
  <c r="D845" i="3" s="1"/>
  <c r="B549" i="3"/>
  <c r="C784" i="3"/>
  <c r="U784" i="3" s="1"/>
  <c r="E799" i="3"/>
  <c r="D799" i="3" s="1"/>
  <c r="C613" i="3"/>
  <c r="U613" i="3" s="1"/>
  <c r="B393" i="3"/>
  <c r="B402" i="3"/>
  <c r="E730" i="3"/>
  <c r="D730" i="3" s="1"/>
  <c r="B920" i="3"/>
  <c r="B936" i="3"/>
  <c r="E503" i="3"/>
  <c r="D503" i="3" s="1"/>
  <c r="B424" i="3"/>
  <c r="E464" i="3"/>
  <c r="D464" i="3" s="1"/>
  <c r="C742" i="3"/>
  <c r="U742" i="3" s="1"/>
  <c r="E835" i="3"/>
  <c r="D835" i="3" s="1"/>
  <c r="B822" i="3"/>
  <c r="C824" i="3"/>
  <c r="U824" i="3" s="1"/>
  <c r="C723" i="3"/>
  <c r="U723" i="3" s="1"/>
  <c r="B531" i="3"/>
  <c r="C481" i="3"/>
  <c r="U481" i="3" s="1"/>
  <c r="C513" i="3"/>
  <c r="U513" i="3" s="1"/>
  <c r="E833" i="3"/>
  <c r="D833" i="3" s="1"/>
  <c r="E468" i="3"/>
  <c r="D468" i="3" s="1"/>
  <c r="C367" i="3"/>
  <c r="U367" i="3" s="1"/>
  <c r="C713" i="3"/>
  <c r="U713" i="3" s="1"/>
  <c r="E646" i="3"/>
  <c r="D646" i="3" s="1"/>
  <c r="E817" i="3"/>
  <c r="D817" i="3" s="1"/>
  <c r="B383" i="3"/>
  <c r="C892" i="3"/>
  <c r="U892" i="3" s="1"/>
  <c r="B942" i="3"/>
  <c r="E578" i="3"/>
  <c r="D578" i="3" s="1"/>
  <c r="B938" i="3"/>
  <c r="B610" i="3"/>
  <c r="C743" i="3"/>
  <c r="U743" i="3" s="1"/>
  <c r="C697" i="3"/>
  <c r="U697" i="3" s="1"/>
  <c r="C663" i="3"/>
  <c r="U663" i="3" s="1"/>
  <c r="E395" i="3"/>
  <c r="D395" i="3" s="1"/>
  <c r="C901" i="3"/>
  <c r="U901" i="3" s="1"/>
  <c r="B820" i="3"/>
  <c r="C563" i="3"/>
  <c r="U563" i="3" s="1"/>
  <c r="C434" i="3"/>
  <c r="U434" i="3" s="1"/>
  <c r="E641" i="3"/>
  <c r="D641" i="3" s="1"/>
  <c r="B476" i="3"/>
  <c r="E406" i="3"/>
  <c r="D406" i="3" s="1"/>
  <c r="E411" i="3"/>
  <c r="D411" i="3" s="1"/>
  <c r="C714" i="3"/>
  <c r="U714" i="3" s="1"/>
  <c r="C403" i="3"/>
  <c r="U403" i="3" s="1"/>
  <c r="B792" i="3"/>
  <c r="E813" i="3"/>
  <c r="D813" i="3" s="1"/>
  <c r="E454" i="3"/>
  <c r="D454" i="3" s="1"/>
  <c r="C594" i="3"/>
  <c r="U594" i="3" s="1"/>
  <c r="E964" i="3"/>
  <c r="D964" i="3" s="1"/>
  <c r="E874" i="3"/>
  <c r="D874" i="3" s="1"/>
  <c r="B758" i="3"/>
  <c r="E780" i="3"/>
  <c r="D780" i="3" s="1"/>
  <c r="C944" i="3"/>
  <c r="U944" i="3" s="1"/>
  <c r="C404" i="3"/>
  <c r="U404" i="3" s="1"/>
  <c r="C662" i="3"/>
  <c r="U662" i="3" s="1"/>
  <c r="B385" i="3"/>
  <c r="B752" i="3"/>
  <c r="B703" i="3"/>
  <c r="B633" i="3"/>
  <c r="B996" i="3"/>
  <c r="E997" i="3"/>
  <c r="D997" i="3" s="1"/>
  <c r="E719" i="3"/>
  <c r="D719" i="3" s="1"/>
  <c r="C463" i="3"/>
  <c r="U463" i="3" s="1"/>
  <c r="E399" i="3"/>
  <c r="D399" i="3" s="1"/>
  <c r="E408" i="3"/>
  <c r="D408" i="3" s="1"/>
  <c r="E530" i="3"/>
  <c r="D530" i="3" s="1"/>
  <c r="B827" i="3"/>
  <c r="B387" i="3"/>
  <c r="E881" i="3"/>
  <c r="D881" i="3" s="1"/>
  <c r="E667" i="3"/>
  <c r="D667" i="3" s="1"/>
  <c r="B415" i="3"/>
  <c r="B720" i="3"/>
  <c r="B489" i="3"/>
  <c r="C749" i="3"/>
  <c r="U749" i="3" s="1"/>
  <c r="B857" i="3"/>
  <c r="B667" i="3"/>
  <c r="B689" i="3"/>
  <c r="E796" i="3"/>
  <c r="D796" i="3" s="1"/>
  <c r="E591" i="3"/>
  <c r="D591" i="3" s="1"/>
  <c r="C558" i="3"/>
  <c r="U558" i="3" s="1"/>
  <c r="B831" i="3"/>
  <c r="C584" i="3"/>
  <c r="U584" i="3" s="1"/>
  <c r="E451" i="3"/>
  <c r="D451" i="3" s="1"/>
  <c r="E699" i="3"/>
  <c r="D699" i="3" s="1"/>
  <c r="E877" i="3"/>
  <c r="D877" i="3" s="1"/>
  <c r="E445" i="3"/>
  <c r="D445" i="3" s="1"/>
  <c r="B391" i="3"/>
  <c r="B774" i="3"/>
  <c r="C460" i="3"/>
  <c r="U460" i="3" s="1"/>
  <c r="B651" i="3"/>
  <c r="C468" i="3"/>
  <c r="U468" i="3" s="1"/>
  <c r="C544" i="3"/>
  <c r="U544" i="3" s="1"/>
  <c r="C623" i="3"/>
  <c r="U623" i="3" s="1"/>
  <c r="C970" i="3"/>
  <c r="U970" i="3" s="1"/>
  <c r="E541" i="3"/>
  <c r="D541" i="3" s="1"/>
  <c r="B911" i="3"/>
  <c r="E701" i="3"/>
  <c r="D701" i="3" s="1"/>
  <c r="C593" i="3"/>
  <c r="U593" i="3" s="1"/>
  <c r="E624" i="3"/>
  <c r="D624" i="3" s="1"/>
  <c r="E707" i="3"/>
  <c r="D707" i="3" s="1"/>
  <c r="B896" i="3"/>
  <c r="C665" i="3"/>
  <c r="U665" i="3" s="1"/>
  <c r="E595" i="3"/>
  <c r="D595" i="3" s="1"/>
  <c r="C882" i="3"/>
  <c r="U882" i="3" s="1"/>
  <c r="E633" i="3"/>
  <c r="D633" i="3" s="1"/>
  <c r="C389" i="3"/>
  <c r="U389" i="3" s="1"/>
  <c r="C653" i="3"/>
  <c r="U653" i="3" s="1"/>
  <c r="E642" i="3"/>
  <c r="D642" i="3" s="1"/>
  <c r="E904" i="3"/>
  <c r="D904" i="3" s="1"/>
  <c r="E378" i="3"/>
  <c r="D378" i="3" s="1"/>
  <c r="B573" i="3"/>
  <c r="B794" i="3"/>
  <c r="E910" i="3"/>
  <c r="D910" i="3" s="1"/>
  <c r="E756" i="3"/>
  <c r="D756" i="3" s="1"/>
  <c r="E483" i="3"/>
  <c r="D483" i="3" s="1"/>
  <c r="B538" i="3"/>
  <c r="B652" i="3"/>
  <c r="E527" i="3"/>
  <c r="D527" i="3" s="1"/>
  <c r="E798" i="3"/>
  <c r="D798" i="3" s="1"/>
  <c r="C636" i="3"/>
  <c r="U636" i="3" s="1"/>
  <c r="E394" i="3"/>
  <c r="D394" i="3" s="1"/>
  <c r="C721" i="3"/>
  <c r="U721" i="3" s="1"/>
  <c r="E462" i="3"/>
  <c r="D462" i="3" s="1"/>
  <c r="C456" i="3"/>
  <c r="U456" i="3" s="1"/>
  <c r="E762" i="3"/>
  <c r="D762" i="3" s="1"/>
  <c r="B731" i="3"/>
  <c r="C669" i="3"/>
  <c r="U669" i="3" s="1"/>
  <c r="B835" i="3"/>
  <c r="E526" i="3"/>
  <c r="D526" i="3" s="1"/>
  <c r="C864" i="3"/>
  <c r="U864" i="3" s="1"/>
  <c r="B429" i="3"/>
  <c r="E932" i="3"/>
  <c r="D932" i="3" s="1"/>
  <c r="E613" i="3"/>
  <c r="D613" i="3" s="1"/>
  <c r="C719" i="3"/>
  <c r="U719" i="3" s="1"/>
  <c r="B918" i="3"/>
  <c r="C704" i="3"/>
  <c r="U704" i="3" s="1"/>
  <c r="E391" i="3"/>
  <c r="D391" i="3" s="1"/>
  <c r="E651" i="3"/>
  <c r="D651" i="3" s="1"/>
  <c r="E804" i="3"/>
  <c r="D804" i="3" s="1"/>
  <c r="E586" i="3"/>
  <c r="D586" i="3" s="1"/>
  <c r="E955" i="3"/>
  <c r="D955" i="3" s="1"/>
  <c r="B566" i="3"/>
  <c r="B506" i="3"/>
  <c r="B475" i="3"/>
  <c r="B528" i="3"/>
  <c r="E508" i="3"/>
  <c r="D508" i="3" s="1"/>
  <c r="B881" i="3"/>
  <c r="E929" i="3"/>
  <c r="D929" i="3" s="1"/>
  <c r="E778" i="3"/>
  <c r="D778" i="3" s="1"/>
  <c r="B468" i="3"/>
  <c r="E943" i="3"/>
  <c r="D943" i="3" s="1"/>
  <c r="E376" i="3"/>
  <c r="D376" i="3" s="1"/>
  <c r="B912" i="3"/>
  <c r="C950" i="3"/>
  <c r="U950" i="3" s="1"/>
  <c r="C376" i="3"/>
  <c r="U376" i="3" s="1"/>
  <c r="C889" i="3"/>
  <c r="U889" i="3" s="1"/>
  <c r="C837" i="3"/>
  <c r="U837" i="3" s="1"/>
  <c r="B511" i="3"/>
  <c r="B771" i="3"/>
  <c r="C673" i="3"/>
  <c r="U673" i="3" s="1"/>
  <c r="E663" i="3"/>
  <c r="D663" i="3" s="1"/>
  <c r="C603" i="3"/>
  <c r="U603" i="3" s="1"/>
  <c r="C490" i="3"/>
  <c r="U490" i="3" s="1"/>
  <c r="E880" i="3"/>
  <c r="D880" i="3" s="1"/>
  <c r="E959" i="3"/>
  <c r="D959" i="3" s="1"/>
  <c r="E865" i="3"/>
  <c r="D865" i="3" s="1"/>
  <c r="C654" i="3"/>
  <c r="U654" i="3" s="1"/>
  <c r="E930" i="3"/>
  <c r="D930" i="3" s="1"/>
  <c r="C586" i="3"/>
  <c r="U586" i="3" s="1"/>
  <c r="C724" i="3"/>
  <c r="U724" i="3" s="1"/>
  <c r="B699" i="3"/>
  <c r="B370" i="3"/>
  <c r="C955" i="3"/>
  <c r="U955" i="3" s="1"/>
  <c r="E854" i="3"/>
  <c r="D854" i="3" s="1"/>
  <c r="C786" i="3"/>
  <c r="U786" i="3" s="1"/>
  <c r="C578" i="3"/>
  <c r="U578" i="3" s="1"/>
  <c r="B399" i="3"/>
  <c r="E518" i="3"/>
  <c r="D518" i="3" s="1"/>
  <c r="E744" i="3"/>
  <c r="D744" i="3" s="1"/>
  <c r="C543" i="3"/>
  <c r="U543" i="3" s="1"/>
  <c r="C751" i="3"/>
  <c r="U751" i="3" s="1"/>
  <c r="C521" i="3"/>
  <c r="U521" i="3" s="1"/>
  <c r="C448" i="3"/>
  <c r="U448" i="3" s="1"/>
  <c r="C972" i="3"/>
  <c r="U972" i="3" s="1"/>
  <c r="E924" i="3"/>
  <c r="D924" i="3" s="1"/>
  <c r="E400" i="3"/>
  <c r="D400" i="3" s="1"/>
  <c r="E431" i="3"/>
  <c r="D431" i="3" s="1"/>
  <c r="E912" i="3"/>
  <c r="D912" i="3" s="1"/>
  <c r="B966" i="3"/>
  <c r="E482" i="3"/>
  <c r="D482" i="3" s="1"/>
  <c r="C988" i="3"/>
  <c r="U988" i="3" s="1"/>
  <c r="B872" i="3"/>
  <c r="E543" i="3"/>
  <c r="D543" i="3" s="1"/>
  <c r="B885" i="3"/>
  <c r="C993" i="3"/>
  <c r="U993" i="3" s="1"/>
  <c r="E907" i="3"/>
  <c r="D907" i="3" s="1"/>
  <c r="B380" i="3"/>
  <c r="B463" i="3"/>
  <c r="B629" i="3"/>
  <c r="B866" i="3"/>
  <c r="B867" i="3"/>
  <c r="B879" i="3"/>
  <c r="B542" i="3"/>
  <c r="C618" i="3"/>
  <c r="U618" i="3" s="1"/>
  <c r="B916" i="3"/>
  <c r="C735" i="3"/>
  <c r="U735" i="3" s="1"/>
  <c r="C983" i="3"/>
  <c r="U983" i="3" s="1"/>
  <c r="C945" i="3"/>
  <c r="U945" i="3" s="1"/>
  <c r="B987" i="3"/>
  <c r="C415" i="3"/>
  <c r="U415" i="3" s="1"/>
  <c r="E995" i="3"/>
  <c r="D995" i="3" s="1"/>
  <c r="E473" i="3"/>
  <c r="D473" i="3" s="1"/>
  <c r="B686" i="3"/>
  <c r="B392" i="3"/>
  <c r="E980" i="3"/>
  <c r="D980" i="3" s="1"/>
  <c r="C455" i="3"/>
  <c r="U455" i="3" s="1"/>
  <c r="C572" i="3"/>
  <c r="U572" i="3" s="1"/>
  <c r="B571" i="3"/>
  <c r="B790" i="3"/>
  <c r="E532" i="3"/>
  <c r="D532" i="3" s="1"/>
  <c r="B791" i="3"/>
  <c r="B485" i="3"/>
  <c r="C717" i="3"/>
  <c r="U717" i="3" s="1"/>
  <c r="B608" i="3"/>
  <c r="E829" i="3"/>
  <c r="D829" i="3" s="1"/>
  <c r="C666" i="3"/>
  <c r="U666" i="3" s="1"/>
  <c r="E818" i="3"/>
  <c r="D818" i="3" s="1"/>
  <c r="C655" i="3"/>
  <c r="U655" i="3" s="1"/>
  <c r="E494" i="3"/>
  <c r="D494" i="3" s="1"/>
  <c r="C787" i="3"/>
  <c r="U787" i="3" s="1"/>
  <c r="E771" i="3"/>
  <c r="D771" i="3" s="1"/>
  <c r="C512" i="3"/>
  <c r="U512" i="3" s="1"/>
  <c r="E773" i="3"/>
  <c r="D773" i="3" s="1"/>
  <c r="C949" i="3"/>
  <c r="U949" i="3" s="1"/>
  <c r="C500" i="3"/>
  <c r="U500" i="3" s="1"/>
  <c r="E598" i="3"/>
  <c r="D598" i="3" s="1"/>
  <c r="C552" i="3"/>
  <c r="U552" i="3" s="1"/>
  <c r="B513" i="3"/>
  <c r="C943" i="3"/>
  <c r="U943" i="3" s="1"/>
  <c r="C936" i="3"/>
  <c r="U936" i="3" s="1"/>
  <c r="C597" i="3"/>
  <c r="U597" i="3" s="1"/>
  <c r="C715" i="3"/>
  <c r="U715" i="3" s="1"/>
  <c r="B619" i="3"/>
  <c r="C954" i="3"/>
  <c r="U954" i="3" s="1"/>
  <c r="B855" i="3"/>
  <c r="E608" i="3"/>
  <c r="D608" i="3" s="1"/>
  <c r="C606" i="3"/>
  <c r="U606" i="3" s="1"/>
  <c r="C535" i="3"/>
  <c r="U535" i="3" s="1"/>
  <c r="E517" i="3"/>
  <c r="D517" i="3" s="1"/>
  <c r="B904" i="3"/>
  <c r="E419" i="3"/>
  <c r="D419" i="3" s="1"/>
  <c r="E967" i="3"/>
  <c r="D967" i="3" s="1"/>
  <c r="E859" i="3"/>
  <c r="D859" i="3" s="1"/>
  <c r="C928" i="3"/>
  <c r="U928" i="3" s="1"/>
  <c r="B403" i="3"/>
  <c r="E529" i="3"/>
  <c r="D529" i="3" s="1"/>
  <c r="B564" i="3"/>
  <c r="E976" i="3"/>
  <c r="D976" i="3" s="1"/>
  <c r="E449" i="3"/>
  <c r="D449" i="3" s="1"/>
  <c r="E700" i="3"/>
  <c r="D700" i="3" s="1"/>
  <c r="E570" i="3"/>
  <c r="D570" i="3" s="1"/>
  <c r="C990" i="3"/>
  <c r="U990" i="3" s="1"/>
  <c r="C759" i="3"/>
  <c r="U759" i="3" s="1"/>
  <c r="C828" i="3"/>
  <c r="U828" i="3" s="1"/>
  <c r="C866" i="3"/>
  <c r="U866" i="3" s="1"/>
  <c r="E984" i="3"/>
  <c r="D984" i="3" s="1"/>
  <c r="B568" i="3"/>
  <c r="B763" i="3"/>
  <c r="C619" i="3"/>
  <c r="U619" i="3" s="1"/>
  <c r="E648" i="3"/>
  <c r="D648" i="3" s="1"/>
  <c r="B887" i="3"/>
  <c r="C946" i="3"/>
  <c r="U946" i="3" s="1"/>
  <c r="E544" i="3"/>
  <c r="D544" i="3" s="1"/>
  <c r="B844" i="3"/>
  <c r="B954" i="3"/>
  <c r="B766" i="3"/>
  <c r="B690" i="3"/>
  <c r="E765" i="3"/>
  <c r="D765" i="3" s="1"/>
  <c r="B508" i="3"/>
  <c r="E486" i="3"/>
  <c r="D486" i="3" s="1"/>
  <c r="B816" i="3"/>
  <c r="E875" i="3"/>
  <c r="D875" i="3" s="1"/>
  <c r="C894" i="3"/>
  <c r="U894" i="3" s="1"/>
  <c r="C878" i="3"/>
  <c r="U878" i="3" s="1"/>
  <c r="B441" i="3"/>
  <c r="E899" i="3"/>
  <c r="D899" i="3" s="1"/>
  <c r="E921" i="3"/>
  <c r="D921" i="3" s="1"/>
  <c r="E672" i="3"/>
  <c r="D672" i="3" s="1"/>
  <c r="E632" i="3"/>
  <c r="D632" i="3" s="1"/>
  <c r="B520" i="3"/>
  <c r="B892" i="3"/>
  <c r="C800" i="3"/>
  <c r="U800" i="3" s="1"/>
  <c r="C959" i="3"/>
  <c r="U959" i="3" s="1"/>
  <c r="C508" i="3"/>
  <c r="U508" i="3" s="1"/>
  <c r="E748" i="3"/>
  <c r="D748" i="3" s="1"/>
  <c r="B593" i="3"/>
  <c r="B627" i="3"/>
  <c r="C650" i="3"/>
  <c r="U650" i="3" s="1"/>
  <c r="B658" i="3"/>
  <c r="B931" i="3"/>
  <c r="B906" i="3"/>
  <c r="B433" i="3"/>
  <c r="B939" i="3"/>
  <c r="C528" i="3"/>
  <c r="U528" i="3" s="1"/>
  <c r="E741" i="3"/>
  <c r="D741" i="3" s="1"/>
  <c r="B409" i="3"/>
  <c r="E453" i="3"/>
  <c r="D453" i="3" s="1"/>
  <c r="C612" i="3"/>
  <c r="U612" i="3" s="1"/>
  <c r="E548" i="3"/>
  <c r="D548" i="3" s="1"/>
  <c r="B668" i="3"/>
  <c r="E618" i="3"/>
  <c r="D618" i="3" s="1"/>
  <c r="C709" i="3"/>
  <c r="U709" i="3" s="1"/>
  <c r="C557" i="3"/>
  <c r="U557" i="3" s="1"/>
  <c r="E983" i="3"/>
  <c r="D983" i="3" s="1"/>
  <c r="C532" i="3"/>
  <c r="U532" i="3" s="1"/>
  <c r="E455" i="3"/>
  <c r="D455" i="3" s="1"/>
  <c r="C961" i="3"/>
  <c r="U961" i="3" s="1"/>
  <c r="E604" i="3"/>
  <c r="D604" i="3" s="1"/>
  <c r="E895" i="3"/>
  <c r="D895" i="3" s="1"/>
  <c r="C554" i="3"/>
  <c r="U554" i="3" s="1"/>
  <c r="C392" i="3"/>
  <c r="U392" i="3" s="1"/>
  <c r="B727" i="3"/>
  <c r="E488" i="3"/>
  <c r="D488" i="3" s="1"/>
  <c r="E560" i="3"/>
  <c r="D560" i="3" s="1"/>
  <c r="B376" i="3"/>
  <c r="C722" i="3"/>
  <c r="U722" i="3" s="1"/>
  <c r="E684" i="3"/>
  <c r="D684" i="3" s="1"/>
  <c r="E424" i="3"/>
  <c r="D424" i="3" s="1"/>
  <c r="B780" i="3"/>
  <c r="B661" i="3"/>
  <c r="E619" i="3"/>
  <c r="D619" i="3" s="1"/>
  <c r="C480" i="3"/>
  <c r="U480" i="3" s="1"/>
  <c r="C807" i="3"/>
  <c r="U807" i="3" s="1"/>
  <c r="E971" i="3"/>
  <c r="D971" i="3" s="1"/>
  <c r="E720" i="3"/>
  <c r="D720" i="3" s="1"/>
  <c r="E465" i="3"/>
  <c r="D465" i="3" s="1"/>
  <c r="C940" i="3"/>
  <c r="U940" i="3" s="1"/>
  <c r="E383" i="3"/>
  <c r="D383" i="3" s="1"/>
  <c r="C934" i="3"/>
  <c r="U934" i="3" s="1"/>
  <c r="C382" i="3"/>
  <c r="U382" i="3" s="1"/>
  <c r="E848" i="3"/>
  <c r="D848" i="3" s="1"/>
  <c r="E382" i="3"/>
  <c r="D382" i="3" s="1"/>
  <c r="C821" i="3"/>
  <c r="U821" i="3" s="1"/>
  <c r="C690" i="3"/>
  <c r="U690" i="3" s="1"/>
  <c r="C898" i="3"/>
  <c r="U898" i="3" s="1"/>
  <c r="E914" i="3"/>
  <c r="D914" i="3" s="1"/>
  <c r="E521" i="3"/>
  <c r="D521" i="3" s="1"/>
  <c r="B632" i="3"/>
  <c r="C839" i="3"/>
  <c r="U839" i="3" s="1"/>
  <c r="E858" i="3"/>
  <c r="D858" i="3" s="1"/>
  <c r="B505" i="3"/>
  <c r="B617" i="3"/>
  <c r="C644" i="3"/>
  <c r="U644" i="3" s="1"/>
  <c r="E791" i="3"/>
  <c r="D791" i="3" s="1"/>
  <c r="C702" i="3"/>
  <c r="U702" i="3" s="1"/>
  <c r="B759" i="3"/>
  <c r="E551" i="3"/>
  <c r="D551" i="3" s="1"/>
  <c r="C560" i="3"/>
  <c r="U560" i="3" s="1"/>
  <c r="B438" i="3"/>
  <c r="C873" i="3"/>
  <c r="U873" i="3" s="1"/>
  <c r="E915" i="3"/>
  <c r="D915" i="3" s="1"/>
  <c r="E709" i="3"/>
  <c r="D709" i="3" s="1"/>
  <c r="B554" i="3"/>
  <c r="E679" i="3"/>
  <c r="D679" i="3" s="1"/>
  <c r="E496" i="3"/>
  <c r="D496" i="3" s="1"/>
  <c r="B832" i="3"/>
  <c r="E784" i="3"/>
  <c r="D784" i="3" s="1"/>
  <c r="B611" i="3"/>
  <c r="E936" i="3"/>
  <c r="D936" i="3" s="1"/>
  <c r="E883" i="3"/>
  <c r="D883" i="3" s="1"/>
  <c r="E690" i="3"/>
  <c r="D690" i="3" s="1"/>
  <c r="E779" i="3"/>
  <c r="D779" i="3" s="1"/>
  <c r="E573" i="3"/>
  <c r="D573" i="3" s="1"/>
  <c r="B878" i="3"/>
  <c r="B373" i="3"/>
  <c r="C914" i="3"/>
  <c r="U914" i="3" s="1"/>
  <c r="B860" i="3"/>
  <c r="B894" i="3"/>
  <c r="C605" i="3"/>
  <c r="U605" i="3" s="1"/>
  <c r="B519" i="3"/>
  <c r="B372" i="3"/>
  <c r="C845" i="3"/>
  <c r="U845" i="3" s="1"/>
  <c r="E844" i="3"/>
  <c r="D844" i="3" s="1"/>
  <c r="C994" i="3"/>
  <c r="U994" i="3" s="1"/>
  <c r="C739" i="3"/>
  <c r="U739" i="3" s="1"/>
  <c r="B638" i="3"/>
  <c r="C660" i="3"/>
  <c r="U660" i="3" s="1"/>
  <c r="E697" i="3"/>
  <c r="D697" i="3" s="1"/>
  <c r="C451" i="3"/>
  <c r="U451" i="3" s="1"/>
  <c r="B474" i="3"/>
  <c r="B933" i="3"/>
  <c r="E688" i="3"/>
  <c r="D688" i="3" s="1"/>
  <c r="B488" i="3"/>
  <c r="C705" i="3"/>
  <c r="U705" i="3" s="1"/>
  <c r="E480" i="3"/>
  <c r="D480" i="3" s="1"/>
  <c r="C974" i="3"/>
  <c r="U974" i="3" s="1"/>
  <c r="E392" i="3"/>
  <c r="D392" i="3" s="1"/>
  <c r="B932" i="3"/>
  <c r="B397" i="3"/>
  <c r="C907" i="3"/>
  <c r="U907" i="3" s="1"/>
  <c r="B374" i="3"/>
  <c r="B471" i="3"/>
  <c r="E622" i="3"/>
  <c r="D622" i="3" s="1"/>
  <c r="C638" i="3"/>
  <c r="U638" i="3" s="1"/>
  <c r="C457" i="3"/>
  <c r="U457" i="3" s="1"/>
  <c r="B622" i="3"/>
  <c r="B777" i="3"/>
  <c r="E625" i="3"/>
  <c r="D625" i="3" s="1"/>
  <c r="E461" i="3"/>
  <c r="D461" i="3" s="1"/>
  <c r="C790" i="3"/>
  <c r="U790" i="3" s="1"/>
  <c r="B711" i="3"/>
  <c r="C716" i="3"/>
  <c r="U716" i="3" s="1"/>
  <c r="E897" i="3"/>
  <c r="D897" i="3" s="1"/>
  <c r="B957" i="3"/>
  <c r="B681" i="3"/>
  <c r="B826" i="3"/>
  <c r="B599" i="3"/>
  <c r="E422" i="3"/>
  <c r="D422" i="3" s="1"/>
  <c r="C507" i="3"/>
  <c r="U507" i="3" s="1"/>
  <c r="C469" i="3"/>
  <c r="U469" i="3" s="1"/>
  <c r="B579" i="3"/>
  <c r="E505" i="3"/>
  <c r="D505" i="3" s="1"/>
  <c r="C536" i="3"/>
  <c r="U536" i="3" s="1"/>
  <c r="C633" i="3"/>
  <c r="U633" i="3" s="1"/>
  <c r="E714" i="3"/>
  <c r="D714" i="3" s="1"/>
  <c r="C826" i="3"/>
  <c r="U826" i="3" s="1"/>
  <c r="B736" i="3"/>
  <c r="B788" i="3"/>
  <c r="B868" i="3"/>
  <c r="E502" i="3"/>
  <c r="D502" i="3" s="1"/>
  <c r="B458" i="3"/>
  <c r="B504" i="3"/>
  <c r="B719" i="3"/>
  <c r="E403" i="3"/>
  <c r="D403" i="3" s="1"/>
  <c r="C860" i="3"/>
  <c r="U860" i="3" s="1"/>
  <c r="B718" i="3"/>
  <c r="C659" i="3"/>
  <c r="U659" i="3" s="1"/>
  <c r="B368" i="3"/>
  <c r="B623" i="3"/>
  <c r="B965" i="3"/>
  <c r="B577" i="3"/>
  <c r="E785" i="3"/>
  <c r="D785" i="3" s="1"/>
  <c r="B510" i="3"/>
  <c r="E839" i="3"/>
  <c r="D839" i="3" s="1"/>
  <c r="B764" i="3"/>
  <c r="B994" i="3"/>
  <c r="E637" i="3"/>
  <c r="D637" i="3" s="1"/>
  <c r="B749" i="3"/>
  <c r="B517" i="3"/>
  <c r="E946" i="3"/>
  <c r="D946" i="3" s="1"/>
  <c r="B375" i="3"/>
  <c r="E467" i="3"/>
  <c r="D467" i="3" s="1"/>
  <c r="C681" i="3"/>
  <c r="U681" i="3" s="1"/>
  <c r="B734" i="3"/>
  <c r="C442" i="3"/>
  <c r="U442" i="3" s="1"/>
  <c r="C969" i="3"/>
  <c r="U969" i="3" s="1"/>
  <c r="C378" i="3"/>
  <c r="U378" i="3" s="1"/>
  <c r="E740" i="3"/>
  <c r="D740" i="3" s="1"/>
  <c r="E412" i="3"/>
  <c r="D412" i="3" s="1"/>
  <c r="B823" i="3"/>
  <c r="E981" i="3"/>
  <c r="D981" i="3" s="1"/>
  <c r="E927" i="3"/>
  <c r="D927" i="3" s="1"/>
  <c r="E645" i="3"/>
  <c r="D645" i="3" s="1"/>
  <c r="B524" i="3"/>
  <c r="B888" i="3"/>
  <c r="C590" i="3"/>
  <c r="U590" i="3" s="1"/>
  <c r="B738" i="3"/>
  <c r="C781" i="3"/>
  <c r="U781" i="3" s="1"/>
  <c r="B484" i="3"/>
  <c r="B469" i="3"/>
  <c r="E513" i="3"/>
  <c r="D513" i="3" s="1"/>
  <c r="C727" i="3"/>
  <c r="U727" i="3" s="1"/>
  <c r="E671" i="3"/>
  <c r="D671" i="3" s="1"/>
  <c r="E819" i="3"/>
  <c r="D819" i="3" s="1"/>
  <c r="B674" i="3"/>
  <c r="C598" i="3"/>
  <c r="U598" i="3" s="1"/>
  <c r="B616" i="3"/>
  <c r="B768" i="3"/>
  <c r="C574" i="3"/>
  <c r="U574" i="3" s="1"/>
  <c r="B874" i="3"/>
  <c r="B405" i="3"/>
  <c r="B956" i="3"/>
  <c r="B928" i="3"/>
  <c r="C501" i="3"/>
  <c r="U501" i="3" s="1"/>
  <c r="C542" i="3"/>
  <c r="U542" i="3" s="1"/>
  <c r="E409" i="3"/>
  <c r="D409" i="3" s="1"/>
  <c r="B401" i="3"/>
  <c r="B654" i="3"/>
  <c r="C566" i="3"/>
  <c r="U566" i="3" s="1"/>
  <c r="B976" i="3"/>
  <c r="B592" i="3"/>
  <c r="E826" i="3"/>
  <c r="D826" i="3" s="1"/>
  <c r="B783" i="3"/>
  <c r="B529" i="3"/>
  <c r="C624" i="3"/>
  <c r="U624" i="3" s="1"/>
  <c r="E937" i="3"/>
  <c r="D937" i="3" s="1"/>
  <c r="B597" i="3"/>
  <c r="E789" i="3"/>
  <c r="D789" i="3" s="1"/>
  <c r="B574" i="3"/>
  <c r="B717" i="3"/>
  <c r="B829" i="3"/>
  <c r="B842" i="3"/>
  <c r="B585" i="3"/>
  <c r="E977" i="3"/>
  <c r="D977" i="3" s="1"/>
  <c r="E477" i="3"/>
  <c r="D477" i="3" s="1"/>
  <c r="B428" i="3"/>
  <c r="B532" i="3"/>
  <c r="C628" i="3"/>
  <c r="U628" i="3" s="1"/>
  <c r="C766" i="3"/>
  <c r="U766" i="3" s="1"/>
  <c r="E638" i="3"/>
  <c r="D638" i="3" s="1"/>
  <c r="C617" i="3"/>
  <c r="U617" i="3" s="1"/>
  <c r="C426" i="3"/>
  <c r="U426" i="3" s="1"/>
  <c r="E370" i="3"/>
  <c r="D370" i="3" s="1"/>
  <c r="B648" i="3"/>
  <c r="B426" i="3"/>
  <c r="E913" i="3"/>
  <c r="D913" i="3" s="1"/>
  <c r="B645" i="3"/>
  <c r="C604" i="3"/>
  <c r="U604" i="3" s="1"/>
  <c r="E563" i="3"/>
  <c r="D563" i="3" s="1"/>
  <c r="C433" i="3"/>
  <c r="U433" i="3" s="1"/>
  <c r="E726" i="3"/>
  <c r="D726" i="3" s="1"/>
  <c r="C772" i="3"/>
  <c r="U772" i="3" s="1"/>
  <c r="E717" i="3"/>
  <c r="D717" i="3" s="1"/>
  <c r="C939" i="3"/>
  <c r="U939" i="3" s="1"/>
  <c r="B865" i="3"/>
  <c r="C419" i="3"/>
  <c r="U419" i="3" s="1"/>
  <c r="C447" i="3"/>
  <c r="U447" i="3" s="1"/>
  <c r="C725" i="3"/>
  <c r="U725" i="3" s="1"/>
  <c r="E953" i="3"/>
  <c r="D953" i="3" s="1"/>
  <c r="B960" i="3"/>
  <c r="B729" i="3"/>
  <c r="C930" i="3"/>
  <c r="U930" i="3" s="1"/>
  <c r="C798" i="3"/>
  <c r="U798" i="3" s="1"/>
  <c r="E735" i="3"/>
  <c r="D735" i="3" s="1"/>
  <c r="C562" i="3"/>
  <c r="U562" i="3" s="1"/>
  <c r="E546" i="3"/>
  <c r="D546" i="3" s="1"/>
  <c r="E514" i="3"/>
  <c r="D514" i="3" s="1"/>
  <c r="C620" i="3"/>
  <c r="U620" i="3" s="1"/>
  <c r="C405" i="3"/>
  <c r="U405" i="3" s="1"/>
  <c r="C466" i="3"/>
  <c r="U466" i="3" s="1"/>
  <c r="B558" i="3"/>
  <c r="C865" i="3"/>
  <c r="U865" i="3" s="1"/>
  <c r="B775" i="3"/>
  <c r="C591" i="3"/>
  <c r="U591" i="3" s="1"/>
  <c r="C525" i="3"/>
  <c r="U525" i="3" s="1"/>
  <c r="E724" i="3"/>
  <c r="D724" i="3" s="1"/>
  <c r="C726" i="3"/>
  <c r="U726" i="3" s="1"/>
  <c r="C682" i="3"/>
  <c r="U682" i="3" s="1"/>
  <c r="C580" i="3"/>
  <c r="U580" i="3" s="1"/>
  <c r="C736" i="3"/>
  <c r="U736" i="3" s="1"/>
  <c r="E866" i="3"/>
  <c r="D866" i="3" s="1"/>
  <c r="E960" i="3"/>
  <c r="D960" i="3" s="1"/>
  <c r="C576" i="3"/>
  <c r="U576" i="3" s="1"/>
  <c r="E810" i="3"/>
  <c r="D810" i="3" s="1"/>
  <c r="E478" i="3"/>
  <c r="D478" i="3" s="1"/>
  <c r="E732" i="3"/>
  <c r="D732" i="3" s="1"/>
  <c r="E923" i="3"/>
  <c r="D923" i="3" s="1"/>
  <c r="E993" i="3"/>
  <c r="D993" i="3" s="1"/>
  <c r="C639" i="3"/>
  <c r="U639" i="3" s="1"/>
  <c r="C547" i="3"/>
  <c r="U547" i="3" s="1"/>
  <c r="B814" i="3"/>
  <c r="C761" i="3"/>
  <c r="U761" i="3" s="1"/>
  <c r="E702" i="3"/>
  <c r="D702" i="3" s="1"/>
  <c r="E757" i="3"/>
  <c r="D757" i="3" s="1"/>
  <c r="E542" i="3"/>
  <c r="D542" i="3" s="1"/>
  <c r="C997" i="3"/>
  <c r="U997" i="3" s="1"/>
  <c r="E649" i="3"/>
  <c r="D649" i="3" s="1"/>
  <c r="E410" i="3"/>
  <c r="D410" i="3" s="1"/>
  <c r="E763" i="3"/>
  <c r="D763" i="3" s="1"/>
  <c r="E695" i="3"/>
  <c r="D695" i="3" s="1"/>
  <c r="C365" i="3"/>
  <c r="U365" i="3" s="1"/>
  <c r="B893" i="3"/>
  <c r="E538" i="3"/>
  <c r="D538" i="3" s="1"/>
  <c r="E426" i="3"/>
  <c r="D426" i="3" s="1"/>
  <c r="E389" i="3"/>
  <c r="D389" i="3" s="1"/>
  <c r="C402" i="3"/>
  <c r="U402" i="3" s="1"/>
  <c r="E974" i="3"/>
  <c r="D974" i="3" s="1"/>
  <c r="B889" i="3"/>
  <c r="B369" i="3"/>
  <c r="C488" i="3"/>
  <c r="U488" i="3" s="1"/>
  <c r="E416" i="3"/>
  <c r="D416" i="3" s="1"/>
  <c r="C844" i="3"/>
  <c r="U844" i="3" s="1"/>
  <c r="C435" i="3"/>
  <c r="U435" i="3" s="1"/>
  <c r="C516" i="3"/>
  <c r="U516" i="3" s="1"/>
  <c r="E630" i="3"/>
  <c r="D630" i="3" s="1"/>
  <c r="B757" i="3"/>
  <c r="C600" i="3"/>
  <c r="U600" i="3" s="1"/>
  <c r="C611" i="3"/>
  <c r="U611" i="3" s="1"/>
  <c r="B755" i="3"/>
  <c r="B728" i="3"/>
  <c r="C973" i="3"/>
  <c r="U973" i="3" s="1"/>
  <c r="E617" i="3"/>
  <c r="D617" i="3" s="1"/>
  <c r="E537" i="3"/>
  <c r="D537" i="3" s="1"/>
  <c r="B587" i="3"/>
  <c r="B567" i="3"/>
  <c r="E574" i="3"/>
  <c r="D574" i="3" s="1"/>
  <c r="C679" i="3"/>
  <c r="U679" i="3" s="1"/>
  <c r="C368" i="3"/>
  <c r="U368" i="3" s="1"/>
  <c r="E786" i="3"/>
  <c r="D786" i="3" s="1"/>
  <c r="B697" i="3"/>
  <c r="E825" i="3"/>
  <c r="D825" i="3" s="1"/>
  <c r="E975" i="3"/>
  <c r="D975" i="3" s="1"/>
  <c r="B589" i="3"/>
  <c r="C498" i="3"/>
  <c r="U498" i="3" s="1"/>
  <c r="E870" i="3"/>
  <c r="D870" i="3" s="1"/>
  <c r="E954" i="3"/>
  <c r="D954" i="3" s="1"/>
  <c r="B761" i="3"/>
  <c r="E920" i="3"/>
  <c r="D920" i="3" s="1"/>
  <c r="C769" i="3"/>
  <c r="U769" i="3" s="1"/>
  <c r="B983" i="3"/>
  <c r="C978" i="3"/>
  <c r="U978" i="3" s="1"/>
  <c r="E481" i="3"/>
  <c r="D481" i="3" s="1"/>
  <c r="E507" i="3"/>
  <c r="D507" i="3" s="1"/>
  <c r="C538" i="3"/>
  <c r="U538" i="3" s="1"/>
  <c r="C672" i="3"/>
  <c r="U672" i="3" s="1"/>
  <c r="B951" i="3"/>
  <c r="B890" i="3"/>
  <c r="B723" i="3"/>
  <c r="B665" i="3"/>
  <c r="B742" i="3"/>
  <c r="C958" i="3"/>
  <c r="U958" i="3" s="1"/>
  <c r="C731" i="3"/>
  <c r="U731" i="3" s="1"/>
  <c r="B849" i="3"/>
  <c r="C461" i="3"/>
  <c r="U461" i="3" s="1"/>
  <c r="E668" i="3"/>
  <c r="D668" i="3" s="1"/>
  <c r="B716" i="3"/>
  <c r="C471" i="3"/>
  <c r="U471" i="3" s="1"/>
  <c r="E806" i="3"/>
  <c r="D806" i="3" s="1"/>
  <c r="B782" i="3"/>
  <c r="C748" i="3"/>
  <c r="U748" i="3" s="1"/>
  <c r="C872" i="3"/>
  <c r="U872" i="3" s="1"/>
  <c r="C960" i="3"/>
  <c r="U960" i="3" s="1"/>
  <c r="B540" i="3"/>
  <c r="C476" i="3"/>
  <c r="U476" i="3" s="1"/>
  <c r="B802" i="3"/>
  <c r="C522" i="3"/>
  <c r="U522" i="3" s="1"/>
  <c r="E692" i="3"/>
  <c r="D692" i="3" s="1"/>
  <c r="B671" i="3"/>
  <c r="B588" i="3"/>
  <c r="E472" i="3"/>
  <c r="D472" i="3" s="1"/>
  <c r="C674" i="3"/>
  <c r="U674" i="3" s="1"/>
  <c r="C906" i="3"/>
  <c r="U906" i="3" s="1"/>
  <c r="E497" i="3"/>
  <c r="D497" i="3" s="1"/>
  <c r="E581" i="3"/>
  <c r="D581" i="3" s="1"/>
  <c r="C833" i="3"/>
  <c r="U833" i="3" s="1"/>
  <c r="B901" i="3"/>
  <c r="E876" i="3"/>
  <c r="D876" i="3" s="1"/>
  <c r="E520" i="3"/>
  <c r="D520" i="3" s="1"/>
  <c r="B974" i="3"/>
  <c r="C998" i="3"/>
  <c r="U998" i="3" s="1"/>
  <c r="E926" i="3"/>
  <c r="D926" i="3" s="1"/>
  <c r="E831" i="3"/>
  <c r="D831" i="3" s="1"/>
  <c r="C863" i="3"/>
  <c r="U863" i="3" s="1"/>
  <c r="C489" i="3"/>
  <c r="U489" i="3" s="1"/>
  <c r="E711" i="3"/>
  <c r="D711" i="3" s="1"/>
  <c r="E972" i="3"/>
  <c r="D972" i="3" s="1"/>
  <c r="C799" i="3"/>
  <c r="U799" i="3" s="1"/>
  <c r="B821" i="3"/>
  <c r="C902" i="3"/>
  <c r="U902" i="3" s="1"/>
  <c r="B500" i="3"/>
  <c r="C387" i="3"/>
  <c r="U387" i="3" s="1"/>
  <c r="E629" i="3"/>
  <c r="D629" i="3" s="1"/>
  <c r="C691" i="3"/>
  <c r="U691" i="3" s="1"/>
  <c r="C871" i="3"/>
  <c r="U871" i="3" s="1"/>
  <c r="E397" i="3"/>
  <c r="D397" i="3" s="1"/>
  <c r="C975" i="3"/>
  <c r="U975" i="3" s="1"/>
  <c r="C635" i="3"/>
  <c r="U635" i="3" s="1"/>
  <c r="E511" i="3"/>
  <c r="D511" i="3" s="1"/>
  <c r="B435" i="3"/>
  <c r="E470" i="3"/>
  <c r="D470" i="3" s="1"/>
  <c r="E725" i="3"/>
  <c r="D725" i="3" s="1"/>
  <c r="E696" i="3"/>
  <c r="D696" i="3" s="1"/>
  <c r="C956" i="3"/>
  <c r="U956" i="3" s="1"/>
  <c r="C838" i="3"/>
  <c r="U838" i="3" s="1"/>
  <c r="C979" i="3"/>
  <c r="U979" i="3" s="1"/>
  <c r="B453" i="3"/>
  <c r="C571" i="3"/>
  <c r="U571" i="3" s="1"/>
  <c r="C398" i="3"/>
  <c r="U398" i="3" s="1"/>
  <c r="B986" i="3"/>
  <c r="E371" i="3"/>
  <c r="D371" i="3" s="1"/>
  <c r="E559" i="3"/>
  <c r="D559" i="3" s="1"/>
  <c r="E643" i="3"/>
  <c r="D643" i="3" s="1"/>
  <c r="B467" i="3"/>
  <c r="C842" i="3"/>
  <c r="U842" i="3" s="1"/>
  <c r="E803" i="3"/>
  <c r="D803" i="3" s="1"/>
  <c r="C836" i="3"/>
  <c r="U836" i="3" s="1"/>
  <c r="B625" i="3"/>
  <c r="C741" i="3"/>
  <c r="U741" i="3" s="1"/>
  <c r="B521" i="3"/>
  <c r="E605" i="3"/>
  <c r="D605" i="3" s="1"/>
  <c r="C573" i="3"/>
  <c r="U573" i="3" s="1"/>
  <c r="B805" i="3"/>
  <c r="E550" i="3"/>
  <c r="D550" i="3" s="1"/>
  <c r="B507" i="3"/>
  <c r="E792" i="3"/>
  <c r="D792" i="3" s="1"/>
  <c r="E658" i="3"/>
  <c r="D658" i="3" s="1"/>
  <c r="B448" i="3"/>
  <c r="E938" i="3"/>
  <c r="D938" i="3" s="1"/>
  <c r="C763" i="3"/>
  <c r="U763" i="3" s="1"/>
  <c r="C747" i="3"/>
  <c r="U747" i="3" s="1"/>
  <c r="E828" i="3"/>
  <c r="D828" i="3" s="1"/>
  <c r="B591" i="3"/>
  <c r="B923" i="3"/>
  <c r="E852" i="3"/>
  <c r="D852" i="3" s="1"/>
  <c r="B381" i="3"/>
  <c r="E545" i="3"/>
  <c r="D545" i="3" s="1"/>
  <c r="E811" i="3"/>
  <c r="D811" i="3" s="1"/>
  <c r="B607" i="3"/>
  <c r="E476" i="3"/>
  <c r="D476" i="3" s="1"/>
  <c r="B713" i="3"/>
  <c r="C712" i="3"/>
  <c r="U712" i="3" s="1"/>
  <c r="E561" i="3"/>
  <c r="D561" i="3" s="1"/>
  <c r="C792" i="3"/>
  <c r="U792" i="3" s="1"/>
  <c r="C384" i="3"/>
  <c r="U384" i="3" s="1"/>
  <c r="B995" i="3"/>
  <c r="B840" i="3"/>
  <c r="B634" i="3"/>
  <c r="E992" i="3"/>
  <c r="D992" i="3" s="1"/>
  <c r="C851" i="3"/>
  <c r="U851" i="3" s="1"/>
  <c r="E968" i="3"/>
  <c r="D968" i="3" s="1"/>
  <c r="C401" i="3"/>
  <c r="U401" i="3" s="1"/>
  <c r="E438" i="3"/>
  <c r="D438" i="3" s="1"/>
  <c r="C452" i="3"/>
  <c r="U452" i="3" s="1"/>
  <c r="E902" i="3"/>
  <c r="D902" i="3" s="1"/>
  <c r="B636" i="3"/>
  <c r="E429" i="3"/>
  <c r="D429" i="3" s="1"/>
  <c r="B817" i="3"/>
  <c r="C982" i="3"/>
  <c r="U982" i="3" s="1"/>
  <c r="E635" i="3"/>
  <c r="D635" i="3" s="1"/>
  <c r="B650" i="3"/>
  <c r="C942" i="3"/>
  <c r="U942" i="3" s="1"/>
  <c r="C503" i="3"/>
  <c r="U503" i="3" s="1"/>
  <c r="E851" i="3"/>
  <c r="D851" i="3" s="1"/>
  <c r="B680" i="3"/>
  <c r="C677" i="3"/>
  <c r="U677" i="3" s="1"/>
  <c r="E441" i="3"/>
  <c r="D441" i="3" s="1"/>
  <c r="B806" i="3"/>
  <c r="B557" i="3"/>
  <c r="C869" i="3"/>
  <c r="U869" i="3" s="1"/>
  <c r="E945" i="3"/>
  <c r="D945" i="3" s="1"/>
  <c r="B459" i="3"/>
  <c r="C981" i="3"/>
  <c r="U981" i="3" s="1"/>
  <c r="C900" i="3"/>
  <c r="U900" i="3" s="1"/>
  <c r="C599" i="3"/>
  <c r="U599" i="3" s="1"/>
  <c r="C668" i="3"/>
  <c r="U668" i="3" s="1"/>
  <c r="B478" i="3"/>
  <c r="E963" i="3"/>
  <c r="D963" i="3" s="1"/>
  <c r="C377" i="3"/>
  <c r="U377" i="3" s="1"/>
  <c r="B921" i="3"/>
  <c r="E554" i="3"/>
  <c r="D554" i="3" s="1"/>
  <c r="C531" i="3"/>
  <c r="U531" i="3" s="1"/>
  <c r="C688" i="3"/>
  <c r="U688" i="3" s="1"/>
  <c r="C746" i="3"/>
  <c r="U746" i="3" s="1"/>
  <c r="B543" i="3"/>
  <c r="B708" i="3"/>
  <c r="B940" i="3"/>
  <c r="E843" i="3"/>
  <c r="D843" i="3" s="1"/>
  <c r="E841" i="3"/>
  <c r="D841" i="3" s="1"/>
  <c r="E433" i="3"/>
  <c r="D433" i="3" s="1"/>
  <c r="E823" i="3"/>
  <c r="D823" i="3" s="1"/>
  <c r="B646" i="3"/>
  <c r="E889" i="3"/>
  <c r="D889" i="3" s="1"/>
  <c r="C854" i="3"/>
  <c r="U854" i="3" s="1"/>
  <c r="B518" i="3"/>
  <c r="B877" i="3"/>
  <c r="C487" i="3"/>
  <c r="U487" i="3" s="1"/>
  <c r="C399" i="3"/>
  <c r="U399" i="3" s="1"/>
  <c r="B859" i="3"/>
  <c r="B679" i="3"/>
  <c r="E493" i="3"/>
  <c r="D493" i="3" s="1"/>
  <c r="C467" i="3"/>
  <c r="U467" i="3" s="1"/>
  <c r="E704" i="3"/>
  <c r="D704" i="3" s="1"/>
  <c r="C431" i="3"/>
  <c r="U431" i="3" s="1"/>
  <c r="C912" i="3"/>
  <c r="U912" i="3" s="1"/>
  <c r="C825" i="3"/>
  <c r="U825" i="3" s="1"/>
  <c r="B691" i="3"/>
  <c r="B395" i="3"/>
  <c r="B903" i="3"/>
  <c r="E734" i="3"/>
  <c r="D734" i="3" s="1"/>
  <c r="B603" i="3"/>
  <c r="E640" i="3"/>
  <c r="D640" i="3" s="1"/>
  <c r="C732" i="3"/>
  <c r="U732" i="3" s="1"/>
  <c r="C527" i="3"/>
  <c r="U527" i="3" s="1"/>
  <c r="E571" i="3"/>
  <c r="D571" i="3" s="1"/>
  <c r="C923" i="3"/>
  <c r="U923" i="3" s="1"/>
  <c r="B536" i="3"/>
  <c r="C386" i="3"/>
  <c r="U386" i="3" s="1"/>
  <c r="E665" i="3"/>
  <c r="D665" i="3" s="1"/>
  <c r="B377" i="3"/>
  <c r="C804" i="3"/>
  <c r="U804" i="3" s="1"/>
  <c r="E894" i="3"/>
  <c r="D894" i="3" s="1"/>
  <c r="B436" i="3"/>
  <c r="C380" i="3"/>
  <c r="U380" i="3" s="1"/>
  <c r="C652" i="3"/>
  <c r="U652" i="3" s="1"/>
  <c r="E846" i="3"/>
  <c r="D846" i="3" s="1"/>
  <c r="E918" i="3"/>
  <c r="D918" i="3" s="1"/>
  <c r="E919" i="3"/>
  <c r="D919" i="3" s="1"/>
  <c r="C515" i="3"/>
  <c r="U515" i="3" s="1"/>
  <c r="B799" i="3"/>
  <c r="E746" i="3"/>
  <c r="D746" i="3" s="1"/>
  <c r="E420" i="3"/>
  <c r="D420" i="3" s="1"/>
  <c r="B784" i="3"/>
  <c r="C853" i="3"/>
  <c r="U853" i="3" s="1"/>
  <c r="E379" i="3"/>
  <c r="D379" i="3" s="1"/>
  <c r="C561" i="3"/>
  <c r="U561" i="3" s="1"/>
  <c r="E969" i="3"/>
  <c r="D969" i="3" s="1"/>
  <c r="C454" i="3"/>
  <c r="U454" i="3" s="1"/>
  <c r="B384" i="3"/>
  <c r="C874" i="3"/>
  <c r="U874" i="3" s="1"/>
  <c r="B647" i="3"/>
  <c r="B833" i="3"/>
  <c r="C388" i="3"/>
  <c r="U388" i="3" s="1"/>
  <c r="C788" i="3"/>
  <c r="U788" i="3" s="1"/>
  <c r="C647" i="3"/>
  <c r="U647" i="3" s="1"/>
  <c r="C631" i="3"/>
  <c r="U631" i="3" s="1"/>
  <c r="B751" i="3"/>
  <c r="E906" i="3"/>
  <c r="D906" i="3" s="1"/>
  <c r="B422" i="3"/>
  <c r="E525" i="3"/>
  <c r="D525" i="3" s="1"/>
  <c r="B580" i="3"/>
  <c r="E790" i="3"/>
  <c r="D790" i="3" s="1"/>
  <c r="B779" i="3"/>
  <c r="B598" i="3"/>
  <c r="B576" i="3"/>
  <c r="C583" i="3"/>
  <c r="U583" i="3" s="1"/>
  <c r="E925" i="3"/>
  <c r="D925" i="3" s="1"/>
  <c r="E415" i="3"/>
  <c r="D415" i="3" s="1"/>
  <c r="C926" i="3"/>
  <c r="U926" i="3" s="1"/>
  <c r="E452" i="3"/>
  <c r="D452" i="3" s="1"/>
  <c r="B419" i="3"/>
  <c r="C385" i="3"/>
  <c r="U385" i="3" s="1"/>
  <c r="B838" i="3"/>
  <c r="B745" i="3"/>
  <c r="C802" i="3"/>
  <c r="U802" i="3" s="1"/>
  <c r="E768" i="3"/>
  <c r="D768" i="3" s="1"/>
  <c r="E816" i="3"/>
  <c r="D816" i="3" s="1"/>
  <c r="C524" i="3"/>
  <c r="U524" i="3" s="1"/>
  <c r="C884" i="3"/>
  <c r="U884" i="3" s="1"/>
  <c r="E783" i="3"/>
  <c r="D783" i="3" s="1"/>
  <c r="B953" i="3"/>
  <c r="C925" i="3"/>
  <c r="U925" i="3" s="1"/>
  <c r="E905" i="3"/>
  <c r="D905" i="3" s="1"/>
  <c r="B704" i="3"/>
  <c r="E723" i="3"/>
  <c r="D723" i="3" s="1"/>
  <c r="C862" i="3"/>
  <c r="U862" i="3" s="1"/>
  <c r="C693" i="3"/>
  <c r="U693" i="3" s="1"/>
  <c r="E575" i="3"/>
  <c r="D575" i="3" s="1"/>
  <c r="E871" i="3"/>
  <c r="D871" i="3" s="1"/>
  <c r="B382" i="3"/>
  <c r="C692" i="3"/>
  <c r="U692" i="3" s="1"/>
  <c r="B772" i="3"/>
  <c r="C848" i="3"/>
  <c r="U848" i="3" s="1"/>
  <c r="B812" i="3"/>
  <c r="B501" i="3"/>
  <c r="C701" i="3"/>
  <c r="U701" i="3" s="1"/>
  <c r="C859" i="3"/>
  <c r="U859" i="3" s="1"/>
  <c r="B730" i="3"/>
  <c r="B924" i="3"/>
  <c r="E557" i="3"/>
  <c r="D557" i="3" s="1"/>
  <c r="C706" i="3"/>
  <c r="U706" i="3" s="1"/>
  <c r="B886" i="3"/>
  <c r="B464" i="3"/>
  <c r="E861" i="3"/>
  <c r="D861" i="3" s="1"/>
  <c r="E793" i="3"/>
  <c r="D793" i="3" s="1"/>
  <c r="B547" i="3"/>
  <c r="B917" i="3"/>
  <c r="B975" i="3"/>
  <c r="C1000" i="3"/>
  <c r="U1000" i="3" s="1"/>
  <c r="B925" i="3"/>
  <c r="B871" i="3"/>
  <c r="E628" i="3"/>
  <c r="D628" i="3" s="1"/>
  <c r="C762" i="3"/>
  <c r="U762" i="3" s="1"/>
  <c r="E884" i="3"/>
  <c r="D884" i="3" s="1"/>
  <c r="E743" i="3"/>
  <c r="D743" i="3" s="1"/>
  <c r="C729" i="3"/>
  <c r="U729" i="3" s="1"/>
  <c r="C965" i="3"/>
  <c r="U965" i="3" s="1"/>
  <c r="B672" i="3"/>
  <c r="C581" i="3"/>
  <c r="U581" i="3" s="1"/>
  <c r="B482" i="3"/>
  <c r="B461" i="3"/>
  <c r="E682" i="3"/>
  <c r="D682" i="3" s="1"/>
  <c r="B765" i="3"/>
  <c r="B455" i="3"/>
  <c r="B570" i="3"/>
  <c r="C905" i="3"/>
  <c r="U905" i="3" s="1"/>
  <c r="E713" i="3"/>
  <c r="D713" i="3" s="1"/>
  <c r="C812" i="3"/>
  <c r="U812" i="3" s="1"/>
  <c r="C630" i="3"/>
  <c r="U630" i="3" s="1"/>
  <c r="B456" i="3"/>
  <c r="C899" i="3"/>
  <c r="U899" i="3" s="1"/>
  <c r="E850" i="3"/>
  <c r="D850" i="3" s="1"/>
  <c r="B807" i="3"/>
  <c r="E772" i="3"/>
  <c r="D772" i="3" s="1"/>
  <c r="B961" i="3"/>
  <c r="E536" i="3"/>
  <c r="D536" i="3" s="1"/>
  <c r="E821" i="3"/>
  <c r="D821" i="3" s="1"/>
  <c r="B514" i="3"/>
  <c r="E549" i="3"/>
  <c r="D549" i="3" s="1"/>
  <c r="E988" i="3"/>
  <c r="D988" i="3" s="1"/>
  <c r="E965" i="3"/>
  <c r="D965" i="3" s="1"/>
  <c r="B688" i="3"/>
  <c r="E375" i="3"/>
  <c r="D375" i="3" s="1"/>
  <c r="B660" i="3"/>
  <c r="C992" i="3"/>
  <c r="U992" i="3" s="1"/>
  <c r="B621" i="3"/>
  <c r="B677" i="3"/>
  <c r="B981" i="3"/>
  <c r="E444" i="3"/>
  <c r="D444" i="3" s="1"/>
  <c r="E872" i="3"/>
  <c r="D872" i="3" s="1"/>
  <c r="E664" i="3"/>
  <c r="D664" i="3" s="1"/>
  <c r="B515" i="3"/>
  <c r="C595" i="3"/>
  <c r="U595" i="3" s="1"/>
  <c r="C850" i="3"/>
  <c r="U850" i="3" s="1"/>
  <c r="B998" i="3"/>
  <c r="C897" i="3"/>
  <c r="U897" i="3" s="1"/>
  <c r="C737" i="3"/>
  <c r="U737" i="3" s="1"/>
  <c r="E774" i="3"/>
  <c r="D774" i="3" s="1"/>
  <c r="C921" i="3"/>
  <c r="U921" i="3" s="1"/>
  <c r="E847" i="3"/>
  <c r="D847" i="3" s="1"/>
  <c r="C555" i="3"/>
  <c r="U555" i="3" s="1"/>
  <c r="E547" i="3"/>
  <c r="D547" i="3" s="1"/>
  <c r="C795" i="3"/>
  <c r="U795" i="3" s="1"/>
  <c r="C372" i="3"/>
  <c r="U372" i="3" s="1"/>
  <c r="B804" i="3"/>
  <c r="E678" i="3"/>
  <c r="D678" i="3" s="1"/>
  <c r="C938" i="3"/>
  <c r="U938" i="3" s="1"/>
  <c r="E686" i="3"/>
  <c r="D686" i="3" s="1"/>
  <c r="E405" i="3"/>
  <c r="D405" i="3" s="1"/>
  <c r="B421" i="3"/>
  <c r="C497" i="3"/>
  <c r="U497" i="3" s="1"/>
  <c r="E492" i="3"/>
  <c r="D492" i="3" s="1"/>
  <c r="B762" i="3"/>
  <c r="C918" i="3"/>
  <c r="U918" i="3" s="1"/>
  <c r="C441" i="3"/>
  <c r="U441" i="3" s="1"/>
  <c r="C429" i="3"/>
  <c r="U429" i="3" s="1"/>
  <c r="C703" i="3"/>
  <c r="U703" i="3" s="1"/>
  <c r="E896" i="3"/>
  <c r="D896" i="3" s="1"/>
  <c r="C808" i="3"/>
  <c r="U808" i="3" s="1"/>
  <c r="E611" i="3"/>
  <c r="D611" i="3" s="1"/>
  <c r="E623" i="3"/>
  <c r="D623" i="3" s="1"/>
  <c r="C553" i="3"/>
  <c r="U553" i="3" s="1"/>
  <c r="E474" i="3"/>
  <c r="D474" i="3" s="1"/>
  <c r="B404" i="3"/>
  <c r="C567" i="3"/>
  <c r="U567" i="3" s="1"/>
  <c r="C932" i="3"/>
  <c r="U932" i="3" s="1"/>
  <c r="E862" i="3"/>
  <c r="D862" i="3" s="1"/>
  <c r="E620" i="3"/>
  <c r="D620" i="3" s="1"/>
  <c r="E949" i="3"/>
  <c r="D949" i="3" s="1"/>
  <c r="E769" i="3"/>
  <c r="D769" i="3" s="1"/>
  <c r="E418" i="3"/>
  <c r="D418" i="3" s="1"/>
  <c r="C810" i="3"/>
  <c r="U810" i="3" s="1"/>
  <c r="B379" i="3"/>
  <c r="E764" i="3"/>
  <c r="D764" i="3" s="1"/>
  <c r="E928" i="3"/>
  <c r="D928" i="3" s="1"/>
  <c r="B541" i="3"/>
  <c r="B769" i="3"/>
  <c r="E966" i="3"/>
  <c r="D966" i="3" s="1"/>
  <c r="E656" i="3"/>
  <c r="D656" i="3" s="1"/>
  <c r="C835" i="3"/>
  <c r="U835" i="3" s="1"/>
  <c r="B710" i="3"/>
  <c r="B721" i="3"/>
  <c r="E396" i="3"/>
  <c r="D396" i="3" s="1"/>
  <c r="E504" i="3"/>
  <c r="D504" i="3" s="1"/>
  <c r="B562" i="3"/>
  <c r="C569" i="3"/>
  <c r="U569" i="3" s="1"/>
  <c r="B853" i="3"/>
  <c r="B649" i="3"/>
  <c r="C408" i="3"/>
  <c r="U408" i="3" s="1"/>
  <c r="B457" i="3"/>
  <c r="B533" i="3"/>
  <c r="E855" i="3"/>
  <c r="D855" i="3" s="1"/>
  <c r="E442" i="3"/>
  <c r="D442" i="3" s="1"/>
  <c r="C857" i="3"/>
  <c r="U857" i="3" s="1"/>
  <c r="E873" i="3"/>
  <c r="D873" i="3" s="1"/>
  <c r="E729" i="3"/>
  <c r="D729" i="3" s="1"/>
  <c r="B793" i="3"/>
  <c r="C473" i="3"/>
  <c r="U473" i="3" s="1"/>
  <c r="E864" i="3"/>
  <c r="D864" i="3" s="1"/>
  <c r="C427" i="3"/>
  <c r="U427" i="3" s="1"/>
  <c r="E662" i="3"/>
  <c r="D662" i="3" s="1"/>
  <c r="B714" i="3"/>
  <c r="B815" i="3"/>
  <c r="B655" i="3"/>
  <c r="B498" i="3"/>
  <c r="C421" i="3"/>
  <c r="U421" i="3" s="1"/>
  <c r="C987" i="3"/>
  <c r="U987" i="3" s="1"/>
  <c r="C678" i="3"/>
  <c r="U678" i="3" s="1"/>
  <c r="B398" i="3"/>
  <c r="B803" i="3"/>
  <c r="C908" i="3"/>
  <c r="U908" i="3" s="1"/>
  <c r="E685" i="3"/>
  <c r="D685" i="3" s="1"/>
  <c r="B684" i="3"/>
  <c r="B662" i="3"/>
  <c r="B413" i="3"/>
  <c r="C814" i="3"/>
  <c r="U814" i="3" s="1"/>
  <c r="B552" i="3"/>
  <c r="E582" i="3"/>
  <c r="D582" i="3" s="1"/>
  <c r="E498" i="3"/>
  <c r="D498" i="3" s="1"/>
  <c r="B852" i="3"/>
  <c r="E901" i="3"/>
  <c r="D901" i="3" s="1"/>
  <c r="E385" i="3"/>
  <c r="D385" i="3" s="1"/>
  <c r="E675" i="3"/>
  <c r="D675" i="3" s="1"/>
  <c r="B796" i="3"/>
  <c r="C680" i="3"/>
  <c r="U680" i="3" s="1"/>
  <c r="B744" i="3"/>
  <c r="B824" i="3"/>
  <c r="B539" i="3"/>
  <c r="C880" i="3"/>
  <c r="U880" i="3" s="1"/>
  <c r="E947" i="3"/>
  <c r="D947" i="3" s="1"/>
  <c r="E759" i="3"/>
  <c r="D759" i="3" s="1"/>
  <c r="C984" i="3"/>
  <c r="U984" i="3" s="1"/>
  <c r="E369" i="3"/>
  <c r="D369" i="3" s="1"/>
  <c r="E552" i="3"/>
  <c r="D552" i="3" s="1"/>
  <c r="C745" i="3"/>
  <c r="U745" i="3" s="1"/>
  <c r="C999" i="3"/>
  <c r="U999" i="3" s="1"/>
  <c r="B582" i="3"/>
  <c r="E892" i="3"/>
  <c r="D892" i="3" s="1"/>
  <c r="B958" i="3"/>
  <c r="B971" i="3"/>
  <c r="B980" i="3"/>
  <c r="C530" i="3"/>
  <c r="U530" i="3" s="1"/>
  <c r="B952" i="3"/>
  <c r="E856" i="3"/>
  <c r="D856" i="3" s="1"/>
  <c r="C637" i="3"/>
  <c r="U637" i="3" s="1"/>
  <c r="C775" i="3"/>
  <c r="U775" i="3" s="1"/>
  <c r="B946" i="3"/>
  <c r="B420" i="3"/>
  <c r="C420" i="3"/>
  <c r="U420" i="3" s="1"/>
  <c r="E475" i="3"/>
  <c r="D475" i="3" s="1"/>
  <c r="C373" i="3"/>
  <c r="U373" i="3" s="1"/>
  <c r="B861" i="3"/>
  <c r="E998" i="3"/>
  <c r="D998" i="3" s="1"/>
  <c r="B466" i="3"/>
  <c r="C523" i="3"/>
  <c r="U523" i="3" s="1"/>
  <c r="B365" i="3"/>
  <c r="E592" i="3"/>
  <c r="D592" i="3" s="1"/>
  <c r="C482" i="3"/>
  <c r="U482" i="3" s="1"/>
  <c r="B898" i="3"/>
  <c r="B843" i="3"/>
  <c r="E950" i="3"/>
  <c r="D950" i="3" s="1"/>
  <c r="C870" i="3"/>
  <c r="U870" i="3" s="1"/>
  <c r="C793" i="3"/>
  <c r="U793" i="3" s="1"/>
  <c r="B973" i="3"/>
  <c r="C443" i="3"/>
  <c r="U443" i="3" s="1"/>
  <c r="E669" i="3"/>
  <c r="D669" i="3" s="1"/>
  <c r="B442" i="3"/>
  <c r="B944" i="3"/>
  <c r="E834" i="3"/>
  <c r="D834" i="3" s="1"/>
  <c r="C410" i="3"/>
  <c r="U410" i="3" s="1"/>
  <c r="C915" i="3"/>
  <c r="U915" i="3" s="1"/>
  <c r="B991" i="3"/>
  <c r="E588" i="3"/>
  <c r="D588" i="3" s="1"/>
  <c r="B1000" i="3"/>
  <c r="E970" i="3"/>
  <c r="D970" i="3" s="1"/>
  <c r="B724" i="3"/>
  <c r="B416" i="3"/>
  <c r="E647" i="3"/>
  <c r="D647" i="3" s="1"/>
  <c r="B858" i="3"/>
  <c r="E401" i="3"/>
  <c r="D401" i="3" s="1"/>
  <c r="C957" i="3"/>
  <c r="U957" i="3" s="1"/>
  <c r="C440" i="3"/>
  <c r="U440" i="3" s="1"/>
  <c r="E404" i="3"/>
  <c r="D404" i="3" s="1"/>
  <c r="E698" i="3"/>
  <c r="D698" i="3" s="1"/>
  <c r="C656" i="3"/>
  <c r="U656" i="3" s="1"/>
  <c r="C796" i="3"/>
  <c r="U796" i="3" s="1"/>
  <c r="E782" i="3"/>
  <c r="D782" i="3" s="1"/>
  <c r="B565" i="3"/>
  <c r="B544" i="3"/>
  <c r="E446" i="3"/>
  <c r="D446" i="3" s="1"/>
  <c r="C504" i="3"/>
  <c r="U504" i="3" s="1"/>
  <c r="E626" i="3"/>
  <c r="D626" i="3" s="1"/>
  <c r="C876" i="3"/>
  <c r="U876" i="3" s="1"/>
  <c r="B637" i="3"/>
  <c r="C962" i="3"/>
  <c r="U962" i="3" s="1"/>
  <c r="C446" i="3"/>
  <c r="U446" i="3" s="1"/>
  <c r="E807" i="3"/>
  <c r="D807" i="3" s="1"/>
  <c r="E368" i="3"/>
  <c r="D368" i="3" s="1"/>
  <c r="E490" i="3"/>
  <c r="D490" i="3" s="1"/>
  <c r="B602" i="3"/>
  <c r="C782" i="3"/>
  <c r="U782" i="3" s="1"/>
  <c r="B635" i="3"/>
  <c r="E882" i="3"/>
  <c r="D882" i="3" s="1"/>
  <c r="C645" i="3"/>
  <c r="U645" i="3" s="1"/>
  <c r="B496" i="3"/>
  <c r="C933" i="3"/>
  <c r="U933" i="3" s="1"/>
  <c r="E421" i="3"/>
  <c r="D421" i="3" s="1"/>
  <c r="B947" i="3"/>
  <c r="C951" i="3"/>
  <c r="U951" i="3" s="1"/>
  <c r="B641" i="3"/>
  <c r="E710" i="3"/>
  <c r="D710" i="3" s="1"/>
  <c r="B864" i="3"/>
  <c r="E941" i="3"/>
  <c r="D941" i="3" s="1"/>
  <c r="E599" i="3"/>
  <c r="D599" i="3" s="1"/>
  <c r="B439" i="3"/>
  <c r="B659" i="3"/>
  <c r="B390" i="3"/>
  <c r="E909" i="3"/>
  <c r="D909" i="3" s="1"/>
  <c r="B967" i="3"/>
  <c r="E957" i="3"/>
  <c r="D957" i="3" s="1"/>
  <c r="B451" i="3"/>
  <c r="B828" i="3"/>
  <c r="C764" i="3"/>
  <c r="U764" i="3" s="1"/>
  <c r="C686" i="3"/>
  <c r="U686" i="3" s="1"/>
  <c r="E815" i="3"/>
  <c r="D815" i="3" s="1"/>
  <c r="B909" i="3"/>
  <c r="C916" i="3"/>
  <c r="U916" i="3" s="1"/>
  <c r="E634" i="3"/>
  <c r="D634" i="3" s="1"/>
  <c r="C989" i="3"/>
  <c r="U989" i="3" s="1"/>
  <c r="B732" i="3"/>
  <c r="C579" i="3"/>
  <c r="U579" i="3" s="1"/>
  <c r="B473" i="3"/>
  <c r="E677" i="3"/>
  <c r="D677" i="3" s="1"/>
  <c r="E999" i="3"/>
  <c r="D999" i="3" s="1"/>
  <c r="C757" i="3"/>
  <c r="U757" i="3" s="1"/>
  <c r="C651" i="3"/>
  <c r="U651" i="3" s="1"/>
  <c r="C985" i="3"/>
  <c r="U985" i="3" s="1"/>
  <c r="E427" i="3"/>
  <c r="D427" i="3" s="1"/>
  <c r="C922" i="3"/>
  <c r="U922" i="3" s="1"/>
  <c r="B443" i="3"/>
  <c r="B601" i="3"/>
  <c r="B902" i="3"/>
  <c r="B696" i="3"/>
  <c r="B984" i="3"/>
  <c r="E610" i="3"/>
  <c r="D610" i="3" s="1"/>
  <c r="B809" i="3"/>
  <c r="E944" i="3"/>
  <c r="D944" i="3" s="1"/>
  <c r="B785" i="3"/>
  <c r="E639" i="3"/>
  <c r="D639" i="3" s="1"/>
  <c r="E627" i="3"/>
  <c r="D627" i="3" s="1"/>
  <c r="C834" i="3"/>
  <c r="U834" i="3" s="1"/>
  <c r="B905" i="3"/>
  <c r="E931" i="3"/>
  <c r="D931" i="3" s="1"/>
  <c r="BX392" i="1" l="1"/>
  <c r="BV392" i="1"/>
  <c r="BW392" i="1"/>
  <c r="E609" i="3"/>
  <c r="D609" i="3" s="1"/>
  <c r="C99" i="3"/>
  <c r="U99" i="3" s="1"/>
  <c r="C222" i="3"/>
  <c r="U222" i="3" s="1"/>
  <c r="E218" i="3"/>
  <c r="D218" i="3" s="1"/>
  <c r="E234" i="3"/>
  <c r="D234" i="3" s="1"/>
  <c r="C219" i="3"/>
  <c r="U219" i="3" s="1"/>
  <c r="B233" i="3"/>
  <c r="F233" i="3" s="1"/>
  <c r="E215" i="3"/>
  <c r="D215" i="3" s="1"/>
  <c r="B239" i="3"/>
  <c r="C216" i="3"/>
  <c r="U216" i="3" s="1"/>
  <c r="C239" i="3"/>
  <c r="U239" i="3" s="1"/>
  <c r="B224" i="3"/>
  <c r="C226" i="3"/>
  <c r="U226" i="3" s="1"/>
  <c r="B220" i="3"/>
  <c r="C205" i="3"/>
  <c r="U205" i="3" s="1"/>
  <c r="B205" i="3"/>
  <c r="C215" i="3"/>
  <c r="U215" i="3" s="1"/>
  <c r="E211" i="3"/>
  <c r="D211" i="3" s="1"/>
  <c r="B219" i="3"/>
  <c r="H219" i="3" s="1"/>
  <c r="C207" i="3"/>
  <c r="U207" i="3" s="1"/>
  <c r="E235" i="3"/>
  <c r="D235" i="3" s="1"/>
  <c r="E204" i="3"/>
  <c r="D204" i="3" s="1"/>
  <c r="C228" i="3"/>
  <c r="U228" i="3" s="1"/>
  <c r="B209" i="3"/>
  <c r="C210" i="3"/>
  <c r="U210" i="3" s="1"/>
  <c r="B232" i="3"/>
  <c r="E233" i="3"/>
  <c r="D233" i="3" s="1"/>
  <c r="E222" i="3"/>
  <c r="D222" i="3" s="1"/>
  <c r="B217" i="3"/>
  <c r="B242" i="3"/>
  <c r="O242" i="3" s="1"/>
  <c r="E243" i="3"/>
  <c r="D243" i="3" s="1"/>
  <c r="E245" i="3"/>
  <c r="D245" i="3" s="1"/>
  <c r="E246" i="3"/>
  <c r="D246" i="3" s="1"/>
  <c r="B246" i="3"/>
  <c r="B249" i="3"/>
  <c r="E250" i="3"/>
  <c r="D250" i="3" s="1"/>
  <c r="E251" i="3"/>
  <c r="D251" i="3" s="1"/>
  <c r="C395" i="3"/>
  <c r="U395" i="3" s="1"/>
  <c r="C608" i="3"/>
  <c r="U608" i="3" s="1"/>
  <c r="C771" i="3"/>
  <c r="U771" i="3" s="1"/>
  <c r="C896" i="3"/>
  <c r="U896" i="3" s="1"/>
  <c r="B884" i="3"/>
  <c r="F884" i="3" s="1"/>
  <c r="B870" i="3"/>
  <c r="G870" i="3" s="1"/>
  <c r="C696" i="3"/>
  <c r="U696" i="3" s="1"/>
  <c r="E718" i="3"/>
  <c r="D718" i="3" s="1"/>
  <c r="B612" i="3"/>
  <c r="C774" i="3"/>
  <c r="U774" i="3" s="1"/>
  <c r="C816" i="3"/>
  <c r="U816" i="3" s="1"/>
  <c r="E377" i="3"/>
  <c r="D377" i="3" s="1"/>
  <c r="B412" i="3"/>
  <c r="B927" i="3"/>
  <c r="B367" i="3"/>
  <c r="C634" i="3"/>
  <c r="U634" i="3" s="1"/>
  <c r="B968" i="3"/>
  <c r="J968" i="3" s="1"/>
  <c r="E767" i="3"/>
  <c r="D767" i="3" s="1"/>
  <c r="C505" i="3"/>
  <c r="U505" i="3" s="1"/>
  <c r="E766" i="3"/>
  <c r="D766" i="3" s="1"/>
  <c r="E522" i="3"/>
  <c r="D522" i="3" s="1"/>
  <c r="C738" i="3"/>
  <c r="U738" i="3" s="1"/>
  <c r="E888" i="3"/>
  <c r="D888" i="3" s="1"/>
  <c r="C589" i="3"/>
  <c r="U589" i="3" s="1"/>
  <c r="C657" i="3"/>
  <c r="U657" i="3" s="1"/>
  <c r="B516" i="3"/>
  <c r="E933" i="3"/>
  <c r="D933" i="3" s="1"/>
  <c r="B875" i="3"/>
  <c r="E652" i="3"/>
  <c r="D652" i="3" s="1"/>
  <c r="B545" i="3"/>
  <c r="Q545" i="3" s="1"/>
  <c r="E775" i="3"/>
  <c r="D775" i="3" s="1"/>
  <c r="E555" i="3"/>
  <c r="D555" i="3" s="1"/>
  <c r="B914" i="3"/>
  <c r="C699" i="3"/>
  <c r="U699" i="3" s="1"/>
  <c r="B669" i="3"/>
  <c r="C996" i="3"/>
  <c r="U996" i="3" s="1"/>
  <c r="B945" i="3"/>
  <c r="C564" i="3"/>
  <c r="U564" i="3" s="1"/>
  <c r="E436" i="3"/>
  <c r="D436" i="3" s="1"/>
  <c r="B787" i="3"/>
  <c r="E745" i="3"/>
  <c r="D745" i="3" s="1"/>
  <c r="B891" i="3"/>
  <c r="L891" i="3" s="1"/>
  <c r="B495" i="3"/>
  <c r="E715" i="3"/>
  <c r="D715" i="3" s="1"/>
  <c r="E952" i="3"/>
  <c r="D952" i="3" s="1"/>
  <c r="C849" i="3"/>
  <c r="U849" i="3" s="1"/>
  <c r="C615" i="3"/>
  <c r="U615" i="3" s="1"/>
  <c r="B985" i="3"/>
  <c r="E487" i="3"/>
  <c r="D487" i="3" s="1"/>
  <c r="E102" i="3"/>
  <c r="D102" i="3" s="1"/>
  <c r="E240" i="3"/>
  <c r="D240" i="3" s="1"/>
  <c r="B208" i="3"/>
  <c r="C213" i="3"/>
  <c r="U213" i="3" s="1"/>
  <c r="C209" i="3"/>
  <c r="U209" i="3" s="1"/>
  <c r="B241" i="3"/>
  <c r="C236" i="3"/>
  <c r="U236" i="3" s="1"/>
  <c r="C224" i="3"/>
  <c r="U224" i="3" s="1"/>
  <c r="E239" i="3"/>
  <c r="D239" i="3" s="1"/>
  <c r="B211" i="3"/>
  <c r="C204" i="3"/>
  <c r="U204" i="3" s="1"/>
  <c r="C240" i="3"/>
  <c r="U240" i="3" s="1"/>
  <c r="E212" i="3"/>
  <c r="D212" i="3" s="1"/>
  <c r="B230" i="3"/>
  <c r="B222" i="3"/>
  <c r="C238" i="3"/>
  <c r="U238" i="3" s="1"/>
  <c r="B237" i="3"/>
  <c r="Q237" i="3" s="1"/>
  <c r="B206" i="3"/>
  <c r="E238" i="3"/>
  <c r="D238" i="3" s="1"/>
  <c r="B213" i="3"/>
  <c r="E223" i="3"/>
  <c r="D223" i="3" s="1"/>
  <c r="B227" i="3"/>
  <c r="B215" i="3"/>
  <c r="C237" i="3"/>
  <c r="U237" i="3" s="1"/>
  <c r="C235" i="3"/>
  <c r="U235" i="3" s="1"/>
  <c r="E205" i="3"/>
  <c r="D205" i="3" s="1"/>
  <c r="E226" i="3"/>
  <c r="D226" i="3" s="1"/>
  <c r="C229" i="3"/>
  <c r="U229" i="3" s="1"/>
  <c r="E231" i="3"/>
  <c r="D231" i="3" s="1"/>
  <c r="E244" i="3"/>
  <c r="D244" i="3" s="1"/>
  <c r="C243" i="3"/>
  <c r="U243" i="3" s="1"/>
  <c r="C244" i="3"/>
  <c r="U244" i="3" s="1"/>
  <c r="E247" i="3"/>
  <c r="D247" i="3" s="1"/>
  <c r="E249" i="3"/>
  <c r="D249" i="3" s="1"/>
  <c r="C249" i="3"/>
  <c r="U249" i="3" s="1"/>
  <c r="C250" i="3"/>
  <c r="U250" i="3" s="1"/>
  <c r="B389" i="3"/>
  <c r="B800" i="3"/>
  <c r="C963" i="3"/>
  <c r="U963" i="3" s="1"/>
  <c r="E479" i="3"/>
  <c r="D479" i="3" s="1"/>
  <c r="C520" i="3"/>
  <c r="U520" i="3" s="1"/>
  <c r="B935" i="3"/>
  <c r="C695" i="3"/>
  <c r="U695" i="3" s="1"/>
  <c r="C770" i="3"/>
  <c r="U770" i="3" s="1"/>
  <c r="E900" i="3"/>
  <c r="D900" i="3" s="1"/>
  <c r="C495" i="3"/>
  <c r="U495" i="3" s="1"/>
  <c r="B767" i="3"/>
  <c r="C474" i="3"/>
  <c r="U474" i="3" s="1"/>
  <c r="C885" i="3"/>
  <c r="U885" i="3" s="1"/>
  <c r="E987" i="3"/>
  <c r="D987" i="3" s="1"/>
  <c r="E754" i="3"/>
  <c r="D754" i="3" s="1"/>
  <c r="B394" i="3"/>
  <c r="F394" i="3" s="1"/>
  <c r="B770" i="3"/>
  <c r="N770" i="3" s="1"/>
  <c r="E812" i="3"/>
  <c r="D812" i="3" s="1"/>
  <c r="B628" i="3"/>
  <c r="C366" i="3"/>
  <c r="U366" i="3" s="1"/>
  <c r="B739" i="3"/>
  <c r="E447" i="3"/>
  <c r="D447" i="3" s="1"/>
  <c r="E776" i="3"/>
  <c r="D776" i="3" s="1"/>
  <c r="B698" i="3"/>
  <c r="C477" i="3"/>
  <c r="U477" i="3" s="1"/>
  <c r="C556" i="3"/>
  <c r="U556" i="3" s="1"/>
  <c r="C436" i="3"/>
  <c r="U436" i="3" s="1"/>
  <c r="E674" i="3"/>
  <c r="D674" i="3" s="1"/>
  <c r="E777" i="3"/>
  <c r="D777" i="3" s="1"/>
  <c r="C430" i="3"/>
  <c r="U430" i="3" s="1"/>
  <c r="C472" i="3"/>
  <c r="U472" i="3" s="1"/>
  <c r="B418" i="3"/>
  <c r="B434" i="3"/>
  <c r="C805" i="3"/>
  <c r="U805" i="3" s="1"/>
  <c r="B702" i="3"/>
  <c r="C499" i="3"/>
  <c r="U499" i="3" s="1"/>
  <c r="E450" i="3"/>
  <c r="D450" i="3" s="1"/>
  <c r="E853" i="3"/>
  <c r="D853" i="3" s="1"/>
  <c r="E565" i="3"/>
  <c r="D565" i="3" s="1"/>
  <c r="C941" i="3"/>
  <c r="U941" i="3" s="1"/>
  <c r="C540" i="3"/>
  <c r="U540" i="3" s="1"/>
  <c r="B678" i="3"/>
  <c r="B899" i="3"/>
  <c r="B480" i="3"/>
  <c r="B705" i="3"/>
  <c r="C893" i="3"/>
  <c r="U893" i="3" s="1"/>
  <c r="E109" i="3"/>
  <c r="D109" i="3" s="1"/>
  <c r="B231" i="3"/>
  <c r="C233" i="3"/>
  <c r="U233" i="3" s="1"/>
  <c r="B221" i="3"/>
  <c r="B236" i="3"/>
  <c r="E217" i="3"/>
  <c r="D217" i="3" s="1"/>
  <c r="E230" i="3"/>
  <c r="D230" i="3" s="1"/>
  <c r="B218" i="3"/>
  <c r="C241" i="3"/>
  <c r="U241" i="3" s="1"/>
  <c r="E221" i="3"/>
  <c r="D221" i="3" s="1"/>
  <c r="E216" i="3"/>
  <c r="D216" i="3" s="1"/>
  <c r="C206" i="3"/>
  <c r="U206" i="3" s="1"/>
  <c r="C217" i="3"/>
  <c r="U217" i="3" s="1"/>
  <c r="E228" i="3"/>
  <c r="D228" i="3" s="1"/>
  <c r="E225" i="3"/>
  <c r="D225" i="3" s="1"/>
  <c r="E214" i="3"/>
  <c r="D214" i="3" s="1"/>
  <c r="B228" i="3"/>
  <c r="E227" i="3"/>
  <c r="D227" i="3" s="1"/>
  <c r="B216" i="3"/>
  <c r="Q216" i="3" s="1"/>
  <c r="C208" i="3"/>
  <c r="U208" i="3" s="1"/>
  <c r="E232" i="3"/>
  <c r="D232" i="3" s="1"/>
  <c r="E229" i="3"/>
  <c r="D229" i="3" s="1"/>
  <c r="C214" i="3"/>
  <c r="U214" i="3" s="1"/>
  <c r="C225" i="3"/>
  <c r="U225" i="3" s="1"/>
  <c r="C232" i="3"/>
  <c r="U232" i="3" s="1"/>
  <c r="E237" i="3"/>
  <c r="D237" i="3" s="1"/>
  <c r="B235" i="3"/>
  <c r="E207" i="3"/>
  <c r="D207" i="3" s="1"/>
  <c r="C221" i="3"/>
  <c r="U221" i="3" s="1"/>
  <c r="B243" i="3"/>
  <c r="O243" i="3" s="1"/>
  <c r="B245" i="3"/>
  <c r="L245" i="3" s="1"/>
  <c r="C245" i="3"/>
  <c r="U245" i="3" s="1"/>
  <c r="B247" i="3"/>
  <c r="B248" i="3"/>
  <c r="C248" i="3"/>
  <c r="U248" i="3" s="1"/>
  <c r="C251" i="3"/>
  <c r="U251" i="3" s="1"/>
  <c r="E585" i="3"/>
  <c r="D585" i="3" s="1"/>
  <c r="B693" i="3"/>
  <c r="E996" i="3"/>
  <c r="D996" i="3" s="1"/>
  <c r="B993" i="3"/>
  <c r="E440" i="3"/>
  <c r="D440" i="3" s="1"/>
  <c r="B962" i="3"/>
  <c r="N962" i="3" s="1"/>
  <c r="B797" i="3"/>
  <c r="R797" i="3" s="1"/>
  <c r="S797" i="3" s="1"/>
  <c r="C371" i="3"/>
  <c r="U371" i="3" s="1"/>
  <c r="E381" i="3"/>
  <c r="D381" i="3" s="1"/>
  <c r="B847" i="3"/>
  <c r="E951" i="3"/>
  <c r="D951" i="3" s="1"/>
  <c r="B830" i="3"/>
  <c r="C830" i="3"/>
  <c r="U830" i="3" s="1"/>
  <c r="C537" i="3"/>
  <c r="U537" i="3" s="1"/>
  <c r="B523" i="3"/>
  <c r="E666" i="3"/>
  <c r="D666" i="3" s="1"/>
  <c r="C425" i="3"/>
  <c r="U425" i="3" s="1"/>
  <c r="B715" i="3"/>
  <c r="M715" i="3" s="1"/>
  <c r="C811" i="3"/>
  <c r="U811" i="3" s="1"/>
  <c r="C517" i="3"/>
  <c r="U517" i="3" s="1"/>
  <c r="E737" i="3"/>
  <c r="D737" i="3" s="1"/>
  <c r="E607" i="3"/>
  <c r="D607" i="3" s="1"/>
  <c r="B666" i="3"/>
  <c r="C412" i="3"/>
  <c r="U412" i="3" s="1"/>
  <c r="E590" i="3"/>
  <c r="D590" i="3" s="1"/>
  <c r="E863" i="3"/>
  <c r="D863" i="3" s="1"/>
  <c r="E576" i="3"/>
  <c r="D576" i="3" s="1"/>
  <c r="C519" i="3"/>
  <c r="U519" i="3" s="1"/>
  <c r="E978" i="3"/>
  <c r="D978" i="3" s="1"/>
  <c r="E374" i="3"/>
  <c r="D374" i="3" s="1"/>
  <c r="E471" i="3"/>
  <c r="D471" i="3" s="1"/>
  <c r="B503" i="3"/>
  <c r="E750" i="3"/>
  <c r="D750" i="3" s="1"/>
  <c r="E644" i="3"/>
  <c r="D644" i="3" s="1"/>
  <c r="C510" i="3"/>
  <c r="U510" i="3" s="1"/>
  <c r="C649" i="3"/>
  <c r="U649" i="3" s="1"/>
  <c r="C450" i="3"/>
  <c r="U450" i="3" s="1"/>
  <c r="B743" i="3"/>
  <c r="B977" i="3"/>
  <c r="B992" i="3"/>
  <c r="C752" i="3"/>
  <c r="U752" i="3" s="1"/>
  <c r="C879" i="3"/>
  <c r="U879" i="3" s="1"/>
  <c r="B657" i="3"/>
  <c r="I657" i="3" s="1"/>
  <c r="C396" i="3"/>
  <c r="U396" i="3" s="1"/>
  <c r="E621" i="3"/>
  <c r="D621" i="3" s="1"/>
  <c r="E569" i="3"/>
  <c r="D569" i="3" s="1"/>
  <c r="C843" i="3"/>
  <c r="U843" i="3" s="1"/>
  <c r="E727" i="3"/>
  <c r="D727" i="3" s="1"/>
  <c r="C734" i="3"/>
  <c r="U734" i="3" s="1"/>
  <c r="E100" i="3"/>
  <c r="D100" i="3" s="1"/>
  <c r="C101" i="3"/>
  <c r="U101" i="3" s="1"/>
  <c r="C102" i="3"/>
  <c r="U102" i="3" s="1"/>
  <c r="C223" i="3"/>
  <c r="U223" i="3" s="1"/>
  <c r="C104" i="3"/>
  <c r="U104" i="3" s="1"/>
  <c r="B102" i="3"/>
  <c r="N102" i="3" s="1"/>
  <c r="E103" i="3"/>
  <c r="D103" i="3" s="1"/>
  <c r="C100" i="3"/>
  <c r="U100" i="3" s="1"/>
  <c r="B226" i="3"/>
  <c r="E220" i="3"/>
  <c r="D220" i="3" s="1"/>
  <c r="E105" i="3"/>
  <c r="D105" i="3" s="1"/>
  <c r="E101" i="3"/>
  <c r="D101" i="3" s="1"/>
  <c r="C103" i="3"/>
  <c r="U103" i="3" s="1"/>
  <c r="E15" i="3"/>
  <c r="D15" i="3" s="1"/>
  <c r="B14" i="3"/>
  <c r="E14" i="3"/>
  <c r="D14" i="3" s="1"/>
  <c r="C14" i="3"/>
  <c r="U14" i="3" s="1"/>
  <c r="B15" i="3"/>
  <c r="C15" i="3"/>
  <c r="U15" i="3" s="1"/>
  <c r="B17" i="3"/>
  <c r="C16" i="3"/>
  <c r="U16" i="3" s="1"/>
  <c r="E16" i="3"/>
  <c r="D16" i="3" s="1"/>
  <c r="C17" i="3"/>
  <c r="U17" i="3" s="1"/>
  <c r="B18" i="3"/>
  <c r="C18" i="3"/>
  <c r="U18" i="3" s="1"/>
  <c r="B16" i="3"/>
  <c r="E17" i="3"/>
  <c r="D17" i="3" s="1"/>
  <c r="E18" i="3"/>
  <c r="D18" i="3" s="1"/>
  <c r="B20" i="3"/>
  <c r="C19" i="3"/>
  <c r="U19" i="3" s="1"/>
  <c r="E20" i="3"/>
  <c r="D20" i="3" s="1"/>
  <c r="B19" i="3"/>
  <c r="C20" i="3"/>
  <c r="U20" i="3" s="1"/>
  <c r="E19" i="3"/>
  <c r="D19" i="3" s="1"/>
  <c r="E22" i="3"/>
  <c r="D22" i="3" s="1"/>
  <c r="E21" i="3"/>
  <c r="D21" i="3" s="1"/>
  <c r="B21" i="3"/>
  <c r="C21" i="3"/>
  <c r="U21" i="3" s="1"/>
  <c r="C23" i="3"/>
  <c r="U23" i="3" s="1"/>
  <c r="B22" i="3"/>
  <c r="C22" i="3"/>
  <c r="U22" i="3" s="1"/>
  <c r="B23" i="3"/>
  <c r="B24" i="3"/>
  <c r="E24" i="3"/>
  <c r="D24" i="3" s="1"/>
  <c r="E23" i="3"/>
  <c r="D23" i="3" s="1"/>
  <c r="E25" i="3"/>
  <c r="D25" i="3" s="1"/>
  <c r="C26" i="3"/>
  <c r="U26" i="3" s="1"/>
  <c r="C24" i="3"/>
  <c r="U24" i="3" s="1"/>
  <c r="C25" i="3"/>
  <c r="U25" i="3" s="1"/>
  <c r="C28" i="3"/>
  <c r="U28" i="3" s="1"/>
  <c r="B25" i="3"/>
  <c r="C27" i="3"/>
  <c r="U27" i="3" s="1"/>
  <c r="E26" i="3"/>
  <c r="D26" i="3" s="1"/>
  <c r="B26" i="3"/>
  <c r="E27" i="3"/>
  <c r="D27" i="3" s="1"/>
  <c r="B27" i="3"/>
  <c r="E28" i="3"/>
  <c r="D28" i="3" s="1"/>
  <c r="B28" i="3"/>
  <c r="E29" i="3"/>
  <c r="D29" i="3" s="1"/>
  <c r="B30" i="3"/>
  <c r="C30" i="3"/>
  <c r="U30" i="3" s="1"/>
  <c r="E30" i="3"/>
  <c r="D30" i="3" s="1"/>
  <c r="C29" i="3"/>
  <c r="U29" i="3" s="1"/>
  <c r="E31" i="3"/>
  <c r="D31" i="3" s="1"/>
  <c r="B29" i="3"/>
  <c r="E32" i="3"/>
  <c r="D32" i="3" s="1"/>
  <c r="C31" i="3"/>
  <c r="U31" i="3" s="1"/>
  <c r="C32" i="3"/>
  <c r="U32" i="3" s="1"/>
  <c r="B33" i="3"/>
  <c r="B32" i="3"/>
  <c r="B31" i="3"/>
  <c r="E33" i="3"/>
  <c r="D33" i="3" s="1"/>
  <c r="C33" i="3"/>
  <c r="U33" i="3" s="1"/>
  <c r="E34" i="3"/>
  <c r="D34" i="3" s="1"/>
  <c r="B34" i="3"/>
  <c r="C35" i="3"/>
  <c r="U35" i="3" s="1"/>
  <c r="E35" i="3"/>
  <c r="D35" i="3" s="1"/>
  <c r="C34" i="3"/>
  <c r="U34" i="3" s="1"/>
  <c r="C36" i="3"/>
  <c r="U36" i="3" s="1"/>
  <c r="B35" i="3"/>
  <c r="E75" i="3"/>
  <c r="D75" i="3" s="1"/>
  <c r="E56" i="3"/>
  <c r="D56" i="3" s="1"/>
  <c r="C63" i="3"/>
  <c r="U63" i="3" s="1"/>
  <c r="B86" i="3"/>
  <c r="B87" i="3"/>
  <c r="B42" i="3"/>
  <c r="B50" i="3"/>
  <c r="E83" i="3"/>
  <c r="D83" i="3" s="1"/>
  <c r="C70" i="3"/>
  <c r="U70" i="3" s="1"/>
  <c r="B36" i="3"/>
  <c r="E44" i="3"/>
  <c r="D44" i="3" s="1"/>
  <c r="B90" i="3"/>
  <c r="E41" i="3"/>
  <c r="D41" i="3" s="1"/>
  <c r="B39" i="3"/>
  <c r="C40" i="3"/>
  <c r="U40" i="3" s="1"/>
  <c r="C86" i="3"/>
  <c r="U86" i="3" s="1"/>
  <c r="C44" i="3"/>
  <c r="U44" i="3" s="1"/>
  <c r="C38" i="3"/>
  <c r="U38" i="3" s="1"/>
  <c r="E49" i="3"/>
  <c r="D49" i="3" s="1"/>
  <c r="B44" i="3"/>
  <c r="C61" i="3"/>
  <c r="U61" i="3" s="1"/>
  <c r="C66" i="3"/>
  <c r="U66" i="3" s="1"/>
  <c r="C65" i="3"/>
  <c r="U65" i="3" s="1"/>
  <c r="E50" i="3"/>
  <c r="D50" i="3" s="1"/>
  <c r="B48" i="3"/>
  <c r="C64" i="3"/>
  <c r="U64" i="3" s="1"/>
  <c r="E82" i="3"/>
  <c r="D82" i="3" s="1"/>
  <c r="E81" i="3"/>
  <c r="D81" i="3" s="1"/>
  <c r="E60" i="3"/>
  <c r="D60" i="3" s="1"/>
  <c r="E68" i="3"/>
  <c r="D68" i="3" s="1"/>
  <c r="E90" i="3"/>
  <c r="D90" i="3" s="1"/>
  <c r="B71" i="3"/>
  <c r="B75" i="3"/>
  <c r="E58" i="3"/>
  <c r="D58" i="3" s="1"/>
  <c r="B69" i="3"/>
  <c r="C68" i="3"/>
  <c r="U68" i="3" s="1"/>
  <c r="B59" i="3"/>
  <c r="B66" i="3"/>
  <c r="B78" i="3"/>
  <c r="B85" i="3"/>
  <c r="B63" i="3"/>
  <c r="C58" i="3"/>
  <c r="U58" i="3" s="1"/>
  <c r="C84" i="3"/>
  <c r="U84" i="3" s="1"/>
  <c r="E53" i="3"/>
  <c r="D53" i="3" s="1"/>
  <c r="E52" i="3"/>
  <c r="D52" i="3" s="1"/>
  <c r="B62" i="3"/>
  <c r="B64" i="3"/>
  <c r="E43" i="3"/>
  <c r="D43" i="3" s="1"/>
  <c r="E80" i="3"/>
  <c r="D80" i="3" s="1"/>
  <c r="B47" i="3"/>
  <c r="E54" i="3"/>
  <c r="D54" i="3" s="1"/>
  <c r="B68" i="3"/>
  <c r="C80" i="3"/>
  <c r="U80" i="3" s="1"/>
  <c r="B43" i="3"/>
  <c r="C73" i="3"/>
  <c r="U73" i="3" s="1"/>
  <c r="C41" i="3"/>
  <c r="U41" i="3" s="1"/>
  <c r="E40" i="3"/>
  <c r="D40" i="3" s="1"/>
  <c r="E63" i="3"/>
  <c r="D63" i="3" s="1"/>
  <c r="B51" i="3"/>
  <c r="E45" i="3"/>
  <c r="D45" i="3" s="1"/>
  <c r="C48" i="3"/>
  <c r="U48" i="3" s="1"/>
  <c r="C79" i="3"/>
  <c r="U79" i="3" s="1"/>
  <c r="C82" i="3"/>
  <c r="U82" i="3" s="1"/>
  <c r="B89" i="3"/>
  <c r="C55" i="3"/>
  <c r="U55" i="3" s="1"/>
  <c r="B37" i="3"/>
  <c r="E76" i="3"/>
  <c r="D76" i="3" s="1"/>
  <c r="C87" i="3"/>
  <c r="U87" i="3" s="1"/>
  <c r="E66" i="3"/>
  <c r="D66" i="3" s="1"/>
  <c r="B88" i="3"/>
  <c r="E87" i="3"/>
  <c r="D87" i="3" s="1"/>
  <c r="C85" i="3"/>
  <c r="U85" i="3" s="1"/>
  <c r="E59" i="3"/>
  <c r="D59" i="3" s="1"/>
  <c r="C69" i="3"/>
  <c r="U69" i="3" s="1"/>
  <c r="B81" i="3"/>
  <c r="C46" i="3"/>
  <c r="U46" i="3" s="1"/>
  <c r="E47" i="3"/>
  <c r="D47" i="3" s="1"/>
  <c r="B41" i="3"/>
  <c r="C43" i="3"/>
  <c r="U43" i="3" s="1"/>
  <c r="C53" i="3"/>
  <c r="U53" i="3" s="1"/>
  <c r="E38" i="3"/>
  <c r="D38" i="3" s="1"/>
  <c r="C67" i="3"/>
  <c r="U67" i="3" s="1"/>
  <c r="E67" i="3"/>
  <c r="D67" i="3" s="1"/>
  <c r="E65" i="3"/>
  <c r="D65" i="3" s="1"/>
  <c r="C62" i="3"/>
  <c r="U62" i="3" s="1"/>
  <c r="B55" i="3"/>
  <c r="E77" i="3"/>
  <c r="D77" i="3" s="1"/>
  <c r="B83" i="3"/>
  <c r="E89" i="3"/>
  <c r="D89" i="3" s="1"/>
  <c r="E36" i="3"/>
  <c r="D36" i="3" s="1"/>
  <c r="C37" i="3"/>
  <c r="U37" i="3" s="1"/>
  <c r="B38" i="3"/>
  <c r="C74" i="3"/>
  <c r="U74" i="3" s="1"/>
  <c r="B54" i="3"/>
  <c r="C78" i="3"/>
  <c r="U78" i="3" s="1"/>
  <c r="C45" i="3"/>
  <c r="U45" i="3" s="1"/>
  <c r="C88" i="3"/>
  <c r="U88" i="3" s="1"/>
  <c r="C50" i="3"/>
  <c r="U50" i="3" s="1"/>
  <c r="E46" i="3"/>
  <c r="D46" i="3" s="1"/>
  <c r="C47" i="3"/>
  <c r="U47" i="3" s="1"/>
  <c r="E55" i="3"/>
  <c r="D55" i="3" s="1"/>
  <c r="B58" i="3"/>
  <c r="E74" i="3"/>
  <c r="D74" i="3" s="1"/>
  <c r="E61" i="3"/>
  <c r="D61" i="3" s="1"/>
  <c r="E85" i="3"/>
  <c r="D85" i="3" s="1"/>
  <c r="C90" i="3"/>
  <c r="U90" i="3" s="1"/>
  <c r="E73" i="3"/>
  <c r="D73" i="3" s="1"/>
  <c r="B45" i="3"/>
  <c r="C83" i="3"/>
  <c r="U83" i="3" s="1"/>
  <c r="C52" i="3"/>
  <c r="U52" i="3" s="1"/>
  <c r="E51" i="3"/>
  <c r="D51" i="3" s="1"/>
  <c r="B56" i="3"/>
  <c r="E84" i="3"/>
  <c r="D84" i="3" s="1"/>
  <c r="E70" i="3"/>
  <c r="D70" i="3" s="1"/>
  <c r="B72" i="3"/>
  <c r="C75" i="3"/>
  <c r="U75" i="3" s="1"/>
  <c r="B74" i="3"/>
  <c r="E62" i="3"/>
  <c r="D62" i="3" s="1"/>
  <c r="E42" i="3"/>
  <c r="D42" i="3" s="1"/>
  <c r="B76" i="3"/>
  <c r="C54" i="3"/>
  <c r="U54" i="3" s="1"/>
  <c r="B40" i="3"/>
  <c r="C89" i="3"/>
  <c r="U89" i="3" s="1"/>
  <c r="B60" i="3"/>
  <c r="E79" i="3"/>
  <c r="D79" i="3" s="1"/>
  <c r="C77" i="3"/>
  <c r="U77" i="3" s="1"/>
  <c r="C49" i="3"/>
  <c r="U49" i="3" s="1"/>
  <c r="C81" i="3"/>
  <c r="U81" i="3" s="1"/>
  <c r="B67" i="3"/>
  <c r="E57" i="3"/>
  <c r="D57" i="3" s="1"/>
  <c r="C51" i="3"/>
  <c r="U51" i="3" s="1"/>
  <c r="C59" i="3"/>
  <c r="U59" i="3" s="1"/>
  <c r="E39" i="3"/>
  <c r="D39" i="3" s="1"/>
  <c r="C72" i="3"/>
  <c r="U72" i="3" s="1"/>
  <c r="B80" i="3"/>
  <c r="B73" i="3"/>
  <c r="E72" i="3"/>
  <c r="D72" i="3" s="1"/>
  <c r="B65" i="3"/>
  <c r="E69" i="3"/>
  <c r="D69" i="3" s="1"/>
  <c r="C56" i="3"/>
  <c r="U56" i="3" s="1"/>
  <c r="E88" i="3"/>
  <c r="D88" i="3" s="1"/>
  <c r="C39" i="3"/>
  <c r="U39" i="3" s="1"/>
  <c r="E86" i="3"/>
  <c r="D86" i="3" s="1"/>
  <c r="B52" i="3"/>
  <c r="C60" i="3"/>
  <c r="U60" i="3" s="1"/>
  <c r="B57" i="3"/>
  <c r="C71" i="3"/>
  <c r="U71" i="3" s="1"/>
  <c r="B84" i="3"/>
  <c r="C92" i="3"/>
  <c r="U92" i="3" s="1"/>
  <c r="E48" i="3"/>
  <c r="D48" i="3" s="1"/>
  <c r="B49" i="3"/>
  <c r="B46" i="3"/>
  <c r="B61" i="3"/>
  <c r="E78" i="3"/>
  <c r="D78" i="3" s="1"/>
  <c r="E64" i="3"/>
  <c r="D64" i="3" s="1"/>
  <c r="B70" i="3"/>
  <c r="B79" i="3"/>
  <c r="E71" i="3"/>
  <c r="D71" i="3" s="1"/>
  <c r="C76" i="3"/>
  <c r="U76" i="3" s="1"/>
  <c r="C57" i="3"/>
  <c r="U57" i="3" s="1"/>
  <c r="C42" i="3"/>
  <c r="U42" i="3" s="1"/>
  <c r="E37" i="3"/>
  <c r="D37" i="3" s="1"/>
  <c r="B53" i="3"/>
  <c r="C91" i="3"/>
  <c r="U91" i="3" s="1"/>
  <c r="B82" i="3"/>
  <c r="E91" i="3"/>
  <c r="D91" i="3" s="1"/>
  <c r="B77" i="3"/>
  <c r="C93" i="3"/>
  <c r="U93" i="3" s="1"/>
  <c r="B91" i="3"/>
  <c r="E92" i="3"/>
  <c r="D92" i="3" s="1"/>
  <c r="B93" i="3"/>
  <c r="C95" i="3"/>
  <c r="U95" i="3" s="1"/>
  <c r="B94" i="3"/>
  <c r="B95" i="3"/>
  <c r="B92" i="3"/>
  <c r="E95" i="3"/>
  <c r="D95" i="3" s="1"/>
  <c r="B96" i="3"/>
  <c r="E94" i="3"/>
  <c r="D94" i="3" s="1"/>
  <c r="E93" i="3"/>
  <c r="D93" i="3" s="1"/>
  <c r="C94" i="3"/>
  <c r="U94" i="3" s="1"/>
  <c r="C96" i="3"/>
  <c r="U96" i="3" s="1"/>
  <c r="C97" i="3"/>
  <c r="U97" i="3" s="1"/>
  <c r="E97" i="3"/>
  <c r="D97" i="3" s="1"/>
  <c r="B100" i="3"/>
  <c r="B99" i="3"/>
  <c r="B98" i="3"/>
  <c r="B97" i="3"/>
  <c r="C98" i="3"/>
  <c r="U98" i="3" s="1"/>
  <c r="E96" i="3"/>
  <c r="D96" i="3" s="1"/>
  <c r="E98" i="3"/>
  <c r="D98" i="3" s="1"/>
  <c r="E193" i="3"/>
  <c r="D193" i="3" s="1"/>
  <c r="E121" i="3"/>
  <c r="D121" i="3" s="1"/>
  <c r="B114" i="3"/>
  <c r="B111" i="3"/>
  <c r="E187" i="3"/>
  <c r="D187" i="3" s="1"/>
  <c r="E128" i="3"/>
  <c r="D128" i="3" s="1"/>
  <c r="B138" i="3"/>
  <c r="B184" i="3"/>
  <c r="B170" i="3"/>
  <c r="B112" i="3"/>
  <c r="E116" i="3"/>
  <c r="D116" i="3" s="1"/>
  <c r="C163" i="3"/>
  <c r="U163" i="3" s="1"/>
  <c r="C139" i="3"/>
  <c r="U139" i="3" s="1"/>
  <c r="E110" i="3"/>
  <c r="D110" i="3" s="1"/>
  <c r="B135" i="3"/>
  <c r="C160" i="3"/>
  <c r="U160" i="3" s="1"/>
  <c r="C178" i="3"/>
  <c r="U178" i="3" s="1"/>
  <c r="B192" i="3"/>
  <c r="C121" i="3"/>
  <c r="U121" i="3" s="1"/>
  <c r="E177" i="3"/>
  <c r="D177" i="3" s="1"/>
  <c r="E125" i="3"/>
  <c r="D125" i="3" s="1"/>
  <c r="C138" i="3"/>
  <c r="U138" i="3" s="1"/>
  <c r="B133" i="3"/>
  <c r="E167" i="3"/>
  <c r="D167" i="3" s="1"/>
  <c r="C161" i="3"/>
  <c r="U161" i="3" s="1"/>
  <c r="E147" i="3"/>
  <c r="D147" i="3" s="1"/>
  <c r="B181" i="3"/>
  <c r="B132" i="3"/>
  <c r="C145" i="3"/>
  <c r="U145" i="3" s="1"/>
  <c r="C115" i="3"/>
  <c r="U115" i="3" s="1"/>
  <c r="E144" i="3"/>
  <c r="D144" i="3" s="1"/>
  <c r="E155" i="3"/>
  <c r="D155" i="3" s="1"/>
  <c r="C119" i="3"/>
  <c r="U119" i="3" s="1"/>
  <c r="C158" i="3"/>
  <c r="U158" i="3" s="1"/>
  <c r="B193" i="3"/>
  <c r="C155" i="3"/>
  <c r="U155" i="3" s="1"/>
  <c r="E124" i="3"/>
  <c r="D124" i="3" s="1"/>
  <c r="C141" i="3"/>
  <c r="U141" i="3" s="1"/>
  <c r="E141" i="3"/>
  <c r="D141" i="3" s="1"/>
  <c r="E140" i="3"/>
  <c r="D140" i="3" s="1"/>
  <c r="E119" i="3"/>
  <c r="D119" i="3" s="1"/>
  <c r="C185" i="3"/>
  <c r="U185" i="3" s="1"/>
  <c r="E179" i="3"/>
  <c r="D179" i="3" s="1"/>
  <c r="C113" i="3"/>
  <c r="U113" i="3" s="1"/>
  <c r="C154" i="3"/>
  <c r="U154" i="3" s="1"/>
  <c r="B182" i="3"/>
  <c r="B186" i="3"/>
  <c r="E146" i="3"/>
  <c r="D146" i="3" s="1"/>
  <c r="E164" i="3"/>
  <c r="D164" i="3" s="1"/>
  <c r="B175" i="3"/>
  <c r="C157" i="3"/>
  <c r="U157" i="3" s="1"/>
  <c r="B109" i="3"/>
  <c r="B113" i="3"/>
  <c r="B154" i="3"/>
  <c r="C136" i="3"/>
  <c r="U136" i="3" s="1"/>
  <c r="E176" i="3"/>
  <c r="D176" i="3" s="1"/>
  <c r="E111" i="3"/>
  <c r="D111" i="3" s="1"/>
  <c r="B155" i="3"/>
  <c r="B152" i="3"/>
  <c r="B172" i="3"/>
  <c r="C165" i="3"/>
  <c r="U165" i="3" s="1"/>
  <c r="B160" i="3"/>
  <c r="E149" i="3"/>
  <c r="D149" i="3" s="1"/>
  <c r="C129" i="3"/>
  <c r="U129" i="3" s="1"/>
  <c r="E185" i="3"/>
  <c r="D185" i="3" s="1"/>
  <c r="B179" i="3"/>
  <c r="E113" i="3"/>
  <c r="D113" i="3" s="1"/>
  <c r="C192" i="3"/>
  <c r="U192" i="3" s="1"/>
  <c r="E153" i="3"/>
  <c r="D153" i="3" s="1"/>
  <c r="E178" i="3"/>
  <c r="D178" i="3" s="1"/>
  <c r="B191" i="3"/>
  <c r="B149" i="3"/>
  <c r="B189" i="3"/>
  <c r="B167" i="3"/>
  <c r="C169" i="3"/>
  <c r="U169" i="3" s="1"/>
  <c r="E162" i="3"/>
  <c r="D162" i="3" s="1"/>
  <c r="B136" i="3"/>
  <c r="E131" i="3"/>
  <c r="D131" i="3" s="1"/>
  <c r="B127" i="3"/>
  <c r="C190" i="3"/>
  <c r="U190" i="3" s="1"/>
  <c r="E122" i="3"/>
  <c r="D122" i="3" s="1"/>
  <c r="B153" i="3"/>
  <c r="B164" i="3"/>
  <c r="E126" i="3"/>
  <c r="D126" i="3" s="1"/>
  <c r="B147" i="3"/>
  <c r="C134" i="3"/>
  <c r="U134" i="3" s="1"/>
  <c r="C109" i="3"/>
  <c r="U109" i="3" s="1"/>
  <c r="E156" i="3"/>
  <c r="D156" i="3" s="1"/>
  <c r="E115" i="3"/>
  <c r="D115" i="3" s="1"/>
  <c r="B158" i="3"/>
  <c r="B151" i="3"/>
  <c r="C140" i="3"/>
  <c r="U140" i="3" s="1"/>
  <c r="E181" i="3"/>
  <c r="D181" i="3" s="1"/>
  <c r="B124" i="3"/>
  <c r="C137" i="3"/>
  <c r="U137" i="3" s="1"/>
  <c r="E175" i="3"/>
  <c r="D175" i="3" s="1"/>
  <c r="B121" i="3"/>
  <c r="C133" i="3"/>
  <c r="U133" i="3" s="1"/>
  <c r="C174" i="3"/>
  <c r="U174" i="3" s="1"/>
  <c r="B117" i="3"/>
  <c r="C186" i="3"/>
  <c r="U186" i="3" s="1"/>
  <c r="C118" i="3"/>
  <c r="U118" i="3" s="1"/>
  <c r="E133" i="3"/>
  <c r="D133" i="3" s="1"/>
  <c r="C111" i="3"/>
  <c r="U111" i="3" s="1"/>
  <c r="C179" i="3"/>
  <c r="U179" i="3" s="1"/>
  <c r="C144" i="3"/>
  <c r="U144" i="3" s="1"/>
  <c r="C143" i="3"/>
  <c r="U143" i="3" s="1"/>
  <c r="B137" i="3"/>
  <c r="C182" i="3"/>
  <c r="U182" i="3" s="1"/>
  <c r="B144" i="3"/>
  <c r="E145" i="3"/>
  <c r="D145" i="3" s="1"/>
  <c r="E142" i="3"/>
  <c r="D142" i="3" s="1"/>
  <c r="C189" i="3"/>
  <c r="U189" i="3" s="1"/>
  <c r="B183" i="3"/>
  <c r="E174" i="3"/>
  <c r="D174" i="3" s="1"/>
  <c r="C177" i="3"/>
  <c r="U177" i="3" s="1"/>
  <c r="B123" i="3"/>
  <c r="B168" i="3"/>
  <c r="C164" i="3"/>
  <c r="U164" i="3" s="1"/>
  <c r="E127" i="3"/>
  <c r="D127" i="3" s="1"/>
  <c r="E161" i="3"/>
  <c r="D161" i="3" s="1"/>
  <c r="C173" i="3"/>
  <c r="U173" i="3" s="1"/>
  <c r="E180" i="3"/>
  <c r="D180" i="3" s="1"/>
  <c r="B166" i="3"/>
  <c r="B120" i="3"/>
  <c r="C126" i="3"/>
  <c r="U126" i="3" s="1"/>
  <c r="C152" i="3"/>
  <c r="U152" i="3" s="1"/>
  <c r="E112" i="3"/>
  <c r="D112" i="3" s="1"/>
  <c r="C132" i="3"/>
  <c r="U132" i="3" s="1"/>
  <c r="B125" i="3"/>
  <c r="E137" i="3"/>
  <c r="D137" i="3" s="1"/>
  <c r="E130" i="3"/>
  <c r="D130" i="3" s="1"/>
  <c r="E138" i="3"/>
  <c r="D138" i="3" s="1"/>
  <c r="E172" i="3"/>
  <c r="D172" i="3" s="1"/>
  <c r="C116" i="3"/>
  <c r="U116" i="3" s="1"/>
  <c r="E160" i="3"/>
  <c r="D160" i="3" s="1"/>
  <c r="B173" i="3"/>
  <c r="C142" i="3"/>
  <c r="U142" i="3" s="1"/>
  <c r="C159" i="3"/>
  <c r="U159" i="3" s="1"/>
  <c r="B142" i="3"/>
  <c r="C127" i="3"/>
  <c r="U127" i="3" s="1"/>
  <c r="E117" i="3"/>
  <c r="D117" i="3" s="1"/>
  <c r="C167" i="3"/>
  <c r="U167" i="3" s="1"/>
  <c r="B190" i="3"/>
  <c r="E132" i="3"/>
  <c r="D132" i="3" s="1"/>
  <c r="B119" i="3"/>
  <c r="C153" i="3"/>
  <c r="U153" i="3" s="1"/>
  <c r="C180" i="3"/>
  <c r="U180" i="3" s="1"/>
  <c r="B159" i="3"/>
  <c r="E135" i="3"/>
  <c r="D135" i="3" s="1"/>
  <c r="E190" i="3"/>
  <c r="D190" i="3" s="1"/>
  <c r="E151" i="3"/>
  <c r="D151" i="3" s="1"/>
  <c r="C135" i="3"/>
  <c r="U135" i="3" s="1"/>
  <c r="C123" i="3"/>
  <c r="U123" i="3" s="1"/>
  <c r="E134" i="3"/>
  <c r="D134" i="3" s="1"/>
  <c r="B115" i="3"/>
  <c r="C171" i="3"/>
  <c r="U171" i="3" s="1"/>
  <c r="E169" i="3"/>
  <c r="D169" i="3" s="1"/>
  <c r="E186" i="3"/>
  <c r="D186" i="3" s="1"/>
  <c r="B185" i="3"/>
  <c r="B129" i="3"/>
  <c r="E118" i="3"/>
  <c r="D118" i="3" s="1"/>
  <c r="C181" i="3"/>
  <c r="U181" i="3" s="1"/>
  <c r="B143" i="3"/>
  <c r="B130" i="3"/>
  <c r="C148" i="3"/>
  <c r="U148" i="3" s="1"/>
  <c r="C187" i="3"/>
  <c r="U187" i="3" s="1"/>
  <c r="B171" i="3"/>
  <c r="C120" i="3"/>
  <c r="U120" i="3" s="1"/>
  <c r="B141" i="3"/>
  <c r="C184" i="3"/>
  <c r="U184" i="3" s="1"/>
  <c r="B134" i="3"/>
  <c r="E150" i="3"/>
  <c r="D150" i="3" s="1"/>
  <c r="E168" i="3"/>
  <c r="D168" i="3" s="1"/>
  <c r="C168" i="3"/>
  <c r="U168" i="3" s="1"/>
  <c r="B145" i="3"/>
  <c r="B162" i="3"/>
  <c r="C122" i="3"/>
  <c r="U122" i="3" s="1"/>
  <c r="B187" i="3"/>
  <c r="B174" i="3"/>
  <c r="C183" i="3"/>
  <c r="U183" i="3" s="1"/>
  <c r="E170" i="3"/>
  <c r="D170" i="3" s="1"/>
  <c r="E188" i="3"/>
  <c r="D188" i="3" s="1"/>
  <c r="C191" i="3"/>
  <c r="U191" i="3" s="1"/>
  <c r="B178" i="3"/>
  <c r="B180" i="3"/>
  <c r="E184" i="3"/>
  <c r="D184" i="3" s="1"/>
  <c r="E192" i="3"/>
  <c r="D192" i="3" s="1"/>
  <c r="C170" i="3"/>
  <c r="U170" i="3" s="1"/>
  <c r="E189" i="3"/>
  <c r="D189" i="3" s="1"/>
  <c r="C117" i="3"/>
  <c r="U117" i="3" s="1"/>
  <c r="C110" i="3"/>
  <c r="U110" i="3" s="1"/>
  <c r="C172" i="3"/>
  <c r="U172" i="3" s="1"/>
  <c r="B163" i="3"/>
  <c r="B126" i="3"/>
  <c r="B116" i="3"/>
  <c r="E157" i="3"/>
  <c r="D157" i="3" s="1"/>
  <c r="C162" i="3"/>
  <c r="U162" i="3" s="1"/>
  <c r="E120" i="3"/>
  <c r="D120" i="3" s="1"/>
  <c r="E114" i="3"/>
  <c r="D114" i="3" s="1"/>
  <c r="C149" i="3"/>
  <c r="U149" i="3" s="1"/>
  <c r="B118" i="3"/>
  <c r="C188" i="3"/>
  <c r="U188" i="3" s="1"/>
  <c r="B177" i="3"/>
  <c r="C150" i="3"/>
  <c r="U150" i="3" s="1"/>
  <c r="E165" i="3"/>
  <c r="D165" i="3" s="1"/>
  <c r="C124" i="3"/>
  <c r="U124" i="3" s="1"/>
  <c r="C166" i="3"/>
  <c r="U166" i="3" s="1"/>
  <c r="E136" i="3"/>
  <c r="D136" i="3" s="1"/>
  <c r="B156" i="3"/>
  <c r="B157" i="3"/>
  <c r="E123" i="3"/>
  <c r="D123" i="3" s="1"/>
  <c r="B122" i="3"/>
  <c r="C176" i="3"/>
  <c r="U176" i="3" s="1"/>
  <c r="B165" i="3"/>
  <c r="B150" i="3"/>
  <c r="B161" i="3"/>
  <c r="E152" i="3"/>
  <c r="D152" i="3" s="1"/>
  <c r="E173" i="3"/>
  <c r="D173" i="3" s="1"/>
  <c r="B128" i="3"/>
  <c r="B139" i="3"/>
  <c r="E139" i="3"/>
  <c r="D139" i="3" s="1"/>
  <c r="C128" i="3"/>
  <c r="U128" i="3" s="1"/>
  <c r="B188" i="3"/>
  <c r="C114" i="3"/>
  <c r="U114" i="3" s="1"/>
  <c r="C146" i="3"/>
  <c r="U146" i="3" s="1"/>
  <c r="E183" i="3"/>
  <c r="D183" i="3" s="1"/>
  <c r="E166" i="3"/>
  <c r="D166" i="3" s="1"/>
  <c r="C112" i="3"/>
  <c r="U112" i="3" s="1"/>
  <c r="C125" i="3"/>
  <c r="U125" i="3" s="1"/>
  <c r="B110" i="3"/>
  <c r="E159" i="3"/>
  <c r="D159" i="3" s="1"/>
  <c r="C175" i="3"/>
  <c r="U175" i="3" s="1"/>
  <c r="C130" i="3"/>
  <c r="U130" i="3" s="1"/>
  <c r="E191" i="3"/>
  <c r="D191" i="3" s="1"/>
  <c r="C151" i="3"/>
  <c r="U151" i="3" s="1"/>
  <c r="E158" i="3"/>
  <c r="D158" i="3" s="1"/>
  <c r="B169" i="3"/>
  <c r="E182" i="3"/>
  <c r="D182" i="3" s="1"/>
  <c r="B148" i="3"/>
  <c r="C147" i="3"/>
  <c r="U147" i="3" s="1"/>
  <c r="E163" i="3"/>
  <c r="D163" i="3" s="1"/>
  <c r="E129" i="3"/>
  <c r="D129" i="3" s="1"/>
  <c r="B195" i="3"/>
  <c r="E143" i="3"/>
  <c r="D143" i="3" s="1"/>
  <c r="B131" i="3"/>
  <c r="E154" i="3"/>
  <c r="D154" i="3" s="1"/>
  <c r="C156" i="3"/>
  <c r="U156" i="3" s="1"/>
  <c r="E148" i="3"/>
  <c r="D148" i="3" s="1"/>
  <c r="C131" i="3"/>
  <c r="U131" i="3" s="1"/>
  <c r="C193" i="3"/>
  <c r="U193" i="3" s="1"/>
  <c r="B146" i="3"/>
  <c r="B140" i="3"/>
  <c r="E194" i="3"/>
  <c r="D194" i="3" s="1"/>
  <c r="B176" i="3"/>
  <c r="E171" i="3"/>
  <c r="D171" i="3" s="1"/>
  <c r="B194" i="3"/>
  <c r="E195" i="3"/>
  <c r="D195" i="3" s="1"/>
  <c r="C194" i="3"/>
  <c r="U194" i="3" s="1"/>
  <c r="C197" i="3"/>
  <c r="U197" i="3" s="1"/>
  <c r="C195" i="3"/>
  <c r="U195" i="3" s="1"/>
  <c r="B198" i="3"/>
  <c r="C198" i="3"/>
  <c r="U198" i="3" s="1"/>
  <c r="C196" i="3"/>
  <c r="U196" i="3" s="1"/>
  <c r="E196" i="3"/>
  <c r="D196" i="3" s="1"/>
  <c r="B197" i="3"/>
  <c r="B196" i="3"/>
  <c r="E198" i="3"/>
  <c r="D198" i="3" s="1"/>
  <c r="E197" i="3"/>
  <c r="D197" i="3" s="1"/>
  <c r="E199" i="3"/>
  <c r="D199" i="3" s="1"/>
  <c r="C201" i="3"/>
  <c r="U201" i="3" s="1"/>
  <c r="B200" i="3"/>
  <c r="C199" i="3"/>
  <c r="U199" i="3" s="1"/>
  <c r="E200" i="3"/>
  <c r="D200" i="3" s="1"/>
  <c r="E203" i="3"/>
  <c r="D203" i="3" s="1"/>
  <c r="B201" i="3"/>
  <c r="C203" i="3"/>
  <c r="U203" i="3" s="1"/>
  <c r="C200" i="3"/>
  <c r="U200" i="3" s="1"/>
  <c r="E201" i="3"/>
  <c r="D201" i="3" s="1"/>
  <c r="E202" i="3"/>
  <c r="D202" i="3" s="1"/>
  <c r="B199" i="3"/>
  <c r="B203" i="3"/>
  <c r="C202" i="3"/>
  <c r="U202" i="3" s="1"/>
  <c r="B202" i="3"/>
  <c r="C107" i="3"/>
  <c r="U107" i="3" s="1"/>
  <c r="E354" i="3"/>
  <c r="D354" i="3" s="1"/>
  <c r="B101" i="3"/>
  <c r="B337" i="3"/>
  <c r="C298" i="3"/>
  <c r="U298" i="3" s="1"/>
  <c r="E286" i="3"/>
  <c r="D286" i="3" s="1"/>
  <c r="B266" i="3"/>
  <c r="E342" i="3"/>
  <c r="D342" i="3" s="1"/>
  <c r="C259" i="3"/>
  <c r="U259" i="3" s="1"/>
  <c r="C320" i="3"/>
  <c r="U320" i="3" s="1"/>
  <c r="E295" i="3"/>
  <c r="D295" i="3" s="1"/>
  <c r="C351" i="3"/>
  <c r="U351" i="3" s="1"/>
  <c r="B298" i="3"/>
  <c r="C292" i="3"/>
  <c r="U292" i="3" s="1"/>
  <c r="B322" i="3"/>
  <c r="C269" i="3"/>
  <c r="U269" i="3" s="1"/>
  <c r="E353" i="3"/>
  <c r="D353" i="3" s="1"/>
  <c r="B332" i="3"/>
  <c r="C354" i="3"/>
  <c r="U354" i="3" s="1"/>
  <c r="E322" i="3"/>
  <c r="D322" i="3" s="1"/>
  <c r="B323" i="3"/>
  <c r="C306" i="3"/>
  <c r="U306" i="3" s="1"/>
  <c r="B258" i="3"/>
  <c r="B333" i="3"/>
  <c r="E321" i="3"/>
  <c r="D321" i="3" s="1"/>
  <c r="B283" i="3"/>
  <c r="B310" i="3"/>
  <c r="E269" i="3"/>
  <c r="D269" i="3" s="1"/>
  <c r="B282" i="3"/>
  <c r="B338" i="3"/>
  <c r="B252" i="3"/>
  <c r="B343" i="3"/>
  <c r="C312" i="3"/>
  <c r="U312" i="3" s="1"/>
  <c r="E265" i="3"/>
  <c r="D265" i="3" s="1"/>
  <c r="E330" i="3"/>
  <c r="D330" i="3" s="1"/>
  <c r="C334" i="3"/>
  <c r="U334" i="3" s="1"/>
  <c r="C285" i="3"/>
  <c r="U285" i="3" s="1"/>
  <c r="B287" i="3"/>
  <c r="C263" i="3"/>
  <c r="U263" i="3" s="1"/>
  <c r="E270" i="3"/>
  <c r="D270" i="3" s="1"/>
  <c r="C324" i="3"/>
  <c r="U324" i="3" s="1"/>
  <c r="C300" i="3"/>
  <c r="U300" i="3" s="1"/>
  <c r="B325" i="3"/>
  <c r="E292" i="3"/>
  <c r="D292" i="3" s="1"/>
  <c r="B306" i="3"/>
  <c r="C258" i="3"/>
  <c r="U258" i="3" s="1"/>
  <c r="C293" i="3"/>
  <c r="U293" i="3" s="1"/>
  <c r="B280" i="3"/>
  <c r="C344" i="3"/>
  <c r="U344" i="3" s="1"/>
  <c r="B321" i="3"/>
  <c r="B349" i="3"/>
  <c r="B260" i="3"/>
  <c r="B285" i="3"/>
  <c r="B276" i="3"/>
  <c r="B106" i="3"/>
  <c r="E263" i="3"/>
  <c r="D263" i="3" s="1"/>
  <c r="E261" i="3"/>
  <c r="D261" i="3" s="1"/>
  <c r="B320" i="3"/>
  <c r="B255" i="3"/>
  <c r="E256" i="3"/>
  <c r="D256" i="3" s="1"/>
  <c r="C340" i="3"/>
  <c r="U340" i="3" s="1"/>
  <c r="B328" i="3"/>
  <c r="C341" i="3"/>
  <c r="U341" i="3" s="1"/>
  <c r="E319" i="3"/>
  <c r="D319" i="3" s="1"/>
  <c r="B317" i="3"/>
  <c r="C278" i="3"/>
  <c r="U278" i="3" s="1"/>
  <c r="B257" i="3"/>
  <c r="B312" i="3"/>
  <c r="B352" i="3"/>
  <c r="E290" i="3"/>
  <c r="D290" i="3" s="1"/>
  <c r="C343" i="3"/>
  <c r="U343" i="3" s="1"/>
  <c r="B341" i="3"/>
  <c r="B256" i="3"/>
  <c r="B345" i="3"/>
  <c r="C303" i="3"/>
  <c r="U303" i="3" s="1"/>
  <c r="E314" i="3"/>
  <c r="D314" i="3" s="1"/>
  <c r="B270" i="3"/>
  <c r="E324" i="3"/>
  <c r="D324" i="3" s="1"/>
  <c r="C287" i="3"/>
  <c r="U287" i="3" s="1"/>
  <c r="C274" i="3"/>
  <c r="U274" i="3" s="1"/>
  <c r="E339" i="3"/>
  <c r="D339" i="3" s="1"/>
  <c r="E288" i="3"/>
  <c r="D288" i="3" s="1"/>
  <c r="C326" i="3"/>
  <c r="U326" i="3" s="1"/>
  <c r="B281" i="3"/>
  <c r="B326" i="3"/>
  <c r="E311" i="3"/>
  <c r="D311" i="3" s="1"/>
  <c r="C289" i="3"/>
  <c r="U289" i="3" s="1"/>
  <c r="B295" i="3"/>
  <c r="C322" i="3"/>
  <c r="U322" i="3" s="1"/>
  <c r="B307" i="3"/>
  <c r="E259" i="3"/>
  <c r="D259" i="3" s="1"/>
  <c r="E281" i="3"/>
  <c r="D281" i="3" s="1"/>
  <c r="C256" i="3"/>
  <c r="U256" i="3" s="1"/>
  <c r="E349" i="3"/>
  <c r="D349" i="3" s="1"/>
  <c r="C108" i="3"/>
  <c r="U108" i="3" s="1"/>
  <c r="B108" i="3"/>
  <c r="C328" i="3"/>
  <c r="U328" i="3" s="1"/>
  <c r="C283" i="3"/>
  <c r="U283" i="3" s="1"/>
  <c r="E258" i="3"/>
  <c r="D258" i="3" s="1"/>
  <c r="B253" i="3"/>
  <c r="E273" i="3"/>
  <c r="D273" i="3" s="1"/>
  <c r="B311" i="3"/>
  <c r="C266" i="3"/>
  <c r="U266" i="3" s="1"/>
  <c r="E106" i="3"/>
  <c r="D106" i="3" s="1"/>
  <c r="E280" i="3"/>
  <c r="D280" i="3" s="1"/>
  <c r="B315" i="3"/>
  <c r="E345" i="3"/>
  <c r="D345" i="3" s="1"/>
  <c r="B294" i="3"/>
  <c r="E334" i="3"/>
  <c r="D334" i="3" s="1"/>
  <c r="B335" i="3"/>
  <c r="E262" i="3"/>
  <c r="D262" i="3" s="1"/>
  <c r="C270" i="3"/>
  <c r="U270" i="3" s="1"/>
  <c r="C332" i="3"/>
  <c r="U332" i="3" s="1"/>
  <c r="E325" i="3"/>
  <c r="D325" i="3" s="1"/>
  <c r="E278" i="3"/>
  <c r="D278" i="3" s="1"/>
  <c r="C265" i="3"/>
  <c r="U265" i="3" s="1"/>
  <c r="B319" i="3"/>
  <c r="E255" i="3"/>
  <c r="D255" i="3" s="1"/>
  <c r="B274" i="3"/>
  <c r="B275" i="3"/>
  <c r="B304" i="3"/>
  <c r="E333" i="3"/>
  <c r="D333" i="3" s="1"/>
  <c r="B297" i="3"/>
  <c r="E352" i="3"/>
  <c r="D352" i="3" s="1"/>
  <c r="E347" i="3"/>
  <c r="D347" i="3" s="1"/>
  <c r="C299" i="3"/>
  <c r="U299" i="3" s="1"/>
  <c r="C291" i="3"/>
  <c r="U291" i="3" s="1"/>
  <c r="C347" i="3"/>
  <c r="U347" i="3" s="1"/>
  <c r="E327" i="3"/>
  <c r="D327" i="3" s="1"/>
  <c r="C305" i="3"/>
  <c r="U305" i="3" s="1"/>
  <c r="C261" i="3"/>
  <c r="U261" i="3" s="1"/>
  <c r="C284" i="3"/>
  <c r="U284" i="3" s="1"/>
  <c r="E254" i="3"/>
  <c r="D254" i="3" s="1"/>
  <c r="B336" i="3"/>
  <c r="B292" i="3"/>
  <c r="B314" i="3"/>
  <c r="B342" i="3"/>
  <c r="E277" i="3"/>
  <c r="D277" i="3" s="1"/>
  <c r="E296" i="3"/>
  <c r="D296" i="3" s="1"/>
  <c r="C327" i="3"/>
  <c r="U327" i="3" s="1"/>
  <c r="B272" i="3"/>
  <c r="B301" i="3"/>
  <c r="C273" i="3"/>
  <c r="U273" i="3" s="1"/>
  <c r="E257" i="3"/>
  <c r="D257" i="3" s="1"/>
  <c r="B264" i="3"/>
  <c r="E108" i="3"/>
  <c r="D108" i="3" s="1"/>
  <c r="C262" i="3"/>
  <c r="U262" i="3" s="1"/>
  <c r="E326" i="3"/>
  <c r="D326" i="3" s="1"/>
  <c r="E282" i="3"/>
  <c r="D282" i="3" s="1"/>
  <c r="C296" i="3"/>
  <c r="U296" i="3" s="1"/>
  <c r="C313" i="3"/>
  <c r="U313" i="3" s="1"/>
  <c r="E252" i="3"/>
  <c r="D252" i="3" s="1"/>
  <c r="E299" i="3"/>
  <c r="D299" i="3" s="1"/>
  <c r="C301" i="3"/>
  <c r="U301" i="3" s="1"/>
  <c r="C304" i="3"/>
  <c r="U304" i="3" s="1"/>
  <c r="B347" i="3"/>
  <c r="C316" i="3"/>
  <c r="U316" i="3" s="1"/>
  <c r="B327" i="3"/>
  <c r="E291" i="3"/>
  <c r="D291" i="3" s="1"/>
  <c r="E331" i="3"/>
  <c r="D331" i="3" s="1"/>
  <c r="B303" i="3"/>
  <c r="C310" i="3"/>
  <c r="U310" i="3" s="1"/>
  <c r="B302" i="3"/>
  <c r="C352" i="3"/>
  <c r="U352" i="3" s="1"/>
  <c r="C321" i="3"/>
  <c r="U321" i="3" s="1"/>
  <c r="C319" i="3"/>
  <c r="U319" i="3" s="1"/>
  <c r="C105" i="3"/>
  <c r="U105" i="3" s="1"/>
  <c r="C295" i="3"/>
  <c r="U295" i="3" s="1"/>
  <c r="E300" i="3"/>
  <c r="D300" i="3" s="1"/>
  <c r="B348" i="3"/>
  <c r="E346" i="3"/>
  <c r="D346" i="3" s="1"/>
  <c r="E341" i="3"/>
  <c r="D341" i="3" s="1"/>
  <c r="B346" i="3"/>
  <c r="E317" i="3"/>
  <c r="D317" i="3" s="1"/>
  <c r="C339" i="3"/>
  <c r="U339" i="3" s="1"/>
  <c r="C264" i="3"/>
  <c r="U264" i="3" s="1"/>
  <c r="B300" i="3"/>
  <c r="E289" i="3"/>
  <c r="D289" i="3" s="1"/>
  <c r="B289" i="3"/>
  <c r="E320" i="3"/>
  <c r="D320" i="3" s="1"/>
  <c r="E310" i="3"/>
  <c r="D310" i="3" s="1"/>
  <c r="E267" i="3"/>
  <c r="D267" i="3" s="1"/>
  <c r="B288" i="3"/>
  <c r="E275" i="3"/>
  <c r="D275" i="3" s="1"/>
  <c r="B273" i="3"/>
  <c r="E302" i="3"/>
  <c r="D302" i="3" s="1"/>
  <c r="E329" i="3"/>
  <c r="D329" i="3" s="1"/>
  <c r="B254" i="3"/>
  <c r="B340" i="3"/>
  <c r="E335" i="3"/>
  <c r="D335" i="3" s="1"/>
  <c r="C288" i="3"/>
  <c r="U288" i="3" s="1"/>
  <c r="E107" i="3"/>
  <c r="D107" i="3" s="1"/>
  <c r="B251" i="3"/>
  <c r="C267" i="3"/>
  <c r="U267" i="3" s="1"/>
  <c r="E316" i="3"/>
  <c r="D316" i="3" s="1"/>
  <c r="E307" i="3"/>
  <c r="D307" i="3" s="1"/>
  <c r="E348" i="3"/>
  <c r="D348" i="3" s="1"/>
  <c r="B284" i="3"/>
  <c r="B313" i="3"/>
  <c r="E338" i="3"/>
  <c r="D338" i="3" s="1"/>
  <c r="B269" i="3"/>
  <c r="C349" i="3"/>
  <c r="U349" i="3" s="1"/>
  <c r="B293" i="3"/>
  <c r="C268" i="3"/>
  <c r="U268" i="3" s="1"/>
  <c r="E283" i="3"/>
  <c r="D283" i="3" s="1"/>
  <c r="C271" i="3"/>
  <c r="U271" i="3" s="1"/>
  <c r="E306" i="3"/>
  <c r="D306" i="3" s="1"/>
  <c r="C279" i="3"/>
  <c r="U279" i="3" s="1"/>
  <c r="C342" i="3"/>
  <c r="U342" i="3" s="1"/>
  <c r="E351" i="3"/>
  <c r="D351" i="3" s="1"/>
  <c r="C276" i="3"/>
  <c r="U276" i="3" s="1"/>
  <c r="E315" i="3"/>
  <c r="D315" i="3" s="1"/>
  <c r="C253" i="3"/>
  <c r="U253" i="3" s="1"/>
  <c r="C317" i="3"/>
  <c r="U317" i="3" s="1"/>
  <c r="C309" i="3"/>
  <c r="U309" i="3" s="1"/>
  <c r="B330" i="3"/>
  <c r="E309" i="3"/>
  <c r="D309" i="3" s="1"/>
  <c r="E323" i="3"/>
  <c r="D323" i="3" s="1"/>
  <c r="E328" i="3"/>
  <c r="D328" i="3" s="1"/>
  <c r="B339" i="3"/>
  <c r="B344" i="3"/>
  <c r="B308" i="3"/>
  <c r="C318" i="3"/>
  <c r="U318" i="3" s="1"/>
  <c r="E332" i="3"/>
  <c r="D332" i="3" s="1"/>
  <c r="E274" i="3"/>
  <c r="D274" i="3" s="1"/>
  <c r="C314" i="3"/>
  <c r="U314" i="3" s="1"/>
  <c r="E264" i="3"/>
  <c r="D264" i="3" s="1"/>
  <c r="C277" i="3"/>
  <c r="U277" i="3" s="1"/>
  <c r="E301" i="3"/>
  <c r="D301" i="3" s="1"/>
  <c r="E287" i="3"/>
  <c r="D287" i="3" s="1"/>
  <c r="C297" i="3"/>
  <c r="U297" i="3" s="1"/>
  <c r="E268" i="3"/>
  <c r="D268" i="3" s="1"/>
  <c r="B103" i="3"/>
  <c r="C294" i="3"/>
  <c r="U294" i="3" s="1"/>
  <c r="C106" i="3"/>
  <c r="U106" i="3" s="1"/>
  <c r="B105" i="3"/>
  <c r="E285" i="3"/>
  <c r="D285" i="3" s="1"/>
  <c r="C348" i="3"/>
  <c r="U348" i="3" s="1"/>
  <c r="B277" i="3"/>
  <c r="E340" i="3"/>
  <c r="D340" i="3" s="1"/>
  <c r="C272" i="3"/>
  <c r="U272" i="3" s="1"/>
  <c r="E279" i="3"/>
  <c r="D279" i="3" s="1"/>
  <c r="C257" i="3"/>
  <c r="U257" i="3" s="1"/>
  <c r="C329" i="3"/>
  <c r="U329" i="3" s="1"/>
  <c r="C255" i="3"/>
  <c r="U255" i="3" s="1"/>
  <c r="E303" i="3"/>
  <c r="D303" i="3" s="1"/>
  <c r="C338" i="3"/>
  <c r="U338" i="3" s="1"/>
  <c r="C286" i="3"/>
  <c r="U286" i="3" s="1"/>
  <c r="B268" i="3"/>
  <c r="B334" i="3"/>
  <c r="E104" i="3"/>
  <c r="D104" i="3" s="1"/>
  <c r="B107" i="3"/>
  <c r="C336" i="3"/>
  <c r="U336" i="3" s="1"/>
  <c r="B271" i="3"/>
  <c r="B296" i="3"/>
  <c r="B265" i="3"/>
  <c r="E294" i="3"/>
  <c r="D294" i="3" s="1"/>
  <c r="C335" i="3"/>
  <c r="U335" i="3" s="1"/>
  <c r="C346" i="3"/>
  <c r="U346" i="3" s="1"/>
  <c r="C325" i="3"/>
  <c r="U325" i="3" s="1"/>
  <c r="B353" i="3"/>
  <c r="B286" i="3"/>
  <c r="C252" i="3"/>
  <c r="U252" i="3" s="1"/>
  <c r="E260" i="3"/>
  <c r="D260" i="3" s="1"/>
  <c r="E293" i="3"/>
  <c r="D293" i="3" s="1"/>
  <c r="C350" i="3"/>
  <c r="U350" i="3" s="1"/>
  <c r="E297" i="3"/>
  <c r="D297" i="3" s="1"/>
  <c r="B350" i="3"/>
  <c r="C333" i="3"/>
  <c r="U333" i="3" s="1"/>
  <c r="B318" i="3"/>
  <c r="B351" i="3"/>
  <c r="E318" i="3"/>
  <c r="D318" i="3" s="1"/>
  <c r="E304" i="3"/>
  <c r="D304" i="3" s="1"/>
  <c r="C302" i="3"/>
  <c r="U302" i="3" s="1"/>
  <c r="C315" i="3"/>
  <c r="U315" i="3" s="1"/>
  <c r="B324" i="3"/>
  <c r="B267" i="3"/>
  <c r="E312" i="3"/>
  <c r="D312" i="3" s="1"/>
  <c r="E343" i="3"/>
  <c r="D343" i="3" s="1"/>
  <c r="E350" i="3"/>
  <c r="D350" i="3" s="1"/>
  <c r="B278" i="3"/>
  <c r="B316" i="3"/>
  <c r="B259" i="3"/>
  <c r="C353" i="3"/>
  <c r="U353" i="3" s="1"/>
  <c r="B305" i="3"/>
  <c r="B329" i="3"/>
  <c r="C260" i="3"/>
  <c r="U260" i="3" s="1"/>
  <c r="C331" i="3"/>
  <c r="U331" i="3" s="1"/>
  <c r="E253" i="3"/>
  <c r="D253" i="3" s="1"/>
  <c r="E298" i="3"/>
  <c r="D298" i="3" s="1"/>
  <c r="C308" i="3"/>
  <c r="U308" i="3" s="1"/>
  <c r="B309" i="3"/>
  <c r="B291" i="3"/>
  <c r="C275" i="3"/>
  <c r="U275" i="3" s="1"/>
  <c r="E276" i="3"/>
  <c r="D276" i="3" s="1"/>
  <c r="C337" i="3"/>
  <c r="U337" i="3" s="1"/>
  <c r="E271" i="3"/>
  <c r="D271" i="3" s="1"/>
  <c r="B290" i="3"/>
  <c r="E308" i="3"/>
  <c r="D308" i="3" s="1"/>
  <c r="B279" i="3"/>
  <c r="B331" i="3"/>
  <c r="C323" i="3"/>
  <c r="U323" i="3" s="1"/>
  <c r="B261" i="3"/>
  <c r="C330" i="3"/>
  <c r="U330" i="3" s="1"/>
  <c r="E313" i="3"/>
  <c r="D313" i="3" s="1"/>
  <c r="B262" i="3"/>
  <c r="E272" i="3"/>
  <c r="D272" i="3" s="1"/>
  <c r="E337" i="3"/>
  <c r="D337" i="3" s="1"/>
  <c r="C307" i="3"/>
  <c r="U307" i="3" s="1"/>
  <c r="C254" i="3"/>
  <c r="U254" i="3" s="1"/>
  <c r="C281" i="3"/>
  <c r="U281" i="3" s="1"/>
  <c r="C345" i="3"/>
  <c r="U345" i="3" s="1"/>
  <c r="E344" i="3"/>
  <c r="D344" i="3" s="1"/>
  <c r="B299" i="3"/>
  <c r="E284" i="3"/>
  <c r="D284" i="3" s="1"/>
  <c r="C355" i="3"/>
  <c r="U355" i="3" s="1"/>
  <c r="C282" i="3"/>
  <c r="U282" i="3" s="1"/>
  <c r="E266" i="3"/>
  <c r="D266" i="3" s="1"/>
  <c r="C311" i="3"/>
  <c r="U311" i="3" s="1"/>
  <c r="E305" i="3"/>
  <c r="D305" i="3" s="1"/>
  <c r="B263" i="3"/>
  <c r="B104" i="3"/>
  <c r="B354" i="3"/>
  <c r="C290" i="3"/>
  <c r="U290" i="3" s="1"/>
  <c r="C280" i="3"/>
  <c r="U280" i="3" s="1"/>
  <c r="E336" i="3"/>
  <c r="D336" i="3" s="1"/>
  <c r="E357" i="3"/>
  <c r="D357" i="3" s="1"/>
  <c r="E355" i="3"/>
  <c r="D355" i="3" s="1"/>
  <c r="C356" i="3"/>
  <c r="U356" i="3" s="1"/>
  <c r="E356" i="3"/>
  <c r="D356" i="3" s="1"/>
  <c r="B357" i="3"/>
  <c r="E358" i="3"/>
  <c r="D358" i="3" s="1"/>
  <c r="C357" i="3"/>
  <c r="U357" i="3" s="1"/>
  <c r="C358" i="3"/>
  <c r="U358" i="3" s="1"/>
  <c r="B355" i="3"/>
  <c r="B360" i="3"/>
  <c r="B356" i="3"/>
  <c r="C359" i="3"/>
  <c r="U359" i="3" s="1"/>
  <c r="E359" i="3"/>
  <c r="D359" i="3" s="1"/>
  <c r="B358" i="3"/>
  <c r="E360" i="3"/>
  <c r="D360" i="3" s="1"/>
  <c r="B359" i="3"/>
  <c r="E361" i="3"/>
  <c r="D361" i="3" s="1"/>
  <c r="C361" i="3"/>
  <c r="U361" i="3" s="1"/>
  <c r="B363" i="3"/>
  <c r="B361" i="3"/>
  <c r="C360" i="3"/>
  <c r="U360" i="3" s="1"/>
  <c r="E363" i="3"/>
  <c r="D363" i="3" s="1"/>
  <c r="B362" i="3"/>
  <c r="C362" i="3"/>
  <c r="U362" i="3" s="1"/>
  <c r="E362" i="3"/>
  <c r="D362" i="3" s="1"/>
  <c r="E364" i="3"/>
  <c r="D364" i="3" s="1"/>
  <c r="C364" i="3"/>
  <c r="U364" i="3" s="1"/>
  <c r="C363" i="3"/>
  <c r="U363" i="3" s="1"/>
  <c r="B364" i="3"/>
  <c r="C819" i="3"/>
  <c r="U819" i="3" s="1"/>
  <c r="B499" i="3"/>
  <c r="E616" i="3"/>
  <c r="D616" i="3" s="1"/>
  <c r="B620" i="3"/>
  <c r="B733" i="3"/>
  <c r="C927" i="3"/>
  <c r="U927" i="3" s="1"/>
  <c r="C858" i="3"/>
  <c r="U858" i="3" s="1"/>
  <c r="E534" i="3"/>
  <c r="D534" i="3" s="1"/>
  <c r="E460" i="3"/>
  <c r="D460" i="3" s="1"/>
  <c r="B964" i="3"/>
  <c r="E654" i="3"/>
  <c r="D654" i="3" s="1"/>
  <c r="E485" i="3"/>
  <c r="D485" i="3" s="1"/>
  <c r="C549" i="3"/>
  <c r="U549" i="3" s="1"/>
  <c r="B883" i="3"/>
  <c r="BX391" i="1"/>
  <c r="BW391" i="1"/>
  <c r="BV391" i="1"/>
  <c r="I496" i="3"/>
  <c r="F496" i="3"/>
  <c r="G496" i="3"/>
  <c r="V496" i="3"/>
  <c r="N496" i="3"/>
  <c r="J496" i="3"/>
  <c r="P496" i="3"/>
  <c r="K496" i="3"/>
  <c r="Q496" i="3"/>
  <c r="L496" i="3"/>
  <c r="H496" i="3"/>
  <c r="M496" i="3"/>
  <c r="J544" i="3"/>
  <c r="K544" i="3"/>
  <c r="L544" i="3"/>
  <c r="G544" i="3"/>
  <c r="P544" i="3"/>
  <c r="M544" i="3"/>
  <c r="Q544" i="3"/>
  <c r="F544" i="3"/>
  <c r="H544" i="3"/>
  <c r="V544" i="3"/>
  <c r="I544" i="3"/>
  <c r="N544" i="3"/>
  <c r="J416" i="3"/>
  <c r="N416" i="3"/>
  <c r="I416" i="3"/>
  <c r="K416" i="3"/>
  <c r="V416" i="3"/>
  <c r="G416" i="3"/>
  <c r="M416" i="3"/>
  <c r="Q416" i="3"/>
  <c r="H416" i="3"/>
  <c r="L416" i="3"/>
  <c r="F416" i="3"/>
  <c r="P416" i="3"/>
  <c r="G980" i="3"/>
  <c r="J980" i="3"/>
  <c r="N980" i="3"/>
  <c r="V980" i="3"/>
  <c r="Q980" i="3"/>
  <c r="M980" i="3"/>
  <c r="K980" i="3"/>
  <c r="L980" i="3"/>
  <c r="P980" i="3"/>
  <c r="H980" i="3"/>
  <c r="F980" i="3"/>
  <c r="I980" i="3"/>
  <c r="J582" i="3"/>
  <c r="M582" i="3"/>
  <c r="N582" i="3"/>
  <c r="F582" i="3"/>
  <c r="G582" i="3"/>
  <c r="K582" i="3"/>
  <c r="L582" i="3"/>
  <c r="I582" i="3"/>
  <c r="P582" i="3"/>
  <c r="Q582" i="3"/>
  <c r="V582" i="3"/>
  <c r="H582" i="3"/>
  <c r="V552" i="3"/>
  <c r="F552" i="3"/>
  <c r="G552" i="3"/>
  <c r="Q552" i="3"/>
  <c r="L552" i="3"/>
  <c r="N552" i="3"/>
  <c r="P552" i="3"/>
  <c r="H552" i="3"/>
  <c r="M552" i="3"/>
  <c r="J552" i="3"/>
  <c r="K552" i="3"/>
  <c r="I552" i="3"/>
  <c r="J684" i="3"/>
  <c r="K684" i="3"/>
  <c r="N684" i="3"/>
  <c r="F684" i="3"/>
  <c r="P684" i="3"/>
  <c r="G684" i="3"/>
  <c r="H684" i="3"/>
  <c r="M684" i="3"/>
  <c r="V684" i="3"/>
  <c r="Q684" i="3"/>
  <c r="L684" i="3"/>
  <c r="I684" i="3"/>
  <c r="K398" i="3"/>
  <c r="I398" i="3"/>
  <c r="Q398" i="3"/>
  <c r="V398" i="3"/>
  <c r="L398" i="3"/>
  <c r="J398" i="3"/>
  <c r="P398" i="3"/>
  <c r="F398" i="3"/>
  <c r="G398" i="3"/>
  <c r="M398" i="3"/>
  <c r="N398" i="3"/>
  <c r="H398" i="3"/>
  <c r="O398" i="3"/>
  <c r="L498" i="3"/>
  <c r="P498" i="3"/>
  <c r="J498" i="3"/>
  <c r="M498" i="3"/>
  <c r="K498" i="3"/>
  <c r="F498" i="3"/>
  <c r="I498" i="3"/>
  <c r="V498" i="3"/>
  <c r="Q498" i="3"/>
  <c r="N498" i="3"/>
  <c r="G498" i="3"/>
  <c r="H498" i="3"/>
  <c r="L793" i="3"/>
  <c r="M793" i="3"/>
  <c r="I793" i="3"/>
  <c r="G793" i="3"/>
  <c r="J793" i="3"/>
  <c r="R793" i="3"/>
  <c r="S793" i="3" s="1"/>
  <c r="N793" i="3"/>
  <c r="K793" i="3"/>
  <c r="Q793" i="3"/>
  <c r="H793" i="3"/>
  <c r="P793" i="3"/>
  <c r="V793" i="3"/>
  <c r="F793" i="3"/>
  <c r="H562" i="3"/>
  <c r="F562" i="3"/>
  <c r="J562" i="3"/>
  <c r="P562" i="3"/>
  <c r="N562" i="3"/>
  <c r="L562" i="3"/>
  <c r="Q562" i="3"/>
  <c r="V562" i="3"/>
  <c r="G562" i="3"/>
  <c r="I562" i="3"/>
  <c r="K562" i="3"/>
  <c r="M562" i="3"/>
  <c r="H710" i="3"/>
  <c r="F710" i="3"/>
  <c r="K710" i="3"/>
  <c r="G710" i="3"/>
  <c r="L710" i="3"/>
  <c r="Q710" i="3"/>
  <c r="V710" i="3"/>
  <c r="J710" i="3"/>
  <c r="I710" i="3"/>
  <c r="P710" i="3"/>
  <c r="M710" i="3"/>
  <c r="N710" i="3"/>
  <c r="H769" i="3"/>
  <c r="K769" i="3"/>
  <c r="L769" i="3"/>
  <c r="P769" i="3"/>
  <c r="R769" i="3"/>
  <c r="S769" i="3" s="1"/>
  <c r="V769" i="3"/>
  <c r="G769" i="3"/>
  <c r="F769" i="3"/>
  <c r="J769" i="3"/>
  <c r="Q769" i="3"/>
  <c r="I769" i="3"/>
  <c r="N769" i="3"/>
  <c r="M769" i="3"/>
  <c r="J379" i="3"/>
  <c r="V379" i="3"/>
  <c r="N379" i="3"/>
  <c r="P379" i="3"/>
  <c r="Q379" i="3"/>
  <c r="K379" i="3"/>
  <c r="I379" i="3"/>
  <c r="H379" i="3"/>
  <c r="F379" i="3"/>
  <c r="O379" i="3"/>
  <c r="G379" i="3"/>
  <c r="L379" i="3"/>
  <c r="M379" i="3"/>
  <c r="R379" i="3"/>
  <c r="S379" i="3" s="1"/>
  <c r="H762" i="3"/>
  <c r="V762" i="3"/>
  <c r="P762" i="3"/>
  <c r="F762" i="3"/>
  <c r="L762" i="3"/>
  <c r="G762" i="3"/>
  <c r="J762" i="3"/>
  <c r="M762" i="3"/>
  <c r="Q762" i="3"/>
  <c r="K762" i="3"/>
  <c r="I762" i="3"/>
  <c r="N762" i="3"/>
  <c r="I804" i="3"/>
  <c r="Q804" i="3"/>
  <c r="N804" i="3"/>
  <c r="F804" i="3"/>
  <c r="G804" i="3"/>
  <c r="V804" i="3"/>
  <c r="J804" i="3"/>
  <c r="P804" i="3"/>
  <c r="K804" i="3"/>
  <c r="M804" i="3"/>
  <c r="H804" i="3"/>
  <c r="L804" i="3"/>
  <c r="V807" i="3"/>
  <c r="Q807" i="3"/>
  <c r="G807" i="3"/>
  <c r="I807" i="3"/>
  <c r="L807" i="3"/>
  <c r="H807" i="3"/>
  <c r="R807" i="3"/>
  <c r="S807" i="3" s="1"/>
  <c r="P807" i="3"/>
  <c r="J807" i="3"/>
  <c r="K807" i="3"/>
  <c r="F807" i="3"/>
  <c r="N807" i="3"/>
  <c r="M807" i="3"/>
  <c r="M570" i="3"/>
  <c r="G570" i="3"/>
  <c r="F570" i="3"/>
  <c r="V570" i="3"/>
  <c r="K570" i="3"/>
  <c r="Q570" i="3"/>
  <c r="H570" i="3"/>
  <c r="P570" i="3"/>
  <c r="I570" i="3"/>
  <c r="L570" i="3"/>
  <c r="J570" i="3"/>
  <c r="N570" i="3"/>
  <c r="K461" i="3"/>
  <c r="F461" i="3"/>
  <c r="Q461" i="3"/>
  <c r="H461" i="3"/>
  <c r="G461" i="3"/>
  <c r="V461" i="3"/>
  <c r="J461" i="3"/>
  <c r="N461" i="3"/>
  <c r="M461" i="3"/>
  <c r="I461" i="3"/>
  <c r="L461" i="3"/>
  <c r="R461" i="3"/>
  <c r="S461" i="3" s="1"/>
  <c r="P461" i="3"/>
  <c r="L953" i="3"/>
  <c r="I953" i="3"/>
  <c r="G953" i="3"/>
  <c r="P953" i="3"/>
  <c r="N953" i="3"/>
  <c r="R953" i="3"/>
  <c r="S953" i="3" s="1"/>
  <c r="V953" i="3"/>
  <c r="F953" i="3"/>
  <c r="Q953" i="3"/>
  <c r="M953" i="3"/>
  <c r="H953" i="3"/>
  <c r="J953" i="3"/>
  <c r="K953" i="3"/>
  <c r="J838" i="3"/>
  <c r="I838" i="3"/>
  <c r="H838" i="3"/>
  <c r="F838" i="3"/>
  <c r="M838" i="3"/>
  <c r="K838" i="3"/>
  <c r="Q838" i="3"/>
  <c r="V838" i="3"/>
  <c r="G838" i="3"/>
  <c r="N838" i="3"/>
  <c r="P838" i="3"/>
  <c r="L838" i="3"/>
  <c r="M576" i="3"/>
  <c r="H576" i="3"/>
  <c r="P576" i="3"/>
  <c r="Q576" i="3"/>
  <c r="N576" i="3"/>
  <c r="G576" i="3"/>
  <c r="I576" i="3"/>
  <c r="K576" i="3"/>
  <c r="V576" i="3"/>
  <c r="L576" i="3"/>
  <c r="F576" i="3"/>
  <c r="J576" i="3"/>
  <c r="G580" i="3"/>
  <c r="F580" i="3"/>
  <c r="P580" i="3"/>
  <c r="M580" i="3"/>
  <c r="V580" i="3"/>
  <c r="Q580" i="3"/>
  <c r="I580" i="3"/>
  <c r="K580" i="3"/>
  <c r="N580" i="3"/>
  <c r="H580" i="3"/>
  <c r="L580" i="3"/>
  <c r="J580" i="3"/>
  <c r="F751" i="3"/>
  <c r="P751" i="3"/>
  <c r="K751" i="3"/>
  <c r="V751" i="3"/>
  <c r="G751" i="3"/>
  <c r="N751" i="3"/>
  <c r="R751" i="3"/>
  <c r="S751" i="3" s="1"/>
  <c r="H751" i="3"/>
  <c r="I751" i="3"/>
  <c r="M751" i="3"/>
  <c r="J751" i="3"/>
  <c r="Q751" i="3"/>
  <c r="L751" i="3"/>
  <c r="L384" i="3"/>
  <c r="G384" i="3"/>
  <c r="M384" i="3"/>
  <c r="F384" i="3"/>
  <c r="I384" i="3"/>
  <c r="P384" i="3"/>
  <c r="O384" i="3"/>
  <c r="Q384" i="3"/>
  <c r="N384" i="3"/>
  <c r="H384" i="3"/>
  <c r="J384" i="3"/>
  <c r="K384" i="3"/>
  <c r="V384" i="3"/>
  <c r="K436" i="3"/>
  <c r="H436" i="3"/>
  <c r="F436" i="3"/>
  <c r="N436" i="3"/>
  <c r="G436" i="3"/>
  <c r="M436" i="3"/>
  <c r="L436" i="3"/>
  <c r="P436" i="3"/>
  <c r="I436" i="3"/>
  <c r="V436" i="3"/>
  <c r="J436" i="3"/>
  <c r="Q436" i="3"/>
  <c r="K603" i="3"/>
  <c r="V603" i="3"/>
  <c r="G603" i="3"/>
  <c r="M603" i="3"/>
  <c r="P603" i="3"/>
  <c r="L603" i="3"/>
  <c r="H603" i="3"/>
  <c r="J603" i="3"/>
  <c r="R603" i="3"/>
  <c r="S603" i="3" s="1"/>
  <c r="Q603" i="3"/>
  <c r="I603" i="3"/>
  <c r="F603" i="3"/>
  <c r="N603" i="3"/>
  <c r="G691" i="3"/>
  <c r="P691" i="3"/>
  <c r="F691" i="3"/>
  <c r="Q691" i="3"/>
  <c r="M691" i="3"/>
  <c r="N691" i="3"/>
  <c r="V691" i="3"/>
  <c r="I691" i="3"/>
  <c r="R691" i="3"/>
  <c r="S691" i="3" s="1"/>
  <c r="K691" i="3"/>
  <c r="H691" i="3"/>
  <c r="L691" i="3"/>
  <c r="J691" i="3"/>
  <c r="K859" i="3"/>
  <c r="M859" i="3"/>
  <c r="V859" i="3"/>
  <c r="J859" i="3"/>
  <c r="G859" i="3"/>
  <c r="H859" i="3"/>
  <c r="P859" i="3"/>
  <c r="I859" i="3"/>
  <c r="N859" i="3"/>
  <c r="Q859" i="3"/>
  <c r="L859" i="3"/>
  <c r="R859" i="3"/>
  <c r="S859" i="3" s="1"/>
  <c r="F859" i="3"/>
  <c r="Q518" i="3"/>
  <c r="P518" i="3"/>
  <c r="N518" i="3"/>
  <c r="J518" i="3"/>
  <c r="I518" i="3"/>
  <c r="M518" i="3"/>
  <c r="K518" i="3"/>
  <c r="G518" i="3"/>
  <c r="L518" i="3"/>
  <c r="F518" i="3"/>
  <c r="H518" i="3"/>
  <c r="V518" i="3"/>
  <c r="F940" i="3"/>
  <c r="N940" i="3"/>
  <c r="K940" i="3"/>
  <c r="P940" i="3"/>
  <c r="M940" i="3"/>
  <c r="V940" i="3"/>
  <c r="H940" i="3"/>
  <c r="G940" i="3"/>
  <c r="Q940" i="3"/>
  <c r="J940" i="3"/>
  <c r="I940" i="3"/>
  <c r="L940" i="3"/>
  <c r="L840" i="3"/>
  <c r="N840" i="3"/>
  <c r="G840" i="3"/>
  <c r="K840" i="3"/>
  <c r="Q840" i="3"/>
  <c r="M840" i="3"/>
  <c r="P840" i="3"/>
  <c r="F840" i="3"/>
  <c r="I840" i="3"/>
  <c r="J840" i="3"/>
  <c r="V840" i="3"/>
  <c r="H840" i="3"/>
  <c r="M607" i="3"/>
  <c r="R607" i="3"/>
  <c r="S607" i="3" s="1"/>
  <c r="G607" i="3"/>
  <c r="K607" i="3"/>
  <c r="N607" i="3"/>
  <c r="Q607" i="3"/>
  <c r="H607" i="3"/>
  <c r="I607" i="3"/>
  <c r="J607" i="3"/>
  <c r="P607" i="3"/>
  <c r="F607" i="3"/>
  <c r="V607" i="3"/>
  <c r="L607" i="3"/>
  <c r="N805" i="3"/>
  <c r="G805" i="3"/>
  <c r="V805" i="3"/>
  <c r="J805" i="3"/>
  <c r="R805" i="3"/>
  <c r="S805" i="3" s="1"/>
  <c r="I805" i="3"/>
  <c r="H805" i="3"/>
  <c r="L805" i="3"/>
  <c r="K805" i="3"/>
  <c r="F805" i="3"/>
  <c r="P805" i="3"/>
  <c r="Q805" i="3"/>
  <c r="M805" i="3"/>
  <c r="V453" i="3"/>
  <c r="F453" i="3"/>
  <c r="M453" i="3"/>
  <c r="H453" i="3"/>
  <c r="N453" i="3"/>
  <c r="L453" i="3"/>
  <c r="K453" i="3"/>
  <c r="G453" i="3"/>
  <c r="P453" i="3"/>
  <c r="J453" i="3"/>
  <c r="Q453" i="3"/>
  <c r="R453" i="3"/>
  <c r="S453" i="3" s="1"/>
  <c r="I453" i="3"/>
  <c r="J500" i="3"/>
  <c r="N500" i="3"/>
  <c r="V500" i="3"/>
  <c r="K500" i="3"/>
  <c r="Q500" i="3"/>
  <c r="P500" i="3"/>
  <c r="F500" i="3"/>
  <c r="I500" i="3"/>
  <c r="H500" i="3"/>
  <c r="G500" i="3"/>
  <c r="L500" i="3"/>
  <c r="M500" i="3"/>
  <c r="K742" i="3"/>
  <c r="V742" i="3"/>
  <c r="J742" i="3"/>
  <c r="I742" i="3"/>
  <c r="G742" i="3"/>
  <c r="Q742" i="3"/>
  <c r="F742" i="3"/>
  <c r="H742" i="3"/>
  <c r="L742" i="3"/>
  <c r="M742" i="3"/>
  <c r="N742" i="3"/>
  <c r="P742" i="3"/>
  <c r="G951" i="3"/>
  <c r="Q951" i="3"/>
  <c r="F951" i="3"/>
  <c r="V951" i="3"/>
  <c r="L951" i="3"/>
  <c r="M951" i="3"/>
  <c r="H951" i="3"/>
  <c r="N951" i="3"/>
  <c r="R951" i="3"/>
  <c r="S951" i="3" s="1"/>
  <c r="I951" i="3"/>
  <c r="P951" i="3"/>
  <c r="J951" i="3"/>
  <c r="K951" i="3"/>
  <c r="R697" i="3"/>
  <c r="S697" i="3" s="1"/>
  <c r="J697" i="3"/>
  <c r="F697" i="3"/>
  <c r="I697" i="3"/>
  <c r="M697" i="3"/>
  <c r="G697" i="3"/>
  <c r="P697" i="3"/>
  <c r="V697" i="3"/>
  <c r="L697" i="3"/>
  <c r="H697" i="3"/>
  <c r="Q697" i="3"/>
  <c r="K697" i="3"/>
  <c r="N697" i="3"/>
  <c r="Q893" i="3"/>
  <c r="K893" i="3"/>
  <c r="J893" i="3"/>
  <c r="N893" i="3"/>
  <c r="H893" i="3"/>
  <c r="M893" i="3"/>
  <c r="I893" i="3"/>
  <c r="V893" i="3"/>
  <c r="G893" i="3"/>
  <c r="R893" i="3"/>
  <c r="S893" i="3" s="1"/>
  <c r="P893" i="3"/>
  <c r="L893" i="3"/>
  <c r="F893" i="3"/>
  <c r="P717" i="3"/>
  <c r="J717" i="3"/>
  <c r="G717" i="3"/>
  <c r="H717" i="3"/>
  <c r="I717" i="3"/>
  <c r="F717" i="3"/>
  <c r="L717" i="3"/>
  <c r="Q717" i="3"/>
  <c r="M717" i="3"/>
  <c r="V717" i="3"/>
  <c r="R717" i="3"/>
  <c r="S717" i="3" s="1"/>
  <c r="N717" i="3"/>
  <c r="K717" i="3"/>
  <c r="V654" i="3"/>
  <c r="H654" i="3"/>
  <c r="I654" i="3"/>
  <c r="Q654" i="3"/>
  <c r="L654" i="3"/>
  <c r="J654" i="3"/>
  <c r="K654" i="3"/>
  <c r="M654" i="3"/>
  <c r="P654" i="3"/>
  <c r="N654" i="3"/>
  <c r="G654" i="3"/>
  <c r="F654" i="3"/>
  <c r="F874" i="3"/>
  <c r="P874" i="3"/>
  <c r="H874" i="3"/>
  <c r="V874" i="3"/>
  <c r="Q874" i="3"/>
  <c r="M874" i="3"/>
  <c r="I874" i="3"/>
  <c r="K874" i="3"/>
  <c r="J874" i="3"/>
  <c r="G874" i="3"/>
  <c r="N874" i="3"/>
  <c r="L874" i="3"/>
  <c r="F524" i="3"/>
  <c r="J524" i="3"/>
  <c r="G524" i="3"/>
  <c r="P524" i="3"/>
  <c r="L524" i="3"/>
  <c r="N524" i="3"/>
  <c r="H524" i="3"/>
  <c r="M524" i="3"/>
  <c r="V524" i="3"/>
  <c r="I524" i="3"/>
  <c r="Q524" i="3"/>
  <c r="K524" i="3"/>
  <c r="I823" i="3"/>
  <c r="H823" i="3"/>
  <c r="Q823" i="3"/>
  <c r="N823" i="3"/>
  <c r="P823" i="3"/>
  <c r="V823" i="3"/>
  <c r="L823" i="3"/>
  <c r="F823" i="3"/>
  <c r="J823" i="3"/>
  <c r="R823" i="3"/>
  <c r="S823" i="3" s="1"/>
  <c r="K823" i="3"/>
  <c r="G823" i="3"/>
  <c r="M823" i="3"/>
  <c r="V749" i="3"/>
  <c r="G749" i="3"/>
  <c r="R749" i="3"/>
  <c r="S749" i="3" s="1"/>
  <c r="M749" i="3"/>
  <c r="Q749" i="3"/>
  <c r="J749" i="3"/>
  <c r="H749" i="3"/>
  <c r="F749" i="3"/>
  <c r="I749" i="3"/>
  <c r="N749" i="3"/>
  <c r="L749" i="3"/>
  <c r="K749" i="3"/>
  <c r="P749" i="3"/>
  <c r="M965" i="3"/>
  <c r="P965" i="3"/>
  <c r="H965" i="3"/>
  <c r="F965" i="3"/>
  <c r="I965" i="3"/>
  <c r="R965" i="3"/>
  <c r="S965" i="3" s="1"/>
  <c r="N965" i="3"/>
  <c r="V965" i="3"/>
  <c r="J965" i="3"/>
  <c r="L965" i="3"/>
  <c r="Q965" i="3"/>
  <c r="G965" i="3"/>
  <c r="K965" i="3"/>
  <c r="G718" i="3"/>
  <c r="H718" i="3"/>
  <c r="V718" i="3"/>
  <c r="P718" i="3"/>
  <c r="F718" i="3"/>
  <c r="Q718" i="3"/>
  <c r="N718" i="3"/>
  <c r="L718" i="3"/>
  <c r="M718" i="3"/>
  <c r="K718" i="3"/>
  <c r="I718" i="3"/>
  <c r="J718" i="3"/>
  <c r="N504" i="3"/>
  <c r="K504" i="3"/>
  <c r="P504" i="3"/>
  <c r="H504" i="3"/>
  <c r="J504" i="3"/>
  <c r="V504" i="3"/>
  <c r="M504" i="3"/>
  <c r="L504" i="3"/>
  <c r="F504" i="3"/>
  <c r="Q504" i="3"/>
  <c r="I504" i="3"/>
  <c r="G504" i="3"/>
  <c r="J788" i="3"/>
  <c r="G788" i="3"/>
  <c r="I788" i="3"/>
  <c r="F788" i="3"/>
  <c r="N788" i="3"/>
  <c r="H788" i="3"/>
  <c r="K788" i="3"/>
  <c r="V788" i="3"/>
  <c r="M788" i="3"/>
  <c r="L788" i="3"/>
  <c r="Q788" i="3"/>
  <c r="P788" i="3"/>
  <c r="L826" i="3"/>
  <c r="V826" i="3"/>
  <c r="P826" i="3"/>
  <c r="H826" i="3"/>
  <c r="M826" i="3"/>
  <c r="G826" i="3"/>
  <c r="K826" i="3"/>
  <c r="F826" i="3"/>
  <c r="Q826" i="3"/>
  <c r="I826" i="3"/>
  <c r="N826" i="3"/>
  <c r="J826" i="3"/>
  <c r="N519" i="3"/>
  <c r="L519" i="3"/>
  <c r="J519" i="3"/>
  <c r="I519" i="3"/>
  <c r="Q519" i="3"/>
  <c r="R519" i="3"/>
  <c r="S519" i="3" s="1"/>
  <c r="G519" i="3"/>
  <c r="V519" i="3"/>
  <c r="H519" i="3"/>
  <c r="K519" i="3"/>
  <c r="P519" i="3"/>
  <c r="F519" i="3"/>
  <c r="M519" i="3"/>
  <c r="N611" i="3"/>
  <c r="M611" i="3"/>
  <c r="G611" i="3"/>
  <c r="V611" i="3"/>
  <c r="Q611" i="3"/>
  <c r="R611" i="3"/>
  <c r="S611" i="3" s="1"/>
  <c r="K611" i="3"/>
  <c r="I611" i="3"/>
  <c r="F611" i="3"/>
  <c r="P611" i="3"/>
  <c r="J611" i="3"/>
  <c r="H611" i="3"/>
  <c r="L611" i="3"/>
  <c r="Q759" i="3"/>
  <c r="J759" i="3"/>
  <c r="N759" i="3"/>
  <c r="I759" i="3"/>
  <c r="R759" i="3"/>
  <c r="S759" i="3" s="1"/>
  <c r="F759" i="3"/>
  <c r="P759" i="3"/>
  <c r="H759" i="3"/>
  <c r="G759" i="3"/>
  <c r="M759" i="3"/>
  <c r="V759" i="3"/>
  <c r="K759" i="3"/>
  <c r="L759" i="3"/>
  <c r="N617" i="3"/>
  <c r="K617" i="3"/>
  <c r="P617" i="3"/>
  <c r="F617" i="3"/>
  <c r="I617" i="3"/>
  <c r="G617" i="3"/>
  <c r="Q617" i="3"/>
  <c r="R617" i="3"/>
  <c r="S617" i="3" s="1"/>
  <c r="L617" i="3"/>
  <c r="H617" i="3"/>
  <c r="J617" i="3"/>
  <c r="M617" i="3"/>
  <c r="V617" i="3"/>
  <c r="G632" i="3"/>
  <c r="Q632" i="3"/>
  <c r="J632" i="3"/>
  <c r="K632" i="3"/>
  <c r="F632" i="3"/>
  <c r="H632" i="3"/>
  <c r="I632" i="3"/>
  <c r="M632" i="3"/>
  <c r="N632" i="3"/>
  <c r="V632" i="3"/>
  <c r="P632" i="3"/>
  <c r="L632" i="3"/>
  <c r="F931" i="3"/>
  <c r="V931" i="3"/>
  <c r="I931" i="3"/>
  <c r="G931" i="3"/>
  <c r="P931" i="3"/>
  <c r="N931" i="3"/>
  <c r="K931" i="3"/>
  <c r="H931" i="3"/>
  <c r="J931" i="3"/>
  <c r="L931" i="3"/>
  <c r="R931" i="3"/>
  <c r="S931" i="3" s="1"/>
  <c r="M931" i="3"/>
  <c r="Q931" i="3"/>
  <c r="P593" i="3"/>
  <c r="G593" i="3"/>
  <c r="Q593" i="3"/>
  <c r="J593" i="3"/>
  <c r="R593" i="3"/>
  <c r="S593" i="3" s="1"/>
  <c r="N593" i="3"/>
  <c r="I593" i="3"/>
  <c r="F593" i="3"/>
  <c r="K593" i="3"/>
  <c r="V593" i="3"/>
  <c r="L593" i="3"/>
  <c r="H593" i="3"/>
  <c r="M593" i="3"/>
  <c r="F766" i="3"/>
  <c r="I766" i="3"/>
  <c r="M766" i="3"/>
  <c r="J766" i="3"/>
  <c r="K766" i="3"/>
  <c r="V766" i="3"/>
  <c r="H766" i="3"/>
  <c r="G766" i="3"/>
  <c r="P766" i="3"/>
  <c r="N766" i="3"/>
  <c r="L766" i="3"/>
  <c r="Q766" i="3"/>
  <c r="I763" i="3"/>
  <c r="M763" i="3"/>
  <c r="F763" i="3"/>
  <c r="K763" i="3"/>
  <c r="L763" i="3"/>
  <c r="Q763" i="3"/>
  <c r="J763" i="3"/>
  <c r="H763" i="3"/>
  <c r="G763" i="3"/>
  <c r="V763" i="3"/>
  <c r="P763" i="3"/>
  <c r="N763" i="3"/>
  <c r="R763" i="3"/>
  <c r="S763" i="3" s="1"/>
  <c r="L608" i="3"/>
  <c r="Q608" i="3"/>
  <c r="I608" i="3"/>
  <c r="M608" i="3"/>
  <c r="N608" i="3"/>
  <c r="V608" i="3"/>
  <c r="H608" i="3"/>
  <c r="F608" i="3"/>
  <c r="K608" i="3"/>
  <c r="J608" i="3"/>
  <c r="G608" i="3"/>
  <c r="P608" i="3"/>
  <c r="Q866" i="3"/>
  <c r="N866" i="3"/>
  <c r="I866" i="3"/>
  <c r="L866" i="3"/>
  <c r="J866" i="3"/>
  <c r="P866" i="3"/>
  <c r="G866" i="3"/>
  <c r="K866" i="3"/>
  <c r="H866" i="3"/>
  <c r="F866" i="3"/>
  <c r="V866" i="3"/>
  <c r="M866" i="3"/>
  <c r="F872" i="3"/>
  <c r="Q872" i="3"/>
  <c r="L872" i="3"/>
  <c r="H872" i="3"/>
  <c r="P872" i="3"/>
  <c r="V872" i="3"/>
  <c r="G872" i="3"/>
  <c r="M872" i="3"/>
  <c r="K872" i="3"/>
  <c r="J872" i="3"/>
  <c r="N872" i="3"/>
  <c r="I872" i="3"/>
  <c r="V370" i="3"/>
  <c r="F370" i="3"/>
  <c r="G370" i="3"/>
  <c r="M370" i="3"/>
  <c r="I370" i="3"/>
  <c r="N370" i="3"/>
  <c r="L370" i="3"/>
  <c r="H370" i="3"/>
  <c r="P370" i="3"/>
  <c r="J370" i="3"/>
  <c r="K370" i="3"/>
  <c r="O370" i="3"/>
  <c r="Q370" i="3"/>
  <c r="L475" i="3"/>
  <c r="V475" i="3"/>
  <c r="F475" i="3"/>
  <c r="K475" i="3"/>
  <c r="N475" i="3"/>
  <c r="P475" i="3"/>
  <c r="Q475" i="3"/>
  <c r="I475" i="3"/>
  <c r="M475" i="3"/>
  <c r="R475" i="3"/>
  <c r="S475" i="3" s="1"/>
  <c r="J475" i="3"/>
  <c r="G475" i="3"/>
  <c r="H475" i="3"/>
  <c r="K835" i="3"/>
  <c r="J835" i="3"/>
  <c r="V835" i="3"/>
  <c r="Q835" i="3"/>
  <c r="F835" i="3"/>
  <c r="H835" i="3"/>
  <c r="R835" i="3"/>
  <c r="S835" i="3" s="1"/>
  <c r="N835" i="3"/>
  <c r="G835" i="3"/>
  <c r="L835" i="3"/>
  <c r="P835" i="3"/>
  <c r="I835" i="3"/>
  <c r="M835" i="3"/>
  <c r="K538" i="3"/>
  <c r="F538" i="3"/>
  <c r="N538" i="3"/>
  <c r="M538" i="3"/>
  <c r="I538" i="3"/>
  <c r="G538" i="3"/>
  <c r="V538" i="3"/>
  <c r="Q538" i="3"/>
  <c r="P538" i="3"/>
  <c r="H538" i="3"/>
  <c r="J538" i="3"/>
  <c r="L538" i="3"/>
  <c r="K794" i="3"/>
  <c r="V794" i="3"/>
  <c r="J794" i="3"/>
  <c r="H794" i="3"/>
  <c r="G794" i="3"/>
  <c r="L794" i="3"/>
  <c r="I794" i="3"/>
  <c r="N794" i="3"/>
  <c r="P794" i="3"/>
  <c r="F794" i="3"/>
  <c r="Q794" i="3"/>
  <c r="M794" i="3"/>
  <c r="V911" i="3"/>
  <c r="H911" i="3"/>
  <c r="F911" i="3"/>
  <c r="L911" i="3"/>
  <c r="G911" i="3"/>
  <c r="M911" i="3"/>
  <c r="Q911" i="3"/>
  <c r="K911" i="3"/>
  <c r="P911" i="3"/>
  <c r="I911" i="3"/>
  <c r="R911" i="3"/>
  <c r="S911" i="3" s="1"/>
  <c r="N911" i="3"/>
  <c r="J911" i="3"/>
  <c r="H774" i="3"/>
  <c r="P774" i="3"/>
  <c r="V774" i="3"/>
  <c r="G774" i="3"/>
  <c r="K774" i="3"/>
  <c r="J774" i="3"/>
  <c r="I774" i="3"/>
  <c r="M774" i="3"/>
  <c r="L774" i="3"/>
  <c r="N774" i="3"/>
  <c r="Q774" i="3"/>
  <c r="F774" i="3"/>
  <c r="R667" i="3"/>
  <c r="S667" i="3" s="1"/>
  <c r="I667" i="3"/>
  <c r="K667" i="3"/>
  <c r="P667" i="3"/>
  <c r="J667" i="3"/>
  <c r="H667" i="3"/>
  <c r="L667" i="3"/>
  <c r="V667" i="3"/>
  <c r="F667" i="3"/>
  <c r="M667" i="3"/>
  <c r="Q667" i="3"/>
  <c r="G667" i="3"/>
  <c r="N667" i="3"/>
  <c r="G720" i="3"/>
  <c r="J720" i="3"/>
  <c r="L720" i="3"/>
  <c r="H720" i="3"/>
  <c r="N720" i="3"/>
  <c r="M720" i="3"/>
  <c r="P720" i="3"/>
  <c r="F720" i="3"/>
  <c r="Q720" i="3"/>
  <c r="K720" i="3"/>
  <c r="V720" i="3"/>
  <c r="I720" i="3"/>
  <c r="I387" i="3"/>
  <c r="R387" i="3"/>
  <c r="S387" i="3" s="1"/>
  <c r="V387" i="3"/>
  <c r="K387" i="3"/>
  <c r="M387" i="3"/>
  <c r="G387" i="3"/>
  <c r="N387" i="3"/>
  <c r="Q387" i="3"/>
  <c r="F387" i="3"/>
  <c r="L387" i="3"/>
  <c r="H387" i="3"/>
  <c r="O387" i="3"/>
  <c r="P387" i="3"/>
  <c r="J387" i="3"/>
  <c r="H996" i="3"/>
  <c r="N996" i="3"/>
  <c r="I996" i="3"/>
  <c r="M996" i="3"/>
  <c r="K996" i="3"/>
  <c r="G996" i="3"/>
  <c r="L996" i="3"/>
  <c r="P996" i="3"/>
  <c r="F996" i="3"/>
  <c r="V996" i="3"/>
  <c r="Q996" i="3"/>
  <c r="J996" i="3"/>
  <c r="L385" i="3"/>
  <c r="I385" i="3"/>
  <c r="J385" i="3"/>
  <c r="M385" i="3"/>
  <c r="H385" i="3"/>
  <c r="V385" i="3"/>
  <c r="R385" i="3"/>
  <c r="S385" i="3" s="1"/>
  <c r="Q385" i="3"/>
  <c r="F385" i="3"/>
  <c r="O385" i="3"/>
  <c r="N385" i="3"/>
  <c r="P385" i="3"/>
  <c r="G385" i="3"/>
  <c r="K385" i="3"/>
  <c r="M476" i="3"/>
  <c r="F476" i="3"/>
  <c r="L476" i="3"/>
  <c r="V476" i="3"/>
  <c r="K476" i="3"/>
  <c r="Q476" i="3"/>
  <c r="J476" i="3"/>
  <c r="I476" i="3"/>
  <c r="G476" i="3"/>
  <c r="H476" i="3"/>
  <c r="P476" i="3"/>
  <c r="N476" i="3"/>
  <c r="N820" i="3"/>
  <c r="F820" i="3"/>
  <c r="H820" i="3"/>
  <c r="G820" i="3"/>
  <c r="J820" i="3"/>
  <c r="K820" i="3"/>
  <c r="L820" i="3"/>
  <c r="M820" i="3"/>
  <c r="Q820" i="3"/>
  <c r="I820" i="3"/>
  <c r="P820" i="3"/>
  <c r="V820" i="3"/>
  <c r="F531" i="3"/>
  <c r="V531" i="3"/>
  <c r="H531" i="3"/>
  <c r="K531" i="3"/>
  <c r="N531" i="3"/>
  <c r="G531" i="3"/>
  <c r="L531" i="3"/>
  <c r="R531" i="3"/>
  <c r="S531" i="3" s="1"/>
  <c r="M531" i="3"/>
  <c r="J531" i="3"/>
  <c r="P531" i="3"/>
  <c r="I531" i="3"/>
  <c r="Q531" i="3"/>
  <c r="P402" i="3"/>
  <c r="K402" i="3"/>
  <c r="L402" i="3"/>
  <c r="Q402" i="3"/>
  <c r="O402" i="3"/>
  <c r="G402" i="3"/>
  <c r="H402" i="3"/>
  <c r="M402" i="3"/>
  <c r="V402" i="3"/>
  <c r="F402" i="3"/>
  <c r="N402" i="3"/>
  <c r="I402" i="3"/>
  <c r="J402" i="3"/>
  <c r="M970" i="3"/>
  <c r="H970" i="3"/>
  <c r="F970" i="3"/>
  <c r="N970" i="3"/>
  <c r="I970" i="3"/>
  <c r="P970" i="3"/>
  <c r="K970" i="3"/>
  <c r="J970" i="3"/>
  <c r="G970" i="3"/>
  <c r="V970" i="3"/>
  <c r="L970" i="3"/>
  <c r="Q970" i="3"/>
  <c r="J534" i="3"/>
  <c r="F534" i="3"/>
  <c r="K534" i="3"/>
  <c r="P534" i="3"/>
  <c r="M534" i="3"/>
  <c r="L534" i="3"/>
  <c r="G534" i="3"/>
  <c r="Q534" i="3"/>
  <c r="N534" i="3"/>
  <c r="I534" i="3"/>
  <c r="V534" i="3"/>
  <c r="H534" i="3"/>
  <c r="G440" i="3"/>
  <c r="K440" i="3"/>
  <c r="H440" i="3"/>
  <c r="V440" i="3"/>
  <c r="L440" i="3"/>
  <c r="F440" i="3"/>
  <c r="I440" i="3"/>
  <c r="Q440" i="3"/>
  <c r="N440" i="3"/>
  <c r="J440" i="3"/>
  <c r="P440" i="3"/>
  <c r="M440" i="3"/>
  <c r="L512" i="3"/>
  <c r="M512" i="3"/>
  <c r="K512" i="3"/>
  <c r="V512" i="3"/>
  <c r="J512" i="3"/>
  <c r="N512" i="3"/>
  <c r="G512" i="3"/>
  <c r="F512" i="3"/>
  <c r="P512" i="3"/>
  <c r="Q512" i="3"/>
  <c r="H512" i="3"/>
  <c r="I512" i="3"/>
  <c r="M929" i="3"/>
  <c r="H929" i="3"/>
  <c r="R929" i="3"/>
  <c r="S929" i="3" s="1"/>
  <c r="G929" i="3"/>
  <c r="L929" i="3"/>
  <c r="F929" i="3"/>
  <c r="V929" i="3"/>
  <c r="P929" i="3"/>
  <c r="Q929" i="3"/>
  <c r="K929" i="3"/>
  <c r="I929" i="3"/>
  <c r="J929" i="3"/>
  <c r="N929" i="3"/>
  <c r="V712" i="3"/>
  <c r="N712" i="3"/>
  <c r="G712" i="3"/>
  <c r="K712" i="3"/>
  <c r="I712" i="3"/>
  <c r="L712" i="3"/>
  <c r="M712" i="3"/>
  <c r="H712" i="3"/>
  <c r="Q712" i="3"/>
  <c r="P712" i="3"/>
  <c r="F712" i="3"/>
  <c r="J712" i="3"/>
  <c r="L525" i="3"/>
  <c r="F525" i="3"/>
  <c r="G525" i="3"/>
  <c r="R525" i="3"/>
  <c r="S525" i="3" s="1"/>
  <c r="Q525" i="3"/>
  <c r="P525" i="3"/>
  <c r="M525" i="3"/>
  <c r="N525" i="3"/>
  <c r="K525" i="3"/>
  <c r="V525" i="3"/>
  <c r="J525" i="3"/>
  <c r="I525" i="3"/>
  <c r="H525" i="3"/>
  <c r="M740" i="3"/>
  <c r="Q740" i="3"/>
  <c r="N740" i="3"/>
  <c r="K740" i="3"/>
  <c r="H740" i="3"/>
  <c r="F740" i="3"/>
  <c r="I740" i="3"/>
  <c r="G740" i="3"/>
  <c r="J740" i="3"/>
  <c r="P740" i="3"/>
  <c r="L740" i="3"/>
  <c r="V740" i="3"/>
  <c r="F487" i="3"/>
  <c r="L487" i="3"/>
  <c r="K487" i="3"/>
  <c r="J487" i="3"/>
  <c r="Q487" i="3"/>
  <c r="M487" i="3"/>
  <c r="N487" i="3"/>
  <c r="P487" i="3"/>
  <c r="R487" i="3"/>
  <c r="S487" i="3" s="1"/>
  <c r="V487" i="3"/>
  <c r="I487" i="3"/>
  <c r="G487" i="3"/>
  <c r="H487" i="3"/>
  <c r="Q527" i="3"/>
  <c r="H527" i="3"/>
  <c r="F527" i="3"/>
  <c r="J527" i="3"/>
  <c r="M527" i="3"/>
  <c r="L527" i="3"/>
  <c r="P527" i="3"/>
  <c r="I527" i="3"/>
  <c r="R527" i="3"/>
  <c r="S527" i="3" s="1"/>
  <c r="K527" i="3"/>
  <c r="N527" i="3"/>
  <c r="G527" i="3"/>
  <c r="V527" i="3"/>
  <c r="M798" i="3"/>
  <c r="K798" i="3"/>
  <c r="F798" i="3"/>
  <c r="N798" i="3"/>
  <c r="V798" i="3"/>
  <c r="Q798" i="3"/>
  <c r="I798" i="3"/>
  <c r="L798" i="3"/>
  <c r="P798" i="3"/>
  <c r="H798" i="3"/>
  <c r="J798" i="3"/>
  <c r="G798" i="3"/>
  <c r="V725" i="3"/>
  <c r="P725" i="3"/>
  <c r="H725" i="3"/>
  <c r="M725" i="3"/>
  <c r="N725" i="3"/>
  <c r="F725" i="3"/>
  <c r="L725" i="3"/>
  <c r="K725" i="3"/>
  <c r="G725" i="3"/>
  <c r="I725" i="3"/>
  <c r="Q725" i="3"/>
  <c r="R725" i="3"/>
  <c r="S725" i="3" s="1"/>
  <c r="J725" i="3"/>
  <c r="P979" i="3"/>
  <c r="H979" i="3"/>
  <c r="R979" i="3"/>
  <c r="S979" i="3" s="1"/>
  <c r="L979" i="3"/>
  <c r="I979" i="3"/>
  <c r="F979" i="3"/>
  <c r="N979" i="3"/>
  <c r="G979" i="3"/>
  <c r="V979" i="3"/>
  <c r="K979" i="3"/>
  <c r="Q979" i="3"/>
  <c r="M979" i="3"/>
  <c r="J979" i="3"/>
  <c r="L605" i="3"/>
  <c r="P605" i="3"/>
  <c r="G605" i="3"/>
  <c r="K605" i="3"/>
  <c r="R605" i="3"/>
  <c r="S605" i="3" s="1"/>
  <c r="V605" i="3"/>
  <c r="Q605" i="3"/>
  <c r="I605" i="3"/>
  <c r="H605" i="3"/>
  <c r="N605" i="3"/>
  <c r="M605" i="3"/>
  <c r="J605" i="3"/>
  <c r="F605" i="3"/>
  <c r="N978" i="3"/>
  <c r="G978" i="3"/>
  <c r="F978" i="3"/>
  <c r="I978" i="3"/>
  <c r="L978" i="3"/>
  <c r="P978" i="3"/>
  <c r="H978" i="3"/>
  <c r="Q978" i="3"/>
  <c r="J978" i="3"/>
  <c r="K978" i="3"/>
  <c r="V978" i="3"/>
  <c r="M978" i="3"/>
  <c r="L756" i="3"/>
  <c r="J756" i="3"/>
  <c r="M756" i="3"/>
  <c r="N756" i="3"/>
  <c r="K756" i="3"/>
  <c r="H756" i="3"/>
  <c r="F756" i="3"/>
  <c r="I756" i="3"/>
  <c r="Q756" i="3"/>
  <c r="V756" i="3"/>
  <c r="G756" i="3"/>
  <c r="P756" i="3"/>
  <c r="I449" i="3"/>
  <c r="Q449" i="3"/>
  <c r="L449" i="3"/>
  <c r="K449" i="3"/>
  <c r="F449" i="3"/>
  <c r="M449" i="3"/>
  <c r="H449" i="3"/>
  <c r="P449" i="3"/>
  <c r="V449" i="3"/>
  <c r="G449" i="3"/>
  <c r="R449" i="3"/>
  <c r="S449" i="3" s="1"/>
  <c r="J449" i="3"/>
  <c r="N449" i="3"/>
  <c r="I834" i="3"/>
  <c r="F834" i="3"/>
  <c r="K834" i="3"/>
  <c r="N834" i="3"/>
  <c r="V834" i="3"/>
  <c r="P834" i="3"/>
  <c r="Q834" i="3"/>
  <c r="L834" i="3"/>
  <c r="J834" i="3"/>
  <c r="H834" i="3"/>
  <c r="G834" i="3"/>
  <c r="M834" i="3"/>
  <c r="M408" i="3"/>
  <c r="L408" i="3"/>
  <c r="V408" i="3"/>
  <c r="H408" i="3"/>
  <c r="Q408" i="3"/>
  <c r="P408" i="3"/>
  <c r="K408" i="3"/>
  <c r="F408" i="3"/>
  <c r="J408" i="3"/>
  <c r="I408" i="3"/>
  <c r="G408" i="3"/>
  <c r="O408" i="3"/>
  <c r="N408" i="3"/>
  <c r="K530" i="3"/>
  <c r="F530" i="3"/>
  <c r="M530" i="3"/>
  <c r="V530" i="3"/>
  <c r="P530" i="3"/>
  <c r="I530" i="3"/>
  <c r="G530" i="3"/>
  <c r="J530" i="3"/>
  <c r="L530" i="3"/>
  <c r="N530" i="3"/>
  <c r="Q530" i="3"/>
  <c r="H530" i="3"/>
  <c r="N411" i="3"/>
  <c r="O411" i="3"/>
  <c r="P411" i="3"/>
  <c r="V411" i="3"/>
  <c r="Q411" i="3"/>
  <c r="F411" i="3"/>
  <c r="H411" i="3"/>
  <c r="L411" i="3"/>
  <c r="J411" i="3"/>
  <c r="R411" i="3"/>
  <c r="S411" i="3" s="1"/>
  <c r="G411" i="3"/>
  <c r="I411" i="3"/>
  <c r="M411" i="3"/>
  <c r="K411" i="3"/>
  <c r="Q460" i="3"/>
  <c r="G460" i="3"/>
  <c r="F460" i="3"/>
  <c r="I460" i="3"/>
  <c r="V460" i="3"/>
  <c r="P460" i="3"/>
  <c r="K460" i="3"/>
  <c r="J460" i="3"/>
  <c r="N460" i="3"/>
  <c r="L460" i="3"/>
  <c r="H460" i="3"/>
  <c r="M460" i="3"/>
  <c r="J522" i="3"/>
  <c r="L522" i="3"/>
  <c r="Q522" i="3"/>
  <c r="I522" i="3"/>
  <c r="F522" i="3"/>
  <c r="K522" i="3"/>
  <c r="P522" i="3"/>
  <c r="N522" i="3"/>
  <c r="V522" i="3"/>
  <c r="M522" i="3"/>
  <c r="G522" i="3"/>
  <c r="H522" i="3"/>
  <c r="I492" i="3"/>
  <c r="F492" i="3"/>
  <c r="L492" i="3"/>
  <c r="N492" i="3"/>
  <c r="M492" i="3"/>
  <c r="H492" i="3"/>
  <c r="K492" i="3"/>
  <c r="Q492" i="3"/>
  <c r="J492" i="3"/>
  <c r="P492" i="3"/>
  <c r="G492" i="3"/>
  <c r="V492" i="3"/>
  <c r="J922" i="3"/>
  <c r="G922" i="3"/>
  <c r="K922" i="3"/>
  <c r="F922" i="3"/>
  <c r="Q922" i="3"/>
  <c r="N922" i="3"/>
  <c r="P922" i="3"/>
  <c r="I922" i="3"/>
  <c r="M922" i="3"/>
  <c r="V922" i="3"/>
  <c r="H922" i="3"/>
  <c r="L922" i="3"/>
  <c r="J706" i="3"/>
  <c r="Q706" i="3"/>
  <c r="F706" i="3"/>
  <c r="G706" i="3"/>
  <c r="M706" i="3"/>
  <c r="I706" i="3"/>
  <c r="K706" i="3"/>
  <c r="P706" i="3"/>
  <c r="V706" i="3"/>
  <c r="N706" i="3"/>
  <c r="H706" i="3"/>
  <c r="L706" i="3"/>
  <c r="R869" i="3"/>
  <c r="S869" i="3" s="1"/>
  <c r="L869" i="3"/>
  <c r="J869" i="3"/>
  <c r="K869" i="3"/>
  <c r="V869" i="3"/>
  <c r="N869" i="3"/>
  <c r="M869" i="3"/>
  <c r="Q869" i="3"/>
  <c r="H869" i="3"/>
  <c r="P869" i="3"/>
  <c r="G869" i="3"/>
  <c r="F869" i="3"/>
  <c r="I869" i="3"/>
  <c r="K808" i="3"/>
  <c r="V808" i="3"/>
  <c r="P808" i="3"/>
  <c r="F808" i="3"/>
  <c r="M808" i="3"/>
  <c r="G808" i="3"/>
  <c r="J808" i="3"/>
  <c r="L808" i="3"/>
  <c r="Q808" i="3"/>
  <c r="N808" i="3"/>
  <c r="I808" i="3"/>
  <c r="H808" i="3"/>
  <c r="G414" i="3"/>
  <c r="F414" i="3"/>
  <c r="V414" i="3"/>
  <c r="I414" i="3"/>
  <c r="P414" i="3"/>
  <c r="Q414" i="3"/>
  <c r="M414" i="3"/>
  <c r="H414" i="3"/>
  <c r="N414" i="3"/>
  <c r="K414" i="3"/>
  <c r="J414" i="3"/>
  <c r="L414" i="3"/>
  <c r="I707" i="3"/>
  <c r="G707" i="3"/>
  <c r="H707" i="3"/>
  <c r="K707" i="3"/>
  <c r="R707" i="3"/>
  <c r="S707" i="3" s="1"/>
  <c r="M707" i="3"/>
  <c r="J707" i="3"/>
  <c r="F707" i="3"/>
  <c r="Q707" i="3"/>
  <c r="V707" i="3"/>
  <c r="N707" i="3"/>
  <c r="P707" i="3"/>
  <c r="L707" i="3"/>
  <c r="Q613" i="3"/>
  <c r="F613" i="3"/>
  <c r="H613" i="3"/>
  <c r="L613" i="3"/>
  <c r="I613" i="3"/>
  <c r="G613" i="3"/>
  <c r="K613" i="3"/>
  <c r="R613" i="3"/>
  <c r="S613" i="3" s="1"/>
  <c r="N613" i="3"/>
  <c r="M613" i="3"/>
  <c r="V613" i="3"/>
  <c r="J613" i="3"/>
  <c r="P613" i="3"/>
  <c r="G856" i="3"/>
  <c r="F856" i="3"/>
  <c r="Q856" i="3"/>
  <c r="H856" i="3"/>
  <c r="N856" i="3"/>
  <c r="J856" i="3"/>
  <c r="K856" i="3"/>
  <c r="M856" i="3"/>
  <c r="L856" i="3"/>
  <c r="I856" i="3"/>
  <c r="P856" i="3"/>
  <c r="V856" i="3"/>
  <c r="P862" i="3"/>
  <c r="N862" i="3"/>
  <c r="J862" i="3"/>
  <c r="L862" i="3"/>
  <c r="V862" i="3"/>
  <c r="Q862" i="3"/>
  <c r="G862" i="3"/>
  <c r="F862" i="3"/>
  <c r="I862" i="3"/>
  <c r="H862" i="3"/>
  <c r="M862" i="3"/>
  <c r="K862" i="3"/>
  <c r="Q590" i="3"/>
  <c r="L590" i="3"/>
  <c r="H590" i="3"/>
  <c r="I590" i="3"/>
  <c r="K590" i="3"/>
  <c r="N590" i="3"/>
  <c r="G590" i="3"/>
  <c r="F590" i="3"/>
  <c r="M590" i="3"/>
  <c r="V590" i="3"/>
  <c r="P590" i="3"/>
  <c r="J590" i="3"/>
  <c r="K685" i="3"/>
  <c r="V685" i="3"/>
  <c r="L685" i="3"/>
  <c r="G685" i="3"/>
  <c r="P685" i="3"/>
  <c r="N685" i="3"/>
  <c r="J685" i="3"/>
  <c r="M685" i="3"/>
  <c r="F685" i="3"/>
  <c r="R685" i="3"/>
  <c r="S685" i="3" s="1"/>
  <c r="I685" i="3"/>
  <c r="H685" i="3"/>
  <c r="Q685" i="3"/>
  <c r="V559" i="3"/>
  <c r="F559" i="3"/>
  <c r="K559" i="3"/>
  <c r="R559" i="3"/>
  <c r="S559" i="3" s="1"/>
  <c r="J559" i="3"/>
  <c r="M559" i="3"/>
  <c r="I559" i="3"/>
  <c r="H559" i="3"/>
  <c r="Q559" i="3"/>
  <c r="G559" i="3"/>
  <c r="N559" i="3"/>
  <c r="P559" i="3"/>
  <c r="L559" i="3"/>
  <c r="H990" i="3"/>
  <c r="N990" i="3"/>
  <c r="M990" i="3"/>
  <c r="F990" i="3"/>
  <c r="G990" i="3"/>
  <c r="I990" i="3"/>
  <c r="J990" i="3"/>
  <c r="K990" i="3"/>
  <c r="P990" i="3"/>
  <c r="L990" i="3"/>
  <c r="Q990" i="3"/>
  <c r="V990" i="3"/>
  <c r="H425" i="3"/>
  <c r="N425" i="3"/>
  <c r="K425" i="3"/>
  <c r="Q425" i="3"/>
  <c r="G425" i="3"/>
  <c r="M425" i="3"/>
  <c r="P425" i="3"/>
  <c r="L425" i="3"/>
  <c r="J425" i="3"/>
  <c r="F425" i="3"/>
  <c r="V425" i="3"/>
  <c r="I425" i="3"/>
  <c r="R425" i="3"/>
  <c r="S425" i="3" s="1"/>
  <c r="M786" i="3"/>
  <c r="J786" i="3"/>
  <c r="P786" i="3"/>
  <c r="Q786" i="3"/>
  <c r="L786" i="3"/>
  <c r="H786" i="3"/>
  <c r="F786" i="3"/>
  <c r="N786" i="3"/>
  <c r="I786" i="3"/>
  <c r="K786" i="3"/>
  <c r="G786" i="3"/>
  <c r="V786" i="3"/>
  <c r="J676" i="3"/>
  <c r="H676" i="3"/>
  <c r="I676" i="3"/>
  <c r="V676" i="3"/>
  <c r="M676" i="3"/>
  <c r="L676" i="3"/>
  <c r="F676" i="3"/>
  <c r="K676" i="3"/>
  <c r="N676" i="3"/>
  <c r="P676" i="3"/>
  <c r="G676" i="3"/>
  <c r="Q676" i="3"/>
  <c r="V454" i="3"/>
  <c r="P454" i="3"/>
  <c r="M454" i="3"/>
  <c r="Q454" i="3"/>
  <c r="I454" i="3"/>
  <c r="J454" i="3"/>
  <c r="F454" i="3"/>
  <c r="N454" i="3"/>
  <c r="G454" i="3"/>
  <c r="K454" i="3"/>
  <c r="H454" i="3"/>
  <c r="L454" i="3"/>
  <c r="N789" i="3"/>
  <c r="Q789" i="3"/>
  <c r="H789" i="3"/>
  <c r="L789" i="3"/>
  <c r="R789" i="3"/>
  <c r="S789" i="3" s="1"/>
  <c r="P789" i="3"/>
  <c r="V789" i="3"/>
  <c r="K789" i="3"/>
  <c r="M789" i="3"/>
  <c r="G789" i="3"/>
  <c r="I789" i="3"/>
  <c r="F789" i="3"/>
  <c r="J789" i="3"/>
  <c r="L846" i="3"/>
  <c r="F846" i="3"/>
  <c r="J846" i="3"/>
  <c r="K846" i="3"/>
  <c r="M846" i="3"/>
  <c r="I846" i="3"/>
  <c r="H846" i="3"/>
  <c r="V846" i="3"/>
  <c r="G846" i="3"/>
  <c r="Q846" i="3"/>
  <c r="P846" i="3"/>
  <c r="N846" i="3"/>
  <c r="V985" i="3"/>
  <c r="R985" i="3"/>
  <c r="S985" i="3" s="1"/>
  <c r="Q985" i="3"/>
  <c r="L985" i="3"/>
  <c r="N985" i="3"/>
  <c r="K985" i="3"/>
  <c r="I985" i="3"/>
  <c r="P985" i="3"/>
  <c r="G985" i="3"/>
  <c r="F985" i="3"/>
  <c r="H985" i="3"/>
  <c r="M985" i="3"/>
  <c r="J985" i="3"/>
  <c r="I495" i="3"/>
  <c r="N495" i="3"/>
  <c r="L495" i="3"/>
  <c r="V495" i="3"/>
  <c r="R495" i="3"/>
  <c r="S495" i="3" s="1"/>
  <c r="F495" i="3"/>
  <c r="H495" i="3"/>
  <c r="Q495" i="3"/>
  <c r="J495" i="3"/>
  <c r="G495" i="3"/>
  <c r="M495" i="3"/>
  <c r="P495" i="3"/>
  <c r="K495" i="3"/>
  <c r="R891" i="3"/>
  <c r="S891" i="3" s="1"/>
  <c r="I787" i="3"/>
  <c r="M787" i="3"/>
  <c r="Q787" i="3"/>
  <c r="N787" i="3"/>
  <c r="J787" i="3"/>
  <c r="R787" i="3"/>
  <c r="S787" i="3" s="1"/>
  <c r="P787" i="3"/>
  <c r="F787" i="3"/>
  <c r="V787" i="3"/>
  <c r="K787" i="3"/>
  <c r="L787" i="3"/>
  <c r="H787" i="3"/>
  <c r="G787" i="3"/>
  <c r="J945" i="3"/>
  <c r="F945" i="3"/>
  <c r="L945" i="3"/>
  <c r="V945" i="3"/>
  <c r="P945" i="3"/>
  <c r="K945" i="3"/>
  <c r="Q945" i="3"/>
  <c r="G945" i="3"/>
  <c r="N945" i="3"/>
  <c r="I945" i="3"/>
  <c r="R945" i="3"/>
  <c r="S945" i="3" s="1"/>
  <c r="M945" i="3"/>
  <c r="H945" i="3"/>
  <c r="V669" i="3"/>
  <c r="I669" i="3"/>
  <c r="H669" i="3"/>
  <c r="P669" i="3"/>
  <c r="J669" i="3"/>
  <c r="L669" i="3"/>
  <c r="G669" i="3"/>
  <c r="N669" i="3"/>
  <c r="R669" i="3"/>
  <c r="S669" i="3" s="1"/>
  <c r="K669" i="3"/>
  <c r="Q669" i="3"/>
  <c r="M669" i="3"/>
  <c r="F669" i="3"/>
  <c r="J914" i="3"/>
  <c r="H914" i="3"/>
  <c r="Q914" i="3"/>
  <c r="I914" i="3"/>
  <c r="L914" i="3"/>
  <c r="P914" i="3"/>
  <c r="N914" i="3"/>
  <c r="F914" i="3"/>
  <c r="K914" i="3"/>
  <c r="M914" i="3"/>
  <c r="V914" i="3"/>
  <c r="G914" i="3"/>
  <c r="N545" i="3"/>
  <c r="I875" i="3"/>
  <c r="H875" i="3"/>
  <c r="V875" i="3"/>
  <c r="P875" i="3"/>
  <c r="G875" i="3"/>
  <c r="Q875" i="3"/>
  <c r="R875" i="3"/>
  <c r="S875" i="3" s="1"/>
  <c r="J875" i="3"/>
  <c r="N875" i="3"/>
  <c r="L875" i="3"/>
  <c r="F875" i="3"/>
  <c r="K875" i="3"/>
  <c r="M875" i="3"/>
  <c r="L516" i="3"/>
  <c r="F516" i="3"/>
  <c r="I516" i="3"/>
  <c r="M516" i="3"/>
  <c r="G516" i="3"/>
  <c r="V516" i="3"/>
  <c r="K516" i="3"/>
  <c r="H516" i="3"/>
  <c r="N516" i="3"/>
  <c r="Q516" i="3"/>
  <c r="J516" i="3"/>
  <c r="P516" i="3"/>
  <c r="Q968" i="3"/>
  <c r="H367" i="3"/>
  <c r="P367" i="3"/>
  <c r="V367" i="3"/>
  <c r="M367" i="3"/>
  <c r="N367" i="3"/>
  <c r="L367" i="3"/>
  <c r="O367" i="3"/>
  <c r="R367" i="3"/>
  <c r="S367" i="3" s="1"/>
  <c r="Q367" i="3"/>
  <c r="J367" i="3"/>
  <c r="I367" i="3"/>
  <c r="K367" i="3"/>
  <c r="F367" i="3"/>
  <c r="G367" i="3"/>
  <c r="V927" i="3"/>
  <c r="I927" i="3"/>
  <c r="N927" i="3"/>
  <c r="H927" i="3"/>
  <c r="F927" i="3"/>
  <c r="L927" i="3"/>
  <c r="R927" i="3"/>
  <c r="S927" i="3" s="1"/>
  <c r="Q927" i="3"/>
  <c r="K927" i="3"/>
  <c r="G927" i="3"/>
  <c r="J927" i="3"/>
  <c r="M927" i="3"/>
  <c r="P927" i="3"/>
  <c r="F412" i="3"/>
  <c r="K412" i="3"/>
  <c r="H412" i="3"/>
  <c r="V412" i="3"/>
  <c r="N412" i="3"/>
  <c r="G412" i="3"/>
  <c r="I412" i="3"/>
  <c r="M412" i="3"/>
  <c r="L412" i="3"/>
  <c r="Q412" i="3"/>
  <c r="J412" i="3"/>
  <c r="P412" i="3"/>
  <c r="N612" i="3"/>
  <c r="J612" i="3"/>
  <c r="H612" i="3"/>
  <c r="I612" i="3"/>
  <c r="M612" i="3"/>
  <c r="G612" i="3"/>
  <c r="F612" i="3"/>
  <c r="P612" i="3"/>
  <c r="L612" i="3"/>
  <c r="K612" i="3"/>
  <c r="V612" i="3"/>
  <c r="Q612" i="3"/>
  <c r="N870" i="3"/>
  <c r="M462" i="3"/>
  <c r="F462" i="3"/>
  <c r="N462" i="3"/>
  <c r="J462" i="3"/>
  <c r="L462" i="3"/>
  <c r="Q462" i="3"/>
  <c r="V462" i="3"/>
  <c r="G462" i="3"/>
  <c r="K462" i="3"/>
  <c r="P462" i="3"/>
  <c r="H462" i="3"/>
  <c r="I462" i="3"/>
  <c r="I964" i="3"/>
  <c r="M964" i="3"/>
  <c r="N964" i="3"/>
  <c r="H964" i="3"/>
  <c r="Q964" i="3"/>
  <c r="J964" i="3"/>
  <c r="L964" i="3"/>
  <c r="G964" i="3"/>
  <c r="P964" i="3"/>
  <c r="F964" i="3"/>
  <c r="K964" i="3"/>
  <c r="V964" i="3"/>
  <c r="F883" i="3"/>
  <c r="G883" i="3"/>
  <c r="V883" i="3"/>
  <c r="J883" i="3"/>
  <c r="P883" i="3"/>
  <c r="N883" i="3"/>
  <c r="K883" i="3"/>
  <c r="Q883" i="3"/>
  <c r="H883" i="3"/>
  <c r="L883" i="3"/>
  <c r="I883" i="3"/>
  <c r="M883" i="3"/>
  <c r="R883" i="3"/>
  <c r="S883" i="3" s="1"/>
  <c r="H389" i="3"/>
  <c r="F389" i="3"/>
  <c r="O389" i="3"/>
  <c r="R389" i="3"/>
  <c r="S389" i="3" s="1"/>
  <c r="G389" i="3"/>
  <c r="L389" i="3"/>
  <c r="N389" i="3"/>
  <c r="M389" i="3"/>
  <c r="P389" i="3"/>
  <c r="Q389" i="3"/>
  <c r="I389" i="3"/>
  <c r="J389" i="3"/>
  <c r="K389" i="3"/>
  <c r="V389" i="3"/>
  <c r="F248" i="3"/>
  <c r="J248" i="3"/>
  <c r="O248" i="3"/>
  <c r="H248" i="3"/>
  <c r="M248" i="3"/>
  <c r="K248" i="3"/>
  <c r="Q248" i="3"/>
  <c r="V248" i="3"/>
  <c r="G248" i="3"/>
  <c r="I248" i="3"/>
  <c r="L248" i="3"/>
  <c r="P248" i="3"/>
  <c r="N248" i="3"/>
  <c r="P247" i="3"/>
  <c r="L247" i="3"/>
  <c r="F247" i="3"/>
  <c r="O247" i="3"/>
  <c r="R247" i="3"/>
  <c r="S247" i="3" s="1"/>
  <c r="V247" i="3"/>
  <c r="K247" i="3"/>
  <c r="M247" i="3"/>
  <c r="H247" i="3"/>
  <c r="G247" i="3"/>
  <c r="N247" i="3"/>
  <c r="J247" i="3"/>
  <c r="Q247" i="3"/>
  <c r="I247" i="3"/>
  <c r="N245" i="3"/>
  <c r="N243" i="3"/>
  <c r="J235" i="3"/>
  <c r="F235" i="3"/>
  <c r="N235" i="3"/>
  <c r="R235" i="3"/>
  <c r="S235" i="3" s="1"/>
  <c r="P235" i="3"/>
  <c r="G235" i="3"/>
  <c r="Q235" i="3"/>
  <c r="L235" i="3"/>
  <c r="V235" i="3"/>
  <c r="I235" i="3"/>
  <c r="H235" i="3"/>
  <c r="M235" i="3"/>
  <c r="O235" i="3"/>
  <c r="K235" i="3"/>
  <c r="P216" i="3"/>
  <c r="V228" i="3"/>
  <c r="L228" i="3"/>
  <c r="Q228" i="3"/>
  <c r="I228" i="3"/>
  <c r="H228" i="3"/>
  <c r="P228" i="3"/>
  <c r="O228" i="3"/>
  <c r="J228" i="3"/>
  <c r="G228" i="3"/>
  <c r="N228" i="3"/>
  <c r="F228" i="3"/>
  <c r="K228" i="3"/>
  <c r="M228" i="3"/>
  <c r="Q218" i="3"/>
  <c r="O218" i="3"/>
  <c r="G218" i="3"/>
  <c r="M218" i="3"/>
  <c r="P218" i="3"/>
  <c r="J218" i="3"/>
  <c r="N218" i="3"/>
  <c r="K218" i="3"/>
  <c r="L218" i="3"/>
  <c r="I218" i="3"/>
  <c r="H218" i="3"/>
  <c r="F218" i="3"/>
  <c r="V218" i="3"/>
  <c r="N236" i="3"/>
  <c r="G236" i="3"/>
  <c r="Q236" i="3"/>
  <c r="J236" i="3"/>
  <c r="V236" i="3"/>
  <c r="L236" i="3"/>
  <c r="H236" i="3"/>
  <c r="P236" i="3"/>
  <c r="F236" i="3"/>
  <c r="M236" i="3"/>
  <c r="O236" i="3"/>
  <c r="K236" i="3"/>
  <c r="I236" i="3"/>
  <c r="P221" i="3"/>
  <c r="I221" i="3"/>
  <c r="J221" i="3"/>
  <c r="V221" i="3"/>
  <c r="R221" i="3"/>
  <c r="S221" i="3" s="1"/>
  <c r="O221" i="3"/>
  <c r="N221" i="3"/>
  <c r="G221" i="3"/>
  <c r="Q221" i="3"/>
  <c r="K221" i="3"/>
  <c r="L221" i="3"/>
  <c r="M221" i="3"/>
  <c r="F221" i="3"/>
  <c r="H221" i="3"/>
  <c r="N226" i="3"/>
  <c r="Q226" i="3"/>
  <c r="H226" i="3"/>
  <c r="K226" i="3"/>
  <c r="L226" i="3"/>
  <c r="G226" i="3"/>
  <c r="J226" i="3"/>
  <c r="P226" i="3"/>
  <c r="F226" i="3"/>
  <c r="O226" i="3"/>
  <c r="I226" i="3"/>
  <c r="M226" i="3"/>
  <c r="V226" i="3"/>
  <c r="V601" i="3"/>
  <c r="F601" i="3"/>
  <c r="P601" i="3"/>
  <c r="K601" i="3"/>
  <c r="M601" i="3"/>
  <c r="I601" i="3"/>
  <c r="G601" i="3"/>
  <c r="N601" i="3"/>
  <c r="L601" i="3"/>
  <c r="H601" i="3"/>
  <c r="J601" i="3"/>
  <c r="Q601" i="3"/>
  <c r="R601" i="3"/>
  <c r="S601" i="3" s="1"/>
  <c r="H451" i="3"/>
  <c r="M451" i="3"/>
  <c r="V451" i="3"/>
  <c r="R451" i="3"/>
  <c r="S451" i="3" s="1"/>
  <c r="L451" i="3"/>
  <c r="J451" i="3"/>
  <c r="P451" i="3"/>
  <c r="K451" i="3"/>
  <c r="Q451" i="3"/>
  <c r="G451" i="3"/>
  <c r="N451" i="3"/>
  <c r="F451" i="3"/>
  <c r="I451" i="3"/>
  <c r="G390" i="3"/>
  <c r="P390" i="3"/>
  <c r="L390" i="3"/>
  <c r="I390" i="3"/>
  <c r="Q390" i="3"/>
  <c r="H390" i="3"/>
  <c r="F390" i="3"/>
  <c r="V390" i="3"/>
  <c r="O390" i="3"/>
  <c r="N390" i="3"/>
  <c r="J390" i="3"/>
  <c r="M390" i="3"/>
  <c r="K390" i="3"/>
  <c r="K905" i="3"/>
  <c r="V905" i="3"/>
  <c r="L905" i="3"/>
  <c r="G905" i="3"/>
  <c r="P905" i="3"/>
  <c r="R905" i="3"/>
  <c r="S905" i="3" s="1"/>
  <c r="H905" i="3"/>
  <c r="I905" i="3"/>
  <c r="Q905" i="3"/>
  <c r="M905" i="3"/>
  <c r="J905" i="3"/>
  <c r="F905" i="3"/>
  <c r="N905" i="3"/>
  <c r="K785" i="3"/>
  <c r="G785" i="3"/>
  <c r="P785" i="3"/>
  <c r="I785" i="3"/>
  <c r="Q785" i="3"/>
  <c r="N785" i="3"/>
  <c r="H785" i="3"/>
  <c r="V785" i="3"/>
  <c r="J785" i="3"/>
  <c r="L785" i="3"/>
  <c r="M785" i="3"/>
  <c r="F785" i="3"/>
  <c r="R785" i="3"/>
  <c r="S785" i="3" s="1"/>
  <c r="G984" i="3"/>
  <c r="K984" i="3"/>
  <c r="Q984" i="3"/>
  <c r="L984" i="3"/>
  <c r="N984" i="3"/>
  <c r="H984" i="3"/>
  <c r="V984" i="3"/>
  <c r="I984" i="3"/>
  <c r="M984" i="3"/>
  <c r="P984" i="3"/>
  <c r="F984" i="3"/>
  <c r="J984" i="3"/>
  <c r="L443" i="3"/>
  <c r="I443" i="3"/>
  <c r="J443" i="3"/>
  <c r="H443" i="3"/>
  <c r="K443" i="3"/>
  <c r="M443" i="3"/>
  <c r="V443" i="3"/>
  <c r="Q443" i="3"/>
  <c r="N443" i="3"/>
  <c r="G443" i="3"/>
  <c r="P443" i="3"/>
  <c r="F443" i="3"/>
  <c r="R443" i="3"/>
  <c r="S443" i="3" s="1"/>
  <c r="M473" i="3"/>
  <c r="G473" i="3"/>
  <c r="I473" i="3"/>
  <c r="H473" i="3"/>
  <c r="K473" i="3"/>
  <c r="V473" i="3"/>
  <c r="P473" i="3"/>
  <c r="F473" i="3"/>
  <c r="L473" i="3"/>
  <c r="Q473" i="3"/>
  <c r="R473" i="3"/>
  <c r="S473" i="3" s="1"/>
  <c r="N473" i="3"/>
  <c r="J473" i="3"/>
  <c r="Q659" i="3"/>
  <c r="V659" i="3"/>
  <c r="I659" i="3"/>
  <c r="K659" i="3"/>
  <c r="N659" i="3"/>
  <c r="P659" i="3"/>
  <c r="M659" i="3"/>
  <c r="J659" i="3"/>
  <c r="H659" i="3"/>
  <c r="L659" i="3"/>
  <c r="F659" i="3"/>
  <c r="R659" i="3"/>
  <c r="S659" i="3" s="1"/>
  <c r="G659" i="3"/>
  <c r="L864" i="3"/>
  <c r="I864" i="3"/>
  <c r="F864" i="3"/>
  <c r="J864" i="3"/>
  <c r="K864" i="3"/>
  <c r="M864" i="3"/>
  <c r="V864" i="3"/>
  <c r="H864" i="3"/>
  <c r="Q864" i="3"/>
  <c r="N864" i="3"/>
  <c r="P864" i="3"/>
  <c r="G864" i="3"/>
  <c r="F947" i="3"/>
  <c r="P947" i="3"/>
  <c r="I947" i="3"/>
  <c r="N947" i="3"/>
  <c r="J947" i="3"/>
  <c r="G947" i="3"/>
  <c r="L947" i="3"/>
  <c r="H947" i="3"/>
  <c r="M947" i="3"/>
  <c r="Q947" i="3"/>
  <c r="V947" i="3"/>
  <c r="R947" i="3"/>
  <c r="S947" i="3" s="1"/>
  <c r="K947" i="3"/>
  <c r="Q602" i="3"/>
  <c r="J602" i="3"/>
  <c r="H602" i="3"/>
  <c r="F602" i="3"/>
  <c r="P602" i="3"/>
  <c r="N602" i="3"/>
  <c r="G602" i="3"/>
  <c r="K602" i="3"/>
  <c r="M602" i="3"/>
  <c r="I602" i="3"/>
  <c r="V602" i="3"/>
  <c r="L602" i="3"/>
  <c r="P565" i="3"/>
  <c r="N565" i="3"/>
  <c r="K565" i="3"/>
  <c r="L565" i="3"/>
  <c r="F565" i="3"/>
  <c r="I565" i="3"/>
  <c r="R565" i="3"/>
  <c r="S565" i="3" s="1"/>
  <c r="H565" i="3"/>
  <c r="M565" i="3"/>
  <c r="J565" i="3"/>
  <c r="Q565" i="3"/>
  <c r="V565" i="3"/>
  <c r="G565" i="3"/>
  <c r="H724" i="3"/>
  <c r="G724" i="3"/>
  <c r="I724" i="3"/>
  <c r="F724" i="3"/>
  <c r="V724" i="3"/>
  <c r="K724" i="3"/>
  <c r="P724" i="3"/>
  <c r="Q724" i="3"/>
  <c r="J724" i="3"/>
  <c r="M724" i="3"/>
  <c r="N724" i="3"/>
  <c r="L724" i="3"/>
  <c r="L991" i="3"/>
  <c r="N991" i="3"/>
  <c r="G991" i="3"/>
  <c r="K991" i="3"/>
  <c r="F991" i="3"/>
  <c r="I991" i="3"/>
  <c r="R991" i="3"/>
  <c r="S991" i="3" s="1"/>
  <c r="V991" i="3"/>
  <c r="Q991" i="3"/>
  <c r="H991" i="3"/>
  <c r="J991" i="3"/>
  <c r="P991" i="3"/>
  <c r="M991" i="3"/>
  <c r="L944" i="3"/>
  <c r="P944" i="3"/>
  <c r="G944" i="3"/>
  <c r="F944" i="3"/>
  <c r="H944" i="3"/>
  <c r="N944" i="3"/>
  <c r="M944" i="3"/>
  <c r="I944" i="3"/>
  <c r="K944" i="3"/>
  <c r="J944" i="3"/>
  <c r="Q944" i="3"/>
  <c r="V944" i="3"/>
  <c r="G973" i="3"/>
  <c r="M973" i="3"/>
  <c r="J973" i="3"/>
  <c r="I973" i="3"/>
  <c r="L973" i="3"/>
  <c r="P973" i="3"/>
  <c r="H973" i="3"/>
  <c r="V973" i="3"/>
  <c r="N973" i="3"/>
  <c r="F973" i="3"/>
  <c r="K973" i="3"/>
  <c r="Q973" i="3"/>
  <c r="R973" i="3"/>
  <c r="S973" i="3" s="1"/>
  <c r="R843" i="3"/>
  <c r="S843" i="3" s="1"/>
  <c r="F843" i="3"/>
  <c r="Q843" i="3"/>
  <c r="M843" i="3"/>
  <c r="L843" i="3"/>
  <c r="K843" i="3"/>
  <c r="J843" i="3"/>
  <c r="H843" i="3"/>
  <c r="N843" i="3"/>
  <c r="I843" i="3"/>
  <c r="V843" i="3"/>
  <c r="G843" i="3"/>
  <c r="P843" i="3"/>
  <c r="L365" i="3"/>
  <c r="G365" i="3"/>
  <c r="Q365" i="3"/>
  <c r="N365" i="3"/>
  <c r="O365" i="3"/>
  <c r="J365" i="3"/>
  <c r="P365" i="3"/>
  <c r="I365" i="3"/>
  <c r="V365" i="3"/>
  <c r="M365" i="3"/>
  <c r="H365" i="3"/>
  <c r="K365" i="3"/>
  <c r="R365" i="3"/>
  <c r="S365" i="3" s="1"/>
  <c r="F365" i="3"/>
  <c r="F861" i="3"/>
  <c r="M861" i="3"/>
  <c r="Q861" i="3"/>
  <c r="J861" i="3"/>
  <c r="L861" i="3"/>
  <c r="K861" i="3"/>
  <c r="H861" i="3"/>
  <c r="P861" i="3"/>
  <c r="R861" i="3"/>
  <c r="S861" i="3" s="1"/>
  <c r="I861" i="3"/>
  <c r="N861" i="3"/>
  <c r="G861" i="3"/>
  <c r="V861" i="3"/>
  <c r="P420" i="3"/>
  <c r="I420" i="3"/>
  <c r="F420" i="3"/>
  <c r="K420" i="3"/>
  <c r="J420" i="3"/>
  <c r="G420" i="3"/>
  <c r="L420" i="3"/>
  <c r="M420" i="3"/>
  <c r="H420" i="3"/>
  <c r="V420" i="3"/>
  <c r="N420" i="3"/>
  <c r="Q420" i="3"/>
  <c r="M971" i="3"/>
  <c r="L971" i="3"/>
  <c r="N971" i="3"/>
  <c r="I971" i="3"/>
  <c r="R971" i="3"/>
  <c r="S971" i="3" s="1"/>
  <c r="P971" i="3"/>
  <c r="G971" i="3"/>
  <c r="F971" i="3"/>
  <c r="J971" i="3"/>
  <c r="K971" i="3"/>
  <c r="V971" i="3"/>
  <c r="H971" i="3"/>
  <c r="Q971" i="3"/>
  <c r="Q539" i="3"/>
  <c r="J539" i="3"/>
  <c r="L539" i="3"/>
  <c r="I539" i="3"/>
  <c r="P539" i="3"/>
  <c r="H539" i="3"/>
  <c r="V539" i="3"/>
  <c r="F539" i="3"/>
  <c r="M539" i="3"/>
  <c r="R539" i="3"/>
  <c r="S539" i="3" s="1"/>
  <c r="N539" i="3"/>
  <c r="K539" i="3"/>
  <c r="G539" i="3"/>
  <c r="I796" i="3"/>
  <c r="L796" i="3"/>
  <c r="F796" i="3"/>
  <c r="M796" i="3"/>
  <c r="N796" i="3"/>
  <c r="K796" i="3"/>
  <c r="G796" i="3"/>
  <c r="H796" i="3"/>
  <c r="P796" i="3"/>
  <c r="J796" i="3"/>
  <c r="Q796" i="3"/>
  <c r="V796" i="3"/>
  <c r="M852" i="3"/>
  <c r="N852" i="3"/>
  <c r="K852" i="3"/>
  <c r="L852" i="3"/>
  <c r="Q852" i="3"/>
  <c r="F852" i="3"/>
  <c r="G852" i="3"/>
  <c r="V852" i="3"/>
  <c r="J852" i="3"/>
  <c r="H852" i="3"/>
  <c r="P852" i="3"/>
  <c r="I852" i="3"/>
  <c r="L655" i="3"/>
  <c r="H655" i="3"/>
  <c r="P655" i="3"/>
  <c r="J655" i="3"/>
  <c r="I655" i="3"/>
  <c r="N655" i="3"/>
  <c r="M655" i="3"/>
  <c r="F655" i="3"/>
  <c r="G655" i="3"/>
  <c r="K655" i="3"/>
  <c r="Q655" i="3"/>
  <c r="V655" i="3"/>
  <c r="R655" i="3"/>
  <c r="S655" i="3" s="1"/>
  <c r="F649" i="3"/>
  <c r="P649" i="3"/>
  <c r="K649" i="3"/>
  <c r="M649" i="3"/>
  <c r="L649" i="3"/>
  <c r="G649" i="3"/>
  <c r="R649" i="3"/>
  <c r="S649" i="3" s="1"/>
  <c r="Q649" i="3"/>
  <c r="I649" i="3"/>
  <c r="H649" i="3"/>
  <c r="V649" i="3"/>
  <c r="J649" i="3"/>
  <c r="N649" i="3"/>
  <c r="P541" i="3"/>
  <c r="K541" i="3"/>
  <c r="N541" i="3"/>
  <c r="R541" i="3"/>
  <c r="S541" i="3" s="1"/>
  <c r="F541" i="3"/>
  <c r="M541" i="3"/>
  <c r="I541" i="3"/>
  <c r="Q541" i="3"/>
  <c r="V541" i="3"/>
  <c r="L541" i="3"/>
  <c r="H541" i="3"/>
  <c r="G541" i="3"/>
  <c r="J541" i="3"/>
  <c r="H404" i="3"/>
  <c r="P404" i="3"/>
  <c r="N404" i="3"/>
  <c r="Q404" i="3"/>
  <c r="G404" i="3"/>
  <c r="M404" i="3"/>
  <c r="J404" i="3"/>
  <c r="I404" i="3"/>
  <c r="L404" i="3"/>
  <c r="O404" i="3"/>
  <c r="K404" i="3"/>
  <c r="F404" i="3"/>
  <c r="V404" i="3"/>
  <c r="F515" i="3"/>
  <c r="J515" i="3"/>
  <c r="I515" i="3"/>
  <c r="R515" i="3"/>
  <c r="S515" i="3" s="1"/>
  <c r="H515" i="3"/>
  <c r="M515" i="3"/>
  <c r="L515" i="3"/>
  <c r="P515" i="3"/>
  <c r="N515" i="3"/>
  <c r="K515" i="3"/>
  <c r="V515" i="3"/>
  <c r="G515" i="3"/>
  <c r="Q515" i="3"/>
  <c r="H981" i="3"/>
  <c r="I981" i="3"/>
  <c r="Q981" i="3"/>
  <c r="G981" i="3"/>
  <c r="M981" i="3"/>
  <c r="P981" i="3"/>
  <c r="L981" i="3"/>
  <c r="V981" i="3"/>
  <c r="J981" i="3"/>
  <c r="R981" i="3"/>
  <c r="S981" i="3" s="1"/>
  <c r="F981" i="3"/>
  <c r="N981" i="3"/>
  <c r="K981" i="3"/>
  <c r="P660" i="3"/>
  <c r="G660" i="3"/>
  <c r="J660" i="3"/>
  <c r="Q660" i="3"/>
  <c r="I660" i="3"/>
  <c r="H660" i="3"/>
  <c r="L660" i="3"/>
  <c r="K660" i="3"/>
  <c r="V660" i="3"/>
  <c r="F660" i="3"/>
  <c r="N660" i="3"/>
  <c r="M660" i="3"/>
  <c r="L455" i="3"/>
  <c r="V455" i="3"/>
  <c r="P455" i="3"/>
  <c r="J455" i="3"/>
  <c r="K455" i="3"/>
  <c r="N455" i="3"/>
  <c r="I455" i="3"/>
  <c r="H455" i="3"/>
  <c r="R455" i="3"/>
  <c r="S455" i="3" s="1"/>
  <c r="M455" i="3"/>
  <c r="Q455" i="3"/>
  <c r="F455" i="3"/>
  <c r="G455" i="3"/>
  <c r="I482" i="3"/>
  <c r="Q482" i="3"/>
  <c r="M482" i="3"/>
  <c r="P482" i="3"/>
  <c r="F482" i="3"/>
  <c r="V482" i="3"/>
  <c r="K482" i="3"/>
  <c r="G482" i="3"/>
  <c r="J482" i="3"/>
  <c r="N482" i="3"/>
  <c r="L482" i="3"/>
  <c r="H482" i="3"/>
  <c r="R975" i="3"/>
  <c r="S975" i="3" s="1"/>
  <c r="L975" i="3"/>
  <c r="I975" i="3"/>
  <c r="F975" i="3"/>
  <c r="K975" i="3"/>
  <c r="H975" i="3"/>
  <c r="G975" i="3"/>
  <c r="J975" i="3"/>
  <c r="Q975" i="3"/>
  <c r="N975" i="3"/>
  <c r="M975" i="3"/>
  <c r="V975" i="3"/>
  <c r="P975" i="3"/>
  <c r="I772" i="3"/>
  <c r="P772" i="3"/>
  <c r="N772" i="3"/>
  <c r="Q772" i="3"/>
  <c r="M772" i="3"/>
  <c r="G772" i="3"/>
  <c r="H772" i="3"/>
  <c r="V772" i="3"/>
  <c r="L772" i="3"/>
  <c r="K772" i="3"/>
  <c r="J772" i="3"/>
  <c r="F772" i="3"/>
  <c r="H704" i="3"/>
  <c r="F704" i="3"/>
  <c r="K704" i="3"/>
  <c r="V704" i="3"/>
  <c r="J704" i="3"/>
  <c r="P704" i="3"/>
  <c r="G704" i="3"/>
  <c r="M704" i="3"/>
  <c r="I704" i="3"/>
  <c r="N704" i="3"/>
  <c r="L704" i="3"/>
  <c r="Q704" i="3"/>
  <c r="I598" i="3"/>
  <c r="G598" i="3"/>
  <c r="J598" i="3"/>
  <c r="M598" i="3"/>
  <c r="Q598" i="3"/>
  <c r="V598" i="3"/>
  <c r="N598" i="3"/>
  <c r="F598" i="3"/>
  <c r="H598" i="3"/>
  <c r="K598" i="3"/>
  <c r="L598" i="3"/>
  <c r="P598" i="3"/>
  <c r="N833" i="3"/>
  <c r="K833" i="3"/>
  <c r="L833" i="3"/>
  <c r="R833" i="3"/>
  <c r="S833" i="3" s="1"/>
  <c r="P833" i="3"/>
  <c r="V833" i="3"/>
  <c r="F833" i="3"/>
  <c r="J833" i="3"/>
  <c r="H833" i="3"/>
  <c r="M833" i="3"/>
  <c r="G833" i="3"/>
  <c r="Q833" i="3"/>
  <c r="I833" i="3"/>
  <c r="J799" i="3"/>
  <c r="P799" i="3"/>
  <c r="M799" i="3"/>
  <c r="R799" i="3"/>
  <c r="S799" i="3" s="1"/>
  <c r="I799" i="3"/>
  <c r="Q799" i="3"/>
  <c r="G799" i="3"/>
  <c r="V799" i="3"/>
  <c r="N799" i="3"/>
  <c r="F799" i="3"/>
  <c r="K799" i="3"/>
  <c r="H799" i="3"/>
  <c r="L799" i="3"/>
  <c r="M708" i="3"/>
  <c r="I708" i="3"/>
  <c r="F708" i="3"/>
  <c r="Q708" i="3"/>
  <c r="K708" i="3"/>
  <c r="N708" i="3"/>
  <c r="P708" i="3"/>
  <c r="V708" i="3"/>
  <c r="L708" i="3"/>
  <c r="G708" i="3"/>
  <c r="J708" i="3"/>
  <c r="H708" i="3"/>
  <c r="K817" i="3"/>
  <c r="P817" i="3"/>
  <c r="J817" i="3"/>
  <c r="R817" i="3"/>
  <c r="S817" i="3" s="1"/>
  <c r="Q817" i="3"/>
  <c r="N817" i="3"/>
  <c r="G817" i="3"/>
  <c r="H817" i="3"/>
  <c r="F817" i="3"/>
  <c r="V817" i="3"/>
  <c r="M817" i="3"/>
  <c r="I817" i="3"/>
  <c r="L817" i="3"/>
  <c r="J995" i="3"/>
  <c r="K995" i="3"/>
  <c r="Q995" i="3"/>
  <c r="N995" i="3"/>
  <c r="P995" i="3"/>
  <c r="F995" i="3"/>
  <c r="R995" i="3"/>
  <c r="S995" i="3" s="1"/>
  <c r="L995" i="3"/>
  <c r="I995" i="3"/>
  <c r="G995" i="3"/>
  <c r="V995" i="3"/>
  <c r="H995" i="3"/>
  <c r="M995" i="3"/>
  <c r="Q923" i="3"/>
  <c r="F923" i="3"/>
  <c r="J923" i="3"/>
  <c r="L923" i="3"/>
  <c r="R923" i="3"/>
  <c r="S923" i="3" s="1"/>
  <c r="P923" i="3"/>
  <c r="G923" i="3"/>
  <c r="V923" i="3"/>
  <c r="K923" i="3"/>
  <c r="M923" i="3"/>
  <c r="I923" i="3"/>
  <c r="H923" i="3"/>
  <c r="N923" i="3"/>
  <c r="L625" i="3"/>
  <c r="V625" i="3"/>
  <c r="K625" i="3"/>
  <c r="J625" i="3"/>
  <c r="N625" i="3"/>
  <c r="I625" i="3"/>
  <c r="Q625" i="3"/>
  <c r="R625" i="3"/>
  <c r="S625" i="3" s="1"/>
  <c r="G625" i="3"/>
  <c r="H625" i="3"/>
  <c r="F625" i="3"/>
  <c r="M625" i="3"/>
  <c r="P625" i="3"/>
  <c r="J467" i="3"/>
  <c r="Q467" i="3"/>
  <c r="F467" i="3"/>
  <c r="L467" i="3"/>
  <c r="K467" i="3"/>
  <c r="M467" i="3"/>
  <c r="R467" i="3"/>
  <c r="S467" i="3" s="1"/>
  <c r="N467" i="3"/>
  <c r="H467" i="3"/>
  <c r="P467" i="3"/>
  <c r="I467" i="3"/>
  <c r="G467" i="3"/>
  <c r="V467" i="3"/>
  <c r="J986" i="3"/>
  <c r="P986" i="3"/>
  <c r="L986" i="3"/>
  <c r="Q986" i="3"/>
  <c r="M986" i="3"/>
  <c r="V986" i="3"/>
  <c r="N986" i="3"/>
  <c r="F986" i="3"/>
  <c r="G986" i="3"/>
  <c r="I986" i="3"/>
  <c r="K986" i="3"/>
  <c r="H986" i="3"/>
  <c r="P588" i="3"/>
  <c r="Q588" i="3"/>
  <c r="H588" i="3"/>
  <c r="F588" i="3"/>
  <c r="L588" i="3"/>
  <c r="G588" i="3"/>
  <c r="V588" i="3"/>
  <c r="M588" i="3"/>
  <c r="K588" i="3"/>
  <c r="N588" i="3"/>
  <c r="J588" i="3"/>
  <c r="I588" i="3"/>
  <c r="I802" i="3"/>
  <c r="N802" i="3"/>
  <c r="P802" i="3"/>
  <c r="Q802" i="3"/>
  <c r="V802" i="3"/>
  <c r="L802" i="3"/>
  <c r="K802" i="3"/>
  <c r="F802" i="3"/>
  <c r="J802" i="3"/>
  <c r="H802" i="3"/>
  <c r="M802" i="3"/>
  <c r="G802" i="3"/>
  <c r="F849" i="3"/>
  <c r="R849" i="3"/>
  <c r="S849" i="3" s="1"/>
  <c r="H849" i="3"/>
  <c r="J849" i="3"/>
  <c r="G849" i="3"/>
  <c r="N849" i="3"/>
  <c r="P849" i="3"/>
  <c r="V849" i="3"/>
  <c r="L849" i="3"/>
  <c r="K849" i="3"/>
  <c r="I849" i="3"/>
  <c r="M849" i="3"/>
  <c r="Q849" i="3"/>
  <c r="N665" i="3"/>
  <c r="M665" i="3"/>
  <c r="P665" i="3"/>
  <c r="J665" i="3"/>
  <c r="Q665" i="3"/>
  <c r="R665" i="3"/>
  <c r="S665" i="3" s="1"/>
  <c r="K665" i="3"/>
  <c r="I665" i="3"/>
  <c r="L665" i="3"/>
  <c r="V665" i="3"/>
  <c r="F665" i="3"/>
  <c r="H665" i="3"/>
  <c r="G665" i="3"/>
  <c r="K761" i="3"/>
  <c r="I761" i="3"/>
  <c r="R761" i="3"/>
  <c r="S761" i="3" s="1"/>
  <c r="V761" i="3"/>
  <c r="J761" i="3"/>
  <c r="M761" i="3"/>
  <c r="H761" i="3"/>
  <c r="N761" i="3"/>
  <c r="L761" i="3"/>
  <c r="P761" i="3"/>
  <c r="Q761" i="3"/>
  <c r="G761" i="3"/>
  <c r="F761" i="3"/>
  <c r="M589" i="3"/>
  <c r="V589" i="3"/>
  <c r="Q589" i="3"/>
  <c r="J589" i="3"/>
  <c r="P589" i="3"/>
  <c r="I589" i="3"/>
  <c r="G589" i="3"/>
  <c r="L589" i="3"/>
  <c r="R589" i="3"/>
  <c r="S589" i="3" s="1"/>
  <c r="K589" i="3"/>
  <c r="F589" i="3"/>
  <c r="N589" i="3"/>
  <c r="H589" i="3"/>
  <c r="H567" i="3"/>
  <c r="F567" i="3"/>
  <c r="M567" i="3"/>
  <c r="P567" i="3"/>
  <c r="V567" i="3"/>
  <c r="N567" i="3"/>
  <c r="L567" i="3"/>
  <c r="R567" i="3"/>
  <c r="S567" i="3" s="1"/>
  <c r="Q567" i="3"/>
  <c r="J567" i="3"/>
  <c r="K567" i="3"/>
  <c r="I567" i="3"/>
  <c r="G567" i="3"/>
  <c r="N369" i="3"/>
  <c r="L369" i="3"/>
  <c r="I369" i="3"/>
  <c r="M369" i="3"/>
  <c r="G369" i="3"/>
  <c r="H369" i="3"/>
  <c r="K369" i="3"/>
  <c r="V369" i="3"/>
  <c r="Q369" i="3"/>
  <c r="J369" i="3"/>
  <c r="F369" i="3"/>
  <c r="P369" i="3"/>
  <c r="R369" i="3"/>
  <c r="S369" i="3" s="1"/>
  <c r="O369" i="3"/>
  <c r="G775" i="3"/>
  <c r="F775" i="3"/>
  <c r="R775" i="3"/>
  <c r="S775" i="3" s="1"/>
  <c r="Q775" i="3"/>
  <c r="J775" i="3"/>
  <c r="N775" i="3"/>
  <c r="I775" i="3"/>
  <c r="M775" i="3"/>
  <c r="V775" i="3"/>
  <c r="K775" i="3"/>
  <c r="H775" i="3"/>
  <c r="P775" i="3"/>
  <c r="L775" i="3"/>
  <c r="J729" i="3"/>
  <c r="H729" i="3"/>
  <c r="M729" i="3"/>
  <c r="P729" i="3"/>
  <c r="Q729" i="3"/>
  <c r="I729" i="3"/>
  <c r="G729" i="3"/>
  <c r="K729" i="3"/>
  <c r="L729" i="3"/>
  <c r="R729" i="3"/>
  <c r="S729" i="3" s="1"/>
  <c r="F729" i="3"/>
  <c r="V729" i="3"/>
  <c r="N729" i="3"/>
  <c r="P426" i="3"/>
  <c r="M426" i="3"/>
  <c r="H426" i="3"/>
  <c r="Q426" i="3"/>
  <c r="J426" i="3"/>
  <c r="V426" i="3"/>
  <c r="I426" i="3"/>
  <c r="F426" i="3"/>
  <c r="K426" i="3"/>
  <c r="L426" i="3"/>
  <c r="G426" i="3"/>
  <c r="N426" i="3"/>
  <c r="H532" i="3"/>
  <c r="K532" i="3"/>
  <c r="M532" i="3"/>
  <c r="Q532" i="3"/>
  <c r="F532" i="3"/>
  <c r="J532" i="3"/>
  <c r="L532" i="3"/>
  <c r="N532" i="3"/>
  <c r="G532" i="3"/>
  <c r="I532" i="3"/>
  <c r="P532" i="3"/>
  <c r="V532" i="3"/>
  <c r="N585" i="3"/>
  <c r="G585" i="3"/>
  <c r="F585" i="3"/>
  <c r="P585" i="3"/>
  <c r="Q585" i="3"/>
  <c r="M585" i="3"/>
  <c r="L585" i="3"/>
  <c r="R585" i="3"/>
  <c r="S585" i="3" s="1"/>
  <c r="K585" i="3"/>
  <c r="J585" i="3"/>
  <c r="H585" i="3"/>
  <c r="V585" i="3"/>
  <c r="I585" i="3"/>
  <c r="I574" i="3"/>
  <c r="V574" i="3"/>
  <c r="F574" i="3"/>
  <c r="Q574" i="3"/>
  <c r="M574" i="3"/>
  <c r="K574" i="3"/>
  <c r="N574" i="3"/>
  <c r="J574" i="3"/>
  <c r="L574" i="3"/>
  <c r="G574" i="3"/>
  <c r="H574" i="3"/>
  <c r="P574" i="3"/>
  <c r="V592" i="3"/>
  <c r="I592" i="3"/>
  <c r="Q592" i="3"/>
  <c r="J592" i="3"/>
  <c r="N592" i="3"/>
  <c r="M592" i="3"/>
  <c r="H592" i="3"/>
  <c r="G592" i="3"/>
  <c r="F592" i="3"/>
  <c r="L592" i="3"/>
  <c r="K592" i="3"/>
  <c r="P592" i="3"/>
  <c r="M401" i="3"/>
  <c r="G401" i="3"/>
  <c r="H401" i="3"/>
  <c r="L401" i="3"/>
  <c r="J401" i="3"/>
  <c r="V401" i="3"/>
  <c r="O401" i="3"/>
  <c r="P401" i="3"/>
  <c r="Q401" i="3"/>
  <c r="I401" i="3"/>
  <c r="F401" i="3"/>
  <c r="R401" i="3"/>
  <c r="S401" i="3" s="1"/>
  <c r="N401" i="3"/>
  <c r="K401" i="3"/>
  <c r="K928" i="3"/>
  <c r="H928" i="3"/>
  <c r="M928" i="3"/>
  <c r="I928" i="3"/>
  <c r="N928" i="3"/>
  <c r="J928" i="3"/>
  <c r="G928" i="3"/>
  <c r="V928" i="3"/>
  <c r="L928" i="3"/>
  <c r="F928" i="3"/>
  <c r="Q928" i="3"/>
  <c r="P928" i="3"/>
  <c r="J674" i="3"/>
  <c r="H674" i="3"/>
  <c r="L674" i="3"/>
  <c r="V674" i="3"/>
  <c r="M674" i="3"/>
  <c r="I674" i="3"/>
  <c r="Q674" i="3"/>
  <c r="F674" i="3"/>
  <c r="G674" i="3"/>
  <c r="N674" i="3"/>
  <c r="P674" i="3"/>
  <c r="K674" i="3"/>
  <c r="K738" i="3"/>
  <c r="L738" i="3"/>
  <c r="J738" i="3"/>
  <c r="I738" i="3"/>
  <c r="G738" i="3"/>
  <c r="M738" i="3"/>
  <c r="V738" i="3"/>
  <c r="Q738" i="3"/>
  <c r="P738" i="3"/>
  <c r="F738" i="3"/>
  <c r="H738" i="3"/>
  <c r="N738" i="3"/>
  <c r="N375" i="3"/>
  <c r="K375" i="3"/>
  <c r="Q375" i="3"/>
  <c r="R375" i="3"/>
  <c r="S375" i="3" s="1"/>
  <c r="P375" i="3"/>
  <c r="I375" i="3"/>
  <c r="L375" i="3"/>
  <c r="V375" i="3"/>
  <c r="M375" i="3"/>
  <c r="F375" i="3"/>
  <c r="G375" i="3"/>
  <c r="H375" i="3"/>
  <c r="O375" i="3"/>
  <c r="J375" i="3"/>
  <c r="F510" i="3"/>
  <c r="H510" i="3"/>
  <c r="P510" i="3"/>
  <c r="K510" i="3"/>
  <c r="M510" i="3"/>
  <c r="J510" i="3"/>
  <c r="L510" i="3"/>
  <c r="G510" i="3"/>
  <c r="I510" i="3"/>
  <c r="N510" i="3"/>
  <c r="V510" i="3"/>
  <c r="Q510" i="3"/>
  <c r="P623" i="3"/>
  <c r="M623" i="3"/>
  <c r="J623" i="3"/>
  <c r="I623" i="3"/>
  <c r="V623" i="3"/>
  <c r="R623" i="3"/>
  <c r="S623" i="3" s="1"/>
  <c r="G623" i="3"/>
  <c r="H623" i="3"/>
  <c r="N623" i="3"/>
  <c r="F623" i="3"/>
  <c r="L623" i="3"/>
  <c r="Q623" i="3"/>
  <c r="K623" i="3"/>
  <c r="L458" i="3"/>
  <c r="V458" i="3"/>
  <c r="P458" i="3"/>
  <c r="K458" i="3"/>
  <c r="N458" i="3"/>
  <c r="F458" i="3"/>
  <c r="G458" i="3"/>
  <c r="Q458" i="3"/>
  <c r="I458" i="3"/>
  <c r="J458" i="3"/>
  <c r="M458" i="3"/>
  <c r="H458" i="3"/>
  <c r="I736" i="3"/>
  <c r="P736" i="3"/>
  <c r="G736" i="3"/>
  <c r="F736" i="3"/>
  <c r="V736" i="3"/>
  <c r="Q736" i="3"/>
  <c r="J736" i="3"/>
  <c r="K736" i="3"/>
  <c r="N736" i="3"/>
  <c r="M736" i="3"/>
  <c r="L736" i="3"/>
  <c r="H736" i="3"/>
  <c r="K681" i="3"/>
  <c r="G681" i="3"/>
  <c r="N681" i="3"/>
  <c r="P681" i="3"/>
  <c r="I681" i="3"/>
  <c r="M681" i="3"/>
  <c r="L681" i="3"/>
  <c r="R681" i="3"/>
  <c r="S681" i="3" s="1"/>
  <c r="F681" i="3"/>
  <c r="H681" i="3"/>
  <c r="V681" i="3"/>
  <c r="J681" i="3"/>
  <c r="Q681" i="3"/>
  <c r="I711" i="3"/>
  <c r="N711" i="3"/>
  <c r="K711" i="3"/>
  <c r="R711" i="3"/>
  <c r="S711" i="3" s="1"/>
  <c r="P711" i="3"/>
  <c r="L711" i="3"/>
  <c r="F711" i="3"/>
  <c r="G711" i="3"/>
  <c r="J711" i="3"/>
  <c r="H711" i="3"/>
  <c r="Q711" i="3"/>
  <c r="V711" i="3"/>
  <c r="M711" i="3"/>
  <c r="R777" i="3"/>
  <c r="S777" i="3" s="1"/>
  <c r="G777" i="3"/>
  <c r="M777" i="3"/>
  <c r="Q777" i="3"/>
  <c r="N777" i="3"/>
  <c r="V777" i="3"/>
  <c r="J777" i="3"/>
  <c r="H777" i="3"/>
  <c r="I777" i="3"/>
  <c r="K777" i="3"/>
  <c r="F777" i="3"/>
  <c r="P777" i="3"/>
  <c r="L777" i="3"/>
  <c r="H397" i="3"/>
  <c r="N397" i="3"/>
  <c r="J397" i="3"/>
  <c r="K397" i="3"/>
  <c r="R397" i="3"/>
  <c r="S397" i="3" s="1"/>
  <c r="V397" i="3"/>
  <c r="P397" i="3"/>
  <c r="L397" i="3"/>
  <c r="G397" i="3"/>
  <c r="F397" i="3"/>
  <c r="O397" i="3"/>
  <c r="I397" i="3"/>
  <c r="Q397" i="3"/>
  <c r="M397" i="3"/>
  <c r="G933" i="3"/>
  <c r="I933" i="3"/>
  <c r="N933" i="3"/>
  <c r="Q933" i="3"/>
  <c r="P933" i="3"/>
  <c r="M933" i="3"/>
  <c r="F933" i="3"/>
  <c r="K933" i="3"/>
  <c r="V933" i="3"/>
  <c r="L933" i="3"/>
  <c r="H933" i="3"/>
  <c r="J933" i="3"/>
  <c r="R933" i="3"/>
  <c r="S933" i="3" s="1"/>
  <c r="M373" i="3"/>
  <c r="H373" i="3"/>
  <c r="V373" i="3"/>
  <c r="N373" i="3"/>
  <c r="G373" i="3"/>
  <c r="O373" i="3"/>
  <c r="K373" i="3"/>
  <c r="F373" i="3"/>
  <c r="P373" i="3"/>
  <c r="L373" i="3"/>
  <c r="I373" i="3"/>
  <c r="J373" i="3"/>
  <c r="Q373" i="3"/>
  <c r="R373" i="3"/>
  <c r="S373" i="3" s="1"/>
  <c r="M554" i="3"/>
  <c r="I554" i="3"/>
  <c r="L554" i="3"/>
  <c r="Q554" i="3"/>
  <c r="N554" i="3"/>
  <c r="K554" i="3"/>
  <c r="P554" i="3"/>
  <c r="J554" i="3"/>
  <c r="H554" i="3"/>
  <c r="G554" i="3"/>
  <c r="V554" i="3"/>
  <c r="F554" i="3"/>
  <c r="I438" i="3"/>
  <c r="G438" i="3"/>
  <c r="P438" i="3"/>
  <c r="J438" i="3"/>
  <c r="V438" i="3"/>
  <c r="L438" i="3"/>
  <c r="H438" i="3"/>
  <c r="N438" i="3"/>
  <c r="M438" i="3"/>
  <c r="F438" i="3"/>
  <c r="K438" i="3"/>
  <c r="Q438" i="3"/>
  <c r="R505" i="3"/>
  <c r="S505" i="3" s="1"/>
  <c r="J505" i="3"/>
  <c r="K505" i="3"/>
  <c r="F505" i="3"/>
  <c r="G505" i="3"/>
  <c r="V505" i="3"/>
  <c r="I505" i="3"/>
  <c r="L505" i="3"/>
  <c r="P505" i="3"/>
  <c r="Q505" i="3"/>
  <c r="M505" i="3"/>
  <c r="N505" i="3"/>
  <c r="H505" i="3"/>
  <c r="M939" i="3"/>
  <c r="L939" i="3"/>
  <c r="J939" i="3"/>
  <c r="P939" i="3"/>
  <c r="R939" i="3"/>
  <c r="S939" i="3" s="1"/>
  <c r="H939" i="3"/>
  <c r="G939" i="3"/>
  <c r="V939" i="3"/>
  <c r="K939" i="3"/>
  <c r="I939" i="3"/>
  <c r="N939" i="3"/>
  <c r="Q939" i="3"/>
  <c r="F939" i="3"/>
  <c r="J658" i="3"/>
  <c r="K658" i="3"/>
  <c r="G658" i="3"/>
  <c r="M658" i="3"/>
  <c r="I658" i="3"/>
  <c r="V658" i="3"/>
  <c r="F658" i="3"/>
  <c r="P658" i="3"/>
  <c r="L658" i="3"/>
  <c r="Q658" i="3"/>
  <c r="H658" i="3"/>
  <c r="N658" i="3"/>
  <c r="Q892" i="3"/>
  <c r="V892" i="3"/>
  <c r="I892" i="3"/>
  <c r="P892" i="3"/>
  <c r="L892" i="3"/>
  <c r="K892" i="3"/>
  <c r="G892" i="3"/>
  <c r="M892" i="3"/>
  <c r="J892" i="3"/>
  <c r="H892" i="3"/>
  <c r="N892" i="3"/>
  <c r="F892" i="3"/>
  <c r="P508" i="3"/>
  <c r="V508" i="3"/>
  <c r="J508" i="3"/>
  <c r="M508" i="3"/>
  <c r="H508" i="3"/>
  <c r="G508" i="3"/>
  <c r="N508" i="3"/>
  <c r="I508" i="3"/>
  <c r="K508" i="3"/>
  <c r="L508" i="3"/>
  <c r="Q508" i="3"/>
  <c r="F508" i="3"/>
  <c r="M954" i="3"/>
  <c r="L954" i="3"/>
  <c r="K954" i="3"/>
  <c r="G954" i="3"/>
  <c r="F954" i="3"/>
  <c r="J954" i="3"/>
  <c r="N954" i="3"/>
  <c r="V954" i="3"/>
  <c r="Q954" i="3"/>
  <c r="I954" i="3"/>
  <c r="H954" i="3"/>
  <c r="P954" i="3"/>
  <c r="G887" i="3"/>
  <c r="K887" i="3"/>
  <c r="J887" i="3"/>
  <c r="F887" i="3"/>
  <c r="P887" i="3"/>
  <c r="V887" i="3"/>
  <c r="H887" i="3"/>
  <c r="M887" i="3"/>
  <c r="R887" i="3"/>
  <c r="S887" i="3" s="1"/>
  <c r="L887" i="3"/>
  <c r="I887" i="3"/>
  <c r="N887" i="3"/>
  <c r="Q887" i="3"/>
  <c r="N568" i="3"/>
  <c r="I568" i="3"/>
  <c r="J568" i="3"/>
  <c r="M568" i="3"/>
  <c r="H568" i="3"/>
  <c r="G568" i="3"/>
  <c r="F568" i="3"/>
  <c r="Q568" i="3"/>
  <c r="P568" i="3"/>
  <c r="L568" i="3"/>
  <c r="K568" i="3"/>
  <c r="V568" i="3"/>
  <c r="M403" i="3"/>
  <c r="Q403" i="3"/>
  <c r="O403" i="3"/>
  <c r="N403" i="3"/>
  <c r="V403" i="3"/>
  <c r="F403" i="3"/>
  <c r="K403" i="3"/>
  <c r="R403" i="3"/>
  <c r="S403" i="3" s="1"/>
  <c r="I403" i="3"/>
  <c r="J403" i="3"/>
  <c r="G403" i="3"/>
  <c r="H403" i="3"/>
  <c r="L403" i="3"/>
  <c r="P403" i="3"/>
  <c r="R619" i="3"/>
  <c r="S619" i="3" s="1"/>
  <c r="L619" i="3"/>
  <c r="Q619" i="3"/>
  <c r="N619" i="3"/>
  <c r="H619" i="3"/>
  <c r="V619" i="3"/>
  <c r="F619" i="3"/>
  <c r="P619" i="3"/>
  <c r="J619" i="3"/>
  <c r="M619" i="3"/>
  <c r="G619" i="3"/>
  <c r="I619" i="3"/>
  <c r="K619" i="3"/>
  <c r="K790" i="3"/>
  <c r="P790" i="3"/>
  <c r="L790" i="3"/>
  <c r="G790" i="3"/>
  <c r="M790" i="3"/>
  <c r="F790" i="3"/>
  <c r="H790" i="3"/>
  <c r="Q790" i="3"/>
  <c r="N790" i="3"/>
  <c r="V790" i="3"/>
  <c r="I790" i="3"/>
  <c r="J790" i="3"/>
  <c r="H542" i="3"/>
  <c r="N542" i="3"/>
  <c r="Q542" i="3"/>
  <c r="F542" i="3"/>
  <c r="V542" i="3"/>
  <c r="I542" i="3"/>
  <c r="P542" i="3"/>
  <c r="G542" i="3"/>
  <c r="J542" i="3"/>
  <c r="M542" i="3"/>
  <c r="K542" i="3"/>
  <c r="L542" i="3"/>
  <c r="M629" i="3"/>
  <c r="H629" i="3"/>
  <c r="F629" i="3"/>
  <c r="L629" i="3"/>
  <c r="I629" i="3"/>
  <c r="V629" i="3"/>
  <c r="Q629" i="3"/>
  <c r="R629" i="3"/>
  <c r="S629" i="3" s="1"/>
  <c r="K629" i="3"/>
  <c r="G629" i="3"/>
  <c r="N629" i="3"/>
  <c r="P629" i="3"/>
  <c r="J629" i="3"/>
  <c r="K699" i="3"/>
  <c r="F699" i="3"/>
  <c r="V699" i="3"/>
  <c r="J699" i="3"/>
  <c r="N699" i="3"/>
  <c r="H699" i="3"/>
  <c r="R699" i="3"/>
  <c r="S699" i="3" s="1"/>
  <c r="G699" i="3"/>
  <c r="L699" i="3"/>
  <c r="P699" i="3"/>
  <c r="I699" i="3"/>
  <c r="Q699" i="3"/>
  <c r="M699" i="3"/>
  <c r="G771" i="3"/>
  <c r="M771" i="3"/>
  <c r="H771" i="3"/>
  <c r="F771" i="3"/>
  <c r="R771" i="3"/>
  <c r="S771" i="3" s="1"/>
  <c r="I771" i="3"/>
  <c r="V771" i="3"/>
  <c r="L771" i="3"/>
  <c r="P771" i="3"/>
  <c r="Q771" i="3"/>
  <c r="J771" i="3"/>
  <c r="K771" i="3"/>
  <c r="N771" i="3"/>
  <c r="H881" i="3"/>
  <c r="G881" i="3"/>
  <c r="Q881" i="3"/>
  <c r="L881" i="3"/>
  <c r="N881" i="3"/>
  <c r="V881" i="3"/>
  <c r="M881" i="3"/>
  <c r="I881" i="3"/>
  <c r="F881" i="3"/>
  <c r="K881" i="3"/>
  <c r="J881" i="3"/>
  <c r="P881" i="3"/>
  <c r="R881" i="3"/>
  <c r="S881" i="3" s="1"/>
  <c r="P506" i="3"/>
  <c r="K506" i="3"/>
  <c r="G506" i="3"/>
  <c r="M506" i="3"/>
  <c r="H506" i="3"/>
  <c r="V506" i="3"/>
  <c r="I506" i="3"/>
  <c r="Q506" i="3"/>
  <c r="N506" i="3"/>
  <c r="F506" i="3"/>
  <c r="J506" i="3"/>
  <c r="L506" i="3"/>
  <c r="K918" i="3"/>
  <c r="J918" i="3"/>
  <c r="G918" i="3"/>
  <c r="N918" i="3"/>
  <c r="V918" i="3"/>
  <c r="L918" i="3"/>
  <c r="M918" i="3"/>
  <c r="H918" i="3"/>
  <c r="I918" i="3"/>
  <c r="Q918" i="3"/>
  <c r="P918" i="3"/>
  <c r="F918" i="3"/>
  <c r="H429" i="3"/>
  <c r="K429" i="3"/>
  <c r="F429" i="3"/>
  <c r="J429" i="3"/>
  <c r="R429" i="3"/>
  <c r="S429" i="3" s="1"/>
  <c r="Q429" i="3"/>
  <c r="N429" i="3"/>
  <c r="V429" i="3"/>
  <c r="L429" i="3"/>
  <c r="G429" i="3"/>
  <c r="P429" i="3"/>
  <c r="M429" i="3"/>
  <c r="I429" i="3"/>
  <c r="I573" i="3"/>
  <c r="N573" i="3"/>
  <c r="H573" i="3"/>
  <c r="P573" i="3"/>
  <c r="J573" i="3"/>
  <c r="L573" i="3"/>
  <c r="M573" i="3"/>
  <c r="K573" i="3"/>
  <c r="V573" i="3"/>
  <c r="Q573" i="3"/>
  <c r="R573" i="3"/>
  <c r="S573" i="3" s="1"/>
  <c r="F573" i="3"/>
  <c r="G573" i="3"/>
  <c r="N391" i="3"/>
  <c r="M391" i="3"/>
  <c r="F391" i="3"/>
  <c r="O391" i="3"/>
  <c r="R391" i="3"/>
  <c r="S391" i="3" s="1"/>
  <c r="L391" i="3"/>
  <c r="G391" i="3"/>
  <c r="J391" i="3"/>
  <c r="I391" i="3"/>
  <c r="H391" i="3"/>
  <c r="Q391" i="3"/>
  <c r="K391" i="3"/>
  <c r="V391" i="3"/>
  <c r="P391" i="3"/>
  <c r="F857" i="3"/>
  <c r="K857" i="3"/>
  <c r="G857" i="3"/>
  <c r="J857" i="3"/>
  <c r="H857" i="3"/>
  <c r="R857" i="3"/>
  <c r="S857" i="3" s="1"/>
  <c r="V857" i="3"/>
  <c r="L857" i="3"/>
  <c r="M857" i="3"/>
  <c r="N857" i="3"/>
  <c r="I857" i="3"/>
  <c r="P857" i="3"/>
  <c r="Q857" i="3"/>
  <c r="K415" i="3"/>
  <c r="G415" i="3"/>
  <c r="L415" i="3"/>
  <c r="F415" i="3"/>
  <c r="Q415" i="3"/>
  <c r="N415" i="3"/>
  <c r="J415" i="3"/>
  <c r="M415" i="3"/>
  <c r="I415" i="3"/>
  <c r="H415" i="3"/>
  <c r="R415" i="3"/>
  <c r="S415" i="3" s="1"/>
  <c r="V415" i="3"/>
  <c r="P415" i="3"/>
  <c r="R827" i="3"/>
  <c r="S827" i="3" s="1"/>
  <c r="K827" i="3"/>
  <c r="N827" i="3"/>
  <c r="H827" i="3"/>
  <c r="P827" i="3"/>
  <c r="M827" i="3"/>
  <c r="F827" i="3"/>
  <c r="L827" i="3"/>
  <c r="J827" i="3"/>
  <c r="I827" i="3"/>
  <c r="Q827" i="3"/>
  <c r="V827" i="3"/>
  <c r="G827" i="3"/>
  <c r="K633" i="3"/>
  <c r="P633" i="3"/>
  <c r="I633" i="3"/>
  <c r="L633" i="3"/>
  <c r="N633" i="3"/>
  <c r="F633" i="3"/>
  <c r="R633" i="3"/>
  <c r="S633" i="3" s="1"/>
  <c r="G633" i="3"/>
  <c r="Q633" i="3"/>
  <c r="M633" i="3"/>
  <c r="J633" i="3"/>
  <c r="V633" i="3"/>
  <c r="H633" i="3"/>
  <c r="F758" i="3"/>
  <c r="N758" i="3"/>
  <c r="I758" i="3"/>
  <c r="H758" i="3"/>
  <c r="Q758" i="3"/>
  <c r="K758" i="3"/>
  <c r="V758" i="3"/>
  <c r="P758" i="3"/>
  <c r="G758" i="3"/>
  <c r="M758" i="3"/>
  <c r="J758" i="3"/>
  <c r="L758" i="3"/>
  <c r="Q942" i="3"/>
  <c r="K942" i="3"/>
  <c r="H942" i="3"/>
  <c r="L942" i="3"/>
  <c r="J942" i="3"/>
  <c r="P942" i="3"/>
  <c r="I942" i="3"/>
  <c r="V942" i="3"/>
  <c r="M942" i="3"/>
  <c r="G942" i="3"/>
  <c r="N942" i="3"/>
  <c r="F942" i="3"/>
  <c r="I936" i="3"/>
  <c r="N936" i="3"/>
  <c r="L936" i="3"/>
  <c r="Q936" i="3"/>
  <c r="V936" i="3"/>
  <c r="M936" i="3"/>
  <c r="P936" i="3"/>
  <c r="K936" i="3"/>
  <c r="H936" i="3"/>
  <c r="F936" i="3"/>
  <c r="G936" i="3"/>
  <c r="J936" i="3"/>
  <c r="J393" i="3"/>
  <c r="H393" i="3"/>
  <c r="L393" i="3"/>
  <c r="I393" i="3"/>
  <c r="P393" i="3"/>
  <c r="N393" i="3"/>
  <c r="K393" i="3"/>
  <c r="Q393" i="3"/>
  <c r="O393" i="3"/>
  <c r="R393" i="3"/>
  <c r="S393" i="3" s="1"/>
  <c r="M393" i="3"/>
  <c r="G393" i="3"/>
  <c r="F393" i="3"/>
  <c r="V393" i="3"/>
  <c r="R549" i="3"/>
  <c r="S549" i="3" s="1"/>
  <c r="J549" i="3"/>
  <c r="L549" i="3"/>
  <c r="F549" i="3"/>
  <c r="G549" i="3"/>
  <c r="V549" i="3"/>
  <c r="I549" i="3"/>
  <c r="H549" i="3"/>
  <c r="M549" i="3"/>
  <c r="K549" i="3"/>
  <c r="N549" i="3"/>
  <c r="P549" i="3"/>
  <c r="Q549" i="3"/>
  <c r="Q618" i="3"/>
  <c r="M618" i="3"/>
  <c r="G618" i="3"/>
  <c r="P618" i="3"/>
  <c r="L618" i="3"/>
  <c r="K618" i="3"/>
  <c r="I618" i="3"/>
  <c r="F618" i="3"/>
  <c r="H618" i="3"/>
  <c r="N618" i="3"/>
  <c r="V618" i="3"/>
  <c r="J618" i="3"/>
  <c r="G586" i="3"/>
  <c r="L586" i="3"/>
  <c r="F586" i="3"/>
  <c r="H586" i="3"/>
  <c r="K586" i="3"/>
  <c r="P586" i="3"/>
  <c r="M586" i="3"/>
  <c r="Q586" i="3"/>
  <c r="I586" i="3"/>
  <c r="V586" i="3"/>
  <c r="J586" i="3"/>
  <c r="N586" i="3"/>
  <c r="R937" i="3"/>
  <c r="S937" i="3" s="1"/>
  <c r="J937" i="3"/>
  <c r="L937" i="3"/>
  <c r="K937" i="3"/>
  <c r="I937" i="3"/>
  <c r="F937" i="3"/>
  <c r="P937" i="3"/>
  <c r="G937" i="3"/>
  <c r="V937" i="3"/>
  <c r="M937" i="3"/>
  <c r="Q937" i="3"/>
  <c r="H937" i="3"/>
  <c r="N937" i="3"/>
  <c r="V949" i="3"/>
  <c r="R949" i="3"/>
  <c r="S949" i="3" s="1"/>
  <c r="J949" i="3"/>
  <c r="Q949" i="3"/>
  <c r="H949" i="3"/>
  <c r="P949" i="3"/>
  <c r="K949" i="3"/>
  <c r="G949" i="3"/>
  <c r="F949" i="3"/>
  <c r="M949" i="3"/>
  <c r="L949" i="3"/>
  <c r="N949" i="3"/>
  <c r="I949" i="3"/>
  <c r="M675" i="3"/>
  <c r="I675" i="3"/>
  <c r="Q675" i="3"/>
  <c r="N675" i="3"/>
  <c r="V675" i="3"/>
  <c r="P675" i="3"/>
  <c r="K675" i="3"/>
  <c r="H675" i="3"/>
  <c r="J675" i="3"/>
  <c r="G675" i="3"/>
  <c r="R675" i="3"/>
  <c r="S675" i="3" s="1"/>
  <c r="F675" i="3"/>
  <c r="L675" i="3"/>
  <c r="P653" i="3"/>
  <c r="Q653" i="3"/>
  <c r="H653" i="3"/>
  <c r="K653" i="3"/>
  <c r="M653" i="3"/>
  <c r="R653" i="3"/>
  <c r="S653" i="3" s="1"/>
  <c r="J653" i="3"/>
  <c r="F653" i="3"/>
  <c r="G653" i="3"/>
  <c r="I653" i="3"/>
  <c r="L653" i="3"/>
  <c r="N653" i="3"/>
  <c r="V653" i="3"/>
  <c r="I572" i="3"/>
  <c r="V572" i="3"/>
  <c r="P572" i="3"/>
  <c r="J572" i="3"/>
  <c r="Q572" i="3"/>
  <c r="L572" i="3"/>
  <c r="N572" i="3"/>
  <c r="F572" i="3"/>
  <c r="G572" i="3"/>
  <c r="M572" i="3"/>
  <c r="K572" i="3"/>
  <c r="H572" i="3"/>
  <c r="N446" i="3"/>
  <c r="V446" i="3"/>
  <c r="G446" i="3"/>
  <c r="H446" i="3"/>
  <c r="I446" i="3"/>
  <c r="K446" i="3"/>
  <c r="F446" i="3"/>
  <c r="L446" i="3"/>
  <c r="J446" i="3"/>
  <c r="Q446" i="3"/>
  <c r="P446" i="3"/>
  <c r="M446" i="3"/>
  <c r="P430" i="3"/>
  <c r="L430" i="3"/>
  <c r="M430" i="3"/>
  <c r="V430" i="3"/>
  <c r="Q430" i="3"/>
  <c r="N430" i="3"/>
  <c r="F430" i="3"/>
  <c r="H430" i="3"/>
  <c r="G430" i="3"/>
  <c r="I430" i="3"/>
  <c r="K430" i="3"/>
  <c r="J430" i="3"/>
  <c r="V897" i="3"/>
  <c r="I897" i="3"/>
  <c r="N897" i="3"/>
  <c r="P897" i="3"/>
  <c r="H897" i="3"/>
  <c r="G897" i="3"/>
  <c r="J897" i="3"/>
  <c r="Q897" i="3"/>
  <c r="M897" i="3"/>
  <c r="F897" i="3"/>
  <c r="L897" i="3"/>
  <c r="K897" i="3"/>
  <c r="R897" i="3"/>
  <c r="S897" i="3" s="1"/>
  <c r="N497" i="3"/>
  <c r="Q497" i="3"/>
  <c r="H497" i="3"/>
  <c r="P497" i="3"/>
  <c r="I497" i="3"/>
  <c r="G497" i="3"/>
  <c r="K497" i="3"/>
  <c r="M497" i="3"/>
  <c r="J497" i="3"/>
  <c r="V497" i="3"/>
  <c r="L497" i="3"/>
  <c r="R497" i="3"/>
  <c r="S497" i="3" s="1"/>
  <c r="F497" i="3"/>
  <c r="F400" i="3"/>
  <c r="M400" i="3"/>
  <c r="J400" i="3"/>
  <c r="Q400" i="3"/>
  <c r="H400" i="3"/>
  <c r="G400" i="3"/>
  <c r="P400" i="3"/>
  <c r="N400" i="3"/>
  <c r="V400" i="3"/>
  <c r="L400" i="3"/>
  <c r="I400" i="3"/>
  <c r="K400" i="3"/>
  <c r="O400" i="3"/>
  <c r="L948" i="3"/>
  <c r="P948" i="3"/>
  <c r="F948" i="3"/>
  <c r="I948" i="3"/>
  <c r="N948" i="3"/>
  <c r="Q948" i="3"/>
  <c r="J948" i="3"/>
  <c r="M948" i="3"/>
  <c r="G948" i="3"/>
  <c r="H948" i="3"/>
  <c r="K948" i="3"/>
  <c r="V948" i="3"/>
  <c r="M546" i="3"/>
  <c r="V546" i="3"/>
  <c r="G546" i="3"/>
  <c r="K546" i="3"/>
  <c r="H546" i="3"/>
  <c r="N546" i="3"/>
  <c r="J546" i="3"/>
  <c r="I546" i="3"/>
  <c r="F546" i="3"/>
  <c r="Q546" i="3"/>
  <c r="P546" i="3"/>
  <c r="L546" i="3"/>
  <c r="P694" i="3"/>
  <c r="L694" i="3"/>
  <c r="N694" i="3"/>
  <c r="V694" i="3"/>
  <c r="M694" i="3"/>
  <c r="Q694" i="3"/>
  <c r="I694" i="3"/>
  <c r="G694" i="3"/>
  <c r="F694" i="3"/>
  <c r="J694" i="3"/>
  <c r="K694" i="3"/>
  <c r="H694" i="3"/>
  <c r="M578" i="3"/>
  <c r="I578" i="3"/>
  <c r="L578" i="3"/>
  <c r="K578" i="3"/>
  <c r="V578" i="3"/>
  <c r="H578" i="3"/>
  <c r="P578" i="3"/>
  <c r="F578" i="3"/>
  <c r="N578" i="3"/>
  <c r="J578" i="3"/>
  <c r="G578" i="3"/>
  <c r="Q578" i="3"/>
  <c r="H682" i="3"/>
  <c r="G682" i="3"/>
  <c r="L682" i="3"/>
  <c r="K682" i="3"/>
  <c r="M682" i="3"/>
  <c r="P682" i="3"/>
  <c r="N682" i="3"/>
  <c r="I682" i="3"/>
  <c r="J682" i="3"/>
  <c r="F682" i="3"/>
  <c r="V682" i="3"/>
  <c r="Q682" i="3"/>
  <c r="P880" i="3"/>
  <c r="N880" i="3"/>
  <c r="J880" i="3"/>
  <c r="H880" i="3"/>
  <c r="V880" i="3"/>
  <c r="G880" i="3"/>
  <c r="I880" i="3"/>
  <c r="M880" i="3"/>
  <c r="F880" i="3"/>
  <c r="L880" i="3"/>
  <c r="Q880" i="3"/>
  <c r="K880" i="3"/>
  <c r="K643" i="3"/>
  <c r="R643" i="3"/>
  <c r="S643" i="3" s="1"/>
  <c r="G643" i="3"/>
  <c r="L643" i="3"/>
  <c r="N643" i="3"/>
  <c r="I643" i="3"/>
  <c r="F643" i="3"/>
  <c r="P643" i="3"/>
  <c r="H643" i="3"/>
  <c r="V643" i="3"/>
  <c r="Q643" i="3"/>
  <c r="M643" i="3"/>
  <c r="J643" i="3"/>
  <c r="N560" i="3"/>
  <c r="V560" i="3"/>
  <c r="L560" i="3"/>
  <c r="I560" i="3"/>
  <c r="F560" i="3"/>
  <c r="G560" i="3"/>
  <c r="Q560" i="3"/>
  <c r="J560" i="3"/>
  <c r="H560" i="3"/>
  <c r="M560" i="3"/>
  <c r="P560" i="3"/>
  <c r="K560" i="3"/>
  <c r="P640" i="3"/>
  <c r="F640" i="3"/>
  <c r="L640" i="3"/>
  <c r="K640" i="3"/>
  <c r="G640" i="3"/>
  <c r="J640" i="3"/>
  <c r="M640" i="3"/>
  <c r="Q640" i="3"/>
  <c r="I640" i="3"/>
  <c r="N640" i="3"/>
  <c r="H640" i="3"/>
  <c r="V640" i="3"/>
  <c r="V606" i="3"/>
  <c r="N606" i="3"/>
  <c r="H606" i="3"/>
  <c r="J606" i="3"/>
  <c r="G606" i="3"/>
  <c r="I606" i="3"/>
  <c r="L606" i="3"/>
  <c r="Q606" i="3"/>
  <c r="P606" i="3"/>
  <c r="M606" i="3"/>
  <c r="K606" i="3"/>
  <c r="F606" i="3"/>
  <c r="F594" i="3"/>
  <c r="M594" i="3"/>
  <c r="L594" i="3"/>
  <c r="J594" i="3"/>
  <c r="K594" i="3"/>
  <c r="P594" i="3"/>
  <c r="V594" i="3"/>
  <c r="I594" i="3"/>
  <c r="H594" i="3"/>
  <c r="N594" i="3"/>
  <c r="G594" i="3"/>
  <c r="Q594" i="3"/>
  <c r="V955" i="3"/>
  <c r="N955" i="3"/>
  <c r="H955" i="3"/>
  <c r="R955" i="3"/>
  <c r="S955" i="3" s="1"/>
  <c r="P955" i="3"/>
  <c r="M955" i="3"/>
  <c r="L955" i="3"/>
  <c r="F955" i="3"/>
  <c r="K955" i="3"/>
  <c r="G955" i="3"/>
  <c r="I955" i="3"/>
  <c r="J955" i="3"/>
  <c r="Q955" i="3"/>
  <c r="G818" i="3"/>
  <c r="F818" i="3"/>
  <c r="I818" i="3"/>
  <c r="M818" i="3"/>
  <c r="K818" i="3"/>
  <c r="H818" i="3"/>
  <c r="N818" i="3"/>
  <c r="J818" i="3"/>
  <c r="Q818" i="3"/>
  <c r="V818" i="3"/>
  <c r="L818" i="3"/>
  <c r="P818" i="3"/>
  <c r="M673" i="3"/>
  <c r="V673" i="3"/>
  <c r="F673" i="3"/>
  <c r="R673" i="3"/>
  <c r="S673" i="3" s="1"/>
  <c r="Q673" i="3"/>
  <c r="I673" i="3"/>
  <c r="H673" i="3"/>
  <c r="P673" i="3"/>
  <c r="J673" i="3"/>
  <c r="K673" i="3"/>
  <c r="L673" i="3"/>
  <c r="G673" i="3"/>
  <c r="N673" i="3"/>
  <c r="F407" i="3"/>
  <c r="J407" i="3"/>
  <c r="H407" i="3"/>
  <c r="G407" i="3"/>
  <c r="Q407" i="3"/>
  <c r="I407" i="3"/>
  <c r="M407" i="3"/>
  <c r="P407" i="3"/>
  <c r="V407" i="3"/>
  <c r="K407" i="3"/>
  <c r="O407" i="3"/>
  <c r="R407" i="3"/>
  <c r="S407" i="3" s="1"/>
  <c r="N407" i="3"/>
  <c r="L407" i="3"/>
  <c r="F596" i="3"/>
  <c r="P596" i="3"/>
  <c r="K596" i="3"/>
  <c r="J596" i="3"/>
  <c r="M596" i="3"/>
  <c r="L596" i="3"/>
  <c r="N596" i="3"/>
  <c r="V596" i="3"/>
  <c r="G596" i="3"/>
  <c r="Q596" i="3"/>
  <c r="I596" i="3"/>
  <c r="H596" i="3"/>
  <c r="N595" i="3"/>
  <c r="G595" i="3"/>
  <c r="F595" i="3"/>
  <c r="M595" i="3"/>
  <c r="Q595" i="3"/>
  <c r="H595" i="3"/>
  <c r="K595" i="3"/>
  <c r="V595" i="3"/>
  <c r="P595" i="3"/>
  <c r="J595" i="3"/>
  <c r="L595" i="3"/>
  <c r="I595" i="3"/>
  <c r="R595" i="3"/>
  <c r="S595" i="3" s="1"/>
  <c r="G491" i="3"/>
  <c r="N491" i="3"/>
  <c r="L491" i="3"/>
  <c r="P491" i="3"/>
  <c r="M491" i="3"/>
  <c r="F491" i="3"/>
  <c r="H491" i="3"/>
  <c r="R491" i="3"/>
  <c r="S491" i="3" s="1"/>
  <c r="Q491" i="3"/>
  <c r="V491" i="3"/>
  <c r="J491" i="3"/>
  <c r="I491" i="3"/>
  <c r="K491" i="3"/>
  <c r="J913" i="3"/>
  <c r="L913" i="3"/>
  <c r="R913" i="3"/>
  <c r="S913" i="3" s="1"/>
  <c r="G913" i="3"/>
  <c r="N913" i="3"/>
  <c r="F913" i="3"/>
  <c r="M913" i="3"/>
  <c r="I913" i="3"/>
  <c r="P913" i="3"/>
  <c r="V913" i="3"/>
  <c r="H913" i="3"/>
  <c r="K913" i="3"/>
  <c r="Q913" i="3"/>
  <c r="J748" i="3"/>
  <c r="F748" i="3"/>
  <c r="Q748" i="3"/>
  <c r="G748" i="3"/>
  <c r="H748" i="3"/>
  <c r="K748" i="3"/>
  <c r="N748" i="3"/>
  <c r="P748" i="3"/>
  <c r="I748" i="3"/>
  <c r="M748" i="3"/>
  <c r="L748" i="3"/>
  <c r="V748" i="3"/>
  <c r="N850" i="3"/>
  <c r="M850" i="3"/>
  <c r="F850" i="3"/>
  <c r="P850" i="3"/>
  <c r="K850" i="3"/>
  <c r="J850" i="3"/>
  <c r="L850" i="3"/>
  <c r="V850" i="3"/>
  <c r="Q850" i="3"/>
  <c r="I850" i="3"/>
  <c r="H850" i="3"/>
  <c r="G850" i="3"/>
  <c r="G600" i="3"/>
  <c r="I600" i="3"/>
  <c r="V600" i="3"/>
  <c r="K600" i="3"/>
  <c r="M600" i="3"/>
  <c r="F600" i="3"/>
  <c r="L600" i="3"/>
  <c r="P600" i="3"/>
  <c r="Q600" i="3"/>
  <c r="H600" i="3"/>
  <c r="J600" i="3"/>
  <c r="N600" i="3"/>
  <c r="M836" i="3"/>
  <c r="I836" i="3"/>
  <c r="G836" i="3"/>
  <c r="Q836" i="3"/>
  <c r="H836" i="3"/>
  <c r="N836" i="3"/>
  <c r="V836" i="3"/>
  <c r="F836" i="3"/>
  <c r="L836" i="3"/>
  <c r="J836" i="3"/>
  <c r="P836" i="3"/>
  <c r="K836" i="3"/>
  <c r="L472" i="3"/>
  <c r="K472" i="3"/>
  <c r="H472" i="3"/>
  <c r="I472" i="3"/>
  <c r="V472" i="3"/>
  <c r="J472" i="3"/>
  <c r="N472" i="3"/>
  <c r="M472" i="3"/>
  <c r="G472" i="3"/>
  <c r="P472" i="3"/>
  <c r="F472" i="3"/>
  <c r="Q472" i="3"/>
  <c r="I626" i="3"/>
  <c r="J626" i="3"/>
  <c r="K626" i="3"/>
  <c r="V626" i="3"/>
  <c r="N626" i="3"/>
  <c r="L626" i="3"/>
  <c r="H626" i="3"/>
  <c r="P626" i="3"/>
  <c r="M626" i="3"/>
  <c r="F626" i="3"/>
  <c r="Q626" i="3"/>
  <c r="G626" i="3"/>
  <c r="J943" i="3"/>
  <c r="G943" i="3"/>
  <c r="M943" i="3"/>
  <c r="H943" i="3"/>
  <c r="P943" i="3"/>
  <c r="R943" i="3"/>
  <c r="S943" i="3" s="1"/>
  <c r="K943" i="3"/>
  <c r="L943" i="3"/>
  <c r="V943" i="3"/>
  <c r="Q943" i="3"/>
  <c r="I943" i="3"/>
  <c r="F943" i="3"/>
  <c r="N943" i="3"/>
  <c r="K493" i="3"/>
  <c r="L493" i="3"/>
  <c r="I493" i="3"/>
  <c r="P493" i="3"/>
  <c r="J493" i="3"/>
  <c r="H493" i="3"/>
  <c r="M493" i="3"/>
  <c r="F493" i="3"/>
  <c r="V493" i="3"/>
  <c r="Q493" i="3"/>
  <c r="N493" i="3"/>
  <c r="G493" i="3"/>
  <c r="R493" i="3"/>
  <c r="S493" i="3" s="1"/>
  <c r="N555" i="3"/>
  <c r="M555" i="3"/>
  <c r="L555" i="3"/>
  <c r="G555" i="3"/>
  <c r="P555" i="3"/>
  <c r="J555" i="3"/>
  <c r="H555" i="3"/>
  <c r="F555" i="3"/>
  <c r="V555" i="3"/>
  <c r="R555" i="3"/>
  <c r="S555" i="3" s="1"/>
  <c r="K555" i="3"/>
  <c r="Q555" i="3"/>
  <c r="I555" i="3"/>
  <c r="K737" i="3"/>
  <c r="L737" i="3"/>
  <c r="G737" i="3"/>
  <c r="R737" i="3"/>
  <c r="S737" i="3" s="1"/>
  <c r="V737" i="3"/>
  <c r="Q737" i="3"/>
  <c r="M737" i="3"/>
  <c r="N737" i="3"/>
  <c r="H737" i="3"/>
  <c r="J737" i="3"/>
  <c r="I737" i="3"/>
  <c r="P737" i="3"/>
  <c r="F737" i="3"/>
  <c r="L450" i="3"/>
  <c r="K450" i="3"/>
  <c r="H450" i="3"/>
  <c r="I450" i="3"/>
  <c r="F450" i="3"/>
  <c r="G450" i="3"/>
  <c r="V450" i="3"/>
  <c r="Q450" i="3"/>
  <c r="P450" i="3"/>
  <c r="M450" i="3"/>
  <c r="N450" i="3"/>
  <c r="J450" i="3"/>
  <c r="G839" i="3"/>
  <c r="R839" i="3"/>
  <c r="S839" i="3" s="1"/>
  <c r="Q839" i="3"/>
  <c r="N839" i="3"/>
  <c r="J839" i="3"/>
  <c r="V839" i="3"/>
  <c r="K839" i="3"/>
  <c r="L839" i="3"/>
  <c r="P839" i="3"/>
  <c r="F839" i="3"/>
  <c r="H839" i="3"/>
  <c r="M839" i="3"/>
  <c r="I839" i="3"/>
  <c r="M709" i="3"/>
  <c r="N709" i="3"/>
  <c r="I709" i="3"/>
  <c r="P709" i="3"/>
  <c r="K709" i="3"/>
  <c r="Q709" i="3"/>
  <c r="H709" i="3"/>
  <c r="F709" i="3"/>
  <c r="V709" i="3"/>
  <c r="J709" i="3"/>
  <c r="R709" i="3"/>
  <c r="S709" i="3" s="1"/>
  <c r="L709" i="3"/>
  <c r="G709" i="3"/>
  <c r="J452" i="3"/>
  <c r="L452" i="3"/>
  <c r="K452" i="3"/>
  <c r="P452" i="3"/>
  <c r="G452" i="3"/>
  <c r="Q452" i="3"/>
  <c r="H452" i="3"/>
  <c r="V452" i="3"/>
  <c r="I452" i="3"/>
  <c r="N452" i="3"/>
  <c r="M452" i="3"/>
  <c r="F452" i="3"/>
  <c r="P841" i="3"/>
  <c r="I841" i="3"/>
  <c r="R841" i="3"/>
  <c r="S841" i="3" s="1"/>
  <c r="Q841" i="3"/>
  <c r="K841" i="3"/>
  <c r="F841" i="3"/>
  <c r="J841" i="3"/>
  <c r="G841" i="3"/>
  <c r="M841" i="3"/>
  <c r="N841" i="3"/>
  <c r="L841" i="3"/>
  <c r="V841" i="3"/>
  <c r="H841" i="3"/>
  <c r="F907" i="3"/>
  <c r="L907" i="3"/>
  <c r="M907" i="3"/>
  <c r="K907" i="3"/>
  <c r="R907" i="3"/>
  <c r="S907" i="3" s="1"/>
  <c r="I907" i="3"/>
  <c r="J907" i="3"/>
  <c r="H907" i="3"/>
  <c r="Q907" i="3"/>
  <c r="P907" i="3"/>
  <c r="N907" i="3"/>
  <c r="V907" i="3"/>
  <c r="G907" i="3"/>
  <c r="M465" i="3"/>
  <c r="K465" i="3"/>
  <c r="N465" i="3"/>
  <c r="R465" i="3"/>
  <c r="S465" i="3" s="1"/>
  <c r="L465" i="3"/>
  <c r="Q465" i="3"/>
  <c r="V465" i="3"/>
  <c r="P465" i="3"/>
  <c r="F465" i="3"/>
  <c r="H465" i="3"/>
  <c r="I465" i="3"/>
  <c r="J465" i="3"/>
  <c r="G465" i="3"/>
  <c r="H575" i="3"/>
  <c r="L575" i="3"/>
  <c r="F575" i="3"/>
  <c r="R575" i="3"/>
  <c r="S575" i="3" s="1"/>
  <c r="I575" i="3"/>
  <c r="P575" i="3"/>
  <c r="J575" i="3"/>
  <c r="V575" i="3"/>
  <c r="Q575" i="3"/>
  <c r="N575" i="3"/>
  <c r="K575" i="3"/>
  <c r="G575" i="3"/>
  <c r="M575" i="3"/>
  <c r="N644" i="3"/>
  <c r="M644" i="3"/>
  <c r="Q644" i="3"/>
  <c r="G644" i="3"/>
  <c r="H644" i="3"/>
  <c r="L644" i="3"/>
  <c r="I644" i="3"/>
  <c r="V644" i="3"/>
  <c r="F644" i="3"/>
  <c r="K644" i="3"/>
  <c r="J644" i="3"/>
  <c r="P644" i="3"/>
  <c r="V997" i="3"/>
  <c r="R997" i="3"/>
  <c r="S997" i="3" s="1"/>
  <c r="I997" i="3"/>
  <c r="N997" i="3"/>
  <c r="P997" i="3"/>
  <c r="G997" i="3"/>
  <c r="H997" i="3"/>
  <c r="F997" i="3"/>
  <c r="K997" i="3"/>
  <c r="L997" i="3"/>
  <c r="J997" i="3"/>
  <c r="Q997" i="3"/>
  <c r="M997" i="3"/>
  <c r="P657" i="3"/>
  <c r="F657" i="3"/>
  <c r="G992" i="3"/>
  <c r="Q992" i="3"/>
  <c r="P992" i="3"/>
  <c r="H992" i="3"/>
  <c r="I992" i="3"/>
  <c r="M992" i="3"/>
  <c r="N992" i="3"/>
  <c r="J992" i="3"/>
  <c r="F992" i="3"/>
  <c r="K992" i="3"/>
  <c r="L992" i="3"/>
  <c r="V992" i="3"/>
  <c r="K977" i="3"/>
  <c r="R977" i="3"/>
  <c r="S977" i="3" s="1"/>
  <c r="I977" i="3"/>
  <c r="H977" i="3"/>
  <c r="P977" i="3"/>
  <c r="G977" i="3"/>
  <c r="M977" i="3"/>
  <c r="J977" i="3"/>
  <c r="F977" i="3"/>
  <c r="Q977" i="3"/>
  <c r="N977" i="3"/>
  <c r="L977" i="3"/>
  <c r="V977" i="3"/>
  <c r="P743" i="3"/>
  <c r="R743" i="3"/>
  <c r="S743" i="3" s="1"/>
  <c r="N743" i="3"/>
  <c r="V743" i="3"/>
  <c r="J743" i="3"/>
  <c r="M743" i="3"/>
  <c r="G743" i="3"/>
  <c r="I743" i="3"/>
  <c r="Q743" i="3"/>
  <c r="H743" i="3"/>
  <c r="L743" i="3"/>
  <c r="F743" i="3"/>
  <c r="K743" i="3"/>
  <c r="P503" i="3"/>
  <c r="I503" i="3"/>
  <c r="G503" i="3"/>
  <c r="Q503" i="3"/>
  <c r="R503" i="3"/>
  <c r="S503" i="3" s="1"/>
  <c r="K503" i="3"/>
  <c r="V503" i="3"/>
  <c r="J503" i="3"/>
  <c r="H503" i="3"/>
  <c r="F503" i="3"/>
  <c r="L503" i="3"/>
  <c r="N503" i="3"/>
  <c r="M503" i="3"/>
  <c r="I666" i="3"/>
  <c r="G666" i="3"/>
  <c r="K666" i="3"/>
  <c r="N666" i="3"/>
  <c r="L666" i="3"/>
  <c r="M666" i="3"/>
  <c r="Q666" i="3"/>
  <c r="F666" i="3"/>
  <c r="V666" i="3"/>
  <c r="P666" i="3"/>
  <c r="H666" i="3"/>
  <c r="J666" i="3"/>
  <c r="F715" i="3"/>
  <c r="P523" i="3"/>
  <c r="Q523" i="3"/>
  <c r="K523" i="3"/>
  <c r="M523" i="3"/>
  <c r="R523" i="3"/>
  <c r="S523" i="3" s="1"/>
  <c r="H523" i="3"/>
  <c r="L523" i="3"/>
  <c r="J523" i="3"/>
  <c r="F523" i="3"/>
  <c r="V523" i="3"/>
  <c r="I523" i="3"/>
  <c r="N523" i="3"/>
  <c r="G523" i="3"/>
  <c r="K830" i="3"/>
  <c r="H830" i="3"/>
  <c r="Q830" i="3"/>
  <c r="V830" i="3"/>
  <c r="P830" i="3"/>
  <c r="J830" i="3"/>
  <c r="I830" i="3"/>
  <c r="L830" i="3"/>
  <c r="F830" i="3"/>
  <c r="G830" i="3"/>
  <c r="N830" i="3"/>
  <c r="M830" i="3"/>
  <c r="L847" i="3"/>
  <c r="G847" i="3"/>
  <c r="K847" i="3"/>
  <c r="J847" i="3"/>
  <c r="I847" i="3"/>
  <c r="V847" i="3"/>
  <c r="H847" i="3"/>
  <c r="M847" i="3"/>
  <c r="P847" i="3"/>
  <c r="Q847" i="3"/>
  <c r="N847" i="3"/>
  <c r="F847" i="3"/>
  <c r="R847" i="3"/>
  <c r="S847" i="3" s="1"/>
  <c r="V797" i="3"/>
  <c r="H962" i="3"/>
  <c r="K499" i="3"/>
  <c r="I499" i="3"/>
  <c r="N499" i="3"/>
  <c r="J499" i="3"/>
  <c r="R499" i="3"/>
  <c r="S499" i="3" s="1"/>
  <c r="H499" i="3"/>
  <c r="F499" i="3"/>
  <c r="M499" i="3"/>
  <c r="P499" i="3"/>
  <c r="L499" i="3"/>
  <c r="V499" i="3"/>
  <c r="Q499" i="3"/>
  <c r="G499" i="3"/>
  <c r="I620" i="3"/>
  <c r="H620" i="3"/>
  <c r="K620" i="3"/>
  <c r="G620" i="3"/>
  <c r="P620" i="3"/>
  <c r="J620" i="3"/>
  <c r="V620" i="3"/>
  <c r="N620" i="3"/>
  <c r="M620" i="3"/>
  <c r="Q620" i="3"/>
  <c r="L620" i="3"/>
  <c r="F620" i="3"/>
  <c r="J733" i="3"/>
  <c r="H733" i="3"/>
  <c r="L733" i="3"/>
  <c r="M733" i="3"/>
  <c r="K733" i="3"/>
  <c r="N733" i="3"/>
  <c r="V733" i="3"/>
  <c r="P733" i="3"/>
  <c r="F733" i="3"/>
  <c r="G733" i="3"/>
  <c r="R733" i="3"/>
  <c r="S733" i="3" s="1"/>
  <c r="I733" i="3"/>
  <c r="Q733" i="3"/>
  <c r="N215" i="3"/>
  <c r="H215" i="3"/>
  <c r="K215" i="3"/>
  <c r="J215" i="3"/>
  <c r="Q215" i="3"/>
  <c r="M215" i="3"/>
  <c r="R215" i="3"/>
  <c r="S215" i="3" s="1"/>
  <c r="L215" i="3"/>
  <c r="F215" i="3"/>
  <c r="V215" i="3"/>
  <c r="G215" i="3"/>
  <c r="P215" i="3"/>
  <c r="O215" i="3"/>
  <c r="I215" i="3"/>
  <c r="P227" i="3"/>
  <c r="M227" i="3"/>
  <c r="K227" i="3"/>
  <c r="V227" i="3"/>
  <c r="O227" i="3"/>
  <c r="L227" i="3"/>
  <c r="N227" i="3"/>
  <c r="R227" i="3"/>
  <c r="S227" i="3" s="1"/>
  <c r="F227" i="3"/>
  <c r="I227" i="3"/>
  <c r="H227" i="3"/>
  <c r="Q227" i="3"/>
  <c r="J227" i="3"/>
  <c r="G227" i="3"/>
  <c r="L213" i="3"/>
  <c r="O213" i="3"/>
  <c r="V213" i="3"/>
  <c r="P213" i="3"/>
  <c r="I213" i="3"/>
  <c r="F213" i="3"/>
  <c r="M213" i="3"/>
  <c r="G213" i="3"/>
  <c r="H213" i="3"/>
  <c r="J213" i="3"/>
  <c r="N213" i="3"/>
  <c r="R213" i="3"/>
  <c r="S213" i="3" s="1"/>
  <c r="Q213" i="3"/>
  <c r="K213" i="3"/>
  <c r="L206" i="3"/>
  <c r="Q206" i="3"/>
  <c r="M206" i="3"/>
  <c r="N206" i="3"/>
  <c r="O206" i="3"/>
  <c r="G206" i="3"/>
  <c r="I206" i="3"/>
  <c r="J206" i="3"/>
  <c r="V206" i="3"/>
  <c r="K206" i="3"/>
  <c r="F206" i="3"/>
  <c r="P206" i="3"/>
  <c r="H206" i="3"/>
  <c r="H237" i="3"/>
  <c r="P222" i="3"/>
  <c r="I222" i="3"/>
  <c r="L222" i="3"/>
  <c r="O222" i="3"/>
  <c r="Q222" i="3"/>
  <c r="H222" i="3"/>
  <c r="V222" i="3"/>
  <c r="M222" i="3"/>
  <c r="F222" i="3"/>
  <c r="N222" i="3"/>
  <c r="K222" i="3"/>
  <c r="G222" i="3"/>
  <c r="J222" i="3"/>
  <c r="O230" i="3"/>
  <c r="P230" i="3"/>
  <c r="H230" i="3"/>
  <c r="F230" i="3"/>
  <c r="V230" i="3"/>
  <c r="L230" i="3"/>
  <c r="Q230" i="3"/>
  <c r="M230" i="3"/>
  <c r="I230" i="3"/>
  <c r="N230" i="3"/>
  <c r="K230" i="3"/>
  <c r="J230" i="3"/>
  <c r="G230" i="3"/>
  <c r="L211" i="3"/>
  <c r="H211" i="3"/>
  <c r="G211" i="3"/>
  <c r="F211" i="3"/>
  <c r="R211" i="3"/>
  <c r="S211" i="3" s="1"/>
  <c r="M211" i="3"/>
  <c r="I211" i="3"/>
  <c r="K211" i="3"/>
  <c r="O211" i="3"/>
  <c r="V211" i="3"/>
  <c r="N211" i="3"/>
  <c r="Q211" i="3"/>
  <c r="P211" i="3"/>
  <c r="J211" i="3"/>
  <c r="I241" i="3"/>
  <c r="J241" i="3"/>
  <c r="M241" i="3"/>
  <c r="O241" i="3"/>
  <c r="Q241" i="3"/>
  <c r="G241" i="3"/>
  <c r="N241" i="3"/>
  <c r="H241" i="3"/>
  <c r="F241" i="3"/>
  <c r="L241" i="3"/>
  <c r="P241" i="3"/>
  <c r="V241" i="3"/>
  <c r="R241" i="3"/>
  <c r="S241" i="3" s="1"/>
  <c r="K241" i="3"/>
  <c r="N208" i="3"/>
  <c r="K208" i="3"/>
  <c r="G208" i="3"/>
  <c r="F208" i="3"/>
  <c r="O208" i="3"/>
  <c r="M208" i="3"/>
  <c r="L208" i="3"/>
  <c r="I208" i="3"/>
  <c r="Q208" i="3"/>
  <c r="J208" i="3"/>
  <c r="H208" i="3"/>
  <c r="P208" i="3"/>
  <c r="V208" i="3"/>
  <c r="O231" i="3"/>
  <c r="K231" i="3"/>
  <c r="I231" i="3"/>
  <c r="N231" i="3"/>
  <c r="P231" i="3"/>
  <c r="G231" i="3"/>
  <c r="M231" i="3"/>
  <c r="V231" i="3"/>
  <c r="H231" i="3"/>
  <c r="Q231" i="3"/>
  <c r="J231" i="3"/>
  <c r="L231" i="3"/>
  <c r="F231" i="3"/>
  <c r="R231" i="3"/>
  <c r="S231" i="3" s="1"/>
  <c r="V967" i="3"/>
  <c r="K967" i="3"/>
  <c r="R967" i="3"/>
  <c r="S967" i="3" s="1"/>
  <c r="M967" i="3"/>
  <c r="Q967" i="3"/>
  <c r="P967" i="3"/>
  <c r="J967" i="3"/>
  <c r="N967" i="3"/>
  <c r="G967" i="3"/>
  <c r="F967" i="3"/>
  <c r="I967" i="3"/>
  <c r="L967" i="3"/>
  <c r="H967" i="3"/>
  <c r="G439" i="3"/>
  <c r="K439" i="3"/>
  <c r="Q439" i="3"/>
  <c r="I439" i="3"/>
  <c r="R439" i="3"/>
  <c r="S439" i="3" s="1"/>
  <c r="H439" i="3"/>
  <c r="F439" i="3"/>
  <c r="P439" i="3"/>
  <c r="N439" i="3"/>
  <c r="J439" i="3"/>
  <c r="M439" i="3"/>
  <c r="L439" i="3"/>
  <c r="V439" i="3"/>
  <c r="L858" i="3"/>
  <c r="G858" i="3"/>
  <c r="K858" i="3"/>
  <c r="F858" i="3"/>
  <c r="I858" i="3"/>
  <c r="P858" i="3"/>
  <c r="V858" i="3"/>
  <c r="N858" i="3"/>
  <c r="Q858" i="3"/>
  <c r="H858" i="3"/>
  <c r="M858" i="3"/>
  <c r="J858" i="3"/>
  <c r="F442" i="3"/>
  <c r="J442" i="3"/>
  <c r="G442" i="3"/>
  <c r="K442" i="3"/>
  <c r="I442" i="3"/>
  <c r="H442" i="3"/>
  <c r="Q442" i="3"/>
  <c r="L442" i="3"/>
  <c r="P442" i="3"/>
  <c r="M442" i="3"/>
  <c r="N442" i="3"/>
  <c r="V442" i="3"/>
  <c r="K898" i="3"/>
  <c r="P898" i="3"/>
  <c r="G898" i="3"/>
  <c r="Q898" i="3"/>
  <c r="I898" i="3"/>
  <c r="F898" i="3"/>
  <c r="L898" i="3"/>
  <c r="J898" i="3"/>
  <c r="M898" i="3"/>
  <c r="N898" i="3"/>
  <c r="H898" i="3"/>
  <c r="V898" i="3"/>
  <c r="F946" i="3"/>
  <c r="I946" i="3"/>
  <c r="V946" i="3"/>
  <c r="N946" i="3"/>
  <c r="Q946" i="3"/>
  <c r="P946" i="3"/>
  <c r="G946" i="3"/>
  <c r="M946" i="3"/>
  <c r="J946" i="3"/>
  <c r="H946" i="3"/>
  <c r="K946" i="3"/>
  <c r="L946" i="3"/>
  <c r="Q952" i="3"/>
  <c r="H952" i="3"/>
  <c r="L952" i="3"/>
  <c r="G952" i="3"/>
  <c r="P952" i="3"/>
  <c r="K952" i="3"/>
  <c r="F952" i="3"/>
  <c r="N952" i="3"/>
  <c r="V952" i="3"/>
  <c r="M952" i="3"/>
  <c r="J952" i="3"/>
  <c r="I952" i="3"/>
  <c r="V958" i="3"/>
  <c r="M958" i="3"/>
  <c r="N958" i="3"/>
  <c r="Q958" i="3"/>
  <c r="P958" i="3"/>
  <c r="K958" i="3"/>
  <c r="J958" i="3"/>
  <c r="F958" i="3"/>
  <c r="G958" i="3"/>
  <c r="H958" i="3"/>
  <c r="L958" i="3"/>
  <c r="I958" i="3"/>
  <c r="K824" i="3"/>
  <c r="F824" i="3"/>
  <c r="M824" i="3"/>
  <c r="L824" i="3"/>
  <c r="N824" i="3"/>
  <c r="H824" i="3"/>
  <c r="J824" i="3"/>
  <c r="G824" i="3"/>
  <c r="P824" i="3"/>
  <c r="Q824" i="3"/>
  <c r="I824" i="3"/>
  <c r="V824" i="3"/>
  <c r="L413" i="3"/>
  <c r="R413" i="3"/>
  <c r="S413" i="3" s="1"/>
  <c r="H413" i="3"/>
  <c r="J413" i="3"/>
  <c r="N413" i="3"/>
  <c r="V413" i="3"/>
  <c r="F413" i="3"/>
  <c r="I413" i="3"/>
  <c r="Q413" i="3"/>
  <c r="M413" i="3"/>
  <c r="P413" i="3"/>
  <c r="K413" i="3"/>
  <c r="G413" i="3"/>
  <c r="Q815" i="3"/>
  <c r="F815" i="3"/>
  <c r="I815" i="3"/>
  <c r="H815" i="3"/>
  <c r="M815" i="3"/>
  <c r="V815" i="3"/>
  <c r="K815" i="3"/>
  <c r="P815" i="3"/>
  <c r="R815" i="3"/>
  <c r="S815" i="3" s="1"/>
  <c r="J815" i="3"/>
  <c r="L815" i="3"/>
  <c r="G815" i="3"/>
  <c r="N815" i="3"/>
  <c r="G533" i="3"/>
  <c r="F533" i="3"/>
  <c r="V533" i="3"/>
  <c r="J533" i="3"/>
  <c r="M533" i="3"/>
  <c r="K533" i="3"/>
  <c r="R533" i="3"/>
  <c r="S533" i="3" s="1"/>
  <c r="P533" i="3"/>
  <c r="H533" i="3"/>
  <c r="I533" i="3"/>
  <c r="N533" i="3"/>
  <c r="Q533" i="3"/>
  <c r="L533" i="3"/>
  <c r="H853" i="3"/>
  <c r="M853" i="3"/>
  <c r="K853" i="3"/>
  <c r="V853" i="3"/>
  <c r="G853" i="3"/>
  <c r="J853" i="3"/>
  <c r="L853" i="3"/>
  <c r="R853" i="3"/>
  <c r="S853" i="3" s="1"/>
  <c r="I853" i="3"/>
  <c r="Q853" i="3"/>
  <c r="P853" i="3"/>
  <c r="N853" i="3"/>
  <c r="F853" i="3"/>
  <c r="V998" i="3"/>
  <c r="H998" i="3"/>
  <c r="I998" i="3"/>
  <c r="Q998" i="3"/>
  <c r="K998" i="3"/>
  <c r="P998" i="3"/>
  <c r="J998" i="3"/>
  <c r="L998" i="3"/>
  <c r="F998" i="3"/>
  <c r="M998" i="3"/>
  <c r="N998" i="3"/>
  <c r="G998" i="3"/>
  <c r="P677" i="3"/>
  <c r="J677" i="3"/>
  <c r="L677" i="3"/>
  <c r="N677" i="3"/>
  <c r="V677" i="3"/>
  <c r="R677" i="3"/>
  <c r="S677" i="3" s="1"/>
  <c r="F677" i="3"/>
  <c r="M677" i="3"/>
  <c r="I677" i="3"/>
  <c r="H677" i="3"/>
  <c r="K677" i="3"/>
  <c r="Q677" i="3"/>
  <c r="G677" i="3"/>
  <c r="J961" i="3"/>
  <c r="V961" i="3"/>
  <c r="K961" i="3"/>
  <c r="F961" i="3"/>
  <c r="G961" i="3"/>
  <c r="I961" i="3"/>
  <c r="P961" i="3"/>
  <c r="H961" i="3"/>
  <c r="R961" i="3"/>
  <c r="S961" i="3" s="1"/>
  <c r="Q961" i="3"/>
  <c r="L961" i="3"/>
  <c r="N961" i="3"/>
  <c r="M961" i="3"/>
  <c r="Q765" i="3"/>
  <c r="R765" i="3"/>
  <c r="S765" i="3" s="1"/>
  <c r="J765" i="3"/>
  <c r="N765" i="3"/>
  <c r="V765" i="3"/>
  <c r="L765" i="3"/>
  <c r="K765" i="3"/>
  <c r="H765" i="3"/>
  <c r="I765" i="3"/>
  <c r="M765" i="3"/>
  <c r="G765" i="3"/>
  <c r="F765" i="3"/>
  <c r="P765" i="3"/>
  <c r="F871" i="3"/>
  <c r="R871" i="3"/>
  <c r="S871" i="3" s="1"/>
  <c r="P871" i="3"/>
  <c r="V871" i="3"/>
  <c r="Q871" i="3"/>
  <c r="M871" i="3"/>
  <c r="I871" i="3"/>
  <c r="J871" i="3"/>
  <c r="G871" i="3"/>
  <c r="H871" i="3"/>
  <c r="L871" i="3"/>
  <c r="K871" i="3"/>
  <c r="N871" i="3"/>
  <c r="H917" i="3"/>
  <c r="P917" i="3"/>
  <c r="M917" i="3"/>
  <c r="R917" i="3"/>
  <c r="S917" i="3" s="1"/>
  <c r="I917" i="3"/>
  <c r="K917" i="3"/>
  <c r="L917" i="3"/>
  <c r="F917" i="3"/>
  <c r="Q917" i="3"/>
  <c r="N917" i="3"/>
  <c r="J917" i="3"/>
  <c r="V917" i="3"/>
  <c r="G917" i="3"/>
  <c r="H464" i="3"/>
  <c r="V464" i="3"/>
  <c r="L464" i="3"/>
  <c r="K464" i="3"/>
  <c r="J464" i="3"/>
  <c r="N464" i="3"/>
  <c r="Q464" i="3"/>
  <c r="G464" i="3"/>
  <c r="P464" i="3"/>
  <c r="I464" i="3"/>
  <c r="F464" i="3"/>
  <c r="M464" i="3"/>
  <c r="H924" i="3"/>
  <c r="K924" i="3"/>
  <c r="P924" i="3"/>
  <c r="M924" i="3"/>
  <c r="J924" i="3"/>
  <c r="N924" i="3"/>
  <c r="L924" i="3"/>
  <c r="I924" i="3"/>
  <c r="Q924" i="3"/>
  <c r="F924" i="3"/>
  <c r="G924" i="3"/>
  <c r="V924" i="3"/>
  <c r="I501" i="3"/>
  <c r="K501" i="3"/>
  <c r="N501" i="3"/>
  <c r="Q501" i="3"/>
  <c r="P501" i="3"/>
  <c r="F501" i="3"/>
  <c r="H501" i="3"/>
  <c r="J501" i="3"/>
  <c r="G501" i="3"/>
  <c r="R501" i="3"/>
  <c r="S501" i="3" s="1"/>
  <c r="V501" i="3"/>
  <c r="L501" i="3"/>
  <c r="M501" i="3"/>
  <c r="I419" i="3"/>
  <c r="N419" i="3"/>
  <c r="R419" i="3"/>
  <c r="S419" i="3" s="1"/>
  <c r="M419" i="3"/>
  <c r="J419" i="3"/>
  <c r="V419" i="3"/>
  <c r="P419" i="3"/>
  <c r="F419" i="3"/>
  <c r="L419" i="3"/>
  <c r="Q419" i="3"/>
  <c r="G419" i="3"/>
  <c r="K419" i="3"/>
  <c r="H419" i="3"/>
  <c r="F779" i="3"/>
  <c r="R779" i="3"/>
  <c r="S779" i="3" s="1"/>
  <c r="Q779" i="3"/>
  <c r="N779" i="3"/>
  <c r="P779" i="3"/>
  <c r="I779" i="3"/>
  <c r="H779" i="3"/>
  <c r="V779" i="3"/>
  <c r="J779" i="3"/>
  <c r="K779" i="3"/>
  <c r="G779" i="3"/>
  <c r="M779" i="3"/>
  <c r="L779" i="3"/>
  <c r="V422" i="3"/>
  <c r="M422" i="3"/>
  <c r="P422" i="3"/>
  <c r="Q422" i="3"/>
  <c r="N422" i="3"/>
  <c r="L422" i="3"/>
  <c r="G422" i="3"/>
  <c r="K422" i="3"/>
  <c r="F422" i="3"/>
  <c r="J422" i="3"/>
  <c r="H422" i="3"/>
  <c r="I422" i="3"/>
  <c r="Q647" i="3"/>
  <c r="R647" i="3"/>
  <c r="S647" i="3" s="1"/>
  <c r="G647" i="3"/>
  <c r="J647" i="3"/>
  <c r="V647" i="3"/>
  <c r="I647" i="3"/>
  <c r="P647" i="3"/>
  <c r="H647" i="3"/>
  <c r="L647" i="3"/>
  <c r="M647" i="3"/>
  <c r="N647" i="3"/>
  <c r="K647" i="3"/>
  <c r="F647" i="3"/>
  <c r="P784" i="3"/>
  <c r="G784" i="3"/>
  <c r="L784" i="3"/>
  <c r="J784" i="3"/>
  <c r="N784" i="3"/>
  <c r="K784" i="3"/>
  <c r="V784" i="3"/>
  <c r="Q784" i="3"/>
  <c r="H784" i="3"/>
  <c r="I784" i="3"/>
  <c r="F784" i="3"/>
  <c r="M784" i="3"/>
  <c r="G536" i="3"/>
  <c r="H536" i="3"/>
  <c r="N536" i="3"/>
  <c r="M536" i="3"/>
  <c r="V536" i="3"/>
  <c r="F536" i="3"/>
  <c r="P536" i="3"/>
  <c r="K536" i="3"/>
  <c r="Q536" i="3"/>
  <c r="I536" i="3"/>
  <c r="L536" i="3"/>
  <c r="J536" i="3"/>
  <c r="K903" i="3"/>
  <c r="P903" i="3"/>
  <c r="G903" i="3"/>
  <c r="V903" i="3"/>
  <c r="I903" i="3"/>
  <c r="R903" i="3"/>
  <c r="S903" i="3" s="1"/>
  <c r="H903" i="3"/>
  <c r="Q903" i="3"/>
  <c r="J903" i="3"/>
  <c r="L903" i="3"/>
  <c r="M903" i="3"/>
  <c r="N903" i="3"/>
  <c r="F903" i="3"/>
  <c r="R543" i="3"/>
  <c r="S543" i="3" s="1"/>
  <c r="Q543" i="3"/>
  <c r="P543" i="3"/>
  <c r="I543" i="3"/>
  <c r="L543" i="3"/>
  <c r="N543" i="3"/>
  <c r="G543" i="3"/>
  <c r="K543" i="3"/>
  <c r="V543" i="3"/>
  <c r="M543" i="3"/>
  <c r="J543" i="3"/>
  <c r="F543" i="3"/>
  <c r="H543" i="3"/>
  <c r="F478" i="3"/>
  <c r="I478" i="3"/>
  <c r="K478" i="3"/>
  <c r="G478" i="3"/>
  <c r="H478" i="3"/>
  <c r="P478" i="3"/>
  <c r="M478" i="3"/>
  <c r="J478" i="3"/>
  <c r="L478" i="3"/>
  <c r="N478" i="3"/>
  <c r="Q478" i="3"/>
  <c r="V478" i="3"/>
  <c r="I557" i="3"/>
  <c r="V557" i="3"/>
  <c r="F557" i="3"/>
  <c r="M557" i="3"/>
  <c r="P557" i="3"/>
  <c r="R557" i="3"/>
  <c r="S557" i="3" s="1"/>
  <c r="H557" i="3"/>
  <c r="J557" i="3"/>
  <c r="Q557" i="3"/>
  <c r="G557" i="3"/>
  <c r="L557" i="3"/>
  <c r="K557" i="3"/>
  <c r="N557" i="3"/>
  <c r="M680" i="3"/>
  <c r="J680" i="3"/>
  <c r="F680" i="3"/>
  <c r="N680" i="3"/>
  <c r="H680" i="3"/>
  <c r="I680" i="3"/>
  <c r="L680" i="3"/>
  <c r="V680" i="3"/>
  <c r="G680" i="3"/>
  <c r="Q680" i="3"/>
  <c r="K680" i="3"/>
  <c r="P680" i="3"/>
  <c r="G650" i="3"/>
  <c r="P650" i="3"/>
  <c r="K650" i="3"/>
  <c r="V650" i="3"/>
  <c r="I650" i="3"/>
  <c r="J650" i="3"/>
  <c r="L650" i="3"/>
  <c r="M650" i="3"/>
  <c r="F650" i="3"/>
  <c r="H650" i="3"/>
  <c r="N650" i="3"/>
  <c r="Q650" i="3"/>
  <c r="H713" i="3"/>
  <c r="I713" i="3"/>
  <c r="L713" i="3"/>
  <c r="M713" i="3"/>
  <c r="P713" i="3"/>
  <c r="V713" i="3"/>
  <c r="K713" i="3"/>
  <c r="G713" i="3"/>
  <c r="Q713" i="3"/>
  <c r="R713" i="3"/>
  <c r="S713" i="3" s="1"/>
  <c r="J713" i="3"/>
  <c r="N713" i="3"/>
  <c r="F713" i="3"/>
  <c r="M591" i="3"/>
  <c r="V591" i="3"/>
  <c r="I591" i="3"/>
  <c r="F591" i="3"/>
  <c r="H591" i="3"/>
  <c r="Q591" i="3"/>
  <c r="K591" i="3"/>
  <c r="R591" i="3"/>
  <c r="S591" i="3" s="1"/>
  <c r="J591" i="3"/>
  <c r="P591" i="3"/>
  <c r="G591" i="3"/>
  <c r="L591" i="3"/>
  <c r="N591" i="3"/>
  <c r="I507" i="3"/>
  <c r="M507" i="3"/>
  <c r="L507" i="3"/>
  <c r="R507" i="3"/>
  <c r="S507" i="3" s="1"/>
  <c r="F507" i="3"/>
  <c r="G507" i="3"/>
  <c r="V507" i="3"/>
  <c r="Q507" i="3"/>
  <c r="H507" i="3"/>
  <c r="N507" i="3"/>
  <c r="K507" i="3"/>
  <c r="J507" i="3"/>
  <c r="P507" i="3"/>
  <c r="I821" i="3"/>
  <c r="L821" i="3"/>
  <c r="M821" i="3"/>
  <c r="V821" i="3"/>
  <c r="P821" i="3"/>
  <c r="H821" i="3"/>
  <c r="F821" i="3"/>
  <c r="N821" i="3"/>
  <c r="K821" i="3"/>
  <c r="R821" i="3"/>
  <c r="S821" i="3" s="1"/>
  <c r="G821" i="3"/>
  <c r="J821" i="3"/>
  <c r="Q821" i="3"/>
  <c r="P901" i="3"/>
  <c r="Q901" i="3"/>
  <c r="R901" i="3"/>
  <c r="S901" i="3" s="1"/>
  <c r="I901" i="3"/>
  <c r="G901" i="3"/>
  <c r="V901" i="3"/>
  <c r="J901" i="3"/>
  <c r="F901" i="3"/>
  <c r="K901" i="3"/>
  <c r="L901" i="3"/>
  <c r="M901" i="3"/>
  <c r="N901" i="3"/>
  <c r="H901" i="3"/>
  <c r="K671" i="3"/>
  <c r="N671" i="3"/>
  <c r="R671" i="3"/>
  <c r="S671" i="3" s="1"/>
  <c r="Q671" i="3"/>
  <c r="P671" i="3"/>
  <c r="V671" i="3"/>
  <c r="L671" i="3"/>
  <c r="G671" i="3"/>
  <c r="M671" i="3"/>
  <c r="F671" i="3"/>
  <c r="J671" i="3"/>
  <c r="H671" i="3"/>
  <c r="I671" i="3"/>
  <c r="M716" i="3"/>
  <c r="J716" i="3"/>
  <c r="K716" i="3"/>
  <c r="Q716" i="3"/>
  <c r="H716" i="3"/>
  <c r="N716" i="3"/>
  <c r="V716" i="3"/>
  <c r="F716" i="3"/>
  <c r="P716" i="3"/>
  <c r="I716" i="3"/>
  <c r="L716" i="3"/>
  <c r="G716" i="3"/>
  <c r="P723" i="3"/>
  <c r="V723" i="3"/>
  <c r="F723" i="3"/>
  <c r="L723" i="3"/>
  <c r="K723" i="3"/>
  <c r="N723" i="3"/>
  <c r="Q723" i="3"/>
  <c r="R723" i="3"/>
  <c r="S723" i="3" s="1"/>
  <c r="H723" i="3"/>
  <c r="G723" i="3"/>
  <c r="M723" i="3"/>
  <c r="I723" i="3"/>
  <c r="J723" i="3"/>
  <c r="F983" i="3"/>
  <c r="R983" i="3"/>
  <c r="S983" i="3" s="1"/>
  <c r="Q983" i="3"/>
  <c r="K983" i="3"/>
  <c r="H983" i="3"/>
  <c r="M983" i="3"/>
  <c r="L983" i="3"/>
  <c r="P983" i="3"/>
  <c r="J983" i="3"/>
  <c r="G983" i="3"/>
  <c r="V983" i="3"/>
  <c r="N983" i="3"/>
  <c r="I983" i="3"/>
  <c r="I587" i="3"/>
  <c r="F587" i="3"/>
  <c r="G587" i="3"/>
  <c r="Q587" i="3"/>
  <c r="K587" i="3"/>
  <c r="M587" i="3"/>
  <c r="N587" i="3"/>
  <c r="J587" i="3"/>
  <c r="P587" i="3"/>
  <c r="V587" i="3"/>
  <c r="H587" i="3"/>
  <c r="L587" i="3"/>
  <c r="R587" i="3"/>
  <c r="S587" i="3" s="1"/>
  <c r="P728" i="3"/>
  <c r="N728" i="3"/>
  <c r="G728" i="3"/>
  <c r="L728" i="3"/>
  <c r="J728" i="3"/>
  <c r="I728" i="3"/>
  <c r="H728" i="3"/>
  <c r="M728" i="3"/>
  <c r="K728" i="3"/>
  <c r="Q728" i="3"/>
  <c r="F728" i="3"/>
  <c r="V728" i="3"/>
  <c r="K757" i="3"/>
  <c r="I757" i="3"/>
  <c r="L757" i="3"/>
  <c r="J757" i="3"/>
  <c r="M757" i="3"/>
  <c r="P757" i="3"/>
  <c r="H757" i="3"/>
  <c r="R757" i="3"/>
  <c r="S757" i="3" s="1"/>
  <c r="G757" i="3"/>
  <c r="F757" i="3"/>
  <c r="V757" i="3"/>
  <c r="N757" i="3"/>
  <c r="Q757" i="3"/>
  <c r="K889" i="3"/>
  <c r="P889" i="3"/>
  <c r="L889" i="3"/>
  <c r="N889" i="3"/>
  <c r="V889" i="3"/>
  <c r="I889" i="3"/>
  <c r="Q889" i="3"/>
  <c r="J889" i="3"/>
  <c r="R889" i="3"/>
  <c r="S889" i="3" s="1"/>
  <c r="G889" i="3"/>
  <c r="M889" i="3"/>
  <c r="F889" i="3"/>
  <c r="H889" i="3"/>
  <c r="F960" i="3"/>
  <c r="H960" i="3"/>
  <c r="V960" i="3"/>
  <c r="K960" i="3"/>
  <c r="I960" i="3"/>
  <c r="P960" i="3"/>
  <c r="N960" i="3"/>
  <c r="M960" i="3"/>
  <c r="G960" i="3"/>
  <c r="J960" i="3"/>
  <c r="Q960" i="3"/>
  <c r="L960" i="3"/>
  <c r="L648" i="3"/>
  <c r="K648" i="3"/>
  <c r="J648" i="3"/>
  <c r="N648" i="3"/>
  <c r="P648" i="3"/>
  <c r="H648" i="3"/>
  <c r="V648" i="3"/>
  <c r="Q648" i="3"/>
  <c r="G648" i="3"/>
  <c r="F648" i="3"/>
  <c r="M648" i="3"/>
  <c r="I648" i="3"/>
  <c r="F428" i="3"/>
  <c r="H428" i="3"/>
  <c r="M428" i="3"/>
  <c r="N428" i="3"/>
  <c r="Q428" i="3"/>
  <c r="G428" i="3"/>
  <c r="I428" i="3"/>
  <c r="V428" i="3"/>
  <c r="P428" i="3"/>
  <c r="L428" i="3"/>
  <c r="J428" i="3"/>
  <c r="K428" i="3"/>
  <c r="I842" i="3"/>
  <c r="P842" i="3"/>
  <c r="L842" i="3"/>
  <c r="K842" i="3"/>
  <c r="M842" i="3"/>
  <c r="F842" i="3"/>
  <c r="N842" i="3"/>
  <c r="J842" i="3"/>
  <c r="V842" i="3"/>
  <c r="Q842" i="3"/>
  <c r="H842" i="3"/>
  <c r="G842" i="3"/>
  <c r="L529" i="3"/>
  <c r="Q529" i="3"/>
  <c r="N529" i="3"/>
  <c r="G529" i="3"/>
  <c r="H529" i="3"/>
  <c r="R529" i="3"/>
  <c r="S529" i="3" s="1"/>
  <c r="V529" i="3"/>
  <c r="P529" i="3"/>
  <c r="F529" i="3"/>
  <c r="K529" i="3"/>
  <c r="J529" i="3"/>
  <c r="M529" i="3"/>
  <c r="I529" i="3"/>
  <c r="G976" i="3"/>
  <c r="L976" i="3"/>
  <c r="Q976" i="3"/>
  <c r="M976" i="3"/>
  <c r="F976" i="3"/>
  <c r="P976" i="3"/>
  <c r="I976" i="3"/>
  <c r="N976" i="3"/>
  <c r="H976" i="3"/>
  <c r="J976" i="3"/>
  <c r="V976" i="3"/>
  <c r="K976" i="3"/>
  <c r="M956" i="3"/>
  <c r="G956" i="3"/>
  <c r="F956" i="3"/>
  <c r="I956" i="3"/>
  <c r="K956" i="3"/>
  <c r="H956" i="3"/>
  <c r="N956" i="3"/>
  <c r="P956" i="3"/>
  <c r="J956" i="3"/>
  <c r="Q956" i="3"/>
  <c r="L956" i="3"/>
  <c r="V956" i="3"/>
  <c r="N768" i="3"/>
  <c r="P768" i="3"/>
  <c r="F768" i="3"/>
  <c r="L768" i="3"/>
  <c r="Q768" i="3"/>
  <c r="I768" i="3"/>
  <c r="V768" i="3"/>
  <c r="J768" i="3"/>
  <c r="M768" i="3"/>
  <c r="H768" i="3"/>
  <c r="G768" i="3"/>
  <c r="K768" i="3"/>
  <c r="I469" i="3"/>
  <c r="R469" i="3"/>
  <c r="S469" i="3" s="1"/>
  <c r="M469" i="3"/>
  <c r="F469" i="3"/>
  <c r="Q469" i="3"/>
  <c r="L469" i="3"/>
  <c r="N469" i="3"/>
  <c r="G469" i="3"/>
  <c r="P469" i="3"/>
  <c r="V469" i="3"/>
  <c r="J469" i="3"/>
  <c r="H469" i="3"/>
  <c r="K469" i="3"/>
  <c r="P734" i="3"/>
  <c r="L734" i="3"/>
  <c r="J734" i="3"/>
  <c r="Q734" i="3"/>
  <c r="G734" i="3"/>
  <c r="M734" i="3"/>
  <c r="H734" i="3"/>
  <c r="V734" i="3"/>
  <c r="F734" i="3"/>
  <c r="N734" i="3"/>
  <c r="I734" i="3"/>
  <c r="K734" i="3"/>
  <c r="K994" i="3"/>
  <c r="N994" i="3"/>
  <c r="P994" i="3"/>
  <c r="M994" i="3"/>
  <c r="V994" i="3"/>
  <c r="J994" i="3"/>
  <c r="H994" i="3"/>
  <c r="L994" i="3"/>
  <c r="Q994" i="3"/>
  <c r="G994" i="3"/>
  <c r="F994" i="3"/>
  <c r="I994" i="3"/>
  <c r="O368" i="3"/>
  <c r="H368" i="3"/>
  <c r="I368" i="3"/>
  <c r="N368" i="3"/>
  <c r="Q368" i="3"/>
  <c r="K368" i="3"/>
  <c r="P368" i="3"/>
  <c r="M368" i="3"/>
  <c r="F368" i="3"/>
  <c r="J368" i="3"/>
  <c r="L368" i="3"/>
  <c r="G368" i="3"/>
  <c r="V368" i="3"/>
  <c r="R957" i="3"/>
  <c r="S957" i="3" s="1"/>
  <c r="P957" i="3"/>
  <c r="V957" i="3"/>
  <c r="Q957" i="3"/>
  <c r="N957" i="3"/>
  <c r="G957" i="3"/>
  <c r="I957" i="3"/>
  <c r="K957" i="3"/>
  <c r="M957" i="3"/>
  <c r="J957" i="3"/>
  <c r="L957" i="3"/>
  <c r="F957" i="3"/>
  <c r="H957" i="3"/>
  <c r="N622" i="3"/>
  <c r="V622" i="3"/>
  <c r="H622" i="3"/>
  <c r="G622" i="3"/>
  <c r="Q622" i="3"/>
  <c r="P622" i="3"/>
  <c r="F622" i="3"/>
  <c r="I622" i="3"/>
  <c r="K622" i="3"/>
  <c r="M622" i="3"/>
  <c r="J622" i="3"/>
  <c r="L622" i="3"/>
  <c r="N471" i="3"/>
  <c r="F471" i="3"/>
  <c r="H471" i="3"/>
  <c r="R471" i="3"/>
  <c r="S471" i="3" s="1"/>
  <c r="Q471" i="3"/>
  <c r="L471" i="3"/>
  <c r="G471" i="3"/>
  <c r="I471" i="3"/>
  <c r="K471" i="3"/>
  <c r="M471" i="3"/>
  <c r="V471" i="3"/>
  <c r="P471" i="3"/>
  <c r="J471" i="3"/>
  <c r="F932" i="3"/>
  <c r="I932" i="3"/>
  <c r="G932" i="3"/>
  <c r="J932" i="3"/>
  <c r="N932" i="3"/>
  <c r="V932" i="3"/>
  <c r="P932" i="3"/>
  <c r="H932" i="3"/>
  <c r="L932" i="3"/>
  <c r="K932" i="3"/>
  <c r="Q932" i="3"/>
  <c r="M932" i="3"/>
  <c r="P474" i="3"/>
  <c r="H474" i="3"/>
  <c r="Q474" i="3"/>
  <c r="I474" i="3"/>
  <c r="M474" i="3"/>
  <c r="L474" i="3"/>
  <c r="K474" i="3"/>
  <c r="F474" i="3"/>
  <c r="V474" i="3"/>
  <c r="J474" i="3"/>
  <c r="G474" i="3"/>
  <c r="N474" i="3"/>
  <c r="I638" i="3"/>
  <c r="L638" i="3"/>
  <c r="P638" i="3"/>
  <c r="V638" i="3"/>
  <c r="J638" i="3"/>
  <c r="N638" i="3"/>
  <c r="Q638" i="3"/>
  <c r="H638" i="3"/>
  <c r="M638" i="3"/>
  <c r="F638" i="3"/>
  <c r="G638" i="3"/>
  <c r="K638" i="3"/>
  <c r="P894" i="3"/>
  <c r="Q894" i="3"/>
  <c r="F894" i="3"/>
  <c r="L894" i="3"/>
  <c r="K894" i="3"/>
  <c r="N894" i="3"/>
  <c r="I894" i="3"/>
  <c r="G894" i="3"/>
  <c r="H894" i="3"/>
  <c r="M894" i="3"/>
  <c r="V894" i="3"/>
  <c r="J894" i="3"/>
  <c r="V878" i="3"/>
  <c r="P878" i="3"/>
  <c r="L878" i="3"/>
  <c r="N878" i="3"/>
  <c r="H878" i="3"/>
  <c r="Q878" i="3"/>
  <c r="G878" i="3"/>
  <c r="F878" i="3"/>
  <c r="I878" i="3"/>
  <c r="K878" i="3"/>
  <c r="M878" i="3"/>
  <c r="J878" i="3"/>
  <c r="H832" i="3"/>
  <c r="N832" i="3"/>
  <c r="L832" i="3"/>
  <c r="Q832" i="3"/>
  <c r="F832" i="3"/>
  <c r="G832" i="3"/>
  <c r="P832" i="3"/>
  <c r="M832" i="3"/>
  <c r="V832" i="3"/>
  <c r="I832" i="3"/>
  <c r="J832" i="3"/>
  <c r="K832" i="3"/>
  <c r="P661" i="3"/>
  <c r="V661" i="3"/>
  <c r="M661" i="3"/>
  <c r="L661" i="3"/>
  <c r="H661" i="3"/>
  <c r="G661" i="3"/>
  <c r="R661" i="3"/>
  <c r="S661" i="3" s="1"/>
  <c r="I661" i="3"/>
  <c r="Q661" i="3"/>
  <c r="K661" i="3"/>
  <c r="N661" i="3"/>
  <c r="F661" i="3"/>
  <c r="J661" i="3"/>
  <c r="Q727" i="3"/>
  <c r="F727" i="3"/>
  <c r="V727" i="3"/>
  <c r="N727" i="3"/>
  <c r="K727" i="3"/>
  <c r="L727" i="3"/>
  <c r="R727" i="3"/>
  <c r="S727" i="3" s="1"/>
  <c r="P727" i="3"/>
  <c r="G727" i="3"/>
  <c r="J727" i="3"/>
  <c r="M727" i="3"/>
  <c r="I727" i="3"/>
  <c r="H727" i="3"/>
  <c r="H668" i="3"/>
  <c r="I668" i="3"/>
  <c r="M668" i="3"/>
  <c r="L668" i="3"/>
  <c r="N668" i="3"/>
  <c r="P668" i="3"/>
  <c r="J668" i="3"/>
  <c r="F668" i="3"/>
  <c r="Q668" i="3"/>
  <c r="G668" i="3"/>
  <c r="K668" i="3"/>
  <c r="V668" i="3"/>
  <c r="G409" i="3"/>
  <c r="R409" i="3"/>
  <c r="S409" i="3" s="1"/>
  <c r="P409" i="3"/>
  <c r="K409" i="3"/>
  <c r="J409" i="3"/>
  <c r="H409" i="3"/>
  <c r="I409" i="3"/>
  <c r="N409" i="3"/>
  <c r="V409" i="3"/>
  <c r="M409" i="3"/>
  <c r="F409" i="3"/>
  <c r="Q409" i="3"/>
  <c r="L409" i="3"/>
  <c r="O409" i="3"/>
  <c r="Q433" i="3"/>
  <c r="N433" i="3"/>
  <c r="K433" i="3"/>
  <c r="M433" i="3"/>
  <c r="I433" i="3"/>
  <c r="H433" i="3"/>
  <c r="V433" i="3"/>
  <c r="J433" i="3"/>
  <c r="F433" i="3"/>
  <c r="R433" i="3"/>
  <c r="S433" i="3" s="1"/>
  <c r="L433" i="3"/>
  <c r="G433" i="3"/>
  <c r="P433" i="3"/>
  <c r="N520" i="3"/>
  <c r="I520" i="3"/>
  <c r="K520" i="3"/>
  <c r="F520" i="3"/>
  <c r="H520" i="3"/>
  <c r="M520" i="3"/>
  <c r="G520" i="3"/>
  <c r="L520" i="3"/>
  <c r="P520" i="3"/>
  <c r="Q520" i="3"/>
  <c r="V520" i="3"/>
  <c r="J520" i="3"/>
  <c r="K844" i="3"/>
  <c r="P844" i="3"/>
  <c r="J844" i="3"/>
  <c r="G844" i="3"/>
  <c r="L844" i="3"/>
  <c r="H844" i="3"/>
  <c r="V844" i="3"/>
  <c r="I844" i="3"/>
  <c r="N844" i="3"/>
  <c r="Q844" i="3"/>
  <c r="M844" i="3"/>
  <c r="F844" i="3"/>
  <c r="P904" i="3"/>
  <c r="G904" i="3"/>
  <c r="M904" i="3"/>
  <c r="Q904" i="3"/>
  <c r="V904" i="3"/>
  <c r="I904" i="3"/>
  <c r="F904" i="3"/>
  <c r="J904" i="3"/>
  <c r="H904" i="3"/>
  <c r="L904" i="3"/>
  <c r="N904" i="3"/>
  <c r="K904" i="3"/>
  <c r="G513" i="3"/>
  <c r="J513" i="3"/>
  <c r="P513" i="3"/>
  <c r="H513" i="3"/>
  <c r="M513" i="3"/>
  <c r="L513" i="3"/>
  <c r="R513" i="3"/>
  <c r="S513" i="3" s="1"/>
  <c r="I513" i="3"/>
  <c r="Q513" i="3"/>
  <c r="V513" i="3"/>
  <c r="K513" i="3"/>
  <c r="N513" i="3"/>
  <c r="F513" i="3"/>
  <c r="F485" i="3"/>
  <c r="G485" i="3"/>
  <c r="V485" i="3"/>
  <c r="P485" i="3"/>
  <c r="H485" i="3"/>
  <c r="J485" i="3"/>
  <c r="N485" i="3"/>
  <c r="Q485" i="3"/>
  <c r="M485" i="3"/>
  <c r="I485" i="3"/>
  <c r="R485" i="3"/>
  <c r="S485" i="3" s="1"/>
  <c r="K485" i="3"/>
  <c r="L485" i="3"/>
  <c r="F571" i="3"/>
  <c r="Q571" i="3"/>
  <c r="V571" i="3"/>
  <c r="I571" i="3"/>
  <c r="M571" i="3"/>
  <c r="J571" i="3"/>
  <c r="N571" i="3"/>
  <c r="L571" i="3"/>
  <c r="K571" i="3"/>
  <c r="R571" i="3"/>
  <c r="S571" i="3" s="1"/>
  <c r="P571" i="3"/>
  <c r="G571" i="3"/>
  <c r="H571" i="3"/>
  <c r="H392" i="3"/>
  <c r="G392" i="3"/>
  <c r="V392" i="3"/>
  <c r="F392" i="3"/>
  <c r="L392" i="3"/>
  <c r="O392" i="3"/>
  <c r="M392" i="3"/>
  <c r="J392" i="3"/>
  <c r="K392" i="3"/>
  <c r="P392" i="3"/>
  <c r="I392" i="3"/>
  <c r="Q392" i="3"/>
  <c r="N392" i="3"/>
  <c r="N879" i="3"/>
  <c r="L879" i="3"/>
  <c r="F879" i="3"/>
  <c r="K879" i="3"/>
  <c r="R879" i="3"/>
  <c r="S879" i="3" s="1"/>
  <c r="V879" i="3"/>
  <c r="J879" i="3"/>
  <c r="H879" i="3"/>
  <c r="Q879" i="3"/>
  <c r="P879" i="3"/>
  <c r="G879" i="3"/>
  <c r="I879" i="3"/>
  <c r="M879" i="3"/>
  <c r="V463" i="3"/>
  <c r="K463" i="3"/>
  <c r="N463" i="3"/>
  <c r="M463" i="3"/>
  <c r="G463" i="3"/>
  <c r="F463" i="3"/>
  <c r="J463" i="3"/>
  <c r="Q463" i="3"/>
  <c r="L463" i="3"/>
  <c r="P463" i="3"/>
  <c r="I463" i="3"/>
  <c r="R463" i="3"/>
  <c r="S463" i="3" s="1"/>
  <c r="H463" i="3"/>
  <c r="N885" i="3"/>
  <c r="G885" i="3"/>
  <c r="H885" i="3"/>
  <c r="M885" i="3"/>
  <c r="P885" i="3"/>
  <c r="I885" i="3"/>
  <c r="L885" i="3"/>
  <c r="F885" i="3"/>
  <c r="J885" i="3"/>
  <c r="V885" i="3"/>
  <c r="R885" i="3"/>
  <c r="S885" i="3" s="1"/>
  <c r="K885" i="3"/>
  <c r="Q885" i="3"/>
  <c r="M511" i="3"/>
  <c r="L511" i="3"/>
  <c r="Q511" i="3"/>
  <c r="K511" i="3"/>
  <c r="F511" i="3"/>
  <c r="J511" i="3"/>
  <c r="N511" i="3"/>
  <c r="R511" i="3"/>
  <c r="S511" i="3" s="1"/>
  <c r="G511" i="3"/>
  <c r="H511" i="3"/>
  <c r="I511" i="3"/>
  <c r="V511" i="3"/>
  <c r="P511" i="3"/>
  <c r="H468" i="3"/>
  <c r="K468" i="3"/>
  <c r="G468" i="3"/>
  <c r="J468" i="3"/>
  <c r="F468" i="3"/>
  <c r="M468" i="3"/>
  <c r="Q468" i="3"/>
  <c r="V468" i="3"/>
  <c r="N468" i="3"/>
  <c r="L468" i="3"/>
  <c r="I468" i="3"/>
  <c r="P468" i="3"/>
  <c r="G566" i="3"/>
  <c r="H566" i="3"/>
  <c r="J566" i="3"/>
  <c r="I566" i="3"/>
  <c r="M566" i="3"/>
  <c r="L566" i="3"/>
  <c r="F566" i="3"/>
  <c r="V566" i="3"/>
  <c r="K566" i="3"/>
  <c r="Q566" i="3"/>
  <c r="N566" i="3"/>
  <c r="P566" i="3"/>
  <c r="G731" i="3"/>
  <c r="K731" i="3"/>
  <c r="N731" i="3"/>
  <c r="J731" i="3"/>
  <c r="V731" i="3"/>
  <c r="Q731" i="3"/>
  <c r="R731" i="3"/>
  <c r="S731" i="3" s="1"/>
  <c r="L731" i="3"/>
  <c r="P731" i="3"/>
  <c r="I731" i="3"/>
  <c r="M731" i="3"/>
  <c r="H731" i="3"/>
  <c r="F731" i="3"/>
  <c r="F651" i="3"/>
  <c r="R651" i="3"/>
  <c r="S651" i="3" s="1"/>
  <c r="I651" i="3"/>
  <c r="G651" i="3"/>
  <c r="N651" i="3"/>
  <c r="M651" i="3"/>
  <c r="J651" i="3"/>
  <c r="H651" i="3"/>
  <c r="V651" i="3"/>
  <c r="P651" i="3"/>
  <c r="K651" i="3"/>
  <c r="L651" i="3"/>
  <c r="Q651" i="3"/>
  <c r="I703" i="3"/>
  <c r="F703" i="3"/>
  <c r="Q703" i="3"/>
  <c r="G703" i="3"/>
  <c r="R703" i="3"/>
  <c r="S703" i="3" s="1"/>
  <c r="N703" i="3"/>
  <c r="M703" i="3"/>
  <c r="P703" i="3"/>
  <c r="H703" i="3"/>
  <c r="L703" i="3"/>
  <c r="J703" i="3"/>
  <c r="K703" i="3"/>
  <c r="V703" i="3"/>
  <c r="V610" i="3"/>
  <c r="N610" i="3"/>
  <c r="M610" i="3"/>
  <c r="H610" i="3"/>
  <c r="F610" i="3"/>
  <c r="G610" i="3"/>
  <c r="Q610" i="3"/>
  <c r="L610" i="3"/>
  <c r="I610" i="3"/>
  <c r="P610" i="3"/>
  <c r="K610" i="3"/>
  <c r="J610" i="3"/>
  <c r="K920" i="3"/>
  <c r="P920" i="3"/>
  <c r="Q920" i="3"/>
  <c r="L920" i="3"/>
  <c r="F920" i="3"/>
  <c r="G920" i="3"/>
  <c r="N920" i="3"/>
  <c r="M920" i="3"/>
  <c r="I920" i="3"/>
  <c r="H920" i="3"/>
  <c r="V920" i="3"/>
  <c r="J920" i="3"/>
  <c r="R969" i="3"/>
  <c r="S969" i="3" s="1"/>
  <c r="M969" i="3"/>
  <c r="F969" i="3"/>
  <c r="G969" i="3"/>
  <c r="H969" i="3"/>
  <c r="V969" i="3"/>
  <c r="K969" i="3"/>
  <c r="J969" i="3"/>
  <c r="N969" i="3"/>
  <c r="Q969" i="3"/>
  <c r="P969" i="3"/>
  <c r="I969" i="3"/>
  <c r="L969" i="3"/>
  <c r="K692" i="3"/>
  <c r="N692" i="3"/>
  <c r="J692" i="3"/>
  <c r="Q692" i="3"/>
  <c r="M692" i="3"/>
  <c r="G692" i="3"/>
  <c r="L692" i="3"/>
  <c r="V692" i="3"/>
  <c r="P692" i="3"/>
  <c r="F692" i="3"/>
  <c r="I692" i="3"/>
  <c r="H692" i="3"/>
  <c r="F551" i="3"/>
  <c r="N551" i="3"/>
  <c r="P551" i="3"/>
  <c r="R551" i="3"/>
  <c r="S551" i="3" s="1"/>
  <c r="Q551" i="3"/>
  <c r="I551" i="3"/>
  <c r="G551" i="3"/>
  <c r="V551" i="3"/>
  <c r="J551" i="3"/>
  <c r="H551" i="3"/>
  <c r="M551" i="3"/>
  <c r="K551" i="3"/>
  <c r="L551" i="3"/>
  <c r="F477" i="3"/>
  <c r="I477" i="3"/>
  <c r="M477" i="3"/>
  <c r="K477" i="3"/>
  <c r="H477" i="3"/>
  <c r="V477" i="3"/>
  <c r="N477" i="3"/>
  <c r="G477" i="3"/>
  <c r="Q477" i="3"/>
  <c r="J477" i="3"/>
  <c r="P477" i="3"/>
  <c r="R477" i="3"/>
  <c r="S477" i="3" s="1"/>
  <c r="L477" i="3"/>
  <c r="M663" i="3"/>
  <c r="F663" i="3"/>
  <c r="Q663" i="3"/>
  <c r="V663" i="3"/>
  <c r="R663" i="3"/>
  <c r="S663" i="3" s="1"/>
  <c r="P663" i="3"/>
  <c r="L663" i="3"/>
  <c r="I663" i="3"/>
  <c r="H663" i="3"/>
  <c r="G663" i="3"/>
  <c r="N663" i="3"/>
  <c r="K663" i="3"/>
  <c r="J663" i="3"/>
  <c r="F963" i="3"/>
  <c r="L963" i="3"/>
  <c r="H963" i="3"/>
  <c r="I963" i="3"/>
  <c r="N963" i="3"/>
  <c r="V963" i="3"/>
  <c r="Q963" i="3"/>
  <c r="K963" i="3"/>
  <c r="J963" i="3"/>
  <c r="G963" i="3"/>
  <c r="M963" i="3"/>
  <c r="P963" i="3"/>
  <c r="R963" i="3"/>
  <c r="S963" i="3" s="1"/>
  <c r="F537" i="3"/>
  <c r="J537" i="3"/>
  <c r="L537" i="3"/>
  <c r="H537" i="3"/>
  <c r="Q537" i="3"/>
  <c r="P537" i="3"/>
  <c r="G537" i="3"/>
  <c r="V537" i="3"/>
  <c r="R537" i="3"/>
  <c r="S537" i="3" s="1"/>
  <c r="K537" i="3"/>
  <c r="I537" i="3"/>
  <c r="M537" i="3"/>
  <c r="N537" i="3"/>
  <c r="P447" i="3"/>
  <c r="H447" i="3"/>
  <c r="G447" i="3"/>
  <c r="F447" i="3"/>
  <c r="M447" i="3"/>
  <c r="V447" i="3"/>
  <c r="J447" i="3"/>
  <c r="L447" i="3"/>
  <c r="N447" i="3"/>
  <c r="R447" i="3"/>
  <c r="S447" i="3" s="1"/>
  <c r="Q447" i="3"/>
  <c r="I447" i="3"/>
  <c r="K447" i="3"/>
  <c r="M631" i="3"/>
  <c r="F631" i="3"/>
  <c r="R631" i="3"/>
  <c r="S631" i="3" s="1"/>
  <c r="K631" i="3"/>
  <c r="L631" i="3"/>
  <c r="J631" i="3"/>
  <c r="I631" i="3"/>
  <c r="Q631" i="3"/>
  <c r="G631" i="3"/>
  <c r="H631" i="3"/>
  <c r="N631" i="3"/>
  <c r="P631" i="3"/>
  <c r="V631" i="3"/>
  <c r="I926" i="3"/>
  <c r="N926" i="3"/>
  <c r="V926" i="3"/>
  <c r="G926" i="3"/>
  <c r="F926" i="3"/>
  <c r="J926" i="3"/>
  <c r="L926" i="3"/>
  <c r="Q926" i="3"/>
  <c r="M926" i="3"/>
  <c r="P926" i="3"/>
  <c r="K926" i="3"/>
  <c r="H926" i="3"/>
  <c r="P825" i="3"/>
  <c r="R825" i="3"/>
  <c r="S825" i="3" s="1"/>
  <c r="M825" i="3"/>
  <c r="N825" i="3"/>
  <c r="G825" i="3"/>
  <c r="Q825" i="3"/>
  <c r="V825" i="3"/>
  <c r="J825" i="3"/>
  <c r="H825" i="3"/>
  <c r="I825" i="3"/>
  <c r="L825" i="3"/>
  <c r="K825" i="3"/>
  <c r="F825" i="3"/>
  <c r="Q526" i="3"/>
  <c r="L526" i="3"/>
  <c r="K526" i="3"/>
  <c r="V526" i="3"/>
  <c r="G526" i="3"/>
  <c r="M526" i="3"/>
  <c r="F526" i="3"/>
  <c r="J526" i="3"/>
  <c r="P526" i="3"/>
  <c r="I526" i="3"/>
  <c r="N526" i="3"/>
  <c r="H526" i="3"/>
  <c r="M509" i="3"/>
  <c r="H509" i="3"/>
  <c r="I509" i="3"/>
  <c r="L509" i="3"/>
  <c r="V509" i="3"/>
  <c r="G509" i="3"/>
  <c r="R509" i="3"/>
  <c r="S509" i="3" s="1"/>
  <c r="N509" i="3"/>
  <c r="Q509" i="3"/>
  <c r="P509" i="3"/>
  <c r="F509" i="3"/>
  <c r="K509" i="3"/>
  <c r="J509" i="3"/>
  <c r="Q959" i="3"/>
  <c r="J959" i="3"/>
  <c r="K959" i="3"/>
  <c r="F959" i="3"/>
  <c r="L959" i="3"/>
  <c r="P959" i="3"/>
  <c r="N959" i="3"/>
  <c r="H959" i="3"/>
  <c r="I959" i="3"/>
  <c r="M959" i="3"/>
  <c r="V959" i="3"/>
  <c r="G959" i="3"/>
  <c r="R959" i="3"/>
  <c r="S959" i="3" s="1"/>
  <c r="G445" i="3"/>
  <c r="V445" i="3"/>
  <c r="P445" i="3"/>
  <c r="J445" i="3"/>
  <c r="H445" i="3"/>
  <c r="F445" i="3"/>
  <c r="Q445" i="3"/>
  <c r="L445" i="3"/>
  <c r="K445" i="3"/>
  <c r="R445" i="3"/>
  <c r="S445" i="3" s="1"/>
  <c r="M445" i="3"/>
  <c r="I445" i="3"/>
  <c r="N445" i="3"/>
  <c r="Q750" i="3"/>
  <c r="G750" i="3"/>
  <c r="N750" i="3"/>
  <c r="J750" i="3"/>
  <c r="H750" i="3"/>
  <c r="K750" i="3"/>
  <c r="M750" i="3"/>
  <c r="F750" i="3"/>
  <c r="V750" i="3"/>
  <c r="L750" i="3"/>
  <c r="P750" i="3"/>
  <c r="I750" i="3"/>
  <c r="F900" i="3"/>
  <c r="H900" i="3"/>
  <c r="I900" i="3"/>
  <c r="N900" i="3"/>
  <c r="G900" i="3"/>
  <c r="P900" i="3"/>
  <c r="L900" i="3"/>
  <c r="V900" i="3"/>
  <c r="K900" i="3"/>
  <c r="Q900" i="3"/>
  <c r="M900" i="3"/>
  <c r="J900" i="3"/>
  <c r="G417" i="3"/>
  <c r="I417" i="3"/>
  <c r="H417" i="3"/>
  <c r="R417" i="3"/>
  <c r="S417" i="3" s="1"/>
  <c r="K417" i="3"/>
  <c r="P417" i="3"/>
  <c r="F417" i="3"/>
  <c r="J417" i="3"/>
  <c r="M417" i="3"/>
  <c r="V417" i="3"/>
  <c r="N417" i="3"/>
  <c r="Q417" i="3"/>
  <c r="L417" i="3"/>
  <c r="R735" i="3"/>
  <c r="S735" i="3" s="1"/>
  <c r="V735" i="3"/>
  <c r="M735" i="3"/>
  <c r="Q735" i="3"/>
  <c r="N735" i="3"/>
  <c r="J735" i="3"/>
  <c r="K735" i="3"/>
  <c r="H735" i="3"/>
  <c r="L735" i="3"/>
  <c r="G735" i="3"/>
  <c r="P735" i="3"/>
  <c r="I735" i="3"/>
  <c r="F735" i="3"/>
  <c r="P615" i="3"/>
  <c r="R615" i="3"/>
  <c r="S615" i="3" s="1"/>
  <c r="F615" i="3"/>
  <c r="I615" i="3"/>
  <c r="N615" i="3"/>
  <c r="J615" i="3"/>
  <c r="L615" i="3"/>
  <c r="H615" i="3"/>
  <c r="K615" i="3"/>
  <c r="G615" i="3"/>
  <c r="M615" i="3"/>
  <c r="V615" i="3"/>
  <c r="Q615" i="3"/>
  <c r="F811" i="3"/>
  <c r="P811" i="3"/>
  <c r="Q811" i="3"/>
  <c r="I811" i="3"/>
  <c r="N811" i="3"/>
  <c r="G811" i="3"/>
  <c r="J811" i="3"/>
  <c r="K811" i="3"/>
  <c r="R811" i="3"/>
  <c r="S811" i="3" s="1"/>
  <c r="L811" i="3"/>
  <c r="V811" i="3"/>
  <c r="M811" i="3"/>
  <c r="H811" i="3"/>
  <c r="J915" i="3"/>
  <c r="M915" i="3"/>
  <c r="P915" i="3"/>
  <c r="R915" i="3"/>
  <c r="S915" i="3" s="1"/>
  <c r="F915" i="3"/>
  <c r="N915" i="3"/>
  <c r="V915" i="3"/>
  <c r="L915" i="3"/>
  <c r="K915" i="3"/>
  <c r="I915" i="3"/>
  <c r="G915" i="3"/>
  <c r="H915" i="3"/>
  <c r="Q915" i="3"/>
  <c r="V687" i="3"/>
  <c r="I687" i="3"/>
  <c r="K687" i="3"/>
  <c r="R687" i="3"/>
  <c r="S687" i="3" s="1"/>
  <c r="L687" i="3"/>
  <c r="P687" i="3"/>
  <c r="F687" i="3"/>
  <c r="N687" i="3"/>
  <c r="J687" i="3"/>
  <c r="Q687" i="3"/>
  <c r="H687" i="3"/>
  <c r="M687" i="3"/>
  <c r="G687" i="3"/>
  <c r="Q410" i="3"/>
  <c r="L410" i="3"/>
  <c r="P410" i="3"/>
  <c r="H410" i="3"/>
  <c r="F410" i="3"/>
  <c r="O410" i="3"/>
  <c r="G410" i="3"/>
  <c r="V410" i="3"/>
  <c r="J410" i="3"/>
  <c r="M410" i="3"/>
  <c r="N410" i="3"/>
  <c r="K410" i="3"/>
  <c r="I410" i="3"/>
  <c r="P609" i="3"/>
  <c r="M609" i="3"/>
  <c r="L609" i="3"/>
  <c r="G609" i="3"/>
  <c r="H609" i="3"/>
  <c r="R609" i="3"/>
  <c r="S609" i="3" s="1"/>
  <c r="I609" i="3"/>
  <c r="Q609" i="3"/>
  <c r="N609" i="3"/>
  <c r="J609" i="3"/>
  <c r="K609" i="3"/>
  <c r="F609" i="3"/>
  <c r="V609" i="3"/>
  <c r="K630" i="3"/>
  <c r="H630" i="3"/>
  <c r="Q630" i="3"/>
  <c r="P630" i="3"/>
  <c r="I630" i="3"/>
  <c r="J630" i="3"/>
  <c r="M630" i="3"/>
  <c r="N630" i="3"/>
  <c r="G630" i="3"/>
  <c r="V630" i="3"/>
  <c r="L630" i="3"/>
  <c r="F630" i="3"/>
  <c r="N781" i="3"/>
  <c r="L781" i="3"/>
  <c r="M781" i="3"/>
  <c r="V781" i="3"/>
  <c r="J781" i="3"/>
  <c r="R781" i="3"/>
  <c r="S781" i="3" s="1"/>
  <c r="F781" i="3"/>
  <c r="I781" i="3"/>
  <c r="G781" i="3"/>
  <c r="Q781" i="3"/>
  <c r="K781" i="3"/>
  <c r="H781" i="3"/>
  <c r="P781" i="3"/>
  <c r="K895" i="3"/>
  <c r="R895" i="3"/>
  <c r="S895" i="3" s="1"/>
  <c r="H895" i="3"/>
  <c r="N895" i="3"/>
  <c r="I895" i="3"/>
  <c r="J895" i="3"/>
  <c r="V895" i="3"/>
  <c r="L895" i="3"/>
  <c r="M895" i="3"/>
  <c r="G895" i="3"/>
  <c r="Q895" i="3"/>
  <c r="P895" i="3"/>
  <c r="F895" i="3"/>
  <c r="K556" i="3"/>
  <c r="Q556" i="3"/>
  <c r="P556" i="3"/>
  <c r="L556" i="3"/>
  <c r="M556" i="3"/>
  <c r="I556" i="3"/>
  <c r="H556" i="3"/>
  <c r="V556" i="3"/>
  <c r="J556" i="3"/>
  <c r="F556" i="3"/>
  <c r="N556" i="3"/>
  <c r="G556" i="3"/>
  <c r="Q754" i="3"/>
  <c r="L754" i="3"/>
  <c r="V754" i="3"/>
  <c r="J754" i="3"/>
  <c r="H754" i="3"/>
  <c r="F754" i="3"/>
  <c r="I754" i="3"/>
  <c r="N754" i="3"/>
  <c r="M754" i="3"/>
  <c r="K754" i="3"/>
  <c r="G754" i="3"/>
  <c r="P754" i="3"/>
  <c r="R695" i="3"/>
  <c r="S695" i="3" s="1"/>
  <c r="G695" i="3"/>
  <c r="N695" i="3"/>
  <c r="V695" i="3"/>
  <c r="I695" i="3"/>
  <c r="P695" i="3"/>
  <c r="M695" i="3"/>
  <c r="F695" i="3"/>
  <c r="K695" i="3"/>
  <c r="Q695" i="3"/>
  <c r="L695" i="3"/>
  <c r="J695" i="3"/>
  <c r="H695" i="3"/>
  <c r="R483" i="3"/>
  <c r="S483" i="3" s="1"/>
  <c r="V483" i="3"/>
  <c r="I483" i="3"/>
  <c r="H483" i="3"/>
  <c r="P483" i="3"/>
  <c r="N483" i="3"/>
  <c r="Q483" i="3"/>
  <c r="F483" i="3"/>
  <c r="M483" i="3"/>
  <c r="J483" i="3"/>
  <c r="L483" i="3"/>
  <c r="G483" i="3"/>
  <c r="K483" i="3"/>
  <c r="I722" i="3"/>
  <c r="J722" i="3"/>
  <c r="M722" i="3"/>
  <c r="F722" i="3"/>
  <c r="G722" i="3"/>
  <c r="N722" i="3"/>
  <c r="K722" i="3"/>
  <c r="V722" i="3"/>
  <c r="L722" i="3"/>
  <c r="H722" i="3"/>
  <c r="P722" i="3"/>
  <c r="Q722" i="3"/>
  <c r="I982" i="3"/>
  <c r="V982" i="3"/>
  <c r="L982" i="3"/>
  <c r="N982" i="3"/>
  <c r="H982" i="3"/>
  <c r="K982" i="3"/>
  <c r="J982" i="3"/>
  <c r="G982" i="3"/>
  <c r="P982" i="3"/>
  <c r="Q982" i="3"/>
  <c r="M982" i="3"/>
  <c r="F982" i="3"/>
  <c r="J639" i="3"/>
  <c r="Q639" i="3"/>
  <c r="M639" i="3"/>
  <c r="R639" i="3"/>
  <c r="S639" i="3" s="1"/>
  <c r="V639" i="3"/>
  <c r="F639" i="3"/>
  <c r="L639" i="3"/>
  <c r="N639" i="3"/>
  <c r="P639" i="3"/>
  <c r="I639" i="3"/>
  <c r="K639" i="3"/>
  <c r="H639" i="3"/>
  <c r="G639" i="3"/>
  <c r="M664" i="3"/>
  <c r="I664" i="3"/>
  <c r="F664" i="3"/>
  <c r="Q664" i="3"/>
  <c r="N664" i="3"/>
  <c r="L664" i="3"/>
  <c r="P664" i="3"/>
  <c r="H664" i="3"/>
  <c r="K664" i="3"/>
  <c r="J664" i="3"/>
  <c r="G664" i="3"/>
  <c r="V664" i="3"/>
  <c r="K950" i="3"/>
  <c r="N950" i="3"/>
  <c r="H950" i="3"/>
  <c r="I950" i="3"/>
  <c r="F950" i="3"/>
  <c r="P950" i="3"/>
  <c r="G950" i="3"/>
  <c r="V950" i="3"/>
  <c r="L950" i="3"/>
  <c r="M950" i="3"/>
  <c r="J950" i="3"/>
  <c r="Q950" i="3"/>
  <c r="M882" i="3"/>
  <c r="N882" i="3"/>
  <c r="J882" i="3"/>
  <c r="P882" i="3"/>
  <c r="H882" i="3"/>
  <c r="G882" i="3"/>
  <c r="L882" i="3"/>
  <c r="I882" i="3"/>
  <c r="K882" i="3"/>
  <c r="F882" i="3"/>
  <c r="Q882" i="3"/>
  <c r="V882" i="3"/>
  <c r="Q773" i="3"/>
  <c r="L773" i="3"/>
  <c r="M773" i="3"/>
  <c r="G773" i="3"/>
  <c r="F773" i="3"/>
  <c r="I773" i="3"/>
  <c r="N773" i="3"/>
  <c r="R773" i="3"/>
  <c r="S773" i="3" s="1"/>
  <c r="V773" i="3"/>
  <c r="P773" i="3"/>
  <c r="J773" i="3"/>
  <c r="K773" i="3"/>
  <c r="H773" i="3"/>
  <c r="V930" i="3"/>
  <c r="P930" i="3"/>
  <c r="G930" i="3"/>
  <c r="F930" i="3"/>
  <c r="Q930" i="3"/>
  <c r="L930" i="3"/>
  <c r="I930" i="3"/>
  <c r="K930" i="3"/>
  <c r="N930" i="3"/>
  <c r="M930" i="3"/>
  <c r="H930" i="3"/>
  <c r="J930" i="3"/>
  <c r="H569" i="3"/>
  <c r="V569" i="3"/>
  <c r="J569" i="3"/>
  <c r="Q569" i="3"/>
  <c r="G569" i="3"/>
  <c r="N569" i="3"/>
  <c r="L569" i="3"/>
  <c r="I569" i="3"/>
  <c r="P569" i="3"/>
  <c r="F569" i="3"/>
  <c r="M569" i="3"/>
  <c r="K569" i="3"/>
  <c r="R569" i="3"/>
  <c r="S569" i="3" s="1"/>
  <c r="F705" i="3"/>
  <c r="H705" i="3"/>
  <c r="M705" i="3"/>
  <c r="K705" i="3"/>
  <c r="P705" i="3"/>
  <c r="L705" i="3"/>
  <c r="Q705" i="3"/>
  <c r="R705" i="3"/>
  <c r="S705" i="3" s="1"/>
  <c r="J705" i="3"/>
  <c r="G705" i="3"/>
  <c r="V705" i="3"/>
  <c r="N705" i="3"/>
  <c r="I705" i="3"/>
  <c r="L480" i="3"/>
  <c r="J480" i="3"/>
  <c r="N480" i="3"/>
  <c r="I480" i="3"/>
  <c r="K480" i="3"/>
  <c r="F480" i="3"/>
  <c r="Q480" i="3"/>
  <c r="M480" i="3"/>
  <c r="V480" i="3"/>
  <c r="H480" i="3"/>
  <c r="G480" i="3"/>
  <c r="P480" i="3"/>
  <c r="P899" i="3"/>
  <c r="J899" i="3"/>
  <c r="R899" i="3"/>
  <c r="S899" i="3" s="1"/>
  <c r="H899" i="3"/>
  <c r="L899" i="3"/>
  <c r="V899" i="3"/>
  <c r="M899" i="3"/>
  <c r="N899" i="3"/>
  <c r="I899" i="3"/>
  <c r="F899" i="3"/>
  <c r="Q899" i="3"/>
  <c r="K899" i="3"/>
  <c r="G899" i="3"/>
  <c r="V678" i="3"/>
  <c r="G678" i="3"/>
  <c r="L678" i="3"/>
  <c r="P678" i="3"/>
  <c r="H678" i="3"/>
  <c r="K678" i="3"/>
  <c r="Q678" i="3"/>
  <c r="N678" i="3"/>
  <c r="J678" i="3"/>
  <c r="M678" i="3"/>
  <c r="I678" i="3"/>
  <c r="F678" i="3"/>
  <c r="V702" i="3"/>
  <c r="L702" i="3"/>
  <c r="N702" i="3"/>
  <c r="M702" i="3"/>
  <c r="J702" i="3"/>
  <c r="G702" i="3"/>
  <c r="F702" i="3"/>
  <c r="P702" i="3"/>
  <c r="H702" i="3"/>
  <c r="K702" i="3"/>
  <c r="Q702" i="3"/>
  <c r="I702" i="3"/>
  <c r="N434" i="3"/>
  <c r="J434" i="3"/>
  <c r="G434" i="3"/>
  <c r="K434" i="3"/>
  <c r="L434" i="3"/>
  <c r="H434" i="3"/>
  <c r="M434" i="3"/>
  <c r="P434" i="3"/>
  <c r="I434" i="3"/>
  <c r="V434" i="3"/>
  <c r="Q434" i="3"/>
  <c r="F434" i="3"/>
  <c r="F418" i="3"/>
  <c r="G418" i="3"/>
  <c r="M418" i="3"/>
  <c r="K418" i="3"/>
  <c r="L418" i="3"/>
  <c r="Q418" i="3"/>
  <c r="H418" i="3"/>
  <c r="N418" i="3"/>
  <c r="V418" i="3"/>
  <c r="P418" i="3"/>
  <c r="J418" i="3"/>
  <c r="I418" i="3"/>
  <c r="I698" i="3"/>
  <c r="L698" i="3"/>
  <c r="N698" i="3"/>
  <c r="F698" i="3"/>
  <c r="P698" i="3"/>
  <c r="J698" i="3"/>
  <c r="V698" i="3"/>
  <c r="H698" i="3"/>
  <c r="G698" i="3"/>
  <c r="Q698" i="3"/>
  <c r="K698" i="3"/>
  <c r="M698" i="3"/>
  <c r="G739" i="3"/>
  <c r="F739" i="3"/>
  <c r="V739" i="3"/>
  <c r="R739" i="3"/>
  <c r="S739" i="3" s="1"/>
  <c r="I739" i="3"/>
  <c r="H739" i="3"/>
  <c r="K739" i="3"/>
  <c r="M739" i="3"/>
  <c r="J739" i="3"/>
  <c r="N739" i="3"/>
  <c r="Q739" i="3"/>
  <c r="P739" i="3"/>
  <c r="L739" i="3"/>
  <c r="M628" i="3"/>
  <c r="F628" i="3"/>
  <c r="G628" i="3"/>
  <c r="V628" i="3"/>
  <c r="L628" i="3"/>
  <c r="K628" i="3"/>
  <c r="Q628" i="3"/>
  <c r="H628" i="3"/>
  <c r="P628" i="3"/>
  <c r="I628" i="3"/>
  <c r="N628" i="3"/>
  <c r="J628" i="3"/>
  <c r="K770" i="3"/>
  <c r="O394" i="3"/>
  <c r="I767" i="3"/>
  <c r="N767" i="3"/>
  <c r="P767" i="3"/>
  <c r="H767" i="3"/>
  <c r="M767" i="3"/>
  <c r="Q767" i="3"/>
  <c r="G767" i="3"/>
  <c r="K767" i="3"/>
  <c r="J767" i="3"/>
  <c r="R767" i="3"/>
  <c r="S767" i="3" s="1"/>
  <c r="F767" i="3"/>
  <c r="L767" i="3"/>
  <c r="V767" i="3"/>
  <c r="Q935" i="3"/>
  <c r="P935" i="3"/>
  <c r="R935" i="3"/>
  <c r="S935" i="3" s="1"/>
  <c r="L935" i="3"/>
  <c r="I935" i="3"/>
  <c r="J935" i="3"/>
  <c r="M935" i="3"/>
  <c r="V935" i="3"/>
  <c r="K935" i="3"/>
  <c r="N935" i="3"/>
  <c r="G935" i="3"/>
  <c r="H935" i="3"/>
  <c r="F935" i="3"/>
  <c r="I884" i="3"/>
  <c r="J800" i="3"/>
  <c r="H800" i="3"/>
  <c r="L800" i="3"/>
  <c r="F800" i="3"/>
  <c r="P800" i="3"/>
  <c r="M800" i="3"/>
  <c r="G800" i="3"/>
  <c r="Q800" i="3"/>
  <c r="I800" i="3"/>
  <c r="K800" i="3"/>
  <c r="N800" i="3"/>
  <c r="V800" i="3"/>
  <c r="L396" i="3"/>
  <c r="I396" i="3"/>
  <c r="Q396" i="3"/>
  <c r="V396" i="3"/>
  <c r="K396" i="3"/>
  <c r="G396" i="3"/>
  <c r="O396" i="3"/>
  <c r="M396" i="3"/>
  <c r="H396" i="3"/>
  <c r="N396" i="3"/>
  <c r="F396" i="3"/>
  <c r="J396" i="3"/>
  <c r="P396" i="3"/>
  <c r="N250" i="3"/>
  <c r="O250" i="3"/>
  <c r="L250" i="3"/>
  <c r="G250" i="3"/>
  <c r="P250" i="3"/>
  <c r="H250" i="3"/>
  <c r="J250" i="3"/>
  <c r="F250" i="3"/>
  <c r="V250" i="3"/>
  <c r="K250" i="3"/>
  <c r="Q250" i="3"/>
  <c r="M250" i="3"/>
  <c r="I250" i="3"/>
  <c r="F244" i="3"/>
  <c r="M244" i="3"/>
  <c r="L244" i="3"/>
  <c r="P244" i="3"/>
  <c r="O244" i="3"/>
  <c r="I244" i="3"/>
  <c r="G244" i="3"/>
  <c r="K244" i="3"/>
  <c r="J244" i="3"/>
  <c r="V244" i="3"/>
  <c r="H244" i="3"/>
  <c r="Q244" i="3"/>
  <c r="N244" i="3"/>
  <c r="V207" i="3"/>
  <c r="Q207" i="3"/>
  <c r="R207" i="3"/>
  <c r="S207" i="3" s="1"/>
  <c r="M207" i="3"/>
  <c r="H207" i="3"/>
  <c r="P207" i="3"/>
  <c r="N207" i="3"/>
  <c r="F207" i="3"/>
  <c r="I207" i="3"/>
  <c r="O207" i="3"/>
  <c r="K207" i="3"/>
  <c r="G207" i="3"/>
  <c r="J207" i="3"/>
  <c r="L207" i="3"/>
  <c r="K204" i="3"/>
  <c r="G204" i="3"/>
  <c r="L204" i="3"/>
  <c r="H204" i="3"/>
  <c r="M204" i="3"/>
  <c r="P204" i="3"/>
  <c r="N204" i="3"/>
  <c r="V204" i="3"/>
  <c r="J204" i="3"/>
  <c r="F204" i="3"/>
  <c r="I204" i="3"/>
  <c r="O204" i="3"/>
  <c r="Q204" i="3"/>
  <c r="N229" i="3"/>
  <c r="J229" i="3"/>
  <c r="L229" i="3"/>
  <c r="I229" i="3"/>
  <c r="M229" i="3"/>
  <c r="V229" i="3"/>
  <c r="P229" i="3"/>
  <c r="K229" i="3"/>
  <c r="G229" i="3"/>
  <c r="H229" i="3"/>
  <c r="F229" i="3"/>
  <c r="O229" i="3"/>
  <c r="Q229" i="3"/>
  <c r="R229" i="3"/>
  <c r="S229" i="3" s="1"/>
  <c r="N223" i="3"/>
  <c r="V223" i="3"/>
  <c r="I223" i="3"/>
  <c r="L223" i="3"/>
  <c r="P223" i="3"/>
  <c r="G223" i="3"/>
  <c r="H223" i="3"/>
  <c r="K223" i="3"/>
  <c r="M223" i="3"/>
  <c r="R223" i="3"/>
  <c r="S223" i="3" s="1"/>
  <c r="Q223" i="3"/>
  <c r="J223" i="3"/>
  <c r="F223" i="3"/>
  <c r="O223" i="3"/>
  <c r="N214" i="3"/>
  <c r="K214" i="3"/>
  <c r="V214" i="3"/>
  <c r="O214" i="3"/>
  <c r="L214" i="3"/>
  <c r="P214" i="3"/>
  <c r="F214" i="3"/>
  <c r="G214" i="3"/>
  <c r="J214" i="3"/>
  <c r="H214" i="3"/>
  <c r="M214" i="3"/>
  <c r="Q214" i="3"/>
  <c r="I214" i="3"/>
  <c r="N240" i="3"/>
  <c r="I240" i="3"/>
  <c r="V240" i="3"/>
  <c r="H240" i="3"/>
  <c r="Q240" i="3"/>
  <c r="M240" i="3"/>
  <c r="K240" i="3"/>
  <c r="J240" i="3"/>
  <c r="G240" i="3"/>
  <c r="O240" i="3"/>
  <c r="F240" i="3"/>
  <c r="P240" i="3"/>
  <c r="L240" i="3"/>
  <c r="O225" i="3"/>
  <c r="L225" i="3"/>
  <c r="V225" i="3"/>
  <c r="G225" i="3"/>
  <c r="K225" i="3"/>
  <c r="P225" i="3"/>
  <c r="M225" i="3"/>
  <c r="H225" i="3"/>
  <c r="R225" i="3"/>
  <c r="S225" i="3" s="1"/>
  <c r="J225" i="3"/>
  <c r="N225" i="3"/>
  <c r="I225" i="3"/>
  <c r="F225" i="3"/>
  <c r="Q225" i="3"/>
  <c r="L234" i="3"/>
  <c r="K234" i="3"/>
  <c r="M234" i="3"/>
  <c r="N234" i="3"/>
  <c r="V234" i="3"/>
  <c r="H234" i="3"/>
  <c r="I234" i="3"/>
  <c r="P234" i="3"/>
  <c r="Q234" i="3"/>
  <c r="F234" i="3"/>
  <c r="O234" i="3"/>
  <c r="J234" i="3"/>
  <c r="G234" i="3"/>
  <c r="F210" i="3"/>
  <c r="Q210" i="3"/>
  <c r="M210" i="3"/>
  <c r="P210" i="3"/>
  <c r="I210" i="3"/>
  <c r="L210" i="3"/>
  <c r="V210" i="3"/>
  <c r="J210" i="3"/>
  <c r="H210" i="3"/>
  <c r="N210" i="3"/>
  <c r="O210" i="3"/>
  <c r="K210" i="3"/>
  <c r="G210" i="3"/>
  <c r="N212" i="3"/>
  <c r="V212" i="3"/>
  <c r="G212" i="3"/>
  <c r="Q212" i="3"/>
  <c r="H212" i="3"/>
  <c r="L212" i="3"/>
  <c r="M212" i="3"/>
  <c r="K212" i="3"/>
  <c r="P212" i="3"/>
  <c r="I212" i="3"/>
  <c r="O212" i="3"/>
  <c r="J212" i="3"/>
  <c r="F212" i="3"/>
  <c r="L238" i="3"/>
  <c r="M238" i="3"/>
  <c r="G238" i="3"/>
  <c r="N238" i="3"/>
  <c r="I238" i="3"/>
  <c r="V238" i="3"/>
  <c r="P238" i="3"/>
  <c r="H238" i="3"/>
  <c r="F238" i="3"/>
  <c r="Q238" i="3"/>
  <c r="J238" i="3"/>
  <c r="O238" i="3"/>
  <c r="K238" i="3"/>
  <c r="K696" i="3"/>
  <c r="L696" i="3"/>
  <c r="N696" i="3"/>
  <c r="V696" i="3"/>
  <c r="Q696" i="3"/>
  <c r="M696" i="3"/>
  <c r="I696" i="3"/>
  <c r="J696" i="3"/>
  <c r="F696" i="3"/>
  <c r="H696" i="3"/>
  <c r="G696" i="3"/>
  <c r="P696" i="3"/>
  <c r="G809" i="3"/>
  <c r="M809" i="3"/>
  <c r="N809" i="3"/>
  <c r="V809" i="3"/>
  <c r="F809" i="3"/>
  <c r="P809" i="3"/>
  <c r="L809" i="3"/>
  <c r="Q809" i="3"/>
  <c r="J809" i="3"/>
  <c r="K809" i="3"/>
  <c r="H809" i="3"/>
  <c r="R809" i="3"/>
  <c r="S809" i="3" s="1"/>
  <c r="I809" i="3"/>
  <c r="Q902" i="3"/>
  <c r="H902" i="3"/>
  <c r="J902" i="3"/>
  <c r="V902" i="3"/>
  <c r="M902" i="3"/>
  <c r="K902" i="3"/>
  <c r="N902" i="3"/>
  <c r="G902" i="3"/>
  <c r="F902" i="3"/>
  <c r="I902" i="3"/>
  <c r="L902" i="3"/>
  <c r="P902" i="3"/>
  <c r="M732" i="3"/>
  <c r="F732" i="3"/>
  <c r="N732" i="3"/>
  <c r="G732" i="3"/>
  <c r="V732" i="3"/>
  <c r="I732" i="3"/>
  <c r="H732" i="3"/>
  <c r="L732" i="3"/>
  <c r="J732" i="3"/>
  <c r="K732" i="3"/>
  <c r="P732" i="3"/>
  <c r="Q732" i="3"/>
  <c r="P909" i="3"/>
  <c r="L909" i="3"/>
  <c r="H909" i="3"/>
  <c r="N909" i="3"/>
  <c r="K909" i="3"/>
  <c r="J909" i="3"/>
  <c r="V909" i="3"/>
  <c r="G909" i="3"/>
  <c r="Q909" i="3"/>
  <c r="R909" i="3"/>
  <c r="S909" i="3" s="1"/>
  <c r="F909" i="3"/>
  <c r="I909" i="3"/>
  <c r="M909" i="3"/>
  <c r="J828" i="3"/>
  <c r="F828" i="3"/>
  <c r="I828" i="3"/>
  <c r="H828" i="3"/>
  <c r="P828" i="3"/>
  <c r="G828" i="3"/>
  <c r="Q828" i="3"/>
  <c r="K828" i="3"/>
  <c r="M828" i="3"/>
  <c r="L828" i="3"/>
  <c r="N828" i="3"/>
  <c r="V828" i="3"/>
  <c r="G641" i="3"/>
  <c r="M641" i="3"/>
  <c r="Q641" i="3"/>
  <c r="P641" i="3"/>
  <c r="N641" i="3"/>
  <c r="J641" i="3"/>
  <c r="F641" i="3"/>
  <c r="H641" i="3"/>
  <c r="V641" i="3"/>
  <c r="K641" i="3"/>
  <c r="R641" i="3"/>
  <c r="S641" i="3" s="1"/>
  <c r="L641" i="3"/>
  <c r="I641" i="3"/>
  <c r="G635" i="3"/>
  <c r="Q635" i="3"/>
  <c r="J635" i="3"/>
  <c r="P635" i="3"/>
  <c r="N635" i="3"/>
  <c r="M635" i="3"/>
  <c r="I635" i="3"/>
  <c r="K635" i="3"/>
  <c r="V635" i="3"/>
  <c r="H635" i="3"/>
  <c r="R635" i="3"/>
  <c r="S635" i="3" s="1"/>
  <c r="L635" i="3"/>
  <c r="F635" i="3"/>
  <c r="R637" i="3"/>
  <c r="S637" i="3" s="1"/>
  <c r="P637" i="3"/>
  <c r="H637" i="3"/>
  <c r="M637" i="3"/>
  <c r="F637" i="3"/>
  <c r="L637" i="3"/>
  <c r="Q637" i="3"/>
  <c r="N637" i="3"/>
  <c r="I637" i="3"/>
  <c r="K637" i="3"/>
  <c r="V637" i="3"/>
  <c r="J637" i="3"/>
  <c r="G637" i="3"/>
  <c r="L1000" i="3"/>
  <c r="Q1000" i="3"/>
  <c r="G1000" i="3"/>
  <c r="F1000" i="3"/>
  <c r="M1000" i="3"/>
  <c r="I1000" i="3"/>
  <c r="V1000" i="3"/>
  <c r="J1000" i="3"/>
  <c r="N1000" i="3"/>
  <c r="H1000" i="3"/>
  <c r="K1000" i="3"/>
  <c r="P1000" i="3"/>
  <c r="L466" i="3"/>
  <c r="P466" i="3"/>
  <c r="Q466" i="3"/>
  <c r="N466" i="3"/>
  <c r="M466" i="3"/>
  <c r="V466" i="3"/>
  <c r="I466" i="3"/>
  <c r="K466" i="3"/>
  <c r="G466" i="3"/>
  <c r="F466" i="3"/>
  <c r="J466" i="3"/>
  <c r="H466" i="3"/>
  <c r="V744" i="3"/>
  <c r="I744" i="3"/>
  <c r="J744" i="3"/>
  <c r="M744" i="3"/>
  <c r="H744" i="3"/>
  <c r="K744" i="3"/>
  <c r="F744" i="3"/>
  <c r="G744" i="3"/>
  <c r="L744" i="3"/>
  <c r="P744" i="3"/>
  <c r="N744" i="3"/>
  <c r="Q744" i="3"/>
  <c r="I662" i="3"/>
  <c r="H662" i="3"/>
  <c r="K662" i="3"/>
  <c r="P662" i="3"/>
  <c r="N662" i="3"/>
  <c r="F662" i="3"/>
  <c r="G662" i="3"/>
  <c r="M662" i="3"/>
  <c r="V662" i="3"/>
  <c r="L662" i="3"/>
  <c r="Q662" i="3"/>
  <c r="J662" i="3"/>
  <c r="N803" i="3"/>
  <c r="L803" i="3"/>
  <c r="V803" i="3"/>
  <c r="H803" i="3"/>
  <c r="Q803" i="3"/>
  <c r="I803" i="3"/>
  <c r="G803" i="3"/>
  <c r="J803" i="3"/>
  <c r="K803" i="3"/>
  <c r="P803" i="3"/>
  <c r="R803" i="3"/>
  <c r="S803" i="3" s="1"/>
  <c r="M803" i="3"/>
  <c r="F803" i="3"/>
  <c r="H714" i="3"/>
  <c r="Q714" i="3"/>
  <c r="I714" i="3"/>
  <c r="N714" i="3"/>
  <c r="G714" i="3"/>
  <c r="F714" i="3"/>
  <c r="V714" i="3"/>
  <c r="J714" i="3"/>
  <c r="P714" i="3"/>
  <c r="M714" i="3"/>
  <c r="L714" i="3"/>
  <c r="K714" i="3"/>
  <c r="G457" i="3"/>
  <c r="J457" i="3"/>
  <c r="V457" i="3"/>
  <c r="H457" i="3"/>
  <c r="N457" i="3"/>
  <c r="F457" i="3"/>
  <c r="Q457" i="3"/>
  <c r="M457" i="3"/>
  <c r="P457" i="3"/>
  <c r="I457" i="3"/>
  <c r="K457" i="3"/>
  <c r="L457" i="3"/>
  <c r="R457" i="3"/>
  <c r="S457" i="3" s="1"/>
  <c r="I721" i="3"/>
  <c r="R721" i="3"/>
  <c r="S721" i="3" s="1"/>
  <c r="F721" i="3"/>
  <c r="P721" i="3"/>
  <c r="Q721" i="3"/>
  <c r="N721" i="3"/>
  <c r="J721" i="3"/>
  <c r="M721" i="3"/>
  <c r="H721" i="3"/>
  <c r="V721" i="3"/>
  <c r="K721" i="3"/>
  <c r="G721" i="3"/>
  <c r="L721" i="3"/>
  <c r="I421" i="3"/>
  <c r="J421" i="3"/>
  <c r="K421" i="3"/>
  <c r="N421" i="3"/>
  <c r="P421" i="3"/>
  <c r="L421" i="3"/>
  <c r="F421" i="3"/>
  <c r="H421" i="3"/>
  <c r="M421" i="3"/>
  <c r="G421" i="3"/>
  <c r="V421" i="3"/>
  <c r="R421" i="3"/>
  <c r="S421" i="3" s="1"/>
  <c r="Q421" i="3"/>
  <c r="G621" i="3"/>
  <c r="P621" i="3"/>
  <c r="N621" i="3"/>
  <c r="F621" i="3"/>
  <c r="L621" i="3"/>
  <c r="R621" i="3"/>
  <c r="S621" i="3" s="1"/>
  <c r="I621" i="3"/>
  <c r="K621" i="3"/>
  <c r="H621" i="3"/>
  <c r="V621" i="3"/>
  <c r="J621" i="3"/>
  <c r="Q621" i="3"/>
  <c r="M621" i="3"/>
  <c r="V688" i="3"/>
  <c r="M688" i="3"/>
  <c r="G688" i="3"/>
  <c r="I688" i="3"/>
  <c r="Q688" i="3"/>
  <c r="J688" i="3"/>
  <c r="N688" i="3"/>
  <c r="L688" i="3"/>
  <c r="P688" i="3"/>
  <c r="K688" i="3"/>
  <c r="H688" i="3"/>
  <c r="F688" i="3"/>
  <c r="M514" i="3"/>
  <c r="Q514" i="3"/>
  <c r="F514" i="3"/>
  <c r="J514" i="3"/>
  <c r="L514" i="3"/>
  <c r="V514" i="3"/>
  <c r="G514" i="3"/>
  <c r="I514" i="3"/>
  <c r="K514" i="3"/>
  <c r="N514" i="3"/>
  <c r="H514" i="3"/>
  <c r="P514" i="3"/>
  <c r="Q456" i="3"/>
  <c r="N456" i="3"/>
  <c r="J456" i="3"/>
  <c r="L456" i="3"/>
  <c r="M456" i="3"/>
  <c r="V456" i="3"/>
  <c r="I456" i="3"/>
  <c r="G456" i="3"/>
  <c r="F456" i="3"/>
  <c r="P456" i="3"/>
  <c r="K456" i="3"/>
  <c r="H456" i="3"/>
  <c r="K672" i="3"/>
  <c r="M672" i="3"/>
  <c r="N672" i="3"/>
  <c r="G672" i="3"/>
  <c r="P672" i="3"/>
  <c r="F672" i="3"/>
  <c r="H672" i="3"/>
  <c r="V672" i="3"/>
  <c r="J672" i="3"/>
  <c r="Q672" i="3"/>
  <c r="L672" i="3"/>
  <c r="I672" i="3"/>
  <c r="P925" i="3"/>
  <c r="J925" i="3"/>
  <c r="Q925" i="3"/>
  <c r="I925" i="3"/>
  <c r="G925" i="3"/>
  <c r="L925" i="3"/>
  <c r="F925" i="3"/>
  <c r="M925" i="3"/>
  <c r="N925" i="3"/>
  <c r="K925" i="3"/>
  <c r="V925" i="3"/>
  <c r="R925" i="3"/>
  <c r="S925" i="3" s="1"/>
  <c r="H925" i="3"/>
  <c r="I547" i="3"/>
  <c r="J547" i="3"/>
  <c r="F547" i="3"/>
  <c r="V547" i="3"/>
  <c r="H547" i="3"/>
  <c r="Q547" i="3"/>
  <c r="P547" i="3"/>
  <c r="L547" i="3"/>
  <c r="R547" i="3"/>
  <c r="S547" i="3" s="1"/>
  <c r="K547" i="3"/>
  <c r="M547" i="3"/>
  <c r="G547" i="3"/>
  <c r="N547" i="3"/>
  <c r="Q886" i="3"/>
  <c r="P886" i="3"/>
  <c r="I886" i="3"/>
  <c r="V886" i="3"/>
  <c r="K886" i="3"/>
  <c r="N886" i="3"/>
  <c r="G886" i="3"/>
  <c r="F886" i="3"/>
  <c r="L886" i="3"/>
  <c r="J886" i="3"/>
  <c r="M886" i="3"/>
  <c r="H886" i="3"/>
  <c r="J730" i="3"/>
  <c r="N730" i="3"/>
  <c r="F730" i="3"/>
  <c r="M730" i="3"/>
  <c r="P730" i="3"/>
  <c r="K730" i="3"/>
  <c r="G730" i="3"/>
  <c r="Q730" i="3"/>
  <c r="I730" i="3"/>
  <c r="H730" i="3"/>
  <c r="V730" i="3"/>
  <c r="L730" i="3"/>
  <c r="N812" i="3"/>
  <c r="M812" i="3"/>
  <c r="K812" i="3"/>
  <c r="P812" i="3"/>
  <c r="F812" i="3"/>
  <c r="J812" i="3"/>
  <c r="I812" i="3"/>
  <c r="V812" i="3"/>
  <c r="G812" i="3"/>
  <c r="H812" i="3"/>
  <c r="Q812" i="3"/>
  <c r="L812" i="3"/>
  <c r="H382" i="3"/>
  <c r="Q382" i="3"/>
  <c r="K382" i="3"/>
  <c r="L382" i="3"/>
  <c r="V382" i="3"/>
  <c r="M382" i="3"/>
  <c r="J382" i="3"/>
  <c r="P382" i="3"/>
  <c r="O382" i="3"/>
  <c r="N382" i="3"/>
  <c r="F382" i="3"/>
  <c r="G382" i="3"/>
  <c r="I382" i="3"/>
  <c r="K745" i="3"/>
  <c r="L745" i="3"/>
  <c r="N745" i="3"/>
  <c r="G745" i="3"/>
  <c r="F745" i="3"/>
  <c r="V745" i="3"/>
  <c r="P745" i="3"/>
  <c r="H745" i="3"/>
  <c r="R745" i="3"/>
  <c r="S745" i="3" s="1"/>
  <c r="J745" i="3"/>
  <c r="Q745" i="3"/>
  <c r="M745" i="3"/>
  <c r="I745" i="3"/>
  <c r="K377" i="3"/>
  <c r="H377" i="3"/>
  <c r="F377" i="3"/>
  <c r="M377" i="3"/>
  <c r="L377" i="3"/>
  <c r="I377" i="3"/>
  <c r="V377" i="3"/>
  <c r="J377" i="3"/>
  <c r="O377" i="3"/>
  <c r="P377" i="3"/>
  <c r="N377" i="3"/>
  <c r="G377" i="3"/>
  <c r="R377" i="3"/>
  <c r="S377" i="3" s="1"/>
  <c r="Q377" i="3"/>
  <c r="R395" i="3"/>
  <c r="S395" i="3" s="1"/>
  <c r="K395" i="3"/>
  <c r="L395" i="3"/>
  <c r="G395" i="3"/>
  <c r="M395" i="3"/>
  <c r="N395" i="3"/>
  <c r="J395" i="3"/>
  <c r="F395" i="3"/>
  <c r="H395" i="3"/>
  <c r="I395" i="3"/>
  <c r="P395" i="3"/>
  <c r="O395" i="3"/>
  <c r="Q395" i="3"/>
  <c r="V395" i="3"/>
  <c r="L679" i="3"/>
  <c r="R679" i="3"/>
  <c r="S679" i="3" s="1"/>
  <c r="J679" i="3"/>
  <c r="F679" i="3"/>
  <c r="G679" i="3"/>
  <c r="Q679" i="3"/>
  <c r="H679" i="3"/>
  <c r="K679" i="3"/>
  <c r="M679" i="3"/>
  <c r="N679" i="3"/>
  <c r="P679" i="3"/>
  <c r="I679" i="3"/>
  <c r="V679" i="3"/>
  <c r="P877" i="3"/>
  <c r="R877" i="3"/>
  <c r="S877" i="3" s="1"/>
  <c r="F877" i="3"/>
  <c r="V877" i="3"/>
  <c r="I877" i="3"/>
  <c r="J877" i="3"/>
  <c r="K877" i="3"/>
  <c r="G877" i="3"/>
  <c r="N877" i="3"/>
  <c r="M877" i="3"/>
  <c r="Q877" i="3"/>
  <c r="L877" i="3"/>
  <c r="H877" i="3"/>
  <c r="L646" i="3"/>
  <c r="I646" i="3"/>
  <c r="F646" i="3"/>
  <c r="M646" i="3"/>
  <c r="K646" i="3"/>
  <c r="V646" i="3"/>
  <c r="G646" i="3"/>
  <c r="Q646" i="3"/>
  <c r="J646" i="3"/>
  <c r="N646" i="3"/>
  <c r="P646" i="3"/>
  <c r="H646" i="3"/>
  <c r="Q921" i="3"/>
  <c r="F921" i="3"/>
  <c r="H921" i="3"/>
  <c r="G921" i="3"/>
  <c r="M921" i="3"/>
  <c r="I921" i="3"/>
  <c r="J921" i="3"/>
  <c r="L921" i="3"/>
  <c r="N921" i="3"/>
  <c r="K921" i="3"/>
  <c r="P921" i="3"/>
  <c r="R921" i="3"/>
  <c r="S921" i="3" s="1"/>
  <c r="V921" i="3"/>
  <c r="F459" i="3"/>
  <c r="G459" i="3"/>
  <c r="I459" i="3"/>
  <c r="M459" i="3"/>
  <c r="J459" i="3"/>
  <c r="P459" i="3"/>
  <c r="N459" i="3"/>
  <c r="Q459" i="3"/>
  <c r="L459" i="3"/>
  <c r="H459" i="3"/>
  <c r="V459" i="3"/>
  <c r="R459" i="3"/>
  <c r="S459" i="3" s="1"/>
  <c r="K459" i="3"/>
  <c r="V806" i="3"/>
  <c r="N806" i="3"/>
  <c r="F806" i="3"/>
  <c r="G806" i="3"/>
  <c r="M806" i="3"/>
  <c r="K806" i="3"/>
  <c r="I806" i="3"/>
  <c r="Q806" i="3"/>
  <c r="L806" i="3"/>
  <c r="P806" i="3"/>
  <c r="J806" i="3"/>
  <c r="H806" i="3"/>
  <c r="I636" i="3"/>
  <c r="L636" i="3"/>
  <c r="H636" i="3"/>
  <c r="G636" i="3"/>
  <c r="K636" i="3"/>
  <c r="J636" i="3"/>
  <c r="M636" i="3"/>
  <c r="F636" i="3"/>
  <c r="P636" i="3"/>
  <c r="V636" i="3"/>
  <c r="Q636" i="3"/>
  <c r="N636" i="3"/>
  <c r="I634" i="3"/>
  <c r="V634" i="3"/>
  <c r="G634" i="3"/>
  <c r="F634" i="3"/>
  <c r="K634" i="3"/>
  <c r="Q634" i="3"/>
  <c r="P634" i="3"/>
  <c r="H634" i="3"/>
  <c r="M634" i="3"/>
  <c r="J634" i="3"/>
  <c r="L634" i="3"/>
  <c r="N634" i="3"/>
  <c r="K381" i="3"/>
  <c r="L381" i="3"/>
  <c r="J381" i="3"/>
  <c r="G381" i="3"/>
  <c r="M381" i="3"/>
  <c r="Q381" i="3"/>
  <c r="N381" i="3"/>
  <c r="V381" i="3"/>
  <c r="F381" i="3"/>
  <c r="I381" i="3"/>
  <c r="O381" i="3"/>
  <c r="R381" i="3"/>
  <c r="S381" i="3" s="1"/>
  <c r="H381" i="3"/>
  <c r="P381" i="3"/>
  <c r="P448" i="3"/>
  <c r="J448" i="3"/>
  <c r="N448" i="3"/>
  <c r="V448" i="3"/>
  <c r="Q448" i="3"/>
  <c r="M448" i="3"/>
  <c r="H448" i="3"/>
  <c r="K448" i="3"/>
  <c r="F448" i="3"/>
  <c r="I448" i="3"/>
  <c r="L448" i="3"/>
  <c r="G448" i="3"/>
  <c r="P521" i="3"/>
  <c r="R521" i="3"/>
  <c r="S521" i="3" s="1"/>
  <c r="K521" i="3"/>
  <c r="J521" i="3"/>
  <c r="M521" i="3"/>
  <c r="V521" i="3"/>
  <c r="Q521" i="3"/>
  <c r="L521" i="3"/>
  <c r="G521" i="3"/>
  <c r="N521" i="3"/>
  <c r="H521" i="3"/>
  <c r="I521" i="3"/>
  <c r="F521" i="3"/>
  <c r="G435" i="3"/>
  <c r="V435" i="3"/>
  <c r="L435" i="3"/>
  <c r="Q435" i="3"/>
  <c r="F435" i="3"/>
  <c r="I435" i="3"/>
  <c r="M435" i="3"/>
  <c r="N435" i="3"/>
  <c r="P435" i="3"/>
  <c r="H435" i="3"/>
  <c r="R435" i="3"/>
  <c r="S435" i="3" s="1"/>
  <c r="J435" i="3"/>
  <c r="K435" i="3"/>
  <c r="N974" i="3"/>
  <c r="V974" i="3"/>
  <c r="H974" i="3"/>
  <c r="J974" i="3"/>
  <c r="G974" i="3"/>
  <c r="Q974" i="3"/>
  <c r="L974" i="3"/>
  <c r="F974" i="3"/>
  <c r="I974" i="3"/>
  <c r="P974" i="3"/>
  <c r="K974" i="3"/>
  <c r="M974" i="3"/>
  <c r="I540" i="3"/>
  <c r="F540" i="3"/>
  <c r="Q540" i="3"/>
  <c r="N540" i="3"/>
  <c r="G540" i="3"/>
  <c r="H540" i="3"/>
  <c r="V540" i="3"/>
  <c r="K540" i="3"/>
  <c r="P540" i="3"/>
  <c r="J540" i="3"/>
  <c r="M540" i="3"/>
  <c r="L540" i="3"/>
  <c r="J782" i="3"/>
  <c r="Q782" i="3"/>
  <c r="P782" i="3"/>
  <c r="M782" i="3"/>
  <c r="I782" i="3"/>
  <c r="G782" i="3"/>
  <c r="K782" i="3"/>
  <c r="F782" i="3"/>
  <c r="N782" i="3"/>
  <c r="L782" i="3"/>
  <c r="H782" i="3"/>
  <c r="V782" i="3"/>
  <c r="L890" i="3"/>
  <c r="H890" i="3"/>
  <c r="V890" i="3"/>
  <c r="J890" i="3"/>
  <c r="N890" i="3"/>
  <c r="Q890" i="3"/>
  <c r="K890" i="3"/>
  <c r="P890" i="3"/>
  <c r="F890" i="3"/>
  <c r="M890" i="3"/>
  <c r="G890" i="3"/>
  <c r="I890" i="3"/>
  <c r="I755" i="3"/>
  <c r="L755" i="3"/>
  <c r="P755" i="3"/>
  <c r="H755" i="3"/>
  <c r="F755" i="3"/>
  <c r="M755" i="3"/>
  <c r="K755" i="3"/>
  <c r="N755" i="3"/>
  <c r="G755" i="3"/>
  <c r="R755" i="3"/>
  <c r="S755" i="3" s="1"/>
  <c r="Q755" i="3"/>
  <c r="V755" i="3"/>
  <c r="J755" i="3"/>
  <c r="Q814" i="3"/>
  <c r="I814" i="3"/>
  <c r="F814" i="3"/>
  <c r="J814" i="3"/>
  <c r="N814" i="3"/>
  <c r="V814" i="3"/>
  <c r="P814" i="3"/>
  <c r="G814" i="3"/>
  <c r="K814" i="3"/>
  <c r="M814" i="3"/>
  <c r="H814" i="3"/>
  <c r="L814" i="3"/>
  <c r="J558" i="3"/>
  <c r="P558" i="3"/>
  <c r="L558" i="3"/>
  <c r="G558" i="3"/>
  <c r="M558" i="3"/>
  <c r="N558" i="3"/>
  <c r="F558" i="3"/>
  <c r="H558" i="3"/>
  <c r="V558" i="3"/>
  <c r="I558" i="3"/>
  <c r="Q558" i="3"/>
  <c r="K558" i="3"/>
  <c r="I865" i="3"/>
  <c r="V865" i="3"/>
  <c r="H865" i="3"/>
  <c r="Q865" i="3"/>
  <c r="F865" i="3"/>
  <c r="G865" i="3"/>
  <c r="J865" i="3"/>
  <c r="L865" i="3"/>
  <c r="P865" i="3"/>
  <c r="M865" i="3"/>
  <c r="K865" i="3"/>
  <c r="N865" i="3"/>
  <c r="R865" i="3"/>
  <c r="S865" i="3" s="1"/>
  <c r="P645" i="3"/>
  <c r="R645" i="3"/>
  <c r="S645" i="3" s="1"/>
  <c r="J645" i="3"/>
  <c r="F645" i="3"/>
  <c r="Q645" i="3"/>
  <c r="K645" i="3"/>
  <c r="G645" i="3"/>
  <c r="H645" i="3"/>
  <c r="V645" i="3"/>
  <c r="L645" i="3"/>
  <c r="I645" i="3"/>
  <c r="N645" i="3"/>
  <c r="M645" i="3"/>
  <c r="N829" i="3"/>
  <c r="I829" i="3"/>
  <c r="R829" i="3"/>
  <c r="S829" i="3" s="1"/>
  <c r="L829" i="3"/>
  <c r="P829" i="3"/>
  <c r="G829" i="3"/>
  <c r="K829" i="3"/>
  <c r="J829" i="3"/>
  <c r="V829" i="3"/>
  <c r="Q829" i="3"/>
  <c r="M829" i="3"/>
  <c r="H829" i="3"/>
  <c r="F829" i="3"/>
  <c r="M597" i="3"/>
  <c r="L597" i="3"/>
  <c r="J597" i="3"/>
  <c r="V597" i="3"/>
  <c r="G597" i="3"/>
  <c r="P597" i="3"/>
  <c r="Q597" i="3"/>
  <c r="N597" i="3"/>
  <c r="H597" i="3"/>
  <c r="R597" i="3"/>
  <c r="S597" i="3" s="1"/>
  <c r="F597" i="3"/>
  <c r="K597" i="3"/>
  <c r="I597" i="3"/>
  <c r="I783" i="3"/>
  <c r="K783" i="3"/>
  <c r="L783" i="3"/>
  <c r="F783" i="3"/>
  <c r="N783" i="3"/>
  <c r="M783" i="3"/>
  <c r="R783" i="3"/>
  <c r="S783" i="3" s="1"/>
  <c r="J783" i="3"/>
  <c r="Q783" i="3"/>
  <c r="H783" i="3"/>
  <c r="V783" i="3"/>
  <c r="G783" i="3"/>
  <c r="P783" i="3"/>
  <c r="J405" i="3"/>
  <c r="M405" i="3"/>
  <c r="G405" i="3"/>
  <c r="Q405" i="3"/>
  <c r="O405" i="3"/>
  <c r="K405" i="3"/>
  <c r="P405" i="3"/>
  <c r="V405" i="3"/>
  <c r="R405" i="3"/>
  <c r="S405" i="3" s="1"/>
  <c r="F405" i="3"/>
  <c r="I405" i="3"/>
  <c r="N405" i="3"/>
  <c r="H405" i="3"/>
  <c r="L405" i="3"/>
  <c r="L616" i="3"/>
  <c r="N616" i="3"/>
  <c r="H616" i="3"/>
  <c r="M616" i="3"/>
  <c r="I616" i="3"/>
  <c r="F616" i="3"/>
  <c r="J616" i="3"/>
  <c r="P616" i="3"/>
  <c r="Q616" i="3"/>
  <c r="V616" i="3"/>
  <c r="G616" i="3"/>
  <c r="K616" i="3"/>
  <c r="G484" i="3"/>
  <c r="J484" i="3"/>
  <c r="K484" i="3"/>
  <c r="F484" i="3"/>
  <c r="L484" i="3"/>
  <c r="P484" i="3"/>
  <c r="H484" i="3"/>
  <c r="M484" i="3"/>
  <c r="N484" i="3"/>
  <c r="V484" i="3"/>
  <c r="Q484" i="3"/>
  <c r="I484" i="3"/>
  <c r="H888" i="3"/>
  <c r="K888" i="3"/>
  <c r="J888" i="3"/>
  <c r="G888" i="3"/>
  <c r="N888" i="3"/>
  <c r="Q888" i="3"/>
  <c r="I888" i="3"/>
  <c r="V888" i="3"/>
  <c r="F888" i="3"/>
  <c r="L888" i="3"/>
  <c r="P888" i="3"/>
  <c r="M888" i="3"/>
  <c r="G517" i="3"/>
  <c r="R517" i="3"/>
  <c r="S517" i="3" s="1"/>
  <c r="M517" i="3"/>
  <c r="P517" i="3"/>
  <c r="K517" i="3"/>
  <c r="H517" i="3"/>
  <c r="I517" i="3"/>
  <c r="Q517" i="3"/>
  <c r="J517" i="3"/>
  <c r="N517" i="3"/>
  <c r="L517" i="3"/>
  <c r="V517" i="3"/>
  <c r="F517" i="3"/>
  <c r="P764" i="3"/>
  <c r="J764" i="3"/>
  <c r="L764" i="3"/>
  <c r="H764" i="3"/>
  <c r="K764" i="3"/>
  <c r="G764" i="3"/>
  <c r="F764" i="3"/>
  <c r="M764" i="3"/>
  <c r="Q764" i="3"/>
  <c r="I764" i="3"/>
  <c r="V764" i="3"/>
  <c r="N764" i="3"/>
  <c r="Q577" i="3"/>
  <c r="H577" i="3"/>
  <c r="M577" i="3"/>
  <c r="G577" i="3"/>
  <c r="P577" i="3"/>
  <c r="N577" i="3"/>
  <c r="V577" i="3"/>
  <c r="F577" i="3"/>
  <c r="J577" i="3"/>
  <c r="R577" i="3"/>
  <c r="S577" i="3" s="1"/>
  <c r="L577" i="3"/>
  <c r="K577" i="3"/>
  <c r="I577" i="3"/>
  <c r="K719" i="3"/>
  <c r="Q719" i="3"/>
  <c r="I719" i="3"/>
  <c r="N719" i="3"/>
  <c r="H719" i="3"/>
  <c r="V719" i="3"/>
  <c r="L719" i="3"/>
  <c r="F719" i="3"/>
  <c r="M719" i="3"/>
  <c r="R719" i="3"/>
  <c r="S719" i="3" s="1"/>
  <c r="P719" i="3"/>
  <c r="J719" i="3"/>
  <c r="G719" i="3"/>
  <c r="F868" i="3"/>
  <c r="I868" i="3"/>
  <c r="H868" i="3"/>
  <c r="V868" i="3"/>
  <c r="L868" i="3"/>
  <c r="P868" i="3"/>
  <c r="Q868" i="3"/>
  <c r="J868" i="3"/>
  <c r="K868" i="3"/>
  <c r="N868" i="3"/>
  <c r="G868" i="3"/>
  <c r="M868" i="3"/>
  <c r="J579" i="3"/>
  <c r="K579" i="3"/>
  <c r="H579" i="3"/>
  <c r="I579" i="3"/>
  <c r="Q579" i="3"/>
  <c r="N579" i="3"/>
  <c r="G579" i="3"/>
  <c r="V579" i="3"/>
  <c r="P579" i="3"/>
  <c r="F579" i="3"/>
  <c r="L579" i="3"/>
  <c r="M579" i="3"/>
  <c r="R579" i="3"/>
  <c r="S579" i="3" s="1"/>
  <c r="L599" i="3"/>
  <c r="Q599" i="3"/>
  <c r="G599" i="3"/>
  <c r="V599" i="3"/>
  <c r="R599" i="3"/>
  <c r="S599" i="3" s="1"/>
  <c r="H599" i="3"/>
  <c r="I599" i="3"/>
  <c r="J599" i="3"/>
  <c r="F599" i="3"/>
  <c r="M599" i="3"/>
  <c r="K599" i="3"/>
  <c r="P599" i="3"/>
  <c r="N599" i="3"/>
  <c r="K374" i="3"/>
  <c r="O374" i="3"/>
  <c r="V374" i="3"/>
  <c r="H374" i="3"/>
  <c r="Q374" i="3"/>
  <c r="N374" i="3"/>
  <c r="J374" i="3"/>
  <c r="G374" i="3"/>
  <c r="P374" i="3"/>
  <c r="I374" i="3"/>
  <c r="M374" i="3"/>
  <c r="L374" i="3"/>
  <c r="F374" i="3"/>
  <c r="V488" i="3"/>
  <c r="N488" i="3"/>
  <c r="J488" i="3"/>
  <c r="K488" i="3"/>
  <c r="F488" i="3"/>
  <c r="G488" i="3"/>
  <c r="L488" i="3"/>
  <c r="M488" i="3"/>
  <c r="P488" i="3"/>
  <c r="Q488" i="3"/>
  <c r="H488" i="3"/>
  <c r="I488" i="3"/>
  <c r="H372" i="3"/>
  <c r="V372" i="3"/>
  <c r="O372" i="3"/>
  <c r="K372" i="3"/>
  <c r="L372" i="3"/>
  <c r="F372" i="3"/>
  <c r="Q372" i="3"/>
  <c r="J372" i="3"/>
  <c r="I372" i="3"/>
  <c r="N372" i="3"/>
  <c r="G372" i="3"/>
  <c r="P372" i="3"/>
  <c r="M372" i="3"/>
  <c r="F860" i="3"/>
  <c r="N860" i="3"/>
  <c r="G860" i="3"/>
  <c r="K860" i="3"/>
  <c r="H860" i="3"/>
  <c r="I860" i="3"/>
  <c r="V860" i="3"/>
  <c r="M860" i="3"/>
  <c r="Q860" i="3"/>
  <c r="P860" i="3"/>
  <c r="L860" i="3"/>
  <c r="J860" i="3"/>
  <c r="Q780" i="3"/>
  <c r="L780" i="3"/>
  <c r="M780" i="3"/>
  <c r="J780" i="3"/>
  <c r="P780" i="3"/>
  <c r="N780" i="3"/>
  <c r="F780" i="3"/>
  <c r="V780" i="3"/>
  <c r="H780" i="3"/>
  <c r="G780" i="3"/>
  <c r="K780" i="3"/>
  <c r="I780" i="3"/>
  <c r="M376" i="3"/>
  <c r="L376" i="3"/>
  <c r="F376" i="3"/>
  <c r="G376" i="3"/>
  <c r="Q376" i="3"/>
  <c r="O376" i="3"/>
  <c r="I376" i="3"/>
  <c r="N376" i="3"/>
  <c r="H376" i="3"/>
  <c r="K376" i="3"/>
  <c r="J376" i="3"/>
  <c r="V376" i="3"/>
  <c r="P376" i="3"/>
  <c r="F906" i="3"/>
  <c r="I906" i="3"/>
  <c r="G906" i="3"/>
  <c r="M906" i="3"/>
  <c r="Q906" i="3"/>
  <c r="K906" i="3"/>
  <c r="J906" i="3"/>
  <c r="L906" i="3"/>
  <c r="P906" i="3"/>
  <c r="N906" i="3"/>
  <c r="V906" i="3"/>
  <c r="H906" i="3"/>
  <c r="G627" i="3"/>
  <c r="L627" i="3"/>
  <c r="F627" i="3"/>
  <c r="I627" i="3"/>
  <c r="J627" i="3"/>
  <c r="H627" i="3"/>
  <c r="V627" i="3"/>
  <c r="K627" i="3"/>
  <c r="M627" i="3"/>
  <c r="Q627" i="3"/>
  <c r="P627" i="3"/>
  <c r="N627" i="3"/>
  <c r="R627" i="3"/>
  <c r="S627" i="3" s="1"/>
  <c r="P441" i="3"/>
  <c r="L441" i="3"/>
  <c r="K441" i="3"/>
  <c r="I441" i="3"/>
  <c r="V441" i="3"/>
  <c r="H441" i="3"/>
  <c r="G441" i="3"/>
  <c r="R441" i="3"/>
  <c r="S441" i="3" s="1"/>
  <c r="J441" i="3"/>
  <c r="F441" i="3"/>
  <c r="M441" i="3"/>
  <c r="N441" i="3"/>
  <c r="Q441" i="3"/>
  <c r="P816" i="3"/>
  <c r="V816" i="3"/>
  <c r="M816" i="3"/>
  <c r="N816" i="3"/>
  <c r="L816" i="3"/>
  <c r="Q816" i="3"/>
  <c r="J816" i="3"/>
  <c r="K816" i="3"/>
  <c r="H816" i="3"/>
  <c r="G816" i="3"/>
  <c r="F816" i="3"/>
  <c r="I816" i="3"/>
  <c r="P690" i="3"/>
  <c r="H690" i="3"/>
  <c r="L690" i="3"/>
  <c r="V690" i="3"/>
  <c r="J690" i="3"/>
  <c r="M690" i="3"/>
  <c r="K690" i="3"/>
  <c r="N690" i="3"/>
  <c r="I690" i="3"/>
  <c r="F690" i="3"/>
  <c r="G690" i="3"/>
  <c r="Q690" i="3"/>
  <c r="F564" i="3"/>
  <c r="H564" i="3"/>
  <c r="L564" i="3"/>
  <c r="P564" i="3"/>
  <c r="M564" i="3"/>
  <c r="I564" i="3"/>
  <c r="J564" i="3"/>
  <c r="V564" i="3"/>
  <c r="G564" i="3"/>
  <c r="K564" i="3"/>
  <c r="Q564" i="3"/>
  <c r="N564" i="3"/>
  <c r="Q855" i="3"/>
  <c r="J855" i="3"/>
  <c r="H855" i="3"/>
  <c r="V855" i="3"/>
  <c r="R855" i="3"/>
  <c r="S855" i="3" s="1"/>
  <c r="I855" i="3"/>
  <c r="F855" i="3"/>
  <c r="K855" i="3"/>
  <c r="N855" i="3"/>
  <c r="P855" i="3"/>
  <c r="M855" i="3"/>
  <c r="G855" i="3"/>
  <c r="L855" i="3"/>
  <c r="M791" i="3"/>
  <c r="R791" i="3"/>
  <c r="S791" i="3" s="1"/>
  <c r="Q791" i="3"/>
  <c r="L791" i="3"/>
  <c r="G791" i="3"/>
  <c r="V791" i="3"/>
  <c r="J791" i="3"/>
  <c r="N791" i="3"/>
  <c r="I791" i="3"/>
  <c r="F791" i="3"/>
  <c r="P791" i="3"/>
  <c r="K791" i="3"/>
  <c r="H791" i="3"/>
  <c r="K686" i="3"/>
  <c r="L686" i="3"/>
  <c r="Q686" i="3"/>
  <c r="G686" i="3"/>
  <c r="I686" i="3"/>
  <c r="J686" i="3"/>
  <c r="H686" i="3"/>
  <c r="M686" i="3"/>
  <c r="N686" i="3"/>
  <c r="V686" i="3"/>
  <c r="F686" i="3"/>
  <c r="P686" i="3"/>
  <c r="M987" i="3"/>
  <c r="Q987" i="3"/>
  <c r="K987" i="3"/>
  <c r="F987" i="3"/>
  <c r="G987" i="3"/>
  <c r="R987" i="3"/>
  <c r="S987" i="3" s="1"/>
  <c r="H987" i="3"/>
  <c r="I987" i="3"/>
  <c r="N987" i="3"/>
  <c r="V987" i="3"/>
  <c r="J987" i="3"/>
  <c r="P987" i="3"/>
  <c r="L987" i="3"/>
  <c r="I916" i="3"/>
  <c r="H916" i="3"/>
  <c r="K916" i="3"/>
  <c r="L916" i="3"/>
  <c r="J916" i="3"/>
  <c r="N916" i="3"/>
  <c r="Q916" i="3"/>
  <c r="P916" i="3"/>
  <c r="G916" i="3"/>
  <c r="F916" i="3"/>
  <c r="V916" i="3"/>
  <c r="M916" i="3"/>
  <c r="G867" i="3"/>
  <c r="M867" i="3"/>
  <c r="K867" i="3"/>
  <c r="V867" i="3"/>
  <c r="N867" i="3"/>
  <c r="F867" i="3"/>
  <c r="P867" i="3"/>
  <c r="H867" i="3"/>
  <c r="I867" i="3"/>
  <c r="Q867" i="3"/>
  <c r="L867" i="3"/>
  <c r="J867" i="3"/>
  <c r="R867" i="3"/>
  <c r="S867" i="3" s="1"/>
  <c r="M380" i="3"/>
  <c r="I380" i="3"/>
  <c r="L380" i="3"/>
  <c r="K380" i="3"/>
  <c r="V380" i="3"/>
  <c r="G380" i="3"/>
  <c r="H380" i="3"/>
  <c r="F380" i="3"/>
  <c r="J380" i="3"/>
  <c r="N380" i="3"/>
  <c r="P380" i="3"/>
  <c r="O380" i="3"/>
  <c r="Q380" i="3"/>
  <c r="J966" i="3"/>
  <c r="G966" i="3"/>
  <c r="M966" i="3"/>
  <c r="V966" i="3"/>
  <c r="I966" i="3"/>
  <c r="F966" i="3"/>
  <c r="Q966" i="3"/>
  <c r="L966" i="3"/>
  <c r="K966" i="3"/>
  <c r="H966" i="3"/>
  <c r="P966" i="3"/>
  <c r="N966" i="3"/>
  <c r="R399" i="3"/>
  <c r="S399" i="3" s="1"/>
  <c r="F399" i="3"/>
  <c r="M399" i="3"/>
  <c r="N399" i="3"/>
  <c r="L399" i="3"/>
  <c r="J399" i="3"/>
  <c r="Q399" i="3"/>
  <c r="P399" i="3"/>
  <c r="V399" i="3"/>
  <c r="O399" i="3"/>
  <c r="G399" i="3"/>
  <c r="H399" i="3"/>
  <c r="K399" i="3"/>
  <c r="I399" i="3"/>
  <c r="I912" i="3"/>
  <c r="K912" i="3"/>
  <c r="V912" i="3"/>
  <c r="N912" i="3"/>
  <c r="M912" i="3"/>
  <c r="Q912" i="3"/>
  <c r="F912" i="3"/>
  <c r="J912" i="3"/>
  <c r="H912" i="3"/>
  <c r="L912" i="3"/>
  <c r="G912" i="3"/>
  <c r="P912" i="3"/>
  <c r="K528" i="3"/>
  <c r="L528" i="3"/>
  <c r="G528" i="3"/>
  <c r="F528" i="3"/>
  <c r="J528" i="3"/>
  <c r="V528" i="3"/>
  <c r="P528" i="3"/>
  <c r="H528" i="3"/>
  <c r="I528" i="3"/>
  <c r="Q528" i="3"/>
  <c r="M528" i="3"/>
  <c r="N528" i="3"/>
  <c r="L652" i="3"/>
  <c r="I652" i="3"/>
  <c r="M652" i="3"/>
  <c r="N652" i="3"/>
  <c r="P652" i="3"/>
  <c r="F652" i="3"/>
  <c r="J652" i="3"/>
  <c r="K652" i="3"/>
  <c r="V652" i="3"/>
  <c r="G652" i="3"/>
  <c r="Q652" i="3"/>
  <c r="H652" i="3"/>
  <c r="J896" i="3"/>
  <c r="F896" i="3"/>
  <c r="H896" i="3"/>
  <c r="M896" i="3"/>
  <c r="V896" i="3"/>
  <c r="N896" i="3"/>
  <c r="Q896" i="3"/>
  <c r="I896" i="3"/>
  <c r="G896" i="3"/>
  <c r="P896" i="3"/>
  <c r="K896" i="3"/>
  <c r="L896" i="3"/>
  <c r="K831" i="3"/>
  <c r="L831" i="3"/>
  <c r="V831" i="3"/>
  <c r="F831" i="3"/>
  <c r="G831" i="3"/>
  <c r="N831" i="3"/>
  <c r="P831" i="3"/>
  <c r="M831" i="3"/>
  <c r="Q831" i="3"/>
  <c r="R831" i="3"/>
  <c r="S831" i="3" s="1"/>
  <c r="I831" i="3"/>
  <c r="H831" i="3"/>
  <c r="J831" i="3"/>
  <c r="I689" i="3"/>
  <c r="F689" i="3"/>
  <c r="N689" i="3"/>
  <c r="J689" i="3"/>
  <c r="R689" i="3"/>
  <c r="S689" i="3" s="1"/>
  <c r="P689" i="3"/>
  <c r="V689" i="3"/>
  <c r="L689" i="3"/>
  <c r="G689" i="3"/>
  <c r="K689" i="3"/>
  <c r="M689" i="3"/>
  <c r="H689" i="3"/>
  <c r="Q689" i="3"/>
  <c r="J489" i="3"/>
  <c r="K489" i="3"/>
  <c r="F489" i="3"/>
  <c r="I489" i="3"/>
  <c r="L489" i="3"/>
  <c r="M489" i="3"/>
  <c r="P489" i="3"/>
  <c r="Q489" i="3"/>
  <c r="N489" i="3"/>
  <c r="H489" i="3"/>
  <c r="R489" i="3"/>
  <c r="S489" i="3" s="1"/>
  <c r="V489" i="3"/>
  <c r="G489" i="3"/>
  <c r="Q752" i="3"/>
  <c r="P752" i="3"/>
  <c r="L752" i="3"/>
  <c r="J752" i="3"/>
  <c r="K752" i="3"/>
  <c r="N752" i="3"/>
  <c r="H752" i="3"/>
  <c r="V752" i="3"/>
  <c r="F752" i="3"/>
  <c r="I752" i="3"/>
  <c r="M752" i="3"/>
  <c r="G752" i="3"/>
  <c r="V792" i="3"/>
  <c r="G792" i="3"/>
  <c r="M792" i="3"/>
  <c r="J792" i="3"/>
  <c r="I792" i="3"/>
  <c r="P792" i="3"/>
  <c r="N792" i="3"/>
  <c r="F792" i="3"/>
  <c r="K792" i="3"/>
  <c r="L792" i="3"/>
  <c r="Q792" i="3"/>
  <c r="H792" i="3"/>
  <c r="Q938" i="3"/>
  <c r="H938" i="3"/>
  <c r="V938" i="3"/>
  <c r="P938" i="3"/>
  <c r="K938" i="3"/>
  <c r="N938" i="3"/>
  <c r="I938" i="3"/>
  <c r="M938" i="3"/>
  <c r="L938" i="3"/>
  <c r="G938" i="3"/>
  <c r="F938" i="3"/>
  <c r="J938" i="3"/>
  <c r="F383" i="3"/>
  <c r="I383" i="3"/>
  <c r="R383" i="3"/>
  <c r="S383" i="3" s="1"/>
  <c r="V383" i="3"/>
  <c r="Q383" i="3"/>
  <c r="J383" i="3"/>
  <c r="L383" i="3"/>
  <c r="O383" i="3"/>
  <c r="N383" i="3"/>
  <c r="M383" i="3"/>
  <c r="H383" i="3"/>
  <c r="P383" i="3"/>
  <c r="G383" i="3"/>
  <c r="K383" i="3"/>
  <c r="L822" i="3"/>
  <c r="H822" i="3"/>
  <c r="K822" i="3"/>
  <c r="F822" i="3"/>
  <c r="N822" i="3"/>
  <c r="Q822" i="3"/>
  <c r="M822" i="3"/>
  <c r="G822" i="3"/>
  <c r="J822" i="3"/>
  <c r="I822" i="3"/>
  <c r="P822" i="3"/>
  <c r="V822" i="3"/>
  <c r="I424" i="3"/>
  <c r="V424" i="3"/>
  <c r="H424" i="3"/>
  <c r="G424" i="3"/>
  <c r="Q424" i="3"/>
  <c r="K424" i="3"/>
  <c r="M424" i="3"/>
  <c r="J424" i="3"/>
  <c r="P424" i="3"/>
  <c r="F424" i="3"/>
  <c r="N424" i="3"/>
  <c r="L424" i="3"/>
  <c r="I810" i="3"/>
  <c r="F810" i="3"/>
  <c r="G810" i="3"/>
  <c r="L810" i="3"/>
  <c r="M810" i="3"/>
  <c r="V810" i="3"/>
  <c r="P810" i="3"/>
  <c r="Q810" i="3"/>
  <c r="N810" i="3"/>
  <c r="K810" i="3"/>
  <c r="H810" i="3"/>
  <c r="J810" i="3"/>
  <c r="L656" i="3"/>
  <c r="J656" i="3"/>
  <c r="Q656" i="3"/>
  <c r="V656" i="3"/>
  <c r="K656" i="3"/>
  <c r="I656" i="3"/>
  <c r="P656" i="3"/>
  <c r="M656" i="3"/>
  <c r="G656" i="3"/>
  <c r="N656" i="3"/>
  <c r="H656" i="3"/>
  <c r="F656" i="3"/>
  <c r="G854" i="3"/>
  <c r="V854" i="3"/>
  <c r="F854" i="3"/>
  <c r="I854" i="3"/>
  <c r="N854" i="3"/>
  <c r="K854" i="3"/>
  <c r="Q854" i="3"/>
  <c r="H854" i="3"/>
  <c r="J854" i="3"/>
  <c r="L854" i="3"/>
  <c r="P854" i="3"/>
  <c r="M854" i="3"/>
  <c r="N378" i="3"/>
  <c r="O378" i="3"/>
  <c r="K378" i="3"/>
  <c r="M378" i="3"/>
  <c r="L378" i="3"/>
  <c r="Q378" i="3"/>
  <c r="P378" i="3"/>
  <c r="F378" i="3"/>
  <c r="I378" i="3"/>
  <c r="V378" i="3"/>
  <c r="J378" i="3"/>
  <c r="H378" i="3"/>
  <c r="G378" i="3"/>
  <c r="F747" i="3"/>
  <c r="M747" i="3"/>
  <c r="J747" i="3"/>
  <c r="V747" i="3"/>
  <c r="K747" i="3"/>
  <c r="Q747" i="3"/>
  <c r="R747" i="3"/>
  <c r="S747" i="3" s="1"/>
  <c r="N747" i="3"/>
  <c r="H747" i="3"/>
  <c r="I747" i="3"/>
  <c r="G747" i="3"/>
  <c r="P747" i="3"/>
  <c r="L747" i="3"/>
  <c r="G388" i="3"/>
  <c r="P388" i="3"/>
  <c r="F388" i="3"/>
  <c r="N388" i="3"/>
  <c r="O388" i="3"/>
  <c r="Q388" i="3"/>
  <c r="M388" i="3"/>
  <c r="L388" i="3"/>
  <c r="H388" i="3"/>
  <c r="V388" i="3"/>
  <c r="K388" i="3"/>
  <c r="J388" i="3"/>
  <c r="I388" i="3"/>
  <c r="K371" i="3"/>
  <c r="P371" i="3"/>
  <c r="Q371" i="3"/>
  <c r="H371" i="3"/>
  <c r="I371" i="3"/>
  <c r="L371" i="3"/>
  <c r="M371" i="3"/>
  <c r="O371" i="3"/>
  <c r="F371" i="3"/>
  <c r="N371" i="3"/>
  <c r="J371" i="3"/>
  <c r="G371" i="3"/>
  <c r="R371" i="3"/>
  <c r="S371" i="3" s="1"/>
  <c r="V371" i="3"/>
  <c r="J701" i="3"/>
  <c r="M701" i="3"/>
  <c r="N701" i="3"/>
  <c r="G701" i="3"/>
  <c r="Q701" i="3"/>
  <c r="H701" i="3"/>
  <c r="R701" i="3"/>
  <c r="S701" i="3" s="1"/>
  <c r="L701" i="3"/>
  <c r="I701" i="3"/>
  <c r="F701" i="3"/>
  <c r="P701" i="3"/>
  <c r="V701" i="3"/>
  <c r="K701" i="3"/>
  <c r="M563" i="3"/>
  <c r="H563" i="3"/>
  <c r="L563" i="3"/>
  <c r="F563" i="3"/>
  <c r="N563" i="3"/>
  <c r="I563" i="3"/>
  <c r="G563" i="3"/>
  <c r="P563" i="3"/>
  <c r="J563" i="3"/>
  <c r="V563" i="3"/>
  <c r="R563" i="3"/>
  <c r="S563" i="3" s="1"/>
  <c r="Q563" i="3"/>
  <c r="K563" i="3"/>
  <c r="V366" i="3"/>
  <c r="P366" i="3"/>
  <c r="M366" i="3"/>
  <c r="F366" i="3"/>
  <c r="L366" i="3"/>
  <c r="N366" i="3"/>
  <c r="Q366" i="3"/>
  <c r="O366" i="3"/>
  <c r="J366" i="3"/>
  <c r="K366" i="3"/>
  <c r="H366" i="3"/>
  <c r="I366" i="3"/>
  <c r="G366" i="3"/>
  <c r="K753" i="3"/>
  <c r="P753" i="3"/>
  <c r="G753" i="3"/>
  <c r="I753" i="3"/>
  <c r="L753" i="3"/>
  <c r="H753" i="3"/>
  <c r="F753" i="3"/>
  <c r="V753" i="3"/>
  <c r="J753" i="3"/>
  <c r="R753" i="3"/>
  <c r="S753" i="3" s="1"/>
  <c r="M753" i="3"/>
  <c r="N753" i="3"/>
  <c r="Q753" i="3"/>
  <c r="P910" i="3"/>
  <c r="Q910" i="3"/>
  <c r="J910" i="3"/>
  <c r="I910" i="3"/>
  <c r="K910" i="3"/>
  <c r="G910" i="3"/>
  <c r="H910" i="3"/>
  <c r="M910" i="3"/>
  <c r="V910" i="3"/>
  <c r="L910" i="3"/>
  <c r="N910" i="3"/>
  <c r="F910" i="3"/>
  <c r="G988" i="3"/>
  <c r="F988" i="3"/>
  <c r="N988" i="3"/>
  <c r="L988" i="3"/>
  <c r="Q988" i="3"/>
  <c r="K988" i="3"/>
  <c r="M988" i="3"/>
  <c r="I988" i="3"/>
  <c r="V988" i="3"/>
  <c r="P988" i="3"/>
  <c r="H988" i="3"/>
  <c r="J988" i="3"/>
  <c r="I502" i="3"/>
  <c r="N502" i="3"/>
  <c r="V502" i="3"/>
  <c r="Q502" i="3"/>
  <c r="L502" i="3"/>
  <c r="G502" i="3"/>
  <c r="F502" i="3"/>
  <c r="H502" i="3"/>
  <c r="M502" i="3"/>
  <c r="K502" i="3"/>
  <c r="J502" i="3"/>
  <c r="P502" i="3"/>
  <c r="K431" i="3"/>
  <c r="I431" i="3"/>
  <c r="L431" i="3"/>
  <c r="P431" i="3"/>
  <c r="F431" i="3"/>
  <c r="R431" i="3"/>
  <c r="S431" i="3" s="1"/>
  <c r="J431" i="3"/>
  <c r="Q431" i="3"/>
  <c r="G431" i="3"/>
  <c r="V431" i="3"/>
  <c r="H431" i="3"/>
  <c r="M431" i="3"/>
  <c r="N431" i="3"/>
  <c r="L406" i="3"/>
  <c r="H406" i="3"/>
  <c r="N406" i="3"/>
  <c r="V406" i="3"/>
  <c r="O406" i="3"/>
  <c r="K406" i="3"/>
  <c r="I406" i="3"/>
  <c r="F406" i="3"/>
  <c r="M406" i="3"/>
  <c r="Q406" i="3"/>
  <c r="P406" i="3"/>
  <c r="J406" i="3"/>
  <c r="G406" i="3"/>
  <c r="M908" i="3"/>
  <c r="K908" i="3"/>
  <c r="P908" i="3"/>
  <c r="J908" i="3"/>
  <c r="V908" i="3"/>
  <c r="I908" i="3"/>
  <c r="L908" i="3"/>
  <c r="G908" i="3"/>
  <c r="F908" i="3"/>
  <c r="H908" i="3"/>
  <c r="N908" i="3"/>
  <c r="Q908" i="3"/>
  <c r="K746" i="3"/>
  <c r="L746" i="3"/>
  <c r="M746" i="3"/>
  <c r="G746" i="3"/>
  <c r="F746" i="3"/>
  <c r="Q746" i="3"/>
  <c r="P746" i="3"/>
  <c r="V746" i="3"/>
  <c r="N746" i="3"/>
  <c r="J746" i="3"/>
  <c r="H746" i="3"/>
  <c r="I746" i="3"/>
  <c r="G919" i="3"/>
  <c r="M919" i="3"/>
  <c r="N919" i="3"/>
  <c r="K919" i="3"/>
  <c r="L919" i="3"/>
  <c r="H919" i="3"/>
  <c r="P919" i="3"/>
  <c r="R919" i="3"/>
  <c r="S919" i="3" s="1"/>
  <c r="I919" i="3"/>
  <c r="Q919" i="3"/>
  <c r="F919" i="3"/>
  <c r="V919" i="3"/>
  <c r="J919" i="3"/>
  <c r="Q486" i="3"/>
  <c r="F486" i="3"/>
  <c r="P486" i="3"/>
  <c r="H486" i="3"/>
  <c r="V486" i="3"/>
  <c r="G486" i="3"/>
  <c r="K486" i="3"/>
  <c r="N486" i="3"/>
  <c r="I486" i="3"/>
  <c r="J486" i="3"/>
  <c r="L486" i="3"/>
  <c r="M486" i="3"/>
  <c r="Q437" i="3"/>
  <c r="G437" i="3"/>
  <c r="K437" i="3"/>
  <c r="J437" i="3"/>
  <c r="P437" i="3"/>
  <c r="M437" i="3"/>
  <c r="L437" i="3"/>
  <c r="I437" i="3"/>
  <c r="R437" i="3"/>
  <c r="S437" i="3" s="1"/>
  <c r="N437" i="3"/>
  <c r="V437" i="3"/>
  <c r="F437" i="3"/>
  <c r="H437" i="3"/>
  <c r="L386" i="3"/>
  <c r="K386" i="3"/>
  <c r="Q386" i="3"/>
  <c r="H386" i="3"/>
  <c r="G386" i="3"/>
  <c r="P386" i="3"/>
  <c r="V386" i="3"/>
  <c r="I386" i="3"/>
  <c r="M386" i="3"/>
  <c r="N386" i="3"/>
  <c r="J386" i="3"/>
  <c r="F386" i="3"/>
  <c r="O386" i="3"/>
  <c r="I561" i="3"/>
  <c r="L561" i="3"/>
  <c r="N561" i="3"/>
  <c r="K561" i="3"/>
  <c r="M561" i="3"/>
  <c r="G561" i="3"/>
  <c r="R561" i="3"/>
  <c r="S561" i="3" s="1"/>
  <c r="H561" i="3"/>
  <c r="V561" i="3"/>
  <c r="J561" i="3"/>
  <c r="F561" i="3"/>
  <c r="P561" i="3"/>
  <c r="Q561" i="3"/>
  <c r="I848" i="3"/>
  <c r="L848" i="3"/>
  <c r="M848" i="3"/>
  <c r="Q848" i="3"/>
  <c r="G848" i="3"/>
  <c r="H848" i="3"/>
  <c r="K848" i="3"/>
  <c r="J848" i="3"/>
  <c r="P848" i="3"/>
  <c r="F848" i="3"/>
  <c r="N848" i="3"/>
  <c r="V848" i="3"/>
  <c r="K490" i="3"/>
  <c r="L490" i="3"/>
  <c r="I490" i="3"/>
  <c r="N490" i="3"/>
  <c r="V490" i="3"/>
  <c r="G490" i="3"/>
  <c r="Q490" i="3"/>
  <c r="F490" i="3"/>
  <c r="J490" i="3"/>
  <c r="H490" i="3"/>
  <c r="P490" i="3"/>
  <c r="M490" i="3"/>
  <c r="F581" i="3"/>
  <c r="L581" i="3"/>
  <c r="K581" i="3"/>
  <c r="G581" i="3"/>
  <c r="P581" i="3"/>
  <c r="V581" i="3"/>
  <c r="I581" i="3"/>
  <c r="N581" i="3"/>
  <c r="H581" i="3"/>
  <c r="R581" i="3"/>
  <c r="S581" i="3" s="1"/>
  <c r="Q581" i="3"/>
  <c r="J581" i="3"/>
  <c r="M581" i="3"/>
  <c r="P778" i="3"/>
  <c r="M778" i="3"/>
  <c r="I778" i="3"/>
  <c r="F778" i="3"/>
  <c r="V778" i="3"/>
  <c r="J778" i="3"/>
  <c r="Q778" i="3"/>
  <c r="N778" i="3"/>
  <c r="G778" i="3"/>
  <c r="K778" i="3"/>
  <c r="H778" i="3"/>
  <c r="L778" i="3"/>
  <c r="M642" i="3"/>
  <c r="H642" i="3"/>
  <c r="I642" i="3"/>
  <c r="Q642" i="3"/>
  <c r="G642" i="3"/>
  <c r="V642" i="3"/>
  <c r="F642" i="3"/>
  <c r="N642" i="3"/>
  <c r="P642" i="3"/>
  <c r="K642" i="3"/>
  <c r="L642" i="3"/>
  <c r="J642" i="3"/>
  <c r="Q583" i="3"/>
  <c r="V583" i="3"/>
  <c r="K583" i="3"/>
  <c r="L583" i="3"/>
  <c r="M583" i="3"/>
  <c r="I583" i="3"/>
  <c r="N583" i="3"/>
  <c r="J583" i="3"/>
  <c r="G583" i="3"/>
  <c r="F583" i="3"/>
  <c r="P583" i="3"/>
  <c r="H583" i="3"/>
  <c r="R583" i="3"/>
  <c r="S583" i="3" s="1"/>
  <c r="V813" i="3"/>
  <c r="M813" i="3"/>
  <c r="L813" i="3"/>
  <c r="G813" i="3"/>
  <c r="N813" i="3"/>
  <c r="P813" i="3"/>
  <c r="F813" i="3"/>
  <c r="I813" i="3"/>
  <c r="K813" i="3"/>
  <c r="J813" i="3"/>
  <c r="Q813" i="3"/>
  <c r="H813" i="3"/>
  <c r="R813" i="3"/>
  <c r="S813" i="3" s="1"/>
  <c r="J941" i="3"/>
  <c r="V941" i="3"/>
  <c r="G941" i="3"/>
  <c r="Q941" i="3"/>
  <c r="K941" i="3"/>
  <c r="L941" i="3"/>
  <c r="I941" i="3"/>
  <c r="H941" i="3"/>
  <c r="M941" i="3"/>
  <c r="R941" i="3"/>
  <c r="S941" i="3" s="1"/>
  <c r="N941" i="3"/>
  <c r="F941" i="3"/>
  <c r="P941" i="3"/>
  <c r="J760" i="3"/>
  <c r="Q760" i="3"/>
  <c r="I760" i="3"/>
  <c r="H760" i="3"/>
  <c r="V760" i="3"/>
  <c r="K760" i="3"/>
  <c r="M760" i="3"/>
  <c r="F760" i="3"/>
  <c r="L760" i="3"/>
  <c r="N760" i="3"/>
  <c r="P760" i="3"/>
  <c r="G760" i="3"/>
  <c r="K670" i="3"/>
  <c r="I670" i="3"/>
  <c r="L670" i="3"/>
  <c r="G670" i="3"/>
  <c r="M670" i="3"/>
  <c r="J670" i="3"/>
  <c r="H670" i="3"/>
  <c r="N670" i="3"/>
  <c r="F670" i="3"/>
  <c r="P670" i="3"/>
  <c r="V670" i="3"/>
  <c r="Q670" i="3"/>
  <c r="L741" i="3"/>
  <c r="F741" i="3"/>
  <c r="M741" i="3"/>
  <c r="J741" i="3"/>
  <c r="R741" i="3"/>
  <c r="S741" i="3" s="1"/>
  <c r="G741" i="3"/>
  <c r="V741" i="3"/>
  <c r="N741" i="3"/>
  <c r="K741" i="3"/>
  <c r="P741" i="3"/>
  <c r="I741" i="3"/>
  <c r="Q741" i="3"/>
  <c r="H741" i="3"/>
  <c r="L801" i="3"/>
  <c r="R801" i="3"/>
  <c r="S801" i="3" s="1"/>
  <c r="I801" i="3"/>
  <c r="P801" i="3"/>
  <c r="J801" i="3"/>
  <c r="G801" i="3"/>
  <c r="M801" i="3"/>
  <c r="Q801" i="3"/>
  <c r="K801" i="3"/>
  <c r="H801" i="3"/>
  <c r="V801" i="3"/>
  <c r="F801" i="3"/>
  <c r="N801" i="3"/>
  <c r="V604" i="3"/>
  <c r="G604" i="3"/>
  <c r="K604" i="3"/>
  <c r="I604" i="3"/>
  <c r="H604" i="3"/>
  <c r="N604" i="3"/>
  <c r="F604" i="3"/>
  <c r="P604" i="3"/>
  <c r="M604" i="3"/>
  <c r="L604" i="3"/>
  <c r="Q604" i="3"/>
  <c r="J604" i="3"/>
  <c r="G550" i="3"/>
  <c r="F550" i="3"/>
  <c r="M550" i="3"/>
  <c r="P550" i="3"/>
  <c r="I550" i="3"/>
  <c r="H550" i="3"/>
  <c r="L550" i="3"/>
  <c r="K550" i="3"/>
  <c r="J550" i="3"/>
  <c r="N550" i="3"/>
  <c r="Q550" i="3"/>
  <c r="V550" i="3"/>
  <c r="K444" i="3"/>
  <c r="Q444" i="3"/>
  <c r="V444" i="3"/>
  <c r="I444" i="3"/>
  <c r="L444" i="3"/>
  <c r="J444" i="3"/>
  <c r="H444" i="3"/>
  <c r="F444" i="3"/>
  <c r="M444" i="3"/>
  <c r="N444" i="3"/>
  <c r="G444" i="3"/>
  <c r="P444" i="3"/>
  <c r="R423" i="3"/>
  <c r="S423" i="3" s="1"/>
  <c r="I423" i="3"/>
  <c r="V423" i="3"/>
  <c r="N423" i="3"/>
  <c r="F423" i="3"/>
  <c r="H423" i="3"/>
  <c r="K423" i="3"/>
  <c r="M423" i="3"/>
  <c r="Q423" i="3"/>
  <c r="P423" i="3"/>
  <c r="G423" i="3"/>
  <c r="L423" i="3"/>
  <c r="J423" i="3"/>
  <c r="M432" i="3"/>
  <c r="G432" i="3"/>
  <c r="L432" i="3"/>
  <c r="Q432" i="3"/>
  <c r="H432" i="3"/>
  <c r="J432" i="3"/>
  <c r="I432" i="3"/>
  <c r="N432" i="3"/>
  <c r="F432" i="3"/>
  <c r="V432" i="3"/>
  <c r="P432" i="3"/>
  <c r="K432" i="3"/>
  <c r="H584" i="3"/>
  <c r="G584" i="3"/>
  <c r="M584" i="3"/>
  <c r="I584" i="3"/>
  <c r="P584" i="3"/>
  <c r="J584" i="3"/>
  <c r="Q584" i="3"/>
  <c r="F584" i="3"/>
  <c r="N584" i="3"/>
  <c r="V584" i="3"/>
  <c r="K584" i="3"/>
  <c r="L584" i="3"/>
  <c r="L863" i="3"/>
  <c r="R863" i="3"/>
  <c r="S863" i="3" s="1"/>
  <c r="F863" i="3"/>
  <c r="V863" i="3"/>
  <c r="J863" i="3"/>
  <c r="H863" i="3"/>
  <c r="M863" i="3"/>
  <c r="P863" i="3"/>
  <c r="G863" i="3"/>
  <c r="K863" i="3"/>
  <c r="Q863" i="3"/>
  <c r="I863" i="3"/>
  <c r="N863" i="3"/>
  <c r="G548" i="3"/>
  <c r="M548" i="3"/>
  <c r="J548" i="3"/>
  <c r="L548" i="3"/>
  <c r="K548" i="3"/>
  <c r="F548" i="3"/>
  <c r="H548" i="3"/>
  <c r="I548" i="3"/>
  <c r="Q548" i="3"/>
  <c r="P548" i="3"/>
  <c r="N548" i="3"/>
  <c r="V548" i="3"/>
  <c r="L851" i="3"/>
  <c r="V851" i="3"/>
  <c r="K851" i="3"/>
  <c r="J851" i="3"/>
  <c r="F851" i="3"/>
  <c r="Q851" i="3"/>
  <c r="I851" i="3"/>
  <c r="N851" i="3"/>
  <c r="M851" i="3"/>
  <c r="R851" i="3"/>
  <c r="S851" i="3" s="1"/>
  <c r="G851" i="3"/>
  <c r="P851" i="3"/>
  <c r="H851" i="3"/>
  <c r="Q845" i="3"/>
  <c r="P845" i="3"/>
  <c r="G845" i="3"/>
  <c r="J845" i="3"/>
  <c r="F845" i="3"/>
  <c r="K845" i="3"/>
  <c r="R845" i="3"/>
  <c r="S845" i="3" s="1"/>
  <c r="H845" i="3"/>
  <c r="N845" i="3"/>
  <c r="I845" i="3"/>
  <c r="V845" i="3"/>
  <c r="M845" i="3"/>
  <c r="L845" i="3"/>
  <c r="K837" i="3"/>
  <c r="I837" i="3"/>
  <c r="G837" i="3"/>
  <c r="J837" i="3"/>
  <c r="N837" i="3"/>
  <c r="Q837" i="3"/>
  <c r="F837" i="3"/>
  <c r="H837" i="3"/>
  <c r="L837" i="3"/>
  <c r="P837" i="3"/>
  <c r="V837" i="3"/>
  <c r="R837" i="3"/>
  <c r="S837" i="3" s="1"/>
  <c r="M837" i="3"/>
  <c r="K479" i="3"/>
  <c r="R479" i="3"/>
  <c r="S479" i="3" s="1"/>
  <c r="N479" i="3"/>
  <c r="M479" i="3"/>
  <c r="P479" i="3"/>
  <c r="V479" i="3"/>
  <c r="G479" i="3"/>
  <c r="F479" i="3"/>
  <c r="Q479" i="3"/>
  <c r="I479" i="3"/>
  <c r="H479" i="3"/>
  <c r="L479" i="3"/>
  <c r="J479" i="3"/>
  <c r="J819" i="3"/>
  <c r="K819" i="3"/>
  <c r="L819" i="3"/>
  <c r="I819" i="3"/>
  <c r="Q819" i="3"/>
  <c r="R819" i="3"/>
  <c r="S819" i="3" s="1"/>
  <c r="V819" i="3"/>
  <c r="M819" i="3"/>
  <c r="N819" i="3"/>
  <c r="H819" i="3"/>
  <c r="G819" i="3"/>
  <c r="P819" i="3"/>
  <c r="F819" i="3"/>
  <c r="Q999" i="3"/>
  <c r="G999" i="3"/>
  <c r="F999" i="3"/>
  <c r="V999" i="3"/>
  <c r="R999" i="3"/>
  <c r="S999" i="3" s="1"/>
  <c r="H999" i="3"/>
  <c r="M999" i="3"/>
  <c r="I999" i="3"/>
  <c r="L999" i="3"/>
  <c r="P999" i="3"/>
  <c r="N999" i="3"/>
  <c r="J999" i="3"/>
  <c r="K999" i="3"/>
  <c r="P989" i="3"/>
  <c r="K989" i="3"/>
  <c r="H989" i="3"/>
  <c r="V989" i="3"/>
  <c r="I989" i="3"/>
  <c r="G989" i="3"/>
  <c r="R989" i="3"/>
  <c r="S989" i="3" s="1"/>
  <c r="Q989" i="3"/>
  <c r="N989" i="3"/>
  <c r="F989" i="3"/>
  <c r="J989" i="3"/>
  <c r="M989" i="3"/>
  <c r="L989" i="3"/>
  <c r="P470" i="3"/>
  <c r="F470" i="3"/>
  <c r="L470" i="3"/>
  <c r="M470" i="3"/>
  <c r="I470" i="3"/>
  <c r="N470" i="3"/>
  <c r="V470" i="3"/>
  <c r="Q470" i="3"/>
  <c r="G470" i="3"/>
  <c r="K470" i="3"/>
  <c r="H470" i="3"/>
  <c r="J470" i="3"/>
  <c r="M683" i="3"/>
  <c r="N683" i="3"/>
  <c r="K683" i="3"/>
  <c r="P683" i="3"/>
  <c r="J683" i="3"/>
  <c r="L683" i="3"/>
  <c r="H683" i="3"/>
  <c r="G683" i="3"/>
  <c r="V683" i="3"/>
  <c r="R683" i="3"/>
  <c r="S683" i="3" s="1"/>
  <c r="I683" i="3"/>
  <c r="Q683" i="3"/>
  <c r="F683" i="3"/>
  <c r="P972" i="3"/>
  <c r="L972" i="3"/>
  <c r="I972" i="3"/>
  <c r="G972" i="3"/>
  <c r="M972" i="3"/>
  <c r="J972" i="3"/>
  <c r="V972" i="3"/>
  <c r="H972" i="3"/>
  <c r="K972" i="3"/>
  <c r="N972" i="3"/>
  <c r="F972" i="3"/>
  <c r="Q972" i="3"/>
  <c r="N795" i="3"/>
  <c r="P795" i="3"/>
  <c r="H795" i="3"/>
  <c r="G795" i="3"/>
  <c r="I795" i="3"/>
  <c r="Q795" i="3"/>
  <c r="R795" i="3"/>
  <c r="S795" i="3" s="1"/>
  <c r="F795" i="3"/>
  <c r="L795" i="3"/>
  <c r="M795" i="3"/>
  <c r="V795" i="3"/>
  <c r="K795" i="3"/>
  <c r="J795" i="3"/>
  <c r="P427" i="3"/>
  <c r="G427" i="3"/>
  <c r="I427" i="3"/>
  <c r="L427" i="3"/>
  <c r="F427" i="3"/>
  <c r="R427" i="3"/>
  <c r="S427" i="3" s="1"/>
  <c r="N427" i="3"/>
  <c r="J427" i="3"/>
  <c r="K427" i="3"/>
  <c r="Q427" i="3"/>
  <c r="V427" i="3"/>
  <c r="M427" i="3"/>
  <c r="H427" i="3"/>
  <c r="Q934" i="3"/>
  <c r="M934" i="3"/>
  <c r="P934" i="3"/>
  <c r="J934" i="3"/>
  <c r="I934" i="3"/>
  <c r="G934" i="3"/>
  <c r="F934" i="3"/>
  <c r="N934" i="3"/>
  <c r="H934" i="3"/>
  <c r="L934" i="3"/>
  <c r="V934" i="3"/>
  <c r="K934" i="3"/>
  <c r="K624" i="3"/>
  <c r="J624" i="3"/>
  <c r="N624" i="3"/>
  <c r="L624" i="3"/>
  <c r="H624" i="3"/>
  <c r="M624" i="3"/>
  <c r="F624" i="3"/>
  <c r="G624" i="3"/>
  <c r="Q624" i="3"/>
  <c r="P624" i="3"/>
  <c r="V624" i="3"/>
  <c r="I624" i="3"/>
  <c r="Q776" i="3"/>
  <c r="L776" i="3"/>
  <c r="H776" i="3"/>
  <c r="P776" i="3"/>
  <c r="I776" i="3"/>
  <c r="K776" i="3"/>
  <c r="V776" i="3"/>
  <c r="N776" i="3"/>
  <c r="M776" i="3"/>
  <c r="J776" i="3"/>
  <c r="G776" i="3"/>
  <c r="F776" i="3"/>
  <c r="Q535" i="3"/>
  <c r="N535" i="3"/>
  <c r="G535" i="3"/>
  <c r="P535" i="3"/>
  <c r="H535" i="3"/>
  <c r="V535" i="3"/>
  <c r="K535" i="3"/>
  <c r="I535" i="3"/>
  <c r="L535" i="3"/>
  <c r="R535" i="3"/>
  <c r="S535" i="3" s="1"/>
  <c r="J535" i="3"/>
  <c r="F535" i="3"/>
  <c r="M535" i="3"/>
  <c r="F494" i="3"/>
  <c r="K494" i="3"/>
  <c r="N494" i="3"/>
  <c r="V494" i="3"/>
  <c r="Q494" i="3"/>
  <c r="H494" i="3"/>
  <c r="G494" i="3"/>
  <c r="L494" i="3"/>
  <c r="M494" i="3"/>
  <c r="I494" i="3"/>
  <c r="J494" i="3"/>
  <c r="P494" i="3"/>
  <c r="H614" i="3"/>
  <c r="K614" i="3"/>
  <c r="N614" i="3"/>
  <c r="J614" i="3"/>
  <c r="G614" i="3"/>
  <c r="V614" i="3"/>
  <c r="M614" i="3"/>
  <c r="P614" i="3"/>
  <c r="L614" i="3"/>
  <c r="Q614" i="3"/>
  <c r="I614" i="3"/>
  <c r="F614" i="3"/>
  <c r="N726" i="3"/>
  <c r="J726" i="3"/>
  <c r="F726" i="3"/>
  <c r="L726" i="3"/>
  <c r="V726" i="3"/>
  <c r="P726" i="3"/>
  <c r="M726" i="3"/>
  <c r="H726" i="3"/>
  <c r="G726" i="3"/>
  <c r="K726" i="3"/>
  <c r="I726" i="3"/>
  <c r="Q726" i="3"/>
  <c r="K481" i="3"/>
  <c r="F481" i="3"/>
  <c r="I481" i="3"/>
  <c r="N481" i="3"/>
  <c r="V481" i="3"/>
  <c r="M481" i="3"/>
  <c r="G481" i="3"/>
  <c r="P481" i="3"/>
  <c r="J481" i="3"/>
  <c r="L481" i="3"/>
  <c r="R481" i="3"/>
  <c r="S481" i="3" s="1"/>
  <c r="Q481" i="3"/>
  <c r="H481" i="3"/>
  <c r="P553" i="3"/>
  <c r="Q553" i="3"/>
  <c r="G553" i="3"/>
  <c r="J553" i="3"/>
  <c r="H553" i="3"/>
  <c r="V553" i="3"/>
  <c r="I553" i="3"/>
  <c r="K553" i="3"/>
  <c r="F553" i="3"/>
  <c r="N553" i="3"/>
  <c r="R553" i="3"/>
  <c r="S553" i="3" s="1"/>
  <c r="L553" i="3"/>
  <c r="M553" i="3"/>
  <c r="I700" i="3"/>
  <c r="J700" i="3"/>
  <c r="V700" i="3"/>
  <c r="M700" i="3"/>
  <c r="H700" i="3"/>
  <c r="N700" i="3"/>
  <c r="G700" i="3"/>
  <c r="F700" i="3"/>
  <c r="K700" i="3"/>
  <c r="P700" i="3"/>
  <c r="L700" i="3"/>
  <c r="Q700" i="3"/>
  <c r="K993" i="3"/>
  <c r="Q993" i="3"/>
  <c r="P993" i="3"/>
  <c r="J993" i="3"/>
  <c r="L993" i="3"/>
  <c r="H993" i="3"/>
  <c r="R993" i="3"/>
  <c r="S993" i="3" s="1"/>
  <c r="G993" i="3"/>
  <c r="M993" i="3"/>
  <c r="N993" i="3"/>
  <c r="I993" i="3"/>
  <c r="F993" i="3"/>
  <c r="V993" i="3"/>
  <c r="J873" i="3"/>
  <c r="F873" i="3"/>
  <c r="V873" i="3"/>
  <c r="P873" i="3"/>
  <c r="R873" i="3"/>
  <c r="S873" i="3" s="1"/>
  <c r="Q873" i="3"/>
  <c r="H873" i="3"/>
  <c r="G873" i="3"/>
  <c r="M873" i="3"/>
  <c r="K873" i="3"/>
  <c r="I873" i="3"/>
  <c r="N873" i="3"/>
  <c r="L873" i="3"/>
  <c r="K876" i="3"/>
  <c r="V876" i="3"/>
  <c r="J876" i="3"/>
  <c r="M876" i="3"/>
  <c r="P876" i="3"/>
  <c r="F876" i="3"/>
  <c r="H876" i="3"/>
  <c r="I876" i="3"/>
  <c r="G876" i="3"/>
  <c r="N876" i="3"/>
  <c r="L876" i="3"/>
  <c r="Q876" i="3"/>
  <c r="P693" i="3"/>
  <c r="Q693" i="3"/>
  <c r="G693" i="3"/>
  <c r="I693" i="3"/>
  <c r="F693" i="3"/>
  <c r="V693" i="3"/>
  <c r="H693" i="3"/>
  <c r="N693" i="3"/>
  <c r="J693" i="3"/>
  <c r="R693" i="3"/>
  <c r="S693" i="3" s="1"/>
  <c r="K693" i="3"/>
  <c r="L693" i="3"/>
  <c r="M693" i="3"/>
  <c r="K249" i="3"/>
  <c r="L249" i="3"/>
  <c r="Q249" i="3"/>
  <c r="F249" i="3"/>
  <c r="P249" i="3"/>
  <c r="M249" i="3"/>
  <c r="J249" i="3"/>
  <c r="R249" i="3"/>
  <c r="S249" i="3" s="1"/>
  <c r="G249" i="3"/>
  <c r="H249" i="3"/>
  <c r="I249" i="3"/>
  <c r="N249" i="3"/>
  <c r="V249" i="3"/>
  <c r="O249" i="3"/>
  <c r="J246" i="3"/>
  <c r="I246" i="3"/>
  <c r="L246" i="3"/>
  <c r="K246" i="3"/>
  <c r="O246" i="3"/>
  <c r="P246" i="3"/>
  <c r="F246" i="3"/>
  <c r="Q246" i="3"/>
  <c r="V246" i="3"/>
  <c r="G246" i="3"/>
  <c r="M246" i="3"/>
  <c r="H246" i="3"/>
  <c r="N246" i="3"/>
  <c r="P242" i="3"/>
  <c r="M242" i="3"/>
  <c r="F242" i="3"/>
  <c r="V242" i="3"/>
  <c r="I242" i="3"/>
  <c r="N242" i="3"/>
  <c r="K217" i="3"/>
  <c r="Q217" i="3"/>
  <c r="R217" i="3"/>
  <c r="S217" i="3" s="1"/>
  <c r="G217" i="3"/>
  <c r="V217" i="3"/>
  <c r="O217" i="3"/>
  <c r="N217" i="3"/>
  <c r="M217" i="3"/>
  <c r="J217" i="3"/>
  <c r="I217" i="3"/>
  <c r="H217" i="3"/>
  <c r="F217" i="3"/>
  <c r="P217" i="3"/>
  <c r="L217" i="3"/>
  <c r="L232" i="3"/>
  <c r="Q232" i="3"/>
  <c r="G232" i="3"/>
  <c r="J232" i="3"/>
  <c r="V232" i="3"/>
  <c r="I232" i="3"/>
  <c r="N232" i="3"/>
  <c r="P232" i="3"/>
  <c r="F232" i="3"/>
  <c r="M232" i="3"/>
  <c r="H232" i="3"/>
  <c r="O232" i="3"/>
  <c r="K232" i="3"/>
  <c r="N209" i="3"/>
  <c r="V209" i="3"/>
  <c r="I209" i="3"/>
  <c r="O209" i="3"/>
  <c r="J209" i="3"/>
  <c r="P209" i="3"/>
  <c r="Q209" i="3"/>
  <c r="H209" i="3"/>
  <c r="M209" i="3"/>
  <c r="L209" i="3"/>
  <c r="R209" i="3"/>
  <c r="S209" i="3" s="1"/>
  <c r="K209" i="3"/>
  <c r="G209" i="3"/>
  <c r="F209" i="3"/>
  <c r="F219" i="3"/>
  <c r="J219" i="3"/>
  <c r="Q219" i="3"/>
  <c r="K219" i="3"/>
  <c r="L219" i="3"/>
  <c r="R219" i="3"/>
  <c r="S219" i="3" s="1"/>
  <c r="V219" i="3"/>
  <c r="P219" i="3"/>
  <c r="M219" i="3"/>
  <c r="N219" i="3"/>
  <c r="O219" i="3"/>
  <c r="G219" i="3"/>
  <c r="I219" i="3"/>
  <c r="K205" i="3"/>
  <c r="G205" i="3"/>
  <c r="V205" i="3"/>
  <c r="N205" i="3"/>
  <c r="R205" i="3"/>
  <c r="S205" i="3" s="1"/>
  <c r="H205" i="3"/>
  <c r="J205" i="3"/>
  <c r="M205" i="3"/>
  <c r="F205" i="3"/>
  <c r="Q205" i="3"/>
  <c r="P205" i="3"/>
  <c r="O205" i="3"/>
  <c r="L205" i="3"/>
  <c r="I205" i="3"/>
  <c r="G220" i="3"/>
  <c r="I220" i="3"/>
  <c r="O220" i="3"/>
  <c r="V220" i="3"/>
  <c r="F220" i="3"/>
  <c r="K220" i="3"/>
  <c r="J220" i="3"/>
  <c r="H220" i="3"/>
  <c r="N220" i="3"/>
  <c r="Q220" i="3"/>
  <c r="M220" i="3"/>
  <c r="L220" i="3"/>
  <c r="P220" i="3"/>
  <c r="J224" i="3"/>
  <c r="O224" i="3"/>
  <c r="K224" i="3"/>
  <c r="F224" i="3"/>
  <c r="M224" i="3"/>
  <c r="I224" i="3"/>
  <c r="H224" i="3"/>
  <c r="V224" i="3"/>
  <c r="Q224" i="3"/>
  <c r="G224" i="3"/>
  <c r="N224" i="3"/>
  <c r="P224" i="3"/>
  <c r="L224" i="3"/>
  <c r="N239" i="3"/>
  <c r="M239" i="3"/>
  <c r="K239" i="3"/>
  <c r="R239" i="3"/>
  <c r="S239" i="3" s="1"/>
  <c r="H239" i="3"/>
  <c r="Q239" i="3"/>
  <c r="O239" i="3"/>
  <c r="I239" i="3"/>
  <c r="V239" i="3"/>
  <c r="P239" i="3"/>
  <c r="G239" i="3"/>
  <c r="F239" i="3"/>
  <c r="J239" i="3"/>
  <c r="L239" i="3"/>
  <c r="N233" i="3"/>
  <c r="P233" i="3"/>
  <c r="V233" i="3"/>
  <c r="R233" i="3"/>
  <c r="S233" i="3" s="1"/>
  <c r="I233" i="3"/>
  <c r="G233" i="3"/>
  <c r="L233" i="3"/>
  <c r="Q233" i="3"/>
  <c r="K233" i="3"/>
  <c r="O233" i="3"/>
  <c r="M233" i="3"/>
  <c r="J233" i="3"/>
  <c r="H233" i="3"/>
  <c r="D99" i="3"/>
  <c r="O4" i="4"/>
  <c r="J9" i="4" s="1"/>
  <c r="K102" i="3" l="1"/>
  <c r="O8" i="4"/>
  <c r="H884" i="3"/>
  <c r="N394" i="3"/>
  <c r="F962" i="3"/>
  <c r="H715" i="3"/>
  <c r="G243" i="3"/>
  <c r="K968" i="3"/>
  <c r="K884" i="3"/>
  <c r="P394" i="3"/>
  <c r="I394" i="3"/>
  <c r="I962" i="3"/>
  <c r="P715" i="3"/>
  <c r="R243" i="3"/>
  <c r="S243" i="3" s="1"/>
  <c r="M968" i="3"/>
  <c r="L242" i="3"/>
  <c r="P884" i="3"/>
  <c r="M394" i="3"/>
  <c r="J962" i="3"/>
  <c r="K715" i="3"/>
  <c r="F243" i="3"/>
  <c r="I968" i="3"/>
  <c r="L884" i="3"/>
  <c r="H394" i="3"/>
  <c r="P962" i="3"/>
  <c r="N715" i="3"/>
  <c r="J243" i="3"/>
  <c r="H968" i="3"/>
  <c r="G242" i="3"/>
  <c r="J884" i="3"/>
  <c r="G394" i="3"/>
  <c r="G962" i="3"/>
  <c r="Q715" i="3"/>
  <c r="P243" i="3"/>
  <c r="V968" i="3"/>
  <c r="N884" i="3"/>
  <c r="Q394" i="3"/>
  <c r="V962" i="3"/>
  <c r="J715" i="3"/>
  <c r="K243" i="3"/>
  <c r="G968" i="3"/>
  <c r="H242" i="3"/>
  <c r="J394" i="3"/>
  <c r="K962" i="3"/>
  <c r="I715" i="3"/>
  <c r="Q243" i="3"/>
  <c r="V243" i="3"/>
  <c r="P968" i="3"/>
  <c r="K242" i="3"/>
  <c r="Q242" i="3"/>
  <c r="G884" i="3"/>
  <c r="J242" i="3"/>
  <c r="V884" i="3"/>
  <c r="L394" i="3"/>
  <c r="M962" i="3"/>
  <c r="R715" i="3"/>
  <c r="S715" i="3" s="1"/>
  <c r="L243" i="3"/>
  <c r="H243" i="3"/>
  <c r="N968" i="3"/>
  <c r="Q884" i="3"/>
  <c r="K394" i="3"/>
  <c r="L962" i="3"/>
  <c r="L715" i="3"/>
  <c r="V715" i="3"/>
  <c r="I243" i="3"/>
  <c r="F968" i="3"/>
  <c r="V394" i="3"/>
  <c r="Q962" i="3"/>
  <c r="G715" i="3"/>
  <c r="M243" i="3"/>
  <c r="L968" i="3"/>
  <c r="M884" i="3"/>
  <c r="V102" i="3"/>
  <c r="I770" i="3"/>
  <c r="M237" i="3"/>
  <c r="Q797" i="3"/>
  <c r="R657" i="3"/>
  <c r="S657" i="3" s="1"/>
  <c r="O216" i="3"/>
  <c r="Q245" i="3"/>
  <c r="V870" i="3"/>
  <c r="J545" i="3"/>
  <c r="H891" i="3"/>
  <c r="O102" i="3"/>
  <c r="V770" i="3"/>
  <c r="J237" i="3"/>
  <c r="J797" i="3"/>
  <c r="J657" i="3"/>
  <c r="M216" i="3"/>
  <c r="K245" i="3"/>
  <c r="Q870" i="3"/>
  <c r="F545" i="3"/>
  <c r="I891" i="3"/>
  <c r="N891" i="3"/>
  <c r="L102" i="3"/>
  <c r="G770" i="3"/>
  <c r="V237" i="3"/>
  <c r="K797" i="3"/>
  <c r="G657" i="3"/>
  <c r="F216" i="3"/>
  <c r="R245" i="3"/>
  <c r="S245" i="3" s="1"/>
  <c r="K870" i="3"/>
  <c r="R545" i="3"/>
  <c r="S545" i="3" s="1"/>
  <c r="F891" i="3"/>
  <c r="J102" i="3"/>
  <c r="L770" i="3"/>
  <c r="G237" i="3"/>
  <c r="F797" i="3"/>
  <c r="N657" i="3"/>
  <c r="J216" i="3"/>
  <c r="H216" i="3"/>
  <c r="O245" i="3"/>
  <c r="P870" i="3"/>
  <c r="P545" i="3"/>
  <c r="V891" i="3"/>
  <c r="F102" i="3"/>
  <c r="Q102" i="3"/>
  <c r="M770" i="3"/>
  <c r="R237" i="3"/>
  <c r="S237" i="3" s="1"/>
  <c r="H797" i="3"/>
  <c r="Q657" i="3"/>
  <c r="L216" i="3"/>
  <c r="V245" i="3"/>
  <c r="I870" i="3"/>
  <c r="L545" i="3"/>
  <c r="M891" i="3"/>
  <c r="H102" i="3"/>
  <c r="P770" i="3"/>
  <c r="N237" i="3"/>
  <c r="I797" i="3"/>
  <c r="H657" i="3"/>
  <c r="K216" i="3"/>
  <c r="P245" i="3"/>
  <c r="J870" i="3"/>
  <c r="H545" i="3"/>
  <c r="K891" i="3"/>
  <c r="P102" i="3"/>
  <c r="J770" i="3"/>
  <c r="O237" i="3"/>
  <c r="P797" i="3"/>
  <c r="M797" i="3"/>
  <c r="V657" i="3"/>
  <c r="G216" i="3"/>
  <c r="M245" i="3"/>
  <c r="L870" i="3"/>
  <c r="I545" i="3"/>
  <c r="Q891" i="3"/>
  <c r="G102" i="3"/>
  <c r="Q770" i="3"/>
  <c r="I237" i="3"/>
  <c r="P237" i="3"/>
  <c r="N797" i="3"/>
  <c r="L657" i="3"/>
  <c r="V216" i="3"/>
  <c r="I245" i="3"/>
  <c r="M870" i="3"/>
  <c r="G545" i="3"/>
  <c r="G891" i="3"/>
  <c r="M102" i="3"/>
  <c r="F770" i="3"/>
  <c r="K237" i="3"/>
  <c r="L237" i="3"/>
  <c r="L797" i="3"/>
  <c r="K657" i="3"/>
  <c r="I216" i="3"/>
  <c r="H245" i="3"/>
  <c r="G245" i="3"/>
  <c r="F870" i="3"/>
  <c r="M545" i="3"/>
  <c r="K545" i="3"/>
  <c r="J891" i="3"/>
  <c r="I102" i="3"/>
  <c r="H770" i="3"/>
  <c r="F237" i="3"/>
  <c r="G797" i="3"/>
  <c r="M657" i="3"/>
  <c r="N216" i="3"/>
  <c r="J245" i="3"/>
  <c r="F245" i="3"/>
  <c r="H870" i="3"/>
  <c r="V545" i="3"/>
  <c r="P891" i="3"/>
  <c r="B32" i="4"/>
  <c r="V14" i="3"/>
  <c r="F14" i="3"/>
  <c r="K14" i="3"/>
  <c r="L14" i="3"/>
  <c r="J14" i="3"/>
  <c r="P14" i="3"/>
  <c r="M14" i="3"/>
  <c r="Q14" i="3"/>
  <c r="H14" i="3"/>
  <c r="O14" i="3"/>
  <c r="I14" i="3"/>
  <c r="N14" i="3"/>
  <c r="G14" i="3"/>
  <c r="O15" i="3"/>
  <c r="M15" i="3"/>
  <c r="R15" i="3"/>
  <c r="S15" i="3" s="1"/>
  <c r="P15" i="3"/>
  <c r="J15" i="3"/>
  <c r="K15" i="3"/>
  <c r="F15" i="3"/>
  <c r="Q15" i="3"/>
  <c r="H15" i="3"/>
  <c r="L15" i="3"/>
  <c r="N15" i="3"/>
  <c r="G15" i="3"/>
  <c r="I15" i="3"/>
  <c r="V15" i="3"/>
  <c r="G358" i="3"/>
  <c r="L358" i="3"/>
  <c r="F358" i="3"/>
  <c r="I358" i="3"/>
  <c r="K358" i="3"/>
  <c r="O358" i="3"/>
  <c r="Q358" i="3"/>
  <c r="N358" i="3"/>
  <c r="M358" i="3"/>
  <c r="J358" i="3"/>
  <c r="V358" i="3"/>
  <c r="P358" i="3"/>
  <c r="H358" i="3"/>
  <c r="F360" i="3"/>
  <c r="M360" i="3"/>
  <c r="K360" i="3"/>
  <c r="G360" i="3"/>
  <c r="P360" i="3"/>
  <c r="I360" i="3"/>
  <c r="H360" i="3"/>
  <c r="J360" i="3"/>
  <c r="Q360" i="3"/>
  <c r="V360" i="3"/>
  <c r="N360" i="3"/>
  <c r="L360" i="3"/>
  <c r="O360" i="3"/>
  <c r="O279" i="3"/>
  <c r="P279" i="3"/>
  <c r="G279" i="3"/>
  <c r="I279" i="3"/>
  <c r="N279" i="3"/>
  <c r="V279" i="3"/>
  <c r="R279" i="3"/>
  <c r="S279" i="3" s="1"/>
  <c r="J279" i="3"/>
  <c r="F279" i="3"/>
  <c r="H279" i="3"/>
  <c r="L279" i="3"/>
  <c r="Q279" i="3"/>
  <c r="K279" i="3"/>
  <c r="M279" i="3"/>
  <c r="P309" i="3"/>
  <c r="F309" i="3"/>
  <c r="O309" i="3"/>
  <c r="R309" i="3"/>
  <c r="S309" i="3" s="1"/>
  <c r="K309" i="3"/>
  <c r="N309" i="3"/>
  <c r="H309" i="3"/>
  <c r="I309" i="3"/>
  <c r="M309" i="3"/>
  <c r="J309" i="3"/>
  <c r="G309" i="3"/>
  <c r="V309" i="3"/>
  <c r="L309" i="3"/>
  <c r="Q309" i="3"/>
  <c r="V324" i="3"/>
  <c r="J324" i="3"/>
  <c r="H324" i="3"/>
  <c r="K324" i="3"/>
  <c r="O324" i="3"/>
  <c r="G324" i="3"/>
  <c r="F324" i="3"/>
  <c r="I324" i="3"/>
  <c r="N324" i="3"/>
  <c r="Q324" i="3"/>
  <c r="M324" i="3"/>
  <c r="P324" i="3"/>
  <c r="L324" i="3"/>
  <c r="I350" i="3"/>
  <c r="J350" i="3"/>
  <c r="G350" i="3"/>
  <c r="Q350" i="3"/>
  <c r="M350" i="3"/>
  <c r="L350" i="3"/>
  <c r="P350" i="3"/>
  <c r="N350" i="3"/>
  <c r="V350" i="3"/>
  <c r="H350" i="3"/>
  <c r="O350" i="3"/>
  <c r="F350" i="3"/>
  <c r="K350" i="3"/>
  <c r="I265" i="3"/>
  <c r="L265" i="3"/>
  <c r="M265" i="3"/>
  <c r="R265" i="3"/>
  <c r="S265" i="3" s="1"/>
  <c r="P265" i="3"/>
  <c r="F265" i="3"/>
  <c r="G265" i="3"/>
  <c r="V265" i="3"/>
  <c r="Q265" i="3"/>
  <c r="O265" i="3"/>
  <c r="K265" i="3"/>
  <c r="N265" i="3"/>
  <c r="H265" i="3"/>
  <c r="J265" i="3"/>
  <c r="H107" i="3"/>
  <c r="Q107" i="3"/>
  <c r="P107" i="3"/>
  <c r="K107" i="3"/>
  <c r="L107" i="3"/>
  <c r="N107" i="3"/>
  <c r="V107" i="3"/>
  <c r="I107" i="3"/>
  <c r="F107" i="3"/>
  <c r="M107" i="3"/>
  <c r="R107" i="3"/>
  <c r="S107" i="3" s="1"/>
  <c r="G107" i="3"/>
  <c r="O107" i="3"/>
  <c r="J107" i="3"/>
  <c r="G105" i="3"/>
  <c r="F105" i="3"/>
  <c r="J105" i="3"/>
  <c r="R105" i="3"/>
  <c r="S105" i="3" s="1"/>
  <c r="V105" i="3"/>
  <c r="L105" i="3"/>
  <c r="N105" i="3"/>
  <c r="K105" i="3"/>
  <c r="H105" i="3"/>
  <c r="M105" i="3"/>
  <c r="P105" i="3"/>
  <c r="I105" i="3"/>
  <c r="O105" i="3"/>
  <c r="Q105" i="3"/>
  <c r="P339" i="3"/>
  <c r="N339" i="3"/>
  <c r="L339" i="3"/>
  <c r="F339" i="3"/>
  <c r="M339" i="3"/>
  <c r="R339" i="3"/>
  <c r="S339" i="3" s="1"/>
  <c r="I339" i="3"/>
  <c r="G339" i="3"/>
  <c r="O339" i="3"/>
  <c r="K339" i="3"/>
  <c r="V339" i="3"/>
  <c r="Q339" i="3"/>
  <c r="H339" i="3"/>
  <c r="J339" i="3"/>
  <c r="P330" i="3"/>
  <c r="O330" i="3"/>
  <c r="J330" i="3"/>
  <c r="V330" i="3"/>
  <c r="G330" i="3"/>
  <c r="K330" i="3"/>
  <c r="F330" i="3"/>
  <c r="M330" i="3"/>
  <c r="L330" i="3"/>
  <c r="N330" i="3"/>
  <c r="Q330" i="3"/>
  <c r="H330" i="3"/>
  <c r="I330" i="3"/>
  <c r="Q254" i="3"/>
  <c r="G254" i="3"/>
  <c r="I254" i="3"/>
  <c r="L254" i="3"/>
  <c r="V254" i="3"/>
  <c r="J254" i="3"/>
  <c r="O254" i="3"/>
  <c r="P254" i="3"/>
  <c r="F254" i="3"/>
  <c r="M254" i="3"/>
  <c r="N254" i="3"/>
  <c r="K254" i="3"/>
  <c r="H254" i="3"/>
  <c r="K347" i="3"/>
  <c r="J347" i="3"/>
  <c r="I347" i="3"/>
  <c r="O347" i="3"/>
  <c r="M347" i="3"/>
  <c r="R347" i="3"/>
  <c r="S347" i="3" s="1"/>
  <c r="H347" i="3"/>
  <c r="V347" i="3"/>
  <c r="Q347" i="3"/>
  <c r="G347" i="3"/>
  <c r="N347" i="3"/>
  <c r="L347" i="3"/>
  <c r="F347" i="3"/>
  <c r="P347" i="3"/>
  <c r="P314" i="3"/>
  <c r="K314" i="3"/>
  <c r="O314" i="3"/>
  <c r="V314" i="3"/>
  <c r="N314" i="3"/>
  <c r="Q314" i="3"/>
  <c r="L314" i="3"/>
  <c r="F314" i="3"/>
  <c r="H314" i="3"/>
  <c r="I314" i="3"/>
  <c r="J314" i="3"/>
  <c r="G314" i="3"/>
  <c r="M314" i="3"/>
  <c r="I275" i="3"/>
  <c r="V275" i="3"/>
  <c r="R275" i="3"/>
  <c r="S275" i="3" s="1"/>
  <c r="Q275" i="3"/>
  <c r="O275" i="3"/>
  <c r="K275" i="3"/>
  <c r="H275" i="3"/>
  <c r="N275" i="3"/>
  <c r="M275" i="3"/>
  <c r="P275" i="3"/>
  <c r="J275" i="3"/>
  <c r="F275" i="3"/>
  <c r="L275" i="3"/>
  <c r="G275" i="3"/>
  <c r="F294" i="3"/>
  <c r="H294" i="3"/>
  <c r="P294" i="3"/>
  <c r="O294" i="3"/>
  <c r="K294" i="3"/>
  <c r="J294" i="3"/>
  <c r="V294" i="3"/>
  <c r="L294" i="3"/>
  <c r="I294" i="3"/>
  <c r="G294" i="3"/>
  <c r="M294" i="3"/>
  <c r="N294" i="3"/>
  <c r="Q294" i="3"/>
  <c r="V253" i="3"/>
  <c r="G253" i="3"/>
  <c r="I253" i="3"/>
  <c r="H253" i="3"/>
  <c r="Q253" i="3"/>
  <c r="P253" i="3"/>
  <c r="K253" i="3"/>
  <c r="O253" i="3"/>
  <c r="J253" i="3"/>
  <c r="F253" i="3"/>
  <c r="N253" i="3"/>
  <c r="L253" i="3"/>
  <c r="M253" i="3"/>
  <c r="R253" i="3"/>
  <c r="S253" i="3" s="1"/>
  <c r="Q108" i="3"/>
  <c r="I108" i="3"/>
  <c r="G108" i="3"/>
  <c r="N108" i="3"/>
  <c r="P108" i="3"/>
  <c r="M108" i="3"/>
  <c r="O108" i="3"/>
  <c r="K108" i="3"/>
  <c r="L108" i="3"/>
  <c r="F108" i="3"/>
  <c r="H108" i="3"/>
  <c r="J108" i="3"/>
  <c r="V108" i="3"/>
  <c r="H295" i="3"/>
  <c r="M295" i="3"/>
  <c r="O295" i="3"/>
  <c r="J295" i="3"/>
  <c r="P295" i="3"/>
  <c r="K295" i="3"/>
  <c r="G295" i="3"/>
  <c r="I295" i="3"/>
  <c r="Q295" i="3"/>
  <c r="L295" i="3"/>
  <c r="N295" i="3"/>
  <c r="R295" i="3"/>
  <c r="S295" i="3" s="1"/>
  <c r="F295" i="3"/>
  <c r="V295" i="3"/>
  <c r="M281" i="3"/>
  <c r="J281" i="3"/>
  <c r="N281" i="3"/>
  <c r="K281" i="3"/>
  <c r="R281" i="3"/>
  <c r="S281" i="3" s="1"/>
  <c r="L281" i="3"/>
  <c r="G281" i="3"/>
  <c r="P281" i="3"/>
  <c r="I281" i="3"/>
  <c r="V281" i="3"/>
  <c r="O281" i="3"/>
  <c r="H281" i="3"/>
  <c r="Q281" i="3"/>
  <c r="F281" i="3"/>
  <c r="M341" i="3"/>
  <c r="K341" i="3"/>
  <c r="F341" i="3"/>
  <c r="G341" i="3"/>
  <c r="H341" i="3"/>
  <c r="J341" i="3"/>
  <c r="O341" i="3"/>
  <c r="L341" i="3"/>
  <c r="Q341" i="3"/>
  <c r="P341" i="3"/>
  <c r="I341" i="3"/>
  <c r="V341" i="3"/>
  <c r="N341" i="3"/>
  <c r="R341" i="3"/>
  <c r="S341" i="3" s="1"/>
  <c r="V312" i="3"/>
  <c r="I312" i="3"/>
  <c r="H312" i="3"/>
  <c r="O312" i="3"/>
  <c r="Q312" i="3"/>
  <c r="G312" i="3"/>
  <c r="J312" i="3"/>
  <c r="F312" i="3"/>
  <c r="P312" i="3"/>
  <c r="M312" i="3"/>
  <c r="L312" i="3"/>
  <c r="N312" i="3"/>
  <c r="K312" i="3"/>
  <c r="L260" i="3"/>
  <c r="V260" i="3"/>
  <c r="J260" i="3"/>
  <c r="F260" i="3"/>
  <c r="G260" i="3"/>
  <c r="K260" i="3"/>
  <c r="I260" i="3"/>
  <c r="P260" i="3"/>
  <c r="Q260" i="3"/>
  <c r="H260" i="3"/>
  <c r="N260" i="3"/>
  <c r="O260" i="3"/>
  <c r="M260" i="3"/>
  <c r="Q280" i="3"/>
  <c r="G280" i="3"/>
  <c r="P280" i="3"/>
  <c r="V280" i="3"/>
  <c r="L280" i="3"/>
  <c r="M280" i="3"/>
  <c r="J280" i="3"/>
  <c r="F280" i="3"/>
  <c r="O280" i="3"/>
  <c r="H280" i="3"/>
  <c r="I280" i="3"/>
  <c r="K280" i="3"/>
  <c r="N280" i="3"/>
  <c r="Q343" i="3"/>
  <c r="L343" i="3"/>
  <c r="N343" i="3"/>
  <c r="J343" i="3"/>
  <c r="R343" i="3"/>
  <c r="S343" i="3" s="1"/>
  <c r="O343" i="3"/>
  <c r="H343" i="3"/>
  <c r="P343" i="3"/>
  <c r="G343" i="3"/>
  <c r="V343" i="3"/>
  <c r="F343" i="3"/>
  <c r="K343" i="3"/>
  <c r="M343" i="3"/>
  <c r="I343" i="3"/>
  <c r="M333" i="3"/>
  <c r="K333" i="3"/>
  <c r="O333" i="3"/>
  <c r="N333" i="3"/>
  <c r="I333" i="3"/>
  <c r="H333" i="3"/>
  <c r="J333" i="3"/>
  <c r="L333" i="3"/>
  <c r="V333" i="3"/>
  <c r="R333" i="3"/>
  <c r="S333" i="3" s="1"/>
  <c r="G333" i="3"/>
  <c r="P333" i="3"/>
  <c r="F333" i="3"/>
  <c r="Q333" i="3"/>
  <c r="G337" i="3"/>
  <c r="F337" i="3"/>
  <c r="L337" i="3"/>
  <c r="H337" i="3"/>
  <c r="O337" i="3"/>
  <c r="I337" i="3"/>
  <c r="M337" i="3"/>
  <c r="N337" i="3"/>
  <c r="R337" i="3"/>
  <c r="S337" i="3" s="1"/>
  <c r="V337" i="3"/>
  <c r="P337" i="3"/>
  <c r="J337" i="3"/>
  <c r="Q337" i="3"/>
  <c r="K337" i="3"/>
  <c r="O202" i="3"/>
  <c r="F202" i="3"/>
  <c r="I202" i="3"/>
  <c r="L202" i="3"/>
  <c r="G202" i="3"/>
  <c r="K202" i="3"/>
  <c r="V202" i="3"/>
  <c r="N202" i="3"/>
  <c r="J202" i="3"/>
  <c r="H202" i="3"/>
  <c r="M202" i="3"/>
  <c r="Q202" i="3"/>
  <c r="P202" i="3"/>
  <c r="V201" i="3"/>
  <c r="J201" i="3"/>
  <c r="Q201" i="3"/>
  <c r="I201" i="3"/>
  <c r="K201" i="3"/>
  <c r="N201" i="3"/>
  <c r="M201" i="3"/>
  <c r="G201" i="3"/>
  <c r="O201" i="3"/>
  <c r="P201" i="3"/>
  <c r="F201" i="3"/>
  <c r="H201" i="3"/>
  <c r="L201" i="3"/>
  <c r="R201" i="3"/>
  <c r="S201" i="3" s="1"/>
  <c r="V200" i="3"/>
  <c r="J200" i="3"/>
  <c r="O200" i="3"/>
  <c r="I200" i="3"/>
  <c r="F200" i="3"/>
  <c r="H200" i="3"/>
  <c r="N200" i="3"/>
  <c r="P200" i="3"/>
  <c r="L200" i="3"/>
  <c r="K200" i="3"/>
  <c r="Q200" i="3"/>
  <c r="G200" i="3"/>
  <c r="M200" i="3"/>
  <c r="Q146" i="3"/>
  <c r="O146" i="3"/>
  <c r="V146" i="3"/>
  <c r="L146" i="3"/>
  <c r="F146" i="3"/>
  <c r="M146" i="3"/>
  <c r="N146" i="3"/>
  <c r="K146" i="3"/>
  <c r="G146" i="3"/>
  <c r="P146" i="3"/>
  <c r="J146" i="3"/>
  <c r="H146" i="3"/>
  <c r="I146" i="3"/>
  <c r="L195" i="3"/>
  <c r="R195" i="3"/>
  <c r="S195" i="3" s="1"/>
  <c r="I195" i="3"/>
  <c r="M195" i="3"/>
  <c r="O195" i="3"/>
  <c r="G195" i="3"/>
  <c r="V195" i="3"/>
  <c r="J195" i="3"/>
  <c r="F195" i="3"/>
  <c r="P195" i="3"/>
  <c r="H195" i="3"/>
  <c r="N195" i="3"/>
  <c r="K195" i="3"/>
  <c r="Q195" i="3"/>
  <c r="F148" i="3"/>
  <c r="H148" i="3"/>
  <c r="L148" i="3"/>
  <c r="O148" i="3"/>
  <c r="K148" i="3"/>
  <c r="I148" i="3"/>
  <c r="N148" i="3"/>
  <c r="M148" i="3"/>
  <c r="P148" i="3"/>
  <c r="G148" i="3"/>
  <c r="J148" i="3"/>
  <c r="Q148" i="3"/>
  <c r="V148" i="3"/>
  <c r="L188" i="3"/>
  <c r="Q188" i="3"/>
  <c r="K188" i="3"/>
  <c r="P188" i="3"/>
  <c r="M188" i="3"/>
  <c r="O188" i="3"/>
  <c r="H188" i="3"/>
  <c r="V188" i="3"/>
  <c r="F188" i="3"/>
  <c r="N188" i="3"/>
  <c r="J188" i="3"/>
  <c r="G188" i="3"/>
  <c r="I188" i="3"/>
  <c r="G128" i="3"/>
  <c r="K128" i="3"/>
  <c r="F128" i="3"/>
  <c r="N128" i="3"/>
  <c r="J128" i="3"/>
  <c r="H128" i="3"/>
  <c r="I128" i="3"/>
  <c r="P128" i="3"/>
  <c r="M128" i="3"/>
  <c r="O128" i="3"/>
  <c r="L128" i="3"/>
  <c r="Q128" i="3"/>
  <c r="V128" i="3"/>
  <c r="I150" i="3"/>
  <c r="F150" i="3"/>
  <c r="G150" i="3"/>
  <c r="V150" i="3"/>
  <c r="K150" i="3"/>
  <c r="O150" i="3"/>
  <c r="N150" i="3"/>
  <c r="L150" i="3"/>
  <c r="P150" i="3"/>
  <c r="M150" i="3"/>
  <c r="J150" i="3"/>
  <c r="Q150" i="3"/>
  <c r="H150" i="3"/>
  <c r="N177" i="3"/>
  <c r="J177" i="3"/>
  <c r="V177" i="3"/>
  <c r="L177" i="3"/>
  <c r="R177" i="3"/>
  <c r="S177" i="3" s="1"/>
  <c r="H177" i="3"/>
  <c r="F177" i="3"/>
  <c r="O177" i="3"/>
  <c r="Q177" i="3"/>
  <c r="P177" i="3"/>
  <c r="I177" i="3"/>
  <c r="M177" i="3"/>
  <c r="K177" i="3"/>
  <c r="G177" i="3"/>
  <c r="P116" i="3"/>
  <c r="G116" i="3"/>
  <c r="I116" i="3"/>
  <c r="K116" i="3"/>
  <c r="V116" i="3"/>
  <c r="L116" i="3"/>
  <c r="Q116" i="3"/>
  <c r="H116" i="3"/>
  <c r="F116" i="3"/>
  <c r="N116" i="3"/>
  <c r="M116" i="3"/>
  <c r="O116" i="3"/>
  <c r="J116" i="3"/>
  <c r="H174" i="3"/>
  <c r="G174" i="3"/>
  <c r="I174" i="3"/>
  <c r="K174" i="3"/>
  <c r="Q174" i="3"/>
  <c r="V174" i="3"/>
  <c r="L174" i="3"/>
  <c r="M174" i="3"/>
  <c r="N174" i="3"/>
  <c r="F174" i="3"/>
  <c r="J174" i="3"/>
  <c r="P174" i="3"/>
  <c r="O174" i="3"/>
  <c r="I145" i="3"/>
  <c r="O145" i="3"/>
  <c r="V145" i="3"/>
  <c r="N145" i="3"/>
  <c r="G145" i="3"/>
  <c r="J145" i="3"/>
  <c r="P145" i="3"/>
  <c r="H145" i="3"/>
  <c r="F145" i="3"/>
  <c r="M145" i="3"/>
  <c r="Q145" i="3"/>
  <c r="K145" i="3"/>
  <c r="L145" i="3"/>
  <c r="R145" i="3"/>
  <c r="S145" i="3" s="1"/>
  <c r="P134" i="3"/>
  <c r="Q134" i="3"/>
  <c r="V134" i="3"/>
  <c r="H134" i="3"/>
  <c r="L134" i="3"/>
  <c r="I134" i="3"/>
  <c r="F134" i="3"/>
  <c r="G134" i="3"/>
  <c r="M134" i="3"/>
  <c r="N134" i="3"/>
  <c r="J134" i="3"/>
  <c r="O134" i="3"/>
  <c r="K134" i="3"/>
  <c r="N171" i="3"/>
  <c r="H171" i="3"/>
  <c r="M171" i="3"/>
  <c r="I171" i="3"/>
  <c r="R171" i="3"/>
  <c r="S171" i="3" s="1"/>
  <c r="J171" i="3"/>
  <c r="P171" i="3"/>
  <c r="F171" i="3"/>
  <c r="L171" i="3"/>
  <c r="K171" i="3"/>
  <c r="O171" i="3"/>
  <c r="V171" i="3"/>
  <c r="Q171" i="3"/>
  <c r="G171" i="3"/>
  <c r="H143" i="3"/>
  <c r="M143" i="3"/>
  <c r="K143" i="3"/>
  <c r="P143" i="3"/>
  <c r="G143" i="3"/>
  <c r="J143" i="3"/>
  <c r="L143" i="3"/>
  <c r="N143" i="3"/>
  <c r="Q143" i="3"/>
  <c r="O143" i="3"/>
  <c r="V143" i="3"/>
  <c r="I143" i="3"/>
  <c r="F143" i="3"/>
  <c r="R143" i="3"/>
  <c r="S143" i="3" s="1"/>
  <c r="K185" i="3"/>
  <c r="I185" i="3"/>
  <c r="V185" i="3"/>
  <c r="L185" i="3"/>
  <c r="G185" i="3"/>
  <c r="P185" i="3"/>
  <c r="N185" i="3"/>
  <c r="J185" i="3"/>
  <c r="M185" i="3"/>
  <c r="H185" i="3"/>
  <c r="F185" i="3"/>
  <c r="O185" i="3"/>
  <c r="Q185" i="3"/>
  <c r="R185" i="3"/>
  <c r="S185" i="3" s="1"/>
  <c r="G115" i="3"/>
  <c r="V115" i="3"/>
  <c r="I115" i="3"/>
  <c r="N115" i="3"/>
  <c r="R115" i="3"/>
  <c r="S115" i="3" s="1"/>
  <c r="Q115" i="3"/>
  <c r="M115" i="3"/>
  <c r="L115" i="3"/>
  <c r="K115" i="3"/>
  <c r="F115" i="3"/>
  <c r="J115" i="3"/>
  <c r="O115" i="3"/>
  <c r="H115" i="3"/>
  <c r="P115" i="3"/>
  <c r="M190" i="3"/>
  <c r="G190" i="3"/>
  <c r="P190" i="3"/>
  <c r="F190" i="3"/>
  <c r="H190" i="3"/>
  <c r="V190" i="3"/>
  <c r="I190" i="3"/>
  <c r="Q190" i="3"/>
  <c r="O190" i="3"/>
  <c r="N190" i="3"/>
  <c r="K190" i="3"/>
  <c r="L190" i="3"/>
  <c r="J190" i="3"/>
  <c r="N142" i="3"/>
  <c r="M142" i="3"/>
  <c r="L142" i="3"/>
  <c r="V142" i="3"/>
  <c r="F142" i="3"/>
  <c r="I142" i="3"/>
  <c r="K142" i="3"/>
  <c r="O142" i="3"/>
  <c r="G142" i="3"/>
  <c r="Q142" i="3"/>
  <c r="J142" i="3"/>
  <c r="H142" i="3"/>
  <c r="P142" i="3"/>
  <c r="N166" i="3"/>
  <c r="L166" i="3"/>
  <c r="K166" i="3"/>
  <c r="I166" i="3"/>
  <c r="H166" i="3"/>
  <c r="Q166" i="3"/>
  <c r="M166" i="3"/>
  <c r="F166" i="3"/>
  <c r="O166" i="3"/>
  <c r="P166" i="3"/>
  <c r="V166" i="3"/>
  <c r="G166" i="3"/>
  <c r="J166" i="3"/>
  <c r="F137" i="3"/>
  <c r="K137" i="3"/>
  <c r="L137" i="3"/>
  <c r="V137" i="3"/>
  <c r="J137" i="3"/>
  <c r="Q137" i="3"/>
  <c r="I137" i="3"/>
  <c r="G137" i="3"/>
  <c r="P137" i="3"/>
  <c r="O137" i="3"/>
  <c r="N137" i="3"/>
  <c r="H137" i="3"/>
  <c r="M137" i="3"/>
  <c r="R137" i="3"/>
  <c r="S137" i="3" s="1"/>
  <c r="O117" i="3"/>
  <c r="K117" i="3"/>
  <c r="V117" i="3"/>
  <c r="M117" i="3"/>
  <c r="R117" i="3"/>
  <c r="S117" i="3" s="1"/>
  <c r="L117" i="3"/>
  <c r="N117" i="3"/>
  <c r="F117" i="3"/>
  <c r="J117" i="3"/>
  <c r="Q117" i="3"/>
  <c r="H117" i="3"/>
  <c r="I117" i="3"/>
  <c r="P117" i="3"/>
  <c r="G117" i="3"/>
  <c r="V149" i="3"/>
  <c r="Q149" i="3"/>
  <c r="L149" i="3"/>
  <c r="K149" i="3"/>
  <c r="O149" i="3"/>
  <c r="P149" i="3"/>
  <c r="R149" i="3"/>
  <c r="S149" i="3" s="1"/>
  <c r="H149" i="3"/>
  <c r="F149" i="3"/>
  <c r="J149" i="3"/>
  <c r="N149" i="3"/>
  <c r="M149" i="3"/>
  <c r="G149" i="3"/>
  <c r="I149" i="3"/>
  <c r="I172" i="3"/>
  <c r="J172" i="3"/>
  <c r="L172" i="3"/>
  <c r="V172" i="3"/>
  <c r="P172" i="3"/>
  <c r="G172" i="3"/>
  <c r="N172" i="3"/>
  <c r="K172" i="3"/>
  <c r="F172" i="3"/>
  <c r="H172" i="3"/>
  <c r="Q172" i="3"/>
  <c r="M172" i="3"/>
  <c r="O172" i="3"/>
  <c r="Q109" i="3"/>
  <c r="L109" i="3"/>
  <c r="G109" i="3"/>
  <c r="N109" i="3"/>
  <c r="R109" i="3"/>
  <c r="S109" i="3" s="1"/>
  <c r="P109" i="3"/>
  <c r="J109" i="3"/>
  <c r="H109" i="3"/>
  <c r="I109" i="3"/>
  <c r="M109" i="3"/>
  <c r="K109" i="3"/>
  <c r="V109" i="3"/>
  <c r="F109" i="3"/>
  <c r="O109" i="3"/>
  <c r="H132" i="3"/>
  <c r="F132" i="3"/>
  <c r="L132" i="3"/>
  <c r="V132" i="3"/>
  <c r="O132" i="3"/>
  <c r="I132" i="3"/>
  <c r="N132" i="3"/>
  <c r="J132" i="3"/>
  <c r="P132" i="3"/>
  <c r="M132" i="3"/>
  <c r="G132" i="3"/>
  <c r="Q132" i="3"/>
  <c r="K132" i="3"/>
  <c r="V184" i="3"/>
  <c r="J184" i="3"/>
  <c r="M184" i="3"/>
  <c r="G184" i="3"/>
  <c r="P184" i="3"/>
  <c r="K184" i="3"/>
  <c r="H184" i="3"/>
  <c r="Q184" i="3"/>
  <c r="L184" i="3"/>
  <c r="N184" i="3"/>
  <c r="F184" i="3"/>
  <c r="I184" i="3"/>
  <c r="O184" i="3"/>
  <c r="G111" i="3"/>
  <c r="K111" i="3"/>
  <c r="M111" i="3"/>
  <c r="N111" i="3"/>
  <c r="V111" i="3"/>
  <c r="L111" i="3"/>
  <c r="I111" i="3"/>
  <c r="F111" i="3"/>
  <c r="P111" i="3"/>
  <c r="O111" i="3"/>
  <c r="R111" i="3"/>
  <c r="S111" i="3" s="1"/>
  <c r="J111" i="3"/>
  <c r="Q111" i="3"/>
  <c r="H111" i="3"/>
  <c r="N98" i="3"/>
  <c r="I98" i="3"/>
  <c r="O98" i="3"/>
  <c r="J98" i="3"/>
  <c r="H98" i="3"/>
  <c r="F98" i="3"/>
  <c r="L98" i="3"/>
  <c r="P98" i="3"/>
  <c r="V98" i="3"/>
  <c r="K98" i="3"/>
  <c r="Q98" i="3"/>
  <c r="M98" i="3"/>
  <c r="G98" i="3"/>
  <c r="O95" i="3"/>
  <c r="V95" i="3"/>
  <c r="I95" i="3"/>
  <c r="N95" i="3"/>
  <c r="K95" i="3"/>
  <c r="G95" i="3"/>
  <c r="R95" i="3"/>
  <c r="S95" i="3" s="1"/>
  <c r="Q95" i="3"/>
  <c r="J95" i="3"/>
  <c r="H95" i="3"/>
  <c r="P95" i="3"/>
  <c r="F95" i="3"/>
  <c r="L95" i="3"/>
  <c r="M95" i="3"/>
  <c r="N57" i="3"/>
  <c r="F57" i="3"/>
  <c r="K57" i="3"/>
  <c r="L57" i="3"/>
  <c r="M57" i="3"/>
  <c r="H57" i="3"/>
  <c r="G57" i="3"/>
  <c r="P57" i="3"/>
  <c r="V57" i="3"/>
  <c r="J57" i="3"/>
  <c r="R57" i="3"/>
  <c r="S57" i="3" s="1"/>
  <c r="I57" i="3"/>
  <c r="Q57" i="3"/>
  <c r="O57" i="3"/>
  <c r="N65" i="3"/>
  <c r="O65" i="3"/>
  <c r="J65" i="3"/>
  <c r="V65" i="3"/>
  <c r="H65" i="3"/>
  <c r="L65" i="3"/>
  <c r="M65" i="3"/>
  <c r="Q65" i="3"/>
  <c r="K65" i="3"/>
  <c r="G65" i="3"/>
  <c r="P65" i="3"/>
  <c r="R65" i="3"/>
  <c r="S65" i="3" s="1"/>
  <c r="I65" i="3"/>
  <c r="F65" i="3"/>
  <c r="N40" i="3"/>
  <c r="I40" i="3"/>
  <c r="M40" i="3"/>
  <c r="G40" i="3"/>
  <c r="V40" i="3"/>
  <c r="J40" i="3"/>
  <c r="Q40" i="3"/>
  <c r="P40" i="3"/>
  <c r="H40" i="3"/>
  <c r="K40" i="3"/>
  <c r="O40" i="3"/>
  <c r="F40" i="3"/>
  <c r="L40" i="3"/>
  <c r="N58" i="3"/>
  <c r="G58" i="3"/>
  <c r="V58" i="3"/>
  <c r="I58" i="3"/>
  <c r="F58" i="3"/>
  <c r="P58" i="3"/>
  <c r="Q58" i="3"/>
  <c r="O58" i="3"/>
  <c r="K58" i="3"/>
  <c r="H58" i="3"/>
  <c r="L58" i="3"/>
  <c r="M58" i="3"/>
  <c r="J58" i="3"/>
  <c r="N54" i="3"/>
  <c r="Q54" i="3"/>
  <c r="F54" i="3"/>
  <c r="H54" i="3"/>
  <c r="K54" i="3"/>
  <c r="I54" i="3"/>
  <c r="J54" i="3"/>
  <c r="G54" i="3"/>
  <c r="L54" i="3"/>
  <c r="M54" i="3"/>
  <c r="P54" i="3"/>
  <c r="V54" i="3"/>
  <c r="O54" i="3"/>
  <c r="N55" i="3"/>
  <c r="L55" i="3"/>
  <c r="K55" i="3"/>
  <c r="J55" i="3"/>
  <c r="R55" i="3"/>
  <c r="S55" i="3" s="1"/>
  <c r="H55" i="3"/>
  <c r="Q55" i="3"/>
  <c r="O55" i="3"/>
  <c r="P55" i="3"/>
  <c r="M55" i="3"/>
  <c r="G55" i="3"/>
  <c r="F55" i="3"/>
  <c r="V55" i="3"/>
  <c r="I55" i="3"/>
  <c r="N41" i="3"/>
  <c r="J41" i="3"/>
  <c r="K41" i="3"/>
  <c r="Q41" i="3"/>
  <c r="G41" i="3"/>
  <c r="I41" i="3"/>
  <c r="P41" i="3"/>
  <c r="H41" i="3"/>
  <c r="L41" i="3"/>
  <c r="M41" i="3"/>
  <c r="F41" i="3"/>
  <c r="V41" i="3"/>
  <c r="O41" i="3"/>
  <c r="R41" i="3"/>
  <c r="S41" i="3" s="1"/>
  <c r="N88" i="3"/>
  <c r="P88" i="3"/>
  <c r="O88" i="3"/>
  <c r="G88" i="3"/>
  <c r="F88" i="3"/>
  <c r="Q88" i="3"/>
  <c r="V88" i="3"/>
  <c r="M88" i="3"/>
  <c r="L88" i="3"/>
  <c r="I88" i="3"/>
  <c r="J88" i="3"/>
  <c r="H88" i="3"/>
  <c r="K88" i="3"/>
  <c r="N37" i="3"/>
  <c r="G37" i="3"/>
  <c r="L37" i="3"/>
  <c r="F37" i="3"/>
  <c r="J37" i="3"/>
  <c r="H37" i="3"/>
  <c r="Q37" i="3"/>
  <c r="I37" i="3"/>
  <c r="P37" i="3"/>
  <c r="O37" i="3"/>
  <c r="R37" i="3"/>
  <c r="S37" i="3" s="1"/>
  <c r="V37" i="3"/>
  <c r="M37" i="3"/>
  <c r="K37" i="3"/>
  <c r="N43" i="3"/>
  <c r="H43" i="3"/>
  <c r="K43" i="3"/>
  <c r="L43" i="3"/>
  <c r="J43" i="3"/>
  <c r="I43" i="3"/>
  <c r="V43" i="3"/>
  <c r="P43" i="3"/>
  <c r="Q43" i="3"/>
  <c r="O43" i="3"/>
  <c r="R43" i="3"/>
  <c r="S43" i="3" s="1"/>
  <c r="F43" i="3"/>
  <c r="M43" i="3"/>
  <c r="G43" i="3"/>
  <c r="N47" i="3"/>
  <c r="K47" i="3"/>
  <c r="G47" i="3"/>
  <c r="H47" i="3"/>
  <c r="M47" i="3"/>
  <c r="I47" i="3"/>
  <c r="O47" i="3"/>
  <c r="F47" i="3"/>
  <c r="P47" i="3"/>
  <c r="L47" i="3"/>
  <c r="R47" i="3"/>
  <c r="S47" i="3" s="1"/>
  <c r="V47" i="3"/>
  <c r="Q47" i="3"/>
  <c r="J47" i="3"/>
  <c r="P62" i="3"/>
  <c r="N62" i="3"/>
  <c r="G62" i="3"/>
  <c r="H62" i="3"/>
  <c r="M62" i="3"/>
  <c r="L62" i="3"/>
  <c r="I62" i="3"/>
  <c r="Q62" i="3"/>
  <c r="O62" i="3"/>
  <c r="F62" i="3"/>
  <c r="V62" i="3"/>
  <c r="J62" i="3"/>
  <c r="K62" i="3"/>
  <c r="N66" i="3"/>
  <c r="I66" i="3"/>
  <c r="L66" i="3"/>
  <c r="V66" i="3"/>
  <c r="H66" i="3"/>
  <c r="Q66" i="3"/>
  <c r="G66" i="3"/>
  <c r="J66" i="3"/>
  <c r="F66" i="3"/>
  <c r="P66" i="3"/>
  <c r="K66" i="3"/>
  <c r="O66" i="3"/>
  <c r="M66" i="3"/>
  <c r="N39" i="3"/>
  <c r="V39" i="3"/>
  <c r="L39" i="3"/>
  <c r="M39" i="3"/>
  <c r="P39" i="3"/>
  <c r="K39" i="3"/>
  <c r="F39" i="3"/>
  <c r="H39" i="3"/>
  <c r="O39" i="3"/>
  <c r="G39" i="3"/>
  <c r="R39" i="3"/>
  <c r="S39" i="3" s="1"/>
  <c r="J39" i="3"/>
  <c r="I39" i="3"/>
  <c r="Q39" i="3"/>
  <c r="N36" i="3"/>
  <c r="P36" i="3"/>
  <c r="G36" i="3"/>
  <c r="K36" i="3"/>
  <c r="I36" i="3"/>
  <c r="H36" i="3"/>
  <c r="V36" i="3"/>
  <c r="J36" i="3"/>
  <c r="L36" i="3"/>
  <c r="M36" i="3"/>
  <c r="O36" i="3"/>
  <c r="F36" i="3"/>
  <c r="Q36" i="3"/>
  <c r="N42" i="3"/>
  <c r="K42" i="3"/>
  <c r="I42" i="3"/>
  <c r="Q42" i="3"/>
  <c r="L42" i="3"/>
  <c r="H42" i="3"/>
  <c r="M42" i="3"/>
  <c r="G42" i="3"/>
  <c r="V42" i="3"/>
  <c r="P42" i="3"/>
  <c r="O42" i="3"/>
  <c r="F42" i="3"/>
  <c r="J42" i="3"/>
  <c r="N32" i="3"/>
  <c r="Q32" i="3"/>
  <c r="H32" i="3"/>
  <c r="F32" i="3"/>
  <c r="I32" i="3"/>
  <c r="V32" i="3"/>
  <c r="K32" i="3"/>
  <c r="J32" i="3"/>
  <c r="P32" i="3"/>
  <c r="M32" i="3"/>
  <c r="G32" i="3"/>
  <c r="O32" i="3"/>
  <c r="L32" i="3"/>
  <c r="M28" i="3"/>
  <c r="G28" i="3"/>
  <c r="J28" i="3"/>
  <c r="Q28" i="3"/>
  <c r="I28" i="3"/>
  <c r="V28" i="3"/>
  <c r="O28" i="3"/>
  <c r="P28" i="3"/>
  <c r="F28" i="3"/>
  <c r="K28" i="3"/>
  <c r="N28" i="3"/>
  <c r="H28" i="3"/>
  <c r="L28" i="3"/>
  <c r="Q26" i="3"/>
  <c r="I26" i="3"/>
  <c r="L26" i="3"/>
  <c r="J26" i="3"/>
  <c r="V26" i="3"/>
  <c r="O26" i="3"/>
  <c r="H26" i="3"/>
  <c r="M26" i="3"/>
  <c r="G26" i="3"/>
  <c r="N26" i="3"/>
  <c r="K26" i="3"/>
  <c r="P26" i="3"/>
  <c r="F26" i="3"/>
  <c r="Q23" i="3"/>
  <c r="O23" i="3"/>
  <c r="L23" i="3"/>
  <c r="I23" i="3"/>
  <c r="P23" i="3"/>
  <c r="H23" i="3"/>
  <c r="G23" i="3"/>
  <c r="M23" i="3"/>
  <c r="R23" i="3"/>
  <c r="S23" i="3" s="1"/>
  <c r="V23" i="3"/>
  <c r="K23" i="3"/>
  <c r="N23" i="3"/>
  <c r="J23" i="3"/>
  <c r="F23" i="3"/>
  <c r="N16" i="3"/>
  <c r="Q16" i="3"/>
  <c r="H16" i="3"/>
  <c r="K16" i="3"/>
  <c r="O16" i="3"/>
  <c r="M16" i="3"/>
  <c r="I16" i="3"/>
  <c r="L16" i="3"/>
  <c r="V16" i="3"/>
  <c r="F16" i="3"/>
  <c r="J16" i="3"/>
  <c r="P16" i="3"/>
  <c r="G16" i="3"/>
  <c r="N364" i="3"/>
  <c r="Q364" i="3"/>
  <c r="L364" i="3"/>
  <c r="V364" i="3"/>
  <c r="J364" i="3"/>
  <c r="F364" i="3"/>
  <c r="K364" i="3"/>
  <c r="G364" i="3"/>
  <c r="P364" i="3"/>
  <c r="M364" i="3"/>
  <c r="I364" i="3"/>
  <c r="O364" i="3"/>
  <c r="H364" i="3"/>
  <c r="Q355" i="3"/>
  <c r="R355" i="3"/>
  <c r="S355" i="3" s="1"/>
  <c r="K355" i="3"/>
  <c r="L355" i="3"/>
  <c r="N355" i="3"/>
  <c r="O355" i="3"/>
  <c r="J355" i="3"/>
  <c r="P355" i="3"/>
  <c r="H355" i="3"/>
  <c r="M355" i="3"/>
  <c r="F355" i="3"/>
  <c r="G355" i="3"/>
  <c r="I355" i="3"/>
  <c r="V355" i="3"/>
  <c r="M357" i="3"/>
  <c r="I357" i="3"/>
  <c r="N357" i="3"/>
  <c r="Q357" i="3"/>
  <c r="F357" i="3"/>
  <c r="G357" i="3"/>
  <c r="P357" i="3"/>
  <c r="H357" i="3"/>
  <c r="V357" i="3"/>
  <c r="O357" i="3"/>
  <c r="K357" i="3"/>
  <c r="L357" i="3"/>
  <c r="J357" i="3"/>
  <c r="R357" i="3"/>
  <c r="S357" i="3" s="1"/>
  <c r="O354" i="3"/>
  <c r="L354" i="3"/>
  <c r="P354" i="3"/>
  <c r="I354" i="3"/>
  <c r="J354" i="3"/>
  <c r="M354" i="3"/>
  <c r="G354" i="3"/>
  <c r="H354" i="3"/>
  <c r="N354" i="3"/>
  <c r="K354" i="3"/>
  <c r="Q354" i="3"/>
  <c r="V354" i="3"/>
  <c r="F354" i="3"/>
  <c r="K261" i="3"/>
  <c r="M261" i="3"/>
  <c r="P261" i="3"/>
  <c r="N261" i="3"/>
  <c r="J261" i="3"/>
  <c r="H261" i="3"/>
  <c r="I261" i="3"/>
  <c r="G261" i="3"/>
  <c r="Q261" i="3"/>
  <c r="F261" i="3"/>
  <c r="O261" i="3"/>
  <c r="L261" i="3"/>
  <c r="V261" i="3"/>
  <c r="R261" i="3"/>
  <c r="S261" i="3" s="1"/>
  <c r="N259" i="3"/>
  <c r="J259" i="3"/>
  <c r="K259" i="3"/>
  <c r="L259" i="3"/>
  <c r="P259" i="3"/>
  <c r="V259" i="3"/>
  <c r="M259" i="3"/>
  <c r="R259" i="3"/>
  <c r="S259" i="3" s="1"/>
  <c r="I259" i="3"/>
  <c r="F259" i="3"/>
  <c r="G259" i="3"/>
  <c r="O259" i="3"/>
  <c r="Q259" i="3"/>
  <c r="H259" i="3"/>
  <c r="P351" i="3"/>
  <c r="F351" i="3"/>
  <c r="Q351" i="3"/>
  <c r="H351" i="3"/>
  <c r="V351" i="3"/>
  <c r="R351" i="3"/>
  <c r="S351" i="3" s="1"/>
  <c r="O351" i="3"/>
  <c r="M351" i="3"/>
  <c r="L351" i="3"/>
  <c r="G351" i="3"/>
  <c r="J351" i="3"/>
  <c r="I351" i="3"/>
  <c r="K351" i="3"/>
  <c r="N351" i="3"/>
  <c r="J296" i="3"/>
  <c r="F296" i="3"/>
  <c r="G296" i="3"/>
  <c r="M296" i="3"/>
  <c r="P296" i="3"/>
  <c r="H296" i="3"/>
  <c r="Q296" i="3"/>
  <c r="L296" i="3"/>
  <c r="V296" i="3"/>
  <c r="N296" i="3"/>
  <c r="O296" i="3"/>
  <c r="K296" i="3"/>
  <c r="I296" i="3"/>
  <c r="J277" i="3"/>
  <c r="H277" i="3"/>
  <c r="F277" i="3"/>
  <c r="R277" i="3"/>
  <c r="S277" i="3" s="1"/>
  <c r="I277" i="3"/>
  <c r="P277" i="3"/>
  <c r="O277" i="3"/>
  <c r="Q277" i="3"/>
  <c r="V277" i="3"/>
  <c r="K277" i="3"/>
  <c r="M277" i="3"/>
  <c r="G277" i="3"/>
  <c r="N277" i="3"/>
  <c r="L277" i="3"/>
  <c r="N293" i="3"/>
  <c r="F293" i="3"/>
  <c r="Q293" i="3"/>
  <c r="J293" i="3"/>
  <c r="K293" i="3"/>
  <c r="I293" i="3"/>
  <c r="M293" i="3"/>
  <c r="G293" i="3"/>
  <c r="R293" i="3"/>
  <c r="S293" i="3" s="1"/>
  <c r="O293" i="3"/>
  <c r="V293" i="3"/>
  <c r="L293" i="3"/>
  <c r="H293" i="3"/>
  <c r="P293" i="3"/>
  <c r="P313" i="3"/>
  <c r="Q313" i="3"/>
  <c r="O313" i="3"/>
  <c r="H313" i="3"/>
  <c r="V313" i="3"/>
  <c r="J313" i="3"/>
  <c r="F313" i="3"/>
  <c r="I313" i="3"/>
  <c r="K313" i="3"/>
  <c r="M313" i="3"/>
  <c r="N313" i="3"/>
  <c r="L313" i="3"/>
  <c r="R313" i="3"/>
  <c r="S313" i="3" s="1"/>
  <c r="G313" i="3"/>
  <c r="P288" i="3"/>
  <c r="J288" i="3"/>
  <c r="L288" i="3"/>
  <c r="M288" i="3"/>
  <c r="G288" i="3"/>
  <c r="N288" i="3"/>
  <c r="F288" i="3"/>
  <c r="Q288" i="3"/>
  <c r="V288" i="3"/>
  <c r="H288" i="3"/>
  <c r="O288" i="3"/>
  <c r="I288" i="3"/>
  <c r="K288" i="3"/>
  <c r="I289" i="3"/>
  <c r="N289" i="3"/>
  <c r="O289" i="3"/>
  <c r="F289" i="3"/>
  <c r="R289" i="3"/>
  <c r="S289" i="3" s="1"/>
  <c r="G289" i="3"/>
  <c r="Q289" i="3"/>
  <c r="M289" i="3"/>
  <c r="H289" i="3"/>
  <c r="L289" i="3"/>
  <c r="P289" i="3"/>
  <c r="K289" i="3"/>
  <c r="V289" i="3"/>
  <c r="J289" i="3"/>
  <c r="O302" i="3"/>
  <c r="K302" i="3"/>
  <c r="G302" i="3"/>
  <c r="F302" i="3"/>
  <c r="L302" i="3"/>
  <c r="M302" i="3"/>
  <c r="V302" i="3"/>
  <c r="Q302" i="3"/>
  <c r="N302" i="3"/>
  <c r="P302" i="3"/>
  <c r="I302" i="3"/>
  <c r="H302" i="3"/>
  <c r="J302" i="3"/>
  <c r="N292" i="3"/>
  <c r="I292" i="3"/>
  <c r="P292" i="3"/>
  <c r="V292" i="3"/>
  <c r="H292" i="3"/>
  <c r="O292" i="3"/>
  <c r="M292" i="3"/>
  <c r="L292" i="3"/>
  <c r="J292" i="3"/>
  <c r="K292" i="3"/>
  <c r="Q292" i="3"/>
  <c r="G292" i="3"/>
  <c r="F292" i="3"/>
  <c r="L297" i="3"/>
  <c r="J297" i="3"/>
  <c r="F297" i="3"/>
  <c r="K297" i="3"/>
  <c r="O297" i="3"/>
  <c r="G297" i="3"/>
  <c r="I297" i="3"/>
  <c r="M297" i="3"/>
  <c r="H297" i="3"/>
  <c r="P297" i="3"/>
  <c r="Q297" i="3"/>
  <c r="V297" i="3"/>
  <c r="R297" i="3"/>
  <c r="S297" i="3" s="1"/>
  <c r="N297" i="3"/>
  <c r="I274" i="3"/>
  <c r="P274" i="3"/>
  <c r="L274" i="3"/>
  <c r="Q274" i="3"/>
  <c r="G274" i="3"/>
  <c r="J274" i="3"/>
  <c r="V274" i="3"/>
  <c r="O274" i="3"/>
  <c r="N274" i="3"/>
  <c r="K274" i="3"/>
  <c r="H274" i="3"/>
  <c r="F274" i="3"/>
  <c r="M274" i="3"/>
  <c r="G257" i="3"/>
  <c r="K257" i="3"/>
  <c r="M257" i="3"/>
  <c r="F257" i="3"/>
  <c r="V257" i="3"/>
  <c r="L257" i="3"/>
  <c r="O257" i="3"/>
  <c r="P257" i="3"/>
  <c r="J257" i="3"/>
  <c r="I257" i="3"/>
  <c r="Q257" i="3"/>
  <c r="H257" i="3"/>
  <c r="R257" i="3"/>
  <c r="S257" i="3" s="1"/>
  <c r="N257" i="3"/>
  <c r="F255" i="3"/>
  <c r="R255" i="3"/>
  <c r="S255" i="3" s="1"/>
  <c r="V255" i="3"/>
  <c r="O255" i="3"/>
  <c r="G255" i="3"/>
  <c r="J255" i="3"/>
  <c r="P255" i="3"/>
  <c r="H255" i="3"/>
  <c r="L255" i="3"/>
  <c r="K255" i="3"/>
  <c r="I255" i="3"/>
  <c r="M255" i="3"/>
  <c r="N255" i="3"/>
  <c r="Q255" i="3"/>
  <c r="G106" i="3"/>
  <c r="K106" i="3"/>
  <c r="O106" i="3"/>
  <c r="M106" i="3"/>
  <c r="I106" i="3"/>
  <c r="Q106" i="3"/>
  <c r="J106" i="3"/>
  <c r="F106" i="3"/>
  <c r="L106" i="3"/>
  <c r="P106" i="3"/>
  <c r="V106" i="3"/>
  <c r="H106" i="3"/>
  <c r="N106" i="3"/>
  <c r="V349" i="3"/>
  <c r="G349" i="3"/>
  <c r="K349" i="3"/>
  <c r="O349" i="3"/>
  <c r="N349" i="3"/>
  <c r="J349" i="3"/>
  <c r="I349" i="3"/>
  <c r="P349" i="3"/>
  <c r="M349" i="3"/>
  <c r="R349" i="3"/>
  <c r="S349" i="3" s="1"/>
  <c r="F349" i="3"/>
  <c r="L349" i="3"/>
  <c r="H349" i="3"/>
  <c r="Q349" i="3"/>
  <c r="I325" i="3"/>
  <c r="V325" i="3"/>
  <c r="R325" i="3"/>
  <c r="S325" i="3" s="1"/>
  <c r="L325" i="3"/>
  <c r="J325" i="3"/>
  <c r="Q325" i="3"/>
  <c r="F325" i="3"/>
  <c r="O325" i="3"/>
  <c r="K325" i="3"/>
  <c r="P325" i="3"/>
  <c r="N325" i="3"/>
  <c r="G325" i="3"/>
  <c r="M325" i="3"/>
  <c r="H325" i="3"/>
  <c r="F252" i="3"/>
  <c r="O252" i="3"/>
  <c r="L252" i="3"/>
  <c r="K252" i="3"/>
  <c r="J252" i="3"/>
  <c r="N252" i="3"/>
  <c r="Q252" i="3"/>
  <c r="P252" i="3"/>
  <c r="V252" i="3"/>
  <c r="H252" i="3"/>
  <c r="M252" i="3"/>
  <c r="G252" i="3"/>
  <c r="I252" i="3"/>
  <c r="O310" i="3"/>
  <c r="H310" i="3"/>
  <c r="N310" i="3"/>
  <c r="M310" i="3"/>
  <c r="L310" i="3"/>
  <c r="K310" i="3"/>
  <c r="I310" i="3"/>
  <c r="Q310" i="3"/>
  <c r="V310" i="3"/>
  <c r="F310" i="3"/>
  <c r="G310" i="3"/>
  <c r="J310" i="3"/>
  <c r="P310" i="3"/>
  <c r="M258" i="3"/>
  <c r="L258" i="3"/>
  <c r="Q258" i="3"/>
  <c r="N258" i="3"/>
  <c r="J258" i="3"/>
  <c r="H258" i="3"/>
  <c r="F258" i="3"/>
  <c r="K258" i="3"/>
  <c r="I258" i="3"/>
  <c r="P258" i="3"/>
  <c r="O258" i="3"/>
  <c r="G258" i="3"/>
  <c r="V258" i="3"/>
  <c r="J322" i="3"/>
  <c r="N322" i="3"/>
  <c r="Q322" i="3"/>
  <c r="V322" i="3"/>
  <c r="G322" i="3"/>
  <c r="L322" i="3"/>
  <c r="M322" i="3"/>
  <c r="I322" i="3"/>
  <c r="K322" i="3"/>
  <c r="P322" i="3"/>
  <c r="F322" i="3"/>
  <c r="H322" i="3"/>
  <c r="O322" i="3"/>
  <c r="L266" i="3"/>
  <c r="J266" i="3"/>
  <c r="I266" i="3"/>
  <c r="P266" i="3"/>
  <c r="H266" i="3"/>
  <c r="O266" i="3"/>
  <c r="N266" i="3"/>
  <c r="F266" i="3"/>
  <c r="M266" i="3"/>
  <c r="K266" i="3"/>
  <c r="V266" i="3"/>
  <c r="G266" i="3"/>
  <c r="Q266" i="3"/>
  <c r="M101" i="3"/>
  <c r="L101" i="3"/>
  <c r="I101" i="3"/>
  <c r="Q101" i="3"/>
  <c r="O101" i="3"/>
  <c r="K101" i="3"/>
  <c r="N101" i="3"/>
  <c r="V101" i="3"/>
  <c r="J101" i="3"/>
  <c r="P101" i="3"/>
  <c r="G101" i="3"/>
  <c r="H101" i="3"/>
  <c r="F101" i="3"/>
  <c r="R101" i="3"/>
  <c r="S101" i="3" s="1"/>
  <c r="P196" i="3"/>
  <c r="M196" i="3"/>
  <c r="Q196" i="3"/>
  <c r="G196" i="3"/>
  <c r="J196" i="3"/>
  <c r="O196" i="3"/>
  <c r="F196" i="3"/>
  <c r="N196" i="3"/>
  <c r="K196" i="3"/>
  <c r="H196" i="3"/>
  <c r="I196" i="3"/>
  <c r="V196" i="3"/>
  <c r="L196" i="3"/>
  <c r="J176" i="3"/>
  <c r="K176" i="3"/>
  <c r="M176" i="3"/>
  <c r="V176" i="3"/>
  <c r="H176" i="3"/>
  <c r="F176" i="3"/>
  <c r="O176" i="3"/>
  <c r="I176" i="3"/>
  <c r="Q176" i="3"/>
  <c r="N176" i="3"/>
  <c r="P176" i="3"/>
  <c r="G176" i="3"/>
  <c r="L176" i="3"/>
  <c r="K110" i="3"/>
  <c r="L110" i="3"/>
  <c r="V110" i="3"/>
  <c r="Q110" i="3"/>
  <c r="M110" i="3"/>
  <c r="J110" i="3"/>
  <c r="H110" i="3"/>
  <c r="N110" i="3"/>
  <c r="O110" i="3"/>
  <c r="P110" i="3"/>
  <c r="F110" i="3"/>
  <c r="I110" i="3"/>
  <c r="G110" i="3"/>
  <c r="M165" i="3"/>
  <c r="P165" i="3"/>
  <c r="G165" i="3"/>
  <c r="K165" i="3"/>
  <c r="Q165" i="3"/>
  <c r="L165" i="3"/>
  <c r="N165" i="3"/>
  <c r="R165" i="3"/>
  <c r="S165" i="3" s="1"/>
  <c r="I165" i="3"/>
  <c r="V165" i="3"/>
  <c r="H165" i="3"/>
  <c r="O165" i="3"/>
  <c r="J165" i="3"/>
  <c r="F165" i="3"/>
  <c r="G157" i="3"/>
  <c r="P157" i="3"/>
  <c r="O157" i="3"/>
  <c r="V157" i="3"/>
  <c r="I157" i="3"/>
  <c r="K157" i="3"/>
  <c r="L157" i="3"/>
  <c r="H157" i="3"/>
  <c r="J157" i="3"/>
  <c r="R157" i="3"/>
  <c r="S157" i="3" s="1"/>
  <c r="N157" i="3"/>
  <c r="M157" i="3"/>
  <c r="Q157" i="3"/>
  <c r="F157" i="3"/>
  <c r="L126" i="3"/>
  <c r="O126" i="3"/>
  <c r="P126" i="3"/>
  <c r="N126" i="3"/>
  <c r="H126" i="3"/>
  <c r="F126" i="3"/>
  <c r="J126" i="3"/>
  <c r="Q126" i="3"/>
  <c r="K126" i="3"/>
  <c r="I126" i="3"/>
  <c r="M126" i="3"/>
  <c r="G126" i="3"/>
  <c r="V126" i="3"/>
  <c r="N187" i="3"/>
  <c r="M187" i="3"/>
  <c r="G187" i="3"/>
  <c r="P187" i="3"/>
  <c r="H187" i="3"/>
  <c r="F187" i="3"/>
  <c r="V187" i="3"/>
  <c r="L187" i="3"/>
  <c r="Q187" i="3"/>
  <c r="K187" i="3"/>
  <c r="J187" i="3"/>
  <c r="I187" i="3"/>
  <c r="O187" i="3"/>
  <c r="R187" i="3"/>
  <c r="S187" i="3" s="1"/>
  <c r="N151" i="3"/>
  <c r="H151" i="3"/>
  <c r="J151" i="3"/>
  <c r="O151" i="3"/>
  <c r="M151" i="3"/>
  <c r="P151" i="3"/>
  <c r="F151" i="3"/>
  <c r="L151" i="3"/>
  <c r="K151" i="3"/>
  <c r="I151" i="3"/>
  <c r="R151" i="3"/>
  <c r="S151" i="3" s="1"/>
  <c r="V151" i="3"/>
  <c r="G151" i="3"/>
  <c r="Q151" i="3"/>
  <c r="N164" i="3"/>
  <c r="G164" i="3"/>
  <c r="M164" i="3"/>
  <c r="V164" i="3"/>
  <c r="I164" i="3"/>
  <c r="O164" i="3"/>
  <c r="H164" i="3"/>
  <c r="Q164" i="3"/>
  <c r="F164" i="3"/>
  <c r="J164" i="3"/>
  <c r="L164" i="3"/>
  <c r="K164" i="3"/>
  <c r="P164" i="3"/>
  <c r="G127" i="3"/>
  <c r="L127" i="3"/>
  <c r="H127" i="3"/>
  <c r="V127" i="3"/>
  <c r="M127" i="3"/>
  <c r="P127" i="3"/>
  <c r="N127" i="3"/>
  <c r="R127" i="3"/>
  <c r="S127" i="3" s="1"/>
  <c r="F127" i="3"/>
  <c r="O127" i="3"/>
  <c r="I127" i="3"/>
  <c r="K127" i="3"/>
  <c r="Q127" i="3"/>
  <c r="J127" i="3"/>
  <c r="Q191" i="3"/>
  <c r="R191" i="3"/>
  <c r="S191" i="3" s="1"/>
  <c r="H191" i="3"/>
  <c r="M191" i="3"/>
  <c r="I191" i="3"/>
  <c r="K191" i="3"/>
  <c r="G191" i="3"/>
  <c r="V191" i="3"/>
  <c r="N191" i="3"/>
  <c r="J191" i="3"/>
  <c r="P191" i="3"/>
  <c r="O191" i="3"/>
  <c r="L191" i="3"/>
  <c r="F191" i="3"/>
  <c r="N152" i="3"/>
  <c r="G152" i="3"/>
  <c r="K152" i="3"/>
  <c r="V152" i="3"/>
  <c r="Q152" i="3"/>
  <c r="I152" i="3"/>
  <c r="P152" i="3"/>
  <c r="F152" i="3"/>
  <c r="M152" i="3"/>
  <c r="L152" i="3"/>
  <c r="O152" i="3"/>
  <c r="J152" i="3"/>
  <c r="H152" i="3"/>
  <c r="N186" i="3"/>
  <c r="P186" i="3"/>
  <c r="K186" i="3"/>
  <c r="I186" i="3"/>
  <c r="J186" i="3"/>
  <c r="G186" i="3"/>
  <c r="O186" i="3"/>
  <c r="M186" i="3"/>
  <c r="F186" i="3"/>
  <c r="L186" i="3"/>
  <c r="H186" i="3"/>
  <c r="V186" i="3"/>
  <c r="Q186" i="3"/>
  <c r="O193" i="3"/>
  <c r="J193" i="3"/>
  <c r="Q193" i="3"/>
  <c r="P193" i="3"/>
  <c r="M193" i="3"/>
  <c r="H193" i="3"/>
  <c r="K193" i="3"/>
  <c r="F193" i="3"/>
  <c r="I193" i="3"/>
  <c r="N193" i="3"/>
  <c r="R193" i="3"/>
  <c r="S193" i="3" s="1"/>
  <c r="G193" i="3"/>
  <c r="L193" i="3"/>
  <c r="V193" i="3"/>
  <c r="V181" i="3"/>
  <c r="K181" i="3"/>
  <c r="P181" i="3"/>
  <c r="J181" i="3"/>
  <c r="F181" i="3"/>
  <c r="L181" i="3"/>
  <c r="N181" i="3"/>
  <c r="R181" i="3"/>
  <c r="S181" i="3" s="1"/>
  <c r="Q181" i="3"/>
  <c r="H181" i="3"/>
  <c r="O181" i="3"/>
  <c r="I181" i="3"/>
  <c r="M181" i="3"/>
  <c r="G181" i="3"/>
  <c r="V133" i="3"/>
  <c r="L133" i="3"/>
  <c r="R133" i="3"/>
  <c r="S133" i="3" s="1"/>
  <c r="P133" i="3"/>
  <c r="F133" i="3"/>
  <c r="O133" i="3"/>
  <c r="H133" i="3"/>
  <c r="G133" i="3"/>
  <c r="J133" i="3"/>
  <c r="M133" i="3"/>
  <c r="N133" i="3"/>
  <c r="K133" i="3"/>
  <c r="I133" i="3"/>
  <c r="Q133" i="3"/>
  <c r="L135" i="3"/>
  <c r="V135" i="3"/>
  <c r="G135" i="3"/>
  <c r="H135" i="3"/>
  <c r="F135" i="3"/>
  <c r="M135" i="3"/>
  <c r="P135" i="3"/>
  <c r="J135" i="3"/>
  <c r="R135" i="3"/>
  <c r="S135" i="3" s="1"/>
  <c r="O135" i="3"/>
  <c r="N135" i="3"/>
  <c r="I135" i="3"/>
  <c r="K135" i="3"/>
  <c r="Q135" i="3"/>
  <c r="P138" i="3"/>
  <c r="O138" i="3"/>
  <c r="K138" i="3"/>
  <c r="N138" i="3"/>
  <c r="J138" i="3"/>
  <c r="V138" i="3"/>
  <c r="H138" i="3"/>
  <c r="I138" i="3"/>
  <c r="M138" i="3"/>
  <c r="G138" i="3"/>
  <c r="L138" i="3"/>
  <c r="F138" i="3"/>
  <c r="Q138" i="3"/>
  <c r="P114" i="3"/>
  <c r="G114" i="3"/>
  <c r="L114" i="3"/>
  <c r="N114" i="3"/>
  <c r="H114" i="3"/>
  <c r="I114" i="3"/>
  <c r="O114" i="3"/>
  <c r="V114" i="3"/>
  <c r="Q114" i="3"/>
  <c r="M114" i="3"/>
  <c r="J114" i="3"/>
  <c r="F114" i="3"/>
  <c r="K114" i="3"/>
  <c r="V99" i="3"/>
  <c r="R99" i="3"/>
  <c r="S99" i="3" s="1"/>
  <c r="N99" i="3"/>
  <c r="J99" i="3"/>
  <c r="I99" i="3"/>
  <c r="M99" i="3"/>
  <c r="F99" i="3"/>
  <c r="G99" i="3"/>
  <c r="P99" i="3"/>
  <c r="H99" i="3"/>
  <c r="K99" i="3"/>
  <c r="O99" i="3"/>
  <c r="Q99" i="3"/>
  <c r="L99" i="3"/>
  <c r="H96" i="3"/>
  <c r="L96" i="3"/>
  <c r="J96" i="3"/>
  <c r="N96" i="3"/>
  <c r="V96" i="3"/>
  <c r="F96" i="3"/>
  <c r="O96" i="3"/>
  <c r="I96" i="3"/>
  <c r="M96" i="3"/>
  <c r="P96" i="3"/>
  <c r="K96" i="3"/>
  <c r="G96" i="3"/>
  <c r="Q96" i="3"/>
  <c r="N94" i="3"/>
  <c r="Q94" i="3"/>
  <c r="O94" i="3"/>
  <c r="I94" i="3"/>
  <c r="V94" i="3"/>
  <c r="P94" i="3"/>
  <c r="K94" i="3"/>
  <c r="F94" i="3"/>
  <c r="H94" i="3"/>
  <c r="J94" i="3"/>
  <c r="G94" i="3"/>
  <c r="L94" i="3"/>
  <c r="M94" i="3"/>
  <c r="P91" i="3"/>
  <c r="V91" i="3"/>
  <c r="J91" i="3"/>
  <c r="I91" i="3"/>
  <c r="H91" i="3"/>
  <c r="Q91" i="3"/>
  <c r="O91" i="3"/>
  <c r="F91" i="3"/>
  <c r="K91" i="3"/>
  <c r="L91" i="3"/>
  <c r="N91" i="3"/>
  <c r="M91" i="3"/>
  <c r="R91" i="3"/>
  <c r="S91" i="3" s="1"/>
  <c r="G91" i="3"/>
  <c r="N82" i="3"/>
  <c r="O82" i="3"/>
  <c r="M82" i="3"/>
  <c r="L82" i="3"/>
  <c r="H82" i="3"/>
  <c r="V82" i="3"/>
  <c r="Q82" i="3"/>
  <c r="K82" i="3"/>
  <c r="F82" i="3"/>
  <c r="G82" i="3"/>
  <c r="P82" i="3"/>
  <c r="J82" i="3"/>
  <c r="I82" i="3"/>
  <c r="N79" i="3"/>
  <c r="O79" i="3"/>
  <c r="I79" i="3"/>
  <c r="V79" i="3"/>
  <c r="L79" i="3"/>
  <c r="F79" i="3"/>
  <c r="H79" i="3"/>
  <c r="M79" i="3"/>
  <c r="G79" i="3"/>
  <c r="P79" i="3"/>
  <c r="K79" i="3"/>
  <c r="Q79" i="3"/>
  <c r="J79" i="3"/>
  <c r="R79" i="3"/>
  <c r="S79" i="3" s="1"/>
  <c r="N61" i="3"/>
  <c r="J61" i="3"/>
  <c r="H61" i="3"/>
  <c r="V61" i="3"/>
  <c r="G61" i="3"/>
  <c r="Q61" i="3"/>
  <c r="P61" i="3"/>
  <c r="M61" i="3"/>
  <c r="O61" i="3"/>
  <c r="F61" i="3"/>
  <c r="L61" i="3"/>
  <c r="I61" i="3"/>
  <c r="K61" i="3"/>
  <c r="R61" i="3"/>
  <c r="S61" i="3" s="1"/>
  <c r="N67" i="3"/>
  <c r="G67" i="3"/>
  <c r="P67" i="3"/>
  <c r="L67" i="3"/>
  <c r="I67" i="3"/>
  <c r="H67" i="3"/>
  <c r="M67" i="3"/>
  <c r="R67" i="3"/>
  <c r="S67" i="3" s="1"/>
  <c r="J67" i="3"/>
  <c r="Q67" i="3"/>
  <c r="O67" i="3"/>
  <c r="V67" i="3"/>
  <c r="K67" i="3"/>
  <c r="F67" i="3"/>
  <c r="N74" i="3"/>
  <c r="L74" i="3"/>
  <c r="O74" i="3"/>
  <c r="H74" i="3"/>
  <c r="M74" i="3"/>
  <c r="P74" i="3"/>
  <c r="G74" i="3"/>
  <c r="Q74" i="3"/>
  <c r="K74" i="3"/>
  <c r="J74" i="3"/>
  <c r="I74" i="3"/>
  <c r="F74" i="3"/>
  <c r="V74" i="3"/>
  <c r="N63" i="3"/>
  <c r="O63" i="3"/>
  <c r="Q63" i="3"/>
  <c r="F63" i="3"/>
  <c r="G63" i="3"/>
  <c r="M63" i="3"/>
  <c r="P63" i="3"/>
  <c r="R63" i="3"/>
  <c r="S63" i="3" s="1"/>
  <c r="L63" i="3"/>
  <c r="K63" i="3"/>
  <c r="J63" i="3"/>
  <c r="H63" i="3"/>
  <c r="I63" i="3"/>
  <c r="V63" i="3"/>
  <c r="N59" i="3"/>
  <c r="P59" i="3"/>
  <c r="H59" i="3"/>
  <c r="J59" i="3"/>
  <c r="R59" i="3"/>
  <c r="S59" i="3" s="1"/>
  <c r="G59" i="3"/>
  <c r="M59" i="3"/>
  <c r="O59" i="3"/>
  <c r="Q59" i="3"/>
  <c r="V59" i="3"/>
  <c r="F59" i="3"/>
  <c r="L59" i="3"/>
  <c r="I59" i="3"/>
  <c r="K59" i="3"/>
  <c r="N75" i="3"/>
  <c r="I75" i="3"/>
  <c r="J75" i="3"/>
  <c r="L75" i="3"/>
  <c r="R75" i="3"/>
  <c r="S75" i="3" s="1"/>
  <c r="H75" i="3"/>
  <c r="G75" i="3"/>
  <c r="Q75" i="3"/>
  <c r="V75" i="3"/>
  <c r="K75" i="3"/>
  <c r="O75" i="3"/>
  <c r="F75" i="3"/>
  <c r="M75" i="3"/>
  <c r="P75" i="3"/>
  <c r="N48" i="3"/>
  <c r="O48" i="3"/>
  <c r="P48" i="3"/>
  <c r="H48" i="3"/>
  <c r="G48" i="3"/>
  <c r="M48" i="3"/>
  <c r="I48" i="3"/>
  <c r="K48" i="3"/>
  <c r="V48" i="3"/>
  <c r="J48" i="3"/>
  <c r="L48" i="3"/>
  <c r="F48" i="3"/>
  <c r="Q48" i="3"/>
  <c r="N87" i="3"/>
  <c r="I87" i="3"/>
  <c r="J87" i="3"/>
  <c r="H87" i="3"/>
  <c r="L87" i="3"/>
  <c r="Q87" i="3"/>
  <c r="M87" i="3"/>
  <c r="G87" i="3"/>
  <c r="O87" i="3"/>
  <c r="V87" i="3"/>
  <c r="K87" i="3"/>
  <c r="P87" i="3"/>
  <c r="F87" i="3"/>
  <c r="R87" i="3"/>
  <c r="S87" i="3" s="1"/>
  <c r="R33" i="3"/>
  <c r="S33" i="3" s="1"/>
  <c r="V33" i="3"/>
  <c r="L33" i="3"/>
  <c r="M33" i="3"/>
  <c r="H33" i="3"/>
  <c r="G33" i="3"/>
  <c r="J33" i="3"/>
  <c r="F33" i="3"/>
  <c r="Q33" i="3"/>
  <c r="O33" i="3"/>
  <c r="N33" i="3"/>
  <c r="K33" i="3"/>
  <c r="I33" i="3"/>
  <c r="P33" i="3"/>
  <c r="R29" i="3"/>
  <c r="S29" i="3" s="1"/>
  <c r="M29" i="3"/>
  <c r="V29" i="3"/>
  <c r="K29" i="3"/>
  <c r="L29" i="3"/>
  <c r="H29" i="3"/>
  <c r="Q29" i="3"/>
  <c r="F29" i="3"/>
  <c r="N29" i="3"/>
  <c r="G29" i="3"/>
  <c r="P29" i="3"/>
  <c r="I29" i="3"/>
  <c r="J29" i="3"/>
  <c r="O29" i="3"/>
  <c r="I21" i="3"/>
  <c r="M21" i="3"/>
  <c r="Q21" i="3"/>
  <c r="J21" i="3"/>
  <c r="O21" i="3"/>
  <c r="P21" i="3"/>
  <c r="H21" i="3"/>
  <c r="V21" i="3"/>
  <c r="L21" i="3"/>
  <c r="N21" i="3"/>
  <c r="F21" i="3"/>
  <c r="G21" i="3"/>
  <c r="R21" i="3"/>
  <c r="S21" i="3" s="1"/>
  <c r="K21" i="3"/>
  <c r="N20" i="3"/>
  <c r="F20" i="3"/>
  <c r="Q20" i="3"/>
  <c r="M20" i="3"/>
  <c r="L20" i="3"/>
  <c r="O20" i="3"/>
  <c r="G20" i="3"/>
  <c r="K20" i="3"/>
  <c r="J20" i="3"/>
  <c r="I20" i="3"/>
  <c r="V20" i="3"/>
  <c r="P20" i="3"/>
  <c r="H20" i="3"/>
  <c r="F361" i="3"/>
  <c r="J361" i="3"/>
  <c r="M361" i="3"/>
  <c r="I361" i="3"/>
  <c r="K361" i="3"/>
  <c r="V361" i="3"/>
  <c r="H361" i="3"/>
  <c r="P361" i="3"/>
  <c r="R361" i="3"/>
  <c r="S361" i="3" s="1"/>
  <c r="Q361" i="3"/>
  <c r="G361" i="3"/>
  <c r="L361" i="3"/>
  <c r="N361" i="3"/>
  <c r="O361" i="3"/>
  <c r="H359" i="3"/>
  <c r="V359" i="3"/>
  <c r="G359" i="3"/>
  <c r="P359" i="3"/>
  <c r="L359" i="3"/>
  <c r="M359" i="3"/>
  <c r="J359" i="3"/>
  <c r="O359" i="3"/>
  <c r="Q359" i="3"/>
  <c r="F359" i="3"/>
  <c r="R359" i="3"/>
  <c r="S359" i="3" s="1"/>
  <c r="I359" i="3"/>
  <c r="N359" i="3"/>
  <c r="K359" i="3"/>
  <c r="G104" i="3"/>
  <c r="L104" i="3"/>
  <c r="M104" i="3"/>
  <c r="J104" i="3"/>
  <c r="O104" i="3"/>
  <c r="K104" i="3"/>
  <c r="F104" i="3"/>
  <c r="H104" i="3"/>
  <c r="I104" i="3"/>
  <c r="P104" i="3"/>
  <c r="V104" i="3"/>
  <c r="Q104" i="3"/>
  <c r="N104" i="3"/>
  <c r="V299" i="3"/>
  <c r="Q299" i="3"/>
  <c r="F299" i="3"/>
  <c r="H299" i="3"/>
  <c r="K299" i="3"/>
  <c r="M299" i="3"/>
  <c r="J299" i="3"/>
  <c r="I299" i="3"/>
  <c r="O299" i="3"/>
  <c r="P299" i="3"/>
  <c r="L299" i="3"/>
  <c r="R299" i="3"/>
  <c r="S299" i="3" s="1"/>
  <c r="N299" i="3"/>
  <c r="G299" i="3"/>
  <c r="V262" i="3"/>
  <c r="L262" i="3"/>
  <c r="O262" i="3"/>
  <c r="H262" i="3"/>
  <c r="J262" i="3"/>
  <c r="I262" i="3"/>
  <c r="G262" i="3"/>
  <c r="Q262" i="3"/>
  <c r="K262" i="3"/>
  <c r="N262" i="3"/>
  <c r="F262" i="3"/>
  <c r="M262" i="3"/>
  <c r="P262" i="3"/>
  <c r="N290" i="3"/>
  <c r="I290" i="3"/>
  <c r="L290" i="3"/>
  <c r="V290" i="3"/>
  <c r="P290" i="3"/>
  <c r="K290" i="3"/>
  <c r="M290" i="3"/>
  <c r="H290" i="3"/>
  <c r="Q290" i="3"/>
  <c r="O290" i="3"/>
  <c r="G290" i="3"/>
  <c r="J290" i="3"/>
  <c r="F290" i="3"/>
  <c r="R329" i="3"/>
  <c r="S329" i="3" s="1"/>
  <c r="V329" i="3"/>
  <c r="G329" i="3"/>
  <c r="Q329" i="3"/>
  <c r="L329" i="3"/>
  <c r="O329" i="3"/>
  <c r="I329" i="3"/>
  <c r="N329" i="3"/>
  <c r="M329" i="3"/>
  <c r="J329" i="3"/>
  <c r="F329" i="3"/>
  <c r="K329" i="3"/>
  <c r="H329" i="3"/>
  <c r="P329" i="3"/>
  <c r="M316" i="3"/>
  <c r="V316" i="3"/>
  <c r="G316" i="3"/>
  <c r="N316" i="3"/>
  <c r="I316" i="3"/>
  <c r="L316" i="3"/>
  <c r="H316" i="3"/>
  <c r="J316" i="3"/>
  <c r="F316" i="3"/>
  <c r="P316" i="3"/>
  <c r="O316" i="3"/>
  <c r="Q316" i="3"/>
  <c r="K316" i="3"/>
  <c r="Q318" i="3"/>
  <c r="N318" i="3"/>
  <c r="F318" i="3"/>
  <c r="P318" i="3"/>
  <c r="O318" i="3"/>
  <c r="G318" i="3"/>
  <c r="V318" i="3"/>
  <c r="M318" i="3"/>
  <c r="I318" i="3"/>
  <c r="K318" i="3"/>
  <c r="H318" i="3"/>
  <c r="L318" i="3"/>
  <c r="J318" i="3"/>
  <c r="N286" i="3"/>
  <c r="O286" i="3"/>
  <c r="M286" i="3"/>
  <c r="G286" i="3"/>
  <c r="J286" i="3"/>
  <c r="F286" i="3"/>
  <c r="Q286" i="3"/>
  <c r="P286" i="3"/>
  <c r="K286" i="3"/>
  <c r="H286" i="3"/>
  <c r="L286" i="3"/>
  <c r="V286" i="3"/>
  <c r="I286" i="3"/>
  <c r="N271" i="3"/>
  <c r="J271" i="3"/>
  <c r="I271" i="3"/>
  <c r="P271" i="3"/>
  <c r="L271" i="3"/>
  <c r="G271" i="3"/>
  <c r="O271" i="3"/>
  <c r="K271" i="3"/>
  <c r="V271" i="3"/>
  <c r="R271" i="3"/>
  <c r="S271" i="3" s="1"/>
  <c r="M271" i="3"/>
  <c r="Q271" i="3"/>
  <c r="F271" i="3"/>
  <c r="H271" i="3"/>
  <c r="M334" i="3"/>
  <c r="G334" i="3"/>
  <c r="L334" i="3"/>
  <c r="N334" i="3"/>
  <c r="H334" i="3"/>
  <c r="I334" i="3"/>
  <c r="F334" i="3"/>
  <c r="K334" i="3"/>
  <c r="Q334" i="3"/>
  <c r="P334" i="3"/>
  <c r="V334" i="3"/>
  <c r="J334" i="3"/>
  <c r="O334" i="3"/>
  <c r="Q308" i="3"/>
  <c r="H308" i="3"/>
  <c r="I308" i="3"/>
  <c r="N308" i="3"/>
  <c r="P308" i="3"/>
  <c r="F308" i="3"/>
  <c r="L308" i="3"/>
  <c r="V308" i="3"/>
  <c r="M308" i="3"/>
  <c r="G308" i="3"/>
  <c r="J308" i="3"/>
  <c r="O308" i="3"/>
  <c r="K308" i="3"/>
  <c r="P284" i="3"/>
  <c r="G284" i="3"/>
  <c r="N284" i="3"/>
  <c r="L284" i="3"/>
  <c r="I284" i="3"/>
  <c r="F284" i="3"/>
  <c r="H284" i="3"/>
  <c r="Q284" i="3"/>
  <c r="K284" i="3"/>
  <c r="O284" i="3"/>
  <c r="J284" i="3"/>
  <c r="V284" i="3"/>
  <c r="M284" i="3"/>
  <c r="V348" i="3"/>
  <c r="N348" i="3"/>
  <c r="J348" i="3"/>
  <c r="H348" i="3"/>
  <c r="O348" i="3"/>
  <c r="L348" i="3"/>
  <c r="I348" i="3"/>
  <c r="F348" i="3"/>
  <c r="K348" i="3"/>
  <c r="M348" i="3"/>
  <c r="P348" i="3"/>
  <c r="G348" i="3"/>
  <c r="Q348" i="3"/>
  <c r="I327" i="3"/>
  <c r="O327" i="3"/>
  <c r="Q327" i="3"/>
  <c r="J327" i="3"/>
  <c r="P327" i="3"/>
  <c r="G327" i="3"/>
  <c r="N327" i="3"/>
  <c r="L327" i="3"/>
  <c r="K327" i="3"/>
  <c r="M327" i="3"/>
  <c r="F327" i="3"/>
  <c r="V327" i="3"/>
  <c r="R327" i="3"/>
  <c r="S327" i="3" s="1"/>
  <c r="H327" i="3"/>
  <c r="K301" i="3"/>
  <c r="I301" i="3"/>
  <c r="G301" i="3"/>
  <c r="M301" i="3"/>
  <c r="R301" i="3"/>
  <c r="S301" i="3" s="1"/>
  <c r="J301" i="3"/>
  <c r="N301" i="3"/>
  <c r="Q301" i="3"/>
  <c r="F301" i="3"/>
  <c r="H301" i="3"/>
  <c r="L301" i="3"/>
  <c r="O301" i="3"/>
  <c r="V301" i="3"/>
  <c r="P301" i="3"/>
  <c r="I336" i="3"/>
  <c r="L336" i="3"/>
  <c r="Q336" i="3"/>
  <c r="G336" i="3"/>
  <c r="J336" i="3"/>
  <c r="K336" i="3"/>
  <c r="F336" i="3"/>
  <c r="O336" i="3"/>
  <c r="N336" i="3"/>
  <c r="M336" i="3"/>
  <c r="H336" i="3"/>
  <c r="V336" i="3"/>
  <c r="P336" i="3"/>
  <c r="O335" i="3"/>
  <c r="Q335" i="3"/>
  <c r="L335" i="3"/>
  <c r="K335" i="3"/>
  <c r="V335" i="3"/>
  <c r="N335" i="3"/>
  <c r="P335" i="3"/>
  <c r="H335" i="3"/>
  <c r="R335" i="3"/>
  <c r="S335" i="3" s="1"/>
  <c r="I335" i="3"/>
  <c r="F335" i="3"/>
  <c r="J335" i="3"/>
  <c r="M335" i="3"/>
  <c r="G335" i="3"/>
  <c r="I315" i="3"/>
  <c r="Q315" i="3"/>
  <c r="O315" i="3"/>
  <c r="G315" i="3"/>
  <c r="P315" i="3"/>
  <c r="R315" i="3"/>
  <c r="S315" i="3" s="1"/>
  <c r="N315" i="3"/>
  <c r="J315" i="3"/>
  <c r="F315" i="3"/>
  <c r="V315" i="3"/>
  <c r="H315" i="3"/>
  <c r="M315" i="3"/>
  <c r="L315" i="3"/>
  <c r="K315" i="3"/>
  <c r="I311" i="3"/>
  <c r="P311" i="3"/>
  <c r="O311" i="3"/>
  <c r="K311" i="3"/>
  <c r="G311" i="3"/>
  <c r="Q311" i="3"/>
  <c r="R311" i="3"/>
  <c r="S311" i="3" s="1"/>
  <c r="N311" i="3"/>
  <c r="F311" i="3"/>
  <c r="H311" i="3"/>
  <c r="L311" i="3"/>
  <c r="J311" i="3"/>
  <c r="M311" i="3"/>
  <c r="V311" i="3"/>
  <c r="R307" i="3"/>
  <c r="S307" i="3" s="1"/>
  <c r="P307" i="3"/>
  <c r="I307" i="3"/>
  <c r="F307" i="3"/>
  <c r="O307" i="3"/>
  <c r="Q307" i="3"/>
  <c r="G307" i="3"/>
  <c r="M307" i="3"/>
  <c r="J307" i="3"/>
  <c r="K307" i="3"/>
  <c r="V307" i="3"/>
  <c r="H307" i="3"/>
  <c r="N307" i="3"/>
  <c r="L307" i="3"/>
  <c r="I345" i="3"/>
  <c r="Q345" i="3"/>
  <c r="F345" i="3"/>
  <c r="G345" i="3"/>
  <c r="O345" i="3"/>
  <c r="H345" i="3"/>
  <c r="V345" i="3"/>
  <c r="L345" i="3"/>
  <c r="M345" i="3"/>
  <c r="J345" i="3"/>
  <c r="P345" i="3"/>
  <c r="K345" i="3"/>
  <c r="N345" i="3"/>
  <c r="R345" i="3"/>
  <c r="S345" i="3" s="1"/>
  <c r="Q328" i="3"/>
  <c r="P328" i="3"/>
  <c r="K328" i="3"/>
  <c r="G328" i="3"/>
  <c r="M328" i="3"/>
  <c r="V328" i="3"/>
  <c r="I328" i="3"/>
  <c r="H328" i="3"/>
  <c r="L328" i="3"/>
  <c r="F328" i="3"/>
  <c r="O328" i="3"/>
  <c r="J328" i="3"/>
  <c r="N328" i="3"/>
  <c r="V320" i="3"/>
  <c r="I320" i="3"/>
  <c r="H320" i="3"/>
  <c r="F320" i="3"/>
  <c r="O320" i="3"/>
  <c r="P320" i="3"/>
  <c r="K320" i="3"/>
  <c r="M320" i="3"/>
  <c r="G320" i="3"/>
  <c r="L320" i="3"/>
  <c r="N320" i="3"/>
  <c r="Q320" i="3"/>
  <c r="J320" i="3"/>
  <c r="K276" i="3"/>
  <c r="P276" i="3"/>
  <c r="L276" i="3"/>
  <c r="Q276" i="3"/>
  <c r="V276" i="3"/>
  <c r="G276" i="3"/>
  <c r="H276" i="3"/>
  <c r="J276" i="3"/>
  <c r="N276" i="3"/>
  <c r="O276" i="3"/>
  <c r="F276" i="3"/>
  <c r="I276" i="3"/>
  <c r="M276" i="3"/>
  <c r="N321" i="3"/>
  <c r="L321" i="3"/>
  <c r="I321" i="3"/>
  <c r="H321" i="3"/>
  <c r="R321" i="3"/>
  <c r="S321" i="3" s="1"/>
  <c r="G321" i="3"/>
  <c r="F321" i="3"/>
  <c r="Q321" i="3"/>
  <c r="K321" i="3"/>
  <c r="J321" i="3"/>
  <c r="O321" i="3"/>
  <c r="M321" i="3"/>
  <c r="P321" i="3"/>
  <c r="V321" i="3"/>
  <c r="Q287" i="3"/>
  <c r="M287" i="3"/>
  <c r="H287" i="3"/>
  <c r="V287" i="3"/>
  <c r="O287" i="3"/>
  <c r="L287" i="3"/>
  <c r="G287" i="3"/>
  <c r="J287" i="3"/>
  <c r="K287" i="3"/>
  <c r="I287" i="3"/>
  <c r="R287" i="3"/>
  <c r="S287" i="3" s="1"/>
  <c r="P287" i="3"/>
  <c r="F287" i="3"/>
  <c r="N287" i="3"/>
  <c r="L338" i="3"/>
  <c r="N338" i="3"/>
  <c r="J338" i="3"/>
  <c r="I338" i="3"/>
  <c r="O338" i="3"/>
  <c r="F338" i="3"/>
  <c r="Q338" i="3"/>
  <c r="G338" i="3"/>
  <c r="V338" i="3"/>
  <c r="K338" i="3"/>
  <c r="H338" i="3"/>
  <c r="P338" i="3"/>
  <c r="M338" i="3"/>
  <c r="J283" i="3"/>
  <c r="F283" i="3"/>
  <c r="M283" i="3"/>
  <c r="K283" i="3"/>
  <c r="H283" i="3"/>
  <c r="N283" i="3"/>
  <c r="L283" i="3"/>
  <c r="I283" i="3"/>
  <c r="Q283" i="3"/>
  <c r="G283" i="3"/>
  <c r="V283" i="3"/>
  <c r="P283" i="3"/>
  <c r="O283" i="3"/>
  <c r="R283" i="3"/>
  <c r="S283" i="3" s="1"/>
  <c r="L332" i="3"/>
  <c r="H332" i="3"/>
  <c r="K332" i="3"/>
  <c r="P332" i="3"/>
  <c r="Q332" i="3"/>
  <c r="V332" i="3"/>
  <c r="G332" i="3"/>
  <c r="O332" i="3"/>
  <c r="M332" i="3"/>
  <c r="N332" i="3"/>
  <c r="I332" i="3"/>
  <c r="F332" i="3"/>
  <c r="J332" i="3"/>
  <c r="I203" i="3"/>
  <c r="Q203" i="3"/>
  <c r="N203" i="3"/>
  <c r="M203" i="3"/>
  <c r="V203" i="3"/>
  <c r="P203" i="3"/>
  <c r="H203" i="3"/>
  <c r="R203" i="3"/>
  <c r="S203" i="3" s="1"/>
  <c r="F203" i="3"/>
  <c r="G203" i="3"/>
  <c r="L203" i="3"/>
  <c r="O203" i="3"/>
  <c r="K203" i="3"/>
  <c r="J203" i="3"/>
  <c r="G197" i="3"/>
  <c r="V197" i="3"/>
  <c r="P197" i="3"/>
  <c r="I197" i="3"/>
  <c r="K197" i="3"/>
  <c r="J197" i="3"/>
  <c r="F197" i="3"/>
  <c r="O197" i="3"/>
  <c r="Q197" i="3"/>
  <c r="N197" i="3"/>
  <c r="R197" i="3"/>
  <c r="S197" i="3" s="1"/>
  <c r="L197" i="3"/>
  <c r="M197" i="3"/>
  <c r="H197" i="3"/>
  <c r="O198" i="3"/>
  <c r="K198" i="3"/>
  <c r="J198" i="3"/>
  <c r="N198" i="3"/>
  <c r="Q198" i="3"/>
  <c r="L198" i="3"/>
  <c r="H198" i="3"/>
  <c r="G198" i="3"/>
  <c r="M198" i="3"/>
  <c r="F198" i="3"/>
  <c r="V198" i="3"/>
  <c r="P198" i="3"/>
  <c r="I198" i="3"/>
  <c r="Q131" i="3"/>
  <c r="P131" i="3"/>
  <c r="I131" i="3"/>
  <c r="K131" i="3"/>
  <c r="O131" i="3"/>
  <c r="H131" i="3"/>
  <c r="R131" i="3"/>
  <c r="S131" i="3" s="1"/>
  <c r="V131" i="3"/>
  <c r="J131" i="3"/>
  <c r="M131" i="3"/>
  <c r="N131" i="3"/>
  <c r="G131" i="3"/>
  <c r="L131" i="3"/>
  <c r="F131" i="3"/>
  <c r="Q169" i="3"/>
  <c r="G169" i="3"/>
  <c r="R169" i="3"/>
  <c r="S169" i="3" s="1"/>
  <c r="L169" i="3"/>
  <c r="V169" i="3"/>
  <c r="P169" i="3"/>
  <c r="N169" i="3"/>
  <c r="F169" i="3"/>
  <c r="H169" i="3"/>
  <c r="K169" i="3"/>
  <c r="I169" i="3"/>
  <c r="M169" i="3"/>
  <c r="J169" i="3"/>
  <c r="O169" i="3"/>
  <c r="N156" i="3"/>
  <c r="O156" i="3"/>
  <c r="M156" i="3"/>
  <c r="F156" i="3"/>
  <c r="H156" i="3"/>
  <c r="G156" i="3"/>
  <c r="V156" i="3"/>
  <c r="P156" i="3"/>
  <c r="Q156" i="3"/>
  <c r="L156" i="3"/>
  <c r="J156" i="3"/>
  <c r="K156" i="3"/>
  <c r="I156" i="3"/>
  <c r="N118" i="3"/>
  <c r="V118" i="3"/>
  <c r="G118" i="3"/>
  <c r="L118" i="3"/>
  <c r="O118" i="3"/>
  <c r="K118" i="3"/>
  <c r="H118" i="3"/>
  <c r="M118" i="3"/>
  <c r="F118" i="3"/>
  <c r="J118" i="3"/>
  <c r="P118" i="3"/>
  <c r="Q118" i="3"/>
  <c r="I118" i="3"/>
  <c r="N163" i="3"/>
  <c r="P163" i="3"/>
  <c r="J163" i="3"/>
  <c r="Q163" i="3"/>
  <c r="O163" i="3"/>
  <c r="F163" i="3"/>
  <c r="H163" i="3"/>
  <c r="R163" i="3"/>
  <c r="S163" i="3" s="1"/>
  <c r="I163" i="3"/>
  <c r="K163" i="3"/>
  <c r="M163" i="3"/>
  <c r="L163" i="3"/>
  <c r="G163" i="3"/>
  <c r="V163" i="3"/>
  <c r="K180" i="3"/>
  <c r="M180" i="3"/>
  <c r="V180" i="3"/>
  <c r="N180" i="3"/>
  <c r="P180" i="3"/>
  <c r="L180" i="3"/>
  <c r="F180" i="3"/>
  <c r="H180" i="3"/>
  <c r="G180" i="3"/>
  <c r="I180" i="3"/>
  <c r="Q180" i="3"/>
  <c r="J180" i="3"/>
  <c r="O180" i="3"/>
  <c r="N141" i="3"/>
  <c r="R141" i="3"/>
  <c r="S141" i="3" s="1"/>
  <c r="F141" i="3"/>
  <c r="L141" i="3"/>
  <c r="Q141" i="3"/>
  <c r="V141" i="3"/>
  <c r="K141" i="3"/>
  <c r="J141" i="3"/>
  <c r="O141" i="3"/>
  <c r="P141" i="3"/>
  <c r="M141" i="3"/>
  <c r="I141" i="3"/>
  <c r="G141" i="3"/>
  <c r="H141" i="3"/>
  <c r="H119" i="3"/>
  <c r="R119" i="3"/>
  <c r="S119" i="3" s="1"/>
  <c r="M119" i="3"/>
  <c r="N119" i="3"/>
  <c r="K119" i="3"/>
  <c r="P119" i="3"/>
  <c r="O119" i="3"/>
  <c r="V119" i="3"/>
  <c r="F119" i="3"/>
  <c r="Q119" i="3"/>
  <c r="I119" i="3"/>
  <c r="J119" i="3"/>
  <c r="G119" i="3"/>
  <c r="L119" i="3"/>
  <c r="J125" i="3"/>
  <c r="P125" i="3"/>
  <c r="L125" i="3"/>
  <c r="N125" i="3"/>
  <c r="V125" i="3"/>
  <c r="I125" i="3"/>
  <c r="M125" i="3"/>
  <c r="O125" i="3"/>
  <c r="K125" i="3"/>
  <c r="H125" i="3"/>
  <c r="R125" i="3"/>
  <c r="S125" i="3" s="1"/>
  <c r="G125" i="3"/>
  <c r="Q125" i="3"/>
  <c r="F125" i="3"/>
  <c r="P168" i="3"/>
  <c r="O168" i="3"/>
  <c r="G168" i="3"/>
  <c r="V168" i="3"/>
  <c r="H168" i="3"/>
  <c r="I168" i="3"/>
  <c r="K168" i="3"/>
  <c r="M168" i="3"/>
  <c r="J168" i="3"/>
  <c r="N168" i="3"/>
  <c r="L168" i="3"/>
  <c r="F168" i="3"/>
  <c r="Q168" i="3"/>
  <c r="N183" i="3"/>
  <c r="I183" i="3"/>
  <c r="J183" i="3"/>
  <c r="M183" i="3"/>
  <c r="Q183" i="3"/>
  <c r="G183" i="3"/>
  <c r="F183" i="3"/>
  <c r="H183" i="3"/>
  <c r="V183" i="3"/>
  <c r="L183" i="3"/>
  <c r="O183" i="3"/>
  <c r="P183" i="3"/>
  <c r="K183" i="3"/>
  <c r="R183" i="3"/>
  <c r="S183" i="3" s="1"/>
  <c r="N144" i="3"/>
  <c r="Q144" i="3"/>
  <c r="O144" i="3"/>
  <c r="I144" i="3"/>
  <c r="F144" i="3"/>
  <c r="L144" i="3"/>
  <c r="P144" i="3"/>
  <c r="M144" i="3"/>
  <c r="K144" i="3"/>
  <c r="H144" i="3"/>
  <c r="G144" i="3"/>
  <c r="V144" i="3"/>
  <c r="J144" i="3"/>
  <c r="O124" i="3"/>
  <c r="P124" i="3"/>
  <c r="F124" i="3"/>
  <c r="Q124" i="3"/>
  <c r="L124" i="3"/>
  <c r="I124" i="3"/>
  <c r="N124" i="3"/>
  <c r="G124" i="3"/>
  <c r="V124" i="3"/>
  <c r="M124" i="3"/>
  <c r="J124" i="3"/>
  <c r="K124" i="3"/>
  <c r="H124" i="3"/>
  <c r="V158" i="3"/>
  <c r="Q158" i="3"/>
  <c r="F158" i="3"/>
  <c r="H158" i="3"/>
  <c r="I158" i="3"/>
  <c r="N158" i="3"/>
  <c r="K158" i="3"/>
  <c r="P158" i="3"/>
  <c r="L158" i="3"/>
  <c r="G158" i="3"/>
  <c r="M158" i="3"/>
  <c r="O158" i="3"/>
  <c r="J158" i="3"/>
  <c r="V153" i="3"/>
  <c r="I153" i="3"/>
  <c r="L153" i="3"/>
  <c r="R153" i="3"/>
  <c r="S153" i="3" s="1"/>
  <c r="F153" i="3"/>
  <c r="K153" i="3"/>
  <c r="P153" i="3"/>
  <c r="O153" i="3"/>
  <c r="J153" i="3"/>
  <c r="M153" i="3"/>
  <c r="N153" i="3"/>
  <c r="Q153" i="3"/>
  <c r="G153" i="3"/>
  <c r="H153" i="3"/>
  <c r="Q167" i="3"/>
  <c r="H167" i="3"/>
  <c r="P167" i="3"/>
  <c r="N167" i="3"/>
  <c r="M167" i="3"/>
  <c r="G167" i="3"/>
  <c r="K167" i="3"/>
  <c r="J167" i="3"/>
  <c r="F167" i="3"/>
  <c r="I167" i="3"/>
  <c r="R167" i="3"/>
  <c r="S167" i="3" s="1"/>
  <c r="V167" i="3"/>
  <c r="O167" i="3"/>
  <c r="L167" i="3"/>
  <c r="V179" i="3"/>
  <c r="J179" i="3"/>
  <c r="M179" i="3"/>
  <c r="F179" i="3"/>
  <c r="P179" i="3"/>
  <c r="K179" i="3"/>
  <c r="O179" i="3"/>
  <c r="H179" i="3"/>
  <c r="G179" i="3"/>
  <c r="R179" i="3"/>
  <c r="S179" i="3" s="1"/>
  <c r="N179" i="3"/>
  <c r="L179" i="3"/>
  <c r="I179" i="3"/>
  <c r="Q179" i="3"/>
  <c r="J160" i="3"/>
  <c r="Q160" i="3"/>
  <c r="I160" i="3"/>
  <c r="M160" i="3"/>
  <c r="P160" i="3"/>
  <c r="L160" i="3"/>
  <c r="K160" i="3"/>
  <c r="F160" i="3"/>
  <c r="G160" i="3"/>
  <c r="O160" i="3"/>
  <c r="H160" i="3"/>
  <c r="N160" i="3"/>
  <c r="V160" i="3"/>
  <c r="N155" i="3"/>
  <c r="R155" i="3"/>
  <c r="S155" i="3" s="1"/>
  <c r="J155" i="3"/>
  <c r="I155" i="3"/>
  <c r="L155" i="3"/>
  <c r="O155" i="3"/>
  <c r="Q155" i="3"/>
  <c r="M155" i="3"/>
  <c r="V155" i="3"/>
  <c r="P155" i="3"/>
  <c r="F155" i="3"/>
  <c r="H155" i="3"/>
  <c r="K155" i="3"/>
  <c r="G155" i="3"/>
  <c r="N154" i="3"/>
  <c r="K154" i="3"/>
  <c r="M154" i="3"/>
  <c r="O154" i="3"/>
  <c r="V154" i="3"/>
  <c r="G154" i="3"/>
  <c r="L154" i="3"/>
  <c r="J154" i="3"/>
  <c r="I154" i="3"/>
  <c r="H154" i="3"/>
  <c r="P154" i="3"/>
  <c r="F154" i="3"/>
  <c r="Q154" i="3"/>
  <c r="O175" i="3"/>
  <c r="M175" i="3"/>
  <c r="G175" i="3"/>
  <c r="Q175" i="3"/>
  <c r="K175" i="3"/>
  <c r="V175" i="3"/>
  <c r="N175" i="3"/>
  <c r="R175" i="3"/>
  <c r="S175" i="3" s="1"/>
  <c r="F175" i="3"/>
  <c r="L175" i="3"/>
  <c r="P175" i="3"/>
  <c r="H175" i="3"/>
  <c r="J175" i="3"/>
  <c r="I175" i="3"/>
  <c r="G182" i="3"/>
  <c r="J182" i="3"/>
  <c r="M182" i="3"/>
  <c r="Q182" i="3"/>
  <c r="I182" i="3"/>
  <c r="L182" i="3"/>
  <c r="F182" i="3"/>
  <c r="N182" i="3"/>
  <c r="K182" i="3"/>
  <c r="H182" i="3"/>
  <c r="O182" i="3"/>
  <c r="P182" i="3"/>
  <c r="V182" i="3"/>
  <c r="P192" i="3"/>
  <c r="J192" i="3"/>
  <c r="M192" i="3"/>
  <c r="N192" i="3"/>
  <c r="O192" i="3"/>
  <c r="V192" i="3"/>
  <c r="L192" i="3"/>
  <c r="I192" i="3"/>
  <c r="K192" i="3"/>
  <c r="F192" i="3"/>
  <c r="G192" i="3"/>
  <c r="Q192" i="3"/>
  <c r="H192" i="3"/>
  <c r="N112" i="3"/>
  <c r="O112" i="3"/>
  <c r="M112" i="3"/>
  <c r="F112" i="3"/>
  <c r="I112" i="3"/>
  <c r="L112" i="3"/>
  <c r="H112" i="3"/>
  <c r="G112" i="3"/>
  <c r="P112" i="3"/>
  <c r="V112" i="3"/>
  <c r="Q112" i="3"/>
  <c r="K112" i="3"/>
  <c r="J112" i="3"/>
  <c r="O100" i="3"/>
  <c r="K100" i="3"/>
  <c r="L100" i="3"/>
  <c r="P100" i="3"/>
  <c r="H100" i="3"/>
  <c r="G100" i="3"/>
  <c r="Q100" i="3"/>
  <c r="N100" i="3"/>
  <c r="M100" i="3"/>
  <c r="V100" i="3"/>
  <c r="F100" i="3"/>
  <c r="J100" i="3"/>
  <c r="I100" i="3"/>
  <c r="N70" i="3"/>
  <c r="K70" i="3"/>
  <c r="J70" i="3"/>
  <c r="I70" i="3"/>
  <c r="H70" i="3"/>
  <c r="L70" i="3"/>
  <c r="G70" i="3"/>
  <c r="V70" i="3"/>
  <c r="M70" i="3"/>
  <c r="P70" i="3"/>
  <c r="F70" i="3"/>
  <c r="O70" i="3"/>
  <c r="Q70" i="3"/>
  <c r="N46" i="3"/>
  <c r="K46" i="3"/>
  <c r="P46" i="3"/>
  <c r="F46" i="3"/>
  <c r="J46" i="3"/>
  <c r="G46" i="3"/>
  <c r="I46" i="3"/>
  <c r="O46" i="3"/>
  <c r="V46" i="3"/>
  <c r="Q46" i="3"/>
  <c r="M46" i="3"/>
  <c r="L46" i="3"/>
  <c r="H46" i="3"/>
  <c r="N84" i="3"/>
  <c r="K84" i="3"/>
  <c r="H84" i="3"/>
  <c r="Q84" i="3"/>
  <c r="O84" i="3"/>
  <c r="M84" i="3"/>
  <c r="L84" i="3"/>
  <c r="F84" i="3"/>
  <c r="V84" i="3"/>
  <c r="J84" i="3"/>
  <c r="I84" i="3"/>
  <c r="P84" i="3"/>
  <c r="G84" i="3"/>
  <c r="N52" i="3"/>
  <c r="L52" i="3"/>
  <c r="P52" i="3"/>
  <c r="H52" i="3"/>
  <c r="Q52" i="3"/>
  <c r="O52" i="3"/>
  <c r="I52" i="3"/>
  <c r="M52" i="3"/>
  <c r="K52" i="3"/>
  <c r="V52" i="3"/>
  <c r="F52" i="3"/>
  <c r="J52" i="3"/>
  <c r="G52" i="3"/>
  <c r="N73" i="3"/>
  <c r="F73" i="3"/>
  <c r="V73" i="3"/>
  <c r="K73" i="3"/>
  <c r="R73" i="3"/>
  <c r="S73" i="3" s="1"/>
  <c r="M73" i="3"/>
  <c r="I73" i="3"/>
  <c r="L73" i="3"/>
  <c r="H73" i="3"/>
  <c r="P73" i="3"/>
  <c r="O73" i="3"/>
  <c r="G73" i="3"/>
  <c r="J73" i="3"/>
  <c r="Q73" i="3"/>
  <c r="N60" i="3"/>
  <c r="J60" i="3"/>
  <c r="G60" i="3"/>
  <c r="O60" i="3"/>
  <c r="F60" i="3"/>
  <c r="I60" i="3"/>
  <c r="L60" i="3"/>
  <c r="M60" i="3"/>
  <c r="Q60" i="3"/>
  <c r="P60" i="3"/>
  <c r="H60" i="3"/>
  <c r="V60" i="3"/>
  <c r="K60" i="3"/>
  <c r="N76" i="3"/>
  <c r="Q76" i="3"/>
  <c r="L76" i="3"/>
  <c r="J76" i="3"/>
  <c r="O76" i="3"/>
  <c r="V76" i="3"/>
  <c r="G76" i="3"/>
  <c r="F76" i="3"/>
  <c r="H76" i="3"/>
  <c r="M76" i="3"/>
  <c r="I76" i="3"/>
  <c r="K76" i="3"/>
  <c r="P76" i="3"/>
  <c r="N56" i="3"/>
  <c r="K56" i="3"/>
  <c r="V56" i="3"/>
  <c r="Q56" i="3"/>
  <c r="J56" i="3"/>
  <c r="G56" i="3"/>
  <c r="O56" i="3"/>
  <c r="L56" i="3"/>
  <c r="H56" i="3"/>
  <c r="I56" i="3"/>
  <c r="F56" i="3"/>
  <c r="M56" i="3"/>
  <c r="P56" i="3"/>
  <c r="N45" i="3"/>
  <c r="Q45" i="3"/>
  <c r="O45" i="3"/>
  <c r="P45" i="3"/>
  <c r="F45" i="3"/>
  <c r="I45" i="3"/>
  <c r="K45" i="3"/>
  <c r="R45" i="3"/>
  <c r="S45" i="3" s="1"/>
  <c r="G45" i="3"/>
  <c r="J45" i="3"/>
  <c r="M45" i="3"/>
  <c r="L45" i="3"/>
  <c r="H45" i="3"/>
  <c r="V45" i="3"/>
  <c r="N38" i="3"/>
  <c r="J38" i="3"/>
  <c r="G38" i="3"/>
  <c r="L38" i="3"/>
  <c r="F38" i="3"/>
  <c r="V38" i="3"/>
  <c r="O38" i="3"/>
  <c r="H38" i="3"/>
  <c r="M38" i="3"/>
  <c r="Q38" i="3"/>
  <c r="P38" i="3"/>
  <c r="I38" i="3"/>
  <c r="K38" i="3"/>
  <c r="N83" i="3"/>
  <c r="P83" i="3"/>
  <c r="L83" i="3"/>
  <c r="I83" i="3"/>
  <c r="F83" i="3"/>
  <c r="O83" i="3"/>
  <c r="K83" i="3"/>
  <c r="R83" i="3"/>
  <c r="S83" i="3" s="1"/>
  <c r="G83" i="3"/>
  <c r="H83" i="3"/>
  <c r="Q83" i="3"/>
  <c r="M83" i="3"/>
  <c r="J83" i="3"/>
  <c r="V83" i="3"/>
  <c r="N89" i="3"/>
  <c r="V89" i="3"/>
  <c r="J89" i="3"/>
  <c r="K89" i="3"/>
  <c r="I89" i="3"/>
  <c r="M89" i="3"/>
  <c r="G89" i="3"/>
  <c r="Q89" i="3"/>
  <c r="L89" i="3"/>
  <c r="F89" i="3"/>
  <c r="P89" i="3"/>
  <c r="O89" i="3"/>
  <c r="H89" i="3"/>
  <c r="R89" i="3"/>
  <c r="S89" i="3" s="1"/>
  <c r="N68" i="3"/>
  <c r="J68" i="3"/>
  <c r="V68" i="3"/>
  <c r="L68" i="3"/>
  <c r="M68" i="3"/>
  <c r="O68" i="3"/>
  <c r="I68" i="3"/>
  <c r="H68" i="3"/>
  <c r="G68" i="3"/>
  <c r="F68" i="3"/>
  <c r="Q68" i="3"/>
  <c r="K68" i="3"/>
  <c r="P68" i="3"/>
  <c r="N85" i="3"/>
  <c r="G85" i="3"/>
  <c r="Q85" i="3"/>
  <c r="V85" i="3"/>
  <c r="R85" i="3"/>
  <c r="S85" i="3" s="1"/>
  <c r="H85" i="3"/>
  <c r="F85" i="3"/>
  <c r="J85" i="3"/>
  <c r="P85" i="3"/>
  <c r="I85" i="3"/>
  <c r="O85" i="3"/>
  <c r="L85" i="3"/>
  <c r="M85" i="3"/>
  <c r="K85" i="3"/>
  <c r="N71" i="3"/>
  <c r="O71" i="3"/>
  <c r="V71" i="3"/>
  <c r="K71" i="3"/>
  <c r="R71" i="3"/>
  <c r="S71" i="3" s="1"/>
  <c r="Q71" i="3"/>
  <c r="G71" i="3"/>
  <c r="M71" i="3"/>
  <c r="L71" i="3"/>
  <c r="P71" i="3"/>
  <c r="J71" i="3"/>
  <c r="I71" i="3"/>
  <c r="F71" i="3"/>
  <c r="H71" i="3"/>
  <c r="N44" i="3"/>
  <c r="J44" i="3"/>
  <c r="G44" i="3"/>
  <c r="O44" i="3"/>
  <c r="V44" i="3"/>
  <c r="H44" i="3"/>
  <c r="K44" i="3"/>
  <c r="F44" i="3"/>
  <c r="L44" i="3"/>
  <c r="I44" i="3"/>
  <c r="Q44" i="3"/>
  <c r="M44" i="3"/>
  <c r="P44" i="3"/>
  <c r="N90" i="3"/>
  <c r="K90" i="3"/>
  <c r="H90" i="3"/>
  <c r="Q90" i="3"/>
  <c r="I90" i="3"/>
  <c r="J90" i="3"/>
  <c r="L90" i="3"/>
  <c r="F90" i="3"/>
  <c r="M90" i="3"/>
  <c r="O90" i="3"/>
  <c r="P90" i="3"/>
  <c r="G90" i="3"/>
  <c r="V90" i="3"/>
  <c r="N86" i="3"/>
  <c r="K86" i="3"/>
  <c r="O86" i="3"/>
  <c r="F86" i="3"/>
  <c r="J86" i="3"/>
  <c r="V86" i="3"/>
  <c r="L86" i="3"/>
  <c r="I86" i="3"/>
  <c r="P86" i="3"/>
  <c r="M86" i="3"/>
  <c r="Q86" i="3"/>
  <c r="G86" i="3"/>
  <c r="H86" i="3"/>
  <c r="N35" i="3"/>
  <c r="K35" i="3"/>
  <c r="H35" i="3"/>
  <c r="V35" i="3"/>
  <c r="F35" i="3"/>
  <c r="L35" i="3"/>
  <c r="M35" i="3"/>
  <c r="P35" i="3"/>
  <c r="G35" i="3"/>
  <c r="Q35" i="3"/>
  <c r="J35" i="3"/>
  <c r="O35" i="3"/>
  <c r="I35" i="3"/>
  <c r="R35" i="3"/>
  <c r="S35" i="3" s="1"/>
  <c r="F30" i="3"/>
  <c r="Q30" i="3"/>
  <c r="G30" i="3"/>
  <c r="I30" i="3"/>
  <c r="H30" i="3"/>
  <c r="V30" i="3"/>
  <c r="J30" i="3"/>
  <c r="L30" i="3"/>
  <c r="P30" i="3"/>
  <c r="K30" i="3"/>
  <c r="M30" i="3"/>
  <c r="O30" i="3"/>
  <c r="N30" i="3"/>
  <c r="Q27" i="3"/>
  <c r="I27" i="3"/>
  <c r="G27" i="3"/>
  <c r="O27" i="3"/>
  <c r="J27" i="3"/>
  <c r="P27" i="3"/>
  <c r="H27" i="3"/>
  <c r="N27" i="3"/>
  <c r="M27" i="3"/>
  <c r="R27" i="3"/>
  <c r="S27" i="3" s="1"/>
  <c r="V27" i="3"/>
  <c r="F27" i="3"/>
  <c r="K27" i="3"/>
  <c r="L27" i="3"/>
  <c r="N22" i="3"/>
  <c r="H22" i="3"/>
  <c r="F22" i="3"/>
  <c r="M22" i="3"/>
  <c r="I22" i="3"/>
  <c r="P22" i="3"/>
  <c r="K22" i="3"/>
  <c r="G22" i="3"/>
  <c r="Q22" i="3"/>
  <c r="J22" i="3"/>
  <c r="V22" i="3"/>
  <c r="L22" i="3"/>
  <c r="O22" i="3"/>
  <c r="N19" i="3"/>
  <c r="L19" i="3"/>
  <c r="V19" i="3"/>
  <c r="G19" i="3"/>
  <c r="M19" i="3"/>
  <c r="R19" i="3"/>
  <c r="S19" i="3" s="1"/>
  <c r="I19" i="3"/>
  <c r="F19" i="3"/>
  <c r="H19" i="3"/>
  <c r="Q19" i="3"/>
  <c r="O19" i="3"/>
  <c r="K19" i="3"/>
  <c r="P19" i="3"/>
  <c r="J19" i="3"/>
  <c r="N18" i="3"/>
  <c r="V18" i="3"/>
  <c r="I18" i="3"/>
  <c r="K18" i="3"/>
  <c r="J18" i="3"/>
  <c r="O18" i="3"/>
  <c r="M18" i="3"/>
  <c r="H18" i="3"/>
  <c r="G18" i="3"/>
  <c r="Q18" i="3"/>
  <c r="P18" i="3"/>
  <c r="L18" i="3"/>
  <c r="F18" i="3"/>
  <c r="N17" i="3"/>
  <c r="P17" i="3"/>
  <c r="M17" i="3"/>
  <c r="H17" i="3"/>
  <c r="J17" i="3"/>
  <c r="K17" i="3"/>
  <c r="L17" i="3"/>
  <c r="V17" i="3"/>
  <c r="I17" i="3"/>
  <c r="Q17" i="3"/>
  <c r="O17" i="3"/>
  <c r="G17" i="3"/>
  <c r="F17" i="3"/>
  <c r="R17" i="3"/>
  <c r="S17" i="3" s="1"/>
  <c r="M362" i="3"/>
  <c r="P362" i="3"/>
  <c r="N362" i="3"/>
  <c r="O362" i="3"/>
  <c r="G362" i="3"/>
  <c r="J362" i="3"/>
  <c r="H362" i="3"/>
  <c r="Q362" i="3"/>
  <c r="L362" i="3"/>
  <c r="F362" i="3"/>
  <c r="K362" i="3"/>
  <c r="I362" i="3"/>
  <c r="V362" i="3"/>
  <c r="G363" i="3"/>
  <c r="H363" i="3"/>
  <c r="Q363" i="3"/>
  <c r="P363" i="3"/>
  <c r="J363" i="3"/>
  <c r="R363" i="3"/>
  <c r="S363" i="3" s="1"/>
  <c r="V363" i="3"/>
  <c r="O363" i="3"/>
  <c r="N363" i="3"/>
  <c r="K363" i="3"/>
  <c r="F363" i="3"/>
  <c r="L363" i="3"/>
  <c r="I363" i="3"/>
  <c r="M363" i="3"/>
  <c r="P356" i="3"/>
  <c r="N356" i="3"/>
  <c r="O356" i="3"/>
  <c r="H356" i="3"/>
  <c r="F356" i="3"/>
  <c r="V356" i="3"/>
  <c r="Q356" i="3"/>
  <c r="L356" i="3"/>
  <c r="I356" i="3"/>
  <c r="G356" i="3"/>
  <c r="J356" i="3"/>
  <c r="M356" i="3"/>
  <c r="K356" i="3"/>
  <c r="O263" i="3"/>
  <c r="J263" i="3"/>
  <c r="R263" i="3"/>
  <c r="S263" i="3" s="1"/>
  <c r="G263" i="3"/>
  <c r="H263" i="3"/>
  <c r="I263" i="3"/>
  <c r="V263" i="3"/>
  <c r="P263" i="3"/>
  <c r="F263" i="3"/>
  <c r="M263" i="3"/>
  <c r="N263" i="3"/>
  <c r="L263" i="3"/>
  <c r="Q263" i="3"/>
  <c r="K263" i="3"/>
  <c r="L331" i="3"/>
  <c r="M331" i="3"/>
  <c r="R331" i="3"/>
  <c r="S331" i="3" s="1"/>
  <c r="K331" i="3"/>
  <c r="H331" i="3"/>
  <c r="N331" i="3"/>
  <c r="Q331" i="3"/>
  <c r="F331" i="3"/>
  <c r="O331" i="3"/>
  <c r="P331" i="3"/>
  <c r="G331" i="3"/>
  <c r="I331" i="3"/>
  <c r="V331" i="3"/>
  <c r="J331" i="3"/>
  <c r="H291" i="3"/>
  <c r="R291" i="3"/>
  <c r="S291" i="3" s="1"/>
  <c r="F291" i="3"/>
  <c r="G291" i="3"/>
  <c r="V291" i="3"/>
  <c r="J291" i="3"/>
  <c r="O291" i="3"/>
  <c r="Q291" i="3"/>
  <c r="I291" i="3"/>
  <c r="N291" i="3"/>
  <c r="K291" i="3"/>
  <c r="L291" i="3"/>
  <c r="P291" i="3"/>
  <c r="M291" i="3"/>
  <c r="F305" i="3"/>
  <c r="P305" i="3"/>
  <c r="M305" i="3"/>
  <c r="J305" i="3"/>
  <c r="Q305" i="3"/>
  <c r="H305" i="3"/>
  <c r="N305" i="3"/>
  <c r="G305" i="3"/>
  <c r="O305" i="3"/>
  <c r="I305" i="3"/>
  <c r="L305" i="3"/>
  <c r="V305" i="3"/>
  <c r="K305" i="3"/>
  <c r="R305" i="3"/>
  <c r="S305" i="3" s="1"/>
  <c r="O278" i="3"/>
  <c r="Q278" i="3"/>
  <c r="F278" i="3"/>
  <c r="G278" i="3"/>
  <c r="H278" i="3"/>
  <c r="V278" i="3"/>
  <c r="N278" i="3"/>
  <c r="L278" i="3"/>
  <c r="J278" i="3"/>
  <c r="I278" i="3"/>
  <c r="P278" i="3"/>
  <c r="K278" i="3"/>
  <c r="M278" i="3"/>
  <c r="P267" i="3"/>
  <c r="K267" i="3"/>
  <c r="V267" i="3"/>
  <c r="O267" i="3"/>
  <c r="G267" i="3"/>
  <c r="F267" i="3"/>
  <c r="H267" i="3"/>
  <c r="L267" i="3"/>
  <c r="I267" i="3"/>
  <c r="M267" i="3"/>
  <c r="R267" i="3"/>
  <c r="S267" i="3" s="1"/>
  <c r="N267" i="3"/>
  <c r="Q267" i="3"/>
  <c r="J267" i="3"/>
  <c r="P353" i="3"/>
  <c r="L353" i="3"/>
  <c r="O353" i="3"/>
  <c r="I353" i="3"/>
  <c r="J353" i="3"/>
  <c r="M353" i="3"/>
  <c r="N353" i="3"/>
  <c r="F353" i="3"/>
  <c r="V353" i="3"/>
  <c r="Q353" i="3"/>
  <c r="R353" i="3"/>
  <c r="S353" i="3" s="1"/>
  <c r="K353" i="3"/>
  <c r="G353" i="3"/>
  <c r="H353" i="3"/>
  <c r="G268" i="3"/>
  <c r="K268" i="3"/>
  <c r="F268" i="3"/>
  <c r="H268" i="3"/>
  <c r="Q268" i="3"/>
  <c r="O268" i="3"/>
  <c r="I268" i="3"/>
  <c r="J268" i="3"/>
  <c r="M268" i="3"/>
  <c r="N268" i="3"/>
  <c r="V268" i="3"/>
  <c r="P268" i="3"/>
  <c r="L268" i="3"/>
  <c r="R103" i="3"/>
  <c r="S103" i="3" s="1"/>
  <c r="P103" i="3"/>
  <c r="I103" i="3"/>
  <c r="L103" i="3"/>
  <c r="Q103" i="3"/>
  <c r="G103" i="3"/>
  <c r="J103" i="3"/>
  <c r="V103" i="3"/>
  <c r="N103" i="3"/>
  <c r="K103" i="3"/>
  <c r="O103" i="3"/>
  <c r="F103" i="3"/>
  <c r="H103" i="3"/>
  <c r="M103" i="3"/>
  <c r="L344" i="3"/>
  <c r="M344" i="3"/>
  <c r="J344" i="3"/>
  <c r="F344" i="3"/>
  <c r="K344" i="3"/>
  <c r="H344" i="3"/>
  <c r="P344" i="3"/>
  <c r="V344" i="3"/>
  <c r="N344" i="3"/>
  <c r="Q344" i="3"/>
  <c r="I344" i="3"/>
  <c r="G344" i="3"/>
  <c r="O344" i="3"/>
  <c r="I269" i="3"/>
  <c r="J269" i="3"/>
  <c r="Q269" i="3"/>
  <c r="O269" i="3"/>
  <c r="F269" i="3"/>
  <c r="H269" i="3"/>
  <c r="V269" i="3"/>
  <c r="G269" i="3"/>
  <c r="N269" i="3"/>
  <c r="R269" i="3"/>
  <c r="S269" i="3" s="1"/>
  <c r="M269" i="3"/>
  <c r="K269" i="3"/>
  <c r="L269" i="3"/>
  <c r="P269" i="3"/>
  <c r="M251" i="3"/>
  <c r="K251" i="3"/>
  <c r="F251" i="3"/>
  <c r="Q251" i="3"/>
  <c r="P251" i="3"/>
  <c r="O251" i="3"/>
  <c r="N251" i="3"/>
  <c r="J251" i="3"/>
  <c r="L251" i="3"/>
  <c r="R251" i="3"/>
  <c r="S251" i="3" s="1"/>
  <c r="V251" i="3"/>
  <c r="I251" i="3"/>
  <c r="G251" i="3"/>
  <c r="H251" i="3"/>
  <c r="F340" i="3"/>
  <c r="K340" i="3"/>
  <c r="V340" i="3"/>
  <c r="Q340" i="3"/>
  <c r="N340" i="3"/>
  <c r="P340" i="3"/>
  <c r="G340" i="3"/>
  <c r="O340" i="3"/>
  <c r="I340" i="3"/>
  <c r="H340" i="3"/>
  <c r="L340" i="3"/>
  <c r="J340" i="3"/>
  <c r="M340" i="3"/>
  <c r="G273" i="3"/>
  <c r="J273" i="3"/>
  <c r="K273" i="3"/>
  <c r="F273" i="3"/>
  <c r="Q273" i="3"/>
  <c r="R273" i="3"/>
  <c r="S273" i="3" s="1"/>
  <c r="L273" i="3"/>
  <c r="I273" i="3"/>
  <c r="N273" i="3"/>
  <c r="P273" i="3"/>
  <c r="M273" i="3"/>
  <c r="V273" i="3"/>
  <c r="O273" i="3"/>
  <c r="H273" i="3"/>
  <c r="F300" i="3"/>
  <c r="M300" i="3"/>
  <c r="L300" i="3"/>
  <c r="N300" i="3"/>
  <c r="V300" i="3"/>
  <c r="I300" i="3"/>
  <c r="K300" i="3"/>
  <c r="Q300" i="3"/>
  <c r="O300" i="3"/>
  <c r="H300" i="3"/>
  <c r="P300" i="3"/>
  <c r="J300" i="3"/>
  <c r="G300" i="3"/>
  <c r="P346" i="3"/>
  <c r="Q346" i="3"/>
  <c r="H346" i="3"/>
  <c r="K346" i="3"/>
  <c r="M346" i="3"/>
  <c r="O346" i="3"/>
  <c r="V346" i="3"/>
  <c r="J346" i="3"/>
  <c r="G346" i="3"/>
  <c r="I346" i="3"/>
  <c r="N346" i="3"/>
  <c r="F346" i="3"/>
  <c r="L346" i="3"/>
  <c r="K303" i="3"/>
  <c r="I303" i="3"/>
  <c r="J303" i="3"/>
  <c r="R303" i="3"/>
  <c r="S303" i="3" s="1"/>
  <c r="V303" i="3"/>
  <c r="F303" i="3"/>
  <c r="L303" i="3"/>
  <c r="P303" i="3"/>
  <c r="M303" i="3"/>
  <c r="N303" i="3"/>
  <c r="G303" i="3"/>
  <c r="Q303" i="3"/>
  <c r="H303" i="3"/>
  <c r="O303" i="3"/>
  <c r="L264" i="3"/>
  <c r="O264" i="3"/>
  <c r="G264" i="3"/>
  <c r="P264" i="3"/>
  <c r="K264" i="3"/>
  <c r="F264" i="3"/>
  <c r="Q264" i="3"/>
  <c r="V264" i="3"/>
  <c r="M264" i="3"/>
  <c r="J264" i="3"/>
  <c r="I264" i="3"/>
  <c r="H264" i="3"/>
  <c r="N264" i="3"/>
  <c r="Q272" i="3"/>
  <c r="H272" i="3"/>
  <c r="O272" i="3"/>
  <c r="I272" i="3"/>
  <c r="K272" i="3"/>
  <c r="J272" i="3"/>
  <c r="V272" i="3"/>
  <c r="F272" i="3"/>
  <c r="N272" i="3"/>
  <c r="L272" i="3"/>
  <c r="G272" i="3"/>
  <c r="M272" i="3"/>
  <c r="P272" i="3"/>
  <c r="G342" i="3"/>
  <c r="K342" i="3"/>
  <c r="J342" i="3"/>
  <c r="L342" i="3"/>
  <c r="I342" i="3"/>
  <c r="F342" i="3"/>
  <c r="O342" i="3"/>
  <c r="M342" i="3"/>
  <c r="V342" i="3"/>
  <c r="Q342" i="3"/>
  <c r="N342" i="3"/>
  <c r="H342" i="3"/>
  <c r="P342" i="3"/>
  <c r="J304" i="3"/>
  <c r="H304" i="3"/>
  <c r="Q304" i="3"/>
  <c r="F304" i="3"/>
  <c r="G304" i="3"/>
  <c r="O304" i="3"/>
  <c r="M304" i="3"/>
  <c r="N304" i="3"/>
  <c r="L304" i="3"/>
  <c r="P304" i="3"/>
  <c r="K304" i="3"/>
  <c r="I304" i="3"/>
  <c r="V304" i="3"/>
  <c r="M319" i="3"/>
  <c r="I319" i="3"/>
  <c r="J319" i="3"/>
  <c r="L319" i="3"/>
  <c r="K319" i="3"/>
  <c r="H319" i="3"/>
  <c r="G319" i="3"/>
  <c r="R319" i="3"/>
  <c r="S319" i="3" s="1"/>
  <c r="N319" i="3"/>
  <c r="P319" i="3"/>
  <c r="F319" i="3"/>
  <c r="V319" i="3"/>
  <c r="O319" i="3"/>
  <c r="Q319" i="3"/>
  <c r="N326" i="3"/>
  <c r="I326" i="3"/>
  <c r="G326" i="3"/>
  <c r="F326" i="3"/>
  <c r="O326" i="3"/>
  <c r="V326" i="3"/>
  <c r="M326" i="3"/>
  <c r="P326" i="3"/>
  <c r="Q326" i="3"/>
  <c r="L326" i="3"/>
  <c r="H326" i="3"/>
  <c r="K326" i="3"/>
  <c r="J326" i="3"/>
  <c r="I270" i="3"/>
  <c r="J270" i="3"/>
  <c r="K270" i="3"/>
  <c r="Q270" i="3"/>
  <c r="H270" i="3"/>
  <c r="N270" i="3"/>
  <c r="O270" i="3"/>
  <c r="P270" i="3"/>
  <c r="V270" i="3"/>
  <c r="G270" i="3"/>
  <c r="L270" i="3"/>
  <c r="F270" i="3"/>
  <c r="M270" i="3"/>
  <c r="L256" i="3"/>
  <c r="H256" i="3"/>
  <c r="J256" i="3"/>
  <c r="M256" i="3"/>
  <c r="O256" i="3"/>
  <c r="V256" i="3"/>
  <c r="N256" i="3"/>
  <c r="P256" i="3"/>
  <c r="F256" i="3"/>
  <c r="K256" i="3"/>
  <c r="I256" i="3"/>
  <c r="Q256" i="3"/>
  <c r="G256" i="3"/>
  <c r="M352" i="3"/>
  <c r="G352" i="3"/>
  <c r="I352" i="3"/>
  <c r="N352" i="3"/>
  <c r="F352" i="3"/>
  <c r="V352" i="3"/>
  <c r="K352" i="3"/>
  <c r="H352" i="3"/>
  <c r="J352" i="3"/>
  <c r="L352" i="3"/>
  <c r="Q352" i="3"/>
  <c r="O352" i="3"/>
  <c r="P352" i="3"/>
  <c r="K317" i="3"/>
  <c r="J317" i="3"/>
  <c r="G317" i="3"/>
  <c r="I317" i="3"/>
  <c r="P317" i="3"/>
  <c r="Q317" i="3"/>
  <c r="H317" i="3"/>
  <c r="F317" i="3"/>
  <c r="O317" i="3"/>
  <c r="L317" i="3"/>
  <c r="V317" i="3"/>
  <c r="R317" i="3"/>
  <c r="S317" i="3" s="1"/>
  <c r="N317" i="3"/>
  <c r="M317" i="3"/>
  <c r="Q285" i="3"/>
  <c r="M285" i="3"/>
  <c r="N285" i="3"/>
  <c r="G285" i="3"/>
  <c r="K285" i="3"/>
  <c r="H285" i="3"/>
  <c r="R285" i="3"/>
  <c r="S285" i="3" s="1"/>
  <c r="L285" i="3"/>
  <c r="J285" i="3"/>
  <c r="F285" i="3"/>
  <c r="P285" i="3"/>
  <c r="I285" i="3"/>
  <c r="V285" i="3"/>
  <c r="O285" i="3"/>
  <c r="P306" i="3"/>
  <c r="I306" i="3"/>
  <c r="F306" i="3"/>
  <c r="J306" i="3"/>
  <c r="M306" i="3"/>
  <c r="O306" i="3"/>
  <c r="N306" i="3"/>
  <c r="H306" i="3"/>
  <c r="G306" i="3"/>
  <c r="K306" i="3"/>
  <c r="V306" i="3"/>
  <c r="Q306" i="3"/>
  <c r="L306" i="3"/>
  <c r="M282" i="3"/>
  <c r="N282" i="3"/>
  <c r="Q282" i="3"/>
  <c r="K282" i="3"/>
  <c r="H282" i="3"/>
  <c r="I282" i="3"/>
  <c r="L282" i="3"/>
  <c r="J282" i="3"/>
  <c r="P282" i="3"/>
  <c r="G282" i="3"/>
  <c r="V282" i="3"/>
  <c r="F282" i="3"/>
  <c r="O282" i="3"/>
  <c r="P323" i="3"/>
  <c r="F323" i="3"/>
  <c r="G323" i="3"/>
  <c r="N323" i="3"/>
  <c r="H323" i="3"/>
  <c r="M323" i="3"/>
  <c r="I323" i="3"/>
  <c r="L323" i="3"/>
  <c r="Q323" i="3"/>
  <c r="J323" i="3"/>
  <c r="O323" i="3"/>
  <c r="R323" i="3"/>
  <c r="S323" i="3" s="1"/>
  <c r="V323" i="3"/>
  <c r="K323" i="3"/>
  <c r="I298" i="3"/>
  <c r="K298" i="3"/>
  <c r="G298" i="3"/>
  <c r="V298" i="3"/>
  <c r="Q298" i="3"/>
  <c r="O298" i="3"/>
  <c r="P298" i="3"/>
  <c r="N298" i="3"/>
  <c r="M298" i="3"/>
  <c r="J298" i="3"/>
  <c r="F298" i="3"/>
  <c r="H298" i="3"/>
  <c r="L298" i="3"/>
  <c r="O199" i="3"/>
  <c r="R199" i="3"/>
  <c r="S199" i="3" s="1"/>
  <c r="K199" i="3"/>
  <c r="J199" i="3"/>
  <c r="L199" i="3"/>
  <c r="F199" i="3"/>
  <c r="G199" i="3"/>
  <c r="H199" i="3"/>
  <c r="P199" i="3"/>
  <c r="V199" i="3"/>
  <c r="I199" i="3"/>
  <c r="Q199" i="3"/>
  <c r="M199" i="3"/>
  <c r="N199" i="3"/>
  <c r="N194" i="3"/>
  <c r="V194" i="3"/>
  <c r="H194" i="3"/>
  <c r="K194" i="3"/>
  <c r="Q194" i="3"/>
  <c r="G194" i="3"/>
  <c r="F194" i="3"/>
  <c r="I194" i="3"/>
  <c r="O194" i="3"/>
  <c r="P194" i="3"/>
  <c r="J194" i="3"/>
  <c r="M194" i="3"/>
  <c r="L194" i="3"/>
  <c r="G140" i="3"/>
  <c r="F140" i="3"/>
  <c r="I140" i="3"/>
  <c r="P140" i="3"/>
  <c r="O140" i="3"/>
  <c r="H140" i="3"/>
  <c r="Q140" i="3"/>
  <c r="N140" i="3"/>
  <c r="V140" i="3"/>
  <c r="M140" i="3"/>
  <c r="K140" i="3"/>
  <c r="J140" i="3"/>
  <c r="L140" i="3"/>
  <c r="J139" i="3"/>
  <c r="M139" i="3"/>
  <c r="L139" i="3"/>
  <c r="Q139" i="3"/>
  <c r="N139" i="3"/>
  <c r="I139" i="3"/>
  <c r="P139" i="3"/>
  <c r="O139" i="3"/>
  <c r="V139" i="3"/>
  <c r="R139" i="3"/>
  <c r="S139" i="3" s="1"/>
  <c r="F139" i="3"/>
  <c r="K139" i="3"/>
  <c r="H139" i="3"/>
  <c r="G139" i="3"/>
  <c r="I161" i="3"/>
  <c r="H161" i="3"/>
  <c r="K161" i="3"/>
  <c r="P161" i="3"/>
  <c r="F161" i="3"/>
  <c r="Q161" i="3"/>
  <c r="R161" i="3"/>
  <c r="S161" i="3" s="1"/>
  <c r="G161" i="3"/>
  <c r="M161" i="3"/>
  <c r="O161" i="3"/>
  <c r="N161" i="3"/>
  <c r="L161" i="3"/>
  <c r="J161" i="3"/>
  <c r="V161" i="3"/>
  <c r="G122" i="3"/>
  <c r="I122" i="3"/>
  <c r="K122" i="3"/>
  <c r="N122" i="3"/>
  <c r="H122" i="3"/>
  <c r="O122" i="3"/>
  <c r="F122" i="3"/>
  <c r="L122" i="3"/>
  <c r="P122" i="3"/>
  <c r="M122" i="3"/>
  <c r="Q122" i="3"/>
  <c r="J122" i="3"/>
  <c r="V122" i="3"/>
  <c r="N178" i="3"/>
  <c r="I178" i="3"/>
  <c r="M178" i="3"/>
  <c r="L178" i="3"/>
  <c r="F178" i="3"/>
  <c r="J178" i="3"/>
  <c r="P178" i="3"/>
  <c r="H178" i="3"/>
  <c r="O178" i="3"/>
  <c r="G178" i="3"/>
  <c r="Q178" i="3"/>
  <c r="V178" i="3"/>
  <c r="K178" i="3"/>
  <c r="M162" i="3"/>
  <c r="L162" i="3"/>
  <c r="P162" i="3"/>
  <c r="N162" i="3"/>
  <c r="G162" i="3"/>
  <c r="K162" i="3"/>
  <c r="V162" i="3"/>
  <c r="J162" i="3"/>
  <c r="O162" i="3"/>
  <c r="F162" i="3"/>
  <c r="H162" i="3"/>
  <c r="I162" i="3"/>
  <c r="Q162" i="3"/>
  <c r="G130" i="3"/>
  <c r="F130" i="3"/>
  <c r="P130" i="3"/>
  <c r="K130" i="3"/>
  <c r="H130" i="3"/>
  <c r="M130" i="3"/>
  <c r="L130" i="3"/>
  <c r="O130" i="3"/>
  <c r="Q130" i="3"/>
  <c r="N130" i="3"/>
  <c r="J130" i="3"/>
  <c r="V130" i="3"/>
  <c r="I130" i="3"/>
  <c r="Q129" i="3"/>
  <c r="J129" i="3"/>
  <c r="R129" i="3"/>
  <c r="S129" i="3" s="1"/>
  <c r="N129" i="3"/>
  <c r="P129" i="3"/>
  <c r="L129" i="3"/>
  <c r="O129" i="3"/>
  <c r="M129" i="3"/>
  <c r="K129" i="3"/>
  <c r="V129" i="3"/>
  <c r="G129" i="3"/>
  <c r="H129" i="3"/>
  <c r="I129" i="3"/>
  <c r="F129" i="3"/>
  <c r="I159" i="3"/>
  <c r="R159" i="3"/>
  <c r="S159" i="3" s="1"/>
  <c r="V159" i="3"/>
  <c r="Q159" i="3"/>
  <c r="K159" i="3"/>
  <c r="G159" i="3"/>
  <c r="J159" i="3"/>
  <c r="L159" i="3"/>
  <c r="P159" i="3"/>
  <c r="F159" i="3"/>
  <c r="H159" i="3"/>
  <c r="N159" i="3"/>
  <c r="M159" i="3"/>
  <c r="O159" i="3"/>
  <c r="F173" i="3"/>
  <c r="M173" i="3"/>
  <c r="O173" i="3"/>
  <c r="P173" i="3"/>
  <c r="J173" i="3"/>
  <c r="L173" i="3"/>
  <c r="I173" i="3"/>
  <c r="H173" i="3"/>
  <c r="N173" i="3"/>
  <c r="G173" i="3"/>
  <c r="R173" i="3"/>
  <c r="S173" i="3" s="1"/>
  <c r="K173" i="3"/>
  <c r="V173" i="3"/>
  <c r="Q173" i="3"/>
  <c r="K120" i="3"/>
  <c r="I120" i="3"/>
  <c r="F120" i="3"/>
  <c r="N120" i="3"/>
  <c r="P120" i="3"/>
  <c r="Q120" i="3"/>
  <c r="J120" i="3"/>
  <c r="V120" i="3"/>
  <c r="G120" i="3"/>
  <c r="O120" i="3"/>
  <c r="M120" i="3"/>
  <c r="H120" i="3"/>
  <c r="L120" i="3"/>
  <c r="N123" i="3"/>
  <c r="R123" i="3"/>
  <c r="S123" i="3" s="1"/>
  <c r="J123" i="3"/>
  <c r="H123" i="3"/>
  <c r="L123" i="3"/>
  <c r="M123" i="3"/>
  <c r="Q123" i="3"/>
  <c r="V123" i="3"/>
  <c r="G123" i="3"/>
  <c r="I123" i="3"/>
  <c r="P123" i="3"/>
  <c r="F123" i="3"/>
  <c r="O123" i="3"/>
  <c r="K123" i="3"/>
  <c r="L121" i="3"/>
  <c r="Q121" i="3"/>
  <c r="P121" i="3"/>
  <c r="F121" i="3"/>
  <c r="R121" i="3"/>
  <c r="S121" i="3" s="1"/>
  <c r="G121" i="3"/>
  <c r="N121" i="3"/>
  <c r="J121" i="3"/>
  <c r="V121" i="3"/>
  <c r="K121" i="3"/>
  <c r="M121" i="3"/>
  <c r="I121" i="3"/>
  <c r="H121" i="3"/>
  <c r="O121" i="3"/>
  <c r="F147" i="3"/>
  <c r="V147" i="3"/>
  <c r="I147" i="3"/>
  <c r="N147" i="3"/>
  <c r="Q147" i="3"/>
  <c r="J147" i="3"/>
  <c r="R147" i="3"/>
  <c r="S147" i="3" s="1"/>
  <c r="P147" i="3"/>
  <c r="M147" i="3"/>
  <c r="K147" i="3"/>
  <c r="O147" i="3"/>
  <c r="L147" i="3"/>
  <c r="H147" i="3"/>
  <c r="G147" i="3"/>
  <c r="P136" i="3"/>
  <c r="F136" i="3"/>
  <c r="M136" i="3"/>
  <c r="N136" i="3"/>
  <c r="Q136" i="3"/>
  <c r="O136" i="3"/>
  <c r="V136" i="3"/>
  <c r="L136" i="3"/>
  <c r="J136" i="3"/>
  <c r="G136" i="3"/>
  <c r="K136" i="3"/>
  <c r="H136" i="3"/>
  <c r="I136" i="3"/>
  <c r="K189" i="3"/>
  <c r="J189" i="3"/>
  <c r="M189" i="3"/>
  <c r="L189" i="3"/>
  <c r="Q189" i="3"/>
  <c r="H189" i="3"/>
  <c r="R189" i="3"/>
  <c r="S189" i="3" s="1"/>
  <c r="O189" i="3"/>
  <c r="P189" i="3"/>
  <c r="I189" i="3"/>
  <c r="N189" i="3"/>
  <c r="F189" i="3"/>
  <c r="G189" i="3"/>
  <c r="V189" i="3"/>
  <c r="H113" i="3"/>
  <c r="J113" i="3"/>
  <c r="K113" i="3"/>
  <c r="F113" i="3"/>
  <c r="M113" i="3"/>
  <c r="Q113" i="3"/>
  <c r="R113" i="3"/>
  <c r="S113" i="3" s="1"/>
  <c r="G113" i="3"/>
  <c r="P113" i="3"/>
  <c r="I113" i="3"/>
  <c r="V113" i="3"/>
  <c r="O113" i="3"/>
  <c r="N113" i="3"/>
  <c r="L113" i="3"/>
  <c r="L170" i="3"/>
  <c r="V170" i="3"/>
  <c r="K170" i="3"/>
  <c r="G170" i="3"/>
  <c r="N170" i="3"/>
  <c r="Q170" i="3"/>
  <c r="I170" i="3"/>
  <c r="M170" i="3"/>
  <c r="P170" i="3"/>
  <c r="O170" i="3"/>
  <c r="H170" i="3"/>
  <c r="F170" i="3"/>
  <c r="J170" i="3"/>
  <c r="K97" i="3"/>
  <c r="O97" i="3"/>
  <c r="J97" i="3"/>
  <c r="G97" i="3"/>
  <c r="L97" i="3"/>
  <c r="V97" i="3"/>
  <c r="M97" i="3"/>
  <c r="F97" i="3"/>
  <c r="I97" i="3"/>
  <c r="P97" i="3"/>
  <c r="R97" i="3"/>
  <c r="S97" i="3" s="1"/>
  <c r="Q97" i="3"/>
  <c r="G26" i="4" s="1"/>
  <c r="N97" i="3"/>
  <c r="H97" i="3"/>
  <c r="H92" i="3"/>
  <c r="L92" i="3"/>
  <c r="Q92" i="3"/>
  <c r="N92" i="3"/>
  <c r="V92" i="3"/>
  <c r="G92" i="3"/>
  <c r="J92" i="3"/>
  <c r="F92" i="3"/>
  <c r="O92" i="3"/>
  <c r="K92" i="3"/>
  <c r="P92" i="3"/>
  <c r="M92" i="3"/>
  <c r="I92" i="3"/>
  <c r="I93" i="3"/>
  <c r="V93" i="3"/>
  <c r="L93" i="3"/>
  <c r="P93" i="3"/>
  <c r="N93" i="3"/>
  <c r="H93" i="3"/>
  <c r="G93" i="3"/>
  <c r="Q93" i="3"/>
  <c r="J93" i="3"/>
  <c r="R93" i="3"/>
  <c r="S93" i="3" s="1"/>
  <c r="O93" i="3"/>
  <c r="M93" i="3"/>
  <c r="K93" i="3"/>
  <c r="F93" i="3"/>
  <c r="N77" i="3"/>
  <c r="J77" i="3"/>
  <c r="H77" i="3"/>
  <c r="L77" i="3"/>
  <c r="P77" i="3"/>
  <c r="M77" i="3"/>
  <c r="O77" i="3"/>
  <c r="I77" i="3"/>
  <c r="K77" i="3"/>
  <c r="V77" i="3"/>
  <c r="Q77" i="3"/>
  <c r="F77" i="3"/>
  <c r="G77" i="3"/>
  <c r="R77" i="3"/>
  <c r="S77" i="3" s="1"/>
  <c r="N53" i="3"/>
  <c r="G53" i="3"/>
  <c r="O53" i="3"/>
  <c r="H53" i="3"/>
  <c r="L53" i="3"/>
  <c r="F53" i="3"/>
  <c r="Q53" i="3"/>
  <c r="I53" i="3"/>
  <c r="K53" i="3"/>
  <c r="M53" i="3"/>
  <c r="R53" i="3"/>
  <c r="S53" i="3" s="1"/>
  <c r="P53" i="3"/>
  <c r="J53" i="3"/>
  <c r="V53" i="3"/>
  <c r="N49" i="3"/>
  <c r="V49" i="3"/>
  <c r="I49" i="3"/>
  <c r="H49" i="3"/>
  <c r="O49" i="3"/>
  <c r="J49" i="3"/>
  <c r="F49" i="3"/>
  <c r="L49" i="3"/>
  <c r="P49" i="3"/>
  <c r="Q49" i="3"/>
  <c r="K49" i="3"/>
  <c r="R49" i="3"/>
  <c r="S49" i="3" s="1"/>
  <c r="G49" i="3"/>
  <c r="M49" i="3"/>
  <c r="N80" i="3"/>
  <c r="M80" i="3"/>
  <c r="J80" i="3"/>
  <c r="Q80" i="3"/>
  <c r="K80" i="3"/>
  <c r="L80" i="3"/>
  <c r="H80" i="3"/>
  <c r="F80" i="3"/>
  <c r="O80" i="3"/>
  <c r="G80" i="3"/>
  <c r="I80" i="3"/>
  <c r="V80" i="3"/>
  <c r="P80" i="3"/>
  <c r="N72" i="3"/>
  <c r="M72" i="3"/>
  <c r="F72" i="3"/>
  <c r="Q72" i="3"/>
  <c r="G72" i="3"/>
  <c r="V72" i="3"/>
  <c r="L72" i="3"/>
  <c r="J72" i="3"/>
  <c r="P72" i="3"/>
  <c r="K72" i="3"/>
  <c r="H72" i="3"/>
  <c r="I72" i="3"/>
  <c r="O72" i="3"/>
  <c r="N81" i="3"/>
  <c r="I81" i="3"/>
  <c r="V81" i="3"/>
  <c r="O81" i="3"/>
  <c r="M81" i="3"/>
  <c r="L81" i="3"/>
  <c r="H81" i="3"/>
  <c r="Q81" i="3"/>
  <c r="G81" i="3"/>
  <c r="J81" i="3"/>
  <c r="F81" i="3"/>
  <c r="K81" i="3"/>
  <c r="P81" i="3"/>
  <c r="R81" i="3"/>
  <c r="S81" i="3" s="1"/>
  <c r="N51" i="3"/>
  <c r="J51" i="3"/>
  <c r="I51" i="3"/>
  <c r="V51" i="3"/>
  <c r="R51" i="3"/>
  <c r="S51" i="3" s="1"/>
  <c r="L51" i="3"/>
  <c r="Q51" i="3"/>
  <c r="F51" i="3"/>
  <c r="H51" i="3"/>
  <c r="G51" i="3"/>
  <c r="P51" i="3"/>
  <c r="M51" i="3"/>
  <c r="O51" i="3"/>
  <c r="K51" i="3"/>
  <c r="N64" i="3"/>
  <c r="M64" i="3"/>
  <c r="Q64" i="3"/>
  <c r="G64" i="3"/>
  <c r="J64" i="3"/>
  <c r="V64" i="3"/>
  <c r="O64" i="3"/>
  <c r="K64" i="3"/>
  <c r="I64" i="3"/>
  <c r="P64" i="3"/>
  <c r="F64" i="3"/>
  <c r="H64" i="3"/>
  <c r="L64" i="3"/>
  <c r="N78" i="3"/>
  <c r="M78" i="3"/>
  <c r="K78" i="3"/>
  <c r="I78" i="3"/>
  <c r="F78" i="3"/>
  <c r="J78" i="3"/>
  <c r="L78" i="3"/>
  <c r="H78" i="3"/>
  <c r="Q78" i="3"/>
  <c r="G78" i="3"/>
  <c r="O78" i="3"/>
  <c r="P78" i="3"/>
  <c r="V78" i="3"/>
  <c r="N69" i="3"/>
  <c r="J69" i="3"/>
  <c r="Q69" i="3"/>
  <c r="O69" i="3"/>
  <c r="P69" i="3"/>
  <c r="V69" i="3"/>
  <c r="K69" i="3"/>
  <c r="R69" i="3"/>
  <c r="S69" i="3" s="1"/>
  <c r="M69" i="3"/>
  <c r="H69" i="3"/>
  <c r="G69" i="3"/>
  <c r="I69" i="3"/>
  <c r="F69" i="3"/>
  <c r="L69" i="3"/>
  <c r="N50" i="3"/>
  <c r="V50" i="3"/>
  <c r="Q50" i="3"/>
  <c r="G50" i="3"/>
  <c r="H50" i="3"/>
  <c r="L50" i="3"/>
  <c r="O50" i="3"/>
  <c r="J50" i="3"/>
  <c r="P50" i="3"/>
  <c r="I50" i="3"/>
  <c r="M50" i="3"/>
  <c r="B20" i="4" s="1"/>
  <c r="C20" i="4" s="1"/>
  <c r="F50" i="3"/>
  <c r="K50" i="3"/>
  <c r="N34" i="3"/>
  <c r="M34" i="3"/>
  <c r="V34" i="3"/>
  <c r="O34" i="3"/>
  <c r="P34" i="3"/>
  <c r="J34" i="3"/>
  <c r="Q34" i="3"/>
  <c r="G34" i="3"/>
  <c r="I34" i="3"/>
  <c r="H34" i="3"/>
  <c r="K34" i="3"/>
  <c r="L34" i="3"/>
  <c r="F34" i="3"/>
  <c r="I31" i="3"/>
  <c r="Q31" i="3"/>
  <c r="L31" i="3"/>
  <c r="G31" i="3"/>
  <c r="R31" i="3"/>
  <c r="S31" i="3" s="1"/>
  <c r="O31" i="3"/>
  <c r="M31" i="3"/>
  <c r="K31" i="3"/>
  <c r="V31" i="3"/>
  <c r="H31" i="3"/>
  <c r="P31" i="3"/>
  <c r="F31" i="3"/>
  <c r="N31" i="3"/>
  <c r="J31" i="3"/>
  <c r="R25" i="3"/>
  <c r="S25" i="3" s="1"/>
  <c r="I25" i="3"/>
  <c r="K25" i="3"/>
  <c r="G25" i="3"/>
  <c r="O25" i="3"/>
  <c r="F25" i="3"/>
  <c r="H25" i="3"/>
  <c r="N25" i="3"/>
  <c r="M25" i="3"/>
  <c r="Q25" i="3"/>
  <c r="L25" i="3"/>
  <c r="J25" i="3"/>
  <c r="P25" i="3"/>
  <c r="V25" i="3"/>
  <c r="Q24" i="3"/>
  <c r="M24" i="3"/>
  <c r="J24" i="3"/>
  <c r="I24" i="3"/>
  <c r="N24" i="3"/>
  <c r="G24" i="3"/>
  <c r="L24" i="3"/>
  <c r="P24" i="3"/>
  <c r="K24" i="3"/>
  <c r="O24" i="3"/>
  <c r="V24" i="3"/>
  <c r="F24" i="3"/>
  <c r="H24" i="3"/>
  <c r="B26" i="4"/>
  <c r="C26" i="4" s="1"/>
  <c r="B17" i="4"/>
  <c r="C17" i="4" s="1"/>
  <c r="J28" i="4"/>
  <c r="O16" i="4" s="1"/>
  <c r="E13" i="4"/>
  <c r="J12" i="4"/>
  <c r="J11" i="4"/>
  <c r="L13" i="4"/>
  <c r="J10" i="4"/>
  <c r="J20" i="4" l="1"/>
  <c r="K20" i="4" s="1"/>
  <c r="G17" i="4"/>
  <c r="J23" i="4"/>
  <c r="K23" i="4" s="1"/>
  <c r="G20" i="4"/>
  <c r="H20" i="4" s="1"/>
  <c r="H26" i="4"/>
  <c r="B44" i="4"/>
  <c r="G23" i="4"/>
  <c r="H23" i="4" s="1"/>
  <c r="B23" i="4"/>
  <c r="C23" i="4" s="1"/>
  <c r="J17" i="4"/>
  <c r="K17" i="4" s="1"/>
  <c r="H17" i="4" l="1"/>
  <c r="AG1" i="4"/>
</calcChain>
</file>

<file path=xl/sharedStrings.xml><?xml version="1.0" encoding="utf-8"?>
<sst xmlns="http://schemas.openxmlformats.org/spreadsheetml/2006/main" count="20665" uniqueCount="10565">
  <si>
    <t>NO.</t>
  </si>
  <si>
    <t>ESTADO</t>
  </si>
  <si>
    <t>MUNICIPIO</t>
  </si>
  <si>
    <t>CLAVE DE REGISTRO (PEUA)</t>
  </si>
  <si>
    <t>CURP</t>
  </si>
  <si>
    <t>RFC</t>
  </si>
  <si>
    <t>TIPO DE PERSONA</t>
  </si>
  <si>
    <t>RPU</t>
  </si>
  <si>
    <t>TIPO DE DOCUMENTO QUE ACREDITA EL USO Y APROVECHAMIENTO DE AGUA</t>
  </si>
  <si>
    <t>NUMERO DE FOLIO DEL DOCUMENTO PRESENTADO</t>
  </si>
  <si>
    <t>HP DEL EQUIPO REGISTRADO</t>
  </si>
  <si>
    <t>NOMBRE</t>
  </si>
  <si>
    <t>CUOTA ENERGETICA CALCULADA</t>
  </si>
  <si>
    <t>F</t>
  </si>
  <si>
    <t>LOCALIDAD</t>
  </si>
  <si>
    <t>HUALAHUISES</t>
  </si>
  <si>
    <t>SUPERFICIE (HAS)</t>
  </si>
  <si>
    <t>61DD06B020540530</t>
  </si>
  <si>
    <t>16DD06B020020500</t>
  </si>
  <si>
    <t>LINARES</t>
  </si>
  <si>
    <t>CARPETA</t>
  </si>
  <si>
    <t>66DD06B020400540</t>
  </si>
  <si>
    <t>35DD06B020021525</t>
  </si>
  <si>
    <t>FECHA DE SOLICITUD</t>
  </si>
  <si>
    <t>35DD06B020021545</t>
  </si>
  <si>
    <t>35DD06B020020865</t>
  </si>
  <si>
    <t>16DD06B020021200</t>
  </si>
  <si>
    <t>01</t>
  </si>
  <si>
    <t>02</t>
  </si>
  <si>
    <t>03</t>
  </si>
  <si>
    <t>04</t>
  </si>
  <si>
    <t>05</t>
  </si>
  <si>
    <t>06</t>
  </si>
  <si>
    <t>07</t>
  </si>
  <si>
    <t>08</t>
  </si>
  <si>
    <t>09</t>
  </si>
  <si>
    <t>FECHA PEUA</t>
  </si>
  <si>
    <t>16DD06B020020720</t>
  </si>
  <si>
    <t>16DD06B020020980</t>
  </si>
  <si>
    <t>CROQUIS</t>
  </si>
  <si>
    <t>16DD06B020021000</t>
  </si>
  <si>
    <t>16DD06B020020990</t>
  </si>
  <si>
    <t>FINADO</t>
  </si>
  <si>
    <t>M</t>
  </si>
  <si>
    <t>TITULO CNA</t>
  </si>
  <si>
    <t>35DD06B020021585</t>
  </si>
  <si>
    <t>71DD06B020030290</t>
  </si>
  <si>
    <t>71DD06B020030300</t>
  </si>
  <si>
    <t>61DD06B020530480</t>
  </si>
  <si>
    <t>35DD06B020021345</t>
  </si>
  <si>
    <t>35DD06B020021325</t>
  </si>
  <si>
    <t>35DD06B020022045</t>
  </si>
  <si>
    <t>35DD06B020021625</t>
  </si>
  <si>
    <t>35DD06B020021425</t>
  </si>
  <si>
    <t>16DD06B020021300</t>
  </si>
  <si>
    <t>35DD06B020021405</t>
  </si>
  <si>
    <t>16DD06B020020790</t>
  </si>
  <si>
    <t>16DD06B020021110</t>
  </si>
  <si>
    <t>16DD06B020021120</t>
  </si>
  <si>
    <t>16DD06B020020390</t>
  </si>
  <si>
    <t>35DD06B020021026</t>
  </si>
  <si>
    <t>23DD06B021400630</t>
  </si>
  <si>
    <t>35DD06B020021125</t>
  </si>
  <si>
    <t>35DD06B020021165</t>
  </si>
  <si>
    <t>35DD06B020020885</t>
  </si>
  <si>
    <t>35DD06B020021085</t>
  </si>
  <si>
    <t>35DD06B020022005</t>
  </si>
  <si>
    <t>35DD06B020020945</t>
  </si>
  <si>
    <t>35DD06B020021027</t>
  </si>
  <si>
    <t>35DD06B020020160</t>
  </si>
  <si>
    <t>16DD06B020020800</t>
  </si>
  <si>
    <t>16DD06B020020900</t>
  </si>
  <si>
    <t>35DD06B020021605</t>
  </si>
  <si>
    <t>35DD06B020020140</t>
  </si>
  <si>
    <t>35DD06B020021505</t>
  </si>
  <si>
    <t>35DD06B020020845</t>
  </si>
  <si>
    <t>35DD06B020020850</t>
  </si>
  <si>
    <t>61DD06B020530080</t>
  </si>
  <si>
    <t>35DD06B020020483</t>
  </si>
  <si>
    <t>23DD06B021400650</t>
  </si>
  <si>
    <t>35DD06B020020946</t>
  </si>
  <si>
    <t>66DD06B020400560</t>
  </si>
  <si>
    <t>04DD06B021400130</t>
  </si>
  <si>
    <t>35DD06B020010440</t>
  </si>
  <si>
    <t>SOLICITUD</t>
  </si>
  <si>
    <t>35DD06B020010235</t>
  </si>
  <si>
    <t>35DD06B020020966</t>
  </si>
  <si>
    <t>BAJA</t>
  </si>
  <si>
    <t>35DD06B020010445</t>
  </si>
  <si>
    <t>35DD06B020010081</t>
  </si>
  <si>
    <t>ESCRITURAS</t>
  </si>
  <si>
    <t>PERSONA FISICA</t>
  </si>
  <si>
    <t>PERSONA MORAL</t>
  </si>
  <si>
    <t>RECIBO LUZ</t>
  </si>
  <si>
    <t>FACTURAS</t>
  </si>
  <si>
    <t>COMENTARIOS</t>
  </si>
  <si>
    <t>TODO</t>
  </si>
  <si>
    <t>#</t>
  </si>
  <si>
    <t>DE SOLICITUD</t>
  </si>
  <si>
    <t>VENCIDOS</t>
  </si>
  <si>
    <t>CONCATENAR</t>
  </si>
  <si>
    <t>CHECKLIST</t>
  </si>
  <si>
    <t>71DD06B020030280</t>
  </si>
  <si>
    <t>35DD06B020021046</t>
  </si>
  <si>
    <t>35DD06B020021145</t>
  </si>
  <si>
    <t>SECRETARIA DE AGRICULTURA Y DESARROLLO RURAL</t>
  </si>
  <si>
    <t>R2D2</t>
  </si>
  <si>
    <t>SIN REPETIR</t>
  </si>
  <si>
    <t>INDICE ALFABETICO</t>
  </si>
  <si>
    <t>A</t>
  </si>
  <si>
    <t>B</t>
  </si>
  <si>
    <t>C</t>
  </si>
  <si>
    <t>D</t>
  </si>
  <si>
    <t>E</t>
  </si>
  <si>
    <t>G</t>
  </si>
  <si>
    <t>H</t>
  </si>
  <si>
    <t>I</t>
  </si>
  <si>
    <t>J</t>
  </si>
  <si>
    <t>K</t>
  </si>
  <si>
    <t>L</t>
  </si>
  <si>
    <t>N</t>
  </si>
  <si>
    <t>O</t>
  </si>
  <si>
    <t>P</t>
  </si>
  <si>
    <t>Q</t>
  </si>
  <si>
    <t>R</t>
  </si>
  <si>
    <t>S</t>
  </si>
  <si>
    <t>T</t>
  </si>
  <si>
    <t>U</t>
  </si>
  <si>
    <t>V</t>
  </si>
  <si>
    <t>W</t>
  </si>
  <si>
    <t>X</t>
  </si>
  <si>
    <t>Y</t>
  </si>
  <si>
    <t>Z</t>
  </si>
  <si>
    <t>Ñ</t>
  </si>
  <si>
    <t>INDICE</t>
  </si>
  <si>
    <t>FILTRO CARPETA</t>
  </si>
  <si>
    <t>35DD06B020021905</t>
  </si>
  <si>
    <t>FIRMA</t>
  </si>
  <si>
    <t>35DD06B020020565</t>
  </si>
  <si>
    <t>35DD06B020021225</t>
  </si>
  <si>
    <t>35DD06B020010405</t>
  </si>
  <si>
    <t>76DD06B020040150</t>
  </si>
  <si>
    <t>61DD06B020530510</t>
  </si>
  <si>
    <t>61DD06B020530500</t>
  </si>
  <si>
    <t>35DD06B020020965</t>
  </si>
  <si>
    <t>35DD06B020010451</t>
  </si>
  <si>
    <t>GANADERIA 21 DE ENERO SA DE CV</t>
  </si>
  <si>
    <t>61DD06B020540310</t>
  </si>
  <si>
    <t>61DD06B020540300</t>
  </si>
  <si>
    <t>GOMEZ DEL CAMPO HERRAN IGNACIO</t>
  </si>
  <si>
    <t>04DD06B021500380</t>
  </si>
  <si>
    <t>61DD06B020540490</t>
  </si>
  <si>
    <t>16DD06B020020830</t>
  </si>
  <si>
    <t>71DD06B020030245</t>
  </si>
  <si>
    <t>MARTINEZ MONTEMAYOR LUIS LAURO</t>
  </si>
  <si>
    <t>35DD06B020030620</t>
  </si>
  <si>
    <t>10DD06A071002360</t>
  </si>
  <si>
    <t/>
  </si>
  <si>
    <t>76DD06B020040300</t>
  </si>
  <si>
    <t>76DD06B020040240</t>
  </si>
  <si>
    <t>76DD06B020040310</t>
  </si>
  <si>
    <t>76DD06B020040270</t>
  </si>
  <si>
    <t>66DD06B020400561</t>
  </si>
  <si>
    <t>61DD06B020530565</t>
  </si>
  <si>
    <t>66DD06B020400571</t>
  </si>
  <si>
    <t>61DD06B020540010</t>
  </si>
  <si>
    <t>66DD06B020400635</t>
  </si>
  <si>
    <t>76DD06B020040171</t>
  </si>
  <si>
    <t>71DD06B020030330</t>
  </si>
  <si>
    <t>ACTA CONSTITUTIVA</t>
  </si>
  <si>
    <t>35DD06B020010125</t>
  </si>
  <si>
    <t>16DD06B020020910</t>
  </si>
  <si>
    <t>PROGRAMA ESPECIAL PARA EL CAMPO EN MATERIA DE ENERGIA ELECTRICA DE USO AGRICOLA</t>
  </si>
  <si>
    <t>PRODUCTOR:</t>
  </si>
  <si>
    <t>CUOTA ENERGETICA</t>
  </si>
  <si>
    <t>PEUA</t>
  </si>
  <si>
    <t>rpu</t>
  </si>
  <si>
    <t>16DD06B020020690</t>
  </si>
  <si>
    <t>TELEFONO</t>
  </si>
  <si>
    <t>LATITUD</t>
  </si>
  <si>
    <t>LONGITUD</t>
  </si>
  <si>
    <t>ACTA CONNST</t>
  </si>
  <si>
    <t>76DD06B020040340</t>
  </si>
  <si>
    <t>enero</t>
  </si>
  <si>
    <t>febrero</t>
  </si>
  <si>
    <t>marzo</t>
  </si>
  <si>
    <t>abril</t>
  </si>
  <si>
    <t>mayo</t>
  </si>
  <si>
    <t>junio</t>
  </si>
  <si>
    <t>julio</t>
  </si>
  <si>
    <t>agosto</t>
  </si>
  <si>
    <t>octubre</t>
  </si>
  <si>
    <t>septiembre</t>
  </si>
  <si>
    <t>noviembre</t>
  </si>
  <si>
    <t>diciembre</t>
  </si>
  <si>
    <t>DIRECCION</t>
  </si>
  <si>
    <t>19DD06B021100350</t>
  </si>
  <si>
    <t>jesus ancer chalita</t>
  </si>
  <si>
    <t>jesus ancer</t>
  </si>
  <si>
    <t>toro pinto?</t>
  </si>
  <si>
    <t>12DD06B020101720</t>
  </si>
  <si>
    <t>61DD06B020540140</t>
  </si>
  <si>
    <t>76DD06B020050390</t>
  </si>
  <si>
    <t>76DD06B020050380</t>
  </si>
  <si>
    <t>76DD06B020050060</t>
  </si>
  <si>
    <t>76DD06B020020080</t>
  </si>
  <si>
    <t>76DD06B020020060</t>
  </si>
  <si>
    <t>35DD06B020010115</t>
  </si>
  <si>
    <t>66DD06B020500100</t>
  </si>
  <si>
    <t>76DD06B020050400</t>
  </si>
  <si>
    <t>39DD06B021000510</t>
  </si>
  <si>
    <t>16DD06B020021070</t>
  </si>
  <si>
    <t>16DD06B020040810</t>
  </si>
  <si>
    <t>61DD06B020540200</t>
  </si>
  <si>
    <t>16DD06B020020700</t>
  </si>
  <si>
    <t>04DD06B021400255</t>
  </si>
  <si>
    <t>61DD06B020540190</t>
  </si>
  <si>
    <t>71DD06B020030450</t>
  </si>
  <si>
    <t>33DD06B022001560</t>
  </si>
  <si>
    <t>61DD06B020550305</t>
  </si>
  <si>
    <t>76DD06B020050410</t>
  </si>
  <si>
    <t>61DD06B020540120</t>
  </si>
  <si>
    <t>61DD06B020540110</t>
  </si>
  <si>
    <t>22DD06B160321565</t>
  </si>
  <si>
    <t>61DD06B020550300</t>
  </si>
  <si>
    <t>35DD06B020010120</t>
  </si>
  <si>
    <t>61DD06B020530060</t>
  </si>
  <si>
    <t>61DD06B020550030</t>
  </si>
  <si>
    <t>61DD06B020540220</t>
  </si>
  <si>
    <t>23DD06B021400610</t>
  </si>
  <si>
    <t>76DD06B020050230</t>
  </si>
  <si>
    <t>76DD06B020020490</t>
  </si>
  <si>
    <t>21DD06B020091920</t>
  </si>
  <si>
    <t>66DD06B020400430</t>
  </si>
  <si>
    <t>61DD06B020540210</t>
  </si>
  <si>
    <t>76DD06B020020520</t>
  </si>
  <si>
    <t>12DD06B020091350</t>
  </si>
  <si>
    <t>76DD06B020040080</t>
  </si>
  <si>
    <t>76DD06B020020260</t>
  </si>
  <si>
    <t>76DD06B020050180</t>
  </si>
  <si>
    <t>66DD06B020500200</t>
  </si>
  <si>
    <t>76DD06B020050270</t>
  </si>
  <si>
    <t>76DD06B020050280</t>
  </si>
  <si>
    <t>35DD06A021001055</t>
  </si>
  <si>
    <t>76DD06B020040100</t>
  </si>
  <si>
    <t>71DD06B020030240</t>
  </si>
  <si>
    <t>71DD06B020030260</t>
  </si>
  <si>
    <t>76DD06B020020470</t>
  </si>
  <si>
    <t>66DD06B020400610</t>
  </si>
  <si>
    <t>66DD06B020400480</t>
  </si>
  <si>
    <t>66DD06B020400470</t>
  </si>
  <si>
    <t>76DD06B020020280</t>
  </si>
  <si>
    <t>76DD06B020020290</t>
  </si>
  <si>
    <t>76DD06B020020270</t>
  </si>
  <si>
    <t>61DD06B020540150</t>
  </si>
  <si>
    <t>76DD06B020050340</t>
  </si>
  <si>
    <t>66DD06B020400130</t>
  </si>
  <si>
    <t>61DD06B020540020</t>
  </si>
  <si>
    <t>61DD06B020540180</t>
  </si>
  <si>
    <t>16DD06B020040250</t>
  </si>
  <si>
    <t>61DD06B020550310</t>
  </si>
  <si>
    <t>76DD06B020040260</t>
  </si>
  <si>
    <t>16DD06B020040070</t>
  </si>
  <si>
    <t>66DD06B020500290</t>
  </si>
  <si>
    <t>66DD06B020500310</t>
  </si>
  <si>
    <t>66DD06B020500340</t>
  </si>
  <si>
    <t>66DD06B020500300</t>
  </si>
  <si>
    <t>35DD06B020021565</t>
  </si>
  <si>
    <t>16DD06B020020440</t>
  </si>
  <si>
    <t>76DD06B020020530</t>
  </si>
  <si>
    <t>16DD06B020040660</t>
  </si>
  <si>
    <t>04DD06B021400120</t>
  </si>
  <si>
    <t>35DD06B020040890</t>
  </si>
  <si>
    <t>76DD06B020050350</t>
  </si>
  <si>
    <t>16DD06B020040360</t>
  </si>
  <si>
    <t>16DD06B020040430</t>
  </si>
  <si>
    <t>16DD06B020040410</t>
  </si>
  <si>
    <t>16DD06B020040320</t>
  </si>
  <si>
    <t>04DD06B021500425</t>
  </si>
  <si>
    <t>04DD06B021500420</t>
  </si>
  <si>
    <t>33DD06B022000600</t>
  </si>
  <si>
    <t>76DD06B020050140</t>
  </si>
  <si>
    <t>66DD06B020400440</t>
  </si>
  <si>
    <t>35DD06B020010337</t>
  </si>
  <si>
    <t>16DD06B020040910</t>
  </si>
  <si>
    <t>16DD06B020040420</t>
  </si>
  <si>
    <t>21DD06B020033140</t>
  </si>
  <si>
    <t>35DD06B020040850</t>
  </si>
  <si>
    <t>61DD06B020550020</t>
  </si>
  <si>
    <t>61DD06B020550320</t>
  </si>
  <si>
    <t>04DD06B021400540</t>
  </si>
  <si>
    <t>04DD06B021400545</t>
  </si>
  <si>
    <t>35DD06B020021730</t>
  </si>
  <si>
    <t>16DD06B020021060</t>
  </si>
  <si>
    <t>16DD06B020040840</t>
  </si>
  <si>
    <t>16DD06B020020730</t>
  </si>
  <si>
    <t>16DD06B020020820</t>
  </si>
  <si>
    <t>76DD06B020040190</t>
  </si>
  <si>
    <t>71DD06B020030625</t>
  </si>
  <si>
    <t>61DD06B020550295</t>
  </si>
  <si>
    <t>76DD06B020020450</t>
  </si>
  <si>
    <t>16DD06B020040470</t>
  </si>
  <si>
    <t>61DD06B020550015</t>
  </si>
  <si>
    <t>66DD06B020400410</t>
  </si>
  <si>
    <t>61DD06B020550010</t>
  </si>
  <si>
    <t>61DD06B020530690</t>
  </si>
  <si>
    <t>76DD06B020050240</t>
  </si>
  <si>
    <t>15DD06B022102700</t>
  </si>
  <si>
    <t>35DD06B020021146</t>
  </si>
  <si>
    <t>16DD06B020040620</t>
  </si>
  <si>
    <t>35DD06B020020622</t>
  </si>
  <si>
    <t>76DD06B020020210</t>
  </si>
  <si>
    <t>39DD06B022001930</t>
  </si>
  <si>
    <t>16DD06B020040040</t>
  </si>
  <si>
    <t>15DD06B022001390</t>
  </si>
  <si>
    <t>61DD06B020540040</t>
  </si>
  <si>
    <t>35DD06A021001060</t>
  </si>
  <si>
    <t>76DD06B020040320</t>
  </si>
  <si>
    <t>28DD06B020021450</t>
  </si>
  <si>
    <t>39DD06B022002330</t>
  </si>
  <si>
    <t>16DD06B020040800</t>
  </si>
  <si>
    <t>16DD06B020020360</t>
  </si>
  <si>
    <t>61DD06B020540280</t>
  </si>
  <si>
    <t>12DD06B020101680</t>
  </si>
  <si>
    <t>61DD06B020530360</t>
  </si>
  <si>
    <t>16DD06B020021030</t>
  </si>
  <si>
    <t>76DD06B020020420</t>
  </si>
  <si>
    <t>76DD06B020020440</t>
  </si>
  <si>
    <t>61DD06B020530055</t>
  </si>
  <si>
    <t>61DD06B020540340</t>
  </si>
  <si>
    <t>35DD06B020030800</t>
  </si>
  <si>
    <t>61DD06B020540100</t>
  </si>
  <si>
    <t>16DD06B020020490</t>
  </si>
  <si>
    <t>76DD06B020020240</t>
  </si>
  <si>
    <t>76DD06B020020050</t>
  </si>
  <si>
    <t>04DD06B021400195</t>
  </si>
  <si>
    <t>07DD06B020091180</t>
  </si>
  <si>
    <t>04DD06B021400580</t>
  </si>
  <si>
    <t>22DD06B160322505</t>
  </si>
  <si>
    <t>35DD06B020010365</t>
  </si>
  <si>
    <t>76DD06B020020320</t>
  </si>
  <si>
    <t>16DD06B020040860</t>
  </si>
  <si>
    <t>76DD06B020040230</t>
  </si>
  <si>
    <t>61DD06B020540320</t>
  </si>
  <si>
    <t>16DD06B020020460</t>
  </si>
  <si>
    <t>76DD06B020020410</t>
  </si>
  <si>
    <t>35DD06B020021765</t>
  </si>
  <si>
    <t>71DD06B020030231</t>
  </si>
  <si>
    <t>66DD06B020400490</t>
  </si>
  <si>
    <t>66DD06B020400460</t>
  </si>
  <si>
    <t>76DD06B020040220</t>
  </si>
  <si>
    <t>76DD06B020050250</t>
  </si>
  <si>
    <t>76DD06B020050260</t>
  </si>
  <si>
    <t>61DD06B020540130</t>
  </si>
  <si>
    <t>16DD06B020020740</t>
  </si>
  <si>
    <t>16DD06B020020780</t>
  </si>
  <si>
    <t>16DD06B020021090</t>
  </si>
  <si>
    <t>35DD06B020030840</t>
  </si>
  <si>
    <t>76DD06B020050370</t>
  </si>
  <si>
    <t>66DD06B020400445</t>
  </si>
  <si>
    <t>61DD06B020550035</t>
  </si>
  <si>
    <t>16DD06B020021170</t>
  </si>
  <si>
    <t>16DD06B020021150</t>
  </si>
  <si>
    <t>04DD06B021500180</t>
  </si>
  <si>
    <t>15DD06B022100950</t>
  </si>
  <si>
    <t>66DD06B020500320</t>
  </si>
  <si>
    <t>39DD06B022000040</t>
  </si>
  <si>
    <t>71DD06B020040060</t>
  </si>
  <si>
    <t>66DD06B020500370</t>
  </si>
  <si>
    <t>16DD06B020040750</t>
  </si>
  <si>
    <t>15DD06B022001530</t>
  </si>
  <si>
    <t>71DD06B020040010</t>
  </si>
  <si>
    <t>71DD06B020040290</t>
  </si>
  <si>
    <t>61DD06B020550275</t>
  </si>
  <si>
    <t>16DD06B020021140</t>
  </si>
  <si>
    <t>16DD06B020020760</t>
  </si>
  <si>
    <t>76DD06B020020310</t>
  </si>
  <si>
    <t>76DD06B020020350</t>
  </si>
  <si>
    <t>33DD06B020084100</t>
  </si>
  <si>
    <t>16DD06B020020670</t>
  </si>
  <si>
    <t>16DD06B020020400</t>
  </si>
  <si>
    <t>16DD06B020020580</t>
  </si>
  <si>
    <t>35DD06B020021865</t>
  </si>
  <si>
    <t>35DD06B020031100</t>
  </si>
  <si>
    <t>66DD06B020600870</t>
  </si>
  <si>
    <t>16DD06B020020750</t>
  </si>
  <si>
    <t>61DD06B020540050</t>
  </si>
  <si>
    <t>61DD06B020540060</t>
  </si>
  <si>
    <t>12DD06B020101640</t>
  </si>
  <si>
    <t>16DD06B020020890</t>
  </si>
  <si>
    <t>04DD06B021500445</t>
  </si>
  <si>
    <t>61DD06B020540080</t>
  </si>
  <si>
    <t>71DD06B020030626</t>
  </si>
  <si>
    <t>17DD06B020022010</t>
  </si>
  <si>
    <t>35DD06B020031120</t>
  </si>
  <si>
    <t>61DD06B020540360</t>
  </si>
  <si>
    <t>71DD06B020040360</t>
  </si>
  <si>
    <t>61DD06B020530095</t>
  </si>
  <si>
    <t>61DD06B020550341</t>
  </si>
  <si>
    <t>61DD06B020540070</t>
  </si>
  <si>
    <t>12DD06B020102560</t>
  </si>
  <si>
    <t>39DD06B022000880</t>
  </si>
  <si>
    <t>71DD06B020040300</t>
  </si>
  <si>
    <t>04DD06B021400555</t>
  </si>
  <si>
    <t>76DD06B020040130</t>
  </si>
  <si>
    <t>12DD06B020102390</t>
  </si>
  <si>
    <t>61DD06B020530750</t>
  </si>
  <si>
    <t>61DD06B020540240</t>
  </si>
  <si>
    <t>39DD06B022002370</t>
  </si>
  <si>
    <t>76DD06B020050360</t>
  </si>
  <si>
    <t>28DD06B020022660</t>
  </si>
  <si>
    <t>66DD06B020400351</t>
  </si>
  <si>
    <t>61DD06B020540230</t>
  </si>
  <si>
    <t>04DD06B021400565</t>
  </si>
  <si>
    <t>61DD06B020550105</t>
  </si>
  <si>
    <t>28DD06B020022680</t>
  </si>
  <si>
    <t>76DD06B020020220</t>
  </si>
  <si>
    <t>61DD06B020540250</t>
  </si>
  <si>
    <t>61DD06B020540270</t>
  </si>
  <si>
    <t>71DD06B020030335</t>
  </si>
  <si>
    <t>76DD06B020020250</t>
  </si>
  <si>
    <t>66DD06B020500081</t>
  </si>
  <si>
    <t>22DD06B450281520</t>
  </si>
  <si>
    <t>29DD06D011003130</t>
  </si>
  <si>
    <t>66DD06D420090700</t>
  </si>
  <si>
    <t>66DD06D420090710</t>
  </si>
  <si>
    <t>61DD06A095500230</t>
  </si>
  <si>
    <t>39DD06A091102121</t>
  </si>
  <si>
    <t>24DD06A091000470</t>
  </si>
  <si>
    <t>24DD06A091100230</t>
  </si>
  <si>
    <t>61DD06A091002505</t>
  </si>
  <si>
    <t>24DD06A091100250</t>
  </si>
  <si>
    <t>20DD06A073001993</t>
  </si>
  <si>
    <t>61DD06A092004850</t>
  </si>
  <si>
    <t>66DD06D420090690</t>
  </si>
  <si>
    <t>No. CUENTA</t>
  </si>
  <si>
    <t>POBLACION</t>
  </si>
  <si>
    <t>TARIFA</t>
  </si>
  <si>
    <t>35DD06B020021306</t>
  </si>
  <si>
    <t xml:space="preserve">HUERTA SANTA ROSA SN          </t>
  </si>
  <si>
    <t xml:space="preserve">LINARES                       </t>
  </si>
  <si>
    <t>9C</t>
  </si>
  <si>
    <t>66DD06B020500217</t>
  </si>
  <si>
    <t xml:space="preserve">EJ LA CRUZ S/N                </t>
  </si>
  <si>
    <t>23DD06B021500251</t>
  </si>
  <si>
    <t xml:space="preserve">ALANIS A RICARDO              </t>
  </si>
  <si>
    <t xml:space="preserve">RANCHO TRES HERMANOS .        </t>
  </si>
  <si>
    <t>61DD06B020550070</t>
  </si>
  <si>
    <t xml:space="preserve">ALEJANDRO DIAZ ALFREDO        </t>
  </si>
  <si>
    <t xml:space="preserve">A ESP GAS ECONOMICO S/N       </t>
  </si>
  <si>
    <t>61DD06B020550080</t>
  </si>
  <si>
    <t xml:space="preserve">ENT GAS EECONOMICO S/N        </t>
  </si>
  <si>
    <t>61DD06B020550065</t>
  </si>
  <si>
    <t xml:space="preserve">ALEJANDRO MARTINEZ JESUS      </t>
  </si>
  <si>
    <t xml:space="preserve">EJ E ZAPATA                   </t>
  </si>
  <si>
    <t>61DD06B020550075</t>
  </si>
  <si>
    <t xml:space="preserve">ALEJANDRO MARTINEZ PEDRO      </t>
  </si>
  <si>
    <t>76DD06B020040183</t>
  </si>
  <si>
    <t>ARMENDARIZ NAVARRO GILBERTO IS</t>
  </si>
  <si>
    <t xml:space="preserve">CAM A CERRO PRIETO SN         </t>
  </si>
  <si>
    <t>16DD06B020021160</t>
  </si>
  <si>
    <t xml:space="preserve">AZCUNAGA RODARTE FERNANDO     </t>
  </si>
  <si>
    <t xml:space="preserve">HUERTA EL RETIRO S/N          </t>
  </si>
  <si>
    <t>61DD06B020550040</t>
  </si>
  <si>
    <t xml:space="preserve">HTA EL RETIRO C A HH KM 160   </t>
  </si>
  <si>
    <t>66DD06B020400070</t>
  </si>
  <si>
    <t xml:space="preserve">BARREDA ALANIS OSCAR DR       </t>
  </si>
  <si>
    <t>LIBR. MTY VICT Y AVE 2 CULTURA</t>
  </si>
  <si>
    <t>66DD06B020400350</t>
  </si>
  <si>
    <t xml:space="preserve">BENITEZ DE LA G JAVIE         </t>
  </si>
  <si>
    <t xml:space="preserve">HTA LA CANALENA TEL 2 32 21   </t>
  </si>
  <si>
    <t>35DD06B020040920</t>
  </si>
  <si>
    <t xml:space="preserve">CANTU A DE BARREDA MA GPE     </t>
  </si>
  <si>
    <t xml:space="preserve">RANCHO EL RODEO FTE TIRO      </t>
  </si>
  <si>
    <t>04DD06B021400585</t>
  </si>
  <si>
    <t xml:space="preserve">CUEVA ZAMBRANO ROBERTO        </t>
  </si>
  <si>
    <t xml:space="preserve">CARR NACL KM 172 LA LAJA      </t>
  </si>
  <si>
    <t>9A</t>
  </si>
  <si>
    <t>35DD06B020040400</t>
  </si>
  <si>
    <t xml:space="preserve">DE LA GARZA GTZ. RAFAEL       </t>
  </si>
  <si>
    <t xml:space="preserve">HUERTA SANTA MARTHA           </t>
  </si>
  <si>
    <t xml:space="preserve">DE LA GARZA GUTIERREZ SERGIO  </t>
  </si>
  <si>
    <t xml:space="preserve">HUERTA LAS BORREGAS S/N       </t>
  </si>
  <si>
    <t>71DD06B020030621</t>
  </si>
  <si>
    <t xml:space="preserve">DIAZ RIVERA R ALBERTO         </t>
  </si>
  <si>
    <t xml:space="preserve">RANCHO EL PITORREAL           </t>
  </si>
  <si>
    <t xml:space="preserve">EL MANZANO DE ARTEAGA S.P.R.  </t>
  </si>
  <si>
    <t xml:space="preserve">HTA LAS CANANEAS CAM EL PINTO </t>
  </si>
  <si>
    <t>04DD06B021500370</t>
  </si>
  <si>
    <t>EL MANZANO DE ARTEAGA SPR D RL</t>
  </si>
  <si>
    <t>35DD06B020010275</t>
  </si>
  <si>
    <t xml:space="preserve">ELIZONDO S RICARDO J          </t>
  </si>
  <si>
    <t xml:space="preserve">QUINTA LORETO                 </t>
  </si>
  <si>
    <t>71DD06B020030361</t>
  </si>
  <si>
    <t xml:space="preserve">FLORES BETANCOURT RAMIRO      </t>
  </si>
  <si>
    <t xml:space="preserve">RANCHO CHUPADEROS             </t>
  </si>
  <si>
    <t>61DD06B020540290</t>
  </si>
  <si>
    <t xml:space="preserve">FLORES FLORES RUBEN DE JESUS  </t>
  </si>
  <si>
    <t xml:space="preserve">CAMINO AL TRONCON S/N         </t>
  </si>
  <si>
    <t>61DD06B020540520</t>
  </si>
  <si>
    <t xml:space="preserve">GARCIA GARZA ISIDORO          </t>
  </si>
  <si>
    <t xml:space="preserve">EJ EL PINTO SN                </t>
  </si>
  <si>
    <t>04DD06B021400515</t>
  </si>
  <si>
    <t xml:space="preserve">GARCIA GARZA REYNALDO         </t>
  </si>
  <si>
    <t>LA LAJA A 5 CUADRAS DEL KINDER</t>
  </si>
  <si>
    <t>76DD06B020040184</t>
  </si>
  <si>
    <t xml:space="preserve">GARCIA HERNANDEZ FELIPE       </t>
  </si>
  <si>
    <t xml:space="preserve">HUERTA GUADALUPE SN           </t>
  </si>
  <si>
    <t>61DD06B020540350</t>
  </si>
  <si>
    <t xml:space="preserve">GARCIA HERNANDEZ JORGE LUIS   </t>
  </si>
  <si>
    <t xml:space="preserve">HUERTA EL REFUGIO SN          </t>
  </si>
  <si>
    <t>76DD06B020040231</t>
  </si>
  <si>
    <t xml:space="preserve">GARCIA MONTEMAYOR PATRICIA    </t>
  </si>
  <si>
    <t xml:space="preserve">CARR AL CARMEN KM 8 S/N       </t>
  </si>
  <si>
    <t>35DD06B020010020</t>
  </si>
  <si>
    <t xml:space="preserve">GARZA C ALFREDO               </t>
  </si>
  <si>
    <t xml:space="preserve">LAS CAROLINAS A LA CONCHA     </t>
  </si>
  <si>
    <t>35DD06B020031000</t>
  </si>
  <si>
    <t xml:space="preserve">GARZA ELIZONDO MARCO R        </t>
  </si>
  <si>
    <t xml:space="preserve">CARR SAN ISIDRO KM 5.5        </t>
  </si>
  <si>
    <t>17DD06B020020590</t>
  </si>
  <si>
    <t xml:space="preserve">GARZA ELIZONDO RUBEN          </t>
  </si>
  <si>
    <t>RANCHO LAS BRISAS KM17.5 CP.00</t>
  </si>
  <si>
    <t>76DD06B020020040</t>
  </si>
  <si>
    <t xml:space="preserve">GARZA GARCIA JOSE             </t>
  </si>
  <si>
    <t xml:space="preserve">PREDIO 17 DE AGOSTO           </t>
  </si>
  <si>
    <t>76DD06B020050430</t>
  </si>
  <si>
    <t xml:space="preserve">GARZA GUTIERREZ JAIME DE LA   </t>
  </si>
  <si>
    <t xml:space="preserve">CAM A VAQUERIAS               </t>
  </si>
  <si>
    <t>61DD06B020530365</t>
  </si>
  <si>
    <t xml:space="preserve">GAUNA TREVINO JOSE GUADALUPE  </t>
  </si>
  <si>
    <t xml:space="preserve">RANCHO SAN JOSE DE LOS ALAMOS </t>
  </si>
  <si>
    <t>61DD06B020540030</t>
  </si>
  <si>
    <t xml:space="preserve">GOMEZ DEL C IGNACIO           </t>
  </si>
  <si>
    <t xml:space="preserve">CAM AL PANALITO RCHO COLMENAS </t>
  </si>
  <si>
    <t>04DD06B021400145</t>
  </si>
  <si>
    <t xml:space="preserve">GOMEZ DEL CAMPO IGNACIO ING   </t>
  </si>
  <si>
    <t xml:space="preserve">HTA LAS COLMENAS CAM PANALITO </t>
  </si>
  <si>
    <t>76DD06B020050100</t>
  </si>
  <si>
    <t xml:space="preserve">GONZALEZ ANDRADE JESUS G      </t>
  </si>
  <si>
    <t xml:space="preserve">RANCHO NOCHE BUENA            </t>
  </si>
  <si>
    <t>76DD06B020040182</t>
  </si>
  <si>
    <t xml:space="preserve">GONZALEZ BARRERA RAMIRO       </t>
  </si>
  <si>
    <t xml:space="preserve">CAM A HDA GPE SN              </t>
  </si>
  <si>
    <t xml:space="preserve">GONZALEZ CASTILLO LUCIA       </t>
  </si>
  <si>
    <t xml:space="preserve">RANCHO SAN FRANCISCO          </t>
  </si>
  <si>
    <t>76DD06B020040191</t>
  </si>
  <si>
    <t xml:space="preserve">GONZALEZ PEQUENO GERARDO      </t>
  </si>
  <si>
    <t xml:space="preserve">CAMINO A CERRO PRIETO SN      </t>
  </si>
  <si>
    <t>76DD06B020040192</t>
  </si>
  <si>
    <t>33DD06B020085140</t>
  </si>
  <si>
    <t xml:space="preserve">GUTIERREZ GONZALEZ JORGE LUIS </t>
  </si>
  <si>
    <t xml:space="preserve">ANDADOR NUM 2 KM 0.5 SN       </t>
  </si>
  <si>
    <t>35DD06B020010485</t>
  </si>
  <si>
    <t xml:space="preserve">HACIENDA ALTA VISTA S.A.      </t>
  </si>
  <si>
    <t xml:space="preserve">HDA ALTA VISTA HUERTA 1       </t>
  </si>
  <si>
    <t>71DD06B020030269</t>
  </si>
  <si>
    <t xml:space="preserve">HANDAL DABDOUB JORGE ANTONIO  </t>
  </si>
  <si>
    <t xml:space="preserve">CARR LINARES-EL CARMEN KM 13  </t>
  </si>
  <si>
    <t>61DD06B020540440</t>
  </si>
  <si>
    <t xml:space="preserve">HERNANDEZ CAMPOS ANDRES       </t>
  </si>
  <si>
    <t xml:space="preserve">RANCHO EL PAJUELO .           </t>
  </si>
  <si>
    <t>16DD06B020021230</t>
  </si>
  <si>
    <t xml:space="preserve">HERNANDEZ CARDENAS JESUS O    </t>
  </si>
  <si>
    <t xml:space="preserve">ESPALDAS ESC TECNICA          </t>
  </si>
  <si>
    <t>37DD06B021701470</t>
  </si>
  <si>
    <t>HERNANDEZ SANCHEZ OSCAR FERNAN</t>
  </si>
  <si>
    <t xml:space="preserve">CARR A VICTORIA SN CP.67790   </t>
  </si>
  <si>
    <t>35DD06B020021065</t>
  </si>
  <si>
    <t xml:space="preserve">HUERTA LA PARRITA             </t>
  </si>
  <si>
    <t xml:space="preserve">CARR A LA ESC KM 2            </t>
  </si>
  <si>
    <t>35DD06B020041710</t>
  </si>
  <si>
    <t>INMOBILIARIA EL CIERVO SA DE C</t>
  </si>
  <si>
    <t xml:space="preserve">RANCHO EL INDIO               </t>
  </si>
  <si>
    <t>35DD06B020041700</t>
  </si>
  <si>
    <t xml:space="preserve">INMOBILIARIA EL CIERVO SADECV </t>
  </si>
  <si>
    <t xml:space="preserve">RANCHO EL INDIO SN CP.00000   </t>
  </si>
  <si>
    <t>35DD06B020020378</t>
  </si>
  <si>
    <t xml:space="preserve">JUAREZ MARIN EVENCIO HECTOR   </t>
  </si>
  <si>
    <t>CAM A SUB LAJAS KM 3.5 CP.0000</t>
  </si>
  <si>
    <t>35DD06B020020379</t>
  </si>
  <si>
    <t>71DD06B020030268</t>
  </si>
  <si>
    <t xml:space="preserve">LEAL DEL BOSQUE MA ESTHER     </t>
  </si>
  <si>
    <t>35DD06B020010247</t>
  </si>
  <si>
    <t xml:space="preserve">LOPEZ DIAZ RAMIRO             </t>
  </si>
  <si>
    <t>CARR A GALEANA KM 9.5 CP.67770</t>
  </si>
  <si>
    <t>35DD06B020010510</t>
  </si>
  <si>
    <t xml:space="preserve">LOPEZ GAUNA LEONIDES          </t>
  </si>
  <si>
    <t xml:space="preserve">RANCHO LOS LEONES             </t>
  </si>
  <si>
    <t>16DD06B020040500</t>
  </si>
  <si>
    <t xml:space="preserve">LOYA PRIETO JOSE              </t>
  </si>
  <si>
    <t xml:space="preserve">GRANJA M OFELIA PAS BADO      </t>
  </si>
  <si>
    <t>61DD06B020540380</t>
  </si>
  <si>
    <t xml:space="preserve">LOZANO JAUREGUI JESUS JAIME   </t>
  </si>
  <si>
    <t xml:space="preserve">RANCHO EL CONSUELO ENT        </t>
  </si>
  <si>
    <t>21DD06B020032530</t>
  </si>
  <si>
    <t xml:space="preserve">LUNA GUERRERO GABRIELA JANETH </t>
  </si>
  <si>
    <t xml:space="preserve">EJ LA ESCONDIDA SN            </t>
  </si>
  <si>
    <t>66DD06B020600860</t>
  </si>
  <si>
    <t xml:space="preserve">LUNA PALACIOS ROMAN           </t>
  </si>
  <si>
    <t>HUERTAS LAS MANDARINAS SN CP.0</t>
  </si>
  <si>
    <t>04DD06B021400550</t>
  </si>
  <si>
    <t xml:space="preserve">MARTINEZ CARRANZA ELIAS       </t>
  </si>
  <si>
    <t xml:space="preserve">CARR NAC KM 171 ORILLA CARR   </t>
  </si>
  <si>
    <t>76DD06B020020390</t>
  </si>
  <si>
    <t xml:space="preserve">MARTINEZ M LUIS L             </t>
  </si>
  <si>
    <t xml:space="preserve">CARR VICT KM 138              </t>
  </si>
  <si>
    <t>76DD06B020020380</t>
  </si>
  <si>
    <t xml:space="preserve">MARTINEZ M LUIS L ING         </t>
  </si>
  <si>
    <t xml:space="preserve">CARR A VICT KM 138            </t>
  </si>
  <si>
    <t xml:space="preserve">MARTINEZ M OCTAVIANO          </t>
  </si>
  <si>
    <t xml:space="preserve">HTA EL BARRANCO S/N           </t>
  </si>
  <si>
    <t>61DD06B020540260</t>
  </si>
  <si>
    <t xml:space="preserve">RANCHO LOS SABINOS            </t>
  </si>
  <si>
    <t>61DD06B020530670</t>
  </si>
  <si>
    <t xml:space="preserve">MARTINEZ P GUSTAVO            </t>
  </si>
  <si>
    <t xml:space="preserve">CAM A LA VIBORA KM 3          </t>
  </si>
  <si>
    <t>76DD06B020040210</t>
  </si>
  <si>
    <t xml:space="preserve">MATA TIJERINA HELIO DAVID     </t>
  </si>
  <si>
    <t>RANCHO SAN ANGEL  EJ GUADALUPE</t>
  </si>
  <si>
    <t xml:space="preserve">MONTEMAYOR R RAMIRO           </t>
  </si>
  <si>
    <t>GENERAL TERAN 1410 HUALAHUISES</t>
  </si>
  <si>
    <t>61DD06B020550270</t>
  </si>
  <si>
    <t xml:space="preserve">PADILLA Q JORGE P             </t>
  </si>
  <si>
    <t xml:space="preserve">800 M PEMEX KM 1 EJ EMILI .   </t>
  </si>
  <si>
    <t>66DD06B020500216</t>
  </si>
  <si>
    <t xml:space="preserve">PLATAS SAUCEDA RAMIRO         </t>
  </si>
  <si>
    <t>35DD06B020010395</t>
  </si>
  <si>
    <t xml:space="preserve">QUIROZ SALAZAR ABELARDO       </t>
  </si>
  <si>
    <t xml:space="preserve">CARR A BACHIMBA KM 1.8        </t>
  </si>
  <si>
    <t>35DD06B020040430</t>
  </si>
  <si>
    <t xml:space="preserve">RAFAEL DE LA GARZA            </t>
  </si>
  <si>
    <t xml:space="preserve">RANCHO 10 HERMANOS            </t>
  </si>
  <si>
    <t>33DD06B021001050</t>
  </si>
  <si>
    <t xml:space="preserve">RAMOS GOMEZ JESUS             </t>
  </si>
  <si>
    <t xml:space="preserve">EJIDO EL DIEZ SN              </t>
  </si>
  <si>
    <t>33DD06B021001110</t>
  </si>
  <si>
    <t xml:space="preserve">CAMINO A EJ LAS BARRETAS  SN  </t>
  </si>
  <si>
    <t>17DD06B020012530</t>
  </si>
  <si>
    <t xml:space="preserve">REYES GALLEGOS JACINTO        </t>
  </si>
  <si>
    <t xml:space="preserve">CARR NACIONAL A SAN ROBER SN  </t>
  </si>
  <si>
    <t>66DD06B020500375</t>
  </si>
  <si>
    <t>CARR LINARES SAN ROBERTO  SN 5</t>
  </si>
  <si>
    <t>35DD06B020030780</t>
  </si>
  <si>
    <t xml:space="preserve">RIVERA OROZCO SANTIAGO        </t>
  </si>
  <si>
    <t xml:space="preserve">CARR A CERRO PRIETO KM 4      </t>
  </si>
  <si>
    <t>33DD06B020084902</t>
  </si>
  <si>
    <t>RODRIGUEZ GONZALEZ JUAN ANTONI</t>
  </si>
  <si>
    <t xml:space="preserve">CAMINO A HACIENDA GPE SN      </t>
  </si>
  <si>
    <t>35DD06B020030628</t>
  </si>
  <si>
    <t xml:space="preserve">CAMINO A HDA GPE POZO 2 SN N  </t>
  </si>
  <si>
    <t>35DD06B020030625</t>
  </si>
  <si>
    <t xml:space="preserve">EJ EL DIEZ SN                 </t>
  </si>
  <si>
    <t>33DD06B020084992</t>
  </si>
  <si>
    <t xml:space="preserve">FTE A PANTEONES DE HDA SN     </t>
  </si>
  <si>
    <t>35DD06B020030626</t>
  </si>
  <si>
    <t xml:space="preserve">ENTRADA A EJ EL DIEZ SN       </t>
  </si>
  <si>
    <t>61DD06B020540450</t>
  </si>
  <si>
    <t xml:space="preserve">RODRIGUEZ HERRERA HONORIO     </t>
  </si>
  <si>
    <t xml:space="preserve">RANCHO LA ESTRELLA            </t>
  </si>
  <si>
    <t>15DD06B022102630</t>
  </si>
  <si>
    <t xml:space="preserve">RODRIGUEZ PEDRAZA LIBRADO     </t>
  </si>
  <si>
    <t xml:space="preserve">CAMINO SAN RAFAEL Y GRIEGA    </t>
  </si>
  <si>
    <t>12DD06B020091330</t>
  </si>
  <si>
    <t xml:space="preserve">RODRIGUEZ Q JESUS             </t>
  </si>
  <si>
    <t xml:space="preserve">RANCHO EL SOTOLAR             </t>
  </si>
  <si>
    <t>37DD06B021500320</t>
  </si>
  <si>
    <t xml:space="preserve">RODRIGUEZ TIJERINA MARIA ILDA </t>
  </si>
  <si>
    <t xml:space="preserve">RANCHO LOS LAURELES SN        </t>
  </si>
  <si>
    <t>16DD06B020020560</t>
  </si>
  <si>
    <t xml:space="preserve">RUIZ MONTEMAYOR OTHON         </t>
  </si>
  <si>
    <t xml:space="preserve">HUERTA JUANO                  </t>
  </si>
  <si>
    <t>16DD06B020020600</t>
  </si>
  <si>
    <t xml:space="preserve">RCHO LA QUERENCIA CAM P LAJAS </t>
  </si>
  <si>
    <t>16DD06B020040310</t>
  </si>
  <si>
    <t xml:space="preserve">RUIZ VELAZCO JORGE A. LIC.    </t>
  </si>
  <si>
    <t xml:space="preserve">CAM AL CANGREJO               </t>
  </si>
  <si>
    <t>35DD06B020010420</t>
  </si>
  <si>
    <t xml:space="preserve">RUIZ VELAZCO JORGE ANTONIO    </t>
  </si>
  <si>
    <t xml:space="preserve">RANCHO LAS CRUCITAS           </t>
  </si>
  <si>
    <t>05DD06B801034140</t>
  </si>
  <si>
    <t>SALAZAR SEPULVEDA HOMERO ELIES</t>
  </si>
  <si>
    <t xml:space="preserve">16 DE SEPTIEMBRE S/N CP.00000 </t>
  </si>
  <si>
    <t xml:space="preserve">HUALAHUISES                   </t>
  </si>
  <si>
    <t>71DD06B020040520</t>
  </si>
  <si>
    <t xml:space="preserve">SALDANA GARCIA ARTURO AQUILES </t>
  </si>
  <si>
    <t xml:space="preserve">CARRETERA A LUCIO BLANCO  SN  </t>
  </si>
  <si>
    <t>35DD06B020021265</t>
  </si>
  <si>
    <t xml:space="preserve">SANCHEZ GONZALEZ ENRIQUE      </t>
  </si>
  <si>
    <t xml:space="preserve">RANCHO SAN GERARDO            </t>
  </si>
  <si>
    <t>61DD06B020550330</t>
  </si>
  <si>
    <t>SILVA GONZALEZ HOMERO DE JESUS</t>
  </si>
  <si>
    <t xml:space="preserve">CAMINO A EJ ZAPATA SN         </t>
  </si>
  <si>
    <t>76DD06B020050170</t>
  </si>
  <si>
    <t xml:space="preserve">SOC AGRIC CAPELLANIA SA DE CV </t>
  </si>
  <si>
    <t xml:space="preserve">RANCHO LOS POCITOS            </t>
  </si>
  <si>
    <t>04DD06B021400135</t>
  </si>
  <si>
    <t>35DD06B020010200</t>
  </si>
  <si>
    <t xml:space="preserve">TIERRA PROMETIDA, A.B.P.      </t>
  </si>
  <si>
    <t xml:space="preserve">CARRET A GALEANA KM 9         </t>
  </si>
  <si>
    <t>21DD06B020033830</t>
  </si>
  <si>
    <t xml:space="preserve">TORRES GONZALEZ SERGIO        </t>
  </si>
  <si>
    <t xml:space="preserve">CARR AL CARMEN SN             </t>
  </si>
  <si>
    <t>66DD06B020400510</t>
  </si>
  <si>
    <t xml:space="preserve">TREVINO RODRIGUEZ FEDERICO    </t>
  </si>
  <si>
    <t xml:space="preserve">EJ EL PERICO KM 8 S/N         </t>
  </si>
  <si>
    <t>61DD06B020540430</t>
  </si>
  <si>
    <t>VALDEZ VALDEZ ROBERTO GUADALUP</t>
  </si>
  <si>
    <t xml:space="preserve">EJ BERLANGA SN                </t>
  </si>
  <si>
    <t>66DD06B020500810</t>
  </si>
  <si>
    <t>ZAMBRANO BENITEZ ESTELA GUADAL</t>
  </si>
  <si>
    <t xml:space="preserve">RANCHO EL ABUELO S/N          </t>
  </si>
  <si>
    <t>66DD06B020500820</t>
  </si>
  <si>
    <t>31DD11I063145150</t>
  </si>
  <si>
    <t xml:space="preserve">ZARATE ROJAS MERCEDES         </t>
  </si>
  <si>
    <t xml:space="preserve">HDA REFUGIO                   </t>
  </si>
  <si>
    <t xml:space="preserve">CADEREYTA JIMENEZ             </t>
  </si>
  <si>
    <t>66DD05E370440040</t>
  </si>
  <si>
    <t xml:space="preserve">ZAMBRANO GONZALEZ SAUL        </t>
  </si>
  <si>
    <t xml:space="preserve">RANCHO EL EBANO S/N CP.66800  </t>
  </si>
  <si>
    <t xml:space="preserve">PORVENIR GUERRERO             </t>
  </si>
  <si>
    <t>76DD06J743000030</t>
  </si>
  <si>
    <t xml:space="preserve">AGRICOLA LA SOLEDAD           </t>
  </si>
  <si>
    <t xml:space="preserve">CARR SANDIA GRANDE KM 7.5     </t>
  </si>
  <si>
    <t xml:space="preserve">ARAMBERRI                     </t>
  </si>
  <si>
    <t>61DD06A093004200</t>
  </si>
  <si>
    <t xml:space="preserve">VALDEZ RODRIGUEZ GUMARO       </t>
  </si>
  <si>
    <t xml:space="preserve">CAM A STA ANA VIEJO KM 10     </t>
  </si>
  <si>
    <t xml:space="preserve">GENERAL TERAN                 </t>
  </si>
  <si>
    <t>71DD19G017110520</t>
  </si>
  <si>
    <t xml:space="preserve">AGRICOLA GAPA S.A.DE          </t>
  </si>
  <si>
    <t xml:space="preserve">CF06 RANCHO LOS ENANOS        </t>
  </si>
  <si>
    <t xml:space="preserve">SAN RAFAEL N.L.               </t>
  </si>
  <si>
    <t>61DD05E090320010</t>
  </si>
  <si>
    <t xml:space="preserve">JUAREZ GARZA ANTONIO          </t>
  </si>
  <si>
    <t>CARR RAMONES -GARZA GONZALEZ S</t>
  </si>
  <si>
    <t xml:space="preserve">GARZA GONZALEZ                </t>
  </si>
  <si>
    <t>71DD19G017120653</t>
  </si>
  <si>
    <t xml:space="preserve">EL AGUATOCHE SPR DE AS        </t>
  </si>
  <si>
    <t xml:space="preserve">AG02 LA VERDOLAGA             </t>
  </si>
  <si>
    <t>66DD06A012509818</t>
  </si>
  <si>
    <t xml:space="preserve">OPERADORA DE PARQUES ESTRELLA </t>
  </si>
  <si>
    <t xml:space="preserve">CARRETERA A RAYONES KM 9      </t>
  </si>
  <si>
    <t xml:space="preserve">MONTEMORELOS                  </t>
  </si>
  <si>
    <t>71DD19G017110435</t>
  </si>
  <si>
    <t xml:space="preserve">AGRIC P PROVIDENCIA           </t>
  </si>
  <si>
    <t xml:space="preserve">VE 61 LOTE 13 CP.00000        </t>
  </si>
  <si>
    <t>66DD11I066610580</t>
  </si>
  <si>
    <t xml:space="preserve">STAR JUICE SA DE CV           </t>
  </si>
  <si>
    <t xml:space="preserve">RANCHO LAS ALAZANAS SN        </t>
  </si>
  <si>
    <t>61DD19G016110159</t>
  </si>
  <si>
    <t>PROD AGRIC Y G LA LOBERA SRLCV</t>
  </si>
  <si>
    <t>EJ LAS VEGAS PEGADO AL 6 ENERO</t>
  </si>
  <si>
    <t>71DD19G017110710</t>
  </si>
  <si>
    <t xml:space="preserve">EL SUFRIDERO SPR D RL         </t>
  </si>
  <si>
    <t xml:space="preserve">ES20 LOTE 4 BEATRIZ ARZ       </t>
  </si>
  <si>
    <t>66DD19G016621140</t>
  </si>
  <si>
    <t xml:space="preserve">AGRICOLA GAPA S.A.C.V         </t>
  </si>
  <si>
    <t xml:space="preserve">CF06 HDA PROVIDENCIA          </t>
  </si>
  <si>
    <t>61DD06A091001200</t>
  </si>
  <si>
    <t xml:space="preserve">EL VERGEL S DE R L 2          </t>
  </si>
  <si>
    <t xml:space="preserve">LA BRISA                      </t>
  </si>
  <si>
    <t xml:space="preserve">S JOSE DEL VERGEL SC DE RL CV </t>
  </si>
  <si>
    <t xml:space="preserve">RANCHO LAS 3 A                </t>
  </si>
  <si>
    <t>66DD19G016620620</t>
  </si>
  <si>
    <t xml:space="preserve">DES AGROINDUSTRIAL DEL NTE    </t>
  </si>
  <si>
    <t xml:space="preserve">DA17 RCHO EL CURA             </t>
  </si>
  <si>
    <t>71DD19G017120410</t>
  </si>
  <si>
    <t xml:space="preserve">MARTINEZ E ADRIAN             </t>
  </si>
  <si>
    <t xml:space="preserve">AM01 RANCHO CASA BLANCA       </t>
  </si>
  <si>
    <t>71DD19G017120610</t>
  </si>
  <si>
    <t xml:space="preserve">HORTITEK S DE PR DE RS        </t>
  </si>
  <si>
    <t xml:space="preserve">LIMITE ESPERANZAS             </t>
  </si>
  <si>
    <t>66DD19G016620645</t>
  </si>
  <si>
    <t>DA 17 CARRT 57 KM 207 CP.00000</t>
  </si>
  <si>
    <t>66DD19G016621100</t>
  </si>
  <si>
    <t>DES AGROINDUSTRIAL DEL NTE SPR</t>
  </si>
  <si>
    <t xml:space="preserve">DA17 RCHO ACUNA               </t>
  </si>
  <si>
    <t>71DD19G017120420</t>
  </si>
  <si>
    <t xml:space="preserve">AM01 LOTE 10                  </t>
  </si>
  <si>
    <t>61DD06E681100050</t>
  </si>
  <si>
    <t xml:space="preserve">NORFRESH SPR DE CV            </t>
  </si>
  <si>
    <t xml:space="preserve">CARR CENTRAL KM 153           </t>
  </si>
  <si>
    <t xml:space="preserve">EL POTOSI                     </t>
  </si>
  <si>
    <t>66DD19G016620780</t>
  </si>
  <si>
    <t>ORGANIZACION RCHO GUADALUPE SA</t>
  </si>
  <si>
    <t xml:space="preserve">1G46 RCHO GUADALUPE           </t>
  </si>
  <si>
    <t>71DD19G017110530</t>
  </si>
  <si>
    <t xml:space="preserve">CF06 P LOMA FRACC GUIJE       </t>
  </si>
  <si>
    <t>71DD19G017110500</t>
  </si>
  <si>
    <t xml:space="preserve">EJIDO COLVO EL CUIJE          </t>
  </si>
  <si>
    <t xml:space="preserve">EC33 POZO 2                   </t>
  </si>
  <si>
    <t>66DD19G016610560</t>
  </si>
  <si>
    <t xml:space="preserve">CF06 LOTE R 3 175             </t>
  </si>
  <si>
    <t>66DD19G016610600</t>
  </si>
  <si>
    <t xml:space="preserve">CF06 LOTE 5 FRAC PRADO        </t>
  </si>
  <si>
    <t>71DD19G017120305</t>
  </si>
  <si>
    <t xml:space="preserve">SUDAC SPR DE RL               </t>
  </si>
  <si>
    <t xml:space="preserve">POZO EL PALMAR 1              </t>
  </si>
  <si>
    <t>71DD19G017120280</t>
  </si>
  <si>
    <t xml:space="preserve">MIJARES BERUMEN VIRIDIANA     </t>
  </si>
  <si>
    <t>RCHO LAS ANTONIAS S/N CP.00000</t>
  </si>
  <si>
    <t>61DD19G016111260</t>
  </si>
  <si>
    <t xml:space="preserve">AGROPECUARIA EL ARRANQUE      </t>
  </si>
  <si>
    <t xml:space="preserve">EA19 CARRET 57 KM 168         </t>
  </si>
  <si>
    <t>71DD19G017120190</t>
  </si>
  <si>
    <t xml:space="preserve">ADRIAN MTZ ELIZONDO           </t>
  </si>
  <si>
    <t xml:space="preserve">AM01 R LA HUERTA              </t>
  </si>
  <si>
    <t xml:space="preserve">RANCHO VALLE VERDE            </t>
  </si>
  <si>
    <t>61DD19G016111349</t>
  </si>
  <si>
    <t xml:space="preserve">ARCE SANCHEZ AGUSTIN          </t>
  </si>
  <si>
    <t xml:space="preserve">LA50 RANCHO AVANZADA          </t>
  </si>
  <si>
    <t>71DD05A210901210</t>
  </si>
  <si>
    <t>DESARROLLO Y E RAMOS SPR RL CV</t>
  </si>
  <si>
    <t xml:space="preserve">RANCHO SANTA MARIA 0 CP.65800 </t>
  </si>
  <si>
    <t xml:space="preserve">AGUALEGUAS, N.L.              </t>
  </si>
  <si>
    <t>66DD19G016620560</t>
  </si>
  <si>
    <t xml:space="preserve">FCO LEAL CHAPA                </t>
  </si>
  <si>
    <t xml:space="preserve">1G46 RCHO LA GLORIA           </t>
  </si>
  <si>
    <t>66DD19G016611185</t>
  </si>
  <si>
    <t xml:space="preserve">EJIDO STA MARIA DE RAMOS      </t>
  </si>
  <si>
    <t xml:space="preserve">LOTE 15 P 1                   </t>
  </si>
  <si>
    <t>71DD06E013000016</t>
  </si>
  <si>
    <t xml:space="preserve">AGROPECUARIA JV SA DE CV      </t>
  </si>
  <si>
    <t>SAN JOSE DE LA JOYA   CP.00000</t>
  </si>
  <si>
    <t xml:space="preserve">GALEANA                       </t>
  </si>
  <si>
    <t>66DD06E871000030</t>
  </si>
  <si>
    <t xml:space="preserve">REYES MENDOZA ARMANDO         </t>
  </si>
  <si>
    <t xml:space="preserve">POZO 45                       </t>
  </si>
  <si>
    <t xml:space="preserve">SAN JOSE DE RAICES            </t>
  </si>
  <si>
    <t>61DD06E681100220</t>
  </si>
  <si>
    <t xml:space="preserve">CERRO DE AGUA ,S.A. DE C.V.   </t>
  </si>
  <si>
    <t xml:space="preserve">LOTES 9 Y 10                  </t>
  </si>
  <si>
    <t>61DD19G016111440</t>
  </si>
  <si>
    <t xml:space="preserve">PASANDO 6 DE ENERO            </t>
  </si>
  <si>
    <t>71DD19G017120411</t>
  </si>
  <si>
    <t xml:space="preserve">ELIZONDO LOPEZ ELISA AMPARO   </t>
  </si>
  <si>
    <t xml:space="preserve">ENTRADA POR LOTE 10 S/N       </t>
  </si>
  <si>
    <t>61DD19G016111340</t>
  </si>
  <si>
    <t xml:space="preserve">PEPI SANDOVAL RICARDO         </t>
  </si>
  <si>
    <t xml:space="preserve">EJ LAS VEGAS PEGADO 6 ENE R0  </t>
  </si>
  <si>
    <t>61DD19G016110885</t>
  </si>
  <si>
    <t xml:space="preserve">EJ LA BOCA POZO 2             </t>
  </si>
  <si>
    <t xml:space="preserve">LA BOCA POZO 2                </t>
  </si>
  <si>
    <t>71DD19G017110510</t>
  </si>
  <si>
    <t xml:space="preserve">EJIDO COLVO CUIJE             </t>
  </si>
  <si>
    <t xml:space="preserve">EC33 EJIDO EL CUIJE           </t>
  </si>
  <si>
    <t>61DD06A096005200</t>
  </si>
  <si>
    <t xml:space="preserve">AZCUNAGA RODARTE JOSE         </t>
  </si>
  <si>
    <t xml:space="preserve">PALO BLANCO                   </t>
  </si>
  <si>
    <t>71DD06E013000019</t>
  </si>
  <si>
    <t xml:space="preserve">AGROP EL ARRANQUE, SA DE CV   </t>
  </si>
  <si>
    <t>POZO 1  EJ SAN JOSE DE LA JOYA</t>
  </si>
  <si>
    <t>66DD06J741200340</t>
  </si>
  <si>
    <t xml:space="preserve">DAVILA S ARMANDO J            </t>
  </si>
  <si>
    <t xml:space="preserve">POZO 2 EJ LA ASCENCION        </t>
  </si>
  <si>
    <t>61DD06E681100040</t>
  </si>
  <si>
    <t xml:space="preserve">CARR 57 KM 153                </t>
  </si>
  <si>
    <t>71DD19G017120100</t>
  </si>
  <si>
    <t xml:space="preserve">MAKIKE SA DE CV               </t>
  </si>
  <si>
    <t xml:space="preserve">CE10 LOTE 3 EL PRADO          </t>
  </si>
  <si>
    <t>61DD19G016110900</t>
  </si>
  <si>
    <t xml:space="preserve">CASTIL SA DE CV               </t>
  </si>
  <si>
    <t xml:space="preserve">POZO 1 BOCA DEL REFUGIO       </t>
  </si>
  <si>
    <t>71DD19G017110575</t>
  </si>
  <si>
    <t xml:space="preserve">AGRIC Y GAN DELTA SA          </t>
  </si>
  <si>
    <t xml:space="preserve">VS59 RANCHO LA ILUSION        </t>
  </si>
  <si>
    <t>66DD11I066610140</t>
  </si>
  <si>
    <t xml:space="preserve">A DE U DE SIS DE B D H        </t>
  </si>
  <si>
    <t xml:space="preserve">HDA DOLORES S/N CP.00000      </t>
  </si>
  <si>
    <t>66DD05B150400060</t>
  </si>
  <si>
    <t>LLAGUNO JIMENEZ BERNARDO JAVIE</t>
  </si>
  <si>
    <t xml:space="preserve">RANCHO LAS PUNTAS             </t>
  </si>
  <si>
    <t xml:space="preserve">RIO SALADO                    </t>
  </si>
  <si>
    <t>61DD05E350320061</t>
  </si>
  <si>
    <t xml:space="preserve">PRUNEDA CASTILLO RAUL         </t>
  </si>
  <si>
    <t xml:space="preserve">RANCHO LA PIEDRA SN           </t>
  </si>
  <si>
    <t xml:space="preserve">EST. LOMAS                    </t>
  </si>
  <si>
    <t>66DD06A012020300</t>
  </si>
  <si>
    <t>DES ENGORDAS ESTABULADAS SA CV</t>
  </si>
  <si>
    <t xml:space="preserve">CARR NACIONAL KM 183 CP.00000 </t>
  </si>
  <si>
    <t xml:space="preserve">ZAMBRANO L GUILLERMO 2-41-15  </t>
  </si>
  <si>
    <t xml:space="preserve">CARR A LA ESCONDIDA KM 9      </t>
  </si>
  <si>
    <t>76DD06J743000160</t>
  </si>
  <si>
    <t xml:space="preserve">AGRICOLA Y GANADERA DELTA,S.A </t>
  </si>
  <si>
    <t xml:space="preserve">POZO 3 EJ MADERO              </t>
  </si>
  <si>
    <t>66DD19G016620660</t>
  </si>
  <si>
    <t xml:space="preserve">CEPEDA F FERNANDO             </t>
  </si>
  <si>
    <t xml:space="preserve">CF73 HACIENDITA KM 53         </t>
  </si>
  <si>
    <t>66DD19G016620670</t>
  </si>
  <si>
    <t xml:space="preserve">CF73 LA HACIENDITA            </t>
  </si>
  <si>
    <t>76DD06J743000400</t>
  </si>
  <si>
    <t xml:space="preserve">FIDESUR                       </t>
  </si>
  <si>
    <t xml:space="preserve">CARR EL SALERO-SANDIA         </t>
  </si>
  <si>
    <t>66DD19G016620310</t>
  </si>
  <si>
    <t xml:space="preserve">EJIDO COVO EL CUIJE           </t>
  </si>
  <si>
    <t xml:space="preserve">REBOMBEO POZO 4               </t>
  </si>
  <si>
    <t>71DD19G017120500</t>
  </si>
  <si>
    <t xml:space="preserve">HORTITEK SPR DE R L           </t>
  </si>
  <si>
    <t xml:space="preserve">H044 LA VERDOLAGA             </t>
  </si>
  <si>
    <t>71DD19G017110515</t>
  </si>
  <si>
    <t xml:space="preserve">EJIDO COLEC EL CUIJE          </t>
  </si>
  <si>
    <t xml:space="preserve">EC33 POZO 3 EL CUIJE          </t>
  </si>
  <si>
    <t>66DD19G016610920</t>
  </si>
  <si>
    <t xml:space="preserve">GUAJARDO G HEBERTO F          </t>
  </si>
  <si>
    <t xml:space="preserve">GA42 LOTE 24 ZACATAL          </t>
  </si>
  <si>
    <t>71DD19G017120000</t>
  </si>
  <si>
    <t xml:space="preserve">CF06 LOTE 26 ZACATAL          </t>
  </si>
  <si>
    <t>66DD19G016620960</t>
  </si>
  <si>
    <t xml:space="preserve">ORG RANCHO GUADALUPE SA DE CV </t>
  </si>
  <si>
    <t xml:space="preserve">1G46 RCHO LA ESTRELLA         </t>
  </si>
  <si>
    <t>71DD19G017110200</t>
  </si>
  <si>
    <t xml:space="preserve">AGRITEC DEL NTE S P R         </t>
  </si>
  <si>
    <t xml:space="preserve">AG63 LOTE 5 FRACC NAV         </t>
  </si>
  <si>
    <t>66DD19G016620680</t>
  </si>
  <si>
    <t xml:space="preserve">MR46 RCHO GUADALUPE           </t>
  </si>
  <si>
    <t>66DD19G016620720</t>
  </si>
  <si>
    <t>71DD19G017110600</t>
  </si>
  <si>
    <t>CIA AGRIC Y GAN DE SALT S DE R</t>
  </si>
  <si>
    <t xml:space="preserve">CA13 STA BEATRIZ LOTE 2       </t>
  </si>
  <si>
    <t>76DD06J743000200</t>
  </si>
  <si>
    <t xml:space="preserve">CERRILLO CHOWELL JAVIER       </t>
  </si>
  <si>
    <t xml:space="preserve">POZO NUM 5 SANDIA EL CHICO    </t>
  </si>
  <si>
    <t>66DD19G016620160</t>
  </si>
  <si>
    <t xml:space="preserve">EJIDO COLVO NAVIDAD           </t>
  </si>
  <si>
    <t xml:space="preserve">DA17 EJ COLECT NAV            </t>
  </si>
  <si>
    <t>66DD19G016610440</t>
  </si>
  <si>
    <t xml:space="preserve">AG63 LOTE 15 R3               </t>
  </si>
  <si>
    <t>66DD19G016610520</t>
  </si>
  <si>
    <t xml:space="preserve">CF06 LOTE 5 F EL PRADO        </t>
  </si>
  <si>
    <t>71DD19G017120430</t>
  </si>
  <si>
    <t xml:space="preserve">EJIDO COLVO LAS ESPERANZAS    </t>
  </si>
  <si>
    <t xml:space="preserve">EE26 LAS ESPERANZAS           </t>
  </si>
  <si>
    <t>71DD19G017120071</t>
  </si>
  <si>
    <t xml:space="preserve">CE10 LOTE 2 FRAC PRADO        </t>
  </si>
  <si>
    <t>61DD05D080230220</t>
  </si>
  <si>
    <t xml:space="preserve">RANCHO POTRERILLOS            </t>
  </si>
  <si>
    <t xml:space="preserve">CAM STA MONICA KM 8           </t>
  </si>
  <si>
    <t xml:space="preserve">GENERAL BRAVO                 </t>
  </si>
  <si>
    <t>66DD06E871000025</t>
  </si>
  <si>
    <t xml:space="preserve">EJ LA NUEVA PRIMAVERA         </t>
  </si>
  <si>
    <t xml:space="preserve">POZO 2                        </t>
  </si>
  <si>
    <t>61DD06E017000360</t>
  </si>
  <si>
    <t xml:space="preserve">EJIDO COLECTIVO LOS POCITOS   </t>
  </si>
  <si>
    <t xml:space="preserve">POZO 1                        </t>
  </si>
  <si>
    <t>66DD06E682000410</t>
  </si>
  <si>
    <t xml:space="preserve">POZO 35 CP.00000              </t>
  </si>
  <si>
    <t>66DD06E871000045</t>
  </si>
  <si>
    <t xml:space="preserve">MENDOZA LUNA GENARO           </t>
  </si>
  <si>
    <t xml:space="preserve">SAN JOSE DE RAICES POZO 80    </t>
  </si>
  <si>
    <t>61DD06E681100070</t>
  </si>
  <si>
    <t xml:space="preserve">EJIDO LA TRINIDAD             </t>
  </si>
  <si>
    <t xml:space="preserve">CARR 57 KM 158                </t>
  </si>
  <si>
    <t>66DD06G011100480</t>
  </si>
  <si>
    <t xml:space="preserve">EJ TANQUECILLOS POZO 1        </t>
  </si>
  <si>
    <t xml:space="preserve">CAM A SAN JUAN DE LA CRUZ SN  </t>
  </si>
  <si>
    <t xml:space="preserve">DR ARROYO                     </t>
  </si>
  <si>
    <t>61DD19G016110158</t>
  </si>
  <si>
    <t xml:space="preserve">WYATT HIDALGO VEGETABLES      </t>
  </si>
  <si>
    <t xml:space="preserve">POZO3 R1 113                  </t>
  </si>
  <si>
    <t>71DD19G017110650</t>
  </si>
  <si>
    <t xml:space="preserve">AGRICOLA CAROC SA DE CV       </t>
  </si>
  <si>
    <t xml:space="preserve">SAN JOSE DEL ALAMITO          </t>
  </si>
  <si>
    <t>66DD19G016610640</t>
  </si>
  <si>
    <t xml:space="preserve">DE NIGRIS BERLANGA MARCELO    </t>
  </si>
  <si>
    <t xml:space="preserve">POZO LOS PINOS                </t>
  </si>
  <si>
    <t>61DD19G016111323</t>
  </si>
  <si>
    <t xml:space="preserve">DE GENETICA BOVINA            </t>
  </si>
  <si>
    <t xml:space="preserve">CA12 LA PAZ                   </t>
  </si>
  <si>
    <t>71DD19G017110240</t>
  </si>
  <si>
    <t xml:space="preserve">E520 RANCHO LA CABANA         </t>
  </si>
  <si>
    <t>71DD19G017120120</t>
  </si>
  <si>
    <t xml:space="preserve">EJIDO EL PRADO                </t>
  </si>
  <si>
    <t xml:space="preserve">EP27 POZO 4                   </t>
  </si>
  <si>
    <t>71DD05B320060090</t>
  </si>
  <si>
    <t xml:space="preserve">GARCIA R OCTAVIANO            </t>
  </si>
  <si>
    <t xml:space="preserve">RANCHO LA SANDIA              </t>
  </si>
  <si>
    <t xml:space="preserve">LAS ESPERANZAS                </t>
  </si>
  <si>
    <t>71DD05B320060210</t>
  </si>
  <si>
    <t>GARCIA RODRIGUEZ JORGE ANTONIO</t>
  </si>
  <si>
    <t xml:space="preserve">RCHO LA PROVIDENCIA           </t>
  </si>
  <si>
    <t>71DD05C010120080</t>
  </si>
  <si>
    <t xml:space="preserve">BUFALOS DE LOS CUEVA SPRDELR  </t>
  </si>
  <si>
    <t xml:space="preserve">ANT CARR VILL-BUS KM 2        </t>
  </si>
  <si>
    <t xml:space="preserve">VILLALDAMA                    </t>
  </si>
  <si>
    <t>76DD06J743000140</t>
  </si>
  <si>
    <t xml:space="preserve">POZO 6 EL PAPALOTE S/N        </t>
  </si>
  <si>
    <t>66DD19G016620820</t>
  </si>
  <si>
    <t xml:space="preserve">JORGE CARDENAS ROMO           </t>
  </si>
  <si>
    <t xml:space="preserve">1G46 CARRET 57 KM 206         </t>
  </si>
  <si>
    <t>66DD19G016620840</t>
  </si>
  <si>
    <t xml:space="preserve">CARDENAS ROMO JORGE           </t>
  </si>
  <si>
    <t xml:space="preserve">1G46 HUERTA EL MIRADOR        </t>
  </si>
  <si>
    <t>71DD06A011250795</t>
  </si>
  <si>
    <t>HIERRO M.G. S DE P.R DE R.L DE</t>
  </si>
  <si>
    <t xml:space="preserve">CAMPO EL FENIX SN             </t>
  </si>
  <si>
    <t>66DD06A011019850</t>
  </si>
  <si>
    <t xml:space="preserve">MONTEMAYOR D CARLOS M         </t>
  </si>
  <si>
    <t xml:space="preserve">HTA EL TECOLOTE               </t>
  </si>
  <si>
    <t>66DD06A011019846</t>
  </si>
  <si>
    <t xml:space="preserve">HUERTA EL TECOLONTE           </t>
  </si>
  <si>
    <t>66DD19G016620700</t>
  </si>
  <si>
    <t xml:space="preserve">MR46 RCHO EL REFUGIO          </t>
  </si>
  <si>
    <t>71DD19G017110013</t>
  </si>
  <si>
    <t xml:space="preserve">MAKIKE  SA DE CV              </t>
  </si>
  <si>
    <t xml:space="preserve">SAN JUAN DEL POZO LA LOMA S/N </t>
  </si>
  <si>
    <t>71DD19G017110012</t>
  </si>
  <si>
    <t xml:space="preserve">EJIDO SAN RAFAEL POZO 4A  S/N </t>
  </si>
  <si>
    <t xml:space="preserve">RODRIGUEZ QUINTERO JESUS      </t>
  </si>
  <si>
    <t>66DD19G016620000</t>
  </si>
  <si>
    <t>ORGANIZACION RCHO GPE SA DE CV</t>
  </si>
  <si>
    <t xml:space="preserve">1G46 FTE GPE K 207            </t>
  </si>
  <si>
    <t>71DD19G017110005</t>
  </si>
  <si>
    <t xml:space="preserve">ES20 LOTE 4 FRACC ZACAT       </t>
  </si>
  <si>
    <t>71DD19G017110230</t>
  </si>
  <si>
    <t xml:space="preserve">ES20 RCHO LA CABANA           </t>
  </si>
  <si>
    <t>61DD19G016110660</t>
  </si>
  <si>
    <t xml:space="preserve">DA17 POZO Y REBOMBEO CEN      </t>
  </si>
  <si>
    <t>66DD19G016620900</t>
  </si>
  <si>
    <t xml:space="preserve">CE10 EL HUACHICHIL            </t>
  </si>
  <si>
    <t>66DD19G016620880</t>
  </si>
  <si>
    <t>66DD19G016620860</t>
  </si>
  <si>
    <t xml:space="preserve">CE10 HUACHICHIL               </t>
  </si>
  <si>
    <t>61DD19G016110640</t>
  </si>
  <si>
    <t xml:space="preserve">EL ESCAPE SPR DE RL           </t>
  </si>
  <si>
    <t xml:space="preserve">EE22 EL ESCAPE                </t>
  </si>
  <si>
    <t>66DD19G016621065</t>
  </si>
  <si>
    <t xml:space="preserve">H FLORES JOSE                 </t>
  </si>
  <si>
    <t xml:space="preserve">JH49 LA GLORIA S/N CP.00000   </t>
  </si>
  <si>
    <t>66DD19G016620004</t>
  </si>
  <si>
    <t xml:space="preserve">VILLAREAL DE LEON RICARDO     </t>
  </si>
  <si>
    <t xml:space="preserve">RCHO EL PORVENIR              </t>
  </si>
  <si>
    <t>71DD19G017120380</t>
  </si>
  <si>
    <t xml:space="preserve">ADRIAN MARTINEZ               </t>
  </si>
  <si>
    <t>71DD06A011200130</t>
  </si>
  <si>
    <t xml:space="preserve">REGULES SA DE CV.             </t>
  </si>
  <si>
    <t xml:space="preserve">CARR A TERAN KM 6             </t>
  </si>
  <si>
    <t>66DD06E871000310</t>
  </si>
  <si>
    <t xml:space="preserve">EJ COLECTIVO EL TOKIO         </t>
  </si>
  <si>
    <t xml:space="preserve">POZO 2 - LAKO                 </t>
  </si>
  <si>
    <t>66DD19G016610620</t>
  </si>
  <si>
    <t>61DD19G016111327</t>
  </si>
  <si>
    <t xml:space="preserve">EJIDO FCO VILLA               </t>
  </si>
  <si>
    <t xml:space="preserve">EF85 POZO3                    </t>
  </si>
  <si>
    <t>71DD19G017110460</t>
  </si>
  <si>
    <t xml:space="preserve">CF06 LOTE 14 NAVIDAD R4       </t>
  </si>
  <si>
    <t>66DD19G016620760</t>
  </si>
  <si>
    <t xml:space="preserve">1G46 CARR57 K207 ARTEAGA COAH </t>
  </si>
  <si>
    <t>76DD06D651000370</t>
  </si>
  <si>
    <t xml:space="preserve">CLARIOND REYES EUGENIO        </t>
  </si>
  <si>
    <t xml:space="preserve">HACIENDA LA SOLEDAD           </t>
  </si>
  <si>
    <t xml:space="preserve">EL BARRANQUITO                </t>
  </si>
  <si>
    <t>76DD05B140044200</t>
  </si>
  <si>
    <t xml:space="preserve">AZCUNAGA R JOSE               </t>
  </si>
  <si>
    <t xml:space="preserve">RCHO EL BULLICIO KM 16        </t>
  </si>
  <si>
    <t xml:space="preserve">VALLECILLO                    </t>
  </si>
  <si>
    <t>71DD19G017120180</t>
  </si>
  <si>
    <t xml:space="preserve">AM01 LOTE 55 MENONITA         </t>
  </si>
  <si>
    <t>66DD19G016620920</t>
  </si>
  <si>
    <t xml:space="preserve">CARDENAS R JORGE              </t>
  </si>
  <si>
    <t xml:space="preserve">1G46 CARR 57 KM 208           </t>
  </si>
  <si>
    <t>66DD19G016610340</t>
  </si>
  <si>
    <t xml:space="preserve">AG63 RANCHO KOREA ZACAT       </t>
  </si>
  <si>
    <t>66DD19G016620940</t>
  </si>
  <si>
    <t xml:space="preserve">1G46 RCHO EL MIRADOR          </t>
  </si>
  <si>
    <t>66DD19G016611120</t>
  </si>
  <si>
    <t xml:space="preserve">A G R I T E C                 </t>
  </si>
  <si>
    <t xml:space="preserve">AG63 LOTE 15                  </t>
  </si>
  <si>
    <t>71DD19G017120150</t>
  </si>
  <si>
    <t xml:space="preserve">CHAPER M ROBERTO              </t>
  </si>
  <si>
    <t xml:space="preserve">CR71 RCHO SAN ISIDRO          </t>
  </si>
  <si>
    <t>61DD19G016111333</t>
  </si>
  <si>
    <t xml:space="preserve">EJ FRANCISCO VILLA            </t>
  </si>
  <si>
    <t xml:space="preserve">EF35 POZO 2                   </t>
  </si>
  <si>
    <t>66DD11I066620330</t>
  </si>
  <si>
    <t xml:space="preserve">ESPARZA CANTU CELIA GERTRUDIS </t>
  </si>
  <si>
    <t xml:space="preserve">RCHO SAN MIGUELITO KM 42.5    </t>
  </si>
  <si>
    <t>61DD06A092001600</t>
  </si>
  <si>
    <t xml:space="preserve">CANTU GUZMAN FERNANDO Y COOPS </t>
  </si>
  <si>
    <t xml:space="preserve">HUERTA LA AZTECA EL GRANJ     </t>
  </si>
  <si>
    <t>71DD19G017110540</t>
  </si>
  <si>
    <t xml:space="preserve">IG46 LOTE 5 FRACC CUIJE       </t>
  </si>
  <si>
    <t>71DD19G017110610</t>
  </si>
  <si>
    <t xml:space="preserve">CIA AGRICOLA Y GAN DE SALT    </t>
  </si>
  <si>
    <t xml:space="preserve">CA13 LOTE 2 HTA EL CUIJE      </t>
  </si>
  <si>
    <t xml:space="preserve">M AL PANALITO KM2             </t>
  </si>
  <si>
    <t>20DD06A013000017</t>
  </si>
  <si>
    <t xml:space="preserve">AGROMANANTIALES SRL CV        </t>
  </si>
  <si>
    <t xml:space="preserve">CHIHUAHUITAS SN               </t>
  </si>
  <si>
    <t>66DD05B150410005</t>
  </si>
  <si>
    <t xml:space="preserve">GARCIA RENDON JUAN RAMIRO     </t>
  </si>
  <si>
    <t xml:space="preserve">CARR LAREDO KM 147            </t>
  </si>
  <si>
    <t>66DD05B150410130</t>
  </si>
  <si>
    <t xml:space="preserve">BENAVIDES GARCIA TRINIDAD     </t>
  </si>
  <si>
    <t xml:space="preserve">RCHO STO DOMINGO C LAR MTY 72 </t>
  </si>
  <si>
    <t>61DD05E580350050</t>
  </si>
  <si>
    <t xml:space="preserve">MIRANDA LEYVA JESUS ALBERTO   </t>
  </si>
  <si>
    <t>CARR SAN BARTOLO - LOS RAMONES</t>
  </si>
  <si>
    <t xml:space="preserve">SAN BARTOLO                   </t>
  </si>
  <si>
    <t>61DD06A093004100</t>
  </si>
  <si>
    <t xml:space="preserve">CAM STA ANA VIEJO KM 12       </t>
  </si>
  <si>
    <t xml:space="preserve">AGROINDUSTRIAS S ISIDRO SPR   </t>
  </si>
  <si>
    <t xml:space="preserve">CARR A BURGOS KM 6            </t>
  </si>
  <si>
    <t>66DD06E682000030</t>
  </si>
  <si>
    <t xml:space="preserve">POZO 34 EJ CATARINO RDZ       </t>
  </si>
  <si>
    <t>71DD06E013000024</t>
  </si>
  <si>
    <t xml:space="preserve">DAVILA VALDEZ RICARDO         </t>
  </si>
  <si>
    <t xml:space="preserve">SAN JOSE DE LA JOYA Y         </t>
  </si>
  <si>
    <t>66DD06E871000320</t>
  </si>
  <si>
    <t xml:space="preserve">POZO 1 - LAKO                 </t>
  </si>
  <si>
    <t>66DD06E871000020</t>
  </si>
  <si>
    <t>66DD06E682000390</t>
  </si>
  <si>
    <t xml:space="preserve">AGROPECUARIA JV S.A DE C.V    </t>
  </si>
  <si>
    <t xml:space="preserve">UNIDAD 6 POZO 12              </t>
  </si>
  <si>
    <t>61DD06E681100310</t>
  </si>
  <si>
    <t xml:space="preserve">EJIDO RIO VERDE               </t>
  </si>
  <si>
    <t xml:space="preserve">UNIDAD # 1 POZO EL SALTO      </t>
  </si>
  <si>
    <t>66DD06E871000120</t>
  </si>
  <si>
    <t xml:space="preserve">POZO EL PUERTO                </t>
  </si>
  <si>
    <t xml:space="preserve">CARRETERA 57 KM 122 CP.00000  </t>
  </si>
  <si>
    <t>61DD06E681100330</t>
  </si>
  <si>
    <t xml:space="preserve">NCPE RIO VERDE                </t>
  </si>
  <si>
    <t xml:space="preserve">EJ RIO VERDE UNIDAD2 CP.00000 </t>
  </si>
  <si>
    <t>66DD06J741200090</t>
  </si>
  <si>
    <t xml:space="preserve">EJIDO SAN IGNACIO DE TEXAS    </t>
  </si>
  <si>
    <t xml:space="preserve">CARR ARAMBERRI KM 25          </t>
  </si>
  <si>
    <t>66DD06E682000350</t>
  </si>
  <si>
    <t xml:space="preserve">EJIDO CATARINO RODRIGUEZ      </t>
  </si>
  <si>
    <t>66DD06E682000235</t>
  </si>
  <si>
    <t>AGRONUTRIENTES BALANCEADOS ACF</t>
  </si>
  <si>
    <t xml:space="preserve">EJ CATARINO RODRIGUEZ UN 15   </t>
  </si>
  <si>
    <t>66DD06E871000092</t>
  </si>
  <si>
    <t xml:space="preserve">CORONADO ALEJANDRO ALBERTO    </t>
  </si>
  <si>
    <t xml:space="preserve">EJIDO EL TEPOZAN S/N          </t>
  </si>
  <si>
    <t>66DD06E682000242</t>
  </si>
  <si>
    <t xml:space="preserve">CARR MATEHUALA SALTILLO SN    </t>
  </si>
  <si>
    <t>61DD06E681100250</t>
  </si>
  <si>
    <t xml:space="preserve">CERRO DE AGUA S A             </t>
  </si>
  <si>
    <t xml:space="preserve">LOTE 2                        </t>
  </si>
  <si>
    <t>61DD06E681100390</t>
  </si>
  <si>
    <t xml:space="preserve">GONZALEZ R GERARDO            </t>
  </si>
  <si>
    <t>66DD06E682000340</t>
  </si>
  <si>
    <t xml:space="preserve">EJ POTOSI POZO 7              </t>
  </si>
  <si>
    <t>66DD06E682000310</t>
  </si>
  <si>
    <t xml:space="preserve">AGROPECUARIA JV, S.A. DE C.V. </t>
  </si>
  <si>
    <t xml:space="preserve">POZO 36                       </t>
  </si>
  <si>
    <t>66DD06E682000130</t>
  </si>
  <si>
    <t xml:space="preserve">POZO 28                       </t>
  </si>
  <si>
    <t>66DD06E682000020</t>
  </si>
  <si>
    <t xml:space="preserve">AGRICOLA PIAV, S.P.R. DE R.L. </t>
  </si>
  <si>
    <t xml:space="preserve">NUEVA ALMADEN 317             </t>
  </si>
  <si>
    <t>66DD06G011100324</t>
  </si>
  <si>
    <t xml:space="preserve">EJIDO TANQUECILLOS            </t>
  </si>
  <si>
    <t xml:space="preserve">CAMINO A SAN JUAN DE LA C SN  </t>
  </si>
  <si>
    <t>66DD06J741200330</t>
  </si>
  <si>
    <t xml:space="preserve">JUAN CORTEZ GONZALEZ          </t>
  </si>
  <si>
    <t>76DD06J743000110</t>
  </si>
  <si>
    <t>AGRICOLA Y GANADERA DELTA, S.A</t>
  </si>
  <si>
    <t xml:space="preserve">POZO 5 EJ FCO I MADERO        </t>
  </si>
  <si>
    <t>66DD06J741200370</t>
  </si>
  <si>
    <t xml:space="preserve">POZO NUM 2                    </t>
  </si>
  <si>
    <t xml:space="preserve">EJIDO PUERTO BAJO             </t>
  </si>
  <si>
    <t>76DD06J743000050</t>
  </si>
  <si>
    <t xml:space="preserve">POZO CERRO GRANDE             </t>
  </si>
  <si>
    <t xml:space="preserve">CARRETERA SOLEDAD EL SALE .   </t>
  </si>
  <si>
    <t>76DD06J743000260</t>
  </si>
  <si>
    <t xml:space="preserve">POZO N 2 EJ LA TRINID         </t>
  </si>
  <si>
    <t xml:space="preserve">POZO 2 CARR A PUENTES         </t>
  </si>
  <si>
    <t>76DD06J743000330</t>
  </si>
  <si>
    <t xml:space="preserve">POZO 1 A EJ PUENTES           </t>
  </si>
  <si>
    <t xml:space="preserve">EJ PUENTES MPIO ARAMBERRI     </t>
  </si>
  <si>
    <t>76DD06J743000500</t>
  </si>
  <si>
    <t xml:space="preserve">POZO NO 6 ENTRADA A EJ SANDIA </t>
  </si>
  <si>
    <t xml:space="preserve">EJIDO SANDIA EL GRANDE        </t>
  </si>
  <si>
    <t>66DD19G016620130</t>
  </si>
  <si>
    <t xml:space="preserve">EJ REFUGIO LOS RCHOS          </t>
  </si>
  <si>
    <t xml:space="preserve">CARRET 57 LADO DEL GAS 1      </t>
  </si>
  <si>
    <t>61DD19G376130030</t>
  </si>
  <si>
    <t>GANAD Y AGRI DEL NORESTE SA DE</t>
  </si>
  <si>
    <t xml:space="preserve">RANCHO EL CHIVO S/N           </t>
  </si>
  <si>
    <t xml:space="preserve">NAVIDAD                       </t>
  </si>
  <si>
    <t>61DD19G376130235</t>
  </si>
  <si>
    <t>GANADERA Y AGRICOLA DEL NOREST</t>
  </si>
  <si>
    <t xml:space="preserve">RANCHO EL CHIVO POZO 4 S/N    </t>
  </si>
  <si>
    <t>61DD19G016111410</t>
  </si>
  <si>
    <t xml:space="preserve">EL CAPRICHO DE CAYMA          </t>
  </si>
  <si>
    <t xml:space="preserve">EC21 EL CAPRICHO              </t>
  </si>
  <si>
    <t>61DD19G016110770</t>
  </si>
  <si>
    <t xml:space="preserve">EA19 RANCHO LA SARDINA        </t>
  </si>
  <si>
    <t>71DD19G017110260</t>
  </si>
  <si>
    <t xml:space="preserve">VE61 LOTE 5 ZACATAL           </t>
  </si>
  <si>
    <t>71DD19G017120130</t>
  </si>
  <si>
    <t xml:space="preserve">EJIDO COLVO EL PRADO          </t>
  </si>
  <si>
    <t xml:space="preserve">EP27 POZO 3                   </t>
  </si>
  <si>
    <t>61DD19G016110930</t>
  </si>
  <si>
    <t xml:space="preserve">VALERIO HILARIO JUAN          </t>
  </si>
  <si>
    <t xml:space="preserve">VH60 R GOLONDRINAS            </t>
  </si>
  <si>
    <t>61DD19G016111352</t>
  </si>
  <si>
    <t xml:space="preserve">EE22 CARR CENTRAL KM 100      </t>
  </si>
  <si>
    <t>71DD19G017110002</t>
  </si>
  <si>
    <t xml:space="preserve">CASTIL S.A. DE C.V.           </t>
  </si>
  <si>
    <t xml:space="preserve">CH07 LOTE 6 F NAV R 4         </t>
  </si>
  <si>
    <t>61DD05E010350470</t>
  </si>
  <si>
    <t xml:space="preserve">RODRIGUEZ CANTU RICARDO       </t>
  </si>
  <si>
    <t xml:space="preserve">RANCHO SAN RAMON              </t>
  </si>
  <si>
    <t xml:space="preserve">RAMONES, N.L.                 </t>
  </si>
  <si>
    <t>66DD06E682000180</t>
  </si>
  <si>
    <t xml:space="preserve">EJ CATARINO RODRIGUEZ         </t>
  </si>
  <si>
    <t xml:space="preserve">UNIDAD 9  JOYA VERDE          </t>
  </si>
  <si>
    <t>71DD05B320060130</t>
  </si>
  <si>
    <t xml:space="preserve">SERNA S JOSE                  </t>
  </si>
  <si>
    <t xml:space="preserve">RANCHO LA SANDIA KM 36        </t>
  </si>
  <si>
    <t>71DD05B020060340</t>
  </si>
  <si>
    <t xml:space="preserve">PENA GONZALEZ JOSE RICARDO    </t>
  </si>
  <si>
    <t>CARRETERA PARAS KM 25 CP.65200</t>
  </si>
  <si>
    <t xml:space="preserve">COLORADOS DE ABAJO            </t>
  </si>
  <si>
    <t>71DD19G017110550</t>
  </si>
  <si>
    <t xml:space="preserve">IG46 LOTE 5 FRACC EL CUIJE    </t>
  </si>
  <si>
    <t>61DD06E017000400</t>
  </si>
  <si>
    <t xml:space="preserve">EJ COLVO LOS POCITOS          </t>
  </si>
  <si>
    <t xml:space="preserve">POZO 2 S-A EJIDO LOS POCITOS  </t>
  </si>
  <si>
    <t>76DD06J743000020</t>
  </si>
  <si>
    <t xml:space="preserve">SOC DE USUARIOS DE SOLEDAD    </t>
  </si>
  <si>
    <t xml:space="preserve">POZO N 3                      </t>
  </si>
  <si>
    <t>71DD19G017120340</t>
  </si>
  <si>
    <t xml:space="preserve">LOPEZ H JOSE                  </t>
  </si>
  <si>
    <t xml:space="preserve">CF09 3 KA VICTORIA            </t>
  </si>
  <si>
    <t>71DD19G017110000</t>
  </si>
  <si>
    <t xml:space="preserve">MAKIKE S,A,DE CV.             </t>
  </si>
  <si>
    <t xml:space="preserve">ES20 LOTE 11                  </t>
  </si>
  <si>
    <t>66DD19G016620520</t>
  </si>
  <si>
    <t xml:space="preserve">1G46 HUERTA CASA BLANCA       </t>
  </si>
  <si>
    <t>71DD19G017120001</t>
  </si>
  <si>
    <t>71DD19G017120240</t>
  </si>
  <si>
    <t xml:space="preserve">CHAPER M OTTO                 </t>
  </si>
  <si>
    <t xml:space="preserve">CM14 LA REFORMA               </t>
  </si>
  <si>
    <t>71DD19G017110245</t>
  </si>
  <si>
    <t xml:space="preserve">ES20 LOTE 11 FRACC NAV        </t>
  </si>
  <si>
    <t>61DD06A094000400</t>
  </si>
  <si>
    <t xml:space="preserve">REGULES SA DE CV              </t>
  </si>
  <si>
    <t xml:space="preserve">CAM AL SABINO GORDO SN        </t>
  </si>
  <si>
    <t>71DD06A011250030</t>
  </si>
  <si>
    <t>LUCIA DEL CARMEN MERINO BUSTAM</t>
  </si>
  <si>
    <t>SAN JOSE DEMARC GZA BALLESTERO</t>
  </si>
  <si>
    <t>32DD06A071000920</t>
  </si>
  <si>
    <t xml:space="preserve">RODRIGUEZ QUINTERO RAUL F ING </t>
  </si>
  <si>
    <t xml:space="preserve">RANCHO LA QUERENCIA           </t>
  </si>
  <si>
    <t>61DD06A096002500</t>
  </si>
  <si>
    <t xml:space="preserve">HUERTA EL GARBANZO            </t>
  </si>
  <si>
    <t xml:space="preserve">MONTEMAYOR DIERNBAUER CARLOS  </t>
  </si>
  <si>
    <t xml:space="preserve">ANT CAM HUALAHUISES           </t>
  </si>
  <si>
    <t>71DD19G017120640</t>
  </si>
  <si>
    <t xml:space="preserve">RANCHO E AGUATOCHE SPR        </t>
  </si>
  <si>
    <t xml:space="preserve">LA HEDIONDA GRANDE D/C        </t>
  </si>
  <si>
    <t xml:space="preserve">MONTEMAYOR CHAPA CARLOS       </t>
  </si>
  <si>
    <t xml:space="preserve">HTA SAN PABLO                 </t>
  </si>
  <si>
    <t>71DD05B320060220</t>
  </si>
  <si>
    <t xml:space="preserve">GARCIA R AMERICO R            </t>
  </si>
  <si>
    <t xml:space="preserve">C SABINAS PARAS KM 35         </t>
  </si>
  <si>
    <t>61DD06E681100110</t>
  </si>
  <si>
    <t xml:space="preserve">LOPEZ G EPITACIO              </t>
  </si>
  <si>
    <t xml:space="preserve">POZO 4  EJ V CARRANZA         </t>
  </si>
  <si>
    <t>66DD06E871000330</t>
  </si>
  <si>
    <t xml:space="preserve">LUNA ESPINOZA GUADALUPE       </t>
  </si>
  <si>
    <t xml:space="preserve">UNIDAD 2 POZO 4               </t>
  </si>
  <si>
    <t>66DD06J741200320</t>
  </si>
  <si>
    <t xml:space="preserve">SPR DE RI ASCENCION GOMEZ     </t>
  </si>
  <si>
    <t xml:space="preserve">LA ASCENCION N L              </t>
  </si>
  <si>
    <t>76DD06J743000360</t>
  </si>
  <si>
    <t xml:space="preserve">EJIDO PUENTES                 </t>
  </si>
  <si>
    <t xml:space="preserve">POZO 7                        </t>
  </si>
  <si>
    <t>61DD19G016111344</t>
  </si>
  <si>
    <t xml:space="preserve">FIDEICOMISO FIDESUR           </t>
  </si>
  <si>
    <t xml:space="preserve">CARRET FEDRAL NO. 57 KM 170   </t>
  </si>
  <si>
    <t>71DD19G017120281</t>
  </si>
  <si>
    <t xml:space="preserve">MIJARES VERUMEN VIRIDIANA     </t>
  </si>
  <si>
    <t xml:space="preserve">RANCHO LAS ANTONIAS P-2       </t>
  </si>
  <si>
    <t>71DD03B017110230</t>
  </si>
  <si>
    <t xml:space="preserve">GUERRA T. BERNARDO            </t>
  </si>
  <si>
    <t xml:space="preserve">RANCHO EL SANTENO             </t>
  </si>
  <si>
    <t xml:space="preserve">ANAHUAC                       </t>
  </si>
  <si>
    <t>66DD05B150420050</t>
  </si>
  <si>
    <t xml:space="preserve">LOZANO CANTU ADAUTO           </t>
  </si>
  <si>
    <t xml:space="preserve">RANCHO SANTA SOFIA            </t>
  </si>
  <si>
    <t>66DD05B150410621</t>
  </si>
  <si>
    <t xml:space="preserve">C MTY-LAREDO RCHO SAN JOSE DE </t>
  </si>
  <si>
    <t>66DD05B150400040</t>
  </si>
  <si>
    <t xml:space="preserve">RANCHO LOS GALEMES            </t>
  </si>
  <si>
    <t>76DD05E370350010</t>
  </si>
  <si>
    <t xml:space="preserve">ZAMBRANO GONZALEZ CESAR       </t>
  </si>
  <si>
    <t xml:space="preserve">RANCHO LA MORITA S/N CP.66800 </t>
  </si>
  <si>
    <t>61DD05E010350321</t>
  </si>
  <si>
    <t>CORTEZ OCHOA EDELMIRO EDILBERT</t>
  </si>
  <si>
    <t xml:space="preserve">CAMINO A PUNTA DEL CERRO  1   </t>
  </si>
  <si>
    <t>61DD05F090030060</t>
  </si>
  <si>
    <t xml:space="preserve">PENA R MARISA                 </t>
  </si>
  <si>
    <t xml:space="preserve">LOS ALTITOS                   </t>
  </si>
  <si>
    <t>71DD06A011000090</t>
  </si>
  <si>
    <t xml:space="preserve">RENDON GARZA JORGE            </t>
  </si>
  <si>
    <t xml:space="preserve">EJIDO SAN JUAN DE VAQUERIAS   </t>
  </si>
  <si>
    <t>61DD06E681100230</t>
  </si>
  <si>
    <t xml:space="preserve">CERRO DE AGUA SA              </t>
  </si>
  <si>
    <t xml:space="preserve">LOTES 5 Y 6                   </t>
  </si>
  <si>
    <t>61DD06A094001350</t>
  </si>
  <si>
    <t xml:space="preserve">CAVAZOS SILVA MANUEL RAMON    </t>
  </si>
  <si>
    <t xml:space="preserve">RANCHO EL ENCIANL .           </t>
  </si>
  <si>
    <t>61DD06A093001200</t>
  </si>
  <si>
    <t xml:space="preserve">GARCIA VILLEGAS EDUARDO       </t>
  </si>
  <si>
    <t xml:space="preserve">HTA. SAN FRANCISCO            </t>
  </si>
  <si>
    <t>66DD06E871000090</t>
  </si>
  <si>
    <t xml:space="preserve">ALEJANDRO MENDOZA JUAN MANUEL </t>
  </si>
  <si>
    <t xml:space="preserve">POZO 20 UNIDAD 4 CP.00000     </t>
  </si>
  <si>
    <t>61DD06E017000370</t>
  </si>
  <si>
    <t xml:space="preserve">LUNA D ALEJANDRO              </t>
  </si>
  <si>
    <t xml:space="preserve">POZO 3 EJ POCITOS             </t>
  </si>
  <si>
    <t>66DD06E682000190</t>
  </si>
  <si>
    <t xml:space="preserve">RANCHO EL POTOSI              </t>
  </si>
  <si>
    <t>61DD06E017000376</t>
  </si>
  <si>
    <t xml:space="preserve">LUNA SUAREZ EVODIO            </t>
  </si>
  <si>
    <t xml:space="preserve">EJ SAN ROBERTO SN             </t>
  </si>
  <si>
    <t>66DD06E682000221</t>
  </si>
  <si>
    <t xml:space="preserve">RODRIGUEZ BERNAL JOSE ROLANDO </t>
  </si>
  <si>
    <t xml:space="preserve">RANCHO LA LUZ S/N             </t>
  </si>
  <si>
    <t>66DD06E682000241</t>
  </si>
  <si>
    <t xml:space="preserve">ALVARADO RAMIREZ HELIODORO    </t>
  </si>
  <si>
    <t xml:space="preserve">EJIDO POTOSI POZO 10          </t>
  </si>
  <si>
    <t>71DD06E012000090</t>
  </si>
  <si>
    <t xml:space="preserve">SOCS DE AGUA NUEVA            </t>
  </si>
  <si>
    <t xml:space="preserve">AGUA NUEVA N L                </t>
  </si>
  <si>
    <t>61DD06E681100200</t>
  </si>
  <si>
    <t xml:space="preserve">LOTES 3 Y 4                   </t>
  </si>
  <si>
    <t>61DD06E681100210</t>
  </si>
  <si>
    <t xml:space="preserve">CERRO DE AGUA S.A. DE C.V.    </t>
  </si>
  <si>
    <t xml:space="preserve">POZO 5A                       </t>
  </si>
  <si>
    <t>71DD06G760020370</t>
  </si>
  <si>
    <t xml:space="preserve">U DE RIEGO AGRICOLA POMPEYA   </t>
  </si>
  <si>
    <t xml:space="preserve">POMPEYA  N L                  </t>
  </si>
  <si>
    <t xml:space="preserve">MIER Y NORIEGA                </t>
  </si>
  <si>
    <t>71DD06G760020490</t>
  </si>
  <si>
    <t xml:space="preserve">U DE RIEGO POMPEYA   POZO # 2 </t>
  </si>
  <si>
    <t xml:space="preserve">POMPEYA   N L                 </t>
  </si>
  <si>
    <t>71DD06G760020430</t>
  </si>
  <si>
    <t xml:space="preserve">U DE RIEGO POMPEYA POZO 1A    </t>
  </si>
  <si>
    <t>66DD06J741200310</t>
  </si>
  <si>
    <t xml:space="preserve">SOC PROD RURAL ELIGIO DEL T   </t>
  </si>
  <si>
    <t xml:space="preserve">POZO N 2 TIA JUANA            </t>
  </si>
  <si>
    <t>76DD06J743000180</t>
  </si>
  <si>
    <t xml:space="preserve">POZO 4 EJ FCO I MADERO        </t>
  </si>
  <si>
    <t>66DD06E682000311</t>
  </si>
  <si>
    <t xml:space="preserve">AGRICOLA 314 SA DE CV         </t>
  </si>
  <si>
    <t>76DD06J743000040</t>
  </si>
  <si>
    <t xml:space="preserve">POZO 1 EJ LA SOLEDAD          </t>
  </si>
  <si>
    <t xml:space="preserve">LA SOLEDAD                    </t>
  </si>
  <si>
    <t>76DD06J743000380</t>
  </si>
  <si>
    <t xml:space="preserve">SOC LOCAL DE C EJ             </t>
  </si>
  <si>
    <t xml:space="preserve">POZO 9 EJ. SANDIA EL GDE.     </t>
  </si>
  <si>
    <t>71DD19G017110300</t>
  </si>
  <si>
    <t xml:space="preserve">EL SUFRIDERO SPR DE RL        </t>
  </si>
  <si>
    <t xml:space="preserve">ES20 L 6 POZO 2               </t>
  </si>
  <si>
    <t>61DD19G016111324</t>
  </si>
  <si>
    <t>HYDROPONIC GREEN VALLEY P SACV</t>
  </si>
  <si>
    <t xml:space="preserve">CA12 POZO 2 LA TRINIDAD       </t>
  </si>
  <si>
    <t>66DD19G016610020</t>
  </si>
  <si>
    <t xml:space="preserve">CEPEDA RUMAYOR JOSE ANTONIO   </t>
  </si>
  <si>
    <t xml:space="preserve">LOTE 16 LOS PICOS POZO 1      </t>
  </si>
  <si>
    <t>61DD19G016110730</t>
  </si>
  <si>
    <t xml:space="preserve">LA PAZ                        </t>
  </si>
  <si>
    <t>66DD19G016620445</t>
  </si>
  <si>
    <t xml:space="preserve">EJIDO ARTECILLAS              </t>
  </si>
  <si>
    <t>66DD19G016620585</t>
  </si>
  <si>
    <t xml:space="preserve">ORGANIZACION RANCHO GUADALUPE </t>
  </si>
  <si>
    <t xml:space="preserve">IG46 HUERTA CASA BLANCA       </t>
  </si>
  <si>
    <t>61DD19G016111135</t>
  </si>
  <si>
    <t xml:space="preserve">EJIDO SAN JUAQUIN             </t>
  </si>
  <si>
    <t xml:space="preserve">DOM CONOCIDO 4                </t>
  </si>
  <si>
    <t>61DD19G016111051</t>
  </si>
  <si>
    <t xml:space="preserve">GANADERA Y AGRI COLA DEL NSTE </t>
  </si>
  <si>
    <t xml:space="preserve">CAMINO AL MILAGRO SN          </t>
  </si>
  <si>
    <t>66DD19G016620355</t>
  </si>
  <si>
    <t xml:space="preserve">EJIDO COLECTIVO PUERTO MEXICO </t>
  </si>
  <si>
    <t xml:space="preserve">PUERTO MEXICO DOM CONOCID SN  </t>
  </si>
  <si>
    <t>71DD19G017120406</t>
  </si>
  <si>
    <t>EJIDO COLECTIVO LAS ESPERANZAS</t>
  </si>
  <si>
    <t xml:space="preserve">EE26 30 KM SAN RAFAEL S/N     </t>
  </si>
  <si>
    <t>61DD19G016111321</t>
  </si>
  <si>
    <t>GRUPO IKREA DE MEXICO SA DE CV</t>
  </si>
  <si>
    <t xml:space="preserve">CARR 57 MATEHUALA KM 162.5    </t>
  </si>
  <si>
    <t>61DD19G016110800</t>
  </si>
  <si>
    <t>61DD19G016111270</t>
  </si>
  <si>
    <t xml:space="preserve">EC21 LOS ADOBES               </t>
  </si>
  <si>
    <t>66DD19G016620980</t>
  </si>
  <si>
    <t xml:space="preserve">DA17 ACUNA RCHO GLORIA        </t>
  </si>
  <si>
    <t>76DD05B020044230</t>
  </si>
  <si>
    <t xml:space="preserve">VILLARREAL INCLAN ELOY        </t>
  </si>
  <si>
    <t xml:space="preserve">C NACIONAL NTE                </t>
  </si>
  <si>
    <t>66DD19G016611080</t>
  </si>
  <si>
    <t xml:space="preserve">AGRICOLA HG                   </t>
  </si>
  <si>
    <t xml:space="preserve">GR42 EL ERIAL REBOMBEO        </t>
  </si>
  <si>
    <t>66DD19G016610940</t>
  </si>
  <si>
    <t xml:space="preserve">GA42 LOTE 24 F ZACATAL        </t>
  </si>
  <si>
    <t>61DD06A091004200</t>
  </si>
  <si>
    <t>URIEGAS SANSORES RICARDO ALBER</t>
  </si>
  <si>
    <t xml:space="preserve">CARRET A CHINA KM 40          </t>
  </si>
  <si>
    <t>61DD06A091002201</t>
  </si>
  <si>
    <t xml:space="preserve">ELIZONDO ELIZONDO MANUEL R    </t>
  </si>
  <si>
    <t xml:space="preserve">CARR EJ LA CORONA .           </t>
  </si>
  <si>
    <t>61DD11H066103300</t>
  </si>
  <si>
    <t xml:space="preserve">R SAN JUAN POZO -A            </t>
  </si>
  <si>
    <t xml:space="preserve">C M ALEMAN 9 KM SUR CAMIN     </t>
  </si>
  <si>
    <t xml:space="preserve">APODACA N.L.                  </t>
  </si>
  <si>
    <t>66DD05B150400340</t>
  </si>
  <si>
    <t xml:space="preserve">DES GAN SAN ALBERTO SPR RL CV </t>
  </si>
  <si>
    <t xml:space="preserve">BRECHA LA GLORIA KM 12 1111   </t>
  </si>
  <si>
    <t>76DD05C060010230</t>
  </si>
  <si>
    <t xml:space="preserve">MONTEMAYOR G MARIO J          </t>
  </si>
  <si>
    <t xml:space="preserve">RANCHO DON TOMAS              </t>
  </si>
  <si>
    <t xml:space="preserve">BUSTAMANTE                    </t>
  </si>
  <si>
    <t>66DD06A011019845</t>
  </si>
  <si>
    <t xml:space="preserve">MONTEMAYOE D CARLOS MARTIN    </t>
  </si>
  <si>
    <t xml:space="preserve">ANT CAM A SAN ISIDRO S/N      </t>
  </si>
  <si>
    <t>66DD06E871000340</t>
  </si>
  <si>
    <t xml:space="preserve">EJIDO LA PRIMAVERA            </t>
  </si>
  <si>
    <t xml:space="preserve">CARR LINARES - SAN ROBERTO    </t>
  </si>
  <si>
    <t>66DD06E682000370</t>
  </si>
  <si>
    <t xml:space="preserve">CEPEDA RUMAYOR ANTONIO        </t>
  </si>
  <si>
    <t xml:space="preserve">POZO 45 UNIDAD 1              </t>
  </si>
  <si>
    <t>76DD11E187611010</t>
  </si>
  <si>
    <t xml:space="preserve">CANTU V JOSE I                </t>
  </si>
  <si>
    <t xml:space="preserve">HUALICHES LADO PTE LIC. CANTU </t>
  </si>
  <si>
    <t xml:space="preserve">DR. GONZALEZ N.L.             </t>
  </si>
  <si>
    <t>76DD11I067675410</t>
  </si>
  <si>
    <t xml:space="preserve">CARDENAS G LUIS               </t>
  </si>
  <si>
    <t xml:space="preserve">RANCHO EL CERRITO             </t>
  </si>
  <si>
    <t>71DD19G017110735</t>
  </si>
  <si>
    <t xml:space="preserve">VS59 L2 FRAC EL QUIJE         </t>
  </si>
  <si>
    <t>61DD11H066103400</t>
  </si>
  <si>
    <t xml:space="preserve">R SAN JUAN POZO 1 Y 2         </t>
  </si>
  <si>
    <t xml:space="preserve">RANCHO SAN JUAN POZO 4        </t>
  </si>
  <si>
    <t>66DD05B150400160</t>
  </si>
  <si>
    <t xml:space="preserve">TREVINO VILLARREAL VICTOR M   </t>
  </si>
  <si>
    <t xml:space="preserve">CARR MTY LAREDO KM 150        </t>
  </si>
  <si>
    <t>61DD06E017000230</t>
  </si>
  <si>
    <t xml:space="preserve">JARA CASTILLO JUAN            </t>
  </si>
  <si>
    <t xml:space="preserve">POZO 8  EJ EL SALERO          </t>
  </si>
  <si>
    <t>71DD05A280800015</t>
  </si>
  <si>
    <t xml:space="preserve">CARR ALG-PARAS KM 11 CP.65800 </t>
  </si>
  <si>
    <t xml:space="preserve">PARAS, N.L.                   </t>
  </si>
  <si>
    <t>61DD06A092003300</t>
  </si>
  <si>
    <t xml:space="preserve">MONTEMAYOR DIRNBAUER CARLOS M </t>
  </si>
  <si>
    <t xml:space="preserve">EJ EL GRANJENAL KM2.6         </t>
  </si>
  <si>
    <t>61DD06A091000400</t>
  </si>
  <si>
    <t xml:space="preserve">CANTU ELIZONDO FRANCISCO      </t>
  </si>
  <si>
    <t xml:space="preserve">CARR GRAL TERAN CHINAKM39     </t>
  </si>
  <si>
    <t>61DD06E017000200</t>
  </si>
  <si>
    <t xml:space="preserve">BOTELLO A SARA P              </t>
  </si>
  <si>
    <t xml:space="preserve">POZO 5  EJ REFUGIO DE IBARRA  </t>
  </si>
  <si>
    <t>71DD06A011250410</t>
  </si>
  <si>
    <t xml:space="preserve">SALAZAR  MIGUEL A             </t>
  </si>
  <si>
    <t xml:space="preserve">HUERTA SAN JUAN ...           </t>
  </si>
  <si>
    <t>61DD06E681100280</t>
  </si>
  <si>
    <t xml:space="preserve">UNIDAD 13 EL POTOSI           </t>
  </si>
  <si>
    <t>71DD05B020060300</t>
  </si>
  <si>
    <t xml:space="preserve">GARZA ACEVEDO FERNANDO        </t>
  </si>
  <si>
    <t xml:space="preserve">ANTES DE LLEGAR A COLORAD     </t>
  </si>
  <si>
    <t>71DD05B320060060</t>
  </si>
  <si>
    <t xml:space="preserve">CARR A PARAS 5 KM 35          </t>
  </si>
  <si>
    <t>66DD19G016610900</t>
  </si>
  <si>
    <t xml:space="preserve">GUAJARDO GCIA SALVADOR        </t>
  </si>
  <si>
    <t xml:space="preserve">LOTE 22 L POZO 3 ZACATAL      </t>
  </si>
  <si>
    <t>66DD19G016620380</t>
  </si>
  <si>
    <t xml:space="preserve">CARRRETERA 57 KM 192          </t>
  </si>
  <si>
    <t>71DD19G017120651</t>
  </si>
  <si>
    <t xml:space="preserve">AVALOS F FELIX                </t>
  </si>
  <si>
    <t xml:space="preserve">AF03 RANCHO 3 ANTONIAS        </t>
  </si>
  <si>
    <t>71DD19G017110410</t>
  </si>
  <si>
    <t xml:space="preserve">VE61 LOTE 13                  </t>
  </si>
  <si>
    <t>61DD06A093000100</t>
  </si>
  <si>
    <t xml:space="preserve">CANTU TAMEZ ANA CECILIA       </t>
  </si>
  <si>
    <t xml:space="preserve">CAM A GPE DE LA JOYA KM 1     </t>
  </si>
  <si>
    <t>66DD11I066630640</t>
  </si>
  <si>
    <t xml:space="preserve">SEPULVEDA G JULIAN            </t>
  </si>
  <si>
    <t xml:space="preserve">EST MILPA                     </t>
  </si>
  <si>
    <t>HUERTA LOS ANGELES 5 SENORES S</t>
  </si>
  <si>
    <t>CAM EL EJ CINCO SENORES KM 0.3</t>
  </si>
  <si>
    <t>61DD06A091004900</t>
  </si>
  <si>
    <t xml:space="preserve">HUERTA LA ANACUA SN CP.00000  </t>
  </si>
  <si>
    <t>66DD05A080900020</t>
  </si>
  <si>
    <t xml:space="preserve">GONZALEZ R JUVENTINO          </t>
  </si>
  <si>
    <t xml:space="preserve">RANCHO EL FARO                </t>
  </si>
  <si>
    <t xml:space="preserve">GENERAL TREVINO, N.L.         </t>
  </si>
  <si>
    <t>61DD06E681100100</t>
  </si>
  <si>
    <t xml:space="preserve">POZO 5 EJ V CARRANZA          </t>
  </si>
  <si>
    <t>20DD06A013000408</t>
  </si>
  <si>
    <t xml:space="preserve">AGROMANANTIALES S DE RL DE CV </t>
  </si>
  <si>
    <t xml:space="preserve">CAMINO A MACUNA SN            </t>
  </si>
  <si>
    <t>61DD06A096005500</t>
  </si>
  <si>
    <t xml:space="preserve">RODRIGUEZ BALLESTEROS MARIO   </t>
  </si>
  <si>
    <t xml:space="preserve">GRAL TERAN N L                </t>
  </si>
  <si>
    <t>66DD11D066660980</t>
  </si>
  <si>
    <t xml:space="preserve">MALDONADO L JAIME G           </t>
  </si>
  <si>
    <t xml:space="preserve">DULCES NOMBRES KM 6.5 FTE BIF </t>
  </si>
  <si>
    <t>71DD03B017110010</t>
  </si>
  <si>
    <t xml:space="preserve">MA PILAR RODRIGUEZ F          </t>
  </si>
  <si>
    <t xml:space="preserve">RANCHO STA ELOISA             </t>
  </si>
  <si>
    <t>71DD03B017110020</t>
  </si>
  <si>
    <t xml:space="preserve">ARNOLDO CANALES C             </t>
  </si>
  <si>
    <t xml:space="preserve">RANCHO LAS MORAS              </t>
  </si>
  <si>
    <t>76DD05B020044270</t>
  </si>
  <si>
    <t xml:space="preserve">TREVINO DE SANTOS ELMA        </t>
  </si>
  <si>
    <t xml:space="preserve">RANCHO LA BAMBA               </t>
  </si>
  <si>
    <t>66DD05B150400300</t>
  </si>
  <si>
    <t xml:space="preserve">SALINAS M ANTONIO             </t>
  </si>
  <si>
    <t xml:space="preserve">C MTY LAR KM 160 CP.00000     </t>
  </si>
  <si>
    <t>66DD05B150410721</t>
  </si>
  <si>
    <t xml:space="preserve">SERNA AGUILAR GABRIEL RUBEN   </t>
  </si>
  <si>
    <t xml:space="preserve">RANCHO EL ZORRO               </t>
  </si>
  <si>
    <t>66DD05B150400310</t>
  </si>
  <si>
    <t xml:space="preserve">RAMIREZ G GUADALUPE           </t>
  </si>
  <si>
    <t xml:space="preserve">CARRET MTY LAREDO KM 160      </t>
  </si>
  <si>
    <t>66DD05B150410700</t>
  </si>
  <si>
    <t xml:space="preserve">GARCIA GONZALEZ JOEL DANIEL   </t>
  </si>
  <si>
    <t xml:space="preserve">LAS TORTILLAS 4TO GUARD M DER </t>
  </si>
  <si>
    <t>71DD05B050040100</t>
  </si>
  <si>
    <t>ZAMBRANO VILLARREAL ANDRES RAU</t>
  </si>
  <si>
    <t xml:space="preserve">C SAB PARAS ENTQ SN CARLO     </t>
  </si>
  <si>
    <t xml:space="preserve">EL ALAMO                      </t>
  </si>
  <si>
    <t>66DD05B150400150</t>
  </si>
  <si>
    <t xml:space="preserve">SILVA SUAREZ JOSE ANTONIO     </t>
  </si>
  <si>
    <t xml:space="preserve">HDA LOS MIRELES RIO SALAD     </t>
  </si>
  <si>
    <t>66DD05B010420110</t>
  </si>
  <si>
    <t xml:space="preserve">DE LOS SANTOS CRISTINA        </t>
  </si>
  <si>
    <t xml:space="preserve">C MTY LAREDO KM 113 NTE       </t>
  </si>
  <si>
    <t xml:space="preserve">SABINAS HIDALGO               </t>
  </si>
  <si>
    <t>61DD05E010350040</t>
  </si>
  <si>
    <t xml:space="preserve">GARZA GUAJARDO JUAN MANUEL    </t>
  </si>
  <si>
    <t xml:space="preserve">C RAMOS EST LOMAS KM 7.5      </t>
  </si>
  <si>
    <t>61DD05E010350300</t>
  </si>
  <si>
    <t xml:space="preserve">GARZA GUAJARDO MIGUEL ANGEL   </t>
  </si>
  <si>
    <t xml:space="preserve">RANCHO PALO BLANCO            </t>
  </si>
  <si>
    <t>61DD05E010350190</t>
  </si>
  <si>
    <t xml:space="preserve">MARTINEZ VILLARREAL ARNOLDO   </t>
  </si>
  <si>
    <t>RANCHO SAN FRANCISCO S/N CP.66</t>
  </si>
  <si>
    <t>61DD05E010350025</t>
  </si>
  <si>
    <t>SEPULVEDA GARCIA JULIAN HECTOR</t>
  </si>
  <si>
    <t xml:space="preserve">SALIDA ALTAMIRA SN N          </t>
  </si>
  <si>
    <t>61DD05E010350380</t>
  </si>
  <si>
    <t xml:space="preserve">SALINAS HERNANDEZ SIGIFREDO   </t>
  </si>
  <si>
    <t xml:space="preserve">RCHO GUADALUPE 2              </t>
  </si>
  <si>
    <t>61DD06A095500580</t>
  </si>
  <si>
    <t>CARLOS MARTIN MONTEMAYOR DIRNB</t>
  </si>
  <si>
    <t xml:space="preserve">CAM AL EJ LA PURISIMA KM 2.8  </t>
  </si>
  <si>
    <t>71DD06A011000140</t>
  </si>
  <si>
    <t xml:space="preserve">VARGAS REYES MARTIN           </t>
  </si>
  <si>
    <t xml:space="preserve">EJ SAN JUAN DE VAQUERIAS      </t>
  </si>
  <si>
    <t>61DD06A094004200</t>
  </si>
  <si>
    <t xml:space="preserve">AGROIND LOS EBANOS SPR RL CV  </t>
  </si>
  <si>
    <t xml:space="preserve">OJO DE AGUA                   </t>
  </si>
  <si>
    <t>61DD06A091000700</t>
  </si>
  <si>
    <t xml:space="preserve">RANCHO EL VERGEL              </t>
  </si>
  <si>
    <t>CAR MMONTEMORELOS CHINA KM38.5</t>
  </si>
  <si>
    <t>61DD06A093003300</t>
  </si>
  <si>
    <t xml:space="preserve">RANCHO TIRINGOS               </t>
  </si>
  <si>
    <t>61DD06A096001500</t>
  </si>
  <si>
    <t xml:space="preserve">GOMEZ WELSH AGUSTIN           </t>
  </si>
  <si>
    <t xml:space="preserve">HDA LA PURISIMA               </t>
  </si>
  <si>
    <t>61DD06A096003100</t>
  </si>
  <si>
    <t xml:space="preserve">CANTU GONZALEZ RAMIRO         </t>
  </si>
  <si>
    <t xml:space="preserve">HDA SANTA ELENA               </t>
  </si>
  <si>
    <t>71DD06A011250420</t>
  </si>
  <si>
    <t xml:space="preserve">SALAZAR MAURO                 </t>
  </si>
  <si>
    <t xml:space="preserve">HIDALGO NTE SAN JUAN 220      </t>
  </si>
  <si>
    <t>71DD06A011250710</t>
  </si>
  <si>
    <t xml:space="preserve">TREVINO PARAS RAYMUDO         </t>
  </si>
  <si>
    <t xml:space="preserve">CAMINO A SAN GERARDO          </t>
  </si>
  <si>
    <t>71DD06A011250750</t>
  </si>
  <si>
    <t xml:space="preserve">SALAZAR MIRELES RAFAEL LIC    </t>
  </si>
  <si>
    <t xml:space="preserve">HUERTA SAN GERARDO            </t>
  </si>
  <si>
    <t xml:space="preserve">HACIENDA LA ESCONDIDA         </t>
  </si>
  <si>
    <t xml:space="preserve">ADJUNTO EJ LA ESCONDIDA       </t>
  </si>
  <si>
    <t xml:space="preserve">ZAMBRANO LOZANO GUILLERMO     </t>
  </si>
  <si>
    <t xml:space="preserve">EX HACIENDA LA ESCONDIDA      </t>
  </si>
  <si>
    <t>61DD06E017000220</t>
  </si>
  <si>
    <t xml:space="preserve">CASTANEDA ALVARES PASCUAL     </t>
  </si>
  <si>
    <t xml:space="preserve">POZO 10  EJ EL SALERO         </t>
  </si>
  <si>
    <t>61DD06E017000190</t>
  </si>
  <si>
    <t xml:space="preserve">POZO 3  EJ REFUGIO DE IBARRA  </t>
  </si>
  <si>
    <t>66DD06E871000230</t>
  </si>
  <si>
    <t xml:space="preserve">EJIDO LA LEONA                </t>
  </si>
  <si>
    <t>66DD06E871000300</t>
  </si>
  <si>
    <t xml:space="preserve">MENDOZA M EDELMIRO            </t>
  </si>
  <si>
    <t xml:space="preserve">POZO 98 UNIDAD 4              </t>
  </si>
  <si>
    <t>61DD06E017000160</t>
  </si>
  <si>
    <t xml:space="preserve">PECINA RODRIGUEZ FRANCISCO    </t>
  </si>
  <si>
    <t xml:space="preserve">POZO 9 EJ REFUGIO DE LOS I    </t>
  </si>
  <si>
    <t>61DD06E017000170</t>
  </si>
  <si>
    <t xml:space="preserve">CASTILLO PECINA AGUSTIN JAIME </t>
  </si>
  <si>
    <t xml:space="preserve">POZO 1 EJ REFUGIO DE LOS I    </t>
  </si>
  <si>
    <t>61DD06E681100300</t>
  </si>
  <si>
    <t xml:space="preserve">CBTA 48                       </t>
  </si>
  <si>
    <t xml:space="preserve">EJ EL POTOSI SN               </t>
  </si>
  <si>
    <t>66DD06E682000070</t>
  </si>
  <si>
    <t xml:space="preserve">POZO GRUPO 2 EJ EL CRISTAL    </t>
  </si>
  <si>
    <t>71DD06E012000080</t>
  </si>
  <si>
    <t xml:space="preserve">POZO 1A EJ LA POZA            </t>
  </si>
  <si>
    <t xml:space="preserve">EJ LA POZA                    </t>
  </si>
  <si>
    <t>66DD11I066620340</t>
  </si>
  <si>
    <t xml:space="preserve">CARR RAN S MIGUELITO KM 42.5  </t>
  </si>
  <si>
    <t>66DD11I066620210</t>
  </si>
  <si>
    <t xml:space="preserve">RANCHO HACIENDA SAN JUAN      </t>
  </si>
  <si>
    <t xml:space="preserve">RANCHO LA NUTRIA              </t>
  </si>
  <si>
    <t>76DD06J743000250</t>
  </si>
  <si>
    <t xml:space="preserve">POZO 5 LA TRINIDAD            </t>
  </si>
  <si>
    <t xml:space="preserve">EJ LA TRINIDAD                </t>
  </si>
  <si>
    <t>76DD06J743000150</t>
  </si>
  <si>
    <t xml:space="preserve">AGRICOLA Y GANADERA DELTA SA  </t>
  </si>
  <si>
    <t xml:space="preserve">POZO NUM 1 EJ MADERO          </t>
  </si>
  <si>
    <t>61DD19G016111335</t>
  </si>
  <si>
    <t xml:space="preserve">EL ESCAPE                     </t>
  </si>
  <si>
    <t xml:space="preserve">LA50 LA AVANZADA              </t>
  </si>
  <si>
    <t>66DD19G016610025</t>
  </si>
  <si>
    <t xml:space="preserve">LOTE 16 POZO 2                </t>
  </si>
  <si>
    <t>61DD19G016111329</t>
  </si>
  <si>
    <t xml:space="preserve">EJIDO EL MILAGRO              </t>
  </si>
  <si>
    <t xml:space="preserve">POZO 06                       </t>
  </si>
  <si>
    <t>66DD19G016610195</t>
  </si>
  <si>
    <t xml:space="preserve">DAVILA VALDEZ RICARDO A       </t>
  </si>
  <si>
    <t xml:space="preserve">LOS PERICOS 2                 </t>
  </si>
  <si>
    <t>66DD19G016620262</t>
  </si>
  <si>
    <t xml:space="preserve">VILLARREAL DE LEON RICARDO D  </t>
  </si>
  <si>
    <t>POZO SANTA TERESA S/N CP.00000</t>
  </si>
  <si>
    <t>66DD19G016620145</t>
  </si>
  <si>
    <t xml:space="preserve">SEPULVEDA NIETO ROGELIO       </t>
  </si>
  <si>
    <t xml:space="preserve">LOTE NOCHE BUENA SN           </t>
  </si>
  <si>
    <t>61DD19G016111305</t>
  </si>
  <si>
    <t xml:space="preserve">CORTEZ HERNANDEZ JOSE VICTOR  </t>
  </si>
  <si>
    <t>CARR 57 AL LADO DE EJIDO  6 S/</t>
  </si>
  <si>
    <t>71DD19G017110670</t>
  </si>
  <si>
    <t xml:space="preserve">CAMINO A SAN JOSE POZO 2  S/N </t>
  </si>
  <si>
    <t>61DD19G016111055</t>
  </si>
  <si>
    <t xml:space="preserve">EL ZACATAL S/N /N             </t>
  </si>
  <si>
    <t>61DD19G016111160</t>
  </si>
  <si>
    <t xml:space="preserve">BANCO DE MEXICO SA            </t>
  </si>
  <si>
    <t xml:space="preserve">ES30 SAN JOAQUIN              </t>
  </si>
  <si>
    <t>66DD19G016610360</t>
  </si>
  <si>
    <t xml:space="preserve">CEPEDA R JOSE A               </t>
  </si>
  <si>
    <t xml:space="preserve">GM43 LOTE 9 ZACATAL           </t>
  </si>
  <si>
    <t>61DD19G016110990</t>
  </si>
  <si>
    <t xml:space="preserve">RAMIRO SOLIS ROSALES          </t>
  </si>
  <si>
    <t xml:space="preserve">RS53 EX HDA GUADALUPE         </t>
  </si>
  <si>
    <t>66DD05B150410110</t>
  </si>
  <si>
    <t>71DD05B320060070</t>
  </si>
  <si>
    <t xml:space="preserve">CARR A PARAS KM 35            </t>
  </si>
  <si>
    <t>71DD05A210900670</t>
  </si>
  <si>
    <t xml:space="preserve">GARCIA GUAJARDO ARTEMIO       </t>
  </si>
  <si>
    <t xml:space="preserve">RANCHO EL ROBLE               </t>
  </si>
  <si>
    <t>71DD19G017110380</t>
  </si>
  <si>
    <t xml:space="preserve">ES20 L 12 F ZACATAL           </t>
  </si>
  <si>
    <t>61DD06A095500510</t>
  </si>
  <si>
    <t xml:space="preserve">HUERTA SAN JOSE               </t>
  </si>
  <si>
    <t>61DD06A095500430</t>
  </si>
  <si>
    <t xml:space="preserve">GARCIA JMZ NATALIA Y CONSUELO </t>
  </si>
  <si>
    <t xml:space="preserve">HDA JESUS MARIA               </t>
  </si>
  <si>
    <t>61DD06A096004900</t>
  </si>
  <si>
    <t>AGRICOLA Y GANADERA INTER S.A.</t>
  </si>
  <si>
    <t xml:space="preserve">RANCHO EL MEXICANO 1          </t>
  </si>
  <si>
    <t>61DD06A094004600</t>
  </si>
  <si>
    <t xml:space="preserve">EL VERGEL DE SN JOSE SPR D RL </t>
  </si>
  <si>
    <t xml:space="preserve">LA ISCA OJO DE AGUA           </t>
  </si>
  <si>
    <t>61DD06A094004100</t>
  </si>
  <si>
    <t>AGROINDUSTRIA LOS EBANOS SPRLC</t>
  </si>
  <si>
    <t xml:space="preserve">RANCHO LOS EBANOS SN CP.00000 </t>
  </si>
  <si>
    <t>76DD11E117610540</t>
  </si>
  <si>
    <t xml:space="preserve">LOBO M JAVIER                 </t>
  </si>
  <si>
    <t xml:space="preserve">CAMINO A LA PRESITA           </t>
  </si>
  <si>
    <t xml:space="preserve">PESQUERIA N.L.                </t>
  </si>
  <si>
    <t xml:space="preserve">ROQRIGUEZ Q JESUS             </t>
  </si>
  <si>
    <t xml:space="preserve">RANCHO EL SOTOLAR   CP.00000  </t>
  </si>
  <si>
    <t>71DD05B220020053</t>
  </si>
  <si>
    <t xml:space="preserve">CARRETERA SAB KM 7            </t>
  </si>
  <si>
    <t xml:space="preserve">GARZA AYALA (SAB HGO)         </t>
  </si>
  <si>
    <t>71DD06A011000310</t>
  </si>
  <si>
    <t xml:space="preserve">BARRETA VIEJA SC DE RL        </t>
  </si>
  <si>
    <t xml:space="preserve">EJIDO LA BARRETA              </t>
  </si>
  <si>
    <t>71DD06A011000320</t>
  </si>
  <si>
    <t xml:space="preserve">BARRETA SIETE, SC DE RL       </t>
  </si>
  <si>
    <t>61DD06E017000390</t>
  </si>
  <si>
    <t xml:space="preserve">MENDOZA LOPEZ SALOMON         </t>
  </si>
  <si>
    <t xml:space="preserve">EJIDO POCITOS                 </t>
  </si>
  <si>
    <t>71DD19G017110270</t>
  </si>
  <si>
    <t xml:space="preserve">VE61 LOTE 5 SAN JOSE          </t>
  </si>
  <si>
    <t>71DD19G017110210</t>
  </si>
  <si>
    <t xml:space="preserve">AG63 LOTE 5 LA FLOR           </t>
  </si>
  <si>
    <t>71DD11I067150700</t>
  </si>
  <si>
    <t xml:space="preserve">DE LEON GARZA ROBERTO         </t>
  </si>
  <si>
    <t xml:space="preserve">PROL. MORELOS OTE KM 2        </t>
  </si>
  <si>
    <t>61DD06A095500270</t>
  </si>
  <si>
    <t xml:space="preserve">GOMEZ PARAS AGUSTIN JAIME     </t>
  </si>
  <si>
    <t>HUERTAS TIERRAS BLANCAS SN CP.</t>
  </si>
  <si>
    <t>61DD06A096004000</t>
  </si>
  <si>
    <t xml:space="preserve">SALAZAR BALLESTEROS FEDERICO  </t>
  </si>
  <si>
    <t xml:space="preserve">CAMINO AL RCHO STA HELENA     </t>
  </si>
  <si>
    <t>61DD06A093002710</t>
  </si>
  <si>
    <t xml:space="preserve">GARZA GARCIA RAMIRO           </t>
  </si>
  <si>
    <t xml:space="preserve">CAM AL SABINO GORDO KM 3      </t>
  </si>
  <si>
    <t>66DD05B150400350</t>
  </si>
  <si>
    <t xml:space="preserve">DES GAN SAN ALBERTO SPR DE RL </t>
  </si>
  <si>
    <t>76DD05B020044240</t>
  </si>
  <si>
    <t>DE LOS SANTOS V MARIA CRISTINA</t>
  </si>
  <si>
    <t xml:space="preserve">CARR A LAREDO RCHO SN FCO     </t>
  </si>
  <si>
    <t>71DD05C010120050</t>
  </si>
  <si>
    <t xml:space="preserve">BUFALO DE LOS CUEVA SPRDELR   </t>
  </si>
  <si>
    <t xml:space="preserve">ANT CARR VILL-BUST KM 2       </t>
  </si>
  <si>
    <t xml:space="preserve">BOTELLO ALBUERNE GUILLERMINA  </t>
  </si>
  <si>
    <t>61DD19G376130160</t>
  </si>
  <si>
    <t xml:space="preserve">MG ALIMENTOS SA DE CV         </t>
  </si>
  <si>
    <t xml:space="preserve">CARR FED 57 KM 206 CP.00000   </t>
  </si>
  <si>
    <t>71DD05B230060160</t>
  </si>
  <si>
    <t xml:space="preserve">GARZA JASSO MATEO             </t>
  </si>
  <si>
    <t xml:space="preserve">C SABINAS PARAS KM 15         </t>
  </si>
  <si>
    <t xml:space="preserve">MATATENAS                     </t>
  </si>
  <si>
    <t>76DD05B010603400</t>
  </si>
  <si>
    <t xml:space="preserve">MARTINEZ GONZALEZ CELSO       </t>
  </si>
  <si>
    <t xml:space="preserve">C SABINAS PARAS KM 22.3       </t>
  </si>
  <si>
    <t>71DD19G017120330</t>
  </si>
  <si>
    <t xml:space="preserve">LOPEZ H GABINO                </t>
  </si>
  <si>
    <t xml:space="preserve">CF09 R LA VICTORIA            </t>
  </si>
  <si>
    <t>61DD06E017000007</t>
  </si>
  <si>
    <t xml:space="preserve">GARCIA G ANGEL                </t>
  </si>
  <si>
    <t xml:space="preserve">POZO 3 SANTO DOMINGO          </t>
  </si>
  <si>
    <t>61DD06A092002500</t>
  </si>
  <si>
    <t xml:space="preserve">GARCIA CARLOS D               </t>
  </si>
  <si>
    <t xml:space="preserve">RANCHO SANTA MARIA            </t>
  </si>
  <si>
    <t>66DD19G016611200</t>
  </si>
  <si>
    <t xml:space="preserve">HINTON HART GEORGE SEBASTIAN  </t>
  </si>
  <si>
    <t xml:space="preserve">RANCHO LAS AGUILILLAS S/N     </t>
  </si>
  <si>
    <t>66DD19G016610120</t>
  </si>
  <si>
    <t xml:space="preserve">AGROPECUARIA COLOMA           </t>
  </si>
  <si>
    <t xml:space="preserve">VS59 RCHO 3 COMPADRES         </t>
  </si>
  <si>
    <t>71DD19G017110630</t>
  </si>
  <si>
    <t>61DD19G016111170</t>
  </si>
  <si>
    <t xml:space="preserve">EJIDO LOS ADOBES              </t>
  </si>
  <si>
    <t xml:space="preserve">LA92 POZO 4                   </t>
  </si>
  <si>
    <t>66DD11I066610545</t>
  </si>
  <si>
    <t xml:space="preserve">DE LA GARZA LEAL JAIME        </t>
  </si>
  <si>
    <t xml:space="preserve">EJ SOLEDAD HERRERAS KM1.0     </t>
  </si>
  <si>
    <t>71DD05A210900720</t>
  </si>
  <si>
    <t xml:space="preserve">CANALES CANTU VICENTE         </t>
  </si>
  <si>
    <t xml:space="preserve">RANCHO EL TEQUILENO           </t>
  </si>
  <si>
    <t>76DD05B750142540</t>
  </si>
  <si>
    <t xml:space="preserve">DE LA GARZA A HECTOR          </t>
  </si>
  <si>
    <t xml:space="preserve">ENCINO GACHO HDA LARRALDE     </t>
  </si>
  <si>
    <t>76DD05B010402130</t>
  </si>
  <si>
    <t xml:space="preserve">MORALES GARZA PEDRO           </t>
  </si>
  <si>
    <t xml:space="preserve">C SAB PARAS KM 9              </t>
  </si>
  <si>
    <t>61DD06E681100120</t>
  </si>
  <si>
    <t xml:space="preserve">POZO 1 LOTE 9 VENUSTIANO C    </t>
  </si>
  <si>
    <t>66DD06J741200220</t>
  </si>
  <si>
    <t xml:space="preserve">EJ TIA JUANA                  </t>
  </si>
  <si>
    <t xml:space="preserve">POZO EL BOLSON                </t>
  </si>
  <si>
    <t>71DD19G017120282</t>
  </si>
  <si>
    <t xml:space="preserve">HERNANDEZ MONTES LORENZA      </t>
  </si>
  <si>
    <t xml:space="preserve">RANCHO LAS ANTONIOS .         </t>
  </si>
  <si>
    <t xml:space="preserve">BARREDA G ENRIQUE             </t>
  </si>
  <si>
    <t xml:space="preserve">CARR NACIONAL KM 163          </t>
  </si>
  <si>
    <t>76DD06J743000480</t>
  </si>
  <si>
    <t xml:space="preserve">EJ SANDIA  N.L.               </t>
  </si>
  <si>
    <t>66DD06J741200080</t>
  </si>
  <si>
    <t xml:space="preserve">CAPRINOCULTORES DEL CERRO     </t>
  </si>
  <si>
    <t>EJ SAN FRANCISCO DE BERLANGA S</t>
  </si>
  <si>
    <t>61DD06A092004200</t>
  </si>
  <si>
    <t xml:space="preserve">SALAZAR RDZ. JOSE CRISTOBAL   </t>
  </si>
  <si>
    <t xml:space="preserve">CARR. GRAL. TERAN-CHINA       </t>
  </si>
  <si>
    <t>71DD06A011200270</t>
  </si>
  <si>
    <t xml:space="preserve">VAQUERO GARCIA PEDRO ING      </t>
  </si>
  <si>
    <t xml:space="preserve">HUERTA MEXIQUITO              </t>
  </si>
  <si>
    <t>71DD05B020060411</t>
  </si>
  <si>
    <t xml:space="preserve">CHAPA PENA ALONSO             </t>
  </si>
  <si>
    <t>CARR SABINAS PARAS KM 24 CP.65</t>
  </si>
  <si>
    <t>71DD05B330020160</t>
  </si>
  <si>
    <t xml:space="preserve">GONZALEZ ALCORTA MANUEL F     </t>
  </si>
  <si>
    <t xml:space="preserve">RANCHO EL PERICO Y GPE        </t>
  </si>
  <si>
    <t xml:space="preserve">CARBONERAS                    </t>
  </si>
  <si>
    <t>76DD05B020044280</t>
  </si>
  <si>
    <t xml:space="preserve">SANTOS CANTU JESUS ANGEL      </t>
  </si>
  <si>
    <t xml:space="preserve">CARR MTY LAREDO KM 152.5      </t>
  </si>
  <si>
    <t>76DD05C050030005</t>
  </si>
  <si>
    <t xml:space="preserve">DOMINGUEZ VALDEZ ELVA         </t>
  </si>
  <si>
    <t xml:space="preserve">CARR-MTY-COLOMBIA KM 116      </t>
  </si>
  <si>
    <t xml:space="preserve">LAMPAZOS                      </t>
  </si>
  <si>
    <t>61DD06A092000100</t>
  </si>
  <si>
    <t xml:space="preserve">GALVAN G VICENTE              </t>
  </si>
  <si>
    <t>400 MTS ANTES CAM EXPERIMENTAL</t>
  </si>
  <si>
    <t>66DD19G016611000</t>
  </si>
  <si>
    <t xml:space="preserve">LOTE 24 LA ESMERALDA          </t>
  </si>
  <si>
    <t>71DD19G017120010</t>
  </si>
  <si>
    <t xml:space="preserve">ARTURO MARTINEZ E             </t>
  </si>
  <si>
    <t xml:space="preserve">AM01 LOTE 27 ZACATAL          </t>
  </si>
  <si>
    <t>66DD19G016610460</t>
  </si>
  <si>
    <t xml:space="preserve">AG63 LOTE 15 ZACATAL          </t>
  </si>
  <si>
    <t>71DD19G017120003</t>
  </si>
  <si>
    <t xml:space="preserve">CE10 LOTE 2 F ZACATAL         </t>
  </si>
  <si>
    <t>66DD19G016610320</t>
  </si>
  <si>
    <t xml:space="preserve">AG63 LOTE 2 FRACC NAV         </t>
  </si>
  <si>
    <t>61DD19G016111130</t>
  </si>
  <si>
    <t xml:space="preserve">EJIDO COLECTIVO SAN JOAQUIN   </t>
  </si>
  <si>
    <t xml:space="preserve">ES30 REBOMBEO 3               </t>
  </si>
  <si>
    <t>66DD19G016610610</t>
  </si>
  <si>
    <t xml:space="preserve">CF06 LOTE 14 NAVIDAD          </t>
  </si>
  <si>
    <t>71DD19G017110470</t>
  </si>
  <si>
    <t xml:space="preserve">ES20 LOTE 6 FRAC ZACATAL      </t>
  </si>
  <si>
    <t>66DD19G016620740</t>
  </si>
  <si>
    <t xml:space="preserve">IG46 RANCHO AMANECER          </t>
  </si>
  <si>
    <t>61DD06A096001400</t>
  </si>
  <si>
    <t xml:space="preserve">GOMEZ GONZALEZ ARTURO         </t>
  </si>
  <si>
    <t xml:space="preserve">LA PURISIMA AL RIO            </t>
  </si>
  <si>
    <t>61DD06A096004700</t>
  </si>
  <si>
    <t>61DD06A096004800</t>
  </si>
  <si>
    <t xml:space="preserve">AGRICOLA Y GANADERA INTER SA  </t>
  </si>
  <si>
    <t>71DD05A210900700</t>
  </si>
  <si>
    <t xml:space="preserve">RCHO EL ROBLE AGUALEGUAS      </t>
  </si>
  <si>
    <t>66DD05B150400015</t>
  </si>
  <si>
    <t xml:space="preserve">PRODUCTORA PECUARIA SAB SA    </t>
  </si>
  <si>
    <t xml:space="preserve">C LA GLORIA ANAH KM 10 PT     </t>
  </si>
  <si>
    <t>71DD05B330020230</t>
  </si>
  <si>
    <t xml:space="preserve">GONZALEZ GARZA JOSE LEONARDO  </t>
  </si>
  <si>
    <t xml:space="preserve">RANCHO SAN JOSE               </t>
  </si>
  <si>
    <t>71DD05B010020180</t>
  </si>
  <si>
    <t xml:space="preserve">MIRELES ANCIRA LETICIA        </t>
  </si>
  <si>
    <t>71DD05B020060180</t>
  </si>
  <si>
    <t xml:space="preserve">SERNA GUZMAN NUMBERTO         </t>
  </si>
  <si>
    <t xml:space="preserve">COL DE ABAJO                  </t>
  </si>
  <si>
    <t>71DD05B320060190</t>
  </si>
  <si>
    <t xml:space="preserve">CARR SAB PARAS KM 35          </t>
  </si>
  <si>
    <t>66DD05B150400110</t>
  </si>
  <si>
    <t xml:space="preserve">ELIZONDO G EUGENIO            </t>
  </si>
  <si>
    <t xml:space="preserve">HACIENDA LOS MIRELES          </t>
  </si>
  <si>
    <t>71DD05B050040170</t>
  </si>
  <si>
    <t xml:space="preserve">BARRERA C FRANCISCO           </t>
  </si>
  <si>
    <t xml:space="preserve">RANCHO EL CUENTO              </t>
  </si>
  <si>
    <t>61DD05D080230750</t>
  </si>
  <si>
    <t xml:space="preserve">ELIZONDO BARBA GERARDO        </t>
  </si>
  <si>
    <t xml:space="preserve">CARR A LA MORITA              </t>
  </si>
  <si>
    <t>66DD06D420090720</t>
  </si>
  <si>
    <t xml:space="preserve">MOYA TELLEZ LUGARDO           </t>
  </si>
  <si>
    <t xml:space="preserve">VALLE HIDALGO.                </t>
  </si>
  <si>
    <t xml:space="preserve">EL FRAILE                     </t>
  </si>
  <si>
    <t>61DD06E681100290</t>
  </si>
  <si>
    <t xml:space="preserve">CEPEDA RUMAYOR JOSE A         </t>
  </si>
  <si>
    <t xml:space="preserve">POZO 09 UNIDAD 6              </t>
  </si>
  <si>
    <t>61DD06E681100270</t>
  </si>
  <si>
    <t xml:space="preserve">POZO 3 UNIDAD 9               </t>
  </si>
  <si>
    <t>66DD19G016610006</t>
  </si>
  <si>
    <t xml:space="preserve">RUMAYOR FARIAS JOSE CLEMENTE  </t>
  </si>
  <si>
    <t xml:space="preserve">RANCHO EL ZACATAL KM12        </t>
  </si>
  <si>
    <t>71DD05B020060170</t>
  </si>
  <si>
    <t xml:space="preserve">MERCADO MONTEMAYOR HECTOR M   </t>
  </si>
  <si>
    <t>POSTE 5 Y 6 LA VIOLETA 0 CP.00</t>
  </si>
  <si>
    <t>71DD05B020060390</t>
  </si>
  <si>
    <t xml:space="preserve">VIEJO GONZALEZ JUAN MANUEL    </t>
  </si>
  <si>
    <t xml:space="preserve">C SABINAS PARAS KM 24         </t>
  </si>
  <si>
    <t>76DD05C010020015</t>
  </si>
  <si>
    <t xml:space="preserve">LLAGUNO GARZA MAURICIO JAVIER </t>
  </si>
  <si>
    <t xml:space="preserve">LA LOMA 415                   </t>
  </si>
  <si>
    <t>66DD11I066610550</t>
  </si>
  <si>
    <t>DE LA GARZA LEAL EDUARDO JAVIE</t>
  </si>
  <si>
    <t xml:space="preserve">EJIDO SOLEDAD HERRERA S/N     </t>
  </si>
  <si>
    <t>66DD11I066610330</t>
  </si>
  <si>
    <t xml:space="preserve">CARDENAS G GILBERTO           </t>
  </si>
  <si>
    <t xml:space="preserve">HDA SAN ANTONIO               </t>
  </si>
  <si>
    <t>66DD19G016610982</t>
  </si>
  <si>
    <t xml:space="preserve">GA 42 LOTE 24 CP.00000        </t>
  </si>
  <si>
    <t>71DD19G017110290</t>
  </si>
  <si>
    <t xml:space="preserve">CJ08 LOTE 6 ASUNCION          </t>
  </si>
  <si>
    <t>71DD05B330020220</t>
  </si>
  <si>
    <t xml:space="preserve">RCHO SAN JOSE CARBONERAS      </t>
  </si>
  <si>
    <t>71DD05B330020070</t>
  </si>
  <si>
    <t xml:space="preserve">C SABINAS PARAS KM 8.5        </t>
  </si>
  <si>
    <t>61DD06A096004300</t>
  </si>
  <si>
    <t xml:space="preserve">RANCHO EL MEXICANO 2          </t>
  </si>
  <si>
    <t>66DD05A080900480</t>
  </si>
  <si>
    <t xml:space="preserve">DEL BOSQUE ZAMORA CAYETANO    </t>
  </si>
  <si>
    <t xml:space="preserve">RANCHO LAS FLECHAS            </t>
  </si>
  <si>
    <t>76DD05B020063140</t>
  </si>
  <si>
    <t xml:space="preserve">GARCIA DE S NORMA A           </t>
  </si>
  <si>
    <t xml:space="preserve">RANCHO LA PAISANA             </t>
  </si>
  <si>
    <t>71DD05B050040210</t>
  </si>
  <si>
    <t xml:space="preserve">SALINAS VELA LUCY THELMA      </t>
  </si>
  <si>
    <t xml:space="preserve">EL ALAMO N L                  </t>
  </si>
  <si>
    <t>61DD06A096003600</t>
  </si>
  <si>
    <t>SALDIVAR SALAZAR ALFONSO JAVIE</t>
  </si>
  <si>
    <t xml:space="preserve">HUERTA LOS EBANOS             </t>
  </si>
  <si>
    <t>32DD06A071000950</t>
  </si>
  <si>
    <t xml:space="preserve">RODRIGUEZ QUINTERO RAUL F     </t>
  </si>
  <si>
    <t>66DD19G016621120</t>
  </si>
  <si>
    <t xml:space="preserve">DA17 RCHO LA JULIANA          </t>
  </si>
  <si>
    <t xml:space="preserve">MONTEMAYOR CH CARLOS          </t>
  </si>
  <si>
    <t xml:space="preserve">HUERTA LA JAPONESA            </t>
  </si>
  <si>
    <t>71DD03B017110190</t>
  </si>
  <si>
    <t xml:space="preserve">JOSE LUIS LOPEZ VALLE         </t>
  </si>
  <si>
    <t xml:space="preserve">RANCHO EL RINCON DEL RIO      </t>
  </si>
  <si>
    <t xml:space="preserve">AZ GANADERA S DE RL DE CV     </t>
  </si>
  <si>
    <t>RCHO 3 SIERRAS KM 131 LIN-VICT</t>
  </si>
  <si>
    <t>71DD06A011200290</t>
  </si>
  <si>
    <t xml:space="preserve">VAQUERO PEDRO                 </t>
  </si>
  <si>
    <t xml:space="preserve">HUERTA LA FAB                 </t>
  </si>
  <si>
    <t>24DD06A094009881</t>
  </si>
  <si>
    <t>STELZER TEJADA AURORA DE JESUS</t>
  </si>
  <si>
    <t xml:space="preserve">HUERTA LOS PRIMOS             </t>
  </si>
  <si>
    <t>61DD11H066103600</t>
  </si>
  <si>
    <t xml:space="preserve">R SAN JUAN POZO 16            </t>
  </si>
  <si>
    <t xml:space="preserve">CARR M ALEMAN 9 KMS NTE       </t>
  </si>
  <si>
    <t>71DD05B020060320</t>
  </si>
  <si>
    <t xml:space="preserve">GARCIA RODRIGUEZ OCTAVIANO    </t>
  </si>
  <si>
    <t xml:space="preserve">C A PARAS VEC ELOY V          </t>
  </si>
  <si>
    <t>71DD06A011000180</t>
  </si>
  <si>
    <t xml:space="preserve">TIRADO CABRERA WILFREDO       </t>
  </si>
  <si>
    <t xml:space="preserve">EJ SAN JUAN VAQUERIAS         </t>
  </si>
  <si>
    <t>71DD06A011000170</t>
  </si>
  <si>
    <t xml:space="preserve">ESPINOZA GUAJARDO ABEL        </t>
  </si>
  <si>
    <t>61DD06A093003000</t>
  </si>
  <si>
    <t xml:space="preserve">CAMINO A STA ANA VIEJO        </t>
  </si>
  <si>
    <t>66DD06A012509813</t>
  </si>
  <si>
    <t xml:space="preserve">MARTINEZ FERNANDEZ ARTURO G   </t>
  </si>
  <si>
    <t xml:space="preserve">RANCHO EL SIETE               </t>
  </si>
  <si>
    <t>61DD06D171300200</t>
  </si>
  <si>
    <t xml:space="preserve">GONZALEZ SALAS JOSE TORIBIO   </t>
  </si>
  <si>
    <t xml:space="preserve">PASO JULIANA  EJ TERREROS...  </t>
  </si>
  <si>
    <t xml:space="preserve">PASO HONDO                    </t>
  </si>
  <si>
    <t>66DD06E871000040</t>
  </si>
  <si>
    <t xml:space="preserve">LUNA MENDOZA PRICILIANO       </t>
  </si>
  <si>
    <t xml:space="preserve">POZO 55 CP.00000              </t>
  </si>
  <si>
    <t>76DD11I067675370</t>
  </si>
  <si>
    <t xml:space="preserve">GARZA H GERARDO J             </t>
  </si>
  <si>
    <t xml:space="preserve">HDA LOS POTREROS              </t>
  </si>
  <si>
    <t>76DD06J743000320</t>
  </si>
  <si>
    <t xml:space="preserve">POZO 1 EJ S JUAN DE A         </t>
  </si>
  <si>
    <t xml:space="preserve">PUENTES ARAMBERRI NL          </t>
  </si>
  <si>
    <t>61DD19G016111343</t>
  </si>
  <si>
    <t xml:space="preserve">MUNOZ LUEVANO JUAN MANUEL     </t>
  </si>
  <si>
    <t xml:space="preserve">RCHO CASA AGROPECUARIA        </t>
  </si>
  <si>
    <t>66DD19G016620001</t>
  </si>
  <si>
    <t xml:space="preserve">VALDEZ ESPINOZA MARIA DOLORES </t>
  </si>
  <si>
    <t xml:space="preserve">CAMINO EMILIANO ZAPATA        </t>
  </si>
  <si>
    <t>71DD19G017110345</t>
  </si>
  <si>
    <t xml:space="preserve">LAS CORREAS SPR DE RL         </t>
  </si>
  <si>
    <t xml:space="preserve">LOTE 12 LA PAJARA POZO 1      </t>
  </si>
  <si>
    <t>66DD05B150410660</t>
  </si>
  <si>
    <t xml:space="preserve">GARCIA JR PENA JOSE T         </t>
  </si>
  <si>
    <t xml:space="preserve">RANCHO LA COMA                </t>
  </si>
  <si>
    <t>66DD05B150400240</t>
  </si>
  <si>
    <t xml:space="preserve">CANTU GARCIA JOSE ANGEL       </t>
  </si>
  <si>
    <t>BRECHA LA GLORIA KM 5.5 INT 18</t>
  </si>
  <si>
    <t>66DD05B150410120</t>
  </si>
  <si>
    <t>GARCIA DE LA PENA ELIUD EFRAIN</t>
  </si>
  <si>
    <t>CAMINO A LAS TORTILLAS KM 18 C</t>
  </si>
  <si>
    <t>76DD05B140044135</t>
  </si>
  <si>
    <t>GUERRA ESCAMILLA ROSENDO FRANC</t>
  </si>
  <si>
    <t xml:space="preserve">CARR MTY LAREDO KM 113        </t>
  </si>
  <si>
    <t>66DD05B150410560</t>
  </si>
  <si>
    <t xml:space="preserve">GARZA DE BENAVIDES ELVIA      </t>
  </si>
  <si>
    <t xml:space="preserve">RCHO STA TERESA C LAR MTY 72  </t>
  </si>
  <si>
    <t>76DD05B020044210</t>
  </si>
  <si>
    <t xml:space="preserve">VAZQUEZ VELAZQUEZ JUAN        </t>
  </si>
  <si>
    <t xml:space="preserve">RANCHO EL RINCON              </t>
  </si>
  <si>
    <t>66DD05B150410630</t>
  </si>
  <si>
    <t xml:space="preserve">EJIDO AQUILES SERDAN          </t>
  </si>
  <si>
    <t xml:space="preserve">GRUPO 1 RIO SALADO            </t>
  </si>
  <si>
    <t>66DD05B150410270</t>
  </si>
  <si>
    <t xml:space="preserve">SANMIGUEL FLORES MIGUEL ANGEL </t>
  </si>
  <si>
    <t xml:space="preserve">RANCHO EL POTRERITO 8         </t>
  </si>
  <si>
    <t>66DD05B150400280</t>
  </si>
  <si>
    <t xml:space="preserve">RANCHO EL CUCHILLO            </t>
  </si>
  <si>
    <t>66DD05C010030760</t>
  </si>
  <si>
    <t xml:space="preserve">VILLARREAL VILLARREAL LEO E   </t>
  </si>
  <si>
    <t xml:space="preserve">CARRET MTY COLOMB KM 91       </t>
  </si>
  <si>
    <t>71DD06A011000110</t>
  </si>
  <si>
    <t xml:space="preserve">ZENTENO BARAJAS MARCIANO      </t>
  </si>
  <si>
    <t>71DD06A011000120</t>
  </si>
  <si>
    <t xml:space="preserve">ZENTENO BARAJAS FORTINO       </t>
  </si>
  <si>
    <t>10DD06A073000860</t>
  </si>
  <si>
    <t xml:space="preserve">U TOMA S EMILIA .             </t>
  </si>
  <si>
    <t>COMUNIDAD DE CABEZONES . . CP.</t>
  </si>
  <si>
    <t>71DD06A011000260</t>
  </si>
  <si>
    <t xml:space="preserve">LOPEZ GARCIA ISIDRO           </t>
  </si>
  <si>
    <t xml:space="preserve">EJIDO LA BARRETA EST NUM 4    </t>
  </si>
  <si>
    <t>71DD06A011000250</t>
  </si>
  <si>
    <t xml:space="preserve">CISNEROS SERRANO ISIDRO       </t>
  </si>
  <si>
    <t xml:space="preserve">EJ LA BARRETA EST 4 GRUPO 8   </t>
  </si>
  <si>
    <t>71DD06A011000240</t>
  </si>
  <si>
    <t xml:space="preserve">LOPEZ ALCALA HERACLIO         </t>
  </si>
  <si>
    <t xml:space="preserve">EJ LA BARRETA                 </t>
  </si>
  <si>
    <t>61DD06A092002000</t>
  </si>
  <si>
    <t xml:space="preserve">MONTEMAYOR DIRNBAUER CARLOS   </t>
  </si>
  <si>
    <t>HTA LA PALMA 1KM DEL GRANJENAL</t>
  </si>
  <si>
    <t>61DD06A092001900</t>
  </si>
  <si>
    <t xml:space="preserve">HTA LA PALMA POR EL GRANJENAL </t>
  </si>
  <si>
    <t>61DD06A093002400</t>
  </si>
  <si>
    <t xml:space="preserve">GARZA DAVILA ORFELINDA        </t>
  </si>
  <si>
    <t xml:space="preserve">CARRET EJ RAMIREZ KM 2.5      </t>
  </si>
  <si>
    <t>61DD06A093002500</t>
  </si>
  <si>
    <t xml:space="preserve">CABRERA E SANTIAGO            </t>
  </si>
  <si>
    <t xml:space="preserve">HDA SANTA RITA                </t>
  </si>
  <si>
    <t>61DD06A095500160</t>
  </si>
  <si>
    <t xml:space="preserve">VILLARREAL GUILLERMO          </t>
  </si>
  <si>
    <t xml:space="preserve">RANCHO SAN LUIS               </t>
  </si>
  <si>
    <t>61DD06A094000500</t>
  </si>
  <si>
    <t xml:space="preserve">CAVAZOS DE LEON MIGUEL        </t>
  </si>
  <si>
    <t xml:space="preserve">HDA EL ESPIRITU               </t>
  </si>
  <si>
    <t>61DD06A094000200</t>
  </si>
  <si>
    <t xml:space="preserve">GARCIA GARZA CESAR            </t>
  </si>
  <si>
    <t xml:space="preserve">HACIENDA EL ESPIRITU          </t>
  </si>
  <si>
    <t>02DD06A092000030</t>
  </si>
  <si>
    <t>VILLARREAL CANTU MARTHA ALICIA</t>
  </si>
  <si>
    <t xml:space="preserve">HDA SAN RAFAEL                </t>
  </si>
  <si>
    <t>24DD06A093000810</t>
  </si>
  <si>
    <t xml:space="preserve">RUIZ VELASCO JORGE A LIC      </t>
  </si>
  <si>
    <t xml:space="preserve">RANCHO LA PERLA KM 36 GRAL T  </t>
  </si>
  <si>
    <t xml:space="preserve">ADAME D FERNANDO              </t>
  </si>
  <si>
    <t>RANCHO NUEVO REFUGIO . CP.0000</t>
  </si>
  <si>
    <t xml:space="preserve">FLORES A FLORENCIO            </t>
  </si>
  <si>
    <t xml:space="preserve">CAM A BURGOS KM 18 PURISIMA   </t>
  </si>
  <si>
    <t xml:space="preserve">ADAME CAVAZOS JAIME           </t>
  </si>
  <si>
    <t>HUERTA SANTA ROSA CARR AL POPO</t>
  </si>
  <si>
    <t xml:space="preserve">A Z GANADERA S DE RL DE CV    </t>
  </si>
  <si>
    <t>CARR VICT KM 131 RCHO 3 SIERRI</t>
  </si>
  <si>
    <t xml:space="preserve">EJ EL REFUGIO SN CP.00000     </t>
  </si>
  <si>
    <t xml:space="preserve">FLORES AGUIRRE FLORENCIO      </t>
  </si>
  <si>
    <t>CARR A SAN ISIDRO1 KM ANT DE L</t>
  </si>
  <si>
    <t xml:space="preserve">ADAME DORIA FERNANDO          </t>
  </si>
  <si>
    <t xml:space="preserve">RANCHO NVO CAM AL CASCAJOSO   </t>
  </si>
  <si>
    <t xml:space="preserve">LEAL SALDAA GUADALUPE C       </t>
  </si>
  <si>
    <t xml:space="preserve">RANCHO NUEVO REFUGIO          </t>
  </si>
  <si>
    <t xml:space="preserve">VALDEZ VALDEZ ROBERTO GPE     </t>
  </si>
  <si>
    <t xml:space="preserve">CAMINO A LA JOYA              </t>
  </si>
  <si>
    <t>22DD06D462300970</t>
  </si>
  <si>
    <t xml:space="preserve">TAMEZ FIDALGO JAIME HUMBERTO  </t>
  </si>
  <si>
    <t xml:space="preserve">CHARCO ANACUA                 </t>
  </si>
  <si>
    <t xml:space="preserve">CHARCO LA ANACUA              </t>
  </si>
  <si>
    <t>66DD06E871000050</t>
  </si>
  <si>
    <t xml:space="preserve">REYES SANCHEZ ONECIMO         </t>
  </si>
  <si>
    <t xml:space="preserve">POZO 92 UNUDAD 5              </t>
  </si>
  <si>
    <t>66DD06E871000110</t>
  </si>
  <si>
    <t xml:space="preserve">FLORES NAVEJAR JOSE           </t>
  </si>
  <si>
    <t xml:space="preserve">RANCHO LOS CASCABELES SC RL   </t>
  </si>
  <si>
    <t>66DD06E871000280</t>
  </si>
  <si>
    <t xml:space="preserve">GANADERIA CUATRO CAMINOS SPR  </t>
  </si>
  <si>
    <t xml:space="preserve">POZO 95   CP.67850            </t>
  </si>
  <si>
    <t>66DD06E871000100</t>
  </si>
  <si>
    <t xml:space="preserve">RAMIREZ MORALES MONICO        </t>
  </si>
  <si>
    <t xml:space="preserve">POZO 48 SAN JOSE DE RAICES    </t>
  </si>
  <si>
    <t>66DD06E682000050</t>
  </si>
  <si>
    <t xml:space="preserve">AGRICOLA PIAV SPR DE RL       </t>
  </si>
  <si>
    <t>66DD06E682000360</t>
  </si>
  <si>
    <t>ALVARADO SANCHEZ MARIO ALBERTO</t>
  </si>
  <si>
    <t xml:space="preserve">EJIDO EL CRISTAL              </t>
  </si>
  <si>
    <t>66DD06E682000060</t>
  </si>
  <si>
    <t xml:space="preserve">VEGA GONZALEZ PEDRO           </t>
  </si>
  <si>
    <t xml:space="preserve">EJ EL CRISTAL POZO 1          </t>
  </si>
  <si>
    <t>66DD06E682000400</t>
  </si>
  <si>
    <t xml:space="preserve">POZO 6 UNIDAD 7               </t>
  </si>
  <si>
    <t>76DD06J743000210</t>
  </si>
  <si>
    <t xml:space="preserve">SANDIA EL CHICO               </t>
  </si>
  <si>
    <t>76DD06J743000130</t>
  </si>
  <si>
    <t xml:space="preserve">AGRICOLA Y GANADERA DELTA     </t>
  </si>
  <si>
    <t>76DD06J743000170</t>
  </si>
  <si>
    <t xml:space="preserve">POZO 8                        </t>
  </si>
  <si>
    <t>76DD06J743000120</t>
  </si>
  <si>
    <t>AGRICOLA Y GANADERA DELTA SA D</t>
  </si>
  <si>
    <t>POZO 5 EJ FCO I MADERO . CP.00</t>
  </si>
  <si>
    <t>76DD06J743000310</t>
  </si>
  <si>
    <t xml:space="preserve">SOC SN JUAN DE A              </t>
  </si>
  <si>
    <t xml:space="preserve">POZO 6                        </t>
  </si>
  <si>
    <t>76DD06J743000230</t>
  </si>
  <si>
    <t xml:space="preserve">POZO 4 EJ TRINIDAD            </t>
  </si>
  <si>
    <t xml:space="preserve">POZO 3 LA TRINIDAD            </t>
  </si>
  <si>
    <t>76DD06J743000490</t>
  </si>
  <si>
    <t xml:space="preserve">POZO # 11 EJ SANDIA           </t>
  </si>
  <si>
    <t xml:space="preserve">EJ SANDIA N. L.               </t>
  </si>
  <si>
    <t>76DD06J743000350</t>
  </si>
  <si>
    <t xml:space="preserve">SOC US SN JUAN A              </t>
  </si>
  <si>
    <t xml:space="preserve">POZO 3 EJ. PUENTES            </t>
  </si>
  <si>
    <t>71DD19G017110394</t>
  </si>
  <si>
    <t xml:space="preserve">LOTE 7 ZACATAL                </t>
  </si>
  <si>
    <t>66DD19G016610190</t>
  </si>
  <si>
    <t xml:space="preserve">RANCHO LOS PERICOS            </t>
  </si>
  <si>
    <t>66DD19G016610661</t>
  </si>
  <si>
    <t xml:space="preserve">FLORES SAUCEDO MARIA GRISELDA </t>
  </si>
  <si>
    <t>SANTA MARIA POZO 27 . . CP.000</t>
  </si>
  <si>
    <t>66DD19G016620002</t>
  </si>
  <si>
    <t xml:space="preserve">PASANDO POBLADO S/N           </t>
  </si>
  <si>
    <t>61DD19G016111240</t>
  </si>
  <si>
    <t>AGROPECUARIA EL ARRANQUE SA CV</t>
  </si>
  <si>
    <t xml:space="preserve">EA19 LOS ADOBES               </t>
  </si>
  <si>
    <t>61DD19G016110650</t>
  </si>
  <si>
    <t xml:space="preserve">RODRIGUEZ D MIGUEL A          </t>
  </si>
  <si>
    <t xml:space="preserve">RB75 RCHO BONANZA             </t>
  </si>
  <si>
    <t>61DD19G016111290</t>
  </si>
  <si>
    <t xml:space="preserve">LA92 POZO 3                   </t>
  </si>
  <si>
    <t>61DD19G016111020</t>
  </si>
  <si>
    <t xml:space="preserve">AD69 POZO 5 EL MILAGRO        </t>
  </si>
  <si>
    <t>CAM A BURGOS TAMPS KM 18 LINAR</t>
  </si>
  <si>
    <t>22DD06B160321810</t>
  </si>
  <si>
    <t xml:space="preserve">VALDEZ VALDEZ ROBERTO G       </t>
  </si>
  <si>
    <t>EJ EL EDEN LOC SALITRE KM 6.25</t>
  </si>
  <si>
    <t xml:space="preserve">LOS ANGELES                   </t>
  </si>
  <si>
    <t>66DD19G016620800</t>
  </si>
  <si>
    <t xml:space="preserve">1G46 CARR 57 KM 207           </t>
  </si>
  <si>
    <t>RCHO NUEVO REF CAM A EL CASCAJ</t>
  </si>
  <si>
    <t>71DD05A210900910</t>
  </si>
  <si>
    <t>61DD06A094000600</t>
  </si>
  <si>
    <t xml:space="preserve">REGULES S.A.                  </t>
  </si>
  <si>
    <t xml:space="preserve">HDA. EL CARMEN                </t>
  </si>
  <si>
    <t>71DD05B320060160</t>
  </si>
  <si>
    <t xml:space="preserve">CARR PARAS KM 3               </t>
  </si>
  <si>
    <t>66DD19G016620600</t>
  </si>
  <si>
    <t xml:space="preserve">DA17 RCHO LA GLORIA           </t>
  </si>
  <si>
    <t>61DD06A095500410</t>
  </si>
  <si>
    <t xml:space="preserve">ELIAS CALLES SAENZ HECTOR     </t>
  </si>
  <si>
    <t>66DD19G016620725</t>
  </si>
  <si>
    <t xml:space="preserve">GONZALEZ LEAL IGNACIO ANSELMO </t>
  </si>
  <si>
    <t xml:space="preserve">CARRET 57 KM 207 RANCHO GPE   </t>
  </si>
  <si>
    <t>71DD05A210900710</t>
  </si>
  <si>
    <t xml:space="preserve">FLORES R GASTON Y EDUARDO     </t>
  </si>
  <si>
    <t xml:space="preserve">HUERTA GUADALUPE              </t>
  </si>
  <si>
    <t>61DD11I020030660</t>
  </si>
  <si>
    <t xml:space="preserve">ESPARZA ZATARAIN JUAN MANUEL  </t>
  </si>
  <si>
    <t xml:space="preserve">HDA LOS MORALES LA BOCA       </t>
  </si>
  <si>
    <t xml:space="preserve">CD BENITO JUAREZ              </t>
  </si>
  <si>
    <t>61DD19G016111351</t>
  </si>
  <si>
    <t xml:space="preserve">SANCHEZ ARCE AGUSTIN          </t>
  </si>
  <si>
    <t>71DD06A091150790</t>
  </si>
  <si>
    <t xml:space="preserve">QUINTANILLA S LUCRECIA        </t>
  </si>
  <si>
    <t xml:space="preserve">RANCHO LA POSTA               </t>
  </si>
  <si>
    <t>71DD19G017120400</t>
  </si>
  <si>
    <t xml:space="preserve">ADRIAN MARTINEZ E             </t>
  </si>
  <si>
    <t xml:space="preserve">AM01 LOTE 10 FRACC JMA        </t>
  </si>
  <si>
    <t>71DD05A210900730</t>
  </si>
  <si>
    <t>24DD06A093100550</t>
  </si>
  <si>
    <t xml:space="preserve">CORTINA G FELIPE              </t>
  </si>
  <si>
    <t xml:space="preserve">HACIENDA LA FLORIDA           </t>
  </si>
  <si>
    <t>61DD06A091000600</t>
  </si>
  <si>
    <t xml:space="preserve">CANTU GARZA SERVANDO          </t>
  </si>
  <si>
    <t xml:space="preserve">RCHO EL METATE                </t>
  </si>
  <si>
    <t>66DD05B150410750</t>
  </si>
  <si>
    <t xml:space="preserve">EJIDO AQUILES SERDAN GPO 1    </t>
  </si>
  <si>
    <t xml:space="preserve">RIO SALADO VALL N L           </t>
  </si>
  <si>
    <t>28DD06A072001310</t>
  </si>
  <si>
    <t xml:space="preserve">GARCIA B ENRIQUE J            </t>
  </si>
  <si>
    <t xml:space="preserve">HDA CANAS                     </t>
  </si>
  <si>
    <t>71DD06A011250100</t>
  </si>
  <si>
    <t xml:space="preserve">CITRICOS SAN VICENTE SA CV    </t>
  </si>
  <si>
    <t xml:space="preserve">HUERTA SAN VICENTE            </t>
  </si>
  <si>
    <t>RODRIGUEZ GONZALEZ RAUL FERNAN</t>
  </si>
  <si>
    <t xml:space="preserve">RCHO EL ROBLE CARRET A VICT   </t>
  </si>
  <si>
    <t>66DD06D420090470</t>
  </si>
  <si>
    <t xml:space="preserve">LEAL CARDENAS RAUL FRANCISCO  </t>
  </si>
  <si>
    <t xml:space="preserve">CAM A SAN MIGUEL              </t>
  </si>
  <si>
    <t>71DD06D262000070</t>
  </si>
  <si>
    <t xml:space="preserve">CAVAZOS MORALES GONZALO FCO.  </t>
  </si>
  <si>
    <t>SIGUIENTE ENTRADA DESP CAMARON</t>
  </si>
  <si>
    <t xml:space="preserve">ALLENDE                       </t>
  </si>
  <si>
    <t>61DD19G016110720</t>
  </si>
  <si>
    <t xml:space="preserve">POZO 4 R1 111                 </t>
  </si>
  <si>
    <t>71DD19G017110333</t>
  </si>
  <si>
    <t xml:space="preserve">CH07 L 12 F NAVIDAD           </t>
  </si>
  <si>
    <t>61DD19G016111150</t>
  </si>
  <si>
    <t xml:space="preserve">EJIDO SAN JOAQUIN             </t>
  </si>
  <si>
    <t xml:space="preserve">ES30 POZO 8                   </t>
  </si>
  <si>
    <t>71DD05B020060105</t>
  </si>
  <si>
    <t xml:space="preserve">VILLARREAL R HOMERO           </t>
  </si>
  <si>
    <t xml:space="preserve">RANCHO EL VENADITO            </t>
  </si>
  <si>
    <t>66DD10F056670260</t>
  </si>
  <si>
    <t xml:space="preserve">SALINAS S MARGARITA           </t>
  </si>
  <si>
    <t xml:space="preserve">CARR A MAMULIQUE KM 8 801     </t>
  </si>
  <si>
    <t xml:space="preserve">SALINAS VICTORIA              </t>
  </si>
  <si>
    <t>76DD05B750142460</t>
  </si>
  <si>
    <t xml:space="preserve">RANCHO ENCINO GACHO           </t>
  </si>
  <si>
    <t>71DD05C060120070</t>
  </si>
  <si>
    <t xml:space="preserve">GONZALEZ G OSCAR              </t>
  </si>
  <si>
    <t xml:space="preserve">HDA SAN JUANITA               </t>
  </si>
  <si>
    <t>71DD05B050040030</t>
  </si>
  <si>
    <t xml:space="preserve">SERNA CHAPA MANRIQUE          </t>
  </si>
  <si>
    <t>C A PARAS KM 45  RIO ESCONDIDO</t>
  </si>
  <si>
    <t>76DD06J743000240</t>
  </si>
  <si>
    <t xml:space="preserve">POZO #1 EJ TRINIDAD           </t>
  </si>
  <si>
    <t xml:space="preserve">CARRET SANDIA A SOLEDAD       </t>
  </si>
  <si>
    <t>61DD06A094001400</t>
  </si>
  <si>
    <t xml:space="preserve">RANCHO EL ENCINAL             </t>
  </si>
  <si>
    <t>71DD19G017110532</t>
  </si>
  <si>
    <t xml:space="preserve">AGRICOLA GAPA                 </t>
  </si>
  <si>
    <t xml:space="preserve">CF06 LOTE1                    </t>
  </si>
  <si>
    <t>71DD06A011250570</t>
  </si>
  <si>
    <t xml:space="preserve">ORTEGA VETTORETTI JORGE ING   </t>
  </si>
  <si>
    <t xml:space="preserve">CARR LIENZO CHARRO KM 1       </t>
  </si>
  <si>
    <t>61DD06A096002900</t>
  </si>
  <si>
    <t xml:space="preserve">VILLARREAL DE T RITA          </t>
  </si>
  <si>
    <t xml:space="preserve">RANCHO STA HELENA             </t>
  </si>
  <si>
    <t>76DD11E207620350</t>
  </si>
  <si>
    <t xml:space="preserve">VILLARREAL JUAN A             </t>
  </si>
  <si>
    <t xml:space="preserve">CAMINO AL RODEO               </t>
  </si>
  <si>
    <t xml:space="preserve">GRAL. ZUAZUA N.L.             </t>
  </si>
  <si>
    <t>71DD05B230060150</t>
  </si>
  <si>
    <t xml:space="preserve">MATATENAS N L                 </t>
  </si>
  <si>
    <t>24DD06A091100060</t>
  </si>
  <si>
    <t xml:space="preserve">VILLAGOMEZ DE LA G JAVIER     </t>
  </si>
  <si>
    <t xml:space="preserve">HDA EL ESPIRITU SANTO         </t>
  </si>
  <si>
    <t>71DD06A011250050</t>
  </si>
  <si>
    <t xml:space="preserve">REGULES, S.A. DE C.V.         </t>
  </si>
  <si>
    <t xml:space="preserve">LOS ABUELOS                   </t>
  </si>
  <si>
    <t>30DD06A072000040</t>
  </si>
  <si>
    <t xml:space="preserve">VILLARREAL B RITA N           </t>
  </si>
  <si>
    <t>HDA LA ESCONDIDA CAM AL HUARAC</t>
  </si>
  <si>
    <t>71DD06A091150830</t>
  </si>
  <si>
    <t xml:space="preserve">VIVEROS SANTA ANA SA DE CV    </t>
  </si>
  <si>
    <t xml:space="preserve">EJ SANTA ANA NUEVO            </t>
  </si>
  <si>
    <t>28DD06A071000070</t>
  </si>
  <si>
    <t xml:space="preserve">TREVINO SALINAS JOSE RODOLFO  </t>
  </si>
  <si>
    <t>RCHO EL CONSUELO 3 MARIAS SN C</t>
  </si>
  <si>
    <t>28DD06A071000790</t>
  </si>
  <si>
    <t xml:space="preserve">RANCHO EL MEXICANO            </t>
  </si>
  <si>
    <t>66DD06D301100360</t>
  </si>
  <si>
    <t xml:space="preserve">SILVA PLATT CARLOS HUMBERTO   </t>
  </si>
  <si>
    <t xml:space="preserve">CAMINO A MATA DE CHILE        </t>
  </si>
  <si>
    <t xml:space="preserve">CONG CALLES                   </t>
  </si>
  <si>
    <t>14DD06D182102360</t>
  </si>
  <si>
    <t xml:space="preserve">BENAVIDES ARREDONDO MARIA C   </t>
  </si>
  <si>
    <t xml:space="preserve">RANCHO EL MIMBRAL . CP.00000  </t>
  </si>
  <si>
    <t xml:space="preserve">ALLENDE, N.L.                 </t>
  </si>
  <si>
    <t>71DD03B017110040</t>
  </si>
  <si>
    <t xml:space="preserve">JUAN MANUEL MORTON GONZALEZ   </t>
  </si>
  <si>
    <t xml:space="preserve">RANCHO LA 29                  </t>
  </si>
  <si>
    <t>71DD03B017110290</t>
  </si>
  <si>
    <t xml:space="preserve">LIC. FERNANDO GONZALEZ VIEJO  </t>
  </si>
  <si>
    <t xml:space="preserve">RANCHO PALO PINTO KM 21       </t>
  </si>
  <si>
    <t>71DD03B017110170</t>
  </si>
  <si>
    <t xml:space="preserve">LOPEZ VALLE JOSE LUIS         </t>
  </si>
  <si>
    <t>RANCHO RINCON DEL RIO S/N 0001</t>
  </si>
  <si>
    <t>76DD11E117610520</t>
  </si>
  <si>
    <t xml:space="preserve">LEAL RADY JOSE GUILLERMO      </t>
  </si>
  <si>
    <t xml:space="preserve">C A MIGUEL ALEMAN KM 31       </t>
  </si>
  <si>
    <t>71DD11E117300540</t>
  </si>
  <si>
    <t xml:space="preserve">COHEN HOP RAFAEL-2            </t>
  </si>
  <si>
    <t xml:space="preserve">CAM VECINAL CIENEGUILLA       </t>
  </si>
  <si>
    <t>71DD05A210901160</t>
  </si>
  <si>
    <t xml:space="preserve">GALVAN MONTEMAYOR JUAN ANGEL  </t>
  </si>
  <si>
    <t xml:space="preserve">CARR A NOGALES KM.6 CP.00000  </t>
  </si>
  <si>
    <t>76DD05A030900020</t>
  </si>
  <si>
    <t xml:space="preserve">VILLARREAL MTZ MIGUEL ANGEL   </t>
  </si>
  <si>
    <t xml:space="preserve">RANCHO ARROYO DE PIEDRA       </t>
  </si>
  <si>
    <t xml:space="preserve">CONG. ARROYO DE PIEDRA        </t>
  </si>
  <si>
    <t>71DD05A210901140</t>
  </si>
  <si>
    <t xml:space="preserve">RANCHO EL RECUERDO            </t>
  </si>
  <si>
    <t>71DD05A210900920</t>
  </si>
  <si>
    <t xml:space="preserve">RANCHO EL TEQUILENO 3         </t>
  </si>
  <si>
    <t>71DD05A210900760</t>
  </si>
  <si>
    <t xml:space="preserve">RANCHO SAN JUAN               </t>
  </si>
  <si>
    <t>71DD05B010020060</t>
  </si>
  <si>
    <t xml:space="preserve">ANCIRA GONZALEZ ARTURO        </t>
  </si>
  <si>
    <t>RANCHO SAN JUAN  FTE COL CONST</t>
  </si>
  <si>
    <t>71DD05B020060410</t>
  </si>
  <si>
    <t xml:space="preserve">GONZALEZ VILLARREAL MIRIAM M  </t>
  </si>
  <si>
    <t xml:space="preserve">C A PARAS KM 28               </t>
  </si>
  <si>
    <t>76DD05B020044220</t>
  </si>
  <si>
    <t xml:space="preserve">GALLEGOS MORALES CESAR        </t>
  </si>
  <si>
    <t>RANCHO LAS VENTAS  3101 GLORIA</t>
  </si>
  <si>
    <t>71DD05B330020200</t>
  </si>
  <si>
    <t xml:space="preserve">GARZA HERNANDEZ RICARDO       </t>
  </si>
  <si>
    <t xml:space="preserve">CARR SABINAS PARAS KM 8       </t>
  </si>
  <si>
    <t>71DD05B320060149</t>
  </si>
  <si>
    <t>MONTEMAYOR VILLARREAL FERNANDO</t>
  </si>
  <si>
    <t xml:space="preserve">CARRETERA A PARAS KM 27       </t>
  </si>
  <si>
    <t>71DD05B020060148</t>
  </si>
  <si>
    <t>66DD05B150400190</t>
  </si>
  <si>
    <t xml:space="preserve">SAN ANTONIO DEL PANTEON       </t>
  </si>
  <si>
    <t>71DD05B330020210</t>
  </si>
  <si>
    <t>71DD05B020060380</t>
  </si>
  <si>
    <t xml:space="preserve">GONZALEZ VIEJO MARIA TERESA   </t>
  </si>
  <si>
    <t xml:space="preserve">CARR SABINAS PARAS K 23.5     </t>
  </si>
  <si>
    <t>66DD05B010420010</t>
  </si>
  <si>
    <t xml:space="preserve">GONZALEZ GONZALEZ LUIS        </t>
  </si>
  <si>
    <t xml:space="preserve">RANCHO SAN LUIS SABINAS H     </t>
  </si>
  <si>
    <t>71DD05C060120690</t>
  </si>
  <si>
    <t xml:space="preserve">INMOBILIARIA MONTEVI          </t>
  </si>
  <si>
    <t xml:space="preserve">HDA LAS FLORES BUST N L       </t>
  </si>
  <si>
    <t>71DD05D080250870</t>
  </si>
  <si>
    <t xml:space="preserve">VELA B PATRICIA A             </t>
  </si>
  <si>
    <t xml:space="preserve">RCHO EL MIRADOR SN CP.67000   </t>
  </si>
  <si>
    <t>66DD05E010380330</t>
  </si>
  <si>
    <t xml:space="preserve">ELIZONDO OCHOA CARLOS         </t>
  </si>
  <si>
    <t xml:space="preserve">RANCHO PALMA RUJO             </t>
  </si>
  <si>
    <t>66DD05E010380320</t>
  </si>
  <si>
    <t xml:space="preserve">CARR MTY REYNOSA KM           </t>
  </si>
  <si>
    <t>61DD05E010350320</t>
  </si>
  <si>
    <t>RANCHO PALO BLANCO S/N CP.6680</t>
  </si>
  <si>
    <t>66DD05E360440011</t>
  </si>
  <si>
    <t xml:space="preserve">TREVINO GARCIA BLANCA ESTHELA </t>
  </si>
  <si>
    <t>RANCHO SANTA CRUZ S/N CP.66800</t>
  </si>
  <si>
    <t xml:space="preserve">LAS ENRAMADAS                 </t>
  </si>
  <si>
    <t>61DD05E350320025</t>
  </si>
  <si>
    <t xml:space="preserve">PEREZ CRUZ RAUL               </t>
  </si>
  <si>
    <t>RANCHO EL RESBALADERO S/N CP.6</t>
  </si>
  <si>
    <t>66DD05E370440010</t>
  </si>
  <si>
    <t xml:space="preserve">EJIDO COLECTIVO LA CONQUISTA  </t>
  </si>
  <si>
    <t xml:space="preserve">LA CONQUISTA                  </t>
  </si>
  <si>
    <t>61DD05E010350400</t>
  </si>
  <si>
    <t xml:space="preserve">PEREZ BARRIENTOS CANDELARIO   </t>
  </si>
  <si>
    <t xml:space="preserve">CARRET A GZA GONZALEZ         </t>
  </si>
  <si>
    <t>34DD06A071000370</t>
  </si>
  <si>
    <t xml:space="preserve">RODRIGUEZ Q RAUL ING          </t>
  </si>
  <si>
    <t xml:space="preserve">RANCHO EL PENTAGONO           </t>
  </si>
  <si>
    <t>71DD06A011000380</t>
  </si>
  <si>
    <t xml:space="preserve">BARRETA DE GARZA SC DE RL     </t>
  </si>
  <si>
    <t>71DD06A011000360</t>
  </si>
  <si>
    <t xml:space="preserve">GRUPO BARRETA NORTE SC DE RL  </t>
  </si>
  <si>
    <t>71DD06A011000400</t>
  </si>
  <si>
    <t xml:space="preserve">BARRETA LOS ALAMOS SC DE RL   </t>
  </si>
  <si>
    <t>71DD06A011000420</t>
  </si>
  <si>
    <t>SOC COOP RIO CONCHOS MORONES P</t>
  </si>
  <si>
    <t xml:space="preserve">MORONES PRIETO                </t>
  </si>
  <si>
    <t>71DD06A011000290</t>
  </si>
  <si>
    <t xml:space="preserve">GRUPO BAJIO DE SANTA TERESA   </t>
  </si>
  <si>
    <t xml:space="preserve">LA BARRETA                    </t>
  </si>
  <si>
    <t>71DD06A011000430</t>
  </si>
  <si>
    <t xml:space="preserve">FLORES P MAXIMIANO            </t>
  </si>
  <si>
    <t>EJ FRANCISCO I MADERO EST 10 C</t>
  </si>
  <si>
    <t>71DD06A091150810</t>
  </si>
  <si>
    <t xml:space="preserve">SALAZAR V RODOLFO M           </t>
  </si>
  <si>
    <t xml:space="preserve">RANCHO LA MAROMA              </t>
  </si>
  <si>
    <t>61DD06A095500190</t>
  </si>
  <si>
    <t xml:space="preserve">SALDIVAR SALAZAR JORGE ARTURO </t>
  </si>
  <si>
    <t xml:space="preserve">AMPLIACION LA LAGUNA          </t>
  </si>
  <si>
    <t>61DD06A091003000</t>
  </si>
  <si>
    <t xml:space="preserve">TORRES RAMOS MARCOS           </t>
  </si>
  <si>
    <t>RANCHO HERMANOS TORRES KM 22 C</t>
  </si>
  <si>
    <t>61DD06A092004125</t>
  </si>
  <si>
    <t xml:space="preserve">ENT HUERTA EL PINOLILLO SN    </t>
  </si>
  <si>
    <t>71DD06A011000481</t>
  </si>
  <si>
    <t xml:space="preserve">CISNEROS LOPEZ SANTIAGO       </t>
  </si>
  <si>
    <t xml:space="preserve">BRECHA NUM 5 LA BARRETA       </t>
  </si>
  <si>
    <t>61DD06A094003000</t>
  </si>
  <si>
    <t xml:space="preserve">RCHO AGROP MA JOSEFINA SA CV  </t>
  </si>
  <si>
    <t xml:space="preserve">CAM A LA PENITA               </t>
  </si>
  <si>
    <t>30DD06A071000371</t>
  </si>
  <si>
    <t xml:space="preserve">SALAZAR TAMEZ EMILIO Y COPR   </t>
  </si>
  <si>
    <t xml:space="preserve">HUERTA SAN JOSE .             </t>
  </si>
  <si>
    <t>61DD06A096002700</t>
  </si>
  <si>
    <t xml:space="preserve">SALAZAR TAMEZ JUAN RUBEN      </t>
  </si>
  <si>
    <t xml:space="preserve">SOLEDAD LA MOTA SN            </t>
  </si>
  <si>
    <t>71DD06A011200150</t>
  </si>
  <si>
    <t xml:space="preserve">ESPINOSA GONZALEZ JOSE LEON   </t>
  </si>
  <si>
    <t xml:space="preserve">CARR MONTEMORELOS- TERAN  SN  </t>
  </si>
  <si>
    <t>61DD06A091003801</t>
  </si>
  <si>
    <t xml:space="preserve">ELIZONDO ELIZONDO MANUEL      </t>
  </si>
  <si>
    <t xml:space="preserve">CARR AL CARRIZO SN            </t>
  </si>
  <si>
    <t>61DD06A091000800</t>
  </si>
  <si>
    <t xml:space="preserve">RANCHO EL VERGEL S DE         </t>
  </si>
  <si>
    <t xml:space="preserve">CARR A CHINA                  </t>
  </si>
  <si>
    <t>61DD06A093000700</t>
  </si>
  <si>
    <t xml:space="preserve">QUINTANILLA C RAFAEL          </t>
  </si>
  <si>
    <t xml:space="preserve">HDA LAS COLONIAS              </t>
  </si>
  <si>
    <t>61DD06A096004200</t>
  </si>
  <si>
    <t>66DD06A012509816</t>
  </si>
  <si>
    <t xml:space="preserve">GARZA VIRGILIO                </t>
  </si>
  <si>
    <t xml:space="preserve">RANCHO VALLE ESCONDIDO        </t>
  </si>
  <si>
    <t>34DD06A071001680</t>
  </si>
  <si>
    <t xml:space="preserve">GARZA SALINAS ADRIAN          </t>
  </si>
  <si>
    <t xml:space="preserve">HDA EL EDEN                   </t>
  </si>
  <si>
    <t>66DD06A012020290</t>
  </si>
  <si>
    <t xml:space="preserve">GARZA LOPEZ JOSE ADALBERTO    </t>
  </si>
  <si>
    <t xml:space="preserve">CARR A EST. HUERTAS           </t>
  </si>
  <si>
    <t>66DD06A012500110</t>
  </si>
  <si>
    <t xml:space="preserve">LOPEZ SALAZAR GUADALUPE DIEGO </t>
  </si>
  <si>
    <t xml:space="preserve">CAMINO A LOS ARROYOS KM.10    </t>
  </si>
  <si>
    <t>71DD06A011250650</t>
  </si>
  <si>
    <t>DE LA GZA RODOLFO Y ANGELINA W</t>
  </si>
  <si>
    <t xml:space="preserve">CARR A PURA Y LIMPIA KM 6     </t>
  </si>
  <si>
    <t>71DD06A011250070</t>
  </si>
  <si>
    <t xml:space="preserve">TREVINO VALDEZ CESAR LIC      </t>
  </si>
  <si>
    <t xml:space="preserve">HUERTA SAN JOSE.              </t>
  </si>
  <si>
    <t>02DD06A093201240</t>
  </si>
  <si>
    <t xml:space="preserve">VILLAGOMEZ TAMEZ FRANCISCO    </t>
  </si>
  <si>
    <t xml:space="preserve">RANCHO EL TORO                </t>
  </si>
  <si>
    <t>61DD06A091004000</t>
  </si>
  <si>
    <t xml:space="preserve">SALAZAR MAYCOTTE OCTAVIO      </t>
  </si>
  <si>
    <t xml:space="preserve">RANCHO LA MAQUINA             </t>
  </si>
  <si>
    <t>71DD06A011250040</t>
  </si>
  <si>
    <t xml:space="preserve">MERINO B LUCIA DEL CARMEN     </t>
  </si>
  <si>
    <t xml:space="preserve">HUERTA SANTA LUCIA            </t>
  </si>
  <si>
    <t xml:space="preserve">CAVAZOS ZUNIGA MARCIAL        </t>
  </si>
  <si>
    <t xml:space="preserve">RANCHO EL 59 CAM A BENITEZ    </t>
  </si>
  <si>
    <t xml:space="preserve">FLORES RODRIGUEZ EDUARDO      </t>
  </si>
  <si>
    <t xml:space="preserve">HUERTA EL CHORRO              </t>
  </si>
  <si>
    <t xml:space="preserve">RODRIGUEZ QUINTERO RAUL       </t>
  </si>
  <si>
    <t xml:space="preserve">RANCHO EL ROBLE ENT LOS HOYOS </t>
  </si>
  <si>
    <t>66DD06D301210400</t>
  </si>
  <si>
    <t xml:space="preserve">GUZMAN DE LA GARZA HUMBERTO   </t>
  </si>
  <si>
    <t xml:space="preserve">RANCHO EL ABUELO S/N CP.00000 </t>
  </si>
  <si>
    <t>61DD06E681100130</t>
  </si>
  <si>
    <t xml:space="preserve">MONTES VILLEGAS FERMIN        </t>
  </si>
  <si>
    <t xml:space="preserve">EJ VENUSTIANO CARRANZA        </t>
  </si>
  <si>
    <t>66DD06E871000380</t>
  </si>
  <si>
    <t xml:space="preserve">EJ SAN JOSE DE RAICES POZO 4  </t>
  </si>
  <si>
    <t xml:space="preserve">EJ SAN JOSE DE RAICES SN      </t>
  </si>
  <si>
    <t>61DD06E017000410</t>
  </si>
  <si>
    <t xml:space="preserve">VAZQUEZ VAZQUEZ GUADALUPE     </t>
  </si>
  <si>
    <t xml:space="preserve">POZO 3  EJ POCITOS            </t>
  </si>
  <si>
    <t>76DD11I067675290</t>
  </si>
  <si>
    <t xml:space="preserve">GARZA S SAMUEL                </t>
  </si>
  <si>
    <t xml:space="preserve">HDA SABARADO ATRAS D TIJERINA </t>
  </si>
  <si>
    <t>76DD11I067675360</t>
  </si>
  <si>
    <t xml:space="preserve">CARDENAS GUZMAN LUIS          </t>
  </si>
  <si>
    <t xml:space="preserve">CARR TRANCAS-SAN JUAN KM10    </t>
  </si>
  <si>
    <t>66DD11I066630600</t>
  </si>
  <si>
    <t xml:space="preserve">BORTONI I RAUL FELIPE         </t>
  </si>
  <si>
    <t xml:space="preserve">AUT MTY-REY KM 46.5           </t>
  </si>
  <si>
    <t>76DD11I067611583</t>
  </si>
  <si>
    <t xml:space="preserve">GALVAN LEAL JORGE LUIS        </t>
  </si>
  <si>
    <t xml:space="preserve">HDA CHIHUAHUA S/N OGICA S/N   </t>
  </si>
  <si>
    <t>76DD11I067610160</t>
  </si>
  <si>
    <t xml:space="preserve">GONZALEZ T EMILIO C           </t>
  </si>
  <si>
    <t xml:space="preserve">HDA LA CONDESA                </t>
  </si>
  <si>
    <t>76DD11I067610720</t>
  </si>
  <si>
    <t xml:space="preserve">DE LA GARZA GARZA BEDER       </t>
  </si>
  <si>
    <t xml:space="preserve">PREDIO LA CHUECA              </t>
  </si>
  <si>
    <t>76DD06J743000460</t>
  </si>
  <si>
    <t xml:space="preserve">SOC DE USUARIOS               </t>
  </si>
  <si>
    <t xml:space="preserve">POZO 7 EJ. SANDIA EL GDE.     </t>
  </si>
  <si>
    <t>76DD06J743000190</t>
  </si>
  <si>
    <t xml:space="preserve">CERRILLO CH JAVIER            </t>
  </si>
  <si>
    <t>66DD06J741200010</t>
  </si>
  <si>
    <t xml:space="preserve">GOB DEL EDO CRF AGROP GOB  NL </t>
  </si>
  <si>
    <t xml:space="preserve">EJIDO MARGARITAS              </t>
  </si>
  <si>
    <t>66DD19G016611100</t>
  </si>
  <si>
    <t xml:space="preserve">TECNOLOGIA Y SERVS AGROP      </t>
  </si>
  <si>
    <t xml:space="preserve">LA TRINIDAD REBOMBEO          </t>
  </si>
  <si>
    <t>61DD19G016111090</t>
  </si>
  <si>
    <t xml:space="preserve">ES30 POZO 3                   </t>
  </si>
  <si>
    <t>66DD19G016620450</t>
  </si>
  <si>
    <t xml:space="preserve">JUNTO EJIDO ARTECILLAS        </t>
  </si>
  <si>
    <t>71DD19G017110655</t>
  </si>
  <si>
    <t xml:space="preserve">EJIDO LA HEDIONDILLA SN       </t>
  </si>
  <si>
    <t>61DD19G016111054</t>
  </si>
  <si>
    <t xml:space="preserve">EJ LOS ADOBES S/N             </t>
  </si>
  <si>
    <t>71DD19G017110140</t>
  </si>
  <si>
    <t xml:space="preserve">ROBERTO LOPEZ V               </t>
  </si>
  <si>
    <t xml:space="preserve">DN18 LOTE 10 FRACC NAV        </t>
  </si>
  <si>
    <t>66DD19G016620540</t>
  </si>
  <si>
    <t xml:space="preserve">JOSE H FLORES                 </t>
  </si>
  <si>
    <t xml:space="preserve">JH49 RCHO LA GLORIA           </t>
  </si>
  <si>
    <t>61DD19G016111190</t>
  </si>
  <si>
    <t xml:space="preserve">EA19 P 4 CARR 57 K 169 5      </t>
  </si>
  <si>
    <t>66DD19G016610390</t>
  </si>
  <si>
    <t xml:space="preserve">AGUIRRE R RICARDO             </t>
  </si>
  <si>
    <t xml:space="preserve">VJ62 PAPANTLA                 </t>
  </si>
  <si>
    <t>66DD19G016620580</t>
  </si>
  <si>
    <t>76DD05B010404020</t>
  </si>
  <si>
    <t xml:space="preserve">MIRELES LARRALDE GONZALO      </t>
  </si>
  <si>
    <t xml:space="preserve">C NAC NTE JABONCILLOS         </t>
  </si>
  <si>
    <t>71DD05B220020170</t>
  </si>
  <si>
    <t>SALINAS HERNANDEZ GILBERTO Y H</t>
  </si>
  <si>
    <t xml:space="preserve">CARR A PARAS                  </t>
  </si>
  <si>
    <t>71DD05B010020050</t>
  </si>
  <si>
    <t xml:space="preserve">CARR A PARAS KM 9 86          </t>
  </si>
  <si>
    <t>76DD05B020044215</t>
  </si>
  <si>
    <t xml:space="preserve">DAVILA GARCIA CARLOS          </t>
  </si>
  <si>
    <t xml:space="preserve">CAMINO VECINAL KM 12          </t>
  </si>
  <si>
    <t>61DD06A096002800</t>
  </si>
  <si>
    <t xml:space="preserve">GARCIA CANTU HERNAN J         </t>
  </si>
  <si>
    <t xml:space="preserve">CAM AL HUARACHE HTA LA PETACA </t>
  </si>
  <si>
    <t>66DD11E206815325</t>
  </si>
  <si>
    <t xml:space="preserve">DE LOS SANTOS ROGELIO         </t>
  </si>
  <si>
    <t xml:space="preserve">ANT CAM A MARIN KM 2          </t>
  </si>
  <si>
    <t>71DD05B320040023</t>
  </si>
  <si>
    <t xml:space="preserve">CHAPA M JUAN HUMBERTO         </t>
  </si>
  <si>
    <t xml:space="preserve">RANCHO DEYLA AMPARO           </t>
  </si>
  <si>
    <t>61DD05D010220990</t>
  </si>
  <si>
    <t xml:space="preserve">SALINAS S BONIFACIO           </t>
  </si>
  <si>
    <t xml:space="preserve">ANT CARR A TERAN KM15.5       </t>
  </si>
  <si>
    <t xml:space="preserve">CHINA                         </t>
  </si>
  <si>
    <t>61DD06A094003400</t>
  </si>
  <si>
    <t>RANCHO AGROP MA JOSEFINA SA CV</t>
  </si>
  <si>
    <t xml:space="preserve">LOS ADOBES .                  </t>
  </si>
  <si>
    <t>61DD06A094001900</t>
  </si>
  <si>
    <t xml:space="preserve">PACHUR BAZAN AMEL             </t>
  </si>
  <si>
    <t xml:space="preserve">HUERTA LOS ADOBES             </t>
  </si>
  <si>
    <t>61DD06A096002045</t>
  </si>
  <si>
    <t xml:space="preserve">RCHO EL MEXICANO 6            </t>
  </si>
  <si>
    <t>61DD06A092005700</t>
  </si>
  <si>
    <t xml:space="preserve">AGROP EL APEGO S DE PR DE RL  </t>
  </si>
  <si>
    <t xml:space="preserve">CARR TERAN CHINA KM 24        </t>
  </si>
  <si>
    <t>02DD06A092000360</t>
  </si>
  <si>
    <t xml:space="preserve">VIVERO IMPERIAL S DE RL R     </t>
  </si>
  <si>
    <t xml:space="preserve">CARR GRAL TERAN CHINA KM  33  </t>
  </si>
  <si>
    <t>61DD06A092000600</t>
  </si>
  <si>
    <t xml:space="preserve">GARCIA GARZA ROSA M G         </t>
  </si>
  <si>
    <t xml:space="preserve">HUERTA BOSQUE NARANJOS        </t>
  </si>
  <si>
    <t>61DD06A093002700</t>
  </si>
  <si>
    <t>76DD11F037650350</t>
  </si>
  <si>
    <t xml:space="preserve">ENRIQUE GARCIA                </t>
  </si>
  <si>
    <t xml:space="preserve">CARR DULCES NOMBRES KM 2      </t>
  </si>
  <si>
    <t xml:space="preserve">GUADALUPE N.L.                </t>
  </si>
  <si>
    <t>76DD05B010603380</t>
  </si>
  <si>
    <t xml:space="preserve">DE LEON VILLARREAL PRUDENCIO  </t>
  </si>
  <si>
    <t xml:space="preserve">C A PARAS                     </t>
  </si>
  <si>
    <t>76DD05B010603310</t>
  </si>
  <si>
    <t xml:space="preserve">MIRELES ANCIRA J EMMA         </t>
  </si>
  <si>
    <t xml:space="preserve">CAR SABINAS PARAS KM 45       </t>
  </si>
  <si>
    <t xml:space="preserve">FLORES RODRIGUEZ OSCAR H      </t>
  </si>
  <si>
    <t xml:space="preserve">HUERTA MAGUIRAS               </t>
  </si>
  <si>
    <t xml:space="preserve">FLORES RDZ GASTON Y EDUARDO   </t>
  </si>
  <si>
    <t xml:space="preserve">SEG QUINTA MARGARITA          </t>
  </si>
  <si>
    <t xml:space="preserve">BARDAWIL MATUK ENRIQUE        </t>
  </si>
  <si>
    <t xml:space="preserve">LIBR MYT CD VICTORIA KM 153   </t>
  </si>
  <si>
    <t>06DD11I060660357</t>
  </si>
  <si>
    <t xml:space="preserve">OYERVIDEZ RODRIGUEZ BALTAZA   </t>
  </si>
  <si>
    <t xml:space="preserve">CARR REYNOSA KM 39.5 CP.00000 </t>
  </si>
  <si>
    <t>71DD05B220020050</t>
  </si>
  <si>
    <t xml:space="preserve">C SABINAS PARAS               </t>
  </si>
  <si>
    <t>76DD05B010402360</t>
  </si>
  <si>
    <t xml:space="preserve">MIRELES ANCIRA RICARDO        </t>
  </si>
  <si>
    <t xml:space="preserve">RANCHO SANTA IRENE            </t>
  </si>
  <si>
    <t>71DD19G017110620</t>
  </si>
  <si>
    <t xml:space="preserve">AGRICOLA GAPA SA DE C         </t>
  </si>
  <si>
    <t xml:space="preserve">CF06 F CUIJE EL RANCHITO      </t>
  </si>
  <si>
    <t>71DD19G017120030</t>
  </si>
  <si>
    <t xml:space="preserve">ARTURO MARTINEZ F             </t>
  </si>
  <si>
    <t xml:space="preserve">AM01 LOTE 27                  </t>
  </si>
  <si>
    <t>34DD05B750270185</t>
  </si>
  <si>
    <t xml:space="preserve">SALINAS LANDIN JESUS JACOBO   </t>
  </si>
  <si>
    <t xml:space="preserve">CARRETERA NACIONAL KM 115     </t>
  </si>
  <si>
    <t xml:space="preserve">COSS BU RAUL                  </t>
  </si>
  <si>
    <t xml:space="preserve">CARR NACL KM 148              </t>
  </si>
  <si>
    <t xml:space="preserve">FLORES RODRIGUEZ OSCAR H.     </t>
  </si>
  <si>
    <t xml:space="preserve">CAM A MAGUIRAS KM 2           </t>
  </si>
  <si>
    <t>71DD05A210800150</t>
  </si>
  <si>
    <t xml:space="preserve">CHAPA RAMOS RICARDO           </t>
  </si>
  <si>
    <t xml:space="preserve">CARR AGUALEGUAS PARAS KM8     </t>
  </si>
  <si>
    <t>66DD05B140420070</t>
  </si>
  <si>
    <t xml:space="preserve">SANTOS BOTELLO ROSENDO        </t>
  </si>
  <si>
    <t xml:space="preserve">RANCHO 4 DE FEBRERO           </t>
  </si>
  <si>
    <t>71DD05C060120650</t>
  </si>
  <si>
    <t xml:space="preserve">SANTOS C FLAVIO               </t>
  </si>
  <si>
    <t xml:space="preserve">HUERTA SANTOS                 </t>
  </si>
  <si>
    <t>28DD06A071000665</t>
  </si>
  <si>
    <t xml:space="preserve">ELIZONDO GARCIA PABLO         </t>
  </si>
  <si>
    <t xml:space="preserve">HDA EL LLANO S/N CP.67406     </t>
  </si>
  <si>
    <t>29DD06A073004030</t>
  </si>
  <si>
    <t xml:space="preserve">EL BAJIO                      </t>
  </si>
  <si>
    <t>MARTINEZ CARDOZA J GPE ANTONIO</t>
  </si>
  <si>
    <t xml:space="preserve">RANCHO EL SAGITARIO           </t>
  </si>
  <si>
    <t>61DD11D066130730</t>
  </si>
  <si>
    <t xml:space="preserve">TREVINO J ADOLFO LIC          </t>
  </si>
  <si>
    <t xml:space="preserve">CAM EJ FCO VILLA KM4          </t>
  </si>
  <si>
    <t>24DD06A093100360</t>
  </si>
  <si>
    <t xml:space="preserve">VEGA SALAZAR FRANCISCO        </t>
  </si>
  <si>
    <t xml:space="preserve">HUERTA EL PINOLILLO           </t>
  </si>
  <si>
    <t>66DD06A011019820</t>
  </si>
  <si>
    <t xml:space="preserve">FERNANDEZ M DANIEL            </t>
  </si>
  <si>
    <t xml:space="preserve">CAMINO A LAS PUENTES          </t>
  </si>
  <si>
    <t>61DD06A092005200</t>
  </si>
  <si>
    <t xml:space="preserve">HUERTA EL BOSQUE G TERAN      </t>
  </si>
  <si>
    <t>66DD06A011019842</t>
  </si>
  <si>
    <t xml:space="preserve">SALDIVAR CAVAZOS ALFONSO      </t>
  </si>
  <si>
    <t xml:space="preserve">PUEBLO DE ESCOBEDO            </t>
  </si>
  <si>
    <t>28DD06A071000780</t>
  </si>
  <si>
    <t>SENDERO DIV GRAL TERAN MMORELO</t>
  </si>
  <si>
    <t>61DD06A093002200</t>
  </si>
  <si>
    <t xml:space="preserve">HUERTA SANTA RITA             </t>
  </si>
  <si>
    <t>61DD19G016111341</t>
  </si>
  <si>
    <t>DE LAS FUENTES  CABELLO JAVIER</t>
  </si>
  <si>
    <t xml:space="preserve">CARR 57 KM 168                </t>
  </si>
  <si>
    <t>76DD11E187610720</t>
  </si>
  <si>
    <t xml:space="preserve">RANCHO LOS ELIZONDO           </t>
  </si>
  <si>
    <t xml:space="preserve">C DR GZZ A HUALICHES KM 8     </t>
  </si>
  <si>
    <t>71DD11E117320280</t>
  </si>
  <si>
    <t xml:space="preserve">COMITE EJ STA MARIA           </t>
  </si>
  <si>
    <t xml:space="preserve">CAMINO A EST. MILPA S/N       </t>
  </si>
  <si>
    <t>76DD11E187610880</t>
  </si>
  <si>
    <t xml:space="preserve">GONZALEZ GZA ROGELIO (3)      </t>
  </si>
  <si>
    <t xml:space="preserve">C DR GZZ A STA MARIA KM 15    </t>
  </si>
  <si>
    <t>66DD11I066630650</t>
  </si>
  <si>
    <t>71DD05A210900660</t>
  </si>
  <si>
    <t>76DD05B140043280</t>
  </si>
  <si>
    <t xml:space="preserve">PENA GARZA TOMAS ELOY         </t>
  </si>
  <si>
    <t xml:space="preserve">C A PARAS KM 37               </t>
  </si>
  <si>
    <t>71DD05B330020130</t>
  </si>
  <si>
    <t xml:space="preserve">C A PARAS KM 8 SAN GERONIMO   </t>
  </si>
  <si>
    <t>76DD05B010604310</t>
  </si>
  <si>
    <t xml:space="preserve">LOPEZ GONZALEZ ROGELIO        </t>
  </si>
  <si>
    <t xml:space="preserve"> C VALLECILLO SAN CARLOS KM 5 </t>
  </si>
  <si>
    <t>76DD05B020044290</t>
  </si>
  <si>
    <t xml:space="preserve">SANTOS CANTU LUIS LAURO       </t>
  </si>
  <si>
    <t xml:space="preserve">C A LAREDO RCHO MORTENO       </t>
  </si>
  <si>
    <t>76DD05B010034010</t>
  </si>
  <si>
    <t xml:space="preserve">ANCIRA GONZALEZ GUSTAVO       </t>
  </si>
  <si>
    <t xml:space="preserve">C A VALLECILLO KM 1115        </t>
  </si>
  <si>
    <t>66DD05B010420120</t>
  </si>
  <si>
    <t xml:space="preserve">C SABINAS LAREDO KM 10        </t>
  </si>
  <si>
    <t>76DD05B020043342</t>
  </si>
  <si>
    <t xml:space="preserve">GARZA ROCHA JAVIER ARMANDO    </t>
  </si>
  <si>
    <t>RCHO ALBORADA VEC TRINFO MORAL</t>
  </si>
  <si>
    <t>71DD05B050040110</t>
  </si>
  <si>
    <t xml:space="preserve">ZAMBRANO V ANDRES R           </t>
  </si>
  <si>
    <t xml:space="preserve">C A PARAS ENTRONQUE           </t>
  </si>
  <si>
    <t>71DD05B330020150</t>
  </si>
  <si>
    <t xml:space="preserve">RANCHO EL PERICO KM 8         </t>
  </si>
  <si>
    <t>76DD05C050030040</t>
  </si>
  <si>
    <t xml:space="preserve">HACIENDA LA GLORIA SA DE CV   </t>
  </si>
  <si>
    <t>RCHO EL IMAN CARR COLOMBIA 112</t>
  </si>
  <si>
    <t>71DD05C060120005</t>
  </si>
  <si>
    <t xml:space="preserve">DE CUEVAS L GUADALUPE         </t>
  </si>
  <si>
    <t xml:space="preserve">RANCHO GUADALUPE              </t>
  </si>
  <si>
    <t>61DD05E350320031</t>
  </si>
  <si>
    <t xml:space="preserve">RANCHO EL RESBALADERO         </t>
  </si>
  <si>
    <t>61DD05E010350031</t>
  </si>
  <si>
    <t xml:space="preserve">GARZA RIOS JUAN DE DIOS       </t>
  </si>
  <si>
    <t xml:space="preserve">RANCHO LOS DOS RIOS KM 3.5    </t>
  </si>
  <si>
    <t>66DD05E330440150</t>
  </si>
  <si>
    <t xml:space="preserve">ELIZONDO GARCIA FRANCISCO     </t>
  </si>
  <si>
    <t xml:space="preserve">CAMINO A RANCHO NUEVO KM 8    </t>
  </si>
  <si>
    <t xml:space="preserve">HACIENDA CARRIZO              </t>
  </si>
  <si>
    <t>61DD06A091004600</t>
  </si>
  <si>
    <t xml:space="preserve">PASTOS ORNAMENTALES SA DE CV  </t>
  </si>
  <si>
    <t xml:space="preserve">CAR GRAL TERAN CHINA KM 31.5  </t>
  </si>
  <si>
    <t>61DD06A096002400</t>
  </si>
  <si>
    <t xml:space="preserve">TREVINO G ARMANDO             </t>
  </si>
  <si>
    <t xml:space="preserve">LAS NORIAS                    </t>
  </si>
  <si>
    <t>24DD06A093000770</t>
  </si>
  <si>
    <t xml:space="preserve">RUIZ V JORGE A LIC            </t>
  </si>
  <si>
    <t xml:space="preserve">HUERTA CAMARILLO 2            </t>
  </si>
  <si>
    <t>71DD06A011000370</t>
  </si>
  <si>
    <t xml:space="preserve">EL OBSCURO 1 SC DE RL         </t>
  </si>
  <si>
    <t>71DD06A011000350</t>
  </si>
  <si>
    <t xml:space="preserve">LAGUNA DE NOYOLA SC DE RL     </t>
  </si>
  <si>
    <t>71DD06A011250730</t>
  </si>
  <si>
    <t xml:space="preserve">SALAZAR M RAFAEL              </t>
  </si>
  <si>
    <t>61DD06A094000300</t>
  </si>
  <si>
    <t xml:space="preserve">VILLAGOMEZ GARCIA ADRIAN      </t>
  </si>
  <si>
    <t xml:space="preserve">CAM A RAMIREZ HTA EL ESPIRITU </t>
  </si>
  <si>
    <t>71DD06A011000190</t>
  </si>
  <si>
    <t>LA ESPERANZA DE LA BARRETA SC.</t>
  </si>
  <si>
    <t xml:space="preserve">LA BARRETA..                  </t>
  </si>
  <si>
    <t>61DD06A094001450</t>
  </si>
  <si>
    <t xml:space="preserve">GUTIERREZ E J CESAREO         </t>
  </si>
  <si>
    <t xml:space="preserve">HDA EL ZOPILOTE SN CP.00000   </t>
  </si>
  <si>
    <t>61DD06A095500290</t>
  </si>
  <si>
    <t xml:space="preserve">HUERTA SALDIVAR SN CP.00000   </t>
  </si>
  <si>
    <t>61DD06A092002300</t>
  </si>
  <si>
    <t xml:space="preserve">MARROQUIN SALAZAR FELIPE DE J </t>
  </si>
  <si>
    <t xml:space="preserve">CARR A CHINA KM 27 100        </t>
  </si>
  <si>
    <t>28DD06A071000050</t>
  </si>
  <si>
    <t xml:space="preserve">VILLAGOMEZ GUERRERO RAMON     </t>
  </si>
  <si>
    <t>61DD06A091005000</t>
  </si>
  <si>
    <t>61DD06A091004800</t>
  </si>
  <si>
    <t>30DD06A072000220</t>
  </si>
  <si>
    <t xml:space="preserve">LEAL BALLESTEROS MAURICIO     </t>
  </si>
  <si>
    <t>EL SAUZ EL RANCHITO SN CP.0000</t>
  </si>
  <si>
    <t>24DD06A091000200</t>
  </si>
  <si>
    <t>SANCHEZ CORDERO DAVILA OLGA MA</t>
  </si>
  <si>
    <t xml:space="preserve">HUERTA LAS MERCEDES           </t>
  </si>
  <si>
    <t>61DD06A092000700</t>
  </si>
  <si>
    <t>MONTEMAYOR DIRNBAUVER CARLOS M</t>
  </si>
  <si>
    <t xml:space="preserve">HUERTA EL CAPRICHO            </t>
  </si>
  <si>
    <t>71DD06A011250085</t>
  </si>
  <si>
    <t xml:space="preserve">CAVAZOS CAVAZOS MIGUEL ANGEL  </t>
  </si>
  <si>
    <t>EJ CHIHUAHUA ANTES PASAR PUENT</t>
  </si>
  <si>
    <t>24DD06A091100050</t>
  </si>
  <si>
    <t xml:space="preserve">HACIENDA EL ESPIRITU SN       </t>
  </si>
  <si>
    <t>61DD06A095500140</t>
  </si>
  <si>
    <t>CAMINO A EJIDO LA AMPLIAC SN .</t>
  </si>
  <si>
    <t>61DD06A091001700</t>
  </si>
  <si>
    <t xml:space="preserve">RCHO EL TORTILLERO SN         </t>
  </si>
  <si>
    <t>61DD06A092004001</t>
  </si>
  <si>
    <t>MONTEMAYOR DIRNBAUER CARLOS MA</t>
  </si>
  <si>
    <t xml:space="preserve">RANCHO EL PILONILLO SN        </t>
  </si>
  <si>
    <t>24DD06A093100432</t>
  </si>
  <si>
    <t xml:space="preserve">HERRERA SALAZAR ERASMO        </t>
  </si>
  <si>
    <t xml:space="preserve">CARR GRAL TERAN-CHINA KM 29   </t>
  </si>
  <si>
    <t>61DD06A091003900</t>
  </si>
  <si>
    <t xml:space="preserve">OCTAVIO SALAZAR M             </t>
  </si>
  <si>
    <t>61DD06A092003600</t>
  </si>
  <si>
    <t xml:space="preserve">CAVAZOS GARZA ARTEMIO         </t>
  </si>
  <si>
    <t xml:space="preserve">HACIENDA EL GRANJENAL         </t>
  </si>
  <si>
    <t>61DD06A096001800</t>
  </si>
  <si>
    <t xml:space="preserve">SALAZAR R GUSTAVO             </t>
  </si>
  <si>
    <t xml:space="preserve">HTA EL MILAGRO EL LLANO       </t>
  </si>
  <si>
    <t>61DD06A096004100</t>
  </si>
  <si>
    <t xml:space="preserve">HNAS SALAZAR BALLESTEROS      </t>
  </si>
  <si>
    <t xml:space="preserve">HUERTA EL EBANAL              </t>
  </si>
  <si>
    <t>66DD06A012500120</t>
  </si>
  <si>
    <t xml:space="preserve">RANCHO LA DULIA LOS ARROY     </t>
  </si>
  <si>
    <t>32DD06A072000875</t>
  </si>
  <si>
    <t xml:space="preserve">GARZA TAMEZ MANUEL            </t>
  </si>
  <si>
    <t xml:space="preserve">RCHO 20 DE ENERO SEC REG      </t>
  </si>
  <si>
    <t>71DD06A011000025</t>
  </si>
  <si>
    <t xml:space="preserve">CEPEDA DE Q ELOISA            </t>
  </si>
  <si>
    <t xml:space="preserve">RANCHO LA PIEDRA              </t>
  </si>
  <si>
    <t>61DD06A095500320</t>
  </si>
  <si>
    <t xml:space="preserve">SALAZAR GARCIA RAUL           </t>
  </si>
  <si>
    <t xml:space="preserve">RANCHO NOGALITOS              </t>
  </si>
  <si>
    <t>24DD06A094009872</t>
  </si>
  <si>
    <t xml:space="preserve">TREVINO PARAS RAYMUNDO        </t>
  </si>
  <si>
    <t xml:space="preserve">HUERTA EL NOGALITO            </t>
  </si>
  <si>
    <t>61DD06A096002300</t>
  </si>
  <si>
    <t xml:space="preserve">GARCIA LOZANO VALDEMAR        </t>
  </si>
  <si>
    <t xml:space="preserve">EL RANCHITO                   </t>
  </si>
  <si>
    <t>61DD06A092001200</t>
  </si>
  <si>
    <t xml:space="preserve">GARCIA GUERRA SILVIA          </t>
  </si>
  <si>
    <t xml:space="preserve">HUERTA EL NOGAL               </t>
  </si>
  <si>
    <t>61DD06A092004100</t>
  </si>
  <si>
    <t xml:space="preserve">GAYTAN QUINTANILLA ANA P      </t>
  </si>
  <si>
    <t xml:space="preserve">RANCHO LA TOSCANA             </t>
  </si>
  <si>
    <t xml:space="preserve">FLORES R OSCAR                </t>
  </si>
  <si>
    <t>CAM A MAGUIRAS KM 2 HTA SAN IS</t>
  </si>
  <si>
    <t xml:space="preserve">SOTO M SARA ESTHELA           </t>
  </si>
  <si>
    <t xml:space="preserve">CAM A LA PAMONA KM 40         </t>
  </si>
  <si>
    <t xml:space="preserve">CARR LIN SAN CARLOS KM 21     </t>
  </si>
  <si>
    <t>76DD06B020040280</t>
  </si>
  <si>
    <t xml:space="preserve">CARR A SAN ISIDRO             </t>
  </si>
  <si>
    <t xml:space="preserve">FLORES R GASTON               </t>
  </si>
  <si>
    <t xml:space="preserve">CAM AL TRONCON FTE A 4        </t>
  </si>
  <si>
    <t xml:space="preserve">FLORES RODRIGUEZ GASTON       </t>
  </si>
  <si>
    <t xml:space="preserve">HTA MARTHA ALICIA             </t>
  </si>
  <si>
    <t xml:space="preserve">CUELLAR GONZALEZ JAIME        </t>
  </si>
  <si>
    <t xml:space="preserve">HUERTA MA LUISA               </t>
  </si>
  <si>
    <t xml:space="preserve">GARZA PARAS BLANCA ROSA       </t>
  </si>
  <si>
    <t xml:space="preserve">HUERTA LA GARZA               </t>
  </si>
  <si>
    <t>66DD06D301100130</t>
  </si>
  <si>
    <t>RANCHO MARIA EUGENIA SPR DE RL</t>
  </si>
  <si>
    <t>CAMINO AL NOGALITO POSTE 6 CP.</t>
  </si>
  <si>
    <t>30DD06D571101520</t>
  </si>
  <si>
    <t xml:space="preserve">RODRIGUEZ RODRIGUEZ JOSE LUIS </t>
  </si>
  <si>
    <t xml:space="preserve">CAMINO REAL SN                </t>
  </si>
  <si>
    <t xml:space="preserve">ATONGO DE ABAJO               </t>
  </si>
  <si>
    <t>61DD06D171300150</t>
  </si>
  <si>
    <t xml:space="preserve">GONZALEZ CALDERON JOSE CARLOS </t>
  </si>
  <si>
    <t xml:space="preserve">CARR AL FRAILE KM 8           </t>
  </si>
  <si>
    <t>66DD06E871000190</t>
  </si>
  <si>
    <t xml:space="preserve">RAMIREZ L OSIEL               </t>
  </si>
  <si>
    <t xml:space="preserve">POZO 4-A  GARROCHAS PINTAS    </t>
  </si>
  <si>
    <t>66DD11I066610340</t>
  </si>
  <si>
    <t xml:space="preserve">SAN ANTONIO RCHO EL APRETADO  </t>
  </si>
  <si>
    <t>76DD11I067665240</t>
  </si>
  <si>
    <t xml:space="preserve">MONTEMAYOR G EDELMIRO         </t>
  </si>
  <si>
    <t xml:space="preserve">CAM A VILLA VIEJA             </t>
  </si>
  <si>
    <t>76DD11I067610060</t>
  </si>
  <si>
    <t xml:space="preserve">ALVARADO Q DOMINGO E          </t>
  </si>
  <si>
    <t xml:space="preserve">HDA DE VARGAS                 </t>
  </si>
  <si>
    <t>66DD11I066620430</t>
  </si>
  <si>
    <t xml:space="preserve">GARCIA FEREZ FERNANDO         </t>
  </si>
  <si>
    <t xml:space="preserve">HDA GRAL TREVINO .            </t>
  </si>
  <si>
    <t>66DD11I066620310</t>
  </si>
  <si>
    <t xml:space="preserve">GALVAN RODRIGUEZ YOLANDA G    </t>
  </si>
  <si>
    <t>RCHO EL NARANJO CARR GRAK TERA</t>
  </si>
  <si>
    <t>76DD11I067665320</t>
  </si>
  <si>
    <t xml:space="preserve">PAV Y EMULS DE NL SA DE CV    </t>
  </si>
  <si>
    <t xml:space="preserve">HDA VILLA VIEJA S/N           </t>
  </si>
  <si>
    <t>66DD11I066630282</t>
  </si>
  <si>
    <t xml:space="preserve">MOHAMED HAMSHO JESUS          </t>
  </si>
  <si>
    <t xml:space="preserve">RANCHO ANAHUAC AMPL2 S/N      </t>
  </si>
  <si>
    <t>66DD11I066630283</t>
  </si>
  <si>
    <t xml:space="preserve">SN DIEGO P DE COYOTE S/N      </t>
  </si>
  <si>
    <t>76DD11I067620020</t>
  </si>
  <si>
    <t xml:space="preserve">GARZA GOMEZ ISRAEL            </t>
  </si>
  <si>
    <t xml:space="preserve">RCHO FERDAN FTE H P           </t>
  </si>
  <si>
    <t>76DD11I067675330</t>
  </si>
  <si>
    <t xml:space="preserve">RCHO EL CERRITO               </t>
  </si>
  <si>
    <t>76DD11I067610750</t>
  </si>
  <si>
    <t xml:space="preserve">DE LA GARZA G BEDER           </t>
  </si>
  <si>
    <t xml:space="preserve">H CHIHUAHUA FTE A JERONIM     </t>
  </si>
  <si>
    <t>71DD11I067150713</t>
  </si>
  <si>
    <t xml:space="preserve">GARZA DE G ANGELICA Y         </t>
  </si>
  <si>
    <t xml:space="preserve">CAM A EJ LOS GUERRA           </t>
  </si>
  <si>
    <t>66DD11I066620750</t>
  </si>
  <si>
    <t xml:space="preserve">MONTEMAYOR G MA GUADALUPE     </t>
  </si>
  <si>
    <t xml:space="preserve">HDA SANTA FE                  </t>
  </si>
  <si>
    <t>76DD06J743000370</t>
  </si>
  <si>
    <t xml:space="preserve">SOC DE SN JUAN DE A           </t>
  </si>
  <si>
    <t xml:space="preserve">POZO 5                        </t>
  </si>
  <si>
    <t>76DD06J743000520</t>
  </si>
  <si>
    <t xml:space="preserve">EJ PUENTES 8                  </t>
  </si>
  <si>
    <t>71DD19G017110651</t>
  </si>
  <si>
    <t xml:space="preserve">EJIDO LA HEDIONDILLA          </t>
  </si>
  <si>
    <t>66DD19G016620150</t>
  </si>
  <si>
    <t xml:space="preserve">LA GARRAPATA SN               </t>
  </si>
  <si>
    <t xml:space="preserve">LADO RCHO LA RUDA SN          </t>
  </si>
  <si>
    <t>66DD19G016610041</t>
  </si>
  <si>
    <t xml:space="preserve">MORENO BERNAL RENE            </t>
  </si>
  <si>
    <t xml:space="preserve">RANCHO SANTA GERTRUDIS S/N    </t>
  </si>
  <si>
    <t>61DD19G016111326</t>
  </si>
  <si>
    <t xml:space="preserve">CAMINO EJ EL MILAGRO S/N      </t>
  </si>
  <si>
    <t>66DD19G016610121</t>
  </si>
  <si>
    <t>CARRT SAN RAFAEL LA HEDIO KM 1</t>
  </si>
  <si>
    <t>61DD19G016111400</t>
  </si>
  <si>
    <t>61DD19G016111280</t>
  </si>
  <si>
    <t>76DD06J743000470</t>
  </si>
  <si>
    <t xml:space="preserve">SOC DE USUARIOS EJ SANDIA     </t>
  </si>
  <si>
    <t xml:space="preserve">SOC DE ASUARIOS EJ SANDIA     </t>
  </si>
  <si>
    <t>66DD05E010380410</t>
  </si>
  <si>
    <t xml:space="preserve">CANTU GARZA JOSE              </t>
  </si>
  <si>
    <t xml:space="preserve">RANCHO LA GLORIA              </t>
  </si>
  <si>
    <t>76DD05E350320020</t>
  </si>
  <si>
    <t xml:space="preserve">VILLARREAL GONZALEZ ANTONIA   </t>
  </si>
  <si>
    <t xml:space="preserve">RANCHO EL RETIRO S/N CP.66800 </t>
  </si>
  <si>
    <t>04DD06A093302400</t>
  </si>
  <si>
    <t>AGROINDUSTRIA LOS EBANOS SPR D</t>
  </si>
  <si>
    <t xml:space="preserve">OJO DE AGUA GRAL TERAN..      </t>
  </si>
  <si>
    <t>61DD11H066103200</t>
  </si>
  <si>
    <t xml:space="preserve">R SAN JUAN POZO 5             </t>
  </si>
  <si>
    <t xml:space="preserve">RANCHO SAN JUAN POZO 5        </t>
  </si>
  <si>
    <t>71DD05B020060260</t>
  </si>
  <si>
    <t xml:space="preserve">EJ SAB Y CAVAZOS 4            </t>
  </si>
  <si>
    <t xml:space="preserve">COLORADOS DE ABAJO N L        </t>
  </si>
  <si>
    <t>71DD05B070040060</t>
  </si>
  <si>
    <t xml:space="preserve">CHAPA M JUAN H                </t>
  </si>
  <si>
    <t xml:space="preserve">PALO ALTO N L                 </t>
  </si>
  <si>
    <t xml:space="preserve">PALO ALTO                     </t>
  </si>
  <si>
    <t>76DD05B010402014</t>
  </si>
  <si>
    <t xml:space="preserve">LARRALDE GUADIANA ADA GLORIA  </t>
  </si>
  <si>
    <t xml:space="preserve">C NAL RCHO JABONCILLOS        </t>
  </si>
  <si>
    <t>71DD05B010020011</t>
  </si>
  <si>
    <t xml:space="preserve">A 27 KM DE CARR SAB PARAS     </t>
  </si>
  <si>
    <t>71DD05B220020140</t>
  </si>
  <si>
    <t xml:space="preserve">RANCHO LAS PITAYAS 3          </t>
  </si>
  <si>
    <t>71DD05B320060080</t>
  </si>
  <si>
    <t>24DD06A093100850</t>
  </si>
  <si>
    <t xml:space="preserve">QUINTANILLA G JUAN            </t>
  </si>
  <si>
    <t xml:space="preserve">HACIENDA DOLORES              </t>
  </si>
  <si>
    <t>34DD06A071000400</t>
  </si>
  <si>
    <t xml:space="preserve">REYES FLORES JOSE ANGEL       </t>
  </si>
  <si>
    <t xml:space="preserve">CAMINO A LAS FLORES KM 8      </t>
  </si>
  <si>
    <t>61DD06A095500130</t>
  </si>
  <si>
    <t xml:space="preserve">CAM A LA AMPLIACION 0         </t>
  </si>
  <si>
    <t>76DD11I067675110</t>
  </si>
  <si>
    <t xml:space="preserve">RANGEL G RODOLFO G            </t>
  </si>
  <si>
    <t xml:space="preserve">RANCHO OVIMASTER MATORRAL     </t>
  </si>
  <si>
    <t>61DD19G016111345</t>
  </si>
  <si>
    <t xml:space="preserve">CARRETERA FED NO 57 KM 170    </t>
  </si>
  <si>
    <t xml:space="preserve">FLORES RDZ OSCAR H            </t>
  </si>
  <si>
    <t xml:space="preserve">HUERTA SAN ISIDRO             </t>
  </si>
  <si>
    <t>66DD11I066610250</t>
  </si>
  <si>
    <t xml:space="preserve">QUINTANILLA A ALBERTO         </t>
  </si>
  <si>
    <t xml:space="preserve">HDA DOLORES ..                </t>
  </si>
  <si>
    <t>71DD19G017110531</t>
  </si>
  <si>
    <t>71DD19G017110337</t>
  </si>
  <si>
    <t xml:space="preserve">CASTIL S.A.                   </t>
  </si>
  <si>
    <t xml:space="preserve">CH07 L 20 FRACC NAV           </t>
  </si>
  <si>
    <t xml:space="preserve">SUVERVILLE T LUIS             </t>
  </si>
  <si>
    <t xml:space="preserve">HUERTA CONCEPCION             </t>
  </si>
  <si>
    <t>28DD06A072001300</t>
  </si>
  <si>
    <t xml:space="preserve">GARCIA DE A CARLOS            </t>
  </si>
  <si>
    <t xml:space="preserve">HUERTA CANAS                  </t>
  </si>
  <si>
    <t>24DD06A093100460</t>
  </si>
  <si>
    <t xml:space="preserve">MARTINEZ CH JORGE             </t>
  </si>
  <si>
    <t xml:space="preserve">HDA EL GRANJENAL              </t>
  </si>
  <si>
    <t>28DD06A071000140</t>
  </si>
  <si>
    <t xml:space="preserve">TREVINO SALINAS JOSE R        </t>
  </si>
  <si>
    <t xml:space="preserve">C GRAL TERAN MONTEMORELOS     </t>
  </si>
  <si>
    <t>28DD06A071001020</t>
  </si>
  <si>
    <t xml:space="preserve">RAMIRO GARZA GARCIA           </t>
  </si>
  <si>
    <t xml:space="preserve">SANTA GERTRUDIS               </t>
  </si>
  <si>
    <t>61DD11D066141030</t>
  </si>
  <si>
    <t xml:space="preserve">ELIZONDO GZA VIRGILIO         </t>
  </si>
  <si>
    <t xml:space="preserve">CAM HUINALA DULC NOMB KM8     </t>
  </si>
  <si>
    <t>61DD11D066130330</t>
  </si>
  <si>
    <t xml:space="preserve">CANTU FLORES HIGINIO          </t>
  </si>
  <si>
    <t xml:space="preserve">CAMINO AL SABINAL KM 2.1      </t>
  </si>
  <si>
    <t>66DD05C010030490</t>
  </si>
  <si>
    <t xml:space="preserve">VAZQUEZ GONZALEZ ADALIA       </t>
  </si>
  <si>
    <t xml:space="preserve">RANCHO ADALIZ ALAMO NL        </t>
  </si>
  <si>
    <t>76DD05C060010210</t>
  </si>
  <si>
    <t xml:space="preserve">MATA MENCHACA RAUL A          </t>
  </si>
  <si>
    <t xml:space="preserve">RANCHO AURORA                 </t>
  </si>
  <si>
    <t>66DD05C010030190</t>
  </si>
  <si>
    <t xml:space="preserve">SANTOS THERIOT RICARDO        </t>
  </si>
  <si>
    <t xml:space="preserve">RANCHO LA ESCONDIDA           </t>
  </si>
  <si>
    <t>66DD06A012020120</t>
  </si>
  <si>
    <t xml:space="preserve">RODRIGUEZ Q RAUL F            </t>
  </si>
  <si>
    <t xml:space="preserve">RANCHO LAS MULAS              </t>
  </si>
  <si>
    <t>24DD06A091100330</t>
  </si>
  <si>
    <t xml:space="preserve">VIVERO EL ESCORIAL SA DE CV   </t>
  </si>
  <si>
    <t xml:space="preserve">CAMINO A SAN JULIAN           </t>
  </si>
  <si>
    <t>71DD06A091150600</t>
  </si>
  <si>
    <t xml:space="preserve">GARZA TREVINO PAULA MA        </t>
  </si>
  <si>
    <t xml:space="preserve">HUERTA SANTA ANA VIEJO        </t>
  </si>
  <si>
    <t>71DD06A011250010</t>
  </si>
  <si>
    <t xml:space="preserve">REGULES ASOCIADOS, S.A.       </t>
  </si>
  <si>
    <t xml:space="preserve">CAMINO AL OJO DE AGUA         </t>
  </si>
  <si>
    <t>61DD06A096004400</t>
  </si>
  <si>
    <t xml:space="preserve">CAM A STA ELENA KM 4          </t>
  </si>
  <si>
    <t>66DD06A012020340</t>
  </si>
  <si>
    <t xml:space="preserve">MONTEMAYOR GUEVARA CESAR      </t>
  </si>
  <si>
    <t xml:space="preserve">RANCHO AGUAS CLARAS           </t>
  </si>
  <si>
    <t>66DD06A011019851</t>
  </si>
  <si>
    <t xml:space="preserve">FERNANDEZ REYES SANTIAGO      </t>
  </si>
  <si>
    <t xml:space="preserve">SECC ESCOBEDO                 </t>
  </si>
  <si>
    <t>71DD06D262000350</t>
  </si>
  <si>
    <t xml:space="preserve">CARDENAS PEREZ GABRIEL R..    </t>
  </si>
  <si>
    <t xml:space="preserve">CARR AL CERRITO KM 3.5.       </t>
  </si>
  <si>
    <t>71DD06E012000101</t>
  </si>
  <si>
    <t>RODRIGUEZ CALDERON RAFAEL  OMA</t>
  </si>
  <si>
    <t xml:space="preserve">EJ PABLILLO KM 174.5 .        </t>
  </si>
  <si>
    <t>76DD11I067630400</t>
  </si>
  <si>
    <t xml:space="preserve">HUSEMANN GEFEKEN ALEXANDER    </t>
  </si>
  <si>
    <t xml:space="preserve">LAS ABRAS DE ABAJO ...        </t>
  </si>
  <si>
    <t>66DD11E206810005</t>
  </si>
  <si>
    <t xml:space="preserve">CHILE DEL MONTE SPR DE RL JIR </t>
  </si>
  <si>
    <t xml:space="preserve">CALLEJON RIO MARIN KM 1.4     </t>
  </si>
  <si>
    <t>66DD11E206810008</t>
  </si>
  <si>
    <t xml:space="preserve">CHILE DEL MONTE SPR DE RL LR  </t>
  </si>
  <si>
    <t xml:space="preserve">CALLEJON DE TIA DELA          </t>
  </si>
  <si>
    <t>76DD05A290800030</t>
  </si>
  <si>
    <t xml:space="preserve">MARTINEZ GOMEZ HOMERO         </t>
  </si>
  <si>
    <t xml:space="preserve">RANCHO EL CONSUELO S/N        </t>
  </si>
  <si>
    <t xml:space="preserve">CHARCO BLANCO                 </t>
  </si>
  <si>
    <t>61DD06A095500350</t>
  </si>
  <si>
    <t xml:space="preserve">VILLARREAL B GUILLERMO        </t>
  </si>
  <si>
    <t xml:space="preserve">HTA SAN FELIPE                </t>
  </si>
  <si>
    <t>24DD06A091000080</t>
  </si>
  <si>
    <t xml:space="preserve">QUINTANILLA GARZA VICTORIA    </t>
  </si>
  <si>
    <t xml:space="preserve">HDA DOLORES SN                </t>
  </si>
  <si>
    <t xml:space="preserve">FLORES SALDIVAR JAVIER        </t>
  </si>
  <si>
    <t>RANCHO SAN JOSE DE LOS HOYOS S</t>
  </si>
  <si>
    <t xml:space="preserve">GARCIA MARTINEZ JOSE GONZALO  </t>
  </si>
  <si>
    <t xml:space="preserve">CARR SAN ISIDRO SN            </t>
  </si>
  <si>
    <t xml:space="preserve">CUELLAR GZZ JAIME             </t>
  </si>
  <si>
    <t xml:space="preserve">HUERTA SARITA                 </t>
  </si>
  <si>
    <t>HTA EL TANQUE 1 KM GASOL HUALA</t>
  </si>
  <si>
    <t>HTA EL REFUGIO LA LAJA 3 22 60</t>
  </si>
  <si>
    <t xml:space="preserve">FLORES RDZ GASTON 8 00 20     </t>
  </si>
  <si>
    <t xml:space="preserve">HTA EL CACHITO CONT TRONCON   </t>
  </si>
  <si>
    <t xml:space="preserve">BERLANGA N FRANCISCO          </t>
  </si>
  <si>
    <t xml:space="preserve">HTA SAN FRANCISCO             </t>
  </si>
  <si>
    <t xml:space="preserve">SALAZAR GARCIA SILVIA         </t>
  </si>
  <si>
    <t xml:space="preserve">HUERTA EL RECUERDO            </t>
  </si>
  <si>
    <t xml:space="preserve">CARR NAC KM 158               </t>
  </si>
  <si>
    <t>20DD06D012002500</t>
  </si>
  <si>
    <t xml:space="preserve">ZAMBRANO V DANIEL             </t>
  </si>
  <si>
    <t xml:space="preserve">CAM A PRESA DE VAQUEROS       </t>
  </si>
  <si>
    <t>76DD11I067610740</t>
  </si>
  <si>
    <t xml:space="preserve">HDA CHIHUAHUA                 </t>
  </si>
  <si>
    <t>76DD11I067675240</t>
  </si>
  <si>
    <t xml:space="preserve">DE LEON G MARIA G             </t>
  </si>
  <si>
    <t xml:space="preserve">HDA LAS TRANCAS               </t>
  </si>
  <si>
    <t>71DD19G017110450</t>
  </si>
  <si>
    <t>19DD06A012108230</t>
  </si>
  <si>
    <t>UNIVERSIDAD DE MONTEMORELOS AC</t>
  </si>
  <si>
    <t xml:space="preserve">LA CARROZA                    </t>
  </si>
  <si>
    <t xml:space="preserve">ADAME DORIA FERNANDO ING      </t>
  </si>
  <si>
    <t xml:space="preserve">RANCHO LA CARMELITA           </t>
  </si>
  <si>
    <t>66DD11I066610310</t>
  </si>
  <si>
    <t xml:space="preserve">CANTU DAVILA MARIA ELVIA      </t>
  </si>
  <si>
    <t xml:space="preserve">EJ. LA HACIENDITA             </t>
  </si>
  <si>
    <t>66DD06J741200110</t>
  </si>
  <si>
    <t xml:space="preserve">EJIDO LA VICTORIA             </t>
  </si>
  <si>
    <t>71DD05B010020030</t>
  </si>
  <si>
    <t xml:space="preserve">CARR SAB-PARAS SAN JOSE KM 7  </t>
  </si>
  <si>
    <t>66DD05C010030120</t>
  </si>
  <si>
    <t xml:space="preserve">PORTE VELA IVONNE             </t>
  </si>
  <si>
    <t xml:space="preserve">DOM CONOCIDO                  </t>
  </si>
  <si>
    <t>71DD05D010240230</t>
  </si>
  <si>
    <t xml:space="preserve">AYALA G JOSE CRUZ             </t>
  </si>
  <si>
    <t xml:space="preserve">RANCHO EL LAGARTIJERO         </t>
  </si>
  <si>
    <t>66DD19G016610680</t>
  </si>
  <si>
    <t xml:space="preserve">DE VALDES CLEMENTINA          </t>
  </si>
  <si>
    <t xml:space="preserve">VS59 RCHO ATOTONILCO          </t>
  </si>
  <si>
    <t>66DD19G016610700</t>
  </si>
  <si>
    <t xml:space="preserve">VS59 RCHO PALMAS              </t>
  </si>
  <si>
    <t>71DD05B220020131</t>
  </si>
  <si>
    <t xml:space="preserve">RANCHO LAS PITAYAS 1          </t>
  </si>
  <si>
    <t>71DD05B220020280</t>
  </si>
  <si>
    <t xml:space="preserve">RANCHO LAS PITAYAS            </t>
  </si>
  <si>
    <t>76DD05B010402140</t>
  </si>
  <si>
    <t xml:space="preserve">GUILLEN ALCORTA OSCAR JAIME   </t>
  </si>
  <si>
    <t xml:space="preserve">CARR A CARBONERAS             </t>
  </si>
  <si>
    <t>76DD05B010033200</t>
  </si>
  <si>
    <t xml:space="preserve">RUIZ LOZANO JOSE ENRIQUE      </t>
  </si>
  <si>
    <t xml:space="preserve">C SABINAS PARAS KM 20 21      </t>
  </si>
  <si>
    <t>71DD05B020060240</t>
  </si>
  <si>
    <t xml:space="preserve">EJIDO SABINITOS Y CAVAZOS     </t>
  </si>
  <si>
    <t>66DD05C010030540</t>
  </si>
  <si>
    <t xml:space="preserve">VILLARREAL GUTIERREZ REYNALDO </t>
  </si>
  <si>
    <t xml:space="preserve">RANCHO CARRIZALEJO            </t>
  </si>
  <si>
    <t>61DD06A091001400</t>
  </si>
  <si>
    <t xml:space="preserve">VILLARREAL SALAZAR PEDRO      </t>
  </si>
  <si>
    <t xml:space="preserve">CARR TERAN-CHINA KM.38 .      </t>
  </si>
  <si>
    <t>61DD06A091001900</t>
  </si>
  <si>
    <t xml:space="preserve">IRIBE SOTO VICTOR MANUEL      </t>
  </si>
  <si>
    <t xml:space="preserve">RCHO EL ROBLE HDA UNION       </t>
  </si>
  <si>
    <t>66DD06A011019844</t>
  </si>
  <si>
    <t xml:space="preserve">BRIONES C ONESIMO             </t>
  </si>
  <si>
    <t xml:space="preserve">CARR NAC KM 204               </t>
  </si>
  <si>
    <t>30DD06A072000140</t>
  </si>
  <si>
    <t xml:space="preserve">CASAS CASTILLO JESUS          </t>
  </si>
  <si>
    <t>66DD06J741200100</t>
  </si>
  <si>
    <t xml:space="preserve">EJIDO COLEC LA VICTOR         </t>
  </si>
  <si>
    <t xml:space="preserve">POZO 02                       </t>
  </si>
  <si>
    <t>66DD11E206815335</t>
  </si>
  <si>
    <t xml:space="preserve">VILLARREAL Z PATRICIO G       </t>
  </si>
  <si>
    <t xml:space="preserve">CARR HIGUERAS KM 1 300        </t>
  </si>
  <si>
    <t>61DD06A096000500</t>
  </si>
  <si>
    <t xml:space="preserve">VELAZQUEZ SERRANO RAMON       </t>
  </si>
  <si>
    <t xml:space="preserve">RANCHO LAS PASTAS             </t>
  </si>
  <si>
    <t xml:space="preserve">ZUNIGA TOVAR MARIA MAGDALENA  </t>
  </si>
  <si>
    <t xml:space="preserve">CAM A EJ LOS HOYOS KM 1.5     </t>
  </si>
  <si>
    <t>71DD19G017120650</t>
  </si>
  <si>
    <t xml:space="preserve">EL AGUATOCHE SPR DE RS        </t>
  </si>
  <si>
    <t xml:space="preserve">AG02 RCHO AGUATOCHE           </t>
  </si>
  <si>
    <t>71DD11E117321080</t>
  </si>
  <si>
    <t xml:space="preserve">GUAJARDO M JESUS SALVADOR     </t>
  </si>
  <si>
    <t xml:space="preserve">CARR PESQ A STA MARIA KM 11   </t>
  </si>
  <si>
    <t>71DD10D130710065</t>
  </si>
  <si>
    <t xml:space="preserve">ELIZONDO LOZANO JUAN ALBERTO  </t>
  </si>
  <si>
    <t xml:space="preserve">ANT CAM A MINA KM 3.5         </t>
  </si>
  <si>
    <t xml:space="preserve">MINA N.L.                     </t>
  </si>
  <si>
    <t>61DD06A096001300</t>
  </si>
  <si>
    <t xml:space="preserve">GOMEZ PARAS AGUSTIN J         </t>
  </si>
  <si>
    <t>HUERTA TIERRAS BLANCAS   CP.00</t>
  </si>
  <si>
    <t>61DD06A094004650</t>
  </si>
  <si>
    <t xml:space="preserve">DAVILA DAVILA ELIAS           </t>
  </si>
  <si>
    <t xml:space="preserve">CAMINO A LA ISCA KM 4         </t>
  </si>
  <si>
    <t>61DD06A091002700</t>
  </si>
  <si>
    <t xml:space="preserve">CANTU V JORGE                 </t>
  </si>
  <si>
    <t xml:space="preserve">STA ENGRACIA HDA SN JORGE     </t>
  </si>
  <si>
    <t>24DD06A094009880</t>
  </si>
  <si>
    <t xml:space="preserve">CANALES STELZER FERNANDO      </t>
  </si>
  <si>
    <t xml:space="preserve">CAM EJ CALIFORNIA KM 600      </t>
  </si>
  <si>
    <t>61DD06A091003100</t>
  </si>
  <si>
    <t xml:space="preserve">GARCIA FEREZ JUAN B           </t>
  </si>
  <si>
    <t xml:space="preserve">RANCHO EL BELEN CAMINO AL     </t>
  </si>
  <si>
    <t>24DD06A091000600</t>
  </si>
  <si>
    <t xml:space="preserve">SEPULVEDA RICHO HORACIO J     </t>
  </si>
  <si>
    <t xml:space="preserve">LAS COMPUERTAS  SANTANA       </t>
  </si>
  <si>
    <t>76DD11D068315770</t>
  </si>
  <si>
    <t xml:space="preserve">DE LA GZA A RUBEN R           </t>
  </si>
  <si>
    <t xml:space="preserve">CARR D NOMBRES KM 5           </t>
  </si>
  <si>
    <t>76DD11E187610470</t>
  </si>
  <si>
    <t xml:space="preserve">GONZALEZ G PEDRO F            </t>
  </si>
  <si>
    <t xml:space="preserve">C M ALEMAN K51 RANCHO LA COPA </t>
  </si>
  <si>
    <t>76DD05B020063020</t>
  </si>
  <si>
    <t xml:space="preserve">AYALA VILLARREAL FIDEL        </t>
  </si>
  <si>
    <t xml:space="preserve">C A SAN CARLOS KM 4 RCHO AYVI </t>
  </si>
  <si>
    <t>61DD05B010860330</t>
  </si>
  <si>
    <t xml:space="preserve">GONZALEZ FLORES ANATOLIO      </t>
  </si>
  <si>
    <t xml:space="preserve">C A GARZA AYALA KM 5          </t>
  </si>
  <si>
    <t>71DD05B050040240</t>
  </si>
  <si>
    <t xml:space="preserve">SALINAS GONZALEZ RENE         </t>
  </si>
  <si>
    <t>71DD05B050040250</t>
  </si>
  <si>
    <t>71DD05B050040260</t>
  </si>
  <si>
    <t>71DD05B050040220</t>
  </si>
  <si>
    <t>66DD05B010420090</t>
  </si>
  <si>
    <t xml:space="preserve">GONZALEZ RIOS ABEL            </t>
  </si>
  <si>
    <t xml:space="preserve">C A VALLECILLO KM 14          </t>
  </si>
  <si>
    <t>61DD05B010860350</t>
  </si>
  <si>
    <t xml:space="preserve">GONZALEZ DURAN OSCAR HORACIO  </t>
  </si>
  <si>
    <t xml:space="preserve">LABOR LA COMA                 </t>
  </si>
  <si>
    <t>76DD05B750142520</t>
  </si>
  <si>
    <t xml:space="preserve">CANTU ELIZALDI GUADALUPE      </t>
  </si>
  <si>
    <t xml:space="preserve">RANCHO LA CANELA              </t>
  </si>
  <si>
    <t>71DD05C060120670</t>
  </si>
  <si>
    <t xml:space="preserve">INMOBILIARIA MONTEVI 1        </t>
  </si>
  <si>
    <t xml:space="preserve">RANCHO LAS TENERIAS           </t>
  </si>
  <si>
    <t>71DD05C060120680</t>
  </si>
  <si>
    <t xml:space="preserve">INMOBILIARIA MONTEVI 2        </t>
  </si>
  <si>
    <t xml:space="preserve">LAS FLORES 9                  </t>
  </si>
  <si>
    <t>71DD06A011000482</t>
  </si>
  <si>
    <t xml:space="preserve">GONZALEZ VAZQUEZ PERFECTO     </t>
  </si>
  <si>
    <t xml:space="preserve">EJ LA BARRETA SN              </t>
  </si>
  <si>
    <t>61DD06A094001000</t>
  </si>
  <si>
    <t xml:space="preserve">AYALA V SALVADOR              </t>
  </si>
  <si>
    <t xml:space="preserve">CARR HDA RAMIREZ KM 12        </t>
  </si>
  <si>
    <t>61DD06A096003800</t>
  </si>
  <si>
    <t xml:space="preserve">SALAZAR S FEDERICO E Y COOPS  </t>
  </si>
  <si>
    <t xml:space="preserve">EL EBANAL SECC I RAMIREZ      </t>
  </si>
  <si>
    <t>61DD06A096003000</t>
  </si>
  <si>
    <t xml:space="preserve">VAQUERO BAZAN PEDRO           </t>
  </si>
  <si>
    <t xml:space="preserve">HDA STA ELENA                 </t>
  </si>
  <si>
    <t>71DD06A011250690</t>
  </si>
  <si>
    <t xml:space="preserve">DE LA GARZA T GUSTAVO         </t>
  </si>
  <si>
    <t xml:space="preserve">EL CHAMIZAL SECC. IGNACIO RMZ </t>
  </si>
  <si>
    <t>61DD06A096005000</t>
  </si>
  <si>
    <t xml:space="preserve">RANCHO EL MEXICANO 3          </t>
  </si>
  <si>
    <t>71DD06A011250720</t>
  </si>
  <si>
    <t>61DD06A096005400</t>
  </si>
  <si>
    <t xml:space="preserve">RANCHO EL MEXICANO 4          </t>
  </si>
  <si>
    <t xml:space="preserve">HUERTA REYNOSITA              </t>
  </si>
  <si>
    <t xml:space="preserve">AMELIA G DE CANTU 59 12 20    </t>
  </si>
  <si>
    <t xml:space="preserve">R EL SUSPIRO C ESCOND KM 3.5  </t>
  </si>
  <si>
    <t xml:space="preserve">HUERTA EL RETIRO              </t>
  </si>
  <si>
    <t>76DD06D651000180</t>
  </si>
  <si>
    <t xml:space="preserve">SANCHEZ LERMA ARMANDO         </t>
  </si>
  <si>
    <t xml:space="preserve">RCHO LA CRUZ                  </t>
  </si>
  <si>
    <t>76DD06J743000220</t>
  </si>
  <si>
    <t xml:space="preserve">NUEVA REFORMA DE ARREAZOLA    </t>
  </si>
  <si>
    <t xml:space="preserve">CENTRO RANCHO JTO TRINIDAD    </t>
  </si>
  <si>
    <t>76DD11E187610490</t>
  </si>
  <si>
    <t>TREVINO TREVINO JESUS FRANCISC</t>
  </si>
  <si>
    <t xml:space="preserve">CARR M ALEMAN KM 53.4 S/N     </t>
  </si>
  <si>
    <t>61DD11E096290039</t>
  </si>
  <si>
    <t xml:space="preserve">CHILE DEL MONTE SPR DE RL VV  </t>
  </si>
  <si>
    <t xml:space="preserve">C M ALEMAN KM 33              </t>
  </si>
  <si>
    <t xml:space="preserve">MARIN N.L.                    </t>
  </si>
  <si>
    <t>76DD05A010900025</t>
  </si>
  <si>
    <t>MARTINEZ GUTIERREZ JOSE SANTOS</t>
  </si>
  <si>
    <t xml:space="preserve">RANCHO LA ERMITA              </t>
  </si>
  <si>
    <t xml:space="preserve">CERRALVO,N.L.                 </t>
  </si>
  <si>
    <t>76DD05A090500010</t>
  </si>
  <si>
    <t>MARTINEZ GONZALEZ ARTURO GERAR</t>
  </si>
  <si>
    <t xml:space="preserve">RANCHO EL CONDE KM 122        </t>
  </si>
  <si>
    <t xml:space="preserve">SAN JAVIER                    </t>
  </si>
  <si>
    <t>71DD05B020060280</t>
  </si>
  <si>
    <t xml:space="preserve">SERNA VILLARREAL OFILIA       </t>
  </si>
  <si>
    <t xml:space="preserve">C A COL EJIDO SAB Y CAV       </t>
  </si>
  <si>
    <t>71DD05B230060010</t>
  </si>
  <si>
    <t xml:space="preserve">LA AURORA NL                  </t>
  </si>
  <si>
    <t>71DD05B220060040</t>
  </si>
  <si>
    <t xml:space="preserve">MIRELES GARZA RODOLFO         </t>
  </si>
  <si>
    <t xml:space="preserve">C SABINAS PARAS KM 16         </t>
  </si>
  <si>
    <t>76DD05B750142420</t>
  </si>
  <si>
    <t xml:space="preserve">GUZMAN VILLARREAL ROMAN       </t>
  </si>
  <si>
    <t xml:space="preserve">C A LA CIENEGA                </t>
  </si>
  <si>
    <t>71DD05B320060135</t>
  </si>
  <si>
    <t xml:space="preserve">HACIENDA SOLEDAD SRP DE RL    </t>
  </si>
  <si>
    <t xml:space="preserve">C A PARAS KM 35               </t>
  </si>
  <si>
    <t>71DD05B070040032</t>
  </si>
  <si>
    <t xml:space="preserve">CANTU BENAVIDES JOEL          </t>
  </si>
  <si>
    <t xml:space="preserve">PALO ALTO N L S/N             </t>
  </si>
  <si>
    <t>76DD05B750142370</t>
  </si>
  <si>
    <t xml:space="preserve">PEREZ BARRERA ISIDRO NORBERTO </t>
  </si>
  <si>
    <t xml:space="preserve">CALLEJON A LOS EJIDOS SN      </t>
  </si>
  <si>
    <t>66DD05B010420100</t>
  </si>
  <si>
    <t xml:space="preserve">DE LOS SANTOS VIEJO MARIA E   </t>
  </si>
  <si>
    <t xml:space="preserve">C SABINAS LAREDO KM 6         </t>
  </si>
  <si>
    <t>71DD05B050040120</t>
  </si>
  <si>
    <t xml:space="preserve">MIRELES ANCIRA JUANA EMMA     </t>
  </si>
  <si>
    <t xml:space="preserve">ENTRONQUE SAN CARLOS          </t>
  </si>
  <si>
    <t>66DD05B010420020</t>
  </si>
  <si>
    <t xml:space="preserve">RANCHO SAN SIMON              </t>
  </si>
  <si>
    <t>66DD05B010420030</t>
  </si>
  <si>
    <t xml:space="preserve">C A LAREDO                    </t>
  </si>
  <si>
    <t>66DD05C010030510</t>
  </si>
  <si>
    <t xml:space="preserve">VILLARREAL ALANIS GREGORIO R  </t>
  </si>
  <si>
    <t xml:space="preserve">CARR A COLOMBIA KM 77         </t>
  </si>
  <si>
    <t>61DD05F200200290</t>
  </si>
  <si>
    <t xml:space="preserve">CANTU LEAL MARTHA ALICIA      </t>
  </si>
  <si>
    <t xml:space="preserve">RCHO 13 DE ABRIL SN CP.00000  </t>
  </si>
  <si>
    <t xml:space="preserve">DR. COSS                      </t>
  </si>
  <si>
    <t>61DD05D010220812</t>
  </si>
  <si>
    <t>SALAS GUTIERREZ TATIANA DEL SO</t>
  </si>
  <si>
    <t xml:space="preserve">CARR CHINA TERAN KM 10        </t>
  </si>
  <si>
    <t>66DD05F420010200</t>
  </si>
  <si>
    <t xml:space="preserve">HINOJOSA LOPEZ LEONEL         </t>
  </si>
  <si>
    <t xml:space="preserve">RANCHO EL COLORADO            </t>
  </si>
  <si>
    <t xml:space="preserve">LOS HERRERAS                  </t>
  </si>
  <si>
    <t>66DD05F420010180</t>
  </si>
  <si>
    <t xml:space="preserve">GARZA CHAPA RAUL              </t>
  </si>
  <si>
    <t xml:space="preserve">RANCHO LOS TRES PODERES       </t>
  </si>
  <si>
    <t>66DD05F420010190</t>
  </si>
  <si>
    <t xml:space="preserve">SALINAS OCHOA TOMAS           </t>
  </si>
  <si>
    <t xml:space="preserve">RANCHO EL GATO                </t>
  </si>
  <si>
    <t>61DD06A096003500</t>
  </si>
  <si>
    <t xml:space="preserve">TREVINO GARCIA JOSE GPE       </t>
  </si>
  <si>
    <t xml:space="preserve">CARR A GRAL TERAN KM 9        </t>
  </si>
  <si>
    <t>61DD06A091004400</t>
  </si>
  <si>
    <t xml:space="preserve">RODRIGUEZ SALAZAR GRACIELA    </t>
  </si>
  <si>
    <t xml:space="preserve">HACIENDA LA UNION             </t>
  </si>
  <si>
    <t>61DD06A095500200</t>
  </si>
  <si>
    <t xml:space="preserve">DE LEON AYARZAG0ITA APOLINAR  </t>
  </si>
  <si>
    <t xml:space="preserve">LA LAGUNA DE LAS ANACUAS      </t>
  </si>
  <si>
    <t>61DD06A092004700</t>
  </si>
  <si>
    <t xml:space="preserve">SILVA G JOSE                  </t>
  </si>
  <si>
    <t xml:space="preserve">HDA SAN PEDRO                 </t>
  </si>
  <si>
    <t>61DD06A096003300</t>
  </si>
  <si>
    <t xml:space="preserve">GOMEZ G FRANCISCO             </t>
  </si>
  <si>
    <t>24DD06A091000650</t>
  </si>
  <si>
    <t xml:space="preserve">QUINTANILLA C SERVANDO..      </t>
  </si>
  <si>
    <t xml:space="preserve">LA GRANJA..                   </t>
  </si>
  <si>
    <t>61DD06A091001600</t>
  </si>
  <si>
    <t xml:space="preserve">VILLAGOMEZ G RAMON            </t>
  </si>
  <si>
    <t xml:space="preserve">RANCHO EL TORTILLERO          </t>
  </si>
  <si>
    <t>71DD06A091150670</t>
  </si>
  <si>
    <t xml:space="preserve">VALLEJO R J DOLORES           </t>
  </si>
  <si>
    <t xml:space="preserve">RANCHO EL MILAGRO SN CP.00000 </t>
  </si>
  <si>
    <t>61DD06A093002600</t>
  </si>
  <si>
    <t>CAMINO AL SABINO GORDO SN CP.0</t>
  </si>
  <si>
    <t>28DD06A071000400</t>
  </si>
  <si>
    <t xml:space="preserve">SALDIVAR SALAZAR GERARDO      </t>
  </si>
  <si>
    <t xml:space="preserve">LA PURISIMA SN CP.00000       </t>
  </si>
  <si>
    <t>61DD06A095500500</t>
  </si>
  <si>
    <t>24DD06A091000400</t>
  </si>
  <si>
    <t xml:space="preserve">RANCHO CINCO AMIGOS SA DE CV  </t>
  </si>
  <si>
    <t xml:space="preserve">CAM RANCHO EL HUASTECO        </t>
  </si>
  <si>
    <t>61DD06A094004800</t>
  </si>
  <si>
    <t xml:space="preserve">RODRIGUEZ CHAPA FERNANDO      </t>
  </si>
  <si>
    <t xml:space="preserve">HUERTA LA ISCA OJO DE AGUA    </t>
  </si>
  <si>
    <t>61DD06A092002600</t>
  </si>
  <si>
    <t xml:space="preserve">ORDAZ SALCEDO ANA ROSA        </t>
  </si>
  <si>
    <t xml:space="preserve">SANTA ROSA SN CP.00000        </t>
  </si>
  <si>
    <t>28DD06A071001600</t>
  </si>
  <si>
    <t xml:space="preserve">TREVINO GOMEZ ARMANDO M       </t>
  </si>
  <si>
    <t xml:space="preserve">EL RANCHITO SN CP.00000       </t>
  </si>
  <si>
    <t>28DD06A071001170</t>
  </si>
  <si>
    <t xml:space="preserve">CARR MMORELOS TERAN KM 9      </t>
  </si>
  <si>
    <t>61DD06A092001800</t>
  </si>
  <si>
    <t xml:space="preserve">TREVINO CANTU HERIBERTO       </t>
  </si>
  <si>
    <t xml:space="preserve">CARR GRAL TERAN CHINA KM 27   </t>
  </si>
  <si>
    <t>34DD06A071000040</t>
  </si>
  <si>
    <t xml:space="preserve">RAMIREZ GARZA JESUS ANTONIO   </t>
  </si>
  <si>
    <t xml:space="preserve">CAM A LAS FLORES KM 4.5       </t>
  </si>
  <si>
    <t>30DD06A072000100</t>
  </si>
  <si>
    <t xml:space="preserve">CARR A GRAL TERAN             </t>
  </si>
  <si>
    <t>61DD06A091004300</t>
  </si>
  <si>
    <t xml:space="preserve">GREGORIO HERRERA SALAZAR      </t>
  </si>
  <si>
    <t xml:space="preserve">CARR A CHINA KM 36 500        </t>
  </si>
  <si>
    <t>GONZALEZ TREVINO PEDRO ALBERTO</t>
  </si>
  <si>
    <t xml:space="preserve"> EJ LA PURISIMA               </t>
  </si>
  <si>
    <t>71DD06A011250600</t>
  </si>
  <si>
    <t xml:space="preserve">FERNANDEZ GARCIA RICARDO      </t>
  </si>
  <si>
    <t xml:space="preserve">HUERTA LOS CARDENAS . .       </t>
  </si>
  <si>
    <t>61DD06A092001100</t>
  </si>
  <si>
    <t xml:space="preserve">GUERRA CASTILLO ADRIAN        </t>
  </si>
  <si>
    <t>RCHO LA FLORIDA EL GRANJE . .A</t>
  </si>
  <si>
    <t>71DD06A011200140</t>
  </si>
  <si>
    <t xml:space="preserve">GARCIA DESSOMES GUILLERMO J   </t>
  </si>
  <si>
    <t xml:space="preserve">LA CANTERA . .                </t>
  </si>
  <si>
    <t>28DD06A071001531</t>
  </si>
  <si>
    <t xml:space="preserve">FERNANDEZ GARZA ALBERTO F     </t>
  </si>
  <si>
    <t xml:space="preserve">HUERTA EL HUARACHE .          </t>
  </si>
  <si>
    <t>71DD06A011250701</t>
  </si>
  <si>
    <t xml:space="preserve">LUNA MATA JUAN                </t>
  </si>
  <si>
    <t xml:space="preserve">HDA SAN GERARDO SN            </t>
  </si>
  <si>
    <t>61DD06A094003600</t>
  </si>
  <si>
    <t xml:space="preserve">SILVA DE LEON JOSE            </t>
  </si>
  <si>
    <t xml:space="preserve">RCHO SAN FELIPE DE JESUS  .   </t>
  </si>
  <si>
    <t>61DD06A094003500</t>
  </si>
  <si>
    <t>20DD06A073003315</t>
  </si>
  <si>
    <t xml:space="preserve">BAZAN GOMEZ GLORIA MARGARITA  </t>
  </si>
  <si>
    <t xml:space="preserve">EJ CHIHUAHUA .                </t>
  </si>
  <si>
    <t>61DD06A091002900</t>
  </si>
  <si>
    <t xml:space="preserve">TREVINO GARCIA ALFREDO        </t>
  </si>
  <si>
    <t xml:space="preserve">EJ EL ENCADENADO .            </t>
  </si>
  <si>
    <t>61DD06A096002100</t>
  </si>
  <si>
    <t>RODRIGUEZ ALCOCER JOSE RICARDO</t>
  </si>
  <si>
    <t xml:space="preserve">LAS MAHADAS SN                </t>
  </si>
  <si>
    <t>61DD06A092002700</t>
  </si>
  <si>
    <t xml:space="preserve">ORDAZ SALCED LUIS G           </t>
  </si>
  <si>
    <t xml:space="preserve">RANCHO DON JULIAN             </t>
  </si>
  <si>
    <t>61DD06A093002000</t>
  </si>
  <si>
    <t xml:space="preserve">GARCIA GZA HECTOR             </t>
  </si>
  <si>
    <t xml:space="preserve">HDA STA RITA                  </t>
  </si>
  <si>
    <t>61DD06A093001800</t>
  </si>
  <si>
    <t xml:space="preserve">GARCIA LOZANO JORGE LUIS      </t>
  </si>
  <si>
    <t xml:space="preserve">CAMINO A HDA RAMIREZ          </t>
  </si>
  <si>
    <t>61DD06A095500360</t>
  </si>
  <si>
    <t xml:space="preserve">BALTAZAR N GUERRA C           </t>
  </si>
  <si>
    <t xml:space="preserve">HUERTA LA VENTURA             </t>
  </si>
  <si>
    <t>61DD06A095500520</t>
  </si>
  <si>
    <t>61DD06A096003400</t>
  </si>
  <si>
    <t xml:space="preserve">TREVINO GARCIA JOSE GUADALUPE </t>
  </si>
  <si>
    <t>61DD06A096005300</t>
  </si>
  <si>
    <t xml:space="preserve">RANCHO SAN PEDRO              </t>
  </si>
  <si>
    <t>66DD06A011019839</t>
  </si>
  <si>
    <t xml:space="preserve">BOMBA AGUA E PUENTES          </t>
  </si>
  <si>
    <t xml:space="preserve">EJ LAS PUENTES                </t>
  </si>
  <si>
    <t>24DD06A093100340</t>
  </si>
  <si>
    <t xml:space="preserve">GREGORIO HERRERA S            </t>
  </si>
  <si>
    <t xml:space="preserve">EL GRANJENAL                  </t>
  </si>
  <si>
    <t>02DD06A093202160</t>
  </si>
  <si>
    <t xml:space="preserve">HOMERO CAVAZOS GARZA          </t>
  </si>
  <si>
    <t xml:space="preserve">GRANJENAL                     </t>
  </si>
  <si>
    <t>30DD06A072000670</t>
  </si>
  <si>
    <t xml:space="preserve">CANTU GONZALEZ OSCAR G        </t>
  </si>
  <si>
    <t xml:space="preserve">EL OJO DE AGUA                </t>
  </si>
  <si>
    <t>71DD06A011250640</t>
  </si>
  <si>
    <t xml:space="preserve">GARCIA BALLESTEROS ENRIQUE    </t>
  </si>
  <si>
    <t xml:space="preserve">CARR. HDA DE CANAS KM. 4      </t>
  </si>
  <si>
    <t>71DD06A011250660</t>
  </si>
  <si>
    <t>WELSH ANGELINA Y RODOLFO DE LA</t>
  </si>
  <si>
    <t xml:space="preserve">CARR PURA Y LIMPIA            </t>
  </si>
  <si>
    <t>24DD06A094009809</t>
  </si>
  <si>
    <t xml:space="preserve">ELIAS CALLES S HECTOR ING.    </t>
  </si>
  <si>
    <t xml:space="preserve">HDA. SOLEDAD DE LA MOTA       </t>
  </si>
  <si>
    <t>66DD06A011019859</t>
  </si>
  <si>
    <t xml:space="preserve">SEPULVEDA TELLES RAMIRO       </t>
  </si>
  <si>
    <t xml:space="preserve">CARRT ANTIGUA A RAYONES KM 5  </t>
  </si>
  <si>
    <t>61DD06A096002600</t>
  </si>
  <si>
    <t>61DD06A092005900</t>
  </si>
  <si>
    <t xml:space="preserve">TAMEZ DE LA GARZA ELOISA M    </t>
  </si>
  <si>
    <t xml:space="preserve">HUERTA 19 HORAS               </t>
  </si>
  <si>
    <t>61DD06A095500530</t>
  </si>
  <si>
    <t xml:space="preserve">MONTEMAYOR DIERBAWER CARLOS M </t>
  </si>
  <si>
    <t>24DD06A091100370</t>
  </si>
  <si>
    <t xml:space="preserve">SALDIVAR RODRIGUEZ SELENE     </t>
  </si>
  <si>
    <t xml:space="preserve">HACIENDA SAN JULIAN           </t>
  </si>
  <si>
    <t>02DD06A093201190</t>
  </si>
  <si>
    <t xml:space="preserve">INM DE PROY AGROP SA DE CV    </t>
  </si>
  <si>
    <t xml:space="preserve">RANCHO EL TORO GRAL TERAN     </t>
  </si>
  <si>
    <t>28DD06A072001320</t>
  </si>
  <si>
    <t xml:space="preserve">GARCIA B ENRIQUE              </t>
  </si>
  <si>
    <t xml:space="preserve">CARR PURA Y LIMPIA KM 4       </t>
  </si>
  <si>
    <t>30DD06A071000160</t>
  </si>
  <si>
    <t xml:space="preserve">HTA EL EBANAL                 </t>
  </si>
  <si>
    <t>30DD06A071000150</t>
  </si>
  <si>
    <t xml:space="preserve">SALDIVAR S ALFONSO J          </t>
  </si>
  <si>
    <t>24DD06A091100040</t>
  </si>
  <si>
    <t xml:space="preserve">ELIZONDO BARBA MARCELO        </t>
  </si>
  <si>
    <t xml:space="preserve">CARR LA MORITA KM 6           </t>
  </si>
  <si>
    <t>ANT LLEGAR HDA GPE 500 M ADENT</t>
  </si>
  <si>
    <t xml:space="preserve">ELIZONDO N ROMEO              </t>
  </si>
  <si>
    <t xml:space="preserve">RCHO NUEVO REFUGIO            </t>
  </si>
  <si>
    <t xml:space="preserve">PERALES E ANTONIO             </t>
  </si>
  <si>
    <t>HUERTA LA CHAPENA CARR LIN ESC</t>
  </si>
  <si>
    <t xml:space="preserve">GARATE B JESUS U              </t>
  </si>
  <si>
    <t xml:space="preserve">EJ EL CARMEN CARR SAN JULIAN  </t>
  </si>
  <si>
    <t xml:space="preserve">NUNEZ VILLARREAL ADRIANA      </t>
  </si>
  <si>
    <t xml:space="preserve">RANCHO LA ROSITA S/N CP.00000 </t>
  </si>
  <si>
    <t xml:space="preserve">MARTINEZ AGUIRRE ROQUE        </t>
  </si>
  <si>
    <t xml:space="preserve">CAM AL  CANGREJO              </t>
  </si>
  <si>
    <t xml:space="preserve">ZAMBRANO LOZANO GUILLERMO C   </t>
  </si>
  <si>
    <t xml:space="preserve">CARR A LA ESCONDIDA KM 7      </t>
  </si>
  <si>
    <t xml:space="preserve">GARATE BRAVO JESUS UBALDO     </t>
  </si>
  <si>
    <t xml:space="preserve">HDA EL CARMEN SN              </t>
  </si>
  <si>
    <t xml:space="preserve">EDUARDO LIVAS V               </t>
  </si>
  <si>
    <t xml:space="preserve">HDA ALTA VISTA-BOM ACEQ O AGU </t>
  </si>
  <si>
    <t xml:space="preserve">HDA ALTA VISTA BOMBA          </t>
  </si>
  <si>
    <t xml:space="preserve">RODRIGUEZ C M DOLORES 80290   </t>
  </si>
  <si>
    <t xml:space="preserve">CHAPULTEPEC S/N HUERTA SILVIA </t>
  </si>
  <si>
    <t xml:space="preserve">AYALA LEDEZMA LIBRADO A       </t>
  </si>
  <si>
    <t xml:space="preserve">CARR. A HUALAHUISES           </t>
  </si>
  <si>
    <t xml:space="preserve">GARCIA IBARRA AMADA           </t>
  </si>
  <si>
    <t xml:space="preserve">HUERTA EL TRONCON HUALAHUISES </t>
  </si>
  <si>
    <t xml:space="preserve">CARR SAN ROBERTO KM 12        </t>
  </si>
  <si>
    <t>MARTINEZ MARTINEZ OCTAVIANO DR</t>
  </si>
  <si>
    <t xml:space="preserve">HUERTA RIO VERDE              </t>
  </si>
  <si>
    <t>30DD06D571101840</t>
  </si>
  <si>
    <t xml:space="preserve">ALMAGUER MORALES MARIO T      </t>
  </si>
  <si>
    <t>CARR ALLENDE CADEREYTA KM 27.2</t>
  </si>
  <si>
    <t>61DD06D171300036</t>
  </si>
  <si>
    <t>JUNCO DE LA VEGA GLZ ALEJANDRO</t>
  </si>
  <si>
    <t xml:space="preserve">RANCHO EL MENTIDERO           </t>
  </si>
  <si>
    <t>61DD06D041200150</t>
  </si>
  <si>
    <t xml:space="preserve">TAMEZ TAMEZ SILVESTRE         </t>
  </si>
  <si>
    <t xml:space="preserve">CARR A LAS BOQUILLAS KM 1     </t>
  </si>
  <si>
    <t>66DD06E871000060</t>
  </si>
  <si>
    <t xml:space="preserve">CARDENAS DAVILA JOSE EMILIO   </t>
  </si>
  <si>
    <t>66DD06E871000080</t>
  </si>
  <si>
    <t xml:space="preserve">MIGUEL ANGEL DE LAS FUENTES C </t>
  </si>
  <si>
    <t xml:space="preserve">POZO 83 SN                    </t>
  </si>
  <si>
    <t>66DD11I066630100</t>
  </si>
  <si>
    <t xml:space="preserve">HINOJOSA S ERNESTO            </t>
  </si>
  <si>
    <t xml:space="preserve">CARR REYNOSA KM40.1 EJ STA FE </t>
  </si>
  <si>
    <t>61DD11I066121321</t>
  </si>
  <si>
    <t xml:space="preserve">ARREDONDO VALDEZ NELLY        </t>
  </si>
  <si>
    <t xml:space="preserve">CAM CADEREYTA SN MATEO KM 13  </t>
  </si>
  <si>
    <t>66DD11I066620810</t>
  </si>
  <si>
    <t xml:space="preserve">VALLE GARZA JOAQUIN           </t>
  </si>
  <si>
    <t xml:space="preserve">CAM A STA FE KM 3 MENOS 100   </t>
  </si>
  <si>
    <t>66DD11I066610185</t>
  </si>
  <si>
    <t xml:space="preserve">TREVINO PEZINO LUIS LAURO     </t>
  </si>
  <si>
    <t xml:space="preserve">CAMINO HDA DOLORES S/N        </t>
  </si>
  <si>
    <t>61DD11I026120064</t>
  </si>
  <si>
    <t xml:space="preserve">SALINAS GARZA SOCORRO A       </t>
  </si>
  <si>
    <t xml:space="preserve">RANCHO 24 DE SEP              </t>
  </si>
  <si>
    <t>66DD11I066610640</t>
  </si>
  <si>
    <t xml:space="preserve">MARCOS MARCOS LORENZO A       </t>
  </si>
  <si>
    <t xml:space="preserve">HDA LA CRUZ N L               </t>
  </si>
  <si>
    <t>76DD11I067665030</t>
  </si>
  <si>
    <t xml:space="preserve">ELIZONDO CABRERA JOSE ANGEL   </t>
  </si>
  <si>
    <t xml:space="preserve">EJ SALITRILLO .               </t>
  </si>
  <si>
    <t>66DD11I066610200</t>
  </si>
  <si>
    <t xml:space="preserve">ARREDONDO G GUDELIO           </t>
  </si>
  <si>
    <t xml:space="preserve">HDA MOLINO VIEJO .            </t>
  </si>
  <si>
    <t>66DD11I066610650</t>
  </si>
  <si>
    <t xml:space="preserve">MARCOS MARCOS LORENZO         </t>
  </si>
  <si>
    <t xml:space="preserve">PREDIO HDA LA CRUZ            </t>
  </si>
  <si>
    <t>66DD11I066610141</t>
  </si>
  <si>
    <t xml:space="preserve">MOLINO VIEJO CARR PUEBLO NVO  </t>
  </si>
  <si>
    <t>66DD06J741200380</t>
  </si>
  <si>
    <t xml:space="preserve">EJIDO PUERTO BAJO P 1         </t>
  </si>
  <si>
    <t>66DD19G016620010</t>
  </si>
  <si>
    <t xml:space="preserve">MORIN SOLIS HECTOR MIGUEL     </t>
  </si>
  <si>
    <t xml:space="preserve">CARRETERA A LA BECERRA        </t>
  </si>
  <si>
    <t>66DD19G016611191</t>
  </si>
  <si>
    <t xml:space="preserve">EJIDO STA MA RAMOS            </t>
  </si>
  <si>
    <t xml:space="preserve">LOTE 26                       </t>
  </si>
  <si>
    <t>71DD19G017110700</t>
  </si>
  <si>
    <t xml:space="preserve">LAS CORREAS S PR DE RL        </t>
  </si>
  <si>
    <t xml:space="preserve">LOTE 12 LA PAJARA POZO 2      </t>
  </si>
  <si>
    <t>66DD19G016610013</t>
  </si>
  <si>
    <t xml:space="preserve">MORENO LOPEZ JUAN             </t>
  </si>
  <si>
    <t xml:space="preserve">EJ STA MA RAMOS POZO 1        </t>
  </si>
  <si>
    <t>71DD19G017110612</t>
  </si>
  <si>
    <t xml:space="preserve">CIA AGRI Y GAN SALTI          </t>
  </si>
  <si>
    <t xml:space="preserve">CA13 LOTE 2                   </t>
  </si>
  <si>
    <t>61DD19G016110750</t>
  </si>
  <si>
    <t xml:space="preserve">JAVIER DE LAS FUENTES         </t>
  </si>
  <si>
    <t xml:space="preserve">FJ38 POZO 2 LA PAZ            </t>
  </si>
  <si>
    <t>76DD10F057680690</t>
  </si>
  <si>
    <t xml:space="preserve">TORRES V GABRIEL              </t>
  </si>
  <si>
    <t xml:space="preserve">CAM A MAMULIQUE KM 9          </t>
  </si>
  <si>
    <t xml:space="preserve">WILLIAMS ALANIS ARTURO        </t>
  </si>
  <si>
    <t xml:space="preserve">SEG PEDRERA EJ EL PERICO      </t>
  </si>
  <si>
    <t>71DD05B230060030</t>
  </si>
  <si>
    <t xml:space="preserve">GARZA JASSO ARTURO            </t>
  </si>
  <si>
    <t xml:space="preserve">LA AURORA N L                 </t>
  </si>
  <si>
    <t>30DD11I063045120</t>
  </si>
  <si>
    <t xml:space="preserve">BAYONA LARES EULOGIO          </t>
  </si>
  <si>
    <t>CAM A LA ESPERANZA S/N CP.0000</t>
  </si>
  <si>
    <t>71DD19G017110495</t>
  </si>
  <si>
    <t xml:space="preserve">MORALES PEREZ ISIDRO          </t>
  </si>
  <si>
    <t>RANCHO LAS PALMAS L-4 EJ  CUIJ</t>
  </si>
  <si>
    <t>71DD05B320040030</t>
  </si>
  <si>
    <t xml:space="preserve">SERNA V RANGEL                </t>
  </si>
  <si>
    <t xml:space="preserve">RANCHO 3R C A PARAS KM 35.5 0 </t>
  </si>
  <si>
    <t>71DD05B320040040</t>
  </si>
  <si>
    <t>66DD05F420010070</t>
  </si>
  <si>
    <t xml:space="preserve">BENAVIDES ABREGO OZIEL        </t>
  </si>
  <si>
    <t xml:space="preserve">RANCHO LA BRECHA              </t>
  </si>
  <si>
    <t>76DD05E390350010</t>
  </si>
  <si>
    <t xml:space="preserve">TERRAZAS MORENO JOSE MARIA    </t>
  </si>
  <si>
    <t xml:space="preserve">GARZA AYALA                   </t>
  </si>
  <si>
    <t xml:space="preserve">GARZA AYALA (RAMONES)         </t>
  </si>
  <si>
    <t>20DD06A093702850</t>
  </si>
  <si>
    <t xml:space="preserve">GONZALEZ PEQUENO JUVENTINO    </t>
  </si>
  <si>
    <t xml:space="preserve">EJ LA PURISIMA                </t>
  </si>
  <si>
    <t>71DD05B020060465</t>
  </si>
  <si>
    <t xml:space="preserve">GARZA VILLARREAL ATANACIO     </t>
  </si>
  <si>
    <t xml:space="preserve">CARRETERA A PARAS KM 3        </t>
  </si>
  <si>
    <t>61DD06A092001000</t>
  </si>
  <si>
    <t xml:space="preserve">ARJONA JUAN                   </t>
  </si>
  <si>
    <t xml:space="preserve">LA FLORIDA                    </t>
  </si>
  <si>
    <t>61DD19G016110790</t>
  </si>
  <si>
    <t>24DD06A094009845</t>
  </si>
  <si>
    <t xml:space="preserve">DAVILA GONZALEZ ANIBAL        </t>
  </si>
  <si>
    <t xml:space="preserve">RCHO EL JOKAN                 </t>
  </si>
  <si>
    <t>71DD05A210900800</t>
  </si>
  <si>
    <t xml:space="preserve">SALINAS GONZALEZ THELMA CORA  </t>
  </si>
  <si>
    <t xml:space="preserve">RANCHO SANTA FE               </t>
  </si>
  <si>
    <t>30DD06A072000130</t>
  </si>
  <si>
    <t xml:space="preserve">CASAS C JESUS                 </t>
  </si>
  <si>
    <t>76DD11I067610026</t>
  </si>
  <si>
    <t xml:space="preserve">HERNANDEZ P CARLOS A          </t>
  </si>
  <si>
    <t xml:space="preserve">CAM A HDA SAN RAFAEL          </t>
  </si>
  <si>
    <t>28DD06A071000030</t>
  </si>
  <si>
    <t>P DE C LA VALENCIANA SPR RL CV</t>
  </si>
  <si>
    <t>CARR MMORELOS GRAL TERAN KM 17</t>
  </si>
  <si>
    <t>71DD06A011200030</t>
  </si>
  <si>
    <t xml:space="preserve">NARANJO B VICTOR              </t>
  </si>
  <si>
    <t>EL SAUZ ENTRE EL LLANO SN CP.0</t>
  </si>
  <si>
    <t>61DD11I020030140</t>
  </si>
  <si>
    <t xml:space="preserve">GUERRA C RODOLFO              </t>
  </si>
  <si>
    <t xml:space="preserve">RANCHO SAN MATEO              </t>
  </si>
  <si>
    <t>71DD05B220060010</t>
  </si>
  <si>
    <t xml:space="preserve">GONZALEZ GUADIANA RAMIRO      </t>
  </si>
  <si>
    <t xml:space="preserve">MATEO GARZA EN GARZA AYAL     </t>
  </si>
  <si>
    <t>71DD05B320060170</t>
  </si>
  <si>
    <t>71DD05B320060110</t>
  </si>
  <si>
    <t xml:space="preserve">SERNA S MANUEL                </t>
  </si>
  <si>
    <t>61DD06A095500610</t>
  </si>
  <si>
    <t xml:space="preserve">GOMEZ G BEATRIZ               </t>
  </si>
  <si>
    <t xml:space="preserve">LOS FALCONES                  </t>
  </si>
  <si>
    <t>24DD06A093100350</t>
  </si>
  <si>
    <t>66DD06A011010410</t>
  </si>
  <si>
    <t xml:space="preserve">GARZA SALINAS ADRIAN G        </t>
  </si>
  <si>
    <t>HUERTA EL TRONCONAL SN CP.0000</t>
  </si>
  <si>
    <t>30DD06A071000110</t>
  </si>
  <si>
    <t xml:space="preserve">HUERTA SAN ANDRES             </t>
  </si>
  <si>
    <t xml:space="preserve">MONTEMAYOR RDZ RAMIRO         </t>
  </si>
  <si>
    <t xml:space="preserve">GENERAL TERAN 1310 PTE        </t>
  </si>
  <si>
    <t>61DD11E096290120</t>
  </si>
  <si>
    <t xml:space="preserve">GONZALEZ G MOISES E-2         </t>
  </si>
  <si>
    <t xml:space="preserve">CARR M ALEMAN KM 40           </t>
  </si>
  <si>
    <t>71DD05B020060146</t>
  </si>
  <si>
    <t xml:space="preserve">GARZA VILLARREAL EUTIMIO      </t>
  </si>
  <si>
    <t>RANCHO EL MILAGRO POSTE 15 CP.</t>
  </si>
  <si>
    <t>66DD06D420090540</t>
  </si>
  <si>
    <t xml:space="preserve">CAVAZOS CAVAZOS JAIME.        </t>
  </si>
  <si>
    <t xml:space="preserve">CARR ALLENDE TANGUMA          </t>
  </si>
  <si>
    <t>76DD05B750142560</t>
  </si>
  <si>
    <t xml:space="preserve">FLORES GARZA ERNESTO          </t>
  </si>
  <si>
    <t>34DD06A071001380</t>
  </si>
  <si>
    <t xml:space="preserve">BALDERAS MARTINEZ ELIAS       </t>
  </si>
  <si>
    <t xml:space="preserve">CAM RANCHO LOS CHULOS KM 1.5  </t>
  </si>
  <si>
    <t>24DD06A093100220</t>
  </si>
  <si>
    <t>HUERTA LA ANACUA POR CAM EXPER</t>
  </si>
  <si>
    <t>61DD06A092002900</t>
  </si>
  <si>
    <t xml:space="preserve">HUERTA EL EBANO POR GRANJENAL </t>
  </si>
  <si>
    <t xml:space="preserve">GUTIERREZ RAMOS MINERVA       </t>
  </si>
  <si>
    <t xml:space="preserve">EL MOLINO .                   </t>
  </si>
  <si>
    <t>28DD06A073000520</t>
  </si>
  <si>
    <t xml:space="preserve">JOSE A VILLARREAL R           </t>
  </si>
  <si>
    <t xml:space="preserve">RANCHO SAN ANTONIO            </t>
  </si>
  <si>
    <t xml:space="preserve">GARCIA DE LA GZA MARIA        </t>
  </si>
  <si>
    <t xml:space="preserve">HUERTA EL TOTOCHE             </t>
  </si>
  <si>
    <t xml:space="preserve">HUERTA LA GATA                </t>
  </si>
  <si>
    <t>66DD11I066620400</t>
  </si>
  <si>
    <t xml:space="preserve">OYERVIDES R ADRIAN            </t>
  </si>
  <si>
    <t xml:space="preserve">HDA GRAL TREVINO              </t>
  </si>
  <si>
    <t>76DD11I067665420</t>
  </si>
  <si>
    <t xml:space="preserve"> HDA CHIHUAHUITA              </t>
  </si>
  <si>
    <t>76DD11I067630460</t>
  </si>
  <si>
    <t xml:space="preserve">QUINTANILLA G RAMON           </t>
  </si>
  <si>
    <t xml:space="preserve">EJ LOS CERRITOS LAS LAJITAS   </t>
  </si>
  <si>
    <t>12DD11I061201940</t>
  </si>
  <si>
    <t xml:space="preserve">DE LEON SILVA JOE             </t>
  </si>
  <si>
    <t xml:space="preserve">PRINCIPAL S/N CP.00000        </t>
  </si>
  <si>
    <t>61DD11I066120160</t>
  </si>
  <si>
    <t xml:space="preserve">PEREZ GENOVEVO                </t>
  </si>
  <si>
    <t xml:space="preserve">EJ SAN JUAN DE LOS GARZA  ... </t>
  </si>
  <si>
    <t>66DD11I066620390</t>
  </si>
  <si>
    <t>66DD11I066610660</t>
  </si>
  <si>
    <t xml:space="preserve">GUZMAN CAVAZOS BLANCA ESTHELA </t>
  </si>
  <si>
    <t>CALLE SANTA ISABEL HDA DOLORES</t>
  </si>
  <si>
    <t>24DD11I062470700</t>
  </si>
  <si>
    <t xml:space="preserve">GARCIA L OSCAR                </t>
  </si>
  <si>
    <t xml:space="preserve">PARQUE VENECIA                </t>
  </si>
  <si>
    <t>61DD11I066120150</t>
  </si>
  <si>
    <t xml:space="preserve">EJ SAN JUAN DE LOS GARZA ..   </t>
  </si>
  <si>
    <t>71DD19G017110624</t>
  </si>
  <si>
    <t xml:space="preserve">CF06  EL CUIJE                </t>
  </si>
  <si>
    <t>76DD11E207620850</t>
  </si>
  <si>
    <t xml:space="preserve">VILLARREAL MTZ JUAN A.        </t>
  </si>
  <si>
    <t>CAM CANADA DEL MEZQUITE KM 1.5</t>
  </si>
  <si>
    <t>66DD05C010030560</t>
  </si>
  <si>
    <t xml:space="preserve">REYNALDO VILLARREAL G         </t>
  </si>
  <si>
    <t xml:space="preserve">RCHO CARRIZALEJO              </t>
  </si>
  <si>
    <t>71DD06A011200280</t>
  </si>
  <si>
    <t xml:space="preserve">ROBERTO VAQUERO B             </t>
  </si>
  <si>
    <t xml:space="preserve">LA FABRICA FTE A VIAS FFCC    </t>
  </si>
  <si>
    <t xml:space="preserve">R EL PICO CONT DR BARREDA     </t>
  </si>
  <si>
    <t>66DD11E206810012</t>
  </si>
  <si>
    <t xml:space="preserve">COVARRUBIAS V TEOFILO         </t>
  </si>
  <si>
    <t xml:space="preserve">CARR MARIN ZUAZUA KM 5        </t>
  </si>
  <si>
    <t>71DD05B220020190</t>
  </si>
  <si>
    <t xml:space="preserve">SALINAS HEBERTO Y GILBERTO    </t>
  </si>
  <si>
    <t xml:space="preserve">GARZA AYALA N L               </t>
  </si>
  <si>
    <t>66DD06A011019853</t>
  </si>
  <si>
    <t>INM DE PROYECTOS AGROPECUARIOS</t>
  </si>
  <si>
    <t xml:space="preserve">RANCHO EL ALTAR               </t>
  </si>
  <si>
    <t>71DD06A091150660</t>
  </si>
  <si>
    <t xml:space="preserve">MARTINEZ P JUAN H             </t>
  </si>
  <si>
    <t xml:space="preserve">LAS DELICIAS 0                </t>
  </si>
  <si>
    <t>66DD19G016621141</t>
  </si>
  <si>
    <t xml:space="preserve">CF06 EX HACIENDA PROVIDENCIA  </t>
  </si>
  <si>
    <t>71DD05B070040110</t>
  </si>
  <si>
    <t xml:space="preserve">VAZQUEZ GUERRA RAMIRO         </t>
  </si>
  <si>
    <t xml:space="preserve">RANCHO LA RED PALO ALTO       </t>
  </si>
  <si>
    <t>76DD05B010601790</t>
  </si>
  <si>
    <t xml:space="preserve">LARRALDE BUENTELLO JOSE       </t>
  </si>
  <si>
    <t xml:space="preserve">C A VILLALDAMA                </t>
  </si>
  <si>
    <t>71DD05B020060461</t>
  </si>
  <si>
    <t xml:space="preserve">HNOS FLORES SALINAS           </t>
  </si>
  <si>
    <t>61DD05B380040020</t>
  </si>
  <si>
    <t xml:space="preserve">ELIZONDO CHAPA VALERIANO      </t>
  </si>
  <si>
    <t xml:space="preserve">CIENEGUITAS NL                </t>
  </si>
  <si>
    <t xml:space="preserve">CIENEGUITAS                   </t>
  </si>
  <si>
    <t>71DD05B020060190</t>
  </si>
  <si>
    <t xml:space="preserve">SERNA G IGNACIO               </t>
  </si>
  <si>
    <t xml:space="preserve">RANCHO SAN IGNACIO            </t>
  </si>
  <si>
    <t>71DD05B050040200</t>
  </si>
  <si>
    <t xml:space="preserve">VILLARREAL CISNEROS ENRIQUE   </t>
  </si>
  <si>
    <t xml:space="preserve">C SABINAS PARAS KM 41         </t>
  </si>
  <si>
    <t>61DD06A093000400</t>
  </si>
  <si>
    <t xml:space="preserve">RANCHO LA LUZ KM 10           </t>
  </si>
  <si>
    <t>24DD06A093100860</t>
  </si>
  <si>
    <t xml:space="preserve">QUINTANILLA GARZA JUAN        </t>
  </si>
  <si>
    <t xml:space="preserve">HDA DOLORES HUERTA BETTY      </t>
  </si>
  <si>
    <t>61DD06A091004500</t>
  </si>
  <si>
    <t xml:space="preserve">GARZA GARZA POLICARPO         </t>
  </si>
  <si>
    <t xml:space="preserve">CARR. CHINA KM 33             </t>
  </si>
  <si>
    <t>24DD06A094009877</t>
  </si>
  <si>
    <t xml:space="preserve">SALAZAR SILVA JOSE LUIS       </t>
  </si>
  <si>
    <t>CAM EJ LA LAJA KM 3 HTA EL CHO</t>
  </si>
  <si>
    <t>61DD06E681100380</t>
  </si>
  <si>
    <t xml:space="preserve">TOVAR H SALOMON               </t>
  </si>
  <si>
    <t xml:space="preserve">EJIDO POTOSI N L              </t>
  </si>
  <si>
    <t>66DD11I066610270</t>
  </si>
  <si>
    <t xml:space="preserve">LEAL GARCIA JESUS JAIME       </t>
  </si>
  <si>
    <t xml:space="preserve">LA HACIENDITA .               </t>
  </si>
  <si>
    <t>66DD11I066620320</t>
  </si>
  <si>
    <t xml:space="preserve">AZCUNAGA R FERNANDO LIC       </t>
  </si>
  <si>
    <t xml:space="preserve">EL RANCHITO TECOLOTE          </t>
  </si>
  <si>
    <t>76DD06D651000150</t>
  </si>
  <si>
    <t xml:space="preserve">ACUERDO S A DE C V            </t>
  </si>
  <si>
    <t xml:space="preserve">RANCHO EL AMOR                </t>
  </si>
  <si>
    <t>71DD19G017110110</t>
  </si>
  <si>
    <t xml:space="preserve">DN18 LOTE 10 FRACC NAVIDAD    </t>
  </si>
  <si>
    <t>76DD05B010603410</t>
  </si>
  <si>
    <t xml:space="preserve">SALAZAR VIEJO JOSE ERASMO     </t>
  </si>
  <si>
    <t xml:space="preserve">LA AURORA                     </t>
  </si>
  <si>
    <t xml:space="preserve">PENA P ENRIQUE                </t>
  </si>
  <si>
    <t>61DD10D140011160</t>
  </si>
  <si>
    <t xml:space="preserve">GARCIA R JUAN M               </t>
  </si>
  <si>
    <t xml:space="preserve">CARR SALINAS EL CARMEN KM 1   </t>
  </si>
  <si>
    <t xml:space="preserve">EL CARMEN N.L.                </t>
  </si>
  <si>
    <t>71DD05B220020180</t>
  </si>
  <si>
    <t xml:space="preserve">HACIENDA SANTA CRUZ           </t>
  </si>
  <si>
    <t>76DD05C060010240</t>
  </si>
  <si>
    <t xml:space="preserve">GONZALEZ V GREGORIO           </t>
  </si>
  <si>
    <t xml:space="preserve">RANCHO SAN GREGORIO           </t>
  </si>
  <si>
    <t>30DD06D571203920</t>
  </si>
  <si>
    <t xml:space="preserve">HUERTA EL POTRERO             </t>
  </si>
  <si>
    <t>27DD06D042005170</t>
  </si>
  <si>
    <t xml:space="preserve">MUGUERZA GARZA CORDELIA       </t>
  </si>
  <si>
    <t xml:space="preserve">CALLE GENARO TAMEZ 307        </t>
  </si>
  <si>
    <t>71DD05B010020140</t>
  </si>
  <si>
    <t xml:space="preserve">GARCIA BENITEZ CARLOS         </t>
  </si>
  <si>
    <t xml:space="preserve">RANCHO EL PAREDON             </t>
  </si>
  <si>
    <t>61DD11I026190007</t>
  </si>
  <si>
    <t xml:space="preserve">GARZA TREVINO MANUEL          </t>
  </si>
  <si>
    <t>CARR V JUAREZ SAN MATEO KM 8.2</t>
  </si>
  <si>
    <t>71DD19G017120006</t>
  </si>
  <si>
    <t>66DD10F056670200</t>
  </si>
  <si>
    <t xml:space="preserve">GALVAN V JESUS                </t>
  </si>
  <si>
    <t xml:space="preserve">CARR A MAMULIQUE KM 7         </t>
  </si>
  <si>
    <t>71DD05B220020290</t>
  </si>
  <si>
    <t>SUPER COMERCIAL GONZALEZ SA CV</t>
  </si>
  <si>
    <t>C A GARZA AYALA CALL ORILL RIO</t>
  </si>
  <si>
    <t>66DD11E206815135</t>
  </si>
  <si>
    <t xml:space="preserve">MONTEMAYOR C JOSE C           </t>
  </si>
  <si>
    <t xml:space="preserve">CARR ZUAZUA MARIN KM 2. 5     </t>
  </si>
  <si>
    <t>28DD06A071000200</t>
  </si>
  <si>
    <t xml:space="preserve">GONZALEZ MARTINEZ CESAR A     </t>
  </si>
  <si>
    <t xml:space="preserve">LA PURISIMA                   </t>
  </si>
  <si>
    <t>24DD06A091100270</t>
  </si>
  <si>
    <t xml:space="preserve">QUINTANILLA CANTU JOAQUIN     </t>
  </si>
  <si>
    <t>CAM A SAN JULIAN HTA EL ENCINO</t>
  </si>
  <si>
    <t>33DD06A072005060</t>
  </si>
  <si>
    <t xml:space="preserve">SANCHEZ PEREZ JOSE LUIS       </t>
  </si>
  <si>
    <t>FTE A LAS COMPUERTAS DEL CANAL</t>
  </si>
  <si>
    <t>66DD06A011010030</t>
  </si>
  <si>
    <t xml:space="preserve">CAVAZOS CAVAZOS ADRIAN        </t>
  </si>
  <si>
    <t xml:space="preserve">CARR NACIONAL S/N             </t>
  </si>
  <si>
    <t>02DD06A093200311</t>
  </si>
  <si>
    <t xml:space="preserve">CEPEDA SANCHEZ ARTURO         </t>
  </si>
  <si>
    <t xml:space="preserve">HDA LA FLORIDA KM 27 CP.67413 </t>
  </si>
  <si>
    <t>66DD06A011019862</t>
  </si>
  <si>
    <t xml:space="preserve">CAVAZOS CAVAZOS MIGUEL        </t>
  </si>
  <si>
    <t xml:space="preserve">CUATRO CAMINO SN              </t>
  </si>
  <si>
    <t>20DD06A093700300</t>
  </si>
  <si>
    <t xml:space="preserve">ELIZONDO QUINTANILLA GILBERTO </t>
  </si>
  <si>
    <t xml:space="preserve">ANTONIO RAMOS SALDIVAR SN .   </t>
  </si>
  <si>
    <t>02DD06A093203110</t>
  </si>
  <si>
    <t xml:space="preserve">PENA MARTINEZ PLACIDO         </t>
  </si>
  <si>
    <t>33DD06A072003200</t>
  </si>
  <si>
    <t xml:space="preserve">GARCIA TREVINO MA ELENA       </t>
  </si>
  <si>
    <t xml:space="preserve">LUNA RODRIGUEZ RICARDO        </t>
  </si>
  <si>
    <t xml:space="preserve">CAMINO A EJ EL DIEZ S/N       </t>
  </si>
  <si>
    <t>66DD06D420090600</t>
  </si>
  <si>
    <t xml:space="preserve">RANCHO AGRO MA JOSEFINA       </t>
  </si>
  <si>
    <t>SENDERO DIVISORIO DE CADEREYTA</t>
  </si>
  <si>
    <t>12DD06D041102920</t>
  </si>
  <si>
    <t xml:space="preserve">SALAZAR FERNANDEZ BEATRIZ     </t>
  </si>
  <si>
    <t xml:space="preserve">LOS ENCINOS SN                </t>
  </si>
  <si>
    <t>23DD05B220062750</t>
  </si>
  <si>
    <t xml:space="preserve">CARDENAS LANDIN MARIA LYDIA   </t>
  </si>
  <si>
    <t xml:space="preserve">RANCHO LAS COMITAS 100        </t>
  </si>
  <si>
    <t>61DD06A094002100</t>
  </si>
  <si>
    <t xml:space="preserve">GUERRA CARRILLO PATRICIA      </t>
  </si>
  <si>
    <t xml:space="preserve">HUERTA AGUA DULCE SN          </t>
  </si>
  <si>
    <t>66DD06A011010020</t>
  </si>
  <si>
    <t xml:space="preserve">CAVAZOS CAVAZOS MIGUEL A      </t>
  </si>
  <si>
    <t xml:space="preserve">CUATRO CAMINOS SN             </t>
  </si>
  <si>
    <t>61DD06A096004600</t>
  </si>
  <si>
    <t xml:space="preserve">VITAL GARZA CANTU             </t>
  </si>
  <si>
    <t xml:space="preserve">HTA LA CONCHA                 </t>
  </si>
  <si>
    <t>61DD11I066120074</t>
  </si>
  <si>
    <t xml:space="preserve">ARREDONDO VALDES NELLY        </t>
  </si>
  <si>
    <t xml:space="preserve">CARR CDYTA SAN MATEO KM 10    </t>
  </si>
  <si>
    <t>66DD11I066620372</t>
  </si>
  <si>
    <t xml:space="preserve">ORTIZ GALVAN RICARDO          </t>
  </si>
  <si>
    <t xml:space="preserve">HDA GRAL TREVINO S/N          </t>
  </si>
  <si>
    <t>71DD05B320060141</t>
  </si>
  <si>
    <t xml:space="preserve">SANCHEZ GONZALEZ ARCHIVALDO I </t>
  </si>
  <si>
    <t xml:space="preserve">C A PARAS KM 34               </t>
  </si>
  <si>
    <t>76DD11I067610621</t>
  </si>
  <si>
    <t>HERRERA FLORES SILVIA GUADALUP</t>
  </si>
  <si>
    <t xml:space="preserve">EJ STA EFIGENIA S/N           </t>
  </si>
  <si>
    <t>66DD11E206800530</t>
  </si>
  <si>
    <t xml:space="preserve">FARIAS A JOSE RODOLFO         </t>
  </si>
  <si>
    <t xml:space="preserve">C A ZUAZUA KM7                </t>
  </si>
  <si>
    <t>66DD11E206815105</t>
  </si>
  <si>
    <t xml:space="preserve">VILLARREAL V JESUS G          </t>
  </si>
  <si>
    <t xml:space="preserve">CAM A CARRIZALEJO KM 3        </t>
  </si>
  <si>
    <t>71DD05A210900635</t>
  </si>
  <si>
    <t xml:space="preserve">CARR AGL- A EL NOGALAR KM.2   </t>
  </si>
  <si>
    <t>71DD05B050040080</t>
  </si>
  <si>
    <t xml:space="preserve">GONZALEZ GONZALEZ JOSE MARTIN </t>
  </si>
  <si>
    <t xml:space="preserve">RANCHO LA ROSITA              </t>
  </si>
  <si>
    <t>76DD05B020043450</t>
  </si>
  <si>
    <t xml:space="preserve">SALAZAR VIEJO MANUEL          </t>
  </si>
  <si>
    <t xml:space="preserve">CAMINO A MATATENAS S N        </t>
  </si>
  <si>
    <t>71DD05C060120350</t>
  </si>
  <si>
    <t xml:space="preserve">INMOBILIARIA MONTEVI 4        </t>
  </si>
  <si>
    <t xml:space="preserve">ENTRADA A BUSTAMANTE          </t>
  </si>
  <si>
    <t>76DD05C010020020</t>
  </si>
  <si>
    <t xml:space="preserve">GONZALEZ MURAIRA ROGELIO      </t>
  </si>
  <si>
    <t xml:space="preserve">CARR MTY KM 78 7              </t>
  </si>
  <si>
    <t>61DD06A092004650</t>
  </si>
  <si>
    <t xml:space="preserve">CAVAZOS GARZA HOMERO          </t>
  </si>
  <si>
    <t xml:space="preserve">RANCHO EL MONTE               </t>
  </si>
  <si>
    <t>34DD06A071000360</t>
  </si>
  <si>
    <t xml:space="preserve">RODRIGUEZ Q RAUL FDO          </t>
  </si>
  <si>
    <t>32DD06A072000890</t>
  </si>
  <si>
    <t xml:space="preserve">MARTINEZ M GERARDO J          </t>
  </si>
  <si>
    <t xml:space="preserve">RANCHO CINEGETICA LOS ANGELES </t>
  </si>
  <si>
    <t>24DD06A093100270</t>
  </si>
  <si>
    <t xml:space="preserve">QUINTANILLA CASAS ROSALINDA   </t>
  </si>
  <si>
    <t xml:space="preserve">RCHO EL RINCON SABINITO       </t>
  </si>
  <si>
    <t>30DD06A071000170</t>
  </si>
  <si>
    <t>02DD06A092001620</t>
  </si>
  <si>
    <t xml:space="preserve">GUTIERREZ VELA FELIX          </t>
  </si>
  <si>
    <t xml:space="preserve">RANCHO LA AURORA              </t>
  </si>
  <si>
    <t>30DD06A072000700</t>
  </si>
  <si>
    <t xml:space="preserve">TREVINO FERNANDEZ GABRIELA    </t>
  </si>
  <si>
    <t xml:space="preserve">HUERTA 22 HORAS OJO DE AGUA   </t>
  </si>
  <si>
    <t>SEG DE LA PUERTA RCHO MAGUIRAS</t>
  </si>
  <si>
    <t xml:space="preserve">ARRAMBIDE CHAPA ROGELIO       </t>
  </si>
  <si>
    <t xml:space="preserve">C NAL KM 147 RCHO LA CAPILLA  </t>
  </si>
  <si>
    <t xml:space="preserve">CANTU M CESAR                 </t>
  </si>
  <si>
    <t xml:space="preserve">CARR A LA ESCONDIDA KM 4.5    </t>
  </si>
  <si>
    <t xml:space="preserve">CESAR S CANTU MTZ 59 54 15    </t>
  </si>
  <si>
    <t xml:space="preserve">R EL SUSPIRO C ESCOND  KM 3.5 </t>
  </si>
  <si>
    <t>66DD11I066610500</t>
  </si>
  <si>
    <t xml:space="preserve">DOMINGUEZ C RODOLFO           </t>
  </si>
  <si>
    <t xml:space="preserve">RCHO EL GUSTO                 </t>
  </si>
  <si>
    <t>71DD19G017120275</t>
  </si>
  <si>
    <t xml:space="preserve">CAMINO EJ LAS ESPERANZAS  SN  </t>
  </si>
  <si>
    <t>71DD11H067120480</t>
  </si>
  <si>
    <t xml:space="preserve">RANCHO LAS JOYITAS            </t>
  </si>
  <si>
    <t xml:space="preserve">ARCO VIAL 649                 </t>
  </si>
  <si>
    <t>76DD10F057680180</t>
  </si>
  <si>
    <t xml:space="preserve">ELIZONDO GONZALEZ FRANCISCO J </t>
  </si>
  <si>
    <t xml:space="preserve">CAM A MAMULIQUE SN            </t>
  </si>
  <si>
    <t>71DD05A210800190</t>
  </si>
  <si>
    <t>CARRET AGL-PARAS KM.8 0 CP.000</t>
  </si>
  <si>
    <t>71DD05A280800090</t>
  </si>
  <si>
    <t xml:space="preserve">GARZA GARZA GENARO            </t>
  </si>
  <si>
    <t xml:space="preserve">RANCHO LOS CERRITOS           </t>
  </si>
  <si>
    <t>71DD05B220020300</t>
  </si>
  <si>
    <t xml:space="preserve">CHAPA CARDENAS ELOY           </t>
  </si>
  <si>
    <t xml:space="preserve">LAS COMITAS                   </t>
  </si>
  <si>
    <t>71DD05B330020180</t>
  </si>
  <si>
    <t>71DD05B330020140</t>
  </si>
  <si>
    <t>C A PARAS KM RCHO DON GERONIMO</t>
  </si>
  <si>
    <t>71DD05B070040100</t>
  </si>
  <si>
    <t>CHAPA CARDENAS FRANCISCO JAVIE</t>
  </si>
  <si>
    <t xml:space="preserve">RCHO SAN JAVI EL AYALENO 1945 </t>
  </si>
  <si>
    <t>71DD05B220020310</t>
  </si>
  <si>
    <t xml:space="preserve">C A LAS COMITAS KM 4 LECHUZAS </t>
  </si>
  <si>
    <t>71DD05B320040025</t>
  </si>
  <si>
    <t xml:space="preserve">C A PARAS KM 35  3101         </t>
  </si>
  <si>
    <t>76DD05B010603420</t>
  </si>
  <si>
    <t xml:space="preserve">GARZA JASSO GUADALUPE         </t>
  </si>
  <si>
    <t xml:space="preserve">C A PARAS KM 21 RCHO DON LUPE </t>
  </si>
  <si>
    <t>71DD05B230060190</t>
  </si>
  <si>
    <t xml:space="preserve">CARR A PARAS KM 21            </t>
  </si>
  <si>
    <t>66DD05B140420180</t>
  </si>
  <si>
    <t xml:space="preserve">BOTELLO LOPEZ ABEL            </t>
  </si>
  <si>
    <t xml:space="preserve">C A SAN CARLOS KM 4 CP.00000  </t>
  </si>
  <si>
    <t>23DD05B220062751</t>
  </si>
  <si>
    <t xml:space="preserve">DANIEL CARDENAS LANDIN        </t>
  </si>
  <si>
    <t xml:space="preserve">RANCHO LAS COMITAS SN         </t>
  </si>
  <si>
    <t>71DD05B050040215</t>
  </si>
  <si>
    <t xml:space="preserve">QUIROGA DIAZ MIGUEL           </t>
  </si>
  <si>
    <t xml:space="preserve">RANCHO 4M KM37                </t>
  </si>
  <si>
    <t>06DD05B010021631</t>
  </si>
  <si>
    <t xml:space="preserve">VIEJO MIRELES ALICIA          </t>
  </si>
  <si>
    <t xml:space="preserve">RIO GRIJALVA 305              </t>
  </si>
  <si>
    <t>76DD05B010602810</t>
  </si>
  <si>
    <t xml:space="preserve">MORALES GARZA TRIUNFO         </t>
  </si>
  <si>
    <t xml:space="preserve">COLORADOS DE ARRIBA N L       </t>
  </si>
  <si>
    <t>71DD05B070040040</t>
  </si>
  <si>
    <t xml:space="preserve">AGROPECUARIA ANVI SA DE CV    </t>
  </si>
  <si>
    <t>76DD05B010603430</t>
  </si>
  <si>
    <t xml:space="preserve">FTE A LA ESCUELA              </t>
  </si>
  <si>
    <t>76DD05B020063016</t>
  </si>
  <si>
    <t xml:space="preserve">VASQUEZ BENAVIDES EDELMIRO    </t>
  </si>
  <si>
    <t xml:space="preserve">RANCHO RAMABE                 </t>
  </si>
  <si>
    <t>76DD05C050030080</t>
  </si>
  <si>
    <t xml:space="preserve">CANTU CANTU JOSE SANTOS       </t>
  </si>
  <si>
    <t>CARR MTY - COLOMBIA KM110.5 CP</t>
  </si>
  <si>
    <t>76DD05C060010070</t>
  </si>
  <si>
    <t xml:space="preserve">MOLINA LUJAN GREGORIO         </t>
  </si>
  <si>
    <t xml:space="preserve">PROLONG INDEP PTE             </t>
  </si>
  <si>
    <t>76DD05C080020020</t>
  </si>
  <si>
    <t xml:space="preserve">ACEVEDO GONZALEZ ERNESTINA    </t>
  </si>
  <si>
    <t xml:space="preserve">RANCHO SAN ISIDRO             </t>
  </si>
  <si>
    <t xml:space="preserve">EL POTRERO                    </t>
  </si>
  <si>
    <t>61DD05D080230110</t>
  </si>
  <si>
    <t xml:space="preserve">CORTEZ C SANTIAGO F           </t>
  </si>
  <si>
    <t xml:space="preserve">CARR GRAL BRAVO - DR COSS     </t>
  </si>
  <si>
    <t>71DD05D010240171</t>
  </si>
  <si>
    <t xml:space="preserve">NAVARRO CONTRERAS ROMAN DE J  </t>
  </si>
  <si>
    <t xml:space="preserve">CARR MTY REY KM 111           </t>
  </si>
  <si>
    <t>61DD05E130320010</t>
  </si>
  <si>
    <t xml:space="preserve">GARZA GOMEZ JUAN VICENTE      </t>
  </si>
  <si>
    <t xml:space="preserve">GOMEZ OCHOA                   </t>
  </si>
  <si>
    <t xml:space="preserve">LOS GOMEZ                     </t>
  </si>
  <si>
    <t>61DD05E010350160</t>
  </si>
  <si>
    <t xml:space="preserve">CUELLAR BUSTILLOS GERARDO     </t>
  </si>
  <si>
    <t xml:space="preserve">RANCHO GERARDO Y LUPITA       </t>
  </si>
  <si>
    <t>66DD05F420010170</t>
  </si>
  <si>
    <t xml:space="preserve">GEORGANIKA SA DE CV           </t>
  </si>
  <si>
    <t>66DD05E010380480</t>
  </si>
  <si>
    <t xml:space="preserve">RAMIREZ RAMIREZ AMADEO        </t>
  </si>
  <si>
    <t xml:space="preserve">CARR SAN ISIDRO-EL AYANCUAL   </t>
  </si>
  <si>
    <t>66DD05E010380460</t>
  </si>
  <si>
    <t xml:space="preserve">SERNA CANTU HECTOR            </t>
  </si>
  <si>
    <t xml:space="preserve">CARR MTY - REYNOSA KM 60      </t>
  </si>
  <si>
    <t>61DD05E260320020</t>
  </si>
  <si>
    <t xml:space="preserve">MARTINEZ GONZALEZ SANTIAGO    </t>
  </si>
  <si>
    <t xml:space="preserve">ESTRUCTURA 125                </t>
  </si>
  <si>
    <t xml:space="preserve">EST BARRETOZA                 </t>
  </si>
  <si>
    <t>24DD06A093100520</t>
  </si>
  <si>
    <t xml:space="preserve">VEGA SALAZAR ROGELIO          </t>
  </si>
  <si>
    <t xml:space="preserve">CARR AL GRANJENAL KM 1        </t>
  </si>
  <si>
    <t>30DD06A072000720</t>
  </si>
  <si>
    <t xml:space="preserve">GARZA CORREA ADOLFO           </t>
  </si>
  <si>
    <t xml:space="preserve">HTA LA LABORCITAS             </t>
  </si>
  <si>
    <t>28DD06A072001360</t>
  </si>
  <si>
    <t xml:space="preserve">DE LA GARZA W RODOLFO         </t>
  </si>
  <si>
    <t xml:space="preserve">CARR A SAN GERARDO            </t>
  </si>
  <si>
    <t>34DD06A071000930</t>
  </si>
  <si>
    <t xml:space="preserve">LUGO LEIJA JAVIER             </t>
  </si>
  <si>
    <t xml:space="preserve">RANCHO LOS ANGELES            </t>
  </si>
  <si>
    <t>71DD06A011200300</t>
  </si>
  <si>
    <t xml:space="preserve">GARCIA G OLGA                 </t>
  </si>
  <si>
    <t xml:space="preserve">CARR A GENERAL TERAN          </t>
  </si>
  <si>
    <t>61DD06A093001900</t>
  </si>
  <si>
    <t xml:space="preserve">MEZA GUERRA JOSE LUIS         </t>
  </si>
  <si>
    <t xml:space="preserve">HUERTA RAMIREZ                </t>
  </si>
  <si>
    <t>32DD06A071000340</t>
  </si>
  <si>
    <t xml:space="preserve">ESPINOZA G J LEON             </t>
  </si>
  <si>
    <t xml:space="preserve">LIB MTY-LINARES KM 201.8      </t>
  </si>
  <si>
    <t>61DD06A095500480</t>
  </si>
  <si>
    <t xml:space="preserve">LA MOTITA                     </t>
  </si>
  <si>
    <t>61DD06A096002200</t>
  </si>
  <si>
    <t xml:space="preserve">GOMEZ G BEATRIZ I             </t>
  </si>
  <si>
    <t xml:space="preserve">HTA EL DESMONTE               </t>
  </si>
  <si>
    <t>61DD06A096001900</t>
  </si>
  <si>
    <t xml:space="preserve">INMAN TRUJILLO BERTHA A       </t>
  </si>
  <si>
    <t xml:space="preserve">HACIENDA EL LLANO.            </t>
  </si>
  <si>
    <t>20DD06A013000320</t>
  </si>
  <si>
    <t xml:space="preserve">GONZALEZ P GERARDO            </t>
  </si>
  <si>
    <t xml:space="preserve">EJIDO MACUNA SN CP.00000      </t>
  </si>
  <si>
    <t>61DD06A095500210</t>
  </si>
  <si>
    <t xml:space="preserve">GONZALEZ TREVINO PEDRO        </t>
  </si>
  <si>
    <t>LAGUNA DE LAS ANACUAS CP.00000</t>
  </si>
  <si>
    <t>61DD06A095500470</t>
  </si>
  <si>
    <t xml:space="preserve">VILLAGOMEZ RAMON              </t>
  </si>
  <si>
    <t xml:space="preserve">HUERTA SAN JOSE SN CP.00000   </t>
  </si>
  <si>
    <t>61DD06A095500490</t>
  </si>
  <si>
    <t>04DD06A093301900</t>
  </si>
  <si>
    <t xml:space="preserve">GONZALEZ SILVA HORACIO R      </t>
  </si>
  <si>
    <t>RANCHO LA ESPERANZA SN CP.0000</t>
  </si>
  <si>
    <t>24DD06A094009842</t>
  </si>
  <si>
    <t xml:space="preserve">CAVAZOS LEAL MARIO Y ESTEBAN  </t>
  </si>
  <si>
    <t xml:space="preserve">HDA SOLEDAD LA MOTA           </t>
  </si>
  <si>
    <t>61DD06A092005100</t>
  </si>
  <si>
    <t xml:space="preserve">GARCIA GARZA ROSA MARIA       </t>
  </si>
  <si>
    <t xml:space="preserve">KM 25.5 CARR GRAL TERAN CHINA </t>
  </si>
  <si>
    <t>71DD06A011250080</t>
  </si>
  <si>
    <t xml:space="preserve">MORALES CANTU ALFREDO         </t>
  </si>
  <si>
    <t xml:space="preserve">LAS MARGARITAS S/N CP.00000   </t>
  </si>
  <si>
    <t>28DD06A071000155</t>
  </si>
  <si>
    <t>30DD06A072000210</t>
  </si>
  <si>
    <t xml:space="preserve">EL SAUZ EL RANCHITO SN        </t>
  </si>
  <si>
    <t>61DD06A092003500</t>
  </si>
  <si>
    <t xml:space="preserve">ORDAZ SAUCEDO LUIS GERARDO    </t>
  </si>
  <si>
    <t xml:space="preserve">RANCHO SANTA ROSA             </t>
  </si>
  <si>
    <t>61DD06A095500240</t>
  </si>
  <si>
    <t xml:space="preserve">SALDIVAR SALDIVAR GERARDO     </t>
  </si>
  <si>
    <t xml:space="preserve">EJ LA LAGUNA                  </t>
  </si>
  <si>
    <t>20DD06A073001970</t>
  </si>
  <si>
    <t xml:space="preserve">OJO DE AGUA KM 7              </t>
  </si>
  <si>
    <t>04DD06A093303180</t>
  </si>
  <si>
    <t>SALAZAR VILLAGOMEZ RODOLFO MAN</t>
  </si>
  <si>
    <t>SANCHO LAS DELICIAS SN CP.0000</t>
  </si>
  <si>
    <t>30DD06A072000120</t>
  </si>
  <si>
    <t xml:space="preserve">BALLESTEROS IBARRA MARINA Z   </t>
  </si>
  <si>
    <t>CAM A SN GERARDO HTA LA ESCOND</t>
  </si>
  <si>
    <t>30DD06A072000090</t>
  </si>
  <si>
    <t xml:space="preserve">CAM A SAN GERARDO SN CP.00000 </t>
  </si>
  <si>
    <t>20DD06A073001980</t>
  </si>
  <si>
    <t>CAM A OJO DE AGUA KM 7 CP.0000</t>
  </si>
  <si>
    <t>61DD06A091003800</t>
  </si>
  <si>
    <t xml:space="preserve">RAMOS MARQUEZ ALMA ANGELINA   </t>
  </si>
  <si>
    <t xml:space="preserve">CARR GRAL TERAN - LOS RAMONES </t>
  </si>
  <si>
    <t>20DD06A073001761</t>
  </si>
  <si>
    <t xml:space="preserve">ALANIS CARRIZALES JUAN MANUEL </t>
  </si>
  <si>
    <t>61DD06A091005100</t>
  </si>
  <si>
    <t xml:space="preserve">RINCON DEL SABINITO SN . .    </t>
  </si>
  <si>
    <t>61DD06A092003000</t>
  </si>
  <si>
    <t xml:space="preserve">HERRERA SALAZAR JOSE          </t>
  </si>
  <si>
    <t xml:space="preserve">RANCHO SANTA MARIA .          </t>
  </si>
  <si>
    <t>24DD06A093100751</t>
  </si>
  <si>
    <t xml:space="preserve">SILVA MARTINEZ OLVA CELESTIA  </t>
  </si>
  <si>
    <t xml:space="preserve">LOS LAURELES .                </t>
  </si>
  <si>
    <t>61DD06A092003200</t>
  </si>
  <si>
    <t xml:space="preserve">GONZALEZ V ELIAS              </t>
  </si>
  <si>
    <t xml:space="preserve">HDA EL GRANJENAL SN           </t>
  </si>
  <si>
    <t>61DD06A092003400</t>
  </si>
  <si>
    <t xml:space="preserve">GONZALEZ V ELIAS G            </t>
  </si>
  <si>
    <t>71DD06A011250011</t>
  </si>
  <si>
    <t xml:space="preserve">REGULES URIEGAS MANUEL JOSE   </t>
  </si>
  <si>
    <t xml:space="preserve">CAMINO A OJO DE AGUA S/N      </t>
  </si>
  <si>
    <t>71DD06A011250005</t>
  </si>
  <si>
    <t xml:space="preserve">HACIENDA EL AGUACATAL SN      </t>
  </si>
  <si>
    <t>28DD06A071000956</t>
  </si>
  <si>
    <t xml:space="preserve">SANTA GERTRUDIS SN CP.00000   </t>
  </si>
  <si>
    <t>61DD06A093000350</t>
  </si>
  <si>
    <t xml:space="preserve">QUINTANILLA GARZA ARTURO      </t>
  </si>
  <si>
    <t xml:space="preserve">RANCHO EL HUASTECO SN         </t>
  </si>
  <si>
    <t>10DD06A072001720</t>
  </si>
  <si>
    <t xml:space="preserve">MENDOZA SANCHEZ GUADALUPE     </t>
  </si>
  <si>
    <t xml:space="preserve">EJ FUERA VACAS SN             </t>
  </si>
  <si>
    <t>61DD06A092001300</t>
  </si>
  <si>
    <t xml:space="preserve">HERRERA SALAZAR GREGORIO      </t>
  </si>
  <si>
    <t xml:space="preserve">CARR GRAL TERAN CHINA KM 29   </t>
  </si>
  <si>
    <t>61DD06A096000700</t>
  </si>
  <si>
    <t xml:space="preserve">GONZALEZ COLLINS RAUL ENRIQUE </t>
  </si>
  <si>
    <t xml:space="preserve">EL RANCHITO SN                </t>
  </si>
  <si>
    <t>61DD06A096002055</t>
  </si>
  <si>
    <t>RODRIGUEZ MARTINEZ ANTONIO ALF</t>
  </si>
  <si>
    <t xml:space="preserve">EL LLANO SN                   </t>
  </si>
  <si>
    <t>10DD06A072002215</t>
  </si>
  <si>
    <t xml:space="preserve">IBARRA DE LA GARZA ENRIQUE    </t>
  </si>
  <si>
    <t xml:space="preserve">FUERA VACAS SN SN             </t>
  </si>
  <si>
    <t>24DD06A091000090</t>
  </si>
  <si>
    <t xml:space="preserve">SANCHEZ GONZALEZ RODOLFO      </t>
  </si>
  <si>
    <t xml:space="preserve">RANCHO TIERRAMEX .            </t>
  </si>
  <si>
    <t>10DD06A072000911</t>
  </si>
  <si>
    <t xml:space="preserve">ALONSO GARCIA JORGE LUIS      </t>
  </si>
  <si>
    <t xml:space="preserve">CAMINO A LOS CUATES SN        </t>
  </si>
  <si>
    <t>04DD06A093201671</t>
  </si>
  <si>
    <t xml:space="preserve">OCANAS GONZALEZ SALOMON       </t>
  </si>
  <si>
    <t xml:space="preserve">HDA RAMIREZ SN                </t>
  </si>
  <si>
    <t>61DD06A091003500</t>
  </si>
  <si>
    <t xml:space="preserve">GUERRA C BALTAZAR N           </t>
  </si>
  <si>
    <t xml:space="preserve">RANCHO LOS BRASILES           </t>
  </si>
  <si>
    <t>61DD06A092000200</t>
  </si>
  <si>
    <t xml:space="preserve">DELGADO CANTU ENRIQUE CESAR   </t>
  </si>
  <si>
    <t>61DD06A096003900</t>
  </si>
  <si>
    <t>02DD06A093202190</t>
  </si>
  <si>
    <t xml:space="preserve">MARTINEZ LUGO DANIEL          </t>
  </si>
  <si>
    <t>24DD06A093100470</t>
  </si>
  <si>
    <t xml:space="preserve">DIAZ A LINDOLFO               </t>
  </si>
  <si>
    <t>24DD06A093100530</t>
  </si>
  <si>
    <t xml:space="preserve">HUERTA AZTECA                 </t>
  </si>
  <si>
    <t>04DD06A093000910</t>
  </si>
  <si>
    <t>28DD06A072001450</t>
  </si>
  <si>
    <t xml:space="preserve">HUERTA MARIA AUXILIADORA      </t>
  </si>
  <si>
    <t>32DD06A072000880</t>
  </si>
  <si>
    <t>30DD06A072000740</t>
  </si>
  <si>
    <t xml:space="preserve">SALAZAR FERNANDEZ LUCIO       </t>
  </si>
  <si>
    <t xml:space="preserve">CARR OJO DE AGUA KM 2.5 SN    </t>
  </si>
  <si>
    <t>71DD06A011250680</t>
  </si>
  <si>
    <t xml:space="preserve">TREVINO MA E Y GCIA ENRIQUE   </t>
  </si>
  <si>
    <t xml:space="preserve">CARR A PURA Y LIMPIA KM 5     </t>
  </si>
  <si>
    <t>61DD06A095500250</t>
  </si>
  <si>
    <t xml:space="preserve">DE LEON A JOSE APOLINAR       </t>
  </si>
  <si>
    <t xml:space="preserve">RCHO NOGALITOS                </t>
  </si>
  <si>
    <t>28DD06A071000600</t>
  </si>
  <si>
    <t xml:space="preserve">GOMEZ WELCH AGUSTIN           </t>
  </si>
  <si>
    <t xml:space="preserve">LA PURISIMA HDA EL SABINO     </t>
  </si>
  <si>
    <t>24DD06A093100490</t>
  </si>
  <si>
    <t xml:space="preserve">SALAZAR SILVA GUSTAVO         </t>
  </si>
  <si>
    <t>28DD06A072000170</t>
  </si>
  <si>
    <t xml:space="preserve">CAMINO A SAN JOSE             </t>
  </si>
  <si>
    <t>28DD06A072000320</t>
  </si>
  <si>
    <t xml:space="preserve">CAVAZOS CAVAZOS JUAN RAMON    </t>
  </si>
  <si>
    <t xml:space="preserve">SAN VICENTE                   </t>
  </si>
  <si>
    <t xml:space="preserve">VILLARREAL GOMEZ ALDO LUIS    </t>
  </si>
  <si>
    <t xml:space="preserve">RANCHO LA CARPA               </t>
  </si>
  <si>
    <t xml:space="preserve">MORALES G JUAN B              </t>
  </si>
  <si>
    <t xml:space="preserve">RANCHO EL ABUELO              </t>
  </si>
  <si>
    <t xml:space="preserve">LOZANO DE LOS REYES JOSE      </t>
  </si>
  <si>
    <t xml:space="preserve">HUERTA SANTA ROSA             </t>
  </si>
  <si>
    <t xml:space="preserve">HACIENDA ALTA VISTA S A       </t>
  </si>
  <si>
    <t xml:space="preserve">CARR A GALA KM 12.5 EJ VISTA  </t>
  </si>
  <si>
    <t xml:space="preserve">ZUNIGA TOVAR MA MAGDALENA     </t>
  </si>
  <si>
    <t xml:space="preserve">RODRIGUEZ Q JESUS M           </t>
  </si>
  <si>
    <t xml:space="preserve">RANCHO EL 147                 </t>
  </si>
  <si>
    <t xml:space="preserve">GARCIA MARTINEZ GUILLERMO     </t>
  </si>
  <si>
    <t xml:space="preserve">RANCHO LA LIBERTAD            </t>
  </si>
  <si>
    <t xml:space="preserve">EJ LOMA ALTA LOMA ALTA VIC    </t>
  </si>
  <si>
    <t xml:space="preserve">RASCON ORNELAS CELIA EUGENIA  </t>
  </si>
  <si>
    <t>CARR NAC KM 165 LA LAJA CP.000</t>
  </si>
  <si>
    <t>LIBRADO ALEJANDRO AYALA LEDEZM</t>
  </si>
  <si>
    <t xml:space="preserve">CARR LINARES HUALAHUISES      </t>
  </si>
  <si>
    <t xml:space="preserve">CAVAZOS MORALES RUBEN         </t>
  </si>
  <si>
    <t xml:space="preserve">CAM ANTIGUO A HUALAHUISES     </t>
  </si>
  <si>
    <t xml:space="preserve">SANCHEZ CANTU ERIKA ANNABEL   </t>
  </si>
  <si>
    <t xml:space="preserve">RANCHO EMMANUEL S/N CP.00000  </t>
  </si>
  <si>
    <t xml:space="preserve">ORTIZ VAZQUEZ MAURICIO ING    </t>
  </si>
  <si>
    <t xml:space="preserve">RANCHO STA GERTRUDIS          </t>
  </si>
  <si>
    <t xml:space="preserve">LOZANO DE LOS REYES JOSE A    </t>
  </si>
  <si>
    <t xml:space="preserve">HTA SANTA ROSA BRECHA BENITEZ </t>
  </si>
  <si>
    <t xml:space="preserve">RASCON O CELIA E              </t>
  </si>
  <si>
    <t xml:space="preserve">QUINTA MARGARITA C NAC KM 166 </t>
  </si>
  <si>
    <t>GONZALEZ LOZANO LAURA ELIZABET</t>
  </si>
  <si>
    <t xml:space="preserve">CARR A VICTORIA KM 138        </t>
  </si>
  <si>
    <t xml:space="preserve">CUELLAR G JAIME               </t>
  </si>
  <si>
    <t xml:space="preserve">CANTU MTZ CESAR ING           </t>
  </si>
  <si>
    <t xml:space="preserve">RCHO LOS OLMOS CONT CAMACHITO </t>
  </si>
  <si>
    <t xml:space="preserve">MARTINEZ AGUIRRE FRANCISCO    </t>
  </si>
  <si>
    <t xml:space="preserve">SEG DE LA JAPONESA            </t>
  </si>
  <si>
    <t xml:space="preserve">RCHO LOS SABINOS PAS ARR LAJA </t>
  </si>
  <si>
    <t xml:space="preserve">GRACIA MONTEMAYOR CRISTINA    </t>
  </si>
  <si>
    <t xml:space="preserve">CARR AL CARMEN KM 8           </t>
  </si>
  <si>
    <t xml:space="preserve">GRACIA SEPULVEDA FERNANDO     </t>
  </si>
  <si>
    <t xml:space="preserve">1 KM DEL EJ LA ESCONDIDA      </t>
  </si>
  <si>
    <t xml:space="preserve">BAZALDUA BERNAL CIRO EDUARDO  </t>
  </si>
  <si>
    <t xml:space="preserve">RANCHO EL ALEMAN              </t>
  </si>
  <si>
    <t>28DD06D231103160</t>
  </si>
  <si>
    <t xml:space="preserve">CAVAZOS CAVAZOS JOSE RODRIGO  </t>
  </si>
  <si>
    <t xml:space="preserve">RANCHO EL EBANITOS            </t>
  </si>
  <si>
    <t xml:space="preserve">LOS SABINOS                   </t>
  </si>
  <si>
    <t>20DD06D012002510</t>
  </si>
  <si>
    <t>22DD06D462300610</t>
  </si>
  <si>
    <t xml:space="preserve">MOYA SALDANA RAMIRO           </t>
  </si>
  <si>
    <t xml:space="preserve">CARR AL FRAILE KM 14          </t>
  </si>
  <si>
    <t>66DD06D301210270</t>
  </si>
  <si>
    <t xml:space="preserve">BENAVIDES ARREDONDO DOMINGO R </t>
  </si>
  <si>
    <t>RANCHO EL HUAJUQUITO . CP.0000</t>
  </si>
  <si>
    <t>66DD06D301210440</t>
  </si>
  <si>
    <t xml:space="preserve">VELASCO MARTINEZ OSCAR JAVIER </t>
  </si>
  <si>
    <t xml:space="preserve">CARRETERA NACIONAL KM 218 400 </t>
  </si>
  <si>
    <t>02DD06D331100350</t>
  </si>
  <si>
    <t xml:space="preserve">CARRETERA NACIONAL KM 220     </t>
  </si>
  <si>
    <t>34DD06D691900910</t>
  </si>
  <si>
    <t xml:space="preserve">CAVAZOS ARREDONDO ASENCION    </t>
  </si>
  <si>
    <t xml:space="preserve">RANCHO LA LOMA SN             </t>
  </si>
  <si>
    <t>30DD06D571102720</t>
  </si>
  <si>
    <t xml:space="preserve">CARDENAS RODRIGUEZ RAFAEL     </t>
  </si>
  <si>
    <t xml:space="preserve">LOS VENADOS SN                </t>
  </si>
  <si>
    <t>04DD06D013502290</t>
  </si>
  <si>
    <t xml:space="preserve">CARPINTEYRO FACI SUSANA       </t>
  </si>
  <si>
    <t xml:space="preserve">PASO LOS LOZANO               </t>
  </si>
  <si>
    <t>27DD06D041002030</t>
  </si>
  <si>
    <t xml:space="preserve">GARZA TAMEZ MANUEL..          </t>
  </si>
  <si>
    <t xml:space="preserve">HACIENDA SAN JOSE.....        </t>
  </si>
  <si>
    <t>33DD06D042303080</t>
  </si>
  <si>
    <t xml:space="preserve">ARREDONDO GUZMAN GUDELIO      </t>
  </si>
  <si>
    <t xml:space="preserve">RANCHO LA RETANA              </t>
  </si>
  <si>
    <t xml:space="preserve">HADJAPULOS CANAVATI NICOLAS   </t>
  </si>
  <si>
    <t xml:space="preserve">CAMINO A LA BARRANCA ..       </t>
  </si>
  <si>
    <t>71DD06E012000105</t>
  </si>
  <si>
    <t>RODRIGUEZ CALDERON RAFAEL OMAR</t>
  </si>
  <si>
    <t xml:space="preserve">EJ PABLILLO SN                </t>
  </si>
  <si>
    <t>61DD06E681100020</t>
  </si>
  <si>
    <t xml:space="preserve">ALVARADO GUERRERO LEOBARDO    </t>
  </si>
  <si>
    <t xml:space="preserve">EJ CATARINO RODRIGUEZ S7N     </t>
  </si>
  <si>
    <t>66DD06E682000240</t>
  </si>
  <si>
    <t xml:space="preserve">EJ CATARINO RODRIGUEZ SN      </t>
  </si>
  <si>
    <t>61DD06E681100135</t>
  </si>
  <si>
    <t xml:space="preserve">CASAS GONZALEZ MARIO ALBERTO  </t>
  </si>
  <si>
    <t xml:space="preserve">CARR MATEHUALA KM 154         </t>
  </si>
  <si>
    <t>66DD06E682000080</t>
  </si>
  <si>
    <t xml:space="preserve">SECTOR DE PRODUCCION 2        </t>
  </si>
  <si>
    <t xml:space="preserve">EJ. EL CRISTAL POZO 3         </t>
  </si>
  <si>
    <t>76DD11I067675300</t>
  </si>
  <si>
    <t xml:space="preserve">GARZA SILVIA SAMUEL           </t>
  </si>
  <si>
    <t xml:space="preserve">HDA TRANCAS Y SABARADO        </t>
  </si>
  <si>
    <t>76DD11I067675000</t>
  </si>
  <si>
    <t xml:space="preserve">GARZA SILVA SAMUEL            </t>
  </si>
  <si>
    <t xml:space="preserve"> EJ TRANCAS Y SABARADO        </t>
  </si>
  <si>
    <t>76DD11I067675120</t>
  </si>
  <si>
    <t xml:space="preserve">RANGEL WOODYARD EMILIO        </t>
  </si>
  <si>
    <t>EJ EL BARRANQUITO S/N CP.00000</t>
  </si>
  <si>
    <t>66DD11I066630080</t>
  </si>
  <si>
    <t xml:space="preserve">MEZQUITI RODRIGUEZ MARINA     </t>
  </si>
  <si>
    <t xml:space="preserve">CARR REYNOSA KM 38.5 CP.00000 </t>
  </si>
  <si>
    <t>66DD11I066620760</t>
  </si>
  <si>
    <t xml:space="preserve">MONTEMATOR G MARIA GPE        </t>
  </si>
  <si>
    <t>CARR A STA FE RANCHO STA S/N C</t>
  </si>
  <si>
    <t>76DD11I067665600</t>
  </si>
  <si>
    <t xml:space="preserve">LEAL GONZALEZ ROGELIO         </t>
  </si>
  <si>
    <t xml:space="preserve">HDA CHIHUAHUITA S/N CP.00000  </t>
  </si>
  <si>
    <t>66DD11I066610380</t>
  </si>
  <si>
    <t xml:space="preserve">DE LA GARZA GOMEZ JUAN A      </t>
  </si>
  <si>
    <t xml:space="preserve">CONCEPCION CERDA 86 CP.00000  </t>
  </si>
  <si>
    <t>76DD11I067665590</t>
  </si>
  <si>
    <t xml:space="preserve">GARCIA PRADO MARIANA          </t>
  </si>
  <si>
    <t xml:space="preserve">CAR CHIHUAHUITA S/N CP.00000  </t>
  </si>
  <si>
    <t>76DD11I067610380</t>
  </si>
  <si>
    <t xml:space="preserve">LEAL CANTU MANUEL H           </t>
  </si>
  <si>
    <t xml:space="preserve">HDA SAN BARTOLO S/N CP.00000  </t>
  </si>
  <si>
    <t>66DD11I066630140</t>
  </si>
  <si>
    <t xml:space="preserve">BOTELLO HERNANDEZ DAVID       </t>
  </si>
  <si>
    <t xml:space="preserve">CARR REYNOSA KM 41 CP.00000   </t>
  </si>
  <si>
    <t>22DD11I062230552</t>
  </si>
  <si>
    <t xml:space="preserve">LEAL GARCIA JOSE CAMILO       </t>
  </si>
  <si>
    <t xml:space="preserve">EJ STA EFIGENIA S/N CP.67474  </t>
  </si>
  <si>
    <t>22DD11I062235160</t>
  </si>
  <si>
    <t xml:space="preserve">LEAL GONZALEZ JUAN EUGENIO    </t>
  </si>
  <si>
    <t>CAMINO SANTA EFIGENIA S/N CP.6</t>
  </si>
  <si>
    <t>66DD11I066610370</t>
  </si>
  <si>
    <t xml:space="preserve">HDA CONCEPCION S/N            </t>
  </si>
  <si>
    <t>76DD11I067630050</t>
  </si>
  <si>
    <t xml:space="preserve">GARZA TREVINO PEDRO           </t>
  </si>
  <si>
    <t xml:space="preserve">EJIDO EL REFUGIO S/N          </t>
  </si>
  <si>
    <t>66DD11I066620280</t>
  </si>
  <si>
    <t xml:space="preserve">GARZA RAMIREZ SERGIO ROBERTO  </t>
  </si>
  <si>
    <t xml:space="preserve">EJ SAN MIGUELITO S/N          </t>
  </si>
  <si>
    <t>76DD11I067620210</t>
  </si>
  <si>
    <t xml:space="preserve">ROBLES GUZMAN DELIA GUADALUPE </t>
  </si>
  <si>
    <t xml:space="preserve">HDA EL ALAMITO S/N            </t>
  </si>
  <si>
    <t>66DD11I066620260</t>
  </si>
  <si>
    <t xml:space="preserve">ORTIZ HURTADO JOSE            </t>
  </si>
  <si>
    <t xml:space="preserve">LA NUTRIA S/N                 </t>
  </si>
  <si>
    <t>27DD11I062755120</t>
  </si>
  <si>
    <t>SALDIVAR TAMEZ EDMUNDO ALEJAND</t>
  </si>
  <si>
    <t xml:space="preserve">HDA PALMITOS S/N              </t>
  </si>
  <si>
    <t>12DD11I061201920</t>
  </si>
  <si>
    <t xml:space="preserve">GARCIA RINCON LUIS ARMANDO    </t>
  </si>
  <si>
    <t xml:space="preserve">HDA GRAL TREVINO KM 12 S/N    </t>
  </si>
  <si>
    <t>09DD11I060960700</t>
  </si>
  <si>
    <t xml:space="preserve">TAMEZ ALANIS EDUARDO RAYMUNDO </t>
  </si>
  <si>
    <t xml:space="preserve">EJ SAN BARTOLO S/N            </t>
  </si>
  <si>
    <t>66DD11I066620300</t>
  </si>
  <si>
    <t>CAMINO A EJ LA NUTRIA S/N CP.6</t>
  </si>
  <si>
    <t>66DD11I066630284</t>
  </si>
  <si>
    <t xml:space="preserve">RANCHO LAS ANAHUAC AMPL2  S/N </t>
  </si>
  <si>
    <t>66DD11I066610615</t>
  </si>
  <si>
    <t xml:space="preserve">PALACIOS GONZALEZ HECTOR      </t>
  </si>
  <si>
    <t xml:space="preserve">HDA TEPEHAJE SN               </t>
  </si>
  <si>
    <t>76DD11I067620190</t>
  </si>
  <si>
    <t xml:space="preserve">SAMUEL GARZA SILVA            </t>
  </si>
  <si>
    <t xml:space="preserve">HDA EL ALAMITO                </t>
  </si>
  <si>
    <t>22DD11I062255180</t>
  </si>
  <si>
    <t xml:space="preserve">LEAL G JOSE P                 </t>
  </si>
  <si>
    <t>66DD11I066620410</t>
  </si>
  <si>
    <t xml:space="preserve">LOZANO C JUVENTINO            </t>
  </si>
  <si>
    <t>76DD06J743000440</t>
  </si>
  <si>
    <t>INVERNADEROS LA FORTUNA SPR RL</t>
  </si>
  <si>
    <t>PARCELA 126 Z3 P1 Z3 EJ SANDIA</t>
  </si>
  <si>
    <t>61DD19G016111325</t>
  </si>
  <si>
    <t xml:space="preserve">CA12 POZO 3 LA TRINIDAD       </t>
  </si>
  <si>
    <t>61DD19G016111095</t>
  </si>
  <si>
    <t xml:space="preserve">EJIDO SAN JOAQUIN POZO 5      </t>
  </si>
  <si>
    <t xml:space="preserve">EJIDO SAN JOAQUIN 1           </t>
  </si>
  <si>
    <t>71DD19G017110001</t>
  </si>
  <si>
    <t xml:space="preserve">MORALES DANIEL                </t>
  </si>
  <si>
    <t xml:space="preserve">DN18 FRACC NYD                </t>
  </si>
  <si>
    <t>71DD19G017110150</t>
  </si>
  <si>
    <t xml:space="preserve">DN18 FRACC NVO                </t>
  </si>
  <si>
    <t>71DD19G017110740</t>
  </si>
  <si>
    <t xml:space="preserve">CUATRO AMIGOS                 </t>
  </si>
  <si>
    <t xml:space="preserve">DN18 SPR DE RL 10 NAVIDAD     </t>
  </si>
  <si>
    <t>66DD06E871000070</t>
  </si>
  <si>
    <t xml:space="preserve">MENDOZA RODRIGUEZ JESUS       </t>
  </si>
  <si>
    <t>76DD10F177644000</t>
  </si>
  <si>
    <t xml:space="preserve">MOLINA MARLETT EVERS          </t>
  </si>
  <si>
    <t>CAM A GRANJA NORA NELLY KM 4.8</t>
  </si>
  <si>
    <t xml:space="preserve">CIENEGA DE FLORES             </t>
  </si>
  <si>
    <t>76DD05B010603370</t>
  </si>
  <si>
    <t xml:space="preserve">GARZA VILLARREAL JOSE LUIS    </t>
  </si>
  <si>
    <t xml:space="preserve">RANCHO SAN JOSE 0 CP.00000    </t>
  </si>
  <si>
    <t>20DD06A063100050</t>
  </si>
  <si>
    <t xml:space="preserve">ALANIS ALANIS GUSTAVO RAFAEL  </t>
  </si>
  <si>
    <t>RANCHO CALIFORNIA CARR A VAQUE</t>
  </si>
  <si>
    <t xml:space="preserve">ESTACION VAQUEROS             </t>
  </si>
  <si>
    <t>61DD11D066130530</t>
  </si>
  <si>
    <t xml:space="preserve">RANCHO LA MONTIOSA            </t>
  </si>
  <si>
    <t xml:space="preserve">CAM AL SABINAL KM 6.2         </t>
  </si>
  <si>
    <t>30DD06A071000360</t>
  </si>
  <si>
    <t>34DD06A072001610</t>
  </si>
  <si>
    <t xml:space="preserve">CANTU GUZMAN FERNANDO ING     </t>
  </si>
  <si>
    <t xml:space="preserve">CARR RAYONES KM 11.5          </t>
  </si>
  <si>
    <t>30DD06A071000600</t>
  </si>
  <si>
    <t xml:space="preserve">DAVILA PARAS JAVIER E         </t>
  </si>
  <si>
    <t xml:space="preserve">LA CANTERA                    </t>
  </si>
  <si>
    <t>66DD06D420090680</t>
  </si>
  <si>
    <t xml:space="preserve">ROCHA ROCHA PEDRO APOLONIO    </t>
  </si>
  <si>
    <t>ENTRE SEC TECNICA 22 Y PANTEON</t>
  </si>
  <si>
    <t>61DD06A095500560</t>
  </si>
  <si>
    <t xml:space="preserve">MONTEMAYOR D CARLOS MARTIN    </t>
  </si>
  <si>
    <t xml:space="preserve">CAM EJ LA PURISIMA KM 2.5     </t>
  </si>
  <si>
    <t>76DD11D068315850</t>
  </si>
  <si>
    <t xml:space="preserve">VALERO E JUAN A               </t>
  </si>
  <si>
    <t xml:space="preserve">CAM HUINALA/D NOMBRES 6.2     </t>
  </si>
  <si>
    <t>76DD11E187610770</t>
  </si>
  <si>
    <t xml:space="preserve">MONTES PALOMINO IGNACIO       </t>
  </si>
  <si>
    <t xml:space="preserve">C DR GZZ A HUALICHES KM 11    </t>
  </si>
  <si>
    <t>66DD11I066610530</t>
  </si>
  <si>
    <t xml:space="preserve">HDA SOLEDAD HERRERA           </t>
  </si>
  <si>
    <t>76DD05E010350040</t>
  </si>
  <si>
    <t>MARTINEZ MARTINEZ JESUS MANUEL</t>
  </si>
  <si>
    <t xml:space="preserve">CARR MTY - REYNOSA KM 74      </t>
  </si>
  <si>
    <t>76DD11I067630540</t>
  </si>
  <si>
    <t xml:space="preserve">GJA ERIKA                     </t>
  </si>
  <si>
    <t>CAM A SUB LAJAS KM 3.5 S/N CP.</t>
  </si>
  <si>
    <t>76DD05A010900030</t>
  </si>
  <si>
    <t>RCHO LA ERMITA MG SPR DE RL CV</t>
  </si>
  <si>
    <t xml:space="preserve">CAMINO AL NOGALITO KM 3       </t>
  </si>
  <si>
    <t>71DD05B230060020</t>
  </si>
  <si>
    <t xml:space="preserve">RUIZ GUAJARDO FIDENCIO        </t>
  </si>
  <si>
    <t xml:space="preserve">COLORADOS DE ARRIBA NL        </t>
  </si>
  <si>
    <t>76DD05B020063220</t>
  </si>
  <si>
    <t xml:space="preserve">COLORADOS DE ABAJO NL         </t>
  </si>
  <si>
    <t>30DD06A072000600</t>
  </si>
  <si>
    <t xml:space="preserve">FUENTES DE LA G FCO           </t>
  </si>
  <si>
    <t>28DD06A072001290</t>
  </si>
  <si>
    <t xml:space="preserve">GOMEZ GARCIA HELEN            </t>
  </si>
  <si>
    <t xml:space="preserve">CANAS                         </t>
  </si>
  <si>
    <t>66DD06A012020320</t>
  </si>
  <si>
    <t>76DD11I067675590</t>
  </si>
  <si>
    <t xml:space="preserve">VAZQUEZ E ERVEY               </t>
  </si>
  <si>
    <t xml:space="preserve">RCHO DOS RIOS HDA POTREROS    </t>
  </si>
  <si>
    <t>24DD06A091100410</t>
  </si>
  <si>
    <t xml:space="preserve">INMAN T BERTHA A              </t>
  </si>
  <si>
    <t xml:space="preserve">HDA RAMIREZ EL CHARCO         </t>
  </si>
  <si>
    <t>66DD19G016610009</t>
  </si>
  <si>
    <t xml:space="preserve">STA MA RAMOS                  </t>
  </si>
  <si>
    <t>61DD06A094003700</t>
  </si>
  <si>
    <t xml:space="preserve">RODRIGUEZ CAVAZOS JUAN MANUEL </t>
  </si>
  <si>
    <t xml:space="preserve">LOS ADOBES                    </t>
  </si>
  <si>
    <t>61DD06A095500460</t>
  </si>
  <si>
    <t xml:space="preserve">TREVINO S JOSE R              </t>
  </si>
  <si>
    <t xml:space="preserve">CARR A GRAL TERAN KM 14.6     </t>
  </si>
  <si>
    <t>04DD06A093103680</t>
  </si>
  <si>
    <t>VILLARREAL BALLESTEROS GUILLER</t>
  </si>
  <si>
    <t xml:space="preserve">CARR GRAL TERAN A SAN JUN KM  </t>
  </si>
  <si>
    <t>04DD06A093201431</t>
  </si>
  <si>
    <t xml:space="preserve">CANTU VAQUERO HOMERO A        </t>
  </si>
  <si>
    <t>HUERTA SANTO TORIBIO SAN JULIA</t>
  </si>
  <si>
    <t>24DD06A091000180</t>
  </si>
  <si>
    <t xml:space="preserve">SANCHEZ CORDERO DAVILA OLGA M </t>
  </si>
  <si>
    <t xml:space="preserve">CAM A LAS DELICIAS SN         </t>
  </si>
  <si>
    <t>20DD06A013000300</t>
  </si>
  <si>
    <t xml:space="preserve">RAMOS RAMOS HIPOLITO          </t>
  </si>
  <si>
    <t xml:space="preserve">HUERTA DEL BORDO DEL RIO      </t>
  </si>
  <si>
    <t>24DD06A093100560</t>
  </si>
  <si>
    <t xml:space="preserve">HDA LA FLORIDA KM 16          </t>
  </si>
  <si>
    <t>66DD11D066640435</t>
  </si>
  <si>
    <t xml:space="preserve">ELIZONDO T BALDOMERO          </t>
  </si>
  <si>
    <t xml:space="preserve">CARR V JUAREZ/HUINALA         </t>
  </si>
  <si>
    <t>76DD11E187610480</t>
  </si>
  <si>
    <t xml:space="preserve">GONNZALEZ DE G. MA ELENA      </t>
  </si>
  <si>
    <t xml:space="preserve">CARR M ALEMAN KM 50           </t>
  </si>
  <si>
    <t>61DD10D140030100</t>
  </si>
  <si>
    <t xml:space="preserve">BORTONI V SALVADOR            </t>
  </si>
  <si>
    <t xml:space="preserve">CARR MTY MONCLOVA KM 16       </t>
  </si>
  <si>
    <t>61DD10D140010540</t>
  </si>
  <si>
    <t xml:space="preserve">GARCIA RDZ J MANUEL           </t>
  </si>
  <si>
    <t xml:space="preserve">5 DE MAYO 608 SUR             </t>
  </si>
  <si>
    <t>61DD10D140011120</t>
  </si>
  <si>
    <t xml:space="preserve">GARCIA JUAN MANUEL            </t>
  </si>
  <si>
    <t xml:space="preserve">CARR MTY SALINAS KM 1         </t>
  </si>
  <si>
    <t>71DD05A210900690</t>
  </si>
  <si>
    <t>76DD05B750142470</t>
  </si>
  <si>
    <t xml:space="preserve">GONZALEZ G FRANCISCO          </t>
  </si>
  <si>
    <t>76DD05B010402170</t>
  </si>
  <si>
    <t xml:space="preserve">SALINAS GILBERTO Y H          </t>
  </si>
  <si>
    <t xml:space="preserve">C A GARZA AYALA               </t>
  </si>
  <si>
    <t>76DD05B020040129</t>
  </si>
  <si>
    <t xml:space="preserve">CABRERA CHAPA MANUEL          </t>
  </si>
  <si>
    <t xml:space="preserve">RANCHO LAS CABRERA            </t>
  </si>
  <si>
    <t>71DD05B070040047</t>
  </si>
  <si>
    <t xml:space="preserve">QUIROGA PENA ARMANDO          </t>
  </si>
  <si>
    <t>76DD05B010602640</t>
  </si>
  <si>
    <t xml:space="preserve">FLORES G M MELCHOR            </t>
  </si>
  <si>
    <t xml:space="preserve">RANCHO EL LLORON              </t>
  </si>
  <si>
    <t>76DD05B010603470</t>
  </si>
  <si>
    <t xml:space="preserve">GARZA ROCHA RUBEN             </t>
  </si>
  <si>
    <t xml:space="preserve">HDA LA ESMERALDA              </t>
  </si>
  <si>
    <t>76DD05B750142390</t>
  </si>
  <si>
    <t xml:space="preserve">GARZA MORALES LUZ MARIA       </t>
  </si>
  <si>
    <t xml:space="preserve">EJ COL LARRALDENA             </t>
  </si>
  <si>
    <t>76DD05B010602670</t>
  </si>
  <si>
    <t xml:space="preserve">GONZALEZ GARAY DORA           </t>
  </si>
  <si>
    <t xml:space="preserve">VEC DE PEDRO AVILA            </t>
  </si>
  <si>
    <t>76DD05C060010220</t>
  </si>
  <si>
    <t>61DD06A092005000</t>
  </si>
  <si>
    <t xml:space="preserve">QUINTANILLA G ADRIAN          </t>
  </si>
  <si>
    <t>28DD06A071000390</t>
  </si>
  <si>
    <t xml:space="preserve">EJIDO LA PURISIMA             </t>
  </si>
  <si>
    <t xml:space="preserve">ENTREGAR AL COMISARIADO       </t>
  </si>
  <si>
    <t>61DD06A093002300</t>
  </si>
  <si>
    <t xml:space="preserve">SOTERO LOZANO CABRERA         </t>
  </si>
  <si>
    <t>24DD06A093100260</t>
  </si>
  <si>
    <t xml:space="preserve">QUINTANILLA C JAVIER          </t>
  </si>
  <si>
    <t xml:space="preserve">RINCON DEL SABINITO           </t>
  </si>
  <si>
    <t>28DD06A072000160</t>
  </si>
  <si>
    <t xml:space="preserve">CAM A SAN VICENTE KM 4        </t>
  </si>
  <si>
    <t>61DD06A093003200</t>
  </si>
  <si>
    <t xml:space="preserve">VELAZQUEZ O RAMON A           </t>
  </si>
  <si>
    <t xml:space="preserve">RANCHO LAS PASTAS DOS         </t>
  </si>
  <si>
    <t>61DD06A092003100</t>
  </si>
  <si>
    <t xml:space="preserve">JOAQUIN SALAZAR RDZ           </t>
  </si>
  <si>
    <t>71DD06A091150580</t>
  </si>
  <si>
    <t xml:space="preserve">SANTA ANA                     </t>
  </si>
  <si>
    <t>71DD06A011250580</t>
  </si>
  <si>
    <t xml:space="preserve">VIV IMPEREAL S DE RL          </t>
  </si>
  <si>
    <t>24DD06A091100010</t>
  </si>
  <si>
    <t xml:space="preserve">GASPAR Y JORGE CANTU          </t>
  </si>
  <si>
    <t xml:space="preserve">SANTA RITA                    </t>
  </si>
  <si>
    <t>24DD06A091000540</t>
  </si>
  <si>
    <t xml:space="preserve">CANTU GARCIA JESUS            </t>
  </si>
  <si>
    <t xml:space="preserve">HDA SAN JOAQUIN               </t>
  </si>
  <si>
    <t>28DD06A071000520</t>
  </si>
  <si>
    <t xml:space="preserve">CARR HUERTA EL SABINO         </t>
  </si>
  <si>
    <t>30DD06A071000410</t>
  </si>
  <si>
    <t>24DD06A093100380</t>
  </si>
  <si>
    <t xml:space="preserve">LOPEZ GARCIA VICTORIANO       </t>
  </si>
  <si>
    <t xml:space="preserve">CAM A EJIDO EL TORO           </t>
  </si>
  <si>
    <t>30DD06A071000100</t>
  </si>
  <si>
    <t xml:space="preserve">HUERTA SANTA ELENA            </t>
  </si>
  <si>
    <t>38DD06A101100910</t>
  </si>
  <si>
    <t xml:space="preserve">CARDENAS GUZMAN GILBERTO      </t>
  </si>
  <si>
    <t xml:space="preserve">RAYONES                       </t>
  </si>
  <si>
    <t>04DD06A093004440</t>
  </si>
  <si>
    <t xml:space="preserve">CANTU GARZA JORGE             </t>
  </si>
  <si>
    <t>24DD06A093100510</t>
  </si>
  <si>
    <t>R A BALDERAS PENA S DE PRDE RL</t>
  </si>
  <si>
    <t xml:space="preserve">EL GRANGENAL                  </t>
  </si>
  <si>
    <t>24DD06A093100430</t>
  </si>
  <si>
    <t xml:space="preserve">VEGA GARCIA VALDEMAR          </t>
  </si>
  <si>
    <t>24DD06A093100050</t>
  </si>
  <si>
    <t xml:space="preserve">GUERRA ARJONA MANUEL          </t>
  </si>
  <si>
    <t xml:space="preserve">CARR CHINA GRAL TERAN KM 33   </t>
  </si>
  <si>
    <t>24DD06A093000450</t>
  </si>
  <si>
    <t xml:space="preserve">RODRIGUEZ VIDAURRI JOSE ANGEL </t>
  </si>
  <si>
    <t xml:space="preserve">HUERTA ARROYO NEGRO           </t>
  </si>
  <si>
    <t>24DD06A093100170</t>
  </si>
  <si>
    <t xml:space="preserve">MARTINEZ DE LA C JESUS        </t>
  </si>
  <si>
    <t xml:space="preserve">HUERTA LAS ANACUAS            </t>
  </si>
  <si>
    <t>02DD06A093201480</t>
  </si>
  <si>
    <t xml:space="preserve">SALAZAR RDZ INOCENCIO         </t>
  </si>
  <si>
    <t>24DD06A094009818</t>
  </si>
  <si>
    <t xml:space="preserve">ELIZONDO ROJAS REGINALDO      </t>
  </si>
  <si>
    <t xml:space="preserve">EJ SANTA ANA VIEJO            </t>
  </si>
  <si>
    <t>66DD06D301100380</t>
  </si>
  <si>
    <t xml:space="preserve">LEAL GARZA HUGO R             </t>
  </si>
  <si>
    <t xml:space="preserve">MATA DE CHILE                 </t>
  </si>
  <si>
    <t>66DD06D301100120</t>
  </si>
  <si>
    <t xml:space="preserve">RANCHO MA EUGENIA SPR DE RL   </t>
  </si>
  <si>
    <t xml:space="preserve">RANCHO MATA DE CHILE          </t>
  </si>
  <si>
    <t>66DD06D420090330</t>
  </si>
  <si>
    <t xml:space="preserve">EL SAUZ                       </t>
  </si>
  <si>
    <t>76DD11I067675310</t>
  </si>
  <si>
    <t xml:space="preserve">HDA SABARADO FTE A PILA       </t>
  </si>
  <si>
    <t>13DD06D655001140</t>
  </si>
  <si>
    <t xml:space="preserve">GUADIANA P HECTOR             </t>
  </si>
  <si>
    <t xml:space="preserve">RANCHO EL NOGALITO            </t>
  </si>
  <si>
    <t>61DD11I026190310</t>
  </si>
  <si>
    <t xml:space="preserve">GARCIA F MARIO                </t>
  </si>
  <si>
    <t xml:space="preserve">CARR SAN MATEO KM 4           </t>
  </si>
  <si>
    <t>66DD11E206815070</t>
  </si>
  <si>
    <t xml:space="preserve">MONTEMAYOR MARTINEZ JESUS     </t>
  </si>
  <si>
    <t xml:space="preserve">CAM A CARRIZALEJO KM 1.5      </t>
  </si>
  <si>
    <t>76DD10F057680810</t>
  </si>
  <si>
    <t>76DD10F057680720</t>
  </si>
  <si>
    <t>66DD11E206800420</t>
  </si>
  <si>
    <t xml:space="preserve">MARTINEZ REYNOLD              </t>
  </si>
  <si>
    <t xml:space="preserve">C A ZUAZUA KM 8               </t>
  </si>
  <si>
    <t>66DD11E206850050</t>
  </si>
  <si>
    <t xml:space="preserve">SANTOS GZZ DORA NELLY         </t>
  </si>
  <si>
    <t xml:space="preserve">GRANJA SAN JOSE SN            </t>
  </si>
  <si>
    <t>61DD10D140010300</t>
  </si>
  <si>
    <t xml:space="preserve">VILLARREAL E ALFREDO          </t>
  </si>
  <si>
    <t xml:space="preserve">BENITO JUAREZ SN              </t>
  </si>
  <si>
    <t>61DD11D066130740</t>
  </si>
  <si>
    <t xml:space="preserve">TREVINO G ADOLFO J            </t>
  </si>
  <si>
    <t>CAM EJ FCO VILLA KM 5 CP.00000</t>
  </si>
  <si>
    <t>71DD05A210901200</t>
  </si>
  <si>
    <t xml:space="preserve">RANCHO EL RECUERDO KM 6       </t>
  </si>
  <si>
    <t>76DD05A080500105</t>
  </si>
  <si>
    <t>ZAMBRANO SADA SALVADOR ALBERTO</t>
  </si>
  <si>
    <t xml:space="preserve">RANCHO SAN JOSE CP.65880      </t>
  </si>
  <si>
    <t>71DD05B220020302</t>
  </si>
  <si>
    <t xml:space="preserve">CHAPA CARDENAS ELPIDIO        </t>
  </si>
  <si>
    <t>71DD05B320040020</t>
  </si>
  <si>
    <t xml:space="preserve">CARR A PARAS KM 28  3101      </t>
  </si>
  <si>
    <t>76DD05C050030070</t>
  </si>
  <si>
    <t>RANCHO EL IMAN COLOMBIA KM 112</t>
  </si>
  <si>
    <t>76DD05C050030050</t>
  </si>
  <si>
    <t>76DD05C050030060</t>
  </si>
  <si>
    <t>76DD05B010403180</t>
  </si>
  <si>
    <t xml:space="preserve">VILLARREAL V RAFAEL           </t>
  </si>
  <si>
    <t>71DD05B050040090</t>
  </si>
  <si>
    <t>76DD05B010402100</t>
  </si>
  <si>
    <t xml:space="preserve">ESCAMILLA ESCAMILLA ROGELIO   </t>
  </si>
  <si>
    <t xml:space="preserve">GUADALUPE MORALES OTE         </t>
  </si>
  <si>
    <t>61DD05B010902395</t>
  </si>
  <si>
    <t xml:space="preserve">RCHO PALO BLANCO              </t>
  </si>
  <si>
    <t>76DD05B010403080</t>
  </si>
  <si>
    <t xml:space="preserve">SERNA GUERRA RAMIRO           </t>
  </si>
  <si>
    <t xml:space="preserve">RCHO NVA FLORIDA              </t>
  </si>
  <si>
    <t>71DD05C010120021</t>
  </si>
  <si>
    <t xml:space="preserve">FLORES GUAJARDO RODOLFO       </t>
  </si>
  <si>
    <t xml:space="preserve">EL PORVENIR E INDEP CP.65150  </t>
  </si>
  <si>
    <t>76DD05C050030072</t>
  </si>
  <si>
    <t xml:space="preserve">CARR MTY COLOMBIA KM 112.5    </t>
  </si>
  <si>
    <t>66DD05E010380471</t>
  </si>
  <si>
    <t xml:space="preserve">PORTILLO ALMAGUER JULIO CESAR </t>
  </si>
  <si>
    <t>RANCHO PUERTO ZAVALA KM 52  50</t>
  </si>
  <si>
    <t>61DD05E010350290</t>
  </si>
  <si>
    <t xml:space="preserve">HERNANDEZ LEAL HUGO HUMBERTO  </t>
  </si>
  <si>
    <t xml:space="preserve">LINEA CARRIZO RAMONES         </t>
  </si>
  <si>
    <t>61DD06A092002850</t>
  </si>
  <si>
    <t xml:space="preserve">SALAZAR R INOCENCIO           </t>
  </si>
  <si>
    <t xml:space="preserve">HUERTA SANTA EMELIA           </t>
  </si>
  <si>
    <t>61DD06A093000600</t>
  </si>
  <si>
    <t xml:space="preserve">HDA SAN JOSE                  </t>
  </si>
  <si>
    <t>61DD06A094005100</t>
  </si>
  <si>
    <t xml:space="preserve">RANCHO AGROP MARIA J SA DE CV </t>
  </si>
  <si>
    <t>20DD06A073002110</t>
  </si>
  <si>
    <t xml:space="preserve">HERNANDEZ C ANDRES            </t>
  </si>
  <si>
    <t xml:space="preserve">HDA LAS LABORCITAS            </t>
  </si>
  <si>
    <t>61DD06A094002500</t>
  </si>
  <si>
    <t xml:space="preserve">SALDIVAR SALAZAR ALFONSO      </t>
  </si>
  <si>
    <t xml:space="preserve">EJ LAS ANACUITAS              </t>
  </si>
  <si>
    <t>61DD06A091002100</t>
  </si>
  <si>
    <t xml:space="preserve">CAVAZOS CASTILLO ANDREA       </t>
  </si>
  <si>
    <t xml:space="preserve">EJ LA CORONA CP.00000         </t>
  </si>
  <si>
    <t>02DD06A093203325</t>
  </si>
  <si>
    <t xml:space="preserve">GUTIERREZ LOPEZ HILARIO       </t>
  </si>
  <si>
    <t>RANCHO EL MOGOLLON SN CP.00000</t>
  </si>
  <si>
    <t>61DD06A094001200</t>
  </si>
  <si>
    <t xml:space="preserve">OCANAS AYALA ERNESTO          </t>
  </si>
  <si>
    <t xml:space="preserve">EJIDO RAMIREZ SN CP.00000     </t>
  </si>
  <si>
    <t>61DD06A094002400</t>
  </si>
  <si>
    <t xml:space="preserve">SALDIVAR SALAZAR ALFONSO J    </t>
  </si>
  <si>
    <t>04DD06A093301980</t>
  </si>
  <si>
    <t>PROD A Y G DEL CONSUELO SPR RL</t>
  </si>
  <si>
    <t xml:space="preserve">RANCHO MANOTAS SN CP.00000    </t>
  </si>
  <si>
    <t>04DD06A093301990</t>
  </si>
  <si>
    <t>04DD06A093303230</t>
  </si>
  <si>
    <t xml:space="preserve">SALAZAR LAZO ARTEMIO          </t>
  </si>
  <si>
    <t>CAMINO A LAS DELICIAS SN CP.00</t>
  </si>
  <si>
    <t>28DD06A072000900</t>
  </si>
  <si>
    <t xml:space="preserve">PARAS ZALDIVAR VERONICA       </t>
  </si>
  <si>
    <t xml:space="preserve">HUERTA MEXIQUITO . CP.00000   </t>
  </si>
  <si>
    <t>02DD06A092003100</t>
  </si>
  <si>
    <t>71DD06A011000345</t>
  </si>
  <si>
    <t xml:space="preserve">CANAL DE RIEGO                </t>
  </si>
  <si>
    <t>71DD06A011000285</t>
  </si>
  <si>
    <t xml:space="preserve">LOPEZ GARCIA JAIME            </t>
  </si>
  <si>
    <t>28DD06A073000590</t>
  </si>
  <si>
    <t xml:space="preserve">VILLARREAL RAMIREZ J ANTONIO  </t>
  </si>
  <si>
    <t xml:space="preserve">RCHO SAN ANTONIO              </t>
  </si>
  <si>
    <t>61DD06A096002040</t>
  </si>
  <si>
    <t xml:space="preserve">ALANIS ALANIS GERARDO NICOLAS </t>
  </si>
  <si>
    <t xml:space="preserve">LAS MAJADAS                   </t>
  </si>
  <si>
    <t>24DD06A094009826</t>
  </si>
  <si>
    <t xml:space="preserve">GONZALEZ COLLINS RAUL E       </t>
  </si>
  <si>
    <t xml:space="preserve">SANTA ANA VIEJO S/N CP.00000  </t>
  </si>
  <si>
    <t>04DD06A093103660</t>
  </si>
  <si>
    <t xml:space="preserve">VILLARREAL B GUILLERMO ELIAS  </t>
  </si>
  <si>
    <t xml:space="preserve">RANCHO SAN LUIS SC CP 00008   </t>
  </si>
  <si>
    <t>28DD06A071001561</t>
  </si>
  <si>
    <t xml:space="preserve">SALAZAR RANGEL MAURO A        </t>
  </si>
  <si>
    <t xml:space="preserve">HUERTA EL HUARACHE SN         </t>
  </si>
  <si>
    <t>61DD06A091002800</t>
  </si>
  <si>
    <t xml:space="preserve">ALANIS SALAZAR GERARDO        </t>
  </si>
  <si>
    <t xml:space="preserve">RANCHO 4 ASES SN              </t>
  </si>
  <si>
    <t>71DD06A011000027</t>
  </si>
  <si>
    <t xml:space="preserve">QUINTANILLA CEPEDA NAPOLEON   </t>
  </si>
  <si>
    <t xml:space="preserve">RANCHO ALTAMIRA SN            </t>
  </si>
  <si>
    <t>61DD06A094003100</t>
  </si>
  <si>
    <t xml:space="preserve">PARAS ZALDIVAR MARIO          </t>
  </si>
  <si>
    <t xml:space="preserve">CAM AL BAGRE SN CP.67405      </t>
  </si>
  <si>
    <t>61DD06A094002200</t>
  </si>
  <si>
    <t xml:space="preserve">CAVAZOS LEAL ESTEBAN ARMANDO  </t>
  </si>
  <si>
    <t xml:space="preserve">CAMINO A LAS ANACUITAS S/N    </t>
  </si>
  <si>
    <t>61DD06A092004600</t>
  </si>
  <si>
    <t xml:space="preserve">QUINTANILLA SILVA SELESTINO   </t>
  </si>
  <si>
    <t xml:space="preserve">CARR A CHINA KM 26 .          </t>
  </si>
  <si>
    <t>61DD06A091004700</t>
  </si>
  <si>
    <t xml:space="preserve">HACIENDA LA UNION .           </t>
  </si>
  <si>
    <t>61DD06A091003505</t>
  </si>
  <si>
    <t>GUERRA CAVAZOS BALTAZAR NAPOLE</t>
  </si>
  <si>
    <t xml:space="preserve">RANCHO LOS BRASILES .         </t>
  </si>
  <si>
    <t>71DD06A011200293</t>
  </si>
  <si>
    <t xml:space="preserve">PARAS WELSH RICARDO           </t>
  </si>
  <si>
    <t xml:space="preserve">HUERTA SAN BOSCO SN           </t>
  </si>
  <si>
    <t>61DD06A095500150</t>
  </si>
  <si>
    <t>RODRIGUEZ SALAZAR IVAN DE JESU</t>
  </si>
  <si>
    <t xml:space="preserve">CAMINO A RCHO SANTA MARIA .   </t>
  </si>
  <si>
    <t>29DD06A073006230</t>
  </si>
  <si>
    <t xml:space="preserve">CAVAZOS CAVAZOS ELOY          </t>
  </si>
  <si>
    <t xml:space="preserve">CARR NACIONAL KM 207.2 .      </t>
  </si>
  <si>
    <t>61DD06A092002800</t>
  </si>
  <si>
    <t xml:space="preserve">SALAZAR INOCENSIO             </t>
  </si>
  <si>
    <t>61DD06A095500400</t>
  </si>
  <si>
    <t xml:space="preserve">ELIAS CALLES S PLUTARCO       </t>
  </si>
  <si>
    <t xml:space="preserve">HUERTA EL ESTANCO             </t>
  </si>
  <si>
    <t>66DD06A012509842</t>
  </si>
  <si>
    <t xml:space="preserve">MARTINEZ M GERONIMO           </t>
  </si>
  <si>
    <t xml:space="preserve">RANCHO LAS PLACETAS           </t>
  </si>
  <si>
    <t>66DD06A011010400</t>
  </si>
  <si>
    <t>66DD06A012020330</t>
  </si>
  <si>
    <t>04DD06A093000790</t>
  </si>
  <si>
    <t xml:space="preserve">ADRIAN QUINTANILLA G          </t>
  </si>
  <si>
    <t xml:space="preserve">SAN PEDRO                     </t>
  </si>
  <si>
    <t>24DD06A091100090</t>
  </si>
  <si>
    <t xml:space="preserve">QUINTANILLA GARZA ENRIQUE     </t>
  </si>
  <si>
    <t xml:space="preserve">HUERTA EL RINCON              </t>
  </si>
  <si>
    <t>28DD06A071000830</t>
  </si>
  <si>
    <t xml:space="preserve">DE LA GARZA G OSCAR           </t>
  </si>
  <si>
    <t xml:space="preserve">CARR MONTEMORELOS GRAL T      </t>
  </si>
  <si>
    <t>71DD06A011000050</t>
  </si>
  <si>
    <t xml:space="preserve">QUINTANILLA C. RAFAEL ING     </t>
  </si>
  <si>
    <t xml:space="preserve">RANCHO ALTAMIRA               </t>
  </si>
  <si>
    <t>61DD06A093000900</t>
  </si>
  <si>
    <t xml:space="preserve">CARR. GRAL. TERAN 400 MTS     </t>
  </si>
  <si>
    <t>24DD06A093100080</t>
  </si>
  <si>
    <t xml:space="preserve">RODRIGUEZ ARJONA DANIEL       </t>
  </si>
  <si>
    <t xml:space="preserve">CARR A CHINA KM 13            </t>
  </si>
  <si>
    <t>71DD06A011000035</t>
  </si>
  <si>
    <t xml:space="preserve">CEPEDA DE QUINTANILLA ELOISA  </t>
  </si>
  <si>
    <t xml:space="preserve">QUINTANILLA GARZA ADRIAN      </t>
  </si>
  <si>
    <t xml:space="preserve">RANCHO LOS ALAMOS             </t>
  </si>
  <si>
    <t>24DD06A091100020</t>
  </si>
  <si>
    <t xml:space="preserve">GARZA GARCIA RUBI             </t>
  </si>
  <si>
    <t xml:space="preserve">HDA LOS NARANJOS              </t>
  </si>
  <si>
    <t>61DD06A095500260</t>
  </si>
  <si>
    <t xml:space="preserve">SALAZAR SILVA ARNULFO         </t>
  </si>
  <si>
    <t xml:space="preserve">AMADA GARCIA IBARRA           </t>
  </si>
  <si>
    <t xml:space="preserve">CAMINO PASO DE LAJAS          </t>
  </si>
  <si>
    <t xml:space="preserve">LOZANO GARZA ROBERTO          </t>
  </si>
  <si>
    <t>HTA LA CONTRA CARR LA ESCONDID</t>
  </si>
  <si>
    <t xml:space="preserve">CARRILLO GARZA NICOLAS        </t>
  </si>
  <si>
    <t>CAM PASO DE LAJAS 700 MTS CARR</t>
  </si>
  <si>
    <t xml:space="preserve">MARTINEZ A LUIS               </t>
  </si>
  <si>
    <t xml:space="preserve">HTA PUERTA AZUL 80126         </t>
  </si>
  <si>
    <t xml:space="preserve">CASAS ZARAGOZA ADRIAN         </t>
  </si>
  <si>
    <t xml:space="preserve">RANCHO LA CAPILLA             </t>
  </si>
  <si>
    <t xml:space="preserve">GONZALEZ CARILLO HOMERO       </t>
  </si>
  <si>
    <t>DE LA GARZA HINOJOSA ERNESTO G</t>
  </si>
  <si>
    <t>CARR LIN LA ESCONDIDA KM 4.5 .</t>
  </si>
  <si>
    <t xml:space="preserve">TREVINO NUNEZ FEDERICO        </t>
  </si>
  <si>
    <t xml:space="preserve">GARCIA MARTINEZ GONZALO       </t>
  </si>
  <si>
    <t xml:space="preserve">CARR A SAN ISIDRO RANCHO      </t>
  </si>
  <si>
    <t xml:space="preserve">GUERRA HINOJOSA MARTHA A      </t>
  </si>
  <si>
    <t>RANCHO EL ATASCOSO SN CP.00000</t>
  </si>
  <si>
    <t xml:space="preserve">VILLEGAS GARCIA CESAR JOSE    </t>
  </si>
  <si>
    <t xml:space="preserve">HUERTA SANTA CATARINA         </t>
  </si>
  <si>
    <t xml:space="preserve">GARCIA HERNANDEZ SERGIO       </t>
  </si>
  <si>
    <t>LOS HOYOS EJ LINARES S/N CP.00</t>
  </si>
  <si>
    <t>EJ PURISIMA DE CONCHOS . CP.00</t>
  </si>
  <si>
    <t xml:space="preserve">AYALA LEDEZMA NORA NELLY      </t>
  </si>
  <si>
    <t>HUERTA MARIA LUISA S/N CP.0000</t>
  </si>
  <si>
    <t xml:space="preserve">BERNAL SANCHEZ ARNULFO        </t>
  </si>
  <si>
    <t xml:space="preserve">EJ PONTEZUELAS SN CP.00000    </t>
  </si>
  <si>
    <t xml:space="preserve">ADAME CAVAZOS JAIME HORACIO   </t>
  </si>
  <si>
    <t xml:space="preserve">PEDRAZA CANO MARIA JOSEFINA D </t>
  </si>
  <si>
    <t xml:space="preserve">HUERTA LA UNION KM4.5         </t>
  </si>
  <si>
    <t>CITRICOS DON JESUS,S.P.R. DE R</t>
  </si>
  <si>
    <t xml:space="preserve">CARRET A LA ESCONDIDA         </t>
  </si>
  <si>
    <t xml:space="preserve">ELIZONDO B CECILIA            </t>
  </si>
  <si>
    <t xml:space="preserve">HTA LAS CATALINAS             </t>
  </si>
  <si>
    <t xml:space="preserve">DE LA GARZA TAMEZ JAVIER E    </t>
  </si>
  <si>
    <t xml:space="preserve">HUERTA EL SABINITO            </t>
  </si>
  <si>
    <t xml:space="preserve">CAM A BENITEZ ATRAS UANL      </t>
  </si>
  <si>
    <t xml:space="preserve">MARTINEZ M RODOLFO            </t>
  </si>
  <si>
    <t xml:space="preserve">HTA SAN BERNARDO 2 07 93      </t>
  </si>
  <si>
    <t xml:space="preserve">CASAS C FERNANDO              </t>
  </si>
  <si>
    <t xml:space="preserve">HTA SAN JORGE                 </t>
  </si>
  <si>
    <t xml:space="preserve">HUERTA M Y G CAM A BENITEZ    </t>
  </si>
  <si>
    <t xml:space="preserve">HANDAL LEAL JORGE             </t>
  </si>
  <si>
    <t xml:space="preserve">RANCHO LAS COLONIAS           </t>
  </si>
  <si>
    <t xml:space="preserve">OROZCO MONTES MARIA GUADALUPE </t>
  </si>
  <si>
    <t xml:space="preserve">ENTRE HDA GPE Y EJ EL DIEZ    </t>
  </si>
  <si>
    <t xml:space="preserve">RANCHO EL COLMILLO            </t>
  </si>
  <si>
    <t xml:space="preserve">CAMINO A MAGUIRAS             </t>
  </si>
  <si>
    <t xml:space="preserve">LUSTHOFF HERNANDEZ RODOLFO    </t>
  </si>
  <si>
    <t>HTA STA TERESA CARRET ESC KM 5</t>
  </si>
  <si>
    <t xml:space="preserve">MARTINEZ AGUIRRE LUIS         </t>
  </si>
  <si>
    <t xml:space="preserve">HTA LA MESA                   </t>
  </si>
  <si>
    <t>34DD06D702001400</t>
  </si>
  <si>
    <t xml:space="preserve">OYERVIDES ESCAMILLA DANIEL    </t>
  </si>
  <si>
    <t xml:space="preserve">PARCELA NO 12 EJIDO LA PRESA  </t>
  </si>
  <si>
    <t>33DD06D042303000</t>
  </si>
  <si>
    <t xml:space="preserve">LEAL CAVAZOS RAUL ANTONIO     </t>
  </si>
  <si>
    <t>RANCHO EL PAPALOTE SN SN CP.00</t>
  </si>
  <si>
    <t>66DD06D420090320</t>
  </si>
  <si>
    <t xml:space="preserve">FLORES RODRIGUEZ FELIPE       </t>
  </si>
  <si>
    <t xml:space="preserve">CHARCO LA ANACUA . CP.00000   </t>
  </si>
  <si>
    <t>71DD06D262000600</t>
  </si>
  <si>
    <t xml:space="preserve">AGUIRRE GUZMAN JOSE MA        </t>
  </si>
  <si>
    <t xml:space="preserve">RANCHO LOS PASTORES           </t>
  </si>
  <si>
    <t>33DD06D042303030</t>
  </si>
  <si>
    <t xml:space="preserve">ARREDONDO GUZMAN HERIBERTO    </t>
  </si>
  <si>
    <t xml:space="preserve">CARRETERA A SAN ANTONIO KM 9  </t>
  </si>
  <si>
    <t>66DD06D301100330</t>
  </si>
  <si>
    <t>66DD11I066620680</t>
  </si>
  <si>
    <t xml:space="preserve">TAMEZ A GUDELIO A             </t>
  </si>
  <si>
    <t xml:space="preserve">CAMINO A SANTA FE KM. 6       </t>
  </si>
  <si>
    <t>66DD11I066610540</t>
  </si>
  <si>
    <t>BRULL VILLARREAL MANUEL FRANCI</t>
  </si>
  <si>
    <t>76DD11I067665350</t>
  </si>
  <si>
    <t xml:space="preserve">PEREZ GARZA MARIA ANGELICA    </t>
  </si>
  <si>
    <t xml:space="preserve">HDA VILLA VIEJA.              </t>
  </si>
  <si>
    <t>66DD11I066620350</t>
  </si>
  <si>
    <t xml:space="preserve">JIMENEZ I MOISES              </t>
  </si>
  <si>
    <t xml:space="preserve">GENERAL TREVINO               </t>
  </si>
  <si>
    <t>12DD11I061201870</t>
  </si>
  <si>
    <t xml:space="preserve">GARZA G JUAN M                </t>
  </si>
  <si>
    <t>HACIENDA LA ESCONDIDA S/N CP.0</t>
  </si>
  <si>
    <t>22DD11I062235030</t>
  </si>
  <si>
    <t xml:space="preserve">FLORES R SERVANDO             </t>
  </si>
  <si>
    <t xml:space="preserve">  EJIDO SANTA EFIGENIA        </t>
  </si>
  <si>
    <t>76DD11I067630490</t>
  </si>
  <si>
    <t xml:space="preserve"> LOS CERRITOS S/N             </t>
  </si>
  <si>
    <t>76DD11I067610500</t>
  </si>
  <si>
    <t xml:space="preserve">GARCIA L ALFONSO LIGORIO      </t>
  </si>
  <si>
    <t xml:space="preserve">RANCHO LA RIVERA S/N CP.00000 </t>
  </si>
  <si>
    <t>66DD11I066620450</t>
  </si>
  <si>
    <t xml:space="preserve">CAVAZOS C EFRAIN A            </t>
  </si>
  <si>
    <t>76DD11I067620470</t>
  </si>
  <si>
    <t xml:space="preserve">CONCEPCION M TAMEZ CAVAZOS    </t>
  </si>
  <si>
    <t xml:space="preserve">RANCHO EL 14                  </t>
  </si>
  <si>
    <t>66DD11I066620470</t>
  </si>
  <si>
    <t xml:space="preserve">CHAVEZ RUIZ JOSE LUIS         </t>
  </si>
  <si>
    <t>HDA GENERAL TREVINO S/N CP.000</t>
  </si>
  <si>
    <t>66DD11I066610570</t>
  </si>
  <si>
    <t xml:space="preserve">GONZALEZ ROSALES ADOLFO       </t>
  </si>
  <si>
    <t>EJ SOLEDAD HERRERAS S/N CP.000</t>
  </si>
  <si>
    <t>61DD11I020030110</t>
  </si>
  <si>
    <t xml:space="preserve">GARZA GARZA ANGELICA          </t>
  </si>
  <si>
    <t>ANTIGUO CAMINO A LA LOBITA S/N</t>
  </si>
  <si>
    <t>76DD11I067675390</t>
  </si>
  <si>
    <t xml:space="preserve">RANCHO DOS RIOS S/N           </t>
  </si>
  <si>
    <t>22DD11I062235080</t>
  </si>
  <si>
    <t xml:space="preserve">LEAL GOMEZ JOSE JUAN          </t>
  </si>
  <si>
    <t xml:space="preserve">SANTA EFIGENIA S/N            </t>
  </si>
  <si>
    <t>76DD11I067675170</t>
  </si>
  <si>
    <t xml:space="preserve">ANZA COSTABILE ARTURO         </t>
  </si>
  <si>
    <t xml:space="preserve">EJ EL BARRANQUITO S/N         </t>
  </si>
  <si>
    <t>76DD11I067630060</t>
  </si>
  <si>
    <t xml:space="preserve">GARZA TREVINO PEDRO ING       </t>
  </si>
  <si>
    <t xml:space="preserve">EJ EL REFUGIO S/N             </t>
  </si>
  <si>
    <t>76DD11I067665310</t>
  </si>
  <si>
    <t xml:space="preserve">DE LA GARZA GOMEZ JOSE RAUL   </t>
  </si>
  <si>
    <t>09DD11I060933200</t>
  </si>
  <si>
    <t xml:space="preserve">CANTU GARZA ELIZABETH         </t>
  </si>
  <si>
    <t xml:space="preserve">CAMINO AL SAUZ S/N            </t>
  </si>
  <si>
    <t>36DD11I063643380</t>
  </si>
  <si>
    <t xml:space="preserve">GARZA SILVA FAUSTINO          </t>
  </si>
  <si>
    <t xml:space="preserve">PALMITOS S/N                  </t>
  </si>
  <si>
    <t>22DD11I062252461</t>
  </si>
  <si>
    <t xml:space="preserve">CAM CHIH.-SAN MIGUELITO 221   </t>
  </si>
  <si>
    <t>61DD11I066120072</t>
  </si>
  <si>
    <t xml:space="preserve">CARR CDYTA SAN MATEO KM 10 A  </t>
  </si>
  <si>
    <t>76DD11I067675250</t>
  </si>
  <si>
    <t xml:space="preserve">RANCHO EL ESTRIBO             </t>
  </si>
  <si>
    <t>61DD11I020030200</t>
  </si>
  <si>
    <t xml:space="preserve">GARZA G IRENE                 </t>
  </si>
  <si>
    <t xml:space="preserve">LA CIENEGA                    </t>
  </si>
  <si>
    <t>39DD11I063915020</t>
  </si>
  <si>
    <t xml:space="preserve">ARREDONDO RODRIGUEZ HERIBERTO </t>
  </si>
  <si>
    <t xml:space="preserve">CARR A ALLENDE KM 20          </t>
  </si>
  <si>
    <t>61DD11I026190009</t>
  </si>
  <si>
    <t xml:space="preserve">MONTEMAYOR ALANIS OSCAR E     </t>
  </si>
  <si>
    <t>76DD11I067630240</t>
  </si>
  <si>
    <t xml:space="preserve">LEAL TREVINO GERARDO          </t>
  </si>
  <si>
    <t xml:space="preserve">HDA EL REFUGIO                </t>
  </si>
  <si>
    <t>09DD11I060932780</t>
  </si>
  <si>
    <t xml:space="preserve">HERBEY JAIME GARZA GUERRA     </t>
  </si>
  <si>
    <t xml:space="preserve">CAM A SAN MATEO KM 10         </t>
  </si>
  <si>
    <t>76DD06J743000450</t>
  </si>
  <si>
    <t xml:space="preserve">DES INMOB EL ESCORIAL SA CV   </t>
  </si>
  <si>
    <t>61DD19G016111336</t>
  </si>
  <si>
    <t xml:space="preserve">EL ESCAPE SR DE RL            </t>
  </si>
  <si>
    <t xml:space="preserve">EL ESCAPE DOM CONOCIDO        </t>
  </si>
  <si>
    <t>66DD19G016610003</t>
  </si>
  <si>
    <t xml:space="preserve">EJ SANTA MARIA DE RAMOS       </t>
  </si>
  <si>
    <t xml:space="preserve">EJ SANTA MARIA DE RAMOS 86Z-1 </t>
  </si>
  <si>
    <t>61DD19G016111085</t>
  </si>
  <si>
    <t xml:space="preserve">PEPI DE LA PENA RAUL          </t>
  </si>
  <si>
    <t xml:space="preserve">EP16 S JUAQUIN POZO 2 /       </t>
  </si>
  <si>
    <t>76DD10F057680420</t>
  </si>
  <si>
    <t xml:space="preserve">VARGAS DEL TORO FRANCISCO     </t>
  </si>
  <si>
    <t xml:space="preserve">CAM A UNA DE GATO 1Y2         </t>
  </si>
  <si>
    <t>06DD11I060663803</t>
  </si>
  <si>
    <t xml:space="preserve">YAMALLEL FLORES LUIS S        </t>
  </si>
  <si>
    <t>AUT MTY REYNOSA KM 32.5 CP.000</t>
  </si>
  <si>
    <t>76DD11I067610350</t>
  </si>
  <si>
    <t xml:space="preserve">BARRAGAN V EDUARDO J          </t>
  </si>
  <si>
    <t xml:space="preserve">CARR CADEREYTA-ALLENDE KM5    </t>
  </si>
  <si>
    <t>76DD11I067630410</t>
  </si>
  <si>
    <t xml:space="preserve">LOZANO T SIGIFREDO            </t>
  </si>
  <si>
    <t xml:space="preserve">RANCHO NUEVO                  </t>
  </si>
  <si>
    <t xml:space="preserve">HTA SAN ANTONIO               </t>
  </si>
  <si>
    <t>24DD06A093100590</t>
  </si>
  <si>
    <t xml:space="preserve">ALONSO YOVANY CANTU           </t>
  </si>
  <si>
    <t xml:space="preserve">HUERTA EL CONEJO              </t>
  </si>
  <si>
    <t>61DD05E580350010</t>
  </si>
  <si>
    <t>06DD11I060652902</t>
  </si>
  <si>
    <t xml:space="preserve">QUINTANILLA A ROBERTO         </t>
  </si>
  <si>
    <t xml:space="preserve">HDA DOLORES                   </t>
  </si>
  <si>
    <t>76DD11I067675140</t>
  </si>
  <si>
    <t xml:space="preserve">ARREDONDO AGUILAR IRMA I      </t>
  </si>
  <si>
    <t xml:space="preserve">EL MATORRAL EJ EL BARRANQUITO </t>
  </si>
  <si>
    <t>61DD19G016111140</t>
  </si>
  <si>
    <t xml:space="preserve">ES30 POZO 2 SAN JOAQUIN       </t>
  </si>
  <si>
    <t>71DD11H067120430</t>
  </si>
  <si>
    <t xml:space="preserve">RANCHO LOS GARZA              </t>
  </si>
  <si>
    <t>71DD05D080251010</t>
  </si>
  <si>
    <t xml:space="preserve">GARZA SAENZ ROBERTO           </t>
  </si>
  <si>
    <t xml:space="preserve">RANCHO EL ARAUJO              </t>
  </si>
  <si>
    <t>66DD06D301100300</t>
  </si>
  <si>
    <t xml:space="preserve">CUEVA BARRERA ROLANDO         </t>
  </si>
  <si>
    <t xml:space="preserve">CAMINO A MATA DE CHILE.       </t>
  </si>
  <si>
    <t>28DD06A071000910</t>
  </si>
  <si>
    <t xml:space="preserve">GARCIA JIMENEZ JOSE           </t>
  </si>
  <si>
    <t xml:space="preserve">CARR MM-GRAL TERAN KM 10      </t>
  </si>
  <si>
    <t>10DD06A072000940</t>
  </si>
  <si>
    <t>COMUNIDAD LOS CUATES S/N CP.00</t>
  </si>
  <si>
    <t>66DD05E310440061</t>
  </si>
  <si>
    <t xml:space="preserve">LOZANO GONZALEZ RODOLFO       </t>
  </si>
  <si>
    <t xml:space="preserve">FTE A ESCUELA HDA EL PORVENIR </t>
  </si>
  <si>
    <t xml:space="preserve">PORVENIR RAMONES              </t>
  </si>
  <si>
    <t>61DD06A093005300</t>
  </si>
  <si>
    <t xml:space="preserve">ALANIS ALANIS GUSTAVO..       </t>
  </si>
  <si>
    <t xml:space="preserve">RANCHO EL QUEMADO..           </t>
  </si>
  <si>
    <t>24DD06A091100030</t>
  </si>
  <si>
    <t xml:space="preserve">VALLE GOMEZ RAYMUNDO          </t>
  </si>
  <si>
    <t xml:space="preserve">CAM A SABINO GORDO KM 8       </t>
  </si>
  <si>
    <t>76DD11I067630360</t>
  </si>
  <si>
    <t xml:space="preserve">HUSEMANN GEFFKEN ALEXANDER    </t>
  </si>
  <si>
    <t xml:space="preserve">LAS ABRAS DE ABAJO            </t>
  </si>
  <si>
    <t>28DD06A073001340</t>
  </si>
  <si>
    <t xml:space="preserve">MARTINEZ G ROBERTA            </t>
  </si>
  <si>
    <t xml:space="preserve">CARR NACIONAL KM 209          </t>
  </si>
  <si>
    <t>24DD06A094009858</t>
  </si>
  <si>
    <t xml:space="preserve">GARCIA Q MELCHOR              </t>
  </si>
  <si>
    <t xml:space="preserve">RCHO CALIFORNIA KM 8.8        </t>
  </si>
  <si>
    <t>24DD06A094009856</t>
  </si>
  <si>
    <t xml:space="preserve">GARCIA QUINTANILLA MELCHOR    </t>
  </si>
  <si>
    <t>CARR A EST VAQUEROS KM11  . .1</t>
  </si>
  <si>
    <t>24DD06A091100280</t>
  </si>
  <si>
    <t>CAMINO A SAN JULIAN . CP.00000</t>
  </si>
  <si>
    <t>04DD06A093200801</t>
  </si>
  <si>
    <t xml:space="preserve">HACIENDA RAMIREZ . CP.00000   </t>
  </si>
  <si>
    <t>35DD06A091050340</t>
  </si>
  <si>
    <t xml:space="preserve">GONZALEZ R GRACIELA           </t>
  </si>
  <si>
    <t xml:space="preserve">RANCHO EL NARANJO.            </t>
  </si>
  <si>
    <t>04DD06A093302300</t>
  </si>
  <si>
    <t xml:space="preserve">LEAL SALAZAR JOSE GUADALUPE   </t>
  </si>
  <si>
    <t xml:space="preserve">RANCHO UNIDOS SN CP.00000     </t>
  </si>
  <si>
    <t>02DD06A093203300</t>
  </si>
  <si>
    <t xml:space="preserve">HDA LAS ANACUAS               </t>
  </si>
  <si>
    <t>27DD06A073005440</t>
  </si>
  <si>
    <t xml:space="preserve">ROJAS GALVAN ISRAEL           </t>
  </si>
  <si>
    <t xml:space="preserve">AZAHARES SN                   </t>
  </si>
  <si>
    <t>28DD06A073000540</t>
  </si>
  <si>
    <t xml:space="preserve">ZUNIGA JUAREZ ANTONIO         </t>
  </si>
  <si>
    <t xml:space="preserve">RANCHO ESCONDIDO              </t>
  </si>
  <si>
    <t xml:space="preserve">SEPULVEDA M AGRIPINA          </t>
  </si>
  <si>
    <t xml:space="preserve">CARR NACIONAL KM 168          </t>
  </si>
  <si>
    <t>66DD06D420090430</t>
  </si>
  <si>
    <t xml:space="preserve">CAVAZOS GUERRA LUIS GERARDO   </t>
  </si>
  <si>
    <t xml:space="preserve">SENDERO CABEZAL CP.00000      </t>
  </si>
  <si>
    <t>22DD06D462300080</t>
  </si>
  <si>
    <t xml:space="preserve">LA NORIA                      </t>
  </si>
  <si>
    <t>66DD10F056670300</t>
  </si>
  <si>
    <t xml:space="preserve">VILLARREAL G MIGUEL A         </t>
  </si>
  <si>
    <t xml:space="preserve">CARR MTY COLOMBIA KM 38.5     </t>
  </si>
  <si>
    <t>28DD06A071000920</t>
  </si>
  <si>
    <t>61DD11E090610380</t>
  </si>
  <si>
    <t xml:space="preserve">ANT CAM A LA ESPERANZA        </t>
  </si>
  <si>
    <t>76DD05A290800025</t>
  </si>
  <si>
    <t xml:space="preserve">AYALA U LIBRADO               </t>
  </si>
  <si>
    <t>76DD05B010402320</t>
  </si>
  <si>
    <t xml:space="preserve">SALINAS HERNANDEZ HEBERTO     </t>
  </si>
  <si>
    <t>71DD05B330020080</t>
  </si>
  <si>
    <t xml:space="preserve">RANCHO EL PERICO              </t>
  </si>
  <si>
    <t>76DD05B750142375</t>
  </si>
  <si>
    <t xml:space="preserve">FLORES G VICTOR M             </t>
  </si>
  <si>
    <t xml:space="preserve">CAMINO A LA CIENEGA           </t>
  </si>
  <si>
    <t>76DD05B010402090</t>
  </si>
  <si>
    <t xml:space="preserve">TREVINO RODRIGUEZ ELOY        </t>
  </si>
  <si>
    <t xml:space="preserve">RANCHO LAS MORAS EJ SAB       </t>
  </si>
  <si>
    <t>76DD05B020063040</t>
  </si>
  <si>
    <t xml:space="preserve">GARCIA GARZA ROGELIO          </t>
  </si>
  <si>
    <t>71DD05B330020290</t>
  </si>
  <si>
    <t xml:space="preserve">ACEVEDO A JESUS               </t>
  </si>
  <si>
    <t>76DD05C060010280</t>
  </si>
  <si>
    <t xml:space="preserve">GONZALEZ S CONSUELO           </t>
  </si>
  <si>
    <t xml:space="preserve">RANCHO LA JARILLOSA           </t>
  </si>
  <si>
    <t>24DD06A093100660</t>
  </si>
  <si>
    <t xml:space="preserve">PENA TAMEZ ENRIQUE            </t>
  </si>
  <si>
    <t>02DD06A093203340</t>
  </si>
  <si>
    <t xml:space="preserve">GUTIERREZ LOPEZ HUMBERTO      </t>
  </si>
  <si>
    <t xml:space="preserve">HDA SAN PABLO                 </t>
  </si>
  <si>
    <t>61DD06A095500280</t>
  </si>
  <si>
    <t>30DD06D571203980</t>
  </si>
  <si>
    <t xml:space="preserve">GUZMAN SALAZAR JESUS          </t>
  </si>
  <si>
    <t xml:space="preserve">HUERTA LA PILA                </t>
  </si>
  <si>
    <t>08DD06D202002290</t>
  </si>
  <si>
    <t xml:space="preserve">DOWN QUIROZ FRED ING          </t>
  </si>
  <si>
    <t xml:space="preserve">RANCHO STA ANA                </t>
  </si>
  <si>
    <t xml:space="preserve">EL PORVENIR                   </t>
  </si>
  <si>
    <t>76DD11I067630020</t>
  </si>
  <si>
    <t xml:space="preserve">MALDONADO ALVARADO DANIEL     </t>
  </si>
  <si>
    <t xml:space="preserve">PRED EL NOPALITO              </t>
  </si>
  <si>
    <t>66DD11I066610510</t>
  </si>
  <si>
    <t xml:space="preserve">GALVAN R ALBERTO              </t>
  </si>
  <si>
    <t xml:space="preserve">RCHO EL MEZQUITAL             </t>
  </si>
  <si>
    <t xml:space="preserve">ELIZONDO G OCTAVIO            </t>
  </si>
  <si>
    <t>HTA EL REFUGIO ENT LA JAPONESA</t>
  </si>
  <si>
    <t>76DD06D651000390</t>
  </si>
  <si>
    <t xml:space="preserve">LOS PAISANOS DE CADEREYTA SPR </t>
  </si>
  <si>
    <t>CAMINO AL SAUCILLO KM 3 CP.000</t>
  </si>
  <si>
    <t>76DD11I067665620</t>
  </si>
  <si>
    <t xml:space="preserve">AMBRIZ G JUAN B               </t>
  </si>
  <si>
    <t>61DD11E196322450</t>
  </si>
  <si>
    <t xml:space="preserve">RANCHO EL COYOTE              </t>
  </si>
  <si>
    <t xml:space="preserve">CARR A HIGUERAS A MARIN       </t>
  </si>
  <si>
    <t xml:space="preserve">HIGUERAS N.L.                 </t>
  </si>
  <si>
    <t>66DD11E206815075</t>
  </si>
  <si>
    <t xml:space="preserve">MONTEMAYOR JESUS A (3)        </t>
  </si>
  <si>
    <t xml:space="preserve">CCARRIZALEJO KM 1             </t>
  </si>
  <si>
    <t>37DD11I063725000</t>
  </si>
  <si>
    <t xml:space="preserve">OCHOA L PATRICIA              </t>
  </si>
  <si>
    <t xml:space="preserve">CARR ALLENDE KM 10            </t>
  </si>
  <si>
    <t>61DD19G016111015</t>
  </si>
  <si>
    <t>EJ 85 EJIDO EL MILAGRO S/N CP.</t>
  </si>
  <si>
    <t>71DD11E117300520</t>
  </si>
  <si>
    <t xml:space="preserve">SILVA C MARIANO-2             </t>
  </si>
  <si>
    <t>C PESQ. DULCES NOMBRES KM 14.5</t>
  </si>
  <si>
    <t xml:space="preserve">CHALITA G YOLANDA 81291018    </t>
  </si>
  <si>
    <t xml:space="preserve">HTA SAN JORGE C ESCOND KM.5   </t>
  </si>
  <si>
    <t>61DD11E096290129</t>
  </si>
  <si>
    <t xml:space="preserve">GUAJARDO GZA ANDRES           </t>
  </si>
  <si>
    <t>61DD06A095500080</t>
  </si>
  <si>
    <t xml:space="preserve">LOPEZ TAMEZ ALVARO            </t>
  </si>
  <si>
    <t xml:space="preserve">CARR A RANCHO CALIF KM 8      </t>
  </si>
  <si>
    <t>71DD11E117320965</t>
  </si>
  <si>
    <t xml:space="preserve">RANCHO LA BODEGA              </t>
  </si>
  <si>
    <t xml:space="preserve">C PESQ A LA FLORENA KM 15.5   </t>
  </si>
  <si>
    <t>61DD10D140010580</t>
  </si>
  <si>
    <t xml:space="preserve">GARCIA R J MANUEL             </t>
  </si>
  <si>
    <t xml:space="preserve">5 DE MAYO 802                 </t>
  </si>
  <si>
    <t>61DD05E080320040</t>
  </si>
  <si>
    <t xml:space="preserve">GOMEZ GONZALEZ ISIDRO         </t>
  </si>
  <si>
    <t>CARR REP DE OTE-SAN BENITO S/N</t>
  </si>
  <si>
    <t xml:space="preserve">SAN BENITO                    </t>
  </si>
  <si>
    <t>66DD06A012020100</t>
  </si>
  <si>
    <t xml:space="preserve">DEP CAMPESTRE MONTE SUR A C   </t>
  </si>
  <si>
    <t xml:space="preserve">CARR NAL MMORELOS-LINARES     </t>
  </si>
  <si>
    <t>22DD06D462300990</t>
  </si>
  <si>
    <t xml:space="preserve">AGUIRRE L MALAQUIAS           </t>
  </si>
  <si>
    <t xml:space="preserve">HUERTA ENEDELIA               </t>
  </si>
  <si>
    <t>71DD19G017110400</t>
  </si>
  <si>
    <t xml:space="preserve">AGRICOLA Y PROD.PROV SPR DRL  </t>
  </si>
  <si>
    <t xml:space="preserve">VE61 LOTE 13 F ZACATAL        </t>
  </si>
  <si>
    <t>71DD19G017120260</t>
  </si>
  <si>
    <t xml:space="preserve">SCHAPER  MORIN JOSE           </t>
  </si>
  <si>
    <t xml:space="preserve">CR15 R NUEVO DE LAS COL       </t>
  </si>
  <si>
    <t>33DD06A073000400</t>
  </si>
  <si>
    <t xml:space="preserve">GARZA L J MARIO DR            </t>
  </si>
  <si>
    <t xml:space="preserve">RANCHO EL HUESO               </t>
  </si>
  <si>
    <t>61DD06A094001700</t>
  </si>
  <si>
    <t xml:space="preserve">GOMEZ MALDONADO SANTOS        </t>
  </si>
  <si>
    <t xml:space="preserve">HDA SAN JULIAN                </t>
  </si>
  <si>
    <t>33DD06A073000020</t>
  </si>
  <si>
    <t xml:space="preserve">DE LA GARZA L JESUS M         </t>
  </si>
  <si>
    <t xml:space="preserve">RANCHO 2 DE MARZO SN CP.00000 </t>
  </si>
  <si>
    <t>04DD06A093101370</t>
  </si>
  <si>
    <t xml:space="preserve">LOPEZ GARCIA JOSE ALVARO      </t>
  </si>
  <si>
    <t xml:space="preserve">CARR A SAN JUAN               </t>
  </si>
  <si>
    <t>04DD06A093301940</t>
  </si>
  <si>
    <t xml:space="preserve">DAVILA DAVILA RAUL            </t>
  </si>
  <si>
    <t xml:space="preserve">CAM A LA ISCA KM 12 CP.00000  </t>
  </si>
  <si>
    <t>61DD06A091000200</t>
  </si>
  <si>
    <t xml:space="preserve">GUZMAN TAMEZ GERARDO JAVIER   </t>
  </si>
  <si>
    <t xml:space="preserve">CARR TERAN CHINA KM 45  200   </t>
  </si>
  <si>
    <t>04DD06A093302270</t>
  </si>
  <si>
    <t>CAM AL CARRIZO POR STA ENGRACI</t>
  </si>
  <si>
    <t xml:space="preserve">MEDINA GONZALEZ JAVIER ISIDRO </t>
  </si>
  <si>
    <t xml:space="preserve">EJ GUADALUPE VICTORIA S/N     </t>
  </si>
  <si>
    <t xml:space="preserve">BENITEZ DE LA GARZA JAVIER G  </t>
  </si>
  <si>
    <t xml:space="preserve">HUERTA LA CANALENA SN         </t>
  </si>
  <si>
    <t xml:space="preserve">LUIS DE LA MORA               </t>
  </si>
  <si>
    <t xml:space="preserve">NOGAL 390                     </t>
  </si>
  <si>
    <t xml:space="preserve">GARCIA GARCIA REYNALDO        </t>
  </si>
  <si>
    <t xml:space="preserve">CAM AEST BENITEZ              </t>
  </si>
  <si>
    <t>71DD03B017110370</t>
  </si>
  <si>
    <t xml:space="preserve">GUAJARDO CASTRO ABEL          </t>
  </si>
  <si>
    <t xml:space="preserve">RANCHO CASA BLANCA            </t>
  </si>
  <si>
    <t>76DD11D068315720</t>
  </si>
  <si>
    <t xml:space="preserve">ALFONSO GARZA Y GARZA         </t>
  </si>
  <si>
    <t xml:space="preserve">A CAM HUINALA D NOM K 2.4     </t>
  </si>
  <si>
    <t>61DD11D066130460</t>
  </si>
  <si>
    <t xml:space="preserve">FLORES T HUMBERTO             </t>
  </si>
  <si>
    <t xml:space="preserve">CAMINO AL ENCINAL             </t>
  </si>
  <si>
    <t>61DD11D066130360</t>
  </si>
  <si>
    <t xml:space="preserve">ELIZONDO MANUEL R             </t>
  </si>
  <si>
    <t xml:space="preserve">CAM AL SABINAL KM 2           </t>
  </si>
  <si>
    <t>61DD11D066130400</t>
  </si>
  <si>
    <t xml:space="preserve">GARZA GONZALEZ JOSE           </t>
  </si>
  <si>
    <t xml:space="preserve">CAM RANCHO JAROLA A 600 MTS   </t>
  </si>
  <si>
    <t>71DD11E117320530</t>
  </si>
  <si>
    <t xml:space="preserve">TREVINO ELIZONDO ELVA NERY    </t>
  </si>
  <si>
    <t xml:space="preserve">CARR PESQUERIA KM 21.5        </t>
  </si>
  <si>
    <t>66DD11E206815087</t>
  </si>
  <si>
    <t xml:space="preserve">VILLARREAL DAVID E            </t>
  </si>
  <si>
    <t xml:space="preserve">CAM A CARRIZALEJO KM2         </t>
  </si>
  <si>
    <t>66DD11E206800350</t>
  </si>
  <si>
    <t xml:space="preserve">ARRAMBIDE LEAL RAMON GERARDO  </t>
  </si>
  <si>
    <t>CARR A GRAL ZUAZUA KM 8.5 1100</t>
  </si>
  <si>
    <t>76DD10F057680390</t>
  </si>
  <si>
    <t xml:space="preserve">RCHO LAS BOMBAS 799099        </t>
  </si>
  <si>
    <t xml:space="preserve">CAM A LA CIENEGUITA SN        </t>
  </si>
  <si>
    <t>61DD11E096290036</t>
  </si>
  <si>
    <t>61DD11E096311100</t>
  </si>
  <si>
    <t xml:space="preserve">VILLARREAL M FELIPE           </t>
  </si>
  <si>
    <t xml:space="preserve">C MARIN HIGUERAS KM 7         </t>
  </si>
  <si>
    <t>61DD11E090611000</t>
  </si>
  <si>
    <t xml:space="preserve">LOZANO GUTIERREZ MARTHA       </t>
  </si>
  <si>
    <t xml:space="preserve">CARR MARIN ZUAZUA KM 1        </t>
  </si>
  <si>
    <t>76DD11E187610760</t>
  </si>
  <si>
    <t xml:space="preserve">GUTIERREZ CH JESUS S          </t>
  </si>
  <si>
    <t xml:space="preserve">CARR A HUALICHES KM 10.5      </t>
  </si>
  <si>
    <t>66DD11E206815000</t>
  </si>
  <si>
    <t xml:space="preserve">EDELMIRO SEPULVEDA GARCIA     </t>
  </si>
  <si>
    <t>CARR ZUAZUA-MARIN KM 13 NS0304</t>
  </si>
  <si>
    <t>71DD05A210800130</t>
  </si>
  <si>
    <t>I DE PROD ALIM NAT AGL SPRRLCV</t>
  </si>
  <si>
    <t xml:space="preserve">CARRET AGLS PARAS KM 84       </t>
  </si>
  <si>
    <t>76DD05B020063100</t>
  </si>
  <si>
    <t>MERCADO MONTEMAYOR HECTOR MARI</t>
  </si>
  <si>
    <t xml:space="preserve">CARR COLORADOS PARAS EST 264  </t>
  </si>
  <si>
    <t>71DD05B070040035</t>
  </si>
  <si>
    <t xml:space="preserve">BENAVIDES AYALA HILDA         </t>
  </si>
  <si>
    <t xml:space="preserve">C SABINAS PARAS KM 49         </t>
  </si>
  <si>
    <t>71DD05B220020201</t>
  </si>
  <si>
    <t xml:space="preserve">C A PARAS KM 15 GARZA AYALA   </t>
  </si>
  <si>
    <t>76DD05B750142580</t>
  </si>
  <si>
    <t xml:space="preserve">ALVARADO RUIZ ROMUALDO        </t>
  </si>
  <si>
    <t>76DD05B010604320</t>
  </si>
  <si>
    <t>66DD05B010860421</t>
  </si>
  <si>
    <t xml:space="preserve">CONTRERAS ORTIZ JOSEFINA      </t>
  </si>
  <si>
    <t xml:space="preserve">LIBRAMIENTO SABINAS KM 2      </t>
  </si>
  <si>
    <t>76DD05B010402030</t>
  </si>
  <si>
    <t xml:space="preserve">MIRELES MONTEMAYOR BLANCA     </t>
  </si>
  <si>
    <t xml:space="preserve">CARBONERAS N L                </t>
  </si>
  <si>
    <t>76DD05B140044120</t>
  </si>
  <si>
    <t xml:space="preserve">ANCIRA GARZA OSCAR            </t>
  </si>
  <si>
    <t xml:space="preserve">C A VALLECILLO KM 7           </t>
  </si>
  <si>
    <t>76DD05B010402260</t>
  </si>
  <si>
    <t xml:space="preserve">GONZALEZ GUZMAN JESUS MARIA   </t>
  </si>
  <si>
    <t xml:space="preserve">HDA CARBONERAS                </t>
  </si>
  <si>
    <t>76DD05B020063012</t>
  </si>
  <si>
    <t xml:space="preserve">ALANIS J SANTANA              </t>
  </si>
  <si>
    <t xml:space="preserve">PASANDO LA AURORA             </t>
  </si>
  <si>
    <t>71DD05B020060220</t>
  </si>
  <si>
    <t xml:space="preserve">DE LA GARZA T CESAR Y EDUARDO </t>
  </si>
  <si>
    <t xml:space="preserve">RANCHO STA MARIA              </t>
  </si>
  <si>
    <t>76DD05B020063060</t>
  </si>
  <si>
    <t xml:space="preserve">GARZA MONTEMAYOR JOEL         </t>
  </si>
  <si>
    <t xml:space="preserve">RANCHO LA COLMENA EL ALAMO    </t>
  </si>
  <si>
    <t>76DD05B750142570</t>
  </si>
  <si>
    <t xml:space="preserve">ESPINOSA GONZALEZ JOSE OMAR   </t>
  </si>
  <si>
    <t>76DD05B750141500</t>
  </si>
  <si>
    <t xml:space="preserve">GONZALEZ VIEJO LAURA PATRICIA </t>
  </si>
  <si>
    <t xml:space="preserve">C NACIONAL SUR 5TA EL JAPONES </t>
  </si>
  <si>
    <t>76DD05C060010270</t>
  </si>
  <si>
    <t xml:space="preserve">DE LA PENA LANZ LUIS ENRIQUE  </t>
  </si>
  <si>
    <t>RANCHO LA JARILLOSA S/N CP.651</t>
  </si>
  <si>
    <t>76DD05C060010330</t>
  </si>
  <si>
    <t xml:space="preserve">RANCHO AGONIA                 </t>
  </si>
  <si>
    <t>CAMINO A GOLONDRINAS S/N CP.65</t>
  </si>
  <si>
    <t>21DD05C010031280</t>
  </si>
  <si>
    <t xml:space="preserve">RODRIGUEZ VILLARREAL REMIGIO  </t>
  </si>
  <si>
    <t xml:space="preserve">EJ VILLALDAMA                 </t>
  </si>
  <si>
    <t>76DD05C060010090</t>
  </si>
  <si>
    <t xml:space="preserve">SANTOS CARDENAS FLAVIO        </t>
  </si>
  <si>
    <t xml:space="preserve">CALLEJON BUENTELLO            </t>
  </si>
  <si>
    <t>61DD05D080230600</t>
  </si>
  <si>
    <t xml:space="preserve">GARZA RODRIGUEZ JOSE C        </t>
  </si>
  <si>
    <t xml:space="preserve">RCHO LAS PALMAS SN CP.67000   </t>
  </si>
  <si>
    <t>71DD05D010240172</t>
  </si>
  <si>
    <t xml:space="preserve">LOZANO SILVA AURORA           </t>
  </si>
  <si>
    <t xml:space="preserve">CARR MTY REY KM 109           </t>
  </si>
  <si>
    <t>61DD05D080230041</t>
  </si>
  <si>
    <t xml:space="preserve">CANTU CANTU ISMAEL            </t>
  </si>
  <si>
    <t xml:space="preserve">CARR GRAL A DR COSS KM 5 5    </t>
  </si>
  <si>
    <t>71DD05D080250250</t>
  </si>
  <si>
    <t xml:space="preserve">CANTU G FLORENTINO            </t>
  </si>
  <si>
    <t xml:space="preserve">LOS NOGALES                   </t>
  </si>
  <si>
    <t>61DD06A092001500</t>
  </si>
  <si>
    <t xml:space="preserve">PENA MARTINEZ RAUL            </t>
  </si>
  <si>
    <t xml:space="preserve">CARR A GRAL TERAN KM 27       </t>
  </si>
  <si>
    <t>61DD06A095500590</t>
  </si>
  <si>
    <t>28DD06A071001590</t>
  </si>
  <si>
    <t xml:space="preserve">BAZAN GOMEZ GUILLERMO         </t>
  </si>
  <si>
    <t>24DD06A094009900</t>
  </si>
  <si>
    <t xml:space="preserve">GARCIA CARLOS REBECA          </t>
  </si>
  <si>
    <t>29DD06A073006090</t>
  </si>
  <si>
    <t>30DD06A072000730</t>
  </si>
  <si>
    <t xml:space="preserve">HUERTA MARGARITAS             </t>
  </si>
  <si>
    <t>24DD06A093100640</t>
  </si>
  <si>
    <t xml:space="preserve">CORTINA GARZA FELIPE          </t>
  </si>
  <si>
    <t xml:space="preserve">HDA LA FLORIDA KM 26          </t>
  </si>
  <si>
    <t>32DD06A071000800</t>
  </si>
  <si>
    <t>CHAPA GONGORA FRANCISCO JAVIER</t>
  </si>
  <si>
    <t xml:space="preserve">RANCHO LOS CHAPA              </t>
  </si>
  <si>
    <t>04DD06A093103290</t>
  </si>
  <si>
    <t xml:space="preserve">SALAS A JUAN LUIS             </t>
  </si>
  <si>
    <t xml:space="preserve">EJ JESUS MARIA                </t>
  </si>
  <si>
    <t>66DD06A012509844</t>
  </si>
  <si>
    <t xml:space="preserve">GONZALEZ OSCAR RUBEN          </t>
  </si>
  <si>
    <t xml:space="preserve">HDA DEL MEDIO                 </t>
  </si>
  <si>
    <t>34DD06A071000390</t>
  </si>
  <si>
    <t xml:space="preserve">RCHO EL PENTAGONO             </t>
  </si>
  <si>
    <t>32DD06A071000390</t>
  </si>
  <si>
    <t>02DD06A092000160</t>
  </si>
  <si>
    <t xml:space="preserve">CAVAZOS GARZA JOSE A          </t>
  </si>
  <si>
    <t xml:space="preserve">CARR TERAN CHINA KM 12        </t>
  </si>
  <si>
    <t>66DD06A011010420</t>
  </si>
  <si>
    <t xml:space="preserve">HUERTA EL TRONCONAL           </t>
  </si>
  <si>
    <t>61DD06A092004800</t>
  </si>
  <si>
    <t xml:space="preserve">GARZA SILVA EUGENIO           </t>
  </si>
  <si>
    <t xml:space="preserve">CARR A CHINA KM 25.2          </t>
  </si>
  <si>
    <t>28DD06A071000990</t>
  </si>
  <si>
    <t xml:space="preserve">RODRIGUEZ R SERGIO            </t>
  </si>
  <si>
    <t xml:space="preserve">STA GERTRUDIZ                 </t>
  </si>
  <si>
    <t>24DD06A091000670</t>
  </si>
  <si>
    <t xml:space="preserve">QUINTANILLA C JOSE S          </t>
  </si>
  <si>
    <t xml:space="preserve">LA GRANJA                     </t>
  </si>
  <si>
    <t>29DD06A073006100</t>
  </si>
  <si>
    <t xml:space="preserve">LIBRAMIENTO MTY LIN KM 206.8  </t>
  </si>
  <si>
    <t>61DD06A094003800</t>
  </si>
  <si>
    <t xml:space="preserve">LOS ADOBES ..                 </t>
  </si>
  <si>
    <t>02DD06A093200590</t>
  </si>
  <si>
    <t xml:space="preserve">PENA MARTINEZ RAUL,           </t>
  </si>
  <si>
    <t xml:space="preserve">EL GRANJENAL ..               </t>
  </si>
  <si>
    <t>61DD06A093002100</t>
  </si>
  <si>
    <t xml:space="preserve">HTA SANTA RITA                </t>
  </si>
  <si>
    <t>71DD06A091150630</t>
  </si>
  <si>
    <t xml:space="preserve">MONTES C FERMIN               </t>
  </si>
  <si>
    <t xml:space="preserve">RANCHO LAS PALMAS             </t>
  </si>
  <si>
    <t>32DD06A071000810</t>
  </si>
  <si>
    <t xml:space="preserve">CHAPA G FRANCISCO J           </t>
  </si>
  <si>
    <t>04DD06A093101140</t>
  </si>
  <si>
    <t xml:space="preserve">GARCIA S GLORIA N             </t>
  </si>
  <si>
    <t xml:space="preserve">CARR A SAN JUAN KM 7 CP.00000 </t>
  </si>
  <si>
    <t>61DD06A095500540</t>
  </si>
  <si>
    <t>24DD06A094009839</t>
  </si>
  <si>
    <t xml:space="preserve">HDA SANTA GERTRUDIS           </t>
  </si>
  <si>
    <t>33DD06A073001220</t>
  </si>
  <si>
    <t xml:space="preserve">CARDENAS SOTO DAVID           </t>
  </si>
  <si>
    <t xml:space="preserve">ANTIGUA CARR A RAYONES KM 9.5 </t>
  </si>
  <si>
    <t>04DD06A093303130</t>
  </si>
  <si>
    <t>04DD06A093303220</t>
  </si>
  <si>
    <t xml:space="preserve">ALANIS CANTU BERNARDO RAFAEL  </t>
  </si>
  <si>
    <t xml:space="preserve">RCHO LAS DELICIAS             </t>
  </si>
  <si>
    <t>61DD06A093001700</t>
  </si>
  <si>
    <t>61DD06A092001400</t>
  </si>
  <si>
    <t>24DD06A094009841</t>
  </si>
  <si>
    <t>CAVAZOS LEAL MARIO Y/O ESTEBAN</t>
  </si>
  <si>
    <t xml:space="preserve">HACIENDA SANTA GERTRUDIS      </t>
  </si>
  <si>
    <t>66DD06A011019819</t>
  </si>
  <si>
    <t xml:space="preserve">FERNANDEZ MENESES DANIEL      </t>
  </si>
  <si>
    <t xml:space="preserve">CAM A LAS PUENTES             </t>
  </si>
  <si>
    <t>28DD06A072000270</t>
  </si>
  <si>
    <t xml:space="preserve">HUERTA SAN VICENTE KM 5       </t>
  </si>
  <si>
    <t>20DD06A013000370</t>
  </si>
  <si>
    <t xml:space="preserve">PUENTE AGUINAGA JOSE DE JESUS </t>
  </si>
  <si>
    <t xml:space="preserve">EJ MACUNA . CP.00000          </t>
  </si>
  <si>
    <t xml:space="preserve">ESCAMILLA MAIZ ANDREA         </t>
  </si>
  <si>
    <t xml:space="preserve">CAMINO SEC TEC NUM 2          </t>
  </si>
  <si>
    <t xml:space="preserve">CAM SEC TEC NUM 2             </t>
  </si>
  <si>
    <t>20DD06A013000380</t>
  </si>
  <si>
    <t xml:space="preserve">SAN RAFAEL DEL LLANO          </t>
  </si>
  <si>
    <t>61DD06A092004300</t>
  </si>
  <si>
    <t xml:space="preserve">PEREZ FERNANDEZ AMANDA CELIA  </t>
  </si>
  <si>
    <t>CAMINO A SAN PEDRO KM 3 CP.000</t>
  </si>
  <si>
    <t>61DD06A096001505</t>
  </si>
  <si>
    <t>CARR MMORELOS-GRAL TERAN KM 13</t>
  </si>
  <si>
    <t>28DD06A071000865</t>
  </si>
  <si>
    <t xml:space="preserve">CARR MMORELOS-GRAL TERAN KM 1 </t>
  </si>
  <si>
    <t>61DD06A095500300</t>
  </si>
  <si>
    <t xml:space="preserve">EJ LA PURISIMA SN             </t>
  </si>
  <si>
    <t>20DD06A013000270</t>
  </si>
  <si>
    <t xml:space="preserve">DELGADO ALVARADO ARTURO       </t>
  </si>
  <si>
    <t>RANCHO MATA DE SANDIA SN CP.00</t>
  </si>
  <si>
    <t>24DD06A094009828</t>
  </si>
  <si>
    <t xml:space="preserve">EJ. SANTA ANA VIEJO KM 5      </t>
  </si>
  <si>
    <t>71DD06A091150680</t>
  </si>
  <si>
    <t xml:space="preserve">SALAZAR LAZO ANIBAL           </t>
  </si>
  <si>
    <t xml:space="preserve">CAMINO A LAS DELICIAS SN      </t>
  </si>
  <si>
    <t xml:space="preserve">VARGAS SEPULVEDA ROBERTO G    </t>
  </si>
  <si>
    <t xml:space="preserve">RANCHO LA BRISA S/N CP.00000  </t>
  </si>
  <si>
    <t>30DD06A071000561</t>
  </si>
  <si>
    <t xml:space="preserve">HUERTA EL EDEN KM 7.5 SN      </t>
  </si>
  <si>
    <t>61DD06A095500060</t>
  </si>
  <si>
    <t>POMPA QUINTANILLA RAUL ALBERTO</t>
  </si>
  <si>
    <t xml:space="preserve">RANCHO CALIFORNIA SN          </t>
  </si>
  <si>
    <t>61DD06A093001301</t>
  </si>
  <si>
    <t xml:space="preserve">AGRO TER VILLAGOMEZ SPR DE RL </t>
  </si>
  <si>
    <t>71DD06A091150710</t>
  </si>
  <si>
    <t xml:space="preserve">AGRO CITRICOS SANTA ENGRACIA  </t>
  </si>
  <si>
    <t xml:space="preserve">RANCHO LA CHIKYS SN           </t>
  </si>
  <si>
    <t>04DD06A093008071</t>
  </si>
  <si>
    <t xml:space="preserve">EJ SANTA ANA NUEVO SN         </t>
  </si>
  <si>
    <t>71DD06A091150720</t>
  </si>
  <si>
    <t xml:space="preserve">CAMINO AL BASURERO SN         </t>
  </si>
  <si>
    <t>61DD06A095509801</t>
  </si>
  <si>
    <t>CANALES CLARIOND FERNANDO DE J</t>
  </si>
  <si>
    <t xml:space="preserve">HUERTA LOS PRIMOS SN          </t>
  </si>
  <si>
    <t>61DD06A096002058</t>
  </si>
  <si>
    <t xml:space="preserve">CAM A TRATADORA DE AGUAS  SN  </t>
  </si>
  <si>
    <t>24DD06A093000872</t>
  </si>
  <si>
    <t xml:space="preserve">GARZA RODRIGUEZ FERNANDO      </t>
  </si>
  <si>
    <t xml:space="preserve">SANTA ENGRACIA SN             </t>
  </si>
  <si>
    <t>24DD06A093000873</t>
  </si>
  <si>
    <t>61DD06A094003005</t>
  </si>
  <si>
    <t xml:space="preserve">GONZALEZ SILVA OSCAR          </t>
  </si>
  <si>
    <t xml:space="preserve">CAMINO A LA PENITA SN         </t>
  </si>
  <si>
    <t>61DD06A092005401</t>
  </si>
  <si>
    <t xml:space="preserve">GARZA SILVA SAUL              </t>
  </si>
  <si>
    <t xml:space="preserve">EJ SAN PEDRO SN               </t>
  </si>
  <si>
    <t>24DD06A093000958</t>
  </si>
  <si>
    <t xml:space="preserve">GARCIA IBARRA JORGE           </t>
  </si>
  <si>
    <t xml:space="preserve">CARR SN JULIAN RAMORES SN     </t>
  </si>
  <si>
    <t>66DD06A012509820</t>
  </si>
  <si>
    <t>GONZALEZ RODRIGUEZ JORGE ANTON</t>
  </si>
  <si>
    <t xml:space="preserve">CARR RAYONES SN               </t>
  </si>
  <si>
    <t>61DD06A094001720</t>
  </si>
  <si>
    <t xml:space="preserve">GOMEZ BARRERA AGUSTIN         </t>
  </si>
  <si>
    <t xml:space="preserve">CAM A ANACUITAS SN            </t>
  </si>
  <si>
    <t>33DD06A073000285</t>
  </si>
  <si>
    <t xml:space="preserve">CAM PUERTA LA BOCA KM 2.5 SN  </t>
  </si>
  <si>
    <t>61DD06A092000800</t>
  </si>
  <si>
    <t xml:space="preserve">CANTU V MARCO ANTONIO         </t>
  </si>
  <si>
    <t xml:space="preserve">HACIENDA SAN PEDRO            </t>
  </si>
  <si>
    <t>61DD06A095500090</t>
  </si>
  <si>
    <t xml:space="preserve">GREGORIO GARCIA M             </t>
  </si>
  <si>
    <t xml:space="preserve">RANCHO CALIFORNIA             </t>
  </si>
  <si>
    <t>61DD06A096002000</t>
  </si>
  <si>
    <t xml:space="preserve">GARCIA L VALDEMAR             </t>
  </si>
  <si>
    <t xml:space="preserve">HUERTA LAS MAJADAS            </t>
  </si>
  <si>
    <t>04DD06A093000900</t>
  </si>
  <si>
    <t xml:space="preserve">CESAR GARCIA GARZA            </t>
  </si>
  <si>
    <t>30DD06A071000590</t>
  </si>
  <si>
    <t xml:space="preserve">DAVILA PARAS JAIME GERARDO    </t>
  </si>
  <si>
    <t xml:space="preserve">LA CANT KM 4 CARR G TERAN     </t>
  </si>
  <si>
    <t>28DD06A072000140</t>
  </si>
  <si>
    <t xml:space="preserve">REGULES U ENRIQUE             </t>
  </si>
  <si>
    <t xml:space="preserve">HUERTA EL CARMEN              </t>
  </si>
  <si>
    <t>71DD06A011200020</t>
  </si>
  <si>
    <t xml:space="preserve">GARZA ORTEGON FELIPE          </t>
  </si>
  <si>
    <t xml:space="preserve">RANCHO MACUNA                 </t>
  </si>
  <si>
    <t>71DD06A011250630</t>
  </si>
  <si>
    <t xml:space="preserve">CARR A PURA Y LIMPIA KM 4     </t>
  </si>
  <si>
    <t>34DD06A071001670</t>
  </si>
  <si>
    <t xml:space="preserve">GARZA S ADRIAN                </t>
  </si>
  <si>
    <t>28DD06A071001540</t>
  </si>
  <si>
    <t xml:space="preserve">RANCHO EL HUARACHE            </t>
  </si>
  <si>
    <t>24DD06A093100150</t>
  </si>
  <si>
    <t xml:space="preserve">AGROPECUARIA PAGAZA SPR DE RL </t>
  </si>
  <si>
    <t>61DD06A091003400</t>
  </si>
  <si>
    <t xml:space="preserve">CAM AL CARRIZO KM 30          </t>
  </si>
  <si>
    <t>66DD06A012500090</t>
  </si>
  <si>
    <t xml:space="preserve">RANCHO EL BECERRO             </t>
  </si>
  <si>
    <t>28DD06A071000980</t>
  </si>
  <si>
    <t xml:space="preserve">HACIENDA LA LOMA              </t>
  </si>
  <si>
    <t>02DD06A093200670</t>
  </si>
  <si>
    <t xml:space="preserve">MARTINEZ DE LA CERDA SR JESUS </t>
  </si>
  <si>
    <t>02DD06A093202420</t>
  </si>
  <si>
    <t xml:space="preserve">RODRIGUEZ CAMINO RUBEN        </t>
  </si>
  <si>
    <t xml:space="preserve">CARRT MMORELOS CHINA KM 29.7  </t>
  </si>
  <si>
    <t>61DD06A094000160</t>
  </si>
  <si>
    <t>66DD06A012020380</t>
  </si>
  <si>
    <t xml:space="preserve">GONZALEZ B ROBERTO M          </t>
  </si>
  <si>
    <t xml:space="preserve">RANCHO MOHINO KM 9            </t>
  </si>
  <si>
    <t>04DD06A093300310</t>
  </si>
  <si>
    <t xml:space="preserve">GOMEZ MALDONADO JORGE         </t>
  </si>
  <si>
    <t xml:space="preserve">HDA OJO DE AGUA               </t>
  </si>
  <si>
    <t>24DD06A093100480</t>
  </si>
  <si>
    <t xml:space="preserve">MARTINEZ CHAVEZ JESUS         </t>
  </si>
  <si>
    <t>71DD06A011250430</t>
  </si>
  <si>
    <t xml:space="preserve">GARCIA B MA VIRGINIA Y ALICIA </t>
  </si>
  <si>
    <t xml:space="preserve">HUERTA LA HORTENCIA           </t>
  </si>
  <si>
    <t>20DD06A063100950</t>
  </si>
  <si>
    <t xml:space="preserve">MORENO GARCIA MA VICTORIA     </t>
  </si>
  <si>
    <t xml:space="preserve">EJ VALLE HIDALGO              </t>
  </si>
  <si>
    <t>24DD06A093100010</t>
  </si>
  <si>
    <t xml:space="preserve">FERNANDEZ SALAZAR ABRAHAM     </t>
  </si>
  <si>
    <t xml:space="preserve">HDA LA UNION                  </t>
  </si>
  <si>
    <t>24DD06A093100280</t>
  </si>
  <si>
    <t xml:space="preserve">RODRIGUEZ CAMINO EDUARDO      </t>
  </si>
  <si>
    <t xml:space="preserve">HTA SAN EDUARDO               </t>
  </si>
  <si>
    <t>71DD06A011250090</t>
  </si>
  <si>
    <t>34DD06A071001570</t>
  </si>
  <si>
    <t xml:space="preserve">FERNANDEZ REYES FIDEL         </t>
  </si>
  <si>
    <t xml:space="preserve">RANCHO LA HACIENDITA          </t>
  </si>
  <si>
    <t>34DD06A071000350</t>
  </si>
  <si>
    <t xml:space="preserve">RODRIGUEZ Q RAUL              </t>
  </si>
  <si>
    <t xml:space="preserve">RANCHO LA CARPA CASA TRAB     </t>
  </si>
  <si>
    <t xml:space="preserve">CAMINO AL SOTOLAR             </t>
  </si>
  <si>
    <t xml:space="preserve">CORNEJO CERDA VICTOR MANUEL   </t>
  </si>
  <si>
    <t xml:space="preserve">POR MINERA 1.5 KM P/ADENTRO   </t>
  </si>
  <si>
    <t xml:space="preserve">ZAMBRANO B ESTHELA            </t>
  </si>
  <si>
    <t>RANCHO EL ABUELO EJ LA PARRITA</t>
  </si>
  <si>
    <t xml:space="preserve">PROGRESO OTE MB0621           </t>
  </si>
  <si>
    <t xml:space="preserve">MARTINEZ MARTINEZ IRENE       </t>
  </si>
  <si>
    <t xml:space="preserve">EL BARRANCO EX HDA LA LUZ     </t>
  </si>
  <si>
    <t xml:space="preserve">SEGOVIA RESCE EDUARDO         </t>
  </si>
  <si>
    <t>PASANDO CAMCHITO A MANO DERECH</t>
  </si>
  <si>
    <t xml:space="preserve">VALERIO HILARIO SERGIO B      </t>
  </si>
  <si>
    <t>HACIENDA GUADALUPE SN CP.00000</t>
  </si>
  <si>
    <t>CARR A HUALAHUISES PASO A LAJA</t>
  </si>
  <si>
    <t>CARRETERA A HUALAHUISES SN CP.</t>
  </si>
  <si>
    <t xml:space="preserve">VILLARRREAL GOMEZ CESAR       </t>
  </si>
  <si>
    <t xml:space="preserve">FRACC VERGEL TRAS SUBEST      </t>
  </si>
  <si>
    <t xml:space="preserve">MARTINEZ HERNANDEZ GUSTAVO    </t>
  </si>
  <si>
    <t xml:space="preserve">HUERTA LAS VEGAS 24521        </t>
  </si>
  <si>
    <t xml:space="preserve">ELIZONDO BARBA CATALINA       </t>
  </si>
  <si>
    <t xml:space="preserve">SEG/HUERTA LAS CATALINAS      </t>
  </si>
  <si>
    <t xml:space="preserve">GARZA DE LEAL YOLANDA M       </t>
  </si>
  <si>
    <t xml:space="preserve">CAM A LAMPAZOS SN HTA STA MA  </t>
  </si>
  <si>
    <t xml:space="preserve">CAM PASO DE LAJAS             </t>
  </si>
  <si>
    <t xml:space="preserve">ADAME D RAFAEL ARQ.           </t>
  </si>
  <si>
    <t xml:space="preserve">HUERTA LA CONCHA              </t>
  </si>
  <si>
    <t xml:space="preserve">ADAME WELSH ROBERTO           </t>
  </si>
  <si>
    <t xml:space="preserve">HUERTA LA GARRAPATA           </t>
  </si>
  <si>
    <t xml:space="preserve">HUERTA LA GRULLA              </t>
  </si>
  <si>
    <t>34DD06D702000250</t>
  </si>
  <si>
    <t xml:space="preserve">FLORES ALANIS JORGE L         </t>
  </si>
  <si>
    <t xml:space="preserve">RANCHO EL ANGEL SN            </t>
  </si>
  <si>
    <t>66DD06D420090640</t>
  </si>
  <si>
    <t xml:space="preserve">CAVAZOS LEAL ALFONSO          </t>
  </si>
  <si>
    <t>C MMORELOS-VENTURA KM15.5 #101</t>
  </si>
  <si>
    <t>02DD06D311000450</t>
  </si>
  <si>
    <t>66DD06D420090530</t>
  </si>
  <si>
    <t xml:space="preserve">CANTU GARZA CRUZ LIC          </t>
  </si>
  <si>
    <t xml:space="preserve">SENDERO SAN MIGUEL            </t>
  </si>
  <si>
    <t>13DD06D655002040</t>
  </si>
  <si>
    <t xml:space="preserve">MORALES SOMOHANO PEDRO        </t>
  </si>
  <si>
    <t>CARR ALLENDE-CADEREYTA KM 21 C</t>
  </si>
  <si>
    <t>76DD06D651000460</t>
  </si>
  <si>
    <t xml:space="preserve">PEREZ LANCON RAYMUNDO         </t>
  </si>
  <si>
    <t>CARR ATONGO A LA PURISIMA SN C</t>
  </si>
  <si>
    <t xml:space="preserve">CAM A LA SEC TECNICA 2        </t>
  </si>
  <si>
    <t>13DD06D655001340</t>
  </si>
  <si>
    <t xml:space="preserve">HUERTA PASTORES 2 CP.00000    </t>
  </si>
  <si>
    <t>66DD06D420090310</t>
  </si>
  <si>
    <t xml:space="preserve">CAVAZOS GARZA ORLANDO         </t>
  </si>
  <si>
    <t>CAMINO A LA COTORRA . CP.00000</t>
  </si>
  <si>
    <t>32DD06D641100150</t>
  </si>
  <si>
    <t xml:space="preserve">LOZANO GONZALEZ CARLOS        </t>
  </si>
  <si>
    <t xml:space="preserve">CARR EST VAQUEROS KM 4.7      </t>
  </si>
  <si>
    <t xml:space="preserve">EJIDO LA UNION                </t>
  </si>
  <si>
    <t>76DD06D651000465</t>
  </si>
  <si>
    <t>ZORRILLA MC LELLAN MARIA SANDR</t>
  </si>
  <si>
    <t xml:space="preserve">A 50 MTS DE LA ESCUELA 1      </t>
  </si>
  <si>
    <t>66DD06D420090605</t>
  </si>
  <si>
    <t xml:space="preserve">CAVAZOS TREVINO LUIS MANUEL   </t>
  </si>
  <si>
    <t xml:space="preserve">CAMINO A LA PIEDRA PARADA SN  </t>
  </si>
  <si>
    <t>20DD06D011010030</t>
  </si>
  <si>
    <t xml:space="preserve">ESPRONCEDA ARANDA IVAN        </t>
  </si>
  <si>
    <t xml:space="preserve">CAMINO A NOGALILLOS SN        </t>
  </si>
  <si>
    <t>76DD06D651000195</t>
  </si>
  <si>
    <t xml:space="preserve">GUZMAN CAVAZOS EDGAR OMAR     </t>
  </si>
  <si>
    <t xml:space="preserve">RANCHO LA CRUZ SN             </t>
  </si>
  <si>
    <t>20DD06D012001820</t>
  </si>
  <si>
    <t>C MMORELOS-VENTURA KM15.5 N101</t>
  </si>
  <si>
    <t>66DD06D301210340</t>
  </si>
  <si>
    <t xml:space="preserve">FIEHN ULRICH                  </t>
  </si>
  <si>
    <t xml:space="preserve">RANCHO LOS FINITOS 70         </t>
  </si>
  <si>
    <t>71DD06D262000550</t>
  </si>
  <si>
    <t xml:space="preserve">CANTU CARDENAS ELIEZER        </t>
  </si>
  <si>
    <t xml:space="preserve">CAM ATONGO DE AB A            </t>
  </si>
  <si>
    <t>05DD06D041004540</t>
  </si>
  <si>
    <t xml:space="preserve">PROD ARB Y PALMAS LOS ENCINOS </t>
  </si>
  <si>
    <t xml:space="preserve">CARR NACIONAL 1702 NTE        </t>
  </si>
  <si>
    <t>66DD06D301100220</t>
  </si>
  <si>
    <t>CAVAZOS ALANIS AVICULTORES SRL</t>
  </si>
  <si>
    <t xml:space="preserve">EL NARANJO CANOAS N.L.        </t>
  </si>
  <si>
    <t>61DD06E017000031</t>
  </si>
  <si>
    <t>RODRIGUEZ CALDERON DELIN ELIUD</t>
  </si>
  <si>
    <t xml:space="preserve">CARR SALTILLO MATEHUALA SN    </t>
  </si>
  <si>
    <t>76DD11I067665380</t>
  </si>
  <si>
    <t xml:space="preserve">RANCHO LA CRUZ                </t>
  </si>
  <si>
    <t>76DD11I067675440</t>
  </si>
  <si>
    <t xml:space="preserve">GARCIA F FERNANDO             </t>
  </si>
  <si>
    <t xml:space="preserve">EJIDO SAN MIGUELITO           </t>
  </si>
  <si>
    <t>36DD11I061365090</t>
  </si>
  <si>
    <t xml:space="preserve">VILLARREAL A JOSE J           </t>
  </si>
  <si>
    <t xml:space="preserve">HDA SABARADO.                 </t>
  </si>
  <si>
    <t>36DD11I061365080</t>
  </si>
  <si>
    <t xml:space="preserve">EJ TRANCAS SN CP.00000        </t>
  </si>
  <si>
    <t>76DD11I067665010</t>
  </si>
  <si>
    <t xml:space="preserve">ELIZONDO RODRIGUEZ TOMAS      </t>
  </si>
  <si>
    <t>PREDIO SALITRILLO S/N CP.00000</t>
  </si>
  <si>
    <t>71DD11I067150710</t>
  </si>
  <si>
    <t xml:space="preserve">COSS G FERNANDO               </t>
  </si>
  <si>
    <t xml:space="preserve">AV PRINCIPAL 700 A CP.00000   </t>
  </si>
  <si>
    <t>66DD11I066620620</t>
  </si>
  <si>
    <t xml:space="preserve">HACIENDA GENERAL TREVINO      </t>
  </si>
  <si>
    <t>76DD11I067675130</t>
  </si>
  <si>
    <t xml:space="preserve">CHAVEZ ESPINOZA EFRAIN        </t>
  </si>
  <si>
    <t xml:space="preserve">EL MATORRAL S/N CP.00000      </t>
  </si>
  <si>
    <t>66DD11I066620530</t>
  </si>
  <si>
    <t xml:space="preserve">DE LA GARZA GOMEZ JULIO CESAR </t>
  </si>
  <si>
    <t>HACIENDA GRAL TREVINO S/N CP.0</t>
  </si>
  <si>
    <t>76DD11I067675350</t>
  </si>
  <si>
    <t>22DD11I062235150</t>
  </si>
  <si>
    <t>ARRAYALES DUARTE JOSE DE LA LU</t>
  </si>
  <si>
    <t xml:space="preserve">PREDIO LA CHUECA S/N CP.00000 </t>
  </si>
  <si>
    <t>09DD11I060931950</t>
  </si>
  <si>
    <t xml:space="preserve">DURAN CAMPOS PEDRO            </t>
  </si>
  <si>
    <t xml:space="preserve">HDA EL SAUZ S/N CP.67459      </t>
  </si>
  <si>
    <t>66DD11I066620560</t>
  </si>
  <si>
    <t xml:space="preserve">MONTEMAYOR S SERGIO           </t>
  </si>
  <si>
    <t>76DD11I067665430</t>
  </si>
  <si>
    <t>HDA CHIHUAHUA . RCHO STA  CRUZ</t>
  </si>
  <si>
    <t>66DD11I066620690</t>
  </si>
  <si>
    <t xml:space="preserve">BOTELLO LOZANO ELIO JOSE      </t>
  </si>
  <si>
    <t xml:space="preserve">CAMINO A SANTA FE S/N         </t>
  </si>
  <si>
    <t>76DD11I067630390</t>
  </si>
  <si>
    <t xml:space="preserve">RINCON DE LEON MARCOS ENRIQUE </t>
  </si>
  <si>
    <t xml:space="preserve">CAMINO A LA BOQUILLA S/N      </t>
  </si>
  <si>
    <t>76DD11I067630250</t>
  </si>
  <si>
    <t xml:space="preserve">LEAL TAMEZ ELEAZAR            </t>
  </si>
  <si>
    <t xml:space="preserve">HDA EL REFUGIO S/N            </t>
  </si>
  <si>
    <t>27DD11I062755070</t>
  </si>
  <si>
    <t xml:space="preserve">LEAL DE LEON NICANDRO         </t>
  </si>
  <si>
    <t>39DD11I063921072</t>
  </si>
  <si>
    <t xml:space="preserve">SALDIVAR GARZA ISMAEL         </t>
  </si>
  <si>
    <t>CAMINO A LAS ABRAS S/N CP.6648</t>
  </si>
  <si>
    <t>76DD11I067665210</t>
  </si>
  <si>
    <t>LEAL DE LOS SANTOS MARIA CONCE</t>
  </si>
  <si>
    <t xml:space="preserve">EJ VILA VIEJA S/N             </t>
  </si>
  <si>
    <t>30DD11I063046170</t>
  </si>
  <si>
    <t xml:space="preserve">CAM A LAS CAROLINAS SN        </t>
  </si>
  <si>
    <t>22DD11I062251941</t>
  </si>
  <si>
    <t xml:space="preserve">FERNANDEZ ELIZONDO MAURICIO   </t>
  </si>
  <si>
    <t xml:space="preserve">CAMINO AL REFUGIO 691         </t>
  </si>
  <si>
    <t>76DD11I067665325</t>
  </si>
  <si>
    <t xml:space="preserve">MALDONADO CANTU CARLOS        </t>
  </si>
  <si>
    <t xml:space="preserve">HDA VILLA VIEJA SN            </t>
  </si>
  <si>
    <t>13DD11I021310001</t>
  </si>
  <si>
    <t xml:space="preserve">CALVILLO MARTINEZ ERNESTO F   </t>
  </si>
  <si>
    <t xml:space="preserve">CARR A SAN MATEO 96           </t>
  </si>
  <si>
    <t>66DD11I066620191</t>
  </si>
  <si>
    <t xml:space="preserve">CARR SAN JUAN TRANCAS KM1.8   </t>
  </si>
  <si>
    <t>76DD11I067665321</t>
  </si>
  <si>
    <t xml:space="preserve">HDA VILLA VIEJA 175           </t>
  </si>
  <si>
    <t>76DD11I067665322</t>
  </si>
  <si>
    <t>76DD11I067630040</t>
  </si>
  <si>
    <t xml:space="preserve">GARZA LEAL JESUS MA           </t>
  </si>
  <si>
    <t xml:space="preserve">EJ EL REFUGIO FTE TIENDA      </t>
  </si>
  <si>
    <t>30DD11I063035010</t>
  </si>
  <si>
    <t xml:space="preserve">BRITO Y ZARAGOZA MARTHA       </t>
  </si>
  <si>
    <t xml:space="preserve">CASTILLO                      </t>
  </si>
  <si>
    <t>76DD11I067620460</t>
  </si>
  <si>
    <t xml:space="preserve">SILVA Q GILBERTO              </t>
  </si>
  <si>
    <t>31DD11I063115140</t>
  </si>
  <si>
    <t xml:space="preserve">TAMEZ G HOMERO                </t>
  </si>
  <si>
    <t xml:space="preserve">HDA LA ESPERANZA              </t>
  </si>
  <si>
    <t>66DD11I066620630</t>
  </si>
  <si>
    <t xml:space="preserve">GALVAN L MARIA DEL C          </t>
  </si>
  <si>
    <t xml:space="preserve">HDA.GRAL.TREVINO              </t>
  </si>
  <si>
    <t>66DD11I066620440</t>
  </si>
  <si>
    <t xml:space="preserve">OYERVIDES LEAL REYNALDO       </t>
  </si>
  <si>
    <t xml:space="preserve">HDA GRAL TREVINO ...          </t>
  </si>
  <si>
    <t>76DD11I067630280</t>
  </si>
  <si>
    <t xml:space="preserve">SESENAS C LAURA ALICIA        </t>
  </si>
  <si>
    <t xml:space="preserve">HDA SAN LORENZO ...           </t>
  </si>
  <si>
    <t>24DD11I062481380</t>
  </si>
  <si>
    <t xml:space="preserve">GARZA TREVINO ARTURO          </t>
  </si>
  <si>
    <t xml:space="preserve">EJ EL REFUGIO                 </t>
  </si>
  <si>
    <t>76DD11I067675630</t>
  </si>
  <si>
    <t xml:space="preserve">RANCHO DOS RIOS               </t>
  </si>
  <si>
    <t>09DD11I060960810</t>
  </si>
  <si>
    <t xml:space="preserve">TOVAR R MARIA C               </t>
  </si>
  <si>
    <t xml:space="preserve">CAM.A EJ SAN JUAN DE LOS GZA  </t>
  </si>
  <si>
    <t>76DD06J743000390</t>
  </si>
  <si>
    <t xml:space="preserve">CARR EL SALERO - SANDIA       </t>
  </si>
  <si>
    <t>71DD19G017120135</t>
  </si>
  <si>
    <t xml:space="preserve">CHAPER MORIN ROBERTO          </t>
  </si>
  <si>
    <t>61DD19G016111380</t>
  </si>
  <si>
    <t>PROD Y COMERCIALIZADORA VIELME</t>
  </si>
  <si>
    <t xml:space="preserve">CARR 57 KM 173 EJ SAN JOAQUIN </t>
  </si>
  <si>
    <t>76DD10F057680270</t>
  </si>
  <si>
    <t xml:space="preserve">ELIZONDO G FRANCISCO J        </t>
  </si>
  <si>
    <t xml:space="preserve">RANCHO CIENEGUITAS KM 11.7    </t>
  </si>
  <si>
    <t>66DD10F056650090</t>
  </si>
  <si>
    <t xml:space="preserve">QUIROGA GARCIA GUILLERMO      </t>
  </si>
  <si>
    <t xml:space="preserve">CARR MTY SALINAS KM 2.8       </t>
  </si>
  <si>
    <t>66DD10F056670680</t>
  </si>
  <si>
    <t xml:space="preserve">MORENO GARZA DOLORES S03      </t>
  </si>
  <si>
    <t xml:space="preserve">CARR A GOMAS 100 KM 4         </t>
  </si>
  <si>
    <t>66DD10F056670240</t>
  </si>
  <si>
    <t xml:space="preserve">LOZANO M JESUS 537866  S03    </t>
  </si>
  <si>
    <t xml:space="preserve">CARR A MAMULIQUE KM 3         </t>
  </si>
  <si>
    <t>66DD11F126651300</t>
  </si>
  <si>
    <t xml:space="preserve">IMPERIAL NURSERY DE MEX SA CV </t>
  </si>
  <si>
    <t xml:space="preserve">CAM A LA PRINCESA KM 1        </t>
  </si>
  <si>
    <t xml:space="preserve">CD B JUAREZ N.L.              </t>
  </si>
  <si>
    <t xml:space="preserve">QUINTANILLA G JOSE A          </t>
  </si>
  <si>
    <t xml:space="preserve">CARR A GATOS GUEROS LINARES   </t>
  </si>
  <si>
    <t>04DD06A093003830</t>
  </si>
  <si>
    <t>GARCIA VILLEGAS EDUARDO ALEJAN</t>
  </si>
  <si>
    <t xml:space="preserve">HDA SN FCO CAM STA ANNA       </t>
  </si>
  <si>
    <t>66DD11I066620520</t>
  </si>
  <si>
    <t xml:space="preserve">DE LA GARZA G JULIO C         </t>
  </si>
  <si>
    <t xml:space="preserve">HACIENDA GRAL TREVINO         </t>
  </si>
  <si>
    <t>34DD06A072001550</t>
  </si>
  <si>
    <t xml:space="preserve">ALONSO GARCIA JORGE L         </t>
  </si>
  <si>
    <t xml:space="preserve">QUINTA SAN MIGUEL SN CP.00000 </t>
  </si>
  <si>
    <t>29DD06A073005500</t>
  </si>
  <si>
    <t xml:space="preserve">DE LEON SIERRA JESUS MARTIN   </t>
  </si>
  <si>
    <t xml:space="preserve">EL SAUCITO S/N CP.00000       </t>
  </si>
  <si>
    <t>61DD06A096000600</t>
  </si>
  <si>
    <t xml:space="preserve">PENA AYALA PABLO DAVID        </t>
  </si>
  <si>
    <t>61DD06A093003400</t>
  </si>
  <si>
    <t>10DD06A073001704</t>
  </si>
  <si>
    <t>BECERRA SEPULVEDA JOSE BRAULIO</t>
  </si>
  <si>
    <t xml:space="preserve">CALLEJON A DENES SN CP.67639  </t>
  </si>
  <si>
    <t>04DD06A093302121</t>
  </si>
  <si>
    <t xml:space="preserve">BENAVIDES MARTINEZ ISMAEL     </t>
  </si>
  <si>
    <t xml:space="preserve">RANCHO EL BAGRE S/N CP.67405  </t>
  </si>
  <si>
    <t>61DD06A095500570</t>
  </si>
  <si>
    <t xml:space="preserve">EJIDO LA PURISIMA KM 14       </t>
  </si>
  <si>
    <t>03DD06A090491114</t>
  </si>
  <si>
    <t xml:space="preserve">RANGEL BAROCIO JUAN MARIO     </t>
  </si>
  <si>
    <t xml:space="preserve">EJ LAS ANACUITAS S/N CP.67414 </t>
  </si>
  <si>
    <t>04DD06A093302081</t>
  </si>
  <si>
    <t xml:space="preserve">NONTES DAVILA MARTIN          </t>
  </si>
  <si>
    <t xml:space="preserve">HACIENDA OJO DE AGUA SN       </t>
  </si>
  <si>
    <t>24DD06A094009832</t>
  </si>
  <si>
    <t xml:space="preserve">SALAS AGUIRRE JUAN LUIS       </t>
  </si>
  <si>
    <t xml:space="preserve">EJIDO SANTA ANA VIEJO SN      </t>
  </si>
  <si>
    <t>61DD06A093000201</t>
  </si>
  <si>
    <t xml:space="preserve">QUINTANILLA CANTU MAURICIO    </t>
  </si>
  <si>
    <t xml:space="preserve">CARR A VAQUERIAS KM 11 SN     </t>
  </si>
  <si>
    <t>04DD06A093300411</t>
  </si>
  <si>
    <t xml:space="preserve">MONTES BENAVIDEZ ERIKA        </t>
  </si>
  <si>
    <t xml:space="preserve">HDA OJO DE AGUA SN            </t>
  </si>
  <si>
    <t>61DD06A094001405</t>
  </si>
  <si>
    <t xml:space="preserve">EJ RAMIREZ SN                 </t>
  </si>
  <si>
    <t>66DD06A011019861</t>
  </si>
  <si>
    <t xml:space="preserve">CAMINO A PUERTA LA BOCA SN    </t>
  </si>
  <si>
    <t>61DD06A094004101</t>
  </si>
  <si>
    <t>DE LA GARZA VILLAGOMEZ GUSTAVO</t>
  </si>
  <si>
    <t xml:space="preserve">CAMINO AL OJO DE AGUA S/N     </t>
  </si>
  <si>
    <t>34DD06A072001572</t>
  </si>
  <si>
    <t xml:space="preserve">MARTINEZ VALDEZ VICTOR        </t>
  </si>
  <si>
    <t xml:space="preserve">EL PASTOR KM11                </t>
  </si>
  <si>
    <t>61DD06A094004657</t>
  </si>
  <si>
    <t xml:space="preserve">PACHECO DAVILA ADOLFO         </t>
  </si>
  <si>
    <t xml:space="preserve">CAMINO A LA ISCA SN           </t>
  </si>
  <si>
    <t>61DD06A093002855</t>
  </si>
  <si>
    <t xml:space="preserve">PACHECO REYES LEOPOLDO        </t>
  </si>
  <si>
    <t xml:space="preserve">HDA SOLEDAD DE LA MOTA SN     </t>
  </si>
  <si>
    <t>61DD06A094004660</t>
  </si>
  <si>
    <t xml:space="preserve">DAVILA GUERRERO RAFAEL        </t>
  </si>
  <si>
    <t>71DD06A091150820</t>
  </si>
  <si>
    <t xml:space="preserve">AGRO TER VILLAGOMEZ SPRL      </t>
  </si>
  <si>
    <t xml:space="preserve">HUERTA 50 HECT MONTALVO SN    </t>
  </si>
  <si>
    <t>66DD06A012020200</t>
  </si>
  <si>
    <t xml:space="preserve">TAMEZ PENA LENAR              </t>
  </si>
  <si>
    <t xml:space="preserve">CAMINO A EJIDO PALO SECO  SN  </t>
  </si>
  <si>
    <t>04DD06A093302711</t>
  </si>
  <si>
    <t xml:space="preserve">MORALES LUNA JUANA MARIA      </t>
  </si>
  <si>
    <t xml:space="preserve">LA GRANJA SN                  </t>
  </si>
  <si>
    <t>33DD06A073001830</t>
  </si>
  <si>
    <t>TREVINO MARTINEZ CARLOS FERNAN</t>
  </si>
  <si>
    <t xml:space="preserve">PUEBLO ESCOBEDO SN            </t>
  </si>
  <si>
    <t>66DD06A011019865</t>
  </si>
  <si>
    <t xml:space="preserve">VAZQUEZ BERNAL SALVADOR       </t>
  </si>
  <si>
    <t xml:space="preserve">RAMCHO OLIMPO SN              </t>
  </si>
  <si>
    <t>04DD06A093302246</t>
  </si>
  <si>
    <t xml:space="preserve">LEAL CARRANCO ARMANDO         </t>
  </si>
  <si>
    <t xml:space="preserve">RANCHOS UNIDOS SN             </t>
  </si>
  <si>
    <t>71DD06A011200295</t>
  </si>
  <si>
    <t xml:space="preserve">GONZALEZ M RAMIRO             </t>
  </si>
  <si>
    <t xml:space="preserve">HUERTA LA LUZ                 </t>
  </si>
  <si>
    <t xml:space="preserve">SUBERVILLE TRON LUIS          </t>
  </si>
  <si>
    <t xml:space="preserve">HUERTA CONCEPCION SN CP.00000 </t>
  </si>
  <si>
    <t xml:space="preserve">CAM A MAGUIRAS                </t>
  </si>
  <si>
    <t xml:space="preserve">AGUIRRE PLATAS JERONIMO       </t>
  </si>
  <si>
    <t>66DD06D420090370</t>
  </si>
  <si>
    <t>FUENTES HERNANDEZ JORGE ALBERT</t>
  </si>
  <si>
    <t xml:space="preserve">CHARCO LA ANACUA SN           </t>
  </si>
  <si>
    <t>76DD06D651000051</t>
  </si>
  <si>
    <t xml:space="preserve">GONZALEZ GARZA ROGELIO        </t>
  </si>
  <si>
    <t xml:space="preserve">CAMINO AL BARRANQUITO SN      </t>
  </si>
  <si>
    <t>30DD06D571203970</t>
  </si>
  <si>
    <t xml:space="preserve">GUZMAN CAVAZOS RAFAEL ARMANDO </t>
  </si>
  <si>
    <t xml:space="preserve">CAMINO AL EBANAL KM 1.6       </t>
  </si>
  <si>
    <t>61DD11E096290030</t>
  </si>
  <si>
    <t xml:space="preserve">VILLARREAL MA LUZ             </t>
  </si>
  <si>
    <t xml:space="preserve">CARR MIGUEL ALEMAN KM 27      </t>
  </si>
  <si>
    <t>61DD06A092002205</t>
  </si>
  <si>
    <t xml:space="preserve">CARR TERAN CHINA KM 27.5  SN  </t>
  </si>
  <si>
    <t>71DD05B220020150</t>
  </si>
  <si>
    <t xml:space="preserve">SANTOS JASSO BERNARDO         </t>
  </si>
  <si>
    <t xml:space="preserve">GARZA AYALA NL                </t>
  </si>
  <si>
    <t>76DD05B010602775</t>
  </si>
  <si>
    <t xml:space="preserve">GARZA GONZALEZ LEONEL         </t>
  </si>
  <si>
    <t xml:space="preserve">HDA CANOAS ANT EDA PALOMA BCA </t>
  </si>
  <si>
    <t>27DD06D042005160</t>
  </si>
  <si>
    <t>28DD06A071000380</t>
  </si>
  <si>
    <t xml:space="preserve">MENCHACA PARAS MARIA ESTELA   </t>
  </si>
  <si>
    <t xml:space="preserve">RANCHO LA FORTUNA 0           </t>
  </si>
  <si>
    <t>71DD11E117300650</t>
  </si>
  <si>
    <t xml:space="preserve">ALBERTO LOZANO GZZ (3)        </t>
  </si>
  <si>
    <t xml:space="preserve">ANT CAM A CIENEGUILLA KM 2.2  </t>
  </si>
  <si>
    <t>71DD05B330020280</t>
  </si>
  <si>
    <t xml:space="preserve">GUTIERREZ LANDIN EMETERIO     </t>
  </si>
  <si>
    <t>76DD05B010603320</t>
  </si>
  <si>
    <t>76DD05B140044080</t>
  </si>
  <si>
    <t xml:space="preserve">MORALES GARCIA PEDRO          </t>
  </si>
  <si>
    <t xml:space="preserve">CARRETERA A LAREDO KM 8       </t>
  </si>
  <si>
    <t>66DD05C010030470</t>
  </si>
  <si>
    <t xml:space="preserve">VAZQUEZ G ADALIA              </t>
  </si>
  <si>
    <t xml:space="preserve">RANCHO ADALIZ                 </t>
  </si>
  <si>
    <t>76DD05C060010080</t>
  </si>
  <si>
    <t xml:space="preserve">CANALES SANTOS HERNAN         </t>
  </si>
  <si>
    <t xml:space="preserve">BRIGIDO VILLARREAL            </t>
  </si>
  <si>
    <t>24DD06A093000900</t>
  </si>
  <si>
    <t xml:space="preserve">GUERRA CAVAZOS BALTAZAR N     </t>
  </si>
  <si>
    <t xml:space="preserve">CARR NAL GRAL TERAN           </t>
  </si>
  <si>
    <t>28DD06A072001020</t>
  </si>
  <si>
    <t xml:space="preserve">GARCIA BAZAN MARIO            </t>
  </si>
  <si>
    <t xml:space="preserve">HACIENDA BUENA VISTA          </t>
  </si>
  <si>
    <t>30DD06A071000420</t>
  </si>
  <si>
    <t xml:space="preserve">MA AMPARO DORIA               </t>
  </si>
  <si>
    <t xml:space="preserve">HUERTA BERTHA AIDA            </t>
  </si>
  <si>
    <t>76DD11I067620030</t>
  </si>
  <si>
    <t xml:space="preserve">GARZA GARCIA JENYRA A         </t>
  </si>
  <si>
    <t xml:space="preserve">REAL DEL FERDAN               </t>
  </si>
  <si>
    <t xml:space="preserve">RANCHO EL MEZQUITE            </t>
  </si>
  <si>
    <t xml:space="preserve">ELIZONDO DE B ANGELICA Y      </t>
  </si>
  <si>
    <t xml:space="preserve">CAM A RAICES HTA ANGELICA Y   </t>
  </si>
  <si>
    <t>66DD06D301100490</t>
  </si>
  <si>
    <t xml:space="preserve">SENDERO DEL CAVAZO . CP.00000 </t>
  </si>
  <si>
    <t>37DD11I063715110</t>
  </si>
  <si>
    <t xml:space="preserve">TORRES A ANTONIO              </t>
  </si>
  <si>
    <t xml:space="preserve">EJ SAN LORENZO                </t>
  </si>
  <si>
    <t>61DD10D140010180</t>
  </si>
  <si>
    <t xml:space="preserve">CHAPULTEPEC 600               </t>
  </si>
  <si>
    <t>61DD11E096290102</t>
  </si>
  <si>
    <t xml:space="preserve">TREVINO T JUAN LUIS           </t>
  </si>
  <si>
    <t xml:space="preserve">CARR M ALEMAN KM 43           </t>
  </si>
  <si>
    <t>04DD06A093302340</t>
  </si>
  <si>
    <t xml:space="preserve">DAVILA G JESUS                </t>
  </si>
  <si>
    <t xml:space="preserve">ANACUITAS 0 CP.00000          </t>
  </si>
  <si>
    <t>28DD06A071000190</t>
  </si>
  <si>
    <t xml:space="preserve">CAM A EJIDO LA PURISIMA KM 4  </t>
  </si>
  <si>
    <t>30DD06A072000050</t>
  </si>
  <si>
    <t xml:space="preserve">SALAZAR SALAZAR FEDERICO E    </t>
  </si>
  <si>
    <t xml:space="preserve">HDA LA LAGUNA                 </t>
  </si>
  <si>
    <t xml:space="preserve">ARRAMBIDE RENDON AMPARO       </t>
  </si>
  <si>
    <t xml:space="preserve">RANCHO EL CONEJO              </t>
  </si>
  <si>
    <t xml:space="preserve">MONTEMAYOR D CARLOS           </t>
  </si>
  <si>
    <t xml:space="preserve">HTA SAN JOSE DE LAS FLORES    </t>
  </si>
  <si>
    <t>30DD06D571203910</t>
  </si>
  <si>
    <t>66DD11I066620820</t>
  </si>
  <si>
    <t xml:space="preserve">GARCIA C MATIAS               </t>
  </si>
  <si>
    <t>76DD11I067630030</t>
  </si>
  <si>
    <t xml:space="preserve">GARZA GZA RUBEN               </t>
  </si>
  <si>
    <t>76DD05B010401240</t>
  </si>
  <si>
    <t xml:space="preserve">PROLONG MIER Y NORIEGA 1250 A </t>
  </si>
  <si>
    <t>76DD05B010601800</t>
  </si>
  <si>
    <t xml:space="preserve">SALAZAR ESPINOSA JUAN MANUEL  </t>
  </si>
  <si>
    <t>76DD05B140044160</t>
  </si>
  <si>
    <t xml:space="preserve">HACIENDA SANTA LUCIA          </t>
  </si>
  <si>
    <t xml:space="preserve">C A VALLECILLO                </t>
  </si>
  <si>
    <t>76DD05B010401180</t>
  </si>
  <si>
    <t xml:space="preserve">SANTOS H ARGELIO              </t>
  </si>
  <si>
    <t xml:space="preserve">PROL 16 DE SEP NTE S/N        </t>
  </si>
  <si>
    <t>61DD05B010860360</t>
  </si>
  <si>
    <t xml:space="preserve">GONZALEZ DE GARZA ZULEMA      </t>
  </si>
  <si>
    <t xml:space="preserve">C A PARAS RCHO LA CANELA      </t>
  </si>
  <si>
    <t>76DD05B010503270</t>
  </si>
  <si>
    <t xml:space="preserve">SERNA VAZQUEZ CRISTINO        </t>
  </si>
  <si>
    <t xml:space="preserve">RANCHO LA SOLEDAD             </t>
  </si>
  <si>
    <t>76DD05B010402060</t>
  </si>
  <si>
    <t xml:space="preserve">RCHO SARTENEJOS KM 5          </t>
  </si>
  <si>
    <t>71DD05B050040180</t>
  </si>
  <si>
    <t>76DD05C010020035</t>
  </si>
  <si>
    <t xml:space="preserve">GUTIERREZ G RODOLFO           </t>
  </si>
  <si>
    <t xml:space="preserve">RANCHO LOS VALLES             </t>
  </si>
  <si>
    <t>24DD06A094009882</t>
  </si>
  <si>
    <t xml:space="preserve">ELIAS CALLES PLUTARCO         </t>
  </si>
  <si>
    <t xml:space="preserve">HUERTA SAN ANTONIO            </t>
  </si>
  <si>
    <t>28DD06A071000075</t>
  </si>
  <si>
    <t xml:space="preserve">GOMEZ GONZALEZ JORGE M        </t>
  </si>
  <si>
    <t>30DD06A071000190</t>
  </si>
  <si>
    <t xml:space="preserve">EL EBANAL                     </t>
  </si>
  <si>
    <t>30DD06A072000710</t>
  </si>
  <si>
    <t xml:space="preserve">HTA LAS LABORCITAS            </t>
  </si>
  <si>
    <t xml:space="preserve">VILLARREAL GOMEZ CESAR        </t>
  </si>
  <si>
    <t>76DD06D651000160</t>
  </si>
  <si>
    <t xml:space="preserve">ACUERDO SA DE CV              </t>
  </si>
  <si>
    <t>36DD11I061365140</t>
  </si>
  <si>
    <t>30DD11I063045240</t>
  </si>
  <si>
    <t xml:space="preserve">GONZALEZ MARTINEZ LEOPOLDO    </t>
  </si>
  <si>
    <t xml:space="preserve">EJIDO LA ESPERANZA            </t>
  </si>
  <si>
    <t>31DD11I063145050</t>
  </si>
  <si>
    <t xml:space="preserve">LOZANO TREVINO SIGIFREDO      </t>
  </si>
  <si>
    <t xml:space="preserve">HDA LA ESPERANZA ..           </t>
  </si>
  <si>
    <t>31DD11I063145070</t>
  </si>
  <si>
    <t xml:space="preserve">MIER VELA DAVID               </t>
  </si>
  <si>
    <t>20DD06D012001290</t>
  </si>
  <si>
    <t xml:space="preserve">SILVA C FRANCISCO             </t>
  </si>
  <si>
    <t xml:space="preserve">RANCHO EL CUERAL              </t>
  </si>
  <si>
    <t>76DD05E060350010</t>
  </si>
  <si>
    <t xml:space="preserve">TREVINO VILLARREAL RAUL MARIO </t>
  </si>
  <si>
    <t xml:space="preserve">HDA SAN ISIDRO                </t>
  </si>
  <si>
    <t xml:space="preserve">HACIENDA SAN ISIDRO           </t>
  </si>
  <si>
    <t>76DD11E187610010</t>
  </si>
  <si>
    <t xml:space="preserve">RANCHO EL DOMINO              </t>
  </si>
  <si>
    <t xml:space="preserve">CARR M ALEMAN KM 45           </t>
  </si>
  <si>
    <t>76DD11E187610690</t>
  </si>
  <si>
    <t xml:space="preserve">RANCHO LOS EBANOS             </t>
  </si>
  <si>
    <t xml:space="preserve">C DR GZZ HUALICHES KM 5       </t>
  </si>
  <si>
    <t>76DD05B010602650</t>
  </si>
  <si>
    <t xml:space="preserve">FLORES G PILAR OMAR           </t>
  </si>
  <si>
    <t xml:space="preserve">C A LA CIENEGA R S ISABEL     </t>
  </si>
  <si>
    <t>76DD05C010020005</t>
  </si>
  <si>
    <t xml:space="preserve">MONTEMAYOR CARDENAS JOSE C    </t>
  </si>
  <si>
    <t xml:space="preserve">RANCHO LA FLOR                </t>
  </si>
  <si>
    <t xml:space="preserve">HTA EL REFUGIO ENT A JAPONESA </t>
  </si>
  <si>
    <t>30DD11I063025060</t>
  </si>
  <si>
    <t xml:space="preserve">VILLARREAL M ANTONIO          </t>
  </si>
  <si>
    <t xml:space="preserve">CARR A ALLENDE KM 14          </t>
  </si>
  <si>
    <t>37DD11I063725160</t>
  </si>
  <si>
    <t xml:space="preserve">MARROQUIN CAMPOS ANDRES       </t>
  </si>
  <si>
    <t xml:space="preserve">EJ EL REFUGIO ...             </t>
  </si>
  <si>
    <t>61DD06A096002050</t>
  </si>
  <si>
    <t xml:space="preserve">CARR MMORELOS-TERAN KM9.5 .   </t>
  </si>
  <si>
    <t>71DD06A091150700</t>
  </si>
  <si>
    <t>RCHO EL PEREGRINO LAS DELICIAS</t>
  </si>
  <si>
    <t>61DD11E096311000</t>
  </si>
  <si>
    <t xml:space="preserve">RANCHO EL FARALLON            </t>
  </si>
  <si>
    <t xml:space="preserve">C HIGUERAS KM 9               </t>
  </si>
  <si>
    <t>71DD05A210800135</t>
  </si>
  <si>
    <t xml:space="preserve">CASTELLANOS RAMOS JAVIER Z    </t>
  </si>
  <si>
    <t xml:space="preserve">RANCHO SANTA ANITA            </t>
  </si>
  <si>
    <t>61DD11E096290027</t>
  </si>
  <si>
    <t xml:space="preserve">GARCIA TREVINO ERNESTO        </t>
  </si>
  <si>
    <t xml:space="preserve">CARR M. ALEMAN KM. 32         </t>
  </si>
  <si>
    <t>24DD06A094009827</t>
  </si>
  <si>
    <t xml:space="preserve">ELIZONDO SANCHEZ ABEL GPE     </t>
  </si>
  <si>
    <t>EJ SANTANA VIEJO KM . CP.00000</t>
  </si>
  <si>
    <t>61DD06A093004900</t>
  </si>
  <si>
    <t xml:space="preserve">ELIZONDO SANCHEZ ABEL GDPE    </t>
  </si>
  <si>
    <t>HEROES DE NACOZARI SN CP.00000</t>
  </si>
  <si>
    <t>61DD06A095500050</t>
  </si>
  <si>
    <t xml:space="preserve">GARZA LEAL RAUL               </t>
  </si>
  <si>
    <t>RANCHO CALIFORNIA KM 10 CP.000</t>
  </si>
  <si>
    <t>71DD06A011250065</t>
  </si>
  <si>
    <t xml:space="preserve">IBARRA CANO GUILLERMO         </t>
  </si>
  <si>
    <t xml:space="preserve">CAMINO A SAN JOSE SN          </t>
  </si>
  <si>
    <t>61DD11H066103500</t>
  </si>
  <si>
    <t xml:space="preserve">R SAN JUAN POZO 4             </t>
  </si>
  <si>
    <t xml:space="preserve">RANCHO SAN JUAN POZO 2        </t>
  </si>
  <si>
    <t>61DD11D066130660</t>
  </si>
  <si>
    <t xml:space="preserve">UBENCE AGUAS CORNEJO          </t>
  </si>
  <si>
    <t xml:space="preserve">SABINO DOM CONOCIDO           </t>
  </si>
  <si>
    <t>76DD10F057680360</t>
  </si>
  <si>
    <t xml:space="preserve">ZAMBRANO TREVINO PATRICIO     </t>
  </si>
  <si>
    <t>76DD10F177690270</t>
  </si>
  <si>
    <t xml:space="preserve">QUIROGA GALVAN GUSTAVO        </t>
  </si>
  <si>
    <t xml:space="preserve">CARR MTY LAREDO KM 45.2 I     </t>
  </si>
  <si>
    <t>71DD11E117320940</t>
  </si>
  <si>
    <t xml:space="preserve">ARREDONDO GARZA LUCIO         </t>
  </si>
  <si>
    <t>CAM ALAS PARCELAS S/N CP.00000</t>
  </si>
  <si>
    <t>71DD11E117350710</t>
  </si>
  <si>
    <t xml:space="preserve">DAVILA MEJORADO NATIVIDAD     </t>
  </si>
  <si>
    <t xml:space="preserve">FCO VILLA 520 CP.00000        </t>
  </si>
  <si>
    <t>71DD11E117321040</t>
  </si>
  <si>
    <t xml:space="preserve">OVIEDO ALVARADO CATARINO      </t>
  </si>
  <si>
    <t>CARR STA MARIA KM 13 A CP.0000</t>
  </si>
  <si>
    <t>66DD11E206814992</t>
  </si>
  <si>
    <t xml:space="preserve">VILLARREAL V JESUS .          </t>
  </si>
  <si>
    <t xml:space="preserve">CAM A CARRIZALEJO S/N S/N     </t>
  </si>
  <si>
    <t>66DD11E206800560</t>
  </si>
  <si>
    <t xml:space="preserve">GONZALEZ VILLARREAL JUVENTINO </t>
  </si>
  <si>
    <t xml:space="preserve">CARR ZUAZUA LAREDO KM 6       </t>
  </si>
  <si>
    <t>76DD10F057680150</t>
  </si>
  <si>
    <t>ELIZONDO GONZALEZ FRANCISCO JA</t>
  </si>
  <si>
    <t xml:space="preserve">CAM A MAMULIQUE KM 11         </t>
  </si>
  <si>
    <t>66DD11E206815100</t>
  </si>
  <si>
    <t xml:space="preserve">MARTHA GPE VILLARREAL         </t>
  </si>
  <si>
    <t xml:space="preserve">C CARRIZALEJO KM 2            </t>
  </si>
  <si>
    <t>76DD11E187610830</t>
  </si>
  <si>
    <t xml:space="preserve">RANCHO LAS TRES G SPDRL       </t>
  </si>
  <si>
    <t xml:space="preserve">C DR GZZ A STA MARIA KM 14.5  </t>
  </si>
  <si>
    <t>76DD11E187610910</t>
  </si>
  <si>
    <t xml:space="preserve">CARRIZALES P NATIVIDAD-2      </t>
  </si>
  <si>
    <t xml:space="preserve">C. DR GZZ A HUALICHES KM 18   </t>
  </si>
  <si>
    <t>66DD10D130010010</t>
  </si>
  <si>
    <t xml:space="preserve">HERNANDEZ Q JESUS             </t>
  </si>
  <si>
    <t xml:space="preserve">VENUSTIANO CARRANZA 100       </t>
  </si>
  <si>
    <t>61DD10D140030105</t>
  </si>
  <si>
    <t>SALVADOR EDUARDO BORTONI VILLA</t>
  </si>
  <si>
    <t xml:space="preserve">CARR MONCLOVA KM 18           </t>
  </si>
  <si>
    <t>61DD10D140030120</t>
  </si>
  <si>
    <t xml:space="preserve">GARZA LUERA JUANA             </t>
  </si>
  <si>
    <t xml:space="preserve">CARR MTY MONCLOVA KM 16.5     </t>
  </si>
  <si>
    <t>66DD11F126651140</t>
  </si>
  <si>
    <t xml:space="preserve">ARQ OSCAR DAVILA     -2-      </t>
  </si>
  <si>
    <t xml:space="preserve">HDZ MAGDALENA                 </t>
  </si>
  <si>
    <t>71DD03B017110360</t>
  </si>
  <si>
    <t>61DD05E490320020</t>
  </si>
  <si>
    <t xml:space="preserve">GONZALEZ GONZALEZ JAVIER      </t>
  </si>
  <si>
    <t xml:space="preserve">RANCHO GARCIA S/N CP.00000    </t>
  </si>
  <si>
    <t xml:space="preserve">LOS GARCIA                    </t>
  </si>
  <si>
    <t>71DD05B020060130</t>
  </si>
  <si>
    <t xml:space="preserve">RANCHO EL MILAGRO POSTE 15    </t>
  </si>
  <si>
    <t>76DD05B010402070</t>
  </si>
  <si>
    <t>GARZA MORALES BLANCA MARGARITA</t>
  </si>
  <si>
    <t xml:space="preserve">ENRIQUE LOZANO 15 A           </t>
  </si>
  <si>
    <t>76DD05B140041510</t>
  </si>
  <si>
    <t xml:space="preserve">PROL PORFIRIO DIAZ 2050       </t>
  </si>
  <si>
    <t>71DD05B020060401</t>
  </si>
  <si>
    <t xml:space="preserve">C SABINAS PARAS KM 25         </t>
  </si>
  <si>
    <t>71DD05B010020181</t>
  </si>
  <si>
    <t xml:space="preserve">FLORES GARZA PILAR OMAR       </t>
  </si>
  <si>
    <t>CAMINO A EJIDO SABINAS CP.6520</t>
  </si>
  <si>
    <t>71DD05B070040031</t>
  </si>
  <si>
    <t xml:space="preserve">PALO ALTO NL SN               </t>
  </si>
  <si>
    <t>71DD05B020060275</t>
  </si>
  <si>
    <t xml:space="preserve">SANCHEZ DE LOS SANTOS ROMAN   </t>
  </si>
  <si>
    <t xml:space="preserve">RANCHO EL SAUZ 1 CP.00000     </t>
  </si>
  <si>
    <t>30DD05B750140320</t>
  </si>
  <si>
    <t xml:space="preserve">DE LOS SANTOS GARZA MARIA DEL </t>
  </si>
  <si>
    <t xml:space="preserve">CAM VIEJO A ENCINO GACHO  SN  </t>
  </si>
  <si>
    <t>76DD05B140044030</t>
  </si>
  <si>
    <t xml:space="preserve">FACUNDO HERNANDEZ JOSE        </t>
  </si>
  <si>
    <t>RCHO PORVENIR SAB-LAR PSTE 118</t>
  </si>
  <si>
    <t>76DD05B750142550</t>
  </si>
  <si>
    <t>71DD05B050040270</t>
  </si>
  <si>
    <t xml:space="preserve">MONTEMAYOR RODRIGUEZ OSCAR    </t>
  </si>
  <si>
    <t>RCHO STA MARIA C A PARAS KM 40</t>
  </si>
  <si>
    <t>76DD05B010603390</t>
  </si>
  <si>
    <t>66DD05B150410740</t>
  </si>
  <si>
    <t xml:space="preserve">EJIDO AQUILES SERDAN2         </t>
  </si>
  <si>
    <t xml:space="preserve">CARR A LAREDO                 </t>
  </si>
  <si>
    <t>76DD05B140042620</t>
  </si>
  <si>
    <t xml:space="preserve">MORALES GARZA EZEQUIEL        </t>
  </si>
  <si>
    <t>RANCHO LAS CANADAS BUENA VISTA</t>
  </si>
  <si>
    <t>76DD05B010402180</t>
  </si>
  <si>
    <t xml:space="preserve">GARZA JASSO ORALDA            </t>
  </si>
  <si>
    <t xml:space="preserve">CARR A GARZA AYALA            </t>
  </si>
  <si>
    <t>76DD05B010403190</t>
  </si>
  <si>
    <t xml:space="preserve">DE LEON VILLARREAL ARNULFO    </t>
  </si>
  <si>
    <t xml:space="preserve">C A PARAS KM 25               </t>
  </si>
  <si>
    <t>66DD05C010030530</t>
  </si>
  <si>
    <t xml:space="preserve">CARR A COLOMBIA KM77          </t>
  </si>
  <si>
    <t>66DD05C010030480</t>
  </si>
  <si>
    <t xml:space="preserve">CINEGETICA PALOS ALTOS SPR    </t>
  </si>
  <si>
    <t>CARR MTY COLOMBIA KM 77 CP.000</t>
  </si>
  <si>
    <t>71DD05C010120025</t>
  </si>
  <si>
    <t xml:space="preserve">CUEVA VILLARREAL RUBEN DARIO  </t>
  </si>
  <si>
    <t xml:space="preserve">ANT C VILL-BUST KM 4          </t>
  </si>
  <si>
    <t>76DD05C090020030</t>
  </si>
  <si>
    <t xml:space="preserve">GUAJARDO SILVA JOSE LUIS      </t>
  </si>
  <si>
    <t xml:space="preserve">CURVA DEL ALAMO               </t>
  </si>
  <si>
    <t>71DD05D080250215</t>
  </si>
  <si>
    <t xml:space="preserve">CANTU Q SALOME                </t>
  </si>
  <si>
    <t>CAM DE TERRACERIA ANIMAS-CENIZ</t>
  </si>
  <si>
    <t>66DD05E040380020</t>
  </si>
  <si>
    <t xml:space="preserve">DE HOYOS SANTOS GILBERTO      </t>
  </si>
  <si>
    <t xml:space="preserve">CARR SAN ISIDRO - EL AYANCUAL </t>
  </si>
  <si>
    <t xml:space="preserve">AYANCUAL                      </t>
  </si>
  <si>
    <t>61DD05E580350005</t>
  </si>
  <si>
    <t xml:space="preserve">MUNOZ GARZA RODOLFO           </t>
  </si>
  <si>
    <t>SAN BARTOLO - EL REFUGIO S/N C</t>
  </si>
  <si>
    <t>76DD05E010350070</t>
  </si>
  <si>
    <t>ELIZONDO GUAJARDO JUAN GERARDO</t>
  </si>
  <si>
    <t xml:space="preserve">PORVENIR RAMONES SN           </t>
  </si>
  <si>
    <t>76DD05E390350015</t>
  </si>
  <si>
    <t xml:space="preserve">RANCHO EL PUERTO SN           </t>
  </si>
  <si>
    <t>24DD06A093000820</t>
  </si>
  <si>
    <t xml:space="preserve">ORDAZ SALCEDO GERARDO         </t>
  </si>
  <si>
    <t xml:space="preserve">HDA LA CORONA                 </t>
  </si>
  <si>
    <t>20DD06A063100030</t>
  </si>
  <si>
    <t xml:space="preserve">GARCIA MORALES GREGORIO       </t>
  </si>
  <si>
    <t xml:space="preserve">RANCHO EL QUEMADO             </t>
  </si>
  <si>
    <t>24DD06A091100130</t>
  </si>
  <si>
    <t xml:space="preserve">GAUNA ALMAGUER CESARIO        </t>
  </si>
  <si>
    <t xml:space="preserve">SAN JULIAN                    </t>
  </si>
  <si>
    <t>24DD06A091000190</t>
  </si>
  <si>
    <t xml:space="preserve">SANCHEZ CORDERO OLGA DEL C    </t>
  </si>
  <si>
    <t xml:space="preserve">CARR GRAL TERAN-CHINA KM 1    </t>
  </si>
  <si>
    <t>24DD06A091000170</t>
  </si>
  <si>
    <t>24DD06A091000020</t>
  </si>
  <si>
    <t>28DD06A071000630</t>
  </si>
  <si>
    <t xml:space="preserve">RAMOS RAMOS JOSE ANTONIO      </t>
  </si>
  <si>
    <t xml:space="preserve">HDA EL LLANO                  </t>
  </si>
  <si>
    <t>32DD06A071000330</t>
  </si>
  <si>
    <t>32DD06A071000370</t>
  </si>
  <si>
    <t>24DD06A093100160</t>
  </si>
  <si>
    <t xml:space="preserve">GARZA CAVAZOS ALFONSO JOEL    </t>
  </si>
  <si>
    <t>12DD06A071500230</t>
  </si>
  <si>
    <t xml:space="preserve">FLORES S ABEL                 </t>
  </si>
  <si>
    <t xml:space="preserve">RANCHO LA PALMA               </t>
  </si>
  <si>
    <t>61DD06A095500100</t>
  </si>
  <si>
    <t xml:space="preserve">GARZA G JUAN L                </t>
  </si>
  <si>
    <t xml:space="preserve">CARR TERAN-SAN JUAN KM 7.5    </t>
  </si>
  <si>
    <t>24DD06A091000410</t>
  </si>
  <si>
    <t xml:space="preserve">GARZA ECHAVARRIA EDGARDO      </t>
  </si>
  <si>
    <t>61DD06A092003700</t>
  </si>
  <si>
    <t xml:space="preserve">VIVERO IMPERIAL S DE RL       </t>
  </si>
  <si>
    <t xml:space="preserve">EL PINOLILLO CAM AL TORO      </t>
  </si>
  <si>
    <t>61DD06A091002400</t>
  </si>
  <si>
    <t xml:space="preserve">BAZALDUA R RODOLFO            </t>
  </si>
  <si>
    <t>HACIENDA LA CORONA SN CP.00000</t>
  </si>
  <si>
    <t>29DD06A073006000</t>
  </si>
  <si>
    <t xml:space="preserve">DE LEON S J MARTIN            </t>
  </si>
  <si>
    <t xml:space="preserve">EL SAUCITO KM 207 CP.00000    </t>
  </si>
  <si>
    <t>61DD06A095500550</t>
  </si>
  <si>
    <t xml:space="preserve">PEREZ TOVAR JOSE EDMUNDO      </t>
  </si>
  <si>
    <t xml:space="preserve">EJ LA PURISIMA S/N CP.00000   </t>
  </si>
  <si>
    <t>61DD06A094004000</t>
  </si>
  <si>
    <t xml:space="preserve">RESENDEZ SILVA MARIO          </t>
  </si>
  <si>
    <t xml:space="preserve">EJIDO LA CORONA SN CP.00000   </t>
  </si>
  <si>
    <t>24DD06A091100300</t>
  </si>
  <si>
    <t>61DD06A094004400</t>
  </si>
  <si>
    <t xml:space="preserve">HUERTA LA ISCA SN CP.00000    </t>
  </si>
  <si>
    <t>61DD06A092000400</t>
  </si>
  <si>
    <t xml:space="preserve">CAVAZOS L ESTEBAN A Y MARIO   </t>
  </si>
  <si>
    <t>HACIENDA SAN PABLO SN CP.00000</t>
  </si>
  <si>
    <t>04DD06A093302020</t>
  </si>
  <si>
    <t>04DD06A093301950</t>
  </si>
  <si>
    <t xml:space="preserve">RANCHO MANOTAS                </t>
  </si>
  <si>
    <t>04DD06A093302010</t>
  </si>
  <si>
    <t>28DD06A071000410</t>
  </si>
  <si>
    <t xml:space="preserve">TREVINO VALDEZ ANSELMO        </t>
  </si>
  <si>
    <t xml:space="preserve">VIVERO SAN GERARDO            </t>
  </si>
  <si>
    <t>24DD06A093000890</t>
  </si>
  <si>
    <t xml:space="preserve">ORTIZ GARZA OMAR              </t>
  </si>
  <si>
    <t xml:space="preserve">SANTA ENGRACIA SN CP.00000    </t>
  </si>
  <si>
    <t>61DD06A094001300</t>
  </si>
  <si>
    <t xml:space="preserve">OCANAS AYALA ABEL             </t>
  </si>
  <si>
    <t xml:space="preserve">HACIENDA RAMIREZ              </t>
  </si>
  <si>
    <t>34DD06A071001100</t>
  </si>
  <si>
    <t xml:space="preserve">ANTIGUA CARR A RAYONES        </t>
  </si>
  <si>
    <t>24DD06A091000660</t>
  </si>
  <si>
    <t xml:space="preserve">QUINTANILLA CASAS INES        </t>
  </si>
  <si>
    <t xml:space="preserve">HDA LA GRANJA                 </t>
  </si>
  <si>
    <t>33DD06A072002250</t>
  </si>
  <si>
    <t xml:space="preserve">MADERO QUIROGA ANDRES EUGENIO </t>
  </si>
  <si>
    <t xml:space="preserve">ORILLA PAVIMENTO BODEGA PILON </t>
  </si>
  <si>
    <t>12DD06A071501420</t>
  </si>
  <si>
    <t xml:space="preserve">MARROQUIN DURAN JAIME         </t>
  </si>
  <si>
    <t xml:space="preserve">CAMINO AL PASTOR 103 CP.00000 </t>
  </si>
  <si>
    <t>24DD06A093100190</t>
  </si>
  <si>
    <t xml:space="preserve">MARTINEZ DE LA CERDA JESUS    </t>
  </si>
  <si>
    <t>HUERTA LAS ANACUAS SN CP.00000</t>
  </si>
  <si>
    <t>61DD06A095500600</t>
  </si>
  <si>
    <t xml:space="preserve">GOMEZ GONZALEZ JORGE          </t>
  </si>
  <si>
    <t>03DD06A090491020</t>
  </si>
  <si>
    <t xml:space="preserve">CAVAZOS GUERRA ADALBERTO      </t>
  </si>
  <si>
    <t>LAS ANACUITAS POSTE50 CP.00000</t>
  </si>
  <si>
    <t>61DD06A094003200</t>
  </si>
  <si>
    <t xml:space="preserve">DE OCHOA DAVILA ANTONIO       </t>
  </si>
  <si>
    <t>CAM A OJO DE AGUA KM 4.6 CP.00</t>
  </si>
  <si>
    <t>02DD06A093200550</t>
  </si>
  <si>
    <t xml:space="preserve">CORTINA GARZA LORENA          </t>
  </si>
  <si>
    <t>HACIENDA EL MOGOLLON SN CP.674</t>
  </si>
  <si>
    <t>28DD06A071000925</t>
  </si>
  <si>
    <t xml:space="preserve">CAMINO AL PANTEON . CP.00000  </t>
  </si>
  <si>
    <t>61DD06A091000500</t>
  </si>
  <si>
    <t xml:space="preserve">RESENDEZ SILVA NOE            </t>
  </si>
  <si>
    <t xml:space="preserve">CARR GRAL TERAN CHINA KM 39.8 </t>
  </si>
  <si>
    <t>61DD06A092005600</t>
  </si>
  <si>
    <t xml:space="preserve">CARR TERAN CHINA KM 24 200    </t>
  </si>
  <si>
    <t>10DD06A071001572</t>
  </si>
  <si>
    <t xml:space="preserve">INMOBILIARIA VIC BEN SA DE CV </t>
  </si>
  <si>
    <t xml:space="preserve">CALLE SEIS 104 CP.00000       </t>
  </si>
  <si>
    <t>04DD06A093101740</t>
  </si>
  <si>
    <t>HERNANDEZ SANDOVAL MA JOSEFINA</t>
  </si>
  <si>
    <t xml:space="preserve">RACHO CALIFORNIA              </t>
  </si>
  <si>
    <t>04DD06A093004030</t>
  </si>
  <si>
    <t xml:space="preserve">RODRIGUEZ LOZANO ROGELIO      </t>
  </si>
  <si>
    <t xml:space="preserve">SANTAANA                      </t>
  </si>
  <si>
    <t>24DD06A093000945</t>
  </si>
  <si>
    <t>CAMINO A LAS ANACUITAS SN CP.0</t>
  </si>
  <si>
    <t>61DD06A092005500</t>
  </si>
  <si>
    <t xml:space="preserve">HACIENDA SAN PEDRO KM24       </t>
  </si>
  <si>
    <t>61DD06A092004900</t>
  </si>
  <si>
    <t xml:space="preserve">CARR A CHINA KM 25 SN         </t>
  </si>
  <si>
    <t>61DD06A094002900</t>
  </si>
  <si>
    <t xml:space="preserve">BARRERA GARCIA ROMAN          </t>
  </si>
  <si>
    <t xml:space="preserve">RANCHO SAN DIEGO SN CP.67414  </t>
  </si>
  <si>
    <t>28DD06A073001685</t>
  </si>
  <si>
    <t xml:space="preserve">DE LEON TREVINO MARIO ALBERTO </t>
  </si>
  <si>
    <t xml:space="preserve">CAM A LOS LIRIOS SN CP.00000  </t>
  </si>
  <si>
    <t>04DD06A093201433</t>
  </si>
  <si>
    <t xml:space="preserve">RANCHO SAN JULIAN . .         </t>
  </si>
  <si>
    <t>20DD06A063100870</t>
  </si>
  <si>
    <t xml:space="preserve">ARIZPE TELLEZ MIGDALIA        </t>
  </si>
  <si>
    <t xml:space="preserve">EJ VALLE HIDALGO SN           </t>
  </si>
  <si>
    <t>29DD06A073006190</t>
  </si>
  <si>
    <t xml:space="preserve">EL SAUCITO S/N CP.67500       </t>
  </si>
  <si>
    <t>61DD06A093003500</t>
  </si>
  <si>
    <t xml:space="preserve">BAEZ LUVIANO MARIA ANGELINA   </t>
  </si>
  <si>
    <t>EJ SANTA ANA VIEJO S/N CP.0000</t>
  </si>
  <si>
    <t>61DD06A091003600</t>
  </si>
  <si>
    <t xml:space="preserve">RANCHO LOS BRASILES SN R      </t>
  </si>
  <si>
    <t>34DD06A072001120</t>
  </si>
  <si>
    <t xml:space="preserve">CAM AL PASTOR KM 3.5 .        </t>
  </si>
  <si>
    <t>24DD06A093000951</t>
  </si>
  <si>
    <t xml:space="preserve">CAVAZOS GUERRRA ADALBERTO     </t>
  </si>
  <si>
    <t>CAMINO A LAS ANACUHITAS SN CP.</t>
  </si>
  <si>
    <t>61DD06A094001800</t>
  </si>
  <si>
    <t xml:space="preserve">FERNANDEZ CANO DIONICIO       </t>
  </si>
  <si>
    <t xml:space="preserve">HUERTA FERNANDEZ SN           </t>
  </si>
  <si>
    <t>20DD06A013000600</t>
  </si>
  <si>
    <t xml:space="preserve">RUIZ ALCAZAR CLEMENTE         </t>
  </si>
  <si>
    <t xml:space="preserve">PRINCIPAL S/N CP.67614        </t>
  </si>
  <si>
    <t>61DD06A092001700</t>
  </si>
  <si>
    <t xml:space="preserve">ANCER MAHUAD ALICIA MARGOT    </t>
  </si>
  <si>
    <t xml:space="preserve">HACIENDA LA FLORIDA KM 8      </t>
  </si>
  <si>
    <t>61DD06A094003102</t>
  </si>
  <si>
    <t xml:space="preserve">MEZA DE LA FUENTE ANDRES      </t>
  </si>
  <si>
    <t xml:space="preserve">HUERTA LA GRACIA . CP.00000   </t>
  </si>
  <si>
    <t>33DD06A072002070</t>
  </si>
  <si>
    <t xml:space="preserve">MADERO ALMADA ARMANDO         </t>
  </si>
  <si>
    <t xml:space="preserve">CAM A PILON VIEJO SN CP.67515 </t>
  </si>
  <si>
    <t>29DD06A073002110</t>
  </si>
  <si>
    <t xml:space="preserve">ALCARAZ VALDEZ JOSE JUAN      </t>
  </si>
  <si>
    <t xml:space="preserve">VIVEROS ALCARAZ .             </t>
  </si>
  <si>
    <t>02DD06A092000250</t>
  </si>
  <si>
    <t xml:space="preserve">GARCIA RESENDEZ RAMON         </t>
  </si>
  <si>
    <t xml:space="preserve">HACIENDA LAS ANACUAS .        </t>
  </si>
  <si>
    <t>61DD06A093000300</t>
  </si>
  <si>
    <t>FUENTES MARTINEZ MARIA AUXILIA</t>
  </si>
  <si>
    <t xml:space="preserve">CARR GUADALUPE LA JOYA KM 10  </t>
  </si>
  <si>
    <t>61DD06A093004020</t>
  </si>
  <si>
    <t xml:space="preserve">CEPEDA LEAL ELOISA L          </t>
  </si>
  <si>
    <t>CAM EJIDO SANTANA VIEJO 22 900</t>
  </si>
  <si>
    <t>71DD06A091150750</t>
  </si>
  <si>
    <t xml:space="preserve">CAM LA GRANJA S/N             </t>
  </si>
  <si>
    <t>71DD06A011250735</t>
  </si>
  <si>
    <t xml:space="preserve">HUERTA SAN GERARDO .          </t>
  </si>
  <si>
    <t>24DD06A093000355</t>
  </si>
  <si>
    <t xml:space="preserve">LOPEZ SANCHEZ JESUS           </t>
  </si>
  <si>
    <t>CARRETERA A CHINA KM 43 CP.674</t>
  </si>
  <si>
    <t>61DD06A094000150</t>
  </si>
  <si>
    <t xml:space="preserve">RESENDES ARJONA LUCAS         </t>
  </si>
  <si>
    <t>HACIENDA LAS ANACUAS S/N CP.00</t>
  </si>
  <si>
    <t>61DD06A096002150</t>
  </si>
  <si>
    <t>FLORES GONZALEZ ALBERTO GUMERC</t>
  </si>
  <si>
    <t xml:space="preserve">CAM A LAS MAJADAS SN          </t>
  </si>
  <si>
    <t>10DD06A073001709</t>
  </si>
  <si>
    <t xml:space="preserve">FLORES SILVA LUIS CESAR       </t>
  </si>
  <si>
    <t xml:space="preserve">CARR A CHINA KM 26 700 INT.   </t>
  </si>
  <si>
    <t>61DD06A092004701</t>
  </si>
  <si>
    <t>61DD06A095500195</t>
  </si>
  <si>
    <t xml:space="preserve">POMPA GAYTAN RAUL             </t>
  </si>
  <si>
    <t xml:space="preserve">RANCHO CALIFORNIA KM 9 SN     </t>
  </si>
  <si>
    <t>61DD06A093005405</t>
  </si>
  <si>
    <t xml:space="preserve">RCHO CALIFORNIA CARR VAQ  SN  </t>
  </si>
  <si>
    <t>61DD06A092000900</t>
  </si>
  <si>
    <t xml:space="preserve">HDA LA FLORIDA                </t>
  </si>
  <si>
    <t>61DD06A095500030</t>
  </si>
  <si>
    <t xml:space="preserve">GARCIA G OSCAR                </t>
  </si>
  <si>
    <t xml:space="preserve">RANCHO LOS LIRIOS             </t>
  </si>
  <si>
    <t>24DD06A093100370</t>
  </si>
  <si>
    <t>24DD06A093100710</t>
  </si>
  <si>
    <t xml:space="preserve">SILVA DE LA GARZA MARIA ELVA  </t>
  </si>
  <si>
    <t xml:space="preserve">CARR G TERAN-CHINA KM 27      </t>
  </si>
  <si>
    <t>24DD06A093100680</t>
  </si>
  <si>
    <t>61DD06A096001450</t>
  </si>
  <si>
    <t xml:space="preserve">TREVINO GOMEZ RAUL F          </t>
  </si>
  <si>
    <t>24DD06A093000830</t>
  </si>
  <si>
    <t xml:space="preserve">ORDAZ S LUIS GERARDO          </t>
  </si>
  <si>
    <t>30DD06A071000390</t>
  </si>
  <si>
    <t>30DD06A071000540</t>
  </si>
  <si>
    <t xml:space="preserve">NORIA BLANCA                  </t>
  </si>
  <si>
    <t>28DD06A072001490</t>
  </si>
  <si>
    <t xml:space="preserve">CARDOSO GARZA LUIS GERARDO    </t>
  </si>
  <si>
    <t xml:space="preserve">EL CHAMIZAL                   </t>
  </si>
  <si>
    <t>32DD06A072000430</t>
  </si>
  <si>
    <t xml:space="preserve">DES GANAD LAS PIEDRAS         </t>
  </si>
  <si>
    <t xml:space="preserve">CARR NAL KM 189               </t>
  </si>
  <si>
    <t>61DD06A091002200</t>
  </si>
  <si>
    <t xml:space="preserve">VILLAGOMEZ MARTINEZ JUAN      </t>
  </si>
  <si>
    <t xml:space="preserve">HACIENDA CORONA               </t>
  </si>
  <si>
    <t>24DD06A094009807</t>
  </si>
  <si>
    <t xml:space="preserve">ING. HECTOR E CALLES SAENZ    </t>
  </si>
  <si>
    <t xml:space="preserve">HDA SOLEDAD DE LA MOTA        </t>
  </si>
  <si>
    <t>71DD06A011250560</t>
  </si>
  <si>
    <t>ALICIA T Y MA V GARCIA BALLES.</t>
  </si>
  <si>
    <t>28DD06A073000700</t>
  </si>
  <si>
    <t xml:space="preserve">JUNCO GZA RICARDO             </t>
  </si>
  <si>
    <t xml:space="preserve">RCHO LOS CHORROS              </t>
  </si>
  <si>
    <t>24DD06A094009822</t>
  </si>
  <si>
    <t xml:space="preserve">PENA PACHECO JUAN             </t>
  </si>
  <si>
    <t xml:space="preserve">QUINTA MONICA ALEJANDR        </t>
  </si>
  <si>
    <t>61DD06A095500330</t>
  </si>
  <si>
    <t xml:space="preserve">EJIDO LA LAGUNA.              </t>
  </si>
  <si>
    <t>30DD06A071000460</t>
  </si>
  <si>
    <t xml:space="preserve">PORTILLA BIDAULT PEDRO        </t>
  </si>
  <si>
    <t xml:space="preserve">CENDERO DEL LLANO             </t>
  </si>
  <si>
    <t>24DD06A093000880</t>
  </si>
  <si>
    <t xml:space="preserve">HUERTA STA ENGRACIA           </t>
  </si>
  <si>
    <t>61DD06A096003700</t>
  </si>
  <si>
    <t>SALAZAR TAMEZ FRANCISCO JAVIER</t>
  </si>
  <si>
    <t>28DD06A071000610</t>
  </si>
  <si>
    <t xml:space="preserve">RODRIGUEZ MARTINEZ ANTONIO A  </t>
  </si>
  <si>
    <t xml:space="preserve">HACIENDA EL LLANO             </t>
  </si>
  <si>
    <t>24DD06A093100210</t>
  </si>
  <si>
    <t xml:space="preserve">QUINTANILLA CASAS MARGARITA   </t>
  </si>
  <si>
    <t xml:space="preserve">CARRT GRAL TERAN KM 32        </t>
  </si>
  <si>
    <t>30DD06A071000520</t>
  </si>
  <si>
    <t xml:space="preserve">HONGOS DEL VALLE SA DE CV     </t>
  </si>
  <si>
    <t xml:space="preserve">CARRT A GRAL TERAN KM 8       </t>
  </si>
  <si>
    <t>10DD06A071000140</t>
  </si>
  <si>
    <t xml:space="preserve">LOZANO GARZA MARIA CRISTINA   </t>
  </si>
  <si>
    <t xml:space="preserve">EL GALEME KM 2                </t>
  </si>
  <si>
    <t>28DD06A071001610</t>
  </si>
  <si>
    <t xml:space="preserve">TAMEZ GARZA ALEJANDRO LUIS    </t>
  </si>
  <si>
    <t xml:space="preserve">PREDIO EL PALOMAR S/N         </t>
  </si>
  <si>
    <t>24DD06A093100670</t>
  </si>
  <si>
    <t xml:space="preserve">ELIZONDO CABRERA BENITO       </t>
  </si>
  <si>
    <t xml:space="preserve">HUERTA MONTEALBAN             </t>
  </si>
  <si>
    <t>20DD06A063101020</t>
  </si>
  <si>
    <t xml:space="preserve">RODRIGUEZ ALONSO AURELIO      </t>
  </si>
  <si>
    <t xml:space="preserve">CARR. EL BARRANQUITO-VAQUEROS </t>
  </si>
  <si>
    <t>24DD06A093100200</t>
  </si>
  <si>
    <t xml:space="preserve">MARTINEZ VILLARREAL FRANCISCO </t>
  </si>
  <si>
    <t xml:space="preserve">CARR GRAL TERAN KM 31 CHINA   </t>
  </si>
  <si>
    <t>24DD06A093100630</t>
  </si>
  <si>
    <t>CANTU VALENZUELA MARCO ANTONIO</t>
  </si>
  <si>
    <t>20DD06A073004110</t>
  </si>
  <si>
    <t xml:space="preserve">DE LA GARZA BAZAN TEOFILO     </t>
  </si>
  <si>
    <t>30DD06A071000140</t>
  </si>
  <si>
    <t xml:space="preserve">SANTA ELENA                   </t>
  </si>
  <si>
    <t xml:space="preserve">HTA EL RECUERDO CARR LIN HULA </t>
  </si>
  <si>
    <t xml:space="preserve">ELVA TERESA MENDOZA DE RAMAL  </t>
  </si>
  <si>
    <t xml:space="preserve">HUERTA DE NOGALES DON MAX     </t>
  </si>
  <si>
    <t xml:space="preserve">ALANIS KARR SERGIO            </t>
  </si>
  <si>
    <t xml:space="preserve">1 KM ANT DE SAN JACINTO       </t>
  </si>
  <si>
    <t xml:space="preserve">SALAZAR AMAYA JAVIER          </t>
  </si>
  <si>
    <t xml:space="preserve">CARR MTY LIN KM 177 BERLANGA  </t>
  </si>
  <si>
    <t xml:space="preserve">PADILLA QUEZADA JORGE         </t>
  </si>
  <si>
    <t xml:space="preserve">RANCHO LAS NINAS EJ E ZAPATA  </t>
  </si>
  <si>
    <t xml:space="preserve">FLORES GARCIA BALDEMAR        </t>
  </si>
  <si>
    <t xml:space="preserve">CAM A LA PAMONA KM 42         </t>
  </si>
  <si>
    <t xml:space="preserve">MARTINEZ A RAUL               </t>
  </si>
  <si>
    <t xml:space="preserve">SEG RCHO LAS PALMAS           </t>
  </si>
  <si>
    <t xml:space="preserve">ALEJANDRO D ALFREDO           </t>
  </si>
  <si>
    <t xml:space="preserve">RANCHO LA JOYA                </t>
  </si>
  <si>
    <t xml:space="preserve">RCHO GARCIA LOPEZ             </t>
  </si>
  <si>
    <t xml:space="preserve">SALAS AGUAYO JUAN IGNACIO     </t>
  </si>
  <si>
    <t xml:space="preserve">GANAD GARCIA LOPEZ            </t>
  </si>
  <si>
    <t xml:space="preserve">CARR LIN CASCAJOSO ANT LLEGAR </t>
  </si>
  <si>
    <t xml:space="preserve">CAM A RANCHO EL MEZQUITE      </t>
  </si>
  <si>
    <t>EJ LA LOMA HUERTA SOFIA . CP.0</t>
  </si>
  <si>
    <t xml:space="preserve">DURAN GARZA DANIEL            </t>
  </si>
  <si>
    <t xml:space="preserve">FRENTE A INVERNADEROS         </t>
  </si>
  <si>
    <t xml:space="preserve">CAM A LA CRUZ HDA SAN JUAN    </t>
  </si>
  <si>
    <t xml:space="preserve">BERNAL EZQUIVEL BERNARDINO    </t>
  </si>
  <si>
    <t xml:space="preserve">CAM A SAN JOSE S/N CP.00000   </t>
  </si>
  <si>
    <t>22DD06B160322335</t>
  </si>
  <si>
    <t xml:space="preserve">GARCIA ANCIRA LUIS M          </t>
  </si>
  <si>
    <t xml:space="preserve">CAMINO A SAN JOSE S/N         </t>
  </si>
  <si>
    <t xml:space="preserve">ROBERTO Y JOSE GONZZ          </t>
  </si>
  <si>
    <t xml:space="preserve">CARR NAC KM 850 FTE EMPAC     </t>
  </si>
  <si>
    <t xml:space="preserve">AGRICOLA TERRASOL SPR DE RL   </t>
  </si>
  <si>
    <t xml:space="preserve">HTA SAN ISIDRO BANCA SERFIN   </t>
  </si>
  <si>
    <t xml:space="preserve">SILVA CAVAZOS GRACIELA        </t>
  </si>
  <si>
    <t xml:space="preserve">EN SEG DE QUINTA MARGARITA    </t>
  </si>
  <si>
    <t xml:space="preserve">DE LA GARZA HINOJOSA ERNESTO  </t>
  </si>
  <si>
    <t xml:space="preserve">CARR LA ESC KM 4 1/2          </t>
  </si>
  <si>
    <t xml:space="preserve">HTA EL BARRANCO               </t>
  </si>
  <si>
    <t xml:space="preserve">HUERTA LA CRUZ                </t>
  </si>
  <si>
    <t xml:space="preserve">TREVINO VILLARREAL RAMIRO     </t>
  </si>
  <si>
    <t xml:space="preserve">RCHO SAN PABLO                </t>
  </si>
  <si>
    <t xml:space="preserve">CARR LA ESCONDIDA KM 5        </t>
  </si>
  <si>
    <t>20DD06D562400670</t>
  </si>
  <si>
    <t xml:space="preserve">BARRIENTOS RIOS HERIBERTO     </t>
  </si>
  <si>
    <t xml:space="preserve">EJIDO TERREROS                </t>
  </si>
  <si>
    <t>34DD06D621600020</t>
  </si>
  <si>
    <t xml:space="preserve">MARTINEZ AGUIRRE EMMA TERESA  </t>
  </si>
  <si>
    <t>04DD06D011500070</t>
  </si>
  <si>
    <t xml:space="preserve">SALAZAR TAMEZ AGUSTIN SERGIO  </t>
  </si>
  <si>
    <t xml:space="preserve">CAMINO REAL 119               </t>
  </si>
  <si>
    <t>61DD06D171300033</t>
  </si>
  <si>
    <t>JUNCO DE LA VEGA GZZ ALEJANDRO</t>
  </si>
  <si>
    <t xml:space="preserve">CARR AL FRAILE KM 2.5         </t>
  </si>
  <si>
    <t>34DD06D621600050</t>
  </si>
  <si>
    <t xml:space="preserve">AGUIRRE LOZANO OSCAR JAIME    </t>
  </si>
  <si>
    <t>CARR LA UNION KM 3 S/N CP.0000</t>
  </si>
  <si>
    <t>20DD06D011010560</t>
  </si>
  <si>
    <t>GONZALEZ CABALLERO ALFONSO MAU</t>
  </si>
  <si>
    <t xml:space="preserve">SEGUIDO A ESCUELA NOGALITOS . </t>
  </si>
  <si>
    <t>22DD06D462300920</t>
  </si>
  <si>
    <t>22DD06D462300930</t>
  </si>
  <si>
    <t xml:space="preserve">CHARCO LA ANACUA S/N CP.00000 </t>
  </si>
  <si>
    <t>18DD06D241102340</t>
  </si>
  <si>
    <t>CARDENAS PEREZ GABRIEL ROBERTO</t>
  </si>
  <si>
    <t>CARR ALLENDE-EL CERRITO S/N CP</t>
  </si>
  <si>
    <t>66DD06D301210190</t>
  </si>
  <si>
    <t xml:space="preserve">GARZA RODRIGUEZ ARTURO        </t>
  </si>
  <si>
    <t>CARRETERA AL FRAILE KM 6.5 CP.</t>
  </si>
  <si>
    <t>04DD06D013502510</t>
  </si>
  <si>
    <t xml:space="preserve">SALAZAR SALAZAR EDUARDO       </t>
  </si>
  <si>
    <t xml:space="preserve">RANCHO EL POTRERO 1           </t>
  </si>
  <si>
    <t>04DD06D013502520</t>
  </si>
  <si>
    <t xml:space="preserve">SALAZAR RAMIREZ HERLINDA      </t>
  </si>
  <si>
    <t xml:space="preserve">RANCHO EL POTRERO 2           </t>
  </si>
  <si>
    <t>04DD06D013502500</t>
  </si>
  <si>
    <t xml:space="preserve">CARDENAS SALAZAR HERIBERTO    </t>
  </si>
  <si>
    <t xml:space="preserve">CAM A RANCHO EL POTRERO .     </t>
  </si>
  <si>
    <t>20DD06A063100955</t>
  </si>
  <si>
    <t xml:space="preserve">GARZA GARZA FEDERICO          </t>
  </si>
  <si>
    <t xml:space="preserve">ANTES DEL PANTEON 1           </t>
  </si>
  <si>
    <t>61DD06D041100580</t>
  </si>
  <si>
    <t xml:space="preserve">INMOBILIARIA CAVAZOS GARZA SA </t>
  </si>
  <si>
    <t xml:space="preserve">RANCHO LOS CORCELES 1         </t>
  </si>
  <si>
    <t>34DD06D691900090</t>
  </si>
  <si>
    <t xml:space="preserve">CANTU CANTU ROGELIO           </t>
  </si>
  <si>
    <t xml:space="preserve">AVE PALO ALTO 3               </t>
  </si>
  <si>
    <t>34DD06D631700200</t>
  </si>
  <si>
    <t xml:space="preserve">CAVAZOS TREVINO ALFONSO CESAR </t>
  </si>
  <si>
    <t xml:space="preserve">EL NOGAL                      </t>
  </si>
  <si>
    <t>34DD06D621600170</t>
  </si>
  <si>
    <t xml:space="preserve">CARR DE LA UNION AL NOG       </t>
  </si>
  <si>
    <t>08DD06D202002310</t>
  </si>
  <si>
    <t xml:space="preserve">FRED DOW QUIROZ      ..       </t>
  </si>
  <si>
    <t xml:space="preserve">CAMINO AL SAUZ . . .          </t>
  </si>
  <si>
    <t>20DD06D011011710</t>
  </si>
  <si>
    <t xml:space="preserve">ABREGO MONTALVO AMBROSIO      </t>
  </si>
  <si>
    <t xml:space="preserve">RANCHO EL PROGRESO            </t>
  </si>
  <si>
    <t>32DD06D671300760</t>
  </si>
  <si>
    <t xml:space="preserve">MADERO MARCOS GUSTAVO..       </t>
  </si>
  <si>
    <t>CAMINO A TERREROS 300 MTS DELA</t>
  </si>
  <si>
    <t xml:space="preserve">LAS ADJUNTAS                  </t>
  </si>
  <si>
    <t>30DD11I063046180</t>
  </si>
  <si>
    <t xml:space="preserve">IRACHETA GARZA JOSE GPE       </t>
  </si>
  <si>
    <t xml:space="preserve">CAMINO A LAS CAROLINAS        </t>
  </si>
  <si>
    <t>36DD11I063630950</t>
  </si>
  <si>
    <t xml:space="preserve">GUERRA M ABEL                 </t>
  </si>
  <si>
    <t xml:space="preserve">EJ CASAS VIEJAS               </t>
  </si>
  <si>
    <t>76DD11I067665290</t>
  </si>
  <si>
    <t xml:space="preserve">VILLA VIEJA                   </t>
  </si>
  <si>
    <t>61DD11I026120066</t>
  </si>
  <si>
    <t xml:space="preserve">LOZANO S JUAN ALFREDO         </t>
  </si>
  <si>
    <t xml:space="preserve">RANCHO LOS LOZANO             </t>
  </si>
  <si>
    <t>61DD11I026190025</t>
  </si>
  <si>
    <t xml:space="preserve">GARZA E JOSEFA                </t>
  </si>
  <si>
    <t xml:space="preserve">RANCHO LA PRIETA              </t>
  </si>
  <si>
    <t>61DD11I026190001</t>
  </si>
  <si>
    <t xml:space="preserve">TREVINO L FERNANDO            </t>
  </si>
  <si>
    <t>CARR JUAREZ SAN MATEO KM 9 CP.</t>
  </si>
  <si>
    <t>61DD11I026190026</t>
  </si>
  <si>
    <t xml:space="preserve">GARZA E JOSE G                </t>
  </si>
  <si>
    <t xml:space="preserve">RANCHO SAN JOSE 245 CP.00000  </t>
  </si>
  <si>
    <t>76DD11I067630130</t>
  </si>
  <si>
    <t xml:space="preserve">GARZA G LUIS C                </t>
  </si>
  <si>
    <t xml:space="preserve"> CARR A ALLENDE KM  10.5      </t>
  </si>
  <si>
    <t>61DD11I020030580</t>
  </si>
  <si>
    <t xml:space="preserve">MARTINEZ F MARIA DEL C        </t>
  </si>
  <si>
    <t xml:space="preserve">HDA EL DURAZNO S/N CP.00000   </t>
  </si>
  <si>
    <t>76DD11I067620240</t>
  </si>
  <si>
    <t>PROL VIDAL VELA SUR EJ PALMITO</t>
  </si>
  <si>
    <t>31DD11I063145120</t>
  </si>
  <si>
    <t xml:space="preserve">GARZA DE L OSCAR              </t>
  </si>
  <si>
    <t xml:space="preserve">HDA SAN LORENZO S/N CP.00000  </t>
  </si>
  <si>
    <t>61DD11I066120170</t>
  </si>
  <si>
    <t>M AGR EL SEMBRADOR SPR D RL DE</t>
  </si>
  <si>
    <t>RANCHO LOS EBANOS S/N CP.00000</t>
  </si>
  <si>
    <t>66DD11I066620670</t>
  </si>
  <si>
    <t xml:space="preserve">BOTELLO L ELIO J              </t>
  </si>
  <si>
    <t>CAMINO A SANTA FE S/N CP.00000</t>
  </si>
  <si>
    <t>76DD11I067610180</t>
  </si>
  <si>
    <t xml:space="preserve">GARCIA L ALFONSO L            </t>
  </si>
  <si>
    <t xml:space="preserve"> SAN BARTOLO                  </t>
  </si>
  <si>
    <t>06DD11I060652895</t>
  </si>
  <si>
    <t xml:space="preserve">GUZMAN CAVAZOS BLANCA E       </t>
  </si>
  <si>
    <t xml:space="preserve">HDA DOLORES SN CP.00000       </t>
  </si>
  <si>
    <t>71DD11I067160225</t>
  </si>
  <si>
    <t xml:space="preserve">GARCIA GARCIA JUAN JAIME      </t>
  </si>
  <si>
    <t>HUERTA LA CANTERA S/N CP.00000</t>
  </si>
  <si>
    <t>13DD11I021330649</t>
  </si>
  <si>
    <t xml:space="preserve">LOPEZ G ANGEL H               </t>
  </si>
  <si>
    <t>CAM A SAN MATEO KM 2.5 CP.0000</t>
  </si>
  <si>
    <t>12DD11I061201520</t>
  </si>
  <si>
    <t xml:space="preserve">MONTEMAYOR DE LOS S RAMIRO    </t>
  </si>
  <si>
    <t>76DD11I067675220</t>
  </si>
  <si>
    <t>66DD11I066630090</t>
  </si>
  <si>
    <t xml:space="preserve">RODRIGUEZ A MANUEL M          </t>
  </si>
  <si>
    <t xml:space="preserve">CARR A REYNOSA KM 38.5        </t>
  </si>
  <si>
    <t>12DD11I061201120</t>
  </si>
  <si>
    <t xml:space="preserve">GARZA ALMAGUER MARTIN G       </t>
  </si>
  <si>
    <t xml:space="preserve">HDA SANTA FE SN CP.00000      </t>
  </si>
  <si>
    <t>27DD11I062755000</t>
  </si>
  <si>
    <t xml:space="preserve">VILLARREAL LOZANO ISABEL      </t>
  </si>
  <si>
    <t xml:space="preserve">HDA EL PALMITO KM 15 CP.00000 </t>
  </si>
  <si>
    <t>12DD11I061201110</t>
  </si>
  <si>
    <t xml:space="preserve">COSS GONZALEZ HOMERO          </t>
  </si>
  <si>
    <t>CARR HDA SANTA FE 100 CP.00000</t>
  </si>
  <si>
    <t>66DD11I066620640</t>
  </si>
  <si>
    <t xml:space="preserve">MONTEMAYOR ESPINOZA JOSE G    </t>
  </si>
  <si>
    <t>66DD11I066641720</t>
  </si>
  <si>
    <t xml:space="preserve">GARZA CANTU PEDRO A           </t>
  </si>
  <si>
    <t>CARR A REYNOSA KM 29.5 CP.0000</t>
  </si>
  <si>
    <t>36DD11I063643460</t>
  </si>
  <si>
    <t xml:space="preserve">FLORES GUERRA RAYMUNDO A      </t>
  </si>
  <si>
    <t xml:space="preserve">GERMAN ALMAGUER S/N CP.00000  </t>
  </si>
  <si>
    <t>61DD11I026120360</t>
  </si>
  <si>
    <t xml:space="preserve">GAYTAN REYES ADALBERTO        </t>
  </si>
  <si>
    <t xml:space="preserve"> CARR A SAN MATEO KM 9.5 CP.00</t>
  </si>
  <si>
    <t>76DD11I067665250</t>
  </si>
  <si>
    <t xml:space="preserve">GARZA V JUAN J                </t>
  </si>
  <si>
    <t>30DD11I063046175</t>
  </si>
  <si>
    <t xml:space="preserve">LUNA GARZA RAUL               </t>
  </si>
  <si>
    <t xml:space="preserve">CAMINO A LAS CAROLINAS .      </t>
  </si>
  <si>
    <t>76DD11I067675210</t>
  </si>
  <si>
    <t xml:space="preserve">GARCIA LEAL OSCAR             </t>
  </si>
  <si>
    <t xml:space="preserve">RANCHO LAGUNA SECA S/N        </t>
  </si>
  <si>
    <t>76DD11I067610413</t>
  </si>
  <si>
    <t xml:space="preserve">LEAL MARTINEZ ROGELIO         </t>
  </si>
  <si>
    <t xml:space="preserve">SAN BARTOLO S/N               </t>
  </si>
  <si>
    <t>76DD11I067610414</t>
  </si>
  <si>
    <t>31DD11I063110211</t>
  </si>
  <si>
    <t xml:space="preserve">GUEVARA DAVILA JOSE LUIS      </t>
  </si>
  <si>
    <t xml:space="preserve">CAM HACIENDA LA CEJA 203      </t>
  </si>
  <si>
    <t>39DD11I063921107</t>
  </si>
  <si>
    <t xml:space="preserve">LAS ABRAS DE ARRIBA LT 1  500 </t>
  </si>
  <si>
    <t>30DD11I063035050</t>
  </si>
  <si>
    <t xml:space="preserve">GONZALEZ TREVINO EMILIO CESAR </t>
  </si>
  <si>
    <t>09DD11I060930020</t>
  </si>
  <si>
    <t xml:space="preserve">ROBERTO GARZA                 </t>
  </si>
  <si>
    <t xml:space="preserve">HDA SAN MATEO                 </t>
  </si>
  <si>
    <t>76DD11I067665660</t>
  </si>
  <si>
    <t xml:space="preserve">HACIENDA CHIHUAHUA            </t>
  </si>
  <si>
    <t>13DD06D655002570</t>
  </si>
  <si>
    <t xml:space="preserve">AYALA VILLARREAL JOSE G       </t>
  </si>
  <si>
    <t xml:space="preserve">CARR CAD ALLENDE KM 221 2     </t>
  </si>
  <si>
    <t>31DD11I063115190</t>
  </si>
  <si>
    <t xml:space="preserve">GUEVARA S ADALBERTO           </t>
  </si>
  <si>
    <t xml:space="preserve">LA CEJA                       </t>
  </si>
  <si>
    <t>76DD11I067630290</t>
  </si>
  <si>
    <t xml:space="preserve">ESTRADA T GONZALO             </t>
  </si>
  <si>
    <t>24DD11I062480910</t>
  </si>
  <si>
    <t xml:space="preserve">DE LA GARZA GARZA DANIEL      </t>
  </si>
  <si>
    <t xml:space="preserve">EJ LA CHUECA                  </t>
  </si>
  <si>
    <t>61DD11I020030760</t>
  </si>
  <si>
    <t xml:space="preserve">CODERO P ALFONSO              </t>
  </si>
  <si>
    <t xml:space="preserve">OJOS DE AGUA POZO 1           </t>
  </si>
  <si>
    <t>23DD11I162231420</t>
  </si>
  <si>
    <t xml:space="preserve">CORDERO P ALFONSO             </t>
  </si>
  <si>
    <t xml:space="preserve">OJOS DE AGUA POZO 3           </t>
  </si>
  <si>
    <t xml:space="preserve">SANTIAGO                      </t>
  </si>
  <si>
    <t>76DD11I067665500</t>
  </si>
  <si>
    <t xml:space="preserve">GARCIA V RAMON M              </t>
  </si>
  <si>
    <t>76DD11I067665650</t>
  </si>
  <si>
    <t xml:space="preserve">RODRIGUEZ R JOSE MA           </t>
  </si>
  <si>
    <t>30DD11I063046200</t>
  </si>
  <si>
    <t xml:space="preserve">GARCIA C GUADALUPE            </t>
  </si>
  <si>
    <t>61DD11I026190002</t>
  </si>
  <si>
    <t xml:space="preserve">GONZALEZ C JAIME SERGIO       </t>
  </si>
  <si>
    <t>13DD06D655001330</t>
  </si>
  <si>
    <t xml:space="preserve">HACIENDA LOS NOGALES          </t>
  </si>
  <si>
    <t>13DD11I021330401</t>
  </si>
  <si>
    <t xml:space="preserve">GONZALEZ SALINAS HECTOR E     </t>
  </si>
  <si>
    <t xml:space="preserve">RANCHO LE SE                  </t>
  </si>
  <si>
    <t>76DD11I067675252</t>
  </si>
  <si>
    <t xml:space="preserve">HDA TRANCAS                   </t>
  </si>
  <si>
    <t>36DD11I063631890</t>
  </si>
  <si>
    <t xml:space="preserve">SALDIVAR VELA ALFREDO         </t>
  </si>
  <si>
    <t xml:space="preserve">EJIDO CASAS VIEJAS            </t>
  </si>
  <si>
    <t>66DD06J741200230</t>
  </si>
  <si>
    <t xml:space="preserve">VACA OBREGON CRESENCIANO      </t>
  </si>
  <si>
    <t>CAMINO A SAN ISIDRO LA ASCENCI</t>
  </si>
  <si>
    <t>66DD10F056670070</t>
  </si>
  <si>
    <t xml:space="preserve">GARZA VILLARREAL RICARDO J    </t>
  </si>
  <si>
    <t>CARR A MAMULIQUE KM 1.5 CP.000</t>
  </si>
  <si>
    <t>66DD10F056670080</t>
  </si>
  <si>
    <t xml:space="preserve">GARZA V RICARDO               </t>
  </si>
  <si>
    <t xml:space="preserve">CARR A MAMULIQUE KM 1.5       </t>
  </si>
  <si>
    <t>66DD10F046610200</t>
  </si>
  <si>
    <t xml:space="preserve">CANTU G MIGUEL                </t>
  </si>
  <si>
    <t xml:space="preserve">CARR MTY LAREDO KM 10.16      </t>
  </si>
  <si>
    <t xml:space="preserve">ESCOBEDO                      </t>
  </si>
  <si>
    <t>71DD05B070040080</t>
  </si>
  <si>
    <t xml:space="preserve">RANCHO 7 DE ENERO             </t>
  </si>
  <si>
    <t>76DD05C010200008</t>
  </si>
  <si>
    <t>CARR-MTY-COLOMBIA KM 116 M CP.</t>
  </si>
  <si>
    <t>36DD11I063641620</t>
  </si>
  <si>
    <t xml:space="preserve">GARZA AGUIRRE REYNALDO        </t>
  </si>
  <si>
    <t xml:space="preserve">LAZARO CARDENAS S/N           </t>
  </si>
  <si>
    <t>71DD05B020060310</t>
  </si>
  <si>
    <t xml:space="preserve">GARCIA VAZQUEZ HECTOR MARIO   </t>
  </si>
  <si>
    <t>13DD06D655001420</t>
  </si>
  <si>
    <t xml:space="preserve">CANO R SERVANDO   .           </t>
  </si>
  <si>
    <t xml:space="preserve">RCHO EL TEXANO                </t>
  </si>
  <si>
    <t>76DD11I067665630</t>
  </si>
  <si>
    <t xml:space="preserve">RODRIGUEZ R CESAR             </t>
  </si>
  <si>
    <t xml:space="preserve">HDA CHIHUAHUITA S/N           </t>
  </si>
  <si>
    <t>66DD05F420010090</t>
  </si>
  <si>
    <t xml:space="preserve">SALINAS SALINAS ARTURO        </t>
  </si>
  <si>
    <t xml:space="preserve">HTA EL CAPRICHO CAM A P LAJAS </t>
  </si>
  <si>
    <t>13DD11I021341520</t>
  </si>
  <si>
    <t xml:space="preserve">FUENTES I JUAN M              </t>
  </si>
  <si>
    <t xml:space="preserve">CAM AL SAUZ KM 2              </t>
  </si>
  <si>
    <t>37DD11I063725250</t>
  </si>
  <si>
    <t xml:space="preserve">RAFAEL HINOJOSA G             </t>
  </si>
  <si>
    <t>66DD10D160030220</t>
  </si>
  <si>
    <t xml:space="preserve">GRANJA SAN NORBERTO           </t>
  </si>
  <si>
    <t xml:space="preserve">CARR MTY MONCLOVA KM 24.1     </t>
  </si>
  <si>
    <t xml:space="preserve">HIDALGO N.L.                  </t>
  </si>
  <si>
    <t>61DD05B010902390</t>
  </si>
  <si>
    <t xml:space="preserve">SENDERO ANCHO                 </t>
  </si>
  <si>
    <t>66DD11E206815040</t>
  </si>
  <si>
    <t xml:space="preserve">CAM A LA PRESITA 762          </t>
  </si>
  <si>
    <t>20DD06A093702620</t>
  </si>
  <si>
    <t xml:space="preserve">HACIENDA EL LLANO KM 14       </t>
  </si>
  <si>
    <t>66DD11E206850850</t>
  </si>
  <si>
    <t xml:space="preserve">CARR A ZUAZUA KM 1            </t>
  </si>
  <si>
    <t>71DD05A210800050</t>
  </si>
  <si>
    <t xml:space="preserve">SALINAS GARCIA JUAN JOSE      </t>
  </si>
  <si>
    <t xml:space="preserve">CARR AGUALEGUAS PARAS K10     </t>
  </si>
  <si>
    <t>61DD05E460320070</t>
  </si>
  <si>
    <t>ZERTUCHE GONZALEZ JESUS EDUARD</t>
  </si>
  <si>
    <t xml:space="preserve">RANCHO LAS AVISPAS            </t>
  </si>
  <si>
    <t xml:space="preserve">LA VENADERA                   </t>
  </si>
  <si>
    <t>71DD05B070040051</t>
  </si>
  <si>
    <t xml:space="preserve">MADRIGAL S OSCAR              </t>
  </si>
  <si>
    <t xml:space="preserve">RANCHO LA SOTA CP.65429       </t>
  </si>
  <si>
    <t>76DD05B020063130</t>
  </si>
  <si>
    <t xml:space="preserve">FLORES DE LOS SANTOS TRINIDAD </t>
  </si>
  <si>
    <t>76DD05B020063230</t>
  </si>
  <si>
    <t xml:space="preserve">GARCIA V HECTOR M             </t>
  </si>
  <si>
    <t>76DD05B010603330</t>
  </si>
  <si>
    <t xml:space="preserve">MONTEMAYOR CERNA FELICIDAD    </t>
  </si>
  <si>
    <t xml:space="preserve">CARR SABINAS PARAS KM 35      </t>
  </si>
  <si>
    <t>76DD05B010401002</t>
  </si>
  <si>
    <t xml:space="preserve">GARZA M GABRIEL               </t>
  </si>
  <si>
    <t xml:space="preserve">RIO GRIJALVA 315              </t>
  </si>
  <si>
    <t>66DD05B150420010</t>
  </si>
  <si>
    <t xml:space="preserve">ANCIRA GARZA LUIS M           </t>
  </si>
  <si>
    <t xml:space="preserve">RANCHO NAVA                   </t>
  </si>
  <si>
    <t>71DD05C010120170</t>
  </si>
  <si>
    <t xml:space="preserve">UGARTE VIEJO JUAN ANTONIO     </t>
  </si>
  <si>
    <t xml:space="preserve">HDA DE GUADALUPE              </t>
  </si>
  <si>
    <t>76DD05C010200080</t>
  </si>
  <si>
    <t xml:space="preserve">DE LEON JOSE LUIS             </t>
  </si>
  <si>
    <t xml:space="preserve">LA CANADA KM 21 CARRET SA     </t>
  </si>
  <si>
    <t>71DD05C060120050</t>
  </si>
  <si>
    <t xml:space="preserve">SANTOS RUIZ OSCAR OMAR        </t>
  </si>
  <si>
    <t xml:space="preserve">CALLEJON DE LOS AYALA SN      </t>
  </si>
  <si>
    <t>76DD05C060010150</t>
  </si>
  <si>
    <t xml:space="preserve">CESAR SANTOS SANTOS           </t>
  </si>
  <si>
    <t xml:space="preserve">RANCHO SIERRA MORENA          </t>
  </si>
  <si>
    <t>71DD05D080250210</t>
  </si>
  <si>
    <t xml:space="preserve">VILLARREAL G JUAN E           </t>
  </si>
  <si>
    <t xml:space="preserve">CARR. DR. COSS                </t>
  </si>
  <si>
    <t>66DD05E340440050</t>
  </si>
  <si>
    <t xml:space="preserve">CAVAZOS SUAREZ ALFREDO        </t>
  </si>
  <si>
    <t xml:space="preserve">CARR CARRIZO - TERAN KM 10    </t>
  </si>
  <si>
    <t xml:space="preserve">HACIENDA BARRETAS             </t>
  </si>
  <si>
    <t>02DD06A093201490</t>
  </si>
  <si>
    <t xml:space="preserve">HDA EL GRANGENAL              </t>
  </si>
  <si>
    <t>24DD06A093100880</t>
  </si>
  <si>
    <t xml:space="preserve">URIEGAS PALAU RICARDO         </t>
  </si>
  <si>
    <t xml:space="preserve">HTA BETTY                     </t>
  </si>
  <si>
    <t>24DD06A093100870</t>
  </si>
  <si>
    <t>24DD06A091103290</t>
  </si>
  <si>
    <t xml:space="preserve">CARLOS GARCIA RAMIREZ         </t>
  </si>
  <si>
    <t xml:space="preserve">EJ SANTA ANNA VIEJO           </t>
  </si>
  <si>
    <t>24DD06A093100005</t>
  </si>
  <si>
    <t xml:space="preserve">LEOPOLDO HERRERA M            </t>
  </si>
  <si>
    <t>32DD06A072000660</t>
  </si>
  <si>
    <t>30DD06D571204010</t>
  </si>
  <si>
    <t xml:space="preserve">GUZMAN RODRIGUEZ JESUS        </t>
  </si>
  <si>
    <t xml:space="preserve">RANCHO EL EBANAL              </t>
  </si>
  <si>
    <t>02DD06D311001260</t>
  </si>
  <si>
    <t xml:space="preserve">GARZA MORENO HECTOR           </t>
  </si>
  <si>
    <t xml:space="preserve">CALLE 9                       </t>
  </si>
  <si>
    <t>12DD06D041102910</t>
  </si>
  <si>
    <t xml:space="preserve">SALAZAR SALAZAR RODRIGO       </t>
  </si>
  <si>
    <t xml:space="preserve">CARR A LAS RAICES             </t>
  </si>
  <si>
    <t>34DD06D691900230</t>
  </si>
  <si>
    <t xml:space="preserve">AV PALO ALTO                  </t>
  </si>
  <si>
    <t>36DD11I061365180</t>
  </si>
  <si>
    <t xml:space="preserve">MIGUEL ANGEL IBANEZ MARTINEZ  </t>
  </si>
  <si>
    <t xml:space="preserve">HDA SABARADO ...              </t>
  </si>
  <si>
    <t>37DD11I063715150</t>
  </si>
  <si>
    <t xml:space="preserve">BRIGIDO RODRIGUEZ BARRON      </t>
  </si>
  <si>
    <t xml:space="preserve">EJ SAN LORENZO ...            </t>
  </si>
  <si>
    <t>30DD11I063010493</t>
  </si>
  <si>
    <t xml:space="preserve">TAMEZ G JOSE H                </t>
  </si>
  <si>
    <t xml:space="preserve">CARR A ALLENDE KM 1.5         </t>
  </si>
  <si>
    <t>76DD11I067630500</t>
  </si>
  <si>
    <t xml:space="preserve">LOS CERRITOS                  </t>
  </si>
  <si>
    <t>66DD11I066610610</t>
  </si>
  <si>
    <t xml:space="preserve">PALACIOS G HECTOR             </t>
  </si>
  <si>
    <t xml:space="preserve">HACIENDA TEPEHUAJE            </t>
  </si>
  <si>
    <t>66DD11I026650630</t>
  </si>
  <si>
    <t xml:space="preserve">CABALLERO G NIDIA             </t>
  </si>
  <si>
    <t xml:space="preserve">CARR CAD V JUAREZ RANCHO NIDO </t>
  </si>
  <si>
    <t>13DD06D655002180</t>
  </si>
  <si>
    <t xml:space="preserve">ELIZONDO S ANTONIO            </t>
  </si>
  <si>
    <t xml:space="preserve">RANCHO EL QUERUBIN            </t>
  </si>
  <si>
    <t>22DD11I062255200</t>
  </si>
  <si>
    <t xml:space="preserve">MONTEMAYOR G SANTIAGO         </t>
  </si>
  <si>
    <t>76DD11I067630120</t>
  </si>
  <si>
    <t xml:space="preserve">SADA ZAMBRANO GERARDO         </t>
  </si>
  <si>
    <t xml:space="preserve">CARR A ALLENDE KM. 13 .       </t>
  </si>
  <si>
    <t>22DD11I062255230</t>
  </si>
  <si>
    <t xml:space="preserve">GALVAN LEAL FEDERICO          </t>
  </si>
  <si>
    <t xml:space="preserve">HDA VILLA VIEJA ..            </t>
  </si>
  <si>
    <t>30DD11I063045170</t>
  </si>
  <si>
    <t xml:space="preserve">VELA S BENIGNO                </t>
  </si>
  <si>
    <t xml:space="preserve">HDA CASAS VIEJAS ..           </t>
  </si>
  <si>
    <t>22DD11I062255280</t>
  </si>
  <si>
    <t xml:space="preserve">GONZALEZ G ANGEL M            </t>
  </si>
  <si>
    <t xml:space="preserve">QUINTA MARIA ELENA            </t>
  </si>
  <si>
    <t>76DD11I067620140</t>
  </si>
  <si>
    <t xml:space="preserve">GARZA R REYNALDO              </t>
  </si>
  <si>
    <t xml:space="preserve">HDA PALMITOS                  </t>
  </si>
  <si>
    <t>66DD06J741200120</t>
  </si>
  <si>
    <t xml:space="preserve">POZO 3                        </t>
  </si>
  <si>
    <t>20DD06A063100040</t>
  </si>
  <si>
    <t xml:space="preserve">ALANIS A GERARDO NICOLAS      </t>
  </si>
  <si>
    <t xml:space="preserve">RANCHO EL PAPALOTEE           </t>
  </si>
  <si>
    <t>31DD11I063145156</t>
  </si>
  <si>
    <t xml:space="preserve">VILLARREAL MONTEMAYOR ANTONIO </t>
  </si>
  <si>
    <t xml:space="preserve">RCHO LAS NORIAS               </t>
  </si>
  <si>
    <t>31DD11I063145130</t>
  </si>
  <si>
    <t xml:space="preserve">CARR CADEREYTA ALLENDE KM 11  </t>
  </si>
  <si>
    <t>10DD06A071001360</t>
  </si>
  <si>
    <t xml:space="preserve">TAMEZ FLORES ESTHER           </t>
  </si>
  <si>
    <t xml:space="preserve">ESTACION TERAN                </t>
  </si>
  <si>
    <t>61DD06A094003300</t>
  </si>
  <si>
    <t xml:space="preserve">ALCAZAR LOPEZ JOSE S          </t>
  </si>
  <si>
    <t>CAMINO A LA PENITA SN CP.00000</t>
  </si>
  <si>
    <t xml:space="preserve">HTA SAN MAURO CON A R DAMM    </t>
  </si>
  <si>
    <t>34DD06D691900600</t>
  </si>
  <si>
    <t>CAVAZOS AGUIRRE SERGIO LEANDRO</t>
  </si>
  <si>
    <t xml:space="preserve">CAMINO AL DIVISADERO          </t>
  </si>
  <si>
    <t>76DD11I067630320</t>
  </si>
  <si>
    <t xml:space="preserve">HDA SAN LORENZO               </t>
  </si>
  <si>
    <t>76DD11I067665510</t>
  </si>
  <si>
    <t xml:space="preserve">DE LA CRUZ JUAN               </t>
  </si>
  <si>
    <t>28DD06A071001000</t>
  </si>
  <si>
    <t xml:space="preserve">HUERTA DIANA SANTA GERTRUDIS  </t>
  </si>
  <si>
    <t>61DD11D066130680</t>
  </si>
  <si>
    <t xml:space="preserve">CAM AL SABINAL KM 4           </t>
  </si>
  <si>
    <t>76DD05E330350030</t>
  </si>
  <si>
    <t xml:space="preserve">CANTU GARCIA LUIS SIGIFREDO   </t>
  </si>
  <si>
    <t xml:space="preserve">RANCHO EL NORTENO             </t>
  </si>
  <si>
    <t>76DD05E340350020</t>
  </si>
  <si>
    <t xml:space="preserve">RANCHO EL MAYORAZGO           </t>
  </si>
  <si>
    <t>32DD06A071001050</t>
  </si>
  <si>
    <t xml:space="preserve">GARZA G OSCAR L               </t>
  </si>
  <si>
    <t xml:space="preserve">CAMINO AL GAVILAN             </t>
  </si>
  <si>
    <t>61DD11D066130450</t>
  </si>
  <si>
    <t xml:space="preserve">MARCELO CANALES C             </t>
  </si>
  <si>
    <t xml:space="preserve">ANT CAM A V JRZ KM 5.4        </t>
  </si>
  <si>
    <t>71DD05A210901130</t>
  </si>
  <si>
    <t xml:space="preserve">GOMEZ ARIZPE LAURA ELENA      </t>
  </si>
  <si>
    <t xml:space="preserve">CAMINO AL LLANO KM 6.5        </t>
  </si>
  <si>
    <t>66DD10F046630920</t>
  </si>
  <si>
    <t xml:space="preserve">DOMINGA CAZARES CASTILLO      </t>
  </si>
  <si>
    <t xml:space="preserve">LIB NORESTE KM 22             </t>
  </si>
  <si>
    <t>61DD11E096290144</t>
  </si>
  <si>
    <t xml:space="preserve">ROBLEDO MTZ RAYMUNDO          </t>
  </si>
  <si>
    <t>61DD11H066110935</t>
  </si>
  <si>
    <t xml:space="preserve">GARCIA M JORGE LUIS           </t>
  </si>
  <si>
    <t xml:space="preserve">CAM REAL A MARIN S/N CP.00000 </t>
  </si>
  <si>
    <t xml:space="preserve">ELIZONDO GARZA OCTAVIO        </t>
  </si>
  <si>
    <t xml:space="preserve">EL QUIJOTE II                 </t>
  </si>
  <si>
    <t>27DD11I062742740</t>
  </si>
  <si>
    <t xml:space="preserve">GARCIA GUERRA ALFONSO         </t>
  </si>
  <si>
    <t xml:space="preserve">HDA. STA ISABEL               </t>
  </si>
  <si>
    <t>61DD11D066130420</t>
  </si>
  <si>
    <t xml:space="preserve">ROSA MA TREVINO DE A          </t>
  </si>
  <si>
    <t xml:space="preserve">RANCHO JAROLA                 </t>
  </si>
  <si>
    <t xml:space="preserve">FRIAS OCAMPO CUAUHTEMOC       </t>
  </si>
  <si>
    <t xml:space="preserve">CARR GALEANA KM 15 . CP.00000 </t>
  </si>
  <si>
    <t>34DD06D691902120</t>
  </si>
  <si>
    <t xml:space="preserve">CAVAZOS A JOSE L              </t>
  </si>
  <si>
    <t xml:space="preserve">LOS EBANOS                    </t>
  </si>
  <si>
    <t>76DD05B010500050</t>
  </si>
  <si>
    <t xml:space="preserve">FLORES RODRIGUEZ PEDRO        </t>
  </si>
  <si>
    <t xml:space="preserve">BLVD TRICENTENARIO 925-B      </t>
  </si>
  <si>
    <t>61DD05B250040060</t>
  </si>
  <si>
    <t xml:space="preserve">GONZALEZ GARZA ALFREDO        </t>
  </si>
  <si>
    <t>C SABINAS MONTERREY KM12 65276</t>
  </si>
  <si>
    <t xml:space="preserve">MONTE GRANDE                  </t>
  </si>
  <si>
    <t>28DD06A073002260</t>
  </si>
  <si>
    <t xml:space="preserve">NADER DE LA GARZA GUSTAVO     </t>
  </si>
  <si>
    <t xml:space="preserve">CARR NACIONAL KM 208.4        </t>
  </si>
  <si>
    <t>02DD06A093201595</t>
  </si>
  <si>
    <t xml:space="preserve">BARRERA VAZQUEZ MA GUADALUPE  </t>
  </si>
  <si>
    <t>28DD06A071000650</t>
  </si>
  <si>
    <t xml:space="preserve">GARCIA CANALES SERGIO GPE     </t>
  </si>
  <si>
    <t xml:space="preserve">CAM A LAS MAJADAS             </t>
  </si>
  <si>
    <t xml:space="preserve">RIVAS DURAN OSCAR             </t>
  </si>
  <si>
    <t xml:space="preserve">COL EL CHAMIZAL ORILLA CARR   </t>
  </si>
  <si>
    <t>22DD06D462300690</t>
  </si>
  <si>
    <t xml:space="preserve">CHARCO DE LA ANACUA           </t>
  </si>
  <si>
    <t>29DD06D011004390</t>
  </si>
  <si>
    <t xml:space="preserve">ELOSUA M ANTONIO C            </t>
  </si>
  <si>
    <t xml:space="preserve">RANCHO LA BONITA ....         </t>
  </si>
  <si>
    <t>66DD06D420090520</t>
  </si>
  <si>
    <t xml:space="preserve">PUE AGNEW WILLIAM             </t>
  </si>
  <si>
    <t xml:space="preserve">RANCHO MI RETIRO              </t>
  </si>
  <si>
    <t>61DD19G016110760</t>
  </si>
  <si>
    <t xml:space="preserve">EA19 RCHO PAMPAS              </t>
  </si>
  <si>
    <t>76DD05B750142530</t>
  </si>
  <si>
    <t xml:space="preserve">TREVINO MARTINEZ TOMAS DAVID  </t>
  </si>
  <si>
    <t xml:space="preserve">HACIENDA LA CANELA 0 CP.65200 </t>
  </si>
  <si>
    <t>24DD06A094009830</t>
  </si>
  <si>
    <t xml:space="preserve">ELIZONDO BAEZ RICARDO         </t>
  </si>
  <si>
    <t>24DD06A093000870</t>
  </si>
  <si>
    <t xml:space="preserve">HDA SANTA ENGRACIA            </t>
  </si>
  <si>
    <t>76DD10F177642960</t>
  </si>
  <si>
    <t xml:space="preserve">DE LOS SANTOS RICARDO         </t>
  </si>
  <si>
    <t xml:space="preserve">CAM A GRANJA LAS OFELIAS SN   </t>
  </si>
  <si>
    <t>28DD06A072000010</t>
  </si>
  <si>
    <t xml:space="preserve">BALLESTEROS RODRIGUEZ MARIO   </t>
  </si>
  <si>
    <t xml:space="preserve">CAM SAN VICENTE               </t>
  </si>
  <si>
    <t>61DD03B016111010</t>
  </si>
  <si>
    <t xml:space="preserve">DESIDERIO URTEAGA O           </t>
  </si>
  <si>
    <t xml:space="preserve">RANCHO SAN ELIAS              </t>
  </si>
  <si>
    <t>31DD11I063110267</t>
  </si>
  <si>
    <t xml:space="preserve">GUEVARA SANDOVAL ADALBERTO    </t>
  </si>
  <si>
    <t xml:space="preserve">HDA SANTA ISABEL KM 12        </t>
  </si>
  <si>
    <t>61DD11D066140820</t>
  </si>
  <si>
    <t xml:space="preserve">CARR D NOMBRES KM 15          </t>
  </si>
  <si>
    <t>61DD11D066140980</t>
  </si>
  <si>
    <t xml:space="preserve">SEPULVEDA YAMALLEL JORGE      </t>
  </si>
  <si>
    <t xml:space="preserve">CARR DULCES NOMBRES KM 10.5   </t>
  </si>
  <si>
    <t>76DD11D068315730</t>
  </si>
  <si>
    <t xml:space="preserve">SEPULVEDA GARCIA HOMERO       </t>
  </si>
  <si>
    <t xml:space="preserve">CARR A HUINALA PESQ KM4       </t>
  </si>
  <si>
    <t>61DD11D066130610</t>
  </si>
  <si>
    <t xml:space="preserve">GARZA M HUMBERTO              </t>
  </si>
  <si>
    <t xml:space="preserve">CENTAURO DEL NTE S/N          </t>
  </si>
  <si>
    <t>61DD11D066130430</t>
  </si>
  <si>
    <t>71DD11E117350610</t>
  </si>
  <si>
    <t xml:space="preserve">CRUZ CURA MANUEL              </t>
  </si>
  <si>
    <t xml:space="preserve">CONSTITUCION CRUZ CALLEJON    </t>
  </si>
  <si>
    <t>66DD11E206800500</t>
  </si>
  <si>
    <t xml:space="preserve">GUTIERREZ C JESUS RAFAEL      </t>
  </si>
  <si>
    <t xml:space="preserve">CARR ZUAZUA KM 7              </t>
  </si>
  <si>
    <t>66DD11E206815067</t>
  </si>
  <si>
    <t xml:space="preserve">ALVAREZ LARZON RAMON ALBERTO  </t>
  </si>
  <si>
    <t xml:space="preserve">ENTRADA RANCHO 6 HERMANOS S/N </t>
  </si>
  <si>
    <t>71DD11E117350830</t>
  </si>
  <si>
    <t xml:space="preserve">DEL REAL CARRILLO JOAQUIN .   </t>
  </si>
  <si>
    <t xml:space="preserve">CARR PESQ A STA MA KM 3 . .   </t>
  </si>
  <si>
    <t>66DD11E206815137</t>
  </si>
  <si>
    <t>LOZANO GUTIERREZ HERNAN ALBERT</t>
  </si>
  <si>
    <t xml:space="preserve">CARR MARIN ZUAZUA KM 1.2      </t>
  </si>
  <si>
    <t>66DD11E206815005</t>
  </si>
  <si>
    <t xml:space="preserve">VILLARREAL R ARTURO A         </t>
  </si>
  <si>
    <t xml:space="preserve">C ZUAZUA KM 2                 </t>
  </si>
  <si>
    <t>66DD11E206850040</t>
  </si>
  <si>
    <t xml:space="preserve">RCHO LA LOMA-2                </t>
  </si>
  <si>
    <t xml:space="preserve">JOSE MA MORELOS SN            </t>
  </si>
  <si>
    <t>71DD11E117300630</t>
  </si>
  <si>
    <t xml:space="preserve">GARCIA MADERO MANUEL          </t>
  </si>
  <si>
    <t xml:space="preserve">CAM A CIENEGUILLA DE PESQ     </t>
  </si>
  <si>
    <t>71DD11E117320360</t>
  </si>
  <si>
    <t xml:space="preserve">ROBERTO GARZA GZZ (3)         </t>
  </si>
  <si>
    <t xml:space="preserve">STA MA PESQUERIA N L          </t>
  </si>
  <si>
    <t>66DD11E206815165</t>
  </si>
  <si>
    <t xml:space="preserve">GALVAN M FELIPE               </t>
  </si>
  <si>
    <t xml:space="preserve">C ZUAZUA MARIN KM 1           </t>
  </si>
  <si>
    <t>66DD11E206810004</t>
  </si>
  <si>
    <t>66DD11E206815315</t>
  </si>
  <si>
    <t xml:space="preserve">GARZA MONTEMAYOR DELFINO      </t>
  </si>
  <si>
    <t xml:space="preserve">ANT CAM A MARIN               </t>
  </si>
  <si>
    <t>66DD11E206815055</t>
  </si>
  <si>
    <t xml:space="preserve">VILLARREAL G JESUS G.         </t>
  </si>
  <si>
    <t xml:space="preserve">CAM A CARRIZALEJO 864         </t>
  </si>
  <si>
    <t>66DD11E206815085</t>
  </si>
  <si>
    <t xml:space="preserve">VILLARREAL V JESUS            </t>
  </si>
  <si>
    <t xml:space="preserve">CAM A CARRIZALEJO KM 2        </t>
  </si>
  <si>
    <t>76DD11E207620150</t>
  </si>
  <si>
    <t xml:space="preserve">VILLARREAL MTZ ENRIQUE        </t>
  </si>
  <si>
    <t xml:space="preserve">CARR ZUAZUA AGUA FRIA KM 1    </t>
  </si>
  <si>
    <t>30DD11I063045030</t>
  </si>
  <si>
    <t xml:space="preserve">GONZALEZ G FLERIDA            </t>
  </si>
  <si>
    <t xml:space="preserve">EJ LA ESPERANZA               </t>
  </si>
  <si>
    <t>61DD03B016111030</t>
  </si>
  <si>
    <t xml:space="preserve">GONZALEZ MARTINEZ RAUL HECTOR </t>
  </si>
  <si>
    <t xml:space="preserve">RANCHO EL CONTRY KM 1         </t>
  </si>
  <si>
    <t>66DD05A010900426</t>
  </si>
  <si>
    <t xml:space="preserve">GONZALEZ TREVINO RODOLFO GPE  </t>
  </si>
  <si>
    <t>CARR MTY M ALEMAN KM 89.5 CP.6</t>
  </si>
  <si>
    <t>66DD05A010910537</t>
  </si>
  <si>
    <t xml:space="preserve">MARTINEZ MONTEMAYOR BALTAZAR  </t>
  </si>
  <si>
    <t xml:space="preserve">JOSEFA ORTIZ DE DOMINGUEZ 116 </t>
  </si>
  <si>
    <t>66DD05A030900060</t>
  </si>
  <si>
    <t xml:space="preserve">VILLARREAL MARTINEZ J ANTONIO </t>
  </si>
  <si>
    <t xml:space="preserve">HACIENDA MONTE CRISTO         </t>
  </si>
  <si>
    <t>61DD05E460320090</t>
  </si>
  <si>
    <t>61DD05E460320100</t>
  </si>
  <si>
    <t>71DD05B020060454</t>
  </si>
  <si>
    <t xml:space="preserve">GARCIA VAZQUEZ LONGINO        </t>
  </si>
  <si>
    <t>FTE A GANADERA COLORADOS ABAJO</t>
  </si>
  <si>
    <t>76DD05B010402040</t>
  </si>
  <si>
    <t xml:space="preserve">MIRELES GARZA JOSE LUIS       </t>
  </si>
  <si>
    <t xml:space="preserve">C SABINAS PARAS KM 4          </t>
  </si>
  <si>
    <t>71DD05B330020185</t>
  </si>
  <si>
    <t xml:space="preserve">DE LA GARZA GONZALEZ HECTOR   </t>
  </si>
  <si>
    <t xml:space="preserve">CARR SABINAS PARAS KM 6       </t>
  </si>
  <si>
    <t>76DD05B750141480</t>
  </si>
  <si>
    <t xml:space="preserve">MONTEMAYOR GLAFIRO E          </t>
  </si>
  <si>
    <t xml:space="preserve">C NACIONAL SUR                </t>
  </si>
  <si>
    <t>76DD05B020060002</t>
  </si>
  <si>
    <t xml:space="preserve">GARZA SANTIAGO DAVID          </t>
  </si>
  <si>
    <t xml:space="preserve">RANCHO LA GERTRUDIS           </t>
  </si>
  <si>
    <t>71DD05B050040070</t>
  </si>
  <si>
    <t>66DD05C010030320</t>
  </si>
  <si>
    <t xml:space="preserve">GARZA PENA PAULA ALICIA       </t>
  </si>
  <si>
    <t>RANCHO MILPILLAS KM 63.5 CP.00</t>
  </si>
  <si>
    <t>76DD05C050030010</t>
  </si>
  <si>
    <t>76DD05C060010320</t>
  </si>
  <si>
    <t>RANCHO AURORA CIMARRON S/N CP.</t>
  </si>
  <si>
    <t>12DD06A072500310</t>
  </si>
  <si>
    <t xml:space="preserve">PONCE RODRIGUEZ JAIME I       </t>
  </si>
  <si>
    <t>CAM A LOS LIRIOS QUINTA OLIVOS</t>
  </si>
  <si>
    <t>28DD06A071001100</t>
  </si>
  <si>
    <t xml:space="preserve">RODRIGUEZ RODRIGUEZ SERGIO    </t>
  </si>
  <si>
    <t xml:space="preserve">CARR A TERAN KM 9.3           </t>
  </si>
  <si>
    <t xml:space="preserve">GALVAN LINARES JOSE ALEJANDRO </t>
  </si>
  <si>
    <t>24DD06A093100100</t>
  </si>
  <si>
    <t xml:space="preserve">CARR GRAL TERAN CHINA         </t>
  </si>
  <si>
    <t>10DD06A072002150</t>
  </si>
  <si>
    <t xml:space="preserve">RANCHO LA LEONA               </t>
  </si>
  <si>
    <t>24DD06A093000520</t>
  </si>
  <si>
    <t xml:space="preserve">GARCIA CAVAZOS MARIO          </t>
  </si>
  <si>
    <t xml:space="preserve">CARR A CHINA KM 37.8          </t>
  </si>
  <si>
    <t>12DD06A071503790</t>
  </si>
  <si>
    <t xml:space="preserve">CAVAZOS T RAUL M              </t>
  </si>
  <si>
    <t xml:space="preserve">CIENEGUILLAS                  </t>
  </si>
  <si>
    <t>10DD06A072001530</t>
  </si>
  <si>
    <t xml:space="preserve">DE ALEJANDRO R FRANCISCO J    </t>
  </si>
  <si>
    <t xml:space="preserve">EJIDO PALO SECO               </t>
  </si>
  <si>
    <t>02DD06A093101200</t>
  </si>
  <si>
    <t xml:space="preserve">DE LA GARZA M ALEJANDRO       </t>
  </si>
  <si>
    <t xml:space="preserve">HUERTA LA CORONA              </t>
  </si>
  <si>
    <t>20DD06A063101490</t>
  </si>
  <si>
    <t xml:space="preserve">MARROQUIN S EVERARDO          </t>
  </si>
  <si>
    <t>04DD06A093302330</t>
  </si>
  <si>
    <t xml:space="preserve">JESUS DAVILA GONZALEZ         </t>
  </si>
  <si>
    <t xml:space="preserve">EJIDO LAS ANAQUITAS           </t>
  </si>
  <si>
    <t>12DD06A071503550</t>
  </si>
  <si>
    <t xml:space="preserve">DE LEON TREVINO CESAR ALONSO  </t>
  </si>
  <si>
    <t>24DD06A093100500</t>
  </si>
  <si>
    <t xml:space="preserve">CARR AL GRANJENAL             </t>
  </si>
  <si>
    <t>20DD06A073003570</t>
  </si>
  <si>
    <t xml:space="preserve">CAVAZOS CANTU RAMON           </t>
  </si>
  <si>
    <t xml:space="preserve">LAS PARCELAS S/N              </t>
  </si>
  <si>
    <t>33DD06A073002030</t>
  </si>
  <si>
    <t xml:space="preserve">MADERO A ARMANDO A            </t>
  </si>
  <si>
    <t xml:space="preserve">PUEBLO ESCOBEDO SN CP.00000   </t>
  </si>
  <si>
    <t>20DD06A073001910</t>
  </si>
  <si>
    <t xml:space="preserve">TREVINO V CESAR               </t>
  </si>
  <si>
    <t>HUERTA SAN JOSE KM 8 0 CP.0000</t>
  </si>
  <si>
    <t>29DD06A073005980</t>
  </si>
  <si>
    <t>LIBRAMIENTO MTY-LIN KM 207.2 C</t>
  </si>
  <si>
    <t>04DD06A093202250</t>
  </si>
  <si>
    <t xml:space="preserve">SALAZAR O ALFREDO             </t>
  </si>
  <si>
    <t>33DD06A073001870</t>
  </si>
  <si>
    <t xml:space="preserve">TREVINO TREVINO CARLOS        </t>
  </si>
  <si>
    <t xml:space="preserve">ALTO GRANDE                   </t>
  </si>
  <si>
    <t>33DD06A072002350</t>
  </si>
  <si>
    <t xml:space="preserve">MORAN AGUILAR ALFONSO         </t>
  </si>
  <si>
    <t xml:space="preserve">CARR AL PILON VIEJO SN        </t>
  </si>
  <si>
    <t>24DD06A094009855</t>
  </si>
  <si>
    <t xml:space="preserve">MUNOZ PACHECO JUAN H          </t>
  </si>
  <si>
    <t>CARR RANCHO CALIFORNIA KM 4 CP</t>
  </si>
  <si>
    <t>10DD06A072001750</t>
  </si>
  <si>
    <t xml:space="preserve">EJ FUERA VACAS SN CP.00000    </t>
  </si>
  <si>
    <t>04DD06A093301970</t>
  </si>
  <si>
    <t>04DD06A093302040</t>
  </si>
  <si>
    <t>20DD06A073004120</t>
  </si>
  <si>
    <t xml:space="preserve">RAMOS DE LA GZA ADRIAN G      </t>
  </si>
  <si>
    <t xml:space="preserve">CAM A EJ CHIHUAHUA            </t>
  </si>
  <si>
    <t>20DD06A063101500</t>
  </si>
  <si>
    <t xml:space="preserve">MARROQUIN SUAREZ EVERARDO     </t>
  </si>
  <si>
    <t xml:space="preserve">EJ VALLE HIDALGO . CP.00000   </t>
  </si>
  <si>
    <t>28DD06A071000240</t>
  </si>
  <si>
    <t xml:space="preserve">CARR A LA PURISIMA            </t>
  </si>
  <si>
    <t>33DD06A072003060</t>
  </si>
  <si>
    <t xml:space="preserve">CAVAZOS RDZ ESTEBAN Y RICARDO </t>
  </si>
  <si>
    <t xml:space="preserve">CAM A HDA CANAS SN CP.00000   </t>
  </si>
  <si>
    <t>34DD06A071001130</t>
  </si>
  <si>
    <t xml:space="preserve">ANTIGUA CARR A RAYONES KM 4   </t>
  </si>
  <si>
    <t xml:space="preserve">GALVAN LINARES ALEJANDRO      </t>
  </si>
  <si>
    <t xml:space="preserve">CARR A SAN JULIAN SN CP.00000 </t>
  </si>
  <si>
    <t>04DD06A093301920</t>
  </si>
  <si>
    <t xml:space="preserve">SILVA CANTU CAYETANO          </t>
  </si>
  <si>
    <t xml:space="preserve">RCHO LA ISCA                  </t>
  </si>
  <si>
    <t>32DD06A072000980</t>
  </si>
  <si>
    <t xml:space="preserve">GONZALEZ ELIZONDO NOE         </t>
  </si>
  <si>
    <t xml:space="preserve">CARR NACIONAL KM 187          </t>
  </si>
  <si>
    <t>28DD06A072000910</t>
  </si>
  <si>
    <t xml:space="preserve">PARAS SALAZAR AURORA          </t>
  </si>
  <si>
    <t xml:space="preserve">MEXIQUITO SN                  </t>
  </si>
  <si>
    <t>71DD06A011000051</t>
  </si>
  <si>
    <t xml:space="preserve">QUINTANILLA CASAS RAFAEL S    </t>
  </si>
  <si>
    <t>28DD06A072000340</t>
  </si>
  <si>
    <t>28DD06A072000330</t>
  </si>
  <si>
    <t>02DD06A093104021</t>
  </si>
  <si>
    <t xml:space="preserve">FTE AL PUENTE POR EL CALLEJON </t>
  </si>
  <si>
    <t>04DD06A093302275</t>
  </si>
  <si>
    <t xml:space="preserve">MONTES MALDONADO TOMAS        </t>
  </si>
  <si>
    <t>CAMINO A LA ISCA KM 5.9 SN CP.</t>
  </si>
  <si>
    <t>61DD06A095500070</t>
  </si>
  <si>
    <t xml:space="preserve">GARCIA SAUCEDA FIDENCIO R     </t>
  </si>
  <si>
    <t xml:space="preserve">CAMINO A SAN JUAN KM 8.4      </t>
  </si>
  <si>
    <t>71DD06A011000026</t>
  </si>
  <si>
    <t xml:space="preserve">ALANIS GARCIA JUAN PABLO      </t>
  </si>
  <si>
    <t>CAM A SAN JOSE DE BELEN SN CP.</t>
  </si>
  <si>
    <t>24DD06A093000946</t>
  </si>
  <si>
    <t xml:space="preserve">GILL GAMEZ ALEJANDRO          </t>
  </si>
  <si>
    <t xml:space="preserve">CAMINO A LAS ANACUITAS SN     </t>
  </si>
  <si>
    <t>61DD06A095500180</t>
  </si>
  <si>
    <t xml:space="preserve">SILVA YERENA SAUL             </t>
  </si>
  <si>
    <t xml:space="preserve">CARRETERA A SAN JUAN KM 4     </t>
  </si>
  <si>
    <t>24DD06A094009866</t>
  </si>
  <si>
    <t xml:space="preserve">SALAZAR HERRERA RUBEN         </t>
  </si>
  <si>
    <t>02DD06A093101571</t>
  </si>
  <si>
    <t xml:space="preserve">RESENDEZ GARCIA MARIO         </t>
  </si>
  <si>
    <t xml:space="preserve">EJ LA BRISA SN CP.67416       </t>
  </si>
  <si>
    <t>24DD06A093000949</t>
  </si>
  <si>
    <t xml:space="preserve">URBANO GARCIA FELICIANA       </t>
  </si>
  <si>
    <t xml:space="preserve">PRINCIPAL S/N CP.67430        </t>
  </si>
  <si>
    <t>04DD06A093301871</t>
  </si>
  <si>
    <t xml:space="preserve">TAMEZ GONZALEZ RUBEN          </t>
  </si>
  <si>
    <t>61DD06A091005105</t>
  </si>
  <si>
    <t>RODRIGUEZ CAMINO BLANCA JOSEFI</t>
  </si>
  <si>
    <t xml:space="preserve">HACIENDA SAN RAFAEL SN        </t>
  </si>
  <si>
    <t>04DD06A093302245</t>
  </si>
  <si>
    <t xml:space="preserve">ALCAZAR LOPEZ JOSE SOCRATES   </t>
  </si>
  <si>
    <t>CAMINO A LA PENITA SN CP.67405</t>
  </si>
  <si>
    <t>04DD06A093101701</t>
  </si>
  <si>
    <t xml:space="preserve">GARCIA VEGA GREGORIO          </t>
  </si>
  <si>
    <t xml:space="preserve">CARR TERAN SN JUAN KM6 SN     </t>
  </si>
  <si>
    <t>66DD06A011019857</t>
  </si>
  <si>
    <t xml:space="preserve">MARTINEZ VILLARREAL JESUS     </t>
  </si>
  <si>
    <t xml:space="preserve">CAM A LAS FLORES SN           </t>
  </si>
  <si>
    <t>02DD06A092001330</t>
  </si>
  <si>
    <t>GUTIERREZ ELIZONDO JOSE CESARE</t>
  </si>
  <si>
    <t xml:space="preserve">HUERTA EL EBANO . . CP.00000  </t>
  </si>
  <si>
    <t>03DD06A090490031</t>
  </si>
  <si>
    <t xml:space="preserve">MALDONADO GUERRA ARMANDINA    </t>
  </si>
  <si>
    <t>CAMINO AL OJO DE AGUA SN CP.67</t>
  </si>
  <si>
    <t>66DD06A011019847</t>
  </si>
  <si>
    <t xml:space="preserve">CARRETERA KM 5 . N            </t>
  </si>
  <si>
    <t>66DD06A011019849</t>
  </si>
  <si>
    <t xml:space="preserve">CARR A PUEBLO ESCOBEDO KM 5   </t>
  </si>
  <si>
    <t>CAM HDA EL ENCADENADO KM 12 CP</t>
  </si>
  <si>
    <t>24DD06A093000957</t>
  </si>
  <si>
    <t xml:space="preserve">CAM RANCHO LA PALAPA SN       </t>
  </si>
  <si>
    <t>71DD06A011000029</t>
  </si>
  <si>
    <t xml:space="preserve">CEPEDA LEAL ELOISA            </t>
  </si>
  <si>
    <t xml:space="preserve">RCHO LA PIEDRA SN             </t>
  </si>
  <si>
    <t>24DD06A093000953</t>
  </si>
  <si>
    <t>MARROQUIN RODRIGUEZ OSCAR JAIM</t>
  </si>
  <si>
    <t xml:space="preserve">HACIENDA RAMIREZ SN           </t>
  </si>
  <si>
    <t>61DD06A094003101</t>
  </si>
  <si>
    <t xml:space="preserve">EL BAGRE SN                   </t>
  </si>
  <si>
    <t>66DD06A011019860</t>
  </si>
  <si>
    <t xml:space="preserve">CAMINO A PUERTO LA BOCA SN    </t>
  </si>
  <si>
    <t>61DD06A095500340</t>
  </si>
  <si>
    <t xml:space="preserve">REYES ROJAS RUBEN             </t>
  </si>
  <si>
    <t xml:space="preserve">CAMINO A LA PURISIMA SN       </t>
  </si>
  <si>
    <t>24DD06A093000954</t>
  </si>
  <si>
    <t xml:space="preserve">RESENDES SILVA LUCAS          </t>
  </si>
  <si>
    <t xml:space="preserve">EJIDO LAS ANACUAS SN          </t>
  </si>
  <si>
    <t>04DD06A093102211</t>
  </si>
  <si>
    <t xml:space="preserve">GONZALEZ MANCILLAS VALDEMAR   </t>
  </si>
  <si>
    <t xml:space="preserve">RCHO CALIFORNIA SN            </t>
  </si>
  <si>
    <t>61DD06A093004050</t>
  </si>
  <si>
    <t xml:space="preserve">ALMAZAN SALAZAR JORGE         </t>
  </si>
  <si>
    <t xml:space="preserve">EJ SANTA ANA VIEJO SN         </t>
  </si>
  <si>
    <t>24DD06A094009810</t>
  </si>
  <si>
    <t xml:space="preserve">AGUILAR SALDANA HOMOBONO      </t>
  </si>
  <si>
    <t>04DD06A093101522</t>
  </si>
  <si>
    <t xml:space="preserve">PENA SAENZ JUAN FRANCISCO     </t>
  </si>
  <si>
    <t xml:space="preserve">RANCHO EL FAISAN SN           </t>
  </si>
  <si>
    <t>24DD06A093000956</t>
  </si>
  <si>
    <t xml:space="preserve">RESENDEZ ARJONA GERARDO       </t>
  </si>
  <si>
    <t xml:space="preserve">HUERTA EL PARAISO SN          </t>
  </si>
  <si>
    <t>66DD06A011019848</t>
  </si>
  <si>
    <t xml:space="preserve">CARR A MONTEMORELOS KM 5      </t>
  </si>
  <si>
    <t>24DD06A094009833</t>
  </si>
  <si>
    <t xml:space="preserve">ALVARADO ORTEGA ROGELIO       </t>
  </si>
  <si>
    <t xml:space="preserve">CAMINO A TIRINGOS SN          </t>
  </si>
  <si>
    <t>24DD06A093000871</t>
  </si>
  <si>
    <t xml:space="preserve">HACIENDA SANTA ENGRACIA SN    </t>
  </si>
  <si>
    <t>24DD06A094009878</t>
  </si>
  <si>
    <t xml:space="preserve">CANALES STELZER FRANCISCO     </t>
  </si>
  <si>
    <t xml:space="preserve">RANCHO A CALIFORNIA           </t>
  </si>
  <si>
    <t>28DD06A071000620</t>
  </si>
  <si>
    <t xml:space="preserve">HUERTA DE EN MEDIO            </t>
  </si>
  <si>
    <t>30DD06A071000120</t>
  </si>
  <si>
    <t xml:space="preserve">GARCIA B REYNALDO             </t>
  </si>
  <si>
    <t>30DD06A071000210</t>
  </si>
  <si>
    <t xml:space="preserve">SALAZAR BALLESTEROS ADRIANA   </t>
  </si>
  <si>
    <t xml:space="preserve">HUERTA LA PARRA               </t>
  </si>
  <si>
    <t>20DD06A073002000</t>
  </si>
  <si>
    <t>28DD06A073001060</t>
  </si>
  <si>
    <t xml:space="preserve">VALDEZ E JAVIER               </t>
  </si>
  <si>
    <t xml:space="preserve">RANCHO EL PALETON             </t>
  </si>
  <si>
    <t>24DD06A091100070</t>
  </si>
  <si>
    <t xml:space="preserve">CANTU VAQUERO HOMERO          </t>
  </si>
  <si>
    <t xml:space="preserve">HUERTA MONTEBELLO             </t>
  </si>
  <si>
    <t>24DD06A093100780</t>
  </si>
  <si>
    <t>CTO DE DES ORNAMENTAL SA DE CV</t>
  </si>
  <si>
    <t xml:space="preserve">CARR GRAL TERAN KM 25.5       </t>
  </si>
  <si>
    <t>28DD06A071000740</t>
  </si>
  <si>
    <t xml:space="preserve">TORRES RAMOS LUCANO           </t>
  </si>
  <si>
    <t xml:space="preserve">RCHO LOS ENCINOS              </t>
  </si>
  <si>
    <t>34DD06A072001380</t>
  </si>
  <si>
    <t xml:space="preserve">BERLANGA R GUADALUPE          </t>
  </si>
  <si>
    <t xml:space="preserve">RANCHO LA CARRETA QUEBRADA    </t>
  </si>
  <si>
    <t>34DD06A071001500</t>
  </si>
  <si>
    <t xml:space="preserve">SALAZAR URBINA JESUS MARIA    </t>
  </si>
  <si>
    <t xml:space="preserve">CAM A PLANTA VIEJA            </t>
  </si>
  <si>
    <t>34DD06A072001390</t>
  </si>
  <si>
    <t>MARTINEZ GONZALEZ MARIA DEL R.</t>
  </si>
  <si>
    <t>28DD06A071000440</t>
  </si>
  <si>
    <t>10DD06A072000170</t>
  </si>
  <si>
    <t xml:space="preserve">ROMO GUERRA GLORIA            </t>
  </si>
  <si>
    <t xml:space="preserve">RANCHO EL CORONEL             </t>
  </si>
  <si>
    <t>28DD06A072001330</t>
  </si>
  <si>
    <t xml:space="preserve">CARR. PURA Y LIMPIA           </t>
  </si>
  <si>
    <t>30DD06A072000110</t>
  </si>
  <si>
    <t xml:space="preserve">IBARRA VDA DE B MARINA        </t>
  </si>
  <si>
    <t>34DD06A072001370</t>
  </si>
  <si>
    <t xml:space="preserve">BERLANGA M GUADALUPE          </t>
  </si>
  <si>
    <t>61DD06A095500170</t>
  </si>
  <si>
    <t xml:space="preserve">SALAZAR GARCIA JOSE ISIDRO    </t>
  </si>
  <si>
    <t>28DD06A073002180</t>
  </si>
  <si>
    <t xml:space="preserve">MONTEMAYOR RODRIGUEZ RAMIRO A </t>
  </si>
  <si>
    <t xml:space="preserve">LA VENTURA                    </t>
  </si>
  <si>
    <t>28DD06A071001240</t>
  </si>
  <si>
    <t xml:space="preserve">ANCER ANCER JOSE ALBERTO      </t>
  </si>
  <si>
    <t xml:space="preserve">RANCHO EL PALOMAR             </t>
  </si>
  <si>
    <t>20DD06A013000390</t>
  </si>
  <si>
    <t xml:space="preserve">LLANAS MENDOZA JORGE A        </t>
  </si>
  <si>
    <t xml:space="preserve">MATA DE SANDIA                </t>
  </si>
  <si>
    <t>30DD06A072000060</t>
  </si>
  <si>
    <t xml:space="preserve">SALAZAR SALAZAR FEDERICO      </t>
  </si>
  <si>
    <t xml:space="preserve">HUERTA LA LAGUNA              </t>
  </si>
  <si>
    <t xml:space="preserve">ALEMAN TREVINO PATRICIA       </t>
  </si>
  <si>
    <t xml:space="preserve">EL GALEME                     </t>
  </si>
  <si>
    <t>30DD06A072000380</t>
  </si>
  <si>
    <t xml:space="preserve">RODRIGUEZ GONZALEZ RAMIRO     </t>
  </si>
  <si>
    <t xml:space="preserve">CAM A SAN JOSE LABORCITAS     </t>
  </si>
  <si>
    <t>24DD06A093100890</t>
  </si>
  <si>
    <t xml:space="preserve">PENA MARTINEZ MARGIL ALBERTO  </t>
  </si>
  <si>
    <t xml:space="preserve">HUERTA DOLORES                </t>
  </si>
  <si>
    <t>34DD06A072000100</t>
  </si>
  <si>
    <t xml:space="preserve">RANCHO LA CONSTANCIA          </t>
  </si>
  <si>
    <t xml:space="preserve">RUMBO A LA PALMA              </t>
  </si>
  <si>
    <t>34DD06A071001530</t>
  </si>
  <si>
    <t xml:space="preserve">PUERTO EL SAUZAL              </t>
  </si>
  <si>
    <t>34DD06A071001540</t>
  </si>
  <si>
    <t xml:space="preserve">RANCHO EL JODIDO              </t>
  </si>
  <si>
    <t>32DD06A072000520</t>
  </si>
  <si>
    <t xml:space="preserve">ALONSO GRANIEL JOSE LUIS      </t>
  </si>
  <si>
    <t xml:space="preserve">CARR NAC LINARES KM 187       </t>
  </si>
  <si>
    <t xml:space="preserve">MARTINEZ MARTINEZ JULIO C     </t>
  </si>
  <si>
    <t xml:space="preserve">ENTRADA AL EJ EL SALITRE      </t>
  </si>
  <si>
    <t xml:space="preserve">GERARDO BARBA BARBA           </t>
  </si>
  <si>
    <t xml:space="preserve">CARR GALEANA KM 17.5 R ALAMOS </t>
  </si>
  <si>
    <t xml:space="preserve">GARCIA G REYNALDO             </t>
  </si>
  <si>
    <t xml:space="preserve">DEL KINDER 600 MTS AL OTE     </t>
  </si>
  <si>
    <t xml:space="preserve">GARCIA S AGUSTINA             </t>
  </si>
  <si>
    <t>RANCHO SAN ROBERTO CAM EJ BENI</t>
  </si>
  <si>
    <t xml:space="preserve">SANCHEZ MEDINA CESAR GERARDO  </t>
  </si>
  <si>
    <t xml:space="preserve">LA PALANGANA SEG CARACOL      </t>
  </si>
  <si>
    <t>S COP PRO LOS SANCHEZ SC DE RL</t>
  </si>
  <si>
    <t>CARR EJ DIEZ KM 6.8 RCHO 77 S/</t>
  </si>
  <si>
    <t>RCHO EL ABUELO CAM A LA PARRIT</t>
  </si>
  <si>
    <t xml:space="preserve">RANCHO LAS MULAS   CP.00000   </t>
  </si>
  <si>
    <t xml:space="preserve">CAM A SUB LAJAS KM 3          </t>
  </si>
  <si>
    <t xml:space="preserve">MORENO RODRIGUEZ CATARINA     </t>
  </si>
  <si>
    <t xml:space="preserve">CAM AL CARACOL . CP.00000     </t>
  </si>
  <si>
    <t xml:space="preserve">RODRIGUEZ GARZA ISIDRO        </t>
  </si>
  <si>
    <t>EL PANALITO CARR LIN HUALAHU .</t>
  </si>
  <si>
    <t xml:space="preserve">MALACARA CORONADO MODESTO     </t>
  </si>
  <si>
    <t xml:space="preserve">CAMINO A LOS ALAMOS           </t>
  </si>
  <si>
    <t xml:space="preserve">MARTINEZ AGUIRRE JOSE         </t>
  </si>
  <si>
    <t xml:space="preserve">HUERTA EL TANQUE              </t>
  </si>
  <si>
    <t xml:space="preserve">BERAIN RODRIGUEZ ADOLFO       </t>
  </si>
  <si>
    <t>ENTRANDO A LA COL CROC SN CP.0</t>
  </si>
  <si>
    <t xml:space="preserve">CASAS ZARAGOZA ADRIAN RICARDO </t>
  </si>
  <si>
    <t xml:space="preserve">PASO DE LAJAS SN CP.00000     </t>
  </si>
  <si>
    <t>V DE LINARES FACUNDO REYES Y A</t>
  </si>
  <si>
    <t xml:space="preserve">LABORES DE SAN RAFAEL         </t>
  </si>
  <si>
    <t xml:space="preserve">RODRIGUEZ GONZALEZ LEONEL     </t>
  </si>
  <si>
    <t>RANCHO OJO DE AGUA S/N CP.6782</t>
  </si>
  <si>
    <t xml:space="preserve">PEDRAZA CANO MARIA JOSEFINA   </t>
  </si>
  <si>
    <t xml:space="preserve">HUERTA LA UNION KM 4.5        </t>
  </si>
  <si>
    <t xml:space="preserve">MENDOZA M ELVA T              </t>
  </si>
  <si>
    <t xml:space="preserve">CARRET A GALEANA KM 2         </t>
  </si>
  <si>
    <t xml:space="preserve">RIOS GZZ MA GPE 2 00 56       </t>
  </si>
  <si>
    <t>HTA EL EMBUDO CONT A 5 SENORES</t>
  </si>
  <si>
    <t xml:space="preserve">MOYA ANCHONDO MARTHA ALICIA   </t>
  </si>
  <si>
    <t xml:space="preserve">HUERTA SANTA CECILIA          </t>
  </si>
  <si>
    <t xml:space="preserve">HTA CARRICITOS SEG BERRON     </t>
  </si>
  <si>
    <t xml:space="preserve">BERLANGA NANEZ FRANCISCO JOSE </t>
  </si>
  <si>
    <t xml:space="preserve">CARR A LA ESCONDIDA KM 2 1/2  </t>
  </si>
  <si>
    <t xml:space="preserve">GARZA DE LEAL YOLANDA         </t>
  </si>
  <si>
    <t xml:space="preserve">CAM A LAMPAZOS SN             </t>
  </si>
  <si>
    <t xml:space="preserve">HUERTA CARRIZOS               </t>
  </si>
  <si>
    <t xml:space="preserve">MOLINA V JOSE LUIS            </t>
  </si>
  <si>
    <t xml:space="preserve">RCHO EL TECOLOTE              </t>
  </si>
  <si>
    <t xml:space="preserve">CARR NACIONAL KM 169.5        </t>
  </si>
  <si>
    <t xml:space="preserve">RIVAS DURAN RODOLFO           </t>
  </si>
  <si>
    <t xml:space="preserve">CARR A LA ESCONDIDA KM 4      </t>
  </si>
  <si>
    <t>06DD06D341201480</t>
  </si>
  <si>
    <t xml:space="preserve">CUEVA BARRERA ROGELIO         </t>
  </si>
  <si>
    <t xml:space="preserve">CAMINO A LA CASCARA KM 6      </t>
  </si>
  <si>
    <t xml:space="preserve">LA CASCARA                    </t>
  </si>
  <si>
    <t>33DD06D042303050</t>
  </si>
  <si>
    <t xml:space="preserve">GONZALEZ RODRIGUEZ RICARDO    </t>
  </si>
  <si>
    <t xml:space="preserve">CAMINO A HDA SAN ANTONIO      </t>
  </si>
  <si>
    <t>06DD06D341201470</t>
  </si>
  <si>
    <t>27DD06D042003980</t>
  </si>
  <si>
    <t xml:space="preserve">MARTINEZ GARZA JESUS A        </t>
  </si>
  <si>
    <t xml:space="preserve">CARRETERA NACIONAL KM 232     </t>
  </si>
  <si>
    <t>34DD06D661800720</t>
  </si>
  <si>
    <t xml:space="preserve">RODRIGUEZ MOYA OSIEL          </t>
  </si>
  <si>
    <t xml:space="preserve">CALLE PRINCIPAL....           </t>
  </si>
  <si>
    <t>29DD06D041003630</t>
  </si>
  <si>
    <t xml:space="preserve">RODRIGUEZ GARCIA DAVID        </t>
  </si>
  <si>
    <t xml:space="preserve">CAM A ATONGO                  </t>
  </si>
  <si>
    <t>66DD06D301100370</t>
  </si>
  <si>
    <t xml:space="preserve">RANCHO LA MATA DE CHILE       </t>
  </si>
  <si>
    <t>34DD06D691901910</t>
  </si>
  <si>
    <t xml:space="preserve">SILVA CAVAZOS FRANCISCO J     </t>
  </si>
  <si>
    <t>CAM AL SAUCILLO KM 13 CP.00000</t>
  </si>
  <si>
    <t>76DD06D651000330</t>
  </si>
  <si>
    <t xml:space="preserve">LEAL TAMEZ ENRIQUE            </t>
  </si>
  <si>
    <t xml:space="preserve">CARR TERREROS LA PURIS KM 6 . </t>
  </si>
  <si>
    <t>34DD06D601400060</t>
  </si>
  <si>
    <t>CARRETERA ALLENDE CAD KM 22 CP</t>
  </si>
  <si>
    <t xml:space="preserve">LOS TERREROS                  </t>
  </si>
  <si>
    <t>32DD06D651202430</t>
  </si>
  <si>
    <t>CAM A SN ISIDRO KM 2.1 SN CP.0</t>
  </si>
  <si>
    <t>76DD06D651000190</t>
  </si>
  <si>
    <t>RODRIGUEZ GARZA SERGIO ALBERTO</t>
  </si>
  <si>
    <t>ATRAS DE RANCHO EL TEXANO . CP</t>
  </si>
  <si>
    <t>32DD06D651201300</t>
  </si>
  <si>
    <t>CUELLAR CABELLO ERNESTO JULIAN</t>
  </si>
  <si>
    <t>EJIDO LA ESPERANZA S/N CP.0000</t>
  </si>
  <si>
    <t>20DD06D012000300</t>
  </si>
  <si>
    <t xml:space="preserve">MARROQUIN CANTU RAMIRO GPE    </t>
  </si>
  <si>
    <t>MARROQUIN ARAMBERRI . CP.00000</t>
  </si>
  <si>
    <t>32DD06D641101760</t>
  </si>
  <si>
    <t xml:space="preserve">PEREZ PEREZ CLOROMIRO I       </t>
  </si>
  <si>
    <t>ING LUIS L DE LEON S/N CP.0000</t>
  </si>
  <si>
    <t>34DD06D702000760</t>
  </si>
  <si>
    <t xml:space="preserve">OYERVIDES ESCAMILLA ELIAS     </t>
  </si>
  <si>
    <t>EJ LA PRESA SAUCILLO . CP.0000</t>
  </si>
  <si>
    <t>33DD06D042302140</t>
  </si>
  <si>
    <t xml:space="preserve">BRECHA DE AGUA ATONGO         </t>
  </si>
  <si>
    <t>20DD06D011011290</t>
  </si>
  <si>
    <t xml:space="preserve">GONZALEZ COLLINS RAUL         </t>
  </si>
  <si>
    <t xml:space="preserve">EL MOLINO 2 .                 </t>
  </si>
  <si>
    <t>34DD06D621600090</t>
  </si>
  <si>
    <t xml:space="preserve">SALAZAR TAMEZ ALFONSO FCO     </t>
  </si>
  <si>
    <t>66DD06D301210240</t>
  </si>
  <si>
    <t xml:space="preserve">CAVAZOS CAVAZOS JOSE ELIEZER  </t>
  </si>
  <si>
    <t xml:space="preserve">CAMINO VALLE HIDALGO          </t>
  </si>
  <si>
    <t>37DD06D304602120</t>
  </si>
  <si>
    <t xml:space="preserve">ROJAS CAVAZOS JORGE L         </t>
  </si>
  <si>
    <t>66DD06D420090610</t>
  </si>
  <si>
    <t xml:space="preserve">SALDANA BARRERA ALVAR         </t>
  </si>
  <si>
    <t xml:space="preserve">C C A EST VAQUERIS KM18       </t>
  </si>
  <si>
    <t>34DD06D631700100</t>
  </si>
  <si>
    <t xml:space="preserve">SEGOVIA DE LEON ERNESTO       </t>
  </si>
  <si>
    <t xml:space="preserve">CAM. AL RANCHO MINERVA        </t>
  </si>
  <si>
    <t>32DD06D641100080</t>
  </si>
  <si>
    <t xml:space="preserve">GONZALEZ CARDONA MARTHA ELISA </t>
  </si>
  <si>
    <t xml:space="preserve">RANCHO EL PAPALOTE            </t>
  </si>
  <si>
    <t>71DD06D262000090</t>
  </si>
  <si>
    <t xml:space="preserve">GRANJA LOS EBANOS 65          </t>
  </si>
  <si>
    <t>29DD06D273202470</t>
  </si>
  <si>
    <t xml:space="preserve">CRUZ ALMAGUER ARMANDO         </t>
  </si>
  <si>
    <t>CARRA CONG CALLES AL FRAILE K7</t>
  </si>
  <si>
    <t xml:space="preserve">LA BARRANCA                   </t>
  </si>
  <si>
    <t>71DD06A091150690</t>
  </si>
  <si>
    <t xml:space="preserve">GUERRERO TELLEZ ROLANDO       </t>
  </si>
  <si>
    <t xml:space="preserve">EJIIDO LAS DELICIAS .         </t>
  </si>
  <si>
    <t>36DD11I063644420</t>
  </si>
  <si>
    <t xml:space="preserve">PROL LAZARO CARDENAS OTE      </t>
  </si>
  <si>
    <t>22DD11I062235010</t>
  </si>
  <si>
    <t xml:space="preserve">LEAL GARCIA SERGIO            </t>
  </si>
  <si>
    <t xml:space="preserve">2 CASAS DEPUES DE LA ESCUELA  </t>
  </si>
  <si>
    <t>36DD11I061365190</t>
  </si>
  <si>
    <t xml:space="preserve">RODRIGUEZ GUZMAN RUBEN        </t>
  </si>
  <si>
    <t>09DD11I060930730</t>
  </si>
  <si>
    <t xml:space="preserve">CAMPOS TREVINO MARIA REFUGIO  </t>
  </si>
  <si>
    <t>36DD11I063643610</t>
  </si>
  <si>
    <t xml:space="preserve">GARZA G EVERARDO              </t>
  </si>
  <si>
    <t xml:space="preserve">PROL VIDAL VELA SUR           </t>
  </si>
  <si>
    <t>24DD11I062481760</t>
  </si>
  <si>
    <t xml:space="preserve">GARZA G LEONEL                </t>
  </si>
  <si>
    <t xml:space="preserve">EJIDO EL REFUGIO              </t>
  </si>
  <si>
    <t>12DD11I061202650</t>
  </si>
  <si>
    <t xml:space="preserve">LEAL L JOSE I                 </t>
  </si>
  <si>
    <t>06DD11I060671922</t>
  </si>
  <si>
    <t xml:space="preserve">GARZA G OTHONIEL              </t>
  </si>
  <si>
    <t xml:space="preserve">RANCHO VIEJO                  </t>
  </si>
  <si>
    <t>36DD11I063644210</t>
  </si>
  <si>
    <t xml:space="preserve">AGUIRRE S TIRSO               </t>
  </si>
  <si>
    <t xml:space="preserve">PROL PEDRO GARZA NTE          </t>
  </si>
  <si>
    <t>76DD11I067630480</t>
  </si>
  <si>
    <t xml:space="preserve">QUINTANILLA G RAMON.          </t>
  </si>
  <si>
    <t xml:space="preserve">CARR ALLENDE KM 19.5 .        </t>
  </si>
  <si>
    <t>76DD11I067665610</t>
  </si>
  <si>
    <t xml:space="preserve">RODRIGUEZ DE LA F ERNESTO     </t>
  </si>
  <si>
    <t xml:space="preserve">HDA CHUHUAHUA S/N CP.00000    </t>
  </si>
  <si>
    <t>76DD11I067620340</t>
  </si>
  <si>
    <t xml:space="preserve">EJ LA ESPERANZA 121 CP.00000  </t>
  </si>
  <si>
    <t>76DD11I067620260</t>
  </si>
  <si>
    <t xml:space="preserve">TAMEZ Z ANGEL                 </t>
  </si>
  <si>
    <t xml:space="preserve">PROL GERMAN ALMAGUER          </t>
  </si>
  <si>
    <t>76DD11I067610240</t>
  </si>
  <si>
    <t xml:space="preserve">GARCIA G MARIA G              </t>
  </si>
  <si>
    <t xml:space="preserve">HDA SAN BARTOLO SN CP.00000   </t>
  </si>
  <si>
    <t>76DD06D651000120</t>
  </si>
  <si>
    <t xml:space="preserve">AYALA C JOSE G                </t>
  </si>
  <si>
    <t xml:space="preserve">CAMINO A LA CRUZ S/N CP.00000 </t>
  </si>
  <si>
    <t>36DD11I062365010</t>
  </si>
  <si>
    <t>ROBLES MARTINEZ JUAN FRANCISCO</t>
  </si>
  <si>
    <t>EJIDO TRANCAS Y SABARAD SN CP.</t>
  </si>
  <si>
    <t>22DD11I062235130</t>
  </si>
  <si>
    <t xml:space="preserve">SANCHEZ OJEDA PEDRO           </t>
  </si>
  <si>
    <t>EJIDO SANTA EFIGENIA SN CP.000</t>
  </si>
  <si>
    <t>76DD11I067665120</t>
  </si>
  <si>
    <t xml:space="preserve">TREVINO MONTEMAYOR GILBERTO   </t>
  </si>
  <si>
    <t>EJIDO SAN MIGUELITO S/N CP.000</t>
  </si>
  <si>
    <t>23DD11I061231623</t>
  </si>
  <si>
    <t xml:space="preserve">ONDARZA A HUMBERTO            </t>
  </si>
  <si>
    <t xml:space="preserve"> CARR CASTILLO LA BOCA KM 3.5 </t>
  </si>
  <si>
    <t>76DD11I067620310</t>
  </si>
  <si>
    <t xml:space="preserve">LEAL V JUAN                   </t>
  </si>
  <si>
    <t xml:space="preserve">EJ PALMITOS S/N CP.00000      </t>
  </si>
  <si>
    <t>76DD11I067670605</t>
  </si>
  <si>
    <t xml:space="preserve">GARZA A MARTIN GERARDO        </t>
  </si>
  <si>
    <t xml:space="preserve"> EJ LA ESPERAZA               </t>
  </si>
  <si>
    <t>36DD11I063631260</t>
  </si>
  <si>
    <t xml:space="preserve">VEGA CHAVEZ ARACELY           </t>
  </si>
  <si>
    <t>EJIDO EL BARRANQUITO S/N CP.00</t>
  </si>
  <si>
    <t>66DD11I066620610</t>
  </si>
  <si>
    <t xml:space="preserve">HACIENDA STA FE               </t>
  </si>
  <si>
    <t>12DD11I061202582</t>
  </si>
  <si>
    <t xml:space="preserve">OYERVIDEZ GARZA BALTAZAR      </t>
  </si>
  <si>
    <t>HDA LA FLORIDA LT 5MZA 23 CP.0</t>
  </si>
  <si>
    <t>27DD11I062740430</t>
  </si>
  <si>
    <t xml:space="preserve">RODRIGUEZ A FERMIN G          </t>
  </si>
  <si>
    <t>CAMINO PUERTO A PARAISO S/N CP</t>
  </si>
  <si>
    <t>76DD11I067630330</t>
  </si>
  <si>
    <t xml:space="preserve">DE LEON T FLORENCIO           </t>
  </si>
  <si>
    <t>HACIENDA SAN LORENZO S/N CP.00</t>
  </si>
  <si>
    <t>27DD11I062755030</t>
  </si>
  <si>
    <t xml:space="preserve">TAMEZ ALANIS FLORENCIO        </t>
  </si>
  <si>
    <t xml:space="preserve">CARR CADEREYTA ALLENDE KM 15  </t>
  </si>
  <si>
    <t>76DD11I067675150</t>
  </si>
  <si>
    <t xml:space="preserve">GARZA A EVERARDO J            </t>
  </si>
  <si>
    <t xml:space="preserve">EL MATORRAL...                </t>
  </si>
  <si>
    <t>30DD11I063045110</t>
  </si>
  <si>
    <t xml:space="preserve">SALAZAR H JULIO C             </t>
  </si>
  <si>
    <t xml:space="preserve">EJ LA ESPERANZA 152 CP.00000  </t>
  </si>
  <si>
    <t>76DD11I067670603</t>
  </si>
  <si>
    <t xml:space="preserve">CUELLAR G VICENTE             </t>
  </si>
  <si>
    <t xml:space="preserve">EJ PALMITOS                   </t>
  </si>
  <si>
    <t>66DD11I066610680</t>
  </si>
  <si>
    <t xml:space="preserve">GARZA GARZA ROLANDO           </t>
  </si>
  <si>
    <t>EJ SAN DIEGO  MOLINO VIEJO S/N</t>
  </si>
  <si>
    <t>30DD11I063025040</t>
  </si>
  <si>
    <t xml:space="preserve">SALDIVAR SANTILLANO GENARO    </t>
  </si>
  <si>
    <t xml:space="preserve">HDA EL ALAMITO S/N CP.00000   </t>
  </si>
  <si>
    <t>76DD11I067670610</t>
  </si>
  <si>
    <t xml:space="preserve">GARZA S FAUSTINO              </t>
  </si>
  <si>
    <t xml:space="preserve">CAMINO A LA ESPERANZA S/N     </t>
  </si>
  <si>
    <t>66DD11I066640387</t>
  </si>
  <si>
    <t xml:space="preserve">GARZA GONZALEZ OTONIEL        </t>
  </si>
  <si>
    <t>CARR A REYNOSA KM 40.5 CP.0000</t>
  </si>
  <si>
    <t>66DD11I066610670</t>
  </si>
  <si>
    <t xml:space="preserve">CARR A REYNOSA KM 56 CP.00000 </t>
  </si>
  <si>
    <t>12DD11I061202690</t>
  </si>
  <si>
    <t xml:space="preserve">RIOS LEAL CARLOS              </t>
  </si>
  <si>
    <t xml:space="preserve">CAM A MEXIQUITO S/N CP.00000  </t>
  </si>
  <si>
    <t>76DD11I067675070</t>
  </si>
  <si>
    <t xml:space="preserve">GALVAN GALINDO CESAR DE J     </t>
  </si>
  <si>
    <t xml:space="preserve">HDA LA FLORIDA S/N            </t>
  </si>
  <si>
    <t>12DD11I061221592</t>
  </si>
  <si>
    <t xml:space="preserve">CAYETANO SANCHEZ VALLEJO      </t>
  </si>
  <si>
    <t xml:space="preserve">CAM AL PANTEON                </t>
  </si>
  <si>
    <t>76DD11I067610690</t>
  </si>
  <si>
    <t xml:space="preserve">DE LA GZA G ISAIAS            </t>
  </si>
  <si>
    <t>76DD11I067675030</t>
  </si>
  <si>
    <t xml:space="preserve">CAM A CASAS VIEJAS S/N        </t>
  </si>
  <si>
    <t>36DD11I063643350</t>
  </si>
  <si>
    <t xml:space="preserve">SANCHEZ NARRO ROBERTO         </t>
  </si>
  <si>
    <t xml:space="preserve">EJ PALMITO S/N CP.64897       </t>
  </si>
  <si>
    <t>39DD11I063911338</t>
  </si>
  <si>
    <t xml:space="preserve">GARCIA ORTEGA FEDERICO        </t>
  </si>
  <si>
    <t xml:space="preserve">LAS LAJITAS SN                </t>
  </si>
  <si>
    <t>30DD11I063046161</t>
  </si>
  <si>
    <t xml:space="preserve">GONZALEZ ENRIQUE NICOLAS      </t>
  </si>
  <si>
    <t xml:space="preserve">CAM A LAS CAROLINAS 801       </t>
  </si>
  <si>
    <t>66DD11I066620725</t>
  </si>
  <si>
    <t xml:space="preserve">OCHOA VILLANUEVA GRACIANO     </t>
  </si>
  <si>
    <t xml:space="preserve">HDA STA FE KM6                </t>
  </si>
  <si>
    <t>30DD11I063043395</t>
  </si>
  <si>
    <t xml:space="preserve">VALDEZ MONTALVO DANIEL HUGO   </t>
  </si>
  <si>
    <t xml:space="preserve">CAM A LAS PALMAS 102          </t>
  </si>
  <si>
    <t>76DD11I067665480</t>
  </si>
  <si>
    <t>76DD11I067665560</t>
  </si>
  <si>
    <t xml:space="preserve">GARZA VILLARREAL JUAN         </t>
  </si>
  <si>
    <t>23DD11I062231060</t>
  </si>
  <si>
    <t xml:space="preserve">BLANCO M EULALIO              </t>
  </si>
  <si>
    <t xml:space="preserve">CAM LA BOCA                   </t>
  </si>
  <si>
    <t>76DD11I067665490</t>
  </si>
  <si>
    <t xml:space="preserve">RODRIGUEZ MIGUEL              </t>
  </si>
  <si>
    <t>76DD11I067665550</t>
  </si>
  <si>
    <t>31DD11I063145040</t>
  </si>
  <si>
    <t xml:space="preserve">SALDIVAR S GENARO             </t>
  </si>
  <si>
    <t>31DD11I063115020</t>
  </si>
  <si>
    <t xml:space="preserve">SCOTT H CARLOS                </t>
  </si>
  <si>
    <t xml:space="preserve">CAM A LA CEJA                 </t>
  </si>
  <si>
    <t>76DD11I067665670</t>
  </si>
  <si>
    <t xml:space="preserve">RODRIGUEZ DE LA F MIGUEL      </t>
  </si>
  <si>
    <t>30DD11I063025030</t>
  </si>
  <si>
    <t xml:space="preserve">ESPRONCEDA C GONZALO          </t>
  </si>
  <si>
    <t>39DD11I063920751</t>
  </si>
  <si>
    <t xml:space="preserve">GARZA GZZ MA DEL SOCORRO      </t>
  </si>
  <si>
    <t xml:space="preserve">LA SENDA N L                  </t>
  </si>
  <si>
    <t>76DD11I067665220</t>
  </si>
  <si>
    <t xml:space="preserve">GARCIA G AURELIO              </t>
  </si>
  <si>
    <t>15DD11I061520616</t>
  </si>
  <si>
    <t xml:space="preserve">GOMEZ E GUADALUPE             </t>
  </si>
  <si>
    <t xml:space="preserve">MORELOS 1520 PTE              </t>
  </si>
  <si>
    <t>36DD11I063640460</t>
  </si>
  <si>
    <t xml:space="preserve">GARZA GARZA EVERARDO          </t>
  </si>
  <si>
    <t xml:space="preserve">GERMAN ALMAGUER C1            </t>
  </si>
  <si>
    <t>66DD11I066620380</t>
  </si>
  <si>
    <t>76DD11I067665460</t>
  </si>
  <si>
    <t>RODRIGUEZ DE LA FUENTE ERNESTO</t>
  </si>
  <si>
    <t xml:space="preserve">HDA CHIHUAHUA .               </t>
  </si>
  <si>
    <t>13DD06D655001390</t>
  </si>
  <si>
    <t xml:space="preserve">CANO RODRIGUEZ SERVANDO       </t>
  </si>
  <si>
    <t xml:space="preserve">RCHO EL TEXANO .              </t>
  </si>
  <si>
    <t>76DD11I067620410</t>
  </si>
  <si>
    <t>76DD11I067670620</t>
  </si>
  <si>
    <t xml:space="preserve">CAMPOS T CAMELIA              </t>
  </si>
  <si>
    <t>30DD11I063045220</t>
  </si>
  <si>
    <t xml:space="preserve">GONZALEZ G FAUSTINO           </t>
  </si>
  <si>
    <t>39DD11I063920864</t>
  </si>
  <si>
    <t xml:space="preserve">RODRIGUEZ A FERMIN GPE        </t>
  </si>
  <si>
    <t xml:space="preserve">LA SENDA ..                   </t>
  </si>
  <si>
    <t>30DD11I063046260</t>
  </si>
  <si>
    <t xml:space="preserve">SALAZAR CORTEZ FLORENTINO     </t>
  </si>
  <si>
    <t>30DD11I063045180</t>
  </si>
  <si>
    <t xml:space="preserve">GONZALEZ GARZA FRANCISCO      </t>
  </si>
  <si>
    <t xml:space="preserve">CAM. DE TERRACERIA            </t>
  </si>
  <si>
    <t>36DD11I063641610</t>
  </si>
  <si>
    <t xml:space="preserve">TAMEZ ZUNIGA ANGEL            </t>
  </si>
  <si>
    <t xml:space="preserve">EJ PALMITOS.                  </t>
  </si>
  <si>
    <t>61DD19G016111332</t>
  </si>
  <si>
    <t xml:space="preserve">FCO VILLA3 KM 161.3           </t>
  </si>
  <si>
    <t>66DD10F046611140</t>
  </si>
  <si>
    <t xml:space="preserve">VARGAS DEL T FRANCISCO J      </t>
  </si>
  <si>
    <t xml:space="preserve">CARR MTY COLOMBIA KM 18       </t>
  </si>
  <si>
    <t>66DD10F046611410</t>
  </si>
  <si>
    <t xml:space="preserve">ALVARADO CHAVARRI             </t>
  </si>
  <si>
    <t xml:space="preserve">CARR MTY COLOMBIA KM 12       </t>
  </si>
  <si>
    <t>66DD10F056670580</t>
  </si>
  <si>
    <t xml:space="preserve">CARR A GOMAS 1500 KM 15.5     </t>
  </si>
  <si>
    <t>66DD12C106610080</t>
  </si>
  <si>
    <t xml:space="preserve">GARZA V ELSA                  </t>
  </si>
  <si>
    <t xml:space="preserve">PROL MORELOS  A  DOM CONOC    </t>
  </si>
  <si>
    <t xml:space="preserve">VILLA DE GARCIA N.L.          </t>
  </si>
  <si>
    <t>20DD06A093702570</t>
  </si>
  <si>
    <t>SAENZ HERNANDEZ ALEJANDRO GUAD</t>
  </si>
  <si>
    <t xml:space="preserve">HDA EL LLANO SN CP.67406      </t>
  </si>
  <si>
    <t>22DD06B160322350</t>
  </si>
  <si>
    <t xml:space="preserve">PEREZ MADERO RAUL             </t>
  </si>
  <si>
    <t xml:space="preserve">RANCHO EL CHATORRAL SN        </t>
  </si>
  <si>
    <t>33DD05A010103962</t>
  </si>
  <si>
    <t xml:space="preserve">JOSEFA O DE DMGUEZ 118        </t>
  </si>
  <si>
    <t>76DD05B010601600</t>
  </si>
  <si>
    <t xml:space="preserve">TREVINO G GERTRUDIS A         </t>
  </si>
  <si>
    <t xml:space="preserve">CHARCO DEL LOBO LADO SUR      </t>
  </si>
  <si>
    <t>61DD05B010700200</t>
  </si>
  <si>
    <t xml:space="preserve">ACEVEDO DURAN JESUS           </t>
  </si>
  <si>
    <t xml:space="preserve">EMILIO HERNANDEZ 18           </t>
  </si>
  <si>
    <t>66DD06A011019852</t>
  </si>
  <si>
    <t>76DD05B010402150</t>
  </si>
  <si>
    <t xml:space="preserve">FLORES GONGORA ASUNCION       </t>
  </si>
  <si>
    <t xml:space="preserve">CARR A PARAS KM 11            </t>
  </si>
  <si>
    <t>28DD06A071000860</t>
  </si>
  <si>
    <t>66DD11H066690040</t>
  </si>
  <si>
    <t xml:space="preserve">CANTU B JOEL 536973           </t>
  </si>
  <si>
    <t xml:space="preserve">RCHO 7 DE ENERO ANT CARR      </t>
  </si>
  <si>
    <t>71DD11E117320710</t>
  </si>
  <si>
    <t xml:space="preserve">C FLORENA KM 14               </t>
  </si>
  <si>
    <t>76DD05A080500040</t>
  </si>
  <si>
    <t xml:space="preserve">MADRIGAL CARDENAS RODOLFO     </t>
  </si>
  <si>
    <t xml:space="preserve">RANCHO EL REY                 </t>
  </si>
  <si>
    <t>76DD05B010601660</t>
  </si>
  <si>
    <t xml:space="preserve">VAZQUEZ GONZALEZ TOMAS        </t>
  </si>
  <si>
    <t xml:space="preserve">C A LA ERMITA                 </t>
  </si>
  <si>
    <t>71DD05B020060452</t>
  </si>
  <si>
    <t>76DD05B010602630</t>
  </si>
  <si>
    <t xml:space="preserve">SERNA CISNEROS ANTONIO        </t>
  </si>
  <si>
    <t xml:space="preserve">RCHO PROGRESO EJ SOMBRERE     </t>
  </si>
  <si>
    <t>76DD05B010402350</t>
  </si>
  <si>
    <t xml:space="preserve">C A PARAS KM 4                </t>
  </si>
  <si>
    <t>61DD05B240040030</t>
  </si>
  <si>
    <t xml:space="preserve">GARZA G MAXIMIANO             </t>
  </si>
  <si>
    <t xml:space="preserve">VEC DE RICARDO GARZA          </t>
  </si>
  <si>
    <t xml:space="preserve">BUENA VISTA (SAB HGO)         </t>
  </si>
  <si>
    <t>76DD05B010602780</t>
  </si>
  <si>
    <t xml:space="preserve">RANCHO LAS CANOAS             </t>
  </si>
  <si>
    <t>71DD05B070040045</t>
  </si>
  <si>
    <t>76DD05B020043490</t>
  </si>
  <si>
    <t xml:space="preserve">VILLARREAL MTZ ADOLFO         </t>
  </si>
  <si>
    <t>76DD05B010402190</t>
  </si>
  <si>
    <t>AGUILAR RODRIGUEZ EVA CONCEPCI</t>
  </si>
  <si>
    <t xml:space="preserve">POR TRITURADOS SALINAS        </t>
  </si>
  <si>
    <t>76DD05C090020025</t>
  </si>
  <si>
    <t xml:space="preserve">GARZA DE LA GZA RODRIGO       </t>
  </si>
  <si>
    <t xml:space="preserve">CARR MTY COLOMBIA 71.5        </t>
  </si>
  <si>
    <t>07DD05C010036570</t>
  </si>
  <si>
    <t xml:space="preserve">REYES BUSTAMANTE ROBERTO      </t>
  </si>
  <si>
    <t xml:space="preserve">CALLE MINA NTE S/N            </t>
  </si>
  <si>
    <t>24DD06A094009806</t>
  </si>
  <si>
    <t>24DD06A091000030</t>
  </si>
  <si>
    <t xml:space="preserve">QUINTANILLA GARZA PEDRO       </t>
  </si>
  <si>
    <t>28DD06A071000360</t>
  </si>
  <si>
    <t xml:space="preserve">HELEN GOMEZ GARCIA            </t>
  </si>
  <si>
    <t xml:space="preserve">PROLONG SANTA ELENA           </t>
  </si>
  <si>
    <t>32DD06A072000690</t>
  </si>
  <si>
    <t>32DD06A072000780</t>
  </si>
  <si>
    <t xml:space="preserve">GARCIA GUTIERREZ VIRGILIO     </t>
  </si>
  <si>
    <t xml:space="preserve">HDA VISTA HERMOSA             </t>
  </si>
  <si>
    <t>24DD06A093100610</t>
  </si>
  <si>
    <t xml:space="preserve">GARZA GONZALEZ MARIO H        </t>
  </si>
  <si>
    <t>34DD06A071001320</t>
  </si>
  <si>
    <t xml:space="preserve">PEREZ PUENTE ANTONIO          </t>
  </si>
  <si>
    <t>CAMINO A RAYONES A8 KM CARR NA</t>
  </si>
  <si>
    <t>32DD06D651200390</t>
  </si>
  <si>
    <t xml:space="preserve">CARDENAS SALAZAR MARGARITA    </t>
  </si>
  <si>
    <t xml:space="preserve">EJ EL BARRANQUITO             </t>
  </si>
  <si>
    <t>37DD06D304602210</t>
  </si>
  <si>
    <t xml:space="preserve">ALANIS AGUIRRE ENRIQUE        </t>
  </si>
  <si>
    <t>33DD06D042103490</t>
  </si>
  <si>
    <t xml:space="preserve">CHAVEZ L VIRGINIA             </t>
  </si>
  <si>
    <t xml:space="preserve">LAS BOQUILLAS 116             </t>
  </si>
  <si>
    <t>30DD06D571100020</t>
  </si>
  <si>
    <t xml:space="preserve">DE LA ROSA FRANCISCO          </t>
  </si>
  <si>
    <t xml:space="preserve">RANCHO LA ROSA S/N            </t>
  </si>
  <si>
    <t>27DD06D041002060</t>
  </si>
  <si>
    <t xml:space="preserve">MATA DE HUAJE ALLENDE NL      </t>
  </si>
  <si>
    <t>33DD06D042200060</t>
  </si>
  <si>
    <t xml:space="preserve">DOMINGUEZ L RODOLFO           </t>
  </si>
  <si>
    <t xml:space="preserve">CARRETERA NACIONAL KM 230     </t>
  </si>
  <si>
    <t>36DD11I061365040</t>
  </si>
  <si>
    <t xml:space="preserve">HDA SABARADO                  </t>
  </si>
  <si>
    <t>61DD11I020030620</t>
  </si>
  <si>
    <t xml:space="preserve">RINCON G ALFONSO              </t>
  </si>
  <si>
    <t>61DD11I026190320</t>
  </si>
  <si>
    <t xml:space="preserve">LEANG S RAMON                 </t>
  </si>
  <si>
    <t xml:space="preserve">CARR SAN MATEO KM. 4.5        </t>
  </si>
  <si>
    <t>24DD11I062472580</t>
  </si>
  <si>
    <t xml:space="preserve">LEAL G MARGARITA              </t>
  </si>
  <si>
    <t xml:space="preserve">HDA SAN BARTOLO..             </t>
  </si>
  <si>
    <t>36DD11I061365170</t>
  </si>
  <si>
    <t xml:space="preserve">LOPEZ U FERNANDO              </t>
  </si>
  <si>
    <t>12DD11I061232144</t>
  </si>
  <si>
    <t xml:space="preserve">AGUIRRE V ROBERTO             </t>
  </si>
  <si>
    <t xml:space="preserve">LA FRAGUA                     </t>
  </si>
  <si>
    <t>37DD11I063725240</t>
  </si>
  <si>
    <t xml:space="preserve">CAM A STA ISABEL              </t>
  </si>
  <si>
    <t>22DD11I062255190</t>
  </si>
  <si>
    <t xml:space="preserve">GARZA C ELIEZER               </t>
  </si>
  <si>
    <t>30DD11I063045010</t>
  </si>
  <si>
    <t xml:space="preserve">GARZA R RAUL                  </t>
  </si>
  <si>
    <t xml:space="preserve">HDA PALMITOS .                </t>
  </si>
  <si>
    <t>12DD11I061201810</t>
  </si>
  <si>
    <t xml:space="preserve">ORTIZ O RICARDO               </t>
  </si>
  <si>
    <t>37DD11I063721492</t>
  </si>
  <si>
    <t xml:space="preserve">MALDONADO G DANIEL            </t>
  </si>
  <si>
    <t xml:space="preserve">SAN LORENZO ....              </t>
  </si>
  <si>
    <t>27DD11I062755040</t>
  </si>
  <si>
    <t xml:space="preserve">CARR A ALLENDE KM. 16         </t>
  </si>
  <si>
    <t>34DD06D621600190</t>
  </si>
  <si>
    <t xml:space="preserve">CAMINO A SAN ISIDRO KM 4      </t>
  </si>
  <si>
    <t>71DD11I067160060</t>
  </si>
  <si>
    <t xml:space="preserve">GARZA F S GUSTAVO             </t>
  </si>
  <si>
    <t xml:space="preserve">LIB LIC ALFONSO MTZ DMZ       </t>
  </si>
  <si>
    <t>02DD06A093200095</t>
  </si>
  <si>
    <t xml:space="preserve">GARZA S EUGENIO               </t>
  </si>
  <si>
    <t>CARR TERAN CHINA KM 25.7 CP.00</t>
  </si>
  <si>
    <t>61DD05E490320010</t>
  </si>
  <si>
    <t xml:space="preserve">GUTIERREZ MARTINEZ GERARDO    </t>
  </si>
  <si>
    <t xml:space="preserve">CAMINO A PAPAGAYOS            </t>
  </si>
  <si>
    <t>24DD06A093100900</t>
  </si>
  <si>
    <t xml:space="preserve">BALDERAS PENA LUIS R          </t>
  </si>
  <si>
    <t xml:space="preserve">HUERTA DOLORES EN PC 54       </t>
  </si>
  <si>
    <t>33DD06A073003560</t>
  </si>
  <si>
    <t xml:space="preserve">SALAZAR SIERRA ANTONIO H      </t>
  </si>
  <si>
    <t xml:space="preserve">CAMINO ANTIGUO A ESCOBEDO     </t>
  </si>
  <si>
    <t>76DD05C060010030</t>
  </si>
  <si>
    <t xml:space="preserve">HERRERA R ROBERTO             </t>
  </si>
  <si>
    <t>PROLONGACION INDEPENDENCIA S/N</t>
  </si>
  <si>
    <t>61DD05E010350350</t>
  </si>
  <si>
    <t xml:space="preserve">GARZA CANTU MARTIN            </t>
  </si>
  <si>
    <t xml:space="preserve">RANCHO LA HERRADURA           </t>
  </si>
  <si>
    <t>76DD05E010350050</t>
  </si>
  <si>
    <t xml:space="preserve">TIJERINA LUNA MARGARITO       </t>
  </si>
  <si>
    <t xml:space="preserve">CARR MTY REYNOSA KM 68        </t>
  </si>
  <si>
    <t>71DD06A011250590</t>
  </si>
  <si>
    <t xml:space="preserve">LOZANO GARCIA SERGIO          </t>
  </si>
  <si>
    <t>22DD06D442101970</t>
  </si>
  <si>
    <t xml:space="preserve">TEJADA ZUNIGA ANDRES ROBLE    </t>
  </si>
  <si>
    <t xml:space="preserve">RANCHO TEGA                   </t>
  </si>
  <si>
    <t xml:space="preserve">SAN MIGUEL                    </t>
  </si>
  <si>
    <t>61DD19G016111390</t>
  </si>
  <si>
    <t xml:space="preserve">SOLIS GONZALEZ JESUS MARIA    </t>
  </si>
  <si>
    <t xml:space="preserve">CARRET 57 KM 173.4            </t>
  </si>
  <si>
    <t>66DD10F056661500</t>
  </si>
  <si>
    <t xml:space="preserve">VILLAREAL G MIGUEL A          </t>
  </si>
  <si>
    <t xml:space="preserve">ANT CAM A MAMULIQUE KM 2.5    </t>
  </si>
  <si>
    <t>76DD11E187610660</t>
  </si>
  <si>
    <t xml:space="preserve">GZZ VILLARREAL RUBEN          </t>
  </si>
  <si>
    <t xml:space="preserve">KM 4.5 DR GZZ A HUALICHEZ     </t>
  </si>
  <si>
    <t>76DD05B010501530</t>
  </si>
  <si>
    <t xml:space="preserve">DE LA GARZA FLORES ROGELIO J  </t>
  </si>
  <si>
    <t xml:space="preserve">FRANCISCO VILLA 750 PTE       </t>
  </si>
  <si>
    <t>76DD05B140041280</t>
  </si>
  <si>
    <t xml:space="preserve">CHAPA GONZALEZ PEDRO          </t>
  </si>
  <si>
    <t xml:space="preserve">PROLONG P DIAZ NTE            </t>
  </si>
  <si>
    <t>06DD06A011005460</t>
  </si>
  <si>
    <t>33DD06A072001880</t>
  </si>
  <si>
    <t xml:space="preserve">DIAZ MOLINA JOSUE             </t>
  </si>
  <si>
    <t xml:space="preserve">HDA EL PILON VIEJO            </t>
  </si>
  <si>
    <t>33DD06A072001870</t>
  </si>
  <si>
    <t xml:space="preserve">SOTO GARCIA DAVID             </t>
  </si>
  <si>
    <t>33DD06A072001510</t>
  </si>
  <si>
    <t xml:space="preserve">SAENZ HERNANDEZ ALEJANDRO G   </t>
  </si>
  <si>
    <t xml:space="preserve">CARR AL PILON FRENTE A VIVERO </t>
  </si>
  <si>
    <t>28DD06A073001660</t>
  </si>
  <si>
    <t xml:space="preserve">RODRIGUEZ MARTINEZ ANTONIO    </t>
  </si>
  <si>
    <t xml:space="preserve">HACIENDA LOS LIRIOS           </t>
  </si>
  <si>
    <t>34DD06A071000950</t>
  </si>
  <si>
    <t xml:space="preserve">REYES VALDEZ MAGDALENA SOFIA  </t>
  </si>
  <si>
    <t xml:space="preserve">CAMINO ANTIGUO A RAYONES      </t>
  </si>
  <si>
    <t>22DD11I062255270</t>
  </si>
  <si>
    <t xml:space="preserve">TREVINO ALMAGUER MARIO        </t>
  </si>
  <si>
    <t xml:space="preserve">EJ SAN MIGUELITO ...          </t>
  </si>
  <si>
    <t>30DD11I063011586</t>
  </si>
  <si>
    <t xml:space="preserve">GALINDO GUERRA DANIEL         </t>
  </si>
  <si>
    <t xml:space="preserve">CARR/CAD/ALLENDE KM 5         </t>
  </si>
  <si>
    <t>30DD11I063025050</t>
  </si>
  <si>
    <t xml:space="preserve">LEAL CASTRO JESUS             </t>
  </si>
  <si>
    <t>27DD11I062740590</t>
  </si>
  <si>
    <t xml:space="preserve">TAMEZ GARCIA FELISA           </t>
  </si>
  <si>
    <t xml:space="preserve">HDA STA ISABEL .              </t>
  </si>
  <si>
    <t>76DD05A080500020</t>
  </si>
  <si>
    <t xml:space="preserve">GUTIERREZ SALDIVAR MARIBEL    </t>
  </si>
  <si>
    <t xml:space="preserve">RANCHO LA VIOLETA             </t>
  </si>
  <si>
    <t>02DD06A092000100</t>
  </si>
  <si>
    <t>HDA LAS ANACUAS KM 30 CP.67413</t>
  </si>
  <si>
    <t xml:space="preserve">PEREZ ARCINIEGA GABRIEL       </t>
  </si>
  <si>
    <t xml:space="preserve">CAM A LA CONCHA               </t>
  </si>
  <si>
    <t>76DD06D651000040</t>
  </si>
  <si>
    <t xml:space="preserve">GARCIA SALAZAR ANGEL MARIO    </t>
  </si>
  <si>
    <t xml:space="preserve">AV PABLO TAMEZ RODRIGUEZ SN   </t>
  </si>
  <si>
    <t>02DD06D331101140</t>
  </si>
  <si>
    <t>CARRETERA NACIONAL KM 219 CP.0</t>
  </si>
  <si>
    <t>27DD06D041004090</t>
  </si>
  <si>
    <t xml:space="preserve">RAMOS CANTU JUAN JOSE DE J    </t>
  </si>
  <si>
    <t>CAM A MATA DE HUAJE SN CP.6735</t>
  </si>
  <si>
    <t>24DD11I062472570</t>
  </si>
  <si>
    <t xml:space="preserve">RODRIGUEZ GARZA ANDRES        </t>
  </si>
  <si>
    <t xml:space="preserve">SAN BARTOLO S/N CP.00000      </t>
  </si>
  <si>
    <t>22DD11I062255170</t>
  </si>
  <si>
    <t>31DD11I063145010</t>
  </si>
  <si>
    <t xml:space="preserve">DE LA GARZA GARZA CAYETANO    </t>
  </si>
  <si>
    <t xml:space="preserve">CAM HDA EL REFUGIO KM. 1      </t>
  </si>
  <si>
    <t>30DD11I063045150</t>
  </si>
  <si>
    <t xml:space="preserve">TORRES TORRES MARIA           </t>
  </si>
  <si>
    <t xml:space="preserve">EJ LA ESPERANZA ..            </t>
  </si>
  <si>
    <t>28DD06A071001090</t>
  </si>
  <si>
    <t xml:space="preserve">RODRIGUEZ M ANTONIO A         </t>
  </si>
  <si>
    <t xml:space="preserve">SANTA GERTRUDIS 0 CP.00000    </t>
  </si>
  <si>
    <t>76DD11E207620800</t>
  </si>
  <si>
    <t xml:space="preserve">PEREZ MARTINEZ ALBERTO        </t>
  </si>
  <si>
    <t xml:space="preserve">CAM CANADA DEL MEZQUITE KM .7 </t>
  </si>
  <si>
    <t>61DD11E196322350</t>
  </si>
  <si>
    <t xml:space="preserve">IRIBE CORONEL JUAN M          </t>
  </si>
  <si>
    <t xml:space="preserve">CAM RCHO EL COYOTE SN         </t>
  </si>
  <si>
    <t>76DD11E187610390</t>
  </si>
  <si>
    <t xml:space="preserve">GUTIERREZ VELA LEON           </t>
  </si>
  <si>
    <t xml:space="preserve">JUNTO AL AGUA POTABLE         </t>
  </si>
  <si>
    <t>66DD11E206815069</t>
  </si>
  <si>
    <t xml:space="preserve"> VILLARREAL VILLARREAL RAMIRO </t>
  </si>
  <si>
    <t xml:space="preserve"> CAM CARRIZALEJO KM 2 CP.00000</t>
  </si>
  <si>
    <t>76DD10F057680090</t>
  </si>
  <si>
    <t xml:space="preserve">GALVAN JUAN                   </t>
  </si>
  <si>
    <t xml:space="preserve">CAM A MAMULIQUE KM 11.5       </t>
  </si>
  <si>
    <t>66DD10D160030460</t>
  </si>
  <si>
    <t xml:space="preserve">LOZANO GUTIERREZ MARIA ELIDA  </t>
  </si>
  <si>
    <t xml:space="preserve">CALLEJON MARIO VILLARREAL S/N </t>
  </si>
  <si>
    <t>66DD05A010900420</t>
  </si>
  <si>
    <t xml:space="preserve">POMPA LOZANO OSCAR            </t>
  </si>
  <si>
    <t xml:space="preserve">RANCHO 7 COMAS KM 98          </t>
  </si>
  <si>
    <t>71DD05A210800320</t>
  </si>
  <si>
    <t xml:space="preserve">CANALES GOMEZ BLANCA DALIA    </t>
  </si>
  <si>
    <t xml:space="preserve">CARR AGLS PARAS KM 5          </t>
  </si>
  <si>
    <t>66DD05B150400250</t>
  </si>
  <si>
    <t>76DD05B140044180</t>
  </si>
  <si>
    <t xml:space="preserve">ESPINOSA GALAN JOEL           </t>
  </si>
  <si>
    <t xml:space="preserve">CARR MTY LAREDO KM 103        </t>
  </si>
  <si>
    <t>30DD05B090030070</t>
  </si>
  <si>
    <t>CANTU CHAPA ANTONIO CONCEPCION</t>
  </si>
  <si>
    <t>CARR SABINAS PARAS 45 CP.00000</t>
  </si>
  <si>
    <t xml:space="preserve">BUENA VISTA                   </t>
  </si>
  <si>
    <t>76DD05B020063150</t>
  </si>
  <si>
    <t xml:space="preserve">VAZQUEZ SANCHEZ ROMUALDO      </t>
  </si>
  <si>
    <t xml:space="preserve">CAM RANCHO EL JABALI INTSN    </t>
  </si>
  <si>
    <t>66DD05C010030280</t>
  </si>
  <si>
    <t xml:space="preserve">CAZARES ELIZONDO HUMBERTINA   </t>
  </si>
  <si>
    <t>CARRETERA MTY COLOMBIA KM 68 C</t>
  </si>
  <si>
    <t>76DD05C060010350</t>
  </si>
  <si>
    <t xml:space="preserve">RIVERA HERRERA JESUS          </t>
  </si>
  <si>
    <t>ANT CAM A CANDELA KM 9.5 CP.00</t>
  </si>
  <si>
    <t>76DD05C090020040</t>
  </si>
  <si>
    <t xml:space="preserve">CERNA CHAVEZ SEBASTIAN        </t>
  </si>
  <si>
    <t xml:space="preserve">CARRETERA MTY COLOMBIA KM 77  </t>
  </si>
  <si>
    <t>66DD05F420010051</t>
  </si>
  <si>
    <t xml:space="preserve">MARTINEZ MARTINEZ ANDRES J    </t>
  </si>
  <si>
    <t xml:space="preserve">CAMINO RANCHO DE HILDA SN     </t>
  </si>
  <si>
    <t>20DD06A073001820</t>
  </si>
  <si>
    <t xml:space="preserve">CARRIZALES GONZALEZ JUAN      </t>
  </si>
  <si>
    <t>02DD06A093200520</t>
  </si>
  <si>
    <t xml:space="preserve">GUTIERREZ ELIZONDO ISMAEL     </t>
  </si>
  <si>
    <t xml:space="preserve">CARR TERAN-CHINA KM 28        </t>
  </si>
  <si>
    <t>20DD06A093702560</t>
  </si>
  <si>
    <t xml:space="preserve">LEAL S GUSTAVO                </t>
  </si>
  <si>
    <t>04DD06A093000170</t>
  </si>
  <si>
    <t xml:space="preserve">GARZA S ELUID                 </t>
  </si>
  <si>
    <t>28DD06A071000470</t>
  </si>
  <si>
    <t>66DD06A011010070</t>
  </si>
  <si>
    <t xml:space="preserve">LIB MTY LINARES               </t>
  </si>
  <si>
    <t>66DD06A011010050</t>
  </si>
  <si>
    <t>61DD06A092004500</t>
  </si>
  <si>
    <t xml:space="preserve">PALAZUELOS VALDES ALVARO      </t>
  </si>
  <si>
    <t xml:space="preserve">CAR GRAL TERAN CHINA KM 25.5  </t>
  </si>
  <si>
    <t>20DD06A093702810</t>
  </si>
  <si>
    <t xml:space="preserve">OCANAS REYES JOSE G           </t>
  </si>
  <si>
    <t xml:space="preserve">EJIDO LA PURISIMA SN CP.00000 </t>
  </si>
  <si>
    <t>20DD06A073001670</t>
  </si>
  <si>
    <t xml:space="preserve">URIEGAS DE L CARLOS           </t>
  </si>
  <si>
    <t xml:space="preserve">HDA OJO DE AGUA SN CP.00000   </t>
  </si>
  <si>
    <t>61DD06A092005300</t>
  </si>
  <si>
    <t xml:space="preserve">QUINTANILLA BETANCOURT JAIME  </t>
  </si>
  <si>
    <t xml:space="preserve">EJIDO SAN PEDRO SN CP.00000   </t>
  </si>
  <si>
    <t>04DD06A093302030</t>
  </si>
  <si>
    <t>04DD06A093302000</t>
  </si>
  <si>
    <t>20DD06A073003580</t>
  </si>
  <si>
    <t xml:space="preserve">CARREON PEREZ LUIS            </t>
  </si>
  <si>
    <t xml:space="preserve">EJ CHIHUAHUA                  </t>
  </si>
  <si>
    <t>28DD06A071000230</t>
  </si>
  <si>
    <t xml:space="preserve">GONZALEZ PEQUENO GILBERTO     </t>
  </si>
  <si>
    <t>71DD06A011200260</t>
  </si>
  <si>
    <t xml:space="preserve">ANCER ANCER SANDRA E          </t>
  </si>
  <si>
    <t xml:space="preserve">CARR A TERAN KM 2             </t>
  </si>
  <si>
    <t>66DD06A012509807</t>
  </si>
  <si>
    <t>LA RETAMA CARR NAC KM 213.5 CP</t>
  </si>
  <si>
    <t>61DD06A093001100</t>
  </si>
  <si>
    <t xml:space="preserve">CARR A CHINA KM 22            </t>
  </si>
  <si>
    <t>04DD06A093102100</t>
  </si>
  <si>
    <t xml:space="preserve">OLVEDA MONTALVO JUANA         </t>
  </si>
  <si>
    <t xml:space="preserve">HUERTA LAS PRINCESAS          </t>
  </si>
  <si>
    <t>30DD06A071000530</t>
  </si>
  <si>
    <t xml:space="preserve">GOMEZ GARCIA ARTURO           </t>
  </si>
  <si>
    <t xml:space="preserve">CARR MMORELOS GRAL TERAN      </t>
  </si>
  <si>
    <t>28DD06A071000930</t>
  </si>
  <si>
    <t>GOMEZ GARCIA ALICIA DEL CARMEN</t>
  </si>
  <si>
    <t>32DD06A071000380</t>
  </si>
  <si>
    <t xml:space="preserve">ESPINOZA GONZALEZ JOSE L      </t>
  </si>
  <si>
    <t xml:space="preserve">CARR NACIONAL KM 201          </t>
  </si>
  <si>
    <t>61DD06A094002800</t>
  </si>
  <si>
    <t xml:space="preserve">GARZA QUINTANILLA JORGE GPE   </t>
  </si>
  <si>
    <t xml:space="preserve">CAM A EJIDO LAS ANACUITAS     </t>
  </si>
  <si>
    <t>24DD06A093100431</t>
  </si>
  <si>
    <t>61DD06A095500310</t>
  </si>
  <si>
    <t>61DD06A094001100</t>
  </si>
  <si>
    <t xml:space="preserve">GALVAN LINARES SANTOS M       </t>
  </si>
  <si>
    <t xml:space="preserve">HDA RAMIREZ SN CP.00000       </t>
  </si>
  <si>
    <t>32DD06A071000147</t>
  </si>
  <si>
    <t>OLVERA BERLANGA JESUS FILIBERT</t>
  </si>
  <si>
    <t>CAM A LAS ADJUNTAS 415 A CP.67</t>
  </si>
  <si>
    <t>61DD06A092004000</t>
  </si>
  <si>
    <t xml:space="preserve">GARZA DAVILA BERTHA ALICIA    </t>
  </si>
  <si>
    <t xml:space="preserve">CAM GRANJENAL AL TORO . .     </t>
  </si>
  <si>
    <t>04DD06A093303121</t>
  </si>
  <si>
    <t xml:space="preserve">LOPEZ TAMEZ JOSE ALVARO       </t>
  </si>
  <si>
    <t xml:space="preserve">CAM A LAS DELICIAS SN SN      </t>
  </si>
  <si>
    <t>20DD06A073003112</t>
  </si>
  <si>
    <t>LOZADA GONZALEZ ENRIQUE FERNAN</t>
  </si>
  <si>
    <t xml:space="preserve">CAM A MATA DE SANDIA SN       </t>
  </si>
  <si>
    <t>66DD06A012020260</t>
  </si>
  <si>
    <t xml:space="preserve">CARR NAL 184 5                </t>
  </si>
  <si>
    <t>28DD06A071000880</t>
  </si>
  <si>
    <t>20DD06A013000030</t>
  </si>
  <si>
    <t xml:space="preserve">MACUNA                        </t>
  </si>
  <si>
    <t>34DD06A071001270</t>
  </si>
  <si>
    <t xml:space="preserve">DE LEON FERNADEZ CRISTOBAL    </t>
  </si>
  <si>
    <t xml:space="preserve">LA ESPIA                      </t>
  </si>
  <si>
    <t>34DD06A071001240</t>
  </si>
  <si>
    <t xml:space="preserve">RODRIGUEZ R TERESA DE JESUS   </t>
  </si>
  <si>
    <t xml:space="preserve">CARRT A RAYONES KM 6          </t>
  </si>
  <si>
    <t>34DD06A071001620</t>
  </si>
  <si>
    <t xml:space="preserve">HUERTA LAS PARCELAS           </t>
  </si>
  <si>
    <t>30DD06A072000400</t>
  </si>
  <si>
    <t xml:space="preserve">RODRIGUEZ IBARRA FRANCISCA    </t>
  </si>
  <si>
    <t xml:space="preserve">CAM A SAN JOSE                </t>
  </si>
  <si>
    <t>24DD06A094009871</t>
  </si>
  <si>
    <t xml:space="preserve">CARRERA B ELOISA              </t>
  </si>
  <si>
    <t>30DD06A071000010</t>
  </si>
  <si>
    <t>ALONSO CASTILLO BUENAVENTURA E</t>
  </si>
  <si>
    <t xml:space="preserve">RANCHO LOS VENTURAS           </t>
  </si>
  <si>
    <t xml:space="preserve">MARTINEZ PRIETO JUAN CARLOS   </t>
  </si>
  <si>
    <t xml:space="preserve">CARR A LA ESCONDIDA EL CHAM   </t>
  </si>
  <si>
    <t xml:space="preserve">GARCIA M ISID0R0              </t>
  </si>
  <si>
    <t>GRAL TERAN 1508 PTE ESQ JUAN E</t>
  </si>
  <si>
    <t xml:space="preserve">PADILLA GOMEZ GONZALO         </t>
  </si>
  <si>
    <t>A LA DERECHA 1 CUAD PAS PUENTE</t>
  </si>
  <si>
    <t xml:space="preserve">LOPEZ M GILBERTO              </t>
  </si>
  <si>
    <t xml:space="preserve">CARR LA ESCONDIDA KM 5.5      </t>
  </si>
  <si>
    <t xml:space="preserve">CAMINO A LA VIVORA KM 3       </t>
  </si>
  <si>
    <t xml:space="preserve">MARTINEZ RAMIREZ JUAN JOSE    </t>
  </si>
  <si>
    <t xml:space="preserve">CARR LIN LA ESCONDIDA KM 3.5  </t>
  </si>
  <si>
    <t xml:space="preserve">AGUIRRE G JUAN                </t>
  </si>
  <si>
    <t xml:space="preserve">CAR A GALEANA 15.7 KM         </t>
  </si>
  <si>
    <t xml:space="preserve">MOCTEZUMA GONZALEZ LUIS DE J  </t>
  </si>
  <si>
    <t xml:space="preserve">LA PALANGANA SEG RCHO TRONCON </t>
  </si>
  <si>
    <t xml:space="preserve">MOLINA VARGAS JOSE LUIS       </t>
  </si>
  <si>
    <t xml:space="preserve">CARR SAN RAFAEL CAJA PINTA    </t>
  </si>
  <si>
    <t xml:space="preserve">GUTIERREZ ESCAMILLA MANUEL    </t>
  </si>
  <si>
    <t xml:space="preserve">LEON S/N                      </t>
  </si>
  <si>
    <t xml:space="preserve">QUEZADA LOPEZ GUSTAVO         </t>
  </si>
  <si>
    <t xml:space="preserve">HURTA LAS MANDARINAS          </t>
  </si>
  <si>
    <t>DE LA GARZA TAMEZ JAVIER EUGEN</t>
  </si>
  <si>
    <t xml:space="preserve">OSCAR GUERRA                  </t>
  </si>
  <si>
    <t xml:space="preserve">HTA EL CAMICHIN               </t>
  </si>
  <si>
    <t xml:space="preserve">HTA REYNOSITA                 </t>
  </si>
  <si>
    <t xml:space="preserve">ADAME D RAFAEL                </t>
  </si>
  <si>
    <t>HUERTA SAN JOSE CARR A LA ESCO</t>
  </si>
  <si>
    <t>HUERTA EL MAPA SEG COMANDANCIA</t>
  </si>
  <si>
    <t>61DD06A092005400</t>
  </si>
  <si>
    <t>34DD06D611500700</t>
  </si>
  <si>
    <t xml:space="preserve">ALANIS TAMEZ ANTONIO .        </t>
  </si>
  <si>
    <t>CALLEJON DE SAN JOSE . . CP.00</t>
  </si>
  <si>
    <t xml:space="preserve">SAN JOSE                      </t>
  </si>
  <si>
    <t>30DD06D571204060</t>
  </si>
  <si>
    <t xml:space="preserve">CAMINO AL EBANAL              </t>
  </si>
  <si>
    <t>18DD06D241102190</t>
  </si>
  <si>
    <t xml:space="preserve">LOZANO CARDOSO JUVENTINO      </t>
  </si>
  <si>
    <t xml:space="preserve">CARRETERA AL CERRITO KM 2     </t>
  </si>
  <si>
    <t>22DD06D462300050</t>
  </si>
  <si>
    <t>SENDERO FRAILE-PENITA . CP.000</t>
  </si>
  <si>
    <t>34DD06D601400250</t>
  </si>
  <si>
    <t xml:space="preserve">CAVAZOS GARZA VICTOR MANUEL   </t>
  </si>
  <si>
    <t>CARR ALLENDE CADEREYTA KM 22.4</t>
  </si>
  <si>
    <t>34DD06D621600180</t>
  </si>
  <si>
    <t xml:space="preserve">AVE LOS AZHARES LA UNION  SN  </t>
  </si>
  <si>
    <t>76DD06D651000461</t>
  </si>
  <si>
    <t xml:space="preserve">SALAZAR SALAZAR JORGE ALBERTO </t>
  </si>
  <si>
    <t xml:space="preserve">CARR A LAS ADJUNTAS SN        </t>
  </si>
  <si>
    <t>04DD06D011502060</t>
  </si>
  <si>
    <t xml:space="preserve">LOZANO CAVAZOS HECTOR MANUEL  </t>
  </si>
  <si>
    <t xml:space="preserve">ANTIGUO CAMINO A LA CASCARA   </t>
  </si>
  <si>
    <t>30DD06D251000620</t>
  </si>
  <si>
    <t xml:space="preserve">IBARRA A CATARINO             </t>
  </si>
  <si>
    <t xml:space="preserve">EL VENADO                     </t>
  </si>
  <si>
    <t>29DD06D011002160</t>
  </si>
  <si>
    <t xml:space="preserve">CARR A LA BARRANCA            </t>
  </si>
  <si>
    <t>71DD06D262000570</t>
  </si>
  <si>
    <t xml:space="preserve">CARR SAN ANTONIO ATONGO       </t>
  </si>
  <si>
    <t>37DD11I063722745</t>
  </si>
  <si>
    <t xml:space="preserve">LEAL CAMPOS SERVANDO          </t>
  </si>
  <si>
    <t xml:space="preserve">EJ EL REFUGIO .               </t>
  </si>
  <si>
    <t>24DD11I062481910</t>
  </si>
  <si>
    <t xml:space="preserve">JUAN A GARZA G                </t>
  </si>
  <si>
    <t>36DD11I063643640</t>
  </si>
  <si>
    <t>27DD11I062755150</t>
  </si>
  <si>
    <t xml:space="preserve">GUAJARDO G MIGUEL A           </t>
  </si>
  <si>
    <t>61DD11I026190027</t>
  </si>
  <si>
    <t xml:space="preserve">GARZA ELIZONDO JOSE GUADALUPE </t>
  </si>
  <si>
    <t xml:space="preserve">RANCHO LA NEGRA               </t>
  </si>
  <si>
    <t>76DD11I067620270</t>
  </si>
  <si>
    <t>61DD11I020030260</t>
  </si>
  <si>
    <t xml:space="preserve">MALDONADO L JAIME GERARDO     </t>
  </si>
  <si>
    <t xml:space="preserve">CAMINO VECINAL S/N CP.00000   </t>
  </si>
  <si>
    <t>30DD11I063021142</t>
  </si>
  <si>
    <t>MORENO SANTELLANO JUAN ENRIQUE</t>
  </si>
  <si>
    <t>CAM A SANTA ISABEL S/N CP.0000</t>
  </si>
  <si>
    <t>76DD11I067620350</t>
  </si>
  <si>
    <t xml:space="preserve">CAVAZOS CORTES CRUZ           </t>
  </si>
  <si>
    <t xml:space="preserve">CARR PALMITOS-SAN JUAN KM 4.5 </t>
  </si>
  <si>
    <t>36DD11I063643370</t>
  </si>
  <si>
    <t xml:space="preserve">EJ PALMITOS S/N               </t>
  </si>
  <si>
    <t>76DD11I067630190</t>
  </si>
  <si>
    <t xml:space="preserve">MARTINEZ E GREGORIO           </t>
  </si>
  <si>
    <t>76DD11I067665640</t>
  </si>
  <si>
    <t xml:space="preserve">RODRIGUEZ RODRIGUEZ CESAR     </t>
  </si>
  <si>
    <t>76DD11I067665580</t>
  </si>
  <si>
    <t xml:space="preserve">GARZA V. JUAN                 </t>
  </si>
  <si>
    <t xml:space="preserve">HDA. CHIHUAHUA                </t>
  </si>
  <si>
    <t>30DD11I063045210</t>
  </si>
  <si>
    <t xml:space="preserve">ARREOLA L JORGE               </t>
  </si>
  <si>
    <t xml:space="preserve">CAMINO A LA ESPERANZA         </t>
  </si>
  <si>
    <t>76DD06J743000060</t>
  </si>
  <si>
    <t xml:space="preserve">ARREAZOLA CEDILLO MOISES      </t>
  </si>
  <si>
    <t>RANCHO CHUPADEROS S/N CP.00000</t>
  </si>
  <si>
    <t>76DD06J743000070</t>
  </si>
  <si>
    <t xml:space="preserve">ROMAN ROJAS JUAN JOSE         </t>
  </si>
  <si>
    <t xml:space="preserve">CARR SOLEDAD A SANDIA KN 9.3  </t>
  </si>
  <si>
    <t>06DD06J712200010</t>
  </si>
  <si>
    <t xml:space="preserve">CERRILLO S JAVIER             </t>
  </si>
  <si>
    <t>66DD05F420010100</t>
  </si>
  <si>
    <t xml:space="preserve">PINA SOLIS ISRAEL             </t>
  </si>
  <si>
    <t xml:space="preserve">CARR HERR-CERR PASANDO LIBRAM </t>
  </si>
  <si>
    <t>76DD05B750142373</t>
  </si>
  <si>
    <t>DE LA GARZA CANO JOSE HUMBERTO</t>
  </si>
  <si>
    <t xml:space="preserve">RCHO EL CAPRICHO B VISTA SAB  </t>
  </si>
  <si>
    <t>29DD06D011003770</t>
  </si>
  <si>
    <t xml:space="preserve">CONTRERAS MILIAN ALBINO       </t>
  </si>
  <si>
    <t xml:space="preserve">RANCHO LOS JUANES.            </t>
  </si>
  <si>
    <t>76DD10F177650200</t>
  </si>
  <si>
    <t xml:space="preserve">TREVINO JESUS ANGEL           </t>
  </si>
  <si>
    <t xml:space="preserve">CJON DE LOS TREVINO SN        </t>
  </si>
  <si>
    <t>22DD06D462300010</t>
  </si>
  <si>
    <t xml:space="preserve">SENDERO AL CABEZAL            </t>
  </si>
  <si>
    <t>61DD11D066130440</t>
  </si>
  <si>
    <t xml:space="preserve">CANALES C MARCELO             </t>
  </si>
  <si>
    <t xml:space="preserve">ANT CAM V JUAREZ KM 5.4       </t>
  </si>
  <si>
    <t>66DD11D066640195</t>
  </si>
  <si>
    <t xml:space="preserve">L DE LA GARZA P JORGE         </t>
  </si>
  <si>
    <t xml:space="preserve">CARR V JUAREZ 200             </t>
  </si>
  <si>
    <t>71DD11E117340760</t>
  </si>
  <si>
    <t xml:space="preserve">GONZALEZ C MARCELO (3)        </t>
  </si>
  <si>
    <t xml:space="preserve">C PESQ KM 4                   </t>
  </si>
  <si>
    <t>71DD11E117300580</t>
  </si>
  <si>
    <t xml:space="preserve">GONZALEZ TREVINO EVANGELINA   </t>
  </si>
  <si>
    <t xml:space="preserve">CA CIENEGUITA KM 5            </t>
  </si>
  <si>
    <t>76DD11E117610030</t>
  </si>
  <si>
    <t xml:space="preserve">RODRIGUEZ GZZ SERVANDO (3)    </t>
  </si>
  <si>
    <t xml:space="preserve">CARR M ALEMAN KM 33           </t>
  </si>
  <si>
    <t>66DD11E206810014</t>
  </si>
  <si>
    <t xml:space="preserve">VILLAREAL REYES HECTOR        </t>
  </si>
  <si>
    <t xml:space="preserve">MARIN ZUAZUA KM 4             </t>
  </si>
  <si>
    <t>66DD11E206800520</t>
  </si>
  <si>
    <t xml:space="preserve">VILLARREAL MTZ TOMAS (3)      </t>
  </si>
  <si>
    <t>61DD10D140020060</t>
  </si>
  <si>
    <t xml:space="preserve">CARR MTY MONCLOVA KM 8.5      </t>
  </si>
  <si>
    <t>76DD05E480320010</t>
  </si>
  <si>
    <t xml:space="preserve">SANDOVAL GARZA ANASTACIO      </t>
  </si>
  <si>
    <t xml:space="preserve">PAPAGAYOS                     </t>
  </si>
  <si>
    <t>71DD05A210901150</t>
  </si>
  <si>
    <t xml:space="preserve">HINOJOSA NAVARRO JOSE         </t>
  </si>
  <si>
    <t>61DD05B010861670</t>
  </si>
  <si>
    <t xml:space="preserve">C A LA ERMITA SN              </t>
  </si>
  <si>
    <t>76DD05B010601820</t>
  </si>
  <si>
    <t xml:space="preserve">SALINAS HERNANDEZ JACOBO      </t>
  </si>
  <si>
    <t xml:space="preserve">LUIS T MIRELES 145            </t>
  </si>
  <si>
    <t>76DD05B010601620</t>
  </si>
  <si>
    <t>71DD05B020060456</t>
  </si>
  <si>
    <t>76DD05B010601760</t>
  </si>
  <si>
    <t xml:space="preserve">DURAN ACEVEDO APOLINAR        </t>
  </si>
  <si>
    <t>76DD05B750141490</t>
  </si>
  <si>
    <t xml:space="preserve">GARZA MORTON BALDOMERO        </t>
  </si>
  <si>
    <t xml:space="preserve">C NACIONAL 300 SUR            </t>
  </si>
  <si>
    <t>71DD05B070040044</t>
  </si>
  <si>
    <t xml:space="preserve">VAZQUEZ S ARGELIO             </t>
  </si>
  <si>
    <t>61DD05B010700510</t>
  </si>
  <si>
    <t xml:space="preserve">GONZALEZ G VICTOR MANUEL      </t>
  </si>
  <si>
    <t xml:space="preserve">FRANCISCA GONZALEZ 124        </t>
  </si>
  <si>
    <t>76DD05B020063070</t>
  </si>
  <si>
    <t xml:space="preserve">ABREGO V PRISCILIANO          </t>
  </si>
  <si>
    <t xml:space="preserve">CARR A LOS GARZA              </t>
  </si>
  <si>
    <t>76DD05B010603480</t>
  </si>
  <si>
    <t xml:space="preserve">PASO DE ALAMO                 </t>
  </si>
  <si>
    <t>76DD05B010601830</t>
  </si>
  <si>
    <t xml:space="preserve">GONZALEZ MERCADO VICTORIANO   </t>
  </si>
  <si>
    <t xml:space="preserve">PROLONG ANTONIO SOLIS S/N     </t>
  </si>
  <si>
    <t>76DD05C010020040</t>
  </si>
  <si>
    <t xml:space="preserve">KIRCHNER GONZALEZ CARLOS      </t>
  </si>
  <si>
    <t xml:space="preserve">CARR MTY COLOMB KM 82         </t>
  </si>
  <si>
    <t>71DD05C060120080</t>
  </si>
  <si>
    <t xml:space="preserve">RANCHO SAN JUANITA            </t>
  </si>
  <si>
    <t>21DD05C010030700</t>
  </si>
  <si>
    <t xml:space="preserve">VILLARREAL P MANUEL           </t>
  </si>
  <si>
    <t xml:space="preserve">BARRIO INDEPENDENCIA          </t>
  </si>
  <si>
    <t>28DD06A073001580</t>
  </si>
  <si>
    <t xml:space="preserve">JOSE CABRERA HERRERA          </t>
  </si>
  <si>
    <t xml:space="preserve">CAM A LOS LIRIOS KM 1         </t>
  </si>
  <si>
    <t>27DD06A071103550</t>
  </si>
  <si>
    <t xml:space="preserve">GARCIA DE ANDA ALICIA         </t>
  </si>
  <si>
    <t xml:space="preserve">CAMINO A GUADALUPE            </t>
  </si>
  <si>
    <t>20DD06D012003450</t>
  </si>
  <si>
    <t xml:space="preserve">GARZA FLORES LUIS             </t>
  </si>
  <si>
    <t xml:space="preserve">RANCHO LA ANACUA KM 18.5      </t>
  </si>
  <si>
    <t>12DD06D041102550</t>
  </si>
  <si>
    <t xml:space="preserve">SALAZAR FERNANDEZ MA DE L     </t>
  </si>
  <si>
    <t xml:space="preserve">CARR RAICES DIEGO LOPEZ       </t>
  </si>
  <si>
    <t>20DD06D012002920</t>
  </si>
  <si>
    <t xml:space="preserve">SALAZAR SUAREZ JORGE          </t>
  </si>
  <si>
    <t xml:space="preserve">CAMINO A EJIDO EL BARCO       </t>
  </si>
  <si>
    <t>37DD06D304602540</t>
  </si>
  <si>
    <t xml:space="preserve">RODRIGUEZ ALANIS RAMIRO       </t>
  </si>
  <si>
    <t>A ESPALDAS DEL RES EL PARIENTE</t>
  </si>
  <si>
    <t>30DD06D571204030</t>
  </si>
  <si>
    <t>18DD06D241002120</t>
  </si>
  <si>
    <t xml:space="preserve">CAVAZOS CAVAZOS JOSE GERARDO  </t>
  </si>
  <si>
    <t xml:space="preserve">CAMINO A PIEDRAS BLANCAS      </t>
  </si>
  <si>
    <t>30DD11I063020015</t>
  </si>
  <si>
    <t xml:space="preserve">DESARROLLADORA SANTIAGO SA CV </t>
  </si>
  <si>
    <t xml:space="preserve">CARR. ALLENDE KM. 5           </t>
  </si>
  <si>
    <t>27DD11I062755100</t>
  </si>
  <si>
    <t xml:space="preserve">GAMBOA T FRANCISCO            </t>
  </si>
  <si>
    <t xml:space="preserve">600 MTS HACIA ADENTRO         </t>
  </si>
  <si>
    <t>22DD11I062255220</t>
  </si>
  <si>
    <t xml:space="preserve">DAVILA C RUY                  </t>
  </si>
  <si>
    <t>36DD11I061365160</t>
  </si>
  <si>
    <t xml:space="preserve">MARTINEZ DE C GUMERCINDA      </t>
  </si>
  <si>
    <t xml:space="preserve">HDA LOS POTREROS .            </t>
  </si>
  <si>
    <t>71DD11E117321060</t>
  </si>
  <si>
    <t xml:space="preserve">GUAJARDO MTZ JESUS SALVADOR   </t>
  </si>
  <si>
    <t>CARR PESQ A STA MA KM 11 CP.00</t>
  </si>
  <si>
    <t>71DD11E117321100</t>
  </si>
  <si>
    <t xml:space="preserve">GUAJARDO MTZ JESUS SALVADOR.  </t>
  </si>
  <si>
    <t xml:space="preserve">CARR. PESQ A STA MA. KM 11    </t>
  </si>
  <si>
    <t>71DD05A210800280</t>
  </si>
  <si>
    <t xml:space="preserve">RODRIGUEZ H MA DE LOS ANGELES </t>
  </si>
  <si>
    <t xml:space="preserve">CARR PARAS KM 6 CP.00000      </t>
  </si>
  <si>
    <t>04DD06A093103570</t>
  </si>
  <si>
    <t xml:space="preserve">RESENDEZ SILVA AMARO          </t>
  </si>
  <si>
    <t>12DD06A071502660</t>
  </si>
  <si>
    <t xml:space="preserve">LOPEZ CASTILLO GAUDENCIO      </t>
  </si>
  <si>
    <t xml:space="preserve">RANCHO EL TEXANO              </t>
  </si>
  <si>
    <t>10DD06A073000190</t>
  </si>
  <si>
    <t xml:space="preserve">MONCADA ALANIS MARIO          </t>
  </si>
  <si>
    <t xml:space="preserve">CARR NACIONAL KM.195          </t>
  </si>
  <si>
    <t>34DD06D601400360</t>
  </si>
  <si>
    <t xml:space="preserve">SILVA CAVAZOS ABELARDO        </t>
  </si>
  <si>
    <t xml:space="preserve">CARR CADEREYTA KM 23          </t>
  </si>
  <si>
    <t>36DD11I063632330</t>
  </si>
  <si>
    <t xml:space="preserve">REYNA MATA FELICIANO          </t>
  </si>
  <si>
    <t xml:space="preserve">CASAS VIEJAS SIN NUM          </t>
  </si>
  <si>
    <t>31DD11I063115030</t>
  </si>
  <si>
    <t xml:space="preserve">BARBOZA DE L IRMA             </t>
  </si>
  <si>
    <t xml:space="preserve">HDA NOPALITOS                 </t>
  </si>
  <si>
    <t>30DD11I063046280</t>
  </si>
  <si>
    <t xml:space="preserve">VELA SILVA ALFONSO            </t>
  </si>
  <si>
    <t>37DD11I063725030</t>
  </si>
  <si>
    <t xml:space="preserve">RIOS GARZA MIGUEL A           </t>
  </si>
  <si>
    <t xml:space="preserve">NOPALITO EJ EL REFUGIO        </t>
  </si>
  <si>
    <t>30DD11I063011583</t>
  </si>
  <si>
    <t xml:space="preserve">GARZA TOVAR JOSE INES         </t>
  </si>
  <si>
    <t xml:space="preserve">EJ SAN BARTOLO                </t>
  </si>
  <si>
    <t>27DD11I062740600</t>
  </si>
  <si>
    <t xml:space="preserve">TAMEZ G AURELIO               </t>
  </si>
  <si>
    <t xml:space="preserve">HDA STA ISABEL                </t>
  </si>
  <si>
    <t>66DD10D160030380</t>
  </si>
  <si>
    <t xml:space="preserve">GRANJA LA PARRITA             </t>
  </si>
  <si>
    <t xml:space="preserve">CJON EMILIO CUEVA SN          </t>
  </si>
  <si>
    <t>76DD05E480320005</t>
  </si>
  <si>
    <t xml:space="preserve">GARZA MARTINEZ RUBEN          </t>
  </si>
  <si>
    <t>76DD05B010401100</t>
  </si>
  <si>
    <t xml:space="preserve">HINOJOSA LARRALDE VICTOR HUGO </t>
  </si>
  <si>
    <t xml:space="preserve">RIO BRAVO 800 A               </t>
  </si>
  <si>
    <t>76DD05B750142400</t>
  </si>
  <si>
    <t xml:space="preserve">HERNANDEZ DURAN RAUL          </t>
  </si>
  <si>
    <t xml:space="preserve">CAMINO VIEJO A ENCINO G       </t>
  </si>
  <si>
    <t>76DD05E090320020</t>
  </si>
  <si>
    <t xml:space="preserve">VALDEZ VALDEZ ISAIAS          </t>
  </si>
  <si>
    <t xml:space="preserve">CARRE A FACUNDO GZZ           </t>
  </si>
  <si>
    <t>28DD06A073001330</t>
  </si>
  <si>
    <t>24DD06A094009843</t>
  </si>
  <si>
    <t xml:space="preserve">DAVILA G ULISES               </t>
  </si>
  <si>
    <t xml:space="preserve">RANCHO LA FORTUNA             </t>
  </si>
  <si>
    <t>04DD06A093100970</t>
  </si>
  <si>
    <t xml:space="preserve">SANCHEZ G MARCELA             </t>
  </si>
  <si>
    <t xml:space="preserve">CAMINO A CALIFORNIA LA LAGUNA </t>
  </si>
  <si>
    <t>66DD06D420090390</t>
  </si>
  <si>
    <t xml:space="preserve">SALAZAR TAMEZ HUGO ARMANDO    </t>
  </si>
  <si>
    <t xml:space="preserve">GRANJA LA ANACUA              </t>
  </si>
  <si>
    <t>32DD06D651201380</t>
  </si>
  <si>
    <t xml:space="preserve">DIAZ RODRIGUEZ EVERARDO       </t>
  </si>
  <si>
    <t xml:space="preserve">JESUS M GARZA EL BARRANQUITO  </t>
  </si>
  <si>
    <t>20DD06D012003490</t>
  </si>
  <si>
    <t xml:space="preserve">CAVAZOS CAVAZOS JAIME         </t>
  </si>
  <si>
    <t xml:space="preserve">CARR ALLENDE TANGUMA SN       </t>
  </si>
  <si>
    <t>61DD06D171300210</t>
  </si>
  <si>
    <t xml:space="preserve">FERNANDEZ Q ANTONIO M         </t>
  </si>
  <si>
    <t xml:space="preserve">HACIENDA EL PROVISOR          </t>
  </si>
  <si>
    <t>66DD10F056670060</t>
  </si>
  <si>
    <t xml:space="preserve">GUTIERREZ C ALFONSO           </t>
  </si>
  <si>
    <t xml:space="preserve">CARR MTY COLOMBIA KM 33       </t>
  </si>
  <si>
    <t>68DD12C086830003</t>
  </si>
  <si>
    <t xml:space="preserve">RANCHO LOS HORCONES           </t>
  </si>
  <si>
    <t xml:space="preserve">CANON DE LA HUASTECA          </t>
  </si>
  <si>
    <t xml:space="preserve">SANTA CATARINA N.L.           </t>
  </si>
  <si>
    <t>76DD05B010601932</t>
  </si>
  <si>
    <t xml:space="preserve">RUIZ GARZA DAVID              </t>
  </si>
  <si>
    <t xml:space="preserve">C A MINA DE SOLEDAD           </t>
  </si>
  <si>
    <t>36DD11I063632220</t>
  </si>
  <si>
    <t xml:space="preserve">EJ CASAS VIEJAS ./            </t>
  </si>
  <si>
    <t>76DD10F177690660</t>
  </si>
  <si>
    <t xml:space="preserve">DESARROLLOS VILLAMONTE SA CV  </t>
  </si>
  <si>
    <t xml:space="preserve">CARR MTY LAREDO KM 60.5       </t>
  </si>
  <si>
    <t>61DD10D140020570</t>
  </si>
  <si>
    <t xml:space="preserve">SANDOVAL B ARTURO             </t>
  </si>
  <si>
    <t xml:space="preserve">CARR MTY MONCLOVA KM 7        </t>
  </si>
  <si>
    <t>29DD06A073005150</t>
  </si>
  <si>
    <t xml:space="preserve">GARZA C MORENA L              </t>
  </si>
  <si>
    <t xml:space="preserve">RANCHO LAS AGUILAS            </t>
  </si>
  <si>
    <t>10DD06A072001840</t>
  </si>
  <si>
    <t xml:space="preserve">ORTIZ DELGADO MANUEL          </t>
  </si>
  <si>
    <t xml:space="preserve">EJIDO FUERA VACAS             </t>
  </si>
  <si>
    <t>29DD06D273200250</t>
  </si>
  <si>
    <t xml:space="preserve">SALDANA HERNANDEZ RAUL        </t>
  </si>
  <si>
    <t xml:space="preserve">COMO A 100 MTS DOMINGO LEON   </t>
  </si>
  <si>
    <t>61DD11E096290108</t>
  </si>
  <si>
    <t xml:space="preserve">MERCADO ARIZPE JORGE HUGO     </t>
  </si>
  <si>
    <t xml:space="preserve">CAM. VECINAL S/N LOTE 21      </t>
  </si>
  <si>
    <t>61DD06A094000700</t>
  </si>
  <si>
    <t>CANTU MARSOLLE GABRIELA ALICIA</t>
  </si>
  <si>
    <t xml:space="preserve">HDA EL CARMEN                 </t>
  </si>
  <si>
    <t>76DD05A080040010</t>
  </si>
  <si>
    <t xml:space="preserve">MADRIGAL SALINAS NATALIO      </t>
  </si>
  <si>
    <t xml:space="preserve">RANCHO MARIA GUADALUPE        </t>
  </si>
  <si>
    <t>03DD06A090491665</t>
  </si>
  <si>
    <t xml:space="preserve">BANDA RUELAS RAMIRO           </t>
  </si>
  <si>
    <t xml:space="preserve">EJ LAS ANACUITAS SN CP.00000  </t>
  </si>
  <si>
    <t>18DD06D241101510</t>
  </si>
  <si>
    <t xml:space="preserve">LEAL CARDENAS LIDIA           </t>
  </si>
  <si>
    <t xml:space="preserve">CALLE FTE A INST VIDA NUEVA   </t>
  </si>
  <si>
    <t>76DD11I067620110</t>
  </si>
  <si>
    <t xml:space="preserve">CAM HDA PALMITOS 210 CP.00000 </t>
  </si>
  <si>
    <t>76DD11E187610020</t>
  </si>
  <si>
    <t xml:space="preserve">EL RANCHO DOMINO              </t>
  </si>
  <si>
    <t xml:space="preserve">CARR M. ALEMAN KM. 45         </t>
  </si>
  <si>
    <t>66DD11E206800550</t>
  </si>
  <si>
    <t xml:space="preserve">GONZALEZ JUVENTINO            </t>
  </si>
  <si>
    <t xml:space="preserve">C ZUAZUA KM 5.5               </t>
  </si>
  <si>
    <t>71DD11E117320370</t>
  </si>
  <si>
    <t xml:space="preserve">LUIS GARZA                    </t>
  </si>
  <si>
    <t xml:space="preserve">C A LA FLORENA KM             </t>
  </si>
  <si>
    <t>76DD05E460320030</t>
  </si>
  <si>
    <t>MARTINEZ VILLARREAL JAIME INOC</t>
  </si>
  <si>
    <t xml:space="preserve">RCHO EL RINCON DEL VIEJO      </t>
  </si>
  <si>
    <t>76DD05B010603360</t>
  </si>
  <si>
    <t xml:space="preserve">RANCHO SAN JOSE FRESNILLO     </t>
  </si>
  <si>
    <t>76DD05E010350020</t>
  </si>
  <si>
    <t xml:space="preserve">CORTEZ GARZA ANTONIO          </t>
  </si>
  <si>
    <t xml:space="preserve">RANCHO LAS ANACUAS            </t>
  </si>
  <si>
    <t>10DD06A072001700</t>
  </si>
  <si>
    <t xml:space="preserve">CHAPA ARIZPE JORGE            </t>
  </si>
  <si>
    <t>28DD06A071000855</t>
  </si>
  <si>
    <t xml:space="preserve">HACIENDA LA LOMA SN           </t>
  </si>
  <si>
    <t xml:space="preserve">GUIDI H MIGUEL                </t>
  </si>
  <si>
    <t xml:space="preserve">CARR A GALEANA KM 6           </t>
  </si>
  <si>
    <t>33DD06D042103480</t>
  </si>
  <si>
    <t xml:space="preserve">GARZA CANTU ROGELIO           </t>
  </si>
  <si>
    <t xml:space="preserve">RANCHO LOS CACHETONES         </t>
  </si>
  <si>
    <t>32DD06D671300020</t>
  </si>
  <si>
    <t xml:space="preserve">ALANIS CAVAZOS ARACELI        </t>
  </si>
  <si>
    <t xml:space="preserve">RIO ESCONDIDO EJ RANCHO VIEJO </t>
  </si>
  <si>
    <t>29DD06D273200130</t>
  </si>
  <si>
    <t xml:space="preserve">SANCHEZ RIVAS EULALIO         </t>
  </si>
  <si>
    <t>CAM BARRANCA SEG.JOSE C GUERRA</t>
  </si>
  <si>
    <t>22DD11I062255030</t>
  </si>
  <si>
    <t xml:space="preserve">LOREDO C ANGEL A              </t>
  </si>
  <si>
    <t xml:space="preserve">EJ SAN MIGUELITO              </t>
  </si>
  <si>
    <t>36DD11I063630041</t>
  </si>
  <si>
    <t xml:space="preserve">ESTRADA G YESSICA D           </t>
  </si>
  <si>
    <t xml:space="preserve">CARR PALMITOS SAN JUAN KM 5   </t>
  </si>
  <si>
    <t>76DD11I067630140</t>
  </si>
  <si>
    <t xml:space="preserve">TAMEZ LEAL ISSAC              </t>
  </si>
  <si>
    <t>CAMNIO A SANTANA ISABEL S/N CP</t>
  </si>
  <si>
    <t>61DD11I020030800</t>
  </si>
  <si>
    <t xml:space="preserve">PADILLA RANGEL ANGELICA       </t>
  </si>
  <si>
    <t xml:space="preserve">RCHO EL PAMARO                </t>
  </si>
  <si>
    <t>39DD11I063925010</t>
  </si>
  <si>
    <t xml:space="preserve">GUERRA ADRIAN                 </t>
  </si>
  <si>
    <t xml:space="preserve">ABRAS ARRIBA                  </t>
  </si>
  <si>
    <t>76DD11I067620300</t>
  </si>
  <si>
    <t xml:space="preserve">LEAL G JUVENCIO               </t>
  </si>
  <si>
    <t xml:space="preserve">CAM DE PALMITOS A ESPERAN     </t>
  </si>
  <si>
    <t>76DD10F177641480</t>
  </si>
  <si>
    <t xml:space="preserve">ESPARZA FLORES NICOLASA       </t>
  </si>
  <si>
    <t xml:space="preserve">ALLENDE 720 CP.00000          </t>
  </si>
  <si>
    <t>76DD05B010402310</t>
  </si>
  <si>
    <t xml:space="preserve">TREVINO SANTOS NANCY SONIA    </t>
  </si>
  <si>
    <t xml:space="preserve">ANTIGUO EJIDO SABINAS         </t>
  </si>
  <si>
    <t>32DD06A073002250</t>
  </si>
  <si>
    <t xml:space="preserve">DE LA CRUZ T IGNACIO          </t>
  </si>
  <si>
    <t xml:space="preserve">LIBRAMIENTO A LINARES         </t>
  </si>
  <si>
    <t>76DD11I067630110</t>
  </si>
  <si>
    <t xml:space="preserve">SANDOVAL RUIZ ALEJANDRO       </t>
  </si>
  <si>
    <t xml:space="preserve">RCHO LA TRINIDAD              </t>
  </si>
  <si>
    <t>18DD06D241000700</t>
  </si>
  <si>
    <t xml:space="preserve">LEAL PERALES REGULO           </t>
  </si>
  <si>
    <t xml:space="preserve">CARR ALLENDE CADEREYTA KM 3.5 </t>
  </si>
  <si>
    <t>76DD10F177642920</t>
  </si>
  <si>
    <t xml:space="preserve">GJA LAS OFELIAS               </t>
  </si>
  <si>
    <t xml:space="preserve">CARR MTY LAREDO KM 40         </t>
  </si>
  <si>
    <t>33DD06A073000550</t>
  </si>
  <si>
    <t xml:space="preserve">BERLANGA MARTINEZ GUADALUPE   </t>
  </si>
  <si>
    <t xml:space="preserve">PUERTO LA BOCA SN             </t>
  </si>
  <si>
    <t>04DD06A093301910</t>
  </si>
  <si>
    <t xml:space="preserve">SILVA CANTU CALLETANO         </t>
  </si>
  <si>
    <t xml:space="preserve">RANCHO LA ISCA                </t>
  </si>
  <si>
    <t>32DD06D651201000</t>
  </si>
  <si>
    <t xml:space="preserve">VALDEZ LEAL ARMANDO           </t>
  </si>
  <si>
    <t>EJIDO BARRANQUITO POSTE 9 . CP</t>
  </si>
  <si>
    <t>76DD11D068315760</t>
  </si>
  <si>
    <t xml:space="preserve">FERNANDEZ M SIMON             </t>
  </si>
  <si>
    <t xml:space="preserve">CAM A DULCES NOM KM 4         </t>
  </si>
  <si>
    <t>61DD11H066110720</t>
  </si>
  <si>
    <t xml:space="preserve">BENITO CABALLERO              </t>
  </si>
  <si>
    <t xml:space="preserve">MORELOS S/N                   </t>
  </si>
  <si>
    <t>76DD10F177641080</t>
  </si>
  <si>
    <t xml:space="preserve">GARCIA V VICTOR               </t>
  </si>
  <si>
    <t xml:space="preserve">MORELOS 2 OTE                 </t>
  </si>
  <si>
    <t>61DD11E090610530</t>
  </si>
  <si>
    <t xml:space="preserve">ESPINOZA SALAS JORGE G        </t>
  </si>
  <si>
    <t xml:space="preserve">ARTURO B DE LA GZA 725        </t>
  </si>
  <si>
    <t>66DD11E206815395</t>
  </si>
  <si>
    <t>MARTINEZ VILLARREAL FLORENTINO</t>
  </si>
  <si>
    <t xml:space="preserve">JUAREZ. 820                   </t>
  </si>
  <si>
    <t>76DD11E187610700</t>
  </si>
  <si>
    <t xml:space="preserve">RODRIGUEZ GUERRA DANIEL       </t>
  </si>
  <si>
    <t>C DRGZZ A HUALICHES KM 9.5 CP.</t>
  </si>
  <si>
    <t>76DD11E187610030</t>
  </si>
  <si>
    <t xml:space="preserve">FLORES ELIZONDO OSCAR.        </t>
  </si>
  <si>
    <t xml:space="preserve">CARR M ALEMAN KM. 45          </t>
  </si>
  <si>
    <t>61DD11D066130585</t>
  </si>
  <si>
    <t xml:space="preserve">ZAMBRANO GARZA JOSE LUIS      </t>
  </si>
  <si>
    <t xml:space="preserve">20 DE NOV 1000 . CP.00000     </t>
  </si>
  <si>
    <t>61DD11E096311050</t>
  </si>
  <si>
    <t xml:space="preserve">SANCHEZ DAVILA FERNANDO       </t>
  </si>
  <si>
    <t>CARR MARIN HIGUERAS KM 6 CP.00</t>
  </si>
  <si>
    <t>61DD11E196320150</t>
  </si>
  <si>
    <t xml:space="preserve">BARRAGAN T ALFONSO J          </t>
  </si>
  <si>
    <t xml:space="preserve">CAM DEL AGUA KM 3.5  ENCINAL  </t>
  </si>
  <si>
    <t>71DD11E117320520</t>
  </si>
  <si>
    <t xml:space="preserve">BELDEN LARRALDE VIRGILIO JOSE </t>
  </si>
  <si>
    <t xml:space="preserve">CARR PESQ A STA MARIA KM  22  </t>
  </si>
  <si>
    <t>66DD11E206815360</t>
  </si>
  <si>
    <t xml:space="preserve">GJA MANZANA 70003             </t>
  </si>
  <si>
    <t xml:space="preserve">MATAMOROS PTE AL FINAL        </t>
  </si>
  <si>
    <t>71DD11E117320840</t>
  </si>
  <si>
    <t xml:space="preserve">RANCHO H G 2-2                </t>
  </si>
  <si>
    <t xml:space="preserve">C A LA FLORENA KM 18          </t>
  </si>
  <si>
    <t>61DD11E196320023</t>
  </si>
  <si>
    <t xml:space="preserve">CANTU GONZALEZ MIGUEL A (3)   </t>
  </si>
  <si>
    <t xml:space="preserve">C A HIGUERAS KM 8             </t>
  </si>
  <si>
    <t>76DD10F177690720</t>
  </si>
  <si>
    <t>RANCHO EL RINCON (BOMBA ANTEN)</t>
  </si>
  <si>
    <t xml:space="preserve">CARR MTY LAREDO KM 61         </t>
  </si>
  <si>
    <t>66DD11E206815345</t>
  </si>
  <si>
    <t xml:space="preserve">ELIZONDO SERGIO               </t>
  </si>
  <si>
    <t xml:space="preserve">MORELOS PTE                   </t>
  </si>
  <si>
    <t>61DD11E096310750</t>
  </si>
  <si>
    <t xml:space="preserve">CANTU GZZ LUIS                </t>
  </si>
  <si>
    <t xml:space="preserve">C MARIN A HIGUERAS KM 7.5     </t>
  </si>
  <si>
    <t>76DD11E187610890</t>
  </si>
  <si>
    <t xml:space="preserve">BEDER G JOSE-3                </t>
  </si>
  <si>
    <t xml:space="preserve">C A DR GZZ A HUALICHES KM 14  </t>
  </si>
  <si>
    <t>76DD11E187610630</t>
  </si>
  <si>
    <t xml:space="preserve">SALINAS G RUBEN-3             </t>
  </si>
  <si>
    <t>CARR DR GONZALEZ HUALICHES KM2</t>
  </si>
  <si>
    <t>61DD11E096290069</t>
  </si>
  <si>
    <t xml:space="preserve">GONZALEZ VILLAREAL ADOLFO     </t>
  </si>
  <si>
    <t xml:space="preserve">C HDA. GPE KM 3               </t>
  </si>
  <si>
    <t>66DD11E206815145</t>
  </si>
  <si>
    <t xml:space="preserve">MTZ VILLARREAL FLORENTINO     </t>
  </si>
  <si>
    <t xml:space="preserve">CARR ZUAZUA A MARIN KM 1      </t>
  </si>
  <si>
    <t>76DD11E187610600</t>
  </si>
  <si>
    <t xml:space="preserve">GTZ SALINAS JUAN LUIS         </t>
  </si>
  <si>
    <t xml:space="preserve">RUMBO ALA MORITA              </t>
  </si>
  <si>
    <t>66DD11E206815125</t>
  </si>
  <si>
    <t xml:space="preserve">CHAPA OSCAR                   </t>
  </si>
  <si>
    <t xml:space="preserve">CARR ZUAZUA MARIN KM 3.5      </t>
  </si>
  <si>
    <t>71DD11E117350570</t>
  </si>
  <si>
    <t xml:space="preserve">SEPULVEDA HUGO                </t>
  </si>
  <si>
    <t xml:space="preserve">C PESQUERIA FLORENA KM 8      </t>
  </si>
  <si>
    <t>61DD03B016110180</t>
  </si>
  <si>
    <t xml:space="preserve">GARZA FLORES IRMA             </t>
  </si>
  <si>
    <t xml:space="preserve">CASA GRANDE  BOMBA 1  .       </t>
  </si>
  <si>
    <t>76DD05A080500010</t>
  </si>
  <si>
    <t xml:space="preserve">SALINAS HINOJOSA ARNOLDO      </t>
  </si>
  <si>
    <t xml:space="preserve">CARRETERA M ALEMAN KM 111     </t>
  </si>
  <si>
    <t>76DD05A010010030</t>
  </si>
  <si>
    <t xml:space="preserve">SILVA VELAZQUEZ MATEO         </t>
  </si>
  <si>
    <t xml:space="preserve">RANCHO SANTA BERTHA           </t>
  </si>
  <si>
    <t>06DD05A080023540</t>
  </si>
  <si>
    <t>VILLARREAL HINOJOSA JORGE GENA</t>
  </si>
  <si>
    <t xml:space="preserve">MOCTEZUMA 25                  </t>
  </si>
  <si>
    <t>66DD05F420010053</t>
  </si>
  <si>
    <t xml:space="preserve">VILLARREAL SERNA ONESIMO      </t>
  </si>
  <si>
    <t xml:space="preserve">CAMINO A RANCHO HILDA 300     </t>
  </si>
  <si>
    <t>76DD05A080040011</t>
  </si>
  <si>
    <t xml:space="preserve">RANCHO LA CURVA SN            </t>
  </si>
  <si>
    <t>76DD05A010010010</t>
  </si>
  <si>
    <t xml:space="preserve">ESTEVAN V MARIA DEL S         </t>
  </si>
  <si>
    <t xml:space="preserve">CARR M ALEMAN KM 94           </t>
  </si>
  <si>
    <t>71DD05B220020305</t>
  </si>
  <si>
    <t>CARDENAS GARZA ROGELIO ROLANDO</t>
  </si>
  <si>
    <t>71DD05B220020308</t>
  </si>
  <si>
    <t xml:space="preserve">CARDENAS JASSO EDELMIRO       </t>
  </si>
  <si>
    <t>76DD05B140044110</t>
  </si>
  <si>
    <t xml:space="preserve">PEREZ SOLIS CARLOS AURELIO    </t>
  </si>
  <si>
    <t xml:space="preserve">C NACIONAL KM 1107 NTE        </t>
  </si>
  <si>
    <t>76DD05B020063030</t>
  </si>
  <si>
    <t xml:space="preserve">CHAPA VILLARREAL PEDRO        </t>
  </si>
  <si>
    <t>C SABINAS PARAS VEC ELIGIO RDZ</t>
  </si>
  <si>
    <t>76DD05B010603530</t>
  </si>
  <si>
    <t xml:space="preserve">GONZALEZ GARZA DOLORES        </t>
  </si>
  <si>
    <t xml:space="preserve">CAMINO A LOS VILLARREALES     </t>
  </si>
  <si>
    <t>76DD05B010602720</t>
  </si>
  <si>
    <t xml:space="preserve">RODRIGUEZ VILLARREAL SERVANDO </t>
  </si>
  <si>
    <t xml:space="preserve">MIGUEL HIDALGO 125 A INT      </t>
  </si>
  <si>
    <t>76DD05B010601720</t>
  </si>
  <si>
    <t xml:space="preserve">C A VILLALDAMA 325 A          </t>
  </si>
  <si>
    <t>76DD05B010402280</t>
  </si>
  <si>
    <t xml:space="preserve">LOZANO ALANIS JOSE LUIS       </t>
  </si>
  <si>
    <t>CAM EJIDO LAS CABRAS RCHO EL 3</t>
  </si>
  <si>
    <t>76DD05B010402290</t>
  </si>
  <si>
    <t xml:space="preserve">ALANIS TREVINO ELOISA         </t>
  </si>
  <si>
    <t>76DD05B020043344</t>
  </si>
  <si>
    <t xml:space="preserve">RODRIGUEZ JASSO ERASMO        </t>
  </si>
  <si>
    <t xml:space="preserve">CAMINO LOS VILLARREAL/P ALAMO </t>
  </si>
  <si>
    <t>61DD05B390040021</t>
  </si>
  <si>
    <t xml:space="preserve">GARZA GONZALEZ LEOBARDO       </t>
  </si>
  <si>
    <t>VEC BOMBA DE AGUA RANCHO NUEVO</t>
  </si>
  <si>
    <t>71DD05B010020204</t>
  </si>
  <si>
    <t xml:space="preserve">GONZALEZ GARZA AZUCENA M      </t>
  </si>
  <si>
    <t xml:space="preserve">RANCHO EL COYOTE 700 CP.      </t>
  </si>
  <si>
    <t>71DD05B330020281</t>
  </si>
  <si>
    <t xml:space="preserve">CHAPA BAUTISTA JUAN MANUEL    </t>
  </si>
  <si>
    <t xml:space="preserve">CAMINO EJIDO SABINAS KM 3     </t>
  </si>
  <si>
    <t>34DD05B050021780</t>
  </si>
  <si>
    <t xml:space="preserve">VILLARREAL LANDA ODILIA       </t>
  </si>
  <si>
    <t xml:space="preserve">RANCHO LOS CASCABELES SN      </t>
  </si>
  <si>
    <t>76DD05B010501390</t>
  </si>
  <si>
    <t xml:space="preserve">GARZA VDA DE CH MA ELENA      </t>
  </si>
  <si>
    <t xml:space="preserve">EMILIO HERNANDEZ 555 A SUR    </t>
  </si>
  <si>
    <t>71DD05B010020041</t>
  </si>
  <si>
    <t xml:space="preserve">GARZA GONZALEZ ANTONIO        </t>
  </si>
  <si>
    <t>9c</t>
  </si>
  <si>
    <t>76DD05B010601680</t>
  </si>
  <si>
    <t>76DD05B010601650</t>
  </si>
  <si>
    <t xml:space="preserve">GARZA GONZALEZ RAUL           </t>
  </si>
  <si>
    <t>76DD05B010601630</t>
  </si>
  <si>
    <t xml:space="preserve">LIRA SOSA ALFREDO             </t>
  </si>
  <si>
    <t>33DD05B360020970</t>
  </si>
  <si>
    <t xml:space="preserve">CHAPA VELA ROOSEVELT          </t>
  </si>
  <si>
    <t xml:space="preserve">RANCHO LOS OLMOS              </t>
  </si>
  <si>
    <t>76DD05B020063050</t>
  </si>
  <si>
    <t xml:space="preserve">ESCAMILLA JASSO LEONARDO      </t>
  </si>
  <si>
    <t xml:space="preserve">EL ALAMO VALL NL              </t>
  </si>
  <si>
    <t>76DD05B010402300</t>
  </si>
  <si>
    <t xml:space="preserve">ALANIS TREVINO ANGEL SAUL     </t>
  </si>
  <si>
    <t xml:space="preserve">C A G AYALA ANTES DE PTE      </t>
  </si>
  <si>
    <t>76DD05B020044300</t>
  </si>
  <si>
    <t xml:space="preserve">RCHO LA NORIA 8455            </t>
  </si>
  <si>
    <t>76DD05B140044090</t>
  </si>
  <si>
    <t xml:space="preserve">C LAREDO KM 8 RCHO EL CANELO  </t>
  </si>
  <si>
    <t>76DD05B010402110</t>
  </si>
  <si>
    <t xml:space="preserve">PROLONG GUADALUPE MORALES     </t>
  </si>
  <si>
    <t>76DD05B010601926</t>
  </si>
  <si>
    <t xml:space="preserve">AVINA ARROYO ANTONIO          </t>
  </si>
  <si>
    <t xml:space="preserve">RODOLFO GARZA ANCIRA 100      </t>
  </si>
  <si>
    <t>76DD05B010402270</t>
  </si>
  <si>
    <t xml:space="preserve">CHAPA VAZQUEZ SANTOS          </t>
  </si>
  <si>
    <t xml:space="preserve">AL NTE DE GARZA AYALA         </t>
  </si>
  <si>
    <t>76DD05C060010290</t>
  </si>
  <si>
    <t xml:space="preserve">GONZALEZ A JOSEFINA           </t>
  </si>
  <si>
    <t xml:space="preserve">EJIDO LAS PALMAS              </t>
  </si>
  <si>
    <t>21DD05C010031270</t>
  </si>
  <si>
    <t xml:space="preserve">CAMINO VECINAL                </t>
  </si>
  <si>
    <t>71DD05C060120090</t>
  </si>
  <si>
    <t xml:space="preserve">DE LA LUNA S GRACIELA         </t>
  </si>
  <si>
    <t>66DD05C090020030</t>
  </si>
  <si>
    <t xml:space="preserve">RODRIGUEZ IBARRA RUBEN        </t>
  </si>
  <si>
    <t xml:space="preserve">LA ESCONDIDA RANCHO LAS 3 R   </t>
  </si>
  <si>
    <t>76DD05C010020025</t>
  </si>
  <si>
    <t xml:space="preserve">CAVAZOS DE LUNA ARTURO        </t>
  </si>
  <si>
    <t xml:space="preserve">RANCHO EMILIANO S/N CP.00000  </t>
  </si>
  <si>
    <t>76DD05C060010200</t>
  </si>
  <si>
    <t xml:space="preserve">FLORES FLORES MARIA GUADALUPE </t>
  </si>
  <si>
    <t xml:space="preserve">GRAL PADER MIER 608 A         </t>
  </si>
  <si>
    <t>71DD05C010120110</t>
  </si>
  <si>
    <t xml:space="preserve">SEPULVEDA T PEDRO             </t>
  </si>
  <si>
    <t xml:space="preserve">RANCHO EL LOBO                </t>
  </si>
  <si>
    <t>76DD05C010020002</t>
  </si>
  <si>
    <t xml:space="preserve">ESCALANTE C JOSE              </t>
  </si>
  <si>
    <t xml:space="preserve">BARRIO EST FF CC              </t>
  </si>
  <si>
    <t>21DD05C010030100</t>
  </si>
  <si>
    <t xml:space="preserve">LOZANO G GENEROSO             </t>
  </si>
  <si>
    <t xml:space="preserve">BARRIO INDEP 1A CALLE         </t>
  </si>
  <si>
    <t>76DD05C060010020</t>
  </si>
  <si>
    <t xml:space="preserve">MENCHACA LEDEZMA JUAN         </t>
  </si>
  <si>
    <t xml:space="preserve">TRINIDAD SANTOS 112           </t>
  </si>
  <si>
    <t>76DD05C080020005</t>
  </si>
  <si>
    <t xml:space="preserve">ELIZALDI VILLARREAL REFUGIO   </t>
  </si>
  <si>
    <t xml:space="preserve">CARRET MTY COLOMBIA           </t>
  </si>
  <si>
    <t>21DD05C010031020</t>
  </si>
  <si>
    <t xml:space="preserve">VILLARREAL G BLANCA I         </t>
  </si>
  <si>
    <t>76DD05C050030003</t>
  </si>
  <si>
    <t xml:space="preserve">MORALES GARCIA DAVID          </t>
  </si>
  <si>
    <t xml:space="preserve">CARRET COLOMBIA KM            </t>
  </si>
  <si>
    <t>76DD05C010200085</t>
  </si>
  <si>
    <t xml:space="preserve">CONTRERAS GARZA JOSE          </t>
  </si>
  <si>
    <t xml:space="preserve">CARRET A SABINAS              </t>
  </si>
  <si>
    <t>76DD05C090020020</t>
  </si>
  <si>
    <t xml:space="preserve">CARR A COLOMBIA               </t>
  </si>
  <si>
    <t>76DD05E010350030</t>
  </si>
  <si>
    <t xml:space="preserve">MALDONADO GARCIA GERARDO      </t>
  </si>
  <si>
    <t xml:space="preserve">RCHO EL RELOJ                 </t>
  </si>
  <si>
    <t>76DD05E340350030</t>
  </si>
  <si>
    <t xml:space="preserve">CORTEZ GARCIA FRANCISCO       </t>
  </si>
  <si>
    <t xml:space="preserve">LAS PUENTES                   </t>
  </si>
  <si>
    <t>28DD06A073001650</t>
  </si>
  <si>
    <t xml:space="preserve">SALAZAR SALAZAR SILVIA        </t>
  </si>
  <si>
    <t xml:space="preserve">LOS LIRIOS                    </t>
  </si>
  <si>
    <t>06DD06A011005430</t>
  </si>
  <si>
    <t xml:space="preserve">RAMIREZ NUNEZ ANDRES DR       </t>
  </si>
  <si>
    <t>32DD06A072000460</t>
  </si>
  <si>
    <t xml:space="preserve">ALBO TAMEZ SALVADOR           </t>
  </si>
  <si>
    <t xml:space="preserve">RANCHO LAS MARIANAS           </t>
  </si>
  <si>
    <t>12DD06A072500330</t>
  </si>
  <si>
    <t xml:space="preserve">FLORES LEAL ALFONSO           </t>
  </si>
  <si>
    <t xml:space="preserve">ACUEDUCTO 391                 </t>
  </si>
  <si>
    <t>28DD06A073000570</t>
  </si>
  <si>
    <t xml:space="preserve">VALDEZ DIAZ SIXTO             </t>
  </si>
  <si>
    <t>28DD06A072000570</t>
  </si>
  <si>
    <t xml:space="preserve">RAMIREZ CHAVEZ AUGUSTO        </t>
  </si>
  <si>
    <t xml:space="preserve">CAM A SAN VICENTE             </t>
  </si>
  <si>
    <t>34DD06A072000840</t>
  </si>
  <si>
    <t xml:space="preserve">TREVINO QUIROGA ROGELIO       </t>
  </si>
  <si>
    <t xml:space="preserve">RANCHO LOS NOGALES            </t>
  </si>
  <si>
    <t>71DD06A091150540</t>
  </si>
  <si>
    <t xml:space="preserve">DE LA GARZA M LUIS A          </t>
  </si>
  <si>
    <t xml:space="preserve">HUERTA LAS PALMAS             </t>
  </si>
  <si>
    <t>24DD06A093000750</t>
  </si>
  <si>
    <t xml:space="preserve">RUIZ VELAZCO JORGE A LIC      </t>
  </si>
  <si>
    <t>20DD06A073004030</t>
  </si>
  <si>
    <t xml:space="preserve">ELIZONDO RODRIGUEZ YOLANDA    </t>
  </si>
  <si>
    <t xml:space="preserve">RANCHO EL CANON DEL PADRE     </t>
  </si>
  <si>
    <t>61DD06A095500220</t>
  </si>
  <si>
    <t xml:space="preserve">GARZA A BLANCA D              </t>
  </si>
  <si>
    <t xml:space="preserve">HUERTA SAN JUAN               </t>
  </si>
  <si>
    <t>20DD06A093704460</t>
  </si>
  <si>
    <t xml:space="preserve">OCANAS R JOSE G               </t>
  </si>
  <si>
    <t>10DD06A072000150</t>
  </si>
  <si>
    <t>28DD06A073000400</t>
  </si>
  <si>
    <t xml:space="preserve">FLORES GARCIA TOMAS ANGEL     </t>
  </si>
  <si>
    <t xml:space="preserve">LAS CIENEGUILLAS              </t>
  </si>
  <si>
    <t>20DD06A063102270</t>
  </si>
  <si>
    <t xml:space="preserve">MORALES R J SANTOS            </t>
  </si>
  <si>
    <t>35DD06A091101930</t>
  </si>
  <si>
    <t xml:space="preserve">LOPEZ G BERNARDO              </t>
  </si>
  <si>
    <t xml:space="preserve">RANCHO BUENAVISTA             </t>
  </si>
  <si>
    <t>04DD06A093103340</t>
  </si>
  <si>
    <t xml:space="preserve">ALCARAZ VALDEZ J JUAN         </t>
  </si>
  <si>
    <t xml:space="preserve">EJ JESUS MARIA SN CP.00000    </t>
  </si>
  <si>
    <t>04DD06A093103010</t>
  </si>
  <si>
    <t xml:space="preserve">ALCARAZ V JOSE J              </t>
  </si>
  <si>
    <t>EJIDO JESUS MARIA S/N CP.00000</t>
  </si>
  <si>
    <t>34DD06A072000700</t>
  </si>
  <si>
    <t xml:space="preserve">ARJONA R MARICELA             </t>
  </si>
  <si>
    <t xml:space="preserve">CARR A RAYONES KM 2 CP.00000  </t>
  </si>
  <si>
    <t>33DD06A073003430</t>
  </si>
  <si>
    <t xml:space="preserve">DOMINGUEZ C RAMIRO            </t>
  </si>
  <si>
    <t>66DD06A011019838</t>
  </si>
  <si>
    <t xml:space="preserve">MARROQUIN T HERMILO           </t>
  </si>
  <si>
    <t xml:space="preserve">LAS PUENTES SN                </t>
  </si>
  <si>
    <t>10DD06A071000110</t>
  </si>
  <si>
    <t xml:space="preserve">VALDEZ ALANIS MIGUEL AMADOR   </t>
  </si>
  <si>
    <t xml:space="preserve">RANCHO LA ILUSION             </t>
  </si>
  <si>
    <t>04DD06A093201430</t>
  </si>
  <si>
    <t xml:space="preserve">TAMEZ GARZA CARLOS A          </t>
  </si>
  <si>
    <t>66DD06A011019835</t>
  </si>
  <si>
    <t>CARR A MTY LINARES KM 207 . CP</t>
  </si>
  <si>
    <t>24DD06A094009864</t>
  </si>
  <si>
    <t xml:space="preserve">LOPEZ GARCIA ANTONIO          </t>
  </si>
  <si>
    <t xml:space="preserve">CARR CALIFORNIA KM 7.7        </t>
  </si>
  <si>
    <t>61DD06A093004600</t>
  </si>
  <si>
    <t xml:space="preserve">GARCIA GARZA BALTAZAR M       </t>
  </si>
  <si>
    <t xml:space="preserve">RANCHO SANTA INES             </t>
  </si>
  <si>
    <t>71DD06A091150620</t>
  </si>
  <si>
    <t xml:space="preserve">MONTES CAVAZOS FERMIN         </t>
  </si>
  <si>
    <t xml:space="preserve">RANCHO LAS PALMAS SN CP.00000 </t>
  </si>
  <si>
    <t>20DD06A013000330</t>
  </si>
  <si>
    <t xml:space="preserve">EJ MACUNA HDA LOS TORONJOS SN </t>
  </si>
  <si>
    <t>33DD06A073003340</t>
  </si>
  <si>
    <t xml:space="preserve">CHAVEZ HERNANDEZ MA ESTHELA   </t>
  </si>
  <si>
    <t xml:space="preserve">VIVERO DE LEON                </t>
  </si>
  <si>
    <t>10DD06A072001140</t>
  </si>
  <si>
    <t xml:space="preserve">IBARRA QUIROZ JUVENTINO       </t>
  </si>
  <si>
    <t xml:space="preserve">RANCHO LOS CUATES SN CP.00000 </t>
  </si>
  <si>
    <t>66DD06A012509843</t>
  </si>
  <si>
    <t xml:space="preserve">CJON LA PRESA                 </t>
  </si>
  <si>
    <t>20DD06A093704000</t>
  </si>
  <si>
    <t>29DD06A073004050</t>
  </si>
  <si>
    <t xml:space="preserve">ELIZONDO GARCIA EUGENIO B     </t>
  </si>
  <si>
    <t>04DD06A093003920</t>
  </si>
  <si>
    <t xml:space="preserve">GARCIA GARCIA ADALBERTO       </t>
  </si>
  <si>
    <t xml:space="preserve">HDA SANTA ANA NUEVO           </t>
  </si>
  <si>
    <t>30DD06A072000070</t>
  </si>
  <si>
    <t xml:space="preserve">GARCIA FLORES RAMONA          </t>
  </si>
  <si>
    <t xml:space="preserve">CARR A GRAL TERAN KM 5        </t>
  </si>
  <si>
    <t>34DD06A072000110</t>
  </si>
  <si>
    <t xml:space="preserve">FLORES LEAL JOSE ALFONSO      </t>
  </si>
  <si>
    <t xml:space="preserve">CAM AL ACUEDUCTO              </t>
  </si>
  <si>
    <t>20DD06A073003560</t>
  </si>
  <si>
    <t xml:space="preserve">EJIDO CHIHUAHUA               </t>
  </si>
  <si>
    <t>28DD06A071001080</t>
  </si>
  <si>
    <t xml:space="preserve">GARZA TREVINO PAULA MARIA     </t>
  </si>
  <si>
    <t>04DD06A093201471</t>
  </si>
  <si>
    <t xml:space="preserve">OLIVARES DE LEON FRANCISCO J  </t>
  </si>
  <si>
    <t xml:space="preserve">CAM A HDA RAMIREZ             </t>
  </si>
  <si>
    <t>04DD06A093101720</t>
  </si>
  <si>
    <t xml:space="preserve">RAMOS SALDIVAR VIRGILIO       </t>
  </si>
  <si>
    <t xml:space="preserve">CAM A RCHO CALIFORNIA         </t>
  </si>
  <si>
    <t>20DD06A093700700</t>
  </si>
  <si>
    <t xml:space="preserve">CANTU PENA RAUL GUADALUPE     </t>
  </si>
  <si>
    <t>ANTONIO RAMOS SALDIVAR APROX 2</t>
  </si>
  <si>
    <t>24DD06A091100150</t>
  </si>
  <si>
    <t xml:space="preserve">GALVAN LINARES VICENTE FELIPE </t>
  </si>
  <si>
    <t>12DD06A071501190</t>
  </si>
  <si>
    <t xml:space="preserve">SALAZAR GARCIA JOSEFINA       </t>
  </si>
  <si>
    <t xml:space="preserve">LAS OBEJAS  LA GARITA         </t>
  </si>
  <si>
    <t>71DD06A011200640</t>
  </si>
  <si>
    <t>33DD06A072001450</t>
  </si>
  <si>
    <t>CAM AL PILON VIEJO SN CP.00000</t>
  </si>
  <si>
    <t>03DD06A090491120</t>
  </si>
  <si>
    <t xml:space="preserve">GARZA GUZMAN JOSE GUADALUPE   </t>
  </si>
  <si>
    <t>02DD06A092002850</t>
  </si>
  <si>
    <t>RANCHO SAN FRANCISCO SN CP.000</t>
  </si>
  <si>
    <t>61DD06A094002000</t>
  </si>
  <si>
    <t xml:space="preserve">HUERTA CIEN HECTAREAS         </t>
  </si>
  <si>
    <t>29DD06A073006130</t>
  </si>
  <si>
    <t xml:space="preserve">GARZA DE LA FUENTE ARMINDA G  </t>
  </si>
  <si>
    <t xml:space="preserve">CARR MTY-LIN KM 205.5         </t>
  </si>
  <si>
    <t>04DD06A093000210</t>
  </si>
  <si>
    <t xml:space="preserve">RODRIGUEZ FLORES GILBERTO     </t>
  </si>
  <si>
    <t>04DD06A093101730</t>
  </si>
  <si>
    <t xml:space="preserve">DE LA GARZA CH LUCAS ERNESTO  </t>
  </si>
  <si>
    <t xml:space="preserve">RANCHO  CALIFORNIA KM 9       </t>
  </si>
  <si>
    <t>71DD06A011200025</t>
  </si>
  <si>
    <t xml:space="preserve">ANCER ANCER GERARDO JESUS     </t>
  </si>
  <si>
    <t xml:space="preserve">EJ MATA DE SANDIA             </t>
  </si>
  <si>
    <t>02DD06A092000650</t>
  </si>
  <si>
    <t xml:space="preserve">EJ SANTA ENGRACIA SN CP.00000 </t>
  </si>
  <si>
    <t>24DD06A093100411</t>
  </si>
  <si>
    <t xml:space="preserve">LOZANO GARZA MARTHA DELIA     </t>
  </si>
  <si>
    <t xml:space="preserve">RANCHO SANTA CRUZ SN          </t>
  </si>
  <si>
    <t>61DD06A091002600</t>
  </si>
  <si>
    <t xml:space="preserve">POLANCO FLORES VICTOR MANUEL  </t>
  </si>
  <si>
    <t xml:space="preserve">EJIDO LA BRISA SN CP.67416    </t>
  </si>
  <si>
    <t>24DD06A091100110</t>
  </si>
  <si>
    <t xml:space="preserve">FERRARA RIVERO FERNANDO H     </t>
  </si>
  <si>
    <t>61DD06A093004000</t>
  </si>
  <si>
    <t xml:space="preserve">ALVARADO LOPEZ JUAN LUIS      </t>
  </si>
  <si>
    <t>61DD06A091003050</t>
  </si>
  <si>
    <t xml:space="preserve">GARZA HERNANDEZ FELIPE        </t>
  </si>
  <si>
    <t xml:space="preserve">CARR GRAL TERAN CHINA KM37    </t>
  </si>
  <si>
    <t>61DD06A093005400</t>
  </si>
  <si>
    <t xml:space="preserve">RIOS LOZANO JESUS             </t>
  </si>
  <si>
    <t xml:space="preserve">RANCHO EL QUEMADO .           </t>
  </si>
  <si>
    <t>12DD06A071503730</t>
  </si>
  <si>
    <t xml:space="preserve">MARROQUIN BELTRAN GERARDO     </t>
  </si>
  <si>
    <t xml:space="preserve">RANCHO EL PUJIDO . CP.00000   </t>
  </si>
  <si>
    <t>10DD06A072001517</t>
  </si>
  <si>
    <t xml:space="preserve">GARCIA RAMOS GUILLERMO        </t>
  </si>
  <si>
    <t xml:space="preserve">EJIDO PALO SECO SN            </t>
  </si>
  <si>
    <t>03DD06A090490572</t>
  </si>
  <si>
    <t xml:space="preserve">GARZA MARTINEZ IRMA           </t>
  </si>
  <si>
    <t xml:space="preserve">LAS ANACUITAS . . CP.00000    </t>
  </si>
  <si>
    <t>04DD06A093102241</t>
  </si>
  <si>
    <t xml:space="preserve">GARZA GARCIA PEDRO            </t>
  </si>
  <si>
    <t>20DD06A013000191</t>
  </si>
  <si>
    <t xml:space="preserve">VILLAGOMEZ GARZA GUADALUPE    </t>
  </si>
  <si>
    <t xml:space="preserve">MATA DE SANDIA S/N            </t>
  </si>
  <si>
    <t>61DD06A093005401</t>
  </si>
  <si>
    <t xml:space="preserve">GARZA AGUIRRE VICENTE         </t>
  </si>
  <si>
    <t xml:space="preserve">RCHO CALIFORNIA KM 18 SN      </t>
  </si>
  <si>
    <t>02DD06A093102980</t>
  </si>
  <si>
    <t xml:space="preserve">BALDERAS GARCIA SALOMON       </t>
  </si>
  <si>
    <t>24DD06A093100820</t>
  </si>
  <si>
    <t xml:space="preserve">PEDRO ELIZONDO                </t>
  </si>
  <si>
    <t xml:space="preserve">EL CONEJO                     </t>
  </si>
  <si>
    <t>24DD06A093100690</t>
  </si>
  <si>
    <t xml:space="preserve">MALDONADO LEDEZMA VICTOR M    </t>
  </si>
  <si>
    <t xml:space="preserve">EJIDO SAN PEDRO POZO 1        </t>
  </si>
  <si>
    <t>24DD06A091000110</t>
  </si>
  <si>
    <t xml:space="preserve">TREVINO TAMEZ BRENDA MARCELA  </t>
  </si>
  <si>
    <t>30DD06A071000230</t>
  </si>
  <si>
    <t xml:space="preserve">FEDERICO SALAZAR              </t>
  </si>
  <si>
    <t>20DD06A073001420</t>
  </si>
  <si>
    <t xml:space="preserve">VAQUERO G PEDRO               </t>
  </si>
  <si>
    <t xml:space="preserve">GENERAL TERAN KM 2            </t>
  </si>
  <si>
    <t>34DD06A071001050</t>
  </si>
  <si>
    <t xml:space="preserve">SEPULVEDA TELLEZ RAMIRO       </t>
  </si>
  <si>
    <t xml:space="preserve">HUERTA LA ESPANOLA            </t>
  </si>
  <si>
    <t>32DD06A072000480</t>
  </si>
  <si>
    <t xml:space="preserve">ALBO TAMEZ SALVADOR FCO       </t>
  </si>
  <si>
    <t xml:space="preserve">RANCHO LAS MARIANAS KM 18     </t>
  </si>
  <si>
    <t>32DD06A072000730</t>
  </si>
  <si>
    <t xml:space="preserve">RANCHO VISTA HERMOSA          </t>
  </si>
  <si>
    <t>32DD06A072000720</t>
  </si>
  <si>
    <t xml:space="preserve">BARRAGAN VILLARREAL EDUARDO   </t>
  </si>
  <si>
    <t xml:space="preserve">A 3 KM ESTACION HUERTAS       </t>
  </si>
  <si>
    <t>28DD06A072000990</t>
  </si>
  <si>
    <t xml:space="preserve">DE LA GARZA GARCIA OSCAR ING. </t>
  </si>
  <si>
    <t xml:space="preserve">CAM A CANAS                   </t>
  </si>
  <si>
    <t>32DD06A073001660</t>
  </si>
  <si>
    <t>LIBRAMIENTO GRAL TERAN-LINARES</t>
  </si>
  <si>
    <t>24DD06A094009803</t>
  </si>
  <si>
    <t xml:space="preserve">CALLES SAENZ HECTOR ING       </t>
  </si>
  <si>
    <t xml:space="preserve">RANCHO DE SOLEDAD DE LA MOTA  </t>
  </si>
  <si>
    <t>33DD06A072001750</t>
  </si>
  <si>
    <t xml:space="preserve">MARTINEZ RODRIGUEZ CARLOS G   </t>
  </si>
  <si>
    <t xml:space="preserve">PILON VIEJO KM 4.5            </t>
  </si>
  <si>
    <t>34DD06A072000310</t>
  </si>
  <si>
    <t xml:space="preserve">GARZA GARZA ELIAS             </t>
  </si>
  <si>
    <t xml:space="preserve">CARR A RAYONES LA PALMA       </t>
  </si>
  <si>
    <t>24DD06A091000590</t>
  </si>
  <si>
    <t xml:space="preserve">DAVILA GOMEZ JAIME            </t>
  </si>
  <si>
    <t xml:space="preserve">SANTANA NUEVO                 </t>
  </si>
  <si>
    <t>34DD06A072000490</t>
  </si>
  <si>
    <t xml:space="preserve">SALINAS QUIROGA LEOPOLDO LIC. </t>
  </si>
  <si>
    <t>33DD06A072002390</t>
  </si>
  <si>
    <t xml:space="preserve">TAMEZ ARJONA CELESTINO        </t>
  </si>
  <si>
    <t xml:space="preserve">CAMINO A CANAS                </t>
  </si>
  <si>
    <t>02DD06A093200570</t>
  </si>
  <si>
    <t xml:space="preserve">RESENDIZ DE SOTO SILVIA       </t>
  </si>
  <si>
    <t xml:space="preserve">CARRT A REYNOSA KM 66         </t>
  </si>
  <si>
    <t>12DD06A072501750</t>
  </si>
  <si>
    <t xml:space="preserve">LEAL ESCAMILLA ANGEL ROGELIO  </t>
  </si>
  <si>
    <t>34DD06A072000030</t>
  </si>
  <si>
    <t xml:space="preserve">MIJARES C IGNACIO             </t>
  </si>
  <si>
    <t xml:space="preserve">EL TRECE                      </t>
  </si>
  <si>
    <t>24DD06A093100290</t>
  </si>
  <si>
    <t xml:space="preserve">MTZ VDA DE PENA MARIA MAGDA   </t>
  </si>
  <si>
    <t>33DD06A072004280</t>
  </si>
  <si>
    <t xml:space="preserve">GARCIA PADRON ENRIQUE         </t>
  </si>
  <si>
    <t xml:space="preserve">EJIDO LAS PUENTES             </t>
  </si>
  <si>
    <t>24DD06A091100420</t>
  </si>
  <si>
    <t xml:space="preserve">MEZA GUERRA ARTURO            </t>
  </si>
  <si>
    <t xml:space="preserve">EL CHARCO                     </t>
  </si>
  <si>
    <t>24DD06A091000380</t>
  </si>
  <si>
    <t xml:space="preserve">ECHAVARRIA CEPEDA MA TERESA   </t>
  </si>
  <si>
    <t>04DD06A093300590</t>
  </si>
  <si>
    <t xml:space="preserve">PEREZ JAUREGUI GUSTAVO        </t>
  </si>
  <si>
    <t>32DD06A072000640</t>
  </si>
  <si>
    <t xml:space="preserve">RANCHO LA REFORMA             </t>
  </si>
  <si>
    <t>04DD06A093201690</t>
  </si>
  <si>
    <t xml:space="preserve">GALVAN GARCIA LUIS            </t>
  </si>
  <si>
    <t xml:space="preserve">HDA RAMIREZ                   </t>
  </si>
  <si>
    <t>24DD06A093000640</t>
  </si>
  <si>
    <t xml:space="preserve">RESENDIZ SILVA MARIO          </t>
  </si>
  <si>
    <t xml:space="preserve">EJ LA CORONA                  </t>
  </si>
  <si>
    <t xml:space="preserve">AGUILAR GONZALEZ JESUS G      </t>
  </si>
  <si>
    <t xml:space="preserve">CARR NACIONAL KM 170   500    </t>
  </si>
  <si>
    <t xml:space="preserve">ELIZONDO SANCHEZ JOSE DE LA L </t>
  </si>
  <si>
    <t xml:space="preserve">RCHO LOS ELIZONDO             </t>
  </si>
  <si>
    <t xml:space="preserve">SALDANA G ARTURO              </t>
  </si>
  <si>
    <t xml:space="preserve">MANZ 28 L 2                   </t>
  </si>
  <si>
    <t xml:space="preserve">MARTINEZ CARRANZA JUAN        </t>
  </si>
  <si>
    <t xml:space="preserve">EJ LA ESCONDIDA               </t>
  </si>
  <si>
    <t xml:space="preserve">PEREZ ANCINIEGA GABRIEL       </t>
  </si>
  <si>
    <t xml:space="preserve">EJ SANTO DOMINGO S/N CP.00000 </t>
  </si>
  <si>
    <t xml:space="preserve">ROJO LUNA FRANCISCO M         </t>
  </si>
  <si>
    <t>RANCHO LA TARJA  LOS MAGUEYE S</t>
  </si>
  <si>
    <t xml:space="preserve">RAMIREZ DELGADO GUALBERTO     </t>
  </si>
  <si>
    <t xml:space="preserve">AMPLIACION VISTA HERMOSA      </t>
  </si>
  <si>
    <t>CASANOVA SIFUENTES JOSE ALFRED</t>
  </si>
  <si>
    <t xml:space="preserve">RANCHO EL NOGAL EJ EL PERICO  </t>
  </si>
  <si>
    <t>CONG CAMARILLO FTA A HDA COMPA</t>
  </si>
  <si>
    <t>EJ LUCIO BALANCO S/N . CP.0000</t>
  </si>
  <si>
    <t xml:space="preserve">DIAZ GARCIA MARIA LUISA       </t>
  </si>
  <si>
    <t xml:space="preserve">CARR GALEANA KM 17            </t>
  </si>
  <si>
    <t xml:space="preserve">DISPENDARIO SAN ANTONIO  ABP  </t>
  </si>
  <si>
    <t xml:space="preserve">ALABASTRO TERM PTE SN         </t>
  </si>
  <si>
    <t xml:space="preserve">PEDRAZA DE TUEME SILVIA       </t>
  </si>
  <si>
    <t xml:space="preserve">HTA CONCEPCION C A MTY KM 160 </t>
  </si>
  <si>
    <t xml:space="preserve">ALANIS GZZ RICARDO            </t>
  </si>
  <si>
    <t xml:space="preserve">HTA SN JAVIER FTE ELIZOND     </t>
  </si>
  <si>
    <t xml:space="preserve">MOLINA GUTIERREZ JUAN A       </t>
  </si>
  <si>
    <t xml:space="preserve">ANT.DE PRIMAVERA 8 00 29      </t>
  </si>
  <si>
    <t xml:space="preserve">HTA LA PRIMAVERA              </t>
  </si>
  <si>
    <t xml:space="preserve">HTA LA PRIMAVERA 8 01 33      </t>
  </si>
  <si>
    <t>66DD06D301210170</t>
  </si>
  <si>
    <t xml:space="preserve">SILVA CAVAZOS FRANCISCO DE J  </t>
  </si>
  <si>
    <t xml:space="preserve">CAMINO A MONTE SANO           </t>
  </si>
  <si>
    <t>33DD06D042102800</t>
  </si>
  <si>
    <t>14DD06D172103730</t>
  </si>
  <si>
    <t xml:space="preserve">CAVAZOS RODRIGUEZ MARIO       </t>
  </si>
  <si>
    <t xml:space="preserve">CARR AL FRAILE KM 2           </t>
  </si>
  <si>
    <t>30DD06D571204000</t>
  </si>
  <si>
    <t>08DD06D202002250</t>
  </si>
  <si>
    <t xml:space="preserve">CAMINO AL SAUZ                </t>
  </si>
  <si>
    <t>04DD06D013502470</t>
  </si>
  <si>
    <t xml:space="preserve">AGUIRRE VEGA JUVENTINO        </t>
  </si>
  <si>
    <t xml:space="preserve">CAMINO AL MIMBRE              </t>
  </si>
  <si>
    <t>18DD06D241102060</t>
  </si>
  <si>
    <t xml:space="preserve">ELIZONDO CAVAZOS ARNULFO C    </t>
  </si>
  <si>
    <t xml:space="preserve">CARR AL CERRITO KM 1.5        </t>
  </si>
  <si>
    <t>34DD06D702001320</t>
  </si>
  <si>
    <t xml:space="preserve">OYERVIDEZ A HECTOR            </t>
  </si>
  <si>
    <t xml:space="preserve">EL SAUCILLO                   </t>
  </si>
  <si>
    <t>06DD06D341200290</t>
  </si>
  <si>
    <t xml:space="preserve">CAVAZOS GARCIA ARGELIO TOMAS  </t>
  </si>
  <si>
    <t xml:space="preserve">RANCHO EL MORO                </t>
  </si>
  <si>
    <t>18DD06D241102220</t>
  </si>
  <si>
    <t xml:space="preserve">RODRIGUEZ CAVAZOS FELICITOS   </t>
  </si>
  <si>
    <t xml:space="preserve">CARR AL CERRITO KM 2          </t>
  </si>
  <si>
    <t>33DD06D042200180</t>
  </si>
  <si>
    <t xml:space="preserve">LA MEZA DEL NOVILLO           </t>
  </si>
  <si>
    <t>34DD06D661801310</t>
  </si>
  <si>
    <t xml:space="preserve">SAENZ SILVA PEDRO             </t>
  </si>
  <si>
    <t>34DD06D702001430</t>
  </si>
  <si>
    <t xml:space="preserve">OYERVIDEZ AGUIRRE JESUS       </t>
  </si>
  <si>
    <t xml:space="preserve">EJIDO LA PRESA                </t>
  </si>
  <si>
    <t>66DD06D301100110</t>
  </si>
  <si>
    <t xml:space="preserve">CAM A LA YERBABUENA KM 7.2    </t>
  </si>
  <si>
    <t>32DD06D641100140</t>
  </si>
  <si>
    <t xml:space="preserve">LOPEZ DIAZ ISIDRO             </t>
  </si>
  <si>
    <t>34DD06D702001370</t>
  </si>
  <si>
    <t>DE LA NORIA DE LOS SEGOVIA . C</t>
  </si>
  <si>
    <t>24DD06D411001940</t>
  </si>
  <si>
    <t xml:space="preserve">ALANIS CAVAZOS ADRIAN         </t>
  </si>
  <si>
    <t xml:space="preserve">CARR AL FRAILE KM 15 CP.00000 </t>
  </si>
  <si>
    <t xml:space="preserve">EJ EL FRAILE                  </t>
  </si>
  <si>
    <t>20DD06D562400520</t>
  </si>
  <si>
    <t xml:space="preserve">GONZALEZ GOMEZ RAMON.         </t>
  </si>
  <si>
    <t xml:space="preserve">TERREROS.                     </t>
  </si>
  <si>
    <t>29DD06D011001220</t>
  </si>
  <si>
    <t xml:space="preserve">ALANIS MARTINEZ HECTOR        </t>
  </si>
  <si>
    <t xml:space="preserve">CAMINO A LA MORITA . CP.00000 </t>
  </si>
  <si>
    <t>30DD06D251000860</t>
  </si>
  <si>
    <t xml:space="preserve">ROBLES REYES ELISEO           </t>
  </si>
  <si>
    <t xml:space="preserve">CAMINO AL VENADO KM 3         </t>
  </si>
  <si>
    <t>34DD06D661800980</t>
  </si>
  <si>
    <t xml:space="preserve">SEGOVIA SAENZ ELIAS           </t>
  </si>
  <si>
    <t>EJIDO LA PURISIMA S/N CP.00000</t>
  </si>
  <si>
    <t>22DD06D442100840</t>
  </si>
  <si>
    <t xml:space="preserve">TAMEZ ROJAS ROSENDO           </t>
  </si>
  <si>
    <t xml:space="preserve">SAN MIGUEL KM 24 . CP.00000   </t>
  </si>
  <si>
    <t>33DD06D042102200</t>
  </si>
  <si>
    <t xml:space="preserve">GOMEZ CORTES FELIX            </t>
  </si>
  <si>
    <t xml:space="preserve">QUINTA LAS ADALIAS            </t>
  </si>
  <si>
    <t>22DD06D462300590</t>
  </si>
  <si>
    <t xml:space="preserve">ALANIS AGUIRRE ROBERTO        </t>
  </si>
  <si>
    <t xml:space="preserve">CARRETERA AL FRAILE KM 14     </t>
  </si>
  <si>
    <t>37DD06D304601920</t>
  </si>
  <si>
    <t xml:space="preserve">ESCALANTE ELIZONDO ANA SOFIA  </t>
  </si>
  <si>
    <t>SENDERO GACHUPINES SN CP.67350</t>
  </si>
  <si>
    <t>76DD06D651000290</t>
  </si>
  <si>
    <t xml:space="preserve">CAVAZOS SILVA NANCY ELIZABETH </t>
  </si>
  <si>
    <t>CAMINO A LA ESPERANZA S/N CP.0</t>
  </si>
  <si>
    <t>34DD06D702001350</t>
  </si>
  <si>
    <t xml:space="preserve">VAZQUEZ SALAZAR ISIDRO        </t>
  </si>
  <si>
    <t>CAMINO AL SAUCILLO SN CP.67350</t>
  </si>
  <si>
    <t>34DD06D702001070</t>
  </si>
  <si>
    <t xml:space="preserve">RANCHO LA CABANA CAM A ROSITA </t>
  </si>
  <si>
    <t>34DD06D702001340</t>
  </si>
  <si>
    <t xml:space="preserve">CAVAZOS MORALES RODRIGO       </t>
  </si>
  <si>
    <t xml:space="preserve">CAMINO A LA NORIA SN CP.00000 </t>
  </si>
  <si>
    <t>14DD06D172101050</t>
  </si>
  <si>
    <t xml:space="preserve">SALAZAR SALAZAR JOSE LUIS     </t>
  </si>
  <si>
    <t>CARRETERA AL FRAILE KM 1.5 CP.</t>
  </si>
  <si>
    <t>33DD06D042103400</t>
  </si>
  <si>
    <t xml:space="preserve">ARJONA RIBAS JESUS MARIO      </t>
  </si>
  <si>
    <t xml:space="preserve">CAMINO A LA TOSCANA           </t>
  </si>
  <si>
    <t>34DD06D702001480</t>
  </si>
  <si>
    <t xml:space="preserve">GARZA LEAL JUAN MANUEL        </t>
  </si>
  <si>
    <t xml:space="preserve">RANCHO EL VIULA SN            </t>
  </si>
  <si>
    <t>29DD06D273200230</t>
  </si>
  <si>
    <t xml:space="preserve">TAMEZ CHAPA ALVARO            </t>
  </si>
  <si>
    <t xml:space="preserve">PRIMER LETRERO DE LA BARR SN  </t>
  </si>
  <si>
    <t>30DD06D571101650</t>
  </si>
  <si>
    <t xml:space="preserve">AVILA LEDEZMA JUANA           </t>
  </si>
  <si>
    <t>02DD06D331100980</t>
  </si>
  <si>
    <t xml:space="preserve">GARZA GARZA HOMERO            </t>
  </si>
  <si>
    <t xml:space="preserve">SENDERO AL PANTEON            </t>
  </si>
  <si>
    <t>17DD06D041000850</t>
  </si>
  <si>
    <t xml:space="preserve">CAVAZOS RODRIGUEZ ESTEBAN     </t>
  </si>
  <si>
    <t xml:space="preserve">MORELOS Y BUSTAMANTE          </t>
  </si>
  <si>
    <t>14DD06D172103910</t>
  </si>
  <si>
    <t xml:space="preserve">CAVAZOS C OCTAVIO             </t>
  </si>
  <si>
    <t xml:space="preserve">CARR AL FRAILE                </t>
  </si>
  <si>
    <t>04DD06D011500110</t>
  </si>
  <si>
    <t xml:space="preserve">MARTINEZ MORENO ROGELIO       </t>
  </si>
  <si>
    <t xml:space="preserve">CARRETERA NACIONAL KM 221 900 </t>
  </si>
  <si>
    <t>66DD06D420090355</t>
  </si>
  <si>
    <t xml:space="preserve">GJA AVICOLA EL CHARCO         </t>
  </si>
  <si>
    <t>14DD06D172103950</t>
  </si>
  <si>
    <t xml:space="preserve">MONTEMAYOR E ROBERTO ING      </t>
  </si>
  <si>
    <t xml:space="preserve">CARRETERA AL FRAILE KM 3.3    </t>
  </si>
  <si>
    <t>27DD06D042005590</t>
  </si>
  <si>
    <t xml:space="preserve">BARRAGAN GARZA MAGDA CRISTINA </t>
  </si>
  <si>
    <t xml:space="preserve">A ESPALDAS RANCHO SANTA ANA   </t>
  </si>
  <si>
    <t>29DD06D273200280</t>
  </si>
  <si>
    <t xml:space="preserve">LA BARRANCA 123               </t>
  </si>
  <si>
    <t>32DD06D591401230</t>
  </si>
  <si>
    <t xml:space="preserve">LIMON DE LA TORRE CARLOS      </t>
  </si>
  <si>
    <t>CARRET.CADEREYTA.SAN ISIDRO N.</t>
  </si>
  <si>
    <t xml:space="preserve">SAN ISIDRO                    </t>
  </si>
  <si>
    <t>66DD06D301100320</t>
  </si>
  <si>
    <t>66DD06D301210200</t>
  </si>
  <si>
    <t xml:space="preserve">GARZA MORALES REDUCINDO       </t>
  </si>
  <si>
    <t>CAM AL RCHO EL PUJIDO A 700MTS</t>
  </si>
  <si>
    <t>76DD06D651000340</t>
  </si>
  <si>
    <t xml:space="preserve">EJ LA UNION                   </t>
  </si>
  <si>
    <t>18DD06D241101750</t>
  </si>
  <si>
    <t>MARROQUIN RODRIGUEZ GLORIA GPE</t>
  </si>
  <si>
    <t xml:space="preserve">CAMINO A CLUB ZARAGOZA        </t>
  </si>
  <si>
    <t>29DD06D273201400</t>
  </si>
  <si>
    <t xml:space="preserve">GARZA MORALES BAUDELIO        </t>
  </si>
  <si>
    <t xml:space="preserve">CAMINO A LOS MARTINEZ         </t>
  </si>
  <si>
    <t>34DD06D691900490</t>
  </si>
  <si>
    <t xml:space="preserve">SALAZAR CAVAZOS CARLOS R      </t>
  </si>
  <si>
    <t xml:space="preserve">LA PRESA                      </t>
  </si>
  <si>
    <t>36DD11I061365221</t>
  </si>
  <si>
    <t>30DD11I063046240</t>
  </si>
  <si>
    <t xml:space="preserve">TOVAR I REYNALDO              </t>
  </si>
  <si>
    <t>31DD11I063115150</t>
  </si>
  <si>
    <t xml:space="preserve">ENRIQUE GARCIA VALDEZ         </t>
  </si>
  <si>
    <t>37DD11I063715010</t>
  </si>
  <si>
    <t xml:space="preserve">LOPEZ SERNA HOMERO            </t>
  </si>
  <si>
    <t xml:space="preserve">EJ EL REFUGIO ..              </t>
  </si>
  <si>
    <t>30DD11I063046190</t>
  </si>
  <si>
    <t xml:space="preserve">CUELLAR GONZALEZ ELIAS        </t>
  </si>
  <si>
    <t>27DD11I062740540</t>
  </si>
  <si>
    <t xml:space="preserve">GARZA G RODOLFO               </t>
  </si>
  <si>
    <t>36DD11I063631210</t>
  </si>
  <si>
    <t xml:space="preserve">CHAVEZ G EFRAIN               </t>
  </si>
  <si>
    <t xml:space="preserve">PREDIO EL MATORRAL            </t>
  </si>
  <si>
    <t>09DD11I060961890</t>
  </si>
  <si>
    <t xml:space="preserve">HERNANDEZ E JOSE A            </t>
  </si>
  <si>
    <t xml:space="preserve">EJ SAN JUAN DE LOS GARZA      </t>
  </si>
  <si>
    <t>76DD11I067630310</t>
  </si>
  <si>
    <t>37DD11I063715130</t>
  </si>
  <si>
    <t xml:space="preserve">ALVARADO R FRANCISCO          </t>
  </si>
  <si>
    <t xml:space="preserve">EJIDO SAN LORENZO             </t>
  </si>
  <si>
    <t>36DD11I063643290</t>
  </si>
  <si>
    <t xml:space="preserve">ALMAGUER C LORENZO            </t>
  </si>
  <si>
    <t xml:space="preserve">PROL GERMAN ALMAGUER SUR      </t>
  </si>
  <si>
    <t>30DD11I063045050</t>
  </si>
  <si>
    <t xml:space="preserve">GONZALEZ GARZA NOHEMI         </t>
  </si>
  <si>
    <t xml:space="preserve">EJ LA ESPERANZA..             </t>
  </si>
  <si>
    <t>31DD11I063115060</t>
  </si>
  <si>
    <t xml:space="preserve">GUEVARA S PEDRO               </t>
  </si>
  <si>
    <t xml:space="preserve">CARR A ALLENDE KM 12          </t>
  </si>
  <si>
    <t>22DD11I062255060</t>
  </si>
  <si>
    <t xml:space="preserve">GARZA G RAMIRO                </t>
  </si>
  <si>
    <t>DULCES NOMBRES EJ EL SALITRILL</t>
  </si>
  <si>
    <t>76DD11I067610210</t>
  </si>
  <si>
    <t xml:space="preserve">HERRERA M DIONISIA            </t>
  </si>
  <si>
    <t>61DD11I066120090</t>
  </si>
  <si>
    <t xml:space="preserve">GONZALEZ H ABELINO            </t>
  </si>
  <si>
    <t>EJ SAN JUAN DE LOS GARZA . CP.</t>
  </si>
  <si>
    <t>36DD11I062362645</t>
  </si>
  <si>
    <t xml:space="preserve">OVIEDO D ISIDRO               </t>
  </si>
  <si>
    <t xml:space="preserve">EJ TRANCAS 150 CP.00000       </t>
  </si>
  <si>
    <t>76DD11I067610630</t>
  </si>
  <si>
    <t xml:space="preserve">LEAL PENA ENRIQUE J           </t>
  </si>
  <si>
    <t xml:space="preserve">CAMINO VECINAL . CP.00000     </t>
  </si>
  <si>
    <t>30DD11I063045070</t>
  </si>
  <si>
    <t xml:space="preserve">GONZALEZ G ROSENDO            </t>
  </si>
  <si>
    <t xml:space="preserve">EJ LA ESPERANZA 96 CP.00000   </t>
  </si>
  <si>
    <t>22DD11I062235120</t>
  </si>
  <si>
    <t xml:space="preserve">SANCHEZ O GENARO              </t>
  </si>
  <si>
    <t>EJ SANTA EFIGENIA S/N CP.00000</t>
  </si>
  <si>
    <t>09DD11I060961030</t>
  </si>
  <si>
    <t xml:space="preserve">DE LEON T LUCIANO R           </t>
  </si>
  <si>
    <t>EJ SAN JUAN DE LOS GZA S/N CP.</t>
  </si>
  <si>
    <t>76DD11I067670660</t>
  </si>
  <si>
    <t xml:space="preserve">ROJAS HERNANDEZ JUVENTINO     </t>
  </si>
  <si>
    <t xml:space="preserve">EJ LA ESPERANZA S/N CP.00000  </t>
  </si>
  <si>
    <t>76DD11I067620420</t>
  </si>
  <si>
    <t xml:space="preserve">DE LEON DE LEON ALFREDO       </t>
  </si>
  <si>
    <t>EJ SAN LORENZO KM 10.5 CP.0000</t>
  </si>
  <si>
    <t>61DD11I026120330</t>
  </si>
  <si>
    <t xml:space="preserve">ISLAS C ANTONIO               </t>
  </si>
  <si>
    <t xml:space="preserve">HDA SAN MATEO S/N CP.00000    </t>
  </si>
  <si>
    <t>39DD11I063915150</t>
  </si>
  <si>
    <t xml:space="preserve">GARCIA BARBOSA GUSTAVO        </t>
  </si>
  <si>
    <t xml:space="preserve">EJ LAS LAJITAS S/N CP.00000   </t>
  </si>
  <si>
    <t>66DD11I066610290</t>
  </si>
  <si>
    <t xml:space="preserve">KATY DANIELA CAVAZOS GARCIA   </t>
  </si>
  <si>
    <t xml:space="preserve">LA HACIENDITA S/N             </t>
  </si>
  <si>
    <t>31DD11I063145110</t>
  </si>
  <si>
    <t xml:space="preserve">SIN NOMBRE HDA EL REFUGIO S/N </t>
  </si>
  <si>
    <t>24DD11I062470060</t>
  </si>
  <si>
    <t>76DD11I067620440</t>
  </si>
  <si>
    <t>30DD11I063011584</t>
  </si>
  <si>
    <t xml:space="preserve">GALINDO G JORGE               </t>
  </si>
  <si>
    <t xml:space="preserve">EJ SAN BARTOLO S/N CP.00000   </t>
  </si>
  <si>
    <t>30DD11I063045100</t>
  </si>
  <si>
    <t xml:space="preserve">SALAZAR T ROSARIO             </t>
  </si>
  <si>
    <t xml:space="preserve">EJIDO PALMITOS                </t>
  </si>
  <si>
    <t>31DD11I063145090</t>
  </si>
  <si>
    <t xml:space="preserve">LOPEZ A ARMANDO               </t>
  </si>
  <si>
    <t xml:space="preserve">HDA EL REFUGIO S/N CP.00000   </t>
  </si>
  <si>
    <t>12DD11I061202610</t>
  </si>
  <si>
    <t xml:space="preserve">ORTIZ G JOSE A                </t>
  </si>
  <si>
    <t xml:space="preserve">HDA GRAL TREVINO S/N CP.00000 </t>
  </si>
  <si>
    <t>12DD11I061200170</t>
  </si>
  <si>
    <t xml:space="preserve">GONZALEZ F DOLORES            </t>
  </si>
  <si>
    <t xml:space="preserve">HDA SANTA FE CDYTA CP.00000   </t>
  </si>
  <si>
    <t>36DD11I063644180</t>
  </si>
  <si>
    <t xml:space="preserve">GARZA VELA RAMIRO             </t>
  </si>
  <si>
    <t>36DD11I061365110</t>
  </si>
  <si>
    <t xml:space="preserve">VAZQUEZ TIJERINA GUILLERMO    </t>
  </si>
  <si>
    <t xml:space="preserve">HDA SAN BARTOLO S/N           </t>
  </si>
  <si>
    <t>27DD11I062755090</t>
  </si>
  <si>
    <t xml:space="preserve">DE LEON GARCIA JOSE H         </t>
  </si>
  <si>
    <t xml:space="preserve">HDA PALMITOS S/N CP.00000     </t>
  </si>
  <si>
    <t>02DD11I600230821</t>
  </si>
  <si>
    <t xml:space="preserve">RODRIGUEZ DIAZ JULIO A        </t>
  </si>
  <si>
    <t xml:space="preserve"> CARR REYNOSA KM 55 CP.00008  </t>
  </si>
  <si>
    <t xml:space="preserve">EL TEPEHUAJE                  </t>
  </si>
  <si>
    <t>30DD11I063046150</t>
  </si>
  <si>
    <t>CAM A PALMITOS A ESPERANZA S/N</t>
  </si>
  <si>
    <t>66DD11I066610300</t>
  </si>
  <si>
    <t xml:space="preserve">CAVAZOS B RICARDO J           </t>
  </si>
  <si>
    <t>76DD11I067630150</t>
  </si>
  <si>
    <t xml:space="preserve">GUERRA M HUMBERTO             </t>
  </si>
  <si>
    <t xml:space="preserve">HDA SANTA ISABEL S/N          </t>
  </si>
  <si>
    <t>76DD11I067620220</t>
  </si>
  <si>
    <t xml:space="preserve">GONZALEZ ENRIQUEZ JUAN        </t>
  </si>
  <si>
    <t xml:space="preserve">LAZARO CARDENAS .             </t>
  </si>
  <si>
    <t>61DD11I066120220</t>
  </si>
  <si>
    <t xml:space="preserve">SILVA VEGA ANDRES             </t>
  </si>
  <si>
    <t xml:space="preserve">EJ EL CASTILLO S/N            </t>
  </si>
  <si>
    <t>76DD11I067630080</t>
  </si>
  <si>
    <t xml:space="preserve">LEAL LEAL JAIME               </t>
  </si>
  <si>
    <t>31DD11I063145155</t>
  </si>
  <si>
    <t xml:space="preserve">TOVAR REYES JOSE DE JESUS     </t>
  </si>
  <si>
    <t>13DD11I021352080</t>
  </si>
  <si>
    <t xml:space="preserve">BARRERA M MARIA C             </t>
  </si>
  <si>
    <t xml:space="preserve">LAS CANITAS LA LOBITA         </t>
  </si>
  <si>
    <t>61DD11I026190420</t>
  </si>
  <si>
    <t xml:space="preserve">MENDOZA A MIGUEL              </t>
  </si>
  <si>
    <t xml:space="preserve">CARR A SAN MATEO KM 5         </t>
  </si>
  <si>
    <t>13DD06D655000170</t>
  </si>
  <si>
    <t xml:space="preserve">ACEVEDO VELEZ DELIA           </t>
  </si>
  <si>
    <t xml:space="preserve">CARR ALLENDE KM 21            </t>
  </si>
  <si>
    <t>27DD11I062755020</t>
  </si>
  <si>
    <t xml:space="preserve">GARZA L RAMIRO                </t>
  </si>
  <si>
    <t xml:space="preserve">CARR A ALLENDE KM 16          </t>
  </si>
  <si>
    <t>27DD11I062740260</t>
  </si>
  <si>
    <t xml:space="preserve">BARBOSA BARBOSA ELVIA         </t>
  </si>
  <si>
    <t>76DD11I067630100</t>
  </si>
  <si>
    <t xml:space="preserve">MARTINEZ G JAIME              </t>
  </si>
  <si>
    <t>31DD11I063145154</t>
  </si>
  <si>
    <t xml:space="preserve">REYES T SALUSTIANA            </t>
  </si>
  <si>
    <t>61DD11I026190008</t>
  </si>
  <si>
    <t xml:space="preserve">GARZA E MARTIN                </t>
  </si>
  <si>
    <t xml:space="preserve">RCHO PIEDRA                   </t>
  </si>
  <si>
    <t>76DD06D651000140</t>
  </si>
  <si>
    <t xml:space="preserve">LEAL CARDENAS GILBERTO        </t>
  </si>
  <si>
    <t xml:space="preserve">RCHO LA CRUZ ..               </t>
  </si>
  <si>
    <t>33DD06D042302030</t>
  </si>
  <si>
    <t>61DD11I026190305</t>
  </si>
  <si>
    <t xml:space="preserve">HERNANDEZ B GABRIEL           </t>
  </si>
  <si>
    <t>06DD11I060643270</t>
  </si>
  <si>
    <t xml:space="preserve">GONZALEZ GARZA ARNULFO        </t>
  </si>
  <si>
    <t xml:space="preserve">LA LABORCITA HDA DOLORES      </t>
  </si>
  <si>
    <t>22DD11I062255250</t>
  </si>
  <si>
    <t xml:space="preserve">LEAL G FEDERICO               </t>
  </si>
  <si>
    <t xml:space="preserve">RCHO STA CRUZ HDA CHIHUAHUA   </t>
  </si>
  <si>
    <t>30DD11I063046270</t>
  </si>
  <si>
    <t xml:space="preserve">GARCIA GARZA EDELMIRO         </t>
  </si>
  <si>
    <t>37DD11I063725100</t>
  </si>
  <si>
    <t xml:space="preserve">CAMPOS CAMPOS ARMANDO         </t>
  </si>
  <si>
    <t>37DD11I063725050</t>
  </si>
  <si>
    <t xml:space="preserve">SILVA SILVA GILBERTO          </t>
  </si>
  <si>
    <t>13DD11I021332039</t>
  </si>
  <si>
    <t xml:space="preserve">OCHOA O ARTURO                </t>
  </si>
  <si>
    <t>31DD11I063145060</t>
  </si>
  <si>
    <t xml:space="preserve">LEAL TAMEZ ELOY               </t>
  </si>
  <si>
    <t>02DD11I060213179</t>
  </si>
  <si>
    <t xml:space="preserve">MARTINEZ G SANTIAGO           </t>
  </si>
  <si>
    <t xml:space="preserve">EJ LA CONCPECION ..           </t>
  </si>
  <si>
    <t>30DD11I063045190</t>
  </si>
  <si>
    <t>22DD11I062235040</t>
  </si>
  <si>
    <t xml:space="preserve">FLORES GARZA JOSE GPE         </t>
  </si>
  <si>
    <t xml:space="preserve">EJ SANTA EFIGENIA             </t>
  </si>
  <si>
    <t>37DD11I063715080</t>
  </si>
  <si>
    <t xml:space="preserve">GARZA RAMOS ISAURO            </t>
  </si>
  <si>
    <t>66DD10F056670205</t>
  </si>
  <si>
    <t xml:space="preserve">GARZA CANTU ELIEZER           </t>
  </si>
  <si>
    <t>ANTIGUO CAMINO A SALINAS KM1.2</t>
  </si>
  <si>
    <t>66DD10F046611330</t>
  </si>
  <si>
    <t xml:space="preserve">CARR MTY COLOMBIA KM 14       </t>
  </si>
  <si>
    <t>66DD12C106610730</t>
  </si>
  <si>
    <t xml:space="preserve">ELIZONDO JOSE J               </t>
  </si>
  <si>
    <t xml:space="preserve">MORELOS PTE 700               </t>
  </si>
  <si>
    <t>12DD06A071502730</t>
  </si>
  <si>
    <t xml:space="preserve">LUNA CABRAL JOSE LUIS         </t>
  </si>
  <si>
    <t xml:space="preserve">CAMINO A LA CARROZA SN        </t>
  </si>
  <si>
    <t xml:space="preserve">GONZALEZ GALVAN GUSTAVO       </t>
  </si>
  <si>
    <t xml:space="preserve">ANDADOR NO 2 KM 0.5           </t>
  </si>
  <si>
    <t>71DD05B050040010</t>
  </si>
  <si>
    <t xml:space="preserve">SRIA FOM AGROP GOB ED         </t>
  </si>
  <si>
    <t xml:space="preserve">SAN CARLOS VALL N L           </t>
  </si>
  <si>
    <t>02DD06D331100550</t>
  </si>
  <si>
    <t xml:space="preserve">TREVINO VARGAS MARTHA EVA     </t>
  </si>
  <si>
    <t xml:space="preserve">CALLEJON DEL PANTEON          </t>
  </si>
  <si>
    <t>27DD06D042005110</t>
  </si>
  <si>
    <t xml:space="preserve">MUGUERZA GARZA MARIA CORDELIA </t>
  </si>
  <si>
    <t>09DD11I060960950</t>
  </si>
  <si>
    <t xml:space="preserve">ORTIZ OROZCO JULIO CESAR      </t>
  </si>
  <si>
    <t>EJ SAN JUAN DE LOS GARZA S/N C</t>
  </si>
  <si>
    <t>76DD11I067630340</t>
  </si>
  <si>
    <t xml:space="preserve">HDA SAN LORENZO 100           </t>
  </si>
  <si>
    <t>03DD05C010303400</t>
  </si>
  <si>
    <t xml:space="preserve">MORALES TREVINO SERGIO        </t>
  </si>
  <si>
    <t xml:space="preserve">HUERTA MANUELITA              </t>
  </si>
  <si>
    <t>04DD06A093201610</t>
  </si>
  <si>
    <t xml:space="preserve">OLIVO L AURELIO               </t>
  </si>
  <si>
    <t>04DD06A093100400</t>
  </si>
  <si>
    <t xml:space="preserve">LA LAGUNA                     </t>
  </si>
  <si>
    <t>32DD06D671302130</t>
  </si>
  <si>
    <t>REYNA BENAVIDES JESUS FEDERICO</t>
  </si>
  <si>
    <t xml:space="preserve">CAMINO A LA PURISIMA....      </t>
  </si>
  <si>
    <t>34DD06D661801420</t>
  </si>
  <si>
    <t xml:space="preserve">ALMAGUER CAVAZOS JOSE         </t>
  </si>
  <si>
    <t xml:space="preserve">MEDIA CUADRA ANTES DE ESCUELA </t>
  </si>
  <si>
    <t>32DD06D651201440</t>
  </si>
  <si>
    <t xml:space="preserve">LEAL DIAZ JUVENTINO           </t>
  </si>
  <si>
    <t>32DD06D641101650</t>
  </si>
  <si>
    <t xml:space="preserve">MORENO CAVAZOS JOSE EZEQUIEL  </t>
  </si>
  <si>
    <t>EJ LA UNION SEG A ROBERTO ALMA</t>
  </si>
  <si>
    <t>27DD11I062740340</t>
  </si>
  <si>
    <t xml:space="preserve">BARBOSA GARCIA SERGIO         </t>
  </si>
  <si>
    <t>CAMINO AL REFUGIO S/N CP.00000</t>
  </si>
  <si>
    <t>66DD10F056660940</t>
  </si>
  <si>
    <t xml:space="preserve">ANGELICA SEIFRET              </t>
  </si>
  <si>
    <t xml:space="preserve">150 MTS ANT LLEG A VADO       </t>
  </si>
  <si>
    <t>61DD11I020030450</t>
  </si>
  <si>
    <t xml:space="preserve">GRUPO COERNA-SEGEN, S. DE R.L </t>
  </si>
  <si>
    <t xml:space="preserve">CARR CAS BOCA KM 111          </t>
  </si>
  <si>
    <t>61DD11D066141110</t>
  </si>
  <si>
    <t xml:space="preserve">ELIZONDO V LEOPOLDO           </t>
  </si>
  <si>
    <t xml:space="preserve">CAM SABINAL 300 MTS D NOM     </t>
  </si>
  <si>
    <t>66DD11E206815355</t>
  </si>
  <si>
    <t xml:space="preserve">QUIROGA V FCO MANUEL (3)      </t>
  </si>
  <si>
    <t xml:space="preserve">MATAMOROS 1114 AL FINAL       </t>
  </si>
  <si>
    <t>61DD11E096311060</t>
  </si>
  <si>
    <t xml:space="preserve">GONZALEZ MTZ. ELEAZAR         </t>
  </si>
  <si>
    <t xml:space="preserve">CARR MARIN-HIGUERAS KM 5      </t>
  </si>
  <si>
    <t>66DD11E206810010</t>
  </si>
  <si>
    <t xml:space="preserve">ANGEL VILLARREAL              </t>
  </si>
  <si>
    <t xml:space="preserve">CARR ZUAZUA MARIN KM 4        </t>
  </si>
  <si>
    <t>66DD11E206815310</t>
  </si>
  <si>
    <t xml:space="preserve">ROGELIO DE LOS SANTOS         </t>
  </si>
  <si>
    <t xml:space="preserve">C ZUAZUA HIG. 500 M PASAN RIO </t>
  </si>
  <si>
    <t>76DD05B010601924</t>
  </si>
  <si>
    <t xml:space="preserve">BERNAL GOMEZ MANUEL           </t>
  </si>
  <si>
    <t xml:space="preserve">IGNACIO RAMIREZ NTE           </t>
  </si>
  <si>
    <t>76DD05B010501580</t>
  </si>
  <si>
    <t xml:space="preserve">GONZALEZ G VICTOR M           </t>
  </si>
  <si>
    <t xml:space="preserve">OCAMPO 915                    </t>
  </si>
  <si>
    <t>76DD05B010402250</t>
  </si>
  <si>
    <t xml:space="preserve">GUILLEN A OSCAR J             </t>
  </si>
  <si>
    <t xml:space="preserve">RANCHO SAN PABLO C A PARAS    </t>
  </si>
  <si>
    <t>21DD05C010031120</t>
  </si>
  <si>
    <t xml:space="preserve">RAMOS C SANTANA               </t>
  </si>
  <si>
    <t xml:space="preserve">EJIDO VILLALDAMA              </t>
  </si>
  <si>
    <t>76DD05C060010140</t>
  </si>
  <si>
    <t xml:space="preserve">CAZARES GARCIA CLAUDIO        </t>
  </si>
  <si>
    <t xml:space="preserve">RCHO 20 DE OCT                </t>
  </si>
  <si>
    <t>66DD05C010030780</t>
  </si>
  <si>
    <t xml:space="preserve">CENTRO COM O MAYO AC          </t>
  </si>
  <si>
    <t xml:space="preserve">CARRET A COLOMB KM 91         </t>
  </si>
  <si>
    <t>20DD06A093700940</t>
  </si>
  <si>
    <t xml:space="preserve">RAMOS HERNANDEZ RODRIGO       </t>
  </si>
  <si>
    <t xml:space="preserve">EL TRONCONAL                  </t>
  </si>
  <si>
    <t>10DD06A072000450</t>
  </si>
  <si>
    <t xml:space="preserve">DELGADO HERNANDEZ GUILLERMO   </t>
  </si>
  <si>
    <t xml:space="preserve">EJ EL YERBANIZ                </t>
  </si>
  <si>
    <t>33DD06A072000240</t>
  </si>
  <si>
    <t xml:space="preserve">PEREZ G ROSA E                </t>
  </si>
  <si>
    <t xml:space="preserve">HDA DE ENMEDIO                </t>
  </si>
  <si>
    <t>24DD06A091000070</t>
  </si>
  <si>
    <t xml:space="preserve">QUINTANILLA GARZA ALFONSO     </t>
  </si>
  <si>
    <t>24DD06A091100200</t>
  </si>
  <si>
    <t xml:space="preserve">CANTU CASAS JUAN              </t>
  </si>
  <si>
    <t>20DD06A063103620</t>
  </si>
  <si>
    <t xml:space="preserve">RODRIGUEZ PENA FLORINDA       </t>
  </si>
  <si>
    <t xml:space="preserve">EL BARCO                      </t>
  </si>
  <si>
    <t>30DD06D571100480</t>
  </si>
  <si>
    <t xml:space="preserve">TAMEZ RODRIGUEZ JUVENTINO     </t>
  </si>
  <si>
    <t xml:space="preserve">CARR A CADEREYTA KM 27        </t>
  </si>
  <si>
    <t>04DD06D011503060</t>
  </si>
  <si>
    <t xml:space="preserve">RODRIGUEZ RODRIGUEZ ADOLFO    </t>
  </si>
  <si>
    <t xml:space="preserve">CARRETERA NACIONAL KM 221-1   </t>
  </si>
  <si>
    <t>18DD06D241103200</t>
  </si>
  <si>
    <t xml:space="preserve">RODRIGUEZ CARDOZO ROGELIO     </t>
  </si>
  <si>
    <t xml:space="preserve">AVENIDA EL CERRITO            </t>
  </si>
  <si>
    <t>08DD06D202002300</t>
  </si>
  <si>
    <t xml:space="preserve">DOWN QUIROZ FRED              </t>
  </si>
  <si>
    <t xml:space="preserve">CARRETERA AL FRAILE KM 9      </t>
  </si>
  <si>
    <t>27DD06D042005150</t>
  </si>
  <si>
    <t xml:space="preserve">LEAL SALINAS JUAN ANTONIO..   </t>
  </si>
  <si>
    <t xml:space="preserve">AVE DR RAMON FLORES AGUIRRE   </t>
  </si>
  <si>
    <t>27DD06D041001660</t>
  </si>
  <si>
    <t xml:space="preserve">SALDIVAR RODRIGUEZ SANDRA S.  </t>
  </si>
  <si>
    <t xml:space="preserve">CARRETERA NACIONAL KM 234     </t>
  </si>
  <si>
    <t>04DD06D011502330</t>
  </si>
  <si>
    <t xml:space="preserve">GUZMAN LOPEZ ROGELIO          </t>
  </si>
  <si>
    <t xml:space="preserve">CAMINO A LA CASCARA           </t>
  </si>
  <si>
    <t>22DD11I062255000</t>
  </si>
  <si>
    <t xml:space="preserve">GARZA DE LEON REYNALDO        </t>
  </si>
  <si>
    <t>27DD11I062742320</t>
  </si>
  <si>
    <t xml:space="preserve">FLORES DE L TEODULO           </t>
  </si>
  <si>
    <t xml:space="preserve">HDA SANTA ISABEL              </t>
  </si>
  <si>
    <t>76DD06D651000100</t>
  </si>
  <si>
    <t xml:space="preserve">ESQUER C RODOLFO R            </t>
  </si>
  <si>
    <t>36DD11I063643921</t>
  </si>
  <si>
    <t xml:space="preserve">IRACHETA G GUADALUPE          </t>
  </si>
  <si>
    <t xml:space="preserve">CAM HDA PALMITOS              </t>
  </si>
  <si>
    <t>37DD11I063725230</t>
  </si>
  <si>
    <t xml:space="preserve">GARZA GARCIA JESUS            </t>
  </si>
  <si>
    <t xml:space="preserve">HACIENDA SANTA ISABEL         </t>
  </si>
  <si>
    <t>36DD11I062365020</t>
  </si>
  <si>
    <t xml:space="preserve">CHAPA M RAUL                  </t>
  </si>
  <si>
    <t xml:space="preserve">EJ.TRANCAS Y SABARADO         </t>
  </si>
  <si>
    <t>37DD11I063725070</t>
  </si>
  <si>
    <t xml:space="preserve">EJ EL REFUGIO FTE RCHO LOREDO </t>
  </si>
  <si>
    <t>27DD11I062740370</t>
  </si>
  <si>
    <t xml:space="preserve">DE LA GARZA MORENO JOSE MA.   </t>
  </si>
  <si>
    <t>76DD11I067610730</t>
  </si>
  <si>
    <t xml:space="preserve">VAZQUEZ BANDA HUGO A          </t>
  </si>
  <si>
    <t xml:space="preserve">EJ PREDIO LA CHUECA           </t>
  </si>
  <si>
    <t>76DD05A090500005</t>
  </si>
  <si>
    <t xml:space="preserve">CHAPA SAENZ GODOFREDO         </t>
  </si>
  <si>
    <t xml:space="preserve">CARRETERA M ALEMAN KM 118     </t>
  </si>
  <si>
    <t>76DD05B010601670</t>
  </si>
  <si>
    <t>76DD05C010200005</t>
  </si>
  <si>
    <t xml:space="preserve">DE LEON PEREZ DANIEL          </t>
  </si>
  <si>
    <t>CARRET MTY-COLOMBIA KM 88.8 CP</t>
  </si>
  <si>
    <t>76DD05C050030100</t>
  </si>
  <si>
    <t xml:space="preserve">DOMINGUEZ GUAJARDO BERTHA     </t>
  </si>
  <si>
    <t xml:space="preserve">CARRET MTY COLOMB KM 120      </t>
  </si>
  <si>
    <t>12DD06A071502700</t>
  </si>
  <si>
    <t xml:space="preserve">MARTINEZ LEIJA AGUSTIN        </t>
  </si>
  <si>
    <t xml:space="preserve">EJIDO CIENEGUILLAS            </t>
  </si>
  <si>
    <t>30DD06A071000580</t>
  </si>
  <si>
    <t xml:space="preserve">SALAZAR FERNANDEZ JOSE E      </t>
  </si>
  <si>
    <t xml:space="preserve">CARRET A GRAL TERAN KM 5.8    </t>
  </si>
  <si>
    <t>18DD06D241000290</t>
  </si>
  <si>
    <t xml:space="preserve">AGUIRRE LOPEZ RODRIGO         </t>
  </si>
  <si>
    <t xml:space="preserve">CARR ALLENDE CADEREYTA KM1.5  </t>
  </si>
  <si>
    <t>71DD06D262000620</t>
  </si>
  <si>
    <t xml:space="preserve">AGUIRRE GARZA JORGE LUIS DR   </t>
  </si>
  <si>
    <t>37DD11I063715060</t>
  </si>
  <si>
    <t xml:space="preserve">CHAPA CORTES JULIAN           </t>
  </si>
  <si>
    <t>22DD11I062235020</t>
  </si>
  <si>
    <t xml:space="preserve">FLORES CANO FRANCISCO         </t>
  </si>
  <si>
    <t xml:space="preserve">EJ STA EFIGENIA               </t>
  </si>
  <si>
    <t>66DD11I066620190</t>
  </si>
  <si>
    <t xml:space="preserve">GARZA G OTONIEL               </t>
  </si>
  <si>
    <t>EJ RANCHO VIEJO  CAM A VAKEROS</t>
  </si>
  <si>
    <t>61DD11E196322600</t>
  </si>
  <si>
    <t xml:space="preserve">GONZALEZ C ALEJANDRO M        </t>
  </si>
  <si>
    <t xml:space="preserve">CAM ALA LAGUNA 200 MTS        </t>
  </si>
  <si>
    <t>06DD06D341200260</t>
  </si>
  <si>
    <t xml:space="preserve">SUAREZ GARCIA GERARDO         </t>
  </si>
  <si>
    <t xml:space="preserve">CAMINO A LA CASCARA KM 3.7    </t>
  </si>
  <si>
    <t>76DD05B140041290</t>
  </si>
  <si>
    <t xml:space="preserve">PORFIRIO DIAZ AL NTE          </t>
  </si>
  <si>
    <t>28DD06A071000480</t>
  </si>
  <si>
    <t xml:space="preserve">ALCARAZ VALDEZ JOSE J         </t>
  </si>
  <si>
    <t>LA PURISIMA SEG VIVERO ALFONSO</t>
  </si>
  <si>
    <t>22DD06D462300040</t>
  </si>
  <si>
    <t xml:space="preserve">MESA DE LA ANACUA 119         </t>
  </si>
  <si>
    <t>36DD11I063630032</t>
  </si>
  <si>
    <t xml:space="preserve">CASTILLO LEAL REYNALDO        </t>
  </si>
  <si>
    <t xml:space="preserve">CASAS VIEJAS                  </t>
  </si>
  <si>
    <t>71DD05B050040018</t>
  </si>
  <si>
    <t xml:space="preserve">CARDENAS VILLARREAL MARIA DEL </t>
  </si>
  <si>
    <t xml:space="preserve">C A PARAS KM 45 RIO ESCONDIDO </t>
  </si>
  <si>
    <t>66DD11H066680540</t>
  </si>
  <si>
    <t xml:space="preserve">CANTU LOZANO GENARO G         </t>
  </si>
  <si>
    <t xml:space="preserve">CARR SANTA ROSA 500           </t>
  </si>
  <si>
    <t>61DD11D066141120</t>
  </si>
  <si>
    <t xml:space="preserve">ELIZONDO GZA EMETERIO         </t>
  </si>
  <si>
    <t>D NOMBRES KM 10 A LADO CAPILLA</t>
  </si>
  <si>
    <t>76DD11E187610940</t>
  </si>
  <si>
    <t xml:space="preserve">CAVAZOS GARZA SERGIO          </t>
  </si>
  <si>
    <t xml:space="preserve">C PRINCIPAL 130               </t>
  </si>
  <si>
    <t>71DD11E117350820</t>
  </si>
  <si>
    <t xml:space="preserve">BENAVIDEZ G VIRGILIO          </t>
  </si>
  <si>
    <t xml:space="preserve">C PESQ LA ARENA KM 11.5       </t>
  </si>
  <si>
    <t>71DD11E117350770</t>
  </si>
  <si>
    <t xml:space="preserve">DEL REAL CARRILLO JOAQUIN     </t>
  </si>
  <si>
    <t xml:space="preserve">CARR PESQ A STA MA KM 3       </t>
  </si>
  <si>
    <t>76DD05B010501380</t>
  </si>
  <si>
    <t xml:space="preserve">GARZA GARZA HORACIO           </t>
  </si>
  <si>
    <t xml:space="preserve">EMILIO HERNANDEZ 280          </t>
  </si>
  <si>
    <t>76DD05B010601770</t>
  </si>
  <si>
    <t xml:space="preserve">GARCIA BENITEZ RAUL           </t>
  </si>
  <si>
    <t>76DD05B010501340</t>
  </si>
  <si>
    <t xml:space="preserve">SANTOS GONZALEZ DIONISIO      </t>
  </si>
  <si>
    <t xml:space="preserve">JUSTO SIERRA 385              </t>
  </si>
  <si>
    <t>76DD05B010501480</t>
  </si>
  <si>
    <t xml:space="preserve">RODRIGUEZ B JUAN J            </t>
  </si>
  <si>
    <t xml:space="preserve">FCO MIRANDA 905 SUR           </t>
  </si>
  <si>
    <t>61DD05B010861690</t>
  </si>
  <si>
    <t xml:space="preserve">ACEVEDO G TEODORO             </t>
  </si>
  <si>
    <t xml:space="preserve">C A LA ERMITA PTE             </t>
  </si>
  <si>
    <t>61DD05B010861700</t>
  </si>
  <si>
    <t xml:space="preserve">BENAVIDES V SAMUEL            </t>
  </si>
  <si>
    <t xml:space="preserve">CALLEJON GPE MORALES          </t>
  </si>
  <si>
    <t>76DD05B010501490</t>
  </si>
  <si>
    <t xml:space="preserve">ESQUIVEL V PEDRO              </t>
  </si>
  <si>
    <t xml:space="preserve">CAP RAFAEL ESPINOZA 200       </t>
  </si>
  <si>
    <t>76DD05B010601896</t>
  </si>
  <si>
    <t xml:space="preserve">DIAZ SOLANO BERNABE           </t>
  </si>
  <si>
    <t xml:space="preserve">MIER Y TERAN 1250 PTE         </t>
  </si>
  <si>
    <t>76DD05C010200075</t>
  </si>
  <si>
    <t xml:space="preserve">BERMUTHZ M RAUL               </t>
  </si>
  <si>
    <t xml:space="preserve">CARR COLOMBIA KM 85           </t>
  </si>
  <si>
    <t>76DD05C060010010</t>
  </si>
  <si>
    <t xml:space="preserve">UNIDAD BUSTAMANTE             </t>
  </si>
  <si>
    <t xml:space="preserve">ESCOBEDO FTE ALAMEDA          </t>
  </si>
  <si>
    <t>21DD05C010031140</t>
  </si>
  <si>
    <t xml:space="preserve">GARZA CHAPA JOSEFA            </t>
  </si>
  <si>
    <t>76DD05C060010160</t>
  </si>
  <si>
    <t xml:space="preserve">CANTU TOVAR RODOLFO           </t>
  </si>
  <si>
    <t xml:space="preserve">AV GRAL PADRE MIER 809        </t>
  </si>
  <si>
    <t>21DD05C010031090</t>
  </si>
  <si>
    <t>21DD05C010031350</t>
  </si>
  <si>
    <t xml:space="preserve">GUZMAN HERNANDEZ MARIA DE L   </t>
  </si>
  <si>
    <t xml:space="preserve">CALLE JORGE TREVINO S/N       </t>
  </si>
  <si>
    <t>12DD06A072502820</t>
  </si>
  <si>
    <t xml:space="preserve">CORTEZ DE VEGA MARICELA       </t>
  </si>
  <si>
    <t xml:space="preserve">RANCHO EL PASTOR              </t>
  </si>
  <si>
    <t>34DD06A072000250</t>
  </si>
  <si>
    <t xml:space="preserve">GARZA CASTILLO ISRAEL         </t>
  </si>
  <si>
    <t xml:space="preserve">CARR A RAYONES                </t>
  </si>
  <si>
    <t>24DD06A094009874</t>
  </si>
  <si>
    <t>03DD06A090051230</t>
  </si>
  <si>
    <t xml:space="preserve">ALVAREZ DE LA G FRANCISCO     </t>
  </si>
  <si>
    <t xml:space="preserve">ZARAGOZA - PEND DE PAGO       </t>
  </si>
  <si>
    <t>29DD06A073000180</t>
  </si>
  <si>
    <t xml:space="preserve">JARAMILLO M RUBEN             </t>
  </si>
  <si>
    <t xml:space="preserve">CARR A LAS PUENTES            </t>
  </si>
  <si>
    <t>02DD06A093201540</t>
  </si>
  <si>
    <t xml:space="preserve">TAMEZ ARJONA MELECIO          </t>
  </si>
  <si>
    <t>33DD06A073002190</t>
  </si>
  <si>
    <t xml:space="preserve">GUZMAN GARCIA JUAN M          </t>
  </si>
  <si>
    <t xml:space="preserve">PUEBLO ESCOBEDO               </t>
  </si>
  <si>
    <t>02DD06A093200440</t>
  </si>
  <si>
    <t xml:space="preserve">GARCIA G CESAR.               </t>
  </si>
  <si>
    <t xml:space="preserve">HDA LA FLORIDA..              </t>
  </si>
  <si>
    <t>28DD06A071000640</t>
  </si>
  <si>
    <t xml:space="preserve">HDA EL LLANO SN CP.00000      </t>
  </si>
  <si>
    <t>32DD06A073001740</t>
  </si>
  <si>
    <t xml:space="preserve">MARTINEZ VALDEZ JOSE GPE      </t>
  </si>
  <si>
    <t>LIBRAMIENTO GRAL TERAN LINARES</t>
  </si>
  <si>
    <t>35DD06A091050030</t>
  </si>
  <si>
    <t xml:space="preserve">CARDENAS Q RAFAEL             </t>
  </si>
  <si>
    <t xml:space="preserve">CARR A GUADALUPE LA JOYA KM 7 </t>
  </si>
  <si>
    <t>20DD06A063101100</t>
  </si>
  <si>
    <t>GARCIA BOTELLO MODESTO GUADALU</t>
  </si>
  <si>
    <t>30DD06A072000690</t>
  </si>
  <si>
    <t xml:space="preserve">HUERTA OJO DE AGUA SECC GZA B </t>
  </si>
  <si>
    <t>18DD06D241000970</t>
  </si>
  <si>
    <t xml:space="preserve">CAVAZOS MORALES ARACELI       </t>
  </si>
  <si>
    <t>ENTRADA POR SEGUROS COM AMERIC</t>
  </si>
  <si>
    <t>34DD06D691900130</t>
  </si>
  <si>
    <t>32DD06D651200840</t>
  </si>
  <si>
    <t xml:space="preserve">GUZMAN ALONSO MARIO ALBERTO   </t>
  </si>
  <si>
    <t>CAMINO A LOS SABINOS S/N CP.00</t>
  </si>
  <si>
    <t>02DD06D311001540</t>
  </si>
  <si>
    <t xml:space="preserve">DE LA FUENTE R ELIDA ESTHELA  </t>
  </si>
  <si>
    <t xml:space="preserve">CAMINO A HACIENDA GUADALUPE   </t>
  </si>
  <si>
    <t>18DD06D241102710</t>
  </si>
  <si>
    <t xml:space="preserve">SALAZAR SALAZAR CARLOS ERASMO </t>
  </si>
  <si>
    <t xml:space="preserve">GRANJA SAN ERASMO             </t>
  </si>
  <si>
    <t>36DD11I061365120</t>
  </si>
  <si>
    <t xml:space="preserve">DIBILDOX MARTINEZ EDUARDO     </t>
  </si>
  <si>
    <t xml:space="preserve">EL SABINO TRANCAS             </t>
  </si>
  <si>
    <t>76DD11I067610600</t>
  </si>
  <si>
    <t xml:space="preserve">GARZA GARZA ELIZANDRO         </t>
  </si>
  <si>
    <t xml:space="preserve">EJ PREDIO LA CHUECA ...       </t>
  </si>
  <si>
    <t>39DD11I063920804</t>
  </si>
  <si>
    <t xml:space="preserve">MARTINEZ RODRIGUEZ ANTONIO    </t>
  </si>
  <si>
    <t xml:space="preserve">LA SENDA ...                  </t>
  </si>
  <si>
    <t>09DD11I060960210</t>
  </si>
  <si>
    <t xml:space="preserve">BRAVO H HUGO A                </t>
  </si>
  <si>
    <t xml:space="preserve">CARR A SAN MATEO KM 9         </t>
  </si>
  <si>
    <t>39DD11I063915010</t>
  </si>
  <si>
    <t xml:space="preserve">BARBOSA G FIDENCIO            </t>
  </si>
  <si>
    <t xml:space="preserve">LAJITAS DE ABAJO              </t>
  </si>
  <si>
    <t>37DD11I063725340</t>
  </si>
  <si>
    <t xml:space="preserve">MONJARAZ S JOSE               </t>
  </si>
  <si>
    <t>37DD11I063725090</t>
  </si>
  <si>
    <t xml:space="preserve">LOPEZ S HOMERO                </t>
  </si>
  <si>
    <t>30DD11I063011582</t>
  </si>
  <si>
    <t xml:space="preserve">GALINDO G AMBROCIO            </t>
  </si>
  <si>
    <t xml:space="preserve">CARR ALLENDE KM 5.8           </t>
  </si>
  <si>
    <t>31DD11I063115120</t>
  </si>
  <si>
    <t xml:space="preserve">TAMEZ CAVAZOS ROBERTO         </t>
  </si>
  <si>
    <t>39DD11I063921343</t>
  </si>
  <si>
    <t xml:space="preserve">BARBOSA GARZA ALEJANDRO       </t>
  </si>
  <si>
    <t xml:space="preserve">HDA LAS ABRAS DE ARRIBA       </t>
  </si>
  <si>
    <t>37DD11I063725080</t>
  </si>
  <si>
    <t xml:space="preserve">GARZA CAVAZOS MA. DE LOS A.   </t>
  </si>
  <si>
    <t>37DD11I063725140</t>
  </si>
  <si>
    <t xml:space="preserve">FLORES LEAL MA MAGDALENA      </t>
  </si>
  <si>
    <t>36DD11I061365100</t>
  </si>
  <si>
    <t xml:space="preserve">CASTILLO T ROBERTO            </t>
  </si>
  <si>
    <t xml:space="preserve">HACIENDA SABARADO             </t>
  </si>
  <si>
    <t>36DD11I063631630</t>
  </si>
  <si>
    <t xml:space="preserve">OYERVIDEZ AGUIRRE HECTOR      </t>
  </si>
  <si>
    <t>RANCHO DON HECTOR SEG MATORRAL</t>
  </si>
  <si>
    <t>27DD11I062755050</t>
  </si>
  <si>
    <t xml:space="preserve">GARZA DE LEON JUVENCIO        </t>
  </si>
  <si>
    <t xml:space="preserve">HDA PALMITOS ...              </t>
  </si>
  <si>
    <t>61DD11D066130510</t>
  </si>
  <si>
    <t>QUEZADA ALEMAN JESUS INOCENCIO</t>
  </si>
  <si>
    <t>76DD10F177641240</t>
  </si>
  <si>
    <t xml:space="preserve">CARDENAS VILLARREAL LINO E    </t>
  </si>
  <si>
    <t xml:space="preserve">HDA LA CIENEGA 752            </t>
  </si>
  <si>
    <t>61DD11E096290051</t>
  </si>
  <si>
    <t xml:space="preserve">CABRERA V JOSE A              </t>
  </si>
  <si>
    <t xml:space="preserve">CARR M ALEMAN KM 35.          </t>
  </si>
  <si>
    <t>76DD11E187610620</t>
  </si>
  <si>
    <t xml:space="preserve">GARZA GONZZ RAMIRO            </t>
  </si>
  <si>
    <t xml:space="preserve">CARR DR GZZ A HUALICHES KM2   </t>
  </si>
  <si>
    <t>76DD05A080500025</t>
  </si>
  <si>
    <t xml:space="preserve">ARRABIDE RAMIREZ LEONARDA     </t>
  </si>
  <si>
    <t xml:space="preserve">CARRETERA A CD MIER KM 116    </t>
  </si>
  <si>
    <t>76DD05B750142380</t>
  </si>
  <si>
    <t xml:space="preserve">CALLEJON A LOS EJIDOS         </t>
  </si>
  <si>
    <t>76DD05B010602740</t>
  </si>
  <si>
    <t xml:space="preserve">CANTU TREVINO GERARDO         </t>
  </si>
  <si>
    <t xml:space="preserve">VEC JUAN RODRIGUEZ JUEZ AUX   </t>
  </si>
  <si>
    <t>76DD05B010601922</t>
  </si>
  <si>
    <t xml:space="preserve">FLORES GUADIANA MIGUEL ANGEL  </t>
  </si>
  <si>
    <t xml:space="preserve">CAMINO A MINA DE LA SOLEDAD   </t>
  </si>
  <si>
    <t>76DD05B010401080</t>
  </si>
  <si>
    <t xml:space="preserve">GONZALEZ GONZALEZ GUSTAVO     </t>
  </si>
  <si>
    <t xml:space="preserve">SAGITARIO 240 A CP.65276      </t>
  </si>
  <si>
    <t>76DD05B010402340</t>
  </si>
  <si>
    <t xml:space="preserve">FACUNDO ESPINOZA SERGIO       </t>
  </si>
  <si>
    <t xml:space="preserve">LIBRAMIENTO KM 5.5 EJ SABINAS </t>
  </si>
  <si>
    <t>76DD05B010601894</t>
  </si>
  <si>
    <t xml:space="preserve">TREVINO SALAZAR EDGAR         </t>
  </si>
  <si>
    <t xml:space="preserve">MIER Y TERAN PTE              </t>
  </si>
  <si>
    <t>76DD05B010501550</t>
  </si>
  <si>
    <t xml:space="preserve">CHAPA FLORES RODOLFO          </t>
  </si>
  <si>
    <t xml:space="preserve">OCAMPO 1140 PTE               </t>
  </si>
  <si>
    <t>76DD05B010501590</t>
  </si>
  <si>
    <t xml:space="preserve">GUERRERO 905 PTE              </t>
  </si>
  <si>
    <t>15DD05C010030240</t>
  </si>
  <si>
    <t xml:space="preserve">GOMEZ LOZANO ALEX             </t>
  </si>
  <si>
    <t>HACIENDAS DE BUSTAMANTE S/N CP</t>
  </si>
  <si>
    <t>76DD05C060010190</t>
  </si>
  <si>
    <t xml:space="preserve">FLORES FERNANDEZ GERARDO      </t>
  </si>
  <si>
    <t xml:space="preserve">GRAL MIER 980                 </t>
  </si>
  <si>
    <t>61DD05E010350451</t>
  </si>
  <si>
    <t>GONZALEZ CANTU SERGIO ALONSO A</t>
  </si>
  <si>
    <t xml:space="preserve">RANCHO LA ESCONDIDA SN        </t>
  </si>
  <si>
    <t>76DD05E090320030</t>
  </si>
  <si>
    <t xml:space="preserve">RANCHO LAS ADJUNTAS           </t>
  </si>
  <si>
    <t>24DD06A093100330</t>
  </si>
  <si>
    <t xml:space="preserve">IRACHETA LOZANO RAMIRO        </t>
  </si>
  <si>
    <t>24DD06A093100540</t>
  </si>
  <si>
    <t>29DD06A073001520</t>
  </si>
  <si>
    <t xml:space="preserve">CUEVAS JONES ROBERTO J        </t>
  </si>
  <si>
    <t xml:space="preserve">RANCHO LA FORTALEZA           </t>
  </si>
  <si>
    <t>24DD06A093000540</t>
  </si>
  <si>
    <t xml:space="preserve">GARCIA G JUAN R               </t>
  </si>
  <si>
    <t xml:space="preserve">EJIDO LA CORONA               </t>
  </si>
  <si>
    <t>12DD06A072502610</t>
  </si>
  <si>
    <t xml:space="preserve">DURAN E FRANCISCO R           </t>
  </si>
  <si>
    <t xml:space="preserve">LA PALMA                      </t>
  </si>
  <si>
    <t>02DD06A093200060</t>
  </si>
  <si>
    <t xml:space="preserve">GARCIA D CESAR                </t>
  </si>
  <si>
    <t>12DD06A071503650</t>
  </si>
  <si>
    <t xml:space="preserve">DE LA CRUZ DE LA FUENTE JORGE </t>
  </si>
  <si>
    <t>29DD06A073006180</t>
  </si>
  <si>
    <t xml:space="preserve">ZAMARRIPA F GABINO            </t>
  </si>
  <si>
    <t xml:space="preserve">LIB MTY LINARES KM 206.5 P1   </t>
  </si>
  <si>
    <t>20DD06A013000740</t>
  </si>
  <si>
    <t xml:space="preserve">RAMOS GONZALEZ RICARDO        </t>
  </si>
  <si>
    <t xml:space="preserve">EJ MACUNA CP.00000            </t>
  </si>
  <si>
    <t>32DD06A072001080</t>
  </si>
  <si>
    <t>CARR A LINARES KM196 S/N CP.00</t>
  </si>
  <si>
    <t>34DD06A072000060</t>
  </si>
  <si>
    <t xml:space="preserve">VIDAURRI ALMARAZ MA AURORA    </t>
  </si>
  <si>
    <t xml:space="preserve">CARR A RAYONES KM 1 CP.00000  </t>
  </si>
  <si>
    <t>66DD06A011019837</t>
  </si>
  <si>
    <t xml:space="preserve">BECERRA RODRIGUEZ JOSE B      </t>
  </si>
  <si>
    <t xml:space="preserve">EJ LAS PUENTES   CP.00000     </t>
  </si>
  <si>
    <t>20DD06A013000460</t>
  </si>
  <si>
    <t xml:space="preserve">TORRES VALDEZ ANTONIO         </t>
  </si>
  <si>
    <t xml:space="preserve">CALLE MACUNA S/N              </t>
  </si>
  <si>
    <t>12DD06A072503060</t>
  </si>
  <si>
    <t xml:space="preserve">GARCIA SALAS JUAN             </t>
  </si>
  <si>
    <t xml:space="preserve">EL PASTOR                     </t>
  </si>
  <si>
    <t>20DD06A013000220</t>
  </si>
  <si>
    <t xml:space="preserve">GARCIA TORRES LINO            </t>
  </si>
  <si>
    <t>04DD06A093300480</t>
  </si>
  <si>
    <t xml:space="preserve">CAM AL CHAVETE                </t>
  </si>
  <si>
    <t>20DD06A093701300</t>
  </si>
  <si>
    <t xml:space="preserve">EL LLANO                      </t>
  </si>
  <si>
    <t>29DD06A073005130</t>
  </si>
  <si>
    <t xml:space="preserve">GONZALEZ CANTU LUDIVINA G     </t>
  </si>
  <si>
    <t xml:space="preserve">RANCHO ESCONDIDO SN CP.00000  </t>
  </si>
  <si>
    <t>20DD06A093701780</t>
  </si>
  <si>
    <t xml:space="preserve">GUERRERO RUIZ HERIBERTO       </t>
  </si>
  <si>
    <t>20DD06A093701080</t>
  </si>
  <si>
    <t xml:space="preserve">GARZA GUZMAN SILVIA           </t>
  </si>
  <si>
    <t xml:space="preserve">EL TRONCONAL SN CP.00000      </t>
  </si>
  <si>
    <t>24DD06A093000180</t>
  </si>
  <si>
    <t xml:space="preserve">ABREGO RODRIGUEZ JUAN ANGEL   </t>
  </si>
  <si>
    <t xml:space="preserve">RANCHO LAS TORTOLAS           </t>
  </si>
  <si>
    <t>34DD06A072000630</t>
  </si>
  <si>
    <t xml:space="preserve">GARCIA FLORES JESUS E         </t>
  </si>
  <si>
    <t>06DD06A012104350</t>
  </si>
  <si>
    <t xml:space="preserve">CELESTINO TAMEZ ARJONA        </t>
  </si>
  <si>
    <t xml:space="preserve">ZARCO                         </t>
  </si>
  <si>
    <t>71DD06A011200045</t>
  </si>
  <si>
    <t xml:space="preserve">GARCIA LOPEZ ELSA MARIA       </t>
  </si>
  <si>
    <t xml:space="preserve">HDA LA LOMA KM 10.2           </t>
  </si>
  <si>
    <t>71DD06A011000485</t>
  </si>
  <si>
    <t xml:space="preserve">CAM A SAN JOSE DE BELEN       </t>
  </si>
  <si>
    <t>24DD06A091100350</t>
  </si>
  <si>
    <t xml:space="preserve">CASAS GALVAN BALTAZAR         </t>
  </si>
  <si>
    <t>02DD06A093202486</t>
  </si>
  <si>
    <t xml:space="preserve">BENAVIDES RODRIGUEZ DANIEL    </t>
  </si>
  <si>
    <t xml:space="preserve">HACIENDA LAS ANACUAS SN       </t>
  </si>
  <si>
    <t>10DD06A071000871</t>
  </si>
  <si>
    <t xml:space="preserve">CAVAZOS RODRIGUEZ ARTURO      </t>
  </si>
  <si>
    <t xml:space="preserve">RANCHO EL 20 SN               </t>
  </si>
  <si>
    <t>61DD06A093002850</t>
  </si>
  <si>
    <t xml:space="preserve">ALMAZAN RANGEL LETICIA        </t>
  </si>
  <si>
    <t xml:space="preserve">HDA SOLEDAD DE LA MOTA .      </t>
  </si>
  <si>
    <t>04DD06A093102281</t>
  </si>
  <si>
    <t xml:space="preserve">GARZA GARCIA JOSE GERARDO     </t>
  </si>
  <si>
    <t>33DD06A072001531</t>
  </si>
  <si>
    <t xml:space="preserve">SAENZ HERNANDEZ BERTHA DELIA  </t>
  </si>
  <si>
    <t xml:space="preserve">CAM AL PILON VIEJO SN         </t>
  </si>
  <si>
    <t>20DD06A073001837</t>
  </si>
  <si>
    <t xml:space="preserve">PEREZ BERGMAN JOSE HOMERO     </t>
  </si>
  <si>
    <t xml:space="preserve">CAM AL OJO DE AGUA SN         </t>
  </si>
  <si>
    <t>29DD06A073005900</t>
  </si>
  <si>
    <t>BECERRA RODRIGUEZ JESUS GUADAL</t>
  </si>
  <si>
    <t xml:space="preserve">EL CHIVATO SN                 </t>
  </si>
  <si>
    <t>29DD06A073004450</t>
  </si>
  <si>
    <t xml:space="preserve">GUTIERREZ MARTINEZ ELADIO     </t>
  </si>
  <si>
    <t>34DD06A072000820</t>
  </si>
  <si>
    <t xml:space="preserve">RANCHO EL REFUGIO             </t>
  </si>
  <si>
    <t>12DD06A071502810</t>
  </si>
  <si>
    <t xml:space="preserve">RODRIGUEZ G GILBERTO          </t>
  </si>
  <si>
    <t xml:space="preserve">EJIDO CIENEGUILLAS SN         </t>
  </si>
  <si>
    <t>32DD06A071000010</t>
  </si>
  <si>
    <t xml:space="preserve">GAYTAN G ANA MA               </t>
  </si>
  <si>
    <t xml:space="preserve">CARR LA ESC KM 3              </t>
  </si>
  <si>
    <t xml:space="preserve">MENDOZA MOYA HECTOR S         </t>
  </si>
  <si>
    <t xml:space="preserve">EJ LA LAJA                    </t>
  </si>
  <si>
    <t xml:space="preserve">DORIA RIVERA ROGELIO          </t>
  </si>
  <si>
    <t xml:space="preserve">CAMINO REAL LOTE 2            </t>
  </si>
  <si>
    <t xml:space="preserve">MARTINEZ VEGA DORA CONSUELO   </t>
  </si>
  <si>
    <t xml:space="preserve">CARR A CAJA PINTA S/N         </t>
  </si>
  <si>
    <t xml:space="preserve">ALEJANDRO MARTINEZ ALFREDO    </t>
  </si>
  <si>
    <t>37DD06D304601970</t>
  </si>
  <si>
    <t>LOZANO SALINAS BAUDILIO Y O LO</t>
  </si>
  <si>
    <t xml:space="preserve">RCHO HUERTA GACHUPINES LA FE  </t>
  </si>
  <si>
    <t>34DD06D702001410</t>
  </si>
  <si>
    <t xml:space="preserve">OYERVIDEZ AGUIRRE OVIDIO      </t>
  </si>
  <si>
    <t>66DD06D420090670</t>
  </si>
  <si>
    <t xml:space="preserve">CAVAZOS G ARGELIO T           </t>
  </si>
  <si>
    <t xml:space="preserve">EL CUERAL DOM CONOCIDO        </t>
  </si>
  <si>
    <t>34DD06D702000930</t>
  </si>
  <si>
    <t xml:space="preserve">EJIDO LA PRESA EL SAUCILLO    </t>
  </si>
  <si>
    <t>34DD06D702000900</t>
  </si>
  <si>
    <t xml:space="preserve">RODRIGUEZ VARGAS FELIPE       </t>
  </si>
  <si>
    <t xml:space="preserve">EJIDO LA PRESA FTE REYES DE L </t>
  </si>
  <si>
    <t>18DD06D241001310</t>
  </si>
  <si>
    <t xml:space="preserve">CAVAZOS CAVAZOS LIZANDRO      </t>
  </si>
  <si>
    <t xml:space="preserve">CALLE DE COTRA                </t>
  </si>
  <si>
    <t>12DD06D041102380</t>
  </si>
  <si>
    <t xml:space="preserve">SALAZAR TAMEZ ALFONSO F       </t>
  </si>
  <si>
    <t xml:space="preserve">CAMINO A LAS PALMAS           </t>
  </si>
  <si>
    <t>32DD06D591400130</t>
  </si>
  <si>
    <t xml:space="preserve">AGUIRRE LOZANO MARTHA ROSA N  </t>
  </si>
  <si>
    <t>CAMINO A SAN ISIDRO KM 1.5 . .</t>
  </si>
  <si>
    <t>18DD06D241101840</t>
  </si>
  <si>
    <t xml:space="preserve">CARR AL CERRITO KM 1 CP.00000 </t>
  </si>
  <si>
    <t>30DD06D251000850</t>
  </si>
  <si>
    <t xml:space="preserve">FLORES DE LOS SANTOS SERGIO   </t>
  </si>
  <si>
    <t xml:space="preserve">RANCHO EL ANTOJO              </t>
  </si>
  <si>
    <t>02DD06D331100560</t>
  </si>
  <si>
    <t>CALLEJON DEL PANTEON S/N CP.00</t>
  </si>
  <si>
    <t>34DD06D691900610</t>
  </si>
  <si>
    <t xml:space="preserve">CAVAZOS TAMEZ ROGELIO         </t>
  </si>
  <si>
    <t>CAMINO AL DIVISADERO  . CP.000</t>
  </si>
  <si>
    <t>34DD06D661801120</t>
  </si>
  <si>
    <t xml:space="preserve">SAENZ CANO RUBEN              </t>
  </si>
  <si>
    <t xml:space="preserve">PRIVADA S/N CP.00000          </t>
  </si>
  <si>
    <t>34DD06D691900630</t>
  </si>
  <si>
    <t xml:space="preserve">CAVAZOS TAMEZ LUIS ROSENDO    </t>
  </si>
  <si>
    <t>RAYMUNDO CAVAZOS MARTINEZ . CP</t>
  </si>
  <si>
    <t>34DD06D702001380</t>
  </si>
  <si>
    <t xml:space="preserve">OYERVIDES ESCAMILLA MARGARITO </t>
  </si>
  <si>
    <t xml:space="preserve">LA PRESA EL SAUCILLO          </t>
  </si>
  <si>
    <t>34DD06D691901490</t>
  </si>
  <si>
    <t xml:space="preserve">CARR A VAQUEROS KM 16         </t>
  </si>
  <si>
    <t>12DD06A072500020</t>
  </si>
  <si>
    <t xml:space="preserve">CAVAZOS FLORES CELESTINO      </t>
  </si>
  <si>
    <t xml:space="preserve">CAM A LOS LIRIOS              </t>
  </si>
  <si>
    <t>29DD06D273200140</t>
  </si>
  <si>
    <t>34DD06D702000680</t>
  </si>
  <si>
    <t>GUAJARDO ARREDONDO MARGARITO R</t>
  </si>
  <si>
    <t xml:space="preserve">BARRANCO BLANCO               </t>
  </si>
  <si>
    <t>36DD11I063643300</t>
  </si>
  <si>
    <t xml:space="preserve">GARZA GARZA WILFREDO          </t>
  </si>
  <si>
    <t>13DD11I021330557</t>
  </si>
  <si>
    <t xml:space="preserve">LEAL G OZIEL                  </t>
  </si>
  <si>
    <t xml:space="preserve">CAMINO A SAN SIMON            </t>
  </si>
  <si>
    <t>27DD11I062740520</t>
  </si>
  <si>
    <t xml:space="preserve">GARCIA A MA GUADALUPE         </t>
  </si>
  <si>
    <t xml:space="preserve">HDA STA. ISABEL               </t>
  </si>
  <si>
    <t>36DD11I063643250</t>
  </si>
  <si>
    <t xml:space="preserve">GARZA G WILFREDO              </t>
  </si>
  <si>
    <t xml:space="preserve">PRIV GERMAN ALMAGUER          </t>
  </si>
  <si>
    <t>37DD11I063715030</t>
  </si>
  <si>
    <t xml:space="preserve">SANCHEZ C MANUEL              </t>
  </si>
  <si>
    <t>37DD11I063715100</t>
  </si>
  <si>
    <t xml:space="preserve">DE LA GARZA G RICARDO.        </t>
  </si>
  <si>
    <t xml:space="preserve">EJ SAN LORENZO S/N            </t>
  </si>
  <si>
    <t>30DD11I063046220</t>
  </si>
  <si>
    <t xml:space="preserve">CAMPOS TOVAR AMELIA           </t>
  </si>
  <si>
    <t>76DD11I067620430</t>
  </si>
  <si>
    <t xml:space="preserve">CAVAZOS G REYNALDO            </t>
  </si>
  <si>
    <t>37DD11I063725300</t>
  </si>
  <si>
    <t xml:space="preserve">DE LEON S ABELARDO            </t>
  </si>
  <si>
    <t xml:space="preserve">HDA SAN LORENZO . CP.00000    </t>
  </si>
  <si>
    <t>76DD11I067620040</t>
  </si>
  <si>
    <t xml:space="preserve">SALDIVAR G MARILU             </t>
  </si>
  <si>
    <t xml:space="preserve"> HDA PALMITOS S/N             </t>
  </si>
  <si>
    <t>30DD11I063046230</t>
  </si>
  <si>
    <t xml:space="preserve">GARZA G ANGEL M               </t>
  </si>
  <si>
    <t>MANUEL AVILA CAMACHO S/N CP.00</t>
  </si>
  <si>
    <t>30DD11I063046334</t>
  </si>
  <si>
    <t xml:space="preserve">LEAL G EDELMIRO               </t>
  </si>
  <si>
    <t>76DD11I067674950</t>
  </si>
  <si>
    <t xml:space="preserve">JOJURA S.P.R DE R.L           </t>
  </si>
  <si>
    <t>EJ TRANCAS Y SABARADO S/N CP.0</t>
  </si>
  <si>
    <t>36DD11I063644374</t>
  </si>
  <si>
    <t xml:space="preserve">EJIDO PALMITOS SN CP.00000    </t>
  </si>
  <si>
    <t>30DD11I063046294</t>
  </si>
  <si>
    <t xml:space="preserve">SALAZAR CORTEZ AMADOR         </t>
  </si>
  <si>
    <t>30DD11I063035030</t>
  </si>
  <si>
    <t xml:space="preserve">MUNOZ M JESUS                 </t>
  </si>
  <si>
    <t xml:space="preserve">EJIDO SAN BARTOLO 100 A       </t>
  </si>
  <si>
    <t>12DD11I061202020</t>
  </si>
  <si>
    <t xml:space="preserve">ARREDONDO GUERRERO HUMBERTO   </t>
  </si>
  <si>
    <t xml:space="preserve">HDA GRAL TREVINO SN CP.00000  </t>
  </si>
  <si>
    <t>36DD11I063643660</t>
  </si>
  <si>
    <t xml:space="preserve">JUAN JOSE GAUNA JIMENEZ       </t>
  </si>
  <si>
    <t xml:space="preserve">PROLONGACION VIDAL VELA SUR   </t>
  </si>
  <si>
    <t>76DD11I067630230</t>
  </si>
  <si>
    <t xml:space="preserve">FLORES ELIZONDO RAMIRO        </t>
  </si>
  <si>
    <t xml:space="preserve">CAMINO HDA EL REFUGIO 800     </t>
  </si>
  <si>
    <t>61DD11I066120105</t>
  </si>
  <si>
    <t xml:space="preserve">CHAVEZ LEON VICTOR MANUEL     </t>
  </si>
  <si>
    <t xml:space="preserve">ANDADOR PARCELA 14 2002       </t>
  </si>
  <si>
    <t>30DD11I063025070</t>
  </si>
  <si>
    <t>31DD11I063145100</t>
  </si>
  <si>
    <t xml:space="preserve">SALDIVAR T SAMUEL             </t>
  </si>
  <si>
    <t>13DD11I021352320</t>
  </si>
  <si>
    <t xml:space="preserve">BAUTISTA CAMARA ADA ALICIA    </t>
  </si>
  <si>
    <t xml:space="preserve">RANCHO GARABATAL              </t>
  </si>
  <si>
    <t>37DD11I063725060</t>
  </si>
  <si>
    <t xml:space="preserve">PREDIO EL NOPALITO            </t>
  </si>
  <si>
    <t>37DD11I063725040</t>
  </si>
  <si>
    <t xml:space="preserve">GARZA GARZA JUAN ALNGEL       </t>
  </si>
  <si>
    <t>39DD11I063920721</t>
  </si>
  <si>
    <t xml:space="preserve">RINCON GARZA JUAN E           </t>
  </si>
  <si>
    <t xml:space="preserve">LA SENDA                      </t>
  </si>
  <si>
    <t>37DD11I063715070</t>
  </si>
  <si>
    <t xml:space="preserve">GARZA DE LA G CIRSANTO        </t>
  </si>
  <si>
    <t>30DD11I063045200</t>
  </si>
  <si>
    <t xml:space="preserve">ALANIS LOPEZ JESUS            </t>
  </si>
  <si>
    <t>76DD10F177641320</t>
  </si>
  <si>
    <t xml:space="preserve">CAM A LA PENITA KM 1          </t>
  </si>
  <si>
    <t>76DD11I067620290</t>
  </si>
  <si>
    <t xml:space="preserve">TAMEZ ENRIQUEZ JAIME          </t>
  </si>
  <si>
    <t xml:space="preserve">CAM DE PALMITOS A ESPERAN ZA  </t>
  </si>
  <si>
    <t>31DD11I063115080</t>
  </si>
  <si>
    <t xml:space="preserve">LOPEZ C MANUEL                </t>
  </si>
  <si>
    <t xml:space="preserve">CARR ALLENDE KM 12            </t>
  </si>
  <si>
    <t>15DD05A100031410</t>
  </si>
  <si>
    <t xml:space="preserve">LOPEZ R OZIEL                 </t>
  </si>
  <si>
    <t xml:space="preserve">5 DE MAYO 219 PTE             </t>
  </si>
  <si>
    <t xml:space="preserve">MELCHOR OCAMPO, N.L.          </t>
  </si>
  <si>
    <t>76DD05B010601570</t>
  </si>
  <si>
    <t xml:space="preserve">RODRIGUEZ GARZA SANTOS NOE    </t>
  </si>
  <si>
    <t xml:space="preserve">CHAPULTEPEC 2339 A            </t>
  </si>
  <si>
    <t>21DD05C010031220</t>
  </si>
  <si>
    <t xml:space="preserve">VILLARREAL R FRANCISCO        </t>
  </si>
  <si>
    <t>32DD06A071000650</t>
  </si>
  <si>
    <t xml:space="preserve">GARZA G OSCAR LUIS            </t>
  </si>
  <si>
    <t xml:space="preserve">CONGREGACION PALOMAS          </t>
  </si>
  <si>
    <t>34DD06D702001030</t>
  </si>
  <si>
    <t xml:space="preserve">REYES DE L CAVAZOS            </t>
  </si>
  <si>
    <t xml:space="preserve">EJIDO LA PRESA ....           </t>
  </si>
  <si>
    <t>18DD06D241103410</t>
  </si>
  <si>
    <t xml:space="preserve">RODRIGUEZ CARDOZO OLIVIA A    </t>
  </si>
  <si>
    <t>76DD11I067620320</t>
  </si>
  <si>
    <t xml:space="preserve">LEAL VILLARREAL JUAN          </t>
  </si>
  <si>
    <t xml:space="preserve">EJ LA ESPERANZA //            </t>
  </si>
  <si>
    <t>76DD10F177644080</t>
  </si>
  <si>
    <t xml:space="preserve">QUIROGA DIAZ ALFONSO          </t>
  </si>
  <si>
    <t xml:space="preserve">CARR MTY LAREDO KM 42         </t>
  </si>
  <si>
    <t>76DD05B010401040</t>
  </si>
  <si>
    <t xml:space="preserve">MORALES GARZA JOSE HUGO       </t>
  </si>
  <si>
    <t xml:space="preserve">FTE ESC JOSE MA MORELOS       </t>
  </si>
  <si>
    <t>15DD05C010030170</t>
  </si>
  <si>
    <t xml:space="preserve">GONZALEZ BARBOSA JOSE ANTONIO </t>
  </si>
  <si>
    <t xml:space="preserve">CARRETERA MTY COLOMBIA KM 100 </t>
  </si>
  <si>
    <t>21DD05C010030360</t>
  </si>
  <si>
    <t xml:space="preserve">BERMUTHZ MARTINEZ RAUL        </t>
  </si>
  <si>
    <t>02DD06A093202211</t>
  </si>
  <si>
    <t xml:space="preserve">SILVA HERRERA IRMA GLORIA     </t>
  </si>
  <si>
    <t xml:space="preserve">HDA EL GRANJENAL . CP.00000   </t>
  </si>
  <si>
    <t>28DD06A071001220</t>
  </si>
  <si>
    <t xml:space="preserve">TREVINO VILLARREAL JAVIER     </t>
  </si>
  <si>
    <t xml:space="preserve">EL RANCHITO . CP.00000        </t>
  </si>
  <si>
    <t>30DD06A072000630</t>
  </si>
  <si>
    <t xml:space="preserve">VAQUERO BAZAN RAFAEL          </t>
  </si>
  <si>
    <t xml:space="preserve">HDA SAN JOSE SN CP.00000      </t>
  </si>
  <si>
    <t>13DD06D655002610</t>
  </si>
  <si>
    <t xml:space="preserve">AYALA CANTU JOSE GERARDO      </t>
  </si>
  <si>
    <t xml:space="preserve">PREDIO EL NOGALITO            </t>
  </si>
  <si>
    <t>39DD11I063920693</t>
  </si>
  <si>
    <t xml:space="preserve">HERNANDEZ I HERNANDEZ AVILES  </t>
  </si>
  <si>
    <t>HDA. EL DURAZNO CAM A LA SENDA</t>
  </si>
  <si>
    <t>23DD11I061231595</t>
  </si>
  <si>
    <t xml:space="preserve">MARTINEZ G ALONSO             </t>
  </si>
  <si>
    <t xml:space="preserve">EJ SAN RAFAEL                 </t>
  </si>
  <si>
    <t>31DD11I063110944</t>
  </si>
  <si>
    <t xml:space="preserve">TAMEZ C ROBERTO               </t>
  </si>
  <si>
    <t>76DD10F177690120</t>
  </si>
  <si>
    <t xml:space="preserve">GARCIA V CARLOS               </t>
  </si>
  <si>
    <t xml:space="preserve">CARR MTY LAREDO KM 43         </t>
  </si>
  <si>
    <t>76DD11I067665570</t>
  </si>
  <si>
    <t xml:space="preserve">GARZA VILLARREAL JOSE         </t>
  </si>
  <si>
    <t xml:space="preserve">RANCHO SAN JORGE              </t>
  </si>
  <si>
    <t>76DD05B010402080</t>
  </si>
  <si>
    <t xml:space="preserve">GONZALEZ DE S MARIA I         </t>
  </si>
  <si>
    <t xml:space="preserve">RANCHO SAN MIGUEL A           </t>
  </si>
  <si>
    <t>76DD05B010603350</t>
  </si>
  <si>
    <t xml:space="preserve">FRESNILLO NL                  </t>
  </si>
  <si>
    <t>66DD06A012509815</t>
  </si>
  <si>
    <t xml:space="preserve">GARCIA ALANIS ARMANDO G       </t>
  </si>
  <si>
    <t xml:space="preserve">CARR A RAYONES KM 6 CP.00000  </t>
  </si>
  <si>
    <t>76DD10F177641120</t>
  </si>
  <si>
    <t xml:space="preserve">CARDENAS V JUAN JOSE (3)      </t>
  </si>
  <si>
    <t xml:space="preserve">HDA LA CIENEGA 600            </t>
  </si>
  <si>
    <t>76DD11E187610930</t>
  </si>
  <si>
    <t xml:space="preserve">GARZA B JOSE                  </t>
  </si>
  <si>
    <t xml:space="preserve">C PRINCIPAL 110               </t>
  </si>
  <si>
    <t>76DD11E187610570</t>
  </si>
  <si>
    <t xml:space="preserve">HERRERA GUTIERREZ IRENA       </t>
  </si>
  <si>
    <t xml:space="preserve">C MORITA                      </t>
  </si>
  <si>
    <t>76DD11E187610360</t>
  </si>
  <si>
    <t xml:space="preserve">CHAPA G CATARINO-3            </t>
  </si>
  <si>
    <t xml:space="preserve">HIDALGO AL PTE                </t>
  </si>
  <si>
    <t>66DD11I066610730</t>
  </si>
  <si>
    <t xml:space="preserve">GARCIA VIELMA MARIO           </t>
  </si>
  <si>
    <t xml:space="preserve">PREDIO LA RETAMA S/N          </t>
  </si>
  <si>
    <t>66DD11F126651040</t>
  </si>
  <si>
    <t>ARQ RICARDO GARCIA P DE L(1 -2</t>
  </si>
  <si>
    <t xml:space="preserve">ANT CAMINO A STA ANA 100      </t>
  </si>
  <si>
    <t>76DD05A050900015</t>
  </si>
  <si>
    <t xml:space="preserve">MALDONADO GARZA HILDIBRANDO   </t>
  </si>
  <si>
    <t xml:space="preserve">SECTOR SUR S/N CP.00000       </t>
  </si>
  <si>
    <t xml:space="preserve">CONGREGACION JUAREZ           </t>
  </si>
  <si>
    <t>76DD05A080500050</t>
  </si>
  <si>
    <t xml:space="preserve">CARDENAS RODRIGUEZ DAVID      </t>
  </si>
  <si>
    <t xml:space="preserve">CAMINO VECINAL EL AGUILA KM   </t>
  </si>
  <si>
    <t>71DD05A280800051</t>
  </si>
  <si>
    <t xml:space="preserve">HINOJOSA GUTIERREZ FERNANDO   </t>
  </si>
  <si>
    <t xml:space="preserve">RANCHO 4 HERMANAS             </t>
  </si>
  <si>
    <t>15DD05A100033500</t>
  </si>
  <si>
    <t xml:space="preserve">LOPEZ DE L HOMERO             </t>
  </si>
  <si>
    <t xml:space="preserve">C HERRERAS CERR KM 49.5       </t>
  </si>
  <si>
    <t>71DD05B330020245</t>
  </si>
  <si>
    <t xml:space="preserve">CONTRERAS HERNANDEZ ADAN      </t>
  </si>
  <si>
    <t xml:space="preserve">CARR SAB-PARAS EJ SABINAS     </t>
  </si>
  <si>
    <t>76DD05B010401110</t>
  </si>
  <si>
    <t xml:space="preserve">GUZMAN CALZADA MARIA LUISA E  </t>
  </si>
  <si>
    <t xml:space="preserve">ZUAZUA Y MINA 505             </t>
  </si>
  <si>
    <t>76DD05B140044100</t>
  </si>
  <si>
    <t xml:space="preserve">GUILLEN RAMIREZ PATRICIO      </t>
  </si>
  <si>
    <t xml:space="preserve">CARR A LAREDO KM 108          </t>
  </si>
  <si>
    <t>76DD05B020043520</t>
  </si>
  <si>
    <t>VILLARREAL VAZQUEZ JESUS MARIA</t>
  </si>
  <si>
    <t xml:space="preserve">EJIDO EL PROGRESO  5 DE MAYO  </t>
  </si>
  <si>
    <t>61DD05B010701311</t>
  </si>
  <si>
    <t xml:space="preserve">GONZALEZ COLLINS LUIS CESAR   </t>
  </si>
  <si>
    <t>LOS CANTEROS 1000 A 0000 CP.65</t>
  </si>
  <si>
    <t>71DD05B010020040</t>
  </si>
  <si>
    <t xml:space="preserve">LECEA P LEOPOLDO              </t>
  </si>
  <si>
    <t xml:space="preserve">EULOGIO REYES 485             </t>
  </si>
  <si>
    <t>76DD05B010601860</t>
  </si>
  <si>
    <t xml:space="preserve">CHAPA VILLARREAL ALEJANDRO    </t>
  </si>
  <si>
    <t xml:space="preserve">ANTONIO SOLIS 2224 A PTE      </t>
  </si>
  <si>
    <t>76DD05B010402200</t>
  </si>
  <si>
    <t>76DD05B010601580</t>
  </si>
  <si>
    <t xml:space="preserve">RIOS FLORES RAUL              </t>
  </si>
  <si>
    <t xml:space="preserve">CHAPULTEPEC COL LOZANO        </t>
  </si>
  <si>
    <t>76DD05B010601710</t>
  </si>
  <si>
    <t xml:space="preserve">RUIZ GALLEGOS PEDRO           </t>
  </si>
  <si>
    <t>76DD05B010500055</t>
  </si>
  <si>
    <t xml:space="preserve">GONZALEZ GZZ ROMAN JR         </t>
  </si>
  <si>
    <t xml:space="preserve">WASHINGTON                    </t>
  </si>
  <si>
    <t>76DD05B010402220</t>
  </si>
  <si>
    <t>76DD05B010401003</t>
  </si>
  <si>
    <t xml:space="preserve">GARCIA BENITEZ JOSE GUADALUPE </t>
  </si>
  <si>
    <t xml:space="preserve">C NACIONAL 405 SUR            </t>
  </si>
  <si>
    <t>76DD05B010402210</t>
  </si>
  <si>
    <t>76DD05B010601840</t>
  </si>
  <si>
    <t xml:space="preserve">GONZALEZ CAVAZOS CELSO        </t>
  </si>
  <si>
    <t xml:space="preserve">ANTONIO SOLIS PTE             </t>
  </si>
  <si>
    <t>76DD05B010603440</t>
  </si>
  <si>
    <t xml:space="preserve">DE LEON G PABLO               </t>
  </si>
  <si>
    <t>76DD05B010401090</t>
  </si>
  <si>
    <t xml:space="preserve">GALLEGOS CAMPOS ESAU          </t>
  </si>
  <si>
    <t>MARGARITA MAZA DE JUAREZ 110 A</t>
  </si>
  <si>
    <t>76DD05B010501620</t>
  </si>
  <si>
    <t xml:space="preserve">GUADIANA T HORACIO            </t>
  </si>
  <si>
    <t xml:space="preserve">PRESA DERIVADORA              </t>
  </si>
  <si>
    <t>76DD05B010601928</t>
  </si>
  <si>
    <t xml:space="preserve">ORNELAS RANGEL SAN JUAN       </t>
  </si>
  <si>
    <t xml:space="preserve">C A MINA LA SOLEDAD           </t>
  </si>
  <si>
    <t>76DD05B010601880</t>
  </si>
  <si>
    <t xml:space="preserve">VILLARREAL V ALBERTO          </t>
  </si>
  <si>
    <t xml:space="preserve">ANTONIO SOLIS 2100 PTE        </t>
  </si>
  <si>
    <t>76DD05B010601906</t>
  </si>
  <si>
    <t xml:space="preserve">CANTU E GUADALUPE             </t>
  </si>
  <si>
    <t xml:space="preserve">MIER Y TERAN 1055 C PTE       </t>
  </si>
  <si>
    <t>76DD05B020063160</t>
  </si>
  <si>
    <t xml:space="preserve">RODRIGUEZ GARCIA OVIDIO       </t>
  </si>
  <si>
    <t xml:space="preserve">COL DE ABAJO BARRIO SUR       </t>
  </si>
  <si>
    <t>76DD05B010601560</t>
  </si>
  <si>
    <t xml:space="preserve">GARZA VILLARREAL DAVID        </t>
  </si>
  <si>
    <t xml:space="preserve">PARALELAS 355 A PTE           </t>
  </si>
  <si>
    <t>76DD05C010200070</t>
  </si>
  <si>
    <t xml:space="preserve">SANTOS SANTOS JAVIER          </t>
  </si>
  <si>
    <t xml:space="preserve">EJIDO VILLALDAMA CP.65350     </t>
  </si>
  <si>
    <t>66DD05C090020050</t>
  </si>
  <si>
    <t xml:space="preserve">RAMOS ORTEGON JOSE INES       </t>
  </si>
  <si>
    <t>EJIDO LA ESCONDIDA S/N CP.0000</t>
  </si>
  <si>
    <t>76DD05C060010340</t>
  </si>
  <si>
    <t xml:space="preserve">SEPULVEDA MARTINEZ BLANCA M   </t>
  </si>
  <si>
    <t>RANCHO AGUA DULCE S/N CP.65150</t>
  </si>
  <si>
    <t>76DD05C060010250</t>
  </si>
  <si>
    <t xml:space="preserve">DE VALENZUELA CARMELA         </t>
  </si>
  <si>
    <t xml:space="preserve">VILLA MARIA CP.65150          </t>
  </si>
  <si>
    <t>76DD05C060010360</t>
  </si>
  <si>
    <t>SANTOS GONZALEZ BERTHA ARGELIA</t>
  </si>
  <si>
    <t xml:space="preserve">CALLEJON SAN LUCAS            </t>
  </si>
  <si>
    <t>66DD05C010030210</t>
  </si>
  <si>
    <t xml:space="preserve">DE LEON JASSO JOSE FRANCISCO  </t>
  </si>
  <si>
    <t xml:space="preserve">EJIDO LA ESCONDIDA            </t>
  </si>
  <si>
    <t>76DD05E010350005</t>
  </si>
  <si>
    <t xml:space="preserve">PEREZ LEAL JOSE DE JESUS      </t>
  </si>
  <si>
    <t xml:space="preserve">CAM A PAPAGAYOS               </t>
  </si>
  <si>
    <t>76DD05E390350020</t>
  </si>
  <si>
    <t xml:space="preserve">NAVA CABELLO JOSE JUAN        </t>
  </si>
  <si>
    <t xml:space="preserve">EJ EL CARRIZO                 </t>
  </si>
  <si>
    <t>61DD06A096005100</t>
  </si>
  <si>
    <t xml:space="preserve">EMILIO MODESTO SALAZAR TAMEZ  </t>
  </si>
  <si>
    <t xml:space="preserve">SENDERO DIVISIORIO MTN-GTR    </t>
  </si>
  <si>
    <t>04DD06A093201570</t>
  </si>
  <si>
    <t xml:space="preserve">OLIVO LIMON GUADALUPE         </t>
  </si>
  <si>
    <t>29DD06A073003690</t>
  </si>
  <si>
    <t xml:space="preserve">DE LA GARZA BERLANGA ROMAN A  </t>
  </si>
  <si>
    <t>04DD06A093000330</t>
  </si>
  <si>
    <t>06DD06A011001050</t>
  </si>
  <si>
    <t xml:space="preserve">GARCIA C SANTOS NARCISO       </t>
  </si>
  <si>
    <t xml:space="preserve">DR JOSE E GONZALEZ            </t>
  </si>
  <si>
    <t>04DD06A093204170</t>
  </si>
  <si>
    <t xml:space="preserve">RODRIGUEZ RDZ RAMON A         </t>
  </si>
  <si>
    <t xml:space="preserve">ENTRADA A STA RITA            </t>
  </si>
  <si>
    <t>34DD06A071000060</t>
  </si>
  <si>
    <t xml:space="preserve">RAMIREZ G J ANTONIO           </t>
  </si>
  <si>
    <t xml:space="preserve">CAM A EJ LAS FLORES           </t>
  </si>
  <si>
    <t>61DD06A091001300</t>
  </si>
  <si>
    <t xml:space="preserve">CARR TERAN-CHINA KM 38        </t>
  </si>
  <si>
    <t>20DD06A063103130</t>
  </si>
  <si>
    <t xml:space="preserve">SILVA LEAL REYNALDO           </t>
  </si>
  <si>
    <t>28DD06A073002150</t>
  </si>
  <si>
    <t xml:space="preserve">MIJARES CERVANTES IGNACIO     </t>
  </si>
  <si>
    <t xml:space="preserve">RANCHO SANTA TERESA           </t>
  </si>
  <si>
    <t>12DD06A071503770</t>
  </si>
  <si>
    <t xml:space="preserve">ZAPATA DE LA R HECTOR         </t>
  </si>
  <si>
    <t xml:space="preserve">CIENEGUILLAS SN CP.00000      </t>
  </si>
  <si>
    <t>04DD06A093203190</t>
  </si>
  <si>
    <t xml:space="preserve">GALVAN L JUAN                 </t>
  </si>
  <si>
    <t xml:space="preserve">HDA EL CARMEN DE ITURBIDE S/N </t>
  </si>
  <si>
    <t>29DD06A073006120</t>
  </si>
  <si>
    <t xml:space="preserve">BECERRA RODRIGUEZ JESUS GPE   </t>
  </si>
  <si>
    <t xml:space="preserve">CARR NACIONAL KM 206          </t>
  </si>
  <si>
    <t>10DD06A071000200</t>
  </si>
  <si>
    <t xml:space="preserve">FLORES LOZANO SIXTO           </t>
  </si>
  <si>
    <t xml:space="preserve">CARR A LOS ARROYOS KM 4.5     </t>
  </si>
  <si>
    <t>04DD06A093201463</t>
  </si>
  <si>
    <t xml:space="preserve">PEREZ LEMUS YESENIA           </t>
  </si>
  <si>
    <t>24DD06A091100440</t>
  </si>
  <si>
    <t xml:space="preserve">OCANAS REYES MARIA A          </t>
  </si>
  <si>
    <t xml:space="preserve">EL ZOPILOTE                   </t>
  </si>
  <si>
    <t>04DD06A093101690</t>
  </si>
  <si>
    <t>HUERTA EL PAPALOTE SN CP.00000</t>
  </si>
  <si>
    <t>04DD06A093101030</t>
  </si>
  <si>
    <t xml:space="preserve">GARCIA SUAREZ GLORIA N        </t>
  </si>
  <si>
    <t>RANCHO CALIFORNIA KM 6.5 CP.00</t>
  </si>
  <si>
    <t>04DD06A093101050</t>
  </si>
  <si>
    <t xml:space="preserve">GARCIA SUAREZ RODULFO         </t>
  </si>
  <si>
    <t>33DD06A073001660</t>
  </si>
  <si>
    <t xml:space="preserve">SUPRALUX SA DE CV             </t>
  </si>
  <si>
    <t xml:space="preserve">LOS TERREOS S/N               </t>
  </si>
  <si>
    <t>02DD06A093102711</t>
  </si>
  <si>
    <t xml:space="preserve">VELAZQUEZ GARCIA JOSE VALENTE </t>
  </si>
  <si>
    <t xml:space="preserve">CAM ALA LOMA SN               </t>
  </si>
  <si>
    <t>34DD06A072000670</t>
  </si>
  <si>
    <t xml:space="preserve">GARCIA AGUIRRE ABEL           </t>
  </si>
  <si>
    <t xml:space="preserve">LA PALMA 128 CP.00000         </t>
  </si>
  <si>
    <t>33DD06A072001530</t>
  </si>
  <si>
    <t xml:space="preserve">SAENZ HERNANDEZ EDUARDO J     </t>
  </si>
  <si>
    <t>CAMINO A PILON VIEJO SN CP.000</t>
  </si>
  <si>
    <t>20DD06D012001160</t>
  </si>
  <si>
    <t xml:space="preserve">SILVA GARZA OLIVERIO          </t>
  </si>
  <si>
    <t>71DD06A011250595</t>
  </si>
  <si>
    <t xml:space="preserve">CAMINO A SN GERARDO SN        </t>
  </si>
  <si>
    <t>28DD06A071000391</t>
  </si>
  <si>
    <t xml:space="preserve">LOPEZ HERNANDEZ CARMEN JULIA  </t>
  </si>
  <si>
    <t xml:space="preserve">HTA CARMEN LA PURISMA SN      </t>
  </si>
  <si>
    <t>33DD06A072003090</t>
  </si>
  <si>
    <t xml:space="preserve">VIV IMPERIAL S DE R L DE CV   </t>
  </si>
  <si>
    <t>32DD06A073001950</t>
  </si>
  <si>
    <t xml:space="preserve">MARTINEZ FLORES ANTONIO       </t>
  </si>
  <si>
    <t>33DD06A073002010</t>
  </si>
  <si>
    <t xml:space="preserve">CALDERON DIAZ ABRAHAM LIC     </t>
  </si>
  <si>
    <t>24DD06A091000390</t>
  </si>
  <si>
    <t>20DD06A093702440</t>
  </si>
  <si>
    <t xml:space="preserve">MONCADA MARTINEZ JESUS MARIO  </t>
  </si>
  <si>
    <t>29DD06B521101120</t>
  </si>
  <si>
    <t xml:space="preserve">CHAPA PERALES TITO E          </t>
  </si>
  <si>
    <t xml:space="preserve">HEROES DEL 47 1217            </t>
  </si>
  <si>
    <t xml:space="preserve">CONG LA PETACA                </t>
  </si>
  <si>
    <t xml:space="preserve">CORTEZ A RODOLFO J            </t>
  </si>
  <si>
    <t xml:space="preserve">EJ DE LEONES                  </t>
  </si>
  <si>
    <t xml:space="preserve">LERMA GARCIA ALFREDO          </t>
  </si>
  <si>
    <t xml:space="preserve">CEDRO 208 EJ GUADALUPE        </t>
  </si>
  <si>
    <t xml:space="preserve">PEDRAZA MTZ GRACIELA PROF.    </t>
  </si>
  <si>
    <t xml:space="preserve">CAMINO A EL CANGREJO          </t>
  </si>
  <si>
    <t>22DD06C261033710</t>
  </si>
  <si>
    <t xml:space="preserve">RENDON CHAVARRIA RAFAEL       </t>
  </si>
  <si>
    <t xml:space="preserve">CAM CABEZA DEL INDIO 180A     </t>
  </si>
  <si>
    <t>04DD06A093202745</t>
  </si>
  <si>
    <t xml:space="preserve">GARCIA GARZA MIGUEL .         </t>
  </si>
  <si>
    <t xml:space="preserve">RIO PILON AL TERMINAR         </t>
  </si>
  <si>
    <t>32DD06D651200070</t>
  </si>
  <si>
    <t xml:space="preserve">LEAL ALANIS JESUS MARIA       </t>
  </si>
  <si>
    <t xml:space="preserve">CALLE PRINCIPAL..             </t>
  </si>
  <si>
    <t>34DD06D661801180</t>
  </si>
  <si>
    <t xml:space="preserve">ALANIS VENTURA HERALDO        </t>
  </si>
  <si>
    <t>30DD06D571203990</t>
  </si>
  <si>
    <t xml:space="preserve">MONTALVO AGUIRRE VICTOR       </t>
  </si>
  <si>
    <t>66DD06D301210050</t>
  </si>
  <si>
    <t>RODRIGUEZ SALAZAR OMAR JUVENTI</t>
  </si>
  <si>
    <t xml:space="preserve">CARR NACIONAL KM 214          </t>
  </si>
  <si>
    <t>32DD06D641100130</t>
  </si>
  <si>
    <t xml:space="preserve">GUZMAN CANO PILAR             </t>
  </si>
  <si>
    <t xml:space="preserve">RANCHO LA RESACA              </t>
  </si>
  <si>
    <t>34DD06D702001360</t>
  </si>
  <si>
    <t xml:space="preserve">GONZALEZ VILLALON ISAIAS      </t>
  </si>
  <si>
    <t xml:space="preserve">CAMINO AL SAUCILLO POSTE 33   </t>
  </si>
  <si>
    <t>12DD06D041102330</t>
  </si>
  <si>
    <t xml:space="preserve">TAMEZ GARZA ALEJANDRO         </t>
  </si>
  <si>
    <t xml:space="preserve">LOS PERALES SN                </t>
  </si>
  <si>
    <t>29DD06D011000370</t>
  </si>
  <si>
    <t xml:space="preserve">CAMINO A MONTESANO . CP.00000 </t>
  </si>
  <si>
    <t>12DD06D041102930</t>
  </si>
  <si>
    <t>TAMEZ CAVAZOS GLORIA EVANGELIN</t>
  </si>
  <si>
    <t xml:space="preserve">CARRETERA A RAICES . CP.00000 </t>
  </si>
  <si>
    <t>18DD06D241102180</t>
  </si>
  <si>
    <t xml:space="preserve">CAVAZOS CAVAZOS CALIXTO ANGEL </t>
  </si>
  <si>
    <t>CARRETERA AL CERRITO KM 3 CP.0</t>
  </si>
  <si>
    <t>34DD06D691900550</t>
  </si>
  <si>
    <t xml:space="preserve">CAVAZOS TAMEZ JOSE RAMON      </t>
  </si>
  <si>
    <t>RAYMUNDO CAVAZOS MTZ LOTE 1 CP</t>
  </si>
  <si>
    <t>29DD06D011002250</t>
  </si>
  <si>
    <t xml:space="preserve">ALANIS FLORES HECTOR JOSE     </t>
  </si>
  <si>
    <t>PRIVADA LAS CANTERAS 09 CP.000</t>
  </si>
  <si>
    <t>24DD06D421100010</t>
  </si>
  <si>
    <t xml:space="preserve">TAMEZ CRUZ LUIS EUGENIO       </t>
  </si>
  <si>
    <t xml:space="preserve">CARR A AL FARILE KM 15        </t>
  </si>
  <si>
    <t>20DD06D011011240</t>
  </si>
  <si>
    <t xml:space="preserve">TIERRAS COLORADAS SN          </t>
  </si>
  <si>
    <t>22DD06D462300020</t>
  </si>
  <si>
    <t xml:space="preserve">CAM A LA BARRANCA             </t>
  </si>
  <si>
    <t>02DD06D331100760</t>
  </si>
  <si>
    <t xml:space="preserve">TAMEZ RODRIGUEZ ARMANDO       </t>
  </si>
  <si>
    <t xml:space="preserve">LOS TAMEZ 24                  </t>
  </si>
  <si>
    <t>04DD06D013500010</t>
  </si>
  <si>
    <t xml:space="preserve">LAS RAICES                    </t>
  </si>
  <si>
    <t>37DD06D304602100</t>
  </si>
  <si>
    <t xml:space="preserve">RODRIGUEZ SUAREZ JUVENTINO    </t>
  </si>
  <si>
    <t>30DD11I063046250</t>
  </si>
  <si>
    <t>37DD11I063725320</t>
  </si>
  <si>
    <t xml:space="preserve">GARZA CAVAZOS HERIBERTO       </t>
  </si>
  <si>
    <t>22DD11I062235090</t>
  </si>
  <si>
    <t xml:space="preserve">SANCHEZ OJEDA PILAR           </t>
  </si>
  <si>
    <t xml:space="preserve">EJ STA EFIGENIA ...           </t>
  </si>
  <si>
    <t>36DD11I063643680</t>
  </si>
  <si>
    <t xml:space="preserve">HIRACHETA G REYNALDO          </t>
  </si>
  <si>
    <t>22DD11I062235050</t>
  </si>
  <si>
    <t xml:space="preserve">FLORES GARZA LUCIO            </t>
  </si>
  <si>
    <t xml:space="preserve">SANTA EFIGENIA                </t>
  </si>
  <si>
    <t>27DD11I062740570</t>
  </si>
  <si>
    <t xml:space="preserve">GARCIA A HERMILA              </t>
  </si>
  <si>
    <t>36DD11I063643400</t>
  </si>
  <si>
    <t xml:space="preserve">EDELMIRO GARCIA G             </t>
  </si>
  <si>
    <t xml:space="preserve">CAM DE PALMITOS A ESPERANZA   </t>
  </si>
  <si>
    <t>27DD11I062740660</t>
  </si>
  <si>
    <t xml:space="preserve">DE LA GARZA CH CASIMIRO       </t>
  </si>
  <si>
    <t>37DD11I063715160</t>
  </si>
  <si>
    <t xml:space="preserve">ALEMAN L MANUEL               </t>
  </si>
  <si>
    <t>39DD11I063920692</t>
  </si>
  <si>
    <t xml:space="preserve">RINCON G JUAN E               </t>
  </si>
  <si>
    <t>LAS LAJITAS ENTRE SENDA Y DURA</t>
  </si>
  <si>
    <t>37DD11I063715170</t>
  </si>
  <si>
    <t xml:space="preserve">SANCHEZ C MELECIO             </t>
  </si>
  <si>
    <t>36DD11I063643280</t>
  </si>
  <si>
    <t xml:space="preserve">GARCIA G EDELMIRO             </t>
  </si>
  <si>
    <t>02DD11I060212769</t>
  </si>
  <si>
    <t xml:space="preserve">LEAL G HERMELINDA             </t>
  </si>
  <si>
    <t xml:space="preserve">RUMBO AL POZO DEL EJ          </t>
  </si>
  <si>
    <t>22DD11I062231105</t>
  </si>
  <si>
    <t xml:space="preserve">BETANCOURT E MIRTHALA         </t>
  </si>
  <si>
    <t>EJ EL REFUGIO LA CHUECA 021 CP</t>
  </si>
  <si>
    <t>37DD11I063715040</t>
  </si>
  <si>
    <t xml:space="preserve">MEDRANO G MARTIN              </t>
  </si>
  <si>
    <t xml:space="preserve">EJ SAN LORENZO . CP.00000     </t>
  </si>
  <si>
    <t>36DD11I063631460</t>
  </si>
  <si>
    <t xml:space="preserve">CHAVEZ GARZA JUAN ANGEL       </t>
  </si>
  <si>
    <t>66DD11I066630170</t>
  </si>
  <si>
    <t xml:space="preserve">CARR REYNOSA KM 45 CP.00000   </t>
  </si>
  <si>
    <t>30DD11I063010492</t>
  </si>
  <si>
    <t xml:space="preserve">TAMEZ G MARIANELA             </t>
  </si>
  <si>
    <t>CARR A ALLENDE KM 1.5 CP.00000</t>
  </si>
  <si>
    <t>30DD11I063025080</t>
  </si>
  <si>
    <t xml:space="preserve">DE LA GARZA CASIMIRO          </t>
  </si>
  <si>
    <t xml:space="preserve">CARR A ALLENDE KM 13          </t>
  </si>
  <si>
    <t>31DD11I063145030</t>
  </si>
  <si>
    <t xml:space="preserve">TAMEZ L ISAAC                 </t>
  </si>
  <si>
    <t>76DD11I067630160</t>
  </si>
  <si>
    <t xml:space="preserve">DIAZ DE LEON ENRIQUE          </t>
  </si>
  <si>
    <t>CAM A PTO PARAISO HDA S ISABEL</t>
  </si>
  <si>
    <t>37DD11I063725310</t>
  </si>
  <si>
    <t xml:space="preserve">DE LEON AGUIRRE ROSALBA       </t>
  </si>
  <si>
    <t>02DD11I600230643</t>
  </si>
  <si>
    <t xml:space="preserve">COSTILLA C VALERIO            </t>
  </si>
  <si>
    <t xml:space="preserve">EJ SAN DIEGO Y MOLINO VIEJO   </t>
  </si>
  <si>
    <t>13DD11I021340050</t>
  </si>
  <si>
    <t>GONZALEZ GONZALEZ LAURA IVONNE</t>
  </si>
  <si>
    <t>CAM.A LOBITA Y ANT.CAM.S.MATEO</t>
  </si>
  <si>
    <t>27DD11I062740290</t>
  </si>
  <si>
    <t xml:space="preserve">MORENO S JOSE                 </t>
  </si>
  <si>
    <t xml:space="preserve">HDA STA ISABEL ..             </t>
  </si>
  <si>
    <t>37DD11I063725330</t>
  </si>
  <si>
    <t xml:space="preserve">CANTU MONTALVO GUADALUPE      </t>
  </si>
  <si>
    <t>09DD11I060932580</t>
  </si>
  <si>
    <t xml:space="preserve">DIAZ CRODA HECTOR             </t>
  </si>
  <si>
    <t xml:space="preserve">FTE A GRANJA 3 COCHINITOS     </t>
  </si>
  <si>
    <t>24DD11I062482790</t>
  </si>
  <si>
    <t xml:space="preserve">CORTEZ VARGAS JUVENTINO       </t>
  </si>
  <si>
    <t xml:space="preserve">PREDIO LA CHUECA..            </t>
  </si>
  <si>
    <t>39DD11I063915030</t>
  </si>
  <si>
    <t xml:space="preserve">GARZA M GUILLERMO             </t>
  </si>
  <si>
    <t xml:space="preserve">HDA LAS LAJITAS..             </t>
  </si>
  <si>
    <t>01DD06G160294076</t>
  </si>
  <si>
    <t xml:space="preserve">ALCOCER SANTOY EVANGELISTA    </t>
  </si>
  <si>
    <t xml:space="preserve">SAN JOSE DEL PUERTO           </t>
  </si>
  <si>
    <t>71DD12C087140260</t>
  </si>
  <si>
    <t xml:space="preserve">MALDONADO SADA CONCEPCION     </t>
  </si>
  <si>
    <t xml:space="preserve">GALEANA 320 A OTE             </t>
  </si>
  <si>
    <t>31DD11I063145153</t>
  </si>
  <si>
    <t xml:space="preserve">FUENTES F HUMBERTO            </t>
  </si>
  <si>
    <t>36DD11I063632070</t>
  </si>
  <si>
    <t xml:space="preserve">ESPINOZA Q JESUS MA.          </t>
  </si>
  <si>
    <t xml:space="preserve">EJ CASAS VIEJAS ..            </t>
  </si>
  <si>
    <t>76DD05B010601870</t>
  </si>
  <si>
    <t xml:space="preserve">GONZALEZ GUADIANA EMMA        </t>
  </si>
  <si>
    <t xml:space="preserve">ANTONIO SOLIS 2080 A PTE      </t>
  </si>
  <si>
    <t>76DD11I067610027</t>
  </si>
  <si>
    <t xml:space="preserve">FLORES B HERACLEO             </t>
  </si>
  <si>
    <t xml:space="preserve">CARR A ALLENDE KM 10          </t>
  </si>
  <si>
    <t>24DD11I062472600</t>
  </si>
  <si>
    <t xml:space="preserve">CONRADO ADRIAN GONZALEZ       </t>
  </si>
  <si>
    <t>66DD11I026650120</t>
  </si>
  <si>
    <t xml:space="preserve">GARCIA G ALFREDO              </t>
  </si>
  <si>
    <t>61DD11I020030655</t>
  </si>
  <si>
    <t xml:space="preserve">HERNANDEZ GARCIA MARIO        </t>
  </si>
  <si>
    <t xml:space="preserve">HDA EL DURAZNO CAM.A LA SENDA </t>
  </si>
  <si>
    <t>76DD11I067610480</t>
  </si>
  <si>
    <t xml:space="preserve">RENDON LOZANO EDMUNDO         </t>
  </si>
  <si>
    <t xml:space="preserve">RANCHO LA RIVERA              </t>
  </si>
  <si>
    <t>71DD05B220020185</t>
  </si>
  <si>
    <t>30DD11I063031085</t>
  </si>
  <si>
    <t xml:space="preserve">LEAL GALVAN ARTURO            </t>
  </si>
  <si>
    <t xml:space="preserve">CARR ALLENDE KM 6             </t>
  </si>
  <si>
    <t>76DD11I067630283</t>
  </si>
  <si>
    <t xml:space="preserve">DE LEON G HOMERO              </t>
  </si>
  <si>
    <t>66DD11E206810002</t>
  </si>
  <si>
    <t xml:space="preserve">MONTEMAYOR M JESUS A          </t>
  </si>
  <si>
    <t xml:space="preserve">ZUAZUA MARIN KM 4             </t>
  </si>
  <si>
    <t>71DD05B020060455</t>
  </si>
  <si>
    <t xml:space="preserve">RODRIGUEZ FLORES CAYETANO     </t>
  </si>
  <si>
    <t xml:space="preserve">SALIDA A LOS CAVAZOS          </t>
  </si>
  <si>
    <t>13DD11I021352210</t>
  </si>
  <si>
    <t xml:space="preserve">MALDONADO L HUMBERTO          </t>
  </si>
  <si>
    <t xml:space="preserve">CARR V JZ KM 14 5             </t>
  </si>
  <si>
    <t>23DD11I162231440</t>
  </si>
  <si>
    <t xml:space="preserve">OJOS DE AGUA POZO 2           </t>
  </si>
  <si>
    <t>30DD11I063025120</t>
  </si>
  <si>
    <t xml:space="preserve">MARTINEZ GAMEZ SABINO LIC.    </t>
  </si>
  <si>
    <t xml:space="preserve">RCHO DON HILARIO              </t>
  </si>
  <si>
    <t>36DD11I061365150</t>
  </si>
  <si>
    <t xml:space="preserve">ORTIZ O ENCARNACION           </t>
  </si>
  <si>
    <t xml:space="preserve">HDA POTREROS -                </t>
  </si>
  <si>
    <t>61DD11E090610140</t>
  </si>
  <si>
    <t xml:space="preserve">GONZALEZ GZZ RIGOBERTO        </t>
  </si>
  <si>
    <t xml:space="preserve">SENDERO 313                   </t>
  </si>
  <si>
    <t>15DD05A100013560</t>
  </si>
  <si>
    <t xml:space="preserve">LOPEZ LOPEZ ARCADIO JAVIER    </t>
  </si>
  <si>
    <t xml:space="preserve">RIO SANTA CATARINA 510 OTE    </t>
  </si>
  <si>
    <t>76DD05B010401060</t>
  </si>
  <si>
    <t xml:space="preserve">DE LLANO GARZA JUAN HUMBERTO  </t>
  </si>
  <si>
    <t xml:space="preserve">CAPRICORNIO 110 CP.65276      </t>
  </si>
  <si>
    <t>29DD06A073005160</t>
  </si>
  <si>
    <t>QUINTA LAS AGUILAS SN CP.00000</t>
  </si>
  <si>
    <t>22DD06D462300860</t>
  </si>
  <si>
    <t xml:space="preserve">MADRID LUNA GABRIEL A         </t>
  </si>
  <si>
    <t>29DD06D273200900</t>
  </si>
  <si>
    <t xml:space="preserve">SILVA CAVAZOS FRANCISCO       </t>
  </si>
  <si>
    <t xml:space="preserve">LA BARRANCA N L               </t>
  </si>
  <si>
    <t>29DD06D273200960</t>
  </si>
  <si>
    <t xml:space="preserve">SILVA CAVAZOS FCO DE JESUS..  </t>
  </si>
  <si>
    <t xml:space="preserve">RANCHO LA BARRANCA...         </t>
  </si>
  <si>
    <t>09DD11I060932510</t>
  </si>
  <si>
    <t xml:space="preserve">PADILLA RODRIGUEZ JESUS J     </t>
  </si>
  <si>
    <t xml:space="preserve">CAM ZAUS LOTE 9 CP.00000      </t>
  </si>
  <si>
    <t>61DD11E196322500</t>
  </si>
  <si>
    <t xml:space="preserve">ELIZONDO V JOSE ANTONIO,      </t>
  </si>
  <si>
    <t xml:space="preserve">CARR HIGUERAS MARIN           </t>
  </si>
  <si>
    <t>61DD11E096290100</t>
  </si>
  <si>
    <t xml:space="preserve">VILLARREAL B AGUSTIN  (3)     </t>
  </si>
  <si>
    <t xml:space="preserve">CARR M ALEMAN KM 41.300       </t>
  </si>
  <si>
    <t>76DD05B010601920</t>
  </si>
  <si>
    <t xml:space="preserve">FLORES GUADIANA JOSE HUMBERTO </t>
  </si>
  <si>
    <t xml:space="preserve">CAMINO A MINA DE LA SOLEDAD 0 </t>
  </si>
  <si>
    <t>76DD05B010601910</t>
  </si>
  <si>
    <t xml:space="preserve">FLORES GUADIANA OZIEL         </t>
  </si>
  <si>
    <t xml:space="preserve">CAMINO A LA SOLEDAD LOTE 4    </t>
  </si>
  <si>
    <t>76DD05B010601900</t>
  </si>
  <si>
    <t xml:space="preserve">GUADIANA DE LA CRUZ MARCO A   </t>
  </si>
  <si>
    <t xml:space="preserve">ARTURO B DE LA GARZA 1200     </t>
  </si>
  <si>
    <t>76DD05B010601892</t>
  </si>
  <si>
    <t xml:space="preserve">IBARRA IBARRA HOMERO ARTURO   </t>
  </si>
  <si>
    <t xml:space="preserve">LOS PINOS 123 A  3 DE SEPT    </t>
  </si>
  <si>
    <t>76DD05B010603500</t>
  </si>
  <si>
    <t xml:space="preserve">GONZALEZ GARZA BALDEMAR       </t>
  </si>
  <si>
    <t xml:space="preserve">CARR EL ALAMO PALO ALTO       </t>
  </si>
  <si>
    <t>21DD05C010030840</t>
  </si>
  <si>
    <t xml:space="preserve">SEGOVIA MURAIRA DAVID         </t>
  </si>
  <si>
    <t xml:space="preserve">ARNULFO BOTELLO S/N CP 65350  </t>
  </si>
  <si>
    <t>76DD05C060010170</t>
  </si>
  <si>
    <t xml:space="preserve">HERNANDEZ HERNANDEZ LIDIA     </t>
  </si>
  <si>
    <t xml:space="preserve">GRAL MIER 1000                </t>
  </si>
  <si>
    <t>21DD05C010030150</t>
  </si>
  <si>
    <t xml:space="preserve">LOPEZ CORTES ANTONIO          </t>
  </si>
  <si>
    <t xml:space="preserve">SANTIAGO G SANTOS 104         </t>
  </si>
  <si>
    <t>76DD05C060010110</t>
  </si>
  <si>
    <t xml:space="preserve">SANTOS GUTIERREZ JORGE        </t>
  </si>
  <si>
    <t xml:space="preserve">BUSTAMANTE NL                 </t>
  </si>
  <si>
    <t>76DD05C010200003</t>
  </si>
  <si>
    <t xml:space="preserve">ESPARZA ESCALANTE JESUS A     </t>
  </si>
  <si>
    <t xml:space="preserve">LA ESTACION 1                 </t>
  </si>
  <si>
    <t>71DD05D010240451</t>
  </si>
  <si>
    <t xml:space="preserve">RAMIREZ B NOEL                </t>
  </si>
  <si>
    <t xml:space="preserve">RCHO LAS ESCALERAS            </t>
  </si>
  <si>
    <t>76DD05E010350060</t>
  </si>
  <si>
    <t xml:space="preserve">ELIZONDO FLORES JOSE GERARDO  </t>
  </si>
  <si>
    <t xml:space="preserve">PORVENIR RAMONES CP 66800     </t>
  </si>
  <si>
    <t>20DD06A063100020</t>
  </si>
  <si>
    <t xml:space="preserve">GARZA MORALES GONZALO         </t>
  </si>
  <si>
    <t>30DD06A071000440</t>
  </si>
  <si>
    <t xml:space="preserve">HUERTA LAS COQUENAS           </t>
  </si>
  <si>
    <t>32DD06A071000430</t>
  </si>
  <si>
    <t xml:space="preserve">TAMEZ A CELESTINO             </t>
  </si>
  <si>
    <t xml:space="preserve">CARR NACIONAL POR LA DESV     </t>
  </si>
  <si>
    <t>02DD06A093203390</t>
  </si>
  <si>
    <t xml:space="preserve">GONZALEZ GRO JUANA            </t>
  </si>
  <si>
    <t>29DD06A073006150</t>
  </si>
  <si>
    <t xml:space="preserve">CARR NAC ENTRE KM 206 Y 207   </t>
  </si>
  <si>
    <t>30DD06A072000480</t>
  </si>
  <si>
    <t xml:space="preserve">LOPEZ R FLAVIANO              </t>
  </si>
  <si>
    <t xml:space="preserve">CAM A SAN JOSE KM 2.5         </t>
  </si>
  <si>
    <t>10DD06A071000700</t>
  </si>
  <si>
    <t xml:space="preserve">SANCHEZ CEPEDA ALBERTO G      </t>
  </si>
  <si>
    <t xml:space="preserve">RANCHO EL BANITO SN CP.00000  </t>
  </si>
  <si>
    <t>06DD06A012100120</t>
  </si>
  <si>
    <t xml:space="preserve">LOPEZ LOPEZ FRANCISCO         </t>
  </si>
  <si>
    <t xml:space="preserve">SALVADOR DIAZ MIRON 173       </t>
  </si>
  <si>
    <t>04DD06A093101710</t>
  </si>
  <si>
    <t xml:space="preserve">GARCIA SALAS GRACIELA         </t>
  </si>
  <si>
    <t xml:space="preserve">RANCHO CALIFORNIA GRAL TERAN  </t>
  </si>
  <si>
    <t>04DD06A093303190</t>
  </si>
  <si>
    <t xml:space="preserve">ISLAS SALAZAR ISIDORO         </t>
  </si>
  <si>
    <t xml:space="preserve">LAS DELICIAS SN CP.00000      </t>
  </si>
  <si>
    <t>29DD06A072006470</t>
  </si>
  <si>
    <t xml:space="preserve">TREVINO RUBIO OLIVERIO        </t>
  </si>
  <si>
    <t xml:space="preserve">CAM A LA CARROZA SN           </t>
  </si>
  <si>
    <t>28DD06A073000630</t>
  </si>
  <si>
    <t xml:space="preserve">SALOMON SOLIS CARDONA         </t>
  </si>
  <si>
    <t xml:space="preserve">EL BAJIO SN CP.00000          </t>
  </si>
  <si>
    <t>12DD06A071500700</t>
  </si>
  <si>
    <t xml:space="preserve">DURAN ELIZONDO GILBERTO DEL C </t>
  </si>
  <si>
    <t>04DD06A093200661</t>
  </si>
  <si>
    <t xml:space="preserve">HUERTA EL ESPIRITU SN         </t>
  </si>
  <si>
    <t>66DD06A011019843</t>
  </si>
  <si>
    <t xml:space="preserve">VARGAS SILGUERO JOSE ANTONIO  </t>
  </si>
  <si>
    <t>DEMARCACION ESCOBEDO SN CP.676</t>
  </si>
  <si>
    <t>24DD06A093000952</t>
  </si>
  <si>
    <t xml:space="preserve">CANO MARTINEZ DAVID           </t>
  </si>
  <si>
    <t xml:space="preserve">CARR GRAL TERAN-RAMONES KM 5  </t>
  </si>
  <si>
    <t>20DD06A093702090</t>
  </si>
  <si>
    <t xml:space="preserve">RAMOS LIRA HORTENSIA          </t>
  </si>
  <si>
    <t xml:space="preserve">HDA EL LLANO SN               </t>
  </si>
  <si>
    <t>34DD06A072000830</t>
  </si>
  <si>
    <t>34DD06A072000040</t>
  </si>
  <si>
    <t xml:space="preserve">HUERTA LA ESPERANZA           </t>
  </si>
  <si>
    <t xml:space="preserve">AGUIRRE PEDRAZA FEDERICO      </t>
  </si>
  <si>
    <t xml:space="preserve">CHARCO AZUL                   </t>
  </si>
  <si>
    <t xml:space="preserve">GARZA HERNANDEZ JAIME         </t>
  </si>
  <si>
    <t>CAMINO A LA SEBADILLA S/N CP.0</t>
  </si>
  <si>
    <t xml:space="preserve">MOLINA GUTIERREZ JUAN ANTONIO </t>
  </si>
  <si>
    <t xml:space="preserve">RANCHO GABRIELA               </t>
  </si>
  <si>
    <t>32DD06D651200850</t>
  </si>
  <si>
    <t xml:space="preserve">PEREZ LEPE JOSE MANUEL        </t>
  </si>
  <si>
    <t>20DD06D011012300</t>
  </si>
  <si>
    <t xml:space="preserve">SEGOVIA ALFREDO               </t>
  </si>
  <si>
    <t xml:space="preserve">TIERRAS COLORADAS             </t>
  </si>
  <si>
    <t>33DD06D042303490</t>
  </si>
  <si>
    <t xml:space="preserve">DIAZ GUAJARDO JUVENTINO B     </t>
  </si>
  <si>
    <t>CAMINO A LOS GUZMAN KM 2 CP.00</t>
  </si>
  <si>
    <t>76DD06D651000240</t>
  </si>
  <si>
    <t xml:space="preserve">DIAZ RODRIGUEZ ISIDRO         </t>
  </si>
  <si>
    <t>EJIDO EL BARRANQUITO . CP.0000</t>
  </si>
  <si>
    <t>33DD06D042300930</t>
  </si>
  <si>
    <t xml:space="preserve">RUBIO CANTU ROBERTO           </t>
  </si>
  <si>
    <t xml:space="preserve">JOSE H MARROQUIN              </t>
  </si>
  <si>
    <t>34DD06D611500850</t>
  </si>
  <si>
    <t xml:space="preserve">ROCHA HORTA RICARDO           </t>
  </si>
  <si>
    <t xml:space="preserve">SEG CRUZ RDZ  CADEREYTA NL    </t>
  </si>
  <si>
    <t>33DD06D042303230</t>
  </si>
  <si>
    <t xml:space="preserve">CALLA 3 / 5 Y CALLE PRINCIPAL </t>
  </si>
  <si>
    <t>27DD11I062740530</t>
  </si>
  <si>
    <t xml:space="preserve">MENA D RAFAEL                 </t>
  </si>
  <si>
    <t>37DD11I063725020</t>
  </si>
  <si>
    <t xml:space="preserve">VAZQUEZ JUSTINO               </t>
  </si>
  <si>
    <t xml:space="preserve">HDA LA TRINIDAD.              </t>
  </si>
  <si>
    <t>02DD11I060212572</t>
  </si>
  <si>
    <t xml:space="preserve">MARTINEZ PEREZ JOSE PABLO     </t>
  </si>
  <si>
    <t xml:space="preserve">EJIDO TEPEHUAJE S/N CP.00000  </t>
  </si>
  <si>
    <t>30DD11I063025000</t>
  </si>
  <si>
    <t xml:space="preserve">SILVA DE LEON ANGEL MARIO     </t>
  </si>
  <si>
    <t>HDA EL ALAMITO KM 14.5 CP.0000</t>
  </si>
  <si>
    <t>02DD11I060212768</t>
  </si>
  <si>
    <t xml:space="preserve">HERNANDEZ G MARIA A           </t>
  </si>
  <si>
    <t xml:space="preserve">EJ TEPEHUAJE S/N CP.00000     </t>
  </si>
  <si>
    <t>30DD11I063011585</t>
  </si>
  <si>
    <t xml:space="preserve">SANCHEZ OJEDA MANUEL          </t>
  </si>
  <si>
    <t>02DD11I060212919</t>
  </si>
  <si>
    <t xml:space="preserve">CAN0 LEAL ARTURO              </t>
  </si>
  <si>
    <t xml:space="preserve">EJ CONCEPCION S/N CP.00000    </t>
  </si>
  <si>
    <t>27DD11I062755130</t>
  </si>
  <si>
    <t xml:space="preserve">RICARDO TREVINO C             </t>
  </si>
  <si>
    <t xml:space="preserve">C ALLENDE KM16 FTE DEP PALMAS </t>
  </si>
  <si>
    <t>76DD10F177690091</t>
  </si>
  <si>
    <t xml:space="preserve">GARCIA MARTINEZ RENE          </t>
  </si>
  <si>
    <t xml:space="preserve">CARRETERA A LAREDO KM 43      </t>
  </si>
  <si>
    <t>30DD11I063021202</t>
  </si>
  <si>
    <t xml:space="preserve">SERNA URIBE RICARDO           </t>
  </si>
  <si>
    <t xml:space="preserve">CARR ALLENDE KM 13.5          </t>
  </si>
  <si>
    <t>61DD11I026120065</t>
  </si>
  <si>
    <t xml:space="preserve">SALINAS DE L SOCORRO          </t>
  </si>
  <si>
    <t xml:space="preserve">RANCHO 24 SEPTIEMBRE          </t>
  </si>
  <si>
    <t>31DD11I063115040</t>
  </si>
  <si>
    <t xml:space="preserve">ZAMARRIPA MORENO JOSE B       </t>
  </si>
  <si>
    <t xml:space="preserve">HDA LA CEJA ..                </t>
  </si>
  <si>
    <t>76DD05B010401030</t>
  </si>
  <si>
    <t xml:space="preserve">GARCIA RAMOS JESUS CARLOS     </t>
  </si>
  <si>
    <t>FRANCISCO DE LA CALANCHA 430 C</t>
  </si>
  <si>
    <t>76DD05E010350010</t>
  </si>
  <si>
    <t xml:space="preserve">GONZALEZ CANTU SERGIO         </t>
  </si>
  <si>
    <t xml:space="preserve">JUAN I RAMON S/N CP.66800     </t>
  </si>
  <si>
    <t>24DD11I062480510</t>
  </si>
  <si>
    <t xml:space="preserve">JUVENTINO CORTES V            </t>
  </si>
  <si>
    <t>37DD11I063715140</t>
  </si>
  <si>
    <t xml:space="preserve">CEDILLO RAMOS JOSE ROQUE      </t>
  </si>
  <si>
    <t>13DD06D655001790</t>
  </si>
  <si>
    <t xml:space="preserve">ESPARZA J JOSE G              </t>
  </si>
  <si>
    <t xml:space="preserve">HDA EL BARRANQUITO            </t>
  </si>
  <si>
    <t>76DD11I067670627</t>
  </si>
  <si>
    <t xml:space="preserve">MARTINEZ GARZA FRANCISCO      </t>
  </si>
  <si>
    <t xml:space="preserve">EJ LA ESPERANZA S/N           </t>
  </si>
  <si>
    <t>36DD11I063643410</t>
  </si>
  <si>
    <t xml:space="preserve">ENRIQUEZ G MARIA              </t>
  </si>
  <si>
    <t>CAM DE PALMITOS A LA ESPERANZA</t>
  </si>
  <si>
    <t>09DD11I060931460</t>
  </si>
  <si>
    <t xml:space="preserve">RIVERA O RODOLFO              </t>
  </si>
  <si>
    <t>09DD11I060961870</t>
  </si>
  <si>
    <t xml:space="preserve">CHAVEZ L VICTOR M             </t>
  </si>
  <si>
    <t xml:space="preserve">EJIDO SAN JUANITO.            </t>
  </si>
  <si>
    <t>39DD11I063915140</t>
  </si>
  <si>
    <t xml:space="preserve">ALEMAN LUNA JESUS             </t>
  </si>
  <si>
    <t xml:space="preserve">EJ LA BOQUILLA ..             </t>
  </si>
  <si>
    <t>76DD11I067630270</t>
  </si>
  <si>
    <t xml:space="preserve">COMPEAN NAVARRO MARTHA ELENA  </t>
  </si>
  <si>
    <t xml:space="preserve">CAM A HDA LA ESPERANZA        </t>
  </si>
  <si>
    <t>31DD11I063145020</t>
  </si>
  <si>
    <t xml:space="preserve">GARCIA LEAL ROSENDO           </t>
  </si>
  <si>
    <t>31DD11I063115070</t>
  </si>
  <si>
    <t xml:space="preserve">DE LA GARZA G PEDRO           </t>
  </si>
  <si>
    <t>76DD11E207620200</t>
  </si>
  <si>
    <t xml:space="preserve">VILLARREAL M JUAN A           </t>
  </si>
  <si>
    <t>71DD11E117350720</t>
  </si>
  <si>
    <t xml:space="preserve">MARTINEZ LOPEZ ELIAS          </t>
  </si>
  <si>
    <t>GRAL FRANCISCO VILLA 550 A CP.</t>
  </si>
  <si>
    <t>66DD11B036331300</t>
  </si>
  <si>
    <t xml:space="preserve">MUNOZ LOPEZ VALENTE           </t>
  </si>
  <si>
    <t xml:space="preserve">ROBLE 4650                    </t>
  </si>
  <si>
    <t>71DD05A280800052</t>
  </si>
  <si>
    <t xml:space="preserve">TREVINO GARCIA ARMANDO        </t>
  </si>
  <si>
    <t xml:space="preserve">RANCHO KM 5                   </t>
  </si>
  <si>
    <t>76DD05B750141470</t>
  </si>
  <si>
    <t xml:space="preserve">VILLARREAL TREVINO PEDRO      </t>
  </si>
  <si>
    <t xml:space="preserve">EMILIO HERNANDEZ 120 A        </t>
  </si>
  <si>
    <t>76DD05B010602690</t>
  </si>
  <si>
    <t xml:space="preserve">AVILA SANTOS PEDRO            </t>
  </si>
  <si>
    <t xml:space="preserve">EL EBANO NL                   </t>
  </si>
  <si>
    <t>76DD05B010601930</t>
  </si>
  <si>
    <t xml:space="preserve">FLORES VILLARREAL ELVIRA A    </t>
  </si>
  <si>
    <t xml:space="preserve">RODOLFO GARZA ANCIRA 130 A    </t>
  </si>
  <si>
    <t>76DD05B010601916</t>
  </si>
  <si>
    <t xml:space="preserve">FLORES GUADIANA COSME         </t>
  </si>
  <si>
    <t xml:space="preserve">CAMINO A MINA LA SOLEDAD      </t>
  </si>
  <si>
    <t>76DD05B010601936</t>
  </si>
  <si>
    <t>MIRELES GARZA MARTHA GUADALUPE</t>
  </si>
  <si>
    <t xml:space="preserve">CAP PABLO ANCIRA 800 CP.65200 </t>
  </si>
  <si>
    <t>76DD05B010602790</t>
  </si>
  <si>
    <t xml:space="preserve">GARAY GUAJARDO JOSE LUIS      </t>
  </si>
  <si>
    <t xml:space="preserve">CAMINO A EJIDO SABINAS S/N    </t>
  </si>
  <si>
    <t>76DD05B010601730</t>
  </si>
  <si>
    <t xml:space="preserve">PENA GONZALEZ JOSE LUIS       </t>
  </si>
  <si>
    <t xml:space="preserve">C A VILLALDAMA KM 2 A         </t>
  </si>
  <si>
    <t>76DD05B010501260</t>
  </si>
  <si>
    <t xml:space="preserve">MONTEMAYOR VILLARREAL JUAN J  </t>
  </si>
  <si>
    <t xml:space="preserve">FRANCISCO CARVAJAL 825 A      </t>
  </si>
  <si>
    <t>76DD05B010501630</t>
  </si>
  <si>
    <t xml:space="preserve">CASTELLANOS MORALES ALBERTO   </t>
  </si>
  <si>
    <t xml:space="preserve">OJO DE AGUA S/N CP.65255      </t>
  </si>
  <si>
    <t>76DD05B010601904</t>
  </si>
  <si>
    <t xml:space="preserve">MARTINEZ GONZALEZ ROBERTO     </t>
  </si>
  <si>
    <t>BONIFACIO SALINAS 1110 CP.6523</t>
  </si>
  <si>
    <t>61DD05B010861437</t>
  </si>
  <si>
    <t xml:space="preserve">OASIS DE LOS NINOS A.C.       </t>
  </si>
  <si>
    <t xml:space="preserve">REFORMA 440 A CP.65290        </t>
  </si>
  <si>
    <t>71DD05B070040041</t>
  </si>
  <si>
    <t xml:space="preserve">SERNA GARCIA PABLO            </t>
  </si>
  <si>
    <t xml:space="preserve">CAMINO A RANCHO LA SOTA       </t>
  </si>
  <si>
    <t>76DD05B010601912</t>
  </si>
  <si>
    <t xml:space="preserve">FLORES GUADIANA ANA MARIA     </t>
  </si>
  <si>
    <t>61DD05B010700450</t>
  </si>
  <si>
    <t xml:space="preserve">GARZA AYALA CESAR             </t>
  </si>
  <si>
    <t>C NACIONAL 1120 A SUR CP.65200</t>
  </si>
  <si>
    <t>76DD05B010401200</t>
  </si>
  <si>
    <t xml:space="preserve">CAMPOS SANCHEZ ATANACIO       </t>
  </si>
  <si>
    <t xml:space="preserve">1RO DE MAYO 905               </t>
  </si>
  <si>
    <t>76DD05B010501420</t>
  </si>
  <si>
    <t xml:space="preserve">GONZALEZ PEREZ HORACIO        </t>
  </si>
  <si>
    <t xml:space="preserve">EULOGIO REYES COL B VISTA     </t>
  </si>
  <si>
    <t>76DD05B010602710</t>
  </si>
  <si>
    <t xml:space="preserve">RODRIGUEZ RODRIGUEZ JUAN      </t>
  </si>
  <si>
    <t xml:space="preserve">EL ENCINO N L                 </t>
  </si>
  <si>
    <t>76DD05B020060005</t>
  </si>
  <si>
    <t xml:space="preserve">GARZA D MIGUEL                </t>
  </si>
  <si>
    <t xml:space="preserve">XICOTENCATL 930 NTE           </t>
  </si>
  <si>
    <t>76DD05B010401250</t>
  </si>
  <si>
    <t xml:space="preserve">GARZA SANTOS CRISTINA         </t>
  </si>
  <si>
    <t xml:space="preserve">ZUAZUA 381 PTE                </t>
  </si>
  <si>
    <t>76DD05B010501360</t>
  </si>
  <si>
    <t xml:space="preserve">JASSO CRUZ ELIDIA             </t>
  </si>
  <si>
    <t xml:space="preserve">MIGUEL GUADIANA 135           </t>
  </si>
  <si>
    <t>76DD05B010501320</t>
  </si>
  <si>
    <t xml:space="preserve">CAZARES GOMEZ RODOLFO         </t>
  </si>
  <si>
    <t xml:space="preserve">EMILIO HERNANDEZ 175          </t>
  </si>
  <si>
    <t>76DD05B010501310</t>
  </si>
  <si>
    <t xml:space="preserve">SANTOS DURAN MARINA ANGELICA  </t>
  </si>
  <si>
    <t xml:space="preserve">WASHINGTON 335 PTE            </t>
  </si>
  <si>
    <t>76DD05B010401150</t>
  </si>
  <si>
    <t xml:space="preserve">DURAN M MELQUIADES            </t>
  </si>
  <si>
    <t xml:space="preserve">ABASOLO 220 SUR               </t>
  </si>
  <si>
    <t>76DD05B010401120</t>
  </si>
  <si>
    <t xml:space="preserve">GUADIANA A ELDA               </t>
  </si>
  <si>
    <t xml:space="preserve">ESCOBEDO 405 PTE              </t>
  </si>
  <si>
    <t>76DD05B010501650</t>
  </si>
  <si>
    <t xml:space="preserve">SALINAS E MIGUEL              </t>
  </si>
  <si>
    <t>76DD05B010501560</t>
  </si>
  <si>
    <t xml:space="preserve">ALLENDE 700 PTE               </t>
  </si>
  <si>
    <t>76DD05B010501570</t>
  </si>
  <si>
    <t xml:space="preserve">VAZQUEZ RAMIRO                </t>
  </si>
  <si>
    <t xml:space="preserve">NINOS HEROES 1010 PTE         </t>
  </si>
  <si>
    <t>76DD05B010501540</t>
  </si>
  <si>
    <t xml:space="preserve">GARZA CHAPA MELCHOR           </t>
  </si>
  <si>
    <t xml:space="preserve">GUERRERO 785 PTE              </t>
  </si>
  <si>
    <t>76DD05B010501640</t>
  </si>
  <si>
    <t xml:space="preserve">LA TURBINA                    </t>
  </si>
  <si>
    <t>76DD05B010602700</t>
  </si>
  <si>
    <t xml:space="preserve">GARZA MONTEMAYOR ARMANDINA    </t>
  </si>
  <si>
    <t xml:space="preserve">EJ ENCINO                     </t>
  </si>
  <si>
    <t>76DD05B010401130</t>
  </si>
  <si>
    <t xml:space="preserve">GARZA GARZA JUAN JOSE         </t>
  </si>
  <si>
    <t xml:space="preserve">ANTONIO SOLIS 655 INT         </t>
  </si>
  <si>
    <t>76DD05B020063170</t>
  </si>
  <si>
    <t>GARCIA DE LOS SANTOS MARIA DEL</t>
  </si>
  <si>
    <t>76DD05B010501300</t>
  </si>
  <si>
    <t xml:space="preserve">GARCIA M RUBEN                </t>
  </si>
  <si>
    <t xml:space="preserve">VICTORIA 1380 NTE             </t>
  </si>
  <si>
    <t>76DD05B010601750</t>
  </si>
  <si>
    <t xml:space="preserve">REYNA MARTINEZ ADOLFO         </t>
  </si>
  <si>
    <t>76DD05B140042600</t>
  </si>
  <si>
    <t xml:space="preserve">SERNA ARREDONDO RUFINO        </t>
  </si>
  <si>
    <t xml:space="preserve">SOMBRERETILLO N L             </t>
  </si>
  <si>
    <t>76DD05B010501450</t>
  </si>
  <si>
    <t xml:space="preserve">CAMPOS SANCHEZ LUIS MANUEL    </t>
  </si>
  <si>
    <t xml:space="preserve">EULOGIO REYES 455             </t>
  </si>
  <si>
    <t>76DD05B010501400</t>
  </si>
  <si>
    <t xml:space="preserve">RIZZI HERNANDEZ VICENTE       </t>
  </si>
  <si>
    <t xml:space="preserve">EULOGIO REYES 503             </t>
  </si>
  <si>
    <t>76DD05B010401140</t>
  </si>
  <si>
    <t xml:space="preserve">JUAREZ 740 PTE                </t>
  </si>
  <si>
    <t>76DD05B010401160</t>
  </si>
  <si>
    <t xml:space="preserve">GONZALEZ GONZALEZ OMAR        </t>
  </si>
  <si>
    <t xml:space="preserve">JUAREZ 1205 PTE               </t>
  </si>
  <si>
    <t>71DD05B020060459</t>
  </si>
  <si>
    <t xml:space="preserve">SANCHEZ SERNA HECTOR M        </t>
  </si>
  <si>
    <t xml:space="preserve">JOSEFA O DE DOMINGUEZ 1000    </t>
  </si>
  <si>
    <t>76DD05B010601740</t>
  </si>
  <si>
    <t xml:space="preserve">GARZA RODRIGUEZ OSCAR JAVIER  </t>
  </si>
  <si>
    <t xml:space="preserve">C A VILLALDAMA 55 A           </t>
  </si>
  <si>
    <t>21DD05C010031260</t>
  </si>
  <si>
    <t xml:space="preserve">GARZA SALAZAR ANTONIO         </t>
  </si>
  <si>
    <t>21DD05C010031250</t>
  </si>
  <si>
    <t xml:space="preserve">SALAZAR MARTINEZ MARIA CONCEP </t>
  </si>
  <si>
    <t>21DD05C010031790</t>
  </si>
  <si>
    <t xml:space="preserve">CANTU GARCIA CESAR FAUSTO     </t>
  </si>
  <si>
    <t xml:space="preserve">JORGE A TREVINO S/N CP.00000  </t>
  </si>
  <si>
    <t>66DD05C010030040</t>
  </si>
  <si>
    <t xml:space="preserve">IBARRA VILLARREAL FELIPE      </t>
  </si>
  <si>
    <t xml:space="preserve">EJIDO VILLALDAMA S/N CP.65350 </t>
  </si>
  <si>
    <t>21DD05C010034460</t>
  </si>
  <si>
    <t xml:space="preserve">VILLARREAL ORTIZ GUILLERMO    </t>
  </si>
  <si>
    <t xml:space="preserve">CARR A SABINAS KM 24          </t>
  </si>
  <si>
    <t>76DD05C050030002</t>
  </si>
  <si>
    <t xml:space="preserve">ESCALANTE JUAREZ FRANCISCO    </t>
  </si>
  <si>
    <t xml:space="preserve">ALDAMA S/N CP 65350           </t>
  </si>
  <si>
    <t>76DD05C010200060</t>
  </si>
  <si>
    <t xml:space="preserve">CARR MONTERREY COLOMBIA KM 85 </t>
  </si>
  <si>
    <t>76DD05E340350010</t>
  </si>
  <si>
    <t xml:space="preserve">CRUZ JASSO GILBERTO CESAR     </t>
  </si>
  <si>
    <t xml:space="preserve">VECINO DE EFREN CARDENAS      </t>
  </si>
  <si>
    <t>76DD05E330350010</t>
  </si>
  <si>
    <t xml:space="preserve">MARTINEZ GALVAN MARIO         </t>
  </si>
  <si>
    <t xml:space="preserve">HIDALGO                       </t>
  </si>
  <si>
    <t>34DD06A071001230</t>
  </si>
  <si>
    <t xml:space="preserve">LOPEZ VARGAS LUIS H           </t>
  </si>
  <si>
    <t xml:space="preserve">CARR A RAYONES KM 6.3         </t>
  </si>
  <si>
    <t>02DD06A093201440</t>
  </si>
  <si>
    <t xml:space="preserve">RODRIGUEZ DE LA P MA GPE      </t>
  </si>
  <si>
    <t>02DD06A093100360</t>
  </si>
  <si>
    <t xml:space="preserve">TORRES CRUZ SABAS             </t>
  </si>
  <si>
    <t xml:space="preserve">LA CORONA                     </t>
  </si>
  <si>
    <t>12DD06A071502790</t>
  </si>
  <si>
    <t xml:space="preserve">MEZA B MA DE LOS ANGELES      </t>
  </si>
  <si>
    <t xml:space="preserve">CARR A CIENEGUILLAS KM 4.     </t>
  </si>
  <si>
    <t>29DD06A073006160</t>
  </si>
  <si>
    <t>CARR NACIONAL KM 206. 5 CP.000</t>
  </si>
  <si>
    <t>02DD06A093100335</t>
  </si>
  <si>
    <t xml:space="preserve">ALMAGUER MOYA MARIA M         </t>
  </si>
  <si>
    <t xml:space="preserve">EJ LA CORONA . CP.00000       </t>
  </si>
  <si>
    <t>32DD06A071000250</t>
  </si>
  <si>
    <t>RODRIGUEZ RODRIGUEZ TERESA D J</t>
  </si>
  <si>
    <t xml:space="preserve">LIB MONTERREY LIN KM 202      </t>
  </si>
  <si>
    <t>33DD06A073001100</t>
  </si>
  <si>
    <t xml:space="preserve">SOSA GARCIA PETRA             </t>
  </si>
  <si>
    <t xml:space="preserve">POR LAMPAZITOS                </t>
  </si>
  <si>
    <t>12DD06A071500670</t>
  </si>
  <si>
    <t xml:space="preserve">GARCIA AGUIRRE SAMUEL         </t>
  </si>
  <si>
    <t xml:space="preserve">RCHO LA PALMA                 </t>
  </si>
  <si>
    <t>12DD06A072501620</t>
  </si>
  <si>
    <t xml:space="preserve">SILVA LEAL OVIDIO             </t>
  </si>
  <si>
    <t xml:space="preserve">CAMINO AL TUNAL LOS LIRIOS    </t>
  </si>
  <si>
    <t>12DD06A072503030</t>
  </si>
  <si>
    <t xml:space="preserve">GARCIA TAMEZ GUSTAVO          </t>
  </si>
  <si>
    <t xml:space="preserve">RCHO EL PASTOR SN CP.00000    </t>
  </si>
  <si>
    <t>33DD06A072003280</t>
  </si>
  <si>
    <t xml:space="preserve">GARCIA HERNANDEZ GUADALUPE    </t>
  </si>
  <si>
    <t xml:space="preserve">EJIDO LA PUENTES              </t>
  </si>
  <si>
    <t>10DD06A071001590</t>
  </si>
  <si>
    <t xml:space="preserve">PONCE IBARRA ALFONSO          </t>
  </si>
  <si>
    <t xml:space="preserve">COM LOS ARROYOS SN CP.00000   </t>
  </si>
  <si>
    <t>04DD06A093102920</t>
  </si>
  <si>
    <t xml:space="preserve">TAMEZ CANTU GUSTAVO           </t>
  </si>
  <si>
    <t>AMPLIACION LA LAGUNA SN CP.000</t>
  </si>
  <si>
    <t>71DD06A091150730</t>
  </si>
  <si>
    <t xml:space="preserve">LAS DELICIAS SN               </t>
  </si>
  <si>
    <t>34DD06A071001180</t>
  </si>
  <si>
    <t xml:space="preserve">RODRIGUEZ R TERESA DE J       </t>
  </si>
  <si>
    <t xml:space="preserve">ANTIGUO CAM A RAYONES KM      </t>
  </si>
  <si>
    <t>33DD06A072003840</t>
  </si>
  <si>
    <t xml:space="preserve">ZAMARRIPA FLORES GABINO       </t>
  </si>
  <si>
    <t xml:space="preserve">AZALIA 270                    </t>
  </si>
  <si>
    <t>33DD06A072001090</t>
  </si>
  <si>
    <t xml:space="preserve">DE ALEJANDRO MOLINA JOSE A    </t>
  </si>
  <si>
    <t xml:space="preserve">HACIENDA DEL MEDIO            </t>
  </si>
  <si>
    <t>33DD06A072002030</t>
  </si>
  <si>
    <t xml:space="preserve">FERNANDEZ CHAPA JOSE          </t>
  </si>
  <si>
    <t xml:space="preserve">PILON VIEJO                   </t>
  </si>
  <si>
    <t xml:space="preserve">HERNANDEZ S FEDERICO          </t>
  </si>
  <si>
    <t xml:space="preserve">EJ SAN ISIDRO                 </t>
  </si>
  <si>
    <t xml:space="preserve">CAVAZOS GONZALEZ MANUEL       </t>
  </si>
  <si>
    <t xml:space="preserve">EJ SAN JOSE                   </t>
  </si>
  <si>
    <t>29DD06C161701100</t>
  </si>
  <si>
    <t xml:space="preserve">SALINAS ZUNIGA MARIN          </t>
  </si>
  <si>
    <t xml:space="preserve">EUTIMIO SILVA 515             </t>
  </si>
  <si>
    <t xml:space="preserve">COL A. CAVAZOS, STGO          </t>
  </si>
  <si>
    <t>32DD06D651200570</t>
  </si>
  <si>
    <t xml:space="preserve">ING JESUS MA GARZA SN.        </t>
  </si>
  <si>
    <t>29DD06D011001720</t>
  </si>
  <si>
    <t xml:space="preserve">VALDEZ MORALES VICTOR M..     </t>
  </si>
  <si>
    <t xml:space="preserve">CARR A LA MORITA KM 4.5       </t>
  </si>
  <si>
    <t>37DD11I063715090</t>
  </si>
  <si>
    <t xml:space="preserve">DE LA GARZA G RICARDO         </t>
  </si>
  <si>
    <t>EJ SAN LORENZO BRE EJ PALMITOS</t>
  </si>
  <si>
    <t>61DD11E196320300</t>
  </si>
  <si>
    <t>GONZALEZ MARTINEZ RENE GERARDO</t>
  </si>
  <si>
    <t>CAM A LA PEDRERA KM 1.8 CP.000</t>
  </si>
  <si>
    <t>22DD11I062235110</t>
  </si>
  <si>
    <t xml:space="preserve">TAMEZ SILVA RAUL              </t>
  </si>
  <si>
    <t>36DD11I063630680</t>
  </si>
  <si>
    <t xml:space="preserve">ALEMAN SERNA CESAR            </t>
  </si>
  <si>
    <t xml:space="preserve">EJIDO CASAS VIEJAS S/N        </t>
  </si>
  <si>
    <t>13DD11I061322301</t>
  </si>
  <si>
    <t xml:space="preserve">GONZALEZ GAMEZ PEDRO          </t>
  </si>
  <si>
    <t xml:space="preserve">HDA LAS SABINAS KM 18         </t>
  </si>
  <si>
    <t>22DD11I062255290</t>
  </si>
  <si>
    <t xml:space="preserve">CANTU PEREZ EMETERIO          </t>
  </si>
  <si>
    <t xml:space="preserve">HDA VILLA VIEJA               </t>
  </si>
  <si>
    <t>76DD05B140044060</t>
  </si>
  <si>
    <t xml:space="preserve">GUAJARDO SILVA RAMIRO         </t>
  </si>
  <si>
    <t xml:space="preserve">C A VALLECILLO KM 8           </t>
  </si>
  <si>
    <t>76DD10F177630200</t>
  </si>
  <si>
    <t xml:space="preserve">CHAPA CHAPA JOSE LUIS         </t>
  </si>
  <si>
    <t xml:space="preserve">CARR MTY LAREDO KM 26         </t>
  </si>
  <si>
    <t>39DD11I063920096</t>
  </si>
  <si>
    <t xml:space="preserve">HERNANDEZ AVILES MARIO J      </t>
  </si>
  <si>
    <t xml:space="preserve">HACIENDA EL DURAZNO           </t>
  </si>
  <si>
    <t>76DD05C060010100</t>
  </si>
  <si>
    <t xml:space="preserve">SANTOS GUTIERREZ CAYETANO     </t>
  </si>
  <si>
    <t xml:space="preserve">BARRIO MATEHUALITA            </t>
  </si>
  <si>
    <t>37DD11I063725130</t>
  </si>
  <si>
    <t xml:space="preserve">CANTU GARZA EMERARDO          </t>
  </si>
  <si>
    <t xml:space="preserve">ANTES DEL DEPOSITO CORONA     </t>
  </si>
  <si>
    <t>76DD10F177641200</t>
  </si>
  <si>
    <t xml:space="preserve">GARCIA ESCAMILLA LEANDRO      </t>
  </si>
  <si>
    <t xml:space="preserve">HDA LA CIENEGA 602            </t>
  </si>
  <si>
    <t>39DD11I063920577</t>
  </si>
  <si>
    <t xml:space="preserve">NADER KURI EDUARDO            </t>
  </si>
  <si>
    <t xml:space="preserve">RANCHO LOS TINACOS            </t>
  </si>
  <si>
    <t>02DD06A092000500</t>
  </si>
  <si>
    <t xml:space="preserve">RCHO LA ESPERANZA SN CP.00000 </t>
  </si>
  <si>
    <t>03DD06A090490992</t>
  </si>
  <si>
    <t xml:space="preserve">BANDA BARRERA JOSE GUADALUPE  </t>
  </si>
  <si>
    <t xml:space="preserve">LAS ANACUITAS .               </t>
  </si>
  <si>
    <t>66DD10D160030190</t>
  </si>
  <si>
    <t xml:space="preserve">LOZANO MURO AARON             </t>
  </si>
  <si>
    <t xml:space="preserve">CARR MTY MONCLOVA KM 25       </t>
  </si>
  <si>
    <t>76DD05B010401170</t>
  </si>
  <si>
    <t xml:space="preserve">GUADIANA GARZA OLGA           </t>
  </si>
  <si>
    <t xml:space="preserve">MANUEL M GARCIA 535 A         </t>
  </si>
  <si>
    <t>76DD05B010501350</t>
  </si>
  <si>
    <t xml:space="preserve">VASQUEZ CREADO RAMIRO         </t>
  </si>
  <si>
    <t xml:space="preserve">ALBERTO CHAPA 325 A CP.65270  </t>
  </si>
  <si>
    <t>76DD05B750142430</t>
  </si>
  <si>
    <t xml:space="preserve">SERNA SANCHEZ JOSE MERCEDES   </t>
  </si>
  <si>
    <t xml:space="preserve">RIO GRIJALVA                  </t>
  </si>
  <si>
    <t>76DD05C060010005</t>
  </si>
  <si>
    <t xml:space="preserve">VILLARREAL GUTIERREZ DOLORES  </t>
  </si>
  <si>
    <t xml:space="preserve">CARRETERA MTY COLOMBIA KM 86  </t>
  </si>
  <si>
    <t>66DD10F056661040</t>
  </si>
  <si>
    <t xml:space="preserve">ARRAMBIDE R HUMBERTO          </t>
  </si>
  <si>
    <t xml:space="preserve">CAM LOS GUTIERREZ 1 5 KM      </t>
  </si>
  <si>
    <t>18DD06D241102580</t>
  </si>
  <si>
    <t xml:space="preserve">MURILLO MORALES GABRIEL       </t>
  </si>
  <si>
    <t xml:space="preserve">CAM A BOMBA DE AGUA Y DRENAJE </t>
  </si>
  <si>
    <t>36DD11I063631580</t>
  </si>
  <si>
    <t xml:space="preserve">ELIZONDO TIJERINA EDUARDO     </t>
  </si>
  <si>
    <t xml:space="preserve">EL MATORRAL                   </t>
  </si>
  <si>
    <t>76DD11I067620050</t>
  </si>
  <si>
    <t xml:space="preserve">GARZA C EDILBERTO             </t>
  </si>
  <si>
    <t xml:space="preserve">RCHO LOS GARZA                </t>
  </si>
  <si>
    <t>27DD11I062741070</t>
  </si>
  <si>
    <t xml:space="preserve">OYERVIDES MARQUEZ ANTONIO     </t>
  </si>
  <si>
    <t xml:space="preserve">HDA SAN LORENZO ..            </t>
  </si>
  <si>
    <t>61DD11I026190440</t>
  </si>
  <si>
    <t xml:space="preserve">CANTU M ORLANDO               </t>
  </si>
  <si>
    <t xml:space="preserve">CARR V JUAREZ SAN MATEO KM.5  </t>
  </si>
  <si>
    <t>37DD11I063725180</t>
  </si>
  <si>
    <t xml:space="preserve">GARZA G JESUS                 </t>
  </si>
  <si>
    <t xml:space="preserve">HDA LA TRINIDAD N L           </t>
  </si>
  <si>
    <t>22DD11I062255140</t>
  </si>
  <si>
    <t xml:space="preserve">VILLANUEVA C JUAN A           </t>
  </si>
  <si>
    <t>13DD11I021332069</t>
  </si>
  <si>
    <t xml:space="preserve">GARZA G SEVERIANO             </t>
  </si>
  <si>
    <t>76DD05C060010120</t>
  </si>
  <si>
    <t xml:space="preserve">GUERRA BALLESTEROS LAURA E    </t>
  </si>
  <si>
    <t xml:space="preserve">HACIENDA SAN ANGEL            </t>
  </si>
  <si>
    <t>39DD11I063920201</t>
  </si>
  <si>
    <t xml:space="preserve">VENEGAS ALANIS JUAN M         </t>
  </si>
  <si>
    <t xml:space="preserve">HDA EL DURAZNO ...            </t>
  </si>
  <si>
    <t>27DD11I062742970</t>
  </si>
  <si>
    <t xml:space="preserve">GUERRA G FERNANDO             </t>
  </si>
  <si>
    <t>37DD11I063725260</t>
  </si>
  <si>
    <t xml:space="preserve">GUERRA DE LA G FERNANDO L     </t>
  </si>
  <si>
    <t>61DD10D150010050</t>
  </si>
  <si>
    <t xml:space="preserve">GARZA G FRANCISCA             </t>
  </si>
  <si>
    <t xml:space="preserve">ANT CAM A HIDALGO SN          </t>
  </si>
  <si>
    <t xml:space="preserve">ABASOLO N.L.                  </t>
  </si>
  <si>
    <t>76DD05B010401230</t>
  </si>
  <si>
    <t xml:space="preserve">GREGORIO RAMIREZ 600          </t>
  </si>
  <si>
    <t>76DD05B010601550</t>
  </si>
  <si>
    <t xml:space="preserve">GARZA SANTOS ADOLFO           </t>
  </si>
  <si>
    <t xml:space="preserve">PARALELAS 530                 </t>
  </si>
  <si>
    <t>66DD05F420010052</t>
  </si>
  <si>
    <t xml:space="preserve">HERNANDEZ RUIZ RENE           </t>
  </si>
  <si>
    <t>RANCHO LOS MAGUEYES SN. . CP.0</t>
  </si>
  <si>
    <t>61DD11E096290132</t>
  </si>
  <si>
    <t xml:space="preserve">RODRIGUEZ B PORFIRIO          </t>
  </si>
  <si>
    <t>76DD05B010601780</t>
  </si>
  <si>
    <t xml:space="preserve">HERNANDEZ DE DURAN SANJUANITA </t>
  </si>
  <si>
    <t xml:space="preserve">C A VILLALDAMA KM 3 PTE       </t>
  </si>
  <si>
    <t>76DD05C080020040</t>
  </si>
  <si>
    <t xml:space="preserve">SEGOVIA C ELISEO              </t>
  </si>
  <si>
    <t xml:space="preserve">FTE POSTE 94 CTO 4030         </t>
  </si>
  <si>
    <t>76DD11I067630520</t>
  </si>
  <si>
    <t xml:space="preserve">HERNANDEZ M GUADALUPE         </t>
  </si>
  <si>
    <t xml:space="preserve"> CARR ALLENDE KM 12           </t>
  </si>
  <si>
    <t>06DD11I060650099</t>
  </si>
  <si>
    <t xml:space="preserve">TAMEZ GOMEZ SAMUEL            </t>
  </si>
  <si>
    <t>EJ STA ISABEL Y DOLORES S/N CP</t>
  </si>
  <si>
    <t>39DD11I063915100</t>
  </si>
  <si>
    <t xml:space="preserve">OVIDIO SALDANA G              </t>
  </si>
  <si>
    <t xml:space="preserve">HDA LAS ABRAS DE ABAJO        </t>
  </si>
  <si>
    <t>76DD05B010601934</t>
  </si>
  <si>
    <t xml:space="preserve">SANCHEZ RAMON CLISERIO        </t>
  </si>
  <si>
    <t xml:space="preserve">JIMENEZ 435 NTE               </t>
  </si>
  <si>
    <t>27DD11I062740480</t>
  </si>
  <si>
    <t xml:space="preserve">CANTU CARDENAS JESUS REYNALDO </t>
  </si>
  <si>
    <t xml:space="preserve">HDA STA. ISABEL .             </t>
  </si>
  <si>
    <t>31DD11I063115050</t>
  </si>
  <si>
    <t xml:space="preserve">HERNANDEZ C NATALIA           </t>
  </si>
  <si>
    <t xml:space="preserve">RANCHO LA CEJA                </t>
  </si>
  <si>
    <t>13DD06D655002330</t>
  </si>
  <si>
    <t xml:space="preserve">CABALLERO GARCIA LIBORIO      </t>
  </si>
  <si>
    <t>71DD11I067150711</t>
  </si>
  <si>
    <t xml:space="preserve">HUERTA T SILVESTRE            </t>
  </si>
  <si>
    <t xml:space="preserve">EJ LOS GUERRA                 </t>
  </si>
  <si>
    <t>76DD05C060010130</t>
  </si>
  <si>
    <t xml:space="preserve">SANTOS C AMANIEL              </t>
  </si>
  <si>
    <t xml:space="preserve">RCHO LUCIA S ANT              </t>
  </si>
  <si>
    <t>31DD11I063115000</t>
  </si>
  <si>
    <t xml:space="preserve">SILVA MIER FERNANDO           </t>
  </si>
  <si>
    <t xml:space="preserve">HDA LA CEJA .                 </t>
  </si>
  <si>
    <t>39DD11I063921392</t>
  </si>
  <si>
    <t xml:space="preserve">DAVILA A J HOMERO             </t>
  </si>
  <si>
    <t xml:space="preserve">RCHO LOS DAVILA               </t>
  </si>
  <si>
    <t>76DD05B010601810</t>
  </si>
  <si>
    <t xml:space="preserve">GONZALEZ GARZA RUPERTO        </t>
  </si>
  <si>
    <t xml:space="preserve">AVE LOS MORALES 300 A         </t>
  </si>
  <si>
    <t>37DD11I063725270</t>
  </si>
  <si>
    <t xml:space="preserve">VILLAFUERTE EDUARDO           </t>
  </si>
  <si>
    <t>13DD06D655001210</t>
  </si>
  <si>
    <t xml:space="preserve">MENDOZA M CARLOS              </t>
  </si>
  <si>
    <t>71DD10D130710025</t>
  </si>
  <si>
    <t xml:space="preserve">SEPULVEDA INES                </t>
  </si>
  <si>
    <t>09DD11I060960790</t>
  </si>
  <si>
    <t xml:space="preserve">CAM A SAN JUAN DE LOS GZA     </t>
  </si>
  <si>
    <t>13DD06D655000260</t>
  </si>
  <si>
    <t xml:space="preserve">AYALA DE MARROQUIN ZOILA      </t>
  </si>
  <si>
    <t>CARR ALLENDE CADEREYTA KM 20.5</t>
  </si>
  <si>
    <t>30DD11I063025121</t>
  </si>
  <si>
    <t xml:space="preserve">GONZALEZ G CARLOS             </t>
  </si>
  <si>
    <t>31DD11I063115130</t>
  </si>
  <si>
    <t xml:space="preserve">CASTILLO NAVA LEONEL          </t>
  </si>
  <si>
    <t>76DD05B140042610</t>
  </si>
  <si>
    <t xml:space="preserve">MORALES GARZA VICTOR          </t>
  </si>
  <si>
    <t>76DD05B010402230</t>
  </si>
  <si>
    <t>39DD11I063925000</t>
  </si>
  <si>
    <t xml:space="preserve">BARBOSA DE L HECTOR           </t>
  </si>
  <si>
    <t xml:space="preserve">LAS ABRAS DE ARRIBA           </t>
  </si>
  <si>
    <t>76DD05B010601898</t>
  </si>
  <si>
    <t xml:space="preserve">GUAJARDO DE LEON ANTONIO      </t>
  </si>
  <si>
    <t xml:space="preserve">PROL MIER Y TERAN 1010 A      </t>
  </si>
  <si>
    <t>23DD11I062230650</t>
  </si>
  <si>
    <t xml:space="preserve">RUIZ C ARTURO                 </t>
  </si>
  <si>
    <t xml:space="preserve">CIENEGUITA DEL RIO            </t>
  </si>
  <si>
    <t>76DD11I067610420</t>
  </si>
  <si>
    <t xml:space="preserve">RENDON FLORES CATALINA        </t>
  </si>
  <si>
    <t>76DD10F177640760</t>
  </si>
  <si>
    <t xml:space="preserve">VILLARREAL URRUTIA ANTONIO    </t>
  </si>
  <si>
    <t xml:space="preserve">CAM A LOS SOLES KM 1          </t>
  </si>
  <si>
    <t>76DD05B140044190</t>
  </si>
  <si>
    <t xml:space="preserve">ACEVEDO MONTES ABELARDO       </t>
  </si>
  <si>
    <t xml:space="preserve">VICTORIA 300 NTE              </t>
  </si>
  <si>
    <t>31DD11I063115160</t>
  </si>
  <si>
    <t xml:space="preserve">GARCIA C OMAR                 </t>
  </si>
  <si>
    <t xml:space="preserve">LA MEZA DE PALMITOS           </t>
  </si>
  <si>
    <t>76DD10F057680660</t>
  </si>
  <si>
    <t>76DD05B750142510</t>
  </si>
  <si>
    <t xml:space="preserve">CANTU ELIZONDO GUADALUPE      </t>
  </si>
  <si>
    <t xml:space="preserve">CAMINO AL ENCINO GACHO        </t>
  </si>
  <si>
    <t>39DD11I063915090</t>
  </si>
  <si>
    <t xml:space="preserve">GUADALUPE GUTIERREZ           </t>
  </si>
  <si>
    <t>76DD10F177650760</t>
  </si>
  <si>
    <t xml:space="preserve">CARDENAS VILLARREAL JUAN JOSE </t>
  </si>
  <si>
    <t xml:space="preserve">NUEVO LEON 881                </t>
  </si>
  <si>
    <t>76DD05B140044140</t>
  </si>
  <si>
    <t xml:space="preserve">GALLEGOS GARZA ANGEL          </t>
  </si>
  <si>
    <t xml:space="preserve">RANCHO SAN ANGEL              </t>
  </si>
  <si>
    <t>76DD05B010031070</t>
  </si>
  <si>
    <t xml:space="preserve">DE LLANO GARZA DANIEL         </t>
  </si>
  <si>
    <t xml:space="preserve">REFORMA 130                   </t>
  </si>
  <si>
    <t>76DD05B010403090</t>
  </si>
  <si>
    <t>22DD11I062255150</t>
  </si>
  <si>
    <t xml:space="preserve">GARZA G ARMANDO               </t>
  </si>
  <si>
    <t xml:space="preserve">EL SALITRILLO                 </t>
  </si>
  <si>
    <t>27DD11I062742880</t>
  </si>
  <si>
    <t xml:space="preserve">MARTINEZ L JESUS              </t>
  </si>
  <si>
    <t>39DD11I063915120</t>
  </si>
  <si>
    <t xml:space="preserve">CARDENAS DE LEON GUDELIO      </t>
  </si>
  <si>
    <t xml:space="preserve">HDA LA BOQUILLA .             </t>
  </si>
  <si>
    <t>76DD05B010501410</t>
  </si>
  <si>
    <t xml:space="preserve">GARZA MONTEMAYOR JUAN         </t>
  </si>
  <si>
    <t xml:space="preserve">EULOGIO REYES 415             </t>
  </si>
  <si>
    <t>21DD05C010030170</t>
  </si>
  <si>
    <t xml:space="preserve">SEGOVIA CANTU GLORIA          </t>
  </si>
  <si>
    <t xml:space="preserve">BARRIO INDEP                  </t>
  </si>
  <si>
    <t>76DD11I067675640</t>
  </si>
  <si>
    <t xml:space="preserve">MIRELES E CESAREO             </t>
  </si>
  <si>
    <t xml:space="preserve">RCHO SAN MIGUELITO .          </t>
  </si>
  <si>
    <t>76DD05C010020030</t>
  </si>
  <si>
    <t xml:space="preserve">VILLARREAL S LEOCADIO         </t>
  </si>
  <si>
    <t xml:space="preserve">RANCHO EL PUERTECITO          </t>
  </si>
  <si>
    <t>06DD11I060650119</t>
  </si>
  <si>
    <t xml:space="preserve">ARIZPE GUERRA RAMIRO          </t>
  </si>
  <si>
    <t xml:space="preserve">EJ STA ISABEL Y D0LORES ..    </t>
  </si>
  <si>
    <t>CABALLOS</t>
  </si>
  <si>
    <t>VIGENCIA DEL TITULO DE CONCESION  (dd/mm/aaaa)</t>
  </si>
  <si>
    <t>BIOMETRICOS</t>
  </si>
  <si>
    <t>EDITAR DIRECCION</t>
  </si>
  <si>
    <t>SELECCIONAR ARCHIVO</t>
  </si>
  <si>
    <t>EDITAR ARCHIVO</t>
  </si>
  <si>
    <t>SIFIJO</t>
  </si>
  <si>
    <t>buscar rpu</t>
  </si>
  <si>
    <t>ESTATUS</t>
  </si>
  <si>
    <t>ERROR</t>
  </si>
  <si>
    <t>(   X   )</t>
  </si>
  <si>
    <t>INE</t>
  </si>
  <si>
    <t>FIRMA DE ENTERADO</t>
  </si>
  <si>
    <t>RMU</t>
  </si>
  <si>
    <t>CULTIVO</t>
  </si>
  <si>
    <t>Programa Especial de Energía para el campo en materia de Energía eléctrica de uso agrícola (PEUA)</t>
  </si>
  <si>
    <t>ENCARGADO Y/O RESPONSABLE DE LA</t>
  </si>
  <si>
    <t>VENTANILLA DE ATENCIÓN DEL PEUA</t>
  </si>
  <si>
    <t>DATOS DEL SERVICIO BENEFICIARIO</t>
  </si>
  <si>
    <t>DATOS DEL EQUIPO DE BOMBEO Y/O REBOMBEO</t>
  </si>
  <si>
    <t>Asimismo ratifico mi compromiso de impulsar una mayor eficiencia en:</t>
  </si>
  <si>
    <t>Sin otro particilar, aprovecho la ocasión para enviarle un cordial saludo.</t>
  </si>
  <si>
    <t>PROTESTO LO NECESARIO</t>
  </si>
  <si>
    <t>DIRECCIÓN DEL PRODUCTOR</t>
  </si>
  <si>
    <t>DIRECCION EN EL RECIBO</t>
  </si>
  <si>
    <t>NOMBRE EN EL RECIBO</t>
  </si>
  <si>
    <t>REPRESENTANTE LEGAL</t>
  </si>
  <si>
    <t>NO. DE BOMBAS</t>
  </si>
  <si>
    <t>COMPROMISO 1</t>
  </si>
  <si>
    <t>COMPROMISO 2</t>
  </si>
  <si>
    <t>PRODUCTORES BENEFICIADOS</t>
  </si>
  <si>
    <t>SUPERFICIE DE RIEGO</t>
  </si>
  <si>
    <t>COMPROMISO2</t>
  </si>
  <si>
    <t>396761203097</t>
  </si>
  <si>
    <t xml:space="preserve">Marca: S/N, Serie: S/N, Modelo: S/N, Capacidad: 25 HP;    </t>
  </si>
  <si>
    <t>Número de R.P.U:</t>
  </si>
  <si>
    <t>Número de R.M.U:</t>
  </si>
  <si>
    <t>Nombre del usuario en Recibo (beneficiario):</t>
  </si>
  <si>
    <t>Nombre del representante (persona moral o grupo):</t>
  </si>
  <si>
    <t>Dirección del recibo:</t>
  </si>
  <si>
    <t>Localidad:</t>
  </si>
  <si>
    <t>Folio del Título de Concesión:</t>
  </si>
  <si>
    <t>Superficie Total de Riego Beneficiada:</t>
  </si>
  <si>
    <t>Latitud:</t>
  </si>
  <si>
    <t>Longitud:</t>
  </si>
  <si>
    <t>Municipio:</t>
  </si>
  <si>
    <t>Vigencia:</t>
  </si>
  <si>
    <t>Total de Productores beneficiarios:</t>
  </si>
  <si>
    <t>PROCESO PRODUCTIVO:</t>
  </si>
  <si>
    <t>USO DE ENERGÍA ELECTRICA:</t>
  </si>
  <si>
    <t>PATH</t>
  </si>
  <si>
    <t>INTGRAR EXP</t>
  </si>
  <si>
    <t>ACTUALIZAR.PY</t>
  </si>
  <si>
    <t>INTEGRAR.PY</t>
  </si>
  <si>
    <t>EDITAR.PY</t>
  </si>
  <si>
    <t>EMITIR.PY</t>
  </si>
  <si>
    <t>Anexo último recibo de pago de luz.</t>
  </si>
  <si>
    <t>ATENTAMENTE</t>
  </si>
  <si>
    <t>NOMBRE Y FIRMA DEL SOLICITANTE</t>
  </si>
  <si>
    <t>P R E S E N T E.</t>
  </si>
  <si>
    <t>NOMBRE Y FIRMA DE QUIEN RECIBIÓ Y COTEJÓ LA DOCUMENTACIÓN</t>
  </si>
  <si>
    <t xml:space="preserve"> </t>
  </si>
  <si>
    <t>CORREO ELECTRONICO</t>
  </si>
  <si>
    <t>MAPA.PY</t>
  </si>
  <si>
    <t>CLAVE</t>
  </si>
  <si>
    <t>AGUASCALIENTES</t>
  </si>
  <si>
    <t>BAJA CALIFORNIA</t>
  </si>
  <si>
    <t>BAJA CALIFORNIA SUR</t>
  </si>
  <si>
    <t>CAMPECHE</t>
  </si>
  <si>
    <t>COAHUILA</t>
  </si>
  <si>
    <t>COLIMA</t>
  </si>
  <si>
    <t>CHIAPAS</t>
  </si>
  <si>
    <t>CHIHUAHUA</t>
  </si>
  <si>
    <t>CIUDAD DE MÉXICO</t>
  </si>
  <si>
    <t>DURANGO</t>
  </si>
  <si>
    <t>GUANAJUATO</t>
  </si>
  <si>
    <t>GUERRERO</t>
  </si>
  <si>
    <t>HIDALGO</t>
  </si>
  <si>
    <t>JALISCO</t>
  </si>
  <si>
    <t>ESTADO DE MÉXICO</t>
  </si>
  <si>
    <t>MICHOACÁN</t>
  </si>
  <si>
    <t>MORELOS</t>
  </si>
  <si>
    <t>NAYARIT</t>
  </si>
  <si>
    <t>NUEVO LEÓN</t>
  </si>
  <si>
    <t>OAXACA</t>
  </si>
  <si>
    <t>PUEBLA</t>
  </si>
  <si>
    <t>QUERÉTARO</t>
  </si>
  <si>
    <t>QUINTANA ROO</t>
  </si>
  <si>
    <t>SAN LUIS POTOSÍ</t>
  </si>
  <si>
    <t>SINALOA</t>
  </si>
  <si>
    <t>SONORA</t>
  </si>
  <si>
    <t>TABASCO</t>
  </si>
  <si>
    <t>TAMAULIPAS</t>
  </si>
  <si>
    <t>TLAXCALA</t>
  </si>
  <si>
    <t>VERACRUZ</t>
  </si>
  <si>
    <t>YUCATÁN</t>
  </si>
  <si>
    <t>ZACATECAS</t>
  </si>
  <si>
    <t>DISTRITO</t>
  </si>
  <si>
    <t>CADER</t>
  </si>
  <si>
    <t>CLAVE_DISTRITO</t>
  </si>
  <si>
    <t>CLAVE_CADER</t>
  </si>
  <si>
    <t>ENCARGADO_DEL_DISTRITO</t>
  </si>
  <si>
    <t>TITULO</t>
  </si>
  <si>
    <t>ENCARGADO_DE_LA_VENTANILLA</t>
  </si>
  <si>
    <t>TRABAJADOR</t>
  </si>
  <si>
    <t>ESTADO DEL PERMISO</t>
  </si>
  <si>
    <t>CONSUMO ANUAL</t>
  </si>
  <si>
    <t>kWh POR HECTAREA</t>
  </si>
  <si>
    <t xml:space="preserve">CURP </t>
  </si>
  <si>
    <t xml:space="preserve">RFC </t>
  </si>
  <si>
    <t>VERIFICACION</t>
  </si>
  <si>
    <t>MONTEMORELOS</t>
  </si>
  <si>
    <t>ING. LAZARO GALARZA HERNANDEZ</t>
  </si>
  <si>
    <t>ENCARGADO DEL DESPACHO DEL DISTRITO DE DESARROLLO RURAL</t>
  </si>
  <si>
    <t>C ABIEL FERNANDO PERALES MARIN</t>
  </si>
  <si>
    <t>ING. JUAN CARLOS FLORES VILLARREAL</t>
  </si>
  <si>
    <t>NO. DE CUENTA</t>
  </si>
  <si>
    <t>TB_bombas</t>
  </si>
  <si>
    <t>TB_folios</t>
  </si>
  <si>
    <t>TB_tipos_de_permiso</t>
  </si>
  <si>
    <t>TB_volumenes</t>
  </si>
  <si>
    <t>TB_vigencias</t>
  </si>
  <si>
    <t>VOLUMEN CONCECIONADO</t>
  </si>
  <si>
    <t>CONSUMO ENERGETICO ENTRE VOLUMEN</t>
  </si>
  <si>
    <t>TB_code</t>
  </si>
  <si>
    <t>TB_coordenadas1</t>
  </si>
  <si>
    <t>TB_coordenadas2</t>
  </si>
  <si>
    <r>
      <t xml:space="preserve">Los documentos marcados con un punto </t>
    </r>
    <r>
      <rPr>
        <b/>
        <sz val="12"/>
        <color theme="6" tint="-0.499984740745262"/>
        <rFont val="Calibri"/>
        <family val="2"/>
        <scheme val="minor"/>
      </rPr>
      <t>(</t>
    </r>
    <r>
      <rPr>
        <sz val="12"/>
        <color theme="6" tint="-0.499984740745262"/>
        <rFont val="Calibri"/>
        <family val="2"/>
        <scheme val="minor"/>
      </rPr>
      <t xml:space="preserve"> ● </t>
    </r>
    <r>
      <rPr>
        <b/>
        <sz val="12"/>
        <color theme="6" tint="-0.499984740745262"/>
        <rFont val="Calibri"/>
        <family val="2"/>
        <scheme val="minor"/>
      </rPr>
      <t>)</t>
    </r>
    <r>
      <rPr>
        <sz val="12"/>
        <color theme="1"/>
        <rFont val="Calibri"/>
        <family val="2"/>
        <scheme val="minor"/>
      </rPr>
      <t xml:space="preserve"> corresponden a documentos debidamente integrados y actualizados en el expediente, mientras que los restantes corresponden a la documentación faltante necesaria para concretar el proceso de reinscripción al PEUA 2025. La fecha límite de recepción de documentos es hasta el 29 de septiembre de 2024, transcurrido este plazo se tomará como no presentada la solicitud de reinscripción.</t>
    </r>
  </si>
  <si>
    <t>Procedimiento de Operación para la Reinscripción al PEUA 2025</t>
  </si>
  <si>
    <t>Solicitud de reinscripción al PEUA y asignación de cuota energética para el Ejercicio fiscal 2025</t>
  </si>
  <si>
    <r>
      <t xml:space="preserve">Referente al Programa Especial de Energía para el Campo en materia de energía eléctrica de uso agrícola (PEUA), y con fundamento el artículos 1, 2, 5, 9, 10, 11, 13 y 14 de la Ley de Energía para el Campo;  y 1, 4, 9, 10 y 13 del reglamento de la Ley de Energía Para el Campo; así como numeral 5.6 del acuerdo que modifica los lineamientos por los que se regula el Programa Especial de Energía para el Campo en materia de energía eléctrica de uso agrícola; por medio del presente escrito me permito solicitar, mi </t>
    </r>
    <r>
      <rPr>
        <b/>
        <sz val="11"/>
        <color theme="1"/>
        <rFont val="Calibri"/>
        <family val="2"/>
        <scheme val="minor"/>
      </rPr>
      <t>reinscripción</t>
    </r>
    <r>
      <rPr>
        <sz val="11"/>
        <color theme="1"/>
        <rFont val="Calibri"/>
        <family val="2"/>
        <scheme val="minor"/>
      </rPr>
      <t xml:space="preserve"> al programa en mención, mediante la asignación de la cuota energética calculada para el ejercicio fiscal 2025,</t>
    </r>
    <r>
      <rPr>
        <b/>
        <sz val="11"/>
        <color theme="1"/>
        <rFont val="Calibri"/>
        <family val="2"/>
        <scheme val="minor"/>
      </rPr>
      <t xml:space="preserve"> LA CUAL HE REVISADO Y VALIDADO</t>
    </r>
    <r>
      <rPr>
        <sz val="11"/>
        <color theme="1"/>
        <rFont val="Calibri"/>
        <family val="2"/>
        <scheme val="minor"/>
      </rPr>
      <t>, correspondiente al servicio de energía eléctrica que a continuación se describe:</t>
    </r>
  </si>
  <si>
    <r>
      <t xml:space="preserve">Por este medio me permito solicitar mi reinscripción al </t>
    </r>
    <r>
      <rPr>
        <b/>
        <sz val="10"/>
        <color theme="1"/>
        <rFont val="Calibri Light"/>
        <family val="2"/>
      </rPr>
      <t>Programa de Especial de Energía para el Campo en materia de Energía Eléctrica de Uso Agrícola (PEUA)</t>
    </r>
    <r>
      <rPr>
        <sz val="10"/>
        <color theme="1"/>
        <rFont val="Calibri Light"/>
        <family val="2"/>
      </rPr>
      <t xml:space="preserve">, para ser beneficiario de dicho Programa para el </t>
    </r>
    <r>
      <rPr>
        <b/>
        <sz val="10"/>
        <color theme="1"/>
        <rFont val="Calibri Light"/>
        <family val="2"/>
      </rPr>
      <t>ejercicio fiscal 2025</t>
    </r>
    <r>
      <rPr>
        <sz val="10"/>
        <color theme="1"/>
        <rFont val="Calibri Light"/>
        <family val="2"/>
      </rPr>
      <t>.</t>
    </r>
  </si>
  <si>
    <t>Procedimiento de Operación para la Reinscripción de Beneficiarios al PEUA 2025</t>
  </si>
  <si>
    <t>Fecha de Solicitud SURI:</t>
  </si>
  <si>
    <t>Numero de bombas:</t>
  </si>
  <si>
    <t>Capacidad Total:</t>
  </si>
  <si>
    <t>SISTEMA DE RIEGO</t>
  </si>
  <si>
    <t>APROVECHAMIENTO DE LA CUOTA</t>
  </si>
  <si>
    <t>VALOR</t>
  </si>
  <si>
    <t>m.pdf</t>
  </si>
  <si>
    <t>C:\Users\Cader Linares\Documents\Programas\python\energia-main\CUOTA ENERGETICA.xlsm</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</si>
</sst>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80A]d&quot; de &quot;mmmm&quot; de &quot;yyyy;@"/>
  </numFmts>
  <fonts count="54">
    <font>
      <sz val="11"/>
      <color theme="1"/>
      <name val="Calibri"/>
      <family val="2"/>
      <scheme val="minor"/>
    </font>
    <font>
      <sz val="11"/>
      <color theme="0"/>
      <name val="Calibri"/>
      <family val="2"/>
      <scheme val="minor"/>
    </font>
    <font>
      <sz val="11"/>
      <color theme="1"/>
      <name val="Wingdings"/>
      <charset val="2"/>
    </font>
    <font>
      <b/>
      <sz val="11"/>
      <color theme="1"/>
      <name val="Calibri"/>
      <family val="2"/>
      <scheme val="minor"/>
    </font>
    <font>
      <b/>
      <sz val="11"/>
      <color theme="1"/>
      <name val="Wingdings"/>
      <charset val="2"/>
    </font>
    <font>
      <sz val="12"/>
      <color theme="1"/>
      <name val="Calibri"/>
      <family val="2"/>
      <scheme val="minor"/>
    </font>
    <font>
      <b/>
      <sz val="14"/>
      <color theme="1"/>
      <name val="Calibri"/>
      <family val="2"/>
      <scheme val="minor"/>
    </font>
    <font>
      <sz val="11"/>
      <name val="Calibri"/>
      <family val="2"/>
      <scheme val="minor"/>
    </font>
    <font>
      <b/>
      <sz val="12"/>
      <color theme="5" tint="-0.249977111117893"/>
      <name val="Arial Rounded MT Bold"/>
      <family val="2"/>
    </font>
    <font>
      <b/>
      <sz val="12"/>
      <color theme="1"/>
      <name val="Calibri"/>
      <family val="2"/>
      <scheme val="minor"/>
    </font>
    <font>
      <sz val="11"/>
      <color rgb="FFC00000"/>
      <name val="Calibri"/>
      <family val="2"/>
      <scheme val="minor"/>
    </font>
    <font>
      <b/>
      <sz val="12"/>
      <color rgb="FFC00000"/>
      <name val="Arial Rounded MT Bold"/>
      <family val="2"/>
    </font>
    <font>
      <b/>
      <sz val="11"/>
      <color theme="9" tint="-0.249977111117893"/>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sz val="11"/>
      <color theme="1"/>
      <name val="Segoe UI"/>
      <family val="2"/>
    </font>
    <font>
      <u/>
      <sz val="10"/>
      <color theme="10"/>
      <name val="Arial"/>
      <family val="2"/>
    </font>
    <font>
      <u/>
      <sz val="11"/>
      <color theme="10"/>
      <name val="Calibri"/>
      <family val="2"/>
      <scheme val="minor"/>
    </font>
    <font>
      <sz val="10"/>
      <color theme="1"/>
      <name val="Calibri"/>
      <family val="2"/>
      <scheme val="minor"/>
    </font>
    <font>
      <b/>
      <sz val="12"/>
      <color theme="6" tint="-0.499984740745262"/>
      <name val="Calibri"/>
      <family val="2"/>
      <scheme val="minor"/>
    </font>
    <font>
      <sz val="12"/>
      <color theme="6" tint="-0.499984740745262"/>
      <name val="Calibri"/>
      <family val="2"/>
      <scheme val="minor"/>
    </font>
    <font>
      <b/>
      <sz val="13"/>
      <color theme="1"/>
      <name val="Calibri"/>
      <family val="2"/>
      <scheme val="minor"/>
    </font>
    <font>
      <sz val="11"/>
      <color theme="1"/>
      <name val="Calibri Light"/>
      <family val="2"/>
    </font>
    <font>
      <b/>
      <i/>
      <sz val="11"/>
      <color theme="1" tint="0.249977111117893"/>
      <name val="Calibri"/>
      <family val="2"/>
      <scheme val="minor"/>
    </font>
    <font>
      <b/>
      <i/>
      <sz val="11"/>
      <color theme="1"/>
      <name val="Calibri"/>
      <family val="2"/>
      <scheme val="minor"/>
    </font>
    <font>
      <sz val="11"/>
      <color theme="1" tint="0.249977111117893"/>
      <name val="Calibri"/>
      <family val="2"/>
      <scheme val="minor"/>
    </font>
    <font>
      <sz val="11"/>
      <color theme="0" tint="-0.14999847407452621"/>
      <name val="Calibri"/>
      <family val="2"/>
      <scheme val="minor"/>
    </font>
    <font>
      <i/>
      <sz val="11"/>
      <color theme="1"/>
      <name val="Calibri"/>
      <family val="2"/>
      <scheme val="minor"/>
    </font>
    <font>
      <sz val="10"/>
      <color theme="1"/>
      <name val="Montserrat"/>
    </font>
    <font>
      <sz val="10"/>
      <color theme="1"/>
      <name val="Calibri Light"/>
      <family val="2"/>
    </font>
    <font>
      <b/>
      <sz val="10"/>
      <color theme="1"/>
      <name val="Calibri Light"/>
      <family val="2"/>
    </font>
    <font>
      <b/>
      <sz val="10"/>
      <color theme="1" tint="0.249977111117893"/>
      <name val="Calibri Light"/>
      <family val="2"/>
    </font>
    <font>
      <b/>
      <sz val="10.5"/>
      <color theme="1" tint="0.249977111117893"/>
      <name val="Calibri Light"/>
      <family val="2"/>
    </font>
    <font>
      <b/>
      <sz val="11"/>
      <color rgb="FFFF0000"/>
      <name val="Calibri"/>
      <family val="2"/>
      <scheme val="minor"/>
    </font>
    <font>
      <b/>
      <i/>
      <sz val="10"/>
      <color rgb="FF000000"/>
      <name val="Calibri"/>
      <family val="2"/>
    </font>
    <font>
      <b/>
      <i/>
      <sz val="9"/>
      <color rgb="FF000000"/>
      <name val="Calibri"/>
      <family val="2"/>
    </font>
    <font>
      <sz val="11"/>
      <color rgb="FF000000"/>
      <name val="Calibri"/>
      <family val="2"/>
    </font>
    <font>
      <sz val="20"/>
      <color rgb="FF000000"/>
      <name val="Calibri"/>
      <family val="2"/>
    </font>
    <font>
      <sz val="16"/>
      <color rgb="FF000000"/>
      <name val="Calibri"/>
      <family val="2"/>
    </font>
    <font>
      <b/>
      <sz val="11"/>
      <color theme="1" tint="0.249977111117893"/>
      <name val="Calibri"/>
      <family val="2"/>
      <scheme val="minor"/>
    </font>
    <font>
      <sz val="11"/>
      <color theme="0" tint="-4.9989318521683403E-2"/>
      <name val="Calibri"/>
      <family val="2"/>
      <scheme val="minor"/>
    </font>
  </fonts>
  <fills count="47">
    <fill>
      <patternFill patternType="none"/>
    </fill>
    <fill>
      <patternFill patternType="gray125"/>
    </fill>
    <fill>
      <patternFill patternType="solid">
        <fgColor theme="0" tint="-0.249977111117893"/>
        <bgColor indexed="64"/>
      </patternFill>
    </fill>
    <fill>
      <patternFill patternType="solid">
        <fgColor theme="0" tint="-4.9989318521683403E-2"/>
        <bgColor indexed="64"/>
      </patternFill>
    </fill>
    <fill>
      <patternFill patternType="solid">
        <fgColor theme="8" tint="0.59999389629810485"/>
        <bgColor indexed="64"/>
      </patternFill>
    </fill>
    <fill>
      <patternFill patternType="solid">
        <fgColor theme="5" tint="0.59999389629810485"/>
        <bgColor indexed="64"/>
      </patternFill>
    </fill>
    <fill>
      <patternFill patternType="solid">
        <fgColor theme="4" tint="0.59999389629810485"/>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6" tint="0.59999389629810485"/>
        <bgColor indexed="64"/>
      </patternFill>
    </fill>
    <fill>
      <patternFill patternType="solid">
        <fgColor rgb="FF92D050"/>
        <bgColor indexed="64"/>
      </patternFill>
    </fill>
    <fill>
      <patternFill patternType="solid">
        <fgColor theme="9" tint="0.59999389629810485"/>
        <bgColor indexed="64"/>
      </patternFill>
    </fill>
    <fill>
      <patternFill patternType="solid">
        <fgColor theme="6" tint="0.39997558519241921"/>
        <bgColor indexed="64"/>
      </patternFill>
    </fill>
    <fill>
      <patternFill patternType="solid">
        <fgColor theme="5" tint="-0.249977111117893"/>
        <bgColor indexed="64"/>
      </patternFill>
    </fill>
    <fill>
      <patternFill patternType="solid">
        <fgColor rgb="FFA2630E"/>
        <bgColor indexed="64"/>
      </patternFill>
    </fill>
    <fill>
      <patternFill patternType="solid">
        <fgColor theme="2" tint="-0.249977111117893"/>
        <bgColor indexed="64"/>
      </patternFill>
    </fill>
    <fill>
      <patternFill patternType="solid">
        <fgColor theme="2" tint="-0.749992370372631"/>
        <bgColor indexed="64"/>
      </patternFill>
    </fill>
    <fill>
      <patternFill patternType="solid">
        <fgColor theme="5" tint="0.79998168889431442"/>
        <bgColor indexed="64"/>
      </patternFill>
    </fill>
  </fills>
  <borders count="19">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right/>
      <top/>
      <bottom style="thin">
        <color indexed="64"/>
      </bottom>
      <diagonal/>
    </border>
    <border>
      <left/>
      <right/>
      <top style="thin">
        <color indexed="64"/>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style="thin">
        <color indexed="64"/>
      </right>
      <top/>
      <bottom/>
      <diagonal/>
    </border>
    <border>
      <left/>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s>
  <cellStyleXfs count="46">
    <xf numFmtId="0" fontId="0" fillId="0" borderId="0"/>
    <xf numFmtId="0" fontId="14" fillId="0" borderId="0" applyNumberFormat="0" applyFill="0" applyBorder="0" applyAlignment="0" applyProtection="0"/>
    <xf numFmtId="0" fontId="15" fillId="0" borderId="6" applyNumberFormat="0" applyFill="0" applyAlignment="0" applyProtection="0"/>
    <xf numFmtId="0" fontId="16" fillId="0" borderId="7" applyNumberFormat="0" applyFill="0" applyAlignment="0" applyProtection="0"/>
    <xf numFmtId="0" fontId="17" fillId="0" borderId="8" applyNumberFormat="0" applyFill="0" applyAlignment="0" applyProtection="0"/>
    <xf numFmtId="0" fontId="17" fillId="0" borderId="0" applyNumberFormat="0" applyFill="0" applyBorder="0" applyAlignment="0" applyProtection="0"/>
    <xf numFmtId="0" fontId="18" fillId="7" borderId="0" applyNumberFormat="0" applyBorder="0" applyAlignment="0" applyProtection="0"/>
    <xf numFmtId="0" fontId="19" fillId="8" borderId="0" applyNumberFormat="0" applyBorder="0" applyAlignment="0" applyProtection="0"/>
    <xf numFmtId="0" fontId="20" fillId="9" borderId="0" applyNumberFormat="0" applyBorder="0" applyAlignment="0" applyProtection="0"/>
    <xf numFmtId="0" fontId="21" fillId="10" borderId="9" applyNumberFormat="0" applyAlignment="0" applyProtection="0"/>
    <xf numFmtId="0" fontId="22" fillId="11" borderId="10" applyNumberFormat="0" applyAlignment="0" applyProtection="0"/>
    <xf numFmtId="0" fontId="23" fillId="11" borderId="9" applyNumberFormat="0" applyAlignment="0" applyProtection="0"/>
    <xf numFmtId="0" fontId="24" fillId="0" borderId="11" applyNumberFormat="0" applyFill="0" applyAlignment="0" applyProtection="0"/>
    <xf numFmtId="0" fontId="25" fillId="12" borderId="12" applyNumberFormat="0" applyAlignment="0" applyProtection="0"/>
    <xf numFmtId="0" fontId="26" fillId="0" borderId="0" applyNumberFormat="0" applyFill="0" applyBorder="0" applyAlignment="0" applyProtection="0"/>
    <xf numFmtId="0" fontId="13" fillId="13" borderId="13" applyNumberFormat="0" applyFont="0" applyAlignment="0" applyProtection="0"/>
    <xf numFmtId="0" fontId="27" fillId="0" borderId="0" applyNumberFormat="0" applyFill="0" applyBorder="0" applyAlignment="0" applyProtection="0"/>
    <xf numFmtId="0" fontId="3" fillId="0" borderId="14" applyNumberFormat="0" applyFill="0" applyAlignment="0" applyProtection="0"/>
    <xf numFmtId="0" fontId="1" fillId="14" borderId="0" applyNumberFormat="0" applyBorder="0" applyAlignment="0" applyProtection="0"/>
    <xf numFmtId="0" fontId="13" fillId="15" borderId="0" applyNumberFormat="0" applyBorder="0" applyAlignment="0" applyProtection="0"/>
    <xf numFmtId="0" fontId="13" fillId="16" borderId="0" applyNumberFormat="0" applyBorder="0" applyAlignment="0" applyProtection="0"/>
    <xf numFmtId="0" fontId="1" fillId="17" borderId="0" applyNumberFormat="0" applyBorder="0" applyAlignment="0" applyProtection="0"/>
    <xf numFmtId="0" fontId="1" fillId="18" borderId="0" applyNumberFormat="0" applyBorder="0" applyAlignment="0" applyProtection="0"/>
    <xf numFmtId="0" fontId="13" fillId="19" borderId="0" applyNumberFormat="0" applyBorder="0" applyAlignment="0" applyProtection="0"/>
    <xf numFmtId="0" fontId="13" fillId="20" borderId="0" applyNumberFormat="0" applyBorder="0" applyAlignment="0" applyProtection="0"/>
    <xf numFmtId="0" fontId="1" fillId="21" borderId="0" applyNumberFormat="0" applyBorder="0" applyAlignment="0" applyProtection="0"/>
    <xf numFmtId="0" fontId="1" fillId="22" borderId="0" applyNumberFormat="0" applyBorder="0" applyAlignment="0" applyProtection="0"/>
    <xf numFmtId="0" fontId="13" fillId="23" borderId="0" applyNumberFormat="0" applyBorder="0" applyAlignment="0" applyProtection="0"/>
    <xf numFmtId="0" fontId="13" fillId="24" borderId="0" applyNumberFormat="0" applyBorder="0" applyAlignment="0" applyProtection="0"/>
    <xf numFmtId="0" fontId="1" fillId="25" borderId="0" applyNumberFormat="0" applyBorder="0" applyAlignment="0" applyProtection="0"/>
    <xf numFmtId="0" fontId="1" fillId="26" borderId="0" applyNumberFormat="0" applyBorder="0" applyAlignment="0" applyProtection="0"/>
    <xf numFmtId="0" fontId="13" fillId="27" borderId="0" applyNumberFormat="0" applyBorder="0" applyAlignment="0" applyProtection="0"/>
    <xf numFmtId="0" fontId="13" fillId="28" borderId="0" applyNumberFormat="0" applyBorder="0" applyAlignment="0" applyProtection="0"/>
    <xf numFmtId="0" fontId="1" fillId="29" borderId="0" applyNumberFormat="0" applyBorder="0" applyAlignment="0" applyProtection="0"/>
    <xf numFmtId="0" fontId="1" fillId="30" borderId="0" applyNumberFormat="0" applyBorder="0" applyAlignment="0" applyProtection="0"/>
    <xf numFmtId="0" fontId="13" fillId="31" borderId="0" applyNumberFormat="0" applyBorder="0" applyAlignment="0" applyProtection="0"/>
    <xf numFmtId="0" fontId="13" fillId="32" borderId="0" applyNumberFormat="0" applyBorder="0" applyAlignment="0" applyProtection="0"/>
    <xf numFmtId="0" fontId="1" fillId="33" borderId="0" applyNumberFormat="0" applyBorder="0" applyAlignment="0" applyProtection="0"/>
    <xf numFmtId="0" fontId="1" fillId="34" borderId="0" applyNumberFormat="0" applyBorder="0" applyAlignment="0" applyProtection="0"/>
    <xf numFmtId="0" fontId="13" fillId="35" borderId="0" applyNumberFormat="0" applyBorder="0" applyAlignment="0" applyProtection="0"/>
    <xf numFmtId="0" fontId="13" fillId="36" borderId="0" applyNumberFormat="0" applyBorder="0" applyAlignment="0" applyProtection="0"/>
    <xf numFmtId="0" fontId="1" fillId="37" borderId="0" applyNumberFormat="0" applyBorder="0" applyAlignment="0" applyProtection="0"/>
    <xf numFmtId="0" fontId="28" fillId="0" borderId="0"/>
    <xf numFmtId="0" fontId="29" fillId="0" borderId="0" applyNumberFormat="0" applyFill="0" applyBorder="0" applyAlignment="0" applyProtection="0"/>
    <xf numFmtId="0" fontId="30" fillId="0" borderId="0" applyNumberFormat="0" applyFill="0" applyBorder="0" applyAlignment="0" applyProtection="0"/>
    <xf numFmtId="9" fontId="13" fillId="0" borderId="0" applyFont="0" applyFill="0" applyBorder="0" applyAlignment="0" applyProtection="0"/>
  </cellStyleXfs>
  <cellXfs count="203">
    <xf numFmtId="0" fontId="0" fillId="0" borderId="0" xfId="0"/>
    <xf numFmtId="0" fontId="0" fillId="0" borderId="0" xfId="0" applyAlignment="1">
      <alignment horizontal="center" vertical="center" wrapText="1"/>
    </xf>
    <xf numFmtId="0" fontId="0" fillId="0" borderId="0" xfId="0" applyAlignment="1">
      <alignment horizontal="center"/>
    </xf>
    <xf numFmtId="1" fontId="0" fillId="0" borderId="0" xfId="0" applyNumberFormat="1" applyAlignment="1">
      <alignment horizontal="center"/>
    </xf>
    <xf numFmtId="0" fontId="0" fillId="0" borderId="0" xfId="0" applyAlignment="1">
      <alignment horizontal="center" vertical="center"/>
    </xf>
    <xf numFmtId="0" fontId="0" fillId="0" borderId="0" xfId="0" applyAlignment="1">
      <alignment vertical="center"/>
    </xf>
    <xf numFmtId="1" fontId="0" fillId="0" borderId="0" xfId="0" applyNumberFormat="1" applyAlignment="1">
      <alignment horizontal="center" vertical="center"/>
    </xf>
    <xf numFmtId="14" fontId="0" fillId="0" borderId="0" xfId="0" applyNumberFormat="1" applyAlignment="1">
      <alignment horizontal="center" vertical="center"/>
    </xf>
    <xf numFmtId="1" fontId="0" fillId="0" borderId="0" xfId="0" applyNumberFormat="1" applyAlignment="1">
      <alignment horizontal="center" vertical="center" wrapText="1"/>
    </xf>
    <xf numFmtId="49" fontId="0" fillId="0" borderId="0" xfId="0" applyNumberFormat="1" applyAlignment="1">
      <alignment horizontal="center" vertical="center"/>
    </xf>
    <xf numFmtId="49" fontId="0" fillId="0" borderId="0" xfId="0" applyNumberFormat="1"/>
    <xf numFmtId="49" fontId="0" fillId="0" borderId="0" xfId="0" applyNumberFormat="1" applyAlignment="1">
      <alignment vertical="center"/>
    </xf>
    <xf numFmtId="0" fontId="1" fillId="0" borderId="0" xfId="0" applyFont="1"/>
    <xf numFmtId="0" fontId="2" fillId="0" borderId="0" xfId="0" applyFont="1" applyAlignment="1">
      <alignment horizontal="center"/>
    </xf>
    <xf numFmtId="1" fontId="0" fillId="0" borderId="0" xfId="0" applyNumberFormat="1" applyAlignment="1">
      <alignment vertical="center"/>
    </xf>
    <xf numFmtId="0" fontId="1" fillId="0" borderId="0" xfId="0" applyFont="1" applyAlignment="1">
      <alignment vertical="center"/>
    </xf>
    <xf numFmtId="1" fontId="0" fillId="0" borderId="0" xfId="0" applyNumberFormat="1"/>
    <xf numFmtId="0" fontId="3" fillId="0" borderId="0" xfId="0" applyFont="1" applyAlignment="1">
      <alignment horizontal="center"/>
    </xf>
    <xf numFmtId="0" fontId="4" fillId="0" borderId="0" xfId="0" applyFont="1" applyAlignment="1">
      <alignment horizontal="center"/>
    </xf>
    <xf numFmtId="0" fontId="5" fillId="0" borderId="0" xfId="0" applyFont="1" applyAlignment="1">
      <alignment horizontal="center"/>
    </xf>
    <xf numFmtId="0" fontId="1" fillId="3" borderId="0" xfId="0" applyFont="1" applyFill="1"/>
    <xf numFmtId="0" fontId="6" fillId="0" borderId="0" xfId="0" applyFont="1" applyAlignment="1">
      <alignment horizontal="center"/>
    </xf>
    <xf numFmtId="0" fontId="3" fillId="2" borderId="0" xfId="0" applyFont="1" applyFill="1" applyAlignment="1" applyProtection="1">
      <alignment horizontal="left"/>
      <protection locked="0"/>
    </xf>
    <xf numFmtId="0" fontId="0" fillId="0" borderId="0" xfId="0" applyAlignment="1">
      <alignment horizontal="right"/>
    </xf>
    <xf numFmtId="2" fontId="0" fillId="0" borderId="0" xfId="0" applyNumberFormat="1" applyAlignment="1">
      <alignment horizontal="center" vertical="center"/>
    </xf>
    <xf numFmtId="0" fontId="8" fillId="0" borderId="0" xfId="0" applyFont="1" applyAlignment="1">
      <alignment horizontal="right"/>
    </xf>
    <xf numFmtId="0" fontId="0" fillId="0" borderId="0" xfId="0" applyAlignment="1">
      <alignment wrapText="1"/>
    </xf>
    <xf numFmtId="0" fontId="7" fillId="0" borderId="0" xfId="0" applyFont="1"/>
    <xf numFmtId="1" fontId="7" fillId="0" borderId="0" xfId="0" applyNumberFormat="1" applyFont="1" applyAlignment="1">
      <alignment vertical="center"/>
    </xf>
    <xf numFmtId="0" fontId="6" fillId="0" borderId="0" xfId="0" applyFont="1"/>
    <xf numFmtId="0" fontId="5" fillId="0" borderId="0" xfId="0" applyFont="1"/>
    <xf numFmtId="0" fontId="0" fillId="0" borderId="0" xfId="0" applyAlignment="1" applyProtection="1">
      <alignment horizontal="left"/>
      <protection locked="0"/>
    </xf>
    <xf numFmtId="0" fontId="0" fillId="4" borderId="0" xfId="0" applyFill="1"/>
    <xf numFmtId="49" fontId="0" fillId="4" borderId="0" xfId="0" applyNumberFormat="1" applyFill="1"/>
    <xf numFmtId="0" fontId="0" fillId="4" borderId="0" xfId="0" applyFill="1" applyAlignment="1">
      <alignment horizontal="center"/>
    </xf>
    <xf numFmtId="0" fontId="5" fillId="0" borderId="0" xfId="0" applyFont="1" applyAlignment="1">
      <alignment vertical="center"/>
    </xf>
    <xf numFmtId="0" fontId="5" fillId="0" borderId="0" xfId="0" applyFont="1" applyAlignment="1">
      <alignment vertical="top"/>
    </xf>
    <xf numFmtId="0" fontId="0" fillId="0" borderId="0" xfId="0" applyProtection="1">
      <protection locked="0"/>
    </xf>
    <xf numFmtId="0" fontId="8" fillId="0" borderId="0" xfId="0" applyFont="1"/>
    <xf numFmtId="1" fontId="0" fillId="0" borderId="0" xfId="0" applyNumberFormat="1" applyAlignment="1">
      <alignment horizontal="left"/>
    </xf>
    <xf numFmtId="0" fontId="0" fillId="0" borderId="0" xfId="0" applyAlignment="1">
      <alignment horizontal="left"/>
    </xf>
    <xf numFmtId="0" fontId="10" fillId="0" borderId="0" xfId="0" applyFont="1"/>
    <xf numFmtId="0" fontId="0" fillId="5" borderId="0" xfId="0" applyFill="1" applyAlignment="1" applyProtection="1">
      <alignment horizontal="left"/>
      <protection locked="0"/>
    </xf>
    <xf numFmtId="0" fontId="0" fillId="5" borderId="0" xfId="0" applyFill="1" applyAlignment="1">
      <alignment horizontal="left"/>
    </xf>
    <xf numFmtId="0" fontId="11" fillId="0" borderId="0" xfId="0" applyFont="1" applyAlignment="1">
      <alignment horizontal="right"/>
    </xf>
    <xf numFmtId="0" fontId="10" fillId="0" borderId="0" xfId="0" applyFont="1" applyAlignment="1">
      <alignment horizontal="center"/>
    </xf>
    <xf numFmtId="0" fontId="3" fillId="6" borderId="0" xfId="0" applyFont="1" applyFill="1" applyAlignment="1">
      <alignment horizontal="left"/>
    </xf>
    <xf numFmtId="0" fontId="0" fillId="2" borderId="2" xfId="0" applyFill="1" applyBorder="1" applyAlignment="1">
      <alignment horizontal="center" vertical="center" wrapText="1"/>
    </xf>
    <xf numFmtId="0" fontId="0" fillId="2" borderId="3" xfId="0" applyFill="1" applyBorder="1" applyAlignment="1">
      <alignment horizontal="center" vertical="center" wrapText="1"/>
    </xf>
    <xf numFmtId="0" fontId="12" fillId="0" borderId="0" xfId="0" applyFont="1" applyAlignment="1">
      <alignment horizontal="center"/>
    </xf>
    <xf numFmtId="0" fontId="3" fillId="0" borderId="0" xfId="0" applyFont="1" applyAlignment="1">
      <alignment vertical="center"/>
    </xf>
    <xf numFmtId="0" fontId="9" fillId="0" borderId="0" xfId="0" applyFont="1"/>
    <xf numFmtId="0" fontId="9" fillId="0" borderId="0" xfId="0" applyFont="1" applyAlignment="1">
      <alignment vertical="top"/>
    </xf>
    <xf numFmtId="2" fontId="3" fillId="38" borderId="1" xfId="0" applyNumberFormat="1" applyFont="1" applyFill="1" applyBorder="1" applyAlignment="1">
      <alignment horizontal="center"/>
    </xf>
    <xf numFmtId="0" fontId="3" fillId="38" borderId="1" xfId="0" applyFont="1" applyFill="1" applyBorder="1" applyAlignment="1">
      <alignment horizontal="center"/>
    </xf>
    <xf numFmtId="3" fontId="3" fillId="38" borderId="1" xfId="0" applyNumberFormat="1" applyFont="1" applyFill="1" applyBorder="1" applyAlignment="1">
      <alignment horizontal="center"/>
    </xf>
    <xf numFmtId="1" fontId="0" fillId="0" borderId="1" xfId="0" applyNumberFormat="1" applyBorder="1" applyAlignment="1">
      <alignment horizontal="center"/>
    </xf>
    <xf numFmtId="49" fontId="0" fillId="0" borderId="1" xfId="0" applyNumberFormat="1" applyBorder="1" applyAlignment="1">
      <alignment horizontal="center"/>
    </xf>
    <xf numFmtId="0" fontId="0" fillId="0" borderId="1" xfId="0" applyBorder="1"/>
    <xf numFmtId="3" fontId="0" fillId="0" borderId="1" xfId="0" applyNumberFormat="1" applyBorder="1"/>
    <xf numFmtId="2" fontId="0" fillId="0" borderId="0" xfId="0" applyNumberFormat="1"/>
    <xf numFmtId="0" fontId="28" fillId="39" borderId="0" xfId="42" applyFill="1"/>
    <xf numFmtId="0" fontId="28" fillId="0" borderId="0" xfId="42"/>
    <xf numFmtId="0" fontId="28" fillId="0" borderId="0" xfId="42" applyAlignment="1">
      <alignment horizontal="right"/>
    </xf>
    <xf numFmtId="0" fontId="28" fillId="0" borderId="0" xfId="42" applyProtection="1">
      <protection locked="0"/>
    </xf>
    <xf numFmtId="1" fontId="28" fillId="0" borderId="0" xfId="42" applyNumberFormat="1"/>
    <xf numFmtId="0" fontId="28" fillId="0" borderId="0" xfId="42" applyAlignment="1" applyProtection="1">
      <alignment horizontal="left"/>
      <protection locked="0"/>
    </xf>
    <xf numFmtId="0" fontId="0" fillId="40" borderId="15" xfId="0" applyFill="1" applyBorder="1" applyAlignment="1">
      <alignment horizontal="center" vertical="center" wrapText="1"/>
    </xf>
    <xf numFmtId="0" fontId="0" fillId="5" borderId="0" xfId="0" applyFill="1"/>
    <xf numFmtId="0" fontId="5" fillId="0" borderId="0" xfId="0" applyFont="1" applyAlignment="1">
      <alignment horizontal="left"/>
    </xf>
    <xf numFmtId="0" fontId="2" fillId="0" borderId="0" xfId="0" applyFont="1"/>
    <xf numFmtId="164" fontId="7" fillId="0" borderId="0" xfId="0" applyNumberFormat="1" applyFont="1"/>
    <xf numFmtId="0" fontId="7" fillId="0" borderId="4" xfId="0" applyFont="1" applyBorder="1" applyAlignment="1">
      <alignment horizontal="center"/>
    </xf>
    <xf numFmtId="1" fontId="0" fillId="0" borderId="0" xfId="0" applyNumberFormat="1" applyProtection="1">
      <protection locked="0"/>
    </xf>
    <xf numFmtId="0" fontId="7" fillId="0" borderId="0" xfId="0" applyFont="1" applyAlignment="1">
      <alignment horizontal="center"/>
    </xf>
    <xf numFmtId="14" fontId="7" fillId="0" borderId="0" xfId="0" applyNumberFormat="1" applyFont="1"/>
    <xf numFmtId="1" fontId="7" fillId="0" borderId="0" xfId="0" applyNumberFormat="1" applyFont="1"/>
    <xf numFmtId="0" fontId="7" fillId="0" borderId="0" xfId="0" applyFont="1" applyAlignment="1">
      <alignment horizontal="right"/>
    </xf>
    <xf numFmtId="0" fontId="7" fillId="0" borderId="0" xfId="0" applyFont="1" applyAlignment="1">
      <alignment horizontal="left"/>
    </xf>
    <xf numFmtId="0" fontId="7" fillId="0" borderId="0" xfId="0" applyFont="1" applyAlignment="1">
      <alignment vertical="center"/>
    </xf>
    <xf numFmtId="0" fontId="7" fillId="0" borderId="0" xfId="44" applyFont="1" applyAlignment="1"/>
    <xf numFmtId="0" fontId="7" fillId="0" borderId="4" xfId="44" applyFont="1" applyBorder="1" applyAlignment="1"/>
    <xf numFmtId="14" fontId="0" fillId="0" borderId="0" xfId="0" applyNumberFormat="1" applyAlignment="1">
      <alignment horizontal="left" vertical="center"/>
    </xf>
    <xf numFmtId="0" fontId="7" fillId="0" borderId="0" xfId="44" applyFont="1" applyAlignment="1" applyProtection="1"/>
    <xf numFmtId="0" fontId="7" fillId="0" borderId="0" xfId="44" applyFont="1" applyProtection="1"/>
    <xf numFmtId="0" fontId="7" fillId="0" borderId="0" xfId="44" applyFont="1" applyFill="1" applyBorder="1" applyAlignment="1" applyProtection="1"/>
    <xf numFmtId="0" fontId="8" fillId="0" borderId="0" xfId="0" applyFont="1" applyAlignment="1">
      <alignment horizontal="center"/>
    </xf>
    <xf numFmtId="0" fontId="36" fillId="0" borderId="0" xfId="0" applyFont="1"/>
    <xf numFmtId="0" fontId="36" fillId="0" borderId="0" xfId="0" applyFont="1" applyAlignment="1">
      <alignment horizontal="left"/>
    </xf>
    <xf numFmtId="0" fontId="37" fillId="0" borderId="0" xfId="0" applyFont="1"/>
    <xf numFmtId="0" fontId="38" fillId="0" borderId="0" xfId="0" applyFont="1"/>
    <xf numFmtId="0" fontId="0" fillId="41" borderId="1" xfId="0" applyFill="1" applyBorder="1" applyAlignment="1">
      <alignment horizontal="center" vertical="center" wrapText="1"/>
    </xf>
    <xf numFmtId="0" fontId="0" fillId="41" borderId="3" xfId="0" applyFill="1" applyBorder="1" applyAlignment="1">
      <alignment horizontal="center" vertical="center" wrapText="1"/>
    </xf>
    <xf numFmtId="0" fontId="0" fillId="6" borderId="1" xfId="0" applyFill="1" applyBorder="1" applyAlignment="1">
      <alignment horizontal="center" vertical="center" wrapText="1"/>
    </xf>
    <xf numFmtId="0" fontId="39" fillId="43" borderId="3" xfId="0" applyFont="1" applyFill="1" applyBorder="1" applyAlignment="1">
      <alignment horizontal="center" vertical="center" wrapText="1"/>
    </xf>
    <xf numFmtId="0" fontId="0" fillId="44" borderId="1" xfId="0" applyFill="1" applyBorder="1" applyAlignment="1">
      <alignment horizontal="center" vertical="center" wrapText="1"/>
    </xf>
    <xf numFmtId="0" fontId="0" fillId="44" borderId="3" xfId="0" applyFill="1" applyBorder="1" applyAlignment="1">
      <alignment horizontal="center" vertical="center" wrapText="1"/>
    </xf>
    <xf numFmtId="0" fontId="39" fillId="42" borderId="1" xfId="0" applyFont="1" applyFill="1" applyBorder="1" applyAlignment="1">
      <alignment horizontal="center" vertical="center" wrapText="1"/>
    </xf>
    <xf numFmtId="0" fontId="0" fillId="4" borderId="0" xfId="0" applyFill="1" applyAlignment="1">
      <alignment wrapText="1"/>
    </xf>
    <xf numFmtId="0" fontId="7" fillId="4" borderId="0" xfId="0" applyFont="1" applyFill="1"/>
    <xf numFmtId="0" fontId="3" fillId="0" borderId="0" xfId="0" applyFont="1"/>
    <xf numFmtId="0" fontId="40" fillId="0" borderId="0" xfId="0" applyFont="1"/>
    <xf numFmtId="1" fontId="0" fillId="0" borderId="1" xfId="0" applyNumberFormat="1" applyBorder="1"/>
    <xf numFmtId="3" fontId="0" fillId="0" borderId="3" xfId="0" applyNumberFormat="1" applyBorder="1"/>
    <xf numFmtId="1" fontId="0" fillId="0" borderId="3" xfId="0" applyNumberFormat="1" applyBorder="1"/>
    <xf numFmtId="164" fontId="35" fillId="0" borderId="0" xfId="0" applyNumberFormat="1" applyFont="1" applyAlignment="1">
      <alignment horizontal="right"/>
    </xf>
    <xf numFmtId="0" fontId="35" fillId="0" borderId="0" xfId="0" applyFont="1" applyAlignment="1">
      <alignment horizontal="justify" wrapText="1"/>
    </xf>
    <xf numFmtId="0" fontId="31" fillId="0" borderId="0" xfId="0" applyFont="1"/>
    <xf numFmtId="0" fontId="44" fillId="0" borderId="0" xfId="0" applyFont="1" applyAlignment="1">
      <alignment horizontal="left"/>
    </xf>
    <xf numFmtId="0" fontId="31" fillId="0" borderId="4" xfId="0" applyFont="1" applyBorder="1"/>
    <xf numFmtId="0" fontId="44" fillId="0" borderId="0" xfId="0" applyFont="1"/>
    <xf numFmtId="0" fontId="41" fillId="0" borderId="4" xfId="0" applyFont="1" applyBorder="1" applyAlignment="1">
      <alignment vertical="center"/>
    </xf>
    <xf numFmtId="0" fontId="44" fillId="0" borderId="16" xfId="0" applyFont="1" applyBorder="1"/>
    <xf numFmtId="0" fontId="45" fillId="0" borderId="0" xfId="0" applyFont="1"/>
    <xf numFmtId="2" fontId="0" fillId="0" borderId="0" xfId="0" applyNumberFormat="1" applyAlignment="1">
      <alignment horizontal="center"/>
    </xf>
    <xf numFmtId="2" fontId="0" fillId="4" borderId="0" xfId="0" applyNumberFormat="1" applyFill="1"/>
    <xf numFmtId="0" fontId="43" fillId="0" borderId="0" xfId="0" applyFont="1" applyAlignment="1">
      <alignment vertical="top" wrapText="1"/>
    </xf>
    <xf numFmtId="0" fontId="0" fillId="6" borderId="1" xfId="0" applyFill="1" applyBorder="1" applyAlignment="1">
      <alignment horizontal="center" wrapText="1"/>
    </xf>
    <xf numFmtId="0" fontId="30" fillId="0" borderId="0" xfId="44"/>
    <xf numFmtId="0" fontId="39" fillId="45" borderId="3" xfId="0" applyFont="1" applyFill="1" applyBorder="1" applyAlignment="1">
      <alignment horizontal="center" vertical="center" wrapText="1"/>
    </xf>
    <xf numFmtId="0" fontId="39" fillId="42" borderId="1" xfId="0" applyFont="1" applyFill="1" applyBorder="1" applyAlignment="1">
      <alignment horizontal="center" wrapText="1"/>
    </xf>
    <xf numFmtId="0" fontId="0" fillId="46" borderId="15" xfId="0" applyFill="1" applyBorder="1" applyAlignment="1">
      <alignment horizontal="center" vertical="center" wrapText="1"/>
    </xf>
    <xf numFmtId="2" fontId="39" fillId="45" borderId="3" xfId="0" applyNumberFormat="1" applyFont="1" applyFill="1" applyBorder="1" applyAlignment="1">
      <alignment horizontal="center" vertical="center" wrapText="1"/>
    </xf>
    <xf numFmtId="2" fontId="0" fillId="0" borderId="0" xfId="45" applyNumberFormat="1" applyFont="1" applyAlignment="1">
      <alignment horizontal="center" vertical="center"/>
    </xf>
    <xf numFmtId="0" fontId="0" fillId="0" borderId="0" xfId="0" applyAlignment="1">
      <alignment horizontal="left" vertical="center"/>
    </xf>
    <xf numFmtId="3" fontId="0" fillId="0" borderId="0" xfId="0" applyNumberFormat="1" applyAlignment="1">
      <alignment horizontal="left" vertical="center"/>
    </xf>
    <xf numFmtId="3" fontId="0" fillId="46" borderId="15" xfId="0" applyNumberFormat="1" applyFill="1" applyBorder="1" applyAlignment="1">
      <alignment horizontal="center" vertical="center" wrapText="1"/>
    </xf>
    <xf numFmtId="3" fontId="0" fillId="0" borderId="0" xfId="0" applyNumberFormat="1" applyAlignment="1">
      <alignment horizontal="center" vertical="center"/>
    </xf>
    <xf numFmtId="3" fontId="0" fillId="0" borderId="0" xfId="0" applyNumberFormat="1" applyAlignment="1">
      <alignment horizontal="center"/>
    </xf>
    <xf numFmtId="0" fontId="7" fillId="46" borderId="1" xfId="0" applyFont="1" applyFill="1" applyBorder="1" applyAlignment="1">
      <alignment horizontal="center" vertical="center" wrapText="1"/>
    </xf>
    <xf numFmtId="0" fontId="3" fillId="0" borderId="0" xfId="0" applyFont="1" applyAlignment="1">
      <alignment wrapText="1"/>
    </xf>
    <xf numFmtId="0" fontId="52" fillId="0" borderId="0" xfId="0" applyFont="1"/>
    <xf numFmtId="1" fontId="7" fillId="0" borderId="5" xfId="0" applyNumberFormat="1" applyFont="1" applyBorder="1" applyAlignment="1">
      <alignment horizontal="left"/>
    </xf>
    <xf numFmtId="0" fontId="7" fillId="0" borderId="4" xfId="0" applyFont="1" applyBorder="1"/>
    <xf numFmtId="0" fontId="0" fillId="0" borderId="4" xfId="0" applyBorder="1" applyAlignment="1">
      <alignment horizontal="center"/>
    </xf>
    <xf numFmtId="0" fontId="0" fillId="0" borderId="4" xfId="0" applyBorder="1"/>
    <xf numFmtId="1" fontId="0" fillId="0" borderId="0" xfId="0" applyNumberFormat="1" applyAlignment="1">
      <alignment horizontal="right"/>
    </xf>
    <xf numFmtId="0" fontId="30" fillId="0" borderId="0" xfId="44" applyAlignment="1">
      <alignment horizontal="left" vertical="center"/>
    </xf>
    <xf numFmtId="0" fontId="53" fillId="45" borderId="15" xfId="0" applyFont="1" applyFill="1" applyBorder="1" applyAlignment="1">
      <alignment horizontal="center" vertical="center" wrapText="1"/>
    </xf>
    <xf numFmtId="0" fontId="39" fillId="45" borderId="0" xfId="45" applyNumberFormat="1" applyFont="1" applyFill="1" applyBorder="1" applyAlignment="1">
      <alignment horizontal="center" vertical="center" wrapText="1"/>
    </xf>
    <xf numFmtId="0" fontId="0" fillId="0" borderId="0" xfId="45" applyNumberFormat="1" applyFont="1" applyAlignment="1">
      <alignment horizontal="center" vertical="center"/>
    </xf>
    <xf numFmtId="0" fontId="0" fillId="0" borderId="0" xfId="45" applyNumberFormat="1" applyFont="1" applyAlignment="1">
      <alignment horizontal="center"/>
    </xf>
    <xf numFmtId="0" fontId="0" fillId="2" borderId="0" xfId="0" applyFill="1" applyAlignment="1" applyProtection="1">
      <alignment horizontal="left"/>
      <protection locked="0"/>
    </xf>
    <xf numFmtId="1" fontId="0" fillId="0" borderId="0" xfId="0" applyNumberFormat="1" applyAlignment="1">
      <alignment horizontal="center"/>
    </xf>
    <xf numFmtId="0" fontId="3" fillId="0" borderId="0" xfId="0" applyFont="1" applyAlignment="1">
      <alignment horizontal="right" vertical="center"/>
    </xf>
    <xf numFmtId="0" fontId="0" fillId="0" borderId="0" xfId="0" applyAlignment="1">
      <alignment horizontal="right"/>
    </xf>
    <xf numFmtId="0" fontId="8" fillId="0" borderId="0" xfId="0" applyFont="1" applyAlignment="1">
      <alignment horizontal="center"/>
    </xf>
    <xf numFmtId="0" fontId="0" fillId="0" borderId="0" xfId="0" applyAlignment="1">
      <alignment horizontal="center"/>
    </xf>
    <xf numFmtId="1" fontId="0" fillId="5" borderId="0" xfId="0" applyNumberFormat="1" applyFill="1" applyAlignment="1" applyProtection="1">
      <alignment horizontal="center"/>
      <protection locked="0"/>
    </xf>
    <xf numFmtId="0" fontId="31" fillId="0" borderId="0" xfId="0" applyFont="1" applyAlignment="1">
      <alignment horizontal="center"/>
    </xf>
    <xf numFmtId="0" fontId="5" fillId="0" borderId="0" xfId="0" applyFont="1" applyAlignment="1">
      <alignment horizontal="justify" vertical="center" wrapText="1"/>
    </xf>
    <xf numFmtId="0" fontId="36" fillId="0" borderId="0" xfId="0" applyFont="1" applyAlignment="1">
      <alignment horizontal="left"/>
    </xf>
    <xf numFmtId="0" fontId="46" fillId="0" borderId="0" xfId="0" applyFont="1" applyAlignment="1">
      <alignment horizontal="center"/>
    </xf>
    <xf numFmtId="0" fontId="9" fillId="0" borderId="0" xfId="0" applyFont="1" applyAlignment="1">
      <alignment horizontal="right"/>
    </xf>
    <xf numFmtId="0" fontId="0" fillId="5" borderId="0" xfId="0" applyFill="1" applyAlignment="1" applyProtection="1">
      <alignment horizontal="center"/>
      <protection locked="0"/>
    </xf>
    <xf numFmtId="0" fontId="7" fillId="0" borderId="0" xfId="44" applyFont="1" applyFill="1" applyAlignment="1" applyProtection="1">
      <alignment horizontal="right"/>
    </xf>
    <xf numFmtId="0" fontId="7" fillId="0" borderId="0" xfId="0" applyFont="1" applyAlignment="1">
      <alignment horizontal="right"/>
    </xf>
    <xf numFmtId="0" fontId="7" fillId="0" borderId="0" xfId="0" applyFont="1" applyAlignment="1">
      <alignment horizontal="center"/>
    </xf>
    <xf numFmtId="0" fontId="7" fillId="0" borderId="0" xfId="0" applyFont="1" applyAlignment="1">
      <alignment horizontal="left"/>
    </xf>
    <xf numFmtId="0" fontId="7" fillId="0" borderId="0" xfId="44" applyFont="1" applyBorder="1" applyAlignment="1" applyProtection="1">
      <alignment horizontal="left"/>
    </xf>
    <xf numFmtId="0" fontId="7" fillId="0" borderId="0" xfId="44" applyFont="1" applyAlignment="1">
      <alignment horizontal="left"/>
    </xf>
    <xf numFmtId="0" fontId="0" fillId="0" borderId="0" xfId="0" applyAlignment="1" applyProtection="1">
      <alignment horizontal="right"/>
      <protection locked="0"/>
    </xf>
    <xf numFmtId="0" fontId="0" fillId="0" borderId="0" xfId="0" applyAlignment="1">
      <alignment horizontal="left" vertical="top" wrapText="1"/>
    </xf>
    <xf numFmtId="1" fontId="7" fillId="0" borderId="4" xfId="0" applyNumberFormat="1" applyFont="1" applyBorder="1" applyAlignment="1">
      <alignment horizontal="left"/>
    </xf>
    <xf numFmtId="0" fontId="7" fillId="0" borderId="5" xfId="0" applyFont="1" applyBorder="1" applyAlignment="1">
      <alignment horizontal="left"/>
    </xf>
    <xf numFmtId="0" fontId="52" fillId="0" borderId="0" xfId="0" applyFont="1" applyAlignment="1">
      <alignment horizontal="left"/>
    </xf>
    <xf numFmtId="0" fontId="7" fillId="0" borderId="4" xfId="0" applyFont="1" applyBorder="1" applyAlignment="1">
      <alignment horizontal="left"/>
    </xf>
    <xf numFmtId="1" fontId="7" fillId="0" borderId="5" xfId="0" applyNumberFormat="1" applyFont="1" applyBorder="1" applyAlignment="1">
      <alignment horizontal="left"/>
    </xf>
    <xf numFmtId="14" fontId="7" fillId="0" borderId="5" xfId="0" applyNumberFormat="1" applyFont="1" applyBorder="1" applyAlignment="1">
      <alignment horizontal="left"/>
    </xf>
    <xf numFmtId="0" fontId="52" fillId="0" borderId="0" xfId="0" applyFont="1" applyAlignment="1">
      <alignment horizontal="center"/>
    </xf>
    <xf numFmtId="0" fontId="7" fillId="0" borderId="0" xfId="44" applyFont="1" applyFill="1" applyAlignment="1" applyProtection="1">
      <alignment horizontal="left"/>
    </xf>
    <xf numFmtId="0" fontId="7" fillId="0" borderId="0" xfId="44" applyFont="1" applyAlignment="1" applyProtection="1">
      <alignment horizontal="left"/>
    </xf>
    <xf numFmtId="1" fontId="7" fillId="0" borderId="0" xfId="44" applyNumberFormat="1" applyFont="1" applyBorder="1" applyAlignment="1" applyProtection="1">
      <alignment horizontal="left"/>
    </xf>
    <xf numFmtId="0" fontId="3" fillId="0" borderId="0" xfId="0" applyFont="1" applyAlignment="1">
      <alignment horizontal="right" wrapText="1"/>
    </xf>
    <xf numFmtId="0" fontId="0" fillId="0" borderId="0" xfId="0" applyAlignment="1">
      <alignment horizontal="right" wrapText="1"/>
    </xf>
    <xf numFmtId="0" fontId="3" fillId="0" borderId="0" xfId="0" applyFont="1" applyAlignment="1">
      <alignment horizontal="right"/>
    </xf>
    <xf numFmtId="164" fontId="0" fillId="0" borderId="0" xfId="0" applyNumberFormat="1" applyAlignment="1">
      <alignment horizontal="right"/>
    </xf>
    <xf numFmtId="0" fontId="0" fillId="0" borderId="0" xfId="0" applyAlignment="1">
      <alignment horizontal="justify" wrapText="1"/>
    </xf>
    <xf numFmtId="1" fontId="7" fillId="0" borderId="4" xfId="0" applyNumberFormat="1" applyFont="1" applyBorder="1" applyAlignment="1">
      <alignment horizontal="center"/>
    </xf>
    <xf numFmtId="0" fontId="7" fillId="0" borderId="4" xfId="0" applyFont="1" applyBorder="1" applyAlignment="1">
      <alignment horizontal="center"/>
    </xf>
    <xf numFmtId="0" fontId="52" fillId="0" borderId="16" xfId="0" applyFont="1" applyBorder="1" applyAlignment="1">
      <alignment horizontal="left"/>
    </xf>
    <xf numFmtId="164" fontId="7" fillId="0" borderId="4" xfId="0" applyNumberFormat="1" applyFont="1" applyBorder="1" applyAlignment="1">
      <alignment horizontal="left"/>
    </xf>
    <xf numFmtId="0" fontId="0" fillId="0" borderId="17" xfId="0" applyBorder="1" applyAlignment="1">
      <alignment horizontal="left"/>
    </xf>
    <xf numFmtId="0" fontId="0" fillId="0" borderId="5" xfId="0" applyBorder="1" applyAlignment="1">
      <alignment horizontal="left"/>
    </xf>
    <xf numFmtId="0" fontId="0" fillId="0" borderId="18" xfId="0" applyBorder="1" applyAlignment="1">
      <alignment horizontal="left"/>
    </xf>
    <xf numFmtId="0" fontId="7" fillId="0" borderId="0" xfId="44" applyFont="1" applyFill="1" applyBorder="1" applyAlignment="1" applyProtection="1">
      <alignment horizontal="left"/>
    </xf>
    <xf numFmtId="0" fontId="7" fillId="0" borderId="0" xfId="44" applyFont="1" applyFill="1" applyBorder="1" applyAlignment="1">
      <alignment horizontal="left"/>
    </xf>
    <xf numFmtId="164" fontId="35" fillId="0" borderId="0" xfId="0" applyNumberFormat="1" applyFont="1" applyAlignment="1">
      <alignment horizontal="right"/>
    </xf>
    <xf numFmtId="0" fontId="44" fillId="0" borderId="0" xfId="0" applyFont="1" applyAlignment="1">
      <alignment horizontal="left"/>
    </xf>
    <xf numFmtId="164" fontId="42" fillId="0" borderId="0" xfId="0" applyNumberFormat="1" applyFont="1" applyAlignment="1">
      <alignment horizontal="right"/>
    </xf>
    <xf numFmtId="0" fontId="42" fillId="0" borderId="0" xfId="0" applyFont="1" applyAlignment="1">
      <alignment horizontal="justify" wrapText="1"/>
    </xf>
    <xf numFmtId="0" fontId="42" fillId="0" borderId="0" xfId="0" applyFont="1" applyAlignment="1">
      <alignment horizontal="left" vertical="top" wrapText="1"/>
    </xf>
    <xf numFmtId="0" fontId="42" fillId="0" borderId="0" xfId="0" applyFont="1" applyAlignment="1">
      <alignment horizontal="right" wrapText="1"/>
    </xf>
    <xf numFmtId="0" fontId="45" fillId="0" borderId="0" xfId="0" applyFont="1" applyAlignment="1">
      <alignment horizontal="left"/>
    </xf>
    <xf numFmtId="0" fontId="45" fillId="0" borderId="0" xfId="0" applyFont="1" applyAlignment="1">
      <alignment horizontal="left" wrapText="1"/>
    </xf>
    <xf numFmtId="0" fontId="5" fillId="0" borderId="0" xfId="0" applyFont="1" applyAlignment="1">
      <alignment horizontal="center"/>
    </xf>
    <xf numFmtId="0" fontId="5" fillId="0" borderId="0" xfId="0" applyFont="1" applyAlignment="1">
      <alignment horizontal="left"/>
    </xf>
    <xf numFmtId="0" fontId="5" fillId="0" borderId="0" xfId="0" applyFont="1"/>
    <xf numFmtId="0" fontId="0" fillId="0" borderId="0" xfId="0" applyAlignment="1" applyProtection="1">
      <alignment horizontal="left"/>
      <protection locked="0"/>
    </xf>
    <xf numFmtId="0" fontId="6" fillId="0" borderId="0" xfId="0" applyFont="1" applyAlignment="1">
      <alignment horizontal="center"/>
    </xf>
    <xf numFmtId="0" fontId="6" fillId="0" borderId="0" xfId="0" applyFont="1" applyAlignment="1">
      <alignment horizontal="left"/>
    </xf>
    <xf numFmtId="0" fontId="6" fillId="0" borderId="0" xfId="0" applyFont="1"/>
    <xf numFmtId="0" fontId="34" fillId="0" borderId="0" xfId="0" applyFont="1" applyAlignment="1">
      <alignment horizontal="center"/>
    </xf>
  </cellXfs>
  <cellStyles count="46">
    <cellStyle name="20% - Énfasis1" xfId="19" builtinId="30" customBuiltin="1"/>
    <cellStyle name="20% - Énfasis2" xfId="23" builtinId="34" customBuiltin="1"/>
    <cellStyle name="20% - Énfasis3" xfId="27" builtinId="38" customBuiltin="1"/>
    <cellStyle name="20% - Énfasis4" xfId="31" builtinId="42" customBuiltin="1"/>
    <cellStyle name="20% - Énfasis5" xfId="35" builtinId="46" customBuiltin="1"/>
    <cellStyle name="20% - Énfasis6" xfId="39" builtinId="50" customBuiltin="1"/>
    <cellStyle name="40% - Énfasis1" xfId="20" builtinId="31" customBuiltin="1"/>
    <cellStyle name="40% - Énfasis2" xfId="24" builtinId="35" customBuiltin="1"/>
    <cellStyle name="40% - Énfasis3" xfId="28" builtinId="39" customBuiltin="1"/>
    <cellStyle name="40% - Énfasis4" xfId="32" builtinId="43" customBuiltin="1"/>
    <cellStyle name="40% - Énfasis5" xfId="36" builtinId="47" customBuiltin="1"/>
    <cellStyle name="40% - Énfasis6" xfId="40" builtinId="51" customBuiltin="1"/>
    <cellStyle name="60% - Énfasis1" xfId="21" builtinId="32" customBuiltin="1"/>
    <cellStyle name="60% - Énfasis2" xfId="25" builtinId="36" customBuiltin="1"/>
    <cellStyle name="60% - Énfasis3" xfId="29" builtinId="40" customBuiltin="1"/>
    <cellStyle name="60% - Énfasis4" xfId="33" builtinId="44" customBuiltin="1"/>
    <cellStyle name="60% - Énfasis5" xfId="37" builtinId="48" customBuiltin="1"/>
    <cellStyle name="60% - Énfasis6" xfId="41" builtinId="52" customBuiltin="1"/>
    <cellStyle name="Buena" xfId="6" builtinId="26" customBuiltin="1"/>
    <cellStyle name="Cálculo" xfId="11" builtinId="22" customBuiltin="1"/>
    <cellStyle name="Celda de comprobación" xfId="13" builtinId="23" customBuiltin="1"/>
    <cellStyle name="Celda vinculada" xfId="12" builtinId="24" customBuiltin="1"/>
    <cellStyle name="Encabezado 4" xfId="5" builtinId="19" customBuiltin="1"/>
    <cellStyle name="Énfasis1" xfId="18" builtinId="29" customBuiltin="1"/>
    <cellStyle name="Énfasis2" xfId="22" builtinId="33" customBuiltin="1"/>
    <cellStyle name="Énfasis3" xfId="26" builtinId="37" customBuiltin="1"/>
    <cellStyle name="Énfasis4" xfId="30" builtinId="41" customBuiltin="1"/>
    <cellStyle name="Énfasis5" xfId="34" builtinId="45" customBuiltin="1"/>
    <cellStyle name="Énfasis6" xfId="38" builtinId="49" customBuiltin="1"/>
    <cellStyle name="Entrada" xfId="9" builtinId="20" customBuiltin="1"/>
    <cellStyle name="Hipervínculo" xfId="44" builtinId="8"/>
    <cellStyle name="Hipervínculo 2" xfId="43"/>
    <cellStyle name="Incorrecto" xfId="7" builtinId="27" customBuiltin="1"/>
    <cellStyle name="Neutral" xfId="8" builtinId="28" customBuiltin="1"/>
    <cellStyle name="Normal" xfId="0" builtinId="0"/>
    <cellStyle name="Normal 2" xfId="42"/>
    <cellStyle name="Notas" xfId="15" builtinId="10" customBuiltin="1"/>
    <cellStyle name="Porcentaje" xfId="45" builtinId="5"/>
    <cellStyle name="Salida" xfId="10" builtinId="21" customBuiltin="1"/>
    <cellStyle name="Texto de advertencia" xfId="14" builtinId="11" customBuiltin="1"/>
    <cellStyle name="Texto explicativo" xfId="16" builtinId="53" customBuiltin="1"/>
    <cellStyle name="Título" xfId="1" builtinId="15" customBuiltin="1"/>
    <cellStyle name="Título 1" xfId="2" builtinId="16" customBuiltin="1"/>
    <cellStyle name="Título 2" xfId="3" builtinId="17" customBuiltin="1"/>
    <cellStyle name="Título 3" xfId="4" builtinId="18" customBuiltin="1"/>
    <cellStyle name="Total" xfId="17" builtinId="25" customBuiltin="1"/>
  </cellStyles>
  <dxfs count="160">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theme="9" tint="-0.24994659260841701"/>
      </font>
    </dxf>
    <dxf>
      <font>
        <color rgb="FFC00000"/>
      </font>
    </dxf>
    <dxf>
      <font>
        <color theme="9" tint="-0.24994659260841701"/>
      </font>
    </dxf>
    <dxf>
      <font>
        <color rgb="FFC00000"/>
      </font>
    </dxf>
    <dxf>
      <fill>
        <patternFill>
          <bgColor theme="0" tint="-4.9989318521683403E-2"/>
        </patternFill>
      </fill>
    </dxf>
    <dxf>
      <fill>
        <patternFill>
          <bgColor theme="0" tint="-4.9989318521683403E-2"/>
        </patternFill>
      </fill>
    </dxf>
    <dxf>
      <font>
        <color theme="9" tint="-0.24994659260841701"/>
      </font>
    </dxf>
    <dxf>
      <font>
        <color theme="9" tint="-0.24994659260841701"/>
      </font>
    </dxf>
    <dxf>
      <fill>
        <patternFill>
          <bgColor theme="0" tint="-4.9989318521683403E-2"/>
        </patternFill>
      </fill>
    </dxf>
    <dxf>
      <font>
        <color rgb="FFC00000"/>
      </font>
    </dxf>
    <dxf>
      <font>
        <color rgb="FFC00000"/>
      </font>
    </dxf>
    <dxf>
      <fill>
        <patternFill>
          <bgColor theme="0" tint="-4.9989318521683403E-2"/>
        </patternFill>
      </fill>
    </dxf>
    <dxf>
      <fill>
        <patternFill>
          <bgColor theme="0" tint="-4.9989318521683403E-2"/>
        </patternFill>
      </fill>
    </dxf>
    <dxf>
      <font>
        <color theme="9" tint="-0.24994659260841701"/>
      </font>
    </dxf>
    <dxf>
      <fill>
        <patternFill>
          <bgColor theme="0" tint="-0.24994659260841701"/>
        </patternFill>
      </fill>
    </dxf>
    <dxf>
      <font>
        <b/>
        <i val="0"/>
        <color theme="6" tint="-0.24994659260841701"/>
      </font>
    </dxf>
    <dxf>
      <font>
        <color theme="9" tint="-0.24994659260841701"/>
      </font>
    </dxf>
    <dxf>
      <font>
        <color theme="9" tint="-0.24994659260841701"/>
      </font>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patternType="none">
          <bgColor auto="1"/>
        </patternFill>
      </fill>
    </dxf>
    <dxf>
      <fill>
        <patternFill patternType="none">
          <bgColor auto="1"/>
        </patternFill>
      </fill>
    </dxf>
    <dxf>
      <fill>
        <patternFill>
          <bgColor theme="5" tint="0.59996337778862885"/>
        </patternFill>
      </fill>
    </dxf>
    <dxf>
      <fill>
        <patternFill>
          <bgColor theme="6" tint="0.39994506668294322"/>
        </patternFill>
      </fill>
    </dxf>
    <dxf>
      <font>
        <color auto="1"/>
      </font>
      <fill>
        <patternFill>
          <bgColor theme="5" tint="0.59996337778862885"/>
        </patternFill>
      </fill>
    </dxf>
    <dxf>
      <fill>
        <patternFill>
          <bgColor theme="6" tint="0.39994506668294322"/>
        </patternFill>
      </fill>
    </dxf>
    <dxf>
      <fill>
        <patternFill>
          <bgColor theme="6" tint="0.39994506668294322"/>
        </patternFill>
      </fill>
    </dxf>
    <dxf>
      <fill>
        <patternFill>
          <bgColor theme="5" tint="0.59996337778862885"/>
        </patternFill>
      </fill>
    </dxf>
    <dxf>
      <fill>
        <patternFill>
          <bgColor theme="6" tint="0.39994506668294322"/>
        </patternFill>
      </fill>
    </dxf>
    <dxf>
      <font>
        <color theme="5" tint="0.59996337778862885"/>
      </font>
    </dxf>
    <dxf>
      <font>
        <color rgb="FF006600"/>
      </font>
    </dxf>
    <dxf>
      <font>
        <color rgb="FF006600"/>
      </font>
    </dxf>
    <dxf>
      <font>
        <color rgb="FF006600"/>
      </font>
    </dxf>
    <dxf>
      <font>
        <color rgb="FF006600"/>
      </font>
    </dxf>
    <dxf>
      <font>
        <color rgb="FF006600"/>
      </font>
    </dxf>
    <dxf>
      <font>
        <color rgb="FF006600"/>
      </font>
    </dxf>
    <dxf>
      <font>
        <color rgb="FF006600"/>
      </font>
    </dxf>
    <dxf>
      <font>
        <color rgb="FF006600"/>
      </font>
    </dxf>
    <dxf>
      <font>
        <color rgb="FF006600"/>
      </font>
    </dxf>
    <dxf>
      <font>
        <color rgb="FF006600"/>
      </font>
    </dxf>
    <dxf>
      <font>
        <color rgb="FF006600"/>
      </font>
    </dxf>
    <dxf>
      <fill>
        <patternFill>
          <bgColor theme="5" tint="0.59996337778862885"/>
        </patternFill>
      </fill>
    </dxf>
    <dxf>
      <fill>
        <patternFill>
          <bgColor theme="6" tint="0.39994506668294322"/>
        </patternFill>
      </fill>
    </dxf>
    <dxf>
      <fill>
        <patternFill>
          <bgColor theme="5" tint="0.59996337778862885"/>
        </patternFill>
      </fill>
    </dxf>
    <dxf>
      <fill>
        <patternFill>
          <bgColor theme="6" tint="0.39994506668294322"/>
        </patternFill>
      </fill>
    </dxf>
    <dxf>
      <font>
        <color theme="9" tint="-0.24994659260841701"/>
      </font>
    </dxf>
    <dxf>
      <font>
        <color theme="9" tint="-0.24994659260841701"/>
      </font>
    </dxf>
    <dxf>
      <font>
        <color theme="9" tint="-0.24994659260841701"/>
      </font>
    </dxf>
    <dxf>
      <font>
        <color theme="9" tint="-0.24994659260841701"/>
      </font>
    </dxf>
    <dxf>
      <fill>
        <patternFill>
          <bgColor theme="5" tint="0.59996337778862885"/>
        </patternFill>
      </fill>
    </dxf>
    <dxf>
      <fill>
        <patternFill>
          <bgColor theme="6" tint="0.39994506668294322"/>
        </patternFill>
      </fill>
    </dxf>
    <dxf>
      <fill>
        <patternFill>
          <bgColor theme="5" tint="0.59996337778862885"/>
        </patternFill>
      </fill>
    </dxf>
    <dxf>
      <fill>
        <patternFill>
          <bgColor theme="6" tint="0.39994506668294322"/>
        </patternFill>
      </fill>
    </dxf>
    <dxf>
      <fill>
        <patternFill>
          <bgColor theme="5" tint="0.59996337778862885"/>
        </patternFill>
      </fill>
    </dxf>
    <dxf>
      <fill>
        <patternFill>
          <bgColor theme="6" tint="0.39994506668294322"/>
        </patternFill>
      </fill>
    </dxf>
    <dxf>
      <font>
        <color theme="9" tint="-0.24994659260841701"/>
      </font>
    </dxf>
    <dxf>
      <font>
        <color theme="9" tint="-0.24994659260841701"/>
      </font>
    </dxf>
    <dxf>
      <font>
        <color theme="9" tint="-0.24994659260841701"/>
      </font>
    </dxf>
    <dxf>
      <font>
        <color theme="9" tint="-0.24994659260841701"/>
      </font>
    </dxf>
    <dxf>
      <fill>
        <patternFill patternType="none">
          <bgColor auto="1"/>
        </patternFill>
      </fill>
    </dxf>
    <dxf>
      <font>
        <color theme="5" tint="0.59996337778862885"/>
      </font>
      <fill>
        <patternFill patternType="none">
          <bgColor auto="1"/>
        </patternFill>
      </fill>
    </dxf>
    <dxf>
      <font>
        <color theme="0"/>
      </font>
    </dxf>
    <dxf>
      <font>
        <color theme="0"/>
      </font>
    </dxf>
    <dxf>
      <font>
        <color theme="5" tint="0.59996337778862885"/>
      </font>
    </dxf>
    <dxf>
      <font>
        <color theme="1"/>
      </font>
    </dxf>
    <dxf>
      <font>
        <color theme="0"/>
      </font>
    </dxf>
    <dxf>
      <font>
        <color theme="0"/>
      </font>
    </dxf>
    <dxf>
      <fill>
        <patternFill>
          <bgColor theme="6" tint="0.39994506668294322"/>
        </patternFill>
      </fill>
    </dxf>
    <dxf>
      <fill>
        <patternFill patternType="none">
          <bgColor auto="1"/>
        </patternFill>
      </fill>
    </dxf>
    <dxf>
      <fill>
        <patternFill patternType="none">
          <bgColor auto="1"/>
        </patternFill>
      </fill>
    </dxf>
    <dxf>
      <fill>
        <patternFill>
          <bgColor theme="5" tint="0.59996337778862885"/>
        </patternFill>
      </fill>
    </dxf>
    <dxf>
      <fill>
        <patternFill>
          <bgColor theme="6" tint="0.39994506668294322"/>
        </patternFill>
      </fill>
    </dxf>
    <dxf>
      <fill>
        <patternFill>
          <bgColor theme="5" tint="0.59996337778862885"/>
        </patternFill>
      </fill>
    </dxf>
    <dxf>
      <fill>
        <patternFill>
          <bgColor theme="6" tint="0.39994506668294322"/>
        </patternFill>
      </fill>
    </dxf>
    <dxf>
      <fill>
        <patternFill>
          <bgColor theme="5" tint="0.59996337778862885"/>
        </patternFill>
      </fill>
    </dxf>
    <dxf>
      <fill>
        <patternFill>
          <bgColor theme="6" tint="0.39994506668294322"/>
        </patternFill>
      </fill>
    </dxf>
    <dxf>
      <fill>
        <patternFill>
          <bgColor theme="5" tint="0.59996337778862885"/>
        </patternFill>
      </fill>
    </dxf>
    <dxf>
      <fill>
        <patternFill>
          <bgColor theme="6" tint="0.39994506668294322"/>
        </patternFill>
      </fill>
    </dxf>
    <dxf>
      <font>
        <color auto="1"/>
      </font>
      <fill>
        <patternFill>
          <bgColor theme="5" tint="0.59996337778862885"/>
        </patternFill>
      </fill>
    </dxf>
    <dxf>
      <fill>
        <patternFill>
          <bgColor theme="6" tint="0.39994506668294322"/>
        </patternFill>
      </fill>
    </dxf>
    <dxf>
      <fill>
        <patternFill>
          <bgColor theme="6" tint="0.39994506668294322"/>
        </patternFill>
      </fill>
    </dxf>
    <dxf>
      <font>
        <color auto="1"/>
      </font>
      <fill>
        <patternFill>
          <bgColor theme="5" tint="0.59996337778862885"/>
        </patternFill>
      </fill>
    </dxf>
    <dxf>
      <fill>
        <patternFill>
          <bgColor theme="6" tint="0.39994506668294322"/>
        </patternFill>
      </fill>
    </dxf>
    <dxf>
      <fill>
        <patternFill>
          <bgColor theme="6" tint="0.39994506668294322"/>
        </patternFill>
      </fill>
    </dxf>
    <dxf>
      <fill>
        <patternFill>
          <bgColor theme="5" tint="0.59996337778862885"/>
        </patternFill>
      </fill>
    </dxf>
    <dxf>
      <fill>
        <patternFill>
          <bgColor theme="6" tint="0.39994506668294322"/>
        </patternFill>
      </fill>
    </dxf>
    <dxf>
      <fill>
        <patternFill patternType="none">
          <bgColor auto="1"/>
        </patternFill>
      </fill>
    </dxf>
    <dxf>
      <fill>
        <patternFill>
          <bgColor theme="5" tint="0.59996337778862885"/>
        </patternFill>
      </fill>
    </dxf>
    <dxf>
      <fill>
        <patternFill>
          <bgColor theme="6" tint="0.39994506668294322"/>
        </patternFill>
      </fill>
    </dxf>
    <dxf>
      <fill>
        <patternFill>
          <bgColor theme="5" tint="0.59996337778862885"/>
        </patternFill>
      </fill>
    </dxf>
    <dxf>
      <fill>
        <patternFill patternType="none">
          <bgColor auto="1"/>
        </patternFill>
      </fill>
    </dxf>
    <dxf>
      <fill>
        <patternFill>
          <bgColor theme="5" tint="0.59996337778862885"/>
        </patternFill>
      </fill>
    </dxf>
    <dxf>
      <fill>
        <patternFill>
          <bgColor theme="6" tint="0.39994506668294322"/>
        </patternFill>
      </fill>
    </dxf>
    <dxf>
      <fill>
        <patternFill>
          <bgColor theme="6" tint="0.39994506668294322"/>
        </patternFill>
      </fill>
    </dxf>
    <dxf>
      <fill>
        <patternFill>
          <bgColor theme="6" tint="0.39994506668294322"/>
        </patternFill>
      </fill>
    </dxf>
    <dxf>
      <font>
        <color theme="9" tint="-0.24994659260841701"/>
      </font>
    </dxf>
    <dxf>
      <font>
        <color theme="9" tint="-0.24994659260841701"/>
      </font>
    </dxf>
    <dxf>
      <font>
        <color theme="9" tint="-0.24994659260841701"/>
      </font>
    </dxf>
    <dxf>
      <font>
        <color theme="9" tint="-0.24994659260841701"/>
      </font>
    </dxf>
    <dxf>
      <font>
        <color theme="9" tint="-0.24994659260841701"/>
      </font>
    </dxf>
    <dxf>
      <font>
        <color theme="9" tint="-0.24994659260841701"/>
      </font>
    </dxf>
    <dxf>
      <font>
        <color theme="9" tint="-0.24994659260841701"/>
      </font>
    </dxf>
    <dxf>
      <font>
        <color theme="9" tint="-0.24994659260841701"/>
      </font>
    </dxf>
    <dxf>
      <font>
        <color rgb="FFC00000"/>
      </font>
    </dxf>
    <dxf>
      <font>
        <color theme="9" tint="-0.24994659260841701"/>
      </font>
    </dxf>
    <dxf>
      <font>
        <color theme="9" tint="-0.24994659260841701"/>
      </font>
    </dxf>
    <dxf>
      <font>
        <color theme="9" tint="-0.24994659260841701"/>
      </font>
    </dxf>
    <dxf>
      <font>
        <color theme="9" tint="-0.24994659260841701"/>
      </font>
    </dxf>
    <dxf>
      <font>
        <color theme="9" tint="-0.24994659260841701"/>
      </font>
    </dxf>
    <dxf>
      <font>
        <color theme="9" tint="-0.24994659260841701"/>
      </font>
    </dxf>
    <dxf>
      <font>
        <color rgb="FFC00000"/>
      </font>
    </dxf>
    <dxf>
      <fill>
        <patternFill>
          <bgColor theme="0" tint="-4.9989318521683403E-2"/>
        </patternFill>
      </fill>
    </dxf>
    <dxf>
      <fill>
        <patternFill>
          <bgColor theme="5" tint="0.39994506668294322"/>
        </patternFill>
      </fill>
    </dxf>
    <dxf>
      <fill>
        <patternFill>
          <bgColor theme="9" tint="0.59996337778862885"/>
        </patternFill>
      </fill>
    </dxf>
    <dxf>
      <fill>
        <patternFill>
          <bgColor theme="9" tint="0.59996337778862885"/>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s>
  <tableStyles count="0" defaultTableStyle="TableStyleMedium2" defaultPivotStyle="PivotStyleLight16"/>
  <colors>
    <mruColors>
      <color rgb="FFA2630E"/>
      <color rgb="FFA25406"/>
      <color rgb="FFFF9933"/>
      <color rgb="FF006600"/>
      <color rgb="FF0099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image" Target="../media/image4.png"/><Relationship Id="rId4" Type="http://schemas.openxmlformats.org/officeDocument/2006/relationships/image" Target="../media/image7.png"/></Relationships>
</file>

<file path=xl/drawings/_rels/drawing4.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image" Target="../media/image4.png"/><Relationship Id="rId4" Type="http://schemas.openxmlformats.org/officeDocument/2006/relationships/image" Target="../media/image7.png"/></Relationships>
</file>

<file path=xl/drawings/_rels/drawing5.xml.rels><?xml version="1.0" encoding="UTF-8" standalone="yes"?>
<Relationships xmlns="http://schemas.openxmlformats.org/package/2006/relationships"><Relationship Id="rId1" Type="http://schemas.openxmlformats.org/officeDocument/2006/relationships/image" Target="../media/image8.png"/></Relationships>
</file>

<file path=xl/drawings/_rels/vmlDrawing2.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3.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9.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9525</xdr:colOff>
          <xdr:row>0</xdr:row>
          <xdr:rowOff>0</xdr:rowOff>
        </xdr:from>
        <xdr:to>
          <xdr:col>3</xdr:col>
          <xdr:colOff>0</xdr:colOff>
          <xdr:row>0</xdr:row>
          <xdr:rowOff>238125</xdr:rowOff>
        </xdr:to>
        <xdr:sp macro="" textlink="">
          <xdr:nvSpPr>
            <xdr:cNvPr id="26626" name="Button 2" hidden="1">
              <a:extLst>
                <a:ext uri="{63B3BB69-23CF-44E3-9099-C40C66FF867C}">
                  <a14:compatExt spid="_x0000_s2662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s-MX" sz="1000" b="1" i="1" u="none" strike="noStrike" baseline="0">
                  <a:solidFill>
                    <a:srgbClr val="000000"/>
                  </a:solidFill>
                  <a:latin typeface="Calibri"/>
                  <a:ea typeface="Calibri"/>
                  <a:cs typeface="Calibri"/>
                </a:rPr>
                <a:t>MAPA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895350</xdr:colOff>
          <xdr:row>0</xdr:row>
          <xdr:rowOff>228600</xdr:rowOff>
        </xdr:to>
        <xdr:sp macro="" textlink="">
          <xdr:nvSpPr>
            <xdr:cNvPr id="26627" name="Button 3" hidden="1">
              <a:extLst>
                <a:ext uri="{63B3BB69-23CF-44E3-9099-C40C66FF867C}">
                  <a14:compatExt spid="_x0000_s2662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s-MX" sz="900" b="1" i="1" u="none" strike="noStrike" baseline="0">
                  <a:solidFill>
                    <a:srgbClr val="000000"/>
                  </a:solidFill>
                  <a:latin typeface="Calibri"/>
                  <a:ea typeface="Calibri"/>
                  <a:cs typeface="Calibri"/>
                </a:rPr>
                <a:t>ACTUALIZAR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19050</xdr:colOff>
          <xdr:row>0</xdr:row>
          <xdr:rowOff>9525</xdr:rowOff>
        </xdr:from>
        <xdr:to>
          <xdr:col>3</xdr:col>
          <xdr:colOff>1219200</xdr:colOff>
          <xdr:row>0</xdr:row>
          <xdr:rowOff>238125</xdr:rowOff>
        </xdr:to>
        <xdr:sp macro="" textlink="">
          <xdr:nvSpPr>
            <xdr:cNvPr id="26628" name="Button 4" hidden="1">
              <a:extLst>
                <a:ext uri="{63B3BB69-23CF-44E3-9099-C40C66FF867C}">
                  <a14:compatExt spid="_x0000_s2662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s-MX" sz="1000" b="1" i="1" u="none" strike="noStrike" baseline="0">
                  <a:solidFill>
                    <a:srgbClr val="000000"/>
                  </a:solidFill>
                  <a:latin typeface="Calibri"/>
                  <a:ea typeface="Calibri"/>
                  <a:cs typeface="Calibri"/>
                </a:rPr>
                <a:t>SINCRONIZAR</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261697</xdr:colOff>
      <xdr:row>1</xdr:row>
      <xdr:rowOff>22513</xdr:rowOff>
    </xdr:from>
    <xdr:to>
      <xdr:col>3</xdr:col>
      <xdr:colOff>168852</xdr:colOff>
      <xdr:row>4</xdr:row>
      <xdr:rowOff>132292</xdr:rowOff>
    </xdr:to>
    <xdr:pic>
      <xdr:nvPicPr>
        <xdr:cNvPr id="2" name="1 Imagen">
          <a:extLst>
            <a:ext uri="{FF2B5EF4-FFF2-40B4-BE49-F238E27FC236}">
              <a16:creationId xmlns:a16="http://schemas.microsoft.com/office/drawing/2014/main" xmlns="" id="{00000000-0008-0000-0100-000002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t="5215" b="50301"/>
        <a:stretch/>
      </xdr:blipFill>
      <xdr:spPr>
        <a:xfrm>
          <a:off x="261697" y="203488"/>
          <a:ext cx="1867189" cy="729962"/>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2</xdr:col>
          <xdr:colOff>0</xdr:colOff>
          <xdr:row>8</xdr:row>
          <xdr:rowOff>0</xdr:rowOff>
        </xdr:from>
        <xdr:to>
          <xdr:col>6</xdr:col>
          <xdr:colOff>66675</xdr:colOff>
          <xdr:row>9</xdr:row>
          <xdr:rowOff>66675</xdr:rowOff>
        </xdr:to>
        <xdr:sp macro="" textlink="">
          <xdr:nvSpPr>
            <xdr:cNvPr id="2050" name="TempCombo" hidden="1">
              <a:extLst>
                <a:ext uri="{63B3BB69-23CF-44E3-9099-C40C66FF867C}">
                  <a14:compatExt spid="_x0000_s205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447675</xdr:colOff>
          <xdr:row>4</xdr:row>
          <xdr:rowOff>133350</xdr:rowOff>
        </xdr:from>
        <xdr:to>
          <xdr:col>11</xdr:col>
          <xdr:colOff>666750</xdr:colOff>
          <xdr:row>6</xdr:row>
          <xdr:rowOff>9525</xdr:rowOff>
        </xdr:to>
        <xdr:sp macro="" textlink="">
          <xdr:nvSpPr>
            <xdr:cNvPr id="2051" name="Button 3" hidden="1">
              <a:extLst>
                <a:ext uri="{63B3BB69-23CF-44E3-9099-C40C66FF867C}">
                  <a14:compatExt spid="_x0000_s205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Expediente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552450</xdr:colOff>
          <xdr:row>4</xdr:row>
          <xdr:rowOff>133350</xdr:rowOff>
        </xdr:from>
        <xdr:to>
          <xdr:col>10</xdr:col>
          <xdr:colOff>409575</xdr:colOff>
          <xdr:row>6</xdr:row>
          <xdr:rowOff>9525</xdr:rowOff>
        </xdr:to>
        <xdr:sp macro="" textlink="">
          <xdr:nvSpPr>
            <xdr:cNvPr id="2053" name="Button 5" hidden="1">
              <a:extLst>
                <a:ext uri="{63B3BB69-23CF-44E3-9099-C40C66FF867C}">
                  <a14:compatExt spid="_x0000_s205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Buscar </a:t>
              </a:r>
            </a:p>
          </xdr:txBody>
        </xdr:sp>
        <xdr:clientData fPrintsWithSheet="0"/>
      </xdr:twoCellAnchor>
    </mc:Choice>
    <mc:Fallback/>
  </mc:AlternateContent>
  <xdr:twoCellAnchor>
    <xdr:from>
      <xdr:col>5</xdr:col>
      <xdr:colOff>42891</xdr:colOff>
      <xdr:row>41</xdr:row>
      <xdr:rowOff>187022</xdr:rowOff>
    </xdr:from>
    <xdr:to>
      <xdr:col>8</xdr:col>
      <xdr:colOff>188568</xdr:colOff>
      <xdr:row>41</xdr:row>
      <xdr:rowOff>187022</xdr:rowOff>
    </xdr:to>
    <xdr:cxnSp macro="">
      <xdr:nvCxnSpPr>
        <xdr:cNvPr id="4" name="3 Conector recto">
          <a:extLst>
            <a:ext uri="{FF2B5EF4-FFF2-40B4-BE49-F238E27FC236}">
              <a16:creationId xmlns:a16="http://schemas.microsoft.com/office/drawing/2014/main" xmlns="" id="{00000000-0008-0000-0100-000004000000}"/>
            </a:ext>
          </a:extLst>
        </xdr:cNvPr>
        <xdr:cNvCxnSpPr/>
      </xdr:nvCxnSpPr>
      <xdr:spPr>
        <a:xfrm>
          <a:off x="3333943" y="7826729"/>
          <a:ext cx="3219953" cy="0"/>
        </a:xfrm>
        <a:prstGeom prst="line">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xdr:from>
          <xdr:col>7</xdr:col>
          <xdr:colOff>1219200</xdr:colOff>
          <xdr:row>4</xdr:row>
          <xdr:rowOff>133350</xdr:rowOff>
        </xdr:from>
        <xdr:to>
          <xdr:col>8</xdr:col>
          <xdr:colOff>581025</xdr:colOff>
          <xdr:row>6</xdr:row>
          <xdr:rowOff>9525</xdr:rowOff>
        </xdr:to>
        <xdr:sp macro="" textlink="">
          <xdr:nvSpPr>
            <xdr:cNvPr id="2054" name="Button 6" hidden="1">
              <a:extLst>
                <a:ext uri="{63B3BB69-23CF-44E3-9099-C40C66FF867C}">
                  <a14:compatExt spid="_x0000_s2054"/>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Validar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628650</xdr:colOff>
          <xdr:row>4</xdr:row>
          <xdr:rowOff>133350</xdr:rowOff>
        </xdr:from>
        <xdr:to>
          <xdr:col>8</xdr:col>
          <xdr:colOff>1238250</xdr:colOff>
          <xdr:row>6</xdr:row>
          <xdr:rowOff>9525</xdr:rowOff>
        </xdr:to>
        <xdr:sp macro="" textlink="">
          <xdr:nvSpPr>
            <xdr:cNvPr id="2055" name="Button 7" hidden="1">
              <a:extLst>
                <a:ext uri="{63B3BB69-23CF-44E3-9099-C40C66FF867C}">
                  <a14:compatExt spid="_x0000_s205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Integrar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1276350</xdr:colOff>
          <xdr:row>4</xdr:row>
          <xdr:rowOff>133350</xdr:rowOff>
        </xdr:from>
        <xdr:to>
          <xdr:col>9</xdr:col>
          <xdr:colOff>514350</xdr:colOff>
          <xdr:row>6</xdr:row>
          <xdr:rowOff>9525</xdr:rowOff>
        </xdr:to>
        <xdr:sp macro="" textlink="">
          <xdr:nvSpPr>
            <xdr:cNvPr id="2056" name="Button 8" hidden="1">
              <a:extLst>
                <a:ext uri="{63B3BB69-23CF-44E3-9099-C40C66FF867C}">
                  <a14:compatExt spid="_x0000_s205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Edición</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48</xdr:row>
          <xdr:rowOff>0</xdr:rowOff>
        </xdr:from>
        <xdr:to>
          <xdr:col>13</xdr:col>
          <xdr:colOff>66675</xdr:colOff>
          <xdr:row>49</xdr:row>
          <xdr:rowOff>66675</xdr:rowOff>
        </xdr:to>
        <xdr:sp macro="" textlink="">
          <xdr:nvSpPr>
            <xdr:cNvPr id="19457" name="TempCombo" hidden="1">
              <a:extLst>
                <a:ext uri="{63B3BB69-23CF-44E3-9099-C40C66FF867C}">
                  <a14:compatExt spid="_x0000_s1945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0</xdr:colOff>
          <xdr:row>3</xdr:row>
          <xdr:rowOff>0</xdr:rowOff>
        </xdr:from>
        <xdr:to>
          <xdr:col>48</xdr:col>
          <xdr:colOff>0</xdr:colOff>
          <xdr:row>5</xdr:row>
          <xdr:rowOff>0</xdr:rowOff>
        </xdr:to>
        <xdr:sp macro="" textlink="">
          <xdr:nvSpPr>
            <xdr:cNvPr id="19459" name="Button 3" hidden="1">
              <a:extLst>
                <a:ext uri="{63B3BB69-23CF-44E3-9099-C40C66FF867C}">
                  <a14:compatExt spid="_x0000_s19459"/>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s-MX" sz="2000" b="0" i="0" u="none" strike="noStrike" baseline="0">
                  <a:solidFill>
                    <a:srgbClr val="000000"/>
                  </a:solidFill>
                  <a:latin typeface="Calibri"/>
                  <a:ea typeface="Calibri"/>
                  <a:cs typeface="Calibri"/>
                </a:rPr>
                <a:t>IMPRIMIR</a:t>
              </a:r>
            </a:p>
          </xdr:txBody>
        </xdr:sp>
        <xdr:clientData fPrintsWithSheet="0"/>
      </xdr:twoCellAnchor>
    </mc:Choice>
    <mc:Fallback/>
  </mc:AlternateContent>
  <xdr:twoCellAnchor editAs="oneCell">
    <xdr:from>
      <xdr:col>0</xdr:col>
      <xdr:colOff>0</xdr:colOff>
      <xdr:row>49</xdr:row>
      <xdr:rowOff>303158</xdr:rowOff>
    </xdr:from>
    <xdr:to>
      <xdr:col>18</xdr:col>
      <xdr:colOff>885824</xdr:colOff>
      <xdr:row>51</xdr:row>
      <xdr:rowOff>84083</xdr:rowOff>
    </xdr:to>
    <xdr:pic>
      <xdr:nvPicPr>
        <xdr:cNvPr id="11" name="10 Imagen">
          <a:extLst>
            <a:ext uri="{FF2B5EF4-FFF2-40B4-BE49-F238E27FC236}">
              <a16:creationId xmlns:a16="http://schemas.microsoft.com/office/drawing/2014/main" xmlns="" id="{00000000-0008-0000-0200-00000B000000}"/>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1031" t="39640" r="24066" b="32843"/>
        <a:stretch/>
      </xdr:blipFill>
      <xdr:spPr>
        <a:xfrm>
          <a:off x="0" y="11161658"/>
          <a:ext cx="7192031" cy="293304"/>
        </a:xfrm>
        <a:prstGeom prst="rect">
          <a:avLst/>
        </a:prstGeom>
      </xdr:spPr>
    </xdr:pic>
    <xdr:clientData/>
  </xdr:twoCellAnchor>
  <xdr:twoCellAnchor editAs="oneCell">
    <xdr:from>
      <xdr:col>3</xdr:col>
      <xdr:colOff>12481</xdr:colOff>
      <xdr:row>49</xdr:row>
      <xdr:rowOff>85398</xdr:rowOff>
    </xdr:from>
    <xdr:to>
      <xdr:col>18</xdr:col>
      <xdr:colOff>899948</xdr:colOff>
      <xdr:row>49</xdr:row>
      <xdr:rowOff>315311</xdr:rowOff>
    </xdr:to>
    <xdr:pic>
      <xdr:nvPicPr>
        <xdr:cNvPr id="2" name="1 Imagen">
          <a:extLst>
            <a:ext uri="{FF2B5EF4-FFF2-40B4-BE49-F238E27FC236}">
              <a16:creationId xmlns:a16="http://schemas.microsoft.com/office/drawing/2014/main" xmlns="" id="{00000000-0008-0000-0200-000002000000}"/>
            </a:ext>
          </a:extLst>
        </xdr:cNvPr>
        <xdr:cNvPicPr>
          <a:picLocks noChangeAspect="1"/>
        </xdr:cNvPicPr>
      </xdr:nvPicPr>
      <xdr:blipFill rotWithShape="1">
        <a:blip xmlns:r="http://schemas.openxmlformats.org/officeDocument/2006/relationships" r:embed="rId2"/>
        <a:srcRect b="12486"/>
        <a:stretch/>
      </xdr:blipFill>
      <xdr:spPr>
        <a:xfrm>
          <a:off x="12481" y="10943898"/>
          <a:ext cx="7193674" cy="229913"/>
        </a:xfrm>
        <a:prstGeom prst="rect">
          <a:avLst/>
        </a:prstGeom>
      </xdr:spPr>
    </xdr:pic>
    <xdr:clientData/>
  </xdr:twoCellAnchor>
  <mc:AlternateContent xmlns:mc="http://schemas.openxmlformats.org/markup-compatibility/2006">
    <mc:Choice xmlns:a14="http://schemas.microsoft.com/office/drawing/2010/main" Requires="a14">
      <xdr:twoCellAnchor>
        <xdr:from>
          <xdr:col>20</xdr:col>
          <xdr:colOff>0</xdr:colOff>
          <xdr:row>6</xdr:row>
          <xdr:rowOff>114300</xdr:rowOff>
        </xdr:from>
        <xdr:to>
          <xdr:col>48</xdr:col>
          <xdr:colOff>0</xdr:colOff>
          <xdr:row>8</xdr:row>
          <xdr:rowOff>152400</xdr:rowOff>
        </xdr:to>
        <xdr:sp macro="" textlink="">
          <xdr:nvSpPr>
            <xdr:cNvPr id="19461" name="Button 5" hidden="1">
              <a:extLst>
                <a:ext uri="{63B3BB69-23CF-44E3-9099-C40C66FF867C}">
                  <a14:compatExt spid="_x0000_s19461"/>
                </a:ext>
              </a:extLst>
            </xdr:cNvPr>
            <xdr:cNvSpPr/>
          </xdr:nvSpPr>
          <xdr:spPr>
            <a:xfrm>
              <a:off x="0" y="0"/>
              <a:ext cx="0" cy="0"/>
            </a:xfrm>
            <a:prstGeom prst="rect">
              <a:avLst/>
            </a:prstGeom>
          </xdr:spPr>
          <xdr:txBody>
            <a:bodyPr vertOverflow="clip" wrap="square" lIns="36576" tIns="36576" rIns="36576" bIns="36576" anchor="ctr" upright="1"/>
            <a:lstStyle/>
            <a:p>
              <a:pPr algn="ctr" rtl="0">
                <a:defRPr sz="1000"/>
              </a:pPr>
              <a:r>
                <a:rPr lang="es-MX" sz="1600" b="0" i="0" u="none" strike="noStrike" baseline="0">
                  <a:solidFill>
                    <a:srgbClr val="000000"/>
                  </a:solidFill>
                  <a:latin typeface="Calibri"/>
                  <a:ea typeface="Calibri"/>
                  <a:cs typeface="Calibri"/>
                </a:rPr>
                <a:t>CONFIGURACIÓN</a:t>
              </a:r>
            </a:p>
          </xdr:txBody>
        </xdr:sp>
        <xdr:clientData fPrintsWithSheet="0"/>
      </xdr:twoCellAnchor>
    </mc:Choice>
    <mc:Fallback/>
  </mc:AlternateContent>
  <xdr:twoCellAnchor editAs="oneCell">
    <xdr:from>
      <xdr:col>0</xdr:col>
      <xdr:colOff>0</xdr:colOff>
      <xdr:row>1</xdr:row>
      <xdr:rowOff>104776</xdr:rowOff>
    </xdr:from>
    <xdr:to>
      <xdr:col>12</xdr:col>
      <xdr:colOff>190500</xdr:colOff>
      <xdr:row>3</xdr:row>
      <xdr:rowOff>176893</xdr:rowOff>
    </xdr:to>
    <xdr:pic>
      <xdr:nvPicPr>
        <xdr:cNvPr id="3" name="2 Imagen">
          <a:extLst>
            <a:ext uri="{FF2B5EF4-FFF2-40B4-BE49-F238E27FC236}">
              <a16:creationId xmlns:a16="http://schemas.microsoft.com/office/drawing/2014/main" xmlns="" id="{00000000-0008-0000-0200-000003000000}"/>
            </a:ext>
          </a:extLst>
        </xdr:cNvPr>
        <xdr:cNvPicPr>
          <a:picLocks noChangeAspect="1"/>
        </xdr:cNvPicPr>
      </xdr:nvPicPr>
      <xdr:blipFill rotWithShape="1">
        <a:blip xmlns:r="http://schemas.openxmlformats.org/officeDocument/2006/relationships" r:embed="rId3">
          <a:extLst>
            <a:ext uri="{28A0092B-C50C-407E-A947-70E740481C1C}">
              <a14:useLocalDpi xmlns:a14="http://schemas.microsoft.com/office/drawing/2010/main" val="0"/>
            </a:ext>
          </a:extLst>
        </a:blip>
        <a:srcRect b="16110"/>
        <a:stretch/>
      </xdr:blipFill>
      <xdr:spPr>
        <a:xfrm>
          <a:off x="0" y="104776"/>
          <a:ext cx="3007179" cy="616403"/>
        </a:xfrm>
        <a:prstGeom prst="rect">
          <a:avLst/>
        </a:prstGeom>
      </xdr:spPr>
    </xdr:pic>
    <xdr:clientData/>
  </xdr:twoCellAnchor>
  <xdr:twoCellAnchor editAs="oneCell">
    <xdr:from>
      <xdr:col>16</xdr:col>
      <xdr:colOff>161924</xdr:colOff>
      <xdr:row>1</xdr:row>
      <xdr:rowOff>114300</xdr:rowOff>
    </xdr:from>
    <xdr:to>
      <xdr:col>18</xdr:col>
      <xdr:colOff>895349</xdr:colOff>
      <xdr:row>3</xdr:row>
      <xdr:rowOff>437418</xdr:rowOff>
    </xdr:to>
    <xdr:pic>
      <xdr:nvPicPr>
        <xdr:cNvPr id="4" name="3 Imagen">
          <a:extLst>
            <a:ext uri="{FF2B5EF4-FFF2-40B4-BE49-F238E27FC236}">
              <a16:creationId xmlns:a16="http://schemas.microsoft.com/office/drawing/2014/main" xmlns="" id="{00000000-0008-0000-0200-000004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5324474" y="114300"/>
          <a:ext cx="1876425" cy="866043"/>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9526</xdr:colOff>
      <xdr:row>47</xdr:row>
      <xdr:rowOff>142876</xdr:rowOff>
    </xdr:from>
    <xdr:to>
      <xdr:col>15</xdr:col>
      <xdr:colOff>314325</xdr:colOff>
      <xdr:row>49</xdr:row>
      <xdr:rowOff>71870</xdr:rowOff>
    </xdr:to>
    <xdr:pic>
      <xdr:nvPicPr>
        <xdr:cNvPr id="3" name="2 Imagen">
          <a:extLst>
            <a:ext uri="{FF2B5EF4-FFF2-40B4-BE49-F238E27FC236}">
              <a16:creationId xmlns:a16="http://schemas.microsoft.com/office/drawing/2014/main" xmlns="" id="{00000000-0008-0000-0300-000003000000}"/>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1293" t="36080" r="23734" b="30104"/>
        <a:stretch/>
      </xdr:blipFill>
      <xdr:spPr>
        <a:xfrm>
          <a:off x="9526" y="9391651"/>
          <a:ext cx="6048374" cy="309994"/>
        </a:xfrm>
        <a:prstGeom prst="rect">
          <a:avLst/>
        </a:prstGeom>
      </xdr:spPr>
    </xdr:pic>
    <xdr:clientData/>
  </xdr:twoCellAnchor>
  <xdr:twoCellAnchor editAs="oneCell">
    <xdr:from>
      <xdr:col>0</xdr:col>
      <xdr:colOff>0</xdr:colOff>
      <xdr:row>46</xdr:row>
      <xdr:rowOff>161925</xdr:rowOff>
    </xdr:from>
    <xdr:to>
      <xdr:col>15</xdr:col>
      <xdr:colOff>323850</xdr:colOff>
      <xdr:row>47</xdr:row>
      <xdr:rowOff>165360</xdr:rowOff>
    </xdr:to>
    <xdr:pic>
      <xdr:nvPicPr>
        <xdr:cNvPr id="10" name="9 Imagen">
          <a:extLst>
            <a:ext uri="{FF2B5EF4-FFF2-40B4-BE49-F238E27FC236}">
              <a16:creationId xmlns:a16="http://schemas.microsoft.com/office/drawing/2014/main" xmlns="" id="{00000000-0008-0000-0300-00000A000000}"/>
            </a:ext>
          </a:extLst>
        </xdr:cNvPr>
        <xdr:cNvPicPr>
          <a:picLocks noChangeAspect="1"/>
        </xdr:cNvPicPr>
      </xdr:nvPicPr>
      <xdr:blipFill rotWithShape="1">
        <a:blip xmlns:r="http://schemas.openxmlformats.org/officeDocument/2006/relationships" r:embed="rId2"/>
        <a:srcRect b="12486"/>
        <a:stretch/>
      </xdr:blipFill>
      <xdr:spPr>
        <a:xfrm>
          <a:off x="0" y="9220200"/>
          <a:ext cx="6067425" cy="193935"/>
        </a:xfrm>
        <a:prstGeom prst="rect">
          <a:avLst/>
        </a:prstGeom>
      </xdr:spPr>
    </xdr:pic>
    <xdr:clientData/>
  </xdr:twoCellAnchor>
  <xdr:twoCellAnchor editAs="oneCell">
    <xdr:from>
      <xdr:col>0</xdr:col>
      <xdr:colOff>1</xdr:colOff>
      <xdr:row>0</xdr:row>
      <xdr:rowOff>114300</xdr:rowOff>
    </xdr:from>
    <xdr:to>
      <xdr:col>7</xdr:col>
      <xdr:colOff>240404</xdr:colOff>
      <xdr:row>3</xdr:row>
      <xdr:rowOff>137053</xdr:rowOff>
    </xdr:to>
    <xdr:pic>
      <xdr:nvPicPr>
        <xdr:cNvPr id="9" name="8 Imagen">
          <a:extLst>
            <a:ext uri="{FF2B5EF4-FFF2-40B4-BE49-F238E27FC236}">
              <a16:creationId xmlns:a16="http://schemas.microsoft.com/office/drawing/2014/main" xmlns="" id="{00000000-0008-0000-0300-000009000000}"/>
            </a:ext>
          </a:extLst>
        </xdr:cNvPr>
        <xdr:cNvPicPr>
          <a:picLocks noChangeAspect="1"/>
        </xdr:cNvPicPr>
      </xdr:nvPicPr>
      <xdr:blipFill rotWithShape="1">
        <a:blip xmlns:r="http://schemas.openxmlformats.org/officeDocument/2006/relationships" r:embed="rId3">
          <a:extLst>
            <a:ext uri="{28A0092B-C50C-407E-A947-70E740481C1C}">
              <a14:useLocalDpi xmlns:a14="http://schemas.microsoft.com/office/drawing/2010/main" val="0"/>
            </a:ext>
          </a:extLst>
        </a:blip>
        <a:srcRect b="16110"/>
        <a:stretch/>
      </xdr:blipFill>
      <xdr:spPr>
        <a:xfrm>
          <a:off x="1" y="114300"/>
          <a:ext cx="2669278" cy="546628"/>
        </a:xfrm>
        <a:prstGeom prst="rect">
          <a:avLst/>
        </a:prstGeom>
      </xdr:spPr>
    </xdr:pic>
    <xdr:clientData/>
  </xdr:twoCellAnchor>
  <xdr:twoCellAnchor editAs="oneCell">
    <xdr:from>
      <xdr:col>11</xdr:col>
      <xdr:colOff>231776</xdr:colOff>
      <xdr:row>0</xdr:row>
      <xdr:rowOff>114300</xdr:rowOff>
    </xdr:from>
    <xdr:to>
      <xdr:col>15</xdr:col>
      <xdr:colOff>312390</xdr:colOff>
      <xdr:row>3</xdr:row>
      <xdr:rowOff>326619</xdr:rowOff>
    </xdr:to>
    <xdr:pic>
      <xdr:nvPicPr>
        <xdr:cNvPr id="12" name="11 Imagen">
          <a:extLst>
            <a:ext uri="{FF2B5EF4-FFF2-40B4-BE49-F238E27FC236}">
              <a16:creationId xmlns:a16="http://schemas.microsoft.com/office/drawing/2014/main" xmlns="" id="{00000000-0008-0000-0300-00000C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4460876" y="114300"/>
          <a:ext cx="1595089" cy="736194"/>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0</xdr:colOff>
      <xdr:row>0</xdr:row>
      <xdr:rowOff>31750</xdr:rowOff>
    </xdr:from>
    <xdr:to>
      <xdr:col>2</xdr:col>
      <xdr:colOff>1566334</xdr:colOff>
      <xdr:row>7</xdr:row>
      <xdr:rowOff>92226</xdr:rowOff>
    </xdr:to>
    <xdr:pic>
      <xdr:nvPicPr>
        <xdr:cNvPr id="2" name="1 Imagen">
          <a:extLst>
            <a:ext uri="{FF2B5EF4-FFF2-40B4-BE49-F238E27FC236}">
              <a16:creationId xmlns:a16="http://schemas.microsoft.com/office/drawing/2014/main" xmlns="" id="{00000000-0008-0000-0400-000002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t="5215" b="-1727"/>
        <a:stretch/>
      </xdr:blipFill>
      <xdr:spPr>
        <a:xfrm>
          <a:off x="0" y="31750"/>
          <a:ext cx="1873251" cy="1566333"/>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calinares/Downloads/CUOTA%20ENERGETICA.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ATOS"/>
      <sheetName val="CHECKLIST"/>
      <sheetName val="REPORTE"/>
      <sheetName val="Hoja1"/>
      <sheetName val="ACTUALIZACION"/>
      <sheetName val="PERMANENCIA"/>
      <sheetName val="Hoja2"/>
      <sheetName val="padron cfe"/>
      <sheetName val="CAM A LAMPAZOS SN HTA STA MA  "/>
    </sheetNames>
    <sheetDataSet>
      <sheetData sheetId="0">
        <row r="2">
          <cell r="BM2" t="str">
            <v>PEDRAZA MARTINEZ GRACIELA</v>
          </cell>
        </row>
        <row r="3">
          <cell r="BM3" t="str">
            <v/>
          </cell>
          <cell r="CR3" t="str">
            <v>FINADO</v>
          </cell>
        </row>
        <row r="4">
          <cell r="BM4" t="str">
            <v/>
          </cell>
          <cell r="CR4" t="str">
            <v>CHECAR</v>
          </cell>
        </row>
        <row r="5">
          <cell r="BM5" t="str">
            <v/>
          </cell>
          <cell r="CR5" t="str">
            <v>X</v>
          </cell>
        </row>
        <row r="6">
          <cell r="BM6" t="str">
            <v/>
          </cell>
        </row>
        <row r="7">
          <cell r="BM7" t="str">
            <v/>
          </cell>
        </row>
        <row r="8">
          <cell r="BM8" t="str">
            <v/>
          </cell>
        </row>
        <row r="9">
          <cell r="BM9" t="str">
            <v/>
          </cell>
        </row>
        <row r="10">
          <cell r="BM10" t="str">
            <v/>
          </cell>
        </row>
        <row r="11">
          <cell r="BM11" t="str">
            <v/>
          </cell>
        </row>
        <row r="12">
          <cell r="BM12" t="str">
            <v/>
          </cell>
        </row>
        <row r="13">
          <cell r="BM13" t="str">
            <v/>
          </cell>
        </row>
        <row r="14">
          <cell r="BM14" t="str">
            <v/>
          </cell>
        </row>
        <row r="15">
          <cell r="BM15" t="str">
            <v/>
          </cell>
        </row>
        <row r="16">
          <cell r="BM16" t="str">
            <v/>
          </cell>
        </row>
        <row r="17">
          <cell r="BM17" t="str">
            <v/>
          </cell>
        </row>
        <row r="18">
          <cell r="BM18" t="str">
            <v/>
          </cell>
        </row>
        <row r="19">
          <cell r="BM19" t="str">
            <v/>
          </cell>
        </row>
        <row r="20">
          <cell r="BM20" t="str">
            <v/>
          </cell>
        </row>
        <row r="21">
          <cell r="BM21" t="str">
            <v/>
          </cell>
        </row>
        <row r="22">
          <cell r="BM22" t="str">
            <v/>
          </cell>
        </row>
        <row r="23">
          <cell r="BM23" t="str">
            <v/>
          </cell>
        </row>
        <row r="24">
          <cell r="BM24" t="str">
            <v/>
          </cell>
        </row>
        <row r="25">
          <cell r="BM25" t="str">
            <v/>
          </cell>
        </row>
        <row r="26">
          <cell r="BM26" t="str">
            <v/>
          </cell>
        </row>
        <row r="27">
          <cell r="BM27" t="str">
            <v/>
          </cell>
        </row>
        <row r="28">
          <cell r="BM28" t="str">
            <v/>
          </cell>
        </row>
        <row r="29">
          <cell r="BM29" t="str">
            <v/>
          </cell>
        </row>
        <row r="30">
          <cell r="BM30" t="str">
            <v/>
          </cell>
        </row>
        <row r="31">
          <cell r="BM31" t="str">
            <v/>
          </cell>
        </row>
        <row r="32">
          <cell r="BM32" t="str">
            <v/>
          </cell>
        </row>
        <row r="33">
          <cell r="BM33" t="str">
            <v/>
          </cell>
        </row>
        <row r="34">
          <cell r="BM34" t="str">
            <v/>
          </cell>
        </row>
        <row r="35">
          <cell r="BM35" t="str">
            <v/>
          </cell>
        </row>
        <row r="36">
          <cell r="BM36" t="str">
            <v/>
          </cell>
        </row>
        <row r="37">
          <cell r="BM37" t="str">
            <v/>
          </cell>
        </row>
        <row r="38">
          <cell r="BM38" t="str">
            <v/>
          </cell>
        </row>
        <row r="39">
          <cell r="BM39" t="str">
            <v/>
          </cell>
        </row>
        <row r="40">
          <cell r="BM40" t="str">
            <v/>
          </cell>
        </row>
        <row r="41">
          <cell r="BM41" t="str">
            <v/>
          </cell>
        </row>
        <row r="42">
          <cell r="BM42" t="str">
            <v/>
          </cell>
        </row>
        <row r="43">
          <cell r="BM43" t="str">
            <v/>
          </cell>
        </row>
        <row r="44">
          <cell r="BM44" t="str">
            <v/>
          </cell>
        </row>
        <row r="45">
          <cell r="BM45" t="str">
            <v/>
          </cell>
        </row>
        <row r="46">
          <cell r="BM46" t="str">
            <v/>
          </cell>
        </row>
        <row r="47">
          <cell r="BM47" t="str">
            <v/>
          </cell>
        </row>
        <row r="48">
          <cell r="BM48" t="str">
            <v/>
          </cell>
        </row>
        <row r="49">
          <cell r="BM49" t="str">
            <v/>
          </cell>
        </row>
        <row r="50">
          <cell r="BM50" t="str">
            <v/>
          </cell>
        </row>
        <row r="51">
          <cell r="BM51" t="str">
            <v/>
          </cell>
        </row>
        <row r="52">
          <cell r="BM52" t="str">
            <v/>
          </cell>
        </row>
        <row r="53">
          <cell r="BM53" t="str">
            <v/>
          </cell>
        </row>
        <row r="54">
          <cell r="BM54" t="str">
            <v/>
          </cell>
        </row>
        <row r="55">
          <cell r="BM55" t="str">
            <v/>
          </cell>
        </row>
        <row r="56">
          <cell r="BM56" t="str">
            <v/>
          </cell>
        </row>
        <row r="57">
          <cell r="BM57" t="str">
            <v/>
          </cell>
        </row>
        <row r="58">
          <cell r="BM58" t="str">
            <v/>
          </cell>
        </row>
        <row r="59">
          <cell r="BM59" t="str">
            <v/>
          </cell>
        </row>
        <row r="60">
          <cell r="BM60" t="str">
            <v/>
          </cell>
        </row>
        <row r="61">
          <cell r="BM61" t="str">
            <v/>
          </cell>
        </row>
        <row r="62">
          <cell r="BM62" t="str">
            <v/>
          </cell>
        </row>
        <row r="63">
          <cell r="BM63" t="str">
            <v/>
          </cell>
        </row>
        <row r="64">
          <cell r="BM64" t="str">
            <v/>
          </cell>
        </row>
        <row r="65">
          <cell r="BM65" t="str">
            <v/>
          </cell>
        </row>
        <row r="66">
          <cell r="BM66" t="str">
            <v/>
          </cell>
        </row>
        <row r="67">
          <cell r="BM67" t="str">
            <v/>
          </cell>
        </row>
        <row r="68">
          <cell r="BM68" t="str">
            <v/>
          </cell>
        </row>
        <row r="69">
          <cell r="BM69" t="str">
            <v/>
          </cell>
        </row>
        <row r="70">
          <cell r="BM70" t="str">
            <v/>
          </cell>
        </row>
        <row r="71">
          <cell r="BM71" t="str">
            <v/>
          </cell>
        </row>
        <row r="72">
          <cell r="BM72" t="str">
            <v/>
          </cell>
        </row>
        <row r="73">
          <cell r="BM73" t="str">
            <v/>
          </cell>
        </row>
        <row r="74">
          <cell r="BM74" t="str">
            <v/>
          </cell>
        </row>
        <row r="75">
          <cell r="BM75" t="str">
            <v/>
          </cell>
        </row>
        <row r="76">
          <cell r="BM76" t="str">
            <v/>
          </cell>
        </row>
        <row r="77">
          <cell r="BM77" t="str">
            <v/>
          </cell>
        </row>
        <row r="78">
          <cell r="BM78" t="str">
            <v/>
          </cell>
        </row>
        <row r="79">
          <cell r="BM79" t="str">
            <v/>
          </cell>
        </row>
        <row r="80">
          <cell r="BM80" t="str">
            <v/>
          </cell>
        </row>
        <row r="81">
          <cell r="BM81" t="str">
            <v/>
          </cell>
        </row>
        <row r="82">
          <cell r="BM82" t="str">
            <v/>
          </cell>
        </row>
        <row r="83">
          <cell r="BM83" t="str">
            <v/>
          </cell>
        </row>
        <row r="84">
          <cell r="BM84" t="str">
            <v/>
          </cell>
        </row>
        <row r="85">
          <cell r="BM85" t="str">
            <v/>
          </cell>
        </row>
        <row r="86">
          <cell r="BM86" t="str">
            <v/>
          </cell>
        </row>
        <row r="87">
          <cell r="BM87" t="str">
            <v/>
          </cell>
        </row>
        <row r="88">
          <cell r="BM88" t="str">
            <v/>
          </cell>
        </row>
        <row r="89">
          <cell r="BM89" t="str">
            <v/>
          </cell>
        </row>
        <row r="90">
          <cell r="BM90" t="str">
            <v/>
          </cell>
        </row>
        <row r="91">
          <cell r="BM91" t="str">
            <v/>
          </cell>
        </row>
        <row r="92">
          <cell r="BM92" t="str">
            <v/>
          </cell>
        </row>
        <row r="93">
          <cell r="BM93" t="str">
            <v/>
          </cell>
        </row>
        <row r="94">
          <cell r="BM94" t="str">
            <v/>
          </cell>
        </row>
        <row r="95">
          <cell r="BM95" t="str">
            <v/>
          </cell>
        </row>
        <row r="96">
          <cell r="BM96" t="str">
            <v/>
          </cell>
        </row>
        <row r="97">
          <cell r="BM97" t="str">
            <v/>
          </cell>
        </row>
        <row r="98">
          <cell r="BM98" t="str">
            <v/>
          </cell>
        </row>
        <row r="99">
          <cell r="BM99" t="str">
            <v/>
          </cell>
        </row>
        <row r="100">
          <cell r="BM100" t="str">
            <v/>
          </cell>
        </row>
        <row r="101">
          <cell r="BM101" t="str">
            <v/>
          </cell>
        </row>
        <row r="102">
          <cell r="BM102" t="str">
            <v/>
          </cell>
        </row>
        <row r="103">
          <cell r="BM103" t="str">
            <v/>
          </cell>
        </row>
        <row r="104">
          <cell r="BM104" t="str">
            <v/>
          </cell>
        </row>
        <row r="105">
          <cell r="BM105" t="str">
            <v/>
          </cell>
        </row>
        <row r="106">
          <cell r="BM106" t="str">
            <v/>
          </cell>
        </row>
        <row r="107">
          <cell r="BM107" t="str">
            <v/>
          </cell>
        </row>
        <row r="108">
          <cell r="BM108" t="str">
            <v/>
          </cell>
        </row>
        <row r="109">
          <cell r="BM109" t="str">
            <v/>
          </cell>
        </row>
        <row r="110">
          <cell r="BM110" t="str">
            <v/>
          </cell>
        </row>
        <row r="111">
          <cell r="BM111" t="str">
            <v/>
          </cell>
        </row>
        <row r="112">
          <cell r="BM112" t="str">
            <v/>
          </cell>
        </row>
        <row r="113">
          <cell r="BM113" t="str">
            <v/>
          </cell>
        </row>
        <row r="114">
          <cell r="BM114" t="str">
            <v/>
          </cell>
        </row>
        <row r="115">
          <cell r="BM115" t="str">
            <v/>
          </cell>
        </row>
        <row r="116">
          <cell r="BM116" t="str">
            <v/>
          </cell>
        </row>
        <row r="117">
          <cell r="BM117" t="str">
            <v/>
          </cell>
        </row>
        <row r="118">
          <cell r="BM118" t="str">
            <v/>
          </cell>
        </row>
        <row r="119">
          <cell r="BM119" t="str">
            <v/>
          </cell>
        </row>
        <row r="120">
          <cell r="BM120" t="str">
            <v/>
          </cell>
        </row>
        <row r="121">
          <cell r="BM121" t="str">
            <v/>
          </cell>
        </row>
        <row r="122">
          <cell r="BM122" t="str">
            <v/>
          </cell>
        </row>
        <row r="123">
          <cell r="BM123" t="str">
            <v/>
          </cell>
        </row>
        <row r="124">
          <cell r="BM124" t="str">
            <v/>
          </cell>
        </row>
        <row r="125">
          <cell r="BM125" t="str">
            <v/>
          </cell>
        </row>
        <row r="126">
          <cell r="BM126" t="str">
            <v/>
          </cell>
        </row>
        <row r="127">
          <cell r="BM127" t="str">
            <v/>
          </cell>
        </row>
        <row r="128">
          <cell r="BM128" t="str">
            <v/>
          </cell>
        </row>
        <row r="129">
          <cell r="BM129" t="str">
            <v/>
          </cell>
        </row>
        <row r="130">
          <cell r="BM130" t="str">
            <v/>
          </cell>
        </row>
        <row r="131">
          <cell r="BM131" t="str">
            <v/>
          </cell>
        </row>
        <row r="132">
          <cell r="BM132" t="str">
            <v/>
          </cell>
        </row>
        <row r="133">
          <cell r="BM133" t="str">
            <v/>
          </cell>
        </row>
        <row r="134">
          <cell r="BM134" t="str">
            <v/>
          </cell>
        </row>
        <row r="135">
          <cell r="BM135" t="str">
            <v/>
          </cell>
        </row>
        <row r="136">
          <cell r="BM136" t="str">
            <v/>
          </cell>
        </row>
        <row r="137">
          <cell r="BM137" t="str">
            <v/>
          </cell>
        </row>
        <row r="138">
          <cell r="BM138" t="str">
            <v/>
          </cell>
        </row>
        <row r="139">
          <cell r="BM139" t="str">
            <v/>
          </cell>
        </row>
        <row r="140">
          <cell r="BM140" t="str">
            <v/>
          </cell>
        </row>
        <row r="141">
          <cell r="BM141" t="str">
            <v/>
          </cell>
        </row>
        <row r="142">
          <cell r="BM142" t="str">
            <v/>
          </cell>
        </row>
        <row r="143">
          <cell r="BM143" t="str">
            <v/>
          </cell>
        </row>
        <row r="144">
          <cell r="BM144" t="str">
            <v/>
          </cell>
        </row>
        <row r="145">
          <cell r="BM145" t="str">
            <v/>
          </cell>
        </row>
        <row r="146">
          <cell r="BM146" t="str">
            <v/>
          </cell>
        </row>
        <row r="147">
          <cell r="BM147" t="str">
            <v/>
          </cell>
        </row>
        <row r="148">
          <cell r="BM148" t="str">
            <v/>
          </cell>
        </row>
        <row r="149">
          <cell r="BM149" t="str">
            <v/>
          </cell>
        </row>
        <row r="150">
          <cell r="BM150" t="str">
            <v/>
          </cell>
        </row>
        <row r="151">
          <cell r="BM151" t="str">
            <v/>
          </cell>
        </row>
        <row r="152">
          <cell r="BM152" t="str">
            <v/>
          </cell>
        </row>
        <row r="153">
          <cell r="BM153" t="str">
            <v/>
          </cell>
        </row>
        <row r="154">
          <cell r="BM154" t="str">
            <v/>
          </cell>
        </row>
        <row r="155">
          <cell r="BM155" t="str">
            <v/>
          </cell>
        </row>
        <row r="156">
          <cell r="BM156" t="str">
            <v/>
          </cell>
        </row>
        <row r="157">
          <cell r="BM157" t="str">
            <v/>
          </cell>
        </row>
        <row r="158">
          <cell r="BM158" t="str">
            <v/>
          </cell>
        </row>
        <row r="159">
          <cell r="BM159" t="str">
            <v/>
          </cell>
        </row>
        <row r="160">
          <cell r="BM160" t="str">
            <v/>
          </cell>
        </row>
        <row r="161">
          <cell r="BM161" t="str">
            <v/>
          </cell>
        </row>
        <row r="162">
          <cell r="BM162" t="str">
            <v/>
          </cell>
        </row>
        <row r="163">
          <cell r="BM163" t="str">
            <v/>
          </cell>
        </row>
        <row r="164">
          <cell r="BM164" t="str">
            <v/>
          </cell>
        </row>
        <row r="165">
          <cell r="BM165" t="str">
            <v/>
          </cell>
        </row>
        <row r="166">
          <cell r="BM166" t="str">
            <v/>
          </cell>
        </row>
        <row r="167">
          <cell r="BM167" t="str">
            <v/>
          </cell>
        </row>
        <row r="168">
          <cell r="BM168" t="str">
            <v/>
          </cell>
        </row>
        <row r="169">
          <cell r="BM169" t="str">
            <v/>
          </cell>
        </row>
        <row r="170">
          <cell r="BM170" t="str">
            <v/>
          </cell>
        </row>
        <row r="171">
          <cell r="BM171" t="str">
            <v/>
          </cell>
        </row>
        <row r="172">
          <cell r="BM172" t="str">
            <v/>
          </cell>
        </row>
        <row r="173">
          <cell r="BM173" t="str">
            <v/>
          </cell>
        </row>
        <row r="174">
          <cell r="BM174" t="str">
            <v/>
          </cell>
        </row>
        <row r="175">
          <cell r="BM175" t="str">
            <v/>
          </cell>
        </row>
        <row r="176">
          <cell r="BM176" t="str">
            <v/>
          </cell>
        </row>
        <row r="177">
          <cell r="BM177" t="str">
            <v/>
          </cell>
        </row>
        <row r="178">
          <cell r="BM178" t="str">
            <v/>
          </cell>
        </row>
        <row r="179">
          <cell r="BM179" t="str">
            <v/>
          </cell>
        </row>
        <row r="180">
          <cell r="BM180" t="str">
            <v/>
          </cell>
        </row>
        <row r="181">
          <cell r="BM181" t="str">
            <v/>
          </cell>
        </row>
        <row r="182">
          <cell r="BM182" t="str">
            <v/>
          </cell>
        </row>
        <row r="183">
          <cell r="BM183" t="str">
            <v/>
          </cell>
        </row>
        <row r="184">
          <cell r="BM184" t="str">
            <v/>
          </cell>
        </row>
        <row r="185">
          <cell r="BM185" t="str">
            <v/>
          </cell>
        </row>
        <row r="186">
          <cell r="BM186" t="str">
            <v/>
          </cell>
        </row>
        <row r="187">
          <cell r="BM187" t="str">
            <v/>
          </cell>
        </row>
        <row r="188">
          <cell r="BM188" t="str">
            <v/>
          </cell>
        </row>
        <row r="189">
          <cell r="BM189" t="str">
            <v/>
          </cell>
        </row>
        <row r="190">
          <cell r="BM190" t="str">
            <v/>
          </cell>
        </row>
        <row r="191">
          <cell r="BM191" t="str">
            <v/>
          </cell>
        </row>
        <row r="192">
          <cell r="BM192" t="str">
            <v/>
          </cell>
        </row>
        <row r="193">
          <cell r="BM193" t="str">
            <v/>
          </cell>
        </row>
        <row r="194">
          <cell r="BM194" t="str">
            <v/>
          </cell>
        </row>
        <row r="195">
          <cell r="BM195" t="str">
            <v/>
          </cell>
        </row>
        <row r="196">
          <cell r="BM196" t="str">
            <v/>
          </cell>
        </row>
        <row r="197">
          <cell r="BM197" t="str">
            <v/>
          </cell>
        </row>
        <row r="198">
          <cell r="BM198" t="str">
            <v/>
          </cell>
        </row>
        <row r="199">
          <cell r="BM199" t="str">
            <v/>
          </cell>
        </row>
        <row r="200">
          <cell r="BM200" t="str">
            <v/>
          </cell>
        </row>
        <row r="201">
          <cell r="BM201" t="str">
            <v/>
          </cell>
        </row>
        <row r="202">
          <cell r="BM202" t="str">
            <v/>
          </cell>
        </row>
        <row r="203">
          <cell r="BM203" t="str">
            <v/>
          </cell>
        </row>
        <row r="204">
          <cell r="BM204" t="str">
            <v/>
          </cell>
        </row>
        <row r="205">
          <cell r="BM205" t="str">
            <v/>
          </cell>
        </row>
        <row r="206">
          <cell r="BM206" t="str">
            <v/>
          </cell>
        </row>
        <row r="207">
          <cell r="BM207" t="str">
            <v/>
          </cell>
        </row>
        <row r="208">
          <cell r="BM208" t="str">
            <v/>
          </cell>
        </row>
        <row r="209">
          <cell r="BM209" t="str">
            <v/>
          </cell>
        </row>
        <row r="210">
          <cell r="BM210" t="str">
            <v/>
          </cell>
        </row>
        <row r="211">
          <cell r="BM211" t="str">
            <v/>
          </cell>
        </row>
        <row r="212">
          <cell r="BM212" t="str">
            <v/>
          </cell>
        </row>
        <row r="213">
          <cell r="BM213" t="str">
            <v/>
          </cell>
        </row>
        <row r="214">
          <cell r="BM214" t="str">
            <v/>
          </cell>
        </row>
        <row r="215">
          <cell r="BM215" t="str">
            <v/>
          </cell>
        </row>
        <row r="216">
          <cell r="BM216" t="str">
            <v/>
          </cell>
        </row>
        <row r="217">
          <cell r="BM217" t="str">
            <v/>
          </cell>
        </row>
        <row r="218">
          <cell r="BM218" t="str">
            <v/>
          </cell>
        </row>
        <row r="219">
          <cell r="BM219" t="str">
            <v/>
          </cell>
        </row>
        <row r="220">
          <cell r="BM220" t="str">
            <v/>
          </cell>
        </row>
        <row r="221">
          <cell r="BM221" t="str">
            <v/>
          </cell>
        </row>
        <row r="222">
          <cell r="BM222" t="str">
            <v/>
          </cell>
        </row>
        <row r="223">
          <cell r="BM223" t="str">
            <v/>
          </cell>
        </row>
        <row r="224">
          <cell r="BM224" t="str">
            <v/>
          </cell>
        </row>
        <row r="225">
          <cell r="BM225" t="str">
            <v/>
          </cell>
        </row>
        <row r="226">
          <cell r="BM226" t="str">
            <v/>
          </cell>
        </row>
        <row r="227">
          <cell r="BM227" t="str">
            <v/>
          </cell>
        </row>
        <row r="228">
          <cell r="BM228" t="str">
            <v/>
          </cell>
        </row>
        <row r="229">
          <cell r="BM229" t="str">
            <v/>
          </cell>
        </row>
        <row r="230">
          <cell r="BM230" t="str">
            <v/>
          </cell>
        </row>
        <row r="231">
          <cell r="BM231" t="str">
            <v/>
          </cell>
        </row>
        <row r="232">
          <cell r="BM232" t="str">
            <v/>
          </cell>
        </row>
        <row r="233">
          <cell r="BM233" t="str">
            <v/>
          </cell>
        </row>
        <row r="234">
          <cell r="BM234" t="str">
            <v/>
          </cell>
        </row>
        <row r="235">
          <cell r="BM235" t="str">
            <v/>
          </cell>
        </row>
        <row r="236">
          <cell r="BM236" t="str">
            <v/>
          </cell>
        </row>
        <row r="237">
          <cell r="BM237" t="str">
            <v/>
          </cell>
        </row>
        <row r="238">
          <cell r="BM238" t="str">
            <v/>
          </cell>
        </row>
        <row r="239">
          <cell r="BM239" t="str">
            <v/>
          </cell>
        </row>
        <row r="240">
          <cell r="BM240" t="str">
            <v/>
          </cell>
        </row>
        <row r="241">
          <cell r="BM241" t="str">
            <v/>
          </cell>
        </row>
        <row r="242">
          <cell r="BM242" t="str">
            <v/>
          </cell>
        </row>
        <row r="243">
          <cell r="BM243" t="str">
            <v/>
          </cell>
        </row>
        <row r="244">
          <cell r="BM244" t="str">
            <v/>
          </cell>
        </row>
        <row r="245">
          <cell r="BM245" t="str">
            <v/>
          </cell>
        </row>
        <row r="246">
          <cell r="BM246" t="str">
            <v/>
          </cell>
        </row>
        <row r="247">
          <cell r="BM247" t="str">
            <v/>
          </cell>
        </row>
        <row r="248">
          <cell r="BM248" t="str">
            <v/>
          </cell>
        </row>
        <row r="249">
          <cell r="BM249" t="str">
            <v/>
          </cell>
        </row>
        <row r="250">
          <cell r="BM250" t="str">
            <v/>
          </cell>
        </row>
        <row r="251">
          <cell r="BM251" t="str">
            <v/>
          </cell>
        </row>
        <row r="252">
          <cell r="BM252" t="str">
            <v/>
          </cell>
        </row>
        <row r="253">
          <cell r="BM253" t="str">
            <v/>
          </cell>
        </row>
        <row r="254">
          <cell r="BM254" t="str">
            <v/>
          </cell>
        </row>
        <row r="255">
          <cell r="BM255" t="str">
            <v/>
          </cell>
        </row>
        <row r="256">
          <cell r="BM256" t="str">
            <v/>
          </cell>
        </row>
        <row r="257">
          <cell r="BM257" t="str">
            <v/>
          </cell>
        </row>
        <row r="258">
          <cell r="BM258" t="str">
            <v/>
          </cell>
        </row>
        <row r="259">
          <cell r="BM259" t="str">
            <v/>
          </cell>
        </row>
        <row r="260">
          <cell r="BM260" t="str">
            <v/>
          </cell>
        </row>
        <row r="261">
          <cell r="BM261" t="str">
            <v/>
          </cell>
        </row>
        <row r="262">
          <cell r="BM262" t="str">
            <v/>
          </cell>
        </row>
        <row r="263">
          <cell r="BM263" t="str">
            <v/>
          </cell>
        </row>
        <row r="264">
          <cell r="BM264" t="str">
            <v/>
          </cell>
        </row>
        <row r="265">
          <cell r="BM265" t="str">
            <v/>
          </cell>
        </row>
        <row r="266">
          <cell r="BM266" t="str">
            <v/>
          </cell>
        </row>
        <row r="267">
          <cell r="BM267" t="str">
            <v/>
          </cell>
        </row>
        <row r="268">
          <cell r="BM268" t="str">
            <v/>
          </cell>
        </row>
        <row r="269">
          <cell r="BM269" t="str">
            <v/>
          </cell>
        </row>
        <row r="270">
          <cell r="BM270" t="str">
            <v/>
          </cell>
        </row>
        <row r="271">
          <cell r="BM271" t="str">
            <v/>
          </cell>
        </row>
        <row r="272">
          <cell r="BM272" t="str">
            <v/>
          </cell>
        </row>
        <row r="273">
          <cell r="BM273" t="str">
            <v/>
          </cell>
        </row>
        <row r="274">
          <cell r="BM274" t="str">
            <v/>
          </cell>
        </row>
        <row r="275">
          <cell r="BM275" t="str">
            <v/>
          </cell>
        </row>
        <row r="276">
          <cell r="BM276" t="str">
            <v/>
          </cell>
        </row>
        <row r="277">
          <cell r="BM277" t="str">
            <v/>
          </cell>
        </row>
        <row r="278">
          <cell r="BM278" t="str">
            <v/>
          </cell>
        </row>
        <row r="279">
          <cell r="BM279" t="str">
            <v/>
          </cell>
        </row>
        <row r="280">
          <cell r="BM280" t="str">
            <v/>
          </cell>
        </row>
        <row r="281">
          <cell r="BM281" t="str">
            <v/>
          </cell>
        </row>
        <row r="282">
          <cell r="BM282" t="str">
            <v/>
          </cell>
        </row>
        <row r="283">
          <cell r="BM283" t="str">
            <v/>
          </cell>
        </row>
        <row r="284">
          <cell r="BM284" t="str">
            <v/>
          </cell>
        </row>
        <row r="285">
          <cell r="BM285" t="str">
            <v/>
          </cell>
        </row>
        <row r="286">
          <cell r="BM286" t="str">
            <v/>
          </cell>
        </row>
        <row r="287">
          <cell r="BM287" t="str">
            <v/>
          </cell>
        </row>
        <row r="288">
          <cell r="BM288" t="str">
            <v/>
          </cell>
        </row>
        <row r="289">
          <cell r="BM289" t="str">
            <v/>
          </cell>
        </row>
        <row r="290">
          <cell r="BM290" t="str">
            <v/>
          </cell>
        </row>
        <row r="291">
          <cell r="BM291" t="str">
            <v/>
          </cell>
        </row>
        <row r="292">
          <cell r="BM292" t="str">
            <v/>
          </cell>
        </row>
        <row r="293">
          <cell r="BM293" t="str">
            <v/>
          </cell>
        </row>
        <row r="294">
          <cell r="BM294" t="str">
            <v/>
          </cell>
        </row>
        <row r="295">
          <cell r="BM295" t="str">
            <v/>
          </cell>
        </row>
        <row r="296">
          <cell r="BM296" t="str">
            <v/>
          </cell>
        </row>
        <row r="297">
          <cell r="BM297" t="str">
            <v/>
          </cell>
        </row>
        <row r="298">
          <cell r="BM298" t="str">
            <v/>
          </cell>
        </row>
        <row r="299">
          <cell r="BM299" t="str">
            <v/>
          </cell>
        </row>
        <row r="300">
          <cell r="BM300" t="str">
            <v/>
          </cell>
        </row>
        <row r="301">
          <cell r="BM301" t="str">
            <v/>
          </cell>
        </row>
        <row r="302">
          <cell r="BM302" t="str">
            <v/>
          </cell>
        </row>
        <row r="303">
          <cell r="BM303" t="str">
            <v/>
          </cell>
        </row>
        <row r="304">
          <cell r="BM304" t="str">
            <v/>
          </cell>
        </row>
        <row r="305">
          <cell r="BM305" t="str">
            <v/>
          </cell>
        </row>
        <row r="306">
          <cell r="BM306" t="str">
            <v/>
          </cell>
        </row>
        <row r="307">
          <cell r="BM307" t="str">
            <v/>
          </cell>
        </row>
        <row r="308">
          <cell r="BM308" t="str">
            <v/>
          </cell>
        </row>
        <row r="309">
          <cell r="BM309" t="str">
            <v/>
          </cell>
        </row>
        <row r="310">
          <cell r="BM310" t="str">
            <v/>
          </cell>
        </row>
        <row r="311">
          <cell r="BM311" t="str">
            <v/>
          </cell>
        </row>
        <row r="312">
          <cell r="BM312" t="str">
            <v/>
          </cell>
        </row>
        <row r="313">
          <cell r="BM313" t="str">
            <v/>
          </cell>
        </row>
        <row r="314">
          <cell r="BM314" t="str">
            <v/>
          </cell>
        </row>
        <row r="315">
          <cell r="BM315" t="str">
            <v/>
          </cell>
        </row>
        <row r="316">
          <cell r="BM316" t="str">
            <v/>
          </cell>
        </row>
        <row r="317">
          <cell r="BM317" t="str">
            <v/>
          </cell>
        </row>
        <row r="318">
          <cell r="BM318" t="str">
            <v/>
          </cell>
        </row>
        <row r="319">
          <cell r="BM319" t="str">
            <v/>
          </cell>
        </row>
        <row r="320">
          <cell r="BM320" t="str">
            <v/>
          </cell>
        </row>
        <row r="321">
          <cell r="BM321" t="str">
            <v/>
          </cell>
        </row>
        <row r="322">
          <cell r="BM322" t="str">
            <v/>
          </cell>
        </row>
        <row r="323">
          <cell r="BM323" t="str">
            <v/>
          </cell>
        </row>
        <row r="324">
          <cell r="BM324" t="str">
            <v/>
          </cell>
        </row>
        <row r="325">
          <cell r="BM325" t="str">
            <v/>
          </cell>
        </row>
        <row r="326">
          <cell r="BM326" t="str">
            <v/>
          </cell>
        </row>
        <row r="327">
          <cell r="BM327" t="str">
            <v/>
          </cell>
        </row>
        <row r="328">
          <cell r="BM328" t="str">
            <v/>
          </cell>
        </row>
        <row r="329">
          <cell r="BM329" t="str">
            <v/>
          </cell>
        </row>
        <row r="330">
          <cell r="BM330" t="str">
            <v/>
          </cell>
        </row>
        <row r="331">
          <cell r="BM331" t="str">
            <v/>
          </cell>
        </row>
        <row r="332">
          <cell r="BM332" t="str">
            <v/>
          </cell>
        </row>
        <row r="333">
          <cell r="BM333" t="str">
            <v/>
          </cell>
        </row>
        <row r="334">
          <cell r="BM334" t="str">
            <v/>
          </cell>
        </row>
        <row r="335">
          <cell r="BM335" t="str">
            <v/>
          </cell>
        </row>
        <row r="336">
          <cell r="BM336" t="str">
            <v/>
          </cell>
        </row>
        <row r="337">
          <cell r="BM337" t="str">
            <v/>
          </cell>
        </row>
        <row r="338">
          <cell r="BM338" t="str">
            <v/>
          </cell>
        </row>
        <row r="339">
          <cell r="BM339" t="str">
            <v/>
          </cell>
        </row>
        <row r="340">
          <cell r="BM340" t="str">
            <v/>
          </cell>
        </row>
        <row r="341">
          <cell r="BM341" t="str">
            <v/>
          </cell>
        </row>
        <row r="342">
          <cell r="BM342" t="str">
            <v/>
          </cell>
        </row>
        <row r="343">
          <cell r="BM343" t="str">
            <v/>
          </cell>
        </row>
        <row r="344">
          <cell r="BM344" t="str">
            <v/>
          </cell>
        </row>
        <row r="345">
          <cell r="BM345" t="str">
            <v/>
          </cell>
        </row>
        <row r="346">
          <cell r="BM346" t="str">
            <v/>
          </cell>
        </row>
        <row r="347">
          <cell r="BM347" t="str">
            <v/>
          </cell>
        </row>
        <row r="348">
          <cell r="BM348" t="str">
            <v/>
          </cell>
        </row>
        <row r="349">
          <cell r="BM349" t="str">
            <v/>
          </cell>
        </row>
        <row r="350">
          <cell r="BM350" t="str">
            <v/>
          </cell>
        </row>
        <row r="351">
          <cell r="BM351" t="str">
            <v/>
          </cell>
        </row>
        <row r="352">
          <cell r="BM352" t="str">
            <v/>
          </cell>
        </row>
        <row r="353">
          <cell r="BM353" t="str">
            <v/>
          </cell>
        </row>
        <row r="354">
          <cell r="BM354" t="str">
            <v/>
          </cell>
        </row>
        <row r="355">
          <cell r="BM355" t="str">
            <v/>
          </cell>
        </row>
        <row r="356">
          <cell r="BM356" t="str">
            <v/>
          </cell>
        </row>
        <row r="357">
          <cell r="BM357" t="str">
            <v/>
          </cell>
        </row>
        <row r="358">
          <cell r="BM358" t="str">
            <v/>
          </cell>
        </row>
        <row r="359">
          <cell r="BM359" t="str">
            <v/>
          </cell>
        </row>
        <row r="360">
          <cell r="BM360" t="str">
            <v/>
          </cell>
        </row>
        <row r="361">
          <cell r="BM361" t="str">
            <v/>
          </cell>
        </row>
        <row r="362">
          <cell r="BM362" t="str">
            <v/>
          </cell>
        </row>
        <row r="363">
          <cell r="BM363" t="str">
            <v/>
          </cell>
        </row>
        <row r="364">
          <cell r="BM364" t="str">
            <v/>
          </cell>
        </row>
        <row r="365">
          <cell r="BM365" t="str">
            <v/>
          </cell>
        </row>
        <row r="366">
          <cell r="BM366" t="str">
            <v/>
          </cell>
        </row>
        <row r="367">
          <cell r="BM367" t="str">
            <v/>
          </cell>
        </row>
        <row r="368">
          <cell r="BM368" t="str">
            <v/>
          </cell>
        </row>
        <row r="369">
          <cell r="BM369" t="str">
            <v/>
          </cell>
        </row>
        <row r="370">
          <cell r="BM370" t="str">
            <v/>
          </cell>
        </row>
        <row r="371">
          <cell r="BM371" t="str">
            <v/>
          </cell>
        </row>
        <row r="372">
          <cell r="BM372" t="str">
            <v/>
          </cell>
        </row>
        <row r="373">
          <cell r="BM373" t="str">
            <v/>
          </cell>
        </row>
        <row r="374">
          <cell r="BM374" t="str">
            <v/>
          </cell>
        </row>
        <row r="375">
          <cell r="BM375" t="str">
            <v/>
          </cell>
        </row>
        <row r="376">
          <cell r="BM376" t="str">
            <v/>
          </cell>
        </row>
        <row r="377">
          <cell r="BM377" t="str">
            <v/>
          </cell>
        </row>
        <row r="378">
          <cell r="BM378" t="str">
            <v/>
          </cell>
        </row>
        <row r="379">
          <cell r="BM379" t="str">
            <v/>
          </cell>
        </row>
        <row r="380">
          <cell r="BM380" t="str">
            <v/>
          </cell>
        </row>
        <row r="381">
          <cell r="BM381" t="str">
            <v/>
          </cell>
        </row>
        <row r="382">
          <cell r="BM382" t="str">
            <v/>
          </cell>
        </row>
        <row r="383">
          <cell r="BM383" t="str">
            <v/>
          </cell>
        </row>
        <row r="384">
          <cell r="BM384" t="str">
            <v/>
          </cell>
        </row>
        <row r="385">
          <cell r="BM385" t="str">
            <v/>
          </cell>
        </row>
        <row r="386">
          <cell r="BM386" t="str">
            <v/>
          </cell>
        </row>
        <row r="387">
          <cell r="BM387" t="str">
            <v/>
          </cell>
        </row>
        <row r="388">
          <cell r="BM388" t="str">
            <v/>
          </cell>
        </row>
        <row r="389">
          <cell r="BM389" t="str">
            <v/>
          </cell>
        </row>
        <row r="390">
          <cell r="BM390" t="str">
            <v/>
          </cell>
        </row>
        <row r="391">
          <cell r="BM391" t="str">
            <v/>
          </cell>
        </row>
        <row r="392">
          <cell r="BM392" t="str">
            <v/>
          </cell>
        </row>
        <row r="393">
          <cell r="BM393" t="str">
            <v/>
          </cell>
        </row>
        <row r="394">
          <cell r="BM394" t="str">
            <v/>
          </cell>
        </row>
        <row r="395">
          <cell r="BM395" t="str">
            <v/>
          </cell>
        </row>
        <row r="396">
          <cell r="BM396" t="str">
            <v/>
          </cell>
        </row>
        <row r="397">
          <cell r="BM397" t="str">
            <v/>
          </cell>
        </row>
        <row r="398">
          <cell r="BM398" t="str">
            <v/>
          </cell>
        </row>
        <row r="399">
          <cell r="BM399" t="str">
            <v/>
          </cell>
        </row>
        <row r="400">
          <cell r="BM400" t="str">
            <v/>
          </cell>
        </row>
        <row r="401">
          <cell r="BM401" t="str">
            <v/>
          </cell>
        </row>
        <row r="402">
          <cell r="BM402" t="str">
            <v/>
          </cell>
        </row>
        <row r="403">
          <cell r="BM403" t="str">
            <v/>
          </cell>
        </row>
        <row r="404">
          <cell r="BM404" t="str">
            <v/>
          </cell>
        </row>
        <row r="405">
          <cell r="BM405" t="str">
            <v/>
          </cell>
        </row>
        <row r="406">
          <cell r="BM406" t="str">
            <v/>
          </cell>
        </row>
        <row r="407">
          <cell r="BM407" t="str">
            <v/>
          </cell>
        </row>
        <row r="408">
          <cell r="BM408" t="str">
            <v/>
          </cell>
        </row>
        <row r="409">
          <cell r="BM409" t="str">
            <v/>
          </cell>
        </row>
        <row r="410">
          <cell r="BM410" t="str">
            <v/>
          </cell>
        </row>
        <row r="411">
          <cell r="BM411" t="str">
            <v/>
          </cell>
        </row>
        <row r="412">
          <cell r="BM412" t="str">
            <v/>
          </cell>
        </row>
        <row r="413">
          <cell r="BM413" t="str">
            <v/>
          </cell>
        </row>
        <row r="414">
          <cell r="BM414" t="str">
            <v/>
          </cell>
        </row>
        <row r="415">
          <cell r="BM415" t="str">
            <v/>
          </cell>
        </row>
        <row r="416">
          <cell r="BM416" t="str">
            <v/>
          </cell>
        </row>
        <row r="417">
          <cell r="BM417" t="str">
            <v/>
          </cell>
        </row>
        <row r="418">
          <cell r="BM418" t="str">
            <v/>
          </cell>
        </row>
        <row r="419">
          <cell r="BM419" t="str">
            <v/>
          </cell>
        </row>
        <row r="420">
          <cell r="BM420" t="str">
            <v/>
          </cell>
        </row>
        <row r="421">
          <cell r="BM421" t="str">
            <v/>
          </cell>
        </row>
        <row r="422">
          <cell r="BM422" t="str">
            <v/>
          </cell>
        </row>
        <row r="423">
          <cell r="BM423" t="str">
            <v/>
          </cell>
        </row>
        <row r="424">
          <cell r="BM424" t="str">
            <v/>
          </cell>
        </row>
        <row r="425">
          <cell r="BM425" t="str">
            <v/>
          </cell>
        </row>
        <row r="426">
          <cell r="BM426" t="str">
            <v/>
          </cell>
        </row>
        <row r="427">
          <cell r="BM427" t="str">
            <v/>
          </cell>
        </row>
        <row r="428">
          <cell r="BM428" t="str">
            <v/>
          </cell>
        </row>
        <row r="429">
          <cell r="BM429" t="str">
            <v/>
          </cell>
        </row>
        <row r="430">
          <cell r="BM430" t="str">
            <v/>
          </cell>
        </row>
        <row r="431">
          <cell r="BM431" t="str">
            <v/>
          </cell>
        </row>
        <row r="432">
          <cell r="BM432" t="str">
            <v/>
          </cell>
        </row>
        <row r="433">
          <cell r="BM433" t="str">
            <v/>
          </cell>
        </row>
        <row r="434">
          <cell r="BM434" t="str">
            <v/>
          </cell>
        </row>
        <row r="435">
          <cell r="BM435" t="str">
            <v/>
          </cell>
        </row>
        <row r="436">
          <cell r="BM436" t="str">
            <v/>
          </cell>
        </row>
        <row r="437">
          <cell r="BM437" t="str">
            <v/>
          </cell>
        </row>
        <row r="438">
          <cell r="BM438" t="str">
            <v/>
          </cell>
        </row>
        <row r="439">
          <cell r="BM439" t="str">
            <v/>
          </cell>
        </row>
        <row r="440">
          <cell r="BM440" t="str">
            <v/>
          </cell>
        </row>
        <row r="441">
          <cell r="BM441" t="str">
            <v/>
          </cell>
        </row>
        <row r="442">
          <cell r="BM442" t="str">
            <v/>
          </cell>
        </row>
        <row r="443">
          <cell r="BM443" t="str">
            <v/>
          </cell>
        </row>
        <row r="444">
          <cell r="BM444" t="str">
            <v/>
          </cell>
        </row>
        <row r="445">
          <cell r="BM445" t="str">
            <v/>
          </cell>
        </row>
        <row r="446">
          <cell r="BM446" t="str">
            <v/>
          </cell>
        </row>
        <row r="447">
          <cell r="BM447" t="str">
            <v/>
          </cell>
        </row>
        <row r="448">
          <cell r="BM448" t="str">
            <v/>
          </cell>
        </row>
        <row r="449">
          <cell r="BM449" t="str">
            <v/>
          </cell>
        </row>
        <row r="450">
          <cell r="BM450" t="str">
            <v/>
          </cell>
        </row>
        <row r="451">
          <cell r="BM451" t="str">
            <v/>
          </cell>
        </row>
        <row r="452">
          <cell r="BM452" t="str">
            <v/>
          </cell>
        </row>
        <row r="453">
          <cell r="BM453" t="str">
            <v/>
          </cell>
        </row>
        <row r="454">
          <cell r="BM454" t="str">
            <v/>
          </cell>
        </row>
        <row r="455">
          <cell r="BM455" t="str">
            <v/>
          </cell>
        </row>
        <row r="456">
          <cell r="BM456" t="str">
            <v/>
          </cell>
        </row>
        <row r="457">
          <cell r="BM457" t="str">
            <v/>
          </cell>
        </row>
        <row r="458">
          <cell r="BM458" t="str">
            <v/>
          </cell>
        </row>
        <row r="459">
          <cell r="BM459" t="str">
            <v/>
          </cell>
        </row>
        <row r="460">
          <cell r="BM460" t="str">
            <v/>
          </cell>
        </row>
        <row r="461">
          <cell r="BM461" t="str">
            <v/>
          </cell>
        </row>
        <row r="462">
          <cell r="BM462" t="str">
            <v/>
          </cell>
        </row>
        <row r="463">
          <cell r="BM463" t="str">
            <v/>
          </cell>
        </row>
        <row r="464">
          <cell r="BM464" t="str">
            <v/>
          </cell>
        </row>
        <row r="465">
          <cell r="BM465" t="str">
            <v/>
          </cell>
        </row>
        <row r="466">
          <cell r="BM466" t="str">
            <v/>
          </cell>
        </row>
        <row r="467">
          <cell r="BM467" t="str">
            <v/>
          </cell>
        </row>
        <row r="468">
          <cell r="BM468" t="str">
            <v/>
          </cell>
        </row>
        <row r="469">
          <cell r="BM469" t="str">
            <v/>
          </cell>
        </row>
        <row r="470">
          <cell r="BM470" t="str">
            <v/>
          </cell>
        </row>
        <row r="471">
          <cell r="BM471" t="str">
            <v/>
          </cell>
        </row>
        <row r="472">
          <cell r="BM472" t="str">
            <v/>
          </cell>
        </row>
        <row r="473">
          <cell r="BM473" t="str">
            <v/>
          </cell>
        </row>
        <row r="474">
          <cell r="BM474" t="str">
            <v/>
          </cell>
        </row>
        <row r="475">
          <cell r="BM475" t="str">
            <v/>
          </cell>
        </row>
        <row r="476">
          <cell r="BM476" t="str">
            <v/>
          </cell>
        </row>
        <row r="477">
          <cell r="BM477" t="str">
            <v/>
          </cell>
        </row>
        <row r="478">
          <cell r="BM478" t="str">
            <v/>
          </cell>
        </row>
        <row r="479">
          <cell r="BM479" t="str">
            <v/>
          </cell>
        </row>
        <row r="480">
          <cell r="BM480" t="str">
            <v/>
          </cell>
        </row>
        <row r="481">
          <cell r="BM481" t="str">
            <v/>
          </cell>
        </row>
        <row r="482">
          <cell r="BM482" t="str">
            <v/>
          </cell>
        </row>
        <row r="483">
          <cell r="BM483" t="str">
            <v/>
          </cell>
        </row>
        <row r="484">
          <cell r="BM484" t="str">
            <v/>
          </cell>
        </row>
        <row r="485">
          <cell r="BM485" t="str">
            <v/>
          </cell>
        </row>
        <row r="486">
          <cell r="BM486" t="str">
            <v/>
          </cell>
        </row>
        <row r="487">
          <cell r="BM487" t="str">
            <v/>
          </cell>
        </row>
        <row r="488">
          <cell r="BM488" t="str">
            <v/>
          </cell>
        </row>
        <row r="489">
          <cell r="BM489" t="str">
            <v/>
          </cell>
        </row>
        <row r="490">
          <cell r="BM490" t="str">
            <v/>
          </cell>
        </row>
        <row r="491">
          <cell r="BM491" t="str">
            <v/>
          </cell>
        </row>
        <row r="492">
          <cell r="BM492" t="str">
            <v/>
          </cell>
        </row>
        <row r="493">
          <cell r="BM493" t="str">
            <v/>
          </cell>
        </row>
        <row r="494">
          <cell r="BM494" t="str">
            <v/>
          </cell>
        </row>
        <row r="495">
          <cell r="BM495" t="str">
            <v/>
          </cell>
        </row>
        <row r="496">
          <cell r="BM496" t="str">
            <v/>
          </cell>
        </row>
        <row r="497">
          <cell r="BM497" t="str">
            <v/>
          </cell>
        </row>
        <row r="498">
          <cell r="BM498" t="str">
            <v/>
          </cell>
        </row>
        <row r="499">
          <cell r="BM499" t="str">
            <v/>
          </cell>
        </row>
        <row r="500">
          <cell r="BM500" t="str">
            <v/>
          </cell>
        </row>
        <row r="501">
          <cell r="BM501" t="str">
            <v/>
          </cell>
        </row>
        <row r="502">
          <cell r="BM502" t="str">
            <v/>
          </cell>
        </row>
        <row r="503">
          <cell r="BM503" t="str">
            <v/>
          </cell>
        </row>
        <row r="504">
          <cell r="BM504" t="str">
            <v/>
          </cell>
        </row>
        <row r="505">
          <cell r="BM505" t="str">
            <v/>
          </cell>
        </row>
        <row r="506">
          <cell r="BM506" t="str">
            <v/>
          </cell>
        </row>
        <row r="507">
          <cell r="BM507" t="str">
            <v/>
          </cell>
        </row>
        <row r="508">
          <cell r="BM508" t="str">
            <v/>
          </cell>
        </row>
        <row r="509">
          <cell r="BM509" t="str">
            <v/>
          </cell>
        </row>
        <row r="510">
          <cell r="BM510" t="str">
            <v/>
          </cell>
        </row>
        <row r="511">
          <cell r="BM511" t="str">
            <v/>
          </cell>
        </row>
        <row r="512">
          <cell r="BM512" t="str">
            <v/>
          </cell>
        </row>
        <row r="513">
          <cell r="BM513" t="str">
            <v/>
          </cell>
        </row>
        <row r="514">
          <cell r="BM514" t="str">
            <v/>
          </cell>
        </row>
        <row r="515">
          <cell r="BM515" t="str">
            <v/>
          </cell>
        </row>
        <row r="516">
          <cell r="BM516" t="str">
            <v/>
          </cell>
        </row>
        <row r="517">
          <cell r="BM517" t="str">
            <v/>
          </cell>
        </row>
        <row r="518">
          <cell r="BM518" t="str">
            <v/>
          </cell>
        </row>
        <row r="519">
          <cell r="BM519" t="str">
            <v/>
          </cell>
        </row>
        <row r="520">
          <cell r="BM520" t="str">
            <v/>
          </cell>
        </row>
        <row r="521">
          <cell r="BM521" t="str">
            <v/>
          </cell>
        </row>
        <row r="522">
          <cell r="BM522" t="str">
            <v/>
          </cell>
        </row>
        <row r="523">
          <cell r="BM523" t="str">
            <v/>
          </cell>
        </row>
        <row r="524">
          <cell r="BM524" t="str">
            <v/>
          </cell>
        </row>
        <row r="525">
          <cell r="BM525" t="str">
            <v/>
          </cell>
        </row>
        <row r="526">
          <cell r="BM526" t="str">
            <v/>
          </cell>
        </row>
        <row r="527">
          <cell r="BM527" t="str">
            <v/>
          </cell>
        </row>
        <row r="528">
          <cell r="BM528" t="str">
            <v/>
          </cell>
        </row>
        <row r="529">
          <cell r="BM529" t="str">
            <v/>
          </cell>
        </row>
        <row r="530">
          <cell r="BM530" t="str">
            <v/>
          </cell>
        </row>
        <row r="531">
          <cell r="BM531" t="str">
            <v/>
          </cell>
        </row>
        <row r="532">
          <cell r="BM532" t="str">
            <v/>
          </cell>
        </row>
        <row r="533">
          <cell r="BM533" t="str">
            <v/>
          </cell>
        </row>
        <row r="534">
          <cell r="BM534" t="str">
            <v/>
          </cell>
        </row>
        <row r="535">
          <cell r="BM535" t="str">
            <v/>
          </cell>
        </row>
        <row r="536">
          <cell r="BM536" t="str">
            <v/>
          </cell>
        </row>
        <row r="537">
          <cell r="BM537" t="str">
            <v/>
          </cell>
        </row>
        <row r="538">
          <cell r="BM538" t="str">
            <v/>
          </cell>
        </row>
        <row r="539">
          <cell r="BM539" t="str">
            <v/>
          </cell>
        </row>
        <row r="540">
          <cell r="BM540" t="str">
            <v/>
          </cell>
        </row>
        <row r="541">
          <cell r="BM541" t="str">
            <v/>
          </cell>
        </row>
        <row r="542">
          <cell r="BM542" t="str">
            <v/>
          </cell>
        </row>
        <row r="543">
          <cell r="BM543" t="str">
            <v/>
          </cell>
        </row>
        <row r="544">
          <cell r="BM544" t="str">
            <v/>
          </cell>
        </row>
        <row r="545">
          <cell r="BM545" t="str">
            <v/>
          </cell>
        </row>
        <row r="546">
          <cell r="BM546" t="str">
            <v/>
          </cell>
        </row>
        <row r="547">
          <cell r="BM547" t="str">
            <v/>
          </cell>
        </row>
        <row r="548">
          <cell r="BM548" t="str">
            <v/>
          </cell>
        </row>
        <row r="549">
          <cell r="BM549" t="str">
            <v/>
          </cell>
        </row>
        <row r="550">
          <cell r="BM550" t="str">
            <v/>
          </cell>
        </row>
        <row r="551">
          <cell r="BM551" t="str">
            <v/>
          </cell>
        </row>
        <row r="552">
          <cell r="BM552" t="str">
            <v/>
          </cell>
        </row>
        <row r="553">
          <cell r="BM553" t="str">
            <v/>
          </cell>
        </row>
        <row r="554">
          <cell r="BM554" t="str">
            <v/>
          </cell>
        </row>
        <row r="555">
          <cell r="BM555" t="str">
            <v/>
          </cell>
        </row>
        <row r="556">
          <cell r="BM556" t="str">
            <v/>
          </cell>
        </row>
        <row r="557">
          <cell r="BM557" t="str">
            <v/>
          </cell>
        </row>
        <row r="558">
          <cell r="BM558" t="str">
            <v/>
          </cell>
        </row>
        <row r="559">
          <cell r="BM559" t="str">
            <v/>
          </cell>
        </row>
        <row r="560">
          <cell r="BM560" t="str">
            <v/>
          </cell>
        </row>
        <row r="561">
          <cell r="BM561" t="str">
            <v/>
          </cell>
        </row>
        <row r="562">
          <cell r="BM562" t="str">
            <v/>
          </cell>
        </row>
        <row r="563">
          <cell r="BM563" t="str">
            <v/>
          </cell>
        </row>
        <row r="564">
          <cell r="BM564" t="str">
            <v/>
          </cell>
        </row>
        <row r="565">
          <cell r="BM565" t="str">
            <v/>
          </cell>
        </row>
        <row r="566">
          <cell r="BM566" t="str">
            <v/>
          </cell>
        </row>
        <row r="567">
          <cell r="BM567" t="str">
            <v/>
          </cell>
        </row>
        <row r="568">
          <cell r="BM568" t="str">
            <v/>
          </cell>
        </row>
        <row r="569">
          <cell r="BM569" t="str">
            <v/>
          </cell>
        </row>
        <row r="570">
          <cell r="BM570" t="str">
            <v/>
          </cell>
        </row>
        <row r="571">
          <cell r="BM571" t="str">
            <v/>
          </cell>
        </row>
        <row r="572">
          <cell r="BM572" t="str">
            <v/>
          </cell>
        </row>
        <row r="573">
          <cell r="BM573" t="str">
            <v/>
          </cell>
        </row>
        <row r="574">
          <cell r="BM574" t="str">
            <v/>
          </cell>
        </row>
        <row r="575">
          <cell r="BM575" t="str">
            <v/>
          </cell>
        </row>
        <row r="576">
          <cell r="BM576" t="str">
            <v/>
          </cell>
        </row>
        <row r="577">
          <cell r="BM577" t="str">
            <v/>
          </cell>
        </row>
        <row r="578">
          <cell r="BM578" t="str">
            <v/>
          </cell>
        </row>
        <row r="579">
          <cell r="BM579" t="str">
            <v/>
          </cell>
        </row>
        <row r="580">
          <cell r="BM580" t="str">
            <v/>
          </cell>
        </row>
        <row r="581">
          <cell r="BM581" t="str">
            <v/>
          </cell>
        </row>
        <row r="582">
          <cell r="BM582" t="str">
            <v/>
          </cell>
        </row>
        <row r="583">
          <cell r="BM583" t="str">
            <v/>
          </cell>
        </row>
        <row r="584">
          <cell r="BM584" t="str">
            <v/>
          </cell>
        </row>
        <row r="585">
          <cell r="BM585" t="str">
            <v/>
          </cell>
        </row>
        <row r="586">
          <cell r="BM586" t="str">
            <v/>
          </cell>
        </row>
        <row r="587">
          <cell r="BM587" t="str">
            <v/>
          </cell>
        </row>
        <row r="588">
          <cell r="BM588" t="str">
            <v/>
          </cell>
        </row>
        <row r="589">
          <cell r="BM589" t="str">
            <v/>
          </cell>
        </row>
        <row r="590">
          <cell r="BM590" t="str">
            <v/>
          </cell>
        </row>
        <row r="591">
          <cell r="BM591" t="str">
            <v/>
          </cell>
        </row>
        <row r="592">
          <cell r="BM592" t="str">
            <v/>
          </cell>
        </row>
        <row r="593">
          <cell r="BM593" t="str">
            <v/>
          </cell>
        </row>
        <row r="594">
          <cell r="BM594" t="str">
            <v/>
          </cell>
        </row>
        <row r="595">
          <cell r="BM595" t="str">
            <v/>
          </cell>
        </row>
        <row r="596">
          <cell r="BM596" t="str">
            <v/>
          </cell>
        </row>
        <row r="597">
          <cell r="BM597" t="str">
            <v/>
          </cell>
        </row>
        <row r="598">
          <cell r="BM598" t="str">
            <v/>
          </cell>
        </row>
        <row r="599">
          <cell r="BM599" t="str">
            <v/>
          </cell>
        </row>
        <row r="600">
          <cell r="BM600" t="str">
            <v/>
          </cell>
        </row>
        <row r="601">
          <cell r="BM601" t="str">
            <v/>
          </cell>
        </row>
        <row r="602">
          <cell r="BM602" t="str">
            <v/>
          </cell>
        </row>
        <row r="603">
          <cell r="BM603" t="str">
            <v/>
          </cell>
        </row>
        <row r="604">
          <cell r="BM604" t="str">
            <v/>
          </cell>
        </row>
        <row r="605">
          <cell r="BM605" t="str">
            <v/>
          </cell>
        </row>
        <row r="606">
          <cell r="BM606" t="str">
            <v/>
          </cell>
        </row>
        <row r="607">
          <cell r="BM607" t="str">
            <v/>
          </cell>
        </row>
        <row r="608">
          <cell r="BM608" t="str">
            <v/>
          </cell>
        </row>
        <row r="609">
          <cell r="BM609" t="str">
            <v/>
          </cell>
        </row>
        <row r="610">
          <cell r="BM610" t="str">
            <v/>
          </cell>
        </row>
        <row r="611">
          <cell r="BM611" t="str">
            <v/>
          </cell>
        </row>
        <row r="612">
          <cell r="BM612" t="str">
            <v/>
          </cell>
        </row>
        <row r="613">
          <cell r="BM613" t="str">
            <v/>
          </cell>
        </row>
        <row r="614">
          <cell r="BM614" t="str">
            <v/>
          </cell>
        </row>
        <row r="615">
          <cell r="BM615" t="str">
            <v/>
          </cell>
        </row>
        <row r="616">
          <cell r="BM616" t="str">
            <v/>
          </cell>
        </row>
        <row r="617">
          <cell r="BM617" t="str">
            <v/>
          </cell>
        </row>
        <row r="618">
          <cell r="BM618" t="str">
            <v/>
          </cell>
        </row>
        <row r="619">
          <cell r="BM619" t="str">
            <v/>
          </cell>
        </row>
        <row r="620">
          <cell r="BM620" t="str">
            <v/>
          </cell>
        </row>
        <row r="621">
          <cell r="BM621" t="str">
            <v/>
          </cell>
        </row>
        <row r="622">
          <cell r="BM622" t="str">
            <v/>
          </cell>
        </row>
        <row r="623">
          <cell r="BM623" t="str">
            <v/>
          </cell>
        </row>
        <row r="624">
          <cell r="BM624" t="str">
            <v/>
          </cell>
        </row>
        <row r="625">
          <cell r="BM625" t="str">
            <v/>
          </cell>
        </row>
        <row r="626">
          <cell r="BM626" t="str">
            <v/>
          </cell>
        </row>
        <row r="627">
          <cell r="BM627" t="str">
            <v/>
          </cell>
        </row>
        <row r="628">
          <cell r="BM628" t="str">
            <v/>
          </cell>
        </row>
        <row r="629">
          <cell r="BM629" t="str">
            <v/>
          </cell>
        </row>
        <row r="630">
          <cell r="BM630" t="str">
            <v/>
          </cell>
        </row>
        <row r="631">
          <cell r="BM631" t="str">
            <v/>
          </cell>
        </row>
        <row r="632">
          <cell r="BM632" t="str">
            <v/>
          </cell>
        </row>
        <row r="633">
          <cell r="BM633" t="str">
            <v/>
          </cell>
        </row>
        <row r="634">
          <cell r="BM634" t="str">
            <v/>
          </cell>
        </row>
        <row r="635">
          <cell r="BM635" t="str">
            <v/>
          </cell>
        </row>
        <row r="636">
          <cell r="BM636" t="str">
            <v/>
          </cell>
        </row>
        <row r="637">
          <cell r="BM637" t="str">
            <v/>
          </cell>
        </row>
        <row r="638">
          <cell r="BM638" t="str">
            <v/>
          </cell>
        </row>
        <row r="639">
          <cell r="BM639" t="str">
            <v/>
          </cell>
        </row>
        <row r="640">
          <cell r="BM640" t="str">
            <v/>
          </cell>
        </row>
        <row r="641">
          <cell r="BM641" t="str">
            <v/>
          </cell>
        </row>
        <row r="642">
          <cell r="BM642" t="str">
            <v/>
          </cell>
        </row>
        <row r="643">
          <cell r="BM643" t="str">
            <v/>
          </cell>
        </row>
        <row r="644">
          <cell r="BM644" t="str">
            <v/>
          </cell>
        </row>
        <row r="645">
          <cell r="BM645" t="str">
            <v/>
          </cell>
        </row>
        <row r="646">
          <cell r="BM646" t="str">
            <v/>
          </cell>
        </row>
        <row r="647">
          <cell r="BM647" t="str">
            <v/>
          </cell>
        </row>
        <row r="648">
          <cell r="BM648" t="str">
            <v/>
          </cell>
        </row>
        <row r="649">
          <cell r="BM649" t="str">
            <v/>
          </cell>
        </row>
        <row r="650">
          <cell r="BM650" t="str">
            <v/>
          </cell>
        </row>
        <row r="651">
          <cell r="BM651" t="str">
            <v/>
          </cell>
        </row>
        <row r="652">
          <cell r="BM652" t="str">
            <v/>
          </cell>
        </row>
        <row r="653">
          <cell r="BM653" t="str">
            <v/>
          </cell>
        </row>
        <row r="654">
          <cell r="BM654" t="str">
            <v/>
          </cell>
        </row>
        <row r="655">
          <cell r="BM655" t="str">
            <v/>
          </cell>
        </row>
        <row r="656">
          <cell r="BM656" t="str">
            <v/>
          </cell>
        </row>
        <row r="657">
          <cell r="BM657" t="str">
            <v/>
          </cell>
        </row>
        <row r="658">
          <cell r="BM658" t="str">
            <v/>
          </cell>
        </row>
        <row r="659">
          <cell r="BM659" t="str">
            <v/>
          </cell>
        </row>
        <row r="660">
          <cell r="BM660" t="str">
            <v/>
          </cell>
        </row>
        <row r="661">
          <cell r="BM661" t="str">
            <v/>
          </cell>
        </row>
        <row r="662">
          <cell r="BM662" t="str">
            <v/>
          </cell>
        </row>
        <row r="663">
          <cell r="BM663" t="str">
            <v/>
          </cell>
        </row>
        <row r="664">
          <cell r="BM664" t="str">
            <v/>
          </cell>
        </row>
        <row r="665">
          <cell r="BM665" t="str">
            <v/>
          </cell>
        </row>
        <row r="666">
          <cell r="BM666" t="str">
            <v/>
          </cell>
        </row>
        <row r="667">
          <cell r="BM667" t="str">
            <v/>
          </cell>
        </row>
        <row r="668">
          <cell r="BM668" t="str">
            <v/>
          </cell>
        </row>
        <row r="669">
          <cell r="BM669" t="str">
            <v/>
          </cell>
        </row>
        <row r="670">
          <cell r="BM670" t="str">
            <v/>
          </cell>
        </row>
        <row r="671">
          <cell r="BM671" t="str">
            <v/>
          </cell>
        </row>
        <row r="672">
          <cell r="BM672" t="str">
            <v/>
          </cell>
        </row>
        <row r="673">
          <cell r="BM673" t="str">
            <v/>
          </cell>
        </row>
        <row r="674">
          <cell r="BM674" t="str">
            <v/>
          </cell>
        </row>
        <row r="675">
          <cell r="BM675" t="str">
            <v/>
          </cell>
        </row>
        <row r="676">
          <cell r="BM676" t="str">
            <v/>
          </cell>
        </row>
        <row r="677">
          <cell r="BM677" t="str">
            <v/>
          </cell>
        </row>
        <row r="678">
          <cell r="BM678" t="str">
            <v/>
          </cell>
        </row>
        <row r="679">
          <cell r="BM679" t="str">
            <v/>
          </cell>
        </row>
        <row r="680">
          <cell r="BM680" t="str">
            <v/>
          </cell>
        </row>
        <row r="681">
          <cell r="BM681" t="str">
            <v/>
          </cell>
        </row>
        <row r="682">
          <cell r="BM682" t="str">
            <v/>
          </cell>
        </row>
        <row r="683">
          <cell r="BM683" t="str">
            <v/>
          </cell>
        </row>
        <row r="684">
          <cell r="BM684" t="str">
            <v/>
          </cell>
        </row>
        <row r="685">
          <cell r="BM685" t="str">
            <v/>
          </cell>
        </row>
        <row r="686">
          <cell r="BM686" t="str">
            <v/>
          </cell>
        </row>
        <row r="687">
          <cell r="BM687" t="str">
            <v/>
          </cell>
        </row>
        <row r="688">
          <cell r="BM688" t="str">
            <v/>
          </cell>
        </row>
        <row r="689">
          <cell r="BM689" t="str">
            <v/>
          </cell>
        </row>
        <row r="690">
          <cell r="BM690" t="str">
            <v/>
          </cell>
        </row>
        <row r="691">
          <cell r="BM691" t="str">
            <v/>
          </cell>
        </row>
        <row r="692">
          <cell r="BM692" t="str">
            <v/>
          </cell>
        </row>
        <row r="693">
          <cell r="BM693" t="str">
            <v/>
          </cell>
        </row>
        <row r="694">
          <cell r="BM694" t="str">
            <v/>
          </cell>
        </row>
        <row r="695">
          <cell r="BM695" t="str">
            <v/>
          </cell>
        </row>
        <row r="696">
          <cell r="BM696" t="str">
            <v/>
          </cell>
        </row>
        <row r="697">
          <cell r="BM697" t="str">
            <v/>
          </cell>
        </row>
        <row r="698">
          <cell r="BM698" t="str">
            <v/>
          </cell>
        </row>
        <row r="699">
          <cell r="BM699" t="str">
            <v/>
          </cell>
        </row>
        <row r="700">
          <cell r="BM700" t="str">
            <v/>
          </cell>
        </row>
        <row r="701">
          <cell r="BM701" t="str">
            <v/>
          </cell>
        </row>
        <row r="702">
          <cell r="BM702" t="str">
            <v/>
          </cell>
        </row>
        <row r="703">
          <cell r="BM703" t="str">
            <v/>
          </cell>
        </row>
        <row r="704">
          <cell r="BM704" t="str">
            <v/>
          </cell>
        </row>
        <row r="705">
          <cell r="BM705" t="str">
            <v/>
          </cell>
        </row>
        <row r="706">
          <cell r="BM706" t="str">
            <v/>
          </cell>
        </row>
        <row r="707">
          <cell r="BM707" t="str">
            <v/>
          </cell>
        </row>
        <row r="708">
          <cell r="BM708" t="str">
            <v/>
          </cell>
        </row>
        <row r="709">
          <cell r="BM709" t="str">
            <v/>
          </cell>
        </row>
        <row r="710">
          <cell r="BM710" t="str">
            <v/>
          </cell>
        </row>
        <row r="711">
          <cell r="BM711" t="str">
            <v/>
          </cell>
        </row>
        <row r="712">
          <cell r="BM712" t="str">
            <v/>
          </cell>
        </row>
        <row r="713">
          <cell r="BM713" t="str">
            <v/>
          </cell>
        </row>
        <row r="714">
          <cell r="BM714" t="str">
            <v/>
          </cell>
        </row>
        <row r="715">
          <cell r="BM715" t="str">
            <v/>
          </cell>
        </row>
        <row r="716">
          <cell r="BM716" t="str">
            <v/>
          </cell>
        </row>
        <row r="717">
          <cell r="BM717" t="str">
            <v/>
          </cell>
        </row>
        <row r="718">
          <cell r="BM718" t="str">
            <v/>
          </cell>
        </row>
        <row r="719">
          <cell r="BM719" t="str">
            <v/>
          </cell>
        </row>
        <row r="720">
          <cell r="BM720" t="str">
            <v/>
          </cell>
        </row>
        <row r="721">
          <cell r="BM721" t="str">
            <v/>
          </cell>
        </row>
        <row r="722">
          <cell r="BM722" t="str">
            <v/>
          </cell>
        </row>
        <row r="723">
          <cell r="BM723" t="str">
            <v/>
          </cell>
        </row>
        <row r="724">
          <cell r="BM724" t="str">
            <v/>
          </cell>
        </row>
        <row r="725">
          <cell r="BM725" t="str">
            <v/>
          </cell>
        </row>
        <row r="726">
          <cell r="BM726" t="str">
            <v/>
          </cell>
        </row>
        <row r="727">
          <cell r="BM727" t="str">
            <v/>
          </cell>
        </row>
        <row r="728">
          <cell r="BM728" t="str">
            <v/>
          </cell>
        </row>
        <row r="729">
          <cell r="BM729" t="str">
            <v/>
          </cell>
        </row>
        <row r="730">
          <cell r="BM730" t="str">
            <v/>
          </cell>
        </row>
        <row r="731">
          <cell r="BM731" t="str">
            <v/>
          </cell>
        </row>
        <row r="732">
          <cell r="BM732" t="str">
            <v/>
          </cell>
        </row>
        <row r="733">
          <cell r="BM733" t="str">
            <v/>
          </cell>
        </row>
        <row r="734">
          <cell r="BM734" t="str">
            <v/>
          </cell>
        </row>
        <row r="735">
          <cell r="BM735" t="str">
            <v/>
          </cell>
        </row>
        <row r="736">
          <cell r="BM736" t="str">
            <v/>
          </cell>
        </row>
        <row r="737">
          <cell r="BM737" t="str">
            <v/>
          </cell>
        </row>
        <row r="738">
          <cell r="BM738" t="str">
            <v/>
          </cell>
        </row>
        <row r="739">
          <cell r="BM739" t="str">
            <v/>
          </cell>
        </row>
        <row r="740">
          <cell r="BM740" t="str">
            <v/>
          </cell>
        </row>
        <row r="741">
          <cell r="BM741" t="str">
            <v/>
          </cell>
        </row>
        <row r="742">
          <cell r="BM742" t="str">
            <v/>
          </cell>
        </row>
        <row r="743">
          <cell r="BM743" t="str">
            <v/>
          </cell>
        </row>
        <row r="744">
          <cell r="BM744" t="str">
            <v/>
          </cell>
        </row>
        <row r="745">
          <cell r="BM745" t="str">
            <v/>
          </cell>
        </row>
        <row r="746">
          <cell r="BM746" t="str">
            <v/>
          </cell>
        </row>
        <row r="747">
          <cell r="BM747" t="str">
            <v/>
          </cell>
        </row>
        <row r="748">
          <cell r="BM748" t="str">
            <v/>
          </cell>
        </row>
        <row r="749">
          <cell r="BM749" t="str">
            <v/>
          </cell>
        </row>
        <row r="750">
          <cell r="BM750" t="str">
            <v/>
          </cell>
        </row>
        <row r="751">
          <cell r="BM751" t="str">
            <v/>
          </cell>
        </row>
        <row r="752">
          <cell r="BM752" t="str">
            <v/>
          </cell>
        </row>
        <row r="753">
          <cell r="BM753" t="str">
            <v/>
          </cell>
        </row>
        <row r="754">
          <cell r="BM754" t="str">
            <v/>
          </cell>
        </row>
        <row r="755">
          <cell r="BM755" t="str">
            <v/>
          </cell>
        </row>
        <row r="756">
          <cell r="BM756" t="str">
            <v/>
          </cell>
        </row>
        <row r="757">
          <cell r="BM757" t="str">
            <v/>
          </cell>
        </row>
        <row r="758">
          <cell r="BM758" t="str">
            <v/>
          </cell>
        </row>
        <row r="759">
          <cell r="BM759" t="str">
            <v/>
          </cell>
        </row>
        <row r="760">
          <cell r="BM760" t="str">
            <v/>
          </cell>
        </row>
        <row r="761">
          <cell r="BM761" t="str">
            <v/>
          </cell>
        </row>
        <row r="762">
          <cell r="BM762" t="str">
            <v/>
          </cell>
        </row>
        <row r="763">
          <cell r="BM763" t="str">
            <v/>
          </cell>
        </row>
        <row r="764">
          <cell r="BM764" t="str">
            <v/>
          </cell>
        </row>
        <row r="765">
          <cell r="BM765" t="str">
            <v/>
          </cell>
        </row>
        <row r="766">
          <cell r="BM766" t="str">
            <v/>
          </cell>
        </row>
        <row r="767">
          <cell r="BM767" t="str">
            <v/>
          </cell>
        </row>
        <row r="768">
          <cell r="BM768" t="str">
            <v/>
          </cell>
        </row>
        <row r="769">
          <cell r="BM769" t="str">
            <v/>
          </cell>
        </row>
        <row r="770">
          <cell r="BM770" t="str">
            <v/>
          </cell>
        </row>
        <row r="771">
          <cell r="BM771" t="str">
            <v/>
          </cell>
        </row>
        <row r="772">
          <cell r="BM772" t="str">
            <v/>
          </cell>
        </row>
        <row r="773">
          <cell r="BM773" t="str">
            <v/>
          </cell>
        </row>
        <row r="774">
          <cell r="BM774" t="str">
            <v/>
          </cell>
        </row>
        <row r="775">
          <cell r="BM775" t="str">
            <v/>
          </cell>
        </row>
        <row r="776">
          <cell r="BM776" t="str">
            <v/>
          </cell>
        </row>
        <row r="777">
          <cell r="BM777" t="str">
            <v/>
          </cell>
        </row>
        <row r="778">
          <cell r="BM778" t="str">
            <v/>
          </cell>
        </row>
        <row r="779">
          <cell r="BM779" t="str">
            <v/>
          </cell>
        </row>
        <row r="780">
          <cell r="BM780" t="str">
            <v/>
          </cell>
        </row>
        <row r="781">
          <cell r="BM781" t="str">
            <v/>
          </cell>
        </row>
        <row r="782">
          <cell r="BM782" t="str">
            <v/>
          </cell>
        </row>
        <row r="783">
          <cell r="BM783" t="str">
            <v/>
          </cell>
        </row>
        <row r="784">
          <cell r="BM784" t="str">
            <v/>
          </cell>
        </row>
        <row r="785">
          <cell r="BM785" t="str">
            <v/>
          </cell>
        </row>
        <row r="786">
          <cell r="BM786" t="str">
            <v/>
          </cell>
        </row>
        <row r="787">
          <cell r="BM787" t="str">
            <v/>
          </cell>
        </row>
        <row r="788">
          <cell r="BM788" t="str">
            <v/>
          </cell>
        </row>
        <row r="789">
          <cell r="BM789" t="str">
            <v/>
          </cell>
        </row>
        <row r="790">
          <cell r="BM790" t="str">
            <v/>
          </cell>
        </row>
        <row r="791">
          <cell r="BM791" t="str">
            <v/>
          </cell>
        </row>
        <row r="792">
          <cell r="BM792" t="str">
            <v/>
          </cell>
        </row>
        <row r="793">
          <cell r="BM793" t="str">
            <v/>
          </cell>
        </row>
        <row r="794">
          <cell r="BM794" t="str">
            <v/>
          </cell>
        </row>
        <row r="795">
          <cell r="BM795" t="str">
            <v/>
          </cell>
        </row>
        <row r="796">
          <cell r="BM796" t="str">
            <v/>
          </cell>
        </row>
        <row r="797">
          <cell r="BM797" t="str">
            <v/>
          </cell>
        </row>
        <row r="798">
          <cell r="BM798" t="str">
            <v/>
          </cell>
        </row>
        <row r="799">
          <cell r="BM799" t="str">
            <v/>
          </cell>
        </row>
        <row r="800">
          <cell r="BM800" t="str">
            <v/>
          </cell>
        </row>
        <row r="801">
          <cell r="BM801" t="str">
            <v/>
          </cell>
        </row>
        <row r="802">
          <cell r="BM802" t="str">
            <v/>
          </cell>
        </row>
        <row r="803">
          <cell r="BM803" t="str">
            <v/>
          </cell>
        </row>
        <row r="804">
          <cell r="BM804" t="str">
            <v/>
          </cell>
        </row>
        <row r="805">
          <cell r="BM805" t="str">
            <v/>
          </cell>
        </row>
        <row r="806">
          <cell r="BM806" t="str">
            <v/>
          </cell>
        </row>
        <row r="807">
          <cell r="BM807" t="str">
            <v/>
          </cell>
        </row>
        <row r="808">
          <cell r="BM808" t="str">
            <v/>
          </cell>
        </row>
        <row r="809">
          <cell r="BM809" t="str">
            <v/>
          </cell>
        </row>
        <row r="810">
          <cell r="BM810" t="str">
            <v/>
          </cell>
        </row>
        <row r="811">
          <cell r="BM811" t="str">
            <v/>
          </cell>
        </row>
        <row r="812">
          <cell r="BM812" t="str">
            <v/>
          </cell>
        </row>
        <row r="813">
          <cell r="BM813" t="str">
            <v/>
          </cell>
        </row>
        <row r="814">
          <cell r="BM814" t="str">
            <v/>
          </cell>
        </row>
        <row r="815">
          <cell r="BM815" t="str">
            <v/>
          </cell>
        </row>
        <row r="816">
          <cell r="BM816" t="str">
            <v/>
          </cell>
        </row>
        <row r="817">
          <cell r="BM817" t="str">
            <v/>
          </cell>
        </row>
        <row r="818">
          <cell r="BM818" t="str">
            <v/>
          </cell>
        </row>
        <row r="819">
          <cell r="BM819" t="str">
            <v/>
          </cell>
        </row>
        <row r="820">
          <cell r="BM820" t="str">
            <v/>
          </cell>
        </row>
        <row r="821">
          <cell r="BM821" t="str">
            <v/>
          </cell>
        </row>
        <row r="822">
          <cell r="BM822" t="str">
            <v/>
          </cell>
        </row>
        <row r="823">
          <cell r="BM823" t="str">
            <v/>
          </cell>
        </row>
        <row r="824">
          <cell r="BM824" t="str">
            <v/>
          </cell>
        </row>
        <row r="825">
          <cell r="BM825" t="str">
            <v/>
          </cell>
        </row>
        <row r="826">
          <cell r="BM826" t="str">
            <v/>
          </cell>
        </row>
        <row r="827">
          <cell r="BM827" t="str">
            <v/>
          </cell>
        </row>
        <row r="828">
          <cell r="BM828" t="str">
            <v/>
          </cell>
        </row>
        <row r="829">
          <cell r="BM829" t="str">
            <v/>
          </cell>
        </row>
        <row r="830">
          <cell r="BM830" t="str">
            <v/>
          </cell>
        </row>
        <row r="831">
          <cell r="BM831" t="str">
            <v/>
          </cell>
        </row>
        <row r="832">
          <cell r="BM832" t="str">
            <v/>
          </cell>
        </row>
        <row r="833">
          <cell r="BM833" t="str">
            <v/>
          </cell>
        </row>
        <row r="834">
          <cell r="BM834" t="str">
            <v/>
          </cell>
        </row>
        <row r="835">
          <cell r="BM835" t="str">
            <v/>
          </cell>
        </row>
        <row r="836">
          <cell r="BM836" t="str">
            <v/>
          </cell>
        </row>
        <row r="837">
          <cell r="BM837" t="str">
            <v/>
          </cell>
        </row>
        <row r="838">
          <cell r="BM838" t="str">
            <v/>
          </cell>
        </row>
        <row r="839">
          <cell r="BM839" t="str">
            <v/>
          </cell>
        </row>
        <row r="840">
          <cell r="BM840" t="str">
            <v/>
          </cell>
        </row>
        <row r="841">
          <cell r="BM841" t="str">
            <v/>
          </cell>
        </row>
        <row r="842">
          <cell r="BM842" t="str">
            <v/>
          </cell>
        </row>
        <row r="843">
          <cell r="BM843" t="str">
            <v/>
          </cell>
        </row>
        <row r="844">
          <cell r="BM844" t="str">
            <v/>
          </cell>
        </row>
        <row r="845">
          <cell r="BM845" t="str">
            <v/>
          </cell>
        </row>
        <row r="846">
          <cell r="BM846" t="str">
            <v/>
          </cell>
        </row>
        <row r="847">
          <cell r="BM847" t="str">
            <v/>
          </cell>
        </row>
        <row r="848">
          <cell r="BM848" t="str">
            <v/>
          </cell>
        </row>
        <row r="849">
          <cell r="BM849" t="str">
            <v/>
          </cell>
        </row>
        <row r="850">
          <cell r="BM850" t="str">
            <v/>
          </cell>
        </row>
        <row r="851">
          <cell r="BM851" t="str">
            <v/>
          </cell>
        </row>
        <row r="852">
          <cell r="BM852" t="str">
            <v/>
          </cell>
        </row>
        <row r="853">
          <cell r="BM853" t="str">
            <v/>
          </cell>
        </row>
        <row r="854">
          <cell r="BM854" t="str">
            <v/>
          </cell>
        </row>
        <row r="855">
          <cell r="BM855" t="str">
            <v/>
          </cell>
        </row>
        <row r="856">
          <cell r="BM856" t="str">
            <v/>
          </cell>
        </row>
        <row r="857">
          <cell r="BM857" t="str">
            <v/>
          </cell>
        </row>
        <row r="858">
          <cell r="BM858" t="str">
            <v/>
          </cell>
        </row>
        <row r="859">
          <cell r="BM859" t="str">
            <v/>
          </cell>
        </row>
        <row r="860">
          <cell r="BM860" t="str">
            <v/>
          </cell>
        </row>
        <row r="861">
          <cell r="BM861" t="str">
            <v/>
          </cell>
        </row>
        <row r="862">
          <cell r="BM862" t="str">
            <v/>
          </cell>
        </row>
        <row r="863">
          <cell r="BM863" t="str">
            <v/>
          </cell>
        </row>
        <row r="864">
          <cell r="BM864" t="str">
            <v/>
          </cell>
        </row>
        <row r="865">
          <cell r="BM865" t="str">
            <v/>
          </cell>
        </row>
        <row r="866">
          <cell r="BM866" t="str">
            <v/>
          </cell>
        </row>
        <row r="867">
          <cell r="BM867" t="str">
            <v/>
          </cell>
        </row>
        <row r="868">
          <cell r="BM868" t="str">
            <v/>
          </cell>
        </row>
        <row r="869">
          <cell r="BM869" t="str">
            <v/>
          </cell>
        </row>
        <row r="870">
          <cell r="BM870" t="str">
            <v/>
          </cell>
        </row>
        <row r="871">
          <cell r="BM871" t="str">
            <v/>
          </cell>
        </row>
        <row r="872">
          <cell r="BM872" t="str">
            <v/>
          </cell>
        </row>
        <row r="873">
          <cell r="BM873" t="str">
            <v/>
          </cell>
        </row>
        <row r="874">
          <cell r="BM874" t="str">
            <v/>
          </cell>
        </row>
        <row r="875">
          <cell r="BM875" t="str">
            <v/>
          </cell>
        </row>
        <row r="876">
          <cell r="BM876" t="str">
            <v/>
          </cell>
        </row>
        <row r="877">
          <cell r="BM877" t="str">
            <v/>
          </cell>
        </row>
        <row r="878">
          <cell r="BM878" t="str">
            <v/>
          </cell>
        </row>
        <row r="879">
          <cell r="BM879" t="str">
            <v/>
          </cell>
        </row>
        <row r="880">
          <cell r="BM880" t="str">
            <v/>
          </cell>
        </row>
        <row r="881">
          <cell r="BM881" t="str">
            <v/>
          </cell>
        </row>
        <row r="882">
          <cell r="BM882" t="str">
            <v/>
          </cell>
        </row>
        <row r="883">
          <cell r="BM883" t="str">
            <v/>
          </cell>
        </row>
        <row r="884">
          <cell r="BM884" t="str">
            <v/>
          </cell>
        </row>
        <row r="885">
          <cell r="BM885" t="str">
            <v/>
          </cell>
        </row>
        <row r="886">
          <cell r="BM886" t="str">
            <v/>
          </cell>
        </row>
        <row r="887">
          <cell r="BM887" t="str">
            <v/>
          </cell>
        </row>
        <row r="888">
          <cell r="BM888" t="str">
            <v/>
          </cell>
        </row>
        <row r="889">
          <cell r="BM889" t="str">
            <v/>
          </cell>
        </row>
        <row r="890">
          <cell r="BM890" t="str">
            <v/>
          </cell>
        </row>
        <row r="891">
          <cell r="BM891" t="str">
            <v/>
          </cell>
        </row>
        <row r="892">
          <cell r="BM892" t="str">
            <v/>
          </cell>
        </row>
        <row r="893">
          <cell r="BM893" t="str">
            <v/>
          </cell>
        </row>
        <row r="894">
          <cell r="BM894" t="str">
            <v/>
          </cell>
        </row>
        <row r="895">
          <cell r="BM895" t="str">
            <v/>
          </cell>
        </row>
        <row r="896">
          <cell r="BM896" t="str">
            <v/>
          </cell>
        </row>
        <row r="897">
          <cell r="BM897" t="str">
            <v/>
          </cell>
        </row>
        <row r="898">
          <cell r="BM898" t="str">
            <v/>
          </cell>
        </row>
        <row r="899">
          <cell r="BM899" t="str">
            <v/>
          </cell>
        </row>
        <row r="900">
          <cell r="BM900" t="str">
            <v/>
          </cell>
        </row>
        <row r="901">
          <cell r="BM901" t="str">
            <v/>
          </cell>
        </row>
        <row r="902">
          <cell r="BM902" t="str">
            <v/>
          </cell>
        </row>
        <row r="903">
          <cell r="BM903" t="str">
            <v/>
          </cell>
        </row>
        <row r="904">
          <cell r="BM904" t="str">
            <v/>
          </cell>
        </row>
        <row r="905">
          <cell r="BM905" t="str">
            <v/>
          </cell>
        </row>
        <row r="906">
          <cell r="BM906" t="str">
            <v/>
          </cell>
        </row>
        <row r="907">
          <cell r="BM907" t="str">
            <v/>
          </cell>
        </row>
        <row r="908">
          <cell r="BM908" t="str">
            <v/>
          </cell>
        </row>
        <row r="909">
          <cell r="BM909" t="str">
            <v/>
          </cell>
        </row>
        <row r="910">
          <cell r="BM910" t="str">
            <v/>
          </cell>
        </row>
        <row r="911">
          <cell r="BM911" t="str">
            <v/>
          </cell>
        </row>
        <row r="912">
          <cell r="BM912" t="str">
            <v/>
          </cell>
        </row>
        <row r="913">
          <cell r="BM913" t="str">
            <v/>
          </cell>
        </row>
        <row r="914">
          <cell r="BM914" t="str">
            <v/>
          </cell>
        </row>
        <row r="915">
          <cell r="BM915" t="str">
            <v/>
          </cell>
        </row>
        <row r="916">
          <cell r="BM916" t="str">
            <v/>
          </cell>
        </row>
        <row r="917">
          <cell r="BM917" t="str">
            <v/>
          </cell>
        </row>
        <row r="918">
          <cell r="BM918" t="str">
            <v/>
          </cell>
        </row>
        <row r="919">
          <cell r="BM919" t="str">
            <v/>
          </cell>
        </row>
        <row r="920">
          <cell r="BM920" t="str">
            <v/>
          </cell>
        </row>
        <row r="921">
          <cell r="BM921" t="str">
            <v/>
          </cell>
        </row>
        <row r="922">
          <cell r="BM922" t="str">
            <v/>
          </cell>
        </row>
        <row r="923">
          <cell r="BM923" t="str">
            <v/>
          </cell>
        </row>
        <row r="924">
          <cell r="BM924" t="str">
            <v/>
          </cell>
        </row>
        <row r="925">
          <cell r="BM925" t="str">
            <v/>
          </cell>
        </row>
        <row r="926">
          <cell r="BM926" t="str">
            <v/>
          </cell>
        </row>
        <row r="927">
          <cell r="BM927" t="str">
            <v/>
          </cell>
        </row>
        <row r="928">
          <cell r="BM928" t="str">
            <v/>
          </cell>
        </row>
        <row r="929">
          <cell r="BM929" t="str">
            <v/>
          </cell>
        </row>
        <row r="930">
          <cell r="BM930" t="str">
            <v/>
          </cell>
        </row>
        <row r="931">
          <cell r="BM931" t="str">
            <v/>
          </cell>
        </row>
        <row r="932">
          <cell r="BM932" t="str">
            <v/>
          </cell>
        </row>
        <row r="933">
          <cell r="BM933" t="str">
            <v/>
          </cell>
        </row>
        <row r="934">
          <cell r="BM934" t="str">
            <v/>
          </cell>
        </row>
        <row r="935">
          <cell r="BM935" t="str">
            <v/>
          </cell>
        </row>
        <row r="936">
          <cell r="BM936" t="str">
            <v/>
          </cell>
        </row>
        <row r="937">
          <cell r="BM937" t="str">
            <v/>
          </cell>
        </row>
        <row r="938">
          <cell r="BM938" t="str">
            <v/>
          </cell>
        </row>
        <row r="939">
          <cell r="BM939" t="str">
            <v/>
          </cell>
        </row>
        <row r="940">
          <cell r="BM940" t="str">
            <v/>
          </cell>
        </row>
        <row r="941">
          <cell r="BM941" t="str">
            <v/>
          </cell>
        </row>
        <row r="942">
          <cell r="BM942" t="str">
            <v/>
          </cell>
        </row>
        <row r="943">
          <cell r="BM943" t="str">
            <v/>
          </cell>
        </row>
        <row r="944">
          <cell r="BM944" t="str">
            <v/>
          </cell>
        </row>
        <row r="945">
          <cell r="BM945" t="str">
            <v/>
          </cell>
        </row>
        <row r="946">
          <cell r="BM946" t="str">
            <v/>
          </cell>
        </row>
        <row r="947">
          <cell r="BM947" t="str">
            <v/>
          </cell>
        </row>
        <row r="948">
          <cell r="BM948" t="str">
            <v/>
          </cell>
        </row>
        <row r="949">
          <cell r="BM949" t="str">
            <v/>
          </cell>
        </row>
        <row r="950">
          <cell r="BM950" t="str">
            <v/>
          </cell>
        </row>
        <row r="951">
          <cell r="BM951" t="str">
            <v/>
          </cell>
        </row>
        <row r="952">
          <cell r="BM952" t="str">
            <v/>
          </cell>
        </row>
        <row r="953">
          <cell r="BM953" t="str">
            <v/>
          </cell>
        </row>
        <row r="954">
          <cell r="BM954" t="str">
            <v/>
          </cell>
        </row>
        <row r="955">
          <cell r="BM955" t="str">
            <v/>
          </cell>
        </row>
        <row r="956">
          <cell r="BM956" t="str">
            <v/>
          </cell>
        </row>
        <row r="957">
          <cell r="BM957" t="str">
            <v/>
          </cell>
        </row>
        <row r="958">
          <cell r="BM958" t="str">
            <v/>
          </cell>
        </row>
        <row r="959">
          <cell r="BM959" t="str">
            <v/>
          </cell>
        </row>
        <row r="960">
          <cell r="BM960" t="str">
            <v/>
          </cell>
        </row>
        <row r="961">
          <cell r="BM961" t="str">
            <v/>
          </cell>
        </row>
        <row r="962">
          <cell r="BM962" t="str">
            <v/>
          </cell>
        </row>
        <row r="963">
          <cell r="BM963" t="str">
            <v/>
          </cell>
        </row>
        <row r="964">
          <cell r="BM964" t="str">
            <v/>
          </cell>
        </row>
        <row r="965">
          <cell r="BM965" t="str">
            <v/>
          </cell>
        </row>
        <row r="966">
          <cell r="BM966" t="str">
            <v/>
          </cell>
        </row>
        <row r="967">
          <cell r="BM967" t="str">
            <v/>
          </cell>
        </row>
        <row r="968">
          <cell r="BM968" t="str">
            <v/>
          </cell>
        </row>
        <row r="969">
          <cell r="BM969" t="str">
            <v/>
          </cell>
        </row>
        <row r="970">
          <cell r="BM970" t="str">
            <v/>
          </cell>
        </row>
        <row r="971">
          <cell r="BM971" t="str">
            <v/>
          </cell>
        </row>
        <row r="972">
          <cell r="BM972" t="str">
            <v/>
          </cell>
        </row>
        <row r="973">
          <cell r="BM973" t="str">
            <v/>
          </cell>
        </row>
        <row r="974">
          <cell r="BM974" t="str">
            <v/>
          </cell>
        </row>
        <row r="975">
          <cell r="BM975" t="str">
            <v/>
          </cell>
        </row>
        <row r="976">
          <cell r="BM976" t="str">
            <v/>
          </cell>
        </row>
        <row r="977">
          <cell r="BM977" t="str">
            <v/>
          </cell>
        </row>
        <row r="978">
          <cell r="BM978" t="str">
            <v/>
          </cell>
        </row>
        <row r="979">
          <cell r="BM979" t="str">
            <v/>
          </cell>
        </row>
        <row r="980">
          <cell r="BM980" t="str">
            <v/>
          </cell>
        </row>
        <row r="981">
          <cell r="BM981" t="str">
            <v/>
          </cell>
        </row>
        <row r="982">
          <cell r="BM982" t="str">
            <v/>
          </cell>
        </row>
        <row r="983">
          <cell r="BM983" t="str">
            <v/>
          </cell>
        </row>
        <row r="984">
          <cell r="BM984" t="str">
            <v/>
          </cell>
        </row>
        <row r="985">
          <cell r="BM985" t="str">
            <v/>
          </cell>
        </row>
        <row r="986">
          <cell r="BM986" t="str">
            <v/>
          </cell>
        </row>
        <row r="987">
          <cell r="BM987" t="str">
            <v/>
          </cell>
        </row>
        <row r="988">
          <cell r="BM988" t="str">
            <v/>
          </cell>
        </row>
        <row r="989">
          <cell r="BM989" t="str">
            <v/>
          </cell>
        </row>
        <row r="990">
          <cell r="BM990" t="str">
            <v/>
          </cell>
        </row>
        <row r="991">
          <cell r="BM991" t="str">
            <v/>
          </cell>
        </row>
        <row r="992">
          <cell r="BM992" t="str">
            <v/>
          </cell>
        </row>
        <row r="993">
          <cell r="BM993" t="str">
            <v/>
          </cell>
        </row>
        <row r="994">
          <cell r="BM994" t="str">
            <v/>
          </cell>
        </row>
        <row r="995">
          <cell r="BM995" t="str">
            <v/>
          </cell>
        </row>
        <row r="996">
          <cell r="BM996" t="str">
            <v/>
          </cell>
        </row>
        <row r="997">
          <cell r="BM997" t="str">
            <v/>
          </cell>
        </row>
        <row r="998">
          <cell r="BM998" t="str">
            <v/>
          </cell>
        </row>
        <row r="999">
          <cell r="BM999" t="str">
            <v/>
          </cell>
        </row>
        <row r="1000">
          <cell r="BM1000" t="str">
            <v/>
          </cell>
        </row>
        <row r="1001">
          <cell r="BM1001" t="str">
            <v/>
          </cell>
        </row>
        <row r="1002">
          <cell r="BM1002" t="str">
            <v/>
          </cell>
        </row>
        <row r="1003">
          <cell r="BM1003" t="str">
            <v/>
          </cell>
        </row>
        <row r="1004">
          <cell r="BM1004" t="str">
            <v/>
          </cell>
        </row>
        <row r="1005">
          <cell r="BM1005" t="str">
            <v/>
          </cell>
        </row>
        <row r="1006">
          <cell r="BM1006" t="str">
            <v/>
          </cell>
        </row>
        <row r="1007">
          <cell r="BM1007" t="str">
            <v/>
          </cell>
        </row>
        <row r="1008">
          <cell r="BM1008" t="str">
            <v/>
          </cell>
        </row>
        <row r="1009">
          <cell r="BM1009" t="str">
            <v/>
          </cell>
        </row>
        <row r="1010">
          <cell r="BM1010" t="str">
            <v/>
          </cell>
        </row>
        <row r="1011">
          <cell r="BM1011" t="str">
            <v/>
          </cell>
        </row>
        <row r="1012">
          <cell r="BM1012" t="str">
            <v/>
          </cell>
        </row>
        <row r="1013">
          <cell r="BM1013" t="str">
            <v/>
          </cell>
        </row>
        <row r="1014">
          <cell r="BM1014" t="str">
            <v/>
          </cell>
        </row>
        <row r="1015">
          <cell r="BM1015" t="str">
            <v/>
          </cell>
        </row>
        <row r="1016">
          <cell r="BM1016" t="str">
            <v/>
          </cell>
        </row>
        <row r="1017">
          <cell r="BM1017" t="str">
            <v/>
          </cell>
        </row>
        <row r="1018">
          <cell r="BM1018" t="str">
            <v/>
          </cell>
        </row>
        <row r="1019">
          <cell r="BM1019" t="str">
            <v/>
          </cell>
        </row>
        <row r="1020">
          <cell r="BM1020" t="str">
            <v/>
          </cell>
        </row>
        <row r="1021">
          <cell r="BM1021" t="str">
            <v/>
          </cell>
        </row>
        <row r="1022">
          <cell r="BM1022" t="str">
            <v/>
          </cell>
        </row>
        <row r="1023">
          <cell r="BM1023" t="str">
            <v/>
          </cell>
        </row>
        <row r="1024">
          <cell r="BM1024" t="str">
            <v/>
          </cell>
        </row>
        <row r="1025">
          <cell r="BM1025" t="str">
            <v/>
          </cell>
        </row>
        <row r="1026">
          <cell r="BM1026" t="str">
            <v/>
          </cell>
        </row>
        <row r="1027">
          <cell r="BM1027" t="str">
            <v/>
          </cell>
        </row>
        <row r="1028">
          <cell r="BM1028" t="str">
            <v/>
          </cell>
        </row>
        <row r="1029">
          <cell r="BM1029" t="str">
            <v/>
          </cell>
        </row>
        <row r="1030">
          <cell r="BM1030" t="str">
            <v/>
          </cell>
        </row>
        <row r="1031">
          <cell r="BM1031" t="str">
            <v/>
          </cell>
        </row>
        <row r="1032">
          <cell r="BM1032" t="str">
            <v/>
          </cell>
        </row>
        <row r="1033">
          <cell r="BM1033" t="str">
            <v/>
          </cell>
        </row>
        <row r="1034">
          <cell r="BM1034" t="str">
            <v/>
          </cell>
        </row>
        <row r="1035">
          <cell r="BM1035" t="str">
            <v/>
          </cell>
        </row>
        <row r="1036">
          <cell r="BM1036" t="str">
            <v/>
          </cell>
        </row>
        <row r="1037">
          <cell r="BM1037" t="str">
            <v/>
          </cell>
        </row>
        <row r="1038">
          <cell r="BM1038" t="str">
            <v/>
          </cell>
        </row>
        <row r="1039">
          <cell r="BM1039" t="str">
            <v/>
          </cell>
        </row>
        <row r="1040">
          <cell r="BM1040" t="str">
            <v/>
          </cell>
        </row>
        <row r="1041">
          <cell r="BM1041" t="str">
            <v/>
          </cell>
        </row>
        <row r="1042">
          <cell r="BM1042" t="str">
            <v/>
          </cell>
        </row>
        <row r="1043">
          <cell r="BM1043" t="str">
            <v/>
          </cell>
        </row>
        <row r="1044">
          <cell r="BM1044" t="str">
            <v/>
          </cell>
        </row>
        <row r="1045">
          <cell r="BM1045" t="str">
            <v/>
          </cell>
        </row>
        <row r="1046">
          <cell r="BM1046" t="str">
            <v/>
          </cell>
        </row>
        <row r="1047">
          <cell r="BM1047" t="str">
            <v/>
          </cell>
        </row>
        <row r="1048">
          <cell r="BM1048" t="str">
            <v/>
          </cell>
        </row>
        <row r="1049">
          <cell r="BM1049" t="str">
            <v/>
          </cell>
        </row>
        <row r="1050">
          <cell r="BM1050" t="str">
            <v/>
          </cell>
        </row>
        <row r="1051">
          <cell r="BM1051" t="str">
            <v/>
          </cell>
        </row>
        <row r="1052">
          <cell r="BM1052" t="str">
            <v/>
          </cell>
        </row>
        <row r="1053">
          <cell r="BM1053" t="str">
            <v/>
          </cell>
        </row>
        <row r="1054">
          <cell r="BM1054" t="str">
            <v/>
          </cell>
        </row>
        <row r="1055">
          <cell r="BM1055" t="str">
            <v/>
          </cell>
        </row>
        <row r="1056">
          <cell r="BM1056" t="str">
            <v/>
          </cell>
        </row>
        <row r="1057">
          <cell r="BM1057" t="str">
            <v/>
          </cell>
        </row>
        <row r="1058">
          <cell r="BM1058" t="str">
            <v/>
          </cell>
        </row>
        <row r="1059">
          <cell r="BM1059" t="str">
            <v/>
          </cell>
        </row>
        <row r="1060">
          <cell r="BM1060" t="str">
            <v/>
          </cell>
        </row>
        <row r="1061">
          <cell r="BM1061" t="str">
            <v/>
          </cell>
        </row>
        <row r="1062">
          <cell r="BM1062" t="str">
            <v/>
          </cell>
        </row>
        <row r="1063">
          <cell r="BM1063" t="str">
            <v/>
          </cell>
        </row>
        <row r="1064">
          <cell r="BM1064" t="str">
            <v/>
          </cell>
        </row>
        <row r="1065">
          <cell r="BM1065" t="str">
            <v/>
          </cell>
        </row>
        <row r="1066">
          <cell r="BM1066" t="str">
            <v/>
          </cell>
        </row>
        <row r="1067">
          <cell r="BM1067" t="str">
            <v/>
          </cell>
        </row>
        <row r="1068">
          <cell r="BM1068" t="str">
            <v/>
          </cell>
        </row>
        <row r="1069">
          <cell r="BM1069" t="str">
            <v/>
          </cell>
        </row>
        <row r="1070">
          <cell r="BM1070" t="str">
            <v/>
          </cell>
        </row>
        <row r="1071">
          <cell r="BM1071" t="str">
            <v/>
          </cell>
        </row>
        <row r="1072">
          <cell r="BM1072" t="str">
            <v/>
          </cell>
        </row>
        <row r="1073">
          <cell r="BM1073" t="str">
            <v/>
          </cell>
        </row>
        <row r="1074">
          <cell r="BM1074" t="str">
            <v/>
          </cell>
        </row>
        <row r="1075">
          <cell r="BM1075" t="str">
            <v/>
          </cell>
        </row>
        <row r="1076">
          <cell r="BM1076" t="str">
            <v/>
          </cell>
        </row>
        <row r="1077">
          <cell r="BM1077" t="str">
            <v/>
          </cell>
        </row>
        <row r="1078">
          <cell r="BM1078" t="str">
            <v/>
          </cell>
        </row>
      </sheetData>
      <sheetData sheetId="1"/>
      <sheetData sheetId="2"/>
      <sheetData sheetId="3" refreshError="1"/>
      <sheetData sheetId="4"/>
      <sheetData sheetId="5"/>
      <sheetData sheetId="6"/>
      <sheetData sheetId="7"/>
      <sheetData sheetId="8" refreshError="1"/>
    </sheetDataSet>
  </externalBook>
</externalLink>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drawing" Target="../drawings/drawing2.xml"/><Relationship Id="rId7" Type="http://schemas.openxmlformats.org/officeDocument/2006/relationships/ctrlProp" Target="../ctrlProps/ctrlProp4.xml"/><Relationship Id="rId2" Type="http://schemas.openxmlformats.org/officeDocument/2006/relationships/printerSettings" Target="../printerSettings/printerSettings2.bin"/><Relationship Id="rId1" Type="http://schemas.openxmlformats.org/officeDocument/2006/relationships/hyperlink" Target="../../../Cader%20Linares/Desktop/energia-main/Scripts/editar.pyw" TargetMode="External"/><Relationship Id="rId6" Type="http://schemas.openxmlformats.org/officeDocument/2006/relationships/image" Target="../media/image1.emf"/><Relationship Id="rId11" Type="http://schemas.openxmlformats.org/officeDocument/2006/relationships/ctrlProp" Target="../ctrlProps/ctrlProp8.xml"/><Relationship Id="rId5" Type="http://schemas.openxmlformats.org/officeDocument/2006/relationships/control" Target="../activeX/activeX1.xml"/><Relationship Id="rId10" Type="http://schemas.openxmlformats.org/officeDocument/2006/relationships/ctrlProp" Target="../ctrlProps/ctrlProp7.xml"/><Relationship Id="rId4" Type="http://schemas.openxmlformats.org/officeDocument/2006/relationships/vmlDrawing" Target="../drawings/vmlDrawing2.vml"/><Relationship Id="rId9" Type="http://schemas.openxmlformats.org/officeDocument/2006/relationships/ctrlProp" Target="../ctrlProps/ctrlProp6.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ctrlProp" Target="../ctrlProps/ctrlProp10.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9.xml"/><Relationship Id="rId5" Type="http://schemas.openxmlformats.org/officeDocument/2006/relationships/image" Target="../media/image3.emf"/><Relationship Id="rId4" Type="http://schemas.openxmlformats.org/officeDocument/2006/relationships/control" Target="../activeX/activeX2.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
  <dimension ref="A1:DU2122"/>
  <sheetViews>
    <sheetView showGridLines="0" showRowColHeaders="0" tabSelected="1" zoomScaleNormal="100" workbookViewId="0">
      <pane xSplit="2" ySplit="1" topLeftCell="C2" activePane="bottomRight" state="frozenSplit"/>
      <selection activeCell="B1" sqref="B1"/>
      <selection pane="topRight" activeCell="C1" sqref="C1"/>
      <selection pane="bottomLeft" activeCell="B21" sqref="B21"/>
      <selection pane="bottomRight" activeCell="J1069" sqref="J1069"/>
    </sheetView>
  </sheetViews>
  <sheetFormatPr baseColWidth="10" defaultRowHeight="15"/>
  <cols>
    <col min="1" max="1" width="17.7109375" style="114" hidden="1" customWidth="1"/>
    <col min="2" max="2" width="13.5703125" style="2" bestFit="1" customWidth="1"/>
    <col min="3" max="3" width="13" style="2" customWidth="1"/>
    <col min="4" max="4" width="18.42578125" style="2" customWidth="1"/>
    <col min="5" max="5" width="34.42578125" style="2" customWidth="1"/>
    <col min="6" max="6" width="14.42578125" style="2" customWidth="1"/>
    <col min="7" max="7" width="5.42578125" style="2" customWidth="1"/>
    <col min="8" max="8" width="29.7109375" customWidth="1"/>
    <col min="9" max="9" width="7.5703125" style="2" customWidth="1"/>
    <col min="10" max="10" width="41.5703125" customWidth="1"/>
    <col min="11" max="11" width="35.28515625" style="2" customWidth="1"/>
    <col min="12" max="12" width="23.140625" style="2" customWidth="1"/>
    <col min="13" max="13" width="17.140625" style="2" customWidth="1"/>
    <col min="14" max="14" width="12" style="2" customWidth="1"/>
    <col min="15" max="15" width="16.28515625" style="2" customWidth="1"/>
    <col min="16" max="16" width="48" style="2" customWidth="1"/>
    <col min="17" max="17" width="12.5703125" customWidth="1"/>
    <col min="18" max="18" width="13.140625" customWidth="1"/>
    <col min="19" max="19" width="24.42578125" style="2" customWidth="1"/>
    <col min="20" max="20" width="35.7109375" style="2" customWidth="1"/>
    <col min="21" max="21" width="14.5703125" style="2" customWidth="1"/>
    <col min="22" max="22" width="12.28515625" style="2" customWidth="1"/>
    <col min="23" max="23" width="21.42578125" style="2" customWidth="1"/>
    <col min="24" max="24" width="12.7109375" style="2" customWidth="1"/>
    <col min="25" max="25" width="14.5703125" style="2" customWidth="1"/>
    <col min="26" max="26" width="23" style="2" customWidth="1"/>
    <col min="27" max="28" width="15" style="2" customWidth="1"/>
    <col min="29" max="29" width="25.28515625" style="2" customWidth="1"/>
    <col min="30" max="30" width="18" style="2" customWidth="1"/>
    <col min="31" max="31" width="47.28515625" style="2" customWidth="1"/>
    <col min="32" max="32" width="24.42578125" style="2" customWidth="1"/>
    <col min="33" max="33" width="27.140625" style="2" customWidth="1"/>
    <col min="34" max="34" width="15.140625" style="2" customWidth="1"/>
    <col min="35" max="35" width="17.42578125" style="2" customWidth="1"/>
    <col min="36" max="36" width="16.42578125" style="2" customWidth="1"/>
    <col min="37" max="37" width="13.28515625" style="2" customWidth="1"/>
    <col min="38" max="38" width="15.140625" style="2" customWidth="1"/>
    <col min="39" max="41" width="11.42578125" style="2" customWidth="1"/>
    <col min="42" max="42" width="15.5703125" style="2" customWidth="1"/>
    <col min="43" max="43" width="15.28515625" style="2" customWidth="1"/>
    <col min="44" max="44" width="47.140625" customWidth="1"/>
    <col min="45" max="45" width="34" style="2" customWidth="1"/>
    <col min="46" max="52" width="34" style="40" hidden="1" customWidth="1"/>
    <col min="53" max="53" width="34" style="2" hidden="1" customWidth="1"/>
    <col min="54" max="54" width="34" style="128" hidden="1" customWidth="1"/>
    <col min="55" max="61" width="34" style="2" hidden="1" customWidth="1"/>
    <col min="62" max="62" width="34" style="114" hidden="1" customWidth="1"/>
    <col min="63" max="63" width="34" style="141" hidden="1" customWidth="1"/>
    <col min="64" max="68" width="34" hidden="1" customWidth="1"/>
    <col min="69" max="69" width="34" style="2" hidden="1" customWidth="1"/>
    <col min="70" max="76" width="34" hidden="1" customWidth="1"/>
    <col min="77" max="77" width="34" style="27" hidden="1" customWidth="1"/>
    <col min="78" max="125" width="34" hidden="1" customWidth="1"/>
    <col min="126" max="126" width="34" customWidth="1"/>
    <col min="127" max="130" width="11.42578125" customWidth="1"/>
    <col min="131" max="131" width="11.85546875" customWidth="1"/>
    <col min="132" max="136" width="11.42578125" customWidth="1"/>
  </cols>
  <sheetData>
    <row r="1" spans="1:113" ht="35.25" customHeight="1">
      <c r="A1" s="115" t="s">
        <v>10475</v>
      </c>
      <c r="B1" s="117" t="s">
        <v>20</v>
      </c>
      <c r="C1" s="117" t="s">
        <v>7</v>
      </c>
      <c r="D1" s="117" t="s">
        <v>10540</v>
      </c>
      <c r="E1" s="117" t="s">
        <v>10437</v>
      </c>
      <c r="F1" s="117" t="s">
        <v>23</v>
      </c>
      <c r="G1" s="117" t="s">
        <v>0</v>
      </c>
      <c r="H1" s="117" t="s">
        <v>3</v>
      </c>
      <c r="I1" s="95" t="s">
        <v>10435</v>
      </c>
      <c r="J1" s="95" t="s">
        <v>11</v>
      </c>
      <c r="K1" s="96" t="s">
        <v>10449</v>
      </c>
      <c r="L1" s="95" t="s">
        <v>4</v>
      </c>
      <c r="M1" s="95" t="s">
        <v>5</v>
      </c>
      <c r="N1" s="95" t="s">
        <v>6</v>
      </c>
      <c r="O1" s="96" t="s">
        <v>10454</v>
      </c>
      <c r="P1" s="96" t="s">
        <v>10450</v>
      </c>
      <c r="Q1" s="91" t="s">
        <v>1</v>
      </c>
      <c r="R1" s="91" t="s">
        <v>2</v>
      </c>
      <c r="S1" s="91" t="s">
        <v>14</v>
      </c>
      <c r="T1" s="92" t="s">
        <v>10448</v>
      </c>
      <c r="U1" s="91" t="s">
        <v>16</v>
      </c>
      <c r="V1" s="91" t="s">
        <v>10455</v>
      </c>
      <c r="W1" s="91" t="s">
        <v>10438</v>
      </c>
      <c r="X1" s="97" t="s">
        <v>10451</v>
      </c>
      <c r="Y1" s="97" t="s">
        <v>10</v>
      </c>
      <c r="Z1" s="120" t="s">
        <v>12</v>
      </c>
      <c r="AA1" s="119" t="s">
        <v>10530</v>
      </c>
      <c r="AB1" s="119" t="s">
        <v>10560</v>
      </c>
      <c r="AC1" s="94" t="s">
        <v>178</v>
      </c>
      <c r="AD1" s="94" t="s">
        <v>10486</v>
      </c>
      <c r="AE1" s="94" t="s">
        <v>10447</v>
      </c>
      <c r="AF1" s="94" t="s">
        <v>10452</v>
      </c>
      <c r="AG1" s="94" t="s">
        <v>10453</v>
      </c>
      <c r="AH1" s="48" t="s">
        <v>84</v>
      </c>
      <c r="AI1" s="47" t="s">
        <v>10532</v>
      </c>
      <c r="AJ1" s="47" t="s">
        <v>93</v>
      </c>
      <c r="AK1" s="47" t="s">
        <v>94</v>
      </c>
      <c r="AL1" s="47" t="s">
        <v>90</v>
      </c>
      <c r="AM1" s="47" t="s">
        <v>39</v>
      </c>
      <c r="AN1" s="48" t="s">
        <v>10533</v>
      </c>
      <c r="AO1" s="48" t="s">
        <v>181</v>
      </c>
      <c r="AP1" s="48" t="s">
        <v>10426</v>
      </c>
      <c r="AQ1" s="48" t="s">
        <v>10534</v>
      </c>
      <c r="AR1" s="48" t="s">
        <v>95</v>
      </c>
      <c r="AS1" s="67" t="s">
        <v>10432</v>
      </c>
      <c r="AT1" s="129" t="s">
        <v>10541</v>
      </c>
      <c r="AU1" s="121" t="s">
        <v>10543</v>
      </c>
      <c r="AV1" s="121" t="s">
        <v>10542</v>
      </c>
      <c r="AW1" s="121" t="s">
        <v>10544</v>
      </c>
      <c r="AX1" s="121" t="s">
        <v>10545</v>
      </c>
      <c r="AY1" s="121" t="s">
        <v>10549</v>
      </c>
      <c r="AZ1" s="121" t="s">
        <v>10550</v>
      </c>
      <c r="BA1" s="121" t="s">
        <v>10548</v>
      </c>
      <c r="BB1" s="126" t="s">
        <v>10546</v>
      </c>
      <c r="BC1" s="93" t="s">
        <v>8</v>
      </c>
      <c r="BD1" s="93" t="s">
        <v>9</v>
      </c>
      <c r="BE1" s="93" t="s">
        <v>10425</v>
      </c>
      <c r="BF1" s="117" t="s">
        <v>179</v>
      </c>
      <c r="BG1" s="117" t="s">
        <v>180</v>
      </c>
      <c r="BH1" s="93" t="s">
        <v>10529</v>
      </c>
      <c r="BI1" s="138" t="s">
        <v>10547</v>
      </c>
      <c r="BJ1" s="122" t="s">
        <v>10531</v>
      </c>
      <c r="BK1" s="139" t="s">
        <v>10561</v>
      </c>
      <c r="BL1" s="32"/>
      <c r="BM1" s="32"/>
      <c r="BN1" s="32"/>
      <c r="BO1" s="32"/>
      <c r="BP1" s="32"/>
      <c r="BQ1" s="34" t="s">
        <v>7</v>
      </c>
      <c r="BR1" s="32"/>
      <c r="BS1" s="98"/>
      <c r="BT1" s="98"/>
      <c r="BU1" s="32" t="s">
        <v>96</v>
      </c>
      <c r="BV1" s="32" t="s">
        <v>174</v>
      </c>
      <c r="BW1" s="32" t="s">
        <v>175</v>
      </c>
      <c r="BX1" s="32" t="s">
        <v>176</v>
      </c>
      <c r="BY1" s="99"/>
      <c r="BZ1" s="32"/>
      <c r="CA1" s="32" t="s">
        <v>100</v>
      </c>
      <c r="CB1" s="32"/>
      <c r="CC1" s="32"/>
      <c r="CD1" s="32" t="s">
        <v>134</v>
      </c>
      <c r="CE1" s="32" t="s">
        <v>107</v>
      </c>
      <c r="CF1" s="32" t="s">
        <v>108</v>
      </c>
      <c r="CG1" s="32"/>
      <c r="CH1" s="32"/>
      <c r="CI1" s="32"/>
      <c r="CY1" s="5">
        <f>100/27</f>
        <v>3.7037037037037037</v>
      </c>
      <c r="CZ1" s="5">
        <f>CY1/27</f>
        <v>0.13717421124828533</v>
      </c>
      <c r="DA1" s="5">
        <f>CZ1/27</f>
        <v>5.080526342529086E-3</v>
      </c>
      <c r="DC1" s="26" t="s">
        <v>135</v>
      </c>
      <c r="DG1" s="26"/>
      <c r="DH1" s="26"/>
    </row>
    <row r="2" spans="1:113" s="5" customFormat="1" ht="15" customHeight="1">
      <c r="A2" s="4" t="str">
        <f t="shared" ref="A2:A65" si="0">IF(AS2="",IF(B2="","",IF(LEN(B2)=1,"000"&amp;B2,IF(LEN(B2)=2,"00"&amp;B2,IF(LEN(B2)=3,"0"&amp;B2,B2)))),C2)</f>
        <v>0001</v>
      </c>
      <c r="B2" s="6">
        <v>1</v>
      </c>
      <c r="C2" s="8"/>
      <c r="D2" s="1" t="str">
        <f>IFERROR(INDEX('padron cfe'!B:B,MATCH(DATOS!C2,'padron cfe'!A:A,0),1),"")</f>
        <v/>
      </c>
      <c r="E2" s="1"/>
      <c r="F2" s="7"/>
      <c r="G2" s="9"/>
      <c r="H2" s="5" t="str">
        <f>IF(F2="","",IFERROR(CONCATENATE("PEUA",VLOOKUP(ESTADO,REPORTE!AV$2:AW$33,2,0),DIDTRITO_FORM,CADER_FORM,IFERROR(VLOOKUP(DAY(F2),$BN$3:$BO$11,2,0),DAY(F2)),IFERROR(VLOOKUP(MONTH(F2),$BN$3:$BO$11,2,0),MONTH(F2)),YEAR(F2),G2),""))</f>
        <v/>
      </c>
      <c r="I2" s="4"/>
      <c r="K2" s="2" t="str">
        <f>IFERROR(INDEX('padron cfe'!C:C,MATCH(DATOS!C2,'padron cfe'!A:A,0),1),"")</f>
        <v/>
      </c>
      <c r="L2" s="4"/>
      <c r="M2" s="4"/>
      <c r="N2" s="4"/>
      <c r="O2" s="2"/>
      <c r="P2" s="2"/>
      <c r="T2" s="2" t="str">
        <f>IFERROR(INDEX('padron cfe'!D:D,MATCH(DATOS!C2,'padron cfe'!A:A,0),1),"")</f>
        <v/>
      </c>
      <c r="U2" s="4"/>
      <c r="V2" s="4"/>
      <c r="W2" s="4"/>
      <c r="X2" s="6"/>
      <c r="Y2" s="4"/>
      <c r="Z2" s="4" t="str">
        <f t="shared" ref="Z2:Z65" si="1">IF(Y2="","",(Y2*0.746*365*24)*0.75+438)</f>
        <v/>
      </c>
      <c r="AA2" s="4"/>
      <c r="AB2" s="4"/>
      <c r="AC2" s="2"/>
      <c r="AD2" s="2"/>
      <c r="AE2" s="2"/>
      <c r="AF2" s="2"/>
      <c r="AG2" s="2"/>
      <c r="AH2" s="2"/>
      <c r="AI2" s="4"/>
      <c r="AJ2" s="4"/>
      <c r="AK2" s="4"/>
      <c r="AL2" s="4"/>
      <c r="AM2" s="4"/>
      <c r="AN2" s="4"/>
      <c r="AO2" s="4"/>
      <c r="AP2" s="4"/>
      <c r="AQ2" s="4"/>
      <c r="AS2" s="4"/>
      <c r="AT2" s="82"/>
      <c r="AU2" s="124"/>
      <c r="AV2" s="137"/>
      <c r="AW2" s="125"/>
      <c r="AX2" s="82"/>
      <c r="AY2" s="124"/>
      <c r="AZ2" s="124"/>
      <c r="BA2" s="4"/>
      <c r="BB2" s="127"/>
      <c r="BC2" s="4"/>
      <c r="BD2" s="4"/>
      <c r="BE2" s="7"/>
      <c r="BF2" s="7"/>
      <c r="BG2" s="7"/>
      <c r="BH2" s="7" t="str">
        <f t="shared" ref="BH2:BH65" ca="1" si="2">IFERROR(IF(BE2="","",IF(BA2=5,"",IF(BE2-TODAY()&gt;0,"VIGENTE","VENCIDO"))),"")</f>
        <v/>
      </c>
      <c r="BI2" s="4" t="str">
        <f>IFERROR(IF(AA2=0,"",AA2/BB2),"")</f>
        <v/>
      </c>
      <c r="BJ2" s="123" t="str">
        <f t="shared" ref="BJ2:BJ65" si="3">IFERROR(IF(AA2="","",AA2/V2),"")</f>
        <v/>
      </c>
      <c r="BK2" s="140" t="str">
        <f>IFERROR(IF(AA2/Z2=0,"",AA2/Z2),"")</f>
        <v/>
      </c>
      <c r="BL2" s="5" t="s">
        <v>87</v>
      </c>
      <c r="BM2" s="5" t="s">
        <v>98</v>
      </c>
      <c r="BN2"/>
      <c r="BO2"/>
      <c r="BQ2" s="4" t="str">
        <f>IF(IFERROR(VLOOKUP(C2,C3:C$1993,1,0),"")="","",COUNTIF(C:C,C2))</f>
        <v/>
      </c>
      <c r="BU2" s="5">
        <f>IF(B2="","",IF(BQ2="",1,""))</f>
        <v>1</v>
      </c>
      <c r="BV2" s="5" t="str">
        <f t="shared" ref="BV2:BV65" si="4">IF(BU2="","",Z2)</f>
        <v/>
      </c>
      <c r="BW2" s="5" t="str">
        <f t="shared" ref="BW2:BW65" si="5">IF(BU2="","",H2)</f>
        <v/>
      </c>
      <c r="BX2" s="14">
        <f t="shared" ref="BX2:BX65" si="6">IF(BU2="","",C2)</f>
        <v>0</v>
      </c>
      <c r="BY2" s="28"/>
      <c r="BZ2" s="15"/>
      <c r="CA2" s="5" t="str">
        <f t="shared" ref="CA2:CA33" si="7">CONCATENATE(AI2,AJ2,AK2,AL2,AM2)</f>
        <v/>
      </c>
      <c r="CD2" s="5">
        <f>IFERROR(RANK(CF2,CF$2:CF$1493,1),"")</f>
        <v>1</v>
      </c>
      <c r="CE2" s="5">
        <f>J2</f>
        <v>0</v>
      </c>
      <c r="CF2" s="24">
        <f>IF(CE2="","",(IFERROR(VLOOKUP(MID(CE2,1,1),$CW$2:DA$28,3,0),0)+IFERROR(VLOOKUP(MID(CE2,2,1),CW$2:DA$28,4,0),0)+IFERROR(VLOOKUP(MID(CE2,3,1),CW$2:DA$28,5,0),0)+(ROW(CE2)/1000000000000)))</f>
        <v>2E-12</v>
      </c>
      <c r="CG2" s="5">
        <f>ROW(CE2)/1000000000000</f>
        <v>2E-12</v>
      </c>
      <c r="CH2" s="5">
        <v>1</v>
      </c>
      <c r="CI2" s="5">
        <f>IFERROR(VLOOKUP(CH2,CD$2:CE1078,2,0),"")</f>
        <v>0</v>
      </c>
      <c r="CW2" s="5" t="s">
        <v>109</v>
      </c>
      <c r="CX2" s="5">
        <v>1</v>
      </c>
      <c r="CY2" s="5">
        <f>CY$1*$CX$2</f>
        <v>3.7037037037037037</v>
      </c>
      <c r="CZ2" s="5">
        <f>(CZ$1*$CX2)</f>
        <v>0.13717421124828533</v>
      </c>
      <c r="DA2" s="5">
        <f>(DA$1*$CX2)</f>
        <v>5.080526342529086E-3</v>
      </c>
      <c r="DC2" s="5" t="e">
        <f>IF(REPORTE!AH$2="si",IF(C2=VALUE(REPORTE!C$11),IF(SUM(DC3:DC$1993),CONCATENATE(INT(B2),", "),INT(B2)),""),IF(C2=VALUE(REPORTE!C$10),IF(SUM(DC3:DC$1993),CONCATENATE(INT(B2),", "),INT(B2)),""))</f>
        <v>#VALUE!</v>
      </c>
      <c r="DD2" s="5" t="e">
        <f>CONCATENATE(DC2,DC3,DC4,DC5,DC6,DC7,DC8,DC9,DC10,DC11,DC12,DC13,DC14,DC15,DC16,DC17,DC18,DC19,DC20,DC21,DC22,DC23,DC24,DC25,DC26,DC27,DC28,DC29,DC30,DC31,DC32,DC33,DC34,DC35,DC36,DC37,DC38,DC39,DC40,DC41,DC42,DC43)</f>
        <v>#VALUE!</v>
      </c>
      <c r="DE2" s="5" t="e">
        <f>CONCATENATE(DD2,DD44,DD86,DD128,DD170,DD212,DD254,DD296,DD338,DD380,DD422,DD464,DD506,DD548,DD590,DD632,DD674,DD716,DD758,DD800,DD842,DD884,DD926,DD968,DD1010,DD1052,DD1094,DD1136,DD1178,DD1220,DD1262,DD1304,DD1346,DD1388,DD1430,DD1472,DD1514,DD1556,DD1598,DD1640,DD1682,DD1724,DD1766,DD1808,DD1850,DD1892,DD1934,DD1976,DD2018)</f>
        <v>#VALUE!</v>
      </c>
      <c r="DG2" s="5" t="str">
        <f t="shared" ref="DG2:DG33" si="8">IF(AC2="","",1)</f>
        <v/>
      </c>
    </row>
    <row r="3" spans="1:113" s="5" customFormat="1" ht="15" customHeight="1">
      <c r="A3" s="4" t="str">
        <f t="shared" si="0"/>
        <v>0002</v>
      </c>
      <c r="B3" s="6">
        <v>2</v>
      </c>
      <c r="C3" s="8"/>
      <c r="D3" s="1" t="str">
        <f>IFERROR(INDEX('padron cfe'!B:B,MATCH(DATOS!C3,'padron cfe'!A:A,0),1),"")</f>
        <v/>
      </c>
      <c r="E3" s="1"/>
      <c r="F3" s="7"/>
      <c r="G3" s="9" t="s">
        <v>157</v>
      </c>
      <c r="H3" s="5" t="str">
        <f>IF(F3="","",IFERROR(CONCATENATE("PEUA",VLOOKUP(ESTADO,REPORTE!AV$2:AW$33,2,0),DIDTRITO_FORM,CADER_FORM,IFERROR(VLOOKUP(DAY(F3),$BN$3:$BO$11,2,0),DAY(F3)),IFERROR(VLOOKUP(MONTH(F3),$BN$3:$BO$11,2,0),MONTH(F3)),YEAR(F3),G3),""))</f>
        <v/>
      </c>
      <c r="I3" s="4"/>
      <c r="K3" s="2" t="str">
        <f>IFERROR(INDEX('padron cfe'!C:C,MATCH(DATOS!C3,'padron cfe'!A:A,0),1),"")</f>
        <v/>
      </c>
      <c r="L3" s="4" t="str">
        <f>IFERROR(IF(VLOOKUP(J3,J$2:L2,4,0)=0,"",VLOOKUP(J3,J$2:L2,4,0)),"")</f>
        <v/>
      </c>
      <c r="M3" s="4" t="str">
        <f>IFERROR(IF(VLOOKUP(J3,J$2:M2,5,0)=0,"",VLOOKUP(J3,J$2:M2,5,0)),"")</f>
        <v/>
      </c>
      <c r="N3" s="4"/>
      <c r="O3" s="2"/>
      <c r="P3" s="2"/>
      <c r="Q3" s="5" t="str">
        <f t="shared" ref="Q3:Q66" si="9">IF(J3="","",Q2)</f>
        <v/>
      </c>
      <c r="T3" s="2" t="str">
        <f>IFERROR(INDEX('padron cfe'!D:D,MATCH(DATOS!C3,'padron cfe'!A:A,0),1),"")</f>
        <v/>
      </c>
      <c r="U3" s="4"/>
      <c r="V3" s="4"/>
      <c r="W3" s="4"/>
      <c r="X3" s="6" t="s">
        <v>157</v>
      </c>
      <c r="Y3" s="4"/>
      <c r="Z3" s="4" t="str">
        <f t="shared" ref="Z3:Z4" si="10">IF(Y3="","",(Y3*0.746*365*24)*0.75+438)</f>
        <v/>
      </c>
      <c r="AA3" s="4"/>
      <c r="AB3" s="4"/>
      <c r="AC3" s="2" t="str">
        <f>IFERROR(IF(INDEX(AC$1:AC2,MATCH(J3,J$1:J2,0),1)=0,"",INDEX(AC$1:AC2,MATCH(J3,J$1:J2,0),1)),"")</f>
        <v/>
      </c>
      <c r="AD3" s="2" t="str">
        <f>IFERROR(IF(INDEX(AD$1:AD2,MATCH(J3,J$1:J2,0),1)=0,"",INDEX(AD$1:AD2,MATCH(J3,J$1:J2,0),1)),"")</f>
        <v/>
      </c>
      <c r="AE3" s="2" t="str">
        <f>IFERROR(IF(INDEX(AE$1:AE2,MATCH(J3,J$1:J2,0),1)=0,"",INDEX(AE$1:AE2,MATCH(J3,J$1:J2,0),1)),"")</f>
        <v/>
      </c>
      <c r="AF3" s="2"/>
      <c r="AG3" s="2"/>
      <c r="AH3" s="2"/>
      <c r="AI3" s="4"/>
      <c r="AJ3" s="4"/>
      <c r="AK3" s="4"/>
      <c r="AL3" s="4"/>
      <c r="AM3" s="4"/>
      <c r="AN3" s="4"/>
      <c r="AO3" s="4"/>
      <c r="AP3" s="4"/>
      <c r="AQ3" s="4"/>
      <c r="AS3" s="4"/>
      <c r="AT3" s="82"/>
      <c r="AU3" s="124"/>
      <c r="AV3" s="124"/>
      <c r="AW3" s="124"/>
      <c r="AX3" s="124"/>
      <c r="AY3" s="124"/>
      <c r="AZ3" s="124"/>
      <c r="BA3" s="4"/>
      <c r="BB3" s="127"/>
      <c r="BC3" s="4"/>
      <c r="BD3" s="4"/>
      <c r="BE3" s="4"/>
      <c r="BF3" s="7"/>
      <c r="BG3" s="7"/>
      <c r="BH3" s="7" t="str">
        <f t="shared" ca="1" si="2"/>
        <v/>
      </c>
      <c r="BI3" s="4" t="str">
        <f>IFERROR(IF(AA3=0,"",AA3/BB3),"")</f>
        <v/>
      </c>
      <c r="BJ3" s="123" t="str">
        <f t="shared" si="3"/>
        <v/>
      </c>
      <c r="BK3" s="140" t="str">
        <f t="shared" ref="BK3:BK66" si="11">IFERROR(IF(AA3/Z3=0,"",AA3/Z3),"")</f>
        <v/>
      </c>
      <c r="BL3" t="s">
        <v>39</v>
      </c>
      <c r="BN3">
        <v>1</v>
      </c>
      <c r="BO3" s="10" t="s">
        <v>27</v>
      </c>
      <c r="BQ3" s="4" t="str">
        <f>IF(IFERROR(VLOOKUP(C3,C4:C$1993,1,0),"")="","",COUNTIF(C:C,C3))</f>
        <v/>
      </c>
      <c r="BU3" s="5">
        <f>IF(B3="","",IF(BQ3="",1+(MAX(BU$2:BU2)),""))</f>
        <v>2</v>
      </c>
      <c r="BV3" s="5" t="str">
        <f t="shared" si="4"/>
        <v/>
      </c>
      <c r="BW3" s="5" t="str">
        <f t="shared" si="5"/>
        <v/>
      </c>
      <c r="BX3" s="14">
        <f t="shared" si="6"/>
        <v>0</v>
      </c>
      <c r="BY3" s="28"/>
      <c r="BZ3" s="15"/>
      <c r="CA3" s="5" t="str">
        <f t="shared" si="7"/>
        <v/>
      </c>
      <c r="CD3" s="5" t="str">
        <f>IFERROR(RANK(CF3,CF$2:CF$1493,1),"")</f>
        <v/>
      </c>
      <c r="CE3" s="5" t="str">
        <f>IF(J3="","",IFERROR(IF(VLOOKUP(J3,J$2:J2,1,0)=0,"",""),J3))</f>
        <v/>
      </c>
      <c r="CF3" s="24" t="str">
        <f>IF(CE3="","",(IFERROR(VLOOKUP(MID(CE3,1,1),$CW$2:DA$28,3,0),0)+IFERROR(VLOOKUP(MID(CE3,2,1),CW$2:DA$28,4,0),0)+IFERROR(VLOOKUP(MID(CE3,3,1),CW$2:DA$28,5,0),0)+(ROW(CE3)/1000000000000)))</f>
        <v/>
      </c>
      <c r="CH3" s="5">
        <v>2</v>
      </c>
      <c r="CI3" s="5" t="str">
        <f>IFERROR(VLOOKUP(CH3,CD$2:CE1079,2,0),"")</f>
        <v/>
      </c>
      <c r="CW3" s="5" t="s">
        <v>110</v>
      </c>
      <c r="CX3" s="5">
        <v>2</v>
      </c>
      <c r="CY3" s="5">
        <f t="shared" ref="CY3:CY28" si="12">CY$1*CX3</f>
        <v>7.4074074074074074</v>
      </c>
      <c r="CZ3" s="5">
        <f t="shared" ref="CZ3:DA28" si="13">(CZ$1*$CX3)</f>
        <v>0.27434842249657065</v>
      </c>
      <c r="DA3" s="5">
        <f t="shared" si="13"/>
        <v>1.0161052685058172E-2</v>
      </c>
      <c r="DC3" s="5" t="e">
        <f>IF(REPORTE!AH$2="si",IF(C3=VALUE(REPORTE!C$11),IF(SUM(DC4:DC$1993),CONCATENATE(INT(B3),", "),INT(B3)),""),IF(C3=VALUE(REPORTE!C$10),IF(SUM(DC4:DC$1993),CONCATENATE(INT(B3),", "),INT(B3)),""))</f>
        <v>#VALUE!</v>
      </c>
      <c r="DG3" s="5" t="str">
        <f t="shared" si="8"/>
        <v/>
      </c>
    </row>
    <row r="4" spans="1:113" s="5" customFormat="1" ht="15" customHeight="1">
      <c r="A4" s="4" t="str">
        <f t="shared" si="0"/>
        <v>0003</v>
      </c>
      <c r="B4" s="6">
        <v>3</v>
      </c>
      <c r="C4" s="8"/>
      <c r="D4" s="1" t="str">
        <f>IFERROR(INDEX('padron cfe'!B:B,MATCH(DATOS!C4,'padron cfe'!A:A,0),1),"")</f>
        <v/>
      </c>
      <c r="E4" s="1"/>
      <c r="F4" s="7"/>
      <c r="G4" s="9" t="s">
        <v>157</v>
      </c>
      <c r="H4" s="5" t="str">
        <f>IF(F4="","",IFERROR(CONCATENATE("PEUA",VLOOKUP(ESTADO,REPORTE!AV$2:AW$33,2,0),DIDTRITO_FORM,CADER_FORM,IFERROR(VLOOKUP(DAY(F4),$BN$3:$BO$11,2,0),DAY(F4)),IFERROR(VLOOKUP(MONTH(F4),$BN$3:$BO$11,2,0),MONTH(F4)),YEAR(F4),G4),""))</f>
        <v/>
      </c>
      <c r="I4" s="4"/>
      <c r="K4" s="2" t="str">
        <f>IFERROR(INDEX('padron cfe'!C:C,MATCH(DATOS!C4,'padron cfe'!A:A,0),1),"")</f>
        <v/>
      </c>
      <c r="L4" s="4" t="str">
        <f>IFERROR(IF(VLOOKUP(J4,J$2:L3,4,0)=0,"",VLOOKUP(J4,J$2:L3,4,0)),"")</f>
        <v/>
      </c>
      <c r="M4" s="4" t="str">
        <f>IFERROR(IF(VLOOKUP(J4,J$2:M3,5,0)=0,"",VLOOKUP(J4,J$2:M3,5,0)),"")</f>
        <v/>
      </c>
      <c r="N4" s="4"/>
      <c r="O4" s="2"/>
      <c r="P4" s="2"/>
      <c r="Q4" s="5" t="str">
        <f t="shared" si="9"/>
        <v/>
      </c>
      <c r="T4" s="2" t="str">
        <f>IFERROR(INDEX('padron cfe'!D:D,MATCH(DATOS!C4,'padron cfe'!A:A,0),1),"")</f>
        <v/>
      </c>
      <c r="U4" s="4"/>
      <c r="V4" s="4"/>
      <c r="W4" s="4"/>
      <c r="X4" s="6" t="s">
        <v>157</v>
      </c>
      <c r="Y4" s="4"/>
      <c r="Z4" s="4" t="str">
        <f t="shared" si="10"/>
        <v/>
      </c>
      <c r="AA4" s="4"/>
      <c r="AB4" s="4"/>
      <c r="AC4" s="2" t="str">
        <f>IFERROR(IF(INDEX(AC$1:AC3,MATCH(J4,J$1:J3,0),1)=0,"",INDEX(AC$1:AC3,MATCH(J4,J$1:J3,0),1)),"")</f>
        <v/>
      </c>
      <c r="AD4" s="2" t="str">
        <f>IFERROR(IF(INDEX(AD$1:AD3,MATCH(J4,J$1:J3,0),1)=0,"",INDEX(AD$1:AD3,MATCH(J4,J$1:J3,0),1)),"")</f>
        <v/>
      </c>
      <c r="AE4" s="2" t="str">
        <f>IFERROR(IF(INDEX(AE$1:AE3,MATCH(J4,J$1:J3,0),1)=0,"",INDEX(AE$1:AE3,MATCH(J4,J$1:J3,0),1)),"")</f>
        <v/>
      </c>
      <c r="AF4" s="2"/>
      <c r="AG4" s="2"/>
      <c r="AH4" s="2"/>
      <c r="AI4" s="4"/>
      <c r="AJ4" s="4"/>
      <c r="AK4" s="4"/>
      <c r="AL4" s="4"/>
      <c r="AM4" s="4"/>
      <c r="AN4" s="4"/>
      <c r="AO4" s="4"/>
      <c r="AP4" s="4"/>
      <c r="AQ4" s="4"/>
      <c r="AS4" s="4"/>
      <c r="AT4" s="82"/>
      <c r="AU4" s="124"/>
      <c r="AV4" s="124"/>
      <c r="AW4" s="124"/>
      <c r="AX4" s="124"/>
      <c r="AY4" s="124"/>
      <c r="AZ4" s="124"/>
      <c r="BA4" s="4"/>
      <c r="BB4" s="127"/>
      <c r="BC4" s="4"/>
      <c r="BD4" s="4"/>
      <c r="BE4" s="4"/>
      <c r="BF4" s="7"/>
      <c r="BG4" s="7"/>
      <c r="BH4" s="7" t="str">
        <f t="shared" ca="1" si="2"/>
        <v/>
      </c>
      <c r="BI4" s="4" t="str">
        <f>IFERROR(IF(AA4=0,"",AA4/BB4),"")</f>
        <v/>
      </c>
      <c r="BJ4" s="123" t="str">
        <f t="shared" si="3"/>
        <v/>
      </c>
      <c r="BK4" s="140" t="str">
        <f t="shared" si="11"/>
        <v/>
      </c>
      <c r="BL4" t="s">
        <v>90</v>
      </c>
      <c r="BN4">
        <v>2</v>
      </c>
      <c r="BO4" s="10" t="s">
        <v>28</v>
      </c>
      <c r="BQ4" s="4" t="str">
        <f>IF(IFERROR(VLOOKUP(C4,C5:C$1993,1,0),"")="","",COUNTIF(C:C,C4))</f>
        <v/>
      </c>
      <c r="BU4" s="5">
        <f>IF(B4="","",IF(BQ4="",1+(MAX(BU$2:BU3)),""))</f>
        <v>3</v>
      </c>
      <c r="BV4" s="5" t="str">
        <f t="shared" si="4"/>
        <v/>
      </c>
      <c r="BW4" s="5" t="str">
        <f t="shared" si="5"/>
        <v/>
      </c>
      <c r="BX4" s="14">
        <f t="shared" si="6"/>
        <v>0</v>
      </c>
      <c r="BY4" s="28"/>
      <c r="BZ4" s="15"/>
      <c r="CA4" s="5" t="str">
        <f t="shared" si="7"/>
        <v/>
      </c>
      <c r="CD4" s="5" t="str">
        <f>IFERROR(RANK(CF4,CF$2:CF$1493,1),"")</f>
        <v/>
      </c>
      <c r="CE4" s="5" t="str">
        <f>IF(J4="","",IFERROR(IF(VLOOKUP(J4,J$2:J3,1,0)=0,"",""),J4))</f>
        <v/>
      </c>
      <c r="CF4" s="24" t="str">
        <f>IF(CE4="","",(IFERROR(VLOOKUP(MID(CE4,1,1),$CW$2:DA$28,3,0),0)+IFERROR(VLOOKUP(MID(CE4,2,1),CW$2:DA$28,4,0),0)+IFERROR(VLOOKUP(MID(CE4,3,1),CW$2:DA$28,5,0),0)+(ROW(CE4)/1000000000000)))</f>
        <v/>
      </c>
      <c r="CH4" s="5">
        <v>3</v>
      </c>
      <c r="CI4" s="5" t="str">
        <f>IFERROR(VLOOKUP(CH4,CD$2:CE1080,2,0),"")</f>
        <v/>
      </c>
      <c r="CW4" s="5" t="s">
        <v>111</v>
      </c>
      <c r="CX4" s="5">
        <v>3</v>
      </c>
      <c r="CY4" s="5">
        <f t="shared" si="12"/>
        <v>11.111111111111111</v>
      </c>
      <c r="CZ4" s="5">
        <f t="shared" si="13"/>
        <v>0.41152263374485598</v>
      </c>
      <c r="DA4" s="5">
        <f t="shared" si="13"/>
        <v>1.5241579027587257E-2</v>
      </c>
      <c r="DC4" s="5" t="e">
        <f>IF(REPORTE!AH$2="si",IF(C4=VALUE(REPORTE!C$11),IF(SUM(DC5:DC$1993),CONCATENATE(INT(B4),", "),INT(B4)),""),IF(C4=VALUE(REPORTE!C$10),IF(SUM(DC5:DC$1993),CONCATENATE(INT(B4),", "),INT(B4)),""))</f>
        <v>#VALUE!</v>
      </c>
      <c r="DG4" s="5" t="str">
        <f t="shared" si="8"/>
        <v/>
      </c>
    </row>
    <row r="5" spans="1:113" s="5" customFormat="1" ht="12.75" customHeight="1">
      <c r="A5" s="4" t="str">
        <f t="shared" si="0"/>
        <v/>
      </c>
      <c r="B5" s="6"/>
      <c r="C5" s="8"/>
      <c r="D5" s="1" t="str">
        <f>IFERROR(INDEX('padron cfe'!B:B,MATCH(DATOS!C5,'padron cfe'!A:A,0),1),"")</f>
        <v/>
      </c>
      <c r="E5" s="1"/>
      <c r="F5" s="7"/>
      <c r="G5" s="9" t="s">
        <v>157</v>
      </c>
      <c r="H5" s="5" t="str">
        <f>IF(F5="","",IFERROR(CONCATENATE("PEUA",VLOOKUP(ESTADO,REPORTE!AV$2:AW$33,2,0),DIDTRITO_FORM,CADER_FORM,IFERROR(VLOOKUP(DAY(F5),$BN$3:$BO$11,2,0),DAY(F5)),IFERROR(VLOOKUP(MONTH(F5),$BN$3:$BO$11,2,0),MONTH(F5)),YEAR(F5),G5),""))</f>
        <v/>
      </c>
      <c r="I5" s="4"/>
      <c r="K5" s="2" t="str">
        <f>IFERROR(INDEX('padron cfe'!C:C,MATCH(DATOS!C5,'padron cfe'!A:A,0),1),"")</f>
        <v/>
      </c>
      <c r="L5" s="4" t="str">
        <f>IFERROR(IF(VLOOKUP(J5,J$2:L4,4,0)=0,"",VLOOKUP(J5,J$2:L4,4,0)),"")</f>
        <v/>
      </c>
      <c r="M5" s="4" t="str">
        <f>IFERROR(IF(VLOOKUP(J5,J$2:M4,5,0)=0,"",VLOOKUP(J5,J$2:M4,5,0)),"")</f>
        <v/>
      </c>
      <c r="N5" s="4"/>
      <c r="O5" s="2"/>
      <c r="P5" s="2"/>
      <c r="Q5" s="5" t="str">
        <f t="shared" si="9"/>
        <v/>
      </c>
      <c r="T5" s="2" t="str">
        <f>IFERROR(INDEX('padron cfe'!D:D,MATCH(DATOS!C5,'padron cfe'!A:A,0),1),"")</f>
        <v/>
      </c>
      <c r="U5" s="4"/>
      <c r="V5" s="4"/>
      <c r="W5" s="4"/>
      <c r="X5" s="6" t="s">
        <v>157</v>
      </c>
      <c r="Y5" s="4"/>
      <c r="Z5" s="4" t="str">
        <f t="shared" si="1"/>
        <v/>
      </c>
      <c r="AA5" s="4"/>
      <c r="AB5" s="4"/>
      <c r="AC5" s="2" t="str">
        <f>IFERROR(IF(INDEX(AC$1:AC4,MATCH(J5,J$1:J4,0),1)=0,"",INDEX(AC$1:AC4,MATCH(J5,J$1:J4,0),1)),"")</f>
        <v/>
      </c>
      <c r="AD5" s="2" t="str">
        <f>IFERROR(IF(INDEX(AD$1:AD4,MATCH(J5,J$1:J4,0),1)=0,"",INDEX(AD$1:AD4,MATCH(J5,J$1:J4,0),1)),"")</f>
        <v/>
      </c>
      <c r="AE5" s="2" t="str">
        <f>IFERROR(IF(INDEX(AE$1:AE4,MATCH(J5,J$1:J4,0),1)=0,"",INDEX(AE$1:AE4,MATCH(J5,J$1:J4,0),1)),"")</f>
        <v/>
      </c>
      <c r="AF5" s="2"/>
      <c r="AG5" s="2"/>
      <c r="AH5" s="2"/>
      <c r="AI5" s="4"/>
      <c r="AJ5" s="4"/>
      <c r="AK5" s="4"/>
      <c r="AL5" s="4"/>
      <c r="AM5" s="4"/>
      <c r="AN5" s="4"/>
      <c r="AO5" s="4"/>
      <c r="AP5" s="4"/>
      <c r="AQ5" s="4"/>
      <c r="AS5" s="4"/>
      <c r="AT5" s="82"/>
      <c r="AU5" s="124"/>
      <c r="AV5" s="124"/>
      <c r="AW5" s="124"/>
      <c r="AX5" s="124"/>
      <c r="AY5" s="124"/>
      <c r="AZ5" s="124"/>
      <c r="BA5" s="4"/>
      <c r="BB5" s="127"/>
      <c r="BC5" s="4"/>
      <c r="BD5" s="4"/>
      <c r="BE5" s="4"/>
      <c r="BF5" s="7"/>
      <c r="BG5" s="7"/>
      <c r="BH5" s="7" t="str">
        <f t="shared" ca="1" si="2"/>
        <v/>
      </c>
      <c r="BI5" s="4" t="str">
        <f t="shared" ref="BI5:BI6" si="14">IFERROR(IF(AA5=0,"",AA5/BB5),"")</f>
        <v/>
      </c>
      <c r="BJ5" s="123" t="str">
        <f t="shared" si="3"/>
        <v/>
      </c>
      <c r="BK5" s="140" t="str">
        <f t="shared" si="11"/>
        <v/>
      </c>
      <c r="BL5" t="s">
        <v>94</v>
      </c>
      <c r="BN5">
        <v>3</v>
      </c>
      <c r="BO5" s="10" t="s">
        <v>29</v>
      </c>
      <c r="BQ5" s="4" t="str">
        <f>IF(IFERROR(VLOOKUP(C5,C6:C$1993,1,0),"")="","",COUNTIF(C:C,C5))</f>
        <v/>
      </c>
      <c r="BU5" s="5" t="str">
        <f>IF(B5="","",IF(BQ5="",1+(MAX(BU$2:BU4)),""))</f>
        <v/>
      </c>
      <c r="BV5" s="5" t="str">
        <f t="shared" si="4"/>
        <v/>
      </c>
      <c r="BW5" s="5" t="str">
        <f t="shared" si="5"/>
        <v/>
      </c>
      <c r="BX5" s="14" t="str">
        <f t="shared" si="6"/>
        <v/>
      </c>
      <c r="BY5" s="28"/>
      <c r="BZ5" s="15"/>
      <c r="CA5" s="5" t="str">
        <f t="shared" si="7"/>
        <v/>
      </c>
      <c r="CD5" s="5" t="str">
        <f t="shared" ref="CD5:CD10" si="15">IFERROR(RANK(CF5,CF$2:CF$1493,1),"")</f>
        <v/>
      </c>
      <c r="CE5" s="5" t="str">
        <f>IF(J5="","",IFERROR(IF(VLOOKUP(J5,J$2:J4,1,0)=0,"",""),J5))</f>
        <v/>
      </c>
      <c r="CF5" s="24" t="str">
        <f>IF(CE5="","",(IFERROR(VLOOKUP(MID(CE5,1,1),$CW$2:DA$28,3,0),0)+IFERROR(VLOOKUP(MID(CE5,2,1),CW$2:DA$28,4,0),0)+IFERROR(VLOOKUP(MID(CE5,3,1),CW$2:DA$28,5,0),0)+(ROW(CE5)/1000000000000)))</f>
        <v/>
      </c>
      <c r="CH5" s="5">
        <v>4</v>
      </c>
      <c r="CI5" s="5" t="str">
        <f>IFERROR(VLOOKUP(CH5,CD$2:CE1081,2,0),"")</f>
        <v/>
      </c>
      <c r="CW5" s="5" t="s">
        <v>112</v>
      </c>
      <c r="CX5" s="5">
        <v>4</v>
      </c>
      <c r="CY5" s="5">
        <f t="shared" si="12"/>
        <v>14.814814814814815</v>
      </c>
      <c r="CZ5" s="5">
        <f t="shared" si="13"/>
        <v>0.54869684499314131</v>
      </c>
      <c r="DA5" s="5">
        <f t="shared" si="13"/>
        <v>2.0322105370116344E-2</v>
      </c>
      <c r="DC5" s="5" t="e">
        <f>IF(REPORTE!AH$2="si",IF(C5=VALUE(REPORTE!C$11),IF(SUM(DC6:DC$1993),CONCATENATE(INT(B5),", "),INT(B5)),""),IF(C5=VALUE(REPORTE!C$10),IF(SUM(DC6:DC$1993),CONCATENATE(INT(B5),", "),INT(B5)),""))</f>
        <v>#VALUE!</v>
      </c>
      <c r="DG5" s="5" t="str">
        <f t="shared" si="8"/>
        <v/>
      </c>
    </row>
    <row r="6" spans="1:113" s="5" customFormat="1" ht="15" customHeight="1">
      <c r="A6" s="4" t="str">
        <f t="shared" si="0"/>
        <v/>
      </c>
      <c r="B6" s="6"/>
      <c r="C6" s="8"/>
      <c r="D6" s="1" t="str">
        <f>IFERROR(INDEX('padron cfe'!B:B,MATCH(DATOS!C6,'padron cfe'!A:A,0),1),"")</f>
        <v/>
      </c>
      <c r="E6" s="1"/>
      <c r="F6" s="7"/>
      <c r="G6" s="9" t="s">
        <v>157</v>
      </c>
      <c r="H6" s="5" t="str">
        <f>IF(F6="","",IFERROR(CONCATENATE("PEUA",VLOOKUP(ESTADO,REPORTE!AV$2:AW$33,2,0),DIDTRITO_FORM,CADER_FORM,IFERROR(VLOOKUP(DAY(F6),$BN$3:$BO$11,2,0),DAY(F6)),IFERROR(VLOOKUP(MONTH(F6),$BN$3:$BO$11,2,0),MONTH(F6)),YEAR(F6),G6),""))</f>
        <v/>
      </c>
      <c r="I6" s="4"/>
      <c r="K6" s="2" t="str">
        <f>IFERROR(INDEX('padron cfe'!C:C,MATCH(DATOS!C6,'padron cfe'!A:A,0),1),"")</f>
        <v/>
      </c>
      <c r="L6" s="4" t="str">
        <f>IFERROR(IF(VLOOKUP(J6,J$2:L5,4,0)=0,"",VLOOKUP(J6,J$2:L5,4,0)),"")</f>
        <v/>
      </c>
      <c r="M6" s="4" t="str">
        <f>IFERROR(IF(VLOOKUP(J6,J$2:M5,5,0)=0,"",VLOOKUP(J6,J$2:M5,5,0)),"")</f>
        <v/>
      </c>
      <c r="N6" s="4"/>
      <c r="O6" s="2"/>
      <c r="P6" s="2"/>
      <c r="Q6" s="5" t="str">
        <f t="shared" si="9"/>
        <v/>
      </c>
      <c r="T6" s="2" t="str">
        <f>IFERROR(INDEX('padron cfe'!D:D,MATCH(DATOS!C6,'padron cfe'!A:A,0),1),"")</f>
        <v/>
      </c>
      <c r="U6" s="4"/>
      <c r="V6" s="4"/>
      <c r="W6" s="4"/>
      <c r="X6" s="6" t="s">
        <v>157</v>
      </c>
      <c r="Y6" s="4"/>
      <c r="Z6" s="4" t="str">
        <f t="shared" si="1"/>
        <v/>
      </c>
      <c r="AA6" s="4"/>
      <c r="AB6" s="4"/>
      <c r="AC6" s="2" t="str">
        <f>IFERROR(IF(INDEX(AC$1:AC5,MATCH(J6,J$1:J5,0),1)=0,"",INDEX(AC$1:AC5,MATCH(J6,J$1:J5,0),1)),"")</f>
        <v/>
      </c>
      <c r="AD6" s="2" t="str">
        <f>IFERROR(IF(INDEX(AD$1:AD5,MATCH(J6,J$1:J5,0),1)=0,"",INDEX(AD$1:AD5,MATCH(J6,J$1:J5,0),1)),"")</f>
        <v/>
      </c>
      <c r="AE6" s="2" t="str">
        <f>IFERROR(IF(INDEX(AE$1:AE5,MATCH(J6,J$1:J5,0),1)=0,"",INDEX(AE$1:AE5,MATCH(J6,J$1:J5,0),1)),"")</f>
        <v/>
      </c>
      <c r="AF6" s="2"/>
      <c r="AG6" s="2"/>
      <c r="AH6" s="2"/>
      <c r="AI6" s="4"/>
      <c r="AJ6" s="4"/>
      <c r="AK6" s="4"/>
      <c r="AL6" s="4"/>
      <c r="AM6" s="4"/>
      <c r="AN6" s="4"/>
      <c r="AO6" s="4"/>
      <c r="AP6" s="4"/>
      <c r="AQ6" s="4"/>
      <c r="AS6" s="4"/>
      <c r="AT6" s="82"/>
      <c r="AU6" s="124"/>
      <c r="AV6" s="124"/>
      <c r="AW6" s="124"/>
      <c r="AX6" s="124"/>
      <c r="AY6" s="124"/>
      <c r="AZ6" s="124"/>
      <c r="BA6" s="4"/>
      <c r="BB6" s="127"/>
      <c r="BC6" s="4"/>
      <c r="BD6" s="4"/>
      <c r="BE6" s="4" t="s">
        <v>157</v>
      </c>
      <c r="BF6" s="7"/>
      <c r="BG6" s="7"/>
      <c r="BH6" s="7" t="str">
        <f t="shared" ca="1" si="2"/>
        <v/>
      </c>
      <c r="BI6" s="4" t="str">
        <f t="shared" si="14"/>
        <v/>
      </c>
      <c r="BJ6" s="123" t="str">
        <f t="shared" si="3"/>
        <v/>
      </c>
      <c r="BK6" s="140" t="str">
        <f t="shared" si="11"/>
        <v/>
      </c>
      <c r="BL6" t="s">
        <v>36</v>
      </c>
      <c r="BM6" s="5" t="s">
        <v>98</v>
      </c>
      <c r="BN6">
        <v>4</v>
      </c>
      <c r="BO6" s="10" t="s">
        <v>30</v>
      </c>
      <c r="BQ6" s="4" t="str">
        <f>IF(IFERROR(VLOOKUP(C6,C7:C$1993,1,0),"")="","",COUNTIF(C:C,C6))</f>
        <v/>
      </c>
      <c r="BU6" s="5" t="str">
        <f>IF(B6="","",IF(BQ6="",1+(MAX(BU$2:BU5)),""))</f>
        <v/>
      </c>
      <c r="BV6" s="5" t="str">
        <f t="shared" si="4"/>
        <v/>
      </c>
      <c r="BW6" s="5" t="str">
        <f t="shared" si="5"/>
        <v/>
      </c>
      <c r="BX6" s="14" t="str">
        <f t="shared" si="6"/>
        <v/>
      </c>
      <c r="BY6" s="28"/>
      <c r="BZ6" s="15"/>
      <c r="CA6" s="5" t="str">
        <f t="shared" si="7"/>
        <v/>
      </c>
      <c r="CD6" s="5" t="str">
        <f t="shared" si="15"/>
        <v/>
      </c>
      <c r="CE6" s="5" t="str">
        <f>IF(J6="","",IFERROR(IF(VLOOKUP(J6,J$2:J5,1,0)=0,"",""),J6))</f>
        <v/>
      </c>
      <c r="CF6" s="24" t="str">
        <f>IF(CE6="","",(IFERROR(VLOOKUP(MID(CE6,1,1),$CW$2:DA$28,3,0),0)+IFERROR(VLOOKUP(MID(CE6,2,1),CW$2:DA$28,4,0),0)+IFERROR(VLOOKUP(MID(CE6,3,1),CW$2:DA$28,5,0),0)+(ROW(CE6)/1000000000000)))</f>
        <v/>
      </c>
      <c r="CH6" s="5">
        <v>5</v>
      </c>
      <c r="CI6" s="5" t="str">
        <f>IFERROR(VLOOKUP(CH6,CD$2:CE1082,2,0),"")</f>
        <v/>
      </c>
      <c r="CW6" s="5" t="s">
        <v>113</v>
      </c>
      <c r="CX6" s="5">
        <v>5</v>
      </c>
      <c r="CY6" s="5">
        <f t="shared" si="12"/>
        <v>18.518518518518519</v>
      </c>
      <c r="CZ6" s="5">
        <f t="shared" si="13"/>
        <v>0.68587105624142664</v>
      </c>
      <c r="DA6" s="5">
        <f t="shared" si="13"/>
        <v>2.5402631712645431E-2</v>
      </c>
      <c r="DC6" s="5" t="e">
        <f>IF(REPORTE!AH$2="si",IF(C6=VALUE(REPORTE!C$11),IF(SUM(DC7:DC$1993),CONCATENATE(INT(B6),", "),INT(B6)),""),IF(C6=VALUE(REPORTE!C$10),IF(SUM(DC7:DC$1993),CONCATENATE(INT(B6),", "),INT(B6)),""))</f>
        <v>#VALUE!</v>
      </c>
      <c r="DG6" s="5" t="str">
        <f t="shared" si="8"/>
        <v/>
      </c>
    </row>
    <row r="7" spans="1:113" s="5" customFormat="1" ht="15" customHeight="1">
      <c r="A7" s="4" t="str">
        <f t="shared" si="0"/>
        <v/>
      </c>
      <c r="B7" s="6"/>
      <c r="C7" s="8"/>
      <c r="D7" s="1" t="str">
        <f>IFERROR(INDEX('padron cfe'!B:B,MATCH(DATOS!C7,'padron cfe'!A:A,0),1),"")</f>
        <v/>
      </c>
      <c r="E7" s="1"/>
      <c r="F7" s="7"/>
      <c r="G7" s="9" t="s">
        <v>157</v>
      </c>
      <c r="H7" s="5" t="str">
        <f>IF(F7="","",IFERROR(CONCATENATE("PEUA",VLOOKUP(ESTADO,REPORTE!AV$2:AW$33,2,0),DIDTRITO_FORM,CADER_FORM,IFERROR(VLOOKUP(DAY(F7),$BN$3:$BO$11,2,0),DAY(F7)),IFERROR(VLOOKUP(MONTH(F7),$BN$3:$BO$11,2,0),MONTH(F7)),YEAR(F7),G7),""))</f>
        <v/>
      </c>
      <c r="I7" s="4"/>
      <c r="K7" s="2" t="str">
        <f>IFERROR(INDEX('padron cfe'!C:C,MATCH(DATOS!C7,'padron cfe'!A:A,0),1),"")</f>
        <v/>
      </c>
      <c r="L7" s="4" t="str">
        <f>IFERROR(IF(VLOOKUP(J7,J$2:L6,4,0)=0,"",VLOOKUP(J7,J$2:L6,4,0)),"")</f>
        <v/>
      </c>
      <c r="M7" s="4" t="str">
        <f>IFERROR(IF(VLOOKUP(J7,J$2:M6,5,0)=0,"",VLOOKUP(J7,J$2:M6,5,0)),"")</f>
        <v/>
      </c>
      <c r="N7" s="4"/>
      <c r="O7" s="2"/>
      <c r="P7" s="2"/>
      <c r="Q7" s="5" t="str">
        <f t="shared" si="9"/>
        <v/>
      </c>
      <c r="T7" s="2" t="str">
        <f>IFERROR(INDEX('padron cfe'!D:D,MATCH(DATOS!C7,'padron cfe'!A:A,0),1),"")</f>
        <v/>
      </c>
      <c r="U7" s="4"/>
      <c r="V7" s="4"/>
      <c r="W7" s="4"/>
      <c r="X7" s="6" t="s">
        <v>157</v>
      </c>
      <c r="Y7" s="4"/>
      <c r="Z7" s="4" t="str">
        <f t="shared" si="1"/>
        <v/>
      </c>
      <c r="AA7" s="4"/>
      <c r="AB7" s="4"/>
      <c r="AC7" s="2" t="str">
        <f>IFERROR(IF(INDEX(AC$1:AC6,MATCH(J7,J$1:J6,0),1)=0,"",INDEX(AC$1:AC6,MATCH(J7,J$1:J6,0),1)),"")</f>
        <v/>
      </c>
      <c r="AD7" s="2" t="str">
        <f>IFERROR(IF(INDEX(AD$1:AD6,MATCH(J7,J$1:J6,0),1)=0,"",INDEX(AD$1:AD6,MATCH(J7,J$1:J6,0),1)),"")</f>
        <v/>
      </c>
      <c r="AE7" s="2" t="str">
        <f>IFERROR(IF(INDEX(AE$1:AE6,MATCH(J7,J$1:J6,0),1)=0,"",INDEX(AE$1:AE6,MATCH(J7,J$1:J6,0),1)),"")</f>
        <v/>
      </c>
      <c r="AF7" s="2"/>
      <c r="AG7" s="2"/>
      <c r="AH7" s="2"/>
      <c r="AI7" s="4"/>
      <c r="AJ7" s="4"/>
      <c r="AK7" s="4"/>
      <c r="AL7" s="4"/>
      <c r="AM7" s="4"/>
      <c r="AN7" s="4"/>
      <c r="AO7" s="4"/>
      <c r="AP7" s="4"/>
      <c r="AQ7" s="4"/>
      <c r="AS7" s="4"/>
      <c r="AT7" s="82"/>
      <c r="AU7" s="124"/>
      <c r="AV7" s="124"/>
      <c r="AW7" s="124"/>
      <c r="AX7" s="124"/>
      <c r="AY7" s="124"/>
      <c r="AZ7" s="124"/>
      <c r="BA7" s="4"/>
      <c r="BB7" s="127"/>
      <c r="BC7" s="4"/>
      <c r="BD7" s="4"/>
      <c r="BE7" s="4"/>
      <c r="BF7" s="7"/>
      <c r="BG7" s="7"/>
      <c r="BH7" s="7" t="str">
        <f t="shared" ca="1" si="2"/>
        <v/>
      </c>
      <c r="BI7" s="4" t="str">
        <f t="shared" ref="BI7:BI18" si="16">IFERROR(IF(AA7=0,"",AA7/BB7),"")</f>
        <v/>
      </c>
      <c r="BJ7" s="123" t="str">
        <f t="shared" si="3"/>
        <v/>
      </c>
      <c r="BK7" s="140" t="str">
        <f t="shared" si="11"/>
        <v/>
      </c>
      <c r="BL7" s="5" t="s">
        <v>42</v>
      </c>
      <c r="BM7" s="5" t="s">
        <v>98</v>
      </c>
      <c r="BN7">
        <v>5</v>
      </c>
      <c r="BO7" s="10" t="s">
        <v>31</v>
      </c>
      <c r="BQ7" s="4" t="str">
        <f>IF(IFERROR(VLOOKUP(C7,C8:C$1993,1,0),"")="","",COUNTIF(C:C,C7))</f>
        <v/>
      </c>
      <c r="BU7" s="5" t="str">
        <f>IF(B7="","",IF(BQ7="",1+(MAX(BU$2:BU6)),""))</f>
        <v/>
      </c>
      <c r="BV7" s="5" t="str">
        <f t="shared" si="4"/>
        <v/>
      </c>
      <c r="BW7" s="5" t="str">
        <f t="shared" si="5"/>
        <v/>
      </c>
      <c r="BX7" s="14" t="str">
        <f t="shared" si="6"/>
        <v/>
      </c>
      <c r="BY7" s="28"/>
      <c r="BZ7" s="15"/>
      <c r="CA7" s="5" t="str">
        <f t="shared" si="7"/>
        <v/>
      </c>
      <c r="CD7" s="5" t="str">
        <f t="shared" si="15"/>
        <v/>
      </c>
      <c r="CE7" s="5" t="str">
        <f>IF(J7="","",IFERROR(IF(VLOOKUP(J7,J$2:J6,1,0)=0,"",""),J7))</f>
        <v/>
      </c>
      <c r="CF7" s="24" t="str">
        <f>IF(CE7="","",(IFERROR(VLOOKUP(MID(CE7,1,1),$CW$2:DA$28,3,0),0)+IFERROR(VLOOKUP(MID(CE7,2,1),CW$2:DA$28,4,0),0)+IFERROR(VLOOKUP(MID(CE7,3,1),CW$2:DA$28,5,0),0)+(ROW(CE7)/1000000000000)))</f>
        <v/>
      </c>
      <c r="CH7" s="5">
        <v>6</v>
      </c>
      <c r="CI7" s="5" t="str">
        <f>IFERROR(VLOOKUP(CH7,CD$2:CE1083,2,0),"")</f>
        <v/>
      </c>
      <c r="CW7" s="5" t="s">
        <v>13</v>
      </c>
      <c r="CX7" s="5">
        <v>6</v>
      </c>
      <c r="CY7" s="5">
        <f t="shared" si="12"/>
        <v>22.222222222222221</v>
      </c>
      <c r="CZ7" s="5">
        <f t="shared" si="13"/>
        <v>0.82304526748971196</v>
      </c>
      <c r="DA7" s="5">
        <f t="shared" si="13"/>
        <v>3.0483158055174514E-2</v>
      </c>
      <c r="DC7" s="5" t="e">
        <f>IF(REPORTE!AH$2="si",IF(C7=VALUE(REPORTE!C$11),IF(SUM(DC8:DC$1993),CONCATENATE(INT(B7),", "),INT(B7)),""),IF(C7=VALUE(REPORTE!C$10),IF(SUM(DC8:DC$1993),CONCATENATE(INT(B7),", "),INT(B7)),""))</f>
        <v>#VALUE!</v>
      </c>
      <c r="DG7" s="5" t="str">
        <f t="shared" si="8"/>
        <v/>
      </c>
    </row>
    <row r="8" spans="1:113" s="5" customFormat="1" ht="15" customHeight="1">
      <c r="A8" s="4" t="str">
        <f t="shared" si="0"/>
        <v/>
      </c>
      <c r="B8" s="6"/>
      <c r="C8" s="8"/>
      <c r="D8" s="1" t="str">
        <f>IFERROR(INDEX('padron cfe'!B:B,MATCH(DATOS!C8,'padron cfe'!A:A,0),1),"")</f>
        <v/>
      </c>
      <c r="E8" s="1"/>
      <c r="F8" s="7"/>
      <c r="G8" s="9" t="s">
        <v>157</v>
      </c>
      <c r="H8" s="5" t="str">
        <f>IF(F8="","",IFERROR(CONCATENATE("PEUA",VLOOKUP(ESTADO,REPORTE!AV$2:AW$33,2,0),DIDTRITO_FORM,CADER_FORM,IFERROR(VLOOKUP(DAY(F8),$BN$3:$BO$11,2,0),DAY(F8)),IFERROR(VLOOKUP(MONTH(F8),$BN$3:$BO$11,2,0),MONTH(F8)),YEAR(F8),G8),""))</f>
        <v/>
      </c>
      <c r="I8" s="4"/>
      <c r="K8" s="2" t="str">
        <f>IFERROR(INDEX('padron cfe'!C:C,MATCH(DATOS!C8,'padron cfe'!A:A,0),1),"")</f>
        <v/>
      </c>
      <c r="L8" s="4" t="str">
        <f>IFERROR(IF(VLOOKUP(J8,J$2:L7,4,0)=0,"",VLOOKUP(J8,J$2:L7,4,0)),"")</f>
        <v/>
      </c>
      <c r="M8" s="4" t="str">
        <f>IFERROR(IF(VLOOKUP(J8,J$2:M7,5,0)=0,"",VLOOKUP(J8,J$2:M7,5,0)),"")</f>
        <v/>
      </c>
      <c r="N8" s="4"/>
      <c r="O8" s="2"/>
      <c r="P8" s="2"/>
      <c r="Q8" s="5" t="str">
        <f t="shared" si="9"/>
        <v/>
      </c>
      <c r="T8" s="2" t="str">
        <f>IFERROR(INDEX('padron cfe'!D:D,MATCH(DATOS!C8,'padron cfe'!A:A,0),1),"")</f>
        <v/>
      </c>
      <c r="U8" s="4"/>
      <c r="V8" s="4"/>
      <c r="W8" s="4"/>
      <c r="X8" s="6" t="s">
        <v>157</v>
      </c>
      <c r="Y8" s="4"/>
      <c r="Z8" s="4" t="str">
        <f t="shared" si="1"/>
        <v/>
      </c>
      <c r="AA8" s="4"/>
      <c r="AB8" s="4"/>
      <c r="AC8" s="2" t="str">
        <f>IFERROR(IF(INDEX(AC$1:AC7,MATCH(J8,J$1:J7,0),1)=0,"",INDEX(AC$1:AC7,MATCH(J8,J$1:J7,0),1)),"")</f>
        <v/>
      </c>
      <c r="AD8" s="2" t="str">
        <f>IFERROR(IF(INDEX(AD$1:AD7,MATCH(J8,J$1:J7,0),1)=0,"",INDEX(AD$1:AD7,MATCH(J8,J$1:J7,0),1)),"")</f>
        <v/>
      </c>
      <c r="AE8" s="2" t="str">
        <f>IFERROR(IF(INDEX(AE$1:AE7,MATCH(J8,J$1:J7,0),1)=0,"",INDEX(AE$1:AE7,MATCH(J8,J$1:J7,0),1)),"")</f>
        <v/>
      </c>
      <c r="AF8" s="2"/>
      <c r="AG8" s="2"/>
      <c r="AH8" s="2"/>
      <c r="AI8" s="4"/>
      <c r="AJ8" s="4"/>
      <c r="AK8" s="4"/>
      <c r="AL8" s="4"/>
      <c r="AM8" s="4"/>
      <c r="AN8" s="4"/>
      <c r="AO8" s="4"/>
      <c r="AP8" s="4"/>
      <c r="AQ8" s="4"/>
      <c r="AS8" s="4"/>
      <c r="AT8" s="82"/>
      <c r="AU8" s="124"/>
      <c r="AV8" s="124"/>
      <c r="AW8" s="124"/>
      <c r="AX8" s="124"/>
      <c r="AY8" s="124"/>
      <c r="AZ8" s="124"/>
      <c r="BA8" s="4"/>
      <c r="BB8" s="127"/>
      <c r="BC8" s="4"/>
      <c r="BD8" s="4"/>
      <c r="BE8" s="4" t="s">
        <v>157</v>
      </c>
      <c r="BF8" s="7"/>
      <c r="BG8" s="7"/>
      <c r="BH8" s="7" t="str">
        <f t="shared" ca="1" si="2"/>
        <v/>
      </c>
      <c r="BI8" s="4" t="str">
        <f t="shared" si="16"/>
        <v/>
      </c>
      <c r="BJ8" s="123" t="str">
        <f t="shared" si="3"/>
        <v/>
      </c>
      <c r="BK8" s="140" t="str">
        <f t="shared" si="11"/>
        <v/>
      </c>
      <c r="BL8" t="s">
        <v>130</v>
      </c>
      <c r="BN8">
        <v>6</v>
      </c>
      <c r="BO8" s="10" t="s">
        <v>32</v>
      </c>
      <c r="BQ8" s="4" t="str">
        <f>IF(IFERROR(VLOOKUP(C8,C9:C$1993,1,0),"")="","",COUNTIF(C:C,C8))</f>
        <v/>
      </c>
      <c r="BU8" s="5" t="str">
        <f>IF(B8="","",IF(BQ8="",1+(MAX(BU$2:BU7)),""))</f>
        <v/>
      </c>
      <c r="BV8" s="5" t="str">
        <f t="shared" si="4"/>
        <v/>
      </c>
      <c r="BW8" s="5" t="str">
        <f t="shared" si="5"/>
        <v/>
      </c>
      <c r="BX8" s="14" t="str">
        <f t="shared" si="6"/>
        <v/>
      </c>
      <c r="BY8" s="28"/>
      <c r="BZ8" s="15"/>
      <c r="CA8" s="5" t="str">
        <f t="shared" si="7"/>
        <v/>
      </c>
      <c r="CD8" s="5" t="str">
        <f t="shared" si="15"/>
        <v/>
      </c>
      <c r="CE8" s="5" t="str">
        <f>IF(J8="","",IFERROR(IF(VLOOKUP(J8,J$2:J7,1,0)=0,"",""),J8))</f>
        <v/>
      </c>
      <c r="CF8" s="24" t="str">
        <f>IF(CE8="","",(IFERROR(VLOOKUP(MID(CE8,1,1),$CW$2:DA$28,3,0),0)+IFERROR(VLOOKUP(MID(CE8,2,1),CW$2:DA$28,4,0),0)+IFERROR(VLOOKUP(MID(CE8,3,1),CW$2:DA$28,5,0),0)+(ROW(CE8)/1000000000000)))</f>
        <v/>
      </c>
      <c r="CH8" s="5">
        <v>7</v>
      </c>
      <c r="CI8" s="5" t="str">
        <f>IFERROR(VLOOKUP(CH8,CD$2:CE1084,2,0),"")</f>
        <v/>
      </c>
      <c r="CW8" s="5" t="s">
        <v>114</v>
      </c>
      <c r="CX8" s="5">
        <v>7</v>
      </c>
      <c r="CY8" s="5">
        <f t="shared" si="12"/>
        <v>25.925925925925927</v>
      </c>
      <c r="CZ8" s="5">
        <f t="shared" si="13"/>
        <v>0.96021947873799729</v>
      </c>
      <c r="DA8" s="5">
        <f t="shared" si="13"/>
        <v>3.5563684397703604E-2</v>
      </c>
      <c r="DC8" s="5" t="e">
        <f>IF(REPORTE!AH$2="si",IF(C8=VALUE(REPORTE!C$11),IF(SUM(DC9:DC$1993),CONCATENATE(INT(B8),", "),INT(B8)),""),IF(C8=VALUE(REPORTE!C$10),IF(SUM(DC9:DC$1993),CONCATENATE(INT(B8),", "),INT(B8)),""))</f>
        <v>#VALUE!</v>
      </c>
      <c r="DG8" s="5" t="str">
        <f t="shared" si="8"/>
        <v/>
      </c>
    </row>
    <row r="9" spans="1:113" s="5" customFormat="1" ht="15" customHeight="1">
      <c r="A9" s="4" t="str">
        <f t="shared" si="0"/>
        <v/>
      </c>
      <c r="B9" s="6"/>
      <c r="C9" s="8"/>
      <c r="D9" s="1" t="str">
        <f>IFERROR(INDEX('padron cfe'!B:B,MATCH(DATOS!C9,'padron cfe'!A:A,0),1),"")</f>
        <v/>
      </c>
      <c r="E9" s="1"/>
      <c r="F9" s="7"/>
      <c r="G9" s="9" t="s">
        <v>157</v>
      </c>
      <c r="H9" s="5" t="str">
        <f>IF(F9="","",IFERROR(CONCATENATE("PEUA",VLOOKUP(ESTADO,REPORTE!AV$2:AW$33,2,0),DIDTRITO_FORM,CADER_FORM,IFERROR(VLOOKUP(DAY(F9),$BN$3:$BO$11,2,0),DAY(F9)),IFERROR(VLOOKUP(MONTH(F9),$BN$3:$BO$11,2,0),MONTH(F9)),YEAR(F9),G9),""))</f>
        <v/>
      </c>
      <c r="I9" s="4"/>
      <c r="K9" s="2" t="str">
        <f>IFERROR(INDEX('padron cfe'!C:C,MATCH(DATOS!C9,'padron cfe'!A:A,0),1),"")</f>
        <v/>
      </c>
      <c r="L9" s="4" t="str">
        <f>IFERROR(IF(VLOOKUP(J9,J$2:L8,4,0)=0,"",VLOOKUP(J9,J$2:L8,4,0)),"")</f>
        <v/>
      </c>
      <c r="M9" s="4" t="str">
        <f>IFERROR(IF(VLOOKUP(J9,J$2:M8,5,0)=0,"",VLOOKUP(J9,J$2:M8,5,0)),"")</f>
        <v/>
      </c>
      <c r="N9" s="4"/>
      <c r="O9" s="2"/>
      <c r="P9" s="2"/>
      <c r="Q9" s="5" t="str">
        <f t="shared" si="9"/>
        <v/>
      </c>
      <c r="T9" s="2" t="str">
        <f>IFERROR(INDEX('padron cfe'!D:D,MATCH(DATOS!C9,'padron cfe'!A:A,0),1),"")</f>
        <v/>
      </c>
      <c r="U9" s="4"/>
      <c r="V9" s="4"/>
      <c r="W9" s="4"/>
      <c r="X9" s="6" t="s">
        <v>157</v>
      </c>
      <c r="Y9" s="4"/>
      <c r="Z9" s="4" t="str">
        <f t="shared" si="1"/>
        <v/>
      </c>
      <c r="AA9" s="4"/>
      <c r="AB9" s="4"/>
      <c r="AC9" s="2" t="str">
        <f>IFERROR(IF(INDEX(AC$1:AC8,MATCH(J9,J$1:J8,0),1)=0,"",INDEX(AC$1:AC8,MATCH(J9,J$1:J8,0),1)),"")</f>
        <v/>
      </c>
      <c r="AD9" s="2" t="str">
        <f>IFERROR(IF(INDEX(AD$1:AD8,MATCH(J9,J$1:J8,0),1)=0,"",INDEX(AD$1:AD8,MATCH(J9,J$1:J8,0),1)),"")</f>
        <v/>
      </c>
      <c r="AE9" s="2" t="str">
        <f>IFERROR(IF(INDEX(AE$1:AE8,MATCH(J9,J$1:J8,0),1)=0,"",INDEX(AE$1:AE8,MATCH(J9,J$1:J8,0),1)),"")</f>
        <v/>
      </c>
      <c r="AF9" s="2"/>
      <c r="AG9" s="2"/>
      <c r="AH9" s="2"/>
      <c r="AI9" s="4"/>
      <c r="AJ9" s="4"/>
      <c r="AK9" s="4"/>
      <c r="AL9" s="4"/>
      <c r="AM9" s="4"/>
      <c r="AN9" s="4"/>
      <c r="AO9" s="4"/>
      <c r="AP9" s="4"/>
      <c r="AQ9" s="4"/>
      <c r="AS9" s="4"/>
      <c r="AT9" s="82"/>
      <c r="AU9" s="124"/>
      <c r="AV9" s="124"/>
      <c r="AW9" s="124"/>
      <c r="AX9" s="124"/>
      <c r="AY9" s="124"/>
      <c r="AZ9" s="124"/>
      <c r="BA9" s="4"/>
      <c r="BB9" s="127"/>
      <c r="BC9" s="4"/>
      <c r="BD9" s="4"/>
      <c r="BE9" s="4"/>
      <c r="BF9" s="7"/>
      <c r="BG9" s="7"/>
      <c r="BH9" s="7" t="str">
        <f t="shared" ca="1" si="2"/>
        <v/>
      </c>
      <c r="BI9" s="4" t="str">
        <f t="shared" si="16"/>
        <v/>
      </c>
      <c r="BJ9" s="123" t="str">
        <f t="shared" si="3"/>
        <v/>
      </c>
      <c r="BK9" s="140" t="str">
        <f t="shared" si="11"/>
        <v/>
      </c>
      <c r="BL9" t="s">
        <v>93</v>
      </c>
      <c r="BN9" s="32">
        <v>7</v>
      </c>
      <c r="BO9" s="33" t="s">
        <v>33</v>
      </c>
      <c r="BQ9" s="4" t="str">
        <f>IF(IFERROR(VLOOKUP(C9,C10:C$1993,1,0),"")="","",COUNTIF(C:C,C9))</f>
        <v/>
      </c>
      <c r="BU9" s="5" t="str">
        <f>IF(B9="","",IF(BQ9="",1+(MAX(BU$2:BU8)),""))</f>
        <v/>
      </c>
      <c r="BV9" s="5" t="str">
        <f t="shared" si="4"/>
        <v/>
      </c>
      <c r="BW9" s="5" t="str">
        <f t="shared" si="5"/>
        <v/>
      </c>
      <c r="BX9" s="14" t="str">
        <f t="shared" si="6"/>
        <v/>
      </c>
      <c r="BY9" s="28"/>
      <c r="BZ9" s="15"/>
      <c r="CA9" s="5" t="str">
        <f t="shared" si="7"/>
        <v/>
      </c>
      <c r="CD9" s="5" t="str">
        <f t="shared" si="15"/>
        <v/>
      </c>
      <c r="CE9" s="5" t="str">
        <f>IF(J9="","",IFERROR(IF(VLOOKUP(J9,J$2:J8,1,0)=0,"",""),J9))</f>
        <v/>
      </c>
      <c r="CF9" s="24" t="str">
        <f>IF(CE9="","",(IFERROR(VLOOKUP(MID(CE9,1,1),$CW$2:DA$28,3,0),0)+IFERROR(VLOOKUP(MID(CE9,2,1),CW$2:DA$28,4,0),0)+IFERROR(VLOOKUP(MID(CE9,3,1),CW$2:DA$28,5,0),0)+(ROW(CE9)/1000000000000)))</f>
        <v/>
      </c>
      <c r="CH9" s="5">
        <v>8</v>
      </c>
      <c r="CI9" s="5" t="str">
        <f>IFERROR(VLOOKUP(CH9,CD$2:CE1085,2,0),"")</f>
        <v/>
      </c>
      <c r="CW9" s="5" t="s">
        <v>115</v>
      </c>
      <c r="CX9" s="5">
        <v>8</v>
      </c>
      <c r="CY9" s="5">
        <f t="shared" si="12"/>
        <v>29.62962962962963</v>
      </c>
      <c r="CZ9" s="5">
        <f t="shared" si="13"/>
        <v>1.0973936899862826</v>
      </c>
      <c r="DA9" s="5">
        <f t="shared" si="13"/>
        <v>4.0644210740232688E-2</v>
      </c>
      <c r="DC9" s="5" t="e">
        <f>IF(REPORTE!AH$2="si",IF(C9=VALUE(REPORTE!C$11),IF(SUM(DC10:DC$1993),CONCATENATE(INT(B9),", "),INT(B9)),""),IF(C9=VALUE(REPORTE!C$10),IF(SUM(DC10:DC$1993),CONCATENATE(INT(B9),", "),INT(B9)),""))</f>
        <v>#VALUE!</v>
      </c>
      <c r="DG9" s="5" t="str">
        <f t="shared" si="8"/>
        <v/>
      </c>
    </row>
    <row r="10" spans="1:113" s="5" customFormat="1" ht="15" customHeight="1">
      <c r="A10" s="4" t="str">
        <f t="shared" si="0"/>
        <v/>
      </c>
      <c r="B10" s="6"/>
      <c r="C10" s="8"/>
      <c r="D10" s="1" t="str">
        <f>IFERROR(INDEX('padron cfe'!B:B,MATCH(DATOS!C10,'padron cfe'!A:A,0),1),"")</f>
        <v/>
      </c>
      <c r="E10" s="1"/>
      <c r="F10" s="7"/>
      <c r="G10" s="9" t="s">
        <v>157</v>
      </c>
      <c r="H10" s="5" t="str">
        <f>IF(F10="","",IFERROR(CONCATENATE("PEUA",VLOOKUP(ESTADO,REPORTE!AV$2:AW$33,2,0),DIDTRITO_FORM,CADER_FORM,IFERROR(VLOOKUP(DAY(F10),$BN$3:$BO$11,2,0),DAY(F10)),IFERROR(VLOOKUP(MONTH(F10),$BN$3:$BO$11,2,0),MONTH(F10)),YEAR(F10),G10),""))</f>
        <v/>
      </c>
      <c r="I10" s="4"/>
      <c r="K10" s="2" t="str">
        <f>IFERROR(INDEX('padron cfe'!C:C,MATCH(DATOS!C10,'padron cfe'!A:A,0),1),"")</f>
        <v/>
      </c>
      <c r="L10" s="4" t="str">
        <f>IFERROR(IF(VLOOKUP(J10,J$2:L9,4,0)=0,"",VLOOKUP(J10,J$2:L9,4,0)),"")</f>
        <v/>
      </c>
      <c r="M10" s="4" t="str">
        <f>IFERROR(IF(VLOOKUP(J10,J$2:M9,5,0)=0,"",VLOOKUP(J10,J$2:M9,5,0)),"")</f>
        <v/>
      </c>
      <c r="N10" s="4"/>
      <c r="O10" s="2"/>
      <c r="P10" s="2"/>
      <c r="Q10" s="5" t="str">
        <f t="shared" si="9"/>
        <v/>
      </c>
      <c r="T10" s="2" t="str">
        <f>IFERROR(INDEX('padron cfe'!D:D,MATCH(DATOS!C10,'padron cfe'!A:A,0),1),"")</f>
        <v/>
      </c>
      <c r="U10" s="4"/>
      <c r="V10" s="4"/>
      <c r="W10" s="4"/>
      <c r="X10" s="6" t="s">
        <v>157</v>
      </c>
      <c r="Y10" s="4"/>
      <c r="Z10" s="4" t="str">
        <f t="shared" si="1"/>
        <v/>
      </c>
      <c r="AA10" s="4"/>
      <c r="AB10" s="4"/>
      <c r="AC10" s="2" t="str">
        <f>IFERROR(IF(INDEX(AC$1:AC9,MATCH(J10,J$1:J9,0),1)=0,"",INDEX(AC$1:AC9,MATCH(J10,J$1:J9,0),1)),"")</f>
        <v/>
      </c>
      <c r="AD10" s="2" t="str">
        <f>IFERROR(IF(INDEX(AD$1:AD9,MATCH(J10,J$1:J9,0),1)=0,"",INDEX(AD$1:AD9,MATCH(J10,J$1:J9,0),1)),"")</f>
        <v/>
      </c>
      <c r="AE10" s="2" t="str">
        <f>IFERROR(IF(INDEX(AE$1:AE9,MATCH(J10,J$1:J9,0),1)=0,"",INDEX(AE$1:AE9,MATCH(J10,J$1:J9,0),1)),"")</f>
        <v/>
      </c>
      <c r="AF10" s="2"/>
      <c r="AG10" s="2"/>
      <c r="AH10" s="2"/>
      <c r="AI10" s="4"/>
      <c r="AJ10" s="4"/>
      <c r="AK10" s="4"/>
      <c r="AL10" s="4"/>
      <c r="AM10" s="4"/>
      <c r="AN10" s="4"/>
      <c r="AO10" s="4"/>
      <c r="AP10" s="4"/>
      <c r="AQ10" s="4"/>
      <c r="AS10" s="4"/>
      <c r="AT10" s="82"/>
      <c r="AU10" s="124"/>
      <c r="AV10" s="124"/>
      <c r="AW10" s="124"/>
      <c r="AX10" s="124"/>
      <c r="AY10" s="124"/>
      <c r="AZ10" s="124"/>
      <c r="BA10" s="4"/>
      <c r="BB10" s="127"/>
      <c r="BC10" s="4"/>
      <c r="BD10" s="4"/>
      <c r="BE10" s="4" t="s">
        <v>157</v>
      </c>
      <c r="BF10" s="7"/>
      <c r="BG10" s="7"/>
      <c r="BH10" s="7" t="str">
        <f t="shared" ca="1" si="2"/>
        <v/>
      </c>
      <c r="BI10" s="4" t="str">
        <f t="shared" si="16"/>
        <v/>
      </c>
      <c r="BJ10" s="123" t="str">
        <f t="shared" si="3"/>
        <v/>
      </c>
      <c r="BK10" s="140" t="str">
        <f t="shared" si="11"/>
        <v/>
      </c>
      <c r="BL10" t="s">
        <v>44</v>
      </c>
      <c r="BM10" s="5" t="s">
        <v>99</v>
      </c>
      <c r="BN10" s="5">
        <v>8</v>
      </c>
      <c r="BO10" s="11" t="s">
        <v>34</v>
      </c>
      <c r="BQ10" s="4" t="str">
        <f>IF(IFERROR(VLOOKUP(C10,C11:C$1993,1,0),"")="","",COUNTIF(C:C,C10))</f>
        <v/>
      </c>
      <c r="BU10" s="5" t="str">
        <f>IF(B10="","",IF(BQ10="",1+(MAX(BU$2:BU9)),""))</f>
        <v/>
      </c>
      <c r="BV10" s="5" t="str">
        <f t="shared" si="4"/>
        <v/>
      </c>
      <c r="BW10" s="5" t="str">
        <f t="shared" si="5"/>
        <v/>
      </c>
      <c r="BX10" s="14" t="str">
        <f t="shared" si="6"/>
        <v/>
      </c>
      <c r="BY10" s="28"/>
      <c r="BZ10" s="15"/>
      <c r="CA10" s="5" t="str">
        <f t="shared" si="7"/>
        <v/>
      </c>
      <c r="CD10" s="5" t="str">
        <f t="shared" si="15"/>
        <v/>
      </c>
      <c r="CE10" s="5" t="str">
        <f>IF(J10="","",IFERROR(IF(VLOOKUP(J10,J$2:J9,1,0)=0,"",""),J10))</f>
        <v/>
      </c>
      <c r="CF10" s="24" t="str">
        <f>IF(CE10="","",(IFERROR(VLOOKUP(MID(CE10,1,1),$CW$2:DA$28,3,0),0)+IFERROR(VLOOKUP(MID(CE10,2,1),CW$2:DA$28,4,0),0)+IFERROR(VLOOKUP(MID(CE10,3,1),CW$2:DA$28,5,0),0)+(ROW(CE10)/1000000000000)))</f>
        <v/>
      </c>
      <c r="CH10" s="5">
        <v>9</v>
      </c>
      <c r="CI10" s="5" t="str">
        <f>IFERROR(VLOOKUP(CH10,CD$2:CE1086,2,0),"")</f>
        <v/>
      </c>
      <c r="CW10" s="5" t="s">
        <v>116</v>
      </c>
      <c r="CX10" s="5">
        <v>9</v>
      </c>
      <c r="CY10" s="5">
        <f t="shared" si="12"/>
        <v>33.333333333333336</v>
      </c>
      <c r="CZ10" s="5">
        <f t="shared" si="13"/>
        <v>1.2345679012345681</v>
      </c>
      <c r="DA10" s="5">
        <f t="shared" si="13"/>
        <v>4.5724737082761771E-2</v>
      </c>
      <c r="DC10" s="5" t="e">
        <f>IF(REPORTE!AH$2="si",IF(C10=VALUE(REPORTE!C$11),IF(SUM(DC11:DC$1993),CONCATENATE(INT(B10),", "),INT(B10)),""),IF(C10=VALUE(REPORTE!C$10),IF(SUM(DC11:DC$1993),CONCATENATE(INT(B10),", "),INT(B10)),""))</f>
        <v>#VALUE!</v>
      </c>
      <c r="DG10" s="5" t="str">
        <f t="shared" si="8"/>
        <v/>
      </c>
    </row>
    <row r="11" spans="1:113" s="5" customFormat="1" ht="15" customHeight="1">
      <c r="A11" s="4" t="str">
        <f t="shared" si="0"/>
        <v/>
      </c>
      <c r="B11" s="6"/>
      <c r="C11" s="8"/>
      <c r="D11" s="1" t="str">
        <f>IFERROR(INDEX('padron cfe'!B:B,MATCH(DATOS!C11,'padron cfe'!A:A,0),1),"")</f>
        <v/>
      </c>
      <c r="E11" s="1"/>
      <c r="F11" s="7"/>
      <c r="G11" s="9" t="s">
        <v>157</v>
      </c>
      <c r="H11" s="5" t="str">
        <f>IF(F11="","",IFERROR(CONCATENATE("PEUA",VLOOKUP(ESTADO,REPORTE!AV$2:AW$33,2,0),DIDTRITO_FORM,CADER_FORM,IFERROR(VLOOKUP(DAY(F11),$BN$3:$BO$11,2,0),DAY(F11)),IFERROR(VLOOKUP(MONTH(F11),$BN$3:$BO$11,2,0),MONTH(F11)),YEAR(F11),G11),""))</f>
        <v/>
      </c>
      <c r="I11" s="4"/>
      <c r="K11" s="2" t="str">
        <f>IFERROR(INDEX('padron cfe'!C:C,MATCH(DATOS!C11,'padron cfe'!A:A,0),1),"")</f>
        <v/>
      </c>
      <c r="L11" s="4" t="str">
        <f>IFERROR(IF(VLOOKUP(J11,J$2:L10,4,0)=0,"",VLOOKUP(J11,J$2:L10,4,0)),"")</f>
        <v/>
      </c>
      <c r="M11" s="4" t="str">
        <f>IFERROR(IF(VLOOKUP(J11,J$2:M10,5,0)=0,"",VLOOKUP(J11,J$2:M10,5,0)),"")</f>
        <v/>
      </c>
      <c r="N11" s="4"/>
      <c r="O11" s="2"/>
      <c r="P11" s="2"/>
      <c r="Q11" s="5" t="str">
        <f t="shared" si="9"/>
        <v/>
      </c>
      <c r="T11" s="2" t="str">
        <f>IFERROR(INDEX('padron cfe'!D:D,MATCH(DATOS!C11,'padron cfe'!A:A,0),1),"")</f>
        <v/>
      </c>
      <c r="U11" s="4"/>
      <c r="V11" s="4"/>
      <c r="W11" s="4"/>
      <c r="X11" s="6" t="s">
        <v>157</v>
      </c>
      <c r="Y11" s="4"/>
      <c r="Z11" s="4" t="str">
        <f t="shared" si="1"/>
        <v/>
      </c>
      <c r="AA11" s="4"/>
      <c r="AB11" s="4"/>
      <c r="AC11" s="2" t="str">
        <f>IFERROR(IF(INDEX(AC$1:AC10,MATCH(J11,J$1:J10,0),1)=0,"",INDEX(AC$1:AC10,MATCH(J11,J$1:J10,0),1)),"")</f>
        <v/>
      </c>
      <c r="AD11" s="2" t="str">
        <f>IFERROR(IF(INDEX(AD$1:AD10,MATCH(J11,J$1:J10,0),1)=0,"",INDEX(AD$1:AD10,MATCH(J11,J$1:J10,0),1)),"")</f>
        <v/>
      </c>
      <c r="AE11" s="2" t="str">
        <f>IFERROR(IF(INDEX(AE$1:AE10,MATCH(J11,J$1:J10,0),1)=0,"",INDEX(AE$1:AE10,MATCH(J11,J$1:J10,0),1)),"")</f>
        <v/>
      </c>
      <c r="AF11" s="2"/>
      <c r="AG11" s="2"/>
      <c r="AH11" s="2"/>
      <c r="AI11" s="4"/>
      <c r="AJ11" s="4"/>
      <c r="AK11" s="4"/>
      <c r="AL11" s="4"/>
      <c r="AM11" s="4"/>
      <c r="AN11" s="4"/>
      <c r="AO11" s="4"/>
      <c r="AP11" s="4"/>
      <c r="AQ11" s="4"/>
      <c r="AS11" s="4"/>
      <c r="AT11" s="82"/>
      <c r="AU11" s="124"/>
      <c r="AV11" s="124"/>
      <c r="AW11" s="124"/>
      <c r="AX11" s="124"/>
      <c r="AY11" s="124"/>
      <c r="AZ11" s="124"/>
      <c r="BA11" s="4"/>
      <c r="BB11" s="127"/>
      <c r="BC11" s="4"/>
      <c r="BD11" s="4"/>
      <c r="BE11" s="4"/>
      <c r="BF11" s="7"/>
      <c r="BG11" s="7"/>
      <c r="BH11" s="7" t="str">
        <f t="shared" ca="1" si="2"/>
        <v/>
      </c>
      <c r="BI11" s="4" t="str">
        <f t="shared" si="16"/>
        <v/>
      </c>
      <c r="BJ11" s="123" t="str">
        <f t="shared" si="3"/>
        <v/>
      </c>
      <c r="BK11" s="140" t="str">
        <f t="shared" si="11"/>
        <v/>
      </c>
      <c r="BL11" s="5" t="s">
        <v>84</v>
      </c>
      <c r="BN11" s="5">
        <v>9</v>
      </c>
      <c r="BO11" s="11" t="s">
        <v>35</v>
      </c>
      <c r="BQ11" s="4" t="str">
        <f>IF(IFERROR(VLOOKUP(C11,C12:C$1993,1,0),"")="","",COUNTIF(C:C,C11))</f>
        <v/>
      </c>
      <c r="BU11" s="5" t="str">
        <f>IF(B11="","",IF(BQ11="",1+(MAX(BU$2:BU10)),""))</f>
        <v/>
      </c>
      <c r="BV11" s="5" t="str">
        <f t="shared" si="4"/>
        <v/>
      </c>
      <c r="BW11" s="5" t="str">
        <f t="shared" si="5"/>
        <v/>
      </c>
      <c r="BX11" s="14" t="str">
        <f t="shared" si="6"/>
        <v/>
      </c>
      <c r="BY11" s="28"/>
      <c r="BZ11" s="15"/>
      <c r="CA11" s="5" t="str">
        <f t="shared" si="7"/>
        <v/>
      </c>
      <c r="CD11" s="5" t="str">
        <f t="shared" ref="CD11:CD74" si="17">IFERROR(RANK(CF11,CF$2:CF$1493,1),"")</f>
        <v/>
      </c>
      <c r="CE11" s="5" t="str">
        <f>IF(J11="","",IFERROR(IF(VLOOKUP(J11,J$2:J10,1,0)=0,"",""),J11))</f>
        <v/>
      </c>
      <c r="CF11" s="24" t="str">
        <f>IF(CE11="","",(IFERROR(VLOOKUP(MID(CE11,1,1),$CW$2:DA$28,3,0),0)+IFERROR(VLOOKUP(MID(CE11,2,1),CW$2:DA$28,4,0),0)+IFERROR(VLOOKUP(MID(CE11,3,1),CW$2:DA$28,5,0),0)+(ROW(CE11)/1000000000000)))</f>
        <v/>
      </c>
      <c r="CH11" s="5">
        <v>10</v>
      </c>
      <c r="CI11" s="5" t="str">
        <f>IFERROR(VLOOKUP(CH11,CD$2:CE1087,2,0),"")</f>
        <v/>
      </c>
      <c r="CW11" s="5" t="s">
        <v>117</v>
      </c>
      <c r="CX11" s="5">
        <v>10</v>
      </c>
      <c r="CY11" s="5">
        <f t="shared" si="12"/>
        <v>37.037037037037038</v>
      </c>
      <c r="CZ11" s="5">
        <f t="shared" si="13"/>
        <v>1.3717421124828533</v>
      </c>
      <c r="DA11" s="5">
        <f t="shared" si="13"/>
        <v>5.0805263425290861E-2</v>
      </c>
      <c r="DC11" s="5" t="e">
        <f>IF(REPORTE!AH$2="si",IF(C11=VALUE(REPORTE!C$11),IF(SUM(DC12:DC$1993),CONCATENATE(INT(B11),", "),INT(B11)),""),IF(C11=VALUE(REPORTE!C$10),IF(SUM(DC12:DC$1993),CONCATENATE(INT(B11),", "),INT(B11)),""))</f>
        <v>#VALUE!</v>
      </c>
      <c r="DG11" s="5" t="str">
        <f t="shared" si="8"/>
        <v/>
      </c>
      <c r="DI11" s="5" t="s">
        <v>199</v>
      </c>
    </row>
    <row r="12" spans="1:113" s="5" customFormat="1" ht="15" customHeight="1">
      <c r="A12" s="4" t="str">
        <f t="shared" si="0"/>
        <v/>
      </c>
      <c r="B12" s="6"/>
      <c r="C12" s="8"/>
      <c r="D12" s="1" t="str">
        <f>IFERROR(INDEX('padron cfe'!B:B,MATCH(DATOS!C12,'padron cfe'!A:A,0),1),"")</f>
        <v/>
      </c>
      <c r="E12" s="1"/>
      <c r="F12" s="7"/>
      <c r="G12" s="9" t="s">
        <v>157</v>
      </c>
      <c r="H12" s="5" t="str">
        <f>IF(F12="","",IFERROR(CONCATENATE("PEUA",VLOOKUP(ESTADO,REPORTE!AV$2:AW$33,2,0),DIDTRITO_FORM,CADER_FORM,IFERROR(VLOOKUP(DAY(F12),$BN$3:$BO$11,2,0),DAY(F12)),IFERROR(VLOOKUP(MONTH(F12),$BN$3:$BO$11,2,0),MONTH(F12)),YEAR(F12),G12),""))</f>
        <v/>
      </c>
      <c r="I12" s="4"/>
      <c r="K12" s="2" t="str">
        <f>IFERROR(INDEX('padron cfe'!C:C,MATCH(DATOS!C12,'padron cfe'!A:A,0),1),"")</f>
        <v/>
      </c>
      <c r="L12" s="4" t="str">
        <f>IFERROR(IF(VLOOKUP(J12,J$2:L11,4,0)=0,"",VLOOKUP(J12,J$2:L11,4,0)),"")</f>
        <v/>
      </c>
      <c r="M12" s="4" t="str">
        <f>IFERROR(IF(VLOOKUP(J12,J$2:M11,5,0)=0,"",VLOOKUP(J12,J$2:M11,5,0)),"")</f>
        <v/>
      </c>
      <c r="N12" s="4"/>
      <c r="O12" s="2"/>
      <c r="P12" s="2"/>
      <c r="Q12" s="5" t="str">
        <f t="shared" si="9"/>
        <v/>
      </c>
      <c r="T12" s="2" t="str">
        <f>IFERROR(INDEX('padron cfe'!D:D,MATCH(DATOS!C12,'padron cfe'!A:A,0),1),"")</f>
        <v/>
      </c>
      <c r="U12" s="4"/>
      <c r="V12" s="4"/>
      <c r="W12" s="4"/>
      <c r="X12" s="6" t="s">
        <v>157</v>
      </c>
      <c r="Y12" s="4"/>
      <c r="Z12" s="4" t="str">
        <f t="shared" si="1"/>
        <v/>
      </c>
      <c r="AA12" s="4"/>
      <c r="AB12" s="4"/>
      <c r="AC12" s="2" t="str">
        <f>IFERROR(IF(INDEX(AC$1:AC11,MATCH(J12,J$1:J11,0),1)=0,"",INDEX(AC$1:AC11,MATCH(J12,J$1:J11,0),1)),"")</f>
        <v/>
      </c>
      <c r="AD12" s="2" t="str">
        <f>IFERROR(IF(INDEX(AD$1:AD11,MATCH(J12,J$1:J11,0),1)=0,"",INDEX(AD$1:AD11,MATCH(J12,J$1:J11,0),1)),"")</f>
        <v/>
      </c>
      <c r="AE12" s="2" t="str">
        <f>IFERROR(IF(INDEX(AE$1:AE11,MATCH(J12,J$1:J11,0),1)=0,"",INDEX(AE$1:AE11,MATCH(J12,J$1:J11,0),1)),"")</f>
        <v/>
      </c>
      <c r="AF12" s="2"/>
      <c r="AG12" s="2"/>
      <c r="AH12" s="2"/>
      <c r="AI12" s="4"/>
      <c r="AJ12" s="4"/>
      <c r="AK12" s="4"/>
      <c r="AL12" s="4"/>
      <c r="AM12" s="4"/>
      <c r="AN12" s="4"/>
      <c r="AO12" s="4"/>
      <c r="AP12" s="4"/>
      <c r="AQ12" s="4"/>
      <c r="AS12" s="4"/>
      <c r="AT12" s="82"/>
      <c r="AU12" s="124"/>
      <c r="AV12" s="124"/>
      <c r="AW12" s="124"/>
      <c r="AX12" s="124"/>
      <c r="AY12" s="124"/>
      <c r="AZ12" s="124"/>
      <c r="BA12" s="4"/>
      <c r="BB12" s="127"/>
      <c r="BC12" s="4"/>
      <c r="BD12" s="4"/>
      <c r="BE12" s="4" t="s">
        <v>157</v>
      </c>
      <c r="BF12" s="7"/>
      <c r="BG12" s="7"/>
      <c r="BH12" s="7" t="str">
        <f t="shared" ca="1" si="2"/>
        <v/>
      </c>
      <c r="BI12" s="4" t="str">
        <f t="shared" si="16"/>
        <v/>
      </c>
      <c r="BJ12" s="123" t="str">
        <f t="shared" si="3"/>
        <v/>
      </c>
      <c r="BK12" s="140" t="str">
        <f t="shared" si="11"/>
        <v/>
      </c>
      <c r="BL12" s="5" t="s">
        <v>4</v>
      </c>
      <c r="BQ12" s="4" t="str">
        <f>IF(IFERROR(VLOOKUP(C12,C13:C$1993,1,0),"")="","",COUNTIF(C:C,C12))</f>
        <v/>
      </c>
      <c r="BU12" s="5" t="str">
        <f>IF(B12="","",IF(BQ12="",1+(MAX(BU$2:BU11)),""))</f>
        <v/>
      </c>
      <c r="BV12" s="5" t="str">
        <f t="shared" si="4"/>
        <v/>
      </c>
      <c r="BW12" s="5" t="str">
        <f t="shared" si="5"/>
        <v/>
      </c>
      <c r="BX12" s="14" t="str">
        <f t="shared" si="6"/>
        <v/>
      </c>
      <c r="BY12" s="28"/>
      <c r="BZ12" s="15"/>
      <c r="CA12" s="5" t="str">
        <f t="shared" si="7"/>
        <v/>
      </c>
      <c r="CD12" s="5" t="str">
        <f t="shared" si="17"/>
        <v/>
      </c>
      <c r="CE12" s="5" t="str">
        <f>IF(J12="","",IFERROR(IF(VLOOKUP(J12,J$2:J11,1,0)=0,"",""),J12))</f>
        <v/>
      </c>
      <c r="CF12" s="24" t="str">
        <f>IF(CE12="","",(IFERROR(VLOOKUP(MID(CE12,1,1),$CW$2:DA$28,3,0),0)+IFERROR(VLOOKUP(MID(CE12,2,1),CW$2:DA$28,4,0),0)+IFERROR(VLOOKUP(MID(CE12,3,1),CW$2:DA$28,5,0),0)+(ROW(CE12)/1000000000000)))</f>
        <v/>
      </c>
      <c r="CH12" s="5">
        <v>11</v>
      </c>
      <c r="CI12" s="5" t="str">
        <f>IFERROR(VLOOKUP(CH12,CD$2:CE1088,2,0),"")</f>
        <v/>
      </c>
      <c r="CW12" s="5" t="s">
        <v>118</v>
      </c>
      <c r="CX12" s="5">
        <v>11</v>
      </c>
      <c r="CY12" s="5">
        <f t="shared" si="12"/>
        <v>40.74074074074074</v>
      </c>
      <c r="CZ12" s="5">
        <f t="shared" si="13"/>
        <v>1.5089163237311385</v>
      </c>
      <c r="DA12" s="5">
        <f t="shared" si="13"/>
        <v>5.5885789767819945E-2</v>
      </c>
      <c r="DC12" s="5" t="e">
        <f>IF(REPORTE!AH$2="si",IF(C12=VALUE(REPORTE!C$11),IF(SUM(DC13:DC$1993),CONCATENATE(INT(B12),", "),INT(B12)),""),IF(C12=VALUE(REPORTE!C$10),IF(SUM(DC13:DC$1993),CONCATENATE(INT(B12),", "),INT(B12)),""))</f>
        <v>#VALUE!</v>
      </c>
      <c r="DG12" s="5" t="str">
        <f t="shared" si="8"/>
        <v/>
      </c>
    </row>
    <row r="13" spans="1:113" s="5" customFormat="1" ht="15" customHeight="1">
      <c r="A13" s="4" t="str">
        <f t="shared" si="0"/>
        <v/>
      </c>
      <c r="B13" s="6"/>
      <c r="C13" s="8"/>
      <c r="D13" s="1" t="str">
        <f>IFERROR(INDEX('padron cfe'!B:B,MATCH(DATOS!C13,'padron cfe'!A:A,0),1),"")</f>
        <v/>
      </c>
      <c r="E13" s="1"/>
      <c r="F13" s="7"/>
      <c r="G13" s="9" t="s">
        <v>157</v>
      </c>
      <c r="H13" s="5" t="str">
        <f>IF(F13="","",IFERROR(CONCATENATE("PEUA",VLOOKUP(ESTADO,REPORTE!AV$2:AW$33,2,0),DIDTRITO_FORM,CADER_FORM,IFERROR(VLOOKUP(DAY(F13),$BN$3:$BO$11,2,0),DAY(F13)),IFERROR(VLOOKUP(MONTH(F13),$BN$3:$BO$11,2,0),MONTH(F13)),YEAR(F13),G13),""))</f>
        <v/>
      </c>
      <c r="I13" s="4"/>
      <c r="K13" s="2" t="str">
        <f>IFERROR(INDEX('padron cfe'!C:C,MATCH(DATOS!C13,'padron cfe'!A:A,0),1),"")</f>
        <v/>
      </c>
      <c r="L13" s="4" t="str">
        <f>IFERROR(IF(VLOOKUP(J13,J$2:L12,4,0)=0,"",VLOOKUP(J13,J$2:L12,4,0)),"")</f>
        <v/>
      </c>
      <c r="M13" s="4" t="str">
        <f>IFERROR(IF(VLOOKUP(J13,J$2:M12,5,0)=0,"",VLOOKUP(J13,J$2:M12,5,0)),"")</f>
        <v/>
      </c>
      <c r="N13" s="4"/>
      <c r="O13" s="2"/>
      <c r="P13" s="2"/>
      <c r="Q13" s="5" t="str">
        <f t="shared" si="9"/>
        <v/>
      </c>
      <c r="T13" s="2" t="str">
        <f>IFERROR(INDEX('padron cfe'!D:D,MATCH(DATOS!C13,'padron cfe'!A:A,0),1),"")</f>
        <v/>
      </c>
      <c r="U13" s="4"/>
      <c r="V13" s="4"/>
      <c r="W13" s="4"/>
      <c r="X13" s="6" t="s">
        <v>157</v>
      </c>
      <c r="Y13" s="4"/>
      <c r="Z13" s="4" t="str">
        <f t="shared" si="1"/>
        <v/>
      </c>
      <c r="AA13" s="4"/>
      <c r="AB13" s="4"/>
      <c r="AC13" s="2" t="str">
        <f>IFERROR(IF(INDEX(AC$1:AC12,MATCH(J13,J$1:J12,0),1)=0,"",INDEX(AC$1:AC12,MATCH(J13,J$1:J12,0),1)),"")</f>
        <v/>
      </c>
      <c r="AD13" s="2" t="str">
        <f>IFERROR(IF(INDEX(AD$1:AD12,MATCH(J13,J$1:J12,0),1)=0,"",INDEX(AD$1:AD12,MATCH(J13,J$1:J12,0),1)),"")</f>
        <v/>
      </c>
      <c r="AE13" s="2" t="str">
        <f>IFERROR(IF(INDEX(AE$1:AE12,MATCH(J13,J$1:J12,0),1)=0,"",INDEX(AE$1:AE12,MATCH(J13,J$1:J12,0),1)),"")</f>
        <v/>
      </c>
      <c r="AF13" s="2"/>
      <c r="AG13" s="2"/>
      <c r="AH13" s="2"/>
      <c r="AI13" s="4"/>
      <c r="AJ13" s="4"/>
      <c r="AK13" s="4"/>
      <c r="AL13" s="4"/>
      <c r="AM13" s="4"/>
      <c r="AN13" s="4"/>
      <c r="AO13" s="4"/>
      <c r="AP13" s="4"/>
      <c r="AQ13" s="4"/>
      <c r="AS13" s="4"/>
      <c r="AT13" s="82"/>
      <c r="AU13" s="124"/>
      <c r="AV13" s="124"/>
      <c r="AW13" s="124"/>
      <c r="AX13" s="124"/>
      <c r="AY13" s="124"/>
      <c r="AZ13" s="124"/>
      <c r="BA13" s="4"/>
      <c r="BB13" s="127"/>
      <c r="BC13" s="4"/>
      <c r="BD13" s="4"/>
      <c r="BE13" s="4"/>
      <c r="BF13" s="7"/>
      <c r="BG13" s="7"/>
      <c r="BH13" s="7" t="str">
        <f t="shared" ca="1" si="2"/>
        <v/>
      </c>
      <c r="BI13" s="4" t="str">
        <f t="shared" si="16"/>
        <v/>
      </c>
      <c r="BJ13" s="123" t="str">
        <f t="shared" si="3"/>
        <v/>
      </c>
      <c r="BK13" s="140" t="str">
        <f t="shared" si="11"/>
        <v/>
      </c>
      <c r="BL13" s="5" t="s">
        <v>137</v>
      </c>
      <c r="BQ13" s="4" t="str">
        <f>IF(IFERROR(VLOOKUP(C13,C14:C$1993,1,0),"")="","",COUNTIF(C:C,C13))</f>
        <v/>
      </c>
      <c r="BU13" s="5" t="str">
        <f>IF(B13="","",IF(BQ13="",1+(MAX(BU$2:BU12)),""))</f>
        <v/>
      </c>
      <c r="BV13" s="5" t="str">
        <f t="shared" si="4"/>
        <v/>
      </c>
      <c r="BW13" s="5" t="str">
        <f t="shared" si="5"/>
        <v/>
      </c>
      <c r="BX13" s="14" t="str">
        <f t="shared" si="6"/>
        <v/>
      </c>
      <c r="BY13" s="28"/>
      <c r="BZ13" s="15"/>
      <c r="CA13" s="5" t="str">
        <f t="shared" si="7"/>
        <v/>
      </c>
      <c r="CD13" s="5" t="str">
        <f t="shared" si="17"/>
        <v/>
      </c>
      <c r="CE13" s="5" t="str">
        <f>IF(J13="","",IFERROR(IF(VLOOKUP(J13,J$2:J12,1,0)=0,"",""),J13))</f>
        <v/>
      </c>
      <c r="CF13" s="24" t="str">
        <f>IF(CE13="","",(IFERROR(VLOOKUP(MID(CE13,1,1),$CW$2:DA$28,3,0),0)+IFERROR(VLOOKUP(MID(CE13,2,1),CW$2:DA$28,4,0),0)+IFERROR(VLOOKUP(MID(CE13,3,1),CW$2:DA$28,5,0),0)+(ROW(CE13)/1000000000000)))</f>
        <v/>
      </c>
      <c r="CH13" s="5">
        <v>12</v>
      </c>
      <c r="CI13" s="5" t="str">
        <f>IFERROR(VLOOKUP(CH13,CD$2:CE1089,2,0),"")</f>
        <v/>
      </c>
      <c r="CW13" s="5" t="s">
        <v>119</v>
      </c>
      <c r="CX13" s="5">
        <v>12</v>
      </c>
      <c r="CY13" s="5">
        <f t="shared" si="12"/>
        <v>44.444444444444443</v>
      </c>
      <c r="CZ13" s="5">
        <f t="shared" si="13"/>
        <v>1.6460905349794239</v>
      </c>
      <c r="DA13" s="5">
        <f t="shared" si="13"/>
        <v>6.0966316110349028E-2</v>
      </c>
      <c r="DC13" s="5" t="e">
        <f>IF(REPORTE!AH$2="si",IF(C13=VALUE(REPORTE!C$11),IF(SUM(DC14:DC$1993),CONCATENATE(INT(B13),", "),INT(B13)),""),IF(C13=VALUE(REPORTE!C$10),IF(SUM(DC14:DC$1993),CONCATENATE(INT(B13),", "),INT(B13)),""))</f>
        <v>#VALUE!</v>
      </c>
      <c r="DG13" s="5" t="str">
        <f t="shared" si="8"/>
        <v/>
      </c>
    </row>
    <row r="14" spans="1:113" s="5" customFormat="1" ht="15" customHeight="1">
      <c r="A14" s="4" t="str">
        <f t="shared" si="0"/>
        <v/>
      </c>
      <c r="B14" s="6"/>
      <c r="C14" s="8"/>
      <c r="D14" s="1" t="str">
        <f>IFERROR(INDEX('padron cfe'!B:B,MATCH(DATOS!C14,'padron cfe'!A:A,0),1),"")</f>
        <v/>
      </c>
      <c r="E14" s="1"/>
      <c r="F14" s="7"/>
      <c r="G14" s="9" t="s">
        <v>157</v>
      </c>
      <c r="H14" s="5" t="str">
        <f>IF(F14="","",IFERROR(CONCATENATE("PEUA",VLOOKUP(ESTADO,REPORTE!AV$2:AW$33,2,0),DIDTRITO_FORM,CADER_FORM,IFERROR(VLOOKUP(DAY(F14),$BN$3:$BO$11,2,0),DAY(F14)),IFERROR(VLOOKUP(MONTH(F14),$BN$3:$BO$11,2,0),MONTH(F14)),YEAR(F14),G14),""))</f>
        <v/>
      </c>
      <c r="I14" s="4"/>
      <c r="K14" s="2" t="str">
        <f>IFERROR(INDEX('padron cfe'!C:C,MATCH(DATOS!C14,'padron cfe'!A:A,0),1),"")</f>
        <v/>
      </c>
      <c r="L14" s="4" t="str">
        <f>IFERROR(IF(VLOOKUP(J14,J$2:L13,4,0)=0,"",VLOOKUP(J14,J$2:L13,4,0)),"")</f>
        <v/>
      </c>
      <c r="M14" s="4" t="str">
        <f>IFERROR(IF(VLOOKUP(J14,J$2:M13,5,0)=0,"",VLOOKUP(J14,J$2:M13,5,0)),"")</f>
        <v/>
      </c>
      <c r="N14" s="4"/>
      <c r="O14" s="2"/>
      <c r="P14" s="2"/>
      <c r="Q14" s="5" t="str">
        <f t="shared" si="9"/>
        <v/>
      </c>
      <c r="T14" s="2" t="str">
        <f>IFERROR(INDEX('padron cfe'!D:D,MATCH(DATOS!C14,'padron cfe'!A:A,0),1),"")</f>
        <v/>
      </c>
      <c r="U14" s="4"/>
      <c r="V14" s="4"/>
      <c r="W14" s="4"/>
      <c r="X14" s="6" t="s">
        <v>157</v>
      </c>
      <c r="Y14" s="4"/>
      <c r="Z14" s="4" t="str">
        <f t="shared" si="1"/>
        <v/>
      </c>
      <c r="AA14" s="4"/>
      <c r="AB14" s="4"/>
      <c r="AC14" s="2" t="str">
        <f>IFERROR(IF(INDEX(AC$1:AC13,MATCH(J14,J$1:J13,0),1)=0,"",INDEX(AC$1:AC13,MATCH(J14,J$1:J13,0),1)),"")</f>
        <v/>
      </c>
      <c r="AD14" s="2" t="str">
        <f>IFERROR(IF(INDEX(AD$1:AD13,MATCH(J14,J$1:J13,0),1)=0,"",INDEX(AD$1:AD13,MATCH(J14,J$1:J13,0),1)),"")</f>
        <v/>
      </c>
      <c r="AE14" s="2" t="str">
        <f>IFERROR(IF(INDEX(AE$1:AE13,MATCH(J14,J$1:J13,0),1)=0,"",INDEX(AE$1:AE13,MATCH(J14,J$1:J13,0),1)),"")</f>
        <v/>
      </c>
      <c r="AF14" s="2"/>
      <c r="AG14" s="2"/>
      <c r="AH14" s="2"/>
      <c r="AI14" s="4"/>
      <c r="AJ14" s="4"/>
      <c r="AK14" s="4"/>
      <c r="AL14" s="4"/>
      <c r="AM14" s="4"/>
      <c r="AN14" s="4"/>
      <c r="AO14" s="4"/>
      <c r="AP14" s="4"/>
      <c r="AQ14" s="4"/>
      <c r="AS14" s="4"/>
      <c r="AT14" s="82"/>
      <c r="AU14" s="124"/>
      <c r="AV14" s="124"/>
      <c r="AW14" s="124"/>
      <c r="AX14" s="124"/>
      <c r="AY14" s="124"/>
      <c r="AZ14" s="124"/>
      <c r="BA14" s="4"/>
      <c r="BB14" s="127"/>
      <c r="BC14" s="4"/>
      <c r="BD14" s="4"/>
      <c r="BE14" s="4" t="s">
        <v>157</v>
      </c>
      <c r="BF14" s="7"/>
      <c r="BG14" s="7"/>
      <c r="BH14" s="7" t="str">
        <f t="shared" ca="1" si="2"/>
        <v/>
      </c>
      <c r="BI14" s="4" t="str">
        <f t="shared" si="16"/>
        <v/>
      </c>
      <c r="BJ14" s="123" t="str">
        <f t="shared" si="3"/>
        <v/>
      </c>
      <c r="BK14" s="140" t="str">
        <f t="shared" si="11"/>
        <v/>
      </c>
      <c r="BL14" s="5" t="s">
        <v>5</v>
      </c>
      <c r="BQ14" s="4" t="str">
        <f>IF(IFERROR(VLOOKUP(C14,C15:C$1993,1,0),"")="","",COUNTIF(C:C,C14))</f>
        <v/>
      </c>
      <c r="BU14" s="5" t="str">
        <f>IF(B14="","",IF(BQ14="",1+(MAX(BU$2:BU13)),""))</f>
        <v/>
      </c>
      <c r="BV14" s="5" t="str">
        <f t="shared" si="4"/>
        <v/>
      </c>
      <c r="BW14" s="5" t="str">
        <f t="shared" si="5"/>
        <v/>
      </c>
      <c r="BX14" s="14" t="str">
        <f t="shared" si="6"/>
        <v/>
      </c>
      <c r="BY14" s="28"/>
      <c r="BZ14" s="15"/>
      <c r="CA14" s="5" t="str">
        <f t="shared" si="7"/>
        <v/>
      </c>
      <c r="CD14" s="5" t="str">
        <f t="shared" si="17"/>
        <v/>
      </c>
      <c r="CE14" s="5" t="str">
        <f>IF(J14="","",IFERROR(IF(VLOOKUP(J14,J$2:J13,1,0)=0,"",""),J14))</f>
        <v/>
      </c>
      <c r="CF14" s="24" t="str">
        <f>IF(CE14="","",(IFERROR(VLOOKUP(MID(CE14,1,1),$CW$2:DA$28,3,0),0)+IFERROR(VLOOKUP(MID(CE14,2,1),CW$2:DA$28,4,0),0)+IFERROR(VLOOKUP(MID(CE14,3,1),CW$2:DA$28,5,0),0)+(ROW(CE14)/1000000000000)))</f>
        <v/>
      </c>
      <c r="CH14" s="5">
        <v>13</v>
      </c>
      <c r="CI14" s="5" t="str">
        <f>IFERROR(VLOOKUP(CH14,CD$2:CE1090,2,0),"")</f>
        <v/>
      </c>
      <c r="CW14" s="5" t="s">
        <v>43</v>
      </c>
      <c r="CX14" s="5">
        <v>13</v>
      </c>
      <c r="CY14" s="5">
        <f t="shared" si="12"/>
        <v>48.148148148148145</v>
      </c>
      <c r="CZ14" s="5">
        <f t="shared" si="13"/>
        <v>1.7832647462277094</v>
      </c>
      <c r="DA14" s="5">
        <f t="shared" si="13"/>
        <v>6.6046842452878118E-2</v>
      </c>
      <c r="DC14" s="5" t="e">
        <f>IF(REPORTE!AH$2="si",IF(C14=VALUE(REPORTE!C$11),IF(SUM(DC15:DC$1993),CONCATENATE(INT(B14),", "),INT(B14)),""),IF(C14=VALUE(REPORTE!C$10),IF(SUM(DC15:DC$1993),CONCATENATE(INT(B14),", "),INT(B14)),""))</f>
        <v>#VALUE!</v>
      </c>
      <c r="DG14" s="5" t="str">
        <f t="shared" si="8"/>
        <v/>
      </c>
    </row>
    <row r="15" spans="1:113" s="5" customFormat="1" ht="15" customHeight="1">
      <c r="A15" s="4" t="str">
        <f t="shared" si="0"/>
        <v/>
      </c>
      <c r="B15" s="6"/>
      <c r="C15" s="8"/>
      <c r="D15" s="1" t="str">
        <f>IFERROR(INDEX('padron cfe'!B:B,MATCH(DATOS!C15,'padron cfe'!A:A,0),1),"")</f>
        <v/>
      </c>
      <c r="E15" s="1"/>
      <c r="F15" s="7"/>
      <c r="G15" s="9" t="s">
        <v>157</v>
      </c>
      <c r="H15" s="5" t="str">
        <f>IF(F15="","",IFERROR(CONCATENATE("PEUA",VLOOKUP(ESTADO,REPORTE!AV$2:AW$33,2,0),DIDTRITO_FORM,CADER_FORM,IFERROR(VLOOKUP(DAY(F15),$BN$3:$BO$11,2,0),DAY(F15)),IFERROR(VLOOKUP(MONTH(F15),$BN$3:$BO$11,2,0),MONTH(F15)),YEAR(F15),G15),""))</f>
        <v/>
      </c>
      <c r="I15" s="4"/>
      <c r="K15" s="2" t="str">
        <f>IFERROR(INDEX('padron cfe'!C:C,MATCH(DATOS!C15,'padron cfe'!A:A,0),1),"")</f>
        <v/>
      </c>
      <c r="L15" s="4" t="str">
        <f>IFERROR(IF(VLOOKUP(J15,J$2:L14,4,0)=0,"",VLOOKUP(J15,J$2:L14,4,0)),"")</f>
        <v/>
      </c>
      <c r="M15" s="4" t="str">
        <f>IFERROR(IF(VLOOKUP(J15,J$2:M14,5,0)=0,"",VLOOKUP(J15,J$2:M14,5,0)),"")</f>
        <v/>
      </c>
      <c r="N15" s="4"/>
      <c r="O15" s="2"/>
      <c r="P15" s="2"/>
      <c r="Q15" s="5" t="str">
        <f t="shared" si="9"/>
        <v/>
      </c>
      <c r="T15" s="2" t="str">
        <f>IFERROR(INDEX('padron cfe'!D:D,MATCH(DATOS!C15,'padron cfe'!A:A,0),1),"")</f>
        <v/>
      </c>
      <c r="U15" s="4"/>
      <c r="V15" s="4"/>
      <c r="W15" s="4"/>
      <c r="X15" s="6" t="s">
        <v>157</v>
      </c>
      <c r="Y15" s="4"/>
      <c r="Z15" s="4" t="str">
        <f t="shared" si="1"/>
        <v/>
      </c>
      <c r="AA15" s="4"/>
      <c r="AB15" s="4"/>
      <c r="AC15" s="2" t="str">
        <f>IFERROR(IF(INDEX(AC$1:AC14,MATCH(J15,J$1:J14,0),1)=0,"",INDEX(AC$1:AC14,MATCH(J15,J$1:J14,0),1)),"")</f>
        <v/>
      </c>
      <c r="AD15" s="2" t="str">
        <f>IFERROR(IF(INDEX(AD$1:AD14,MATCH(J15,J$1:J14,0),1)=0,"",INDEX(AD$1:AD14,MATCH(J15,J$1:J14,0),1)),"")</f>
        <v/>
      </c>
      <c r="AE15" s="2" t="str">
        <f>IFERROR(IF(INDEX(AE$1:AE14,MATCH(J15,J$1:J14,0),1)=0,"",INDEX(AE$1:AE14,MATCH(J15,J$1:J14,0),1)),"")</f>
        <v/>
      </c>
      <c r="AF15" s="2"/>
      <c r="AG15" s="2"/>
      <c r="AH15" s="2"/>
      <c r="AI15" s="4"/>
      <c r="AJ15" s="4"/>
      <c r="AK15" s="4"/>
      <c r="AL15" s="4"/>
      <c r="AM15" s="4"/>
      <c r="AN15" s="4"/>
      <c r="AO15" s="4"/>
      <c r="AP15" s="4"/>
      <c r="AQ15" s="4"/>
      <c r="AS15" s="4"/>
      <c r="AT15" s="82"/>
      <c r="AU15" s="124"/>
      <c r="AV15" s="124"/>
      <c r="AW15" s="124"/>
      <c r="AX15" s="124"/>
      <c r="AY15" s="124"/>
      <c r="AZ15" s="124"/>
      <c r="BA15" s="4"/>
      <c r="BB15" s="127"/>
      <c r="BC15" s="4"/>
      <c r="BD15" s="4"/>
      <c r="BE15" s="4"/>
      <c r="BF15" s="7"/>
      <c r="BG15" s="7"/>
      <c r="BH15" s="7" t="str">
        <f t="shared" ca="1" si="2"/>
        <v/>
      </c>
      <c r="BI15" s="4" t="str">
        <f t="shared" si="16"/>
        <v/>
      </c>
      <c r="BJ15" s="123" t="str">
        <f t="shared" si="3"/>
        <v/>
      </c>
      <c r="BK15" s="140" t="str">
        <f t="shared" si="11"/>
        <v/>
      </c>
      <c r="BL15" s="5" t="s">
        <v>169</v>
      </c>
      <c r="BQ15" s="4" t="str">
        <f>IF(IFERROR(VLOOKUP(C15,C16:C$1993,1,0),"")="","",COUNTIF(C:C,C15))</f>
        <v/>
      </c>
      <c r="BU15" s="5" t="str">
        <f>IF(B15="","",IF(BQ15="",1+(MAX(BU$2:BU14)),""))</f>
        <v/>
      </c>
      <c r="BV15" s="5" t="str">
        <f t="shared" si="4"/>
        <v/>
      </c>
      <c r="BW15" s="5" t="str">
        <f t="shared" si="5"/>
        <v/>
      </c>
      <c r="BX15" s="14" t="str">
        <f t="shared" si="6"/>
        <v/>
      </c>
      <c r="BY15" s="28"/>
      <c r="BZ15" s="15"/>
      <c r="CA15" s="5" t="str">
        <f t="shared" si="7"/>
        <v/>
      </c>
      <c r="CD15" s="5" t="str">
        <f t="shared" si="17"/>
        <v/>
      </c>
      <c r="CE15" s="5" t="str">
        <f>IF(J15="","",IFERROR(IF(VLOOKUP(J15,J$2:J14,1,0)=0,"",""),J15))</f>
        <v/>
      </c>
      <c r="CF15" s="24" t="str">
        <f>IF(CE15="","",(IFERROR(VLOOKUP(MID(CE15,1,1),$CW$2:DA$28,3,0),0)+IFERROR(VLOOKUP(MID(CE15,2,1),CW$2:DA$28,4,0),0)+IFERROR(VLOOKUP(MID(CE15,3,1),CW$2:DA$28,5,0),0)+(ROW(CE15)/1000000000000)))</f>
        <v/>
      </c>
      <c r="CH15" s="5">
        <v>14</v>
      </c>
      <c r="CI15" s="5" t="str">
        <f>IFERROR(VLOOKUP(CH15,CD$2:CE1091,2,0),"")</f>
        <v/>
      </c>
      <c r="CW15" s="5" t="s">
        <v>120</v>
      </c>
      <c r="CX15" s="5">
        <v>14</v>
      </c>
      <c r="CY15" s="5">
        <f t="shared" si="12"/>
        <v>51.851851851851855</v>
      </c>
      <c r="CZ15" s="5">
        <f t="shared" si="13"/>
        <v>1.9204389574759946</v>
      </c>
      <c r="DA15" s="5">
        <f t="shared" si="13"/>
        <v>7.1127368795407209E-2</v>
      </c>
      <c r="DC15" s="5" t="e">
        <f>IF(REPORTE!AH$2="si",IF(C15=VALUE(REPORTE!C$11),IF(SUM(DC16:DC$1993),CONCATENATE(INT(B15),", "),INT(B15)),""),IF(C15=VALUE(REPORTE!C$10),IF(SUM(DC16:DC$1993),CONCATENATE(INT(B15),", "),INT(B15)),""))</f>
        <v>#VALUE!</v>
      </c>
      <c r="DG15" s="5" t="str">
        <f t="shared" si="8"/>
        <v/>
      </c>
    </row>
    <row r="16" spans="1:113" s="5" customFormat="1" ht="15" customHeight="1">
      <c r="A16" s="4" t="str">
        <f t="shared" si="0"/>
        <v/>
      </c>
      <c r="B16" s="6"/>
      <c r="C16" s="8"/>
      <c r="D16" s="1" t="str">
        <f>IFERROR(INDEX('padron cfe'!B:B,MATCH(DATOS!C16,'padron cfe'!A:A,0),1),"")</f>
        <v/>
      </c>
      <c r="E16" s="1"/>
      <c r="F16" s="7"/>
      <c r="G16" s="9" t="s">
        <v>157</v>
      </c>
      <c r="H16" s="5" t="str">
        <f>IF(F16="","",IFERROR(CONCATENATE("PEUA",VLOOKUP(ESTADO,REPORTE!AV$2:AW$33,2,0),DIDTRITO_FORM,CADER_FORM,IFERROR(VLOOKUP(DAY(F16),$BN$3:$BO$11,2,0),DAY(F16)),IFERROR(VLOOKUP(MONTH(F16),$BN$3:$BO$11,2,0),MONTH(F16)),YEAR(F16),G16),""))</f>
        <v/>
      </c>
      <c r="I16" s="4"/>
      <c r="K16" s="2" t="str">
        <f>IFERROR(INDEX('padron cfe'!C:C,MATCH(DATOS!C16,'padron cfe'!A:A,0),1),"")</f>
        <v/>
      </c>
      <c r="L16" s="4" t="str">
        <f>IFERROR(IF(VLOOKUP(J16,J$2:L15,4,0)=0,"",VLOOKUP(J16,J$2:L15,4,0)),"")</f>
        <v/>
      </c>
      <c r="M16" s="4" t="str">
        <f>IFERROR(IF(VLOOKUP(J16,J$2:M15,5,0)=0,"",VLOOKUP(J16,J$2:M15,5,0)),"")</f>
        <v/>
      </c>
      <c r="N16" s="4"/>
      <c r="O16" s="2"/>
      <c r="P16" s="2"/>
      <c r="Q16" s="5" t="str">
        <f t="shared" si="9"/>
        <v/>
      </c>
      <c r="T16" s="2" t="str">
        <f>IFERROR(INDEX('padron cfe'!D:D,MATCH(DATOS!C16,'padron cfe'!A:A,0),1),"")</f>
        <v/>
      </c>
      <c r="U16" s="4"/>
      <c r="V16" s="4"/>
      <c r="W16" s="4"/>
      <c r="X16" s="6" t="s">
        <v>157</v>
      </c>
      <c r="Y16" s="4"/>
      <c r="Z16" s="4" t="str">
        <f t="shared" si="1"/>
        <v/>
      </c>
      <c r="AA16" s="4"/>
      <c r="AB16" s="4"/>
      <c r="AC16" s="2" t="str">
        <f>IFERROR(IF(INDEX(AC$1:AC15,MATCH(J16,J$1:J15,0),1)=0,"",INDEX(AC$1:AC15,MATCH(J16,J$1:J15,0),1)),"")</f>
        <v/>
      </c>
      <c r="AD16" s="2" t="str">
        <f>IFERROR(IF(INDEX(AD$1:AD15,MATCH(J16,J$1:J15,0),1)=0,"",INDEX(AD$1:AD15,MATCH(J16,J$1:J15,0),1)),"")</f>
        <v/>
      </c>
      <c r="AE16" s="2" t="str">
        <f>IFERROR(IF(INDEX(AE$1:AE15,MATCH(J16,J$1:J15,0),1)=0,"",INDEX(AE$1:AE15,MATCH(J16,J$1:J15,0),1)),"")</f>
        <v/>
      </c>
      <c r="AF16" s="2"/>
      <c r="AG16" s="2"/>
      <c r="AH16" s="2"/>
      <c r="AI16" s="4"/>
      <c r="AJ16" s="4"/>
      <c r="AK16" s="4"/>
      <c r="AL16" s="4"/>
      <c r="AM16" s="4"/>
      <c r="AN16" s="4"/>
      <c r="AO16" s="4"/>
      <c r="AP16" s="4"/>
      <c r="AQ16" s="4"/>
      <c r="AS16" s="4"/>
      <c r="AT16" s="82"/>
      <c r="AU16" s="124"/>
      <c r="AV16" s="124"/>
      <c r="AW16" s="124"/>
      <c r="AX16" s="124"/>
      <c r="AY16" s="124"/>
      <c r="AZ16" s="124"/>
      <c r="BA16" s="4"/>
      <c r="BB16" s="127"/>
      <c r="BC16" s="4"/>
      <c r="BD16" s="4"/>
      <c r="BE16" s="4" t="s">
        <v>157</v>
      </c>
      <c r="BF16" s="7"/>
      <c r="BG16" s="7"/>
      <c r="BH16" s="7" t="str">
        <f t="shared" ca="1" si="2"/>
        <v/>
      </c>
      <c r="BI16" s="4" t="str">
        <f t="shared" si="16"/>
        <v/>
      </c>
      <c r="BJ16" s="123" t="str">
        <f t="shared" si="3"/>
        <v/>
      </c>
      <c r="BK16" s="140" t="str">
        <f>IFERROR(IF(AA16/Z16=0,"",AA16/Z16),"")</f>
        <v/>
      </c>
      <c r="BQ16" s="4" t="str">
        <f>IF(IFERROR(VLOOKUP(C16,C17:C$1993,1,0),"")="","",COUNTIF(C:C,C16))</f>
        <v/>
      </c>
      <c r="BU16" s="5" t="str">
        <f>IF(B16="","",IF(BQ16="",1+(MAX(BU$2:BU15)),""))</f>
        <v/>
      </c>
      <c r="BV16" s="5" t="str">
        <f t="shared" si="4"/>
        <v/>
      </c>
      <c r="BW16" s="5" t="str">
        <f t="shared" si="5"/>
        <v/>
      </c>
      <c r="BX16" s="14" t="str">
        <f t="shared" si="6"/>
        <v/>
      </c>
      <c r="BY16" s="28"/>
      <c r="BZ16" s="15"/>
      <c r="CA16" s="5" t="str">
        <f t="shared" si="7"/>
        <v/>
      </c>
      <c r="CD16" s="5" t="str">
        <f t="shared" si="17"/>
        <v/>
      </c>
      <c r="CE16" s="5" t="str">
        <f>IF(J16="","",IFERROR(IF(VLOOKUP(J16,J$2:J15,1,0)=0,"",""),J16))</f>
        <v/>
      </c>
      <c r="CF16" s="24" t="str">
        <f>IF(CE16="","",(IFERROR(VLOOKUP(MID(CE16,1,1),$CW$2:DA$28,3,0),0)+IFERROR(VLOOKUP(MID(CE16,2,1),CW$2:DA$28,4,0),0)+IFERROR(VLOOKUP(MID(CE16,3,1),CW$2:DA$28,5,0),0)+(ROW(CE16)/1000000000000)))</f>
        <v/>
      </c>
      <c r="CH16" s="5">
        <v>15</v>
      </c>
      <c r="CI16" s="5" t="str">
        <f>IFERROR(VLOOKUP(CH16,CD$2:CE1092,2,0),"")</f>
        <v/>
      </c>
      <c r="CW16" s="5" t="s">
        <v>133</v>
      </c>
      <c r="CX16" s="5">
        <v>15</v>
      </c>
      <c r="CY16" s="5">
        <f t="shared" si="12"/>
        <v>55.555555555555557</v>
      </c>
      <c r="CZ16" s="5">
        <f t="shared" si="13"/>
        <v>2.0576131687242798</v>
      </c>
      <c r="DA16" s="5">
        <f t="shared" si="13"/>
        <v>7.6207895137936285E-2</v>
      </c>
      <c r="DC16" s="5" t="e">
        <f>IF(REPORTE!AH$2="si",IF(C16=VALUE(REPORTE!C$11),IF(SUM(DC17:DC$1993),CONCATENATE(INT(B16),", "),INT(B16)),""),IF(C16=VALUE(REPORTE!C$10),IF(SUM(DC17:DC$1993),CONCATENATE(INT(B16),", "),INT(B16)),""))</f>
        <v>#VALUE!</v>
      </c>
      <c r="DG16" s="5" t="str">
        <f t="shared" si="8"/>
        <v/>
      </c>
      <c r="DI16" s="5" t="s">
        <v>198</v>
      </c>
    </row>
    <row r="17" spans="1:111" s="5" customFormat="1" ht="15" customHeight="1">
      <c r="A17" s="4" t="str">
        <f t="shared" si="0"/>
        <v/>
      </c>
      <c r="B17" s="6"/>
      <c r="C17" s="8"/>
      <c r="D17" s="1" t="str">
        <f>IFERROR(INDEX('padron cfe'!B:B,MATCH(DATOS!C17,'padron cfe'!A:A,0),1),"")</f>
        <v/>
      </c>
      <c r="E17" s="1"/>
      <c r="F17" s="7"/>
      <c r="G17" s="9" t="s">
        <v>157</v>
      </c>
      <c r="H17" s="5" t="str">
        <f>IF(F17="","",IFERROR(CONCATENATE("PEUA",VLOOKUP(ESTADO,REPORTE!AV$2:AW$33,2,0),DIDTRITO_FORM,CADER_FORM,IFERROR(VLOOKUP(DAY(F17),$BN$3:$BO$11,2,0),DAY(F17)),IFERROR(VLOOKUP(MONTH(F17),$BN$3:$BO$11,2,0),MONTH(F17)),YEAR(F17),G17),""))</f>
        <v/>
      </c>
      <c r="I17" s="4"/>
      <c r="K17" s="2" t="str">
        <f>IFERROR(INDEX('padron cfe'!C:C,MATCH(DATOS!C17,'padron cfe'!A:A,0),1),"")</f>
        <v/>
      </c>
      <c r="L17" s="4" t="str">
        <f>IFERROR(IF(VLOOKUP(J17,J$2:L16,4,0)=0,"",VLOOKUP(J17,J$2:L16,4,0)),"")</f>
        <v/>
      </c>
      <c r="M17" s="4" t="str">
        <f>IFERROR(IF(VLOOKUP(J17,J$2:M16,5,0)=0,"",VLOOKUP(J17,J$2:M16,5,0)),"")</f>
        <v/>
      </c>
      <c r="N17" s="4"/>
      <c r="O17" s="2"/>
      <c r="P17" s="2"/>
      <c r="Q17" s="5" t="str">
        <f t="shared" si="9"/>
        <v/>
      </c>
      <c r="T17" s="2" t="str">
        <f>IFERROR(INDEX('padron cfe'!D:D,MATCH(DATOS!C17,'padron cfe'!A:A,0),1),"")</f>
        <v/>
      </c>
      <c r="U17" s="4"/>
      <c r="V17" s="4"/>
      <c r="W17" s="4"/>
      <c r="X17" s="6" t="s">
        <v>157</v>
      </c>
      <c r="Y17" s="4"/>
      <c r="Z17" s="4" t="str">
        <f t="shared" si="1"/>
        <v/>
      </c>
      <c r="AA17" s="4"/>
      <c r="AB17" s="4"/>
      <c r="AC17" s="2" t="str">
        <f>IFERROR(IF(INDEX(AC$1:AC16,MATCH(J17,J$1:J16,0),1)=0,"",INDEX(AC$1:AC16,MATCH(J17,J$1:J16,0),1)),"")</f>
        <v/>
      </c>
      <c r="AD17" s="2" t="str">
        <f>IFERROR(IF(INDEX(AD$1:AD16,MATCH(J17,J$1:J16,0),1)=0,"",INDEX(AD$1:AD16,MATCH(J17,J$1:J16,0),1)),"")</f>
        <v/>
      </c>
      <c r="AE17" s="2" t="str">
        <f>IFERROR(IF(INDEX(AE$1:AE16,MATCH(J17,J$1:J16,0),1)=0,"",INDEX(AE$1:AE16,MATCH(J17,J$1:J16,0),1)),"")</f>
        <v/>
      </c>
      <c r="AF17" s="2"/>
      <c r="AG17" s="2"/>
      <c r="AH17" s="2"/>
      <c r="AI17" s="4"/>
      <c r="AJ17" s="4"/>
      <c r="AK17" s="4"/>
      <c r="AL17" s="4"/>
      <c r="AM17" s="4"/>
      <c r="AN17" s="4"/>
      <c r="AO17" s="4"/>
      <c r="AP17" s="4"/>
      <c r="AQ17" s="4"/>
      <c r="AS17" s="4"/>
      <c r="AT17" s="82"/>
      <c r="AU17" s="124"/>
      <c r="AV17" s="124"/>
      <c r="AW17" s="124"/>
      <c r="AX17" s="124"/>
      <c r="AY17" s="124"/>
      <c r="AZ17" s="124"/>
      <c r="BA17" s="4"/>
      <c r="BB17" s="127"/>
      <c r="BC17" s="4"/>
      <c r="BD17" s="4"/>
      <c r="BE17" s="4"/>
      <c r="BF17" s="7"/>
      <c r="BG17" s="7"/>
      <c r="BH17" s="7" t="str">
        <f t="shared" ca="1" si="2"/>
        <v/>
      </c>
      <c r="BI17" s="4" t="str">
        <f t="shared" si="16"/>
        <v/>
      </c>
      <c r="BJ17" s="123" t="str">
        <f t="shared" si="3"/>
        <v/>
      </c>
      <c r="BK17" s="140" t="str">
        <f t="shared" si="11"/>
        <v/>
      </c>
      <c r="BQ17" s="4" t="str">
        <f>IF(IFERROR(VLOOKUP(C17,C18:C$1993,1,0),"")="","",COUNTIF(C:C,C17))</f>
        <v/>
      </c>
      <c r="BU17" s="5" t="str">
        <f>IF(B17="","",IF(BQ17="",1+(MAX(BU$2:BU16)),""))</f>
        <v/>
      </c>
      <c r="BV17" s="5" t="str">
        <f t="shared" si="4"/>
        <v/>
      </c>
      <c r="BW17" s="5" t="str">
        <f t="shared" si="5"/>
        <v/>
      </c>
      <c r="BX17" s="14" t="str">
        <f t="shared" si="6"/>
        <v/>
      </c>
      <c r="BY17" s="28"/>
      <c r="BZ17" s="15"/>
      <c r="CA17" s="5" t="str">
        <f t="shared" si="7"/>
        <v/>
      </c>
      <c r="CD17" s="5" t="str">
        <f t="shared" si="17"/>
        <v/>
      </c>
      <c r="CE17" s="5" t="str">
        <f>IF(J17="","",IFERROR(IF(VLOOKUP(J17,J$2:J16,1,0)=0,"",""),J17))</f>
        <v/>
      </c>
      <c r="CF17" s="24" t="str">
        <f>IF(CE17="","",(IFERROR(VLOOKUP(MID(CE17,1,1),$CW$2:DA$28,3,0),0)+IFERROR(VLOOKUP(MID(CE17,2,1),CW$2:DA$28,4,0),0)+IFERROR(VLOOKUP(MID(CE17,3,1),CW$2:DA$28,5,0),0)+(ROW(CE17)/1000000000000)))</f>
        <v/>
      </c>
      <c r="CH17" s="5">
        <v>16</v>
      </c>
      <c r="CI17" s="5" t="str">
        <f>IFERROR(VLOOKUP(CH17,CD$2:CE1093,2,0),"")</f>
        <v/>
      </c>
      <c r="CW17" s="5" t="s">
        <v>121</v>
      </c>
      <c r="CX17" s="5">
        <v>16</v>
      </c>
      <c r="CY17" s="5">
        <f t="shared" si="12"/>
        <v>59.25925925925926</v>
      </c>
      <c r="CZ17" s="5">
        <f t="shared" si="13"/>
        <v>2.1947873799725652</v>
      </c>
      <c r="DA17" s="5">
        <f t="shared" si="13"/>
        <v>8.1288421480465375E-2</v>
      </c>
      <c r="DC17" s="5" t="e">
        <f>IF(REPORTE!AH$2="si",IF(C17=VALUE(REPORTE!C$11),IF(SUM(DC18:DC$1993),CONCATENATE(INT(B17),", "),INT(B17)),""),IF(C17=VALUE(REPORTE!C$10),IF(SUM(DC18:DC$1993),CONCATENATE(INT(B17),", "),INT(B17)),""))</f>
        <v>#VALUE!</v>
      </c>
      <c r="DG17" s="5" t="str">
        <f t="shared" si="8"/>
        <v/>
      </c>
    </row>
    <row r="18" spans="1:111" s="5" customFormat="1" ht="15" customHeight="1">
      <c r="A18" s="4" t="str">
        <f t="shared" si="0"/>
        <v/>
      </c>
      <c r="B18" s="6"/>
      <c r="C18" s="8"/>
      <c r="D18" s="1" t="str">
        <f>IFERROR(INDEX('padron cfe'!B:B,MATCH(DATOS!C18,'padron cfe'!A:A,0),1),"")</f>
        <v/>
      </c>
      <c r="E18" s="1"/>
      <c r="F18" s="7"/>
      <c r="G18" s="9" t="s">
        <v>157</v>
      </c>
      <c r="H18" s="5" t="str">
        <f>IF(F18="","",IFERROR(CONCATENATE("PEUA",VLOOKUP(ESTADO,REPORTE!AV$2:AW$33,2,0),DIDTRITO_FORM,CADER_FORM,IFERROR(VLOOKUP(DAY(F18),$BN$3:$BO$11,2,0),DAY(F18)),IFERROR(VLOOKUP(MONTH(F18),$BN$3:$BO$11,2,0),MONTH(F18)),YEAR(F18),G18),""))</f>
        <v/>
      </c>
      <c r="I18" s="4"/>
      <c r="K18" s="2" t="str">
        <f>IFERROR(INDEX('padron cfe'!C:C,MATCH(DATOS!C18,'padron cfe'!A:A,0),1),"")</f>
        <v/>
      </c>
      <c r="L18" s="4" t="str">
        <f>IFERROR(IF(VLOOKUP(J18,J$2:L17,4,0)=0,"",VLOOKUP(J18,J$2:L17,4,0)),"")</f>
        <v/>
      </c>
      <c r="M18" s="4" t="str">
        <f>IFERROR(IF(VLOOKUP(J18,J$2:M17,5,0)=0,"",VLOOKUP(J18,J$2:M17,5,0)),"")</f>
        <v/>
      </c>
      <c r="N18" s="4"/>
      <c r="O18" s="2"/>
      <c r="P18" s="2"/>
      <c r="Q18" s="5" t="str">
        <f t="shared" si="9"/>
        <v/>
      </c>
      <c r="T18" s="2" t="str">
        <f>IFERROR(INDEX('padron cfe'!D:D,MATCH(DATOS!C18,'padron cfe'!A:A,0),1),"")</f>
        <v/>
      </c>
      <c r="U18" s="4"/>
      <c r="V18" s="4"/>
      <c r="W18" s="4"/>
      <c r="X18" s="6" t="s">
        <v>157</v>
      </c>
      <c r="Y18" s="4"/>
      <c r="Z18" s="4" t="str">
        <f t="shared" si="1"/>
        <v/>
      </c>
      <c r="AA18" s="4"/>
      <c r="AB18" s="4"/>
      <c r="AC18" s="2" t="str">
        <f>IFERROR(IF(INDEX(AC$1:AC17,MATCH(J18,J$1:J17,0),1)=0,"",INDEX(AC$1:AC17,MATCH(J18,J$1:J17,0),1)),"")</f>
        <v/>
      </c>
      <c r="AD18" s="2" t="str">
        <f>IFERROR(IF(INDEX(AD$1:AD17,MATCH(J18,J$1:J17,0),1)=0,"",INDEX(AD$1:AD17,MATCH(J18,J$1:J17,0),1)),"")</f>
        <v/>
      </c>
      <c r="AE18" s="2" t="str">
        <f>IFERROR(IF(INDEX(AE$1:AE17,MATCH(J18,J$1:J17,0),1)=0,"",INDEX(AE$1:AE17,MATCH(J18,J$1:J17,0),1)),"")</f>
        <v/>
      </c>
      <c r="AF18" s="2"/>
      <c r="AG18" s="2"/>
      <c r="AH18" s="2"/>
      <c r="AI18" s="4"/>
      <c r="AJ18" s="4"/>
      <c r="AK18" s="4"/>
      <c r="AL18" s="4"/>
      <c r="AM18" s="4"/>
      <c r="AN18" s="4"/>
      <c r="AO18" s="4"/>
      <c r="AP18" s="4"/>
      <c r="AQ18" s="4"/>
      <c r="AS18" s="4"/>
      <c r="AT18" s="82"/>
      <c r="AU18" s="124"/>
      <c r="AV18" s="124"/>
      <c r="AW18" s="124"/>
      <c r="AX18" s="124"/>
      <c r="AY18" s="124"/>
      <c r="AZ18" s="124"/>
      <c r="BA18" s="4"/>
      <c r="BB18" s="127"/>
      <c r="BC18" s="4"/>
      <c r="BD18" s="4"/>
      <c r="BE18" s="4" t="s">
        <v>157</v>
      </c>
      <c r="BF18" s="7"/>
      <c r="BG18" s="7"/>
      <c r="BH18" s="7" t="str">
        <f t="shared" ca="1" si="2"/>
        <v/>
      </c>
      <c r="BI18" s="4" t="str">
        <f t="shared" si="16"/>
        <v/>
      </c>
      <c r="BJ18" s="123" t="str">
        <f t="shared" si="3"/>
        <v/>
      </c>
      <c r="BK18" s="140" t="str">
        <f t="shared" si="11"/>
        <v/>
      </c>
      <c r="BQ18" s="4" t="str">
        <f>IF(IFERROR(VLOOKUP(C18,C19:C$1993,1,0),"")="","",COUNTIF(C:C,C18))</f>
        <v/>
      </c>
      <c r="BU18" s="5" t="str">
        <f>IF(B18="","",IF(BQ18="",1+(MAX(BU$2:BU17)),""))</f>
        <v/>
      </c>
      <c r="BV18" s="5" t="str">
        <f t="shared" si="4"/>
        <v/>
      </c>
      <c r="BW18" s="5" t="str">
        <f t="shared" si="5"/>
        <v/>
      </c>
      <c r="BX18" s="14" t="str">
        <f t="shared" si="6"/>
        <v/>
      </c>
      <c r="BY18" s="28"/>
      <c r="BZ18" s="15"/>
      <c r="CA18" s="5" t="str">
        <f t="shared" si="7"/>
        <v/>
      </c>
      <c r="CD18" s="5" t="str">
        <f t="shared" si="17"/>
        <v/>
      </c>
      <c r="CE18" s="5" t="str">
        <f>IF(J18="","",IFERROR(IF(VLOOKUP(J18,J$2:J17,1,0)=0,"",""),J18))</f>
        <v/>
      </c>
      <c r="CF18" s="24" t="str">
        <f>IF(CE18="","",(IFERROR(VLOOKUP(MID(CE18,1,1),$CW$2:DA$28,3,0),0)+IFERROR(VLOOKUP(MID(CE18,2,1),CW$2:DA$28,4,0),0)+IFERROR(VLOOKUP(MID(CE18,3,1),CW$2:DA$28,5,0),0)+(ROW(CE18)/1000000000000)))</f>
        <v/>
      </c>
      <c r="CH18" s="5">
        <v>17</v>
      </c>
      <c r="CI18" s="5" t="str">
        <f>IFERROR(VLOOKUP(CH18,CD$2:CE1094,2,0),"")</f>
        <v/>
      </c>
      <c r="CW18" s="5" t="s">
        <v>122</v>
      </c>
      <c r="CX18" s="5">
        <v>17</v>
      </c>
      <c r="CY18" s="5">
        <f t="shared" si="12"/>
        <v>62.962962962962962</v>
      </c>
      <c r="CZ18" s="5">
        <f t="shared" si="13"/>
        <v>2.3319615912208507</v>
      </c>
      <c r="DA18" s="5">
        <f t="shared" si="13"/>
        <v>8.6368947822994466E-2</v>
      </c>
      <c r="DC18" s="5" t="e">
        <f>IF(REPORTE!AH$2="si",IF(C18=VALUE(REPORTE!C$11),IF(SUM(DC19:DC$1993),CONCATENATE(INT(B18),", "),INT(B18)),""),IF(C18=VALUE(REPORTE!C$10),IF(SUM(DC19:DC$1993),CONCATENATE(INT(B18),", "),INT(B18)),""))</f>
        <v>#VALUE!</v>
      </c>
      <c r="DG18" s="5" t="str">
        <f t="shared" si="8"/>
        <v/>
      </c>
    </row>
    <row r="19" spans="1:111" s="5" customFormat="1" ht="15" customHeight="1">
      <c r="A19" s="4" t="str">
        <f t="shared" si="0"/>
        <v/>
      </c>
      <c r="B19" s="6"/>
      <c r="C19" s="8"/>
      <c r="D19" s="1" t="str">
        <f>IFERROR(INDEX('padron cfe'!B:B,MATCH(DATOS!C19,'padron cfe'!A:A,0),1),"")</f>
        <v/>
      </c>
      <c r="E19" s="1"/>
      <c r="F19" s="7"/>
      <c r="G19" s="9" t="s">
        <v>157</v>
      </c>
      <c r="H19" s="5" t="str">
        <f>IF(F19="","",IFERROR(CONCATENATE("PEUA",VLOOKUP(ESTADO,REPORTE!AV$2:AW$33,2,0),DIDTRITO_FORM,CADER_FORM,IFERROR(VLOOKUP(DAY(F19),$BN$3:$BO$11,2,0),DAY(F19)),IFERROR(VLOOKUP(MONTH(F19),$BN$3:$BO$11,2,0),MONTH(F19)),YEAR(F19),G19),""))</f>
        <v/>
      </c>
      <c r="I19" s="4"/>
      <c r="K19" s="2" t="str">
        <f>IFERROR(INDEX('padron cfe'!C:C,MATCH(DATOS!C19,'padron cfe'!A:A,0),1),"")</f>
        <v/>
      </c>
      <c r="L19" s="4" t="str">
        <f>IFERROR(IF(VLOOKUP(J19,J$2:L18,4,0)=0,"",VLOOKUP(J19,J$2:L18,4,0)),"")</f>
        <v/>
      </c>
      <c r="M19" s="4" t="str">
        <f>IFERROR(IF(VLOOKUP(J19,J$2:M18,5,0)=0,"",VLOOKUP(J19,J$2:M18,5,0)),"")</f>
        <v/>
      </c>
      <c r="N19" s="4"/>
      <c r="O19" s="2"/>
      <c r="P19" s="2"/>
      <c r="Q19" s="5" t="str">
        <f t="shared" si="9"/>
        <v/>
      </c>
      <c r="T19" s="2" t="str">
        <f>IFERROR(INDEX('padron cfe'!D:D,MATCH(DATOS!C19,'padron cfe'!A:A,0),1),"")</f>
        <v/>
      </c>
      <c r="U19" s="4"/>
      <c r="V19" s="4"/>
      <c r="W19" s="4"/>
      <c r="X19" s="6" t="s">
        <v>157</v>
      </c>
      <c r="Y19" s="4"/>
      <c r="Z19" s="4" t="str">
        <f t="shared" si="1"/>
        <v/>
      </c>
      <c r="AA19" s="4"/>
      <c r="AB19" s="4"/>
      <c r="AC19" s="2" t="str">
        <f>IFERROR(IF(INDEX(AC$1:AC18,MATCH(J19,J$1:J18,0),1)=0,"",INDEX(AC$1:AC18,MATCH(J19,J$1:J18,0),1)),"")</f>
        <v/>
      </c>
      <c r="AD19" s="2" t="str">
        <f>IFERROR(IF(INDEX(AD$1:AD18,MATCH(J19,J$1:J18,0),1)=0,"",INDEX(AD$1:AD18,MATCH(J19,J$1:J18,0),1)),"")</f>
        <v/>
      </c>
      <c r="AE19" s="2" t="str">
        <f>IFERROR(IF(INDEX(AE$1:AE18,MATCH(J19,J$1:J18,0),1)=0,"",INDEX(AE$1:AE18,MATCH(J19,J$1:J18,0),1)),"")</f>
        <v/>
      </c>
      <c r="AF19" s="2"/>
      <c r="AG19" s="2"/>
      <c r="AH19" s="2"/>
      <c r="AI19" s="4"/>
      <c r="AJ19" s="4"/>
      <c r="AK19" s="4"/>
      <c r="AL19" s="4"/>
      <c r="AM19" s="4"/>
      <c r="AN19" s="4"/>
      <c r="AO19" s="4"/>
      <c r="AP19" s="4"/>
      <c r="AQ19" s="4"/>
      <c r="AS19" s="4"/>
      <c r="AT19" s="82"/>
      <c r="AU19" s="124"/>
      <c r="AV19" s="124"/>
      <c r="AW19" s="124"/>
      <c r="AX19" s="124"/>
      <c r="AY19" s="124"/>
      <c r="AZ19" s="124"/>
      <c r="BA19" s="4"/>
      <c r="BB19" s="127"/>
      <c r="BC19" s="4"/>
      <c r="BD19" s="4"/>
      <c r="BE19" s="4"/>
      <c r="BF19" s="7"/>
      <c r="BG19" s="7"/>
      <c r="BH19" s="7" t="str">
        <f t="shared" ca="1" si="2"/>
        <v/>
      </c>
      <c r="BI19" s="4" t="str">
        <f t="shared" ref="BI19:BI82" si="18">IFERROR(IF(AA19=0,"",AA19/BB19),"")</f>
        <v/>
      </c>
      <c r="BJ19" s="123" t="str">
        <f t="shared" si="3"/>
        <v/>
      </c>
      <c r="BK19" s="140" t="str">
        <f t="shared" si="11"/>
        <v/>
      </c>
      <c r="BQ19" s="4" t="str">
        <f>IF(IFERROR(VLOOKUP(C19,C20:C$1993,1,0),"")="","",COUNTIF(C:C,C19))</f>
        <v/>
      </c>
      <c r="BU19" s="5" t="str">
        <f>IF(B19="","",IF(BQ19="",1+(MAX(BU$2:BU18)),""))</f>
        <v/>
      </c>
      <c r="BV19" s="5" t="str">
        <f t="shared" si="4"/>
        <v/>
      </c>
      <c r="BW19" s="5" t="str">
        <f t="shared" si="5"/>
        <v/>
      </c>
      <c r="BX19" s="14" t="str">
        <f t="shared" si="6"/>
        <v/>
      </c>
      <c r="BY19" s="28"/>
      <c r="BZ19" s="15"/>
      <c r="CA19" s="5" t="str">
        <f t="shared" si="7"/>
        <v/>
      </c>
      <c r="CD19" s="5" t="str">
        <f t="shared" si="17"/>
        <v/>
      </c>
      <c r="CE19" s="5" t="str">
        <f>IF(J19="","",IFERROR(IF(VLOOKUP(J19,J$2:J18,1,0)=0,"",""),J19))</f>
        <v/>
      </c>
      <c r="CF19" s="24" t="str">
        <f>IF(CE19="","",(IFERROR(VLOOKUP(MID(CE19,1,1),$CW$2:DA$28,3,0),0)+IFERROR(VLOOKUP(MID(CE19,2,1),CW$2:DA$28,4,0),0)+IFERROR(VLOOKUP(MID(CE19,3,1),CW$2:DA$28,5,0),0)+(ROW(CE19)/1000000000000)))</f>
        <v/>
      </c>
      <c r="CH19" s="5">
        <v>18</v>
      </c>
      <c r="CI19" s="5" t="str">
        <f>IFERROR(VLOOKUP(CH19,CD$2:CE1095,2,0),"")</f>
        <v/>
      </c>
      <c r="CW19" s="5" t="s">
        <v>123</v>
      </c>
      <c r="CX19" s="5">
        <v>18</v>
      </c>
      <c r="CY19" s="5">
        <f t="shared" si="12"/>
        <v>66.666666666666671</v>
      </c>
      <c r="CZ19" s="5">
        <f t="shared" si="13"/>
        <v>2.4691358024691361</v>
      </c>
      <c r="DA19" s="5">
        <f t="shared" si="13"/>
        <v>9.1449474165523542E-2</v>
      </c>
      <c r="DC19" s="5" t="e">
        <f>IF(REPORTE!AH$2="si",IF(C19=VALUE(REPORTE!C$11),IF(SUM(DC20:DC$1993),CONCATENATE(INT(B19),", "),INT(B19)),""),IF(C19=VALUE(REPORTE!C$10),IF(SUM(DC20:DC$1993),CONCATENATE(INT(B19),", "),INT(B19)),""))</f>
        <v>#VALUE!</v>
      </c>
      <c r="DG19" s="5" t="str">
        <f t="shared" si="8"/>
        <v/>
      </c>
    </row>
    <row r="20" spans="1:111" s="5" customFormat="1" ht="15" customHeight="1">
      <c r="A20" s="4" t="str">
        <f t="shared" si="0"/>
        <v/>
      </c>
      <c r="B20" s="6"/>
      <c r="C20" s="8"/>
      <c r="D20" s="1" t="str">
        <f>IFERROR(INDEX('padron cfe'!B:B,MATCH(DATOS!C20,'padron cfe'!A:A,0),1),"")</f>
        <v/>
      </c>
      <c r="E20" s="1"/>
      <c r="F20" s="7"/>
      <c r="G20" s="9" t="s">
        <v>157</v>
      </c>
      <c r="H20" s="5" t="str">
        <f>IF(F20="","",IFERROR(CONCATENATE("PEUA",VLOOKUP(ESTADO,REPORTE!AV$2:AW$33,2,0),DIDTRITO_FORM,CADER_FORM,IFERROR(VLOOKUP(DAY(F20),$BN$3:$BO$11,2,0),DAY(F20)),IFERROR(VLOOKUP(MONTH(F20),$BN$3:$BO$11,2,0),MONTH(F20)),YEAR(F20),G20),""))</f>
        <v/>
      </c>
      <c r="I20" s="4"/>
      <c r="K20" s="2" t="str">
        <f>IFERROR(INDEX('padron cfe'!C:C,MATCH(DATOS!C20,'padron cfe'!A:A,0),1),"")</f>
        <v/>
      </c>
      <c r="L20" s="4" t="str">
        <f>IFERROR(IF(VLOOKUP(J20,J$2:L19,4,0)=0,"",VLOOKUP(J20,J$2:L19,4,0)),"")</f>
        <v/>
      </c>
      <c r="M20" s="4" t="str">
        <f>IFERROR(IF(VLOOKUP(J20,J$2:M19,5,0)=0,"",VLOOKUP(J20,J$2:M19,5,0)),"")</f>
        <v/>
      </c>
      <c r="N20" s="4"/>
      <c r="O20" s="2"/>
      <c r="P20" s="2"/>
      <c r="Q20" s="5" t="str">
        <f t="shared" si="9"/>
        <v/>
      </c>
      <c r="T20" s="2" t="str">
        <f>IFERROR(INDEX('padron cfe'!D:D,MATCH(DATOS!C20,'padron cfe'!A:A,0),1),"")</f>
        <v/>
      </c>
      <c r="U20" s="4"/>
      <c r="V20" s="4"/>
      <c r="W20" s="4"/>
      <c r="X20" s="6" t="s">
        <v>157</v>
      </c>
      <c r="Y20" s="4"/>
      <c r="Z20" s="4" t="str">
        <f t="shared" si="1"/>
        <v/>
      </c>
      <c r="AA20" s="4"/>
      <c r="AB20" s="4"/>
      <c r="AC20" s="2" t="str">
        <f>IFERROR(IF(INDEX(AC$1:AC19,MATCH(J20,J$1:J19,0),1)=0,"",INDEX(AC$1:AC19,MATCH(J20,J$1:J19,0),1)),"")</f>
        <v/>
      </c>
      <c r="AD20" s="2" t="str">
        <f>IFERROR(IF(INDEX(AD$1:AD19,MATCH(J20,J$1:J19,0),1)=0,"",INDEX(AD$1:AD19,MATCH(J20,J$1:J19,0),1)),"")</f>
        <v/>
      </c>
      <c r="AE20" s="2" t="str">
        <f>IFERROR(IF(INDEX(AE$1:AE19,MATCH(J20,J$1:J19,0),1)=0,"",INDEX(AE$1:AE19,MATCH(J20,J$1:J19,0),1)),"")</f>
        <v/>
      </c>
      <c r="AF20" s="2"/>
      <c r="AG20" s="2"/>
      <c r="AH20" s="2"/>
      <c r="AI20" s="4"/>
      <c r="AJ20" s="4"/>
      <c r="AK20" s="4"/>
      <c r="AL20" s="4"/>
      <c r="AM20" s="4"/>
      <c r="AN20" s="4"/>
      <c r="AO20" s="4"/>
      <c r="AP20" s="4"/>
      <c r="AQ20" s="4"/>
      <c r="AS20" s="4"/>
      <c r="AT20" s="82"/>
      <c r="AU20" s="124"/>
      <c r="AV20" s="124"/>
      <c r="AW20" s="124"/>
      <c r="AX20" s="124"/>
      <c r="AY20" s="124"/>
      <c r="AZ20" s="124"/>
      <c r="BA20" s="4"/>
      <c r="BB20" s="127"/>
      <c r="BC20" s="4"/>
      <c r="BD20" s="4"/>
      <c r="BE20" s="4" t="s">
        <v>157</v>
      </c>
      <c r="BF20" s="7"/>
      <c r="BG20" s="7"/>
      <c r="BH20" s="7" t="str">
        <f t="shared" ca="1" si="2"/>
        <v/>
      </c>
      <c r="BI20" s="4" t="str">
        <f t="shared" si="18"/>
        <v/>
      </c>
      <c r="BJ20" s="123" t="str">
        <f t="shared" si="3"/>
        <v/>
      </c>
      <c r="BK20" s="140" t="str">
        <f t="shared" si="11"/>
        <v/>
      </c>
      <c r="BQ20" s="4" t="str">
        <f>IF(IFERROR(VLOOKUP(C20,C21:C$1993,1,0),"")="","",COUNTIF(C:C,C20))</f>
        <v/>
      </c>
      <c r="BU20" s="5" t="str">
        <f>IF(B20="","",IF(BQ20="",1+(MAX(BU$2:BU19)),""))</f>
        <v/>
      </c>
      <c r="BV20" s="5" t="str">
        <f t="shared" si="4"/>
        <v/>
      </c>
      <c r="BW20" s="5" t="str">
        <f t="shared" si="5"/>
        <v/>
      </c>
      <c r="BX20" s="14" t="str">
        <f t="shared" si="6"/>
        <v/>
      </c>
      <c r="BY20" s="28"/>
      <c r="BZ20" s="15"/>
      <c r="CA20" s="5" t="str">
        <f t="shared" si="7"/>
        <v/>
      </c>
      <c r="CD20" s="5" t="str">
        <f t="shared" si="17"/>
        <v/>
      </c>
      <c r="CE20" s="5" t="str">
        <f>IF(J20="","",IFERROR(IF(VLOOKUP(J20,J$2:J19,1,0)=0,"",""),J20))</f>
        <v/>
      </c>
      <c r="CF20" s="24" t="str">
        <f>IF(CE20="","",(IFERROR(VLOOKUP(MID(CE20,1,1),$CW$2:DA$28,3,0),0)+IFERROR(VLOOKUP(MID(CE20,2,1),CW$2:DA$28,4,0),0)+IFERROR(VLOOKUP(MID(CE20,3,1),CW$2:DA$28,5,0),0)+(ROW(CE20)/1000000000000)))</f>
        <v/>
      </c>
      <c r="CH20" s="5">
        <v>19</v>
      </c>
      <c r="CI20" s="5" t="str">
        <f>IFERROR(VLOOKUP(CH20,CD$2:CE1096,2,0),"")</f>
        <v/>
      </c>
      <c r="CW20" s="5" t="s">
        <v>124</v>
      </c>
      <c r="CX20" s="5">
        <v>19</v>
      </c>
      <c r="CY20" s="5">
        <f t="shared" si="12"/>
        <v>70.370370370370367</v>
      </c>
      <c r="CZ20" s="5">
        <f t="shared" si="13"/>
        <v>2.6063100137174211</v>
      </c>
      <c r="DA20" s="5">
        <f t="shared" si="13"/>
        <v>9.6530000508052632E-2</v>
      </c>
      <c r="DC20" s="5" t="e">
        <f>IF(REPORTE!AH$2="si",IF(C20=VALUE(REPORTE!C$11),IF(SUM(DC21:DC$1993),CONCATENATE(INT(B20),", "),INT(B20)),""),IF(C20=VALUE(REPORTE!C$10),IF(SUM(DC21:DC$1993),CONCATENATE(INT(B20),", "),INT(B20)),""))</f>
        <v>#VALUE!</v>
      </c>
      <c r="DG20" s="5" t="str">
        <f t="shared" si="8"/>
        <v/>
      </c>
    </row>
    <row r="21" spans="1:111" s="5" customFormat="1" ht="15" customHeight="1">
      <c r="A21" s="4" t="str">
        <f t="shared" si="0"/>
        <v/>
      </c>
      <c r="B21" s="6"/>
      <c r="C21" s="8"/>
      <c r="D21" s="1" t="str">
        <f>IFERROR(INDEX('padron cfe'!B:B,MATCH(DATOS!C21,'padron cfe'!A:A,0),1),"")</f>
        <v/>
      </c>
      <c r="E21" s="1"/>
      <c r="F21" s="7"/>
      <c r="G21" s="9" t="s">
        <v>157</v>
      </c>
      <c r="H21" s="5" t="str">
        <f>IF(F21="","",IFERROR(CONCATENATE("PEUA",VLOOKUP(ESTADO,REPORTE!AV$2:AW$33,2,0),DIDTRITO_FORM,CADER_FORM,IFERROR(VLOOKUP(DAY(F21),$BN$3:$BO$11,2,0),DAY(F21)),IFERROR(VLOOKUP(MONTH(F21),$BN$3:$BO$11,2,0),MONTH(F21)),YEAR(F21),G21),""))</f>
        <v/>
      </c>
      <c r="I21" s="4"/>
      <c r="K21" s="2" t="str">
        <f>IFERROR(INDEX('padron cfe'!C:C,MATCH(DATOS!C21,'padron cfe'!A:A,0),1),"")</f>
        <v/>
      </c>
      <c r="L21" s="4" t="str">
        <f>IFERROR(IF(VLOOKUP(J21,J$2:L20,4,0)=0,"",VLOOKUP(J21,J$2:L20,4,0)),"")</f>
        <v/>
      </c>
      <c r="M21" s="4" t="str">
        <f>IFERROR(IF(VLOOKUP(J21,J$2:M20,5,0)=0,"",VLOOKUP(J21,J$2:M20,5,0)),"")</f>
        <v/>
      </c>
      <c r="N21" s="4"/>
      <c r="O21" s="2"/>
      <c r="P21" s="2"/>
      <c r="Q21" s="5" t="str">
        <f t="shared" si="9"/>
        <v/>
      </c>
      <c r="T21" s="2" t="str">
        <f>IFERROR(INDEX('padron cfe'!D:D,MATCH(DATOS!C21,'padron cfe'!A:A,0),1),"")</f>
        <v/>
      </c>
      <c r="U21" s="4"/>
      <c r="V21" s="4"/>
      <c r="W21" s="4"/>
      <c r="X21" s="6" t="s">
        <v>157</v>
      </c>
      <c r="Y21" s="4"/>
      <c r="Z21" s="4" t="str">
        <f t="shared" si="1"/>
        <v/>
      </c>
      <c r="AA21" s="4"/>
      <c r="AB21" s="4"/>
      <c r="AC21" s="2" t="str">
        <f>IFERROR(IF(INDEX(AC$1:AC20,MATCH(J21,J$1:J20,0),1)=0,"",INDEX(AC$1:AC20,MATCH(J21,J$1:J20,0),1)),"")</f>
        <v/>
      </c>
      <c r="AD21" s="2" t="str">
        <f>IFERROR(IF(INDEX(AD$1:AD20,MATCH(J21,J$1:J20,0),1)=0,"",INDEX(AD$1:AD20,MATCH(J21,J$1:J20,0),1)),"")</f>
        <v/>
      </c>
      <c r="AE21" s="2" t="str">
        <f>IFERROR(IF(INDEX(AE$1:AE20,MATCH(J21,J$1:J20,0),1)=0,"",INDEX(AE$1:AE20,MATCH(J21,J$1:J20,0),1)),"")</f>
        <v/>
      </c>
      <c r="AF21" s="2"/>
      <c r="AG21" s="2"/>
      <c r="AH21" s="2"/>
      <c r="AI21" s="4"/>
      <c r="AJ21" s="4"/>
      <c r="AK21" s="4"/>
      <c r="AL21" s="4"/>
      <c r="AM21" s="4"/>
      <c r="AN21" s="4"/>
      <c r="AO21" s="4"/>
      <c r="AP21" s="4"/>
      <c r="AQ21" s="4"/>
      <c r="AS21" s="4"/>
      <c r="AT21" s="82"/>
      <c r="AU21" s="124"/>
      <c r="AV21" s="124"/>
      <c r="AW21" s="124"/>
      <c r="AX21" s="124"/>
      <c r="AY21" s="124"/>
      <c r="AZ21" s="124"/>
      <c r="BA21" s="4"/>
      <c r="BB21" s="127"/>
      <c r="BC21" s="4"/>
      <c r="BD21" s="4"/>
      <c r="BE21" s="4"/>
      <c r="BF21" s="7"/>
      <c r="BG21" s="7"/>
      <c r="BH21" s="7" t="str">
        <f t="shared" ca="1" si="2"/>
        <v/>
      </c>
      <c r="BI21" s="4" t="str">
        <f t="shared" si="18"/>
        <v/>
      </c>
      <c r="BJ21" s="123" t="str">
        <f t="shared" si="3"/>
        <v/>
      </c>
      <c r="BK21" s="140" t="str">
        <f t="shared" si="11"/>
        <v/>
      </c>
      <c r="BQ21" s="4" t="str">
        <f>IF(IFERROR(VLOOKUP(C21,C22:C$1993,1,0),"")="","",COUNTIF(C:C,C21))</f>
        <v/>
      </c>
      <c r="BU21" s="5" t="str">
        <f>IF(B21="","",IF(BQ21="",1+(MAX(BU$2:BU20)),""))</f>
        <v/>
      </c>
      <c r="BV21" s="5" t="str">
        <f t="shared" si="4"/>
        <v/>
      </c>
      <c r="BW21" s="5" t="str">
        <f t="shared" si="5"/>
        <v/>
      </c>
      <c r="BX21" s="14" t="str">
        <f t="shared" si="6"/>
        <v/>
      </c>
      <c r="BY21" s="28"/>
      <c r="BZ21" s="15"/>
      <c r="CA21" s="5" t="str">
        <f t="shared" si="7"/>
        <v/>
      </c>
      <c r="CD21" s="5" t="str">
        <f t="shared" si="17"/>
        <v/>
      </c>
      <c r="CE21" s="5" t="str">
        <f>IF(J21="","",IFERROR(IF(VLOOKUP(J21,J$2:J20,1,0)=0,"",""),J21))</f>
        <v/>
      </c>
      <c r="CF21" s="24" t="str">
        <f>IF(CE21="","",(IFERROR(VLOOKUP(MID(CE21,1,1),$CW$2:DA$28,3,0),0)+IFERROR(VLOOKUP(MID(CE21,2,1),CW$2:DA$28,4,0),0)+IFERROR(VLOOKUP(MID(CE21,3,1),CW$2:DA$28,5,0),0)+(ROW(CE21)/1000000000000)))</f>
        <v/>
      </c>
      <c r="CH21" s="5">
        <v>20</v>
      </c>
      <c r="CI21" s="5" t="str">
        <f>IFERROR(VLOOKUP(CH21,CD$2:CE1097,2,0),"")</f>
        <v/>
      </c>
      <c r="CW21" s="5" t="s">
        <v>125</v>
      </c>
      <c r="CX21" s="5">
        <v>20</v>
      </c>
      <c r="CY21" s="5">
        <f t="shared" si="12"/>
        <v>74.074074074074076</v>
      </c>
      <c r="CZ21" s="5">
        <f t="shared" si="13"/>
        <v>2.7434842249657065</v>
      </c>
      <c r="DA21" s="5">
        <f t="shared" si="13"/>
        <v>0.10161052685058172</v>
      </c>
      <c r="DC21" s="5" t="e">
        <f>IF(REPORTE!AH$2="si",IF(C21=VALUE(REPORTE!C$11),IF(SUM(DC22:DC$1993),CONCATENATE(INT(B21),", "),INT(B21)),""),IF(C21=VALUE(REPORTE!C$10),IF(SUM(DC22:DC$1993),CONCATENATE(INT(B21),", "),INT(B21)),""))</f>
        <v>#VALUE!</v>
      </c>
      <c r="DG21" s="5" t="str">
        <f t="shared" si="8"/>
        <v/>
      </c>
    </row>
    <row r="22" spans="1:111" s="5" customFormat="1" ht="15" customHeight="1">
      <c r="A22" s="4" t="str">
        <f t="shared" si="0"/>
        <v/>
      </c>
      <c r="B22" s="6"/>
      <c r="C22" s="8"/>
      <c r="D22" s="1" t="str">
        <f>IFERROR(INDEX('padron cfe'!B:B,MATCH(DATOS!C22,'padron cfe'!A:A,0),1),"")</f>
        <v/>
      </c>
      <c r="E22" s="1"/>
      <c r="F22" s="7"/>
      <c r="G22" s="9" t="s">
        <v>157</v>
      </c>
      <c r="H22" s="5" t="str">
        <f>IF(F22="","",IFERROR(CONCATENATE("PEUA",VLOOKUP(ESTADO,REPORTE!AV$2:AW$33,2,0),DIDTRITO_FORM,CADER_FORM,IFERROR(VLOOKUP(DAY(F22),$BN$3:$BO$11,2,0),DAY(F22)),IFERROR(VLOOKUP(MONTH(F22),$BN$3:$BO$11,2,0),MONTH(F22)),YEAR(F22),G22),""))</f>
        <v/>
      </c>
      <c r="I22" s="4"/>
      <c r="K22" s="2" t="str">
        <f>IFERROR(INDEX('padron cfe'!C:C,MATCH(DATOS!C22,'padron cfe'!A:A,0),1),"")</f>
        <v/>
      </c>
      <c r="L22" s="4" t="str">
        <f>IFERROR(IF(VLOOKUP(J22,J$2:L21,4,0)=0,"",VLOOKUP(J22,J$2:L21,4,0)),"")</f>
        <v/>
      </c>
      <c r="M22" s="4" t="str">
        <f>IFERROR(IF(VLOOKUP(J22,J$2:M21,5,0)=0,"",VLOOKUP(J22,J$2:M21,5,0)),"")</f>
        <v/>
      </c>
      <c r="N22" s="4"/>
      <c r="O22" s="2"/>
      <c r="P22" s="2"/>
      <c r="Q22" s="5" t="str">
        <f t="shared" si="9"/>
        <v/>
      </c>
      <c r="T22" s="2" t="str">
        <f>IFERROR(INDEX('padron cfe'!D:D,MATCH(DATOS!C22,'padron cfe'!A:A,0),1),"")</f>
        <v/>
      </c>
      <c r="U22" s="4"/>
      <c r="V22" s="4"/>
      <c r="W22" s="4"/>
      <c r="X22" s="6" t="s">
        <v>157</v>
      </c>
      <c r="Y22" s="4"/>
      <c r="Z22" s="4" t="str">
        <f t="shared" si="1"/>
        <v/>
      </c>
      <c r="AA22" s="4"/>
      <c r="AB22" s="4"/>
      <c r="AC22" s="2" t="str">
        <f>IFERROR(IF(INDEX(AC$1:AC21,MATCH(J22,J$1:J21,0),1)=0,"",INDEX(AC$1:AC21,MATCH(J22,J$1:J21,0),1)),"")</f>
        <v/>
      </c>
      <c r="AD22" s="2" t="str">
        <f>IFERROR(IF(INDEX(AD$1:AD21,MATCH(J22,J$1:J21,0),1)=0,"",INDEX(AD$1:AD21,MATCH(J22,J$1:J21,0),1)),"")</f>
        <v/>
      </c>
      <c r="AE22" s="2" t="str">
        <f>IFERROR(IF(INDEX(AE$1:AE21,MATCH(J22,J$1:J21,0),1)=0,"",INDEX(AE$1:AE21,MATCH(J22,J$1:J21,0),1)),"")</f>
        <v/>
      </c>
      <c r="AF22" s="2"/>
      <c r="AG22" s="2"/>
      <c r="AH22" s="2"/>
      <c r="AI22" s="4"/>
      <c r="AJ22" s="4"/>
      <c r="AK22" s="4"/>
      <c r="AL22" s="4"/>
      <c r="AM22" s="4"/>
      <c r="AN22" s="4"/>
      <c r="AO22" s="4"/>
      <c r="AP22" s="4"/>
      <c r="AQ22" s="4"/>
      <c r="AS22" s="4"/>
      <c r="AT22" s="82"/>
      <c r="AU22" s="124"/>
      <c r="AV22" s="124"/>
      <c r="AW22" s="124"/>
      <c r="AX22" s="124"/>
      <c r="AY22" s="124"/>
      <c r="AZ22" s="124"/>
      <c r="BA22" s="4"/>
      <c r="BB22" s="127"/>
      <c r="BC22" s="4"/>
      <c r="BD22" s="4"/>
      <c r="BE22" s="4" t="s">
        <v>157</v>
      </c>
      <c r="BF22" s="7"/>
      <c r="BG22" s="7"/>
      <c r="BH22" s="7" t="str">
        <f t="shared" ca="1" si="2"/>
        <v/>
      </c>
      <c r="BI22" s="4" t="str">
        <f t="shared" si="18"/>
        <v/>
      </c>
      <c r="BJ22" s="123" t="str">
        <f t="shared" si="3"/>
        <v/>
      </c>
      <c r="BK22" s="140" t="str">
        <f>IFERROR(IF(AA22/Z22=0,"",AA22/Z22),"")</f>
        <v/>
      </c>
      <c r="BQ22" s="4" t="str">
        <f>IF(IFERROR(VLOOKUP(C22,C23:C$1993,1,0),"")="","",COUNTIF(C:C,C22))</f>
        <v/>
      </c>
      <c r="BU22" s="5" t="str">
        <f>IF(B22="","",IF(BQ22="",1+(MAX(BU$2:BU21)),""))</f>
        <v/>
      </c>
      <c r="BV22" s="5" t="str">
        <f t="shared" si="4"/>
        <v/>
      </c>
      <c r="BW22" s="5" t="str">
        <f t="shared" si="5"/>
        <v/>
      </c>
      <c r="BX22" s="14" t="str">
        <f t="shared" si="6"/>
        <v/>
      </c>
      <c r="BY22" s="28"/>
      <c r="BZ22" s="15"/>
      <c r="CA22" s="5" t="str">
        <f t="shared" si="7"/>
        <v/>
      </c>
      <c r="CD22" s="5" t="str">
        <f t="shared" si="17"/>
        <v/>
      </c>
      <c r="CE22" s="5" t="str">
        <f>IF(J22="","",IFERROR(IF(VLOOKUP(J22,J$2:J21,1,0)=0,"",""),J22))</f>
        <v/>
      </c>
      <c r="CF22" s="24" t="str">
        <f>IF(CE22="","",(IFERROR(VLOOKUP(MID(CE22,1,1),$CW$2:DA$28,3,0),0)+IFERROR(VLOOKUP(MID(CE22,2,1),CW$2:DA$28,4,0),0)+IFERROR(VLOOKUP(MID(CE22,3,1),CW$2:DA$28,5,0),0)+(ROW(CE22)/1000000000000)))</f>
        <v/>
      </c>
      <c r="CH22" s="5">
        <v>21</v>
      </c>
      <c r="CI22" s="5" t="str">
        <f>IFERROR(VLOOKUP(CH22,CD$2:CE1098,2,0),"")</f>
        <v/>
      </c>
      <c r="CW22" s="5" t="s">
        <v>126</v>
      </c>
      <c r="CX22" s="5">
        <v>21</v>
      </c>
      <c r="CY22" s="5">
        <f t="shared" si="12"/>
        <v>77.777777777777771</v>
      </c>
      <c r="CZ22" s="5">
        <f t="shared" si="13"/>
        <v>2.880658436213992</v>
      </c>
      <c r="DA22" s="5">
        <f t="shared" si="13"/>
        <v>0.1066910531931108</v>
      </c>
      <c r="DC22" s="5" t="e">
        <f>IF(REPORTE!AH$2="si",IF(C22=VALUE(REPORTE!C$11),IF(SUM(DC23:DC$1993),CONCATENATE(INT(B22),", "),INT(B22)),""),IF(C22=VALUE(REPORTE!C$10),IF(SUM(DC23:DC$1993),CONCATENATE(INT(B22),", "),INT(B22)),""))</f>
        <v>#VALUE!</v>
      </c>
      <c r="DG22" s="5" t="str">
        <f t="shared" si="8"/>
        <v/>
      </c>
    </row>
    <row r="23" spans="1:111" s="5" customFormat="1" ht="15" customHeight="1">
      <c r="A23" s="4" t="str">
        <f t="shared" si="0"/>
        <v/>
      </c>
      <c r="B23" s="6"/>
      <c r="C23" s="8"/>
      <c r="D23" s="1" t="str">
        <f>IFERROR(INDEX('padron cfe'!B:B,MATCH(DATOS!C23,'padron cfe'!A:A,0),1),"")</f>
        <v/>
      </c>
      <c r="E23" s="1"/>
      <c r="F23" s="7"/>
      <c r="G23" s="9" t="s">
        <v>157</v>
      </c>
      <c r="H23" s="5" t="str">
        <f>IF(F23="","",IFERROR(CONCATENATE("PEUA",VLOOKUP(ESTADO,REPORTE!AV$2:AW$33,2,0),DIDTRITO_FORM,CADER_FORM,IFERROR(VLOOKUP(DAY(F23),$BN$3:$BO$11,2,0),DAY(F23)),IFERROR(VLOOKUP(MONTH(F23),$BN$3:$BO$11,2,0),MONTH(F23)),YEAR(F23),G23),""))</f>
        <v/>
      </c>
      <c r="I23" s="4"/>
      <c r="K23" s="2" t="str">
        <f>IFERROR(INDEX('padron cfe'!C:C,MATCH(DATOS!C23,'padron cfe'!A:A,0),1),"")</f>
        <v/>
      </c>
      <c r="L23" s="4" t="str">
        <f>IFERROR(IF(VLOOKUP(J23,J$2:L22,4,0)=0,"",VLOOKUP(J23,J$2:L22,4,0)),"")</f>
        <v/>
      </c>
      <c r="M23" s="4" t="str">
        <f>IFERROR(IF(VLOOKUP(J23,J$2:M22,5,0)=0,"",VLOOKUP(J23,J$2:M22,5,0)),"")</f>
        <v/>
      </c>
      <c r="N23" s="4"/>
      <c r="O23" s="2"/>
      <c r="P23" s="2"/>
      <c r="Q23" s="5" t="str">
        <f t="shared" si="9"/>
        <v/>
      </c>
      <c r="T23" s="2" t="str">
        <f>IFERROR(INDEX('padron cfe'!D:D,MATCH(DATOS!C23,'padron cfe'!A:A,0),1),"")</f>
        <v/>
      </c>
      <c r="U23" s="4"/>
      <c r="V23" s="4"/>
      <c r="W23" s="4"/>
      <c r="X23" s="6" t="s">
        <v>157</v>
      </c>
      <c r="Y23" s="4"/>
      <c r="Z23" s="4" t="str">
        <f t="shared" si="1"/>
        <v/>
      </c>
      <c r="AA23" s="4"/>
      <c r="AB23" s="4"/>
      <c r="AC23" s="2" t="str">
        <f>IFERROR(IF(INDEX(AC$1:AC22,MATCH(J23,J$1:J22,0),1)=0,"",INDEX(AC$1:AC22,MATCH(J23,J$1:J22,0),1)),"")</f>
        <v/>
      </c>
      <c r="AD23" s="2" t="str">
        <f>IFERROR(IF(INDEX(AD$1:AD22,MATCH(J23,J$1:J22,0),1)=0,"",INDEX(AD$1:AD22,MATCH(J23,J$1:J22,0),1)),"")</f>
        <v/>
      </c>
      <c r="AE23" s="2" t="str">
        <f>IFERROR(IF(INDEX(AE$1:AE22,MATCH(J23,J$1:J22,0),1)=0,"",INDEX(AE$1:AE22,MATCH(J23,J$1:J22,0),1)),"")</f>
        <v/>
      </c>
      <c r="AF23" s="2"/>
      <c r="AG23" s="2"/>
      <c r="AH23" s="2"/>
      <c r="AI23" s="4"/>
      <c r="AJ23" s="4"/>
      <c r="AK23" s="4"/>
      <c r="AL23" s="4"/>
      <c r="AM23" s="4"/>
      <c r="AN23" s="4"/>
      <c r="AO23" s="4"/>
      <c r="AP23" s="4"/>
      <c r="AQ23" s="4"/>
      <c r="AS23" s="4"/>
      <c r="AT23" s="82"/>
      <c r="AU23" s="124"/>
      <c r="AV23" s="124"/>
      <c r="AW23" s="124"/>
      <c r="AX23" s="124"/>
      <c r="AY23" s="124"/>
      <c r="AZ23" s="124"/>
      <c r="BA23" s="4"/>
      <c r="BB23" s="127"/>
      <c r="BC23" s="4"/>
      <c r="BD23" s="4"/>
      <c r="BE23" s="4"/>
      <c r="BF23" s="7"/>
      <c r="BG23" s="7"/>
      <c r="BH23" s="7" t="str">
        <f t="shared" ca="1" si="2"/>
        <v/>
      </c>
      <c r="BI23" s="4" t="str">
        <f t="shared" si="18"/>
        <v/>
      </c>
      <c r="BJ23" s="123" t="str">
        <f t="shared" si="3"/>
        <v/>
      </c>
      <c r="BK23" s="140" t="str">
        <f t="shared" si="11"/>
        <v/>
      </c>
      <c r="BQ23" s="4" t="str">
        <f>IF(IFERROR(VLOOKUP(C23,C24:C$1993,1,0),"")="","",COUNTIF(C:C,C23))</f>
        <v/>
      </c>
      <c r="BU23" s="5" t="str">
        <f>IF(B23="","",IF(BQ23="",1+(MAX(BU$2:BU22)),""))</f>
        <v/>
      </c>
      <c r="BV23" s="5" t="str">
        <f t="shared" si="4"/>
        <v/>
      </c>
      <c r="BW23" s="5" t="str">
        <f t="shared" si="5"/>
        <v/>
      </c>
      <c r="BX23" s="14" t="str">
        <f t="shared" si="6"/>
        <v/>
      </c>
      <c r="BY23" s="28"/>
      <c r="BZ23" s="15"/>
      <c r="CA23" s="5" t="str">
        <f t="shared" si="7"/>
        <v/>
      </c>
      <c r="CD23" s="5" t="str">
        <f t="shared" si="17"/>
        <v/>
      </c>
      <c r="CE23" s="5" t="str">
        <f>IF(J23="","",IFERROR(IF(VLOOKUP(J23,J$2:J22,1,0)=0,"",""),J23))</f>
        <v/>
      </c>
      <c r="CF23" s="24" t="str">
        <f>IF(CE23="","",(IFERROR(VLOOKUP(MID(CE23,1,1),$CW$2:DA$28,3,0),0)+IFERROR(VLOOKUP(MID(CE23,2,1),CW$2:DA$28,4,0),0)+IFERROR(VLOOKUP(MID(CE23,3,1),CW$2:DA$28,5,0),0)+(ROW(CE23)/1000000000000)))</f>
        <v/>
      </c>
      <c r="CH23" s="5">
        <v>22</v>
      </c>
      <c r="CI23" s="5" t="str">
        <f>IFERROR(VLOOKUP(CH23,CD$2:CE1099,2,0),"")</f>
        <v/>
      </c>
      <c r="CW23" s="5" t="s">
        <v>127</v>
      </c>
      <c r="CX23" s="5">
        <v>22</v>
      </c>
      <c r="CY23" s="5">
        <f t="shared" si="12"/>
        <v>81.481481481481481</v>
      </c>
      <c r="CZ23" s="5">
        <f t="shared" si="13"/>
        <v>3.017832647462277</v>
      </c>
      <c r="DA23" s="5">
        <f t="shared" si="13"/>
        <v>0.11177157953563989</v>
      </c>
      <c r="DC23" s="5" t="e">
        <f>IF(REPORTE!AH$2="si",IF(C23=VALUE(REPORTE!C$11),IF(SUM(DC24:DC$1993),CONCATENATE(INT(B23),", "),INT(B23)),""),IF(C23=VALUE(REPORTE!C$10),IF(SUM(DC24:DC$1993),CONCATENATE(INT(B23),", "),INT(B23)),""))</f>
        <v>#VALUE!</v>
      </c>
      <c r="DG23" s="5" t="str">
        <f t="shared" si="8"/>
        <v/>
      </c>
    </row>
    <row r="24" spans="1:111" s="5" customFormat="1" ht="15" customHeight="1">
      <c r="A24" s="4" t="str">
        <f t="shared" si="0"/>
        <v/>
      </c>
      <c r="B24" s="6"/>
      <c r="C24" s="8"/>
      <c r="D24" s="1" t="str">
        <f>IFERROR(INDEX('padron cfe'!B:B,MATCH(DATOS!C24,'padron cfe'!A:A,0),1),"")</f>
        <v/>
      </c>
      <c r="E24" s="1"/>
      <c r="F24" s="7"/>
      <c r="G24" s="9" t="s">
        <v>157</v>
      </c>
      <c r="H24" s="5" t="str">
        <f>IF(F24="","",IFERROR(CONCATENATE("PEUA",VLOOKUP(ESTADO,REPORTE!AV$2:AW$33,2,0),DIDTRITO_FORM,CADER_FORM,IFERROR(VLOOKUP(DAY(F24),$BN$3:$BO$11,2,0),DAY(F24)),IFERROR(VLOOKUP(MONTH(F24),$BN$3:$BO$11,2,0),MONTH(F24)),YEAR(F24),G24),""))</f>
        <v/>
      </c>
      <c r="I24" s="4"/>
      <c r="K24" s="2" t="str">
        <f>IFERROR(INDEX('padron cfe'!C:C,MATCH(DATOS!C24,'padron cfe'!A:A,0),1),"")</f>
        <v/>
      </c>
      <c r="L24" s="4" t="str">
        <f>IFERROR(IF(VLOOKUP(J24,J$2:L23,4,0)=0,"",VLOOKUP(J24,J$2:L23,4,0)),"")</f>
        <v/>
      </c>
      <c r="M24" s="4" t="str">
        <f>IFERROR(IF(VLOOKUP(J24,J$2:M23,5,0)=0,"",VLOOKUP(J24,J$2:M23,5,0)),"")</f>
        <v/>
      </c>
      <c r="N24" s="4"/>
      <c r="O24" s="2"/>
      <c r="P24" s="2"/>
      <c r="Q24" s="5" t="str">
        <f t="shared" si="9"/>
        <v/>
      </c>
      <c r="T24" s="2" t="str">
        <f>IFERROR(INDEX('padron cfe'!D:D,MATCH(DATOS!C24,'padron cfe'!A:A,0),1),"")</f>
        <v/>
      </c>
      <c r="U24" s="4"/>
      <c r="V24" s="4"/>
      <c r="W24" s="4"/>
      <c r="X24" s="6" t="s">
        <v>157</v>
      </c>
      <c r="Y24" s="4"/>
      <c r="Z24" s="4" t="str">
        <f t="shared" si="1"/>
        <v/>
      </c>
      <c r="AA24" s="4"/>
      <c r="AB24" s="4"/>
      <c r="AC24" s="2" t="str">
        <f>IFERROR(IF(INDEX(AC$1:AC23,MATCH(J24,J$1:J23,0),1)=0,"",INDEX(AC$1:AC23,MATCH(J24,J$1:J23,0),1)),"")</f>
        <v/>
      </c>
      <c r="AD24" s="2" t="str">
        <f>IFERROR(IF(INDEX(AD$1:AD23,MATCH(J24,J$1:J23,0),1)=0,"",INDEX(AD$1:AD23,MATCH(J24,J$1:J23,0),1)),"")</f>
        <v/>
      </c>
      <c r="AE24" s="2" t="str">
        <f>IFERROR(IF(INDEX(AE$1:AE23,MATCH(J24,J$1:J23,0),1)=0,"",INDEX(AE$1:AE23,MATCH(J24,J$1:J23,0),1)),"")</f>
        <v/>
      </c>
      <c r="AF24" s="2"/>
      <c r="AG24" s="2"/>
      <c r="AH24" s="2"/>
      <c r="AI24" s="4"/>
      <c r="AJ24" s="4"/>
      <c r="AK24" s="4"/>
      <c r="AL24" s="4"/>
      <c r="AM24" s="4"/>
      <c r="AN24" s="4"/>
      <c r="AO24" s="4"/>
      <c r="AP24" s="4"/>
      <c r="AQ24" s="4"/>
      <c r="AS24" s="4"/>
      <c r="AT24" s="82"/>
      <c r="AU24" s="124"/>
      <c r="AV24" s="124"/>
      <c r="AW24" s="124"/>
      <c r="AX24" s="124"/>
      <c r="AY24" s="124"/>
      <c r="AZ24" s="124"/>
      <c r="BA24" s="4"/>
      <c r="BB24" s="127"/>
      <c r="BC24" s="4"/>
      <c r="BD24" s="4"/>
      <c r="BE24" s="4" t="s">
        <v>157</v>
      </c>
      <c r="BF24" s="7"/>
      <c r="BG24" s="7"/>
      <c r="BH24" s="7" t="str">
        <f t="shared" ca="1" si="2"/>
        <v/>
      </c>
      <c r="BI24" s="4" t="str">
        <f t="shared" si="18"/>
        <v/>
      </c>
      <c r="BJ24" s="123" t="str">
        <f t="shared" si="3"/>
        <v/>
      </c>
      <c r="BK24" s="140" t="str">
        <f t="shared" si="11"/>
        <v/>
      </c>
      <c r="BQ24" s="4" t="str">
        <f>IF(IFERROR(VLOOKUP(C24,C25:C$1993,1,0),"")="","",COUNTIF(C:C,C24))</f>
        <v/>
      </c>
      <c r="BU24" s="5" t="str">
        <f>IF(B24="","",IF(BQ24="",1+(MAX(BU$2:BU23)),""))</f>
        <v/>
      </c>
      <c r="BV24" s="5" t="str">
        <f t="shared" si="4"/>
        <v/>
      </c>
      <c r="BW24" s="5" t="str">
        <f t="shared" si="5"/>
        <v/>
      </c>
      <c r="BX24" s="14" t="str">
        <f t="shared" si="6"/>
        <v/>
      </c>
      <c r="BY24" s="28"/>
      <c r="BZ24" s="15"/>
      <c r="CA24" s="5" t="str">
        <f t="shared" si="7"/>
        <v/>
      </c>
      <c r="CD24" s="5" t="str">
        <f t="shared" si="17"/>
        <v/>
      </c>
      <c r="CE24" s="5" t="str">
        <f>IF(J24="","",IFERROR(IF(VLOOKUP(J24,J$2:J23,1,0)=0,"",""),J24))</f>
        <v/>
      </c>
      <c r="CF24" s="24" t="str">
        <f>IF(CE24="","",(IFERROR(VLOOKUP(MID(CE24,1,1),$CW$2:DA$28,3,0),0)+IFERROR(VLOOKUP(MID(CE24,2,1),CW$2:DA$28,4,0),0)+IFERROR(VLOOKUP(MID(CE24,3,1),CW$2:DA$28,5,0),0)+(ROW(CE24)/1000000000000)))</f>
        <v/>
      </c>
      <c r="CH24" s="5">
        <v>23</v>
      </c>
      <c r="CI24" s="5" t="str">
        <f>IFERROR(VLOOKUP(CH24,CD$2:CE1100,2,0),"")</f>
        <v/>
      </c>
      <c r="CW24" s="5" t="s">
        <v>128</v>
      </c>
      <c r="CX24" s="5">
        <v>23</v>
      </c>
      <c r="CY24" s="5">
        <f t="shared" si="12"/>
        <v>85.18518518518519</v>
      </c>
      <c r="CZ24" s="5">
        <f t="shared" si="13"/>
        <v>3.1550068587105624</v>
      </c>
      <c r="DA24" s="5">
        <f t="shared" si="13"/>
        <v>0.11685210587816898</v>
      </c>
      <c r="DC24" s="5" t="e">
        <f>IF(REPORTE!AH$2="si",IF(C24=VALUE(REPORTE!C$11),IF(SUM(DC25:DC$1993),CONCATENATE(INT(B24),", "),INT(B24)),""),IF(C24=VALUE(REPORTE!C$10),IF(SUM(DC25:DC$1993),CONCATENATE(INT(B24),", "),INT(B24)),""))</f>
        <v>#VALUE!</v>
      </c>
      <c r="DG24" s="5" t="str">
        <f t="shared" si="8"/>
        <v/>
      </c>
    </row>
    <row r="25" spans="1:111" s="5" customFormat="1" ht="15" customHeight="1">
      <c r="A25" s="4" t="str">
        <f t="shared" si="0"/>
        <v/>
      </c>
      <c r="B25" s="6"/>
      <c r="C25" s="8"/>
      <c r="D25" s="1" t="str">
        <f>IFERROR(INDEX('padron cfe'!B:B,MATCH(DATOS!C25,'padron cfe'!A:A,0),1),"")</f>
        <v/>
      </c>
      <c r="E25" s="1"/>
      <c r="F25" s="7"/>
      <c r="G25" s="9" t="s">
        <v>157</v>
      </c>
      <c r="H25" s="5" t="str">
        <f>IF(F25="","",IFERROR(CONCATENATE("PEUA",VLOOKUP(ESTADO,REPORTE!AV$2:AW$33,2,0),DIDTRITO_FORM,CADER_FORM,IFERROR(VLOOKUP(DAY(F25),$BN$3:$BO$11,2,0),DAY(F25)),IFERROR(VLOOKUP(MONTH(F25),$BN$3:$BO$11,2,0),MONTH(F25)),YEAR(F25),G25),""))</f>
        <v/>
      </c>
      <c r="I25" s="4"/>
      <c r="K25" s="2" t="str">
        <f>IFERROR(INDEX('padron cfe'!C:C,MATCH(DATOS!C25,'padron cfe'!A:A,0),1),"")</f>
        <v/>
      </c>
      <c r="L25" s="4" t="str">
        <f>IFERROR(IF(VLOOKUP(J25,J$2:L24,4,0)=0,"",VLOOKUP(J25,J$2:L24,4,0)),"")</f>
        <v/>
      </c>
      <c r="M25" s="4" t="str">
        <f>IFERROR(IF(VLOOKUP(J25,J$2:M24,5,0)=0,"",VLOOKUP(J25,J$2:M24,5,0)),"")</f>
        <v/>
      </c>
      <c r="N25" s="4"/>
      <c r="O25" s="2"/>
      <c r="P25" s="2"/>
      <c r="Q25" s="5" t="str">
        <f t="shared" si="9"/>
        <v/>
      </c>
      <c r="T25" s="2" t="str">
        <f>IFERROR(INDEX('padron cfe'!D:D,MATCH(DATOS!C25,'padron cfe'!A:A,0),1),"")</f>
        <v/>
      </c>
      <c r="U25" s="4"/>
      <c r="V25" s="4"/>
      <c r="W25" s="4"/>
      <c r="X25" s="6" t="s">
        <v>157</v>
      </c>
      <c r="Y25" s="4"/>
      <c r="Z25" s="4" t="str">
        <f t="shared" si="1"/>
        <v/>
      </c>
      <c r="AA25" s="4"/>
      <c r="AB25" s="4"/>
      <c r="AC25" s="2" t="str">
        <f>IFERROR(IF(INDEX(AC$1:AC24,MATCH(J25,J$1:J24,0),1)=0,"",INDEX(AC$1:AC24,MATCH(J25,J$1:J24,0),1)),"")</f>
        <v/>
      </c>
      <c r="AD25" s="2" t="str">
        <f>IFERROR(IF(INDEX(AD$1:AD24,MATCH(J25,J$1:J24,0),1)=0,"",INDEX(AD$1:AD24,MATCH(J25,J$1:J24,0),1)),"")</f>
        <v/>
      </c>
      <c r="AE25" s="2" t="str">
        <f>IFERROR(IF(INDEX(AE$1:AE24,MATCH(J25,J$1:J24,0),1)=0,"",INDEX(AE$1:AE24,MATCH(J25,J$1:J24,0),1)),"")</f>
        <v/>
      </c>
      <c r="AF25" s="2"/>
      <c r="AG25" s="2"/>
      <c r="AH25" s="2"/>
      <c r="AI25" s="4"/>
      <c r="AJ25" s="4"/>
      <c r="AK25" s="4"/>
      <c r="AL25" s="4"/>
      <c r="AM25" s="4"/>
      <c r="AN25" s="4"/>
      <c r="AO25" s="4"/>
      <c r="AP25" s="4"/>
      <c r="AQ25" s="4"/>
      <c r="AS25" s="4"/>
      <c r="AT25" s="82"/>
      <c r="AU25" s="124"/>
      <c r="AV25" s="124"/>
      <c r="AW25" s="124"/>
      <c r="AX25" s="124"/>
      <c r="AY25" s="124"/>
      <c r="AZ25" s="124"/>
      <c r="BA25" s="4"/>
      <c r="BB25" s="127"/>
      <c r="BC25" s="4"/>
      <c r="BD25" s="4"/>
      <c r="BE25" s="4"/>
      <c r="BF25" s="7"/>
      <c r="BG25" s="7"/>
      <c r="BH25" s="7" t="str">
        <f t="shared" ca="1" si="2"/>
        <v/>
      </c>
      <c r="BI25" s="4" t="str">
        <f t="shared" si="18"/>
        <v/>
      </c>
      <c r="BJ25" s="123" t="str">
        <f t="shared" si="3"/>
        <v/>
      </c>
      <c r="BK25" s="140" t="str">
        <f t="shared" si="11"/>
        <v/>
      </c>
      <c r="BQ25" s="4" t="str">
        <f>IF(IFERROR(VLOOKUP(C25,C26:C$1993,1,0),"")="","",COUNTIF(C:C,C25))</f>
        <v/>
      </c>
      <c r="BU25" s="5" t="str">
        <f>IF(B25="","",IF(BQ25="",1+(MAX(BU$2:BU24)),""))</f>
        <v/>
      </c>
      <c r="BV25" s="5" t="str">
        <f t="shared" si="4"/>
        <v/>
      </c>
      <c r="BW25" s="5" t="str">
        <f t="shared" si="5"/>
        <v/>
      </c>
      <c r="BX25" s="14" t="str">
        <f t="shared" si="6"/>
        <v/>
      </c>
      <c r="BY25" s="28"/>
      <c r="BZ25" s="15"/>
      <c r="CA25" s="5" t="str">
        <f t="shared" si="7"/>
        <v/>
      </c>
      <c r="CD25" s="5" t="str">
        <f t="shared" si="17"/>
        <v/>
      </c>
      <c r="CE25" s="5" t="str">
        <f>IF(J25="","",IFERROR(IF(VLOOKUP(J25,J$2:J24,1,0)=0,"",""),J25))</f>
        <v/>
      </c>
      <c r="CF25" s="24" t="str">
        <f>IF(CE25="","",(IFERROR(VLOOKUP(MID(CE25,1,1),$CW$2:DA$28,3,0),0)+IFERROR(VLOOKUP(MID(CE25,2,1),CW$2:DA$28,4,0),0)+IFERROR(VLOOKUP(MID(CE25,3,1),CW$2:DA$28,5,0),0)+(ROW(CE25)/1000000000000)))</f>
        <v/>
      </c>
      <c r="CH25" s="5">
        <v>24</v>
      </c>
      <c r="CI25" s="5" t="str">
        <f>IFERROR(VLOOKUP(CH25,CD$2:CE1101,2,0),"")</f>
        <v/>
      </c>
      <c r="CW25" s="5" t="s">
        <v>129</v>
      </c>
      <c r="CX25" s="5">
        <v>24</v>
      </c>
      <c r="CY25" s="5">
        <f t="shared" si="12"/>
        <v>88.888888888888886</v>
      </c>
      <c r="CZ25" s="5">
        <f t="shared" si="13"/>
        <v>3.2921810699588478</v>
      </c>
      <c r="DA25" s="5">
        <f t="shared" si="13"/>
        <v>0.12193263222069806</v>
      </c>
      <c r="DC25" s="5" t="e">
        <f>IF(REPORTE!AH$2="si",IF(C25=VALUE(REPORTE!C$11),IF(SUM(DC26:DC$1993),CONCATENATE(INT(B25),", "),INT(B25)),""),IF(C25=VALUE(REPORTE!C$10),IF(SUM(DC26:DC$1993),CONCATENATE(INT(B25),", "),INT(B25)),""))</f>
        <v>#VALUE!</v>
      </c>
      <c r="DG25" s="5" t="str">
        <f t="shared" si="8"/>
        <v/>
      </c>
    </row>
    <row r="26" spans="1:111" s="5" customFormat="1" ht="15" customHeight="1">
      <c r="A26" s="4" t="str">
        <f t="shared" si="0"/>
        <v/>
      </c>
      <c r="B26" s="6"/>
      <c r="C26" s="8"/>
      <c r="D26" s="1" t="str">
        <f>IFERROR(INDEX('padron cfe'!B:B,MATCH(DATOS!C26,'padron cfe'!A:A,0),1),"")</f>
        <v/>
      </c>
      <c r="E26" s="1"/>
      <c r="F26" s="7"/>
      <c r="G26" s="9" t="s">
        <v>157</v>
      </c>
      <c r="H26" s="5" t="str">
        <f>IF(F26="","",IFERROR(CONCATENATE("PEUA",VLOOKUP(ESTADO,REPORTE!AV$2:AW$33,2,0),DIDTRITO_FORM,CADER_FORM,IFERROR(VLOOKUP(DAY(F26),$BN$3:$BO$11,2,0),DAY(F26)),IFERROR(VLOOKUP(MONTH(F26),$BN$3:$BO$11,2,0),MONTH(F26)),YEAR(F26),G26),""))</f>
        <v/>
      </c>
      <c r="I26" s="4"/>
      <c r="K26" s="2" t="str">
        <f>IFERROR(INDEX('padron cfe'!C:C,MATCH(DATOS!C26,'padron cfe'!A:A,0),1),"")</f>
        <v/>
      </c>
      <c r="L26" s="4" t="str">
        <f>IFERROR(IF(VLOOKUP(J26,J$2:L25,4,0)=0,"",VLOOKUP(J26,J$2:L25,4,0)),"")</f>
        <v/>
      </c>
      <c r="M26" s="4" t="str">
        <f>IFERROR(IF(VLOOKUP(J26,J$2:M25,5,0)=0,"",VLOOKUP(J26,J$2:M25,5,0)),"")</f>
        <v/>
      </c>
      <c r="N26" s="4"/>
      <c r="O26" s="2"/>
      <c r="P26" s="2"/>
      <c r="Q26" s="5" t="str">
        <f t="shared" si="9"/>
        <v/>
      </c>
      <c r="T26" s="2" t="str">
        <f>IFERROR(INDEX('padron cfe'!D:D,MATCH(DATOS!C26,'padron cfe'!A:A,0),1),"")</f>
        <v/>
      </c>
      <c r="U26" s="4"/>
      <c r="V26" s="4"/>
      <c r="W26" s="4"/>
      <c r="X26" s="6" t="s">
        <v>157</v>
      </c>
      <c r="Y26" s="4"/>
      <c r="Z26" s="4" t="str">
        <f t="shared" si="1"/>
        <v/>
      </c>
      <c r="AA26" s="4"/>
      <c r="AB26" s="4"/>
      <c r="AC26" s="2" t="str">
        <f>IFERROR(IF(INDEX(AC$1:AC25,MATCH(J26,J$1:J25,0),1)=0,"",INDEX(AC$1:AC25,MATCH(J26,J$1:J25,0),1)),"")</f>
        <v/>
      </c>
      <c r="AD26" s="2" t="str">
        <f>IFERROR(IF(INDEX(AD$1:AD25,MATCH(J26,J$1:J25,0),1)=0,"",INDEX(AD$1:AD25,MATCH(J26,J$1:J25,0),1)),"")</f>
        <v/>
      </c>
      <c r="AE26" s="2" t="str">
        <f>IFERROR(IF(INDEX(AE$1:AE25,MATCH(J26,J$1:J25,0),1)=0,"",INDEX(AE$1:AE25,MATCH(J26,J$1:J25,0),1)),"")</f>
        <v/>
      </c>
      <c r="AF26" s="2"/>
      <c r="AG26" s="2"/>
      <c r="AH26" s="2"/>
      <c r="AI26" s="4"/>
      <c r="AJ26" s="4"/>
      <c r="AK26" s="4"/>
      <c r="AL26" s="4"/>
      <c r="AM26" s="4"/>
      <c r="AN26" s="4"/>
      <c r="AO26" s="4"/>
      <c r="AP26" s="4"/>
      <c r="AQ26" s="4"/>
      <c r="AS26" s="4"/>
      <c r="AT26" s="82"/>
      <c r="AU26" s="124"/>
      <c r="AV26" s="124"/>
      <c r="AW26" s="124"/>
      <c r="AX26" s="124"/>
      <c r="AY26" s="124"/>
      <c r="AZ26" s="124"/>
      <c r="BA26" s="4"/>
      <c r="BB26" s="127"/>
      <c r="BC26" s="4"/>
      <c r="BD26" s="4"/>
      <c r="BE26" s="4" t="s">
        <v>157</v>
      </c>
      <c r="BF26" s="7"/>
      <c r="BG26" s="7"/>
      <c r="BH26" s="7" t="str">
        <f t="shared" ca="1" si="2"/>
        <v/>
      </c>
      <c r="BI26" s="4" t="str">
        <f t="shared" si="18"/>
        <v/>
      </c>
      <c r="BJ26" s="123" t="str">
        <f t="shared" si="3"/>
        <v/>
      </c>
      <c r="BK26" s="140" t="str">
        <f t="shared" si="11"/>
        <v/>
      </c>
      <c r="BQ26" s="4" t="str">
        <f>IF(IFERROR(VLOOKUP(C26,C27:C$1993,1,0),"")="","",COUNTIF(C:C,C26))</f>
        <v/>
      </c>
      <c r="BU26" s="5" t="str">
        <f>IF(B26="","",IF(BQ26="",1+(MAX(BU$2:BU25)),""))</f>
        <v/>
      </c>
      <c r="BV26" s="5" t="str">
        <f t="shared" si="4"/>
        <v/>
      </c>
      <c r="BW26" s="5" t="str">
        <f t="shared" si="5"/>
        <v/>
      </c>
      <c r="BX26" s="14" t="str">
        <f t="shared" si="6"/>
        <v/>
      </c>
      <c r="BY26" s="28"/>
      <c r="BZ26" s="15"/>
      <c r="CA26" s="5" t="str">
        <f t="shared" si="7"/>
        <v/>
      </c>
      <c r="CD26" s="5" t="str">
        <f t="shared" si="17"/>
        <v/>
      </c>
      <c r="CE26" s="5" t="str">
        <f>IF(J26="","",IFERROR(IF(VLOOKUP(J26,J$2:J25,1,0)=0,"",""),J26))</f>
        <v/>
      </c>
      <c r="CF26" s="24" t="str">
        <f>IF(CE26="","",(IFERROR(VLOOKUP(MID(CE26,1,1),$CW$2:DA$28,3,0),0)+IFERROR(VLOOKUP(MID(CE26,2,1),CW$2:DA$28,4,0),0)+IFERROR(VLOOKUP(MID(CE26,3,1),CW$2:DA$28,5,0),0)+(ROW(CE26)/1000000000000)))</f>
        <v/>
      </c>
      <c r="CH26" s="5">
        <v>25</v>
      </c>
      <c r="CI26" s="5" t="str">
        <f>IFERROR(VLOOKUP(CH26,CD$2:CE1102,2,0),"")</f>
        <v/>
      </c>
      <c r="CW26" s="5" t="s">
        <v>130</v>
      </c>
      <c r="CX26" s="5">
        <v>25</v>
      </c>
      <c r="CY26" s="5">
        <f t="shared" si="12"/>
        <v>92.592592592592595</v>
      </c>
      <c r="CZ26" s="5">
        <f t="shared" si="13"/>
        <v>3.4293552812071333</v>
      </c>
      <c r="DA26" s="5">
        <f t="shared" si="13"/>
        <v>0.12701315856322715</v>
      </c>
      <c r="DC26" s="5" t="e">
        <f>IF(REPORTE!AH$2="si",IF(C26=VALUE(REPORTE!C$11),IF(SUM(DC27:DC$1993),CONCATENATE(INT(B26),", "),INT(B26)),""),IF(C26=VALUE(REPORTE!C$10),IF(SUM(DC27:DC$1993),CONCATENATE(INT(B26),", "),INT(B26)),""))</f>
        <v>#VALUE!</v>
      </c>
      <c r="DG26" s="5" t="str">
        <f t="shared" si="8"/>
        <v/>
      </c>
    </row>
    <row r="27" spans="1:111" s="5" customFormat="1" ht="15" customHeight="1">
      <c r="A27" s="4" t="str">
        <f t="shared" si="0"/>
        <v/>
      </c>
      <c r="B27" s="6"/>
      <c r="C27" s="8"/>
      <c r="D27" s="1" t="str">
        <f>IFERROR(INDEX('padron cfe'!B:B,MATCH(DATOS!C27,'padron cfe'!A:A,0),1),"")</f>
        <v/>
      </c>
      <c r="E27" s="1"/>
      <c r="F27" s="7"/>
      <c r="G27" s="9" t="s">
        <v>157</v>
      </c>
      <c r="H27" s="5" t="str">
        <f>IF(F27="","",IFERROR(CONCATENATE("PEUA",VLOOKUP(ESTADO,REPORTE!AV$2:AW$33,2,0),DIDTRITO_FORM,CADER_FORM,IFERROR(VLOOKUP(DAY(F27),$BN$3:$BO$11,2,0),DAY(F27)),IFERROR(VLOOKUP(MONTH(F27),$BN$3:$BO$11,2,0),MONTH(F27)),YEAR(F27),G27),""))</f>
        <v/>
      </c>
      <c r="I27" s="4"/>
      <c r="K27" s="2" t="str">
        <f>IFERROR(INDEX('padron cfe'!C:C,MATCH(DATOS!C27,'padron cfe'!A:A,0),1),"")</f>
        <v/>
      </c>
      <c r="L27" s="4" t="str">
        <f>IFERROR(IF(VLOOKUP(J27,J$2:L26,4,0)=0,"",VLOOKUP(J27,J$2:L26,4,0)),"")</f>
        <v/>
      </c>
      <c r="M27" s="4" t="str">
        <f>IFERROR(IF(VLOOKUP(J27,J$2:M26,5,0)=0,"",VLOOKUP(J27,J$2:M26,5,0)),"")</f>
        <v/>
      </c>
      <c r="N27" s="4"/>
      <c r="O27" s="2"/>
      <c r="P27" s="2"/>
      <c r="Q27" s="5" t="str">
        <f t="shared" si="9"/>
        <v/>
      </c>
      <c r="T27" s="2" t="str">
        <f>IFERROR(INDEX('padron cfe'!D:D,MATCH(DATOS!C27,'padron cfe'!A:A,0),1),"")</f>
        <v/>
      </c>
      <c r="U27" s="4"/>
      <c r="V27" s="4"/>
      <c r="W27" s="4"/>
      <c r="X27" s="6" t="s">
        <v>157</v>
      </c>
      <c r="Y27" s="4"/>
      <c r="Z27" s="4" t="str">
        <f t="shared" si="1"/>
        <v/>
      </c>
      <c r="AA27" s="4"/>
      <c r="AB27" s="4"/>
      <c r="AC27" s="2" t="str">
        <f>IFERROR(IF(INDEX(AC$1:AC26,MATCH(J27,J$1:J26,0),1)=0,"",INDEX(AC$1:AC26,MATCH(J27,J$1:J26,0),1)),"")</f>
        <v/>
      </c>
      <c r="AD27" s="2" t="str">
        <f>IFERROR(IF(INDEX(AD$1:AD26,MATCH(J27,J$1:J26,0),1)=0,"",INDEX(AD$1:AD26,MATCH(J27,J$1:J26,0),1)),"")</f>
        <v/>
      </c>
      <c r="AE27" s="2" t="str">
        <f>IFERROR(IF(INDEX(AE$1:AE26,MATCH(J27,J$1:J26,0),1)=0,"",INDEX(AE$1:AE26,MATCH(J27,J$1:J26,0),1)),"")</f>
        <v/>
      </c>
      <c r="AF27" s="2"/>
      <c r="AG27" s="2"/>
      <c r="AH27" s="2"/>
      <c r="AI27" s="4"/>
      <c r="AJ27" s="4"/>
      <c r="AK27" s="4"/>
      <c r="AL27" s="4"/>
      <c r="AM27" s="4"/>
      <c r="AN27" s="4"/>
      <c r="AO27" s="4"/>
      <c r="AP27" s="4"/>
      <c r="AQ27" s="4"/>
      <c r="AS27" s="4"/>
      <c r="AT27" s="82"/>
      <c r="AU27" s="124"/>
      <c r="AV27" s="124"/>
      <c r="AW27" s="124"/>
      <c r="AX27" s="124"/>
      <c r="AY27" s="124"/>
      <c r="AZ27" s="124"/>
      <c r="BA27" s="4"/>
      <c r="BB27" s="127"/>
      <c r="BC27" s="4"/>
      <c r="BD27" s="4"/>
      <c r="BE27" s="4"/>
      <c r="BF27" s="7"/>
      <c r="BG27" s="7"/>
      <c r="BH27" s="7" t="str">
        <f t="shared" ca="1" si="2"/>
        <v/>
      </c>
      <c r="BI27" s="4" t="str">
        <f t="shared" si="18"/>
        <v/>
      </c>
      <c r="BJ27" s="123" t="str">
        <f t="shared" si="3"/>
        <v/>
      </c>
      <c r="BK27" s="140" t="str">
        <f t="shared" si="11"/>
        <v/>
      </c>
      <c r="BQ27" s="4" t="str">
        <f>IF(IFERROR(VLOOKUP(C27,C28:C$1993,1,0),"")="","",COUNTIF(C:C,C27))</f>
        <v/>
      </c>
      <c r="BU27" s="5" t="str">
        <f>IF(B27="","",IF(BQ27="",1+(MAX(BU$2:BU26)),""))</f>
        <v/>
      </c>
      <c r="BV27" s="5" t="str">
        <f t="shared" si="4"/>
        <v/>
      </c>
      <c r="BW27" s="5" t="str">
        <f t="shared" si="5"/>
        <v/>
      </c>
      <c r="BX27" s="14" t="str">
        <f t="shared" si="6"/>
        <v/>
      </c>
      <c r="BY27" s="28"/>
      <c r="BZ27" s="15"/>
      <c r="CA27" s="5" t="str">
        <f t="shared" si="7"/>
        <v/>
      </c>
      <c r="CD27" s="5" t="str">
        <f t="shared" si="17"/>
        <v/>
      </c>
      <c r="CE27" s="5" t="str">
        <f>IF(J27="","",IFERROR(IF(VLOOKUP(J27,J$2:J26,1,0)=0,"",""),J27))</f>
        <v/>
      </c>
      <c r="CF27" s="24" t="str">
        <f>IF(CE27="","",(IFERROR(VLOOKUP(MID(CE27,1,1),$CW$2:DA$28,3,0),0)+IFERROR(VLOOKUP(MID(CE27,2,1),CW$2:DA$28,4,0),0)+IFERROR(VLOOKUP(MID(CE27,3,1),CW$2:DA$28,5,0),0)+(ROW(CE27)/1000000000000)))</f>
        <v/>
      </c>
      <c r="CH27" s="5">
        <v>26</v>
      </c>
      <c r="CI27" s="5" t="str">
        <f>IFERROR(VLOOKUP(CH27,CD$2:CE1103,2,0),"")</f>
        <v/>
      </c>
      <c r="CW27" s="5" t="s">
        <v>131</v>
      </c>
      <c r="CX27" s="5">
        <v>26</v>
      </c>
      <c r="CY27" s="5">
        <f t="shared" si="12"/>
        <v>96.296296296296291</v>
      </c>
      <c r="CZ27" s="5">
        <f t="shared" si="13"/>
        <v>3.5665294924554187</v>
      </c>
      <c r="DA27" s="5">
        <f t="shared" si="13"/>
        <v>0.13209368490575624</v>
      </c>
      <c r="DC27" s="5" t="e">
        <f>IF(REPORTE!AH$2="si",IF(C27=VALUE(REPORTE!C$11),IF(SUM(DC28:DC$1993),CONCATENATE(INT(B27),", "),INT(B27)),""),IF(C27=VALUE(REPORTE!C$10),IF(SUM(DC28:DC$1993),CONCATENATE(INT(B27),", "),INT(B27)),""))</f>
        <v>#VALUE!</v>
      </c>
      <c r="DG27" s="5" t="str">
        <f t="shared" si="8"/>
        <v/>
      </c>
    </row>
    <row r="28" spans="1:111" s="5" customFormat="1" ht="15" customHeight="1">
      <c r="A28" s="4" t="str">
        <f t="shared" si="0"/>
        <v/>
      </c>
      <c r="B28" s="6"/>
      <c r="C28" s="8"/>
      <c r="D28" s="1" t="str">
        <f>IFERROR(INDEX('padron cfe'!B:B,MATCH(DATOS!C28,'padron cfe'!A:A,0),1),"")</f>
        <v/>
      </c>
      <c r="E28" s="1"/>
      <c r="F28" s="7"/>
      <c r="G28" s="9" t="s">
        <v>157</v>
      </c>
      <c r="H28" s="5" t="str">
        <f>IF(F28="","",IFERROR(CONCATENATE("PEUA",VLOOKUP(ESTADO,REPORTE!AV$2:AW$33,2,0),DIDTRITO_FORM,CADER_FORM,IFERROR(VLOOKUP(DAY(F28),$BN$3:$BO$11,2,0),DAY(F28)),IFERROR(VLOOKUP(MONTH(F28),$BN$3:$BO$11,2,0),MONTH(F28)),YEAR(F28),G28),""))</f>
        <v/>
      </c>
      <c r="I28" s="4"/>
      <c r="K28" s="2" t="str">
        <f>IFERROR(INDEX('padron cfe'!C:C,MATCH(DATOS!C28,'padron cfe'!A:A,0),1),"")</f>
        <v/>
      </c>
      <c r="L28" s="4" t="str">
        <f>IFERROR(IF(VLOOKUP(J28,J$2:L27,4,0)=0,"",VLOOKUP(J28,J$2:L27,4,0)),"")</f>
        <v/>
      </c>
      <c r="M28" s="4" t="str">
        <f>IFERROR(IF(VLOOKUP(J28,J$2:M27,5,0)=0,"",VLOOKUP(J28,J$2:M27,5,0)),"")</f>
        <v/>
      </c>
      <c r="N28" s="4"/>
      <c r="O28" s="2"/>
      <c r="P28" s="2"/>
      <c r="Q28" s="5" t="str">
        <f t="shared" si="9"/>
        <v/>
      </c>
      <c r="T28" s="2" t="str">
        <f>IFERROR(INDEX('padron cfe'!D:D,MATCH(DATOS!C28,'padron cfe'!A:A,0),1),"")</f>
        <v/>
      </c>
      <c r="U28" s="4"/>
      <c r="V28" s="4"/>
      <c r="W28" s="4"/>
      <c r="X28" s="6" t="s">
        <v>157</v>
      </c>
      <c r="Y28" s="4"/>
      <c r="Z28" s="4" t="str">
        <f t="shared" si="1"/>
        <v/>
      </c>
      <c r="AA28" s="4"/>
      <c r="AB28" s="4"/>
      <c r="AC28" s="2" t="str">
        <f>IFERROR(IF(INDEX(AC$1:AC27,MATCH(J28,J$1:J27,0),1)=0,"",INDEX(AC$1:AC27,MATCH(J28,J$1:J27,0),1)),"")</f>
        <v/>
      </c>
      <c r="AD28" s="2" t="str">
        <f>IFERROR(IF(INDEX(AD$1:AD27,MATCH(J28,J$1:J27,0),1)=0,"",INDEX(AD$1:AD27,MATCH(J28,J$1:J27,0),1)),"")</f>
        <v/>
      </c>
      <c r="AE28" s="2" t="str">
        <f>IFERROR(IF(INDEX(AE$1:AE27,MATCH(J28,J$1:J27,0),1)=0,"",INDEX(AE$1:AE27,MATCH(J28,J$1:J27,0),1)),"")</f>
        <v/>
      </c>
      <c r="AF28" s="2"/>
      <c r="AG28" s="2"/>
      <c r="AH28" s="2"/>
      <c r="AI28" s="4"/>
      <c r="AJ28" s="4"/>
      <c r="AK28" s="4"/>
      <c r="AL28" s="4"/>
      <c r="AM28" s="4"/>
      <c r="AN28" s="4"/>
      <c r="AO28" s="4"/>
      <c r="AP28" s="4"/>
      <c r="AQ28" s="4"/>
      <c r="AS28" s="4"/>
      <c r="AT28" s="82"/>
      <c r="AU28" s="124"/>
      <c r="AV28" s="124"/>
      <c r="AW28" s="124"/>
      <c r="AX28" s="124"/>
      <c r="AY28" s="124"/>
      <c r="AZ28" s="124"/>
      <c r="BA28" s="4"/>
      <c r="BB28" s="127"/>
      <c r="BC28" s="4"/>
      <c r="BD28" s="4"/>
      <c r="BE28" s="4" t="s">
        <v>157</v>
      </c>
      <c r="BF28" s="7"/>
      <c r="BG28" s="7"/>
      <c r="BH28" s="7" t="str">
        <f t="shared" ca="1" si="2"/>
        <v/>
      </c>
      <c r="BI28" s="4" t="str">
        <f t="shared" si="18"/>
        <v/>
      </c>
      <c r="BJ28" s="123" t="str">
        <f t="shared" si="3"/>
        <v/>
      </c>
      <c r="BK28" s="140" t="str">
        <f t="shared" si="11"/>
        <v/>
      </c>
      <c r="BQ28" s="4" t="str">
        <f>IF(IFERROR(VLOOKUP(C28,C29:C$1993,1,0),"")="","",COUNTIF(C:C,C28))</f>
        <v/>
      </c>
      <c r="BU28" s="5" t="str">
        <f>IF(B28="","",IF(BQ28="",1+(MAX(BU$2:BU27)),""))</f>
        <v/>
      </c>
      <c r="BV28" s="5" t="str">
        <f t="shared" si="4"/>
        <v/>
      </c>
      <c r="BW28" s="5" t="str">
        <f t="shared" si="5"/>
        <v/>
      </c>
      <c r="BX28" s="14" t="str">
        <f t="shared" si="6"/>
        <v/>
      </c>
      <c r="BY28" s="28"/>
      <c r="BZ28" s="15"/>
      <c r="CA28" s="5" t="str">
        <f t="shared" si="7"/>
        <v/>
      </c>
      <c r="CD28" s="5" t="str">
        <f t="shared" si="17"/>
        <v/>
      </c>
      <c r="CE28" s="5" t="str">
        <f>IF(J28="","",IFERROR(IF(VLOOKUP(J28,J$2:J27,1,0)=0,"",""),J28))</f>
        <v/>
      </c>
      <c r="CF28" s="24" t="str">
        <f>IF(CE28="","",(IFERROR(VLOOKUP(MID(CE28,1,1),$CW$2:DA$28,3,0),0)+IFERROR(VLOOKUP(MID(CE28,2,1),CW$2:DA$28,4,0),0)+IFERROR(VLOOKUP(MID(CE28,3,1),CW$2:DA$28,5,0),0)+(ROW(CE28)/1000000000000)))</f>
        <v/>
      </c>
      <c r="CH28" s="5">
        <v>27</v>
      </c>
      <c r="CI28" s="5" t="str">
        <f>IFERROR(VLOOKUP(CH28,CD$2:CE1104,2,0),"")</f>
        <v/>
      </c>
      <c r="CW28" s="5" t="s">
        <v>132</v>
      </c>
      <c r="CX28" s="5">
        <v>27</v>
      </c>
      <c r="CY28" s="5">
        <f t="shared" si="12"/>
        <v>100</v>
      </c>
      <c r="CZ28" s="5">
        <f t="shared" si="13"/>
        <v>3.7037037037037037</v>
      </c>
      <c r="DA28" s="5">
        <f t="shared" si="13"/>
        <v>0.13717421124828533</v>
      </c>
      <c r="DC28" s="5" t="e">
        <f>IF(REPORTE!AH$2="si",IF(C28=VALUE(REPORTE!C$11),IF(SUM(DC29:DC$1993),CONCATENATE(INT(B28),", "),INT(B28)),""),IF(C28=VALUE(REPORTE!C$10),IF(SUM(DC29:DC$1993),CONCATENATE(INT(B28),", "),INT(B28)),""))</f>
        <v>#VALUE!</v>
      </c>
      <c r="DG28" s="5" t="str">
        <f t="shared" si="8"/>
        <v/>
      </c>
    </row>
    <row r="29" spans="1:111" s="5" customFormat="1" ht="15" customHeight="1">
      <c r="A29" s="4" t="str">
        <f t="shared" si="0"/>
        <v/>
      </c>
      <c r="B29" s="6"/>
      <c r="C29" s="8"/>
      <c r="D29" s="1" t="str">
        <f>IFERROR(INDEX('padron cfe'!B:B,MATCH(DATOS!C29,'padron cfe'!A:A,0),1),"")</f>
        <v/>
      </c>
      <c r="E29" s="1"/>
      <c r="F29" s="7"/>
      <c r="G29" s="9" t="s">
        <v>157</v>
      </c>
      <c r="H29" s="5" t="str">
        <f>IF(F29="","",IFERROR(CONCATENATE("PEUA",VLOOKUP(ESTADO,REPORTE!AV$2:AW$33,2,0),DIDTRITO_FORM,CADER_FORM,IFERROR(VLOOKUP(DAY(F29),$BN$3:$BO$11,2,0),DAY(F29)),IFERROR(VLOOKUP(MONTH(F29),$BN$3:$BO$11,2,0),MONTH(F29)),YEAR(F29),G29),""))</f>
        <v/>
      </c>
      <c r="I29" s="4"/>
      <c r="K29" s="2" t="str">
        <f>IFERROR(INDEX('padron cfe'!C:C,MATCH(DATOS!C29,'padron cfe'!A:A,0),1),"")</f>
        <v/>
      </c>
      <c r="L29" s="4" t="str">
        <f>IFERROR(IF(VLOOKUP(J29,J$2:L28,4,0)=0,"",VLOOKUP(J29,J$2:L28,4,0)),"")</f>
        <v/>
      </c>
      <c r="M29" s="4" t="str">
        <f>IFERROR(IF(VLOOKUP(J29,J$2:M28,5,0)=0,"",VLOOKUP(J29,J$2:M28,5,0)),"")</f>
        <v/>
      </c>
      <c r="N29" s="4"/>
      <c r="O29" s="2"/>
      <c r="P29" s="2"/>
      <c r="Q29" s="5" t="str">
        <f t="shared" si="9"/>
        <v/>
      </c>
      <c r="T29" s="2" t="str">
        <f>IFERROR(INDEX('padron cfe'!D:D,MATCH(DATOS!C29,'padron cfe'!A:A,0),1),"")</f>
        <v/>
      </c>
      <c r="U29" s="4"/>
      <c r="V29" s="4"/>
      <c r="W29" s="4"/>
      <c r="X29" s="6" t="s">
        <v>157</v>
      </c>
      <c r="Y29" s="4"/>
      <c r="Z29" s="4" t="str">
        <f t="shared" si="1"/>
        <v/>
      </c>
      <c r="AA29" s="4"/>
      <c r="AB29" s="4"/>
      <c r="AC29" s="2" t="str">
        <f>IFERROR(IF(INDEX(AC$1:AC28,MATCH(J29,J$1:J28,0),1)=0,"",INDEX(AC$1:AC28,MATCH(J29,J$1:J28,0),1)),"")</f>
        <v/>
      </c>
      <c r="AD29" s="2" t="str">
        <f>IFERROR(IF(INDEX(AD$1:AD28,MATCH(J29,J$1:J28,0),1)=0,"",INDEX(AD$1:AD28,MATCH(J29,J$1:J28,0),1)),"")</f>
        <v/>
      </c>
      <c r="AE29" s="2" t="str">
        <f>IFERROR(IF(INDEX(AE$1:AE28,MATCH(J29,J$1:J28,0),1)=0,"",INDEX(AE$1:AE28,MATCH(J29,J$1:J28,0),1)),"")</f>
        <v/>
      </c>
      <c r="AF29" s="2"/>
      <c r="AG29" s="2"/>
      <c r="AH29" s="2"/>
      <c r="AI29" s="4"/>
      <c r="AJ29" s="4"/>
      <c r="AK29" s="4"/>
      <c r="AL29" s="4"/>
      <c r="AM29" s="4"/>
      <c r="AN29" s="4"/>
      <c r="AO29" s="4"/>
      <c r="AP29" s="4"/>
      <c r="AQ29" s="4"/>
      <c r="AS29" s="4"/>
      <c r="AT29" s="82"/>
      <c r="AU29" s="124"/>
      <c r="AV29" s="124"/>
      <c r="AW29" s="124"/>
      <c r="AX29" s="124"/>
      <c r="AY29" s="124"/>
      <c r="AZ29" s="124"/>
      <c r="BA29" s="4"/>
      <c r="BB29" s="127"/>
      <c r="BC29" s="4"/>
      <c r="BD29" s="4"/>
      <c r="BE29" s="4"/>
      <c r="BF29" s="7"/>
      <c r="BG29" s="7"/>
      <c r="BH29" s="7" t="str">
        <f t="shared" ca="1" si="2"/>
        <v/>
      </c>
      <c r="BI29" s="4" t="str">
        <f t="shared" si="18"/>
        <v/>
      </c>
      <c r="BJ29" s="123" t="str">
        <f t="shared" si="3"/>
        <v/>
      </c>
      <c r="BK29" s="140" t="str">
        <f t="shared" si="11"/>
        <v/>
      </c>
      <c r="BQ29" s="4" t="str">
        <f>IF(IFERROR(VLOOKUP(C29,C30:C$1993,1,0),"")="","",COUNTIF(C:C,C29))</f>
        <v/>
      </c>
      <c r="BU29" s="5" t="str">
        <f>IF(B29="","",IF(BQ29="",1+(MAX(BU$2:BU28)),""))</f>
        <v/>
      </c>
      <c r="BV29" s="5" t="str">
        <f t="shared" si="4"/>
        <v/>
      </c>
      <c r="BW29" s="5" t="str">
        <f t="shared" si="5"/>
        <v/>
      </c>
      <c r="BX29" s="14" t="str">
        <f t="shared" si="6"/>
        <v/>
      </c>
      <c r="BY29" s="28"/>
      <c r="BZ29" s="15"/>
      <c r="CA29" s="5" t="str">
        <f t="shared" si="7"/>
        <v/>
      </c>
      <c r="CD29" s="5" t="str">
        <f t="shared" si="17"/>
        <v/>
      </c>
      <c r="CE29" s="5" t="str">
        <f>IF(J29="","",IFERROR(IF(VLOOKUP(J29,J$2:J28,1,0)=0,"",""),J29))</f>
        <v/>
      </c>
      <c r="CF29" s="24" t="str">
        <f>IF(CE29="","",(IFERROR(VLOOKUP(MID(CE29,1,1),$CW$2:DA$28,3,0),0)+IFERROR(VLOOKUP(MID(CE29,2,1),CW$2:DA$28,4,0),0)+IFERROR(VLOOKUP(MID(CE29,3,1),CW$2:DA$28,5,0),0)+(ROW(CE29)/1000000000000)))</f>
        <v/>
      </c>
      <c r="CH29" s="5">
        <v>28</v>
      </c>
      <c r="CI29" s="5" t="str">
        <f>IFERROR(VLOOKUP(CH29,CD$2:CE1105,2,0),"")</f>
        <v/>
      </c>
      <c r="DC29" s="5" t="e">
        <f>IF(REPORTE!AH$2="si",IF(C29=VALUE(REPORTE!C$11),IF(SUM(DC30:DC$1993),CONCATENATE(INT(B29),", "),INT(B29)),""),IF(C29=VALUE(REPORTE!C$10),IF(SUM(DC30:DC$1993),CONCATENATE(INT(B29),", "),INT(B29)),""))</f>
        <v>#VALUE!</v>
      </c>
      <c r="DG29" s="5" t="str">
        <f t="shared" si="8"/>
        <v/>
      </c>
    </row>
    <row r="30" spans="1:111" s="5" customFormat="1" ht="15" customHeight="1">
      <c r="A30" s="4" t="str">
        <f t="shared" si="0"/>
        <v/>
      </c>
      <c r="B30" s="6"/>
      <c r="C30" s="8"/>
      <c r="D30" s="1" t="str">
        <f>IFERROR(INDEX('padron cfe'!B:B,MATCH(DATOS!C30,'padron cfe'!A:A,0),1),"")</f>
        <v/>
      </c>
      <c r="E30" s="1"/>
      <c r="F30" s="7"/>
      <c r="G30" s="9" t="s">
        <v>157</v>
      </c>
      <c r="H30" s="5" t="str">
        <f>IF(F30="","",IFERROR(CONCATENATE("PEUA",VLOOKUP(ESTADO,REPORTE!AV$2:AW$33,2,0),DIDTRITO_FORM,CADER_FORM,IFERROR(VLOOKUP(DAY(F30),$BN$3:$BO$11,2,0),DAY(F30)),IFERROR(VLOOKUP(MONTH(F30),$BN$3:$BO$11,2,0),MONTH(F30)),YEAR(F30),G30),""))</f>
        <v/>
      </c>
      <c r="I30" s="4"/>
      <c r="K30" s="2" t="str">
        <f>IFERROR(INDEX('padron cfe'!C:C,MATCH(DATOS!C30,'padron cfe'!A:A,0),1),"")</f>
        <v/>
      </c>
      <c r="L30" s="4" t="str">
        <f>IFERROR(IF(VLOOKUP(J30,J$2:L29,4,0)=0,"",VLOOKUP(J30,J$2:L29,4,0)),"")</f>
        <v/>
      </c>
      <c r="M30" s="4" t="str">
        <f>IFERROR(IF(VLOOKUP(J30,J$2:M29,5,0)=0,"",VLOOKUP(J30,J$2:M29,5,0)),"")</f>
        <v/>
      </c>
      <c r="N30" s="4"/>
      <c r="O30" s="2"/>
      <c r="P30" s="2"/>
      <c r="Q30" s="5" t="str">
        <f t="shared" si="9"/>
        <v/>
      </c>
      <c r="T30" s="2" t="str">
        <f>IFERROR(INDEX('padron cfe'!D:D,MATCH(DATOS!C30,'padron cfe'!A:A,0),1),"")</f>
        <v/>
      </c>
      <c r="U30" s="4"/>
      <c r="V30" s="4"/>
      <c r="W30" s="4"/>
      <c r="X30" s="6" t="s">
        <v>157</v>
      </c>
      <c r="Y30" s="4"/>
      <c r="Z30" s="4" t="str">
        <f t="shared" si="1"/>
        <v/>
      </c>
      <c r="AA30" s="4"/>
      <c r="AB30" s="4"/>
      <c r="AC30" s="2" t="str">
        <f>IFERROR(IF(INDEX(AC$1:AC29,MATCH(J30,J$1:J29,0),1)=0,"",INDEX(AC$1:AC29,MATCH(J30,J$1:J29,0),1)),"")</f>
        <v/>
      </c>
      <c r="AD30" s="2" t="str">
        <f>IFERROR(IF(INDEX(AD$1:AD29,MATCH(J30,J$1:J29,0),1)=0,"",INDEX(AD$1:AD29,MATCH(J30,J$1:J29,0),1)),"")</f>
        <v/>
      </c>
      <c r="AE30" s="2" t="str">
        <f>IFERROR(IF(INDEX(AE$1:AE29,MATCH(J30,J$1:J29,0),1)=0,"",INDEX(AE$1:AE29,MATCH(J30,J$1:J29,0),1)),"")</f>
        <v/>
      </c>
      <c r="AF30" s="2"/>
      <c r="AG30" s="2"/>
      <c r="AH30" s="2"/>
      <c r="AI30" s="4"/>
      <c r="AJ30" s="4"/>
      <c r="AK30" s="4"/>
      <c r="AL30" s="4"/>
      <c r="AM30" s="4"/>
      <c r="AN30" s="4"/>
      <c r="AO30" s="4"/>
      <c r="AP30" s="4"/>
      <c r="AQ30" s="4"/>
      <c r="AS30" s="4"/>
      <c r="AT30" s="82"/>
      <c r="AU30" s="124"/>
      <c r="AV30" s="124"/>
      <c r="AW30" s="124"/>
      <c r="AX30" s="124"/>
      <c r="AY30" s="124"/>
      <c r="AZ30" s="124"/>
      <c r="BA30" s="4"/>
      <c r="BB30" s="127"/>
      <c r="BC30" s="4"/>
      <c r="BD30" s="4"/>
      <c r="BE30" s="4" t="s">
        <v>157</v>
      </c>
      <c r="BF30" s="7"/>
      <c r="BG30" s="7"/>
      <c r="BH30" s="7" t="str">
        <f t="shared" ca="1" si="2"/>
        <v/>
      </c>
      <c r="BI30" s="4" t="str">
        <f t="shared" si="18"/>
        <v/>
      </c>
      <c r="BJ30" s="123" t="str">
        <f t="shared" si="3"/>
        <v/>
      </c>
      <c r="BK30" s="140" t="str">
        <f>IFERROR(IF(AA30/Z30=0,"",AA30/Z30),"")</f>
        <v/>
      </c>
      <c r="BQ30" s="4" t="str">
        <f>IF(IFERROR(VLOOKUP(C30,C31:C$1993,1,0),"")="","",COUNTIF(C:C,C30))</f>
        <v/>
      </c>
      <c r="BU30" s="5" t="str">
        <f>IF(B30="","",IF(BQ30="",1+(MAX(BU$2:BU29)),""))</f>
        <v/>
      </c>
      <c r="BV30" s="5" t="str">
        <f t="shared" si="4"/>
        <v/>
      </c>
      <c r="BW30" s="5" t="str">
        <f t="shared" si="5"/>
        <v/>
      </c>
      <c r="BX30" s="14" t="str">
        <f t="shared" si="6"/>
        <v/>
      </c>
      <c r="BY30" s="28"/>
      <c r="BZ30" s="15"/>
      <c r="CA30" s="5" t="str">
        <f t="shared" si="7"/>
        <v/>
      </c>
      <c r="CD30" s="5" t="str">
        <f t="shared" si="17"/>
        <v/>
      </c>
      <c r="CE30" s="5" t="str">
        <f>IF(J30="","",IFERROR(IF(VLOOKUP(J30,J$2:J29,1,0)=0,"",""),J30))</f>
        <v/>
      </c>
      <c r="CF30" s="24" t="str">
        <f>IF(CE30="","",(IFERROR(VLOOKUP(MID(CE30,1,1),$CW$2:DA$28,3,0),0)+IFERROR(VLOOKUP(MID(CE30,2,1),CW$2:DA$28,4,0),0)+IFERROR(VLOOKUP(MID(CE30,3,1),CW$2:DA$28,5,0),0)+(ROW(CE30)/1000000000000)))</f>
        <v/>
      </c>
      <c r="CH30" s="5">
        <v>29</v>
      </c>
      <c r="CI30" s="5" t="str">
        <f>IFERROR(VLOOKUP(CH30,CD$2:CE1106,2,0),"")</f>
        <v/>
      </c>
      <c r="DC30" s="5" t="e">
        <f>IF(REPORTE!AH$2="si",IF(C30=VALUE(REPORTE!C$11),IF(SUM(DC31:DC$1993),CONCATENATE(INT(B30),", "),INT(B30)),""),IF(C30=VALUE(REPORTE!C$10),IF(SUM(DC31:DC$1993),CONCATENATE(INT(B30),", "),INT(B30)),""))</f>
        <v>#VALUE!</v>
      </c>
      <c r="DG30" s="5" t="str">
        <f t="shared" si="8"/>
        <v/>
      </c>
    </row>
    <row r="31" spans="1:111" s="5" customFormat="1" ht="15" customHeight="1">
      <c r="A31" s="4" t="str">
        <f t="shared" si="0"/>
        <v/>
      </c>
      <c r="B31" s="6"/>
      <c r="C31" s="8"/>
      <c r="D31" s="1" t="str">
        <f>IFERROR(INDEX('padron cfe'!B:B,MATCH(DATOS!C31,'padron cfe'!A:A,0),1),"")</f>
        <v/>
      </c>
      <c r="E31" s="1"/>
      <c r="F31" s="7"/>
      <c r="G31" s="9" t="s">
        <v>157</v>
      </c>
      <c r="H31" s="5" t="str">
        <f>IF(F31="","",IFERROR(CONCATENATE("PEUA",VLOOKUP(ESTADO,REPORTE!AV$2:AW$33,2,0),DIDTRITO_FORM,CADER_FORM,IFERROR(VLOOKUP(DAY(F31),$BN$3:$BO$11,2,0),DAY(F31)),IFERROR(VLOOKUP(MONTH(F31),$BN$3:$BO$11,2,0),MONTH(F31)),YEAR(F31),G31),""))</f>
        <v/>
      </c>
      <c r="I31" s="4"/>
      <c r="K31" s="2" t="str">
        <f>IFERROR(INDEX('padron cfe'!C:C,MATCH(DATOS!C31,'padron cfe'!A:A,0),1),"")</f>
        <v/>
      </c>
      <c r="L31" s="4" t="str">
        <f>IFERROR(IF(VLOOKUP(J31,J$2:L30,4,0)=0,"",VLOOKUP(J31,J$2:L30,4,0)),"")</f>
        <v/>
      </c>
      <c r="M31" s="4" t="str">
        <f>IFERROR(IF(VLOOKUP(J31,J$2:M30,5,0)=0,"",VLOOKUP(J31,J$2:M30,5,0)),"")</f>
        <v/>
      </c>
      <c r="N31" s="4"/>
      <c r="O31" s="2"/>
      <c r="P31" s="2"/>
      <c r="Q31" s="5" t="str">
        <f t="shared" si="9"/>
        <v/>
      </c>
      <c r="T31" s="2" t="str">
        <f>IFERROR(INDEX('padron cfe'!D:D,MATCH(DATOS!C31,'padron cfe'!A:A,0),1),"")</f>
        <v/>
      </c>
      <c r="U31" s="4"/>
      <c r="V31" s="4"/>
      <c r="W31" s="4"/>
      <c r="X31" s="6" t="s">
        <v>157</v>
      </c>
      <c r="Y31" s="4"/>
      <c r="Z31" s="4" t="str">
        <f t="shared" si="1"/>
        <v/>
      </c>
      <c r="AA31" s="4"/>
      <c r="AB31" s="4"/>
      <c r="AC31" s="2" t="str">
        <f>IFERROR(IF(INDEX(AC$1:AC30,MATCH(J31,J$1:J30,0),1)=0,"",INDEX(AC$1:AC30,MATCH(J31,J$1:J30,0),1)),"")</f>
        <v/>
      </c>
      <c r="AD31" s="2" t="str">
        <f>IFERROR(IF(INDEX(AD$1:AD30,MATCH(J31,J$1:J30,0),1)=0,"",INDEX(AD$1:AD30,MATCH(J31,J$1:J30,0),1)),"")</f>
        <v/>
      </c>
      <c r="AE31" s="2" t="str">
        <f>IFERROR(IF(INDEX(AE$1:AE30,MATCH(J31,J$1:J30,0),1)=0,"",INDEX(AE$1:AE30,MATCH(J31,J$1:J30,0),1)),"")</f>
        <v/>
      </c>
      <c r="AF31" s="2"/>
      <c r="AG31" s="2"/>
      <c r="AH31" s="2"/>
      <c r="AI31" s="4"/>
      <c r="AJ31" s="4"/>
      <c r="AK31" s="4"/>
      <c r="AL31" s="4"/>
      <c r="AM31" s="4"/>
      <c r="AN31" s="4"/>
      <c r="AO31" s="4"/>
      <c r="AP31" s="4"/>
      <c r="AQ31" s="4"/>
      <c r="AS31" s="4"/>
      <c r="AT31" s="82"/>
      <c r="AU31" s="124"/>
      <c r="AV31" s="124"/>
      <c r="AW31" s="124"/>
      <c r="AX31" s="124"/>
      <c r="AY31" s="124"/>
      <c r="AZ31" s="124"/>
      <c r="BA31" s="4"/>
      <c r="BB31" s="127"/>
      <c r="BC31" s="4"/>
      <c r="BD31" s="4"/>
      <c r="BE31" s="4"/>
      <c r="BF31" s="7"/>
      <c r="BG31" s="7"/>
      <c r="BH31" s="7" t="str">
        <f t="shared" ca="1" si="2"/>
        <v/>
      </c>
      <c r="BI31" s="4" t="str">
        <f t="shared" si="18"/>
        <v/>
      </c>
      <c r="BJ31" s="123" t="str">
        <f t="shared" si="3"/>
        <v/>
      </c>
      <c r="BK31" s="140" t="str">
        <f t="shared" si="11"/>
        <v/>
      </c>
      <c r="BQ31" s="4" t="str">
        <f>IF(IFERROR(VLOOKUP(C31,C32:C$1993,1,0),"")="","",COUNTIF(C:C,C31))</f>
        <v/>
      </c>
      <c r="BU31" s="5" t="str">
        <f>IF(B31="","",IF(BQ31="",1+(MAX(BU$2:BU30)),""))</f>
        <v/>
      </c>
      <c r="BV31" s="5" t="str">
        <f t="shared" si="4"/>
        <v/>
      </c>
      <c r="BW31" s="5" t="str">
        <f t="shared" si="5"/>
        <v/>
      </c>
      <c r="BX31" s="14" t="str">
        <f t="shared" si="6"/>
        <v/>
      </c>
      <c r="BY31" s="28"/>
      <c r="BZ31" s="15"/>
      <c r="CA31" s="5" t="str">
        <f t="shared" si="7"/>
        <v/>
      </c>
      <c r="CD31" s="5" t="str">
        <f t="shared" si="17"/>
        <v/>
      </c>
      <c r="CE31" s="5" t="str">
        <f>IF(J31="","",IFERROR(IF(VLOOKUP(J31,J$2:J30,1,0)=0,"",""),J31))</f>
        <v/>
      </c>
      <c r="CF31" s="24" t="str">
        <f>IF(CE31="","",(IFERROR(VLOOKUP(MID(CE31,1,1),$CW$2:DA$28,3,0),0)+IFERROR(VLOOKUP(MID(CE31,2,1),CW$2:DA$28,4,0),0)+IFERROR(VLOOKUP(MID(CE31,3,1),CW$2:DA$28,5,0),0)+(ROW(CE31)/1000000000000)))</f>
        <v/>
      </c>
      <c r="CH31" s="5">
        <v>30</v>
      </c>
      <c r="CI31" s="5" t="str">
        <f>IFERROR(VLOOKUP(CH31,CD$2:CE1107,2,0),"")</f>
        <v/>
      </c>
      <c r="DC31" s="5" t="e">
        <f>IF(REPORTE!AH$2="si",IF(C31=VALUE(REPORTE!C$11),IF(SUM(DC32:DC$1993),CONCATENATE(INT(B31),", "),INT(B31)),""),IF(C31=VALUE(REPORTE!C$10),IF(SUM(DC32:DC$1993),CONCATENATE(INT(B31),", "),INT(B31)),""))</f>
        <v>#VALUE!</v>
      </c>
      <c r="DG31" s="5" t="str">
        <f t="shared" si="8"/>
        <v/>
      </c>
    </row>
    <row r="32" spans="1:111" s="5" customFormat="1" ht="15" customHeight="1">
      <c r="A32" s="4" t="str">
        <f t="shared" si="0"/>
        <v/>
      </c>
      <c r="B32" s="6"/>
      <c r="C32" s="8"/>
      <c r="D32" s="1" t="str">
        <f>IFERROR(INDEX('padron cfe'!B:B,MATCH(DATOS!C32,'padron cfe'!A:A,0),1),"")</f>
        <v/>
      </c>
      <c r="E32" s="1"/>
      <c r="F32" s="7"/>
      <c r="G32" s="9" t="s">
        <v>157</v>
      </c>
      <c r="H32" s="5" t="str">
        <f>IF(F32="","",IFERROR(CONCATENATE("PEUA",VLOOKUP(ESTADO,REPORTE!AV$2:AW$33,2,0),DIDTRITO_FORM,CADER_FORM,IFERROR(VLOOKUP(DAY(F32),$BN$3:$BO$11,2,0),DAY(F32)),IFERROR(VLOOKUP(MONTH(F32),$BN$3:$BO$11,2,0),MONTH(F32)),YEAR(F32),G32),""))</f>
        <v/>
      </c>
      <c r="I32" s="4"/>
      <c r="K32" s="2" t="str">
        <f>IFERROR(INDEX('padron cfe'!C:C,MATCH(DATOS!C32,'padron cfe'!A:A,0),1),"")</f>
        <v/>
      </c>
      <c r="L32" s="4" t="str">
        <f>IFERROR(IF(VLOOKUP(J32,J$2:L31,4,0)=0,"",VLOOKUP(J32,J$2:L31,4,0)),"")</f>
        <v/>
      </c>
      <c r="M32" s="4" t="str">
        <f>IFERROR(IF(VLOOKUP(J32,J$2:M31,5,0)=0,"",VLOOKUP(J32,J$2:M31,5,0)),"")</f>
        <v/>
      </c>
      <c r="N32" s="4"/>
      <c r="O32" s="2"/>
      <c r="P32" s="2"/>
      <c r="Q32" s="5" t="str">
        <f t="shared" si="9"/>
        <v/>
      </c>
      <c r="T32" s="2" t="str">
        <f>IFERROR(INDEX('padron cfe'!D:D,MATCH(DATOS!C32,'padron cfe'!A:A,0),1),"")</f>
        <v/>
      </c>
      <c r="U32" s="4"/>
      <c r="V32" s="4"/>
      <c r="W32" s="4"/>
      <c r="X32" s="6" t="s">
        <v>157</v>
      </c>
      <c r="Y32" s="4"/>
      <c r="Z32" s="4" t="str">
        <f t="shared" si="1"/>
        <v/>
      </c>
      <c r="AA32" s="4"/>
      <c r="AB32" s="4"/>
      <c r="AC32" s="2" t="str">
        <f>IFERROR(IF(INDEX(AC$1:AC31,MATCH(J32,J$1:J31,0),1)=0,"",INDEX(AC$1:AC31,MATCH(J32,J$1:J31,0),1)),"")</f>
        <v/>
      </c>
      <c r="AD32" s="2" t="str">
        <f>IFERROR(IF(INDEX(AD$1:AD31,MATCH(J32,J$1:J31,0),1)=0,"",INDEX(AD$1:AD31,MATCH(J32,J$1:J31,0),1)),"")</f>
        <v/>
      </c>
      <c r="AE32" s="2" t="str">
        <f>IFERROR(IF(INDEX(AE$1:AE31,MATCH(J32,J$1:J31,0),1)=0,"",INDEX(AE$1:AE31,MATCH(J32,J$1:J31,0),1)),"")</f>
        <v/>
      </c>
      <c r="AF32" s="2"/>
      <c r="AG32" s="2"/>
      <c r="AH32" s="2"/>
      <c r="AI32" s="4"/>
      <c r="AJ32" s="4"/>
      <c r="AK32" s="4"/>
      <c r="AL32" s="4"/>
      <c r="AM32" s="4"/>
      <c r="AN32" s="4"/>
      <c r="AO32" s="4"/>
      <c r="AP32" s="4"/>
      <c r="AQ32" s="4"/>
      <c r="AS32" s="4"/>
      <c r="AT32" s="82"/>
      <c r="AU32" s="124"/>
      <c r="AV32" s="124"/>
      <c r="AW32" s="124"/>
      <c r="AX32" s="124"/>
      <c r="AY32" s="124"/>
      <c r="AZ32" s="124"/>
      <c r="BA32" s="4"/>
      <c r="BB32" s="127"/>
      <c r="BC32" s="4"/>
      <c r="BD32" s="4"/>
      <c r="BE32" s="4" t="s">
        <v>157</v>
      </c>
      <c r="BF32" s="7"/>
      <c r="BG32" s="7"/>
      <c r="BH32" s="7" t="str">
        <f t="shared" ca="1" si="2"/>
        <v/>
      </c>
      <c r="BI32" s="4" t="str">
        <f t="shared" si="18"/>
        <v/>
      </c>
      <c r="BJ32" s="123" t="str">
        <f t="shared" si="3"/>
        <v/>
      </c>
      <c r="BK32" s="140" t="str">
        <f t="shared" si="11"/>
        <v/>
      </c>
      <c r="BQ32" s="4" t="str">
        <f>IF(IFERROR(VLOOKUP(C32,C33:C$1993,1,0),"")="","",COUNTIF(C:C,C32))</f>
        <v/>
      </c>
      <c r="BU32" s="5" t="str">
        <f>IF(B32="","",IF(BQ32="",1+(MAX(BU$2:BU31)),""))</f>
        <v/>
      </c>
      <c r="BV32" s="5" t="str">
        <f t="shared" si="4"/>
        <v/>
      </c>
      <c r="BW32" s="5" t="str">
        <f t="shared" si="5"/>
        <v/>
      </c>
      <c r="BX32" s="14" t="str">
        <f t="shared" si="6"/>
        <v/>
      </c>
      <c r="BY32" s="28"/>
      <c r="BZ32" s="15"/>
      <c r="CA32" s="5" t="str">
        <f t="shared" si="7"/>
        <v/>
      </c>
      <c r="CD32" s="5" t="str">
        <f t="shared" si="17"/>
        <v/>
      </c>
      <c r="CE32" s="5" t="str">
        <f>IF(J32="","",IFERROR(IF(VLOOKUP(J32,J$2:J31,1,0)=0,"",""),J32))</f>
        <v/>
      </c>
      <c r="CF32" s="24" t="str">
        <f>IF(CE32="","",(IFERROR(VLOOKUP(MID(CE32,1,1),$CW$2:DA$28,3,0),0)+IFERROR(VLOOKUP(MID(CE32,2,1),CW$2:DA$28,4,0),0)+IFERROR(VLOOKUP(MID(CE32,3,1),CW$2:DA$28,5,0),0)+(ROW(CE32)/1000000000000)))</f>
        <v/>
      </c>
      <c r="CH32" s="5">
        <v>31</v>
      </c>
      <c r="CI32" s="5" t="str">
        <f>IFERROR(VLOOKUP(CH32,CD$2:CE1108,2,0),"")</f>
        <v/>
      </c>
      <c r="DC32" s="5" t="e">
        <f>IF(REPORTE!AH$2="si",IF(C32=VALUE(REPORTE!C$11),IF(SUM(DC33:DC$1993),CONCATENATE(INT(B32),", "),INT(B32)),""),IF(C32=VALUE(REPORTE!C$10),IF(SUM(DC33:DC$1993),CONCATENATE(INT(B32),", "),INT(B32)),""))</f>
        <v>#VALUE!</v>
      </c>
      <c r="DG32" s="5" t="str">
        <f t="shared" si="8"/>
        <v/>
      </c>
    </row>
    <row r="33" spans="1:111" s="5" customFormat="1" ht="15" customHeight="1">
      <c r="A33" s="4" t="str">
        <f t="shared" si="0"/>
        <v/>
      </c>
      <c r="B33" s="6"/>
      <c r="C33" s="8"/>
      <c r="D33" s="1" t="str">
        <f>IFERROR(INDEX('padron cfe'!B:B,MATCH(DATOS!C33,'padron cfe'!A:A,0),1),"")</f>
        <v/>
      </c>
      <c r="E33" s="1"/>
      <c r="F33" s="7"/>
      <c r="G33" s="9" t="s">
        <v>157</v>
      </c>
      <c r="H33" s="5" t="str">
        <f>IF(F33="","",IFERROR(CONCATENATE("PEUA",VLOOKUP(ESTADO,REPORTE!AV$2:AW$33,2,0),DIDTRITO_FORM,CADER_FORM,IFERROR(VLOOKUP(DAY(F33),$BN$3:$BO$11,2,0),DAY(F33)),IFERROR(VLOOKUP(MONTH(F33),$BN$3:$BO$11,2,0),MONTH(F33)),YEAR(F33),G33),""))</f>
        <v/>
      </c>
      <c r="I33" s="4"/>
      <c r="K33" s="2" t="str">
        <f>IFERROR(INDEX('padron cfe'!C:C,MATCH(DATOS!C33,'padron cfe'!A:A,0),1),"")</f>
        <v/>
      </c>
      <c r="L33" s="4" t="str">
        <f>IFERROR(IF(VLOOKUP(J33,J$2:L32,4,0)=0,"",VLOOKUP(J33,J$2:L32,4,0)),"")</f>
        <v/>
      </c>
      <c r="M33" s="4" t="str">
        <f>IFERROR(IF(VLOOKUP(J33,J$2:M32,5,0)=0,"",VLOOKUP(J33,J$2:M32,5,0)),"")</f>
        <v/>
      </c>
      <c r="N33" s="4"/>
      <c r="O33" s="2"/>
      <c r="P33" s="2"/>
      <c r="Q33" s="5" t="str">
        <f t="shared" si="9"/>
        <v/>
      </c>
      <c r="T33" s="2" t="str">
        <f>IFERROR(INDEX('padron cfe'!D:D,MATCH(DATOS!C33,'padron cfe'!A:A,0),1),"")</f>
        <v/>
      </c>
      <c r="U33" s="4"/>
      <c r="V33" s="4"/>
      <c r="W33" s="4"/>
      <c r="X33" s="6" t="s">
        <v>157</v>
      </c>
      <c r="Y33" s="4"/>
      <c r="Z33" s="4" t="str">
        <f t="shared" si="1"/>
        <v/>
      </c>
      <c r="AA33" s="4"/>
      <c r="AB33" s="4"/>
      <c r="AC33" s="2" t="str">
        <f>IFERROR(IF(INDEX(AC$1:AC32,MATCH(J33,J$1:J32,0),1)=0,"",INDEX(AC$1:AC32,MATCH(J33,J$1:J32,0),1)),"")</f>
        <v/>
      </c>
      <c r="AD33" s="2" t="str">
        <f>IFERROR(IF(INDEX(AD$1:AD32,MATCH(J33,J$1:J32,0),1)=0,"",INDEX(AD$1:AD32,MATCH(J33,J$1:J32,0),1)),"")</f>
        <v/>
      </c>
      <c r="AE33" s="2" t="str">
        <f>IFERROR(IF(INDEX(AE$1:AE32,MATCH(J33,J$1:J32,0),1)=0,"",INDEX(AE$1:AE32,MATCH(J33,J$1:J32,0),1)),"")</f>
        <v/>
      </c>
      <c r="AF33" s="2"/>
      <c r="AG33" s="2"/>
      <c r="AH33" s="2"/>
      <c r="AI33" s="4"/>
      <c r="AJ33" s="4"/>
      <c r="AK33" s="4"/>
      <c r="AL33" s="4"/>
      <c r="AM33" s="4"/>
      <c r="AN33" s="4"/>
      <c r="AO33" s="4"/>
      <c r="AP33" s="4"/>
      <c r="AQ33" s="4"/>
      <c r="AS33" s="4"/>
      <c r="AT33" s="82"/>
      <c r="AU33" s="124"/>
      <c r="AV33" s="124"/>
      <c r="AW33" s="124"/>
      <c r="AX33" s="124"/>
      <c r="AY33" s="124"/>
      <c r="AZ33" s="124"/>
      <c r="BA33" s="4"/>
      <c r="BB33" s="127"/>
      <c r="BC33" s="4"/>
      <c r="BD33" s="4"/>
      <c r="BE33" s="4"/>
      <c r="BF33" s="7"/>
      <c r="BG33" s="7"/>
      <c r="BH33" s="7" t="str">
        <f t="shared" ca="1" si="2"/>
        <v/>
      </c>
      <c r="BI33" s="4" t="str">
        <f t="shared" si="18"/>
        <v/>
      </c>
      <c r="BJ33" s="123" t="str">
        <f t="shared" si="3"/>
        <v/>
      </c>
      <c r="BK33" s="140" t="str">
        <f t="shared" si="11"/>
        <v/>
      </c>
      <c r="BQ33" s="4" t="str">
        <f>IF(IFERROR(VLOOKUP(C33,C34:C$1993,1,0),"")="","",COUNTIF(C:C,C33))</f>
        <v/>
      </c>
      <c r="BU33" s="5" t="str">
        <f>IF(B33="","",IF(BQ33="",1+(MAX(BU$2:BU32)),""))</f>
        <v/>
      </c>
      <c r="BV33" s="5" t="str">
        <f t="shared" si="4"/>
        <v/>
      </c>
      <c r="BW33" s="5" t="str">
        <f t="shared" si="5"/>
        <v/>
      </c>
      <c r="BX33" s="14" t="str">
        <f t="shared" si="6"/>
        <v/>
      </c>
      <c r="BY33" s="28"/>
      <c r="BZ33" s="15"/>
      <c r="CA33" s="5" t="str">
        <f t="shared" si="7"/>
        <v/>
      </c>
      <c r="CD33" s="5" t="str">
        <f t="shared" si="17"/>
        <v/>
      </c>
      <c r="CE33" s="5" t="str">
        <f>IF(J33="","",IFERROR(IF(VLOOKUP(J33,J$2:J32,1,0)=0,"",""),J33))</f>
        <v/>
      </c>
      <c r="CF33" s="24" t="str">
        <f>IF(CE33="","",(IFERROR(VLOOKUP(MID(CE33,1,1),$CW$2:DA$28,3,0),0)+IFERROR(VLOOKUP(MID(CE33,2,1),CW$2:DA$28,4,0),0)+IFERROR(VLOOKUP(MID(CE33,3,1),CW$2:DA$28,5,0),0)+(ROW(CE33)/1000000000000)))</f>
        <v/>
      </c>
      <c r="CH33" s="5">
        <v>32</v>
      </c>
      <c r="CI33" s="5" t="str">
        <f>IFERROR(VLOOKUP(CH33,CD$2:CE1109,2,0),"")</f>
        <v/>
      </c>
      <c r="DC33" s="5" t="e">
        <f>IF(REPORTE!AH$2="si",IF(C33=VALUE(REPORTE!C$11),IF(SUM(DC34:DC$1993),CONCATENATE(INT(B33),", "),INT(B33)),""),IF(C33=VALUE(REPORTE!C$10),IF(SUM(DC34:DC$1993),CONCATENATE(INT(B33),", "),INT(B33)),""))</f>
        <v>#VALUE!</v>
      </c>
      <c r="DG33" s="5" t="str">
        <f t="shared" si="8"/>
        <v/>
      </c>
    </row>
    <row r="34" spans="1:111" s="5" customFormat="1" ht="15" customHeight="1">
      <c r="A34" s="4" t="str">
        <f t="shared" si="0"/>
        <v/>
      </c>
      <c r="B34" s="6"/>
      <c r="C34" s="8"/>
      <c r="D34" s="1" t="str">
        <f>IFERROR(INDEX('padron cfe'!B:B,MATCH(DATOS!C34,'padron cfe'!A:A,0),1),"")</f>
        <v/>
      </c>
      <c r="E34" s="1"/>
      <c r="F34" s="7"/>
      <c r="G34" s="9" t="s">
        <v>157</v>
      </c>
      <c r="H34" s="5" t="str">
        <f>IF(F34="","",IFERROR(CONCATENATE("PEUA",VLOOKUP(ESTADO,REPORTE!AV$2:AW$33,2,0),DIDTRITO_FORM,CADER_FORM,IFERROR(VLOOKUP(DAY(F34),$BN$3:$BO$11,2,0),DAY(F34)),IFERROR(VLOOKUP(MONTH(F34),$BN$3:$BO$11,2,0),MONTH(F34)),YEAR(F34),G34),""))</f>
        <v/>
      </c>
      <c r="I34" s="4"/>
      <c r="K34" s="2" t="str">
        <f>IFERROR(INDEX('padron cfe'!C:C,MATCH(DATOS!C34,'padron cfe'!A:A,0),1),"")</f>
        <v/>
      </c>
      <c r="L34" s="4" t="str">
        <f>IFERROR(IF(VLOOKUP(J34,J$2:L33,4,0)=0,"",VLOOKUP(J34,J$2:L33,4,0)),"")</f>
        <v/>
      </c>
      <c r="M34" s="4" t="str">
        <f>IFERROR(IF(VLOOKUP(J34,J$2:M33,5,0)=0,"",VLOOKUP(J34,J$2:M33,5,0)),"")</f>
        <v/>
      </c>
      <c r="N34" s="4"/>
      <c r="O34" s="2"/>
      <c r="P34" s="2"/>
      <c r="Q34" s="5" t="str">
        <f t="shared" si="9"/>
        <v/>
      </c>
      <c r="T34" s="2" t="str">
        <f>IFERROR(INDEX('padron cfe'!D:D,MATCH(DATOS!C34,'padron cfe'!A:A,0),1),"")</f>
        <v/>
      </c>
      <c r="U34" s="4"/>
      <c r="V34" s="4"/>
      <c r="W34" s="4"/>
      <c r="X34" s="6" t="s">
        <v>157</v>
      </c>
      <c r="Y34" s="4"/>
      <c r="Z34" s="4" t="str">
        <f t="shared" si="1"/>
        <v/>
      </c>
      <c r="AA34" s="4"/>
      <c r="AB34" s="4"/>
      <c r="AC34" s="2" t="str">
        <f>IFERROR(IF(INDEX(AC$1:AC33,MATCH(J34,J$1:J33,0),1)=0,"",INDEX(AC$1:AC33,MATCH(J34,J$1:J33,0),1)),"")</f>
        <v/>
      </c>
      <c r="AD34" s="2" t="str">
        <f>IFERROR(IF(INDEX(AD$1:AD33,MATCH(J34,J$1:J33,0),1)=0,"",INDEX(AD$1:AD33,MATCH(J34,J$1:J33,0),1)),"")</f>
        <v/>
      </c>
      <c r="AE34" s="2" t="str">
        <f>IFERROR(IF(INDEX(AE$1:AE33,MATCH(J34,J$1:J33,0),1)=0,"",INDEX(AE$1:AE33,MATCH(J34,J$1:J33,0),1)),"")</f>
        <v/>
      </c>
      <c r="AF34" s="2"/>
      <c r="AG34" s="2"/>
      <c r="AH34" s="2"/>
      <c r="AI34" s="4"/>
      <c r="AJ34" s="4"/>
      <c r="AK34" s="4"/>
      <c r="AL34" s="4"/>
      <c r="AM34" s="4"/>
      <c r="AN34" s="4"/>
      <c r="AO34" s="4"/>
      <c r="AP34" s="4"/>
      <c r="AQ34" s="4"/>
      <c r="AS34" s="4"/>
      <c r="AT34" s="82"/>
      <c r="AU34" s="124"/>
      <c r="AV34" s="124"/>
      <c r="AW34" s="124"/>
      <c r="AX34" s="124"/>
      <c r="AY34" s="124"/>
      <c r="AZ34" s="124"/>
      <c r="BA34" s="4"/>
      <c r="BB34" s="127"/>
      <c r="BC34" s="4"/>
      <c r="BD34" s="4"/>
      <c r="BE34" s="4" t="s">
        <v>157</v>
      </c>
      <c r="BF34" s="7"/>
      <c r="BG34" s="7"/>
      <c r="BH34" s="7" t="str">
        <f t="shared" ca="1" si="2"/>
        <v/>
      </c>
      <c r="BI34" s="4" t="str">
        <f t="shared" si="18"/>
        <v/>
      </c>
      <c r="BJ34" s="123" t="str">
        <f t="shared" si="3"/>
        <v/>
      </c>
      <c r="BK34" s="140" t="str">
        <f t="shared" si="11"/>
        <v/>
      </c>
      <c r="BQ34" s="4" t="str">
        <f>IF(IFERROR(VLOOKUP(C34,C35:C$1993,1,0),"")="","",COUNTIF(C:C,C34))</f>
        <v/>
      </c>
      <c r="BU34" s="5" t="str">
        <f>IF(B34="","",IF(BQ34="",1+(MAX(BU$2:BU33)),""))</f>
        <v/>
      </c>
      <c r="BV34" s="5" t="str">
        <f t="shared" si="4"/>
        <v/>
      </c>
      <c r="BW34" s="5" t="str">
        <f t="shared" si="5"/>
        <v/>
      </c>
      <c r="BX34" s="14" t="str">
        <f t="shared" si="6"/>
        <v/>
      </c>
      <c r="BY34" s="28"/>
      <c r="BZ34" s="15"/>
      <c r="CA34" s="5" t="str">
        <f t="shared" ref="CA34:CA65" si="19">CONCATENATE(AI34,AJ34,AK34,AL34,AM34)</f>
        <v/>
      </c>
      <c r="CD34" s="5" t="str">
        <f t="shared" si="17"/>
        <v/>
      </c>
      <c r="CE34" s="5" t="str">
        <f>IF(J34="","",IFERROR(IF(VLOOKUP(J34,J$2:J33,1,0)=0,"",""),J34))</f>
        <v/>
      </c>
      <c r="CF34" s="24" t="str">
        <f>IF(CE34="","",(IFERROR(VLOOKUP(MID(CE34,1,1),$CW$2:DA$28,3,0),0)+IFERROR(VLOOKUP(MID(CE34,2,1),CW$2:DA$28,4,0),0)+IFERROR(VLOOKUP(MID(CE34,3,1),CW$2:DA$28,5,0),0)+(ROW(CE34)/1000000000000)))</f>
        <v/>
      </c>
      <c r="CH34" s="5">
        <v>33</v>
      </c>
      <c r="CI34" s="5" t="str">
        <f>IFERROR(VLOOKUP(CH34,CD$2:CE1110,2,0),"")</f>
        <v/>
      </c>
      <c r="DC34" s="5" t="e">
        <f>IF(REPORTE!AH$2="si",IF(C34=VALUE(REPORTE!C$11),IF(SUM(DC35:DC$1993),CONCATENATE(INT(B34),", "),INT(B34)),""),IF(C34=VALUE(REPORTE!C$10),IF(SUM(DC35:DC$1993),CONCATENATE(INT(B34),", "),INT(B34)),""))</f>
        <v>#VALUE!</v>
      </c>
    </row>
    <row r="35" spans="1:111" s="5" customFormat="1" ht="15" customHeight="1">
      <c r="A35" s="4" t="str">
        <f t="shared" si="0"/>
        <v/>
      </c>
      <c r="B35" s="6"/>
      <c r="C35" s="8"/>
      <c r="D35" s="1" t="str">
        <f>IFERROR(INDEX('padron cfe'!B:B,MATCH(DATOS!C35,'padron cfe'!A:A,0),1),"")</f>
        <v/>
      </c>
      <c r="E35" s="1"/>
      <c r="F35" s="7"/>
      <c r="G35" s="9" t="s">
        <v>157</v>
      </c>
      <c r="H35" s="5" t="str">
        <f>IF(F35="","",IFERROR(CONCATENATE("PEUA",VLOOKUP(ESTADO,REPORTE!AV$2:AW$33,2,0),DIDTRITO_FORM,CADER_FORM,IFERROR(VLOOKUP(DAY(F35),$BN$3:$BO$11,2,0),DAY(F35)),IFERROR(VLOOKUP(MONTH(F35),$BN$3:$BO$11,2,0),MONTH(F35)),YEAR(F35),G35),""))</f>
        <v/>
      </c>
      <c r="I35" s="4"/>
      <c r="K35" s="2" t="str">
        <f>IFERROR(INDEX('padron cfe'!C:C,MATCH(DATOS!C35,'padron cfe'!A:A,0),1),"")</f>
        <v/>
      </c>
      <c r="L35" s="4" t="str">
        <f>IFERROR(IF(VLOOKUP(J35,J$2:L34,4,0)=0,"",VLOOKUP(J35,J$2:L34,4,0)),"")</f>
        <v/>
      </c>
      <c r="M35" s="4" t="str">
        <f>IFERROR(IF(VLOOKUP(J35,J$2:M34,5,0)=0,"",VLOOKUP(J35,J$2:M34,5,0)),"")</f>
        <v/>
      </c>
      <c r="N35" s="4"/>
      <c r="O35" s="2"/>
      <c r="P35" s="2"/>
      <c r="Q35" s="5" t="str">
        <f t="shared" si="9"/>
        <v/>
      </c>
      <c r="T35" s="2" t="str">
        <f>IFERROR(INDEX('padron cfe'!D:D,MATCH(DATOS!C35,'padron cfe'!A:A,0),1),"")</f>
        <v/>
      </c>
      <c r="U35" s="4"/>
      <c r="V35" s="4"/>
      <c r="W35" s="4"/>
      <c r="X35" s="6" t="s">
        <v>157</v>
      </c>
      <c r="Y35" s="4"/>
      <c r="Z35" s="4" t="str">
        <f t="shared" si="1"/>
        <v/>
      </c>
      <c r="AA35" s="4"/>
      <c r="AB35" s="4"/>
      <c r="AC35" s="2" t="str">
        <f>IFERROR(IF(INDEX(AC$1:AC34,MATCH(J35,J$1:J34,0),1)=0,"",INDEX(AC$1:AC34,MATCH(J35,J$1:J34,0),1)),"")</f>
        <v/>
      </c>
      <c r="AD35" s="2" t="str">
        <f>IFERROR(IF(INDEX(AD$1:AD34,MATCH(J35,J$1:J34,0),1)=0,"",INDEX(AD$1:AD34,MATCH(J35,J$1:J34,0),1)),"")</f>
        <v/>
      </c>
      <c r="AE35" s="2" t="str">
        <f>IFERROR(IF(INDEX(AE$1:AE34,MATCH(J35,J$1:J34,0),1)=0,"",INDEX(AE$1:AE34,MATCH(J35,J$1:J34,0),1)),"")</f>
        <v/>
      </c>
      <c r="AF35" s="2"/>
      <c r="AG35" s="2"/>
      <c r="AH35" s="2"/>
      <c r="AI35" s="4"/>
      <c r="AJ35" s="4"/>
      <c r="AK35" s="4"/>
      <c r="AL35" s="4"/>
      <c r="AM35" s="4"/>
      <c r="AN35" s="4"/>
      <c r="AO35" s="4"/>
      <c r="AP35" s="4"/>
      <c r="AQ35" s="4"/>
      <c r="AS35" s="4"/>
      <c r="AT35" s="82"/>
      <c r="AU35" s="124"/>
      <c r="AV35" s="124"/>
      <c r="AW35" s="124"/>
      <c r="AX35" s="124"/>
      <c r="AY35" s="124"/>
      <c r="AZ35" s="124"/>
      <c r="BA35" s="4"/>
      <c r="BB35" s="127"/>
      <c r="BC35" s="4"/>
      <c r="BD35" s="4"/>
      <c r="BE35" s="4"/>
      <c r="BF35" s="7"/>
      <c r="BG35" s="7"/>
      <c r="BH35" s="7" t="str">
        <f t="shared" ca="1" si="2"/>
        <v/>
      </c>
      <c r="BI35" s="4" t="str">
        <f t="shared" si="18"/>
        <v/>
      </c>
      <c r="BJ35" s="123" t="str">
        <f t="shared" si="3"/>
        <v/>
      </c>
      <c r="BK35" s="140" t="str">
        <f t="shared" si="11"/>
        <v/>
      </c>
      <c r="BQ35" s="4" t="str">
        <f>IF(IFERROR(VLOOKUP(C35,C36:C$1993,1,0),"")="","",COUNTIF(C:C,C35))</f>
        <v/>
      </c>
      <c r="BU35" s="5" t="str">
        <f>IF(B35="","",IF(BQ35="",1+(MAX(BU$2:BU34)),""))</f>
        <v/>
      </c>
      <c r="BV35" s="5" t="str">
        <f t="shared" si="4"/>
        <v/>
      </c>
      <c r="BW35" s="5" t="str">
        <f t="shared" si="5"/>
        <v/>
      </c>
      <c r="BX35" s="14" t="str">
        <f t="shared" si="6"/>
        <v/>
      </c>
      <c r="BY35" s="28"/>
      <c r="BZ35" s="15"/>
      <c r="CA35" s="5" t="str">
        <f t="shared" si="19"/>
        <v/>
      </c>
      <c r="CD35" s="5" t="str">
        <f t="shared" si="17"/>
        <v/>
      </c>
      <c r="CE35" s="5" t="str">
        <f>IF(J35="","",IFERROR(IF(VLOOKUP(J35,J$2:J34,1,0)=0,"",""),J35))</f>
        <v/>
      </c>
      <c r="CF35" s="24" t="str">
        <f>IF(CE35="","",(IFERROR(VLOOKUP(MID(CE35,1,1),$CW$2:DA$28,3,0),0)+IFERROR(VLOOKUP(MID(CE35,2,1),CW$2:DA$28,4,0),0)+IFERROR(VLOOKUP(MID(CE35,3,1),CW$2:DA$28,5,0),0)+(ROW(CE35)/1000000000000)))</f>
        <v/>
      </c>
      <c r="CH35" s="5">
        <v>34</v>
      </c>
      <c r="CI35" s="5" t="str">
        <f>IFERROR(VLOOKUP(CH35,CD$2:CE1111,2,0),"")</f>
        <v/>
      </c>
      <c r="DC35" s="5" t="e">
        <f>IF(REPORTE!AH$2="si",IF(C35=VALUE(REPORTE!C$11),IF(SUM(DC36:DC$1993),CONCATENATE(INT(B35),", "),INT(B35)),""),IF(C35=VALUE(REPORTE!C$10),IF(SUM(DC36:DC$1993),CONCATENATE(INT(B35),", "),INT(B35)),""))</f>
        <v>#VALUE!</v>
      </c>
    </row>
    <row r="36" spans="1:111" s="5" customFormat="1" ht="15" customHeight="1">
      <c r="A36" s="4" t="str">
        <f t="shared" si="0"/>
        <v/>
      </c>
      <c r="B36" s="6"/>
      <c r="C36" s="8"/>
      <c r="D36" s="1" t="str">
        <f>IFERROR(INDEX('padron cfe'!B:B,MATCH(DATOS!C36,'padron cfe'!A:A,0),1),"")</f>
        <v/>
      </c>
      <c r="E36" s="1"/>
      <c r="F36" s="7"/>
      <c r="G36" s="9" t="s">
        <v>157</v>
      </c>
      <c r="H36" s="5" t="str">
        <f>IF(F36="","",IFERROR(CONCATENATE("PEUA",VLOOKUP(ESTADO,REPORTE!AV$2:AW$33,2,0),DIDTRITO_FORM,CADER_FORM,IFERROR(VLOOKUP(DAY(F36),$BN$3:$BO$11,2,0),DAY(F36)),IFERROR(VLOOKUP(MONTH(F36),$BN$3:$BO$11,2,0),MONTH(F36)),YEAR(F36),G36),""))</f>
        <v/>
      </c>
      <c r="I36" s="4"/>
      <c r="K36" s="2" t="str">
        <f>IFERROR(INDEX('padron cfe'!C:C,MATCH(DATOS!C36,'padron cfe'!A:A,0),1),"")</f>
        <v/>
      </c>
      <c r="L36" s="4" t="str">
        <f>IFERROR(IF(VLOOKUP(J36,J$2:L35,4,0)=0,"",VLOOKUP(J36,J$2:L35,4,0)),"")</f>
        <v/>
      </c>
      <c r="M36" s="4" t="str">
        <f>IFERROR(IF(VLOOKUP(J36,J$2:M35,5,0)=0,"",VLOOKUP(J36,J$2:M35,5,0)),"")</f>
        <v/>
      </c>
      <c r="N36" s="4"/>
      <c r="O36" s="2"/>
      <c r="P36" s="2"/>
      <c r="Q36" s="5" t="str">
        <f t="shared" si="9"/>
        <v/>
      </c>
      <c r="T36" s="2" t="str">
        <f>IFERROR(INDEX('padron cfe'!D:D,MATCH(DATOS!C36,'padron cfe'!A:A,0),1),"")</f>
        <v/>
      </c>
      <c r="U36" s="4"/>
      <c r="V36" s="4"/>
      <c r="W36" s="4"/>
      <c r="X36" s="6" t="s">
        <v>157</v>
      </c>
      <c r="Y36" s="4"/>
      <c r="Z36" s="4" t="str">
        <f t="shared" si="1"/>
        <v/>
      </c>
      <c r="AA36" s="4"/>
      <c r="AB36" s="4"/>
      <c r="AC36" s="2" t="str">
        <f>IFERROR(IF(INDEX(AC$1:AC35,MATCH(J36,J$1:J35,0),1)=0,"",INDEX(AC$1:AC35,MATCH(J36,J$1:J35,0),1)),"")</f>
        <v/>
      </c>
      <c r="AD36" s="2" t="str">
        <f>IFERROR(IF(INDEX(AD$1:AD35,MATCH(J36,J$1:J35,0),1)=0,"",INDEX(AD$1:AD35,MATCH(J36,J$1:J35,0),1)),"")</f>
        <v/>
      </c>
      <c r="AE36" s="2" t="str">
        <f>IFERROR(IF(INDEX(AE$1:AE35,MATCH(J36,J$1:J35,0),1)=0,"",INDEX(AE$1:AE35,MATCH(J36,J$1:J35,0),1)),"")</f>
        <v/>
      </c>
      <c r="AF36" s="2"/>
      <c r="AG36" s="2"/>
      <c r="AH36" s="2"/>
      <c r="AI36" s="4"/>
      <c r="AJ36" s="4"/>
      <c r="AK36" s="4"/>
      <c r="AL36" s="4"/>
      <c r="AM36" s="4"/>
      <c r="AN36" s="4"/>
      <c r="AO36" s="4"/>
      <c r="AP36" s="4"/>
      <c r="AQ36" s="4"/>
      <c r="AS36" s="4"/>
      <c r="AT36" s="82"/>
      <c r="AU36" s="124"/>
      <c r="AV36" s="124"/>
      <c r="AW36" s="124"/>
      <c r="AX36" s="124"/>
      <c r="AY36" s="124"/>
      <c r="AZ36" s="124"/>
      <c r="BA36" s="4"/>
      <c r="BB36" s="127"/>
      <c r="BC36" s="4"/>
      <c r="BD36" s="4"/>
      <c r="BE36" s="4" t="s">
        <v>157</v>
      </c>
      <c r="BF36" s="7"/>
      <c r="BG36" s="7"/>
      <c r="BH36" s="7" t="str">
        <f t="shared" ca="1" si="2"/>
        <v/>
      </c>
      <c r="BI36" s="4" t="str">
        <f t="shared" si="18"/>
        <v/>
      </c>
      <c r="BJ36" s="123" t="str">
        <f t="shared" si="3"/>
        <v/>
      </c>
      <c r="BK36" s="140" t="str">
        <f t="shared" si="11"/>
        <v/>
      </c>
      <c r="BQ36" s="4" t="str">
        <f>IF(IFERROR(VLOOKUP(C36,C37:C$1993,1,0),"")="","",COUNTIF(C:C,C36))</f>
        <v/>
      </c>
      <c r="BU36" s="5" t="str">
        <f>IF(B36="","",IF(BQ36="",1+(MAX(BU$2:BU35)),""))</f>
        <v/>
      </c>
      <c r="BV36" s="5" t="str">
        <f t="shared" si="4"/>
        <v/>
      </c>
      <c r="BW36" s="5" t="str">
        <f t="shared" si="5"/>
        <v/>
      </c>
      <c r="BX36" s="14" t="str">
        <f t="shared" si="6"/>
        <v/>
      </c>
      <c r="BY36" s="28"/>
      <c r="BZ36" s="15"/>
      <c r="CA36" s="5" t="str">
        <f t="shared" si="19"/>
        <v/>
      </c>
      <c r="CD36" s="5" t="str">
        <f t="shared" si="17"/>
        <v/>
      </c>
      <c r="CE36" s="5" t="str">
        <f>IF(J36="","",IFERROR(IF(VLOOKUP(J36,J$2:J35,1,0)=0,"",""),J36))</f>
        <v/>
      </c>
      <c r="CF36" s="24" t="str">
        <f>IF(CE36="","",(IFERROR(VLOOKUP(MID(CE36,1,1),$CW$2:DA$28,3,0),0)+IFERROR(VLOOKUP(MID(CE36,2,1),CW$2:DA$28,4,0),0)+IFERROR(VLOOKUP(MID(CE36,3,1),CW$2:DA$28,5,0),0)+(ROW(CE36)/1000000000000)))</f>
        <v/>
      </c>
      <c r="CH36" s="5">
        <v>35</v>
      </c>
      <c r="CI36" s="5" t="str">
        <f>IFERROR(VLOOKUP(CH36,CD$2:CE1112,2,0),"")</f>
        <v/>
      </c>
      <c r="DC36" s="5" t="e">
        <f>IF(REPORTE!AH$2="si",IF(C36=VALUE(REPORTE!C$11),IF(SUM(DC37:DC$1993),CONCATENATE(INT(B36),", "),INT(B36)),""),IF(C36=VALUE(REPORTE!C$10),IF(SUM(DC37:DC$1993),CONCATENATE(INT(B36),", "),INT(B36)),""))</f>
        <v>#VALUE!</v>
      </c>
    </row>
    <row r="37" spans="1:111" s="5" customFormat="1" ht="15" customHeight="1">
      <c r="A37" s="4" t="str">
        <f t="shared" si="0"/>
        <v/>
      </c>
      <c r="B37" s="6"/>
      <c r="C37" s="8"/>
      <c r="D37" s="1" t="str">
        <f>IFERROR(INDEX('padron cfe'!B:B,MATCH(DATOS!C37,'padron cfe'!A:A,0),1),"")</f>
        <v/>
      </c>
      <c r="E37" s="1"/>
      <c r="F37" s="7"/>
      <c r="G37" s="9" t="s">
        <v>157</v>
      </c>
      <c r="H37" s="5" t="str">
        <f>IF(F37="","",IFERROR(CONCATENATE("PEUA",VLOOKUP(ESTADO,REPORTE!AV$2:AW$33,2,0),DIDTRITO_FORM,CADER_FORM,IFERROR(VLOOKUP(DAY(F37),$BN$3:$BO$11,2,0),DAY(F37)),IFERROR(VLOOKUP(MONTH(F37),$BN$3:$BO$11,2,0),MONTH(F37)),YEAR(F37),G37),""))</f>
        <v/>
      </c>
      <c r="I37" s="4"/>
      <c r="K37" s="2" t="str">
        <f>IFERROR(INDEX('padron cfe'!C:C,MATCH(DATOS!C37,'padron cfe'!A:A,0),1),"")</f>
        <v/>
      </c>
      <c r="L37" s="4" t="str">
        <f>IFERROR(IF(VLOOKUP(J37,J$2:L36,4,0)=0,"",VLOOKUP(J37,J$2:L36,4,0)),"")</f>
        <v/>
      </c>
      <c r="M37" s="4" t="str">
        <f>IFERROR(IF(VLOOKUP(J37,J$2:M36,5,0)=0,"",VLOOKUP(J37,J$2:M36,5,0)),"")</f>
        <v/>
      </c>
      <c r="N37" s="4"/>
      <c r="O37" s="2"/>
      <c r="P37" s="2"/>
      <c r="Q37" s="5" t="str">
        <f t="shared" si="9"/>
        <v/>
      </c>
      <c r="T37" s="2" t="str">
        <f>IFERROR(INDEX('padron cfe'!D:D,MATCH(DATOS!C37,'padron cfe'!A:A,0),1),"")</f>
        <v/>
      </c>
      <c r="U37" s="4"/>
      <c r="V37" s="4"/>
      <c r="W37" s="4"/>
      <c r="X37" s="6" t="s">
        <v>157</v>
      </c>
      <c r="Y37" s="4"/>
      <c r="Z37" s="4" t="str">
        <f t="shared" si="1"/>
        <v/>
      </c>
      <c r="AA37" s="4"/>
      <c r="AB37" s="4"/>
      <c r="AC37" s="2" t="str">
        <f>IFERROR(IF(INDEX(AC$1:AC36,MATCH(J37,J$1:J36,0),1)=0,"",INDEX(AC$1:AC36,MATCH(J37,J$1:J36,0),1)),"")</f>
        <v/>
      </c>
      <c r="AD37" s="2" t="str">
        <f>IFERROR(IF(INDEX(AD$1:AD36,MATCH(J37,J$1:J36,0),1)=0,"",INDEX(AD$1:AD36,MATCH(J37,J$1:J36,0),1)),"")</f>
        <v/>
      </c>
      <c r="AE37" s="2" t="str">
        <f>IFERROR(IF(INDEX(AE$1:AE36,MATCH(J37,J$1:J36,0),1)=0,"",INDEX(AE$1:AE36,MATCH(J37,J$1:J36,0),1)),"")</f>
        <v/>
      </c>
      <c r="AF37" s="2"/>
      <c r="AG37" s="2"/>
      <c r="AH37" s="2"/>
      <c r="AI37" s="4"/>
      <c r="AJ37" s="4"/>
      <c r="AK37" s="4"/>
      <c r="AL37" s="4"/>
      <c r="AM37" s="4"/>
      <c r="AN37" s="4"/>
      <c r="AO37" s="4"/>
      <c r="AP37" s="4"/>
      <c r="AQ37" s="4"/>
      <c r="AS37" s="4"/>
      <c r="AT37" s="82"/>
      <c r="AU37" s="124"/>
      <c r="AV37" s="124"/>
      <c r="AW37" s="124"/>
      <c r="AX37" s="124"/>
      <c r="AY37" s="124"/>
      <c r="AZ37" s="124"/>
      <c r="BA37" s="4"/>
      <c r="BB37" s="127"/>
      <c r="BC37" s="4"/>
      <c r="BD37" s="4"/>
      <c r="BE37" s="4"/>
      <c r="BF37" s="7"/>
      <c r="BG37" s="7"/>
      <c r="BH37" s="7" t="str">
        <f t="shared" ca="1" si="2"/>
        <v/>
      </c>
      <c r="BI37" s="4" t="str">
        <f t="shared" si="18"/>
        <v/>
      </c>
      <c r="BJ37" s="123" t="str">
        <f t="shared" si="3"/>
        <v/>
      </c>
      <c r="BK37" s="140" t="str">
        <f t="shared" si="11"/>
        <v/>
      </c>
      <c r="BQ37" s="4" t="str">
        <f>IF(IFERROR(VLOOKUP(C37,C38:C$1993,1,0),"")="","",COUNTIF(C:C,C37))</f>
        <v/>
      </c>
      <c r="BU37" s="5" t="str">
        <f>IF(B37="","",IF(BQ37="",1+(MAX(BU$2:BU36)),""))</f>
        <v/>
      </c>
      <c r="BV37" s="5" t="str">
        <f t="shared" si="4"/>
        <v/>
      </c>
      <c r="BW37" s="5" t="str">
        <f t="shared" si="5"/>
        <v/>
      </c>
      <c r="BX37" s="14" t="str">
        <f t="shared" si="6"/>
        <v/>
      </c>
      <c r="BY37" s="28"/>
      <c r="BZ37" s="15"/>
      <c r="CA37" s="5" t="str">
        <f t="shared" si="19"/>
        <v/>
      </c>
      <c r="CD37" s="5" t="str">
        <f t="shared" si="17"/>
        <v/>
      </c>
      <c r="CE37" s="5" t="str">
        <f>IF(J37="","",IFERROR(IF(VLOOKUP(J37,J$2:J36,1,0)=0,"",""),J37))</f>
        <v/>
      </c>
      <c r="CF37" s="24" t="str">
        <f>IF(CE37="","",(IFERROR(VLOOKUP(MID(CE37,1,1),$CW$2:DA$28,3,0),0)+IFERROR(VLOOKUP(MID(CE37,2,1),CW$2:DA$28,4,0),0)+IFERROR(VLOOKUP(MID(CE37,3,1),CW$2:DA$28,5,0),0)+(ROW(CE37)/1000000000000)))</f>
        <v/>
      </c>
      <c r="CH37" s="5">
        <v>36</v>
      </c>
      <c r="CI37" s="5" t="str">
        <f>IFERROR(VLOOKUP(CH37,CD$2:CE1113,2,0),"")</f>
        <v/>
      </c>
      <c r="DC37" s="5" t="e">
        <f>IF(REPORTE!AH$2="si",IF(C37=VALUE(REPORTE!C$11),IF(SUM(DC38:DC$1993),CONCATENATE(INT(B37),", "),INT(B37)),""),IF(C37=VALUE(REPORTE!C$10),IF(SUM(DC38:DC$1993),CONCATENATE(INT(B37),", "),INT(B37)),""))</f>
        <v>#VALUE!</v>
      </c>
    </row>
    <row r="38" spans="1:111" s="5" customFormat="1" ht="15" customHeight="1">
      <c r="A38" s="4" t="str">
        <f t="shared" si="0"/>
        <v/>
      </c>
      <c r="B38" s="6"/>
      <c r="C38" s="8"/>
      <c r="D38" s="1" t="str">
        <f>IFERROR(INDEX('padron cfe'!B:B,MATCH(DATOS!C38,'padron cfe'!A:A,0),1),"")</f>
        <v/>
      </c>
      <c r="E38" s="1"/>
      <c r="F38" s="7"/>
      <c r="G38" s="9" t="s">
        <v>157</v>
      </c>
      <c r="H38" s="5" t="str">
        <f>IF(F38="","",IFERROR(CONCATENATE("PEUA",VLOOKUP(ESTADO,REPORTE!AV$2:AW$33,2,0),DIDTRITO_FORM,CADER_FORM,IFERROR(VLOOKUP(DAY(F38),$BN$3:$BO$11,2,0),DAY(F38)),IFERROR(VLOOKUP(MONTH(F38),$BN$3:$BO$11,2,0),MONTH(F38)),YEAR(F38),G38),""))</f>
        <v/>
      </c>
      <c r="I38" s="4"/>
      <c r="K38" s="2" t="str">
        <f>IFERROR(INDEX('padron cfe'!C:C,MATCH(DATOS!C38,'padron cfe'!A:A,0),1),"")</f>
        <v/>
      </c>
      <c r="L38" s="4" t="str">
        <f>IFERROR(IF(VLOOKUP(J38,J$2:L37,4,0)=0,"",VLOOKUP(J38,J$2:L37,4,0)),"")</f>
        <v/>
      </c>
      <c r="M38" s="4" t="str">
        <f>IFERROR(IF(VLOOKUP(J38,J$2:M37,5,0)=0,"",VLOOKUP(J38,J$2:M37,5,0)),"")</f>
        <v/>
      </c>
      <c r="N38" s="4"/>
      <c r="O38" s="2"/>
      <c r="P38" s="2"/>
      <c r="Q38" s="5" t="str">
        <f t="shared" si="9"/>
        <v/>
      </c>
      <c r="T38" s="2" t="str">
        <f>IFERROR(INDEX('padron cfe'!D:D,MATCH(DATOS!C38,'padron cfe'!A:A,0),1),"")</f>
        <v/>
      </c>
      <c r="U38" s="4"/>
      <c r="V38" s="4"/>
      <c r="W38" s="4"/>
      <c r="X38" s="6" t="s">
        <v>157</v>
      </c>
      <c r="Y38" s="4"/>
      <c r="Z38" s="4" t="str">
        <f t="shared" si="1"/>
        <v/>
      </c>
      <c r="AA38" s="4"/>
      <c r="AB38" s="4"/>
      <c r="AC38" s="2" t="str">
        <f>IFERROR(IF(INDEX(AC$1:AC37,MATCH(J38,J$1:J37,0),1)=0,"",INDEX(AC$1:AC37,MATCH(J38,J$1:J37,0),1)),"")</f>
        <v/>
      </c>
      <c r="AD38" s="2" t="str">
        <f>IFERROR(IF(INDEX(AD$1:AD37,MATCH(J38,J$1:J37,0),1)=0,"",INDEX(AD$1:AD37,MATCH(J38,J$1:J37,0),1)),"")</f>
        <v/>
      </c>
      <c r="AE38" s="2" t="str">
        <f>IFERROR(IF(INDEX(AE$1:AE37,MATCH(J38,J$1:J37,0),1)=0,"",INDEX(AE$1:AE37,MATCH(J38,J$1:J37,0),1)),"")</f>
        <v/>
      </c>
      <c r="AF38" s="2"/>
      <c r="AG38" s="2"/>
      <c r="AH38" s="2"/>
      <c r="AI38" s="4"/>
      <c r="AJ38" s="4"/>
      <c r="AK38" s="4"/>
      <c r="AL38" s="4"/>
      <c r="AM38" s="4"/>
      <c r="AN38" s="4"/>
      <c r="AO38" s="4"/>
      <c r="AP38" s="4"/>
      <c r="AQ38" s="4"/>
      <c r="AS38" s="4"/>
      <c r="AT38" s="82"/>
      <c r="AU38" s="124"/>
      <c r="AV38" s="124"/>
      <c r="AW38" s="124"/>
      <c r="AX38" s="124"/>
      <c r="AY38" s="124"/>
      <c r="AZ38" s="124"/>
      <c r="BA38" s="4"/>
      <c r="BB38" s="127"/>
      <c r="BC38" s="4"/>
      <c r="BD38" s="4"/>
      <c r="BE38" s="4" t="s">
        <v>157</v>
      </c>
      <c r="BF38" s="7"/>
      <c r="BG38" s="7"/>
      <c r="BH38" s="7" t="str">
        <f t="shared" ca="1" si="2"/>
        <v/>
      </c>
      <c r="BI38" s="4" t="str">
        <f t="shared" si="18"/>
        <v/>
      </c>
      <c r="BJ38" s="123" t="str">
        <f t="shared" si="3"/>
        <v/>
      </c>
      <c r="BK38" s="140" t="str">
        <f>IFERROR(IF(AA38/Z38=0,"",AA38/Z38),"")</f>
        <v/>
      </c>
      <c r="BQ38" s="4" t="str">
        <f>IF(IFERROR(VLOOKUP(C38,C39:C$1993,1,0),"")="","",COUNTIF(C:C,C38))</f>
        <v/>
      </c>
      <c r="BU38" s="5" t="str">
        <f>IF(B38="","",IF(BQ38="",1+(MAX(BU$2:BU37)),""))</f>
        <v/>
      </c>
      <c r="BV38" s="5" t="str">
        <f t="shared" si="4"/>
        <v/>
      </c>
      <c r="BW38" s="5" t="str">
        <f t="shared" si="5"/>
        <v/>
      </c>
      <c r="BX38" s="14" t="str">
        <f t="shared" si="6"/>
        <v/>
      </c>
      <c r="BY38" s="28"/>
      <c r="BZ38" s="15"/>
      <c r="CA38" s="5" t="str">
        <f t="shared" si="19"/>
        <v/>
      </c>
      <c r="CD38" s="5" t="str">
        <f t="shared" si="17"/>
        <v/>
      </c>
      <c r="CE38" s="5" t="str">
        <f>IF(J38="","",IFERROR(IF(VLOOKUP(J38,J$2:J37,1,0)=0,"",""),J38))</f>
        <v/>
      </c>
      <c r="CF38" s="24" t="str">
        <f>IF(CE38="","",(IFERROR(VLOOKUP(MID(CE38,1,1),$CW$2:DA$28,3,0),0)+IFERROR(VLOOKUP(MID(CE38,2,1),CW$2:DA$28,4,0),0)+IFERROR(VLOOKUP(MID(CE38,3,1),CW$2:DA$28,5,0),0)+(ROW(CE38)/1000000000000)))</f>
        <v/>
      </c>
      <c r="CH38" s="5">
        <v>37</v>
      </c>
      <c r="CI38" s="5" t="str">
        <f>IFERROR(VLOOKUP(CH38,CD$2:CE1114,2,0),"")</f>
        <v/>
      </c>
      <c r="DC38" s="5" t="e">
        <f>IF(REPORTE!AH$2="si",IF(C38=VALUE(REPORTE!C$11),IF(SUM(DC39:DC$1993),CONCATENATE(INT(B38),", "),INT(B38)),""),IF(C38=VALUE(REPORTE!C$10),IF(SUM(DC39:DC$1993),CONCATENATE(INT(B38),", "),INT(B38)),""))</f>
        <v>#VALUE!</v>
      </c>
    </row>
    <row r="39" spans="1:111" s="5" customFormat="1" ht="15" customHeight="1">
      <c r="A39" s="4" t="str">
        <f t="shared" si="0"/>
        <v/>
      </c>
      <c r="B39" s="6"/>
      <c r="C39" s="8"/>
      <c r="D39" s="1" t="str">
        <f>IFERROR(INDEX('padron cfe'!B:B,MATCH(DATOS!C39,'padron cfe'!A:A,0),1),"")</f>
        <v/>
      </c>
      <c r="E39" s="1"/>
      <c r="F39" s="7"/>
      <c r="G39" s="9" t="s">
        <v>157</v>
      </c>
      <c r="H39" s="5" t="str">
        <f>IF(F39="","",IFERROR(CONCATENATE("PEUA",VLOOKUP(ESTADO,REPORTE!AV$2:AW$33,2,0),DIDTRITO_FORM,CADER_FORM,IFERROR(VLOOKUP(DAY(F39),$BN$3:$BO$11,2,0),DAY(F39)),IFERROR(VLOOKUP(MONTH(F39),$BN$3:$BO$11,2,0),MONTH(F39)),YEAR(F39),G39),""))</f>
        <v/>
      </c>
      <c r="I39" s="4"/>
      <c r="K39" s="2" t="str">
        <f>IFERROR(INDEX('padron cfe'!C:C,MATCH(DATOS!C39,'padron cfe'!A:A,0),1),"")</f>
        <v/>
      </c>
      <c r="L39" s="4" t="str">
        <f>IFERROR(IF(VLOOKUP(J39,J$2:L38,4,0)=0,"",VLOOKUP(J39,J$2:L38,4,0)),"")</f>
        <v/>
      </c>
      <c r="M39" s="4" t="str">
        <f>IFERROR(IF(VLOOKUP(J39,J$2:M38,5,0)=0,"",VLOOKUP(J39,J$2:M38,5,0)),"")</f>
        <v/>
      </c>
      <c r="N39" s="4"/>
      <c r="O39" s="2"/>
      <c r="P39" s="2"/>
      <c r="Q39" s="5" t="str">
        <f t="shared" si="9"/>
        <v/>
      </c>
      <c r="T39" s="2" t="str">
        <f>IFERROR(INDEX('padron cfe'!D:D,MATCH(DATOS!C39,'padron cfe'!A:A,0),1),"")</f>
        <v/>
      </c>
      <c r="U39" s="4"/>
      <c r="V39" s="4"/>
      <c r="W39" s="4"/>
      <c r="X39" s="6" t="s">
        <v>157</v>
      </c>
      <c r="Y39" s="4"/>
      <c r="Z39" s="4" t="str">
        <f t="shared" si="1"/>
        <v/>
      </c>
      <c r="AA39" s="4"/>
      <c r="AB39" s="4"/>
      <c r="AC39" s="2" t="str">
        <f>IFERROR(IF(INDEX(AC$1:AC38,MATCH(J39,J$1:J38,0),1)=0,"",INDEX(AC$1:AC38,MATCH(J39,J$1:J38,0),1)),"")</f>
        <v/>
      </c>
      <c r="AD39" s="2" t="str">
        <f>IFERROR(IF(INDEX(AD$1:AD38,MATCH(J39,J$1:J38,0),1)=0,"",INDEX(AD$1:AD38,MATCH(J39,J$1:J38,0),1)),"")</f>
        <v/>
      </c>
      <c r="AE39" s="2" t="str">
        <f>IFERROR(IF(INDEX(AE$1:AE38,MATCH(J39,J$1:J38,0),1)=0,"",INDEX(AE$1:AE38,MATCH(J39,J$1:J38,0),1)),"")</f>
        <v/>
      </c>
      <c r="AF39" s="2"/>
      <c r="AG39" s="2"/>
      <c r="AH39" s="2"/>
      <c r="AI39" s="4"/>
      <c r="AJ39" s="4"/>
      <c r="AK39" s="4"/>
      <c r="AL39" s="4"/>
      <c r="AM39" s="4"/>
      <c r="AN39" s="4"/>
      <c r="AO39" s="4"/>
      <c r="AP39" s="4"/>
      <c r="AQ39" s="4"/>
      <c r="AS39" s="4"/>
      <c r="AT39" s="82"/>
      <c r="AU39" s="124"/>
      <c r="AV39" s="124"/>
      <c r="AW39" s="124"/>
      <c r="AX39" s="124"/>
      <c r="AY39" s="124"/>
      <c r="AZ39" s="124"/>
      <c r="BA39" s="4"/>
      <c r="BB39" s="127"/>
      <c r="BC39" s="4"/>
      <c r="BD39" s="4"/>
      <c r="BE39" s="4"/>
      <c r="BF39" s="7"/>
      <c r="BG39" s="7"/>
      <c r="BH39" s="7" t="str">
        <f t="shared" ca="1" si="2"/>
        <v/>
      </c>
      <c r="BI39" s="4" t="str">
        <f t="shared" si="18"/>
        <v/>
      </c>
      <c r="BJ39" s="123" t="str">
        <f t="shared" si="3"/>
        <v/>
      </c>
      <c r="BK39" s="140" t="str">
        <f t="shared" si="11"/>
        <v/>
      </c>
      <c r="BQ39" s="4" t="str">
        <f>IF(IFERROR(VLOOKUP(C39,C40:C$1993,1,0),"")="","",COUNTIF(C:C,C39))</f>
        <v/>
      </c>
      <c r="BU39" s="5" t="str">
        <f>IF(B39="","",IF(BQ39="",1+(MAX(BU$2:BU38)),""))</f>
        <v/>
      </c>
      <c r="BV39" s="5" t="str">
        <f t="shared" si="4"/>
        <v/>
      </c>
      <c r="BW39" s="5" t="str">
        <f t="shared" si="5"/>
        <v/>
      </c>
      <c r="BX39" s="14" t="str">
        <f t="shared" si="6"/>
        <v/>
      </c>
      <c r="BY39" s="28"/>
      <c r="BZ39" s="15"/>
      <c r="CA39" s="5" t="str">
        <f t="shared" si="19"/>
        <v/>
      </c>
      <c r="CD39" s="5" t="str">
        <f t="shared" si="17"/>
        <v/>
      </c>
      <c r="CE39" s="5" t="str">
        <f>IF(J39="","",IFERROR(IF(VLOOKUP(J39,J$2:J38,1,0)=0,"",""),J39))</f>
        <v/>
      </c>
      <c r="CF39" s="24" t="str">
        <f>IF(CE39="","",(IFERROR(VLOOKUP(MID(CE39,1,1),$CW$2:DA$28,3,0),0)+IFERROR(VLOOKUP(MID(CE39,2,1),CW$2:DA$28,4,0),0)+IFERROR(VLOOKUP(MID(CE39,3,1),CW$2:DA$28,5,0),0)+(ROW(CE39)/1000000000000)))</f>
        <v/>
      </c>
      <c r="CH39" s="5">
        <v>38</v>
      </c>
      <c r="CI39" s="5" t="str">
        <f>IFERROR(VLOOKUP(CH39,CD$2:CE1115,2,0),"")</f>
        <v/>
      </c>
      <c r="DC39" s="5" t="e">
        <f>IF(REPORTE!AH$2="si",IF(C39=VALUE(REPORTE!C$11),IF(SUM(DC40:DC$1993),CONCATENATE(INT(B39),", "),INT(B39)),""),IF(C39=VALUE(REPORTE!C$10),IF(SUM(DC40:DC$1993),CONCATENATE(INT(B39),", "),INT(B39)),""))</f>
        <v>#VALUE!</v>
      </c>
    </row>
    <row r="40" spans="1:111" s="5" customFormat="1" ht="15" customHeight="1">
      <c r="A40" s="4" t="str">
        <f t="shared" si="0"/>
        <v/>
      </c>
      <c r="B40" s="6"/>
      <c r="C40" s="8"/>
      <c r="D40" s="1" t="str">
        <f>IFERROR(INDEX('padron cfe'!B:B,MATCH(DATOS!C40,'padron cfe'!A:A,0),1),"")</f>
        <v/>
      </c>
      <c r="E40" s="1"/>
      <c r="F40" s="7"/>
      <c r="G40" s="9" t="s">
        <v>157</v>
      </c>
      <c r="H40" s="5" t="str">
        <f>IF(F40="","",IFERROR(CONCATENATE("PEUA",VLOOKUP(ESTADO,REPORTE!AV$2:AW$33,2,0),DIDTRITO_FORM,CADER_FORM,IFERROR(VLOOKUP(DAY(F40),$BN$3:$BO$11,2,0),DAY(F40)),IFERROR(VLOOKUP(MONTH(F40),$BN$3:$BO$11,2,0),MONTH(F40)),YEAR(F40),G40),""))</f>
        <v/>
      </c>
      <c r="I40" s="4"/>
      <c r="K40" s="2" t="str">
        <f>IFERROR(INDEX('padron cfe'!C:C,MATCH(DATOS!C40,'padron cfe'!A:A,0),1),"")</f>
        <v/>
      </c>
      <c r="L40" s="4" t="str">
        <f>IFERROR(IF(VLOOKUP(J40,J$2:L39,4,0)=0,"",VLOOKUP(J40,J$2:L39,4,0)),"")</f>
        <v/>
      </c>
      <c r="M40" s="4" t="str">
        <f>IFERROR(IF(VLOOKUP(J40,J$2:M39,5,0)=0,"",VLOOKUP(J40,J$2:M39,5,0)),"")</f>
        <v/>
      </c>
      <c r="N40" s="4"/>
      <c r="O40" s="2"/>
      <c r="P40" s="2"/>
      <c r="Q40" s="5" t="str">
        <f t="shared" si="9"/>
        <v/>
      </c>
      <c r="T40" s="2" t="str">
        <f>IFERROR(INDEX('padron cfe'!D:D,MATCH(DATOS!C40,'padron cfe'!A:A,0),1),"")</f>
        <v/>
      </c>
      <c r="U40" s="4"/>
      <c r="V40" s="4"/>
      <c r="W40" s="4"/>
      <c r="X40" s="6" t="s">
        <v>157</v>
      </c>
      <c r="Y40" s="4"/>
      <c r="Z40" s="4" t="str">
        <f t="shared" si="1"/>
        <v/>
      </c>
      <c r="AA40" s="4"/>
      <c r="AB40" s="4"/>
      <c r="AC40" s="2" t="str">
        <f>IFERROR(IF(INDEX(AC$1:AC39,MATCH(J40,J$1:J39,0),1)=0,"",INDEX(AC$1:AC39,MATCH(J40,J$1:J39,0),1)),"")</f>
        <v/>
      </c>
      <c r="AD40" s="2" t="str">
        <f>IFERROR(IF(INDEX(AD$1:AD39,MATCH(J40,J$1:J39,0),1)=0,"",INDEX(AD$1:AD39,MATCH(J40,J$1:J39,0),1)),"")</f>
        <v/>
      </c>
      <c r="AE40" s="2" t="str">
        <f>IFERROR(IF(INDEX(AE$1:AE39,MATCH(J40,J$1:J39,0),1)=0,"",INDEX(AE$1:AE39,MATCH(J40,J$1:J39,0),1)),"")</f>
        <v/>
      </c>
      <c r="AF40" s="2"/>
      <c r="AG40" s="2"/>
      <c r="AH40" s="2"/>
      <c r="AI40" s="4"/>
      <c r="AJ40" s="4"/>
      <c r="AK40" s="4"/>
      <c r="AL40" s="4"/>
      <c r="AM40" s="4"/>
      <c r="AN40" s="4"/>
      <c r="AO40" s="4"/>
      <c r="AP40" s="4"/>
      <c r="AQ40" s="4"/>
      <c r="AS40" s="4"/>
      <c r="AT40" s="82"/>
      <c r="AU40" s="124"/>
      <c r="AV40" s="124"/>
      <c r="AW40" s="124"/>
      <c r="AX40" s="124"/>
      <c r="AY40" s="124"/>
      <c r="AZ40" s="124"/>
      <c r="BA40" s="4"/>
      <c r="BB40" s="127"/>
      <c r="BC40" s="4"/>
      <c r="BD40" s="4"/>
      <c r="BE40" s="4" t="s">
        <v>157</v>
      </c>
      <c r="BF40" s="7"/>
      <c r="BG40" s="7"/>
      <c r="BH40" s="7" t="str">
        <f t="shared" ca="1" si="2"/>
        <v/>
      </c>
      <c r="BI40" s="4" t="str">
        <f t="shared" si="18"/>
        <v/>
      </c>
      <c r="BJ40" s="123" t="str">
        <f t="shared" si="3"/>
        <v/>
      </c>
      <c r="BK40" s="140" t="str">
        <f t="shared" si="11"/>
        <v/>
      </c>
      <c r="BQ40" s="4" t="str">
        <f>IF(IFERROR(VLOOKUP(C40,C41:C$1993,1,0),"")="","",COUNTIF(C:C,C40))</f>
        <v/>
      </c>
      <c r="BU40" s="5" t="str">
        <f>IF(B40="","",IF(BQ40="",1+(MAX(BU$2:BU39)),""))</f>
        <v/>
      </c>
      <c r="BV40" s="5" t="str">
        <f t="shared" si="4"/>
        <v/>
      </c>
      <c r="BW40" s="5" t="str">
        <f t="shared" si="5"/>
        <v/>
      </c>
      <c r="BX40" s="14" t="str">
        <f t="shared" si="6"/>
        <v/>
      </c>
      <c r="BY40" s="28"/>
      <c r="BZ40" s="15"/>
      <c r="CA40" s="5" t="str">
        <f t="shared" si="19"/>
        <v/>
      </c>
      <c r="CD40" s="5" t="str">
        <f t="shared" si="17"/>
        <v/>
      </c>
      <c r="CE40" s="5" t="str">
        <f>IF(J40="","",IFERROR(IF(VLOOKUP(J40,J$2:J39,1,0)=0,"",""),J40))</f>
        <v/>
      </c>
      <c r="CF40" s="24" t="str">
        <f>IF(CE40="","",(IFERROR(VLOOKUP(MID(CE40,1,1),$CW$2:DA$28,3,0),0)+IFERROR(VLOOKUP(MID(CE40,2,1),CW$2:DA$28,4,0),0)+IFERROR(VLOOKUP(MID(CE40,3,1),CW$2:DA$28,5,0),0)+(ROW(CE40)/1000000000000)))</f>
        <v/>
      </c>
      <c r="CH40" s="5">
        <v>39</v>
      </c>
      <c r="CI40" s="5" t="str">
        <f>IFERROR(VLOOKUP(CH40,CD$2:CE1116,2,0),"")</f>
        <v/>
      </c>
      <c r="DC40" s="5" t="e">
        <f>IF(REPORTE!AH$2="si",IF(C40=VALUE(REPORTE!C$11),IF(SUM(DC41:DC$1993),CONCATENATE(INT(B40),", "),INT(B40)),""),IF(C40=VALUE(REPORTE!C$10),IF(SUM(DC41:DC$1993),CONCATENATE(INT(B40),", "),INT(B40)),""))</f>
        <v>#VALUE!</v>
      </c>
    </row>
    <row r="41" spans="1:111" s="5" customFormat="1" ht="15" customHeight="1">
      <c r="A41" s="4" t="str">
        <f t="shared" si="0"/>
        <v/>
      </c>
      <c r="B41" s="6"/>
      <c r="C41" s="8"/>
      <c r="D41" s="1" t="str">
        <f>IFERROR(INDEX('padron cfe'!B:B,MATCH(DATOS!C41,'padron cfe'!A:A,0),1),"")</f>
        <v/>
      </c>
      <c r="E41" s="1"/>
      <c r="F41" s="7"/>
      <c r="G41" s="9" t="s">
        <v>157</v>
      </c>
      <c r="H41" s="5" t="str">
        <f>IF(F41="","",IFERROR(CONCATENATE("PEUA",VLOOKUP(ESTADO,REPORTE!AV$2:AW$33,2,0),DIDTRITO_FORM,CADER_FORM,IFERROR(VLOOKUP(DAY(F41),$BN$3:$BO$11,2,0),DAY(F41)),IFERROR(VLOOKUP(MONTH(F41),$BN$3:$BO$11,2,0),MONTH(F41)),YEAR(F41),G41),""))</f>
        <v/>
      </c>
      <c r="I41" s="4"/>
      <c r="K41" s="2" t="str">
        <f>IFERROR(INDEX('padron cfe'!C:C,MATCH(DATOS!C41,'padron cfe'!A:A,0),1),"")</f>
        <v/>
      </c>
      <c r="L41" s="4" t="str">
        <f>IFERROR(IF(VLOOKUP(J41,J$2:L40,4,0)=0,"",VLOOKUP(J41,J$2:L40,4,0)),"")</f>
        <v/>
      </c>
      <c r="M41" s="4" t="str">
        <f>IFERROR(IF(VLOOKUP(J41,J$2:M40,5,0)=0,"",VLOOKUP(J41,J$2:M40,5,0)),"")</f>
        <v/>
      </c>
      <c r="N41" s="4"/>
      <c r="O41" s="2"/>
      <c r="P41" s="2"/>
      <c r="Q41" s="5" t="str">
        <f t="shared" si="9"/>
        <v/>
      </c>
      <c r="T41" s="2" t="str">
        <f>IFERROR(INDEX('padron cfe'!D:D,MATCH(DATOS!C41,'padron cfe'!A:A,0),1),"")</f>
        <v/>
      </c>
      <c r="U41" s="4"/>
      <c r="V41" s="4"/>
      <c r="W41" s="4"/>
      <c r="X41" s="6" t="s">
        <v>157</v>
      </c>
      <c r="Y41" s="4"/>
      <c r="Z41" s="4" t="str">
        <f t="shared" si="1"/>
        <v/>
      </c>
      <c r="AA41" s="4"/>
      <c r="AB41" s="4"/>
      <c r="AC41" s="2" t="str">
        <f>IFERROR(IF(INDEX(AC$1:AC40,MATCH(J41,J$1:J40,0),1)=0,"",INDEX(AC$1:AC40,MATCH(J41,J$1:J40,0),1)),"")</f>
        <v/>
      </c>
      <c r="AD41" s="2" t="str">
        <f>IFERROR(IF(INDEX(AD$1:AD40,MATCH(J41,J$1:J40,0),1)=0,"",INDEX(AD$1:AD40,MATCH(J41,J$1:J40,0),1)),"")</f>
        <v/>
      </c>
      <c r="AE41" s="2" t="str">
        <f>IFERROR(IF(INDEX(AE$1:AE40,MATCH(J41,J$1:J40,0),1)=0,"",INDEX(AE$1:AE40,MATCH(J41,J$1:J40,0),1)),"")</f>
        <v/>
      </c>
      <c r="AF41" s="2"/>
      <c r="AG41" s="2"/>
      <c r="AH41" s="2"/>
      <c r="AI41" s="4"/>
      <c r="AJ41" s="4"/>
      <c r="AK41" s="4"/>
      <c r="AL41" s="4"/>
      <c r="AM41" s="4"/>
      <c r="AN41" s="4"/>
      <c r="AO41" s="4"/>
      <c r="AP41" s="4"/>
      <c r="AQ41" s="4"/>
      <c r="AS41" s="4"/>
      <c r="AT41" s="82"/>
      <c r="AU41" s="124"/>
      <c r="AV41" s="124"/>
      <c r="AW41" s="124"/>
      <c r="AX41" s="124"/>
      <c r="AY41" s="124"/>
      <c r="AZ41" s="124"/>
      <c r="BA41" s="4"/>
      <c r="BB41" s="127"/>
      <c r="BC41" s="4"/>
      <c r="BD41" s="4"/>
      <c r="BE41" s="4"/>
      <c r="BF41" s="7"/>
      <c r="BG41" s="7"/>
      <c r="BH41" s="7" t="str">
        <f t="shared" ca="1" si="2"/>
        <v/>
      </c>
      <c r="BI41" s="4" t="str">
        <f t="shared" si="18"/>
        <v/>
      </c>
      <c r="BJ41" s="123" t="str">
        <f t="shared" si="3"/>
        <v/>
      </c>
      <c r="BK41" s="140" t="str">
        <f t="shared" si="11"/>
        <v/>
      </c>
      <c r="BQ41" s="4" t="str">
        <f>IF(IFERROR(VLOOKUP(C41,C42:C$1993,1,0),"")="","",COUNTIF(C:C,C41))</f>
        <v/>
      </c>
      <c r="BU41" s="5" t="str">
        <f>IF(B41="","",IF(BQ41="",1+(MAX(BU$2:BU40)),""))</f>
        <v/>
      </c>
      <c r="BV41" s="5" t="str">
        <f t="shared" si="4"/>
        <v/>
      </c>
      <c r="BW41" s="5" t="str">
        <f t="shared" si="5"/>
        <v/>
      </c>
      <c r="BX41" s="14" t="str">
        <f t="shared" si="6"/>
        <v/>
      </c>
      <c r="BY41" s="28"/>
      <c r="BZ41" s="15"/>
      <c r="CA41" s="5" t="str">
        <f t="shared" si="19"/>
        <v/>
      </c>
      <c r="CD41" s="5" t="str">
        <f t="shared" si="17"/>
        <v/>
      </c>
      <c r="CE41" s="5" t="str">
        <f>IF(J41="","",IFERROR(IF(VLOOKUP(J41,J$2:J40,1,0)=0,"",""),J41))</f>
        <v/>
      </c>
      <c r="CF41" s="24" t="str">
        <f>IF(CE41="","",(IFERROR(VLOOKUP(MID(CE41,1,1),$CW$2:DA$28,3,0),0)+IFERROR(VLOOKUP(MID(CE41,2,1),CW$2:DA$28,4,0),0)+IFERROR(VLOOKUP(MID(CE41,3,1),CW$2:DA$28,5,0),0)+(ROW(CE41)/1000000000000)))</f>
        <v/>
      </c>
      <c r="CH41" s="5">
        <v>40</v>
      </c>
      <c r="CI41" s="5" t="str">
        <f>IFERROR(VLOOKUP(CH41,CD$2:CE1117,2,0),"")</f>
        <v/>
      </c>
      <c r="DC41" s="5" t="e">
        <f>IF(REPORTE!AH$2="si",IF(C41=VALUE(REPORTE!C$11),IF(SUM(DC42:DC$1993),CONCATENATE(INT(B41),", "),INT(B41)),""),IF(C41=VALUE(REPORTE!C$10),IF(SUM(DC42:DC$1993),CONCATENATE(INT(B41),", "),INT(B41)),""))</f>
        <v>#VALUE!</v>
      </c>
    </row>
    <row r="42" spans="1:111" s="5" customFormat="1" ht="15" customHeight="1">
      <c r="A42" s="4" t="str">
        <f t="shared" si="0"/>
        <v/>
      </c>
      <c r="B42" s="6"/>
      <c r="C42" s="8"/>
      <c r="D42" s="1" t="str">
        <f>IFERROR(INDEX('padron cfe'!B:B,MATCH(DATOS!C42,'padron cfe'!A:A,0),1),"")</f>
        <v/>
      </c>
      <c r="E42" s="1"/>
      <c r="F42" s="7"/>
      <c r="G42" s="9" t="s">
        <v>157</v>
      </c>
      <c r="H42" s="5" t="str">
        <f>IF(F42="","",IFERROR(CONCATENATE("PEUA",VLOOKUP(ESTADO,REPORTE!AV$2:AW$33,2,0),DIDTRITO_FORM,CADER_FORM,IFERROR(VLOOKUP(DAY(F42),$BN$3:$BO$11,2,0),DAY(F42)),IFERROR(VLOOKUP(MONTH(F42),$BN$3:$BO$11,2,0),MONTH(F42)),YEAR(F42),G42),""))</f>
        <v/>
      </c>
      <c r="I42" s="4"/>
      <c r="K42" s="2" t="str">
        <f>IFERROR(INDEX('padron cfe'!C:C,MATCH(DATOS!C42,'padron cfe'!A:A,0),1),"")</f>
        <v/>
      </c>
      <c r="L42" s="4" t="str">
        <f>IFERROR(IF(VLOOKUP(J42,J$2:L41,4,0)=0,"",VLOOKUP(J42,J$2:L41,4,0)),"")</f>
        <v/>
      </c>
      <c r="M42" s="4" t="str">
        <f>IFERROR(IF(VLOOKUP(J42,J$2:M41,5,0)=0,"",VLOOKUP(J42,J$2:M41,5,0)),"")</f>
        <v/>
      </c>
      <c r="N42" s="4"/>
      <c r="O42" s="2"/>
      <c r="P42" s="2"/>
      <c r="Q42" s="5" t="str">
        <f t="shared" si="9"/>
        <v/>
      </c>
      <c r="T42" s="2" t="str">
        <f>IFERROR(INDEX('padron cfe'!D:D,MATCH(DATOS!C42,'padron cfe'!A:A,0),1),"")</f>
        <v/>
      </c>
      <c r="U42" s="4"/>
      <c r="V42" s="4"/>
      <c r="W42" s="4"/>
      <c r="X42" s="6" t="s">
        <v>157</v>
      </c>
      <c r="Y42" s="4"/>
      <c r="Z42" s="4" t="str">
        <f t="shared" si="1"/>
        <v/>
      </c>
      <c r="AA42" s="4"/>
      <c r="AB42" s="4"/>
      <c r="AC42" s="2" t="str">
        <f>IFERROR(IF(INDEX(AC$1:AC41,MATCH(J42,J$1:J41,0),1)=0,"",INDEX(AC$1:AC41,MATCH(J42,J$1:J41,0),1)),"")</f>
        <v/>
      </c>
      <c r="AD42" s="2" t="str">
        <f>IFERROR(IF(INDEX(AD$1:AD41,MATCH(J42,J$1:J41,0),1)=0,"",INDEX(AD$1:AD41,MATCH(J42,J$1:J41,0),1)),"")</f>
        <v/>
      </c>
      <c r="AE42" s="2" t="str">
        <f>IFERROR(IF(INDEX(AE$1:AE41,MATCH(J42,J$1:J41,0),1)=0,"",INDEX(AE$1:AE41,MATCH(J42,J$1:J41,0),1)),"")</f>
        <v/>
      </c>
      <c r="AF42" s="2"/>
      <c r="AG42" s="2"/>
      <c r="AH42" s="2"/>
      <c r="AI42" s="4"/>
      <c r="AJ42" s="4"/>
      <c r="AK42" s="4"/>
      <c r="AL42" s="4"/>
      <c r="AM42" s="4"/>
      <c r="AN42" s="4"/>
      <c r="AO42" s="4"/>
      <c r="AP42" s="4"/>
      <c r="AQ42" s="4"/>
      <c r="AS42" s="4"/>
      <c r="AT42" s="82"/>
      <c r="AU42" s="124"/>
      <c r="AV42" s="124"/>
      <c r="AW42" s="124"/>
      <c r="AX42" s="124"/>
      <c r="AY42" s="124"/>
      <c r="AZ42" s="124"/>
      <c r="BA42" s="4"/>
      <c r="BB42" s="127"/>
      <c r="BC42" s="4"/>
      <c r="BD42" s="4"/>
      <c r="BE42" s="4" t="s">
        <v>157</v>
      </c>
      <c r="BF42" s="7"/>
      <c r="BG42" s="7"/>
      <c r="BH42" s="7" t="str">
        <f t="shared" ca="1" si="2"/>
        <v/>
      </c>
      <c r="BI42" s="4" t="str">
        <f t="shared" si="18"/>
        <v/>
      </c>
      <c r="BJ42" s="123" t="str">
        <f t="shared" si="3"/>
        <v/>
      </c>
      <c r="BK42" s="140" t="str">
        <f t="shared" si="11"/>
        <v/>
      </c>
      <c r="BQ42" s="4" t="str">
        <f>IF(IFERROR(VLOOKUP(C42,C43:C$1993,1,0),"")="","",COUNTIF(C:C,C42))</f>
        <v/>
      </c>
      <c r="BU42" s="5" t="str">
        <f>IF(B42="","",IF(BQ42="",1+(MAX(BU$2:BU41)),""))</f>
        <v/>
      </c>
      <c r="BV42" s="5" t="str">
        <f t="shared" si="4"/>
        <v/>
      </c>
      <c r="BW42" s="5" t="str">
        <f t="shared" si="5"/>
        <v/>
      </c>
      <c r="BX42" s="14" t="str">
        <f t="shared" si="6"/>
        <v/>
      </c>
      <c r="BY42" s="28"/>
      <c r="BZ42" s="15"/>
      <c r="CA42" s="5" t="str">
        <f t="shared" si="19"/>
        <v/>
      </c>
      <c r="CD42" s="5" t="str">
        <f t="shared" si="17"/>
        <v/>
      </c>
      <c r="CE42" s="5" t="str">
        <f>IF(J42="","",IFERROR(IF(VLOOKUP(J42,J$2:J41,1,0)=0,"",""),J42))</f>
        <v/>
      </c>
      <c r="CF42" s="24" t="str">
        <f>IF(CE42="","",(IFERROR(VLOOKUP(MID(CE42,1,1),$CW$2:DA$28,3,0),0)+IFERROR(VLOOKUP(MID(CE42,2,1),CW$2:DA$28,4,0),0)+IFERROR(VLOOKUP(MID(CE42,3,1),CW$2:DA$28,5,0),0)+(ROW(CE42)/1000000000000)))</f>
        <v/>
      </c>
      <c r="CH42" s="5">
        <v>41</v>
      </c>
      <c r="CI42" s="5" t="str">
        <f>IFERROR(VLOOKUP(CH42,CD$2:CE1118,2,0),"")</f>
        <v/>
      </c>
      <c r="DC42" s="5" t="e">
        <f>IF(REPORTE!AH$2="si",IF(C42=VALUE(REPORTE!C$11),IF(SUM(DC43:DC$1993),CONCATENATE(INT(B42),", "),INT(B42)),""),IF(C42=VALUE(REPORTE!C$10),IF(SUM(DC43:DC$1993),CONCATENATE(INT(B42),", "),INT(B42)),""))</f>
        <v>#VALUE!</v>
      </c>
    </row>
    <row r="43" spans="1:111" s="5" customFormat="1" ht="15" customHeight="1">
      <c r="A43" s="4" t="str">
        <f t="shared" si="0"/>
        <v/>
      </c>
      <c r="B43" s="6"/>
      <c r="C43" s="8"/>
      <c r="D43" s="1" t="str">
        <f>IFERROR(INDEX('padron cfe'!B:B,MATCH(DATOS!C43,'padron cfe'!A:A,0),1),"")</f>
        <v/>
      </c>
      <c r="E43" s="1"/>
      <c r="F43" s="7"/>
      <c r="G43" s="9" t="s">
        <v>157</v>
      </c>
      <c r="H43" s="5" t="str">
        <f>IF(F43="","",IFERROR(CONCATENATE("PEUA",VLOOKUP(ESTADO,REPORTE!AV$2:AW$33,2,0),DIDTRITO_FORM,CADER_FORM,IFERROR(VLOOKUP(DAY(F43),$BN$3:$BO$11,2,0),DAY(F43)),IFERROR(VLOOKUP(MONTH(F43),$BN$3:$BO$11,2,0),MONTH(F43)),YEAR(F43),G43),""))</f>
        <v/>
      </c>
      <c r="I43" s="4"/>
      <c r="K43" s="2" t="str">
        <f>IFERROR(INDEX('padron cfe'!C:C,MATCH(DATOS!C43,'padron cfe'!A:A,0),1),"")</f>
        <v/>
      </c>
      <c r="L43" s="4" t="str">
        <f>IFERROR(IF(VLOOKUP(J43,J$2:L42,4,0)=0,"",VLOOKUP(J43,J$2:L42,4,0)),"")</f>
        <v/>
      </c>
      <c r="M43" s="4" t="str">
        <f>IFERROR(IF(VLOOKUP(J43,J$2:M42,5,0)=0,"",VLOOKUP(J43,J$2:M42,5,0)),"")</f>
        <v/>
      </c>
      <c r="N43" s="4"/>
      <c r="O43" s="2"/>
      <c r="P43" s="2"/>
      <c r="Q43" s="5" t="str">
        <f t="shared" si="9"/>
        <v/>
      </c>
      <c r="T43" s="2" t="str">
        <f>IFERROR(INDEX('padron cfe'!D:D,MATCH(DATOS!C43,'padron cfe'!A:A,0),1),"")</f>
        <v/>
      </c>
      <c r="U43" s="4"/>
      <c r="V43" s="4"/>
      <c r="W43" s="4"/>
      <c r="X43" s="6" t="s">
        <v>157</v>
      </c>
      <c r="Y43" s="4"/>
      <c r="Z43" s="4" t="str">
        <f t="shared" si="1"/>
        <v/>
      </c>
      <c r="AA43" s="4"/>
      <c r="AB43" s="4"/>
      <c r="AC43" s="2" t="str">
        <f>IFERROR(IF(INDEX(AC$1:AC42,MATCH(J43,J$1:J42,0),1)=0,"",INDEX(AC$1:AC42,MATCH(J43,J$1:J42,0),1)),"")</f>
        <v/>
      </c>
      <c r="AD43" s="2" t="str">
        <f>IFERROR(IF(INDEX(AD$1:AD42,MATCH(J43,J$1:J42,0),1)=0,"",INDEX(AD$1:AD42,MATCH(J43,J$1:J42,0),1)),"")</f>
        <v/>
      </c>
      <c r="AE43" s="2" t="str">
        <f>IFERROR(IF(INDEX(AE$1:AE42,MATCH(J43,J$1:J42,0),1)=0,"",INDEX(AE$1:AE42,MATCH(J43,J$1:J42,0),1)),"")</f>
        <v/>
      </c>
      <c r="AF43" s="2"/>
      <c r="AG43" s="2"/>
      <c r="AH43" s="2"/>
      <c r="AI43" s="4"/>
      <c r="AJ43" s="4"/>
      <c r="AK43" s="4"/>
      <c r="AL43" s="4"/>
      <c r="AM43" s="4"/>
      <c r="AN43" s="4"/>
      <c r="AO43" s="4"/>
      <c r="AP43" s="4"/>
      <c r="AQ43" s="4"/>
      <c r="AS43" s="4"/>
      <c r="AT43" s="82"/>
      <c r="AU43" s="124"/>
      <c r="AV43" s="124"/>
      <c r="AW43" s="124"/>
      <c r="AX43" s="124"/>
      <c r="AY43" s="124"/>
      <c r="AZ43" s="124"/>
      <c r="BA43" s="4"/>
      <c r="BB43" s="127"/>
      <c r="BC43" s="4"/>
      <c r="BD43" s="4"/>
      <c r="BE43" s="4"/>
      <c r="BF43" s="7"/>
      <c r="BG43" s="7"/>
      <c r="BH43" s="7" t="str">
        <f t="shared" ca="1" si="2"/>
        <v/>
      </c>
      <c r="BI43" s="4" t="str">
        <f t="shared" si="18"/>
        <v/>
      </c>
      <c r="BJ43" s="123" t="str">
        <f t="shared" si="3"/>
        <v/>
      </c>
      <c r="BK43" s="140" t="str">
        <f>IFERROR(IF(AA43/Z43=0,"",AA43/Z43),"")</f>
        <v/>
      </c>
      <c r="BQ43" s="4" t="str">
        <f>IF(IFERROR(VLOOKUP(C43,C44:C$1993,1,0),"")="","",COUNTIF(C:C,C43))</f>
        <v/>
      </c>
      <c r="BU43" s="5" t="str">
        <f>IF(B43="","",IF(BQ43="",1+(MAX(BU$2:BU42)),""))</f>
        <v/>
      </c>
      <c r="BV43" s="5" t="str">
        <f t="shared" si="4"/>
        <v/>
      </c>
      <c r="BW43" s="5" t="str">
        <f t="shared" si="5"/>
        <v/>
      </c>
      <c r="BX43" s="14" t="str">
        <f t="shared" si="6"/>
        <v/>
      </c>
      <c r="BY43" s="28"/>
      <c r="BZ43" s="15"/>
      <c r="CA43" s="5" t="str">
        <f t="shared" si="19"/>
        <v/>
      </c>
      <c r="CD43" s="5" t="str">
        <f t="shared" si="17"/>
        <v/>
      </c>
      <c r="CE43" s="5" t="str">
        <f>IF(J43="","",IFERROR(IF(VLOOKUP(J43,J$2:J42,1,0)=0,"",""),J43))</f>
        <v/>
      </c>
      <c r="CF43" s="24" t="str">
        <f>IF(CE43="","",(IFERROR(VLOOKUP(MID(CE43,1,1),$CW$2:DA$28,3,0),0)+IFERROR(VLOOKUP(MID(CE43,2,1),CW$2:DA$28,4,0),0)+IFERROR(VLOOKUP(MID(CE43,3,1),CW$2:DA$28,5,0),0)+(ROW(CE43)/1000000000000)))</f>
        <v/>
      </c>
      <c r="CH43" s="5">
        <v>42</v>
      </c>
      <c r="CI43" s="5" t="str">
        <f>IFERROR(VLOOKUP(CH43,CD$2:CE1119,2,0),"")</f>
        <v/>
      </c>
      <c r="DC43" s="5" t="e">
        <f>IF(REPORTE!AH$2="si",IF(C43=VALUE(REPORTE!C$11),IF(SUM(DC44:DC$1993),CONCATENATE(INT(B43),", "),INT(B43)),""),IF(C43=VALUE(REPORTE!C$10),IF(SUM(DC44:DC$1993),CONCATENATE(INT(B43),", "),INT(B43)),""))</f>
        <v>#VALUE!</v>
      </c>
    </row>
    <row r="44" spans="1:111" s="5" customFormat="1" ht="15" customHeight="1">
      <c r="A44" s="4" t="str">
        <f t="shared" si="0"/>
        <v/>
      </c>
      <c r="B44" s="6"/>
      <c r="C44" s="8"/>
      <c r="D44" s="1" t="str">
        <f>IFERROR(INDEX('padron cfe'!B:B,MATCH(DATOS!C44,'padron cfe'!A:A,0),1),"")</f>
        <v/>
      </c>
      <c r="E44" s="1"/>
      <c r="F44" s="7"/>
      <c r="G44" s="9" t="s">
        <v>157</v>
      </c>
      <c r="H44" s="5" t="str">
        <f>IF(F44="","",IFERROR(CONCATENATE("PEUA",VLOOKUP(ESTADO,REPORTE!AV$2:AW$33,2,0),DIDTRITO_FORM,CADER_FORM,IFERROR(VLOOKUP(DAY(F44),$BN$3:$BO$11,2,0),DAY(F44)),IFERROR(VLOOKUP(MONTH(F44),$BN$3:$BO$11,2,0),MONTH(F44)),YEAR(F44),G44),""))</f>
        <v/>
      </c>
      <c r="I44" s="4"/>
      <c r="K44" s="2" t="str">
        <f>IFERROR(INDEX('padron cfe'!C:C,MATCH(DATOS!C44,'padron cfe'!A:A,0),1),"")</f>
        <v/>
      </c>
      <c r="L44" s="4" t="str">
        <f>IFERROR(IF(VLOOKUP(J44,J$2:L43,4,0)=0,"",VLOOKUP(J44,J$2:L43,4,0)),"")</f>
        <v/>
      </c>
      <c r="M44" s="4" t="str">
        <f>IFERROR(IF(VLOOKUP(J44,J$2:M43,5,0)=0,"",VLOOKUP(J44,J$2:M43,5,0)),"")</f>
        <v/>
      </c>
      <c r="N44" s="4"/>
      <c r="O44" s="2"/>
      <c r="P44" s="2"/>
      <c r="Q44" s="5" t="str">
        <f t="shared" si="9"/>
        <v/>
      </c>
      <c r="T44" s="2" t="str">
        <f>IFERROR(INDEX('padron cfe'!D:D,MATCH(DATOS!C44,'padron cfe'!A:A,0),1),"")</f>
        <v/>
      </c>
      <c r="U44" s="4"/>
      <c r="V44" s="4"/>
      <c r="W44" s="4"/>
      <c r="X44" s="6" t="s">
        <v>157</v>
      </c>
      <c r="Y44" s="4"/>
      <c r="Z44" s="4" t="str">
        <f t="shared" si="1"/>
        <v/>
      </c>
      <c r="AA44" s="4"/>
      <c r="AB44" s="4"/>
      <c r="AC44" s="2" t="str">
        <f>IFERROR(IF(INDEX(AC$1:AC43,MATCH(J44,J$1:J43,0),1)=0,"",INDEX(AC$1:AC43,MATCH(J44,J$1:J43,0),1)),"")</f>
        <v/>
      </c>
      <c r="AD44" s="2" t="str">
        <f>IFERROR(IF(INDEX(AD$1:AD43,MATCH(J44,J$1:J43,0),1)=0,"",INDEX(AD$1:AD43,MATCH(J44,J$1:J43,0),1)),"")</f>
        <v/>
      </c>
      <c r="AE44" s="2" t="str">
        <f>IFERROR(IF(INDEX(AE$1:AE43,MATCH(J44,J$1:J43,0),1)=0,"",INDEX(AE$1:AE43,MATCH(J44,J$1:J43,0),1)),"")</f>
        <v/>
      </c>
      <c r="AF44" s="2"/>
      <c r="AG44" s="2"/>
      <c r="AH44" s="2"/>
      <c r="AI44" s="4"/>
      <c r="AJ44" s="4"/>
      <c r="AK44" s="4"/>
      <c r="AL44" s="4"/>
      <c r="AM44" s="4"/>
      <c r="AN44" s="4"/>
      <c r="AO44" s="4"/>
      <c r="AP44" s="4"/>
      <c r="AQ44" s="4"/>
      <c r="AS44" s="4"/>
      <c r="AT44" s="82"/>
      <c r="AU44" s="124"/>
      <c r="AV44" s="124"/>
      <c r="AW44" s="124"/>
      <c r="AX44" s="124"/>
      <c r="AY44" s="124"/>
      <c r="AZ44" s="124"/>
      <c r="BA44" s="4"/>
      <c r="BB44" s="127"/>
      <c r="BC44" s="4"/>
      <c r="BD44" s="4"/>
      <c r="BE44" s="4" t="s">
        <v>157</v>
      </c>
      <c r="BF44" s="7"/>
      <c r="BG44" s="7"/>
      <c r="BH44" s="7" t="str">
        <f t="shared" ca="1" si="2"/>
        <v/>
      </c>
      <c r="BI44" s="4" t="str">
        <f t="shared" si="18"/>
        <v/>
      </c>
      <c r="BJ44" s="123" t="str">
        <f t="shared" si="3"/>
        <v/>
      </c>
      <c r="BK44" s="140" t="str">
        <f t="shared" si="11"/>
        <v/>
      </c>
      <c r="BQ44" s="4" t="str">
        <f>IF(IFERROR(VLOOKUP(C44,C45:C$1993,1,0),"")="","",COUNTIF(C:C,C44))</f>
        <v/>
      </c>
      <c r="BU44" s="5" t="str">
        <f>IF(B44="","",IF(BQ44="",1+(MAX(BU$2:BU43)),""))</f>
        <v/>
      </c>
      <c r="BV44" s="5" t="str">
        <f t="shared" si="4"/>
        <v/>
      </c>
      <c r="BW44" s="5" t="str">
        <f t="shared" si="5"/>
        <v/>
      </c>
      <c r="BX44" s="14" t="str">
        <f t="shared" si="6"/>
        <v/>
      </c>
      <c r="BY44" s="28"/>
      <c r="BZ44" s="15"/>
      <c r="CA44" s="5" t="str">
        <f t="shared" si="19"/>
        <v/>
      </c>
      <c r="CD44" s="5" t="str">
        <f t="shared" si="17"/>
        <v/>
      </c>
      <c r="CE44" s="5" t="str">
        <f>IF(J44="","",IFERROR(IF(VLOOKUP(J44,J$2:J43,1,0)=0,"",""),J44))</f>
        <v/>
      </c>
      <c r="CF44" s="24" t="str">
        <f>IF(CE44="","",(IFERROR(VLOOKUP(MID(CE44,1,1),$CW$2:DA$28,3,0),0)+IFERROR(VLOOKUP(MID(CE44,2,1),CW$2:DA$28,4,0),0)+IFERROR(VLOOKUP(MID(CE44,3,1),CW$2:DA$28,5,0),0)+(ROW(CE44)/1000000000000)))</f>
        <v/>
      </c>
      <c r="CH44" s="5">
        <v>43</v>
      </c>
      <c r="CI44" s="5" t="str">
        <f>IFERROR(VLOOKUP(CH44,CD$2:CE1120,2,0),"")</f>
        <v/>
      </c>
      <c r="DC44" s="5" t="e">
        <f>IF(REPORTE!AH$2="si",IF(C44=VALUE(REPORTE!C$11),IF(SUM(DC45:DC$1993),CONCATENATE(INT(B44),", "),INT(B44)),""),IF(C44=VALUE(REPORTE!C$10),IF(SUM(DC45:DC$1993),CONCATENATE(INT(B44),", "),INT(B44)),""))</f>
        <v>#VALUE!</v>
      </c>
      <c r="DD44" s="5" t="e">
        <f>CONCATENATE(DC44,DC45,DC46,DC47,DC48,DC49,DC50,DC51,DC52,DC53,DC54,DC55,DC56,DC57,DC58,DC59,DC60,DC61,DC62,DC63,DC64,DC65,DC66,DC67,DC68,DC69,DC70,DC71,DC72,DC73,DC74,DC75,DC76,DC77,DC78,DC79,DC80,DC81,DC82,DC83,DC84,DC85)</f>
        <v>#VALUE!</v>
      </c>
    </row>
    <row r="45" spans="1:111" s="5" customFormat="1" ht="15" customHeight="1">
      <c r="A45" s="4" t="str">
        <f t="shared" si="0"/>
        <v/>
      </c>
      <c r="B45" s="6"/>
      <c r="C45" s="8"/>
      <c r="D45" s="1" t="str">
        <f>IFERROR(INDEX('padron cfe'!B:B,MATCH(DATOS!C45,'padron cfe'!A:A,0),1),"")</f>
        <v/>
      </c>
      <c r="E45" s="1"/>
      <c r="F45" s="7"/>
      <c r="G45" s="9" t="s">
        <v>157</v>
      </c>
      <c r="H45" s="5" t="str">
        <f>IF(F45="","",IFERROR(CONCATENATE("PEUA",VLOOKUP(ESTADO,REPORTE!AV$2:AW$33,2,0),DIDTRITO_FORM,CADER_FORM,IFERROR(VLOOKUP(DAY(F45),$BN$3:$BO$11,2,0),DAY(F45)),IFERROR(VLOOKUP(MONTH(F45),$BN$3:$BO$11,2,0),MONTH(F45)),YEAR(F45),G45),""))</f>
        <v/>
      </c>
      <c r="I45" s="4"/>
      <c r="K45" s="2" t="str">
        <f>IFERROR(INDEX('padron cfe'!C:C,MATCH(DATOS!C45,'padron cfe'!A:A,0),1),"")</f>
        <v/>
      </c>
      <c r="L45" s="4" t="str">
        <f>IFERROR(IF(VLOOKUP(J45,J$2:L44,4,0)=0,"",VLOOKUP(J45,J$2:L44,4,0)),"")</f>
        <v/>
      </c>
      <c r="M45" s="4" t="str">
        <f>IFERROR(IF(VLOOKUP(J45,J$2:M44,5,0)=0,"",VLOOKUP(J45,J$2:M44,5,0)),"")</f>
        <v/>
      </c>
      <c r="N45" s="4"/>
      <c r="O45" s="2"/>
      <c r="P45" s="2"/>
      <c r="Q45" s="5" t="str">
        <f t="shared" si="9"/>
        <v/>
      </c>
      <c r="T45" s="2" t="str">
        <f>IFERROR(INDEX('padron cfe'!D:D,MATCH(DATOS!C45,'padron cfe'!A:A,0),1),"")</f>
        <v/>
      </c>
      <c r="U45" s="4"/>
      <c r="V45" s="4"/>
      <c r="W45" s="4"/>
      <c r="X45" s="6" t="s">
        <v>157</v>
      </c>
      <c r="Y45" s="4"/>
      <c r="Z45" s="4" t="str">
        <f t="shared" si="1"/>
        <v/>
      </c>
      <c r="AA45" s="4"/>
      <c r="AB45" s="4"/>
      <c r="AC45" s="2" t="str">
        <f>IFERROR(IF(INDEX(AC$1:AC44,MATCH(J45,J$1:J44,0),1)=0,"",INDEX(AC$1:AC44,MATCH(J45,J$1:J44,0),1)),"")</f>
        <v/>
      </c>
      <c r="AD45" s="2" t="str">
        <f>IFERROR(IF(INDEX(AD$1:AD44,MATCH(J45,J$1:J44,0),1)=0,"",INDEX(AD$1:AD44,MATCH(J45,J$1:J44,0),1)),"")</f>
        <v/>
      </c>
      <c r="AE45" s="2" t="str">
        <f>IFERROR(IF(INDEX(AE$1:AE44,MATCH(J45,J$1:J44,0),1)=0,"",INDEX(AE$1:AE44,MATCH(J45,J$1:J44,0),1)),"")</f>
        <v/>
      </c>
      <c r="AF45" s="2"/>
      <c r="AG45" s="2"/>
      <c r="AH45" s="2"/>
      <c r="AI45" s="4"/>
      <c r="AJ45" s="4"/>
      <c r="AK45" s="4"/>
      <c r="AL45" s="4"/>
      <c r="AM45" s="4"/>
      <c r="AN45" s="4"/>
      <c r="AO45" s="4"/>
      <c r="AP45" s="4"/>
      <c r="AQ45" s="4"/>
      <c r="AS45" s="4"/>
      <c r="AT45" s="82"/>
      <c r="AU45" s="124"/>
      <c r="AV45" s="124"/>
      <c r="AW45" s="124"/>
      <c r="AX45" s="124"/>
      <c r="AY45" s="124"/>
      <c r="AZ45" s="124"/>
      <c r="BA45" s="4"/>
      <c r="BB45" s="127"/>
      <c r="BC45" s="4"/>
      <c r="BD45" s="4"/>
      <c r="BE45" s="4"/>
      <c r="BF45" s="7"/>
      <c r="BG45" s="7"/>
      <c r="BH45" s="7" t="str">
        <f t="shared" ca="1" si="2"/>
        <v/>
      </c>
      <c r="BI45" s="4" t="str">
        <f t="shared" si="18"/>
        <v/>
      </c>
      <c r="BJ45" s="123" t="str">
        <f t="shared" si="3"/>
        <v/>
      </c>
      <c r="BK45" s="140" t="str">
        <f t="shared" si="11"/>
        <v/>
      </c>
      <c r="BQ45" s="4" t="str">
        <f>IF(IFERROR(VLOOKUP(C45,C46:C$1993,1,0),"")="","",COUNTIF(C:C,C45))</f>
        <v/>
      </c>
      <c r="BU45" s="5" t="str">
        <f>IF(B45="","",IF(BQ45="",1+(MAX(BU$2:BU44)),""))</f>
        <v/>
      </c>
      <c r="BV45" s="5" t="str">
        <f t="shared" si="4"/>
        <v/>
      </c>
      <c r="BW45" s="5" t="str">
        <f t="shared" si="5"/>
        <v/>
      </c>
      <c r="BX45" s="14" t="str">
        <f t="shared" si="6"/>
        <v/>
      </c>
      <c r="BY45" s="28"/>
      <c r="BZ45" s="15"/>
      <c r="CA45" s="5" t="str">
        <f t="shared" si="19"/>
        <v/>
      </c>
      <c r="CD45" s="5" t="str">
        <f t="shared" si="17"/>
        <v/>
      </c>
      <c r="CE45" s="5" t="str">
        <f>IF(J45="","",IFERROR(IF(VLOOKUP(J45,J$2:J44,1,0)=0,"",""),J45))</f>
        <v/>
      </c>
      <c r="CF45" s="24" t="str">
        <f>IF(CE45="","",(IFERROR(VLOOKUP(MID(CE45,1,1),$CW$2:DA$28,3,0),0)+IFERROR(VLOOKUP(MID(CE45,2,1),CW$2:DA$28,4,0),0)+IFERROR(VLOOKUP(MID(CE45,3,1),CW$2:DA$28,5,0),0)+(ROW(CE45)/1000000000000)))</f>
        <v/>
      </c>
      <c r="CH45" s="5">
        <v>44</v>
      </c>
      <c r="CI45" s="5" t="str">
        <f>IFERROR(VLOOKUP(CH45,CD$2:CE1121,2,0),"")</f>
        <v/>
      </c>
      <c r="DC45" s="5" t="e">
        <f>IF(REPORTE!AH$2="si",IF(C45=VALUE(REPORTE!C$11),IF(SUM(DC46:DC$1993),CONCATENATE(INT(B45),", "),INT(B45)),""),IF(C45=VALUE(REPORTE!C$10),IF(SUM(DC46:DC$1993),CONCATENATE(INT(B45),", "),INT(B45)),""))</f>
        <v>#VALUE!</v>
      </c>
    </row>
    <row r="46" spans="1:111" s="5" customFormat="1" ht="15" customHeight="1">
      <c r="A46" s="4" t="str">
        <f t="shared" si="0"/>
        <v/>
      </c>
      <c r="B46" s="6"/>
      <c r="C46" s="8"/>
      <c r="D46" s="1" t="str">
        <f>IFERROR(INDEX('padron cfe'!B:B,MATCH(DATOS!C46,'padron cfe'!A:A,0),1),"")</f>
        <v/>
      </c>
      <c r="E46" s="1"/>
      <c r="F46" s="7"/>
      <c r="G46" s="9" t="s">
        <v>157</v>
      </c>
      <c r="H46" s="5" t="str">
        <f>IF(F46="","",IFERROR(CONCATENATE("PEUA",VLOOKUP(ESTADO,REPORTE!AV$2:AW$33,2,0),DIDTRITO_FORM,CADER_FORM,IFERROR(VLOOKUP(DAY(F46),$BN$3:$BO$11,2,0),DAY(F46)),IFERROR(VLOOKUP(MONTH(F46),$BN$3:$BO$11,2,0),MONTH(F46)),YEAR(F46),G46),""))</f>
        <v/>
      </c>
      <c r="I46" s="4"/>
      <c r="K46" s="2" t="str">
        <f>IFERROR(INDEX('padron cfe'!C:C,MATCH(DATOS!C46,'padron cfe'!A:A,0),1),"")</f>
        <v/>
      </c>
      <c r="L46" s="4" t="str">
        <f>IFERROR(IF(VLOOKUP(J46,J$2:L45,4,0)=0,"",VLOOKUP(J46,J$2:L45,4,0)),"")</f>
        <v/>
      </c>
      <c r="M46" s="4" t="str">
        <f>IFERROR(IF(VLOOKUP(J46,J$2:M45,5,0)=0,"",VLOOKUP(J46,J$2:M45,5,0)),"")</f>
        <v/>
      </c>
      <c r="N46" s="4"/>
      <c r="O46" s="2"/>
      <c r="P46" s="2"/>
      <c r="Q46" s="5" t="str">
        <f t="shared" si="9"/>
        <v/>
      </c>
      <c r="T46" s="2" t="str">
        <f>IFERROR(INDEX('padron cfe'!D:D,MATCH(DATOS!C46,'padron cfe'!A:A,0),1),"")</f>
        <v/>
      </c>
      <c r="U46" s="4"/>
      <c r="V46" s="4"/>
      <c r="W46" s="4"/>
      <c r="X46" s="6" t="s">
        <v>157</v>
      </c>
      <c r="Y46" s="4"/>
      <c r="Z46" s="4" t="str">
        <f t="shared" si="1"/>
        <v/>
      </c>
      <c r="AA46" s="4"/>
      <c r="AB46" s="4"/>
      <c r="AC46" s="2" t="str">
        <f>IFERROR(IF(INDEX(AC$1:AC45,MATCH(J46,J$1:J45,0),1)=0,"",INDEX(AC$1:AC45,MATCH(J46,J$1:J45,0),1)),"")</f>
        <v/>
      </c>
      <c r="AD46" s="2" t="str">
        <f>IFERROR(IF(INDEX(AD$1:AD45,MATCH(J46,J$1:J45,0),1)=0,"",INDEX(AD$1:AD45,MATCH(J46,J$1:J45,0),1)),"")</f>
        <v/>
      </c>
      <c r="AE46" s="2" t="str">
        <f>IFERROR(IF(INDEX(AE$1:AE45,MATCH(J46,J$1:J45,0),1)=0,"",INDEX(AE$1:AE45,MATCH(J46,J$1:J45,0),1)),"")</f>
        <v/>
      </c>
      <c r="AF46" s="2"/>
      <c r="AG46" s="2"/>
      <c r="AH46" s="2"/>
      <c r="AI46" s="4"/>
      <c r="AJ46" s="4"/>
      <c r="AK46" s="4"/>
      <c r="AL46" s="4"/>
      <c r="AM46" s="4"/>
      <c r="AN46" s="4"/>
      <c r="AO46" s="4"/>
      <c r="AP46" s="4"/>
      <c r="AQ46" s="4"/>
      <c r="AS46" s="4"/>
      <c r="AT46" s="82"/>
      <c r="AU46" s="124"/>
      <c r="AV46" s="124"/>
      <c r="AW46" s="124"/>
      <c r="AX46" s="124"/>
      <c r="AY46" s="124"/>
      <c r="AZ46" s="124"/>
      <c r="BA46" s="4"/>
      <c r="BB46" s="127"/>
      <c r="BC46" s="4"/>
      <c r="BD46" s="4"/>
      <c r="BE46" s="4" t="s">
        <v>157</v>
      </c>
      <c r="BF46" s="7"/>
      <c r="BG46" s="7"/>
      <c r="BH46" s="7" t="str">
        <f t="shared" ca="1" si="2"/>
        <v/>
      </c>
      <c r="BI46" s="4" t="str">
        <f t="shared" si="18"/>
        <v/>
      </c>
      <c r="BJ46" s="123" t="str">
        <f t="shared" si="3"/>
        <v/>
      </c>
      <c r="BK46" s="140" t="str">
        <f t="shared" si="11"/>
        <v/>
      </c>
      <c r="BQ46" s="4" t="str">
        <f>IF(IFERROR(VLOOKUP(C46,C47:C$1993,1,0),"")="","",COUNTIF(C:C,C46))</f>
        <v/>
      </c>
      <c r="BU46" s="5" t="str">
        <f>IF(B46="","",IF(BQ46="",1+(MAX(BU$2:BU45)),""))</f>
        <v/>
      </c>
      <c r="BV46" s="5" t="str">
        <f t="shared" si="4"/>
        <v/>
      </c>
      <c r="BW46" s="5" t="str">
        <f t="shared" si="5"/>
        <v/>
      </c>
      <c r="BX46" s="14" t="str">
        <f t="shared" si="6"/>
        <v/>
      </c>
      <c r="BY46" s="28"/>
      <c r="BZ46" s="15"/>
      <c r="CA46" s="5" t="str">
        <f t="shared" si="19"/>
        <v/>
      </c>
      <c r="CD46" s="5" t="str">
        <f t="shared" si="17"/>
        <v/>
      </c>
      <c r="CE46" s="5" t="str">
        <f>IF(J46="","",IFERROR(IF(VLOOKUP(J46,J$2:J45,1,0)=0,"",""),J46))</f>
        <v/>
      </c>
      <c r="CF46" s="24" t="str">
        <f>IF(CE46="","",(IFERROR(VLOOKUP(MID(CE46,1,1),$CW$2:DA$28,3,0),0)+IFERROR(VLOOKUP(MID(CE46,2,1),CW$2:DA$28,4,0),0)+IFERROR(VLOOKUP(MID(CE46,3,1),CW$2:DA$28,5,0),0)+(ROW(CE46)/1000000000000)))</f>
        <v/>
      </c>
      <c r="CH46" s="5">
        <v>45</v>
      </c>
      <c r="CI46" s="5" t="str">
        <f>IFERROR(VLOOKUP(CH46,CD$2:CE1122,2,0),"")</f>
        <v/>
      </c>
      <c r="DC46" s="5" t="e">
        <f>IF(REPORTE!AH$2="si",IF(C46=VALUE(REPORTE!C$11),IF(SUM(DC47:DC$1993),CONCATENATE(INT(B46),", "),INT(B46)),""),IF(C46=VALUE(REPORTE!C$10),IF(SUM(DC47:DC$1993),CONCATENATE(INT(B46),", "),INT(B46)),""))</f>
        <v>#VALUE!</v>
      </c>
    </row>
    <row r="47" spans="1:111" s="5" customFormat="1" ht="15" customHeight="1">
      <c r="A47" s="4" t="str">
        <f t="shared" si="0"/>
        <v/>
      </c>
      <c r="B47" s="6"/>
      <c r="C47" s="8"/>
      <c r="D47" s="1" t="str">
        <f>IFERROR(INDEX('padron cfe'!B:B,MATCH(DATOS!C47,'padron cfe'!A:A,0),1),"")</f>
        <v/>
      </c>
      <c r="E47" s="1"/>
      <c r="F47" s="7"/>
      <c r="G47" s="9" t="s">
        <v>157</v>
      </c>
      <c r="H47" s="5" t="str">
        <f>IF(F47="","",IFERROR(CONCATENATE("PEUA",VLOOKUP(ESTADO,REPORTE!AV$2:AW$33,2,0),DIDTRITO_FORM,CADER_FORM,IFERROR(VLOOKUP(DAY(F47),$BN$3:$BO$11,2,0),DAY(F47)),IFERROR(VLOOKUP(MONTH(F47),$BN$3:$BO$11,2,0),MONTH(F47)),YEAR(F47),G47),""))</f>
        <v/>
      </c>
      <c r="I47" s="4"/>
      <c r="K47" s="2" t="str">
        <f>IFERROR(INDEX('padron cfe'!C:C,MATCH(DATOS!C47,'padron cfe'!A:A,0),1),"")</f>
        <v/>
      </c>
      <c r="L47" s="4" t="str">
        <f>IFERROR(IF(VLOOKUP(J47,J$2:L46,4,0)=0,"",VLOOKUP(J47,J$2:L46,4,0)),"")</f>
        <v/>
      </c>
      <c r="M47" s="4" t="str">
        <f>IFERROR(IF(VLOOKUP(J47,J$2:M46,5,0)=0,"",VLOOKUP(J47,J$2:M46,5,0)),"")</f>
        <v/>
      </c>
      <c r="N47" s="4"/>
      <c r="O47" s="2"/>
      <c r="P47" s="2"/>
      <c r="Q47" s="5" t="str">
        <f t="shared" si="9"/>
        <v/>
      </c>
      <c r="T47" s="2" t="str">
        <f>IFERROR(INDEX('padron cfe'!D:D,MATCH(DATOS!C47,'padron cfe'!A:A,0),1),"")</f>
        <v/>
      </c>
      <c r="U47" s="4"/>
      <c r="V47" s="4"/>
      <c r="W47" s="4"/>
      <c r="X47" s="6" t="s">
        <v>157</v>
      </c>
      <c r="Y47" s="4"/>
      <c r="Z47" s="4" t="str">
        <f t="shared" si="1"/>
        <v/>
      </c>
      <c r="AA47" s="4"/>
      <c r="AB47" s="4"/>
      <c r="AC47" s="2" t="str">
        <f>IFERROR(IF(INDEX(AC$1:AC46,MATCH(J47,J$1:J46,0),1)=0,"",INDEX(AC$1:AC46,MATCH(J47,J$1:J46,0),1)),"")</f>
        <v/>
      </c>
      <c r="AD47" s="2" t="str">
        <f>IFERROR(IF(INDEX(AD$1:AD46,MATCH(J47,J$1:J46,0),1)=0,"",INDEX(AD$1:AD46,MATCH(J47,J$1:J46,0),1)),"")</f>
        <v/>
      </c>
      <c r="AE47" s="2" t="str">
        <f>IFERROR(IF(INDEX(AE$1:AE46,MATCH(J47,J$1:J46,0),1)=0,"",INDEX(AE$1:AE46,MATCH(J47,J$1:J46,0),1)),"")</f>
        <v/>
      </c>
      <c r="AF47" s="2"/>
      <c r="AG47" s="2"/>
      <c r="AH47" s="2"/>
      <c r="AI47" s="4"/>
      <c r="AJ47" s="4"/>
      <c r="AK47" s="4"/>
      <c r="AL47" s="4"/>
      <c r="AM47" s="4"/>
      <c r="AN47" s="4"/>
      <c r="AO47" s="4"/>
      <c r="AP47" s="4"/>
      <c r="AQ47" s="4"/>
      <c r="AS47" s="4"/>
      <c r="AT47" s="82"/>
      <c r="AU47" s="124"/>
      <c r="AV47" s="124"/>
      <c r="AW47" s="124"/>
      <c r="AX47" s="124"/>
      <c r="AY47" s="124"/>
      <c r="AZ47" s="124"/>
      <c r="BA47" s="4"/>
      <c r="BB47" s="127"/>
      <c r="BC47" s="4"/>
      <c r="BD47" s="4"/>
      <c r="BE47" s="4"/>
      <c r="BF47" s="7"/>
      <c r="BG47" s="7"/>
      <c r="BH47" s="7" t="str">
        <f t="shared" ca="1" si="2"/>
        <v/>
      </c>
      <c r="BI47" s="4" t="str">
        <f t="shared" si="18"/>
        <v/>
      </c>
      <c r="BJ47" s="123" t="str">
        <f t="shared" si="3"/>
        <v/>
      </c>
      <c r="BK47" s="140" t="str">
        <f t="shared" si="11"/>
        <v/>
      </c>
      <c r="BQ47" s="4" t="str">
        <f>IF(IFERROR(VLOOKUP(C47,C48:C$1993,1,0),"")="","",COUNTIF(C:C,C47))</f>
        <v/>
      </c>
      <c r="BU47" s="5" t="str">
        <f>IF(B47="","",IF(BQ47="",1+(MAX(BU$2:BU46)),""))</f>
        <v/>
      </c>
      <c r="BV47" s="5" t="str">
        <f t="shared" si="4"/>
        <v/>
      </c>
      <c r="BW47" s="5" t="str">
        <f t="shared" si="5"/>
        <v/>
      </c>
      <c r="BX47" s="14" t="str">
        <f t="shared" si="6"/>
        <v/>
      </c>
      <c r="BY47" s="28"/>
      <c r="BZ47" s="15"/>
      <c r="CA47" s="5" t="str">
        <f t="shared" si="19"/>
        <v/>
      </c>
      <c r="CD47" s="5" t="str">
        <f t="shared" si="17"/>
        <v/>
      </c>
      <c r="CE47" s="5" t="str">
        <f>IF(J47="","",IFERROR(IF(VLOOKUP(J47,J$2:J46,1,0)=0,"",""),J47))</f>
        <v/>
      </c>
      <c r="CF47" s="24" t="str">
        <f>IF(CE47="","",(IFERROR(VLOOKUP(MID(CE47,1,1),$CW$2:DA$28,3,0),0)+IFERROR(VLOOKUP(MID(CE47,2,1),CW$2:DA$28,4,0),0)+IFERROR(VLOOKUP(MID(CE47,3,1),CW$2:DA$28,5,0),0)+(ROW(CE47)/1000000000000)))</f>
        <v/>
      </c>
      <c r="CH47" s="5">
        <v>46</v>
      </c>
      <c r="CI47" s="5" t="str">
        <f>IFERROR(VLOOKUP(CH47,CD$2:CE1123,2,0),"")</f>
        <v/>
      </c>
      <c r="DC47" s="5" t="e">
        <f>IF(REPORTE!AH$2="si",IF(C47=VALUE(REPORTE!C$11),IF(SUM(DC48:DC$1993),CONCATENATE(INT(B47),", "),INT(B47)),""),IF(C47=VALUE(REPORTE!C$10),IF(SUM(DC48:DC$1993),CONCATENATE(INT(B47),", "),INT(B47)),""))</f>
        <v>#VALUE!</v>
      </c>
    </row>
    <row r="48" spans="1:111" s="5" customFormat="1" ht="15" customHeight="1">
      <c r="A48" s="4" t="str">
        <f t="shared" si="0"/>
        <v/>
      </c>
      <c r="B48" s="6"/>
      <c r="C48" s="8"/>
      <c r="D48" s="1" t="str">
        <f>IFERROR(INDEX('padron cfe'!B:B,MATCH(DATOS!C48,'padron cfe'!A:A,0),1),"")</f>
        <v/>
      </c>
      <c r="E48" s="1"/>
      <c r="F48" s="7"/>
      <c r="G48" s="9" t="s">
        <v>157</v>
      </c>
      <c r="H48" s="5" t="str">
        <f>IF(F48="","",IFERROR(CONCATENATE("PEUA",VLOOKUP(ESTADO,REPORTE!AV$2:AW$33,2,0),DIDTRITO_FORM,CADER_FORM,IFERROR(VLOOKUP(DAY(F48),$BN$3:$BO$11,2,0),DAY(F48)),IFERROR(VLOOKUP(MONTH(F48),$BN$3:$BO$11,2,0),MONTH(F48)),YEAR(F48),G48),""))</f>
        <v/>
      </c>
      <c r="I48" s="4"/>
      <c r="K48" s="2" t="str">
        <f>IFERROR(INDEX('padron cfe'!C:C,MATCH(DATOS!C48,'padron cfe'!A:A,0),1),"")</f>
        <v/>
      </c>
      <c r="L48" s="4" t="str">
        <f>IFERROR(IF(VLOOKUP(J48,J$2:L47,4,0)=0,"",VLOOKUP(J48,J$2:L47,4,0)),"")</f>
        <v/>
      </c>
      <c r="M48" s="4" t="str">
        <f>IFERROR(IF(VLOOKUP(J48,J$2:M47,5,0)=0,"",VLOOKUP(J48,J$2:M47,5,0)),"")</f>
        <v/>
      </c>
      <c r="N48" s="4"/>
      <c r="O48" s="2"/>
      <c r="P48" s="2"/>
      <c r="Q48" s="5" t="str">
        <f t="shared" si="9"/>
        <v/>
      </c>
      <c r="T48" s="2" t="str">
        <f>IFERROR(INDEX('padron cfe'!D:D,MATCH(DATOS!C48,'padron cfe'!A:A,0),1),"")</f>
        <v/>
      </c>
      <c r="U48" s="4"/>
      <c r="V48" s="4"/>
      <c r="W48" s="4"/>
      <c r="X48" s="6" t="s">
        <v>157</v>
      </c>
      <c r="Y48" s="4"/>
      <c r="Z48" s="4" t="str">
        <f t="shared" si="1"/>
        <v/>
      </c>
      <c r="AA48" s="4"/>
      <c r="AB48" s="4"/>
      <c r="AC48" s="2" t="str">
        <f>IFERROR(IF(INDEX(AC$1:AC47,MATCH(J48,J$1:J47,0),1)=0,"",INDEX(AC$1:AC47,MATCH(J48,J$1:J47,0),1)),"")</f>
        <v/>
      </c>
      <c r="AD48" s="2" t="str">
        <f>IFERROR(IF(INDEX(AD$1:AD47,MATCH(J48,J$1:J47,0),1)=0,"",INDEX(AD$1:AD47,MATCH(J48,J$1:J47,0),1)),"")</f>
        <v/>
      </c>
      <c r="AE48" s="2" t="str">
        <f>IFERROR(IF(INDEX(AE$1:AE47,MATCH(J48,J$1:J47,0),1)=0,"",INDEX(AE$1:AE47,MATCH(J48,J$1:J47,0),1)),"")</f>
        <v/>
      </c>
      <c r="AF48" s="2"/>
      <c r="AG48" s="2"/>
      <c r="AH48" s="2"/>
      <c r="AI48" s="4"/>
      <c r="AJ48" s="4"/>
      <c r="AK48" s="4"/>
      <c r="AL48" s="4"/>
      <c r="AM48" s="4"/>
      <c r="AN48" s="4"/>
      <c r="AO48" s="4"/>
      <c r="AP48" s="4"/>
      <c r="AQ48" s="4"/>
      <c r="AS48" s="4"/>
      <c r="AT48" s="82"/>
      <c r="AU48" s="124"/>
      <c r="AV48" s="124"/>
      <c r="AW48" s="124"/>
      <c r="AX48" s="124"/>
      <c r="AY48" s="124"/>
      <c r="AZ48" s="124"/>
      <c r="BA48" s="4"/>
      <c r="BB48" s="127"/>
      <c r="BC48" s="4"/>
      <c r="BD48" s="4"/>
      <c r="BE48" s="4" t="s">
        <v>157</v>
      </c>
      <c r="BF48" s="7"/>
      <c r="BG48" s="7"/>
      <c r="BH48" s="7" t="str">
        <f t="shared" ca="1" si="2"/>
        <v/>
      </c>
      <c r="BI48" s="4" t="str">
        <f t="shared" si="18"/>
        <v/>
      </c>
      <c r="BJ48" s="123" t="str">
        <f t="shared" si="3"/>
        <v/>
      </c>
      <c r="BK48" s="140" t="str">
        <f t="shared" si="11"/>
        <v/>
      </c>
      <c r="BQ48" s="4" t="str">
        <f>IF(IFERROR(VLOOKUP(C48,C49:C$1993,1,0),"")="","",COUNTIF(C:C,C48))</f>
        <v/>
      </c>
      <c r="BU48" s="5" t="str">
        <f>IF(B48="","",IF(BQ48="",1+(MAX(BU$2:BU47)),""))</f>
        <v/>
      </c>
      <c r="BV48" s="5" t="str">
        <f t="shared" si="4"/>
        <v/>
      </c>
      <c r="BW48" s="5" t="str">
        <f t="shared" si="5"/>
        <v/>
      </c>
      <c r="BX48" s="14" t="str">
        <f t="shared" si="6"/>
        <v/>
      </c>
      <c r="BY48" s="28"/>
      <c r="BZ48" s="15"/>
      <c r="CA48" s="5" t="str">
        <f t="shared" si="19"/>
        <v/>
      </c>
      <c r="CD48" s="5" t="str">
        <f t="shared" si="17"/>
        <v/>
      </c>
      <c r="CE48" s="5" t="str">
        <f>IF(J48="","",IFERROR(IF(VLOOKUP(J48,J$2:J47,1,0)=0,"",""),J48))</f>
        <v/>
      </c>
      <c r="CF48" s="24" t="str">
        <f>IF(CE48="","",(IFERROR(VLOOKUP(MID(CE48,1,1),$CW$2:DA$28,3,0),0)+IFERROR(VLOOKUP(MID(CE48,2,1),CW$2:DA$28,4,0),0)+IFERROR(VLOOKUP(MID(CE48,3,1),CW$2:DA$28,5,0),0)+(ROW(CE48)/1000000000000)))</f>
        <v/>
      </c>
      <c r="CH48" s="5">
        <v>47</v>
      </c>
      <c r="CI48" s="5" t="str">
        <f>IFERROR(VLOOKUP(CH48,CD$2:CE1124,2,0),"")</f>
        <v/>
      </c>
      <c r="DC48" s="5" t="e">
        <f>IF(REPORTE!AH$2="si",IF(C48=VALUE(REPORTE!C$11),IF(SUM(DC49:DC$1993),CONCATENATE(INT(B48),", "),INT(B48)),""),IF(C48=VALUE(REPORTE!C$10),IF(SUM(DC49:DC$1993),CONCATENATE(INT(B48),", "),INT(B48)),""))</f>
        <v>#VALUE!</v>
      </c>
    </row>
    <row r="49" spans="1:107" s="5" customFormat="1" ht="15" customHeight="1">
      <c r="A49" s="4" t="str">
        <f t="shared" si="0"/>
        <v/>
      </c>
      <c r="B49" s="6"/>
      <c r="C49" s="8"/>
      <c r="D49" s="1" t="str">
        <f>IFERROR(INDEX('padron cfe'!B:B,MATCH(DATOS!C49,'padron cfe'!A:A,0),1),"")</f>
        <v/>
      </c>
      <c r="E49" s="1"/>
      <c r="F49" s="7"/>
      <c r="G49" s="9" t="s">
        <v>157</v>
      </c>
      <c r="H49" s="5" t="str">
        <f>IF(F49="","",IFERROR(CONCATENATE("PEUA",VLOOKUP(ESTADO,REPORTE!AV$2:AW$33,2,0),DIDTRITO_FORM,CADER_FORM,IFERROR(VLOOKUP(DAY(F49),$BN$3:$BO$11,2,0),DAY(F49)),IFERROR(VLOOKUP(MONTH(F49),$BN$3:$BO$11,2,0),MONTH(F49)),YEAR(F49),G49),""))</f>
        <v/>
      </c>
      <c r="I49" s="4"/>
      <c r="K49" s="2" t="str">
        <f>IFERROR(INDEX('padron cfe'!C:C,MATCH(DATOS!C49,'padron cfe'!A:A,0),1),"")</f>
        <v/>
      </c>
      <c r="L49" s="4" t="str">
        <f>IFERROR(IF(VLOOKUP(J49,J$2:L48,4,0)=0,"",VLOOKUP(J49,J$2:L48,4,0)),"")</f>
        <v/>
      </c>
      <c r="M49" s="4" t="str">
        <f>IFERROR(IF(VLOOKUP(J49,J$2:M48,5,0)=0,"",VLOOKUP(J49,J$2:M48,5,0)),"")</f>
        <v/>
      </c>
      <c r="N49" s="4"/>
      <c r="O49" s="2"/>
      <c r="P49" s="2"/>
      <c r="Q49" s="5" t="str">
        <f t="shared" si="9"/>
        <v/>
      </c>
      <c r="T49" s="2" t="str">
        <f>IFERROR(INDEX('padron cfe'!D:D,MATCH(DATOS!C49,'padron cfe'!A:A,0),1),"")</f>
        <v/>
      </c>
      <c r="U49" s="4"/>
      <c r="V49" s="4"/>
      <c r="W49" s="4"/>
      <c r="X49" s="6" t="s">
        <v>157</v>
      </c>
      <c r="Y49" s="4"/>
      <c r="Z49" s="4" t="str">
        <f t="shared" si="1"/>
        <v/>
      </c>
      <c r="AA49" s="4"/>
      <c r="AB49" s="4"/>
      <c r="AC49" s="2" t="str">
        <f>IFERROR(IF(INDEX(AC$1:AC48,MATCH(J49,J$1:J48,0),1)=0,"",INDEX(AC$1:AC48,MATCH(J49,J$1:J48,0),1)),"")</f>
        <v/>
      </c>
      <c r="AD49" s="2" t="str">
        <f>IFERROR(IF(INDEX(AD$1:AD48,MATCH(J49,J$1:J48,0),1)=0,"",INDEX(AD$1:AD48,MATCH(J49,J$1:J48,0),1)),"")</f>
        <v/>
      </c>
      <c r="AE49" s="2" t="str">
        <f>IFERROR(IF(INDEX(AE$1:AE48,MATCH(J49,J$1:J48,0),1)=0,"",INDEX(AE$1:AE48,MATCH(J49,J$1:J48,0),1)),"")</f>
        <v/>
      </c>
      <c r="AF49" s="2"/>
      <c r="AG49" s="2"/>
      <c r="AH49" s="2"/>
      <c r="AI49" s="4"/>
      <c r="AJ49" s="4"/>
      <c r="AK49" s="4"/>
      <c r="AL49" s="4"/>
      <c r="AM49" s="4"/>
      <c r="AN49" s="4"/>
      <c r="AO49" s="4"/>
      <c r="AP49" s="4"/>
      <c r="AQ49" s="4"/>
      <c r="AS49" s="4"/>
      <c r="AT49" s="82"/>
      <c r="AU49" s="124"/>
      <c r="AV49" s="124"/>
      <c r="AW49" s="124"/>
      <c r="AX49" s="124"/>
      <c r="AY49" s="124"/>
      <c r="AZ49" s="124"/>
      <c r="BA49" s="4"/>
      <c r="BB49" s="127"/>
      <c r="BC49" s="4"/>
      <c r="BD49" s="4"/>
      <c r="BE49" s="4"/>
      <c r="BF49" s="7"/>
      <c r="BG49" s="7"/>
      <c r="BH49" s="7" t="str">
        <f t="shared" ca="1" si="2"/>
        <v/>
      </c>
      <c r="BI49" s="4" t="str">
        <f t="shared" si="18"/>
        <v/>
      </c>
      <c r="BJ49" s="123" t="str">
        <f t="shared" si="3"/>
        <v/>
      </c>
      <c r="BK49" s="140" t="str">
        <f>IFERROR(IF(AA49/Z49=0,"",AA49/Z49),"")</f>
        <v/>
      </c>
      <c r="BQ49" s="4" t="str">
        <f>IF(IFERROR(VLOOKUP(C49,C50:C$1993,1,0),"")="","",COUNTIF(C:C,C49))</f>
        <v/>
      </c>
      <c r="BU49" s="5" t="str">
        <f>IF(B49="","",IF(BQ49="",1+(MAX(BU$2:BU48)),""))</f>
        <v/>
      </c>
      <c r="BV49" s="5" t="str">
        <f t="shared" si="4"/>
        <v/>
      </c>
      <c r="BW49" s="5" t="str">
        <f t="shared" si="5"/>
        <v/>
      </c>
      <c r="BX49" s="14" t="str">
        <f t="shared" si="6"/>
        <v/>
      </c>
      <c r="BY49" s="28"/>
      <c r="BZ49" s="15"/>
      <c r="CA49" s="5" t="str">
        <f t="shared" si="19"/>
        <v/>
      </c>
      <c r="CD49" s="5" t="str">
        <f t="shared" si="17"/>
        <v/>
      </c>
      <c r="CE49" s="5" t="str">
        <f>IF(J49="","",IFERROR(IF(VLOOKUP(J49,J$2:J48,1,0)=0,"",""),J49))</f>
        <v/>
      </c>
      <c r="CF49" s="24" t="str">
        <f>IF(CE49="","",(IFERROR(VLOOKUP(MID(CE49,1,1),$CW$2:DA$28,3,0),0)+IFERROR(VLOOKUP(MID(CE49,2,1),CW$2:DA$28,4,0),0)+IFERROR(VLOOKUP(MID(CE49,3,1),CW$2:DA$28,5,0),0)+(ROW(CE49)/1000000000000)))</f>
        <v/>
      </c>
      <c r="CH49" s="5">
        <v>48</v>
      </c>
      <c r="CI49" s="5" t="str">
        <f>IFERROR(VLOOKUP(CH49,CD$2:CE1125,2,0),"")</f>
        <v/>
      </c>
      <c r="DC49" s="5" t="e">
        <f>IF(REPORTE!AH$2="si",IF(C49=VALUE(REPORTE!C$11),IF(SUM(DC50:DC$1993),CONCATENATE(INT(B49),", "),INT(B49)),""),IF(C49=VALUE(REPORTE!C$10),IF(SUM(DC50:DC$1993),CONCATENATE(INT(B49),", "),INT(B49)),""))</f>
        <v>#VALUE!</v>
      </c>
    </row>
    <row r="50" spans="1:107" s="5" customFormat="1" ht="15" customHeight="1">
      <c r="A50" s="4" t="str">
        <f t="shared" si="0"/>
        <v/>
      </c>
      <c r="B50" s="6"/>
      <c r="C50" s="8"/>
      <c r="D50" s="1" t="str">
        <f>IFERROR(INDEX('padron cfe'!B:B,MATCH(DATOS!C50,'padron cfe'!A:A,0),1),"")</f>
        <v/>
      </c>
      <c r="E50" s="1"/>
      <c r="F50" s="7"/>
      <c r="G50" s="9" t="s">
        <v>157</v>
      </c>
      <c r="H50" s="5" t="str">
        <f>IF(F50="","",IFERROR(CONCATENATE("PEUA",VLOOKUP(ESTADO,REPORTE!AV$2:AW$33,2,0),DIDTRITO_FORM,CADER_FORM,IFERROR(VLOOKUP(DAY(F50),$BN$3:$BO$11,2,0),DAY(F50)),IFERROR(VLOOKUP(MONTH(F50),$BN$3:$BO$11,2,0),MONTH(F50)),YEAR(F50),G50),""))</f>
        <v/>
      </c>
      <c r="I50" s="4"/>
      <c r="K50" s="2" t="str">
        <f>IFERROR(INDEX('padron cfe'!C:C,MATCH(DATOS!C50,'padron cfe'!A:A,0),1),"")</f>
        <v/>
      </c>
      <c r="L50" s="4" t="str">
        <f>IFERROR(IF(VLOOKUP(J50,J$2:L49,4,0)=0,"",VLOOKUP(J50,J$2:L49,4,0)),"")</f>
        <v/>
      </c>
      <c r="M50" s="4" t="str">
        <f>IFERROR(IF(VLOOKUP(J50,J$2:M49,5,0)=0,"",VLOOKUP(J50,J$2:M49,5,0)),"")</f>
        <v/>
      </c>
      <c r="N50" s="4"/>
      <c r="O50" s="2"/>
      <c r="P50" s="2"/>
      <c r="Q50" s="5" t="str">
        <f t="shared" si="9"/>
        <v/>
      </c>
      <c r="T50" s="2" t="str">
        <f>IFERROR(INDEX('padron cfe'!D:D,MATCH(DATOS!C50,'padron cfe'!A:A,0),1),"")</f>
        <v/>
      </c>
      <c r="U50" s="4"/>
      <c r="V50" s="4"/>
      <c r="W50" s="4"/>
      <c r="X50" s="6" t="s">
        <v>157</v>
      </c>
      <c r="Y50" s="4"/>
      <c r="Z50" s="4" t="str">
        <f t="shared" si="1"/>
        <v/>
      </c>
      <c r="AA50" s="4"/>
      <c r="AB50" s="4"/>
      <c r="AC50" s="2" t="str">
        <f>IFERROR(IF(INDEX(AC$1:AC49,MATCH(J50,J$1:J49,0),1)=0,"",INDEX(AC$1:AC49,MATCH(J50,J$1:J49,0),1)),"")</f>
        <v/>
      </c>
      <c r="AD50" s="2" t="str">
        <f>IFERROR(IF(INDEX(AD$1:AD49,MATCH(J50,J$1:J49,0),1)=0,"",INDEX(AD$1:AD49,MATCH(J50,J$1:J49,0),1)),"")</f>
        <v/>
      </c>
      <c r="AE50" s="2" t="str">
        <f>IFERROR(IF(INDEX(AE$1:AE49,MATCH(J50,J$1:J49,0),1)=0,"",INDEX(AE$1:AE49,MATCH(J50,J$1:J49,0),1)),"")</f>
        <v/>
      </c>
      <c r="AF50" s="2"/>
      <c r="AG50" s="2"/>
      <c r="AH50" s="2"/>
      <c r="AI50" s="4"/>
      <c r="AJ50" s="4"/>
      <c r="AK50" s="4"/>
      <c r="AL50" s="4"/>
      <c r="AM50" s="4"/>
      <c r="AN50" s="4"/>
      <c r="AO50" s="4"/>
      <c r="AP50" s="4"/>
      <c r="AQ50" s="4"/>
      <c r="AS50" s="4"/>
      <c r="AT50" s="82"/>
      <c r="AU50" s="124"/>
      <c r="AV50" s="124"/>
      <c r="AW50" s="124"/>
      <c r="AX50" s="124"/>
      <c r="AY50" s="124"/>
      <c r="AZ50" s="124"/>
      <c r="BA50" s="4"/>
      <c r="BB50" s="127"/>
      <c r="BC50" s="4"/>
      <c r="BD50" s="4"/>
      <c r="BE50" s="4" t="s">
        <v>157</v>
      </c>
      <c r="BF50" s="7"/>
      <c r="BG50" s="7"/>
      <c r="BH50" s="7" t="str">
        <f t="shared" ca="1" si="2"/>
        <v/>
      </c>
      <c r="BI50" s="4" t="str">
        <f t="shared" si="18"/>
        <v/>
      </c>
      <c r="BJ50" s="123" t="str">
        <f t="shared" si="3"/>
        <v/>
      </c>
      <c r="BK50" s="140" t="str">
        <f t="shared" si="11"/>
        <v/>
      </c>
      <c r="BQ50" s="4" t="str">
        <f>IF(IFERROR(VLOOKUP(C50,C51:C$1993,1,0),"")="","",COUNTIF(C:C,C50))</f>
        <v/>
      </c>
      <c r="BU50" s="5" t="str">
        <f>IF(B50="","",IF(BQ50="",1+(MAX(BU$2:BU49)),""))</f>
        <v/>
      </c>
      <c r="BV50" s="5" t="str">
        <f t="shared" si="4"/>
        <v/>
      </c>
      <c r="BW50" s="5" t="str">
        <f t="shared" si="5"/>
        <v/>
      </c>
      <c r="BX50" s="14" t="str">
        <f t="shared" si="6"/>
        <v/>
      </c>
      <c r="BY50" s="28"/>
      <c r="BZ50" s="15"/>
      <c r="CA50" s="5" t="str">
        <f t="shared" si="19"/>
        <v/>
      </c>
      <c r="CD50" s="5" t="str">
        <f t="shared" si="17"/>
        <v/>
      </c>
      <c r="CE50" s="5" t="str">
        <f>IF(J50="","",IFERROR(IF(VLOOKUP(J50,J$2:J49,1,0)=0,"",""),J50))</f>
        <v/>
      </c>
      <c r="CF50" s="24" t="str">
        <f>IF(CE50="","",(IFERROR(VLOOKUP(MID(CE50,1,1),$CW$2:DA$28,3,0),0)+IFERROR(VLOOKUP(MID(CE50,2,1),CW$2:DA$28,4,0),0)+IFERROR(VLOOKUP(MID(CE50,3,1),CW$2:DA$28,5,0),0)+(ROW(CE50)/1000000000000)))</f>
        <v/>
      </c>
      <c r="CH50" s="5">
        <v>49</v>
      </c>
      <c r="CI50" s="5" t="str">
        <f>IFERROR(VLOOKUP(CH50,CD$2:CE1126,2,0),"")</f>
        <v/>
      </c>
      <c r="DC50" s="5" t="e">
        <f>IF(REPORTE!AH$2="si",IF(C50=VALUE(REPORTE!C$11),IF(SUM(DC51:DC$1993),CONCATENATE(INT(B50),", "),INT(B50)),""),IF(C50=VALUE(REPORTE!C$10),IF(SUM(DC51:DC$1993),CONCATENATE(INT(B50),", "),INT(B50)),""))</f>
        <v>#VALUE!</v>
      </c>
    </row>
    <row r="51" spans="1:107" s="5" customFormat="1" ht="15" customHeight="1">
      <c r="A51" s="4" t="str">
        <f t="shared" si="0"/>
        <v/>
      </c>
      <c r="B51" s="6"/>
      <c r="C51" s="8"/>
      <c r="D51" s="1" t="str">
        <f>IFERROR(INDEX('padron cfe'!B:B,MATCH(DATOS!C51,'padron cfe'!A:A,0),1),"")</f>
        <v/>
      </c>
      <c r="E51" s="1"/>
      <c r="F51" s="7"/>
      <c r="G51" s="9" t="s">
        <v>157</v>
      </c>
      <c r="H51" s="5" t="str">
        <f>IF(F51="","",IFERROR(CONCATENATE("PEUA",VLOOKUP(ESTADO,REPORTE!AV$2:AW$33,2,0),DIDTRITO_FORM,CADER_FORM,IFERROR(VLOOKUP(DAY(F51),$BN$3:$BO$11,2,0),DAY(F51)),IFERROR(VLOOKUP(MONTH(F51),$BN$3:$BO$11,2,0),MONTH(F51)),YEAR(F51),G51),""))</f>
        <v/>
      </c>
      <c r="I51" s="4"/>
      <c r="K51" s="2" t="str">
        <f>IFERROR(INDEX('padron cfe'!C:C,MATCH(DATOS!C51,'padron cfe'!A:A,0),1),"")</f>
        <v/>
      </c>
      <c r="L51" s="4" t="str">
        <f>IFERROR(IF(VLOOKUP(J51,J$2:L50,4,0)=0,"",VLOOKUP(J51,J$2:L50,4,0)),"")</f>
        <v/>
      </c>
      <c r="M51" s="4" t="str">
        <f>IFERROR(IF(VLOOKUP(J51,J$2:M50,5,0)=0,"",VLOOKUP(J51,J$2:M50,5,0)),"")</f>
        <v/>
      </c>
      <c r="N51" s="4"/>
      <c r="O51" s="2"/>
      <c r="P51" s="2"/>
      <c r="Q51" s="5" t="str">
        <f t="shared" si="9"/>
        <v/>
      </c>
      <c r="T51" s="2" t="str">
        <f>IFERROR(INDEX('padron cfe'!D:D,MATCH(DATOS!C51,'padron cfe'!A:A,0),1),"")</f>
        <v/>
      </c>
      <c r="U51" s="4"/>
      <c r="V51" s="4"/>
      <c r="W51" s="4"/>
      <c r="X51" s="6" t="s">
        <v>157</v>
      </c>
      <c r="Y51" s="4"/>
      <c r="Z51" s="4" t="str">
        <f t="shared" si="1"/>
        <v/>
      </c>
      <c r="AA51" s="4"/>
      <c r="AB51" s="4"/>
      <c r="AC51" s="2" t="str">
        <f>IFERROR(IF(INDEX(AC$1:AC50,MATCH(J51,J$1:J50,0),1)=0,"",INDEX(AC$1:AC50,MATCH(J51,J$1:J50,0),1)),"")</f>
        <v/>
      </c>
      <c r="AD51" s="2" t="str">
        <f>IFERROR(IF(INDEX(AD$1:AD50,MATCH(J51,J$1:J50,0),1)=0,"",INDEX(AD$1:AD50,MATCH(J51,J$1:J50,0),1)),"")</f>
        <v/>
      </c>
      <c r="AE51" s="2" t="str">
        <f>IFERROR(IF(INDEX(AE$1:AE50,MATCH(J51,J$1:J50,0),1)=0,"",INDEX(AE$1:AE50,MATCH(J51,J$1:J50,0),1)),"")</f>
        <v/>
      </c>
      <c r="AF51" s="2"/>
      <c r="AG51" s="2"/>
      <c r="AH51" s="2"/>
      <c r="AI51" s="4"/>
      <c r="AJ51" s="4"/>
      <c r="AK51" s="4"/>
      <c r="AL51" s="4"/>
      <c r="AM51" s="4"/>
      <c r="AN51" s="4"/>
      <c r="AO51" s="4"/>
      <c r="AP51" s="4"/>
      <c r="AQ51" s="4"/>
      <c r="AS51" s="4"/>
      <c r="AT51" s="82"/>
      <c r="AU51" s="124"/>
      <c r="AV51" s="124"/>
      <c r="AW51" s="124"/>
      <c r="AX51" s="124"/>
      <c r="AY51" s="124"/>
      <c r="AZ51" s="124"/>
      <c r="BA51" s="4"/>
      <c r="BB51" s="127"/>
      <c r="BC51" s="4"/>
      <c r="BD51" s="4"/>
      <c r="BE51" s="4"/>
      <c r="BF51" s="7"/>
      <c r="BG51" s="7"/>
      <c r="BH51" s="7" t="str">
        <f t="shared" ca="1" si="2"/>
        <v/>
      </c>
      <c r="BI51" s="4" t="str">
        <f t="shared" si="18"/>
        <v/>
      </c>
      <c r="BJ51" s="123" t="str">
        <f t="shared" si="3"/>
        <v/>
      </c>
      <c r="BK51" s="140" t="str">
        <f t="shared" si="11"/>
        <v/>
      </c>
      <c r="BQ51" s="4" t="str">
        <f>IF(IFERROR(VLOOKUP(C51,C52:C$1993,1,0),"")="","",COUNTIF(C:C,C51))</f>
        <v/>
      </c>
      <c r="BU51" s="5" t="str">
        <f>IF(B51="","",IF(BQ51="",1+(MAX(BU$2:BU50)),""))</f>
        <v/>
      </c>
      <c r="BV51" s="5" t="str">
        <f t="shared" si="4"/>
        <v/>
      </c>
      <c r="BW51" s="5" t="str">
        <f t="shared" si="5"/>
        <v/>
      </c>
      <c r="BX51" s="14" t="str">
        <f t="shared" si="6"/>
        <v/>
      </c>
      <c r="BY51" s="28"/>
      <c r="BZ51" s="15"/>
      <c r="CA51" s="5" t="str">
        <f t="shared" si="19"/>
        <v/>
      </c>
      <c r="CD51" s="5" t="str">
        <f t="shared" si="17"/>
        <v/>
      </c>
      <c r="CE51" s="5" t="str">
        <f>IF(J51="","",IFERROR(IF(VLOOKUP(J51,J$2:J50,1,0)=0,"",""),J51))</f>
        <v/>
      </c>
      <c r="CF51" s="24" t="str">
        <f>IF(CE51="","",(IFERROR(VLOOKUP(MID(CE51,1,1),$CW$2:DA$28,3,0),0)+IFERROR(VLOOKUP(MID(CE51,2,1),CW$2:DA$28,4,0),0)+IFERROR(VLOOKUP(MID(CE51,3,1),CW$2:DA$28,5,0),0)+(ROW(CE51)/1000000000000)))</f>
        <v/>
      </c>
      <c r="CH51" s="5">
        <v>50</v>
      </c>
      <c r="CI51" s="5" t="str">
        <f>IFERROR(VLOOKUP(CH51,CD$2:CE1127,2,0),"")</f>
        <v/>
      </c>
      <c r="DC51" s="5" t="e">
        <f>IF(REPORTE!AH$2="si",IF(C51=VALUE(REPORTE!C$11),IF(SUM(DC52:DC$1993),CONCATENATE(INT(B51),", "),INT(B51)),""),IF(C51=VALUE(REPORTE!C$10),IF(SUM(DC52:DC$1993),CONCATENATE(INT(B51),", "),INT(B51)),""))</f>
        <v>#VALUE!</v>
      </c>
    </row>
    <row r="52" spans="1:107" s="5" customFormat="1" ht="15" customHeight="1">
      <c r="A52" s="4" t="str">
        <f t="shared" si="0"/>
        <v/>
      </c>
      <c r="B52" s="6"/>
      <c r="C52" s="8"/>
      <c r="D52" s="1" t="str">
        <f>IFERROR(INDEX('padron cfe'!B:B,MATCH(DATOS!C52,'padron cfe'!A:A,0),1),"")</f>
        <v/>
      </c>
      <c r="E52" s="1"/>
      <c r="F52" s="7"/>
      <c r="G52" s="9" t="s">
        <v>157</v>
      </c>
      <c r="H52" s="5" t="str">
        <f>IF(F52="","",IFERROR(CONCATENATE("PEUA",VLOOKUP(ESTADO,REPORTE!AV$2:AW$33,2,0),DIDTRITO_FORM,CADER_FORM,IFERROR(VLOOKUP(DAY(F52),$BN$3:$BO$11,2,0),DAY(F52)),IFERROR(VLOOKUP(MONTH(F52),$BN$3:$BO$11,2,0),MONTH(F52)),YEAR(F52),G52),""))</f>
        <v/>
      </c>
      <c r="I52" s="4"/>
      <c r="K52" s="2" t="str">
        <f>IFERROR(INDEX('padron cfe'!C:C,MATCH(DATOS!C52,'padron cfe'!A:A,0),1),"")</f>
        <v/>
      </c>
      <c r="L52" s="4" t="str">
        <f>IFERROR(IF(VLOOKUP(J52,J$2:L51,4,0)=0,"",VLOOKUP(J52,J$2:L51,4,0)),"")</f>
        <v/>
      </c>
      <c r="M52" s="4" t="str">
        <f>IFERROR(IF(VLOOKUP(J52,J$2:M51,5,0)=0,"",VLOOKUP(J52,J$2:M51,5,0)),"")</f>
        <v/>
      </c>
      <c r="N52" s="4"/>
      <c r="O52" s="2"/>
      <c r="P52" s="2"/>
      <c r="Q52" s="5" t="str">
        <f t="shared" si="9"/>
        <v/>
      </c>
      <c r="T52" s="2" t="str">
        <f>IFERROR(INDEX('padron cfe'!D:D,MATCH(DATOS!C52,'padron cfe'!A:A,0),1),"")</f>
        <v/>
      </c>
      <c r="U52" s="4"/>
      <c r="V52" s="4"/>
      <c r="W52" s="4"/>
      <c r="X52" s="6" t="s">
        <v>157</v>
      </c>
      <c r="Y52" s="4"/>
      <c r="Z52" s="4" t="str">
        <f t="shared" si="1"/>
        <v/>
      </c>
      <c r="AA52" s="4"/>
      <c r="AB52" s="4"/>
      <c r="AC52" s="2" t="str">
        <f>IFERROR(IF(INDEX(AC$1:AC51,MATCH(J52,J$1:J51,0),1)=0,"",INDEX(AC$1:AC51,MATCH(J52,J$1:J51,0),1)),"")</f>
        <v/>
      </c>
      <c r="AD52" s="2" t="str">
        <f>IFERROR(IF(INDEX(AD$1:AD51,MATCH(J52,J$1:J51,0),1)=0,"",INDEX(AD$1:AD51,MATCH(J52,J$1:J51,0),1)),"")</f>
        <v/>
      </c>
      <c r="AE52" s="2" t="str">
        <f>IFERROR(IF(INDEX(AE$1:AE51,MATCH(J52,J$1:J51,0),1)=0,"",INDEX(AE$1:AE51,MATCH(J52,J$1:J51,0),1)),"")</f>
        <v/>
      </c>
      <c r="AF52" s="2"/>
      <c r="AG52" s="2"/>
      <c r="AH52" s="2"/>
      <c r="AI52" s="4"/>
      <c r="AJ52" s="4"/>
      <c r="AK52" s="4"/>
      <c r="AL52" s="4"/>
      <c r="AM52" s="4"/>
      <c r="AN52" s="4"/>
      <c r="AO52" s="4"/>
      <c r="AP52" s="4"/>
      <c r="AQ52" s="4"/>
      <c r="AS52" s="4"/>
      <c r="AT52" s="82"/>
      <c r="AU52" s="124"/>
      <c r="AV52" s="124"/>
      <c r="AW52" s="124"/>
      <c r="AX52" s="124"/>
      <c r="AY52" s="124"/>
      <c r="AZ52" s="124"/>
      <c r="BA52" s="4"/>
      <c r="BB52" s="127"/>
      <c r="BC52" s="4"/>
      <c r="BD52" s="4"/>
      <c r="BE52" s="4" t="s">
        <v>157</v>
      </c>
      <c r="BF52" s="7"/>
      <c r="BG52" s="7"/>
      <c r="BH52" s="7" t="str">
        <f t="shared" ca="1" si="2"/>
        <v/>
      </c>
      <c r="BI52" s="4" t="str">
        <f t="shared" si="18"/>
        <v/>
      </c>
      <c r="BJ52" s="123" t="str">
        <f t="shared" si="3"/>
        <v/>
      </c>
      <c r="BK52" s="140" t="str">
        <f t="shared" si="11"/>
        <v/>
      </c>
      <c r="BQ52" s="4" t="str">
        <f>IF(IFERROR(VLOOKUP(C52,C53:C$1993,1,0),"")="","",COUNTIF(C:C,C52))</f>
        <v/>
      </c>
      <c r="BU52" s="5" t="str">
        <f>IF(B52="","",IF(BQ52="",1+(MAX(BU$2:BU51)),""))</f>
        <v/>
      </c>
      <c r="BV52" s="5" t="str">
        <f t="shared" si="4"/>
        <v/>
      </c>
      <c r="BW52" s="5" t="str">
        <f t="shared" si="5"/>
        <v/>
      </c>
      <c r="BX52" s="14" t="str">
        <f t="shared" si="6"/>
        <v/>
      </c>
      <c r="BY52" s="28"/>
      <c r="BZ52" s="15"/>
      <c r="CA52" s="5" t="str">
        <f t="shared" si="19"/>
        <v/>
      </c>
      <c r="CD52" s="5" t="str">
        <f t="shared" si="17"/>
        <v/>
      </c>
      <c r="CE52" s="5" t="str">
        <f>IF(J52="","",IFERROR(IF(VLOOKUP(J52,J$2:J51,1,0)=0,"",""),J52))</f>
        <v/>
      </c>
      <c r="CF52" s="24" t="str">
        <f>IF(CE52="","",(IFERROR(VLOOKUP(MID(CE52,1,1),$CW$2:DA$28,3,0),0)+IFERROR(VLOOKUP(MID(CE52,2,1),CW$2:DA$28,4,0),0)+IFERROR(VLOOKUP(MID(CE52,3,1),CW$2:DA$28,5,0),0)+(ROW(CE52)/1000000000000)))</f>
        <v/>
      </c>
      <c r="CH52" s="5">
        <v>51</v>
      </c>
      <c r="CI52" s="5" t="str">
        <f>IFERROR(VLOOKUP(CH52,CD$2:CE1128,2,0),"")</f>
        <v/>
      </c>
      <c r="DC52" s="5" t="e">
        <f>IF(REPORTE!AH$2="si",IF(C52=VALUE(REPORTE!C$11),IF(SUM(DC53:DC$1993),CONCATENATE(INT(B52),", "),INT(B52)),""),IF(C52=VALUE(REPORTE!C$10),IF(SUM(DC53:DC$1993),CONCATENATE(INT(B52),", "),INT(B52)),""))</f>
        <v>#VALUE!</v>
      </c>
    </row>
    <row r="53" spans="1:107" s="5" customFormat="1" ht="15" customHeight="1">
      <c r="A53" s="4" t="str">
        <f t="shared" si="0"/>
        <v/>
      </c>
      <c r="B53" s="6"/>
      <c r="C53" s="8"/>
      <c r="D53" s="1" t="str">
        <f>IFERROR(INDEX('padron cfe'!B:B,MATCH(DATOS!C53,'padron cfe'!A:A,0),1),"")</f>
        <v/>
      </c>
      <c r="E53" s="1"/>
      <c r="F53" s="7"/>
      <c r="G53" s="9" t="s">
        <v>157</v>
      </c>
      <c r="H53" s="5" t="str">
        <f>IF(F53="","",IFERROR(CONCATENATE("PEUA",VLOOKUP(ESTADO,REPORTE!AV$2:AW$33,2,0),DIDTRITO_FORM,CADER_FORM,IFERROR(VLOOKUP(DAY(F53),$BN$3:$BO$11,2,0),DAY(F53)),IFERROR(VLOOKUP(MONTH(F53),$BN$3:$BO$11,2,0),MONTH(F53)),YEAR(F53),G53),""))</f>
        <v/>
      </c>
      <c r="I53" s="4"/>
      <c r="K53" s="2" t="str">
        <f>IFERROR(INDEX('padron cfe'!C:C,MATCH(DATOS!C53,'padron cfe'!A:A,0),1),"")</f>
        <v/>
      </c>
      <c r="L53" s="4" t="str">
        <f>IFERROR(IF(VLOOKUP(J53,J$2:L52,4,0)=0,"",VLOOKUP(J53,J$2:L52,4,0)),"")</f>
        <v/>
      </c>
      <c r="M53" s="4" t="str">
        <f>IFERROR(IF(VLOOKUP(J53,J$2:M52,5,0)=0,"",VLOOKUP(J53,J$2:M52,5,0)),"")</f>
        <v/>
      </c>
      <c r="N53" s="4"/>
      <c r="O53" s="2"/>
      <c r="P53" s="2"/>
      <c r="Q53" s="5" t="str">
        <f t="shared" si="9"/>
        <v/>
      </c>
      <c r="T53" s="2" t="str">
        <f>IFERROR(INDEX('padron cfe'!D:D,MATCH(DATOS!C53,'padron cfe'!A:A,0),1),"")</f>
        <v/>
      </c>
      <c r="U53" s="4"/>
      <c r="V53" s="4"/>
      <c r="W53" s="4"/>
      <c r="X53" s="6" t="s">
        <v>157</v>
      </c>
      <c r="Y53" s="4"/>
      <c r="Z53" s="4" t="str">
        <f t="shared" si="1"/>
        <v/>
      </c>
      <c r="AA53" s="4"/>
      <c r="AB53" s="4"/>
      <c r="AC53" s="2" t="str">
        <f>IFERROR(IF(INDEX(AC$1:AC52,MATCH(J53,J$1:J52,0),1)=0,"",INDEX(AC$1:AC52,MATCH(J53,J$1:J52,0),1)),"")</f>
        <v/>
      </c>
      <c r="AD53" s="2" t="str">
        <f>IFERROR(IF(INDEX(AD$1:AD52,MATCH(J53,J$1:J52,0),1)=0,"",INDEX(AD$1:AD52,MATCH(J53,J$1:J52,0),1)),"")</f>
        <v/>
      </c>
      <c r="AE53" s="2" t="str">
        <f>IFERROR(IF(INDEX(AE$1:AE52,MATCH(J53,J$1:J52,0),1)=0,"",INDEX(AE$1:AE52,MATCH(J53,J$1:J52,0),1)),"")</f>
        <v/>
      </c>
      <c r="AF53" s="2"/>
      <c r="AG53" s="2"/>
      <c r="AH53" s="2"/>
      <c r="AI53" s="4"/>
      <c r="AJ53" s="4"/>
      <c r="AK53" s="4"/>
      <c r="AL53" s="4"/>
      <c r="AM53" s="4"/>
      <c r="AN53" s="4"/>
      <c r="AO53" s="4"/>
      <c r="AP53" s="4"/>
      <c r="AQ53" s="4"/>
      <c r="AS53" s="4"/>
      <c r="AT53" s="82"/>
      <c r="AU53" s="124"/>
      <c r="AV53" s="124"/>
      <c r="AW53" s="124"/>
      <c r="AX53" s="124"/>
      <c r="AY53" s="124"/>
      <c r="AZ53" s="124"/>
      <c r="BA53" s="4"/>
      <c r="BB53" s="127"/>
      <c r="BC53" s="4"/>
      <c r="BD53" s="4"/>
      <c r="BE53" s="4"/>
      <c r="BF53" s="7"/>
      <c r="BG53" s="7"/>
      <c r="BH53" s="7" t="str">
        <f t="shared" ca="1" si="2"/>
        <v/>
      </c>
      <c r="BI53" s="4" t="str">
        <f t="shared" si="18"/>
        <v/>
      </c>
      <c r="BJ53" s="123" t="str">
        <f t="shared" si="3"/>
        <v/>
      </c>
      <c r="BK53" s="140" t="str">
        <f t="shared" si="11"/>
        <v/>
      </c>
      <c r="BQ53" s="4" t="str">
        <f>IF(IFERROR(VLOOKUP(C53,C54:C$1993,1,0),"")="","",COUNTIF(C:C,C53))</f>
        <v/>
      </c>
      <c r="BU53" s="5" t="str">
        <f>IF(B53="","",IF(BQ53="",1+(MAX(BU$2:BU52)),""))</f>
        <v/>
      </c>
      <c r="BV53" s="5" t="str">
        <f t="shared" si="4"/>
        <v/>
      </c>
      <c r="BW53" s="5" t="str">
        <f t="shared" si="5"/>
        <v/>
      </c>
      <c r="BX53" s="14" t="str">
        <f t="shared" si="6"/>
        <v/>
      </c>
      <c r="BY53" s="28"/>
      <c r="BZ53" s="15"/>
      <c r="CA53" s="5" t="str">
        <f t="shared" si="19"/>
        <v/>
      </c>
      <c r="CD53" s="5" t="str">
        <f t="shared" si="17"/>
        <v/>
      </c>
      <c r="CE53" s="5" t="str">
        <f>IF(J53="","",IFERROR(IF(VLOOKUP(J53,J$2:J52,1,0)=0,"",""),J53))</f>
        <v/>
      </c>
      <c r="CF53" s="24" t="str">
        <f>IF(CE53="","",(IFERROR(VLOOKUP(MID(CE53,1,1),$CW$2:DA$28,3,0),0)+IFERROR(VLOOKUP(MID(CE53,2,1),CW$2:DA$28,4,0),0)+IFERROR(VLOOKUP(MID(CE53,3,1),CW$2:DA$28,5,0),0)+(ROW(CE53)/1000000000000)))</f>
        <v/>
      </c>
      <c r="CH53" s="5">
        <v>52</v>
      </c>
      <c r="CI53" s="5" t="str">
        <f>IFERROR(VLOOKUP(CH53,CD$2:CE1129,2,0),"")</f>
        <v/>
      </c>
      <c r="DC53" s="5" t="e">
        <f>IF(REPORTE!AH$2="si",IF(C53=VALUE(REPORTE!C$11),IF(SUM(DC54:DC$1993),CONCATENATE(INT(B53),", "),INT(B53)),""),IF(C53=VALUE(REPORTE!C$10),IF(SUM(DC54:DC$1993),CONCATENATE(INT(B53),", "),INT(B53)),""))</f>
        <v>#VALUE!</v>
      </c>
    </row>
    <row r="54" spans="1:107" s="5" customFormat="1" ht="15" customHeight="1">
      <c r="A54" s="4" t="str">
        <f t="shared" si="0"/>
        <v/>
      </c>
      <c r="B54" s="6"/>
      <c r="C54" s="8"/>
      <c r="D54" s="1" t="str">
        <f>IFERROR(INDEX('padron cfe'!B:B,MATCH(DATOS!C54,'padron cfe'!A:A,0),1),"")</f>
        <v/>
      </c>
      <c r="E54" s="1"/>
      <c r="F54" s="7"/>
      <c r="G54" s="9" t="s">
        <v>157</v>
      </c>
      <c r="H54" s="5" t="str">
        <f>IF(F54="","",IFERROR(CONCATENATE("PEUA",VLOOKUP(ESTADO,REPORTE!AV$2:AW$33,2,0),DIDTRITO_FORM,CADER_FORM,IFERROR(VLOOKUP(DAY(F54),$BN$3:$BO$11,2,0),DAY(F54)),IFERROR(VLOOKUP(MONTH(F54),$BN$3:$BO$11,2,0),MONTH(F54)),YEAR(F54),G54),""))</f>
        <v/>
      </c>
      <c r="I54" s="4"/>
      <c r="K54" s="2" t="str">
        <f>IFERROR(INDEX('padron cfe'!C:C,MATCH(DATOS!C54,'padron cfe'!A:A,0),1),"")</f>
        <v/>
      </c>
      <c r="L54" s="4" t="str">
        <f>IFERROR(IF(VLOOKUP(J54,J$2:L53,4,0)=0,"",VLOOKUP(J54,J$2:L53,4,0)),"")</f>
        <v/>
      </c>
      <c r="M54" s="4" t="str">
        <f>IFERROR(IF(VLOOKUP(J54,J$2:M53,5,0)=0,"",VLOOKUP(J54,J$2:M53,5,0)),"")</f>
        <v/>
      </c>
      <c r="N54" s="4"/>
      <c r="O54" s="2"/>
      <c r="P54" s="2"/>
      <c r="Q54" s="5" t="str">
        <f t="shared" si="9"/>
        <v/>
      </c>
      <c r="T54" s="2" t="str">
        <f>IFERROR(INDEX('padron cfe'!D:D,MATCH(DATOS!C54,'padron cfe'!A:A,0),1),"")</f>
        <v/>
      </c>
      <c r="U54" s="4"/>
      <c r="V54" s="4"/>
      <c r="W54" s="4"/>
      <c r="X54" s="6" t="s">
        <v>157</v>
      </c>
      <c r="Y54" s="4"/>
      <c r="Z54" s="4" t="str">
        <f t="shared" si="1"/>
        <v/>
      </c>
      <c r="AA54" s="4"/>
      <c r="AB54" s="4"/>
      <c r="AC54" s="2" t="str">
        <f>IFERROR(IF(INDEX(AC$1:AC53,MATCH(J54,J$1:J53,0),1)=0,"",INDEX(AC$1:AC53,MATCH(J54,J$1:J53,0),1)),"")</f>
        <v/>
      </c>
      <c r="AD54" s="2" t="str">
        <f>IFERROR(IF(INDEX(AD$1:AD53,MATCH(J54,J$1:J53,0),1)=0,"",INDEX(AD$1:AD53,MATCH(J54,J$1:J53,0),1)),"")</f>
        <v/>
      </c>
      <c r="AE54" s="2" t="str">
        <f>IFERROR(IF(INDEX(AE$1:AE53,MATCH(J54,J$1:J53,0),1)=0,"",INDEX(AE$1:AE53,MATCH(J54,J$1:J53,0),1)),"")</f>
        <v/>
      </c>
      <c r="AF54" s="2"/>
      <c r="AG54" s="2"/>
      <c r="AH54" s="2"/>
      <c r="AI54" s="4"/>
      <c r="AJ54" s="4"/>
      <c r="AK54" s="4"/>
      <c r="AL54" s="4"/>
      <c r="AM54" s="4"/>
      <c r="AN54" s="4"/>
      <c r="AO54" s="4"/>
      <c r="AP54" s="4"/>
      <c r="AQ54" s="4"/>
      <c r="AS54" s="4"/>
      <c r="AT54" s="82"/>
      <c r="AU54" s="124"/>
      <c r="AV54" s="124"/>
      <c r="AW54" s="124"/>
      <c r="AX54" s="124"/>
      <c r="AY54" s="124"/>
      <c r="AZ54" s="124"/>
      <c r="BA54" s="4"/>
      <c r="BB54" s="127"/>
      <c r="BC54" s="4"/>
      <c r="BD54" s="4"/>
      <c r="BE54" s="4" t="s">
        <v>157</v>
      </c>
      <c r="BF54" s="7"/>
      <c r="BG54" s="7"/>
      <c r="BH54" s="7" t="str">
        <f t="shared" ca="1" si="2"/>
        <v/>
      </c>
      <c r="BI54" s="4" t="str">
        <f t="shared" si="18"/>
        <v/>
      </c>
      <c r="BJ54" s="123" t="str">
        <f t="shared" si="3"/>
        <v/>
      </c>
      <c r="BK54" s="140" t="str">
        <f t="shared" si="11"/>
        <v/>
      </c>
      <c r="BQ54" s="4" t="str">
        <f>IF(IFERROR(VLOOKUP(C54,C55:C$1993,1,0),"")="","",COUNTIF(C:C,C54))</f>
        <v/>
      </c>
      <c r="BU54" s="5" t="str">
        <f>IF(B54="","",IF(BQ54="",1+(MAX(BU$2:BU53)),""))</f>
        <v/>
      </c>
      <c r="BV54" s="5" t="str">
        <f t="shared" si="4"/>
        <v/>
      </c>
      <c r="BW54" s="5" t="str">
        <f t="shared" si="5"/>
        <v/>
      </c>
      <c r="BX54" s="14" t="str">
        <f t="shared" si="6"/>
        <v/>
      </c>
      <c r="BY54" s="28"/>
      <c r="BZ54" s="15"/>
      <c r="CA54" s="5" t="str">
        <f t="shared" si="19"/>
        <v/>
      </c>
      <c r="CD54" s="5" t="str">
        <f t="shared" si="17"/>
        <v/>
      </c>
      <c r="CE54" s="5" t="str">
        <f>IF(J54="","",IFERROR(IF(VLOOKUP(J54,J$2:J53,1,0)=0,"",""),J54))</f>
        <v/>
      </c>
      <c r="CF54" s="24" t="str">
        <f>IF(CE54="","",(IFERROR(VLOOKUP(MID(CE54,1,1),$CW$2:DA$28,3,0),0)+IFERROR(VLOOKUP(MID(CE54,2,1),CW$2:DA$28,4,0),0)+IFERROR(VLOOKUP(MID(CE54,3,1),CW$2:DA$28,5,0),0)+(ROW(CE54)/1000000000000)))</f>
        <v/>
      </c>
      <c r="CH54" s="5">
        <v>53</v>
      </c>
      <c r="CI54" s="5" t="str">
        <f>IFERROR(VLOOKUP(CH54,CD$2:CE1130,2,0),"")</f>
        <v/>
      </c>
      <c r="DC54" s="5" t="e">
        <f>IF(REPORTE!AH$2="si",IF(C54=VALUE(REPORTE!C$11),IF(SUM(DC55:DC$1993),CONCATENATE(INT(B54),", "),INT(B54)),""),IF(C54=VALUE(REPORTE!C$10),IF(SUM(DC55:DC$1993),CONCATENATE(INT(B54),", "),INT(B54)),""))</f>
        <v>#VALUE!</v>
      </c>
    </row>
    <row r="55" spans="1:107" s="5" customFormat="1" ht="15" customHeight="1">
      <c r="A55" s="4" t="str">
        <f t="shared" si="0"/>
        <v/>
      </c>
      <c r="B55" s="6"/>
      <c r="C55" s="8"/>
      <c r="D55" s="1" t="str">
        <f>IFERROR(INDEX('padron cfe'!B:B,MATCH(DATOS!C55,'padron cfe'!A:A,0),1),"")</f>
        <v/>
      </c>
      <c r="E55" s="1"/>
      <c r="F55" s="7"/>
      <c r="G55" s="9" t="s">
        <v>157</v>
      </c>
      <c r="H55" s="5" t="str">
        <f>IF(F55="","",IFERROR(CONCATENATE("PEUA",VLOOKUP(ESTADO,REPORTE!AV$2:AW$33,2,0),DIDTRITO_FORM,CADER_FORM,IFERROR(VLOOKUP(DAY(F55),$BN$3:$BO$11,2,0),DAY(F55)),IFERROR(VLOOKUP(MONTH(F55),$BN$3:$BO$11,2,0),MONTH(F55)),YEAR(F55),G55),""))</f>
        <v/>
      </c>
      <c r="I55" s="4"/>
      <c r="K55" s="2" t="str">
        <f>IFERROR(INDEX('padron cfe'!C:C,MATCH(DATOS!C55,'padron cfe'!A:A,0),1),"")</f>
        <v/>
      </c>
      <c r="L55" s="4" t="str">
        <f>IFERROR(IF(VLOOKUP(J55,J$2:L54,4,0)=0,"",VLOOKUP(J55,J$2:L54,4,0)),"")</f>
        <v/>
      </c>
      <c r="M55" s="4" t="str">
        <f>IFERROR(IF(VLOOKUP(J55,J$2:M54,5,0)=0,"",VLOOKUP(J55,J$2:M54,5,0)),"")</f>
        <v/>
      </c>
      <c r="N55" s="4"/>
      <c r="O55" s="2"/>
      <c r="P55" s="2"/>
      <c r="Q55" s="5" t="str">
        <f t="shared" si="9"/>
        <v/>
      </c>
      <c r="T55" s="2" t="str">
        <f>IFERROR(INDEX('padron cfe'!D:D,MATCH(DATOS!C55,'padron cfe'!A:A,0),1),"")</f>
        <v/>
      </c>
      <c r="U55" s="4"/>
      <c r="V55" s="4"/>
      <c r="W55" s="4"/>
      <c r="X55" s="6" t="s">
        <v>157</v>
      </c>
      <c r="Y55" s="4"/>
      <c r="Z55" s="4" t="str">
        <f t="shared" si="1"/>
        <v/>
      </c>
      <c r="AA55" s="4"/>
      <c r="AB55" s="4"/>
      <c r="AC55" s="2" t="str">
        <f>IFERROR(IF(INDEX(AC$1:AC54,MATCH(J55,J$1:J54,0),1)=0,"",INDEX(AC$1:AC54,MATCH(J55,J$1:J54,0),1)),"")</f>
        <v/>
      </c>
      <c r="AD55" s="2" t="str">
        <f>IFERROR(IF(INDEX(AD$1:AD54,MATCH(J55,J$1:J54,0),1)=0,"",INDEX(AD$1:AD54,MATCH(J55,J$1:J54,0),1)),"")</f>
        <v/>
      </c>
      <c r="AE55" s="2" t="str">
        <f>IFERROR(IF(INDEX(AE$1:AE54,MATCH(J55,J$1:J54,0),1)=0,"",INDEX(AE$1:AE54,MATCH(J55,J$1:J54,0),1)),"")</f>
        <v/>
      </c>
      <c r="AF55" s="2"/>
      <c r="AG55" s="2"/>
      <c r="AH55" s="2"/>
      <c r="AI55" s="4"/>
      <c r="AJ55" s="4"/>
      <c r="AK55" s="4"/>
      <c r="AL55" s="4"/>
      <c r="AM55" s="4"/>
      <c r="AN55" s="4"/>
      <c r="AO55" s="4"/>
      <c r="AP55" s="4"/>
      <c r="AQ55" s="4"/>
      <c r="AS55" s="4"/>
      <c r="AT55" s="82"/>
      <c r="AU55" s="124"/>
      <c r="AV55" s="124"/>
      <c r="AW55" s="124"/>
      <c r="AX55" s="124"/>
      <c r="AY55" s="124"/>
      <c r="AZ55" s="124"/>
      <c r="BA55" s="4"/>
      <c r="BB55" s="127"/>
      <c r="BC55" s="4"/>
      <c r="BD55" s="4"/>
      <c r="BE55" s="4"/>
      <c r="BF55" s="7"/>
      <c r="BG55" s="7"/>
      <c r="BH55" s="7" t="str">
        <f t="shared" ca="1" si="2"/>
        <v/>
      </c>
      <c r="BI55" s="4" t="str">
        <f t="shared" si="18"/>
        <v/>
      </c>
      <c r="BJ55" s="123" t="str">
        <f t="shared" si="3"/>
        <v/>
      </c>
      <c r="BK55" s="140" t="str">
        <f t="shared" si="11"/>
        <v/>
      </c>
      <c r="BQ55" s="4" t="str">
        <f>IF(IFERROR(VLOOKUP(C55,C56:C$1993,1,0),"")="","",COUNTIF(C:C,C55))</f>
        <v/>
      </c>
      <c r="BU55" s="5" t="str">
        <f>IF(B55="","",IF(BQ55="",1+(MAX(BU$2:BU54)),""))</f>
        <v/>
      </c>
      <c r="BV55" s="5" t="str">
        <f t="shared" si="4"/>
        <v/>
      </c>
      <c r="BW55" s="5" t="str">
        <f t="shared" si="5"/>
        <v/>
      </c>
      <c r="BX55" s="14" t="str">
        <f t="shared" si="6"/>
        <v/>
      </c>
      <c r="BY55" s="28"/>
      <c r="BZ55" s="15"/>
      <c r="CA55" s="5" t="str">
        <f t="shared" si="19"/>
        <v/>
      </c>
      <c r="CD55" s="5" t="str">
        <f t="shared" si="17"/>
        <v/>
      </c>
      <c r="CE55" s="5" t="str">
        <f>IF(J55="","",IFERROR(IF(VLOOKUP(J55,J$2:J54,1,0)=0,"",""),J55))</f>
        <v/>
      </c>
      <c r="CF55" s="24" t="str">
        <f>IF(CE55="","",(IFERROR(VLOOKUP(MID(CE55,1,1),$CW$2:DA$28,3,0),0)+IFERROR(VLOOKUP(MID(CE55,2,1),CW$2:DA$28,4,0),0)+IFERROR(VLOOKUP(MID(CE55,3,1),CW$2:DA$28,5,0),0)+(ROW(CE55)/1000000000000)))</f>
        <v/>
      </c>
      <c r="CH55" s="5">
        <v>54</v>
      </c>
      <c r="CI55" s="5" t="str">
        <f>IFERROR(VLOOKUP(CH55,CD$2:CE1131,2,0),"")</f>
        <v/>
      </c>
      <c r="DC55" s="5" t="e">
        <f>IF(REPORTE!AH$2="si",IF(C55=VALUE(REPORTE!C$11),IF(SUM(DC56:DC$1993),CONCATENATE(INT(B55),", "),INT(B55)),""),IF(C55=VALUE(REPORTE!C$10),IF(SUM(DC56:DC$1993),CONCATENATE(INT(B55),", "),INT(B55)),""))</f>
        <v>#VALUE!</v>
      </c>
    </row>
    <row r="56" spans="1:107" s="5" customFormat="1" ht="15" customHeight="1">
      <c r="A56" s="4" t="str">
        <f t="shared" si="0"/>
        <v/>
      </c>
      <c r="B56" s="6"/>
      <c r="C56" s="8"/>
      <c r="D56" s="1" t="str">
        <f>IFERROR(INDEX('padron cfe'!B:B,MATCH(DATOS!C56,'padron cfe'!A:A,0),1),"")</f>
        <v/>
      </c>
      <c r="E56" s="1"/>
      <c r="F56" s="7"/>
      <c r="G56" s="9" t="s">
        <v>157</v>
      </c>
      <c r="H56" s="5" t="str">
        <f>IF(F56="","",IFERROR(CONCATENATE("PEUA",VLOOKUP(ESTADO,REPORTE!AV$2:AW$33,2,0),DIDTRITO_FORM,CADER_FORM,IFERROR(VLOOKUP(DAY(F56),$BN$3:$BO$11,2,0),DAY(F56)),IFERROR(VLOOKUP(MONTH(F56),$BN$3:$BO$11,2,0),MONTH(F56)),YEAR(F56),G56),""))</f>
        <v/>
      </c>
      <c r="I56" s="4"/>
      <c r="K56" s="2" t="str">
        <f>IFERROR(INDEX('padron cfe'!C:C,MATCH(DATOS!C56,'padron cfe'!A:A,0),1),"")</f>
        <v/>
      </c>
      <c r="L56" s="4" t="str">
        <f>IFERROR(IF(VLOOKUP(J56,J$2:L55,4,0)=0,"",VLOOKUP(J56,J$2:L55,4,0)),"")</f>
        <v/>
      </c>
      <c r="M56" s="4" t="str">
        <f>IFERROR(IF(VLOOKUP(J56,J$2:M55,5,0)=0,"",VLOOKUP(J56,J$2:M55,5,0)),"")</f>
        <v/>
      </c>
      <c r="N56" s="4"/>
      <c r="O56" s="2"/>
      <c r="P56" s="2"/>
      <c r="Q56" s="5" t="str">
        <f t="shared" si="9"/>
        <v/>
      </c>
      <c r="T56" s="2" t="str">
        <f>IFERROR(INDEX('padron cfe'!D:D,MATCH(DATOS!C56,'padron cfe'!A:A,0),1),"")</f>
        <v/>
      </c>
      <c r="U56" s="4"/>
      <c r="V56" s="4"/>
      <c r="W56" s="4"/>
      <c r="X56" s="6" t="s">
        <v>157</v>
      </c>
      <c r="Y56" s="4"/>
      <c r="Z56" s="4" t="str">
        <f t="shared" si="1"/>
        <v/>
      </c>
      <c r="AA56" s="4"/>
      <c r="AB56" s="4"/>
      <c r="AC56" s="2" t="str">
        <f>IFERROR(IF(INDEX(AC$1:AC55,MATCH(J56,J$1:J55,0),1)=0,"",INDEX(AC$1:AC55,MATCH(J56,J$1:J55,0),1)),"")</f>
        <v/>
      </c>
      <c r="AD56" s="2" t="str">
        <f>IFERROR(IF(INDEX(AD$1:AD55,MATCH(J56,J$1:J55,0),1)=0,"",INDEX(AD$1:AD55,MATCH(J56,J$1:J55,0),1)),"")</f>
        <v/>
      </c>
      <c r="AE56" s="2" t="str">
        <f>IFERROR(IF(INDEX(AE$1:AE55,MATCH(J56,J$1:J55,0),1)=0,"",INDEX(AE$1:AE55,MATCH(J56,J$1:J55,0),1)),"")</f>
        <v/>
      </c>
      <c r="AF56" s="2"/>
      <c r="AG56" s="2"/>
      <c r="AH56" s="2"/>
      <c r="AI56" s="4"/>
      <c r="AJ56" s="4"/>
      <c r="AK56" s="4"/>
      <c r="AL56" s="4"/>
      <c r="AM56" s="4"/>
      <c r="AN56" s="4"/>
      <c r="AO56" s="4"/>
      <c r="AP56" s="4"/>
      <c r="AQ56" s="4"/>
      <c r="AS56" s="4"/>
      <c r="AT56" s="82"/>
      <c r="AU56" s="124"/>
      <c r="AV56" s="124"/>
      <c r="AW56" s="124"/>
      <c r="AX56" s="124"/>
      <c r="AY56" s="124"/>
      <c r="AZ56" s="124"/>
      <c r="BA56" s="4"/>
      <c r="BB56" s="127"/>
      <c r="BC56" s="4"/>
      <c r="BD56" s="4"/>
      <c r="BE56" s="4" t="s">
        <v>157</v>
      </c>
      <c r="BF56" s="7"/>
      <c r="BG56" s="7"/>
      <c r="BH56" s="7" t="str">
        <f t="shared" ca="1" si="2"/>
        <v/>
      </c>
      <c r="BI56" s="4" t="str">
        <f t="shared" si="18"/>
        <v/>
      </c>
      <c r="BJ56" s="123" t="str">
        <f t="shared" si="3"/>
        <v/>
      </c>
      <c r="BK56" s="140" t="str">
        <f t="shared" si="11"/>
        <v/>
      </c>
      <c r="BQ56" s="4" t="str">
        <f>IF(IFERROR(VLOOKUP(C56,C57:C$1993,1,0),"")="","",COUNTIF(C:C,C56))</f>
        <v/>
      </c>
      <c r="BU56" s="5" t="str">
        <f>IF(B56="","",IF(BQ56="",1+(MAX(BU$2:BU55)),""))</f>
        <v/>
      </c>
      <c r="BV56" s="5" t="str">
        <f t="shared" si="4"/>
        <v/>
      </c>
      <c r="BW56" s="5" t="str">
        <f t="shared" si="5"/>
        <v/>
      </c>
      <c r="BX56" s="14" t="str">
        <f t="shared" si="6"/>
        <v/>
      </c>
      <c r="BY56" s="28"/>
      <c r="BZ56" s="15"/>
      <c r="CA56" s="5" t="str">
        <f t="shared" si="19"/>
        <v/>
      </c>
      <c r="CD56" s="5" t="str">
        <f t="shared" si="17"/>
        <v/>
      </c>
      <c r="CE56" s="5" t="str">
        <f>IF(J56="","",IFERROR(IF(VLOOKUP(J56,J$2:J55,1,0)=0,"",""),J56))</f>
        <v/>
      </c>
      <c r="CF56" s="24" t="str">
        <f>IF(CE56="","",(IFERROR(VLOOKUP(MID(CE56,1,1),$CW$2:DA$28,3,0),0)+IFERROR(VLOOKUP(MID(CE56,2,1),CW$2:DA$28,4,0),0)+IFERROR(VLOOKUP(MID(CE56,3,1),CW$2:DA$28,5,0),0)+(ROW(CE56)/1000000000000)))</f>
        <v/>
      </c>
      <c r="CH56" s="5">
        <v>55</v>
      </c>
      <c r="CI56" s="5" t="str">
        <f>IFERROR(VLOOKUP(CH56,CD$2:CE1132,2,0),"")</f>
        <v/>
      </c>
      <c r="DC56" s="5" t="e">
        <f>IF(REPORTE!AH$2="si",IF(C56=VALUE(REPORTE!C$11),IF(SUM(DC57:DC$1993),CONCATENATE(INT(B56),", "),INT(B56)),""),IF(C56=VALUE(REPORTE!C$10),IF(SUM(DC57:DC$1993),CONCATENATE(INT(B56),", "),INT(B56)),""))</f>
        <v>#VALUE!</v>
      </c>
    </row>
    <row r="57" spans="1:107" s="5" customFormat="1" ht="15" customHeight="1">
      <c r="A57" s="4" t="str">
        <f t="shared" si="0"/>
        <v/>
      </c>
      <c r="B57" s="6"/>
      <c r="C57" s="8"/>
      <c r="D57" s="1" t="str">
        <f>IFERROR(INDEX('padron cfe'!B:B,MATCH(DATOS!C57,'padron cfe'!A:A,0),1),"")</f>
        <v/>
      </c>
      <c r="E57" s="1"/>
      <c r="F57" s="7"/>
      <c r="G57" s="9" t="s">
        <v>157</v>
      </c>
      <c r="H57" s="5" t="str">
        <f>IF(F57="","",IFERROR(CONCATENATE("PEUA",VLOOKUP(ESTADO,REPORTE!AV$2:AW$33,2,0),DIDTRITO_FORM,CADER_FORM,IFERROR(VLOOKUP(DAY(F57),$BN$3:$BO$11,2,0),DAY(F57)),IFERROR(VLOOKUP(MONTH(F57),$BN$3:$BO$11,2,0),MONTH(F57)),YEAR(F57),G57),""))</f>
        <v/>
      </c>
      <c r="I57" s="4"/>
      <c r="K57" s="2" t="str">
        <f>IFERROR(INDEX('padron cfe'!C:C,MATCH(DATOS!C57,'padron cfe'!A:A,0),1),"")</f>
        <v/>
      </c>
      <c r="L57" s="4" t="str">
        <f>IFERROR(IF(VLOOKUP(J57,J$2:L56,4,0)=0,"",VLOOKUP(J57,J$2:L56,4,0)),"")</f>
        <v/>
      </c>
      <c r="M57" s="4" t="str">
        <f>IFERROR(IF(VLOOKUP(J57,J$2:M56,5,0)=0,"",VLOOKUP(J57,J$2:M56,5,0)),"")</f>
        <v/>
      </c>
      <c r="N57" s="4"/>
      <c r="O57" s="2"/>
      <c r="P57" s="2"/>
      <c r="Q57" s="5" t="str">
        <f t="shared" si="9"/>
        <v/>
      </c>
      <c r="T57" s="2" t="str">
        <f>IFERROR(INDEX('padron cfe'!D:D,MATCH(DATOS!C57,'padron cfe'!A:A,0),1),"")</f>
        <v/>
      </c>
      <c r="U57" s="4"/>
      <c r="V57" s="4"/>
      <c r="W57" s="4"/>
      <c r="X57" s="6" t="s">
        <v>157</v>
      </c>
      <c r="Y57" s="4"/>
      <c r="Z57" s="4" t="str">
        <f t="shared" si="1"/>
        <v/>
      </c>
      <c r="AA57" s="4"/>
      <c r="AB57" s="4"/>
      <c r="AC57" s="2" t="str">
        <f>IFERROR(IF(INDEX(AC$1:AC56,MATCH(J57,J$1:J56,0),1)=0,"",INDEX(AC$1:AC56,MATCH(J57,J$1:J56,0),1)),"")</f>
        <v/>
      </c>
      <c r="AD57" s="2" t="str">
        <f>IFERROR(IF(INDEX(AD$1:AD56,MATCH(J57,J$1:J56,0),1)=0,"",INDEX(AD$1:AD56,MATCH(J57,J$1:J56,0),1)),"")</f>
        <v/>
      </c>
      <c r="AE57" s="2" t="str">
        <f>IFERROR(IF(INDEX(AE$1:AE56,MATCH(J57,J$1:J56,0),1)=0,"",INDEX(AE$1:AE56,MATCH(J57,J$1:J56,0),1)),"")</f>
        <v/>
      </c>
      <c r="AF57" s="2"/>
      <c r="AG57" s="2"/>
      <c r="AH57" s="2"/>
      <c r="AI57" s="4"/>
      <c r="AJ57" s="4"/>
      <c r="AK57" s="4"/>
      <c r="AL57" s="4"/>
      <c r="AM57" s="4"/>
      <c r="AN57" s="4"/>
      <c r="AO57" s="4"/>
      <c r="AP57" s="4"/>
      <c r="AQ57" s="4"/>
      <c r="AS57" s="4"/>
      <c r="AT57" s="82"/>
      <c r="AU57" s="124"/>
      <c r="AV57" s="124"/>
      <c r="AW57" s="124"/>
      <c r="AX57" s="124"/>
      <c r="AY57" s="124"/>
      <c r="AZ57" s="124"/>
      <c r="BA57" s="4"/>
      <c r="BB57" s="127"/>
      <c r="BC57" s="4"/>
      <c r="BD57" s="4"/>
      <c r="BE57" s="4"/>
      <c r="BF57" s="7"/>
      <c r="BG57" s="7"/>
      <c r="BH57" s="7" t="str">
        <f t="shared" ca="1" si="2"/>
        <v/>
      </c>
      <c r="BI57" s="4" t="str">
        <f t="shared" si="18"/>
        <v/>
      </c>
      <c r="BJ57" s="123" t="str">
        <f t="shared" si="3"/>
        <v/>
      </c>
      <c r="BK57" s="140" t="str">
        <f t="shared" si="11"/>
        <v/>
      </c>
      <c r="BQ57" s="4" t="str">
        <f>IF(IFERROR(VLOOKUP(C57,C58:C$1993,1,0),"")="","",COUNTIF(C:C,C57))</f>
        <v/>
      </c>
      <c r="BU57" s="5" t="str">
        <f>IF(B57="","",IF(BQ57="",1+(MAX(BU$2:BU56)),""))</f>
        <v/>
      </c>
      <c r="BV57" s="5" t="str">
        <f t="shared" si="4"/>
        <v/>
      </c>
      <c r="BW57" s="5" t="str">
        <f t="shared" si="5"/>
        <v/>
      </c>
      <c r="BX57" s="14" t="str">
        <f t="shared" si="6"/>
        <v/>
      </c>
      <c r="BY57" s="28"/>
      <c r="BZ57" s="15"/>
      <c r="CA57" s="5" t="str">
        <f t="shared" si="19"/>
        <v/>
      </c>
      <c r="CD57" s="5" t="str">
        <f t="shared" si="17"/>
        <v/>
      </c>
      <c r="CE57" s="5" t="str">
        <f>IF(J57="","",IFERROR(IF(VLOOKUP(J57,J$2:J56,1,0)=0,"",""),J57))</f>
        <v/>
      </c>
      <c r="CF57" s="24" t="str">
        <f>IF(CE57="","",(IFERROR(VLOOKUP(MID(CE57,1,1),$CW$2:DA$28,3,0),0)+IFERROR(VLOOKUP(MID(CE57,2,1),CW$2:DA$28,4,0),0)+IFERROR(VLOOKUP(MID(CE57,3,1),CW$2:DA$28,5,0),0)+(ROW(CE57)/1000000000000)))</f>
        <v/>
      </c>
      <c r="CH57" s="5">
        <v>56</v>
      </c>
      <c r="CI57" s="5" t="str">
        <f>IFERROR(VLOOKUP(CH57,CD$2:CE1133,2,0),"")</f>
        <v/>
      </c>
      <c r="DC57" s="5" t="e">
        <f>IF(REPORTE!AH$2="si",IF(C57=VALUE(REPORTE!C$11),IF(SUM(DC58:DC$1993),CONCATENATE(INT(B57),", "),INT(B57)),""),IF(C57=VALUE(REPORTE!C$10),IF(SUM(DC58:DC$1993),CONCATENATE(INT(B57),", "),INT(B57)),""))</f>
        <v>#VALUE!</v>
      </c>
    </row>
    <row r="58" spans="1:107" s="5" customFormat="1" ht="15" customHeight="1">
      <c r="A58" s="4" t="str">
        <f t="shared" si="0"/>
        <v/>
      </c>
      <c r="B58" s="6"/>
      <c r="C58" s="8"/>
      <c r="D58" s="1" t="str">
        <f>IFERROR(INDEX('padron cfe'!B:B,MATCH(DATOS!C58,'padron cfe'!A:A,0),1),"")</f>
        <v/>
      </c>
      <c r="E58" s="1"/>
      <c r="F58" s="7"/>
      <c r="G58" s="9" t="s">
        <v>157</v>
      </c>
      <c r="H58" s="5" t="str">
        <f>IF(F58="","",IFERROR(CONCATENATE("PEUA",VLOOKUP(ESTADO,REPORTE!AV$2:AW$33,2,0),DIDTRITO_FORM,CADER_FORM,IFERROR(VLOOKUP(DAY(F58),$BN$3:$BO$11,2,0),DAY(F58)),IFERROR(VLOOKUP(MONTH(F58),$BN$3:$BO$11,2,0),MONTH(F58)),YEAR(F58),G58),""))</f>
        <v/>
      </c>
      <c r="I58" s="4"/>
      <c r="K58" s="2" t="str">
        <f>IFERROR(INDEX('padron cfe'!C:C,MATCH(DATOS!C58,'padron cfe'!A:A,0),1),"")</f>
        <v/>
      </c>
      <c r="L58" s="4" t="str">
        <f>IFERROR(IF(VLOOKUP(J58,J$2:L57,4,0)=0,"",VLOOKUP(J58,J$2:L57,4,0)),"")</f>
        <v/>
      </c>
      <c r="M58" s="4" t="str">
        <f>IFERROR(IF(VLOOKUP(J58,J$2:M57,5,0)=0,"",VLOOKUP(J58,J$2:M57,5,0)),"")</f>
        <v/>
      </c>
      <c r="N58" s="4"/>
      <c r="O58" s="2"/>
      <c r="P58" s="2"/>
      <c r="Q58" s="5" t="str">
        <f t="shared" si="9"/>
        <v/>
      </c>
      <c r="T58" s="2" t="str">
        <f>IFERROR(INDEX('padron cfe'!D:D,MATCH(DATOS!C58,'padron cfe'!A:A,0),1),"")</f>
        <v/>
      </c>
      <c r="U58" s="4"/>
      <c r="V58" s="4"/>
      <c r="W58" s="4"/>
      <c r="X58" s="6" t="s">
        <v>157</v>
      </c>
      <c r="Y58" s="4"/>
      <c r="Z58" s="4" t="str">
        <f t="shared" si="1"/>
        <v/>
      </c>
      <c r="AA58" s="4"/>
      <c r="AB58" s="4"/>
      <c r="AC58" s="2" t="str">
        <f>IFERROR(IF(INDEX(AC$1:AC57,MATCH(J58,J$1:J57,0),1)=0,"",INDEX(AC$1:AC57,MATCH(J58,J$1:J57,0),1)),"")</f>
        <v/>
      </c>
      <c r="AD58" s="2" t="str">
        <f>IFERROR(IF(INDEX(AD$1:AD57,MATCH(J58,J$1:J57,0),1)=0,"",INDEX(AD$1:AD57,MATCH(J58,J$1:J57,0),1)),"")</f>
        <v/>
      </c>
      <c r="AE58" s="2" t="str">
        <f>IFERROR(IF(INDEX(AE$1:AE57,MATCH(J58,J$1:J57,0),1)=0,"",INDEX(AE$1:AE57,MATCH(J58,J$1:J57,0),1)),"")</f>
        <v/>
      </c>
      <c r="AF58" s="2"/>
      <c r="AG58" s="2"/>
      <c r="AH58" s="2"/>
      <c r="AI58" s="4"/>
      <c r="AJ58" s="4"/>
      <c r="AK58" s="4"/>
      <c r="AL58" s="4"/>
      <c r="AM58" s="4"/>
      <c r="AN58" s="4"/>
      <c r="AO58" s="4"/>
      <c r="AP58" s="4"/>
      <c r="AQ58" s="4"/>
      <c r="AS58" s="4"/>
      <c r="AT58" s="82"/>
      <c r="AU58" s="124"/>
      <c r="AV58" s="124"/>
      <c r="AW58" s="124"/>
      <c r="AX58" s="124"/>
      <c r="AY58" s="124"/>
      <c r="AZ58" s="124"/>
      <c r="BA58" s="4"/>
      <c r="BB58" s="127"/>
      <c r="BC58" s="4"/>
      <c r="BD58" s="4"/>
      <c r="BE58" s="4" t="s">
        <v>157</v>
      </c>
      <c r="BF58" s="7"/>
      <c r="BG58" s="7"/>
      <c r="BH58" s="7" t="str">
        <f t="shared" ca="1" si="2"/>
        <v/>
      </c>
      <c r="BI58" s="4" t="str">
        <f t="shared" si="18"/>
        <v/>
      </c>
      <c r="BJ58" s="123" t="str">
        <f t="shared" si="3"/>
        <v/>
      </c>
      <c r="BK58" s="140" t="str">
        <f t="shared" si="11"/>
        <v/>
      </c>
      <c r="BQ58" s="4" t="str">
        <f>IF(IFERROR(VLOOKUP(C58,C59:C$1993,1,0),"")="","",COUNTIF(C:C,C58))</f>
        <v/>
      </c>
      <c r="BU58" s="5" t="str">
        <f>IF(B58="","",IF(BQ58="",1+(MAX(BU$2:BU57)),""))</f>
        <v/>
      </c>
      <c r="BV58" s="5" t="str">
        <f t="shared" si="4"/>
        <v/>
      </c>
      <c r="BW58" s="5" t="str">
        <f t="shared" si="5"/>
        <v/>
      </c>
      <c r="BX58" s="14" t="str">
        <f t="shared" si="6"/>
        <v/>
      </c>
      <c r="BY58" s="28"/>
      <c r="BZ58" s="15"/>
      <c r="CA58" s="5" t="str">
        <f t="shared" si="19"/>
        <v/>
      </c>
      <c r="CD58" s="5" t="str">
        <f t="shared" si="17"/>
        <v/>
      </c>
      <c r="CE58" s="5" t="str">
        <f>IF(J58="","",IFERROR(IF(VLOOKUP(J58,J$2:J57,1,0)=0,"",""),J58))</f>
        <v/>
      </c>
      <c r="CF58" s="24" t="str">
        <f>IF(CE58="","",(IFERROR(VLOOKUP(MID(CE58,1,1),$CW$2:DA$28,3,0),0)+IFERROR(VLOOKUP(MID(CE58,2,1),CW$2:DA$28,4,0),0)+IFERROR(VLOOKUP(MID(CE58,3,1),CW$2:DA$28,5,0),0)+(ROW(CE58)/1000000000000)))</f>
        <v/>
      </c>
      <c r="CH58" s="5">
        <v>57</v>
      </c>
      <c r="CI58" s="5" t="str">
        <f>IFERROR(VLOOKUP(CH58,CD$2:CE1134,2,0),"")</f>
        <v/>
      </c>
      <c r="DC58" s="5" t="e">
        <f>IF(REPORTE!AH$2="si",IF(C58=VALUE(REPORTE!C$11),IF(SUM(DC59:DC$1993),CONCATENATE(INT(B58),", "),INT(B58)),""),IF(C58=VALUE(REPORTE!C$10),IF(SUM(DC59:DC$1993),CONCATENATE(INT(B58),", "),INT(B58)),""))</f>
        <v>#VALUE!</v>
      </c>
    </row>
    <row r="59" spans="1:107" s="5" customFormat="1" ht="15" customHeight="1">
      <c r="A59" s="4" t="str">
        <f t="shared" si="0"/>
        <v/>
      </c>
      <c r="B59" s="6"/>
      <c r="C59" s="8"/>
      <c r="D59" s="1" t="str">
        <f>IFERROR(INDEX('padron cfe'!B:B,MATCH(DATOS!C59,'padron cfe'!A:A,0),1),"")</f>
        <v/>
      </c>
      <c r="E59" s="1"/>
      <c r="F59" s="7"/>
      <c r="G59" s="9" t="s">
        <v>157</v>
      </c>
      <c r="H59" s="5" t="str">
        <f>IF(F59="","",IFERROR(CONCATENATE("PEUA",VLOOKUP(ESTADO,REPORTE!AV$2:AW$33,2,0),DIDTRITO_FORM,CADER_FORM,IFERROR(VLOOKUP(DAY(F59),$BN$3:$BO$11,2,0),DAY(F59)),IFERROR(VLOOKUP(MONTH(F59),$BN$3:$BO$11,2,0),MONTH(F59)),YEAR(F59),G59),""))</f>
        <v/>
      </c>
      <c r="I59" s="4"/>
      <c r="K59" s="2" t="str">
        <f>IFERROR(INDEX('padron cfe'!C:C,MATCH(DATOS!C59,'padron cfe'!A:A,0),1),"")</f>
        <v/>
      </c>
      <c r="L59" s="4" t="str">
        <f>IFERROR(IF(VLOOKUP(J59,J$2:L58,4,0)=0,"",VLOOKUP(J59,J$2:L58,4,0)),"")</f>
        <v/>
      </c>
      <c r="M59" s="4" t="str">
        <f>IFERROR(IF(VLOOKUP(J59,J$2:M58,5,0)=0,"",VLOOKUP(J59,J$2:M58,5,0)),"")</f>
        <v/>
      </c>
      <c r="N59" s="4"/>
      <c r="O59" s="2"/>
      <c r="P59" s="2"/>
      <c r="Q59" s="5" t="str">
        <f t="shared" si="9"/>
        <v/>
      </c>
      <c r="T59" s="2" t="str">
        <f>IFERROR(INDEX('padron cfe'!D:D,MATCH(DATOS!C59,'padron cfe'!A:A,0),1),"")</f>
        <v/>
      </c>
      <c r="U59" s="4"/>
      <c r="V59" s="4"/>
      <c r="W59" s="4"/>
      <c r="X59" s="6" t="s">
        <v>157</v>
      </c>
      <c r="Y59" s="4"/>
      <c r="Z59" s="4" t="str">
        <f t="shared" si="1"/>
        <v/>
      </c>
      <c r="AA59" s="4"/>
      <c r="AB59" s="4"/>
      <c r="AC59" s="2" t="str">
        <f>IFERROR(IF(INDEX(AC$1:AC58,MATCH(J59,J$1:J58,0),1)=0,"",INDEX(AC$1:AC58,MATCH(J59,J$1:J58,0),1)),"")</f>
        <v/>
      </c>
      <c r="AD59" s="2" t="str">
        <f>IFERROR(IF(INDEX(AD$1:AD58,MATCH(J59,J$1:J58,0),1)=0,"",INDEX(AD$1:AD58,MATCH(J59,J$1:J58,0),1)),"")</f>
        <v/>
      </c>
      <c r="AE59" s="2" t="str">
        <f>IFERROR(IF(INDEX(AE$1:AE58,MATCH(J59,J$1:J58,0),1)=0,"",INDEX(AE$1:AE58,MATCH(J59,J$1:J58,0),1)),"")</f>
        <v/>
      </c>
      <c r="AF59" s="2"/>
      <c r="AG59" s="2"/>
      <c r="AH59" s="2"/>
      <c r="AI59" s="4"/>
      <c r="AJ59" s="4"/>
      <c r="AK59" s="4"/>
      <c r="AL59" s="4"/>
      <c r="AM59" s="4"/>
      <c r="AN59" s="4"/>
      <c r="AO59" s="4"/>
      <c r="AP59" s="4"/>
      <c r="AQ59" s="4"/>
      <c r="AS59" s="4"/>
      <c r="AT59" s="82"/>
      <c r="AU59" s="124"/>
      <c r="AV59" s="124"/>
      <c r="AW59" s="124"/>
      <c r="AX59" s="124"/>
      <c r="AY59" s="124"/>
      <c r="AZ59" s="124"/>
      <c r="BA59" s="4"/>
      <c r="BB59" s="127"/>
      <c r="BC59" s="4"/>
      <c r="BD59" s="4"/>
      <c r="BE59" s="4"/>
      <c r="BF59" s="7"/>
      <c r="BG59" s="7"/>
      <c r="BH59" s="7" t="str">
        <f t="shared" ca="1" si="2"/>
        <v/>
      </c>
      <c r="BI59" s="4" t="str">
        <f t="shared" si="18"/>
        <v/>
      </c>
      <c r="BJ59" s="123" t="str">
        <f t="shared" si="3"/>
        <v/>
      </c>
      <c r="BK59" s="140" t="str">
        <f t="shared" si="11"/>
        <v/>
      </c>
      <c r="BQ59" s="4" t="str">
        <f>IF(IFERROR(VLOOKUP(C59,C60:C$1993,1,0),"")="","",COUNTIF(C:C,C59))</f>
        <v/>
      </c>
      <c r="BU59" s="5" t="str">
        <f>IF(B59="","",IF(BQ59="",1+(MAX(BU$2:BU58)),""))</f>
        <v/>
      </c>
      <c r="BV59" s="5" t="str">
        <f t="shared" si="4"/>
        <v/>
      </c>
      <c r="BW59" s="5" t="str">
        <f t="shared" si="5"/>
        <v/>
      </c>
      <c r="BX59" s="14" t="str">
        <f t="shared" si="6"/>
        <v/>
      </c>
      <c r="BY59" s="28"/>
      <c r="BZ59" s="15"/>
      <c r="CA59" s="5" t="str">
        <f t="shared" si="19"/>
        <v/>
      </c>
      <c r="CD59" s="5" t="str">
        <f t="shared" si="17"/>
        <v/>
      </c>
      <c r="CE59" s="5" t="str">
        <f>IF(J59="","",IFERROR(IF(VLOOKUP(J59,J$2:J58,1,0)=0,"",""),J59))</f>
        <v/>
      </c>
      <c r="CF59" s="24" t="str">
        <f>IF(CE59="","",(IFERROR(VLOOKUP(MID(CE59,1,1),$CW$2:DA$28,3,0),0)+IFERROR(VLOOKUP(MID(CE59,2,1),CW$2:DA$28,4,0),0)+IFERROR(VLOOKUP(MID(CE59,3,1),CW$2:DA$28,5,0),0)+(ROW(CE59)/1000000000000)))</f>
        <v/>
      </c>
      <c r="CH59" s="5">
        <v>58</v>
      </c>
      <c r="CI59" s="5" t="str">
        <f>IFERROR(VLOOKUP(CH59,CD$2:CE1135,2,0),"")</f>
        <v/>
      </c>
      <c r="DC59" s="5" t="e">
        <f>IF(REPORTE!AH$2="si",IF(C59=VALUE(REPORTE!C$11),IF(SUM(DC60:DC$1993),CONCATENATE(INT(B59),", "),INT(B59)),""),IF(C59=VALUE(REPORTE!C$10),IF(SUM(DC60:DC$1993),CONCATENATE(INT(B59),", "),INT(B59)),""))</f>
        <v>#VALUE!</v>
      </c>
    </row>
    <row r="60" spans="1:107" s="5" customFormat="1" ht="15" customHeight="1">
      <c r="A60" s="4" t="str">
        <f t="shared" si="0"/>
        <v/>
      </c>
      <c r="B60" s="6"/>
      <c r="C60" s="8"/>
      <c r="D60" s="1" t="str">
        <f>IFERROR(INDEX('padron cfe'!B:B,MATCH(DATOS!C60,'padron cfe'!A:A,0),1),"")</f>
        <v/>
      </c>
      <c r="E60" s="1"/>
      <c r="F60" s="7"/>
      <c r="G60" s="9" t="s">
        <v>157</v>
      </c>
      <c r="H60" s="5" t="str">
        <f>IF(F60="","",IFERROR(CONCATENATE("PEUA",VLOOKUP(ESTADO,REPORTE!AV$2:AW$33,2,0),DIDTRITO_FORM,CADER_FORM,IFERROR(VLOOKUP(DAY(F60),$BN$3:$BO$11,2,0),DAY(F60)),IFERROR(VLOOKUP(MONTH(F60),$BN$3:$BO$11,2,0),MONTH(F60)),YEAR(F60),G60),""))</f>
        <v/>
      </c>
      <c r="I60" s="4"/>
      <c r="K60" s="2" t="str">
        <f>IFERROR(INDEX('padron cfe'!C:C,MATCH(DATOS!C60,'padron cfe'!A:A,0),1),"")</f>
        <v/>
      </c>
      <c r="L60" s="4" t="str">
        <f>IFERROR(IF(VLOOKUP(J60,J$2:L59,4,0)=0,"",VLOOKUP(J60,J$2:L59,4,0)),"")</f>
        <v/>
      </c>
      <c r="M60" s="4" t="str">
        <f>IFERROR(IF(VLOOKUP(J60,J$2:M59,5,0)=0,"",VLOOKUP(J60,J$2:M59,5,0)),"")</f>
        <v/>
      </c>
      <c r="N60" s="4"/>
      <c r="O60" s="2"/>
      <c r="P60" s="2"/>
      <c r="Q60" s="5" t="str">
        <f t="shared" si="9"/>
        <v/>
      </c>
      <c r="T60" s="2" t="str">
        <f>IFERROR(INDEX('padron cfe'!D:D,MATCH(DATOS!C60,'padron cfe'!A:A,0),1),"")</f>
        <v/>
      </c>
      <c r="U60" s="4"/>
      <c r="V60" s="4"/>
      <c r="W60" s="4"/>
      <c r="X60" s="6" t="s">
        <v>157</v>
      </c>
      <c r="Y60" s="4"/>
      <c r="Z60" s="4" t="str">
        <f t="shared" si="1"/>
        <v/>
      </c>
      <c r="AA60" s="4"/>
      <c r="AB60" s="4"/>
      <c r="AC60" s="2" t="str">
        <f>IFERROR(IF(INDEX(AC$1:AC59,MATCH(J60,J$1:J59,0),1)=0,"",INDEX(AC$1:AC59,MATCH(J60,J$1:J59,0),1)),"")</f>
        <v/>
      </c>
      <c r="AD60" s="2" t="str">
        <f>IFERROR(IF(INDEX(AD$1:AD59,MATCH(J60,J$1:J59,0),1)=0,"",INDEX(AD$1:AD59,MATCH(J60,J$1:J59,0),1)),"")</f>
        <v/>
      </c>
      <c r="AE60" s="2" t="str">
        <f>IFERROR(IF(INDEX(AE$1:AE59,MATCH(J60,J$1:J59,0),1)=0,"",INDEX(AE$1:AE59,MATCH(J60,J$1:J59,0),1)),"")</f>
        <v/>
      </c>
      <c r="AF60" s="2"/>
      <c r="AG60" s="2"/>
      <c r="AH60" s="2"/>
      <c r="AI60" s="4"/>
      <c r="AJ60" s="4"/>
      <c r="AK60" s="4"/>
      <c r="AL60" s="4"/>
      <c r="AM60" s="4"/>
      <c r="AN60" s="4"/>
      <c r="AO60" s="4"/>
      <c r="AP60" s="4"/>
      <c r="AQ60" s="4"/>
      <c r="AS60" s="4"/>
      <c r="AT60" s="82"/>
      <c r="AU60" s="124"/>
      <c r="AV60" s="124"/>
      <c r="AW60" s="124"/>
      <c r="AX60" s="124"/>
      <c r="AY60" s="124"/>
      <c r="AZ60" s="124"/>
      <c r="BA60" s="4"/>
      <c r="BB60" s="127"/>
      <c r="BC60" s="4"/>
      <c r="BD60" s="4"/>
      <c r="BE60" s="4" t="s">
        <v>157</v>
      </c>
      <c r="BF60" s="7"/>
      <c r="BG60" s="7"/>
      <c r="BH60" s="7" t="str">
        <f t="shared" ca="1" si="2"/>
        <v/>
      </c>
      <c r="BI60" s="4" t="str">
        <f t="shared" si="18"/>
        <v/>
      </c>
      <c r="BJ60" s="123" t="str">
        <f t="shared" si="3"/>
        <v/>
      </c>
      <c r="BK60" s="140" t="str">
        <f t="shared" si="11"/>
        <v/>
      </c>
      <c r="BQ60" s="4" t="str">
        <f>IF(IFERROR(VLOOKUP(C60,C61:C$1993,1,0),"")="","",COUNTIF(C:C,C60))</f>
        <v/>
      </c>
      <c r="BU60" s="5" t="str">
        <f>IF(B60="","",IF(BQ60="",1+(MAX(BU$2:BU59)),""))</f>
        <v/>
      </c>
      <c r="BV60" s="5" t="str">
        <f t="shared" si="4"/>
        <v/>
      </c>
      <c r="BW60" s="5" t="str">
        <f t="shared" si="5"/>
        <v/>
      </c>
      <c r="BX60" s="14" t="str">
        <f t="shared" si="6"/>
        <v/>
      </c>
      <c r="BY60" s="28"/>
      <c r="BZ60" s="15"/>
      <c r="CA60" s="5" t="str">
        <f t="shared" si="19"/>
        <v/>
      </c>
      <c r="CD60" s="5" t="str">
        <f t="shared" si="17"/>
        <v/>
      </c>
      <c r="CE60" s="5" t="str">
        <f>IF(J60="","",IFERROR(IF(VLOOKUP(J60,J$2:J59,1,0)=0,"",""),J60))</f>
        <v/>
      </c>
      <c r="CF60" s="24" t="str">
        <f>IF(CE60="","",(IFERROR(VLOOKUP(MID(CE60,1,1),$CW$2:DA$28,3,0),0)+IFERROR(VLOOKUP(MID(CE60,2,1),CW$2:DA$28,4,0),0)+IFERROR(VLOOKUP(MID(CE60,3,1),CW$2:DA$28,5,0),0)+(ROW(CE60)/1000000000000)))</f>
        <v/>
      </c>
      <c r="CH60" s="5">
        <v>59</v>
      </c>
      <c r="CI60" s="5" t="str">
        <f>IFERROR(VLOOKUP(CH60,CD$2:CE1136,2,0),"")</f>
        <v/>
      </c>
      <c r="DC60" s="5" t="e">
        <f>IF(REPORTE!AH$2="si",IF(C60=VALUE(REPORTE!C$11),IF(SUM(DC61:DC$1993),CONCATENATE(INT(B60),", "),INT(B60)),""),IF(C60=VALUE(REPORTE!C$10),IF(SUM(DC61:DC$1993),CONCATENATE(INT(B60),", "),INT(B60)),""))</f>
        <v>#VALUE!</v>
      </c>
    </row>
    <row r="61" spans="1:107" s="5" customFormat="1" ht="15" customHeight="1">
      <c r="A61" s="4" t="str">
        <f t="shared" si="0"/>
        <v/>
      </c>
      <c r="B61" s="6"/>
      <c r="C61" s="8"/>
      <c r="D61" s="1" t="str">
        <f>IFERROR(INDEX('padron cfe'!B:B,MATCH(DATOS!C61,'padron cfe'!A:A,0),1),"")</f>
        <v/>
      </c>
      <c r="E61" s="1"/>
      <c r="F61" s="7"/>
      <c r="G61" s="9" t="s">
        <v>157</v>
      </c>
      <c r="H61" s="5" t="str">
        <f>IF(F61="","",IFERROR(CONCATENATE("PEUA",VLOOKUP(ESTADO,REPORTE!AV$2:AW$33,2,0),DIDTRITO_FORM,CADER_FORM,IFERROR(VLOOKUP(DAY(F61),$BN$3:$BO$11,2,0),DAY(F61)),IFERROR(VLOOKUP(MONTH(F61),$BN$3:$BO$11,2,0),MONTH(F61)),YEAR(F61),G61),""))</f>
        <v/>
      </c>
      <c r="I61" s="4"/>
      <c r="K61" s="2" t="str">
        <f>IFERROR(INDEX('padron cfe'!C:C,MATCH(DATOS!C61,'padron cfe'!A:A,0),1),"")</f>
        <v/>
      </c>
      <c r="L61" s="4" t="str">
        <f>IFERROR(IF(VLOOKUP(J61,J$2:L60,4,0)=0,"",VLOOKUP(J61,J$2:L60,4,0)),"")</f>
        <v/>
      </c>
      <c r="M61" s="4" t="str">
        <f>IFERROR(IF(VLOOKUP(J61,J$2:M60,5,0)=0,"",VLOOKUP(J61,J$2:M60,5,0)),"")</f>
        <v/>
      </c>
      <c r="N61" s="4"/>
      <c r="O61" s="2"/>
      <c r="P61" s="2"/>
      <c r="Q61" s="5" t="str">
        <f t="shared" si="9"/>
        <v/>
      </c>
      <c r="T61" s="2" t="str">
        <f>IFERROR(INDEX('padron cfe'!D:D,MATCH(DATOS!C61,'padron cfe'!A:A,0),1),"")</f>
        <v/>
      </c>
      <c r="U61" s="4"/>
      <c r="V61" s="4"/>
      <c r="W61" s="4"/>
      <c r="X61" s="6" t="s">
        <v>157</v>
      </c>
      <c r="Y61" s="4"/>
      <c r="Z61" s="4" t="str">
        <f t="shared" si="1"/>
        <v/>
      </c>
      <c r="AA61" s="4"/>
      <c r="AB61" s="4"/>
      <c r="AC61" s="2" t="str">
        <f>IFERROR(IF(INDEX(AC$1:AC60,MATCH(J61,J$1:J60,0),1)=0,"",INDEX(AC$1:AC60,MATCH(J61,J$1:J60,0),1)),"")</f>
        <v/>
      </c>
      <c r="AD61" s="2" t="str">
        <f>IFERROR(IF(INDEX(AD$1:AD60,MATCH(J61,J$1:J60,0),1)=0,"",INDEX(AD$1:AD60,MATCH(J61,J$1:J60,0),1)),"")</f>
        <v/>
      </c>
      <c r="AE61" s="2" t="str">
        <f>IFERROR(IF(INDEX(AE$1:AE60,MATCH(J61,J$1:J60,0),1)=0,"",INDEX(AE$1:AE60,MATCH(J61,J$1:J60,0),1)),"")</f>
        <v/>
      </c>
      <c r="AF61" s="2"/>
      <c r="AG61" s="2"/>
      <c r="AH61" s="2"/>
      <c r="AI61" s="4"/>
      <c r="AJ61" s="4"/>
      <c r="AK61" s="4"/>
      <c r="AL61" s="4"/>
      <c r="AM61" s="4"/>
      <c r="AN61" s="4"/>
      <c r="AO61" s="4"/>
      <c r="AP61" s="4"/>
      <c r="AQ61" s="4"/>
      <c r="AS61" s="4"/>
      <c r="AT61" s="82"/>
      <c r="AU61" s="124"/>
      <c r="AV61" s="124"/>
      <c r="AW61" s="124"/>
      <c r="AX61" s="124"/>
      <c r="AY61" s="124"/>
      <c r="AZ61" s="124"/>
      <c r="BA61" s="4"/>
      <c r="BB61" s="127"/>
      <c r="BC61" s="4"/>
      <c r="BD61" s="4"/>
      <c r="BE61" s="4"/>
      <c r="BF61" s="7"/>
      <c r="BG61" s="7"/>
      <c r="BH61" s="7" t="str">
        <f t="shared" ca="1" si="2"/>
        <v/>
      </c>
      <c r="BI61" s="4" t="str">
        <f t="shared" si="18"/>
        <v/>
      </c>
      <c r="BJ61" s="123" t="str">
        <f t="shared" si="3"/>
        <v/>
      </c>
      <c r="BK61" s="140" t="str">
        <f t="shared" si="11"/>
        <v/>
      </c>
      <c r="BQ61" s="4" t="str">
        <f>IF(IFERROR(VLOOKUP(C61,C62:C$1993,1,0),"")="","",COUNTIF(C:C,C61))</f>
        <v/>
      </c>
      <c r="BU61" s="5" t="str">
        <f>IF(B61="","",IF(BQ61="",1+(MAX(BU$2:BU60)),""))</f>
        <v/>
      </c>
      <c r="BV61" s="5" t="str">
        <f t="shared" si="4"/>
        <v/>
      </c>
      <c r="BW61" s="5" t="str">
        <f t="shared" si="5"/>
        <v/>
      </c>
      <c r="BX61" s="14" t="str">
        <f t="shared" si="6"/>
        <v/>
      </c>
      <c r="BY61" s="28"/>
      <c r="BZ61" s="15"/>
      <c r="CA61" s="5" t="str">
        <f t="shared" si="19"/>
        <v/>
      </c>
      <c r="CD61" s="5" t="str">
        <f t="shared" si="17"/>
        <v/>
      </c>
      <c r="CE61" s="5" t="str">
        <f>IF(J61="","",IFERROR(IF(VLOOKUP(J61,J$2:J60,1,0)=0,"",""),J61))</f>
        <v/>
      </c>
      <c r="CF61" s="24" t="str">
        <f>IF(CE61="","",(IFERROR(VLOOKUP(MID(CE61,1,1),$CW$2:DA$28,3,0),0)+IFERROR(VLOOKUP(MID(CE61,2,1),CW$2:DA$28,4,0),0)+IFERROR(VLOOKUP(MID(CE61,3,1),CW$2:DA$28,5,0),0)+(ROW(CE61)/1000000000000)))</f>
        <v/>
      </c>
      <c r="CH61" s="5">
        <v>60</v>
      </c>
      <c r="CI61" s="5" t="str">
        <f>IFERROR(VLOOKUP(CH61,CD$2:CE1137,2,0),"")</f>
        <v/>
      </c>
      <c r="DC61" s="5" t="e">
        <f>IF(REPORTE!AH$2="si",IF(C61=VALUE(REPORTE!C$11),IF(SUM(DC62:DC$1993),CONCATENATE(INT(B61),", "),INT(B61)),""),IF(C61=VALUE(REPORTE!C$10),IF(SUM(DC62:DC$1993),CONCATENATE(INT(B61),", "),INT(B61)),""))</f>
        <v>#VALUE!</v>
      </c>
    </row>
    <row r="62" spans="1:107" s="5" customFormat="1" ht="15" customHeight="1">
      <c r="A62" s="4" t="str">
        <f t="shared" si="0"/>
        <v/>
      </c>
      <c r="B62" s="6"/>
      <c r="C62" s="8"/>
      <c r="D62" s="1" t="str">
        <f>IFERROR(INDEX('padron cfe'!B:B,MATCH(DATOS!C62,'padron cfe'!A:A,0),1),"")</f>
        <v/>
      </c>
      <c r="E62" s="1"/>
      <c r="F62" s="7"/>
      <c r="G62" s="9" t="s">
        <v>157</v>
      </c>
      <c r="H62" s="5" t="str">
        <f>IF(F62="","",IFERROR(CONCATENATE("PEUA",VLOOKUP(ESTADO,REPORTE!AV$2:AW$33,2,0),DIDTRITO_FORM,CADER_FORM,IFERROR(VLOOKUP(DAY(F62),$BN$3:$BO$11,2,0),DAY(F62)),IFERROR(VLOOKUP(MONTH(F62),$BN$3:$BO$11,2,0),MONTH(F62)),YEAR(F62),G62),""))</f>
        <v/>
      </c>
      <c r="I62" s="4"/>
      <c r="K62" s="2" t="str">
        <f>IFERROR(INDEX('padron cfe'!C:C,MATCH(DATOS!C62,'padron cfe'!A:A,0),1),"")</f>
        <v/>
      </c>
      <c r="L62" s="4" t="str">
        <f>IFERROR(IF(VLOOKUP(J62,J$2:L61,4,0)=0,"",VLOOKUP(J62,J$2:L61,4,0)),"")</f>
        <v/>
      </c>
      <c r="M62" s="4" t="str">
        <f>IFERROR(IF(VLOOKUP(J62,J$2:M61,5,0)=0,"",VLOOKUP(J62,J$2:M61,5,0)),"")</f>
        <v/>
      </c>
      <c r="N62" s="4"/>
      <c r="O62" s="2"/>
      <c r="P62" s="2"/>
      <c r="Q62" s="5" t="str">
        <f t="shared" si="9"/>
        <v/>
      </c>
      <c r="T62" s="2" t="str">
        <f>IFERROR(INDEX('padron cfe'!D:D,MATCH(DATOS!C62,'padron cfe'!A:A,0),1),"")</f>
        <v/>
      </c>
      <c r="U62" s="4"/>
      <c r="V62" s="4"/>
      <c r="W62" s="4"/>
      <c r="X62" s="6" t="s">
        <v>157</v>
      </c>
      <c r="Y62" s="4"/>
      <c r="Z62" s="4" t="str">
        <f t="shared" si="1"/>
        <v/>
      </c>
      <c r="AA62" s="4"/>
      <c r="AB62" s="4"/>
      <c r="AC62" s="2" t="str">
        <f>IFERROR(IF(INDEX(AC$1:AC61,MATCH(J62,J$1:J61,0),1)=0,"",INDEX(AC$1:AC61,MATCH(J62,J$1:J61,0),1)),"")</f>
        <v/>
      </c>
      <c r="AD62" s="2" t="str">
        <f>IFERROR(IF(INDEX(AD$1:AD61,MATCH(J62,J$1:J61,0),1)=0,"",INDEX(AD$1:AD61,MATCH(J62,J$1:J61,0),1)),"")</f>
        <v/>
      </c>
      <c r="AE62" s="2" t="str">
        <f>IFERROR(IF(INDEX(AE$1:AE61,MATCH(J62,J$1:J61,0),1)=0,"",INDEX(AE$1:AE61,MATCH(J62,J$1:J61,0),1)),"")</f>
        <v/>
      </c>
      <c r="AF62" s="2"/>
      <c r="AG62" s="2"/>
      <c r="AH62" s="2"/>
      <c r="AI62" s="4"/>
      <c r="AJ62" s="4"/>
      <c r="AK62" s="4"/>
      <c r="AL62" s="4"/>
      <c r="AM62" s="4"/>
      <c r="AN62" s="4"/>
      <c r="AO62" s="4"/>
      <c r="AP62" s="4"/>
      <c r="AQ62" s="4"/>
      <c r="AS62" s="4"/>
      <c r="AT62" s="82"/>
      <c r="AU62" s="124"/>
      <c r="AV62" s="124"/>
      <c r="AW62" s="124"/>
      <c r="AX62" s="124"/>
      <c r="AY62" s="124"/>
      <c r="AZ62" s="124"/>
      <c r="BA62" s="4"/>
      <c r="BB62" s="127"/>
      <c r="BC62" s="4"/>
      <c r="BD62" s="4"/>
      <c r="BE62" s="4" t="s">
        <v>157</v>
      </c>
      <c r="BF62" s="7"/>
      <c r="BG62" s="7"/>
      <c r="BH62" s="7" t="str">
        <f t="shared" ca="1" si="2"/>
        <v/>
      </c>
      <c r="BI62" s="4" t="str">
        <f t="shared" si="18"/>
        <v/>
      </c>
      <c r="BJ62" s="123" t="str">
        <f t="shared" si="3"/>
        <v/>
      </c>
      <c r="BK62" s="140" t="str">
        <f t="shared" si="11"/>
        <v/>
      </c>
      <c r="BQ62" s="4" t="str">
        <f>IF(IFERROR(VLOOKUP(C62,C63:C$1993,1,0),"")="","",COUNTIF(C:C,C62))</f>
        <v/>
      </c>
      <c r="BU62" s="5" t="str">
        <f>IF(B62="","",IF(BQ62="",1+(MAX(BU$2:BU61)),""))</f>
        <v/>
      </c>
      <c r="BV62" s="5" t="str">
        <f t="shared" si="4"/>
        <v/>
      </c>
      <c r="BW62" s="5" t="str">
        <f t="shared" si="5"/>
        <v/>
      </c>
      <c r="BX62" s="14" t="str">
        <f t="shared" si="6"/>
        <v/>
      </c>
      <c r="BY62" s="28"/>
      <c r="BZ62" s="15"/>
      <c r="CA62" s="5" t="str">
        <f t="shared" si="19"/>
        <v/>
      </c>
      <c r="CD62" s="5" t="str">
        <f t="shared" si="17"/>
        <v/>
      </c>
      <c r="CE62" s="5" t="str">
        <f>IF(J62="","",IFERROR(IF(VLOOKUP(J62,J$2:J61,1,0)=0,"",""),J62))</f>
        <v/>
      </c>
      <c r="CF62" s="24" t="str">
        <f>IF(CE62="","",(IFERROR(VLOOKUP(MID(CE62,1,1),$CW$2:DA$28,3,0),0)+IFERROR(VLOOKUP(MID(CE62,2,1),CW$2:DA$28,4,0),0)+IFERROR(VLOOKUP(MID(CE62,3,1),CW$2:DA$28,5,0),0)+(ROW(CE62)/1000000000000)))</f>
        <v/>
      </c>
      <c r="CH62" s="5">
        <v>61</v>
      </c>
      <c r="CI62" s="5" t="str">
        <f>IFERROR(VLOOKUP(CH62,CD$2:CE1138,2,0),"")</f>
        <v/>
      </c>
      <c r="DC62" s="5" t="e">
        <f>IF(REPORTE!AH$2="si",IF(C62=VALUE(REPORTE!C$11),IF(SUM(DC63:DC$1993),CONCATENATE(INT(B62),", "),INT(B62)),""),IF(C62=VALUE(REPORTE!C$10),IF(SUM(DC63:DC$1993),CONCATENATE(INT(B62),", "),INT(B62)),""))</f>
        <v>#VALUE!</v>
      </c>
    </row>
    <row r="63" spans="1:107" s="5" customFormat="1" ht="15" customHeight="1">
      <c r="A63" s="4" t="str">
        <f t="shared" si="0"/>
        <v/>
      </c>
      <c r="B63" s="6"/>
      <c r="C63" s="8"/>
      <c r="D63" s="1" t="str">
        <f>IFERROR(INDEX('padron cfe'!B:B,MATCH(DATOS!C63,'padron cfe'!A:A,0),1),"")</f>
        <v/>
      </c>
      <c r="E63" s="1"/>
      <c r="F63" s="7"/>
      <c r="G63" s="9" t="s">
        <v>157</v>
      </c>
      <c r="H63" s="5" t="str">
        <f>IF(F63="","",IFERROR(CONCATENATE("PEUA",VLOOKUP(ESTADO,REPORTE!AV$2:AW$33,2,0),DIDTRITO_FORM,CADER_FORM,IFERROR(VLOOKUP(DAY(F63),$BN$3:$BO$11,2,0),DAY(F63)),IFERROR(VLOOKUP(MONTH(F63),$BN$3:$BO$11,2,0),MONTH(F63)),YEAR(F63),G63),""))</f>
        <v/>
      </c>
      <c r="I63" s="4"/>
      <c r="K63" s="2" t="str">
        <f>IFERROR(INDEX('padron cfe'!C:C,MATCH(DATOS!C63,'padron cfe'!A:A,0),1),"")</f>
        <v/>
      </c>
      <c r="L63" s="4" t="str">
        <f>IFERROR(IF(VLOOKUP(J63,J$2:L62,4,0)=0,"",VLOOKUP(J63,J$2:L62,4,0)),"")</f>
        <v/>
      </c>
      <c r="M63" s="4" t="str">
        <f>IFERROR(IF(VLOOKUP(J63,J$2:M62,5,0)=0,"",VLOOKUP(J63,J$2:M62,5,0)),"")</f>
        <v/>
      </c>
      <c r="N63" s="4"/>
      <c r="O63" s="2"/>
      <c r="P63" s="2"/>
      <c r="Q63" s="5" t="str">
        <f t="shared" si="9"/>
        <v/>
      </c>
      <c r="T63" s="2" t="str">
        <f>IFERROR(INDEX('padron cfe'!D:D,MATCH(DATOS!C63,'padron cfe'!A:A,0),1),"")</f>
        <v/>
      </c>
      <c r="U63" s="4"/>
      <c r="V63" s="4"/>
      <c r="W63" s="4"/>
      <c r="X63" s="6" t="s">
        <v>157</v>
      </c>
      <c r="Y63" s="4"/>
      <c r="Z63" s="4" t="str">
        <f t="shared" si="1"/>
        <v/>
      </c>
      <c r="AA63" s="4"/>
      <c r="AB63" s="4"/>
      <c r="AC63" s="2" t="str">
        <f>IFERROR(IF(INDEX(AC$1:AC62,MATCH(J63,J$1:J62,0),1)=0,"",INDEX(AC$1:AC62,MATCH(J63,J$1:J62,0),1)),"")</f>
        <v/>
      </c>
      <c r="AD63" s="2" t="str">
        <f>IFERROR(IF(INDEX(AD$1:AD62,MATCH(J63,J$1:J62,0),1)=0,"",INDEX(AD$1:AD62,MATCH(J63,J$1:J62,0),1)),"")</f>
        <v/>
      </c>
      <c r="AE63" s="2" t="str">
        <f>IFERROR(IF(INDEX(AE$1:AE62,MATCH(J63,J$1:J62,0),1)=0,"",INDEX(AE$1:AE62,MATCH(J63,J$1:J62,0),1)),"")</f>
        <v/>
      </c>
      <c r="AF63" s="2"/>
      <c r="AG63" s="2"/>
      <c r="AH63" s="2"/>
      <c r="AI63" s="4"/>
      <c r="AJ63" s="4"/>
      <c r="AK63" s="4"/>
      <c r="AL63" s="4"/>
      <c r="AM63" s="4"/>
      <c r="AN63" s="4"/>
      <c r="AO63" s="4"/>
      <c r="AP63" s="4"/>
      <c r="AQ63" s="4"/>
      <c r="AS63" s="4"/>
      <c r="AT63" s="82"/>
      <c r="AU63" s="124"/>
      <c r="AV63" s="124"/>
      <c r="AW63" s="124"/>
      <c r="AX63" s="124"/>
      <c r="AY63" s="124"/>
      <c r="AZ63" s="124"/>
      <c r="BA63" s="4"/>
      <c r="BB63" s="127"/>
      <c r="BC63" s="4"/>
      <c r="BD63" s="4"/>
      <c r="BE63" s="4"/>
      <c r="BF63" s="7"/>
      <c r="BG63" s="7"/>
      <c r="BH63" s="7" t="str">
        <f t="shared" ca="1" si="2"/>
        <v/>
      </c>
      <c r="BI63" s="4" t="str">
        <f t="shared" si="18"/>
        <v/>
      </c>
      <c r="BJ63" s="123" t="str">
        <f t="shared" si="3"/>
        <v/>
      </c>
      <c r="BK63" s="140" t="str">
        <f t="shared" si="11"/>
        <v/>
      </c>
      <c r="BQ63" s="4" t="str">
        <f>IF(IFERROR(VLOOKUP(C63,C64:C$1993,1,0),"")="","",COUNTIF(C:C,C63))</f>
        <v/>
      </c>
      <c r="BU63" s="5" t="str">
        <f>IF(B63="","",IF(BQ63="",1+(MAX(BU$2:BU62)),""))</f>
        <v/>
      </c>
      <c r="BV63" s="5" t="str">
        <f t="shared" si="4"/>
        <v/>
      </c>
      <c r="BW63" s="5" t="str">
        <f t="shared" si="5"/>
        <v/>
      </c>
      <c r="BX63" s="14" t="str">
        <f t="shared" si="6"/>
        <v/>
      </c>
      <c r="BY63" s="28"/>
      <c r="BZ63" s="15"/>
      <c r="CA63" s="5" t="str">
        <f t="shared" si="19"/>
        <v/>
      </c>
      <c r="CD63" s="5" t="str">
        <f t="shared" si="17"/>
        <v/>
      </c>
      <c r="CE63" s="5" t="str">
        <f>IF(J63="","",IFERROR(IF(VLOOKUP(J63,J$2:J62,1,0)=0,"",""),J63))</f>
        <v/>
      </c>
      <c r="CF63" s="24" t="str">
        <f>IF(CE63="","",(IFERROR(VLOOKUP(MID(CE63,1,1),$CW$2:DA$28,3,0),0)+IFERROR(VLOOKUP(MID(CE63,2,1),CW$2:DA$28,4,0),0)+IFERROR(VLOOKUP(MID(CE63,3,1),CW$2:DA$28,5,0),0)+(ROW(CE63)/1000000000000)))</f>
        <v/>
      </c>
      <c r="CH63" s="5">
        <v>62</v>
      </c>
      <c r="CI63" s="5" t="str">
        <f>IFERROR(VLOOKUP(CH63,CD$2:CE1139,2,0),"")</f>
        <v/>
      </c>
      <c r="DC63" s="5" t="e">
        <f>IF(REPORTE!AH$2="si",IF(C63=VALUE(REPORTE!C$11),IF(SUM(DC64:DC$1993),CONCATENATE(INT(B63),", "),INT(B63)),""),IF(C63=VALUE(REPORTE!C$10),IF(SUM(DC64:DC$1993),CONCATENATE(INT(B63),", "),INT(B63)),""))</f>
        <v>#VALUE!</v>
      </c>
    </row>
    <row r="64" spans="1:107" s="5" customFormat="1" ht="15" customHeight="1">
      <c r="A64" s="4" t="str">
        <f t="shared" si="0"/>
        <v/>
      </c>
      <c r="B64" s="6"/>
      <c r="C64" s="8"/>
      <c r="D64" s="1" t="str">
        <f>IFERROR(INDEX('padron cfe'!B:B,MATCH(DATOS!C64,'padron cfe'!A:A,0),1),"")</f>
        <v/>
      </c>
      <c r="E64" s="1"/>
      <c r="F64" s="7"/>
      <c r="G64" s="9" t="s">
        <v>157</v>
      </c>
      <c r="H64" s="5" t="str">
        <f>IF(F64="","",IFERROR(CONCATENATE("PEUA",VLOOKUP(ESTADO,REPORTE!AV$2:AW$33,2,0),DIDTRITO_FORM,CADER_FORM,IFERROR(VLOOKUP(DAY(F64),$BN$3:$BO$11,2,0),DAY(F64)),IFERROR(VLOOKUP(MONTH(F64),$BN$3:$BO$11,2,0),MONTH(F64)),YEAR(F64),G64),""))</f>
        <v/>
      </c>
      <c r="I64" s="4"/>
      <c r="K64" s="2" t="str">
        <f>IFERROR(INDEX('padron cfe'!C:C,MATCH(DATOS!C64,'padron cfe'!A:A,0),1),"")</f>
        <v/>
      </c>
      <c r="L64" s="4" t="str">
        <f>IFERROR(IF(VLOOKUP(J64,J$2:L63,4,0)=0,"",VLOOKUP(J64,J$2:L63,4,0)),"")</f>
        <v/>
      </c>
      <c r="M64" s="4" t="str">
        <f>IFERROR(IF(VLOOKUP(J64,J$2:M63,5,0)=0,"",VLOOKUP(J64,J$2:M63,5,0)),"")</f>
        <v/>
      </c>
      <c r="N64" s="4"/>
      <c r="O64" s="2"/>
      <c r="P64" s="2"/>
      <c r="Q64" s="5" t="str">
        <f t="shared" si="9"/>
        <v/>
      </c>
      <c r="T64" s="2" t="str">
        <f>IFERROR(INDEX('padron cfe'!D:D,MATCH(DATOS!C64,'padron cfe'!A:A,0),1),"")</f>
        <v/>
      </c>
      <c r="U64" s="4"/>
      <c r="V64" s="4"/>
      <c r="W64" s="4"/>
      <c r="X64" s="6" t="s">
        <v>157</v>
      </c>
      <c r="Y64" s="4"/>
      <c r="Z64" s="4" t="str">
        <f t="shared" si="1"/>
        <v/>
      </c>
      <c r="AA64" s="4"/>
      <c r="AB64" s="4"/>
      <c r="AC64" s="2" t="str">
        <f>IFERROR(IF(INDEX(AC$1:AC63,MATCH(J64,J$1:J63,0),1)=0,"",INDEX(AC$1:AC63,MATCH(J64,J$1:J63,0),1)),"")</f>
        <v/>
      </c>
      <c r="AD64" s="2" t="str">
        <f>IFERROR(IF(INDEX(AD$1:AD63,MATCH(J64,J$1:J63,0),1)=0,"",INDEX(AD$1:AD63,MATCH(J64,J$1:J63,0),1)),"")</f>
        <v/>
      </c>
      <c r="AE64" s="2" t="str">
        <f>IFERROR(IF(INDEX(AE$1:AE63,MATCH(J64,J$1:J63,0),1)=0,"",INDEX(AE$1:AE63,MATCH(J64,J$1:J63,0),1)),"")</f>
        <v/>
      </c>
      <c r="AF64" s="2"/>
      <c r="AG64" s="2"/>
      <c r="AH64" s="2"/>
      <c r="AI64" s="4"/>
      <c r="AJ64" s="4"/>
      <c r="AK64" s="4"/>
      <c r="AL64" s="4"/>
      <c r="AM64" s="4"/>
      <c r="AN64" s="4"/>
      <c r="AO64" s="4"/>
      <c r="AP64" s="4"/>
      <c r="AQ64" s="4"/>
      <c r="AS64" s="4"/>
      <c r="AT64" s="82"/>
      <c r="AU64" s="124"/>
      <c r="AV64" s="124"/>
      <c r="AW64" s="124"/>
      <c r="AX64" s="124"/>
      <c r="AY64" s="124"/>
      <c r="AZ64" s="124"/>
      <c r="BA64" s="4"/>
      <c r="BB64" s="127"/>
      <c r="BC64" s="4"/>
      <c r="BD64" s="4"/>
      <c r="BE64" s="4" t="s">
        <v>157</v>
      </c>
      <c r="BF64" s="7"/>
      <c r="BG64" s="7"/>
      <c r="BH64" s="7" t="str">
        <f t="shared" ca="1" si="2"/>
        <v/>
      </c>
      <c r="BI64" s="4" t="str">
        <f t="shared" si="18"/>
        <v/>
      </c>
      <c r="BJ64" s="123" t="str">
        <f t="shared" si="3"/>
        <v/>
      </c>
      <c r="BK64" s="140" t="str">
        <f t="shared" si="11"/>
        <v/>
      </c>
      <c r="BQ64" s="4" t="str">
        <f>IF(IFERROR(VLOOKUP(C64,C65:C$1993,1,0),"")="","",COUNTIF(C:C,C64))</f>
        <v/>
      </c>
      <c r="BU64" s="5" t="str">
        <f>IF(B64="","",IF(BQ64="",1+(MAX(BU$2:BU63)),""))</f>
        <v/>
      </c>
      <c r="BV64" s="5" t="str">
        <f t="shared" si="4"/>
        <v/>
      </c>
      <c r="BW64" s="5" t="str">
        <f t="shared" si="5"/>
        <v/>
      </c>
      <c r="BX64" s="14" t="str">
        <f t="shared" si="6"/>
        <v/>
      </c>
      <c r="BY64" s="28"/>
      <c r="BZ64" s="15"/>
      <c r="CA64" s="5" t="str">
        <f t="shared" si="19"/>
        <v/>
      </c>
      <c r="CD64" s="5" t="str">
        <f t="shared" si="17"/>
        <v/>
      </c>
      <c r="CE64" s="5" t="str">
        <f>IF(J64="","",IFERROR(IF(VLOOKUP(J64,J$2:J63,1,0)=0,"",""),J64))</f>
        <v/>
      </c>
      <c r="CF64" s="24" t="str">
        <f>IF(CE64="","",(IFERROR(VLOOKUP(MID(CE64,1,1),$CW$2:DA$28,3,0),0)+IFERROR(VLOOKUP(MID(CE64,2,1),CW$2:DA$28,4,0),0)+IFERROR(VLOOKUP(MID(CE64,3,1),CW$2:DA$28,5,0),0)+(ROW(CE64)/1000000000000)))</f>
        <v/>
      </c>
      <c r="CH64" s="5">
        <v>63</v>
      </c>
      <c r="CI64" s="5" t="str">
        <f>IFERROR(VLOOKUP(CH64,CD$2:CE1140,2,0),"")</f>
        <v/>
      </c>
      <c r="DC64" s="5" t="e">
        <f>IF(REPORTE!AH$2="si",IF(C64=VALUE(REPORTE!C$11),IF(SUM(DC65:DC$1993),CONCATENATE(INT(B64),", "),INT(B64)),""),IF(C64=VALUE(REPORTE!C$10),IF(SUM(DC65:DC$1993),CONCATENATE(INT(B64),", "),INT(B64)),""))</f>
        <v>#VALUE!</v>
      </c>
    </row>
    <row r="65" spans="1:107" s="5" customFormat="1" ht="15" customHeight="1">
      <c r="A65" s="4" t="str">
        <f t="shared" si="0"/>
        <v/>
      </c>
      <c r="B65" s="6"/>
      <c r="C65" s="8"/>
      <c r="D65" s="1" t="str">
        <f>IFERROR(INDEX('padron cfe'!B:B,MATCH(DATOS!C65,'padron cfe'!A:A,0),1),"")</f>
        <v/>
      </c>
      <c r="E65" s="1"/>
      <c r="F65" s="7"/>
      <c r="G65" s="9" t="s">
        <v>157</v>
      </c>
      <c r="H65" s="5" t="str">
        <f>IF(F65="","",IFERROR(CONCATENATE("PEUA",VLOOKUP(ESTADO,REPORTE!AV$2:AW$33,2,0),DIDTRITO_FORM,CADER_FORM,IFERROR(VLOOKUP(DAY(F65),$BN$3:$BO$11,2,0),DAY(F65)),IFERROR(VLOOKUP(MONTH(F65),$BN$3:$BO$11,2,0),MONTH(F65)),YEAR(F65),G65),""))</f>
        <v/>
      </c>
      <c r="I65" s="4"/>
      <c r="K65" s="2" t="str">
        <f>IFERROR(INDEX('padron cfe'!C:C,MATCH(DATOS!C65,'padron cfe'!A:A,0),1),"")</f>
        <v/>
      </c>
      <c r="L65" s="4" t="str">
        <f>IFERROR(IF(VLOOKUP(J65,J$2:L64,4,0)=0,"",VLOOKUP(J65,J$2:L64,4,0)),"")</f>
        <v/>
      </c>
      <c r="M65" s="4" t="str">
        <f>IFERROR(IF(VLOOKUP(J65,J$2:M64,5,0)=0,"",VLOOKUP(J65,J$2:M64,5,0)),"")</f>
        <v/>
      </c>
      <c r="N65" s="4"/>
      <c r="O65" s="2"/>
      <c r="P65" s="2"/>
      <c r="Q65" s="5" t="str">
        <f t="shared" si="9"/>
        <v/>
      </c>
      <c r="T65" s="2" t="str">
        <f>IFERROR(INDEX('padron cfe'!D:D,MATCH(DATOS!C65,'padron cfe'!A:A,0),1),"")</f>
        <v/>
      </c>
      <c r="U65" s="4"/>
      <c r="V65" s="4"/>
      <c r="W65" s="4"/>
      <c r="X65" s="6" t="s">
        <v>157</v>
      </c>
      <c r="Y65" s="4"/>
      <c r="Z65" s="4" t="str">
        <f t="shared" si="1"/>
        <v/>
      </c>
      <c r="AA65" s="4"/>
      <c r="AB65" s="4"/>
      <c r="AC65" s="2" t="str">
        <f>IFERROR(IF(INDEX(AC$1:AC64,MATCH(J65,J$1:J64,0),1)=0,"",INDEX(AC$1:AC64,MATCH(J65,J$1:J64,0),1)),"")</f>
        <v/>
      </c>
      <c r="AD65" s="2" t="str">
        <f>IFERROR(IF(INDEX(AD$1:AD64,MATCH(J65,J$1:J64,0),1)=0,"",INDEX(AD$1:AD64,MATCH(J65,J$1:J64,0),1)),"")</f>
        <v/>
      </c>
      <c r="AE65" s="2" t="str">
        <f>IFERROR(IF(INDEX(AE$1:AE64,MATCH(J65,J$1:J64,0),1)=0,"",INDEX(AE$1:AE64,MATCH(J65,J$1:J64,0),1)),"")</f>
        <v/>
      </c>
      <c r="AF65" s="2"/>
      <c r="AG65" s="2"/>
      <c r="AH65" s="2"/>
      <c r="AI65" s="4"/>
      <c r="AJ65" s="4"/>
      <c r="AK65" s="4"/>
      <c r="AL65" s="4"/>
      <c r="AM65" s="4"/>
      <c r="AN65" s="4"/>
      <c r="AO65" s="4"/>
      <c r="AP65" s="4"/>
      <c r="AQ65" s="4"/>
      <c r="AS65" s="4"/>
      <c r="AT65" s="82"/>
      <c r="AU65" s="124"/>
      <c r="AV65" s="124"/>
      <c r="AW65" s="124"/>
      <c r="AX65" s="124"/>
      <c r="AY65" s="124"/>
      <c r="AZ65" s="124"/>
      <c r="BA65" s="4"/>
      <c r="BB65" s="127"/>
      <c r="BC65" s="4"/>
      <c r="BD65" s="4"/>
      <c r="BE65" s="4"/>
      <c r="BF65" s="7"/>
      <c r="BG65" s="7"/>
      <c r="BH65" s="7" t="str">
        <f t="shared" ca="1" si="2"/>
        <v/>
      </c>
      <c r="BI65" s="4" t="str">
        <f t="shared" si="18"/>
        <v/>
      </c>
      <c r="BJ65" s="123" t="str">
        <f t="shared" si="3"/>
        <v/>
      </c>
      <c r="BK65" s="140" t="str">
        <f t="shared" si="11"/>
        <v/>
      </c>
      <c r="BQ65" s="4" t="str">
        <f>IF(IFERROR(VLOOKUP(C65,C66:C$1993,1,0),"")="","",COUNTIF(C:C,C65))</f>
        <v/>
      </c>
      <c r="BU65" s="5" t="str">
        <f>IF(B65="","",IF(BQ65="",1+(MAX(BU$2:BU64)),""))</f>
        <v/>
      </c>
      <c r="BV65" s="5" t="str">
        <f t="shared" si="4"/>
        <v/>
      </c>
      <c r="BW65" s="5" t="str">
        <f t="shared" si="5"/>
        <v/>
      </c>
      <c r="BX65" s="14" t="str">
        <f t="shared" si="6"/>
        <v/>
      </c>
      <c r="BY65" s="28"/>
      <c r="BZ65" s="15"/>
      <c r="CA65" s="5" t="str">
        <f t="shared" si="19"/>
        <v/>
      </c>
      <c r="CD65" s="5" t="str">
        <f t="shared" si="17"/>
        <v/>
      </c>
      <c r="CE65" s="5" t="str">
        <f>IF(J65="","",IFERROR(IF(VLOOKUP(J65,J$2:J64,1,0)=0,"",""),J65))</f>
        <v/>
      </c>
      <c r="CF65" s="24" t="str">
        <f>IF(CE65="","",(IFERROR(VLOOKUP(MID(CE65,1,1),$CW$2:DA$28,3,0),0)+IFERROR(VLOOKUP(MID(CE65,2,1),CW$2:DA$28,4,0),0)+IFERROR(VLOOKUP(MID(CE65,3,1),CW$2:DA$28,5,0),0)+(ROW(CE65)/1000000000000)))</f>
        <v/>
      </c>
      <c r="CH65" s="5">
        <v>64</v>
      </c>
      <c r="CI65" s="5" t="str">
        <f>IFERROR(VLOOKUP(CH65,CD$2:CE1141,2,0),"")</f>
        <v/>
      </c>
      <c r="DC65" s="5" t="e">
        <f>IF(REPORTE!AH$2="si",IF(C65=VALUE(REPORTE!C$11),IF(SUM(DC66:DC$1993),CONCATENATE(INT(B65),", "),INT(B65)),""),IF(C65=VALUE(REPORTE!C$10),IF(SUM(DC66:DC$1993),CONCATENATE(INT(B65),", "),INT(B65)),""))</f>
        <v>#VALUE!</v>
      </c>
    </row>
    <row r="66" spans="1:107" s="5" customFormat="1" ht="15" customHeight="1">
      <c r="A66" s="4" t="str">
        <f t="shared" ref="A66:A129" si="20">IF(AS66="",IF(B66="","",IF(LEN(B66)=1,"000"&amp;B66,IF(LEN(B66)=2,"00"&amp;B66,IF(LEN(B66)=3,"0"&amp;B66,B66)))),C66)</f>
        <v/>
      </c>
      <c r="B66" s="6"/>
      <c r="C66" s="8"/>
      <c r="D66" s="1" t="str">
        <f>IFERROR(INDEX('padron cfe'!B:B,MATCH(DATOS!C66,'padron cfe'!A:A,0),1),"")</f>
        <v/>
      </c>
      <c r="E66" s="1"/>
      <c r="F66" s="7"/>
      <c r="G66" s="9" t="s">
        <v>157</v>
      </c>
      <c r="H66" s="5" t="str">
        <f>IF(F66="","",IFERROR(CONCATENATE("PEUA",VLOOKUP(ESTADO,REPORTE!AV$2:AW$33,2,0),DIDTRITO_FORM,CADER_FORM,IFERROR(VLOOKUP(DAY(F66),$BN$3:$BO$11,2,0),DAY(F66)),IFERROR(VLOOKUP(MONTH(F66),$BN$3:$BO$11,2,0),MONTH(F66)),YEAR(F66),G66),""))</f>
        <v/>
      </c>
      <c r="I66" s="4"/>
      <c r="K66" s="2" t="str">
        <f>IFERROR(INDEX('padron cfe'!C:C,MATCH(DATOS!C66,'padron cfe'!A:A,0),1),"")</f>
        <v/>
      </c>
      <c r="L66" s="4" t="str">
        <f>IFERROR(IF(VLOOKUP(J66,J$2:L65,4,0)=0,"",VLOOKUP(J66,J$2:L65,4,0)),"")</f>
        <v/>
      </c>
      <c r="M66" s="4" t="str">
        <f>IFERROR(IF(VLOOKUP(J66,J$2:M65,5,0)=0,"",VLOOKUP(J66,J$2:M65,5,0)),"")</f>
        <v/>
      </c>
      <c r="N66" s="4"/>
      <c r="O66" s="2"/>
      <c r="P66" s="2"/>
      <c r="Q66" s="5" t="str">
        <f t="shared" si="9"/>
        <v/>
      </c>
      <c r="T66" s="2" t="str">
        <f>IFERROR(INDEX('padron cfe'!D:D,MATCH(DATOS!C66,'padron cfe'!A:A,0),1),"")</f>
        <v/>
      </c>
      <c r="U66" s="4"/>
      <c r="V66" s="4"/>
      <c r="W66" s="4"/>
      <c r="X66" s="6" t="s">
        <v>157</v>
      </c>
      <c r="Y66" s="4"/>
      <c r="Z66" s="4" t="str">
        <f t="shared" ref="Z66:Z129" si="21">IF(Y66="","",(Y66*0.746*365*24)*0.75+438)</f>
        <v/>
      </c>
      <c r="AA66" s="4"/>
      <c r="AB66" s="4"/>
      <c r="AC66" s="2" t="str">
        <f>IFERROR(IF(INDEX(AC$1:AC65,MATCH(J66,J$1:J65,0),1)=0,"",INDEX(AC$1:AC65,MATCH(J66,J$1:J65,0),1)),"")</f>
        <v/>
      </c>
      <c r="AD66" s="2" t="str">
        <f>IFERROR(IF(INDEX(AD$1:AD65,MATCH(J66,J$1:J65,0),1)=0,"",INDEX(AD$1:AD65,MATCH(J66,J$1:J65,0),1)),"")</f>
        <v/>
      </c>
      <c r="AE66" s="2" t="str">
        <f>IFERROR(IF(INDEX(AE$1:AE65,MATCH(J66,J$1:J65,0),1)=0,"",INDEX(AE$1:AE65,MATCH(J66,J$1:J65,0),1)),"")</f>
        <v/>
      </c>
      <c r="AF66" s="2"/>
      <c r="AG66" s="2"/>
      <c r="AH66" s="2"/>
      <c r="AI66" s="4"/>
      <c r="AJ66" s="4"/>
      <c r="AK66" s="4"/>
      <c r="AL66" s="4"/>
      <c r="AM66" s="4"/>
      <c r="AN66" s="4"/>
      <c r="AO66" s="4"/>
      <c r="AP66" s="4"/>
      <c r="AQ66" s="4"/>
      <c r="AS66" s="4"/>
      <c r="AT66" s="82"/>
      <c r="AU66" s="124"/>
      <c r="AV66" s="124"/>
      <c r="AW66" s="124"/>
      <c r="AX66" s="124"/>
      <c r="AY66" s="124"/>
      <c r="AZ66" s="124"/>
      <c r="BA66" s="4"/>
      <c r="BB66" s="127"/>
      <c r="BC66" s="4"/>
      <c r="BD66" s="4"/>
      <c r="BE66" s="4" t="s">
        <v>157</v>
      </c>
      <c r="BF66" s="7"/>
      <c r="BG66" s="7"/>
      <c r="BH66" s="7" t="str">
        <f t="shared" ref="BH66:BH129" ca="1" si="22">IFERROR(IF(BE66="","",IF(BA66=5,"",IF(BE66-TODAY()&gt;0,"VIGENTE","VENCIDO"))),"")</f>
        <v/>
      </c>
      <c r="BI66" s="4" t="str">
        <f t="shared" si="18"/>
        <v/>
      </c>
      <c r="BJ66" s="123" t="str">
        <f t="shared" ref="BJ66:BJ129" si="23">IFERROR(IF(AA66="","",AA66/V66),"")</f>
        <v/>
      </c>
      <c r="BK66" s="140" t="str">
        <f t="shared" si="11"/>
        <v/>
      </c>
      <c r="BQ66" s="4" t="str">
        <f>IF(IFERROR(VLOOKUP(C66,C67:C$1993,1,0),"")="","",COUNTIF(C:C,C66))</f>
        <v/>
      </c>
      <c r="BU66" s="5" t="str">
        <f>IF(B66="","",IF(BQ66="",1+(MAX(BU$2:BU65)),""))</f>
        <v/>
      </c>
      <c r="BV66" s="5" t="str">
        <f t="shared" ref="BV66:BV129" si="24">IF(BU66="","",Z66)</f>
        <v/>
      </c>
      <c r="BW66" s="5" t="str">
        <f t="shared" ref="BW66:BW129" si="25">IF(BU66="","",H66)</f>
        <v/>
      </c>
      <c r="BX66" s="14" t="str">
        <f t="shared" ref="BX66:BX129" si="26">IF(BU66="","",C66)</f>
        <v/>
      </c>
      <c r="BY66" s="28"/>
      <c r="BZ66" s="15"/>
      <c r="CA66" s="5" t="str">
        <f t="shared" ref="CA66:CA97" si="27">CONCATENATE(AI66,AJ66,AK66,AL66,AM66)</f>
        <v/>
      </c>
      <c r="CD66" s="5" t="str">
        <f t="shared" si="17"/>
        <v/>
      </c>
      <c r="CE66" s="5" t="str">
        <f>IF(J66="","",IFERROR(IF(VLOOKUP(J66,J$2:J65,1,0)=0,"",""),J66))</f>
        <v/>
      </c>
      <c r="CF66" s="24" t="str">
        <f>IF(CE66="","",(IFERROR(VLOOKUP(MID(CE66,1,1),$CW$2:DA$28,3,0),0)+IFERROR(VLOOKUP(MID(CE66,2,1),CW$2:DA$28,4,0),0)+IFERROR(VLOOKUP(MID(CE66,3,1),CW$2:DA$28,5,0),0)+(ROW(CE66)/1000000000000)))</f>
        <v/>
      </c>
      <c r="CH66" s="5">
        <v>65</v>
      </c>
      <c r="CI66" s="5" t="str">
        <f>IFERROR(VLOOKUP(CH66,CD$2:CE1142,2,0),"")</f>
        <v/>
      </c>
      <c r="DC66" s="5" t="e">
        <f>IF(REPORTE!AH$2="si",IF(C66=VALUE(REPORTE!C$11),IF(SUM(DC67:DC$1993),CONCATENATE(INT(B66),", "),INT(B66)),""),IF(C66=VALUE(REPORTE!C$10),IF(SUM(DC67:DC$1993),CONCATENATE(INT(B66),", "),INT(B66)),""))</f>
        <v>#VALUE!</v>
      </c>
    </row>
    <row r="67" spans="1:107" s="5" customFormat="1" ht="15" customHeight="1">
      <c r="A67" s="4" t="str">
        <f t="shared" si="20"/>
        <v/>
      </c>
      <c r="B67" s="6"/>
      <c r="C67" s="8"/>
      <c r="D67" s="1" t="str">
        <f>IFERROR(INDEX('padron cfe'!B:B,MATCH(DATOS!C67,'padron cfe'!A:A,0),1),"")</f>
        <v/>
      </c>
      <c r="E67" s="1"/>
      <c r="F67" s="7"/>
      <c r="G67" s="9" t="s">
        <v>157</v>
      </c>
      <c r="H67" s="5" t="str">
        <f>IF(F67="","",IFERROR(CONCATENATE("PEUA",VLOOKUP(ESTADO,REPORTE!AV$2:AW$33,2,0),DIDTRITO_FORM,CADER_FORM,IFERROR(VLOOKUP(DAY(F67),$BN$3:$BO$11,2,0),DAY(F67)),IFERROR(VLOOKUP(MONTH(F67),$BN$3:$BO$11,2,0),MONTH(F67)),YEAR(F67),G67),""))</f>
        <v/>
      </c>
      <c r="I67" s="4"/>
      <c r="K67" s="2" t="str">
        <f>IFERROR(INDEX('padron cfe'!C:C,MATCH(DATOS!C67,'padron cfe'!A:A,0),1),"")</f>
        <v/>
      </c>
      <c r="L67" s="4" t="str">
        <f>IFERROR(IF(VLOOKUP(J67,J$2:L66,4,0)=0,"",VLOOKUP(J67,J$2:L66,4,0)),"")</f>
        <v/>
      </c>
      <c r="M67" s="4" t="str">
        <f>IFERROR(IF(VLOOKUP(J67,J$2:M66,5,0)=0,"",VLOOKUP(J67,J$2:M66,5,0)),"")</f>
        <v/>
      </c>
      <c r="N67" s="4"/>
      <c r="O67" s="2"/>
      <c r="P67" s="2"/>
      <c r="Q67" s="5" t="str">
        <f t="shared" ref="Q67:Q130" si="28">IF(J67="","",Q66)</f>
        <v/>
      </c>
      <c r="T67" s="2" t="str">
        <f>IFERROR(INDEX('padron cfe'!D:D,MATCH(DATOS!C67,'padron cfe'!A:A,0),1),"")</f>
        <v/>
      </c>
      <c r="U67" s="4"/>
      <c r="V67" s="4"/>
      <c r="W67" s="4"/>
      <c r="X67" s="6" t="s">
        <v>157</v>
      </c>
      <c r="Y67" s="4"/>
      <c r="Z67" s="4" t="str">
        <f t="shared" si="21"/>
        <v/>
      </c>
      <c r="AA67" s="4"/>
      <c r="AB67" s="4"/>
      <c r="AC67" s="2" t="str">
        <f>IFERROR(IF(INDEX(AC$1:AC66,MATCH(J67,J$1:J66,0),1)=0,"",INDEX(AC$1:AC66,MATCH(J67,J$1:J66,0),1)),"")</f>
        <v/>
      </c>
      <c r="AD67" s="2" t="str">
        <f>IFERROR(IF(INDEX(AD$1:AD66,MATCH(J67,J$1:J66,0),1)=0,"",INDEX(AD$1:AD66,MATCH(J67,J$1:J66,0),1)),"")</f>
        <v/>
      </c>
      <c r="AE67" s="2" t="str">
        <f>IFERROR(IF(INDEX(AE$1:AE66,MATCH(J67,J$1:J66,0),1)=0,"",INDEX(AE$1:AE66,MATCH(J67,J$1:J66,0),1)),"")</f>
        <v/>
      </c>
      <c r="AF67" s="2"/>
      <c r="AG67" s="2"/>
      <c r="AH67" s="2"/>
      <c r="AI67" s="4"/>
      <c r="AJ67" s="4"/>
      <c r="AK67" s="4"/>
      <c r="AL67" s="4"/>
      <c r="AM67" s="4"/>
      <c r="AN67" s="4"/>
      <c r="AO67" s="4"/>
      <c r="AP67" s="4"/>
      <c r="AQ67" s="4"/>
      <c r="AS67" s="4"/>
      <c r="AT67" s="82"/>
      <c r="AU67" s="124"/>
      <c r="AV67" s="124"/>
      <c r="AW67" s="124"/>
      <c r="AX67" s="124"/>
      <c r="AY67" s="124"/>
      <c r="AZ67" s="124"/>
      <c r="BA67" s="4"/>
      <c r="BB67" s="127"/>
      <c r="BC67" s="4"/>
      <c r="BD67" s="4"/>
      <c r="BE67" s="4"/>
      <c r="BF67" s="7"/>
      <c r="BG67" s="7"/>
      <c r="BH67" s="7" t="str">
        <f t="shared" ca="1" si="22"/>
        <v/>
      </c>
      <c r="BI67" s="4" t="str">
        <f t="shared" si="18"/>
        <v/>
      </c>
      <c r="BJ67" s="123" t="str">
        <f t="shared" si="23"/>
        <v/>
      </c>
      <c r="BK67" s="140" t="str">
        <f t="shared" ref="BK67:BK130" si="29">IFERROR(IF(AA67/Z67=0,"",AA67/Z67),"")</f>
        <v/>
      </c>
      <c r="BQ67" s="4" t="str">
        <f>IF(IFERROR(VLOOKUP(C67,C68:C$1993,1,0),"")="","",COUNTIF(C:C,C67))</f>
        <v/>
      </c>
      <c r="BU67" s="5" t="str">
        <f>IF(B67="","",IF(BQ67="",1+(MAX(BU$2:BU66)),""))</f>
        <v/>
      </c>
      <c r="BV67" s="5" t="str">
        <f t="shared" si="24"/>
        <v/>
      </c>
      <c r="BW67" s="5" t="str">
        <f t="shared" si="25"/>
        <v/>
      </c>
      <c r="BX67" s="14" t="str">
        <f t="shared" si="26"/>
        <v/>
      </c>
      <c r="BY67" s="28"/>
      <c r="BZ67" s="15"/>
      <c r="CA67" s="5" t="str">
        <f t="shared" si="27"/>
        <v/>
      </c>
      <c r="CD67" s="5" t="str">
        <f t="shared" si="17"/>
        <v/>
      </c>
      <c r="CE67" s="5" t="str">
        <f>IF(J67="","",IFERROR(IF(VLOOKUP(J67,J$2:J66,1,0)=0,"",""),J67))</f>
        <v/>
      </c>
      <c r="CF67" s="24" t="str">
        <f>IF(CE67="","",(IFERROR(VLOOKUP(MID(CE67,1,1),$CW$2:DA$28,3,0),0)+IFERROR(VLOOKUP(MID(CE67,2,1),CW$2:DA$28,4,0),0)+IFERROR(VLOOKUP(MID(CE67,3,1),CW$2:DA$28,5,0),0)+(ROW(CE67)/1000000000000)))</f>
        <v/>
      </c>
      <c r="CH67" s="5">
        <v>66</v>
      </c>
      <c r="CI67" s="5" t="str">
        <f>IFERROR(VLOOKUP(CH67,CD$2:CE1143,2,0),"")</f>
        <v/>
      </c>
      <c r="DC67" s="5" t="e">
        <f>IF(REPORTE!AH$2="si",IF(C67=VALUE(REPORTE!C$11),IF(SUM(DC68:DC$1993),CONCATENATE(INT(B67),", "),INT(B67)),""),IF(C67=VALUE(REPORTE!C$10),IF(SUM(DC68:DC$1993),CONCATENATE(INT(B67),", "),INT(B67)),""))</f>
        <v>#VALUE!</v>
      </c>
    </row>
    <row r="68" spans="1:107" s="5" customFormat="1" ht="15" customHeight="1">
      <c r="A68" s="4" t="str">
        <f t="shared" si="20"/>
        <v/>
      </c>
      <c r="B68" s="6"/>
      <c r="C68" s="8"/>
      <c r="D68" s="1" t="str">
        <f>IFERROR(INDEX('padron cfe'!B:B,MATCH(DATOS!C68,'padron cfe'!A:A,0),1),"")</f>
        <v/>
      </c>
      <c r="E68" s="1"/>
      <c r="F68" s="7"/>
      <c r="G68" s="9" t="s">
        <v>157</v>
      </c>
      <c r="H68" s="5" t="str">
        <f>IF(F68="","",IFERROR(CONCATENATE("PEUA",VLOOKUP(ESTADO,REPORTE!AV$2:AW$33,2,0),DIDTRITO_FORM,CADER_FORM,IFERROR(VLOOKUP(DAY(F68),$BN$3:$BO$11,2,0),DAY(F68)),IFERROR(VLOOKUP(MONTH(F68),$BN$3:$BO$11,2,0),MONTH(F68)),YEAR(F68),G68),""))</f>
        <v/>
      </c>
      <c r="I68" s="4"/>
      <c r="K68" s="2" t="str">
        <f>IFERROR(INDEX('padron cfe'!C:C,MATCH(DATOS!C68,'padron cfe'!A:A,0),1),"")</f>
        <v/>
      </c>
      <c r="L68" s="4" t="str">
        <f>IFERROR(IF(VLOOKUP(J68,J$2:L67,4,0)=0,"",VLOOKUP(J68,J$2:L67,4,0)),"")</f>
        <v/>
      </c>
      <c r="M68" s="4" t="str">
        <f>IFERROR(IF(VLOOKUP(J68,J$2:M67,5,0)=0,"",VLOOKUP(J68,J$2:M67,5,0)),"")</f>
        <v/>
      </c>
      <c r="N68" s="4"/>
      <c r="O68" s="2"/>
      <c r="P68" s="2"/>
      <c r="Q68" s="5" t="str">
        <f t="shared" si="28"/>
        <v/>
      </c>
      <c r="T68" s="2" t="str">
        <f>IFERROR(INDEX('padron cfe'!D:D,MATCH(DATOS!C68,'padron cfe'!A:A,0),1),"")</f>
        <v/>
      </c>
      <c r="U68" s="4"/>
      <c r="V68" s="4"/>
      <c r="W68" s="4"/>
      <c r="X68" s="6" t="s">
        <v>157</v>
      </c>
      <c r="Y68" s="4"/>
      <c r="Z68" s="4" t="str">
        <f t="shared" si="21"/>
        <v/>
      </c>
      <c r="AA68" s="4"/>
      <c r="AB68" s="4"/>
      <c r="AC68" s="2" t="str">
        <f>IFERROR(IF(INDEX(AC$1:AC67,MATCH(J68,J$1:J67,0),1)=0,"",INDEX(AC$1:AC67,MATCH(J68,J$1:J67,0),1)),"")</f>
        <v/>
      </c>
      <c r="AD68" s="2" t="str">
        <f>IFERROR(IF(INDEX(AD$1:AD67,MATCH(J68,J$1:J67,0),1)=0,"",INDEX(AD$1:AD67,MATCH(J68,J$1:J67,0),1)),"")</f>
        <v/>
      </c>
      <c r="AE68" s="2" t="str">
        <f>IFERROR(IF(INDEX(AE$1:AE67,MATCH(J68,J$1:J67,0),1)=0,"",INDEX(AE$1:AE67,MATCH(J68,J$1:J67,0),1)),"")</f>
        <v/>
      </c>
      <c r="AF68" s="2"/>
      <c r="AG68" s="2"/>
      <c r="AH68" s="2"/>
      <c r="AI68" s="4"/>
      <c r="AJ68" s="4"/>
      <c r="AK68" s="4"/>
      <c r="AL68" s="4"/>
      <c r="AM68" s="4"/>
      <c r="AN68" s="4"/>
      <c r="AO68" s="4"/>
      <c r="AP68" s="4"/>
      <c r="AQ68" s="4"/>
      <c r="AS68" s="4"/>
      <c r="AT68" s="82"/>
      <c r="AU68" s="124"/>
      <c r="AV68" s="124"/>
      <c r="AW68" s="124"/>
      <c r="AX68" s="124"/>
      <c r="AY68" s="124"/>
      <c r="AZ68" s="124"/>
      <c r="BA68" s="4"/>
      <c r="BB68" s="127"/>
      <c r="BC68" s="4"/>
      <c r="BD68" s="4"/>
      <c r="BE68" s="4" t="s">
        <v>157</v>
      </c>
      <c r="BF68" s="7"/>
      <c r="BG68" s="7"/>
      <c r="BH68" s="7" t="str">
        <f t="shared" ca="1" si="22"/>
        <v/>
      </c>
      <c r="BI68" s="4" t="str">
        <f t="shared" si="18"/>
        <v/>
      </c>
      <c r="BJ68" s="123" t="str">
        <f t="shared" si="23"/>
        <v/>
      </c>
      <c r="BK68" s="140" t="str">
        <f t="shared" si="29"/>
        <v/>
      </c>
      <c r="BQ68" s="4" t="str">
        <f>IF(IFERROR(VLOOKUP(C68,C69:C$1993,1,0),"")="","",COUNTIF(C:C,C68))</f>
        <v/>
      </c>
      <c r="BU68" s="5" t="str">
        <f>IF(B68="","",IF(BQ68="",1+(MAX(BU$2:BU67)),""))</f>
        <v/>
      </c>
      <c r="BV68" s="5" t="str">
        <f t="shared" si="24"/>
        <v/>
      </c>
      <c r="BW68" s="5" t="str">
        <f t="shared" si="25"/>
        <v/>
      </c>
      <c r="BX68" s="14" t="str">
        <f t="shared" si="26"/>
        <v/>
      </c>
      <c r="BY68" s="28"/>
      <c r="BZ68" s="15"/>
      <c r="CA68" s="5" t="str">
        <f t="shared" si="27"/>
        <v/>
      </c>
      <c r="CD68" s="5" t="str">
        <f t="shared" si="17"/>
        <v/>
      </c>
      <c r="CE68" s="5" t="str">
        <f>IF(J68="","",IFERROR(IF(VLOOKUP(J68,J$2:J67,1,0)=0,"",""),J68))</f>
        <v/>
      </c>
      <c r="CF68" s="24" t="str">
        <f>IF(CE68="","",(IFERROR(VLOOKUP(MID(CE68,1,1),$CW$2:DA$28,3,0),0)+IFERROR(VLOOKUP(MID(CE68,2,1),CW$2:DA$28,4,0),0)+IFERROR(VLOOKUP(MID(CE68,3,1),CW$2:DA$28,5,0),0)+(ROW(CE68)/1000000000000)))</f>
        <v/>
      </c>
      <c r="CH68" s="5">
        <v>67</v>
      </c>
      <c r="CI68" s="5" t="str">
        <f>IFERROR(VLOOKUP(CH68,CD$2:CE1144,2,0),"")</f>
        <v/>
      </c>
      <c r="DC68" s="5" t="e">
        <f>IF(REPORTE!AH$2="si",IF(C68=VALUE(REPORTE!C$11),IF(SUM(DC69:DC$1993),CONCATENATE(INT(B68),", "),INT(B68)),""),IF(C68=VALUE(REPORTE!C$10),IF(SUM(DC69:DC$1993),CONCATENATE(INT(B68),", "),INT(B68)),""))</f>
        <v>#VALUE!</v>
      </c>
    </row>
    <row r="69" spans="1:107" s="5" customFormat="1" ht="15" customHeight="1">
      <c r="A69" s="4" t="str">
        <f t="shared" si="20"/>
        <v/>
      </c>
      <c r="B69" s="6"/>
      <c r="C69" s="8"/>
      <c r="D69" s="1" t="str">
        <f>IFERROR(INDEX('padron cfe'!B:B,MATCH(DATOS!C69,'padron cfe'!A:A,0),1),"")</f>
        <v/>
      </c>
      <c r="E69" s="1"/>
      <c r="F69" s="7"/>
      <c r="G69" s="9" t="s">
        <v>157</v>
      </c>
      <c r="H69" s="5" t="str">
        <f>IF(F69="","",IFERROR(CONCATENATE("PEUA",VLOOKUP(ESTADO,REPORTE!AV$2:AW$33,2,0),DIDTRITO_FORM,CADER_FORM,IFERROR(VLOOKUP(DAY(F69),$BN$3:$BO$11,2,0),DAY(F69)),IFERROR(VLOOKUP(MONTH(F69),$BN$3:$BO$11,2,0),MONTH(F69)),YEAR(F69),G69),""))</f>
        <v/>
      </c>
      <c r="I69" s="4"/>
      <c r="K69" s="2" t="str">
        <f>IFERROR(INDEX('padron cfe'!C:C,MATCH(DATOS!C69,'padron cfe'!A:A,0),1),"")</f>
        <v/>
      </c>
      <c r="L69" s="4" t="str">
        <f>IFERROR(IF(VLOOKUP(J69,J$2:L68,4,0)=0,"",VLOOKUP(J69,J$2:L68,4,0)),"")</f>
        <v/>
      </c>
      <c r="M69" s="4" t="str">
        <f>IFERROR(IF(VLOOKUP(J69,J$2:M68,5,0)=0,"",VLOOKUP(J69,J$2:M68,5,0)),"")</f>
        <v/>
      </c>
      <c r="N69" s="4"/>
      <c r="O69" s="2"/>
      <c r="P69" s="2"/>
      <c r="Q69" s="5" t="str">
        <f t="shared" si="28"/>
        <v/>
      </c>
      <c r="T69" s="2" t="str">
        <f>IFERROR(INDEX('padron cfe'!D:D,MATCH(DATOS!C69,'padron cfe'!A:A,0),1),"")</f>
        <v/>
      </c>
      <c r="U69" s="4"/>
      <c r="V69" s="4"/>
      <c r="W69" s="4"/>
      <c r="X69" s="6" t="s">
        <v>157</v>
      </c>
      <c r="Y69" s="4"/>
      <c r="Z69" s="4" t="str">
        <f t="shared" si="21"/>
        <v/>
      </c>
      <c r="AA69" s="4"/>
      <c r="AB69" s="4"/>
      <c r="AC69" s="2" t="str">
        <f>IFERROR(IF(INDEX(AC$1:AC68,MATCH(J69,J$1:J68,0),1)=0,"",INDEX(AC$1:AC68,MATCH(J69,J$1:J68,0),1)),"")</f>
        <v/>
      </c>
      <c r="AD69" s="2" t="str">
        <f>IFERROR(IF(INDEX(AD$1:AD68,MATCH(J69,J$1:J68,0),1)=0,"",INDEX(AD$1:AD68,MATCH(J69,J$1:J68,0),1)),"")</f>
        <v/>
      </c>
      <c r="AE69" s="2" t="str">
        <f>IFERROR(IF(INDEX(AE$1:AE68,MATCH(J69,J$1:J68,0),1)=0,"",INDEX(AE$1:AE68,MATCH(J69,J$1:J68,0),1)),"")</f>
        <v/>
      </c>
      <c r="AF69" s="2"/>
      <c r="AG69" s="2"/>
      <c r="AH69" s="2"/>
      <c r="AI69" s="4"/>
      <c r="AJ69" s="4"/>
      <c r="AK69" s="4"/>
      <c r="AL69" s="4"/>
      <c r="AM69" s="4"/>
      <c r="AN69" s="4"/>
      <c r="AO69" s="4"/>
      <c r="AP69" s="4"/>
      <c r="AQ69" s="4"/>
      <c r="AS69" s="4"/>
      <c r="AT69" s="82"/>
      <c r="AU69" s="124"/>
      <c r="AV69" s="124"/>
      <c r="AW69" s="124"/>
      <c r="AX69" s="124"/>
      <c r="AY69" s="124"/>
      <c r="AZ69" s="124"/>
      <c r="BA69" s="4"/>
      <c r="BB69" s="127"/>
      <c r="BC69" s="4"/>
      <c r="BD69" s="4"/>
      <c r="BE69" s="4"/>
      <c r="BF69" s="7"/>
      <c r="BG69" s="7"/>
      <c r="BH69" s="7" t="str">
        <f t="shared" ca="1" si="22"/>
        <v/>
      </c>
      <c r="BI69" s="4" t="str">
        <f t="shared" si="18"/>
        <v/>
      </c>
      <c r="BJ69" s="123" t="str">
        <f t="shared" si="23"/>
        <v/>
      </c>
      <c r="BK69" s="140" t="str">
        <f t="shared" si="29"/>
        <v/>
      </c>
      <c r="BQ69" s="4" t="str">
        <f>IF(IFERROR(VLOOKUP(C69,C70:C$1993,1,0),"")="","",COUNTIF(C:C,C69))</f>
        <v/>
      </c>
      <c r="BU69" s="5" t="str">
        <f>IF(B69="","",IF(BQ69="",1+(MAX(BU$2:BU68)),""))</f>
        <v/>
      </c>
      <c r="BV69" s="5" t="str">
        <f t="shared" si="24"/>
        <v/>
      </c>
      <c r="BW69" s="5" t="str">
        <f t="shared" si="25"/>
        <v/>
      </c>
      <c r="BX69" s="14" t="str">
        <f t="shared" si="26"/>
        <v/>
      </c>
      <c r="BY69" s="28"/>
      <c r="BZ69" s="15"/>
      <c r="CA69" s="5" t="str">
        <f t="shared" si="27"/>
        <v/>
      </c>
      <c r="CD69" s="5" t="str">
        <f t="shared" si="17"/>
        <v/>
      </c>
      <c r="CE69" s="5" t="str">
        <f>IF(J69="","",IFERROR(IF(VLOOKUP(J69,J$2:J68,1,0)=0,"",""),J69))</f>
        <v/>
      </c>
      <c r="CF69" s="24" t="str">
        <f>IF(CE69="","",(IFERROR(VLOOKUP(MID(CE69,1,1),$CW$2:DA$28,3,0),0)+IFERROR(VLOOKUP(MID(CE69,2,1),CW$2:DA$28,4,0),0)+IFERROR(VLOOKUP(MID(CE69,3,1),CW$2:DA$28,5,0),0)+(ROW(CE69)/1000000000000)))</f>
        <v/>
      </c>
      <c r="CH69" s="5">
        <v>68</v>
      </c>
      <c r="CI69" s="5" t="str">
        <f>IFERROR(VLOOKUP(CH69,CD$2:CE1145,2,0),"")</f>
        <v/>
      </c>
      <c r="DC69" s="5" t="e">
        <f>IF(REPORTE!AH$2="si",IF(C69=VALUE(REPORTE!C$11),IF(SUM(DC70:DC$1993),CONCATENATE(INT(B69),", "),INT(B69)),""),IF(C69=VALUE(REPORTE!C$10),IF(SUM(DC70:DC$1993),CONCATENATE(INT(B69),", "),INT(B69)),""))</f>
        <v>#VALUE!</v>
      </c>
    </row>
    <row r="70" spans="1:107" s="5" customFormat="1" ht="15" customHeight="1">
      <c r="A70" s="4" t="str">
        <f t="shared" si="20"/>
        <v/>
      </c>
      <c r="B70" s="6"/>
      <c r="C70" s="8"/>
      <c r="D70" s="1" t="str">
        <f>IFERROR(INDEX('padron cfe'!B:B,MATCH(DATOS!C70,'padron cfe'!A:A,0),1),"")</f>
        <v/>
      </c>
      <c r="E70" s="1"/>
      <c r="F70" s="7"/>
      <c r="G70" s="9" t="s">
        <v>157</v>
      </c>
      <c r="H70" s="5" t="str">
        <f>IF(F70="","",IFERROR(CONCATENATE("PEUA",VLOOKUP(ESTADO,REPORTE!AV$2:AW$33,2,0),DIDTRITO_FORM,CADER_FORM,IFERROR(VLOOKUP(DAY(F70),$BN$3:$BO$11,2,0),DAY(F70)),IFERROR(VLOOKUP(MONTH(F70),$BN$3:$BO$11,2,0),MONTH(F70)),YEAR(F70),G70),""))</f>
        <v/>
      </c>
      <c r="I70" s="4"/>
      <c r="K70" s="2" t="str">
        <f>IFERROR(INDEX('padron cfe'!C:C,MATCH(DATOS!C70,'padron cfe'!A:A,0),1),"")</f>
        <v/>
      </c>
      <c r="L70" s="4" t="str">
        <f>IFERROR(IF(VLOOKUP(J70,J$2:L69,4,0)=0,"",VLOOKUP(J70,J$2:L69,4,0)),"")</f>
        <v/>
      </c>
      <c r="M70" s="4" t="str">
        <f>IFERROR(IF(VLOOKUP(J70,J$2:M69,5,0)=0,"",VLOOKUP(J70,J$2:M69,5,0)),"")</f>
        <v/>
      </c>
      <c r="N70" s="4"/>
      <c r="O70" s="2"/>
      <c r="P70" s="2"/>
      <c r="Q70" s="5" t="str">
        <f t="shared" si="28"/>
        <v/>
      </c>
      <c r="T70" s="2" t="str">
        <f>IFERROR(INDEX('padron cfe'!D:D,MATCH(DATOS!C70,'padron cfe'!A:A,0),1),"")</f>
        <v/>
      </c>
      <c r="U70" s="4"/>
      <c r="V70" s="4"/>
      <c r="W70" s="4"/>
      <c r="X70" s="6" t="s">
        <v>157</v>
      </c>
      <c r="Y70" s="4"/>
      <c r="Z70" s="4" t="str">
        <f t="shared" si="21"/>
        <v/>
      </c>
      <c r="AA70" s="4"/>
      <c r="AB70" s="4"/>
      <c r="AC70" s="2" t="str">
        <f>IFERROR(IF(INDEX(AC$1:AC69,MATCH(J70,J$1:J69,0),1)=0,"",INDEX(AC$1:AC69,MATCH(J70,J$1:J69,0),1)),"")</f>
        <v/>
      </c>
      <c r="AD70" s="2" t="str">
        <f>IFERROR(IF(INDEX(AD$1:AD69,MATCH(J70,J$1:J69,0),1)=0,"",INDEX(AD$1:AD69,MATCH(J70,J$1:J69,0),1)),"")</f>
        <v/>
      </c>
      <c r="AE70" s="2" t="str">
        <f>IFERROR(IF(INDEX(AE$1:AE69,MATCH(J70,J$1:J69,0),1)=0,"",INDEX(AE$1:AE69,MATCH(J70,J$1:J69,0),1)),"")</f>
        <v/>
      </c>
      <c r="AF70" s="2"/>
      <c r="AG70" s="2"/>
      <c r="AH70" s="2"/>
      <c r="AI70" s="4"/>
      <c r="AJ70" s="4"/>
      <c r="AK70" s="4"/>
      <c r="AL70" s="4"/>
      <c r="AM70" s="4"/>
      <c r="AN70" s="4"/>
      <c r="AO70" s="4"/>
      <c r="AP70" s="4"/>
      <c r="AQ70" s="4"/>
      <c r="AS70" s="4"/>
      <c r="AT70" s="82"/>
      <c r="AU70" s="124"/>
      <c r="AV70" s="124"/>
      <c r="AW70" s="124"/>
      <c r="AX70" s="124"/>
      <c r="AY70" s="124"/>
      <c r="AZ70" s="124"/>
      <c r="BA70" s="4"/>
      <c r="BB70" s="127"/>
      <c r="BC70" s="4"/>
      <c r="BD70" s="4"/>
      <c r="BE70" s="4" t="s">
        <v>157</v>
      </c>
      <c r="BF70" s="7"/>
      <c r="BG70" s="7"/>
      <c r="BH70" s="7" t="str">
        <f t="shared" ca="1" si="22"/>
        <v/>
      </c>
      <c r="BI70" s="4" t="str">
        <f t="shared" si="18"/>
        <v/>
      </c>
      <c r="BJ70" s="123" t="str">
        <f t="shared" si="23"/>
        <v/>
      </c>
      <c r="BK70" s="140" t="str">
        <f t="shared" si="29"/>
        <v/>
      </c>
      <c r="BQ70" s="4" t="str">
        <f>IF(IFERROR(VLOOKUP(C70,C71:C$1993,1,0),"")="","",COUNTIF(C:C,C70))</f>
        <v/>
      </c>
      <c r="BU70" s="5" t="str">
        <f>IF(B70="","",IF(BQ70="",1+(MAX(BU$2:BU69)),""))</f>
        <v/>
      </c>
      <c r="BV70" s="5" t="str">
        <f t="shared" si="24"/>
        <v/>
      </c>
      <c r="BW70" s="5" t="str">
        <f t="shared" si="25"/>
        <v/>
      </c>
      <c r="BX70" s="14" t="str">
        <f t="shared" si="26"/>
        <v/>
      </c>
      <c r="BY70" s="28"/>
      <c r="BZ70" s="15"/>
      <c r="CA70" s="5" t="str">
        <f t="shared" si="27"/>
        <v/>
      </c>
      <c r="CD70" s="5" t="str">
        <f t="shared" si="17"/>
        <v/>
      </c>
      <c r="CE70" s="5" t="str">
        <f>IF(J70="","",IFERROR(IF(VLOOKUP(J70,J$2:J69,1,0)=0,"",""),J70))</f>
        <v/>
      </c>
      <c r="CF70" s="24" t="str">
        <f>IF(CE70="","",(IFERROR(VLOOKUP(MID(CE70,1,1),$CW$2:DA$28,3,0),0)+IFERROR(VLOOKUP(MID(CE70,2,1),CW$2:DA$28,4,0),0)+IFERROR(VLOOKUP(MID(CE70,3,1),CW$2:DA$28,5,0),0)+(ROW(CE70)/1000000000000)))</f>
        <v/>
      </c>
      <c r="CH70" s="5">
        <v>69</v>
      </c>
      <c r="CI70" s="5" t="str">
        <f>IFERROR(VLOOKUP(CH70,CD$2:CE1146,2,0),"")</f>
        <v/>
      </c>
      <c r="DC70" s="5" t="e">
        <f>IF(REPORTE!AH$2="si",IF(C70=VALUE(REPORTE!C$11),IF(SUM(DC71:DC$1993),CONCATENATE(INT(B70),", "),INT(B70)),""),IF(C70=VALUE(REPORTE!C$10),IF(SUM(DC71:DC$1993),CONCATENATE(INT(B70),", "),INT(B70)),""))</f>
        <v>#VALUE!</v>
      </c>
    </row>
    <row r="71" spans="1:107" s="5" customFormat="1" ht="15" customHeight="1">
      <c r="A71" s="4" t="str">
        <f t="shared" si="20"/>
        <v/>
      </c>
      <c r="B71" s="6"/>
      <c r="C71" s="8"/>
      <c r="D71" s="1" t="str">
        <f>IFERROR(INDEX('padron cfe'!B:B,MATCH(DATOS!C71,'padron cfe'!A:A,0),1),"")</f>
        <v/>
      </c>
      <c r="E71" s="1"/>
      <c r="F71" s="7"/>
      <c r="G71" s="9" t="s">
        <v>157</v>
      </c>
      <c r="H71" s="5" t="str">
        <f>IF(F71="","",IFERROR(CONCATENATE("PEUA",VLOOKUP(ESTADO,REPORTE!AV$2:AW$33,2,0),DIDTRITO_FORM,CADER_FORM,IFERROR(VLOOKUP(DAY(F71),$BN$3:$BO$11,2,0),DAY(F71)),IFERROR(VLOOKUP(MONTH(F71),$BN$3:$BO$11,2,0),MONTH(F71)),YEAR(F71),G71),""))</f>
        <v/>
      </c>
      <c r="I71" s="4"/>
      <c r="K71" s="2" t="str">
        <f>IFERROR(INDEX('padron cfe'!C:C,MATCH(DATOS!C71,'padron cfe'!A:A,0),1),"")</f>
        <v/>
      </c>
      <c r="L71" s="4" t="str">
        <f>IFERROR(IF(VLOOKUP(J71,J$2:L70,4,0)=0,"",VLOOKUP(J71,J$2:L70,4,0)),"")</f>
        <v/>
      </c>
      <c r="M71" s="4" t="str">
        <f>IFERROR(IF(VLOOKUP(J71,J$2:M70,5,0)=0,"",VLOOKUP(J71,J$2:M70,5,0)),"")</f>
        <v/>
      </c>
      <c r="N71" s="4"/>
      <c r="O71" s="2"/>
      <c r="P71" s="2"/>
      <c r="Q71" s="5" t="str">
        <f t="shared" si="28"/>
        <v/>
      </c>
      <c r="T71" s="2" t="str">
        <f>IFERROR(INDEX('padron cfe'!D:D,MATCH(DATOS!C71,'padron cfe'!A:A,0),1),"")</f>
        <v/>
      </c>
      <c r="U71" s="4"/>
      <c r="V71" s="4"/>
      <c r="W71" s="4"/>
      <c r="X71" s="6" t="s">
        <v>157</v>
      </c>
      <c r="Y71" s="4"/>
      <c r="Z71" s="4" t="str">
        <f t="shared" si="21"/>
        <v/>
      </c>
      <c r="AA71" s="4"/>
      <c r="AB71" s="4"/>
      <c r="AC71" s="2" t="str">
        <f>IFERROR(IF(INDEX(AC$1:AC70,MATCH(J71,J$1:J70,0),1)=0,"",INDEX(AC$1:AC70,MATCH(J71,J$1:J70,0),1)),"")</f>
        <v/>
      </c>
      <c r="AD71" s="2" t="str">
        <f>IFERROR(IF(INDEX(AD$1:AD70,MATCH(J71,J$1:J70,0),1)=0,"",INDEX(AD$1:AD70,MATCH(J71,J$1:J70,0),1)),"")</f>
        <v/>
      </c>
      <c r="AE71" s="2" t="str">
        <f>IFERROR(IF(INDEX(AE$1:AE70,MATCH(J71,J$1:J70,0),1)=0,"",INDEX(AE$1:AE70,MATCH(J71,J$1:J70,0),1)),"")</f>
        <v/>
      </c>
      <c r="AF71" s="2"/>
      <c r="AG71" s="2"/>
      <c r="AH71" s="2"/>
      <c r="AI71" s="4"/>
      <c r="AJ71" s="4"/>
      <c r="AK71" s="4"/>
      <c r="AL71" s="4"/>
      <c r="AM71" s="4"/>
      <c r="AN71" s="4"/>
      <c r="AO71" s="4"/>
      <c r="AP71" s="4"/>
      <c r="AQ71" s="4"/>
      <c r="AS71" s="4"/>
      <c r="AT71" s="82"/>
      <c r="AU71" s="124"/>
      <c r="AV71" s="124"/>
      <c r="AW71" s="124"/>
      <c r="AX71" s="124"/>
      <c r="AY71" s="124"/>
      <c r="AZ71" s="124"/>
      <c r="BA71" s="4"/>
      <c r="BB71" s="127"/>
      <c r="BC71" s="4"/>
      <c r="BD71" s="4"/>
      <c r="BE71" s="4"/>
      <c r="BF71" s="7"/>
      <c r="BG71" s="7"/>
      <c r="BH71" s="7" t="str">
        <f t="shared" ca="1" si="22"/>
        <v/>
      </c>
      <c r="BI71" s="4" t="str">
        <f t="shared" si="18"/>
        <v/>
      </c>
      <c r="BJ71" s="123" t="str">
        <f t="shared" si="23"/>
        <v/>
      </c>
      <c r="BK71" s="140" t="str">
        <f t="shared" si="29"/>
        <v/>
      </c>
      <c r="BQ71" s="4" t="str">
        <f>IF(IFERROR(VLOOKUP(C71,C72:C$1993,1,0),"")="","",COUNTIF(C:C,C71))</f>
        <v/>
      </c>
      <c r="BU71" s="5" t="str">
        <f>IF(B71="","",IF(BQ71="",1+(MAX(BU$2:BU70)),""))</f>
        <v/>
      </c>
      <c r="BV71" s="5" t="str">
        <f t="shared" si="24"/>
        <v/>
      </c>
      <c r="BW71" s="5" t="str">
        <f t="shared" si="25"/>
        <v/>
      </c>
      <c r="BX71" s="14" t="str">
        <f t="shared" si="26"/>
        <v/>
      </c>
      <c r="BY71" s="28"/>
      <c r="BZ71" s="15"/>
      <c r="CA71" s="5" t="str">
        <f t="shared" si="27"/>
        <v/>
      </c>
      <c r="CD71" s="5" t="str">
        <f t="shared" si="17"/>
        <v/>
      </c>
      <c r="CE71" s="5" t="str">
        <f>IF(J71="","",IFERROR(IF(VLOOKUP(J71,J$2:J70,1,0)=0,"",""),J71))</f>
        <v/>
      </c>
      <c r="CF71" s="24" t="str">
        <f>IF(CE71="","",(IFERROR(VLOOKUP(MID(CE71,1,1),$CW$2:DA$28,3,0),0)+IFERROR(VLOOKUP(MID(CE71,2,1),CW$2:DA$28,4,0),0)+IFERROR(VLOOKUP(MID(CE71,3,1),CW$2:DA$28,5,0),0)+(ROW(CE71)/1000000000000)))</f>
        <v/>
      </c>
      <c r="CH71" s="5">
        <v>70</v>
      </c>
      <c r="CI71" s="5" t="str">
        <f>IFERROR(VLOOKUP(CH71,CD$2:CE1147,2,0),"")</f>
        <v/>
      </c>
      <c r="DC71" s="5" t="e">
        <f>IF(REPORTE!AH$2="si",IF(C71=VALUE(REPORTE!C$11),IF(SUM(DC72:DC$1993),CONCATENATE(INT(B71),", "),INT(B71)),""),IF(C71=VALUE(REPORTE!C$10),IF(SUM(DC72:DC$1993),CONCATENATE(INT(B71),", "),INT(B71)),""))</f>
        <v>#VALUE!</v>
      </c>
    </row>
    <row r="72" spans="1:107" s="5" customFormat="1" ht="15" customHeight="1">
      <c r="A72" s="4" t="str">
        <f t="shared" si="20"/>
        <v/>
      </c>
      <c r="B72" s="6"/>
      <c r="C72" s="8"/>
      <c r="D72" s="1" t="str">
        <f>IFERROR(INDEX('padron cfe'!B:B,MATCH(DATOS!C72,'padron cfe'!A:A,0),1),"")</f>
        <v/>
      </c>
      <c r="E72" s="1"/>
      <c r="F72" s="7"/>
      <c r="G72" s="9" t="s">
        <v>157</v>
      </c>
      <c r="H72" s="5" t="str">
        <f>IF(F72="","",IFERROR(CONCATENATE("PEUA",VLOOKUP(ESTADO,REPORTE!AV$2:AW$33,2,0),DIDTRITO_FORM,CADER_FORM,IFERROR(VLOOKUP(DAY(F72),$BN$3:$BO$11,2,0),DAY(F72)),IFERROR(VLOOKUP(MONTH(F72),$BN$3:$BO$11,2,0),MONTH(F72)),YEAR(F72),G72),""))</f>
        <v/>
      </c>
      <c r="I72" s="4"/>
      <c r="K72" s="2" t="str">
        <f>IFERROR(INDEX('padron cfe'!C:C,MATCH(DATOS!C72,'padron cfe'!A:A,0),1),"")</f>
        <v/>
      </c>
      <c r="L72" s="4" t="str">
        <f>IFERROR(IF(VLOOKUP(J72,J$2:L71,4,0)=0,"",VLOOKUP(J72,J$2:L71,4,0)),"")</f>
        <v/>
      </c>
      <c r="M72" s="4" t="str">
        <f>IFERROR(IF(VLOOKUP(J72,J$2:M71,5,0)=0,"",VLOOKUP(J72,J$2:M71,5,0)),"")</f>
        <v/>
      </c>
      <c r="N72" s="4"/>
      <c r="O72" s="2"/>
      <c r="P72" s="2"/>
      <c r="Q72" s="5" t="str">
        <f t="shared" si="28"/>
        <v/>
      </c>
      <c r="T72" s="2" t="str">
        <f>IFERROR(INDEX('padron cfe'!D:D,MATCH(DATOS!C72,'padron cfe'!A:A,0),1),"")</f>
        <v/>
      </c>
      <c r="U72" s="4"/>
      <c r="V72" s="4"/>
      <c r="W72" s="4"/>
      <c r="X72" s="6" t="s">
        <v>157</v>
      </c>
      <c r="Y72" s="4"/>
      <c r="Z72" s="4" t="str">
        <f t="shared" si="21"/>
        <v/>
      </c>
      <c r="AA72" s="4"/>
      <c r="AB72" s="4"/>
      <c r="AC72" s="2" t="str">
        <f>IFERROR(IF(INDEX(AC$1:AC71,MATCH(J72,J$1:J71,0),1)=0,"",INDEX(AC$1:AC71,MATCH(J72,J$1:J71,0),1)),"")</f>
        <v/>
      </c>
      <c r="AD72" s="2" t="str">
        <f>IFERROR(IF(INDEX(AD$1:AD71,MATCH(J72,J$1:J71,0),1)=0,"",INDEX(AD$1:AD71,MATCH(J72,J$1:J71,0),1)),"")</f>
        <v/>
      </c>
      <c r="AE72" s="2" t="str">
        <f>IFERROR(IF(INDEX(AE$1:AE71,MATCH(J72,J$1:J71,0),1)=0,"",INDEX(AE$1:AE71,MATCH(J72,J$1:J71,0),1)),"")</f>
        <v/>
      </c>
      <c r="AF72" s="2"/>
      <c r="AG72" s="2"/>
      <c r="AH72" s="2"/>
      <c r="AI72" s="4"/>
      <c r="AJ72" s="4"/>
      <c r="AK72" s="4"/>
      <c r="AL72" s="4"/>
      <c r="AM72" s="4"/>
      <c r="AN72" s="4"/>
      <c r="AO72" s="4"/>
      <c r="AP72" s="4"/>
      <c r="AQ72" s="4"/>
      <c r="AS72" s="4"/>
      <c r="AT72" s="82"/>
      <c r="AU72" s="124"/>
      <c r="AV72" s="124"/>
      <c r="AW72" s="124"/>
      <c r="AX72" s="124"/>
      <c r="AY72" s="124"/>
      <c r="AZ72" s="124"/>
      <c r="BA72" s="4"/>
      <c r="BB72" s="127"/>
      <c r="BC72" s="4"/>
      <c r="BD72" s="4"/>
      <c r="BE72" s="4" t="s">
        <v>157</v>
      </c>
      <c r="BF72" s="7"/>
      <c r="BG72" s="7"/>
      <c r="BH72" s="7" t="str">
        <f t="shared" ca="1" si="22"/>
        <v/>
      </c>
      <c r="BI72" s="4" t="str">
        <f t="shared" si="18"/>
        <v/>
      </c>
      <c r="BJ72" s="123" t="str">
        <f t="shared" si="23"/>
        <v/>
      </c>
      <c r="BK72" s="140" t="str">
        <f t="shared" si="29"/>
        <v/>
      </c>
      <c r="BQ72" s="4" t="str">
        <f>IF(IFERROR(VLOOKUP(C72,C73:C$1993,1,0),"")="","",COUNTIF(C:C,C72))</f>
        <v/>
      </c>
      <c r="BU72" s="5" t="str">
        <f>IF(B72="","",IF(BQ72="",1+(MAX(BU$2:BU71)),""))</f>
        <v/>
      </c>
      <c r="BV72" s="5" t="str">
        <f t="shared" si="24"/>
        <v/>
      </c>
      <c r="BW72" s="5" t="str">
        <f t="shared" si="25"/>
        <v/>
      </c>
      <c r="BX72" s="14" t="str">
        <f t="shared" si="26"/>
        <v/>
      </c>
      <c r="BY72" s="28"/>
      <c r="BZ72" s="15"/>
      <c r="CA72" s="5" t="str">
        <f t="shared" si="27"/>
        <v/>
      </c>
      <c r="CD72" s="5" t="str">
        <f t="shared" si="17"/>
        <v/>
      </c>
      <c r="CE72" s="5" t="str">
        <f>IF(J72="","",IFERROR(IF(VLOOKUP(J72,J$2:J71,1,0)=0,"",""),J72))</f>
        <v/>
      </c>
      <c r="CF72" s="24" t="str">
        <f>IF(CE72="","",(IFERROR(VLOOKUP(MID(CE72,1,1),$CW$2:DA$28,3,0),0)+IFERROR(VLOOKUP(MID(CE72,2,1),CW$2:DA$28,4,0),0)+IFERROR(VLOOKUP(MID(CE72,3,1),CW$2:DA$28,5,0),0)+(ROW(CE72)/1000000000000)))</f>
        <v/>
      </c>
      <c r="CH72" s="5">
        <v>71</v>
      </c>
      <c r="CI72" s="5" t="str">
        <f>IFERROR(VLOOKUP(CH72,CD$2:CE1148,2,0),"")</f>
        <v/>
      </c>
      <c r="DC72" s="5" t="e">
        <f>IF(REPORTE!AH$2="si",IF(C72=VALUE(REPORTE!C$11),IF(SUM(DC73:DC$1993),CONCATENATE(INT(B72),", "),INT(B72)),""),IF(C72=VALUE(REPORTE!C$10),IF(SUM(DC73:DC$1993),CONCATENATE(INT(B72),", "),INT(B72)),""))</f>
        <v>#VALUE!</v>
      </c>
    </row>
    <row r="73" spans="1:107" s="5" customFormat="1" ht="15" customHeight="1">
      <c r="A73" s="4" t="str">
        <f t="shared" si="20"/>
        <v/>
      </c>
      <c r="B73" s="6"/>
      <c r="C73" s="8"/>
      <c r="D73" s="1" t="str">
        <f>IFERROR(INDEX('padron cfe'!B:B,MATCH(DATOS!C73,'padron cfe'!A:A,0),1),"")</f>
        <v/>
      </c>
      <c r="E73" s="1"/>
      <c r="F73" s="7"/>
      <c r="G73" s="9" t="s">
        <v>157</v>
      </c>
      <c r="H73" s="5" t="str">
        <f>IF(F73="","",IFERROR(CONCATENATE("PEUA",VLOOKUP(ESTADO,REPORTE!AV$2:AW$33,2,0),DIDTRITO_FORM,CADER_FORM,IFERROR(VLOOKUP(DAY(F73),$BN$3:$BO$11,2,0),DAY(F73)),IFERROR(VLOOKUP(MONTH(F73),$BN$3:$BO$11,2,0),MONTH(F73)),YEAR(F73),G73),""))</f>
        <v/>
      </c>
      <c r="I73" s="4"/>
      <c r="K73" s="2" t="str">
        <f>IFERROR(INDEX('padron cfe'!C:C,MATCH(DATOS!C73,'padron cfe'!A:A,0),1),"")</f>
        <v/>
      </c>
      <c r="L73" s="4" t="str">
        <f>IFERROR(IF(VLOOKUP(J73,J$2:L72,4,0)=0,"",VLOOKUP(J73,J$2:L72,4,0)),"")</f>
        <v/>
      </c>
      <c r="M73" s="4" t="str">
        <f>IFERROR(IF(VLOOKUP(J73,J$2:M72,5,0)=0,"",VLOOKUP(J73,J$2:M72,5,0)),"")</f>
        <v/>
      </c>
      <c r="N73" s="4"/>
      <c r="O73" s="2"/>
      <c r="P73" s="2"/>
      <c r="Q73" s="5" t="str">
        <f t="shared" si="28"/>
        <v/>
      </c>
      <c r="T73" s="2" t="str">
        <f>IFERROR(INDEX('padron cfe'!D:D,MATCH(DATOS!C73,'padron cfe'!A:A,0),1),"")</f>
        <v/>
      </c>
      <c r="U73" s="4"/>
      <c r="V73" s="4"/>
      <c r="W73" s="4"/>
      <c r="X73" s="6" t="s">
        <v>157</v>
      </c>
      <c r="Y73" s="4"/>
      <c r="Z73" s="4" t="str">
        <f t="shared" si="21"/>
        <v/>
      </c>
      <c r="AA73" s="4"/>
      <c r="AB73" s="4"/>
      <c r="AC73" s="2" t="str">
        <f>IFERROR(IF(INDEX(AC$1:AC72,MATCH(J73,J$1:J72,0),1)=0,"",INDEX(AC$1:AC72,MATCH(J73,J$1:J72,0),1)),"")</f>
        <v/>
      </c>
      <c r="AD73" s="2" t="str">
        <f>IFERROR(IF(INDEX(AD$1:AD72,MATCH(J73,J$1:J72,0),1)=0,"",INDEX(AD$1:AD72,MATCH(J73,J$1:J72,0),1)),"")</f>
        <v/>
      </c>
      <c r="AE73" s="2" t="str">
        <f>IFERROR(IF(INDEX(AE$1:AE72,MATCH(J73,J$1:J72,0),1)=0,"",INDEX(AE$1:AE72,MATCH(J73,J$1:J72,0),1)),"")</f>
        <v/>
      </c>
      <c r="AF73" s="2"/>
      <c r="AG73" s="2"/>
      <c r="AH73" s="2"/>
      <c r="AI73" s="4"/>
      <c r="AJ73" s="4"/>
      <c r="AK73" s="4"/>
      <c r="AL73" s="4"/>
      <c r="AM73" s="4"/>
      <c r="AN73" s="4"/>
      <c r="AO73" s="4"/>
      <c r="AP73" s="4"/>
      <c r="AQ73" s="4"/>
      <c r="AS73" s="4"/>
      <c r="AT73" s="82"/>
      <c r="AU73" s="124"/>
      <c r="AV73" s="124"/>
      <c r="AW73" s="124"/>
      <c r="AX73" s="124"/>
      <c r="AY73" s="124"/>
      <c r="AZ73" s="124"/>
      <c r="BA73" s="4"/>
      <c r="BB73" s="127"/>
      <c r="BC73" s="4"/>
      <c r="BD73" s="4"/>
      <c r="BE73" s="4"/>
      <c r="BF73" s="7"/>
      <c r="BG73" s="7"/>
      <c r="BH73" s="7" t="str">
        <f t="shared" ca="1" si="22"/>
        <v/>
      </c>
      <c r="BI73" s="4" t="str">
        <f t="shared" si="18"/>
        <v/>
      </c>
      <c r="BJ73" s="123" t="str">
        <f t="shared" si="23"/>
        <v/>
      </c>
      <c r="BK73" s="140" t="str">
        <f t="shared" si="29"/>
        <v/>
      </c>
      <c r="BQ73" s="4" t="str">
        <f>IF(IFERROR(VLOOKUP(C73,C74:C$1993,1,0),"")="","",COUNTIF(C:C,C73))</f>
        <v/>
      </c>
      <c r="BU73" s="5" t="str">
        <f>IF(B73="","",IF(BQ73="",1+(MAX(BU$2:BU72)),""))</f>
        <v/>
      </c>
      <c r="BV73" s="5" t="str">
        <f t="shared" si="24"/>
        <v/>
      </c>
      <c r="BW73" s="5" t="str">
        <f t="shared" si="25"/>
        <v/>
      </c>
      <c r="BX73" s="14" t="str">
        <f t="shared" si="26"/>
        <v/>
      </c>
      <c r="BY73" s="28"/>
      <c r="BZ73" s="15"/>
      <c r="CA73" s="5" t="str">
        <f t="shared" si="27"/>
        <v/>
      </c>
      <c r="CD73" s="5" t="str">
        <f t="shared" si="17"/>
        <v/>
      </c>
      <c r="CE73" s="5" t="str">
        <f>IF(J73="","",IFERROR(IF(VLOOKUP(J73,J$2:J72,1,0)=0,"",""),J73))</f>
        <v/>
      </c>
      <c r="CF73" s="24" t="str">
        <f>IF(CE73="","",(IFERROR(VLOOKUP(MID(CE73,1,1),$CW$2:DA$28,3,0),0)+IFERROR(VLOOKUP(MID(CE73,2,1),CW$2:DA$28,4,0),0)+IFERROR(VLOOKUP(MID(CE73,3,1),CW$2:DA$28,5,0),0)+(ROW(CE73)/1000000000000)))</f>
        <v/>
      </c>
      <c r="CH73" s="5">
        <v>72</v>
      </c>
      <c r="CI73" s="5" t="str">
        <f>IFERROR(VLOOKUP(CH73,CD$2:CE1149,2,0),"")</f>
        <v/>
      </c>
      <c r="DC73" s="5" t="e">
        <f>IF(REPORTE!AH$2="si",IF(C73=VALUE(REPORTE!C$11),IF(SUM(DC74:DC$1993),CONCATENATE(INT(B73),", "),INT(B73)),""),IF(C73=VALUE(REPORTE!C$10),IF(SUM(DC74:DC$1993),CONCATENATE(INT(B73),", "),INT(B73)),""))</f>
        <v>#VALUE!</v>
      </c>
    </row>
    <row r="74" spans="1:107" s="5" customFormat="1" ht="15" customHeight="1">
      <c r="A74" s="4" t="str">
        <f t="shared" si="20"/>
        <v/>
      </c>
      <c r="B74" s="6"/>
      <c r="C74" s="8"/>
      <c r="D74" s="1" t="str">
        <f>IFERROR(INDEX('padron cfe'!B:B,MATCH(DATOS!C74,'padron cfe'!A:A,0),1),"")</f>
        <v/>
      </c>
      <c r="E74" s="1"/>
      <c r="F74" s="7"/>
      <c r="G74" s="9" t="s">
        <v>157</v>
      </c>
      <c r="H74" s="5" t="str">
        <f>IF(F74="","",IFERROR(CONCATENATE("PEUA",VLOOKUP(ESTADO,REPORTE!AV$2:AW$33,2,0),DIDTRITO_FORM,CADER_FORM,IFERROR(VLOOKUP(DAY(F74),$BN$3:$BO$11,2,0),DAY(F74)),IFERROR(VLOOKUP(MONTH(F74),$BN$3:$BO$11,2,0),MONTH(F74)),YEAR(F74),G74),""))</f>
        <v/>
      </c>
      <c r="I74" s="4"/>
      <c r="K74" s="2" t="str">
        <f>IFERROR(INDEX('padron cfe'!C:C,MATCH(DATOS!C74,'padron cfe'!A:A,0),1),"")</f>
        <v/>
      </c>
      <c r="L74" s="4" t="str">
        <f>IFERROR(IF(VLOOKUP(J74,J$2:L73,4,0)=0,"",VLOOKUP(J74,J$2:L73,4,0)),"")</f>
        <v/>
      </c>
      <c r="M74" s="4" t="str">
        <f>IFERROR(IF(VLOOKUP(J74,J$2:M73,5,0)=0,"",VLOOKUP(J74,J$2:M73,5,0)),"")</f>
        <v/>
      </c>
      <c r="N74" s="4"/>
      <c r="O74" s="2"/>
      <c r="P74" s="2"/>
      <c r="Q74" s="5" t="str">
        <f t="shared" si="28"/>
        <v/>
      </c>
      <c r="T74" s="2" t="str">
        <f>IFERROR(INDEX('padron cfe'!D:D,MATCH(DATOS!C74,'padron cfe'!A:A,0),1),"")</f>
        <v/>
      </c>
      <c r="U74" s="4"/>
      <c r="V74" s="4"/>
      <c r="W74" s="4"/>
      <c r="X74" s="6" t="s">
        <v>157</v>
      </c>
      <c r="Y74" s="4"/>
      <c r="Z74" s="4" t="str">
        <f t="shared" si="21"/>
        <v/>
      </c>
      <c r="AA74" s="4"/>
      <c r="AB74" s="4"/>
      <c r="AC74" s="2" t="str">
        <f>IFERROR(IF(INDEX(AC$1:AC73,MATCH(J74,J$1:J73,0),1)=0,"",INDEX(AC$1:AC73,MATCH(J74,J$1:J73,0),1)),"")</f>
        <v/>
      </c>
      <c r="AD74" s="2" t="str">
        <f>IFERROR(IF(INDEX(AD$1:AD73,MATCH(J74,J$1:J73,0),1)=0,"",INDEX(AD$1:AD73,MATCH(J74,J$1:J73,0),1)),"")</f>
        <v/>
      </c>
      <c r="AE74" s="2" t="str">
        <f>IFERROR(IF(INDEX(AE$1:AE73,MATCH(J74,J$1:J73,0),1)=0,"",INDEX(AE$1:AE73,MATCH(J74,J$1:J73,0),1)),"")</f>
        <v/>
      </c>
      <c r="AF74" s="2"/>
      <c r="AG74" s="2"/>
      <c r="AH74" s="2"/>
      <c r="AI74" s="4"/>
      <c r="AJ74" s="4"/>
      <c r="AK74" s="4"/>
      <c r="AL74" s="4"/>
      <c r="AM74" s="4"/>
      <c r="AN74" s="4"/>
      <c r="AO74" s="4"/>
      <c r="AP74" s="4"/>
      <c r="AQ74" s="4"/>
      <c r="AS74" s="4"/>
      <c r="AT74" s="82"/>
      <c r="AU74" s="124"/>
      <c r="AV74" s="124"/>
      <c r="AW74" s="124"/>
      <c r="AX74" s="124"/>
      <c r="AY74" s="124"/>
      <c r="AZ74" s="124"/>
      <c r="BA74" s="4"/>
      <c r="BB74" s="127"/>
      <c r="BC74" s="4"/>
      <c r="BD74" s="4"/>
      <c r="BE74" s="4" t="s">
        <v>157</v>
      </c>
      <c r="BF74" s="7"/>
      <c r="BG74" s="7"/>
      <c r="BH74" s="7" t="str">
        <f t="shared" ca="1" si="22"/>
        <v/>
      </c>
      <c r="BI74" s="4" t="str">
        <f t="shared" si="18"/>
        <v/>
      </c>
      <c r="BJ74" s="123" t="str">
        <f t="shared" si="23"/>
        <v/>
      </c>
      <c r="BK74" s="140" t="str">
        <f t="shared" si="29"/>
        <v/>
      </c>
      <c r="BQ74" s="4" t="str">
        <f>IF(IFERROR(VLOOKUP(C74,C75:C$1993,1,0),"")="","",COUNTIF(C:C,C74))</f>
        <v/>
      </c>
      <c r="BU74" s="5" t="str">
        <f>IF(B74="","",IF(BQ74="",1+(MAX(BU$2:BU73)),""))</f>
        <v/>
      </c>
      <c r="BV74" s="5" t="str">
        <f t="shared" si="24"/>
        <v/>
      </c>
      <c r="BW74" s="5" t="str">
        <f t="shared" si="25"/>
        <v/>
      </c>
      <c r="BX74" s="14" t="str">
        <f t="shared" si="26"/>
        <v/>
      </c>
      <c r="BY74" s="28"/>
      <c r="BZ74" s="15"/>
      <c r="CA74" s="5" t="str">
        <f t="shared" si="27"/>
        <v/>
      </c>
      <c r="CD74" s="5" t="str">
        <f t="shared" si="17"/>
        <v/>
      </c>
      <c r="CE74" s="5" t="str">
        <f>IF(J74="","",IFERROR(IF(VLOOKUP(J74,J$2:J73,1,0)=0,"",""),J74))</f>
        <v/>
      </c>
      <c r="CF74" s="24" t="str">
        <f>IF(CE74="","",(IFERROR(VLOOKUP(MID(CE74,1,1),$CW$2:DA$28,3,0),0)+IFERROR(VLOOKUP(MID(CE74,2,1),CW$2:DA$28,4,0),0)+IFERROR(VLOOKUP(MID(CE74,3,1),CW$2:DA$28,5,0),0)+(ROW(CE74)/1000000000000)))</f>
        <v/>
      </c>
      <c r="CH74" s="5">
        <v>73</v>
      </c>
      <c r="CI74" s="5" t="str">
        <f>IFERROR(VLOOKUP(CH74,CD$2:CE1150,2,0),"")</f>
        <v/>
      </c>
      <c r="CK74" s="14"/>
      <c r="DC74" s="5" t="e">
        <f>IF(REPORTE!AH$2="si",IF(C74=VALUE(REPORTE!C$11),IF(SUM(DC75:DC$1993),CONCATENATE(INT(B74),", "),INT(B74)),""),IF(C74=VALUE(REPORTE!C$10),IF(SUM(DC75:DC$1993),CONCATENATE(INT(B74),", "),INT(B74)),""))</f>
        <v>#VALUE!</v>
      </c>
    </row>
    <row r="75" spans="1:107" s="5" customFormat="1" ht="15" customHeight="1">
      <c r="A75" s="4" t="str">
        <f t="shared" si="20"/>
        <v/>
      </c>
      <c r="B75" s="6"/>
      <c r="C75" s="8"/>
      <c r="D75" s="1" t="str">
        <f>IFERROR(INDEX('padron cfe'!B:B,MATCH(DATOS!C75,'padron cfe'!A:A,0),1),"")</f>
        <v/>
      </c>
      <c r="E75" s="1"/>
      <c r="F75" s="7"/>
      <c r="G75" s="9" t="s">
        <v>157</v>
      </c>
      <c r="H75" s="5" t="str">
        <f>IF(F75="","",IFERROR(CONCATENATE("PEUA",VLOOKUP(ESTADO,REPORTE!AV$2:AW$33,2,0),DIDTRITO_FORM,CADER_FORM,IFERROR(VLOOKUP(DAY(F75),$BN$3:$BO$11,2,0),DAY(F75)),IFERROR(VLOOKUP(MONTH(F75),$BN$3:$BO$11,2,0),MONTH(F75)),YEAR(F75),G75),""))</f>
        <v/>
      </c>
      <c r="I75" s="4"/>
      <c r="K75" s="2" t="str">
        <f>IFERROR(INDEX('padron cfe'!C:C,MATCH(DATOS!C75,'padron cfe'!A:A,0),1),"")</f>
        <v/>
      </c>
      <c r="L75" s="4" t="str">
        <f>IFERROR(IF(VLOOKUP(J75,J$2:L74,4,0)=0,"",VLOOKUP(J75,J$2:L74,4,0)),"")</f>
        <v/>
      </c>
      <c r="M75" s="4" t="str">
        <f>IFERROR(IF(VLOOKUP(J75,J$2:M74,5,0)=0,"",VLOOKUP(J75,J$2:M74,5,0)),"")</f>
        <v/>
      </c>
      <c r="N75" s="4"/>
      <c r="O75" s="2"/>
      <c r="P75" s="2"/>
      <c r="Q75" s="5" t="str">
        <f t="shared" si="28"/>
        <v/>
      </c>
      <c r="T75" s="2" t="str">
        <f>IFERROR(INDEX('padron cfe'!D:D,MATCH(DATOS!C75,'padron cfe'!A:A,0),1),"")</f>
        <v/>
      </c>
      <c r="U75" s="4"/>
      <c r="V75" s="4"/>
      <c r="W75" s="4"/>
      <c r="X75" s="6" t="s">
        <v>157</v>
      </c>
      <c r="Y75" s="4"/>
      <c r="Z75" s="4" t="str">
        <f t="shared" si="21"/>
        <v/>
      </c>
      <c r="AA75" s="4"/>
      <c r="AB75" s="4"/>
      <c r="AC75" s="2" t="str">
        <f>IFERROR(IF(INDEX(AC$1:AC74,MATCH(J75,J$1:J74,0),1)=0,"",INDEX(AC$1:AC74,MATCH(J75,J$1:J74,0),1)),"")</f>
        <v/>
      </c>
      <c r="AD75" s="2" t="str">
        <f>IFERROR(IF(INDEX(AD$1:AD74,MATCH(J75,J$1:J74,0),1)=0,"",INDEX(AD$1:AD74,MATCH(J75,J$1:J74,0),1)),"")</f>
        <v/>
      </c>
      <c r="AE75" s="2" t="str">
        <f>IFERROR(IF(INDEX(AE$1:AE74,MATCH(J75,J$1:J74,0),1)=0,"",INDEX(AE$1:AE74,MATCH(J75,J$1:J74,0),1)),"")</f>
        <v/>
      </c>
      <c r="AF75" s="2"/>
      <c r="AG75" s="2"/>
      <c r="AH75" s="2"/>
      <c r="AI75" s="4"/>
      <c r="AJ75" s="4"/>
      <c r="AK75" s="4"/>
      <c r="AL75" s="4"/>
      <c r="AM75" s="4"/>
      <c r="AN75" s="4"/>
      <c r="AO75" s="4"/>
      <c r="AP75" s="4"/>
      <c r="AQ75" s="4"/>
      <c r="AS75" s="4"/>
      <c r="AT75" s="82"/>
      <c r="AU75" s="124"/>
      <c r="AV75" s="124"/>
      <c r="AW75" s="124"/>
      <c r="AX75" s="124"/>
      <c r="AY75" s="124"/>
      <c r="AZ75" s="124"/>
      <c r="BA75" s="4"/>
      <c r="BB75" s="127"/>
      <c r="BC75" s="4"/>
      <c r="BD75" s="4"/>
      <c r="BE75" s="4"/>
      <c r="BF75" s="7"/>
      <c r="BG75" s="7"/>
      <c r="BH75" s="7" t="str">
        <f t="shared" ca="1" si="22"/>
        <v/>
      </c>
      <c r="BI75" s="4" t="str">
        <f t="shared" si="18"/>
        <v/>
      </c>
      <c r="BJ75" s="123" t="str">
        <f t="shared" si="23"/>
        <v/>
      </c>
      <c r="BK75" s="140" t="str">
        <f t="shared" si="29"/>
        <v/>
      </c>
      <c r="BQ75" s="4" t="str">
        <f>IF(IFERROR(VLOOKUP(C75,C76:C$1993,1,0),"")="","",COUNTIF(C:C,C75))</f>
        <v/>
      </c>
      <c r="BU75" s="5" t="str">
        <f>IF(B75="","",IF(BQ75="",1+(MAX(BU$2:BU74)),""))</f>
        <v/>
      </c>
      <c r="BV75" s="5" t="str">
        <f t="shared" si="24"/>
        <v/>
      </c>
      <c r="BW75" s="5" t="str">
        <f t="shared" si="25"/>
        <v/>
      </c>
      <c r="BX75" s="14" t="str">
        <f t="shared" si="26"/>
        <v/>
      </c>
      <c r="BY75" s="28"/>
      <c r="BZ75" s="15"/>
      <c r="CA75" s="5" t="str">
        <f t="shared" si="27"/>
        <v/>
      </c>
      <c r="CD75" s="5" t="str">
        <f t="shared" ref="CD75:CD138" si="30">IFERROR(RANK(CF75,CF$2:CF$1493,1),"")</f>
        <v/>
      </c>
      <c r="CE75" s="5" t="str">
        <f>IF(J75="","",IFERROR(IF(VLOOKUP(J75,J$2:J74,1,0)=0,"",""),J75))</f>
        <v/>
      </c>
      <c r="CF75" s="24" t="str">
        <f>IF(CE75="","",(IFERROR(VLOOKUP(MID(CE75,1,1),$CW$2:DA$28,3,0),0)+IFERROR(VLOOKUP(MID(CE75,2,1),CW$2:DA$28,4,0),0)+IFERROR(VLOOKUP(MID(CE75,3,1),CW$2:DA$28,5,0),0)+(ROW(CE75)/1000000000000)))</f>
        <v/>
      </c>
      <c r="CH75" s="5">
        <v>74</v>
      </c>
      <c r="CI75" s="5" t="str">
        <f>IFERROR(VLOOKUP(CH75,CD$2:CE1151,2,0),"")</f>
        <v/>
      </c>
      <c r="DC75" s="5" t="e">
        <f>IF(REPORTE!AH$2="si",IF(C75=VALUE(REPORTE!C$11),IF(SUM(DC76:DC$1993),CONCATENATE(INT(B75),", "),INT(B75)),""),IF(C75=VALUE(REPORTE!C$10),IF(SUM(DC76:DC$1993),CONCATENATE(INT(B75),", "),INT(B75)),""))</f>
        <v>#VALUE!</v>
      </c>
    </row>
    <row r="76" spans="1:107" s="5" customFormat="1" ht="15" customHeight="1">
      <c r="A76" s="4" t="str">
        <f t="shared" si="20"/>
        <v/>
      </c>
      <c r="B76" s="6"/>
      <c r="C76" s="8"/>
      <c r="D76" s="1" t="str">
        <f>IFERROR(INDEX('padron cfe'!B:B,MATCH(DATOS!C76,'padron cfe'!A:A,0),1),"")</f>
        <v/>
      </c>
      <c r="E76" s="1"/>
      <c r="F76" s="7"/>
      <c r="G76" s="9" t="s">
        <v>157</v>
      </c>
      <c r="H76" s="5" t="str">
        <f>IF(F76="","",IFERROR(CONCATENATE("PEUA",VLOOKUP(ESTADO,REPORTE!AV$2:AW$33,2,0),DIDTRITO_FORM,CADER_FORM,IFERROR(VLOOKUP(DAY(F76),$BN$3:$BO$11,2,0),DAY(F76)),IFERROR(VLOOKUP(MONTH(F76),$BN$3:$BO$11,2,0),MONTH(F76)),YEAR(F76),G76),""))</f>
        <v/>
      </c>
      <c r="I76" s="4"/>
      <c r="K76" s="2" t="str">
        <f>IFERROR(INDEX('padron cfe'!C:C,MATCH(DATOS!C76,'padron cfe'!A:A,0),1),"")</f>
        <v/>
      </c>
      <c r="L76" s="4" t="str">
        <f>IFERROR(IF(VLOOKUP(J76,J$2:L75,4,0)=0,"",VLOOKUP(J76,J$2:L75,4,0)),"")</f>
        <v/>
      </c>
      <c r="M76" s="4" t="str">
        <f>IFERROR(IF(VLOOKUP(J76,J$2:M75,5,0)=0,"",VLOOKUP(J76,J$2:M75,5,0)),"")</f>
        <v/>
      </c>
      <c r="N76" s="4"/>
      <c r="O76" s="2"/>
      <c r="P76" s="2"/>
      <c r="Q76" s="5" t="str">
        <f t="shared" si="28"/>
        <v/>
      </c>
      <c r="T76" s="2" t="str">
        <f>IFERROR(INDEX('padron cfe'!D:D,MATCH(DATOS!C76,'padron cfe'!A:A,0),1),"")</f>
        <v/>
      </c>
      <c r="U76" s="4"/>
      <c r="V76" s="4"/>
      <c r="W76" s="4"/>
      <c r="X76" s="6" t="s">
        <v>157</v>
      </c>
      <c r="Y76" s="4"/>
      <c r="Z76" s="4" t="str">
        <f t="shared" si="21"/>
        <v/>
      </c>
      <c r="AA76" s="4"/>
      <c r="AB76" s="4"/>
      <c r="AC76" s="2" t="str">
        <f>IFERROR(IF(INDEX(AC$1:AC75,MATCH(J76,J$1:J75,0),1)=0,"",INDEX(AC$1:AC75,MATCH(J76,J$1:J75,0),1)),"")</f>
        <v/>
      </c>
      <c r="AD76" s="2" t="str">
        <f>IFERROR(IF(INDEX(AD$1:AD75,MATCH(J76,J$1:J75,0),1)=0,"",INDEX(AD$1:AD75,MATCH(J76,J$1:J75,0),1)),"")</f>
        <v/>
      </c>
      <c r="AE76" s="2" t="str">
        <f>IFERROR(IF(INDEX(AE$1:AE75,MATCH(J76,J$1:J75,0),1)=0,"",INDEX(AE$1:AE75,MATCH(J76,J$1:J75,0),1)),"")</f>
        <v/>
      </c>
      <c r="AF76" s="2"/>
      <c r="AG76" s="2"/>
      <c r="AH76" s="2"/>
      <c r="AI76" s="4"/>
      <c r="AJ76" s="4"/>
      <c r="AK76" s="4"/>
      <c r="AL76" s="4"/>
      <c r="AM76" s="4"/>
      <c r="AN76" s="4"/>
      <c r="AO76" s="4"/>
      <c r="AP76" s="4"/>
      <c r="AQ76" s="4"/>
      <c r="AS76" s="4"/>
      <c r="AT76" s="82"/>
      <c r="AU76" s="124"/>
      <c r="AV76" s="124"/>
      <c r="AW76" s="124"/>
      <c r="AX76" s="124"/>
      <c r="AY76" s="124"/>
      <c r="AZ76" s="124"/>
      <c r="BA76" s="4"/>
      <c r="BB76" s="127"/>
      <c r="BC76" s="4"/>
      <c r="BD76" s="4"/>
      <c r="BE76" s="4" t="s">
        <v>157</v>
      </c>
      <c r="BF76" s="7"/>
      <c r="BG76" s="7"/>
      <c r="BH76" s="7" t="str">
        <f t="shared" ca="1" si="22"/>
        <v/>
      </c>
      <c r="BI76" s="4" t="str">
        <f t="shared" si="18"/>
        <v/>
      </c>
      <c r="BJ76" s="123" t="str">
        <f t="shared" si="23"/>
        <v/>
      </c>
      <c r="BK76" s="140" t="str">
        <f t="shared" si="29"/>
        <v/>
      </c>
      <c r="BQ76" s="4" t="str">
        <f>IF(IFERROR(VLOOKUP(C76,C77:C$1993,1,0),"")="","",COUNTIF(C:C,C76))</f>
        <v/>
      </c>
      <c r="BU76" s="5" t="str">
        <f>IF(B76="","",IF(BQ76="",1+(MAX(BU$2:BU75)),""))</f>
        <v/>
      </c>
      <c r="BV76" s="5" t="str">
        <f t="shared" si="24"/>
        <v/>
      </c>
      <c r="BW76" s="5" t="str">
        <f t="shared" si="25"/>
        <v/>
      </c>
      <c r="BX76" s="14" t="str">
        <f t="shared" si="26"/>
        <v/>
      </c>
      <c r="BY76" s="28"/>
      <c r="BZ76" s="15"/>
      <c r="CA76" s="5" t="str">
        <f t="shared" si="27"/>
        <v/>
      </c>
      <c r="CD76" s="5" t="str">
        <f t="shared" si="30"/>
        <v/>
      </c>
      <c r="CE76" s="5" t="str">
        <f>IF(J76="","",IFERROR(IF(VLOOKUP(J76,J$2:J75,1,0)=0,"",""),J76))</f>
        <v/>
      </c>
      <c r="CF76" s="24" t="str">
        <f>IF(CE76="","",(IFERROR(VLOOKUP(MID(CE76,1,1),$CW$2:DA$28,3,0),0)+IFERROR(VLOOKUP(MID(CE76,2,1),CW$2:DA$28,4,0),0)+IFERROR(VLOOKUP(MID(CE76,3,1),CW$2:DA$28,5,0),0)+(ROW(CE76)/1000000000000)))</f>
        <v/>
      </c>
      <c r="CH76" s="5">
        <v>75</v>
      </c>
      <c r="CI76" s="5" t="str">
        <f>IFERROR(VLOOKUP(CH76,CD$2:CE1152,2,0),"")</f>
        <v/>
      </c>
      <c r="DC76" s="5" t="e">
        <f>IF(REPORTE!AH$2="si",IF(C76=VALUE(REPORTE!C$11),IF(SUM(DC77:DC$1993),CONCATENATE(INT(B76),", "),INT(B76)),""),IF(C76=VALUE(REPORTE!C$10),IF(SUM(DC77:DC$1993),CONCATENATE(INT(B76),", "),INT(B76)),""))</f>
        <v>#VALUE!</v>
      </c>
    </row>
    <row r="77" spans="1:107" s="5" customFormat="1" ht="15" customHeight="1">
      <c r="A77" s="4" t="str">
        <f t="shared" si="20"/>
        <v/>
      </c>
      <c r="B77" s="6"/>
      <c r="C77" s="8"/>
      <c r="D77" s="1" t="str">
        <f>IFERROR(INDEX('padron cfe'!B:B,MATCH(DATOS!C77,'padron cfe'!A:A,0),1),"")</f>
        <v/>
      </c>
      <c r="E77" s="1"/>
      <c r="F77" s="7"/>
      <c r="G77" s="9" t="s">
        <v>157</v>
      </c>
      <c r="H77" s="5" t="str">
        <f>IF(F77="","",IFERROR(CONCATENATE("PEUA",VLOOKUP(ESTADO,REPORTE!AV$2:AW$33,2,0),DIDTRITO_FORM,CADER_FORM,IFERROR(VLOOKUP(DAY(F77),$BN$3:$BO$11,2,0),DAY(F77)),IFERROR(VLOOKUP(MONTH(F77),$BN$3:$BO$11,2,0),MONTH(F77)),YEAR(F77),G77),""))</f>
        <v/>
      </c>
      <c r="I77" s="4"/>
      <c r="K77" s="2" t="str">
        <f>IFERROR(INDEX('padron cfe'!C:C,MATCH(DATOS!C77,'padron cfe'!A:A,0),1),"")</f>
        <v/>
      </c>
      <c r="L77" s="4" t="str">
        <f>IFERROR(IF(VLOOKUP(J77,J$2:L76,4,0)=0,"",VLOOKUP(J77,J$2:L76,4,0)),"")</f>
        <v/>
      </c>
      <c r="M77" s="4" t="str">
        <f>IFERROR(IF(VLOOKUP(J77,J$2:M76,5,0)=0,"",VLOOKUP(J77,J$2:M76,5,0)),"")</f>
        <v/>
      </c>
      <c r="N77" s="4"/>
      <c r="O77" s="2"/>
      <c r="P77" s="2"/>
      <c r="Q77" s="5" t="str">
        <f t="shared" si="28"/>
        <v/>
      </c>
      <c r="T77" s="2" t="str">
        <f>IFERROR(INDEX('padron cfe'!D:D,MATCH(DATOS!C77,'padron cfe'!A:A,0),1),"")</f>
        <v/>
      </c>
      <c r="U77" s="4"/>
      <c r="V77" s="4"/>
      <c r="W77" s="4"/>
      <c r="X77" s="6" t="s">
        <v>157</v>
      </c>
      <c r="Y77" s="4"/>
      <c r="Z77" s="4" t="str">
        <f t="shared" si="21"/>
        <v/>
      </c>
      <c r="AA77" s="4"/>
      <c r="AB77" s="4"/>
      <c r="AC77" s="2" t="str">
        <f>IFERROR(IF(INDEX(AC$1:AC76,MATCH(J77,J$1:J76,0),1)=0,"",INDEX(AC$1:AC76,MATCH(J77,J$1:J76,0),1)),"")</f>
        <v/>
      </c>
      <c r="AD77" s="2" t="str">
        <f>IFERROR(IF(INDEX(AD$1:AD76,MATCH(J77,J$1:J76,0),1)=0,"",INDEX(AD$1:AD76,MATCH(J77,J$1:J76,0),1)),"")</f>
        <v/>
      </c>
      <c r="AE77" s="2" t="str">
        <f>IFERROR(IF(INDEX(AE$1:AE76,MATCH(J77,J$1:J76,0),1)=0,"",INDEX(AE$1:AE76,MATCH(J77,J$1:J76,0),1)),"")</f>
        <v/>
      </c>
      <c r="AF77" s="2"/>
      <c r="AG77" s="2"/>
      <c r="AH77" s="2"/>
      <c r="AI77" s="4"/>
      <c r="AJ77" s="4"/>
      <c r="AK77" s="4"/>
      <c r="AL77" s="4"/>
      <c r="AM77" s="4"/>
      <c r="AN77" s="4"/>
      <c r="AO77" s="4"/>
      <c r="AP77" s="4"/>
      <c r="AQ77" s="4"/>
      <c r="AS77" s="4"/>
      <c r="AT77" s="82"/>
      <c r="AU77" s="124"/>
      <c r="AV77" s="124"/>
      <c r="AW77" s="124"/>
      <c r="AX77" s="124"/>
      <c r="AY77" s="124"/>
      <c r="AZ77" s="124"/>
      <c r="BA77" s="4"/>
      <c r="BB77" s="127"/>
      <c r="BC77" s="4"/>
      <c r="BD77" s="4"/>
      <c r="BE77" s="4"/>
      <c r="BF77" s="7"/>
      <c r="BG77" s="7"/>
      <c r="BH77" s="7" t="str">
        <f t="shared" ca="1" si="22"/>
        <v/>
      </c>
      <c r="BI77" s="4" t="str">
        <f t="shared" si="18"/>
        <v/>
      </c>
      <c r="BJ77" s="123" t="str">
        <f t="shared" si="23"/>
        <v/>
      </c>
      <c r="BK77" s="140" t="str">
        <f t="shared" si="29"/>
        <v/>
      </c>
      <c r="BQ77" s="4" t="str">
        <f>IF(IFERROR(VLOOKUP(C77,C78:C$1993,1,0),"")="","",COUNTIF(C:C,C77))</f>
        <v/>
      </c>
      <c r="BU77" s="5" t="str">
        <f>IF(B77="","",IF(BQ77="",1+(MAX(BU$2:BU76)),""))</f>
        <v/>
      </c>
      <c r="BV77" s="5" t="str">
        <f t="shared" si="24"/>
        <v/>
      </c>
      <c r="BW77" s="5" t="str">
        <f t="shared" si="25"/>
        <v/>
      </c>
      <c r="BX77" s="14" t="str">
        <f t="shared" si="26"/>
        <v/>
      </c>
      <c r="BY77" s="28"/>
      <c r="BZ77" s="15"/>
      <c r="CA77" s="5" t="str">
        <f t="shared" si="27"/>
        <v/>
      </c>
      <c r="CD77" s="5" t="str">
        <f t="shared" si="30"/>
        <v/>
      </c>
      <c r="CE77" s="5" t="str">
        <f>IF(J77="","",IFERROR(IF(VLOOKUP(J77,J$2:J76,1,0)=0,"",""),J77))</f>
        <v/>
      </c>
      <c r="CF77" s="24" t="str">
        <f>IF(CE77="","",(IFERROR(VLOOKUP(MID(CE77,1,1),$CW$2:DA$28,3,0),0)+IFERROR(VLOOKUP(MID(CE77,2,1),CW$2:DA$28,4,0),0)+IFERROR(VLOOKUP(MID(CE77,3,1),CW$2:DA$28,5,0),0)+(ROW(CE77)/1000000000000)))</f>
        <v/>
      </c>
      <c r="CH77" s="5">
        <v>76</v>
      </c>
      <c r="CI77" s="5" t="str">
        <f>IFERROR(VLOOKUP(CH77,CD$2:CE1153,2,0),"")</f>
        <v/>
      </c>
      <c r="DC77" s="5" t="e">
        <f>IF(REPORTE!AH$2="si",IF(C77=VALUE(REPORTE!C$11),IF(SUM(DC78:DC$1993),CONCATENATE(INT(B77),", "),INT(B77)),""),IF(C77=VALUE(REPORTE!C$10),IF(SUM(DC78:DC$1993),CONCATENATE(INT(B77),", "),INT(B77)),""))</f>
        <v>#VALUE!</v>
      </c>
    </row>
    <row r="78" spans="1:107" s="5" customFormat="1" ht="15" customHeight="1">
      <c r="A78" s="4" t="str">
        <f t="shared" si="20"/>
        <v/>
      </c>
      <c r="B78" s="6"/>
      <c r="C78" s="8"/>
      <c r="D78" s="1" t="str">
        <f>IFERROR(INDEX('padron cfe'!B:B,MATCH(DATOS!C78,'padron cfe'!A:A,0),1),"")</f>
        <v/>
      </c>
      <c r="E78" s="1"/>
      <c r="F78" s="7"/>
      <c r="G78" s="9" t="s">
        <v>157</v>
      </c>
      <c r="H78" s="5" t="str">
        <f>IF(F78="","",IFERROR(CONCATENATE("PEUA",VLOOKUP(ESTADO,REPORTE!AV$2:AW$33,2,0),DIDTRITO_FORM,CADER_FORM,IFERROR(VLOOKUP(DAY(F78),$BN$3:$BO$11,2,0),DAY(F78)),IFERROR(VLOOKUP(MONTH(F78),$BN$3:$BO$11,2,0),MONTH(F78)),YEAR(F78),G78),""))</f>
        <v/>
      </c>
      <c r="I78" s="4"/>
      <c r="K78" s="2" t="str">
        <f>IFERROR(INDEX('padron cfe'!C:C,MATCH(DATOS!C78,'padron cfe'!A:A,0),1),"")</f>
        <v/>
      </c>
      <c r="L78" s="4" t="str">
        <f>IFERROR(IF(VLOOKUP(J78,J$2:L77,4,0)=0,"",VLOOKUP(J78,J$2:L77,4,0)),"")</f>
        <v/>
      </c>
      <c r="M78" s="4" t="str">
        <f>IFERROR(IF(VLOOKUP(J78,J$2:M77,5,0)=0,"",VLOOKUP(J78,J$2:M77,5,0)),"")</f>
        <v/>
      </c>
      <c r="N78" s="4"/>
      <c r="O78" s="2"/>
      <c r="P78" s="2"/>
      <c r="Q78" s="5" t="str">
        <f t="shared" si="28"/>
        <v/>
      </c>
      <c r="T78" s="2" t="str">
        <f>IFERROR(INDEX('padron cfe'!D:D,MATCH(DATOS!C78,'padron cfe'!A:A,0),1),"")</f>
        <v/>
      </c>
      <c r="U78" s="4"/>
      <c r="V78" s="4"/>
      <c r="W78" s="4"/>
      <c r="X78" s="6" t="s">
        <v>157</v>
      </c>
      <c r="Y78" s="4"/>
      <c r="Z78" s="4" t="str">
        <f t="shared" si="21"/>
        <v/>
      </c>
      <c r="AA78" s="4"/>
      <c r="AB78" s="4"/>
      <c r="AC78" s="2" t="str">
        <f>IFERROR(IF(INDEX(AC$1:AC77,MATCH(J78,J$1:J77,0),1)=0,"",INDEX(AC$1:AC77,MATCH(J78,J$1:J77,0),1)),"")</f>
        <v/>
      </c>
      <c r="AD78" s="2" t="str">
        <f>IFERROR(IF(INDEX(AD$1:AD77,MATCH(J78,J$1:J77,0),1)=0,"",INDEX(AD$1:AD77,MATCH(J78,J$1:J77,0),1)),"")</f>
        <v/>
      </c>
      <c r="AE78" s="2" t="str">
        <f>IFERROR(IF(INDEX(AE$1:AE77,MATCH(J78,J$1:J77,0),1)=0,"",INDEX(AE$1:AE77,MATCH(J78,J$1:J77,0),1)),"")</f>
        <v/>
      </c>
      <c r="AF78" s="2"/>
      <c r="AG78" s="2"/>
      <c r="AH78" s="2"/>
      <c r="AI78" s="4"/>
      <c r="AJ78" s="4"/>
      <c r="AK78" s="4"/>
      <c r="AL78" s="4"/>
      <c r="AM78" s="4"/>
      <c r="AN78" s="4"/>
      <c r="AO78" s="4"/>
      <c r="AP78" s="4"/>
      <c r="AQ78" s="4"/>
      <c r="AS78" s="4"/>
      <c r="AT78" s="82"/>
      <c r="AU78" s="124"/>
      <c r="AV78" s="124"/>
      <c r="AW78" s="124"/>
      <c r="AX78" s="124"/>
      <c r="AY78" s="124"/>
      <c r="AZ78" s="124"/>
      <c r="BA78" s="4"/>
      <c r="BB78" s="127"/>
      <c r="BC78" s="4"/>
      <c r="BD78" s="4"/>
      <c r="BE78" s="4" t="s">
        <v>157</v>
      </c>
      <c r="BF78" s="7"/>
      <c r="BG78" s="7"/>
      <c r="BH78" s="7" t="str">
        <f t="shared" ca="1" si="22"/>
        <v/>
      </c>
      <c r="BI78" s="4" t="str">
        <f t="shared" si="18"/>
        <v/>
      </c>
      <c r="BJ78" s="123" t="str">
        <f t="shared" si="23"/>
        <v/>
      </c>
      <c r="BK78" s="140" t="str">
        <f t="shared" si="29"/>
        <v/>
      </c>
      <c r="BQ78" s="4" t="str">
        <f>IF(IFERROR(VLOOKUP(C78,C79:C$1993,1,0),"")="","",COUNTIF(C:C,C78))</f>
        <v/>
      </c>
      <c r="BU78" s="5" t="str">
        <f>IF(B78="","",IF(BQ78="",1+(MAX(BU$2:BU77)),""))</f>
        <v/>
      </c>
      <c r="BV78" s="5" t="str">
        <f t="shared" si="24"/>
        <v/>
      </c>
      <c r="BW78" s="5" t="str">
        <f t="shared" si="25"/>
        <v/>
      </c>
      <c r="BX78" s="14" t="str">
        <f t="shared" si="26"/>
        <v/>
      </c>
      <c r="BY78" s="28"/>
      <c r="BZ78" s="15"/>
      <c r="CA78" s="5" t="str">
        <f t="shared" si="27"/>
        <v/>
      </c>
      <c r="CD78" s="5" t="str">
        <f t="shared" si="30"/>
        <v/>
      </c>
      <c r="CE78" s="5" t="str">
        <f>IF(J78="","",IFERROR(IF(VLOOKUP(J78,J$2:J77,1,0)=0,"",""),J78))</f>
        <v/>
      </c>
      <c r="CF78" s="24" t="str">
        <f>IF(CE78="","",(IFERROR(VLOOKUP(MID(CE78,1,1),$CW$2:DA$28,3,0),0)+IFERROR(VLOOKUP(MID(CE78,2,1),CW$2:DA$28,4,0),0)+IFERROR(VLOOKUP(MID(CE78,3,1),CW$2:DA$28,5,0),0)+(ROW(CE78)/1000000000000)))</f>
        <v/>
      </c>
      <c r="CH78" s="5">
        <v>77</v>
      </c>
      <c r="CI78" s="5" t="str">
        <f>IFERROR(VLOOKUP(CH78,CD$2:CE1154,2,0),"")</f>
        <v/>
      </c>
      <c r="DC78" s="5" t="e">
        <f>IF(REPORTE!AH$2="si",IF(C78=VALUE(REPORTE!C$11),IF(SUM(DC79:DC$1993),CONCATENATE(INT(B78),", "),INT(B78)),""),IF(C78=VALUE(REPORTE!C$10),IF(SUM(DC79:DC$1993),CONCATENATE(INT(B78),", "),INT(B78)),""))</f>
        <v>#VALUE!</v>
      </c>
    </row>
    <row r="79" spans="1:107" s="5" customFormat="1" ht="15" customHeight="1">
      <c r="A79" s="4" t="str">
        <f t="shared" si="20"/>
        <v/>
      </c>
      <c r="B79" s="6"/>
      <c r="C79" s="8"/>
      <c r="D79" s="1" t="str">
        <f>IFERROR(INDEX('padron cfe'!B:B,MATCH(DATOS!C79,'padron cfe'!A:A,0),1),"")</f>
        <v/>
      </c>
      <c r="E79" s="1"/>
      <c r="F79" s="7"/>
      <c r="G79" s="9" t="s">
        <v>157</v>
      </c>
      <c r="H79" s="5" t="str">
        <f>IF(F79="","",IFERROR(CONCATENATE("PEUA",VLOOKUP(ESTADO,REPORTE!AV$2:AW$33,2,0),DIDTRITO_FORM,CADER_FORM,IFERROR(VLOOKUP(DAY(F79),$BN$3:$BO$11,2,0),DAY(F79)),IFERROR(VLOOKUP(MONTH(F79),$BN$3:$BO$11,2,0),MONTH(F79)),YEAR(F79),G79),""))</f>
        <v/>
      </c>
      <c r="I79" s="4"/>
      <c r="K79" s="2" t="str">
        <f>IFERROR(INDEX('padron cfe'!C:C,MATCH(DATOS!C79,'padron cfe'!A:A,0),1),"")</f>
        <v/>
      </c>
      <c r="L79" s="4" t="str">
        <f>IFERROR(IF(VLOOKUP(J79,J$2:L78,4,0)=0,"",VLOOKUP(J79,J$2:L78,4,0)),"")</f>
        <v/>
      </c>
      <c r="M79" s="4" t="str">
        <f>IFERROR(IF(VLOOKUP(J79,J$2:M78,5,0)=0,"",VLOOKUP(J79,J$2:M78,5,0)),"")</f>
        <v/>
      </c>
      <c r="N79" s="4"/>
      <c r="O79" s="2"/>
      <c r="P79" s="2"/>
      <c r="Q79" s="5" t="str">
        <f t="shared" si="28"/>
        <v/>
      </c>
      <c r="T79" s="2" t="str">
        <f>IFERROR(INDEX('padron cfe'!D:D,MATCH(DATOS!C79,'padron cfe'!A:A,0),1),"")</f>
        <v/>
      </c>
      <c r="U79" s="4"/>
      <c r="V79" s="4"/>
      <c r="W79" s="4"/>
      <c r="X79" s="6" t="s">
        <v>157</v>
      </c>
      <c r="Y79" s="4"/>
      <c r="Z79" s="4" t="str">
        <f t="shared" si="21"/>
        <v/>
      </c>
      <c r="AA79" s="4"/>
      <c r="AB79" s="4"/>
      <c r="AC79" s="2" t="str">
        <f>IFERROR(IF(INDEX(AC$1:AC78,MATCH(J79,J$1:J78,0),1)=0,"",INDEX(AC$1:AC78,MATCH(J79,J$1:J78,0),1)),"")</f>
        <v/>
      </c>
      <c r="AD79" s="2" t="str">
        <f>IFERROR(IF(INDEX(AD$1:AD78,MATCH(J79,J$1:J78,0),1)=0,"",INDEX(AD$1:AD78,MATCH(J79,J$1:J78,0),1)),"")</f>
        <v/>
      </c>
      <c r="AE79" s="2" t="str">
        <f>IFERROR(IF(INDEX(AE$1:AE78,MATCH(J79,J$1:J78,0),1)=0,"",INDEX(AE$1:AE78,MATCH(J79,J$1:J78,0),1)),"")</f>
        <v/>
      </c>
      <c r="AF79" s="2"/>
      <c r="AG79" s="2"/>
      <c r="AH79" s="2"/>
      <c r="AI79" s="4"/>
      <c r="AJ79" s="4"/>
      <c r="AK79" s="4"/>
      <c r="AL79" s="4"/>
      <c r="AM79" s="4"/>
      <c r="AN79" s="4"/>
      <c r="AO79" s="4"/>
      <c r="AP79" s="4"/>
      <c r="AQ79" s="4"/>
      <c r="AS79" s="4"/>
      <c r="AT79" s="82"/>
      <c r="AU79" s="124"/>
      <c r="AV79" s="124"/>
      <c r="AW79" s="124"/>
      <c r="AX79" s="124"/>
      <c r="AY79" s="124"/>
      <c r="AZ79" s="124"/>
      <c r="BA79" s="4"/>
      <c r="BB79" s="127"/>
      <c r="BC79" s="4"/>
      <c r="BD79" s="4"/>
      <c r="BE79" s="4"/>
      <c r="BF79" s="7"/>
      <c r="BG79" s="7"/>
      <c r="BH79" s="7" t="str">
        <f t="shared" ca="1" si="22"/>
        <v/>
      </c>
      <c r="BI79" s="4" t="str">
        <f t="shared" si="18"/>
        <v/>
      </c>
      <c r="BJ79" s="123" t="str">
        <f t="shared" si="23"/>
        <v/>
      </c>
      <c r="BK79" s="140" t="str">
        <f t="shared" si="29"/>
        <v/>
      </c>
      <c r="BQ79" s="4" t="str">
        <f>IF(IFERROR(VLOOKUP(C79,C80:C$1993,1,0),"")="","",COUNTIF(C:C,C79))</f>
        <v/>
      </c>
      <c r="BU79" s="5" t="str">
        <f>IF(B79="","",IF(BQ79="",1+(MAX(BU$2:BU78)),""))</f>
        <v/>
      </c>
      <c r="BV79" s="5" t="str">
        <f t="shared" si="24"/>
        <v/>
      </c>
      <c r="BW79" s="5" t="str">
        <f t="shared" si="25"/>
        <v/>
      </c>
      <c r="BX79" s="14" t="str">
        <f t="shared" si="26"/>
        <v/>
      </c>
      <c r="BY79" s="28"/>
      <c r="BZ79" s="15"/>
      <c r="CA79" s="5" t="str">
        <f t="shared" si="27"/>
        <v/>
      </c>
      <c r="CD79" s="5" t="str">
        <f t="shared" si="30"/>
        <v/>
      </c>
      <c r="CE79" s="5" t="str">
        <f>IF(J79="","",IFERROR(IF(VLOOKUP(J79,J$2:J78,1,0)=0,"",""),J79))</f>
        <v/>
      </c>
      <c r="CF79" s="24" t="str">
        <f>IF(CE79="","",(IFERROR(VLOOKUP(MID(CE79,1,1),$CW$2:DA$28,3,0),0)+IFERROR(VLOOKUP(MID(CE79,2,1),CW$2:DA$28,4,0),0)+IFERROR(VLOOKUP(MID(CE79,3,1),CW$2:DA$28,5,0),0)+(ROW(CE79)/1000000000000)))</f>
        <v/>
      </c>
      <c r="CH79" s="5">
        <v>78</v>
      </c>
      <c r="CI79" s="5" t="str">
        <f>IFERROR(VLOOKUP(CH79,CD$2:CE1155,2,0),"")</f>
        <v/>
      </c>
      <c r="DC79" s="5" t="e">
        <f>IF(REPORTE!AH$2="si",IF(C79=VALUE(REPORTE!C$11),IF(SUM(DC80:DC$1993),CONCATENATE(INT(B79),", "),INT(B79)),""),IF(C79=VALUE(REPORTE!C$10),IF(SUM(DC80:DC$1993),CONCATENATE(INT(B79),", "),INT(B79)),""))</f>
        <v>#VALUE!</v>
      </c>
    </row>
    <row r="80" spans="1:107" s="5" customFormat="1" ht="15" customHeight="1">
      <c r="A80" s="4" t="str">
        <f t="shared" si="20"/>
        <v/>
      </c>
      <c r="B80" s="6"/>
      <c r="C80" s="8"/>
      <c r="D80" s="1" t="str">
        <f>IFERROR(INDEX('padron cfe'!B:B,MATCH(DATOS!C80,'padron cfe'!A:A,0),1),"")</f>
        <v/>
      </c>
      <c r="E80" s="1"/>
      <c r="F80" s="7"/>
      <c r="G80" s="9" t="s">
        <v>157</v>
      </c>
      <c r="H80" s="5" t="str">
        <f>IF(F80="","",IFERROR(CONCATENATE("PEUA",VLOOKUP(ESTADO,REPORTE!AV$2:AW$33,2,0),DIDTRITO_FORM,CADER_FORM,IFERROR(VLOOKUP(DAY(F80),$BN$3:$BO$11,2,0),DAY(F80)),IFERROR(VLOOKUP(MONTH(F80),$BN$3:$BO$11,2,0),MONTH(F80)),YEAR(F80),G80),""))</f>
        <v/>
      </c>
      <c r="I80" s="4"/>
      <c r="K80" s="2" t="str">
        <f>IFERROR(INDEX('padron cfe'!C:C,MATCH(DATOS!C80,'padron cfe'!A:A,0),1),"")</f>
        <v/>
      </c>
      <c r="L80" s="4" t="str">
        <f>IFERROR(IF(VLOOKUP(J80,J$2:L79,4,0)=0,"",VLOOKUP(J80,J$2:L79,4,0)),"")</f>
        <v/>
      </c>
      <c r="M80" s="4" t="str">
        <f>IFERROR(IF(VLOOKUP(J80,J$2:M79,5,0)=0,"",VLOOKUP(J80,J$2:M79,5,0)),"")</f>
        <v/>
      </c>
      <c r="N80" s="4"/>
      <c r="O80" s="2"/>
      <c r="P80" s="2"/>
      <c r="Q80" s="5" t="str">
        <f t="shared" si="28"/>
        <v/>
      </c>
      <c r="T80" s="2" t="str">
        <f>IFERROR(INDEX('padron cfe'!D:D,MATCH(DATOS!C80,'padron cfe'!A:A,0),1),"")</f>
        <v/>
      </c>
      <c r="U80" s="4"/>
      <c r="V80" s="4"/>
      <c r="W80" s="4"/>
      <c r="X80" s="6" t="s">
        <v>157</v>
      </c>
      <c r="Y80" s="4"/>
      <c r="Z80" s="4" t="str">
        <f t="shared" si="21"/>
        <v/>
      </c>
      <c r="AA80" s="4"/>
      <c r="AB80" s="4"/>
      <c r="AC80" s="2" t="str">
        <f>IFERROR(IF(INDEX(AC$1:AC79,MATCH(J80,J$1:J79,0),1)=0,"",INDEX(AC$1:AC79,MATCH(J80,J$1:J79,0),1)),"")</f>
        <v/>
      </c>
      <c r="AD80" s="2" t="str">
        <f>IFERROR(IF(INDEX(AD$1:AD79,MATCH(J80,J$1:J79,0),1)=0,"",INDEX(AD$1:AD79,MATCH(J80,J$1:J79,0),1)),"")</f>
        <v/>
      </c>
      <c r="AE80" s="2" t="str">
        <f>IFERROR(IF(INDEX(AE$1:AE79,MATCH(J80,J$1:J79,0),1)=0,"",INDEX(AE$1:AE79,MATCH(J80,J$1:J79,0),1)),"")</f>
        <v/>
      </c>
      <c r="AF80" s="2"/>
      <c r="AG80" s="2"/>
      <c r="AH80" s="2"/>
      <c r="AI80" s="4"/>
      <c r="AJ80" s="4"/>
      <c r="AK80" s="4"/>
      <c r="AL80" s="4"/>
      <c r="AM80" s="4"/>
      <c r="AN80" s="4"/>
      <c r="AO80" s="4"/>
      <c r="AP80" s="4"/>
      <c r="AQ80" s="4"/>
      <c r="AS80" s="4"/>
      <c r="AT80" s="82"/>
      <c r="AU80" s="124"/>
      <c r="AV80" s="124"/>
      <c r="AW80" s="124"/>
      <c r="AX80" s="124"/>
      <c r="AY80" s="124"/>
      <c r="AZ80" s="124"/>
      <c r="BA80" s="4"/>
      <c r="BB80" s="127"/>
      <c r="BC80" s="4"/>
      <c r="BD80" s="4"/>
      <c r="BE80" s="4" t="s">
        <v>157</v>
      </c>
      <c r="BF80" s="7"/>
      <c r="BG80" s="7"/>
      <c r="BH80" s="7" t="str">
        <f t="shared" ca="1" si="22"/>
        <v/>
      </c>
      <c r="BI80" s="4" t="str">
        <f t="shared" si="18"/>
        <v/>
      </c>
      <c r="BJ80" s="123" t="str">
        <f t="shared" si="23"/>
        <v/>
      </c>
      <c r="BK80" s="140" t="str">
        <f t="shared" si="29"/>
        <v/>
      </c>
      <c r="BQ80" s="4" t="str">
        <f>IF(IFERROR(VLOOKUP(C80,C81:C$1993,1,0),"")="","",COUNTIF(C:C,C80))</f>
        <v/>
      </c>
      <c r="BU80" s="5" t="str">
        <f>IF(B80="","",IF(BQ80="",1+(MAX(BU$2:BU79)),""))</f>
        <v/>
      </c>
      <c r="BV80" s="5" t="str">
        <f t="shared" si="24"/>
        <v/>
      </c>
      <c r="BW80" s="5" t="str">
        <f t="shared" si="25"/>
        <v/>
      </c>
      <c r="BX80" s="14" t="str">
        <f t="shared" si="26"/>
        <v/>
      </c>
      <c r="BY80" s="28"/>
      <c r="BZ80" s="15"/>
      <c r="CA80" s="5" t="str">
        <f t="shared" si="27"/>
        <v/>
      </c>
      <c r="CD80" s="5" t="str">
        <f t="shared" si="30"/>
        <v/>
      </c>
      <c r="CE80" s="5" t="str">
        <f>IF(J80="","",IFERROR(IF(VLOOKUP(J80,J$2:J79,1,0)=0,"",""),J80))</f>
        <v/>
      </c>
      <c r="CF80" s="24" t="str">
        <f>IF(CE80="","",(IFERROR(VLOOKUP(MID(CE80,1,1),$CW$2:DA$28,3,0),0)+IFERROR(VLOOKUP(MID(CE80,2,1),CW$2:DA$28,4,0),0)+IFERROR(VLOOKUP(MID(CE80,3,1),CW$2:DA$28,5,0),0)+(ROW(CE80)/1000000000000)))</f>
        <v/>
      </c>
      <c r="CH80" s="5">
        <v>79</v>
      </c>
      <c r="CI80" s="5" t="str">
        <f>IFERROR(VLOOKUP(CH80,CD$2:CE1156,2,0),"")</f>
        <v/>
      </c>
      <c r="DC80" s="5" t="e">
        <f>IF(REPORTE!AH$2="si",IF(C80=VALUE(REPORTE!C$11),IF(SUM(DC81:DC$1993),CONCATENATE(INT(B80),", "),INT(B80)),""),IF(C80=VALUE(REPORTE!C$10),IF(SUM(DC81:DC$1993),CONCATENATE(INT(B80),", "),INT(B80)),""))</f>
        <v>#VALUE!</v>
      </c>
    </row>
    <row r="81" spans="1:108" s="5" customFormat="1" ht="15" customHeight="1">
      <c r="A81" s="4" t="str">
        <f t="shared" si="20"/>
        <v/>
      </c>
      <c r="B81" s="6"/>
      <c r="C81" s="8"/>
      <c r="D81" s="1" t="str">
        <f>IFERROR(INDEX('padron cfe'!B:B,MATCH(DATOS!C81,'padron cfe'!A:A,0),1),"")</f>
        <v/>
      </c>
      <c r="E81" s="1"/>
      <c r="F81" s="7"/>
      <c r="G81" s="9" t="s">
        <v>157</v>
      </c>
      <c r="H81" s="5" t="str">
        <f>IF(F81="","",IFERROR(CONCATENATE("PEUA",VLOOKUP(ESTADO,REPORTE!AV$2:AW$33,2,0),DIDTRITO_FORM,CADER_FORM,IFERROR(VLOOKUP(DAY(F81),$BN$3:$BO$11,2,0),DAY(F81)),IFERROR(VLOOKUP(MONTH(F81),$BN$3:$BO$11,2,0),MONTH(F81)),YEAR(F81),G81),""))</f>
        <v/>
      </c>
      <c r="I81" s="4"/>
      <c r="K81" s="2" t="str">
        <f>IFERROR(INDEX('padron cfe'!C:C,MATCH(DATOS!C81,'padron cfe'!A:A,0),1),"")</f>
        <v/>
      </c>
      <c r="L81" s="4" t="str">
        <f>IFERROR(IF(VLOOKUP(J81,J$2:L80,4,0)=0,"",VLOOKUP(J81,J$2:L80,4,0)),"")</f>
        <v/>
      </c>
      <c r="M81" s="4" t="str">
        <f>IFERROR(IF(VLOOKUP(J81,J$2:M80,5,0)=0,"",VLOOKUP(J81,J$2:M80,5,0)),"")</f>
        <v/>
      </c>
      <c r="N81" s="4"/>
      <c r="O81" s="2"/>
      <c r="P81" s="2"/>
      <c r="Q81" s="5" t="str">
        <f t="shared" si="28"/>
        <v/>
      </c>
      <c r="T81" s="2" t="str">
        <f>IFERROR(INDEX('padron cfe'!D:D,MATCH(DATOS!C81,'padron cfe'!A:A,0),1),"")</f>
        <v/>
      </c>
      <c r="U81" s="4"/>
      <c r="V81" s="4"/>
      <c r="W81" s="4"/>
      <c r="X81" s="6" t="s">
        <v>157</v>
      </c>
      <c r="Y81" s="4"/>
      <c r="Z81" s="4" t="str">
        <f t="shared" si="21"/>
        <v/>
      </c>
      <c r="AA81" s="4"/>
      <c r="AB81" s="4"/>
      <c r="AC81" s="2" t="str">
        <f>IFERROR(IF(INDEX(AC$1:AC80,MATCH(J81,J$1:J80,0),1)=0,"",INDEX(AC$1:AC80,MATCH(J81,J$1:J80,0),1)),"")</f>
        <v/>
      </c>
      <c r="AD81" s="2" t="str">
        <f>IFERROR(IF(INDEX(AD$1:AD80,MATCH(J81,J$1:J80,0),1)=0,"",INDEX(AD$1:AD80,MATCH(J81,J$1:J80,0),1)),"")</f>
        <v/>
      </c>
      <c r="AE81" s="2" t="str">
        <f>IFERROR(IF(INDEX(AE$1:AE80,MATCH(J81,J$1:J80,0),1)=0,"",INDEX(AE$1:AE80,MATCH(J81,J$1:J80,0),1)),"")</f>
        <v/>
      </c>
      <c r="AF81" s="2"/>
      <c r="AG81" s="2"/>
      <c r="AH81" s="2"/>
      <c r="AI81" s="4"/>
      <c r="AJ81" s="4"/>
      <c r="AK81" s="4"/>
      <c r="AL81" s="4"/>
      <c r="AM81" s="4"/>
      <c r="AN81" s="4"/>
      <c r="AO81" s="4"/>
      <c r="AP81" s="4"/>
      <c r="AQ81" s="4"/>
      <c r="AS81" s="4"/>
      <c r="AT81" s="82"/>
      <c r="AU81" s="124"/>
      <c r="AV81" s="124"/>
      <c r="AW81" s="124"/>
      <c r="AX81" s="124"/>
      <c r="AY81" s="124"/>
      <c r="AZ81" s="124"/>
      <c r="BA81" s="4"/>
      <c r="BB81" s="127"/>
      <c r="BC81" s="4"/>
      <c r="BD81" s="4"/>
      <c r="BE81" s="4"/>
      <c r="BF81" s="7"/>
      <c r="BG81" s="7"/>
      <c r="BH81" s="7" t="str">
        <f t="shared" ca="1" si="22"/>
        <v/>
      </c>
      <c r="BI81" s="4" t="str">
        <f t="shared" si="18"/>
        <v/>
      </c>
      <c r="BJ81" s="123" t="str">
        <f t="shared" si="23"/>
        <v/>
      </c>
      <c r="BK81" s="140" t="str">
        <f t="shared" si="29"/>
        <v/>
      </c>
      <c r="BQ81" s="4" t="str">
        <f>IF(IFERROR(VLOOKUP(C81,C82:C$1993,1,0),"")="","",COUNTIF(C:C,C81))</f>
        <v/>
      </c>
      <c r="BU81" s="5" t="str">
        <f>IF(B81="","",IF(BQ81="",1+(MAX(BU$2:BU80)),""))</f>
        <v/>
      </c>
      <c r="BV81" s="5" t="str">
        <f t="shared" si="24"/>
        <v/>
      </c>
      <c r="BW81" s="5" t="str">
        <f t="shared" si="25"/>
        <v/>
      </c>
      <c r="BX81" s="14" t="str">
        <f t="shared" si="26"/>
        <v/>
      </c>
      <c r="BY81" s="28"/>
      <c r="BZ81" s="15"/>
      <c r="CA81" s="5" t="str">
        <f t="shared" si="27"/>
        <v/>
      </c>
      <c r="CD81" s="5" t="str">
        <f t="shared" si="30"/>
        <v/>
      </c>
      <c r="CE81" s="5" t="str">
        <f>IF(J81="","",IFERROR(IF(VLOOKUP(J81,J$2:J80,1,0)=0,"",""),J81))</f>
        <v/>
      </c>
      <c r="CF81" s="24" t="str">
        <f>IF(CE81="","",(IFERROR(VLOOKUP(MID(CE81,1,1),$CW$2:DA$28,3,0),0)+IFERROR(VLOOKUP(MID(CE81,2,1),CW$2:DA$28,4,0),0)+IFERROR(VLOOKUP(MID(CE81,3,1),CW$2:DA$28,5,0),0)+(ROW(CE81)/1000000000000)))</f>
        <v/>
      </c>
      <c r="CH81" s="5">
        <v>80</v>
      </c>
      <c r="CI81" s="5" t="str">
        <f>IFERROR(VLOOKUP(CH81,CD$2:CE1157,2,0),"")</f>
        <v/>
      </c>
      <c r="DC81" s="5" t="e">
        <f>IF(REPORTE!AH$2="si",IF(C81=VALUE(REPORTE!C$11),IF(SUM(DC82:DC$1993),CONCATENATE(INT(B81),", "),INT(B81)),""),IF(C81=VALUE(REPORTE!C$10),IF(SUM(DC82:DC$1993),CONCATENATE(INT(B81),", "),INT(B81)),""))</f>
        <v>#VALUE!</v>
      </c>
    </row>
    <row r="82" spans="1:108" s="5" customFormat="1" ht="15" customHeight="1">
      <c r="A82" s="4" t="str">
        <f t="shared" si="20"/>
        <v/>
      </c>
      <c r="B82" s="6"/>
      <c r="C82" s="8"/>
      <c r="D82" s="1" t="str">
        <f>IFERROR(INDEX('padron cfe'!B:B,MATCH(DATOS!C82,'padron cfe'!A:A,0),1),"")</f>
        <v/>
      </c>
      <c r="E82" s="1"/>
      <c r="F82" s="7"/>
      <c r="G82" s="9" t="s">
        <v>157</v>
      </c>
      <c r="H82" s="5" t="str">
        <f>IF(F82="","",IFERROR(CONCATENATE("PEUA",VLOOKUP(ESTADO,REPORTE!AV$2:AW$33,2,0),DIDTRITO_FORM,CADER_FORM,IFERROR(VLOOKUP(DAY(F82),$BN$3:$BO$11,2,0),DAY(F82)),IFERROR(VLOOKUP(MONTH(F82),$BN$3:$BO$11,2,0),MONTH(F82)),YEAR(F82),G82),""))</f>
        <v/>
      </c>
      <c r="I82" s="4"/>
      <c r="K82" s="2" t="str">
        <f>IFERROR(INDEX('padron cfe'!C:C,MATCH(DATOS!C82,'padron cfe'!A:A,0),1),"")</f>
        <v/>
      </c>
      <c r="L82" s="4" t="str">
        <f>IFERROR(IF(VLOOKUP(J82,J$2:L81,4,0)=0,"",VLOOKUP(J82,J$2:L81,4,0)),"")</f>
        <v/>
      </c>
      <c r="M82" s="4" t="str">
        <f>IFERROR(IF(VLOOKUP(J82,J$2:M81,5,0)=0,"",VLOOKUP(J82,J$2:M81,5,0)),"")</f>
        <v/>
      </c>
      <c r="N82" s="4"/>
      <c r="O82" s="2"/>
      <c r="P82" s="2"/>
      <c r="Q82" s="5" t="str">
        <f t="shared" si="28"/>
        <v/>
      </c>
      <c r="T82" s="2" t="str">
        <f>IFERROR(INDEX('padron cfe'!D:D,MATCH(DATOS!C82,'padron cfe'!A:A,0),1),"")</f>
        <v/>
      </c>
      <c r="U82" s="4"/>
      <c r="V82" s="4"/>
      <c r="W82" s="4"/>
      <c r="X82" s="6" t="s">
        <v>157</v>
      </c>
      <c r="Y82" s="4"/>
      <c r="Z82" s="4" t="str">
        <f t="shared" si="21"/>
        <v/>
      </c>
      <c r="AA82" s="4"/>
      <c r="AB82" s="4"/>
      <c r="AC82" s="2" t="str">
        <f>IFERROR(IF(INDEX(AC$1:AC81,MATCH(J82,J$1:J81,0),1)=0,"",INDEX(AC$1:AC81,MATCH(J82,J$1:J81,0),1)),"")</f>
        <v/>
      </c>
      <c r="AD82" s="2" t="str">
        <f>IFERROR(IF(INDEX(AD$1:AD81,MATCH(J82,J$1:J81,0),1)=0,"",INDEX(AD$1:AD81,MATCH(J82,J$1:J81,0),1)),"")</f>
        <v/>
      </c>
      <c r="AE82" s="2" t="str">
        <f>IFERROR(IF(INDEX(AE$1:AE81,MATCH(J82,J$1:J81,0),1)=0,"",INDEX(AE$1:AE81,MATCH(J82,J$1:J81,0),1)),"")</f>
        <v/>
      </c>
      <c r="AF82" s="2"/>
      <c r="AG82" s="2"/>
      <c r="AH82" s="2"/>
      <c r="AI82" s="4"/>
      <c r="AJ82" s="4"/>
      <c r="AK82" s="4"/>
      <c r="AL82" s="4"/>
      <c r="AM82" s="4"/>
      <c r="AN82" s="4"/>
      <c r="AO82" s="4"/>
      <c r="AP82" s="4"/>
      <c r="AQ82" s="4"/>
      <c r="AS82" s="4"/>
      <c r="AT82" s="82"/>
      <c r="AU82" s="124"/>
      <c r="AV82" s="124"/>
      <c r="AW82" s="124"/>
      <c r="AX82" s="124"/>
      <c r="AY82" s="124"/>
      <c r="AZ82" s="124"/>
      <c r="BA82" s="4"/>
      <c r="BB82" s="127"/>
      <c r="BC82" s="4"/>
      <c r="BD82" s="4"/>
      <c r="BE82" s="4" t="s">
        <v>157</v>
      </c>
      <c r="BF82" s="7"/>
      <c r="BG82" s="7"/>
      <c r="BH82" s="7" t="str">
        <f t="shared" ca="1" si="22"/>
        <v/>
      </c>
      <c r="BI82" s="4" t="str">
        <f t="shared" si="18"/>
        <v/>
      </c>
      <c r="BJ82" s="123" t="str">
        <f t="shared" si="23"/>
        <v/>
      </c>
      <c r="BK82" s="140" t="str">
        <f t="shared" si="29"/>
        <v/>
      </c>
      <c r="BQ82" s="4" t="str">
        <f>IF(IFERROR(VLOOKUP(C82,C83:C$1993,1,0),"")="","",COUNTIF(C:C,C82))</f>
        <v/>
      </c>
      <c r="BU82" s="5" t="str">
        <f>IF(B82="","",IF(BQ82="",1+(MAX(BU$2:BU81)),""))</f>
        <v/>
      </c>
      <c r="BV82" s="5" t="str">
        <f t="shared" si="24"/>
        <v/>
      </c>
      <c r="BW82" s="5" t="str">
        <f t="shared" si="25"/>
        <v/>
      </c>
      <c r="BX82" s="14" t="str">
        <f t="shared" si="26"/>
        <v/>
      </c>
      <c r="BY82" s="28"/>
      <c r="BZ82" s="15"/>
      <c r="CA82" s="5" t="str">
        <f t="shared" si="27"/>
        <v/>
      </c>
      <c r="CD82" s="5" t="str">
        <f t="shared" si="30"/>
        <v/>
      </c>
      <c r="CE82" s="5" t="str">
        <f>IF(J82="","",IFERROR(IF(VLOOKUP(J82,J$2:J81,1,0)=0,"",""),J82))</f>
        <v/>
      </c>
      <c r="CF82" s="24" t="str">
        <f>IF(CE82="","",(IFERROR(VLOOKUP(MID(CE82,1,1),$CW$2:DA$28,3,0),0)+IFERROR(VLOOKUP(MID(CE82,2,1),CW$2:DA$28,4,0),0)+IFERROR(VLOOKUP(MID(CE82,3,1),CW$2:DA$28,5,0),0)+(ROW(CE82)/1000000000000)))</f>
        <v/>
      </c>
      <c r="CH82" s="5">
        <v>81</v>
      </c>
      <c r="CI82" s="5" t="str">
        <f>IFERROR(VLOOKUP(CH82,CD$2:CE1158,2,0),"")</f>
        <v/>
      </c>
      <c r="DC82" s="5" t="e">
        <f>IF(REPORTE!AH$2="si",IF(C82=VALUE(REPORTE!C$11),IF(SUM(DC83:DC$1993),CONCATENATE(INT(B82),", "),INT(B82)),""),IF(C82=VALUE(REPORTE!C$10),IF(SUM(DC83:DC$1993),CONCATENATE(INT(B82),", "),INT(B82)),""))</f>
        <v>#VALUE!</v>
      </c>
    </row>
    <row r="83" spans="1:108" s="5" customFormat="1" ht="15" customHeight="1">
      <c r="A83" s="4" t="str">
        <f t="shared" si="20"/>
        <v/>
      </c>
      <c r="B83" s="6"/>
      <c r="C83" s="8"/>
      <c r="D83" s="1" t="str">
        <f>IFERROR(INDEX('padron cfe'!B:B,MATCH(DATOS!C83,'padron cfe'!A:A,0),1),"")</f>
        <v/>
      </c>
      <c r="E83" s="1"/>
      <c r="F83" s="7"/>
      <c r="G83" s="9" t="s">
        <v>157</v>
      </c>
      <c r="H83" s="5" t="str">
        <f>IF(F83="","",IFERROR(CONCATENATE("PEUA",VLOOKUP(ESTADO,REPORTE!AV$2:AW$33,2,0),DIDTRITO_FORM,CADER_FORM,IFERROR(VLOOKUP(DAY(F83),$BN$3:$BO$11,2,0),DAY(F83)),IFERROR(VLOOKUP(MONTH(F83),$BN$3:$BO$11,2,0),MONTH(F83)),YEAR(F83),G83),""))</f>
        <v/>
      </c>
      <c r="I83" s="4"/>
      <c r="K83" s="2" t="str">
        <f>IFERROR(INDEX('padron cfe'!C:C,MATCH(DATOS!C83,'padron cfe'!A:A,0),1),"")</f>
        <v/>
      </c>
      <c r="L83" s="4" t="str">
        <f>IFERROR(IF(VLOOKUP(J83,J$2:L82,4,0)=0,"",VLOOKUP(J83,J$2:L82,4,0)),"")</f>
        <v/>
      </c>
      <c r="M83" s="4" t="str">
        <f>IFERROR(IF(VLOOKUP(J83,J$2:M82,5,0)=0,"",VLOOKUP(J83,J$2:M82,5,0)),"")</f>
        <v/>
      </c>
      <c r="N83" s="4"/>
      <c r="O83" s="2"/>
      <c r="P83" s="2"/>
      <c r="Q83" s="5" t="str">
        <f t="shared" si="28"/>
        <v/>
      </c>
      <c r="T83" s="2" t="str">
        <f>IFERROR(INDEX('padron cfe'!D:D,MATCH(DATOS!C83,'padron cfe'!A:A,0),1),"")</f>
        <v/>
      </c>
      <c r="U83" s="4"/>
      <c r="V83" s="4"/>
      <c r="W83" s="4"/>
      <c r="X83" s="6" t="s">
        <v>157</v>
      </c>
      <c r="Y83" s="4"/>
      <c r="Z83" s="4" t="str">
        <f t="shared" si="21"/>
        <v/>
      </c>
      <c r="AA83" s="4"/>
      <c r="AB83" s="4"/>
      <c r="AC83" s="2" t="str">
        <f>IFERROR(IF(INDEX(AC$1:AC82,MATCH(J83,J$1:J82,0),1)=0,"",INDEX(AC$1:AC82,MATCH(J83,J$1:J82,0),1)),"")</f>
        <v/>
      </c>
      <c r="AD83" s="2" t="str">
        <f>IFERROR(IF(INDEX(AD$1:AD82,MATCH(J83,J$1:J82,0),1)=0,"",INDEX(AD$1:AD82,MATCH(J83,J$1:J82,0),1)),"")</f>
        <v/>
      </c>
      <c r="AE83" s="2" t="str">
        <f>IFERROR(IF(INDEX(AE$1:AE82,MATCH(J83,J$1:J82,0),1)=0,"",INDEX(AE$1:AE82,MATCH(J83,J$1:J82,0),1)),"")</f>
        <v/>
      </c>
      <c r="AF83" s="2"/>
      <c r="AG83" s="2"/>
      <c r="AH83" s="2"/>
      <c r="AI83" s="4"/>
      <c r="AJ83" s="4"/>
      <c r="AK83" s="4"/>
      <c r="AL83" s="4"/>
      <c r="AM83" s="4"/>
      <c r="AN83" s="4"/>
      <c r="AO83" s="4"/>
      <c r="AP83" s="4"/>
      <c r="AQ83" s="4"/>
      <c r="AS83" s="4"/>
      <c r="AT83" s="82"/>
      <c r="AU83" s="124"/>
      <c r="AV83" s="124"/>
      <c r="AW83" s="124"/>
      <c r="AX83" s="124"/>
      <c r="AY83" s="124"/>
      <c r="AZ83" s="124"/>
      <c r="BA83" s="4"/>
      <c r="BB83" s="127"/>
      <c r="BC83" s="4"/>
      <c r="BD83" s="4"/>
      <c r="BE83" s="4"/>
      <c r="BF83" s="7"/>
      <c r="BG83" s="7"/>
      <c r="BH83" s="7" t="str">
        <f t="shared" ca="1" si="22"/>
        <v/>
      </c>
      <c r="BI83" s="4" t="str">
        <f t="shared" ref="BI83:BI146" si="31">IFERROR(IF(AA83=0,"",AA83/BB83),"")</f>
        <v/>
      </c>
      <c r="BJ83" s="123" t="str">
        <f t="shared" si="23"/>
        <v/>
      </c>
      <c r="BK83" s="140" t="str">
        <f t="shared" si="29"/>
        <v/>
      </c>
      <c r="BQ83" s="4" t="str">
        <f>IF(IFERROR(VLOOKUP(C83,C84:C$1993,1,0),"")="","",COUNTIF(C:C,C83))</f>
        <v/>
      </c>
      <c r="BU83" s="5" t="str">
        <f>IF(B83="","",IF(BQ83="",1+(MAX(BU$2:BU82)),""))</f>
        <v/>
      </c>
      <c r="BV83" s="5" t="str">
        <f t="shared" si="24"/>
        <v/>
      </c>
      <c r="BW83" s="5" t="str">
        <f t="shared" si="25"/>
        <v/>
      </c>
      <c r="BX83" s="14" t="str">
        <f t="shared" si="26"/>
        <v/>
      </c>
      <c r="BY83" s="28"/>
      <c r="BZ83" s="15"/>
      <c r="CA83" s="5" t="str">
        <f t="shared" si="27"/>
        <v/>
      </c>
      <c r="CD83" s="5" t="str">
        <f t="shared" si="30"/>
        <v/>
      </c>
      <c r="CE83" s="5" t="str">
        <f>IF(J83="","",IFERROR(IF(VLOOKUP(J83,J$2:J82,1,0)=0,"",""),J83))</f>
        <v/>
      </c>
      <c r="CF83" s="24" t="str">
        <f>IF(CE83="","",(IFERROR(VLOOKUP(MID(CE83,1,1),$CW$2:DA$28,3,0),0)+IFERROR(VLOOKUP(MID(CE83,2,1),CW$2:DA$28,4,0),0)+IFERROR(VLOOKUP(MID(CE83,3,1),CW$2:DA$28,5,0),0)+(ROW(CE83)/1000000000000)))</f>
        <v/>
      </c>
      <c r="CH83" s="5">
        <v>82</v>
      </c>
      <c r="CI83" s="5" t="str">
        <f>IFERROR(VLOOKUP(CH83,CD$2:CE1159,2,0),"")</f>
        <v/>
      </c>
      <c r="DC83" s="5" t="e">
        <f>IF(REPORTE!AH$2="si",IF(C83=VALUE(REPORTE!C$11),IF(SUM(DC84:DC$1993),CONCATENATE(INT(B83),", "),INT(B83)),""),IF(C83=VALUE(REPORTE!C$10),IF(SUM(DC84:DC$1993),CONCATENATE(INT(B83),", "),INT(B83)),""))</f>
        <v>#VALUE!</v>
      </c>
    </row>
    <row r="84" spans="1:108" s="5" customFormat="1" ht="15" customHeight="1">
      <c r="A84" s="4" t="str">
        <f t="shared" si="20"/>
        <v/>
      </c>
      <c r="B84" s="6"/>
      <c r="C84" s="8"/>
      <c r="D84" s="1" t="str">
        <f>IFERROR(INDEX('padron cfe'!B:B,MATCH(DATOS!C84,'padron cfe'!A:A,0),1),"")</f>
        <v/>
      </c>
      <c r="E84" s="1"/>
      <c r="F84" s="7"/>
      <c r="G84" s="9" t="s">
        <v>157</v>
      </c>
      <c r="H84" s="5" t="str">
        <f>IF(F84="","",IFERROR(CONCATENATE("PEUA",VLOOKUP(ESTADO,REPORTE!AV$2:AW$33,2,0),DIDTRITO_FORM,CADER_FORM,IFERROR(VLOOKUP(DAY(F84),$BN$3:$BO$11,2,0),DAY(F84)),IFERROR(VLOOKUP(MONTH(F84),$BN$3:$BO$11,2,0),MONTH(F84)),YEAR(F84),G84),""))</f>
        <v/>
      </c>
      <c r="I84" s="4"/>
      <c r="K84" s="2" t="str">
        <f>IFERROR(INDEX('padron cfe'!C:C,MATCH(DATOS!C84,'padron cfe'!A:A,0),1),"")</f>
        <v/>
      </c>
      <c r="L84" s="4" t="str">
        <f>IFERROR(IF(VLOOKUP(J84,J$2:L83,4,0)=0,"",VLOOKUP(J84,J$2:L83,4,0)),"")</f>
        <v/>
      </c>
      <c r="M84" s="4" t="str">
        <f>IFERROR(IF(VLOOKUP(J84,J$2:M83,5,0)=0,"",VLOOKUP(J84,J$2:M83,5,0)),"")</f>
        <v/>
      </c>
      <c r="N84" s="4"/>
      <c r="O84" s="2"/>
      <c r="P84" s="2"/>
      <c r="Q84" s="5" t="str">
        <f t="shared" si="28"/>
        <v/>
      </c>
      <c r="T84" s="2" t="str">
        <f>IFERROR(INDEX('padron cfe'!D:D,MATCH(DATOS!C84,'padron cfe'!A:A,0),1),"")</f>
        <v/>
      </c>
      <c r="U84" s="4"/>
      <c r="V84" s="4"/>
      <c r="W84" s="4"/>
      <c r="X84" s="6" t="s">
        <v>157</v>
      </c>
      <c r="Y84" s="4"/>
      <c r="Z84" s="4" t="str">
        <f t="shared" si="21"/>
        <v/>
      </c>
      <c r="AA84" s="4"/>
      <c r="AB84" s="4"/>
      <c r="AC84" s="2" t="str">
        <f>IFERROR(IF(INDEX(AC$1:AC83,MATCH(J84,J$1:J83,0),1)=0,"",INDEX(AC$1:AC83,MATCH(J84,J$1:J83,0),1)),"")</f>
        <v/>
      </c>
      <c r="AD84" s="2" t="str">
        <f>IFERROR(IF(INDEX(AD$1:AD83,MATCH(J84,J$1:J83,0),1)=0,"",INDEX(AD$1:AD83,MATCH(J84,J$1:J83,0),1)),"")</f>
        <v/>
      </c>
      <c r="AE84" s="2" t="str">
        <f>IFERROR(IF(INDEX(AE$1:AE83,MATCH(J84,J$1:J83,0),1)=0,"",INDEX(AE$1:AE83,MATCH(J84,J$1:J83,0),1)),"")</f>
        <v/>
      </c>
      <c r="AF84" s="2"/>
      <c r="AG84" s="2"/>
      <c r="AH84" s="2"/>
      <c r="AI84" s="4"/>
      <c r="AJ84" s="4"/>
      <c r="AK84" s="4"/>
      <c r="AL84" s="4"/>
      <c r="AM84" s="4"/>
      <c r="AN84" s="4"/>
      <c r="AO84" s="4"/>
      <c r="AP84" s="4"/>
      <c r="AQ84" s="4"/>
      <c r="AS84" s="4"/>
      <c r="AT84" s="82"/>
      <c r="AU84" s="124"/>
      <c r="AV84" s="124"/>
      <c r="AW84" s="124"/>
      <c r="AX84" s="124"/>
      <c r="AY84" s="124"/>
      <c r="AZ84" s="124"/>
      <c r="BA84" s="4"/>
      <c r="BB84" s="127"/>
      <c r="BC84" s="4"/>
      <c r="BD84" s="4"/>
      <c r="BE84" s="4" t="s">
        <v>157</v>
      </c>
      <c r="BF84" s="7"/>
      <c r="BG84" s="7"/>
      <c r="BH84" s="7" t="str">
        <f t="shared" ca="1" si="22"/>
        <v/>
      </c>
      <c r="BI84" s="4" t="str">
        <f t="shared" si="31"/>
        <v/>
      </c>
      <c r="BJ84" s="123" t="str">
        <f t="shared" si="23"/>
        <v/>
      </c>
      <c r="BK84" s="140" t="str">
        <f t="shared" si="29"/>
        <v/>
      </c>
      <c r="BQ84" s="4" t="str">
        <f>IF(IFERROR(VLOOKUP(C84,C85:C$1993,1,0),"")="","",COUNTIF(C:C,C84))</f>
        <v/>
      </c>
      <c r="BU84" s="5" t="str">
        <f>IF(B84="","",IF(BQ84="",1+(MAX(BU$2:BU83)),""))</f>
        <v/>
      </c>
      <c r="BV84" s="5" t="str">
        <f t="shared" si="24"/>
        <v/>
      </c>
      <c r="BW84" s="5" t="str">
        <f t="shared" si="25"/>
        <v/>
      </c>
      <c r="BX84" s="14" t="str">
        <f t="shared" si="26"/>
        <v/>
      </c>
      <c r="BY84" s="28"/>
      <c r="BZ84" s="15"/>
      <c r="CA84" s="5" t="str">
        <f t="shared" si="27"/>
        <v/>
      </c>
      <c r="CD84" s="5" t="str">
        <f t="shared" si="30"/>
        <v/>
      </c>
      <c r="CE84" s="5" t="str">
        <f>IF(J84="","",IFERROR(IF(VLOOKUP(J84,J$2:J83,1,0)=0,"",""),J84))</f>
        <v/>
      </c>
      <c r="CF84" s="24" t="str">
        <f>IF(CE84="","",(IFERROR(VLOOKUP(MID(CE84,1,1),$CW$2:DA$28,3,0),0)+IFERROR(VLOOKUP(MID(CE84,2,1),CW$2:DA$28,4,0),0)+IFERROR(VLOOKUP(MID(CE84,3,1),CW$2:DA$28,5,0),0)+(ROW(CE84)/1000000000000)))</f>
        <v/>
      </c>
      <c r="CH84" s="5">
        <v>83</v>
      </c>
      <c r="CI84" s="5" t="str">
        <f>IFERROR(VLOOKUP(CH84,CD$2:CE1160,2,0),"")</f>
        <v/>
      </c>
      <c r="DC84" s="5" t="e">
        <f>IF(REPORTE!AH$2="si",IF(C84=VALUE(REPORTE!C$11),IF(SUM(DC85:DC$1993),CONCATENATE(INT(B84),", "),INT(B84)),""),IF(C84=VALUE(REPORTE!C$10),IF(SUM(DC85:DC$1993),CONCATENATE(INT(B84),", "),INT(B84)),""))</f>
        <v>#VALUE!</v>
      </c>
    </row>
    <row r="85" spans="1:108" s="5" customFormat="1" ht="15" customHeight="1">
      <c r="A85" s="4" t="str">
        <f t="shared" si="20"/>
        <v/>
      </c>
      <c r="B85" s="6"/>
      <c r="C85" s="8"/>
      <c r="D85" s="1" t="str">
        <f>IFERROR(INDEX('padron cfe'!B:B,MATCH(DATOS!C85,'padron cfe'!A:A,0),1),"")</f>
        <v/>
      </c>
      <c r="E85" s="1"/>
      <c r="F85" s="7"/>
      <c r="G85" s="9" t="s">
        <v>157</v>
      </c>
      <c r="H85" s="5" t="str">
        <f>IF(F85="","",IFERROR(CONCATENATE("PEUA",VLOOKUP(ESTADO,REPORTE!AV$2:AW$33,2,0),DIDTRITO_FORM,CADER_FORM,IFERROR(VLOOKUP(DAY(F85),$BN$3:$BO$11,2,0),DAY(F85)),IFERROR(VLOOKUP(MONTH(F85),$BN$3:$BO$11,2,0),MONTH(F85)),YEAR(F85),G85),""))</f>
        <v/>
      </c>
      <c r="I85" s="4"/>
      <c r="K85" s="2" t="str">
        <f>IFERROR(INDEX('padron cfe'!C:C,MATCH(DATOS!C85,'padron cfe'!A:A,0),1),"")</f>
        <v/>
      </c>
      <c r="L85" s="4" t="str">
        <f>IFERROR(IF(VLOOKUP(J85,J$2:L84,4,0)=0,"",VLOOKUP(J85,J$2:L84,4,0)),"")</f>
        <v/>
      </c>
      <c r="M85" s="4" t="str">
        <f>IFERROR(IF(VLOOKUP(J85,J$2:M84,5,0)=0,"",VLOOKUP(J85,J$2:M84,5,0)),"")</f>
        <v/>
      </c>
      <c r="N85" s="4"/>
      <c r="O85" s="2"/>
      <c r="P85" s="2"/>
      <c r="Q85" s="5" t="str">
        <f t="shared" si="28"/>
        <v/>
      </c>
      <c r="T85" s="2" t="str">
        <f>IFERROR(INDEX('padron cfe'!D:D,MATCH(DATOS!C85,'padron cfe'!A:A,0),1),"")</f>
        <v/>
      </c>
      <c r="U85" s="4"/>
      <c r="V85" s="4"/>
      <c r="W85" s="4"/>
      <c r="X85" s="6" t="s">
        <v>157</v>
      </c>
      <c r="Y85" s="4"/>
      <c r="Z85" s="4" t="str">
        <f t="shared" si="21"/>
        <v/>
      </c>
      <c r="AA85" s="4"/>
      <c r="AB85" s="4"/>
      <c r="AC85" s="2" t="str">
        <f>IFERROR(IF(INDEX(AC$1:AC84,MATCH(J85,J$1:J84,0),1)=0,"",INDEX(AC$1:AC84,MATCH(J85,J$1:J84,0),1)),"")</f>
        <v/>
      </c>
      <c r="AD85" s="2" t="str">
        <f>IFERROR(IF(INDEX(AD$1:AD84,MATCH(J85,J$1:J84,0),1)=0,"",INDEX(AD$1:AD84,MATCH(J85,J$1:J84,0),1)),"")</f>
        <v/>
      </c>
      <c r="AE85" s="2" t="str">
        <f>IFERROR(IF(INDEX(AE$1:AE84,MATCH(J85,J$1:J84,0),1)=0,"",INDEX(AE$1:AE84,MATCH(J85,J$1:J84,0),1)),"")</f>
        <v/>
      </c>
      <c r="AF85" s="2"/>
      <c r="AG85" s="2"/>
      <c r="AH85" s="2"/>
      <c r="AI85" s="4"/>
      <c r="AJ85" s="4"/>
      <c r="AK85" s="4"/>
      <c r="AL85" s="4"/>
      <c r="AM85" s="4"/>
      <c r="AN85" s="4"/>
      <c r="AO85" s="4"/>
      <c r="AP85" s="4"/>
      <c r="AQ85" s="4"/>
      <c r="AS85" s="4"/>
      <c r="AT85" s="82"/>
      <c r="AU85" s="124"/>
      <c r="AV85" s="124"/>
      <c r="AW85" s="124"/>
      <c r="AX85" s="124"/>
      <c r="AY85" s="124"/>
      <c r="AZ85" s="124"/>
      <c r="BA85" s="4"/>
      <c r="BB85" s="127"/>
      <c r="BC85" s="4"/>
      <c r="BD85" s="4"/>
      <c r="BE85" s="4"/>
      <c r="BF85" s="7"/>
      <c r="BG85" s="7"/>
      <c r="BH85" s="7" t="str">
        <f t="shared" ca="1" si="22"/>
        <v/>
      </c>
      <c r="BI85" s="4" t="str">
        <f t="shared" si="31"/>
        <v/>
      </c>
      <c r="BJ85" s="123" t="str">
        <f t="shared" si="23"/>
        <v/>
      </c>
      <c r="BK85" s="140" t="str">
        <f t="shared" si="29"/>
        <v/>
      </c>
      <c r="BQ85" s="4" t="str">
        <f>IF(IFERROR(VLOOKUP(C85,C86:C$1993,1,0),"")="","",COUNTIF(C:C,C85))</f>
        <v/>
      </c>
      <c r="BU85" s="5" t="str">
        <f>IF(B85="","",IF(BQ85="",1+(MAX(BU$2:BU84)),""))</f>
        <v/>
      </c>
      <c r="BV85" s="5" t="str">
        <f t="shared" si="24"/>
        <v/>
      </c>
      <c r="BW85" s="5" t="str">
        <f t="shared" si="25"/>
        <v/>
      </c>
      <c r="BX85" s="14" t="str">
        <f t="shared" si="26"/>
        <v/>
      </c>
      <c r="BY85" s="28"/>
      <c r="BZ85" s="15"/>
      <c r="CA85" s="5" t="str">
        <f t="shared" si="27"/>
        <v/>
      </c>
      <c r="CD85" s="5" t="str">
        <f t="shared" si="30"/>
        <v/>
      </c>
      <c r="CE85" s="5" t="str">
        <f>IF(J85="","",IFERROR(IF(VLOOKUP(J85,J$2:J84,1,0)=0,"",""),J85))</f>
        <v/>
      </c>
      <c r="CF85" s="24" t="str">
        <f>IF(CE85="","",(IFERROR(VLOOKUP(MID(CE85,1,1),$CW$2:DA$28,3,0),0)+IFERROR(VLOOKUP(MID(CE85,2,1),CW$2:DA$28,4,0),0)+IFERROR(VLOOKUP(MID(CE85,3,1),CW$2:DA$28,5,0),0)+(ROW(CE85)/1000000000000)))</f>
        <v/>
      </c>
      <c r="CH85" s="5">
        <v>84</v>
      </c>
      <c r="CI85" s="5" t="str">
        <f>IFERROR(VLOOKUP(CH85,CD$2:CE1161,2,0),"")</f>
        <v/>
      </c>
      <c r="DC85" s="5" t="e">
        <f>IF(REPORTE!AH$2="si",IF(C85=VALUE(REPORTE!C$11),IF(SUM(DC86:DC$1993),CONCATENATE(INT(B85),", "),INT(B85)),""),IF(C85=VALUE(REPORTE!C$10),IF(SUM(DC86:DC$1993),CONCATENATE(INT(B85),", "),INT(B85)),""))</f>
        <v>#VALUE!</v>
      </c>
    </row>
    <row r="86" spans="1:108" s="5" customFormat="1" ht="15" customHeight="1">
      <c r="A86" s="4" t="str">
        <f t="shared" si="20"/>
        <v/>
      </c>
      <c r="B86" s="6"/>
      <c r="C86" s="8"/>
      <c r="D86" s="1" t="str">
        <f>IFERROR(INDEX('padron cfe'!B:B,MATCH(DATOS!C86,'padron cfe'!A:A,0),1),"")</f>
        <v/>
      </c>
      <c r="E86" s="1"/>
      <c r="F86" s="7"/>
      <c r="G86" s="9" t="s">
        <v>157</v>
      </c>
      <c r="H86" s="5" t="str">
        <f>IF(F86="","",IFERROR(CONCATENATE("PEUA",VLOOKUP(ESTADO,REPORTE!AV$2:AW$33,2,0),DIDTRITO_FORM,CADER_FORM,IFERROR(VLOOKUP(DAY(F86),$BN$3:$BO$11,2,0),DAY(F86)),IFERROR(VLOOKUP(MONTH(F86),$BN$3:$BO$11,2,0),MONTH(F86)),YEAR(F86),G86),""))</f>
        <v/>
      </c>
      <c r="I86" s="4"/>
      <c r="K86" s="2" t="str">
        <f>IFERROR(INDEX('padron cfe'!C:C,MATCH(DATOS!C86,'padron cfe'!A:A,0),1),"")</f>
        <v/>
      </c>
      <c r="L86" s="4" t="str">
        <f>IFERROR(IF(VLOOKUP(J86,J$2:L85,4,0)=0,"",VLOOKUP(J86,J$2:L85,4,0)),"")</f>
        <v/>
      </c>
      <c r="M86" s="4" t="str">
        <f>IFERROR(IF(VLOOKUP(J86,J$2:M85,5,0)=0,"",VLOOKUP(J86,J$2:M85,5,0)),"")</f>
        <v/>
      </c>
      <c r="N86" s="4"/>
      <c r="O86" s="2"/>
      <c r="P86" s="2"/>
      <c r="Q86" s="5" t="str">
        <f t="shared" si="28"/>
        <v/>
      </c>
      <c r="T86" s="2" t="str">
        <f>IFERROR(INDEX('padron cfe'!D:D,MATCH(DATOS!C86,'padron cfe'!A:A,0),1),"")</f>
        <v/>
      </c>
      <c r="U86" s="4"/>
      <c r="V86" s="4"/>
      <c r="W86" s="4"/>
      <c r="X86" s="6" t="s">
        <v>157</v>
      </c>
      <c r="Y86" s="4"/>
      <c r="Z86" s="4" t="str">
        <f t="shared" si="21"/>
        <v/>
      </c>
      <c r="AA86" s="4"/>
      <c r="AB86" s="4"/>
      <c r="AC86" s="2" t="str">
        <f>IFERROR(IF(INDEX(AC$1:AC85,MATCH(J86,J$1:J85,0),1)=0,"",INDEX(AC$1:AC85,MATCH(J86,J$1:J85,0),1)),"")</f>
        <v/>
      </c>
      <c r="AD86" s="2" t="str">
        <f>IFERROR(IF(INDEX(AD$1:AD85,MATCH(J86,J$1:J85,0),1)=0,"",INDEX(AD$1:AD85,MATCH(J86,J$1:J85,0),1)),"")</f>
        <v/>
      </c>
      <c r="AE86" s="2" t="str">
        <f>IFERROR(IF(INDEX(AE$1:AE85,MATCH(J86,J$1:J85,0),1)=0,"",INDEX(AE$1:AE85,MATCH(J86,J$1:J85,0),1)),"")</f>
        <v/>
      </c>
      <c r="AF86" s="2"/>
      <c r="AG86" s="2"/>
      <c r="AH86" s="2"/>
      <c r="AI86" s="4"/>
      <c r="AJ86" s="4"/>
      <c r="AK86" s="4"/>
      <c r="AL86" s="4"/>
      <c r="AM86" s="4"/>
      <c r="AN86" s="4"/>
      <c r="AO86" s="4"/>
      <c r="AP86" s="4"/>
      <c r="AQ86" s="4"/>
      <c r="AS86" s="4"/>
      <c r="AT86" s="82"/>
      <c r="AU86" s="124"/>
      <c r="AV86" s="124"/>
      <c r="AW86" s="124"/>
      <c r="AX86" s="124"/>
      <c r="AY86" s="124"/>
      <c r="AZ86" s="124"/>
      <c r="BA86" s="4"/>
      <c r="BB86" s="127"/>
      <c r="BC86" s="4"/>
      <c r="BD86" s="4"/>
      <c r="BE86" s="4" t="s">
        <v>157</v>
      </c>
      <c r="BF86" s="7"/>
      <c r="BG86" s="7"/>
      <c r="BH86" s="7" t="str">
        <f t="shared" ca="1" si="22"/>
        <v/>
      </c>
      <c r="BI86" s="4" t="str">
        <f t="shared" si="31"/>
        <v/>
      </c>
      <c r="BJ86" s="123" t="str">
        <f t="shared" si="23"/>
        <v/>
      </c>
      <c r="BK86" s="140" t="str">
        <f t="shared" si="29"/>
        <v/>
      </c>
      <c r="BQ86" s="4" t="str">
        <f>IF(IFERROR(VLOOKUP(C86,C87:C$1993,1,0),"")="","",COUNTIF(C:C,C86))</f>
        <v/>
      </c>
      <c r="BU86" s="5" t="str">
        <f>IF(B86="","",IF(BQ86="",1+(MAX(BU$2:BU85)),""))</f>
        <v/>
      </c>
      <c r="BV86" s="5" t="str">
        <f t="shared" si="24"/>
        <v/>
      </c>
      <c r="BW86" s="5" t="str">
        <f t="shared" si="25"/>
        <v/>
      </c>
      <c r="BX86" s="14" t="str">
        <f t="shared" si="26"/>
        <v/>
      </c>
      <c r="BY86" s="28"/>
      <c r="BZ86" s="15"/>
      <c r="CA86" s="5" t="str">
        <f t="shared" si="27"/>
        <v/>
      </c>
      <c r="CD86" s="5" t="str">
        <f t="shared" si="30"/>
        <v/>
      </c>
      <c r="CE86" s="5" t="str">
        <f>IF(J86="","",IFERROR(IF(VLOOKUP(J86,J$2:J85,1,0)=0,"",""),J86))</f>
        <v/>
      </c>
      <c r="CF86" s="24" t="str">
        <f>IF(CE86="","",(IFERROR(VLOOKUP(MID(CE86,1,1),$CW$2:DA$28,3,0),0)+IFERROR(VLOOKUP(MID(CE86,2,1),CW$2:DA$28,4,0),0)+IFERROR(VLOOKUP(MID(CE86,3,1),CW$2:DA$28,5,0),0)+(ROW(CE86)/1000000000000)))</f>
        <v/>
      </c>
      <c r="CH86" s="5">
        <v>85</v>
      </c>
      <c r="CI86" s="5" t="str">
        <f>IFERROR(VLOOKUP(CH86,CD$2:CE1162,2,0),"")</f>
        <v/>
      </c>
      <c r="DC86" s="5" t="e">
        <f>IF(REPORTE!AH$2="si",IF(C86=VALUE(REPORTE!C$11),IF(SUM(DC87:DC$1993),CONCATENATE(INT(B86),", "),INT(B86)),""),IF(C86=VALUE(REPORTE!C$10),IF(SUM(DC87:DC$1993),CONCATENATE(INT(B86),", "),INT(B86)),""))</f>
        <v>#VALUE!</v>
      </c>
      <c r="DD86" s="5" t="e">
        <f>CONCATENATE(DC86,DC87,DC88,DC89,DC90,DC91,DC92,DC93,DC94,DC95,DC96,DC97,DC98,DC99,DC100,DC101,DC102,DC103,DC104,DC105,DC106,DC107,DC108,DC109,DC110,DC111,DC112,DC113,DC114,DC115,DC116,DC117,DC118,DC119,DC120,DC121,DC122,DC123,DC124,DC125,DC126,DC127)</f>
        <v>#VALUE!</v>
      </c>
    </row>
    <row r="87" spans="1:108" s="5" customFormat="1" ht="15" customHeight="1">
      <c r="A87" s="4" t="str">
        <f t="shared" si="20"/>
        <v/>
      </c>
      <c r="B87" s="6"/>
      <c r="C87" s="8"/>
      <c r="D87" s="1" t="str">
        <f>IFERROR(INDEX('padron cfe'!B:B,MATCH(DATOS!C87,'padron cfe'!A:A,0),1),"")</f>
        <v/>
      </c>
      <c r="E87" s="1"/>
      <c r="F87" s="7"/>
      <c r="G87" s="9" t="s">
        <v>157</v>
      </c>
      <c r="H87" s="5" t="str">
        <f>IF(F87="","",IFERROR(CONCATENATE("PEUA",VLOOKUP(ESTADO,REPORTE!AV$2:AW$33,2,0),DIDTRITO_FORM,CADER_FORM,IFERROR(VLOOKUP(DAY(F87),$BN$3:$BO$11,2,0),DAY(F87)),IFERROR(VLOOKUP(MONTH(F87),$BN$3:$BO$11,2,0),MONTH(F87)),YEAR(F87),G87),""))</f>
        <v/>
      </c>
      <c r="I87" s="4"/>
      <c r="K87" s="2" t="str">
        <f>IFERROR(INDEX('padron cfe'!C:C,MATCH(DATOS!C87,'padron cfe'!A:A,0),1),"")</f>
        <v/>
      </c>
      <c r="L87" s="4" t="str">
        <f>IFERROR(IF(VLOOKUP(J87,J$2:L86,4,0)=0,"",VLOOKUP(J87,J$2:L86,4,0)),"")</f>
        <v/>
      </c>
      <c r="M87" s="4" t="str">
        <f>IFERROR(IF(VLOOKUP(J87,J$2:M86,5,0)=0,"",VLOOKUP(J87,J$2:M86,5,0)),"")</f>
        <v/>
      </c>
      <c r="N87" s="4"/>
      <c r="O87" s="2"/>
      <c r="P87" s="2"/>
      <c r="Q87" s="5" t="str">
        <f t="shared" si="28"/>
        <v/>
      </c>
      <c r="T87" s="2" t="str">
        <f>IFERROR(INDEX('padron cfe'!D:D,MATCH(DATOS!C87,'padron cfe'!A:A,0),1),"")</f>
        <v/>
      </c>
      <c r="U87" s="4"/>
      <c r="V87" s="4"/>
      <c r="W87" s="4"/>
      <c r="X87" s="6" t="s">
        <v>157</v>
      </c>
      <c r="Y87" s="4"/>
      <c r="Z87" s="4" t="str">
        <f t="shared" si="21"/>
        <v/>
      </c>
      <c r="AA87" s="4"/>
      <c r="AB87" s="4"/>
      <c r="AC87" s="2" t="str">
        <f>IFERROR(IF(INDEX(AC$1:AC86,MATCH(J87,J$1:J86,0),1)=0,"",INDEX(AC$1:AC86,MATCH(J87,J$1:J86,0),1)),"")</f>
        <v/>
      </c>
      <c r="AD87" s="2" t="str">
        <f>IFERROR(IF(INDEX(AD$1:AD86,MATCH(J87,J$1:J86,0),1)=0,"",INDEX(AD$1:AD86,MATCH(J87,J$1:J86,0),1)),"")</f>
        <v/>
      </c>
      <c r="AE87" s="2" t="str">
        <f>IFERROR(IF(INDEX(AE$1:AE86,MATCH(J87,J$1:J86,0),1)=0,"",INDEX(AE$1:AE86,MATCH(J87,J$1:J86,0),1)),"")</f>
        <v/>
      </c>
      <c r="AF87" s="2"/>
      <c r="AG87" s="2"/>
      <c r="AH87" s="2"/>
      <c r="AI87" s="4"/>
      <c r="AJ87" s="4"/>
      <c r="AK87" s="4"/>
      <c r="AL87" s="4"/>
      <c r="AM87" s="4"/>
      <c r="AN87" s="4"/>
      <c r="AO87" s="4"/>
      <c r="AP87" s="4"/>
      <c r="AQ87" s="4"/>
      <c r="AS87" s="4"/>
      <c r="AT87" s="82"/>
      <c r="AU87" s="124"/>
      <c r="AV87" s="124"/>
      <c r="AW87" s="124"/>
      <c r="AX87" s="124"/>
      <c r="AY87" s="124"/>
      <c r="AZ87" s="124"/>
      <c r="BA87" s="4"/>
      <c r="BB87" s="127"/>
      <c r="BC87" s="4"/>
      <c r="BD87" s="4"/>
      <c r="BE87" s="4"/>
      <c r="BF87" s="7"/>
      <c r="BG87" s="7"/>
      <c r="BH87" s="7" t="str">
        <f t="shared" ca="1" si="22"/>
        <v/>
      </c>
      <c r="BI87" s="4" t="str">
        <f t="shared" si="31"/>
        <v/>
      </c>
      <c r="BJ87" s="123" t="str">
        <f t="shared" si="23"/>
        <v/>
      </c>
      <c r="BK87" s="140" t="str">
        <f t="shared" si="29"/>
        <v/>
      </c>
      <c r="BQ87" s="4" t="str">
        <f>IF(IFERROR(VLOOKUP(C87,C88:C$1993,1,0),"")="","",COUNTIF(C:C,C87))</f>
        <v/>
      </c>
      <c r="BU87" s="5" t="str">
        <f>IF(B87="","",IF(BQ87="",1+(MAX(BU$2:BU86)),""))</f>
        <v/>
      </c>
      <c r="BV87" s="5" t="str">
        <f t="shared" si="24"/>
        <v/>
      </c>
      <c r="BW87" s="5" t="str">
        <f t="shared" si="25"/>
        <v/>
      </c>
      <c r="BX87" s="14" t="str">
        <f t="shared" si="26"/>
        <v/>
      </c>
      <c r="BY87" s="28"/>
      <c r="BZ87" s="15"/>
      <c r="CA87" s="5" t="str">
        <f t="shared" si="27"/>
        <v/>
      </c>
      <c r="CD87" s="5" t="str">
        <f t="shared" si="30"/>
        <v/>
      </c>
      <c r="CE87" s="5" t="str">
        <f>IF(J87="","",IFERROR(IF(VLOOKUP(J87,J$2:J86,1,0)=0,"",""),J87))</f>
        <v/>
      </c>
      <c r="CF87" s="24" t="str">
        <f>IF(CE87="","",(IFERROR(VLOOKUP(MID(CE87,1,1),$CW$2:DA$28,3,0),0)+IFERROR(VLOOKUP(MID(CE87,2,1),CW$2:DA$28,4,0),0)+IFERROR(VLOOKUP(MID(CE87,3,1),CW$2:DA$28,5,0),0)+(ROW(CE87)/1000000000000)))</f>
        <v/>
      </c>
      <c r="CH87" s="5">
        <v>86</v>
      </c>
      <c r="CI87" s="5" t="str">
        <f>IFERROR(VLOOKUP(CH87,CD$2:CE1163,2,0),"")</f>
        <v/>
      </c>
      <c r="DC87" s="5" t="e">
        <f>IF(REPORTE!AH$2="si",IF(C87=VALUE(REPORTE!C$11),IF(SUM(DC88:DC$1993),CONCATENATE(INT(B87),", "),INT(B87)),""),IF(C87=VALUE(REPORTE!C$10),IF(SUM(DC88:DC$1993),CONCATENATE(INT(B87),", "),INT(B87)),""))</f>
        <v>#VALUE!</v>
      </c>
    </row>
    <row r="88" spans="1:108" s="5" customFormat="1" ht="15" customHeight="1">
      <c r="A88" s="4" t="str">
        <f t="shared" si="20"/>
        <v/>
      </c>
      <c r="B88" s="6"/>
      <c r="C88" s="8"/>
      <c r="D88" s="1" t="str">
        <f>IFERROR(INDEX('padron cfe'!B:B,MATCH(DATOS!C88,'padron cfe'!A:A,0),1),"")</f>
        <v/>
      </c>
      <c r="E88" s="1"/>
      <c r="F88" s="7"/>
      <c r="G88" s="9" t="s">
        <v>157</v>
      </c>
      <c r="H88" s="5" t="str">
        <f>IF(F88="","",IFERROR(CONCATENATE("PEUA",VLOOKUP(ESTADO,REPORTE!AV$2:AW$33,2,0),DIDTRITO_FORM,CADER_FORM,IFERROR(VLOOKUP(DAY(F88),$BN$3:$BO$11,2,0),DAY(F88)),IFERROR(VLOOKUP(MONTH(F88),$BN$3:$BO$11,2,0),MONTH(F88)),YEAR(F88),G88),""))</f>
        <v/>
      </c>
      <c r="I88" s="4"/>
      <c r="K88" s="2" t="str">
        <f>IFERROR(INDEX('padron cfe'!C:C,MATCH(DATOS!C88,'padron cfe'!A:A,0),1),"")</f>
        <v/>
      </c>
      <c r="L88" s="4" t="str">
        <f>IFERROR(IF(VLOOKUP(J88,J$2:L87,4,0)=0,"",VLOOKUP(J88,J$2:L87,4,0)),"")</f>
        <v/>
      </c>
      <c r="M88" s="4" t="str">
        <f>IFERROR(IF(VLOOKUP(J88,J$2:M87,5,0)=0,"",VLOOKUP(J88,J$2:M87,5,0)),"")</f>
        <v/>
      </c>
      <c r="N88" s="4"/>
      <c r="O88" s="2"/>
      <c r="P88" s="2"/>
      <c r="Q88" s="5" t="str">
        <f t="shared" si="28"/>
        <v/>
      </c>
      <c r="T88" s="2" t="str">
        <f>IFERROR(INDEX('padron cfe'!D:D,MATCH(DATOS!C88,'padron cfe'!A:A,0),1),"")</f>
        <v/>
      </c>
      <c r="U88" s="4"/>
      <c r="V88" s="4"/>
      <c r="W88" s="4"/>
      <c r="X88" s="6" t="s">
        <v>157</v>
      </c>
      <c r="Y88" s="4"/>
      <c r="Z88" s="4" t="str">
        <f t="shared" si="21"/>
        <v/>
      </c>
      <c r="AA88" s="4"/>
      <c r="AB88" s="4"/>
      <c r="AC88" s="2" t="str">
        <f>IFERROR(IF(INDEX(AC$1:AC87,MATCH(J88,J$1:J87,0),1)=0,"",INDEX(AC$1:AC87,MATCH(J88,J$1:J87,0),1)),"")</f>
        <v/>
      </c>
      <c r="AD88" s="2" t="str">
        <f>IFERROR(IF(INDEX(AD$1:AD87,MATCH(J88,J$1:J87,0),1)=0,"",INDEX(AD$1:AD87,MATCH(J88,J$1:J87,0),1)),"")</f>
        <v/>
      </c>
      <c r="AE88" s="2" t="str">
        <f>IFERROR(IF(INDEX(AE$1:AE87,MATCH(J88,J$1:J87,0),1)=0,"",INDEX(AE$1:AE87,MATCH(J88,J$1:J87,0),1)),"")</f>
        <v/>
      </c>
      <c r="AF88" s="2"/>
      <c r="AG88" s="2"/>
      <c r="AH88" s="2"/>
      <c r="AI88" s="4"/>
      <c r="AJ88" s="4"/>
      <c r="AK88" s="4"/>
      <c r="AL88" s="4"/>
      <c r="AM88" s="4"/>
      <c r="AN88" s="4"/>
      <c r="AO88" s="4"/>
      <c r="AP88" s="4"/>
      <c r="AQ88" s="4"/>
      <c r="AS88" s="4"/>
      <c r="AT88" s="82"/>
      <c r="AU88" s="124"/>
      <c r="AV88" s="124"/>
      <c r="AW88" s="124"/>
      <c r="AX88" s="124"/>
      <c r="AY88" s="124"/>
      <c r="AZ88" s="124"/>
      <c r="BA88" s="4"/>
      <c r="BB88" s="127"/>
      <c r="BC88" s="4"/>
      <c r="BD88" s="4"/>
      <c r="BE88" s="4" t="s">
        <v>157</v>
      </c>
      <c r="BF88" s="7"/>
      <c r="BG88" s="7"/>
      <c r="BH88" s="7" t="str">
        <f t="shared" ca="1" si="22"/>
        <v/>
      </c>
      <c r="BI88" s="4" t="str">
        <f t="shared" si="31"/>
        <v/>
      </c>
      <c r="BJ88" s="123" t="str">
        <f t="shared" si="23"/>
        <v/>
      </c>
      <c r="BK88" s="140" t="str">
        <f t="shared" si="29"/>
        <v/>
      </c>
      <c r="BQ88" s="4" t="str">
        <f>IF(IFERROR(VLOOKUP(C88,C89:C$1993,1,0),"")="","",COUNTIF(C:C,C88))</f>
        <v/>
      </c>
      <c r="BU88" s="5" t="str">
        <f>IF(B88="","",IF(BQ88="",1+(MAX(BU$2:BU87)),""))</f>
        <v/>
      </c>
      <c r="BV88" s="5" t="str">
        <f t="shared" si="24"/>
        <v/>
      </c>
      <c r="BW88" s="5" t="str">
        <f t="shared" si="25"/>
        <v/>
      </c>
      <c r="BX88" s="14" t="str">
        <f t="shared" si="26"/>
        <v/>
      </c>
      <c r="BY88" s="28"/>
      <c r="BZ88" s="15"/>
      <c r="CA88" s="5" t="str">
        <f t="shared" si="27"/>
        <v/>
      </c>
      <c r="CD88" s="5" t="str">
        <f t="shared" si="30"/>
        <v/>
      </c>
      <c r="CE88" s="5" t="str">
        <f>IF(J88="","",IFERROR(IF(VLOOKUP(J88,J$2:J87,1,0)=0,"",""),J88))</f>
        <v/>
      </c>
      <c r="CF88" s="24" t="str">
        <f>IF(CE88="","",(IFERROR(VLOOKUP(MID(CE88,1,1),$CW$2:DA$28,3,0),0)+IFERROR(VLOOKUP(MID(CE88,2,1),CW$2:DA$28,4,0),0)+IFERROR(VLOOKUP(MID(CE88,3,1),CW$2:DA$28,5,0),0)+(ROW(CE88)/1000000000000)))</f>
        <v/>
      </c>
      <c r="CH88" s="5">
        <v>87</v>
      </c>
      <c r="CI88" s="5" t="str">
        <f>IFERROR(VLOOKUP(CH88,CD$2:CE1164,2,0),"")</f>
        <v/>
      </c>
      <c r="DC88" s="5" t="e">
        <f>IF(REPORTE!AH$2="si",IF(C88=VALUE(REPORTE!C$11),IF(SUM(DC89:DC$1993),CONCATENATE(INT(B88),", "),INT(B88)),""),IF(C88=VALUE(REPORTE!C$10),IF(SUM(DC89:DC$1993),CONCATENATE(INT(B88),", "),INT(B88)),""))</f>
        <v>#VALUE!</v>
      </c>
    </row>
    <row r="89" spans="1:108" s="5" customFormat="1" ht="15" customHeight="1">
      <c r="A89" s="4" t="str">
        <f t="shared" si="20"/>
        <v/>
      </c>
      <c r="B89" s="6"/>
      <c r="C89" s="8"/>
      <c r="D89" s="1" t="str">
        <f>IFERROR(INDEX('padron cfe'!B:B,MATCH(DATOS!C89,'padron cfe'!A:A,0),1),"")</f>
        <v/>
      </c>
      <c r="E89" s="1"/>
      <c r="F89" s="7"/>
      <c r="G89" s="9" t="s">
        <v>157</v>
      </c>
      <c r="H89" s="5" t="str">
        <f>IF(F89="","",IFERROR(CONCATENATE("PEUA",VLOOKUP(ESTADO,REPORTE!AV$2:AW$33,2,0),DIDTRITO_FORM,CADER_FORM,IFERROR(VLOOKUP(DAY(F89),$BN$3:$BO$11,2,0),DAY(F89)),IFERROR(VLOOKUP(MONTH(F89),$BN$3:$BO$11,2,0),MONTH(F89)),YEAR(F89),G89),""))</f>
        <v/>
      </c>
      <c r="I89" s="4"/>
      <c r="K89" s="2" t="str">
        <f>IFERROR(INDEX('padron cfe'!C:C,MATCH(DATOS!C89,'padron cfe'!A:A,0),1),"")</f>
        <v/>
      </c>
      <c r="L89" s="4" t="str">
        <f>IFERROR(IF(VLOOKUP(J89,J$2:L88,4,0)=0,"",VLOOKUP(J89,J$2:L88,4,0)),"")</f>
        <v/>
      </c>
      <c r="M89" s="4" t="str">
        <f>IFERROR(IF(VLOOKUP(J89,J$2:M88,5,0)=0,"",VLOOKUP(J89,J$2:M88,5,0)),"")</f>
        <v/>
      </c>
      <c r="N89" s="4"/>
      <c r="O89" s="2"/>
      <c r="P89" s="2"/>
      <c r="Q89" s="5" t="str">
        <f t="shared" si="28"/>
        <v/>
      </c>
      <c r="T89" s="2" t="str">
        <f>IFERROR(INDEX('padron cfe'!D:D,MATCH(DATOS!C89,'padron cfe'!A:A,0),1),"")</f>
        <v/>
      </c>
      <c r="U89" s="4"/>
      <c r="V89" s="4"/>
      <c r="W89" s="4"/>
      <c r="X89" s="6" t="s">
        <v>157</v>
      </c>
      <c r="Y89" s="4"/>
      <c r="Z89" s="4" t="str">
        <f t="shared" si="21"/>
        <v/>
      </c>
      <c r="AA89" s="4"/>
      <c r="AB89" s="4"/>
      <c r="AC89" s="2" t="str">
        <f>IFERROR(IF(INDEX(AC$1:AC88,MATCH(J89,J$1:J88,0),1)=0,"",INDEX(AC$1:AC88,MATCH(J89,J$1:J88,0),1)),"")</f>
        <v/>
      </c>
      <c r="AD89" s="2" t="str">
        <f>IFERROR(IF(INDEX(AD$1:AD88,MATCH(J89,J$1:J88,0),1)=0,"",INDEX(AD$1:AD88,MATCH(J89,J$1:J88,0),1)),"")</f>
        <v/>
      </c>
      <c r="AE89" s="2" t="str">
        <f>IFERROR(IF(INDEX(AE$1:AE88,MATCH(J89,J$1:J88,0),1)=0,"",INDEX(AE$1:AE88,MATCH(J89,J$1:J88,0),1)),"")</f>
        <v/>
      </c>
      <c r="AF89" s="2"/>
      <c r="AG89" s="2"/>
      <c r="AH89" s="2"/>
      <c r="AI89" s="4"/>
      <c r="AJ89" s="4"/>
      <c r="AK89" s="4"/>
      <c r="AL89" s="4"/>
      <c r="AM89" s="4"/>
      <c r="AN89" s="4"/>
      <c r="AO89" s="4"/>
      <c r="AP89" s="4"/>
      <c r="AQ89" s="4"/>
      <c r="AS89" s="4"/>
      <c r="AT89" s="82"/>
      <c r="AU89" s="124"/>
      <c r="AV89" s="124"/>
      <c r="AW89" s="124"/>
      <c r="AX89" s="124"/>
      <c r="AY89" s="124"/>
      <c r="AZ89" s="124"/>
      <c r="BA89" s="4"/>
      <c r="BB89" s="127"/>
      <c r="BC89" s="4"/>
      <c r="BD89" s="4"/>
      <c r="BE89" s="4"/>
      <c r="BF89" s="7"/>
      <c r="BG89" s="7"/>
      <c r="BH89" s="7" t="str">
        <f t="shared" ca="1" si="22"/>
        <v/>
      </c>
      <c r="BI89" s="4" t="str">
        <f t="shared" si="31"/>
        <v/>
      </c>
      <c r="BJ89" s="123" t="str">
        <f t="shared" si="23"/>
        <v/>
      </c>
      <c r="BK89" s="140" t="str">
        <f t="shared" si="29"/>
        <v/>
      </c>
      <c r="BQ89" s="4" t="str">
        <f>IF(IFERROR(VLOOKUP(C89,C90:C$1993,1,0),"")="","",COUNTIF(C:C,C89))</f>
        <v/>
      </c>
      <c r="BU89" s="5" t="str">
        <f>IF(B89="","",IF(BQ89="",1+(MAX(BU$2:BU88)),""))</f>
        <v/>
      </c>
      <c r="BV89" s="5" t="str">
        <f t="shared" si="24"/>
        <v/>
      </c>
      <c r="BW89" s="5" t="str">
        <f t="shared" si="25"/>
        <v/>
      </c>
      <c r="BX89" s="14" t="str">
        <f t="shared" si="26"/>
        <v/>
      </c>
      <c r="BY89" s="28"/>
      <c r="BZ89" s="15"/>
      <c r="CA89" s="5" t="str">
        <f t="shared" si="27"/>
        <v/>
      </c>
      <c r="CD89" s="5" t="str">
        <f t="shared" si="30"/>
        <v/>
      </c>
      <c r="CE89" s="5" t="str">
        <f>IF(J89="","",IFERROR(IF(VLOOKUP(J89,J$2:J88,1,0)=0,"",""),J89))</f>
        <v/>
      </c>
      <c r="CF89" s="24" t="str">
        <f>IF(CE89="","",(IFERROR(VLOOKUP(MID(CE89,1,1),$CW$2:DA$28,3,0),0)+IFERROR(VLOOKUP(MID(CE89,2,1),CW$2:DA$28,4,0),0)+IFERROR(VLOOKUP(MID(CE89,3,1),CW$2:DA$28,5,0),0)+(ROW(CE89)/1000000000000)))</f>
        <v/>
      </c>
      <c r="CH89" s="5">
        <v>88</v>
      </c>
      <c r="CI89" s="5" t="str">
        <f>IFERROR(VLOOKUP(CH89,CD$2:CE1165,2,0),"")</f>
        <v/>
      </c>
      <c r="DC89" s="5" t="e">
        <f>IF(REPORTE!AH$2="si",IF(C89=VALUE(REPORTE!C$11),IF(SUM(DC90:DC$1993),CONCATENATE(INT(B89),", "),INT(B89)),""),IF(C89=VALUE(REPORTE!C$10),IF(SUM(DC90:DC$1993),CONCATENATE(INT(B89),", "),INT(B89)),""))</f>
        <v>#VALUE!</v>
      </c>
    </row>
    <row r="90" spans="1:108" s="5" customFormat="1" ht="15" customHeight="1">
      <c r="A90" s="4" t="str">
        <f t="shared" si="20"/>
        <v/>
      </c>
      <c r="B90" s="6"/>
      <c r="C90" s="8"/>
      <c r="D90" s="1" t="str">
        <f>IFERROR(INDEX('padron cfe'!B:B,MATCH(DATOS!C90,'padron cfe'!A:A,0),1),"")</f>
        <v/>
      </c>
      <c r="E90" s="1"/>
      <c r="F90" s="7"/>
      <c r="G90" s="9" t="s">
        <v>157</v>
      </c>
      <c r="H90" s="5" t="str">
        <f>IF(F90="","",IFERROR(CONCATENATE("PEUA",VLOOKUP(ESTADO,REPORTE!AV$2:AW$33,2,0),DIDTRITO_FORM,CADER_FORM,IFERROR(VLOOKUP(DAY(F90),$BN$3:$BO$11,2,0),DAY(F90)),IFERROR(VLOOKUP(MONTH(F90),$BN$3:$BO$11,2,0),MONTH(F90)),YEAR(F90),G90),""))</f>
        <v/>
      </c>
      <c r="I90" s="4"/>
      <c r="K90" s="2" t="str">
        <f>IFERROR(INDEX('padron cfe'!C:C,MATCH(DATOS!C90,'padron cfe'!A:A,0),1),"")</f>
        <v/>
      </c>
      <c r="L90" s="4" t="str">
        <f>IFERROR(IF(VLOOKUP(J90,J$2:L89,4,0)=0,"",VLOOKUP(J90,J$2:L89,4,0)),"")</f>
        <v/>
      </c>
      <c r="M90" s="4" t="str">
        <f>IFERROR(IF(VLOOKUP(J90,J$2:M89,5,0)=0,"",VLOOKUP(J90,J$2:M89,5,0)),"")</f>
        <v/>
      </c>
      <c r="N90" s="4"/>
      <c r="O90" s="2"/>
      <c r="P90" s="2"/>
      <c r="Q90" s="5" t="str">
        <f t="shared" si="28"/>
        <v/>
      </c>
      <c r="T90" s="2" t="str">
        <f>IFERROR(INDEX('padron cfe'!D:D,MATCH(DATOS!C90,'padron cfe'!A:A,0),1),"")</f>
        <v/>
      </c>
      <c r="U90" s="4"/>
      <c r="V90" s="4"/>
      <c r="W90" s="4"/>
      <c r="X90" s="6" t="s">
        <v>157</v>
      </c>
      <c r="Y90" s="4"/>
      <c r="Z90" s="4" t="str">
        <f t="shared" si="21"/>
        <v/>
      </c>
      <c r="AA90" s="4"/>
      <c r="AB90" s="4"/>
      <c r="AC90" s="2" t="str">
        <f>IFERROR(IF(INDEX(AC$1:AC89,MATCH(J90,J$1:J89,0),1)=0,"",INDEX(AC$1:AC89,MATCH(J90,J$1:J89,0),1)),"")</f>
        <v/>
      </c>
      <c r="AD90" s="2" t="str">
        <f>IFERROR(IF(INDEX(AD$1:AD89,MATCH(J90,J$1:J89,0),1)=0,"",INDEX(AD$1:AD89,MATCH(J90,J$1:J89,0),1)),"")</f>
        <v/>
      </c>
      <c r="AE90" s="2" t="str">
        <f>IFERROR(IF(INDEX(AE$1:AE89,MATCH(J90,J$1:J89,0),1)=0,"",INDEX(AE$1:AE89,MATCH(J90,J$1:J89,0),1)),"")</f>
        <v/>
      </c>
      <c r="AF90" s="2"/>
      <c r="AG90" s="2"/>
      <c r="AH90" s="2"/>
      <c r="AI90" s="4"/>
      <c r="AJ90" s="4"/>
      <c r="AK90" s="4"/>
      <c r="AL90" s="4"/>
      <c r="AM90" s="4"/>
      <c r="AN90" s="4"/>
      <c r="AO90" s="4"/>
      <c r="AP90" s="4"/>
      <c r="AQ90" s="4"/>
      <c r="AS90" s="4"/>
      <c r="AT90" s="82"/>
      <c r="AU90" s="124"/>
      <c r="AV90" s="124"/>
      <c r="AW90" s="124"/>
      <c r="AX90" s="124"/>
      <c r="AY90" s="124"/>
      <c r="AZ90" s="124"/>
      <c r="BA90" s="4"/>
      <c r="BB90" s="127"/>
      <c r="BC90" s="4"/>
      <c r="BD90" s="4"/>
      <c r="BE90" s="4" t="s">
        <v>157</v>
      </c>
      <c r="BF90" s="7"/>
      <c r="BG90" s="7"/>
      <c r="BH90" s="7" t="str">
        <f t="shared" ca="1" si="22"/>
        <v/>
      </c>
      <c r="BI90" s="4" t="str">
        <f t="shared" si="31"/>
        <v/>
      </c>
      <c r="BJ90" s="123" t="str">
        <f t="shared" si="23"/>
        <v/>
      </c>
      <c r="BK90" s="140" t="str">
        <f t="shared" si="29"/>
        <v/>
      </c>
      <c r="BQ90" s="4" t="str">
        <f>IF(IFERROR(VLOOKUP(C90,C91:C$1993,1,0),"")="","",COUNTIF(C:C,C90))</f>
        <v/>
      </c>
      <c r="BU90" s="5" t="str">
        <f>IF(B90="","",IF(BQ90="",1+(MAX(BU$2:BU89)),""))</f>
        <v/>
      </c>
      <c r="BV90" s="5" t="str">
        <f t="shared" si="24"/>
        <v/>
      </c>
      <c r="BW90" s="5" t="str">
        <f t="shared" si="25"/>
        <v/>
      </c>
      <c r="BX90" s="14" t="str">
        <f t="shared" si="26"/>
        <v/>
      </c>
      <c r="BY90" s="28"/>
      <c r="BZ90" s="15"/>
      <c r="CA90" s="5" t="str">
        <f t="shared" si="27"/>
        <v/>
      </c>
      <c r="CD90" s="5" t="str">
        <f t="shared" si="30"/>
        <v/>
      </c>
      <c r="CE90" s="5" t="str">
        <f>IF(J90="","",IFERROR(IF(VLOOKUP(J90,J$2:J89,1,0)=0,"",""),J90))</f>
        <v/>
      </c>
      <c r="CF90" s="24" t="str">
        <f>IF(CE90="","",(IFERROR(VLOOKUP(MID(CE90,1,1),$CW$2:DA$28,3,0),0)+IFERROR(VLOOKUP(MID(CE90,2,1),CW$2:DA$28,4,0),0)+IFERROR(VLOOKUP(MID(CE90,3,1),CW$2:DA$28,5,0),0)+(ROW(CE90)/1000000000000)))</f>
        <v/>
      </c>
      <c r="CH90" s="5">
        <v>89</v>
      </c>
      <c r="CI90" s="5" t="str">
        <f>IFERROR(VLOOKUP(CH90,CD$2:CE1166,2,0),"")</f>
        <v/>
      </c>
      <c r="DC90" s="5" t="e">
        <f>IF(REPORTE!AH$2="si",IF(C90=VALUE(REPORTE!C$11),IF(SUM(DC91:DC$1993),CONCATENATE(INT(B90),", "),INT(B90)),""),IF(C90=VALUE(REPORTE!C$10),IF(SUM(DC91:DC$1993),CONCATENATE(INT(B90),", "),INT(B90)),""))</f>
        <v>#VALUE!</v>
      </c>
    </row>
    <row r="91" spans="1:108" s="5" customFormat="1" ht="15" customHeight="1">
      <c r="A91" s="4" t="str">
        <f t="shared" si="20"/>
        <v/>
      </c>
      <c r="B91" s="6"/>
      <c r="C91" s="8"/>
      <c r="D91" s="1" t="str">
        <f>IFERROR(INDEX('padron cfe'!B:B,MATCH(DATOS!C91,'padron cfe'!A:A,0),1),"")</f>
        <v/>
      </c>
      <c r="E91" s="1"/>
      <c r="F91" s="7"/>
      <c r="G91" s="9" t="s">
        <v>157</v>
      </c>
      <c r="H91" s="5" t="str">
        <f>IF(F91="","",IFERROR(CONCATENATE("PEUA",VLOOKUP(ESTADO,REPORTE!AV$2:AW$33,2,0),DIDTRITO_FORM,CADER_FORM,IFERROR(VLOOKUP(DAY(F91),$BN$3:$BO$11,2,0),DAY(F91)),IFERROR(VLOOKUP(MONTH(F91),$BN$3:$BO$11,2,0),MONTH(F91)),YEAR(F91),G91),""))</f>
        <v/>
      </c>
      <c r="I91" s="4"/>
      <c r="K91" s="2" t="str">
        <f>IFERROR(INDEX('padron cfe'!C:C,MATCH(DATOS!C91,'padron cfe'!A:A,0),1),"")</f>
        <v/>
      </c>
      <c r="L91" s="4" t="str">
        <f>IFERROR(IF(VLOOKUP(J91,J$2:L90,4,0)=0,"",VLOOKUP(J91,J$2:L90,4,0)),"")</f>
        <v/>
      </c>
      <c r="M91" s="4" t="str">
        <f>IFERROR(IF(VLOOKUP(J91,J$2:M90,5,0)=0,"",VLOOKUP(J91,J$2:M90,5,0)),"")</f>
        <v/>
      </c>
      <c r="N91" s="4"/>
      <c r="O91" s="2"/>
      <c r="P91" s="2"/>
      <c r="Q91" s="5" t="str">
        <f t="shared" si="28"/>
        <v/>
      </c>
      <c r="T91" s="2" t="str">
        <f>IFERROR(INDEX('padron cfe'!D:D,MATCH(DATOS!C91,'padron cfe'!A:A,0),1),"")</f>
        <v/>
      </c>
      <c r="U91" s="4"/>
      <c r="V91" s="4"/>
      <c r="W91" s="4"/>
      <c r="X91" s="6" t="s">
        <v>157</v>
      </c>
      <c r="Y91" s="4"/>
      <c r="Z91" s="4" t="str">
        <f t="shared" si="21"/>
        <v/>
      </c>
      <c r="AA91" s="4"/>
      <c r="AB91" s="4"/>
      <c r="AC91" s="2" t="str">
        <f>IFERROR(IF(INDEX(AC$1:AC90,MATCH(J91,J$1:J90,0),1)=0,"",INDEX(AC$1:AC90,MATCH(J91,J$1:J90,0),1)),"")</f>
        <v/>
      </c>
      <c r="AD91" s="2" t="str">
        <f>IFERROR(IF(INDEX(AD$1:AD90,MATCH(J91,J$1:J90,0),1)=0,"",INDEX(AD$1:AD90,MATCH(J91,J$1:J90,0),1)),"")</f>
        <v/>
      </c>
      <c r="AE91" s="2" t="str">
        <f>IFERROR(IF(INDEX(AE$1:AE90,MATCH(J91,J$1:J90,0),1)=0,"",INDEX(AE$1:AE90,MATCH(J91,J$1:J90,0),1)),"")</f>
        <v/>
      </c>
      <c r="AF91" s="2"/>
      <c r="AG91" s="2"/>
      <c r="AH91" s="2"/>
      <c r="AI91" s="4"/>
      <c r="AJ91" s="4"/>
      <c r="AK91" s="4"/>
      <c r="AL91" s="4"/>
      <c r="AM91" s="4"/>
      <c r="AN91" s="4"/>
      <c r="AO91" s="4"/>
      <c r="AP91" s="4"/>
      <c r="AQ91" s="4"/>
      <c r="AS91" s="4"/>
      <c r="AT91" s="82"/>
      <c r="AU91" s="124"/>
      <c r="AV91" s="124"/>
      <c r="AW91" s="124"/>
      <c r="AX91" s="124"/>
      <c r="AY91" s="124"/>
      <c r="AZ91" s="124"/>
      <c r="BA91" s="4"/>
      <c r="BB91" s="127"/>
      <c r="BC91" s="4"/>
      <c r="BD91" s="4"/>
      <c r="BE91" s="4"/>
      <c r="BF91" s="7"/>
      <c r="BG91" s="7"/>
      <c r="BH91" s="7" t="str">
        <f t="shared" ca="1" si="22"/>
        <v/>
      </c>
      <c r="BI91" s="4" t="str">
        <f t="shared" si="31"/>
        <v/>
      </c>
      <c r="BJ91" s="123" t="str">
        <f t="shared" si="23"/>
        <v/>
      </c>
      <c r="BK91" s="140" t="str">
        <f t="shared" si="29"/>
        <v/>
      </c>
      <c r="BQ91" s="4" t="str">
        <f>IF(IFERROR(VLOOKUP(C91,C92:C$1993,1,0),"")="","",COUNTIF(C:C,C91))</f>
        <v/>
      </c>
      <c r="BU91" s="5" t="str">
        <f>IF(B91="","",IF(BQ91="",1+(MAX(BU$2:BU90)),""))</f>
        <v/>
      </c>
      <c r="BV91" s="5" t="str">
        <f t="shared" si="24"/>
        <v/>
      </c>
      <c r="BW91" s="5" t="str">
        <f t="shared" si="25"/>
        <v/>
      </c>
      <c r="BX91" s="14" t="str">
        <f t="shared" si="26"/>
        <v/>
      </c>
      <c r="BY91" s="28"/>
      <c r="BZ91" s="15"/>
      <c r="CA91" s="5" t="str">
        <f t="shared" si="27"/>
        <v/>
      </c>
      <c r="CD91" s="5" t="str">
        <f t="shared" si="30"/>
        <v/>
      </c>
      <c r="CE91" s="5" t="str">
        <f>IF(J91="","",IFERROR(IF(VLOOKUP(J91,J$2:J90,1,0)=0,"",""),J91))</f>
        <v/>
      </c>
      <c r="CF91" s="24" t="str">
        <f>IF(CE91="","",(IFERROR(VLOOKUP(MID(CE91,1,1),$CW$2:DA$28,3,0),0)+IFERROR(VLOOKUP(MID(CE91,2,1),CW$2:DA$28,4,0),0)+IFERROR(VLOOKUP(MID(CE91,3,1),CW$2:DA$28,5,0),0)+(ROW(CE91)/1000000000000)))</f>
        <v/>
      </c>
      <c r="CH91" s="5">
        <v>90</v>
      </c>
      <c r="CI91" s="5" t="str">
        <f>IFERROR(VLOOKUP(CH91,CD$2:CE1167,2,0),"")</f>
        <v/>
      </c>
      <c r="DC91" s="5" t="e">
        <f>IF(REPORTE!AH$2="si",IF(C91=VALUE(REPORTE!C$11),IF(SUM(DC92:DC$1993),CONCATENATE(INT(B91),", "),INT(B91)),""),IF(C91=VALUE(REPORTE!C$10),IF(SUM(DC92:DC$1993),CONCATENATE(INT(B91),", "),INT(B91)),""))</f>
        <v>#VALUE!</v>
      </c>
    </row>
    <row r="92" spans="1:108" s="5" customFormat="1" ht="15" customHeight="1">
      <c r="A92" s="4" t="str">
        <f t="shared" si="20"/>
        <v/>
      </c>
      <c r="B92" s="6"/>
      <c r="C92" s="8"/>
      <c r="D92" s="1" t="str">
        <f>IFERROR(INDEX('padron cfe'!B:B,MATCH(DATOS!C92,'padron cfe'!A:A,0),1),"")</f>
        <v/>
      </c>
      <c r="E92" s="1"/>
      <c r="F92" s="7"/>
      <c r="G92" s="9" t="s">
        <v>157</v>
      </c>
      <c r="H92" s="5" t="str">
        <f>IF(F92="","",IFERROR(CONCATENATE("PEUA",VLOOKUP(ESTADO,REPORTE!AV$2:AW$33,2,0),DIDTRITO_FORM,CADER_FORM,IFERROR(VLOOKUP(DAY(F92),$BN$3:$BO$11,2,0),DAY(F92)),IFERROR(VLOOKUP(MONTH(F92),$BN$3:$BO$11,2,0),MONTH(F92)),YEAR(F92),G92),""))</f>
        <v/>
      </c>
      <c r="I92" s="4"/>
      <c r="K92" s="2" t="str">
        <f>IFERROR(INDEX('padron cfe'!C:C,MATCH(DATOS!C92,'padron cfe'!A:A,0),1),"")</f>
        <v/>
      </c>
      <c r="L92" s="4" t="str">
        <f>IFERROR(IF(VLOOKUP(J92,J$2:L91,4,0)=0,"",VLOOKUP(J92,J$2:L91,4,0)),"")</f>
        <v/>
      </c>
      <c r="M92" s="4" t="str">
        <f>IFERROR(IF(VLOOKUP(J92,J$2:M91,5,0)=0,"",VLOOKUP(J92,J$2:M91,5,0)),"")</f>
        <v/>
      </c>
      <c r="N92" s="4"/>
      <c r="O92" s="2"/>
      <c r="P92" s="2"/>
      <c r="Q92" s="5" t="str">
        <f t="shared" si="28"/>
        <v/>
      </c>
      <c r="T92" s="2" t="str">
        <f>IFERROR(INDEX('padron cfe'!D:D,MATCH(DATOS!C92,'padron cfe'!A:A,0),1),"")</f>
        <v/>
      </c>
      <c r="U92" s="4"/>
      <c r="V92" s="4"/>
      <c r="W92" s="4"/>
      <c r="X92" s="6" t="s">
        <v>157</v>
      </c>
      <c r="Y92" s="4"/>
      <c r="Z92" s="4" t="str">
        <f t="shared" si="21"/>
        <v/>
      </c>
      <c r="AA92" s="4"/>
      <c r="AB92" s="4"/>
      <c r="AC92" s="2" t="str">
        <f>IFERROR(IF(INDEX(AC$1:AC91,MATCH(J92,J$1:J91,0),1)=0,"",INDEX(AC$1:AC91,MATCH(J92,J$1:J91,0),1)),"")</f>
        <v/>
      </c>
      <c r="AD92" s="2" t="str">
        <f>IFERROR(IF(INDEX(AD$1:AD91,MATCH(J92,J$1:J91,0),1)=0,"",INDEX(AD$1:AD91,MATCH(J92,J$1:J91,0),1)),"")</f>
        <v/>
      </c>
      <c r="AE92" s="2" t="str">
        <f>IFERROR(IF(INDEX(AE$1:AE91,MATCH(J92,J$1:J91,0),1)=0,"",INDEX(AE$1:AE91,MATCH(J92,J$1:J91,0),1)),"")</f>
        <v/>
      </c>
      <c r="AF92" s="2"/>
      <c r="AG92" s="2"/>
      <c r="AH92" s="2"/>
      <c r="AI92" s="4"/>
      <c r="AJ92" s="4"/>
      <c r="AK92" s="4"/>
      <c r="AL92" s="4"/>
      <c r="AM92" s="4"/>
      <c r="AN92" s="4"/>
      <c r="AO92" s="4"/>
      <c r="AP92" s="4"/>
      <c r="AQ92" s="4"/>
      <c r="AS92" s="4"/>
      <c r="AT92" s="82"/>
      <c r="AU92" s="124"/>
      <c r="AV92" s="124"/>
      <c r="AW92" s="124"/>
      <c r="AX92" s="124"/>
      <c r="AY92" s="124"/>
      <c r="AZ92" s="124"/>
      <c r="BA92" s="4"/>
      <c r="BB92" s="127"/>
      <c r="BC92" s="4"/>
      <c r="BD92" s="4"/>
      <c r="BE92" s="4" t="s">
        <v>157</v>
      </c>
      <c r="BF92" s="7"/>
      <c r="BG92" s="7"/>
      <c r="BH92" s="7" t="str">
        <f t="shared" ca="1" si="22"/>
        <v/>
      </c>
      <c r="BI92" s="4" t="str">
        <f t="shared" si="31"/>
        <v/>
      </c>
      <c r="BJ92" s="123" t="str">
        <f t="shared" si="23"/>
        <v/>
      </c>
      <c r="BK92" s="140" t="str">
        <f t="shared" si="29"/>
        <v/>
      </c>
      <c r="BQ92" s="4" t="str">
        <f>IF(IFERROR(VLOOKUP(C92,C93:C$1993,1,0),"")="","",COUNTIF(C:C,C92))</f>
        <v/>
      </c>
      <c r="BU92" s="5" t="str">
        <f>IF(B92="","",IF(BQ92="",1+(MAX(BU$2:BU91)),""))</f>
        <v/>
      </c>
      <c r="BV92" s="5" t="str">
        <f t="shared" si="24"/>
        <v/>
      </c>
      <c r="BW92" s="5" t="str">
        <f t="shared" si="25"/>
        <v/>
      </c>
      <c r="BX92" s="14" t="str">
        <f t="shared" si="26"/>
        <v/>
      </c>
      <c r="BY92" s="28"/>
      <c r="BZ92" s="15"/>
      <c r="CA92" s="5" t="str">
        <f t="shared" si="27"/>
        <v/>
      </c>
      <c r="CD92" s="5" t="str">
        <f t="shared" si="30"/>
        <v/>
      </c>
      <c r="CE92" s="5" t="str">
        <f>IF(J92="","",IFERROR(IF(VLOOKUP(J92,J$2:J91,1,0)=0,"",""),J92))</f>
        <v/>
      </c>
      <c r="CF92" s="24" t="str">
        <f>IF(CE92="","",(IFERROR(VLOOKUP(MID(CE92,1,1),$CW$2:DA$28,3,0),0)+IFERROR(VLOOKUP(MID(CE92,2,1),CW$2:DA$28,4,0),0)+IFERROR(VLOOKUP(MID(CE92,3,1),CW$2:DA$28,5,0),0)+(ROW(CE92)/1000000000000)))</f>
        <v/>
      </c>
      <c r="CH92" s="5">
        <v>91</v>
      </c>
      <c r="CI92" s="5" t="str">
        <f>IFERROR(VLOOKUP(CH92,CD$2:CE1168,2,0),"")</f>
        <v/>
      </c>
      <c r="DC92" s="5" t="e">
        <f>IF(REPORTE!AH$2="si",IF(C92=VALUE(REPORTE!C$11),IF(SUM(DC93:DC$1993),CONCATENATE(INT(B92),", "),INT(B92)),""),IF(C92=VALUE(REPORTE!C$10),IF(SUM(DC93:DC$1993),CONCATENATE(INT(B92),", "),INT(B92)),""))</f>
        <v>#VALUE!</v>
      </c>
    </row>
    <row r="93" spans="1:108" s="5" customFormat="1" ht="15" customHeight="1">
      <c r="A93" s="4" t="str">
        <f t="shared" si="20"/>
        <v/>
      </c>
      <c r="B93" s="6"/>
      <c r="C93" s="8"/>
      <c r="D93" s="1" t="str">
        <f>IFERROR(INDEX('padron cfe'!B:B,MATCH(DATOS!C93,'padron cfe'!A:A,0),1),"")</f>
        <v/>
      </c>
      <c r="E93" s="1"/>
      <c r="F93" s="7"/>
      <c r="G93" s="9" t="s">
        <v>157</v>
      </c>
      <c r="H93" s="5" t="str">
        <f>IF(F93="","",IFERROR(CONCATENATE("PEUA",VLOOKUP(ESTADO,REPORTE!AV$2:AW$33,2,0),DIDTRITO_FORM,CADER_FORM,IFERROR(VLOOKUP(DAY(F93),$BN$3:$BO$11,2,0),DAY(F93)),IFERROR(VLOOKUP(MONTH(F93),$BN$3:$BO$11,2,0),MONTH(F93)),YEAR(F93),G93),""))</f>
        <v/>
      </c>
      <c r="I93" s="4"/>
      <c r="K93" s="2" t="str">
        <f>IFERROR(INDEX('padron cfe'!C:C,MATCH(DATOS!C93,'padron cfe'!A:A,0),1),"")</f>
        <v/>
      </c>
      <c r="L93" s="4" t="str">
        <f>IFERROR(IF(VLOOKUP(J93,J$2:L92,4,0)=0,"",VLOOKUP(J93,J$2:L92,4,0)),"")</f>
        <v/>
      </c>
      <c r="M93" s="4" t="str">
        <f>IFERROR(IF(VLOOKUP(J93,J$2:M92,5,0)=0,"",VLOOKUP(J93,J$2:M92,5,0)),"")</f>
        <v/>
      </c>
      <c r="N93" s="4"/>
      <c r="O93" s="2"/>
      <c r="P93" s="2"/>
      <c r="Q93" s="5" t="str">
        <f t="shared" si="28"/>
        <v/>
      </c>
      <c r="T93" s="2" t="str">
        <f>IFERROR(INDEX('padron cfe'!D:D,MATCH(DATOS!C93,'padron cfe'!A:A,0),1),"")</f>
        <v/>
      </c>
      <c r="U93" s="4"/>
      <c r="V93" s="4"/>
      <c r="W93" s="4"/>
      <c r="X93" s="6" t="s">
        <v>157</v>
      </c>
      <c r="Y93" s="4"/>
      <c r="Z93" s="4" t="str">
        <f t="shared" si="21"/>
        <v/>
      </c>
      <c r="AA93" s="4"/>
      <c r="AB93" s="4"/>
      <c r="AC93" s="2" t="str">
        <f>IFERROR(IF(INDEX(AC$1:AC92,MATCH(J93,J$1:J92,0),1)=0,"",INDEX(AC$1:AC92,MATCH(J93,J$1:J92,0),1)),"")</f>
        <v/>
      </c>
      <c r="AD93" s="2" t="str">
        <f>IFERROR(IF(INDEX(AD$1:AD92,MATCH(J93,J$1:J92,0),1)=0,"",INDEX(AD$1:AD92,MATCH(J93,J$1:J92,0),1)),"")</f>
        <v/>
      </c>
      <c r="AE93" s="2" t="str">
        <f>IFERROR(IF(INDEX(AE$1:AE92,MATCH(J93,J$1:J92,0),1)=0,"",INDEX(AE$1:AE92,MATCH(J93,J$1:J92,0),1)),"")</f>
        <v/>
      </c>
      <c r="AF93" s="2"/>
      <c r="AG93" s="2"/>
      <c r="AH93" s="2"/>
      <c r="AI93" s="4"/>
      <c r="AJ93" s="4"/>
      <c r="AK93" s="4"/>
      <c r="AL93" s="4"/>
      <c r="AM93" s="4"/>
      <c r="AN93" s="4"/>
      <c r="AO93" s="4"/>
      <c r="AP93" s="4"/>
      <c r="AQ93" s="4"/>
      <c r="AS93" s="4"/>
      <c r="AT93" s="82"/>
      <c r="AU93" s="124"/>
      <c r="AV93" s="124"/>
      <c r="AW93" s="124"/>
      <c r="AX93" s="124"/>
      <c r="AY93" s="124"/>
      <c r="AZ93" s="124"/>
      <c r="BA93" s="4"/>
      <c r="BB93" s="127"/>
      <c r="BC93" s="4"/>
      <c r="BD93" s="4"/>
      <c r="BE93" s="4"/>
      <c r="BF93" s="7"/>
      <c r="BG93" s="7"/>
      <c r="BH93" s="7" t="str">
        <f t="shared" ca="1" si="22"/>
        <v/>
      </c>
      <c r="BI93" s="4" t="str">
        <f t="shared" si="31"/>
        <v/>
      </c>
      <c r="BJ93" s="123" t="str">
        <f t="shared" si="23"/>
        <v/>
      </c>
      <c r="BK93" s="140" t="str">
        <f t="shared" si="29"/>
        <v/>
      </c>
      <c r="BQ93" s="4" t="str">
        <f>IF(IFERROR(VLOOKUP(C93,C94:C$1993,1,0),"")="","",COUNTIF(C:C,C93))</f>
        <v/>
      </c>
      <c r="BU93" s="5" t="str">
        <f>IF(B93="","",IF(BQ93="",1+(MAX(BU$2:BU92)),""))</f>
        <v/>
      </c>
      <c r="BV93" s="5" t="str">
        <f t="shared" si="24"/>
        <v/>
      </c>
      <c r="BW93" s="5" t="str">
        <f t="shared" si="25"/>
        <v/>
      </c>
      <c r="BX93" s="14" t="str">
        <f t="shared" si="26"/>
        <v/>
      </c>
      <c r="BY93" s="28"/>
      <c r="BZ93" s="15"/>
      <c r="CA93" s="5" t="str">
        <f t="shared" si="27"/>
        <v/>
      </c>
      <c r="CD93" s="5" t="str">
        <f t="shared" si="30"/>
        <v/>
      </c>
      <c r="CE93" s="5" t="str">
        <f>IF(J93="","",IFERROR(IF(VLOOKUP(J93,J$2:J92,1,0)=0,"",""),J93))</f>
        <v/>
      </c>
      <c r="CF93" s="24" t="str">
        <f>IF(CE93="","",(IFERROR(VLOOKUP(MID(CE93,1,1),$CW$2:DA$28,3,0),0)+IFERROR(VLOOKUP(MID(CE93,2,1),CW$2:DA$28,4,0),0)+IFERROR(VLOOKUP(MID(CE93,3,1),CW$2:DA$28,5,0),0)+(ROW(CE93)/1000000000000)))</f>
        <v/>
      </c>
      <c r="CH93" s="5">
        <v>92</v>
      </c>
      <c r="CI93" s="5" t="str">
        <f>IFERROR(VLOOKUP(CH93,CD$2:CE1169,2,0),"")</f>
        <v/>
      </c>
      <c r="DC93" s="5" t="e">
        <f>IF(REPORTE!AH$2="si",IF(C93=VALUE(REPORTE!C$11),IF(SUM(DC94:DC$1993),CONCATENATE(INT(B93),", "),INT(B93)),""),IF(C93=VALUE(REPORTE!C$10),IF(SUM(DC94:DC$1993),CONCATENATE(INT(B93),", "),INT(B93)),""))</f>
        <v>#VALUE!</v>
      </c>
    </row>
    <row r="94" spans="1:108" s="5" customFormat="1" ht="15" customHeight="1">
      <c r="A94" s="4" t="str">
        <f t="shared" si="20"/>
        <v/>
      </c>
      <c r="B94" s="6"/>
      <c r="C94" s="8"/>
      <c r="D94" s="1" t="str">
        <f>IFERROR(INDEX('padron cfe'!B:B,MATCH(DATOS!C94,'padron cfe'!A:A,0),1),"")</f>
        <v/>
      </c>
      <c r="E94" s="1"/>
      <c r="F94" s="7"/>
      <c r="G94" s="9" t="s">
        <v>157</v>
      </c>
      <c r="H94" s="5" t="str">
        <f>IF(F94="","",IFERROR(CONCATENATE("PEUA",VLOOKUP(ESTADO,REPORTE!AV$2:AW$33,2,0),DIDTRITO_FORM,CADER_FORM,IFERROR(VLOOKUP(DAY(F94),$BN$3:$BO$11,2,0),DAY(F94)),IFERROR(VLOOKUP(MONTH(F94),$BN$3:$BO$11,2,0),MONTH(F94)),YEAR(F94),G94),""))</f>
        <v/>
      </c>
      <c r="I94" s="4"/>
      <c r="K94" s="2" t="str">
        <f>IFERROR(INDEX('padron cfe'!C:C,MATCH(DATOS!C94,'padron cfe'!A:A,0),1),"")</f>
        <v/>
      </c>
      <c r="L94" s="4" t="str">
        <f>IFERROR(IF(VLOOKUP(J94,J$2:L93,4,0)=0,"",VLOOKUP(J94,J$2:L93,4,0)),"")</f>
        <v/>
      </c>
      <c r="M94" s="4" t="str">
        <f>IFERROR(IF(VLOOKUP(J94,J$2:M93,5,0)=0,"",VLOOKUP(J94,J$2:M93,5,0)),"")</f>
        <v/>
      </c>
      <c r="N94" s="4"/>
      <c r="O94" s="2"/>
      <c r="P94" s="2"/>
      <c r="Q94" s="5" t="str">
        <f t="shared" si="28"/>
        <v/>
      </c>
      <c r="T94" s="2" t="str">
        <f>IFERROR(INDEX('padron cfe'!D:D,MATCH(DATOS!C94,'padron cfe'!A:A,0),1),"")</f>
        <v/>
      </c>
      <c r="U94" s="4"/>
      <c r="V94" s="4"/>
      <c r="W94" s="4"/>
      <c r="X94" s="6" t="s">
        <v>157</v>
      </c>
      <c r="Y94" s="4"/>
      <c r="Z94" s="4" t="str">
        <f t="shared" si="21"/>
        <v/>
      </c>
      <c r="AA94" s="4"/>
      <c r="AB94" s="4"/>
      <c r="AC94" s="2" t="str">
        <f>IFERROR(IF(INDEX(AC$1:AC93,MATCH(J94,J$1:J93,0),1)=0,"",INDEX(AC$1:AC93,MATCH(J94,J$1:J93,0),1)),"")</f>
        <v/>
      </c>
      <c r="AD94" s="2" t="str">
        <f>IFERROR(IF(INDEX(AD$1:AD93,MATCH(J94,J$1:J93,0),1)=0,"",INDEX(AD$1:AD93,MATCH(J94,J$1:J93,0),1)),"")</f>
        <v/>
      </c>
      <c r="AE94" s="2" t="str">
        <f>IFERROR(IF(INDEX(AE$1:AE93,MATCH(J94,J$1:J93,0),1)=0,"",INDEX(AE$1:AE93,MATCH(J94,J$1:J93,0),1)),"")</f>
        <v/>
      </c>
      <c r="AF94" s="2"/>
      <c r="AG94" s="2"/>
      <c r="AH94" s="2"/>
      <c r="AI94" s="4"/>
      <c r="AJ94" s="4"/>
      <c r="AK94" s="4"/>
      <c r="AL94" s="4"/>
      <c r="AM94" s="4"/>
      <c r="AN94" s="4"/>
      <c r="AO94" s="4"/>
      <c r="AP94" s="4"/>
      <c r="AQ94" s="4"/>
      <c r="AS94" s="4"/>
      <c r="AT94" s="82"/>
      <c r="AU94" s="124"/>
      <c r="AV94" s="124"/>
      <c r="AW94" s="124"/>
      <c r="AX94" s="124"/>
      <c r="AY94" s="124"/>
      <c r="AZ94" s="124"/>
      <c r="BA94" s="4"/>
      <c r="BB94" s="127"/>
      <c r="BC94" s="4"/>
      <c r="BD94" s="4"/>
      <c r="BE94" s="4" t="s">
        <v>157</v>
      </c>
      <c r="BF94" s="7"/>
      <c r="BG94" s="7"/>
      <c r="BH94" s="7" t="str">
        <f t="shared" ca="1" si="22"/>
        <v/>
      </c>
      <c r="BI94" s="4" t="str">
        <f t="shared" si="31"/>
        <v/>
      </c>
      <c r="BJ94" s="123" t="str">
        <f t="shared" si="23"/>
        <v/>
      </c>
      <c r="BK94" s="140" t="str">
        <f t="shared" si="29"/>
        <v/>
      </c>
      <c r="BQ94" s="4" t="str">
        <f>IF(IFERROR(VLOOKUP(C94,C95:C$1993,1,0),"")="","",COUNTIF(C:C,C94))</f>
        <v/>
      </c>
      <c r="BU94" s="5" t="str">
        <f>IF(B94="","",IF(BQ94="",1+(MAX(BU$2:BU93)),""))</f>
        <v/>
      </c>
      <c r="BV94" s="5" t="str">
        <f t="shared" si="24"/>
        <v/>
      </c>
      <c r="BW94" s="5" t="str">
        <f t="shared" si="25"/>
        <v/>
      </c>
      <c r="BX94" s="14" t="str">
        <f t="shared" si="26"/>
        <v/>
      </c>
      <c r="BY94" s="28"/>
      <c r="BZ94" s="15"/>
      <c r="CA94" s="5" t="str">
        <f t="shared" si="27"/>
        <v/>
      </c>
      <c r="CD94" s="5" t="str">
        <f t="shared" si="30"/>
        <v/>
      </c>
      <c r="CE94" s="5" t="str">
        <f>IF(J94="","",IFERROR(IF(VLOOKUP(J94,J$2:J93,1,0)=0,"",""),J94))</f>
        <v/>
      </c>
      <c r="CF94" s="24" t="str">
        <f>IF(CE94="","",(IFERROR(VLOOKUP(MID(CE94,1,1),$CW$2:DA$28,3,0),0)+IFERROR(VLOOKUP(MID(CE94,2,1),CW$2:DA$28,4,0),0)+IFERROR(VLOOKUP(MID(CE94,3,1),CW$2:DA$28,5,0),0)+(ROW(CE94)/1000000000000)))</f>
        <v/>
      </c>
      <c r="CH94" s="5">
        <v>93</v>
      </c>
      <c r="CI94" s="5" t="str">
        <f>IFERROR(VLOOKUP(CH94,CD$2:CE1170,2,0),"")</f>
        <v/>
      </c>
      <c r="DC94" s="5" t="e">
        <f>IF(REPORTE!AH$2="si",IF(C94=VALUE(REPORTE!C$11),IF(SUM(DC95:DC$1993),CONCATENATE(INT(B94),", "),INT(B94)),""),IF(C94=VALUE(REPORTE!C$10),IF(SUM(DC95:DC$1993),CONCATENATE(INT(B94),", "),INT(B94)),""))</f>
        <v>#VALUE!</v>
      </c>
    </row>
    <row r="95" spans="1:108" s="5" customFormat="1" ht="15" customHeight="1">
      <c r="A95" s="4" t="str">
        <f t="shared" si="20"/>
        <v/>
      </c>
      <c r="B95" s="6"/>
      <c r="C95" s="8"/>
      <c r="D95" s="1" t="str">
        <f>IFERROR(INDEX('padron cfe'!B:B,MATCH(DATOS!C95,'padron cfe'!A:A,0),1),"")</f>
        <v/>
      </c>
      <c r="E95" s="1"/>
      <c r="F95" s="7"/>
      <c r="G95" s="9" t="s">
        <v>157</v>
      </c>
      <c r="H95" s="5" t="str">
        <f>IF(F95="","",IFERROR(CONCATENATE("PEUA",VLOOKUP(ESTADO,REPORTE!AV$2:AW$33,2,0),DIDTRITO_FORM,CADER_FORM,IFERROR(VLOOKUP(DAY(F95),$BN$3:$BO$11,2,0),DAY(F95)),IFERROR(VLOOKUP(MONTH(F95),$BN$3:$BO$11,2,0),MONTH(F95)),YEAR(F95),G95),""))</f>
        <v/>
      </c>
      <c r="I95" s="4"/>
      <c r="K95" s="2" t="str">
        <f>IFERROR(INDEX('padron cfe'!C:C,MATCH(DATOS!C95,'padron cfe'!A:A,0),1),"")</f>
        <v/>
      </c>
      <c r="L95" s="4" t="str">
        <f>IFERROR(IF(VLOOKUP(J95,J$2:L94,4,0)=0,"",VLOOKUP(J95,J$2:L94,4,0)),"")</f>
        <v/>
      </c>
      <c r="M95" s="4" t="str">
        <f>IFERROR(IF(VLOOKUP(J95,J$2:M94,5,0)=0,"",VLOOKUP(J95,J$2:M94,5,0)),"")</f>
        <v/>
      </c>
      <c r="N95" s="4"/>
      <c r="O95" s="2"/>
      <c r="P95" s="2"/>
      <c r="Q95" s="5" t="str">
        <f t="shared" si="28"/>
        <v/>
      </c>
      <c r="T95" s="2" t="str">
        <f>IFERROR(INDEX('padron cfe'!D:D,MATCH(DATOS!C95,'padron cfe'!A:A,0),1),"")</f>
        <v/>
      </c>
      <c r="U95" s="4"/>
      <c r="V95" s="4"/>
      <c r="W95" s="4"/>
      <c r="X95" s="6" t="s">
        <v>157</v>
      </c>
      <c r="Y95" s="4"/>
      <c r="Z95" s="4" t="str">
        <f t="shared" si="21"/>
        <v/>
      </c>
      <c r="AA95" s="4"/>
      <c r="AB95" s="4"/>
      <c r="AC95" s="2" t="str">
        <f>IFERROR(IF(INDEX(AC$1:AC94,MATCH(J95,J$1:J94,0),1)=0,"",INDEX(AC$1:AC94,MATCH(J95,J$1:J94,0),1)),"")</f>
        <v/>
      </c>
      <c r="AD95" s="2" t="str">
        <f>IFERROR(IF(INDEX(AD$1:AD94,MATCH(J95,J$1:J94,0),1)=0,"",INDEX(AD$1:AD94,MATCH(J95,J$1:J94,0),1)),"")</f>
        <v/>
      </c>
      <c r="AE95" s="2" t="str">
        <f>IFERROR(IF(INDEX(AE$1:AE94,MATCH(J95,J$1:J94,0),1)=0,"",INDEX(AE$1:AE94,MATCH(J95,J$1:J94,0),1)),"")</f>
        <v/>
      </c>
      <c r="AF95" s="2"/>
      <c r="AG95" s="2"/>
      <c r="AH95" s="2"/>
      <c r="AI95" s="4"/>
      <c r="AJ95" s="4"/>
      <c r="AK95" s="4"/>
      <c r="AL95" s="4"/>
      <c r="AM95" s="4"/>
      <c r="AN95" s="4"/>
      <c r="AO95" s="4"/>
      <c r="AP95" s="4"/>
      <c r="AQ95" s="4"/>
      <c r="AS95" s="4"/>
      <c r="AT95" s="82"/>
      <c r="AU95" s="124"/>
      <c r="AV95" s="124"/>
      <c r="AW95" s="124"/>
      <c r="AX95" s="124"/>
      <c r="AY95" s="124"/>
      <c r="AZ95" s="124"/>
      <c r="BA95" s="4"/>
      <c r="BB95" s="127"/>
      <c r="BC95" s="4"/>
      <c r="BD95" s="4"/>
      <c r="BE95" s="4"/>
      <c r="BF95" s="7"/>
      <c r="BG95" s="7"/>
      <c r="BH95" s="7" t="str">
        <f t="shared" ca="1" si="22"/>
        <v/>
      </c>
      <c r="BI95" s="4" t="str">
        <f t="shared" si="31"/>
        <v/>
      </c>
      <c r="BJ95" s="123" t="str">
        <f t="shared" si="23"/>
        <v/>
      </c>
      <c r="BK95" s="140" t="str">
        <f t="shared" si="29"/>
        <v/>
      </c>
      <c r="BQ95" s="4" t="str">
        <f>IF(IFERROR(VLOOKUP(C95,C96:C$1993,1,0),"")="","",COUNTIF(C:C,C95))</f>
        <v/>
      </c>
      <c r="BU95" s="5" t="str">
        <f>IF(B95="","",IF(BQ95="",1+(MAX(BU$2:BU94)),""))</f>
        <v/>
      </c>
      <c r="BV95" s="5" t="str">
        <f t="shared" si="24"/>
        <v/>
      </c>
      <c r="BW95" s="5" t="str">
        <f t="shared" si="25"/>
        <v/>
      </c>
      <c r="BX95" s="14" t="str">
        <f t="shared" si="26"/>
        <v/>
      </c>
      <c r="BY95" s="28"/>
      <c r="BZ95" s="15"/>
      <c r="CA95" s="5" t="str">
        <f t="shared" si="27"/>
        <v/>
      </c>
      <c r="CD95" s="5" t="str">
        <f t="shared" si="30"/>
        <v/>
      </c>
      <c r="CE95" s="5" t="str">
        <f>IF(J95="","",IFERROR(IF(VLOOKUP(J95,J$2:J94,1,0)=0,"",""),J95))</f>
        <v/>
      </c>
      <c r="CF95" s="24" t="str">
        <f>IF(CE95="","",(IFERROR(VLOOKUP(MID(CE95,1,1),$CW$2:DA$28,3,0),0)+IFERROR(VLOOKUP(MID(CE95,2,1),CW$2:DA$28,4,0),0)+IFERROR(VLOOKUP(MID(CE95,3,1),CW$2:DA$28,5,0),0)+(ROW(CE95)/1000000000000)))</f>
        <v/>
      </c>
      <c r="CH95" s="5">
        <v>94</v>
      </c>
      <c r="CI95" s="5" t="str">
        <f>IFERROR(VLOOKUP(CH95,CD$2:CE1171,2,0),"")</f>
        <v/>
      </c>
      <c r="DC95" s="5" t="e">
        <f>IF(REPORTE!AH$2="si",IF(C95=VALUE(REPORTE!C$11),IF(SUM(DC96:DC$1993),CONCATENATE(INT(B95),", "),INT(B95)),""),IF(C95=VALUE(REPORTE!C$10),IF(SUM(DC96:DC$1993),CONCATENATE(INT(B95),", "),INT(B95)),""))</f>
        <v>#VALUE!</v>
      </c>
    </row>
    <row r="96" spans="1:108" s="5" customFormat="1" ht="16.5" customHeight="1">
      <c r="A96" s="4" t="str">
        <f t="shared" si="20"/>
        <v/>
      </c>
      <c r="B96" s="6"/>
      <c r="C96" s="8"/>
      <c r="D96" s="1" t="str">
        <f>IFERROR(INDEX('padron cfe'!B:B,MATCH(DATOS!C96,'padron cfe'!A:A,0),1),"")</f>
        <v/>
      </c>
      <c r="E96" s="1"/>
      <c r="F96" s="7"/>
      <c r="G96" s="9" t="s">
        <v>157</v>
      </c>
      <c r="H96" s="5" t="str">
        <f>IF(F96="","",IFERROR(CONCATENATE("PEUA",VLOOKUP(ESTADO,REPORTE!AV$2:AW$33,2,0),DIDTRITO_FORM,CADER_FORM,IFERROR(VLOOKUP(DAY(F96),$BN$3:$BO$11,2,0),DAY(F96)),IFERROR(VLOOKUP(MONTH(F96),$BN$3:$BO$11,2,0),MONTH(F96)),YEAR(F96),G96),""))</f>
        <v/>
      </c>
      <c r="I96" s="4"/>
      <c r="K96" s="2" t="str">
        <f>IFERROR(INDEX('padron cfe'!C:C,MATCH(DATOS!C96,'padron cfe'!A:A,0),1),"")</f>
        <v/>
      </c>
      <c r="L96" s="4" t="str">
        <f>IFERROR(IF(VLOOKUP(J96,J$2:L95,4,0)=0,"",VLOOKUP(J96,J$2:L95,4,0)),"")</f>
        <v/>
      </c>
      <c r="M96" s="4" t="str">
        <f>IFERROR(IF(VLOOKUP(J96,J$2:M95,5,0)=0,"",VLOOKUP(J96,J$2:M95,5,0)),"")</f>
        <v/>
      </c>
      <c r="N96" s="4"/>
      <c r="O96" s="2"/>
      <c r="P96" s="2"/>
      <c r="Q96" s="5" t="str">
        <f t="shared" si="28"/>
        <v/>
      </c>
      <c r="T96" s="2" t="str">
        <f>IFERROR(INDEX('padron cfe'!D:D,MATCH(DATOS!C96,'padron cfe'!A:A,0),1),"")</f>
        <v/>
      </c>
      <c r="U96" s="4"/>
      <c r="V96" s="4"/>
      <c r="W96" s="4"/>
      <c r="X96" s="6" t="s">
        <v>157</v>
      </c>
      <c r="Y96" s="4"/>
      <c r="Z96" s="4" t="str">
        <f t="shared" si="21"/>
        <v/>
      </c>
      <c r="AA96" s="4"/>
      <c r="AB96" s="4"/>
      <c r="AC96" s="2" t="str">
        <f>IFERROR(IF(INDEX(AC$1:AC95,MATCH(J96,J$1:J95,0),1)=0,"",INDEX(AC$1:AC95,MATCH(J96,J$1:J95,0),1)),"")</f>
        <v/>
      </c>
      <c r="AD96" s="2" t="str">
        <f>IFERROR(IF(INDEX(AD$1:AD95,MATCH(J96,J$1:J95,0),1)=0,"",INDEX(AD$1:AD95,MATCH(J96,J$1:J95,0),1)),"")</f>
        <v/>
      </c>
      <c r="AE96" s="2" t="str">
        <f>IFERROR(IF(INDEX(AE$1:AE95,MATCH(J96,J$1:J95,0),1)=0,"",INDEX(AE$1:AE95,MATCH(J96,J$1:J95,0),1)),"")</f>
        <v/>
      </c>
      <c r="AF96" s="2"/>
      <c r="AG96" s="2"/>
      <c r="AH96" s="2"/>
      <c r="AI96" s="4"/>
      <c r="AJ96" s="4"/>
      <c r="AK96" s="4"/>
      <c r="AL96" s="4"/>
      <c r="AM96" s="4"/>
      <c r="AN96" s="4"/>
      <c r="AO96" s="4"/>
      <c r="AP96" s="4"/>
      <c r="AQ96" s="4"/>
      <c r="AS96" s="4"/>
      <c r="AT96" s="82"/>
      <c r="AU96" s="124"/>
      <c r="AV96" s="124"/>
      <c r="AW96" s="124"/>
      <c r="AX96" s="124"/>
      <c r="AY96" s="124"/>
      <c r="AZ96" s="124"/>
      <c r="BA96" s="4"/>
      <c r="BB96" s="127"/>
      <c r="BC96" s="4"/>
      <c r="BD96" s="4"/>
      <c r="BE96" s="4" t="s">
        <v>157</v>
      </c>
      <c r="BF96" s="7"/>
      <c r="BG96" s="7"/>
      <c r="BH96" s="7" t="str">
        <f t="shared" ca="1" si="22"/>
        <v/>
      </c>
      <c r="BI96" s="4" t="str">
        <f t="shared" si="31"/>
        <v/>
      </c>
      <c r="BJ96" s="123" t="str">
        <f t="shared" si="23"/>
        <v/>
      </c>
      <c r="BK96" s="140" t="str">
        <f t="shared" si="29"/>
        <v/>
      </c>
      <c r="BQ96" s="4" t="str">
        <f>IF(IFERROR(VLOOKUP(C96,C97:C$1993,1,0),"")="","",COUNTIF(C:C,C96))</f>
        <v/>
      </c>
      <c r="BU96" s="5" t="str">
        <f>IF(B96="","",IF(BQ96="",1+(MAX(BU$2:BU95)),""))</f>
        <v/>
      </c>
      <c r="BV96" s="5" t="str">
        <f t="shared" si="24"/>
        <v/>
      </c>
      <c r="BW96" s="5" t="str">
        <f t="shared" si="25"/>
        <v/>
      </c>
      <c r="BX96" s="14" t="str">
        <f t="shared" si="26"/>
        <v/>
      </c>
      <c r="BY96" s="28"/>
      <c r="BZ96" s="15"/>
      <c r="CA96" s="5" t="str">
        <f t="shared" si="27"/>
        <v/>
      </c>
      <c r="CD96" s="5" t="str">
        <f t="shared" si="30"/>
        <v/>
      </c>
      <c r="CE96" s="5" t="str">
        <f>IF(J96="","",IFERROR(IF(VLOOKUP(J96,J$2:J95,1,0)=0,"",""),J96))</f>
        <v/>
      </c>
      <c r="CF96" s="24" t="str">
        <f>IF(CE96="","",(IFERROR(VLOOKUP(MID(CE96,1,1),$CW$2:DA$28,3,0),0)+IFERROR(VLOOKUP(MID(CE96,2,1),CW$2:DA$28,4,0),0)+IFERROR(VLOOKUP(MID(CE96,3,1),CW$2:DA$28,5,0),0)+(ROW(CE96)/1000000000000)))</f>
        <v/>
      </c>
      <c r="CH96" s="5">
        <v>95</v>
      </c>
      <c r="CI96" s="5" t="str">
        <f>IFERROR(VLOOKUP(CH96,CD$2:CE1172,2,0),"")</f>
        <v/>
      </c>
      <c r="DC96" s="5" t="e">
        <f>IF(REPORTE!AH$2="si",IF(C96=VALUE(REPORTE!C$11),IF(SUM(DC97:DC$1993),CONCATENATE(INT(B96),", "),INT(B96)),""),IF(C96=VALUE(REPORTE!C$10),IF(SUM(DC97:DC$1993),CONCATENATE(INT(B96),", "),INT(B96)),""))</f>
        <v>#VALUE!</v>
      </c>
    </row>
    <row r="97" spans="1:113" s="5" customFormat="1" ht="15" customHeight="1">
      <c r="A97" s="4" t="str">
        <f t="shared" si="20"/>
        <v/>
      </c>
      <c r="B97" s="6"/>
      <c r="C97" s="8"/>
      <c r="D97" s="1" t="str">
        <f>IFERROR(INDEX('padron cfe'!B:B,MATCH(DATOS!C97,'padron cfe'!A:A,0),1),"")</f>
        <v/>
      </c>
      <c r="E97" s="1"/>
      <c r="F97" s="7"/>
      <c r="G97" s="9" t="s">
        <v>157</v>
      </c>
      <c r="H97" s="5" t="str">
        <f>IF(F97="","",IFERROR(CONCATENATE("PEUA",VLOOKUP(ESTADO,REPORTE!AV$2:AW$33,2,0),DIDTRITO_FORM,CADER_FORM,IFERROR(VLOOKUP(DAY(F97),$BN$3:$BO$11,2,0),DAY(F97)),IFERROR(VLOOKUP(MONTH(F97),$BN$3:$BO$11,2,0),MONTH(F97)),YEAR(F97),G97),""))</f>
        <v/>
      </c>
      <c r="I97" s="4"/>
      <c r="K97" s="2" t="str">
        <f>IFERROR(INDEX('padron cfe'!C:C,MATCH(DATOS!C97,'padron cfe'!A:A,0),1),"")</f>
        <v/>
      </c>
      <c r="L97" s="4" t="str">
        <f>IFERROR(IF(VLOOKUP(J97,J$2:L96,4,0)=0,"",VLOOKUP(J97,J$2:L96,4,0)),"")</f>
        <v/>
      </c>
      <c r="M97" s="4" t="str">
        <f>IFERROR(IF(VLOOKUP(J97,J$2:M96,5,0)=0,"",VLOOKUP(J97,J$2:M96,5,0)),"")</f>
        <v/>
      </c>
      <c r="N97" s="4"/>
      <c r="O97" s="2"/>
      <c r="P97" s="2"/>
      <c r="Q97" s="5" t="str">
        <f t="shared" si="28"/>
        <v/>
      </c>
      <c r="T97" s="2" t="str">
        <f>IFERROR(INDEX('padron cfe'!D:D,MATCH(DATOS!C97,'padron cfe'!A:A,0),1),"")</f>
        <v/>
      </c>
      <c r="U97" s="4"/>
      <c r="V97" s="4"/>
      <c r="W97" s="4"/>
      <c r="X97" s="6" t="s">
        <v>157</v>
      </c>
      <c r="Y97" s="4"/>
      <c r="Z97" s="4" t="str">
        <f t="shared" si="21"/>
        <v/>
      </c>
      <c r="AA97" s="4"/>
      <c r="AB97" s="4"/>
      <c r="AC97" s="2" t="str">
        <f>IFERROR(IF(INDEX(AC$1:AC96,MATCH(J97,J$1:J96,0),1)=0,"",INDEX(AC$1:AC96,MATCH(J97,J$1:J96,0),1)),"")</f>
        <v/>
      </c>
      <c r="AD97" s="2" t="str">
        <f>IFERROR(IF(INDEX(AD$1:AD96,MATCH(J97,J$1:J96,0),1)=0,"",INDEX(AD$1:AD96,MATCH(J97,J$1:J96,0),1)),"")</f>
        <v/>
      </c>
      <c r="AE97" s="2" t="str">
        <f>IFERROR(IF(INDEX(AE$1:AE96,MATCH(J97,J$1:J96,0),1)=0,"",INDEX(AE$1:AE96,MATCH(J97,J$1:J96,0),1)),"")</f>
        <v/>
      </c>
      <c r="AF97" s="2"/>
      <c r="AG97" s="2"/>
      <c r="AH97" s="2"/>
      <c r="AI97" s="4"/>
      <c r="AJ97" s="4"/>
      <c r="AK97" s="4"/>
      <c r="AL97" s="4"/>
      <c r="AM97" s="4"/>
      <c r="AN97" s="4"/>
      <c r="AO97" s="4"/>
      <c r="AP97" s="4"/>
      <c r="AQ97" s="4"/>
      <c r="AS97" s="4"/>
      <c r="AT97" s="82"/>
      <c r="AU97" s="124"/>
      <c r="AV97" s="124"/>
      <c r="AW97" s="124"/>
      <c r="AX97" s="124"/>
      <c r="AY97" s="124"/>
      <c r="AZ97" s="124"/>
      <c r="BA97" s="4"/>
      <c r="BB97" s="127"/>
      <c r="BC97" s="4"/>
      <c r="BD97" s="4"/>
      <c r="BE97" s="4"/>
      <c r="BF97" s="7"/>
      <c r="BG97" s="7"/>
      <c r="BH97" s="7" t="str">
        <f t="shared" ca="1" si="22"/>
        <v/>
      </c>
      <c r="BI97" s="4" t="str">
        <f t="shared" si="31"/>
        <v/>
      </c>
      <c r="BJ97" s="123" t="str">
        <f t="shared" si="23"/>
        <v/>
      </c>
      <c r="BK97" s="140" t="str">
        <f t="shared" si="29"/>
        <v/>
      </c>
      <c r="BQ97" s="4" t="str">
        <f>IF(IFERROR(VLOOKUP(C97,C98:C$1993,1,0),"")="","",COUNTIF(C:C,C97))</f>
        <v/>
      </c>
      <c r="BU97" s="5" t="str">
        <f>IF(B97="","",IF(BQ97="",1+(MAX(BU$2:BU96)),""))</f>
        <v/>
      </c>
      <c r="BV97" s="5" t="str">
        <f t="shared" si="24"/>
        <v/>
      </c>
      <c r="BW97" s="5" t="str">
        <f t="shared" si="25"/>
        <v/>
      </c>
      <c r="BX97" s="14" t="str">
        <f t="shared" si="26"/>
        <v/>
      </c>
      <c r="BY97" s="28"/>
      <c r="BZ97" s="15"/>
      <c r="CA97" s="5" t="str">
        <f t="shared" si="27"/>
        <v/>
      </c>
      <c r="CD97" s="5" t="str">
        <f t="shared" si="30"/>
        <v/>
      </c>
      <c r="CE97" s="5" t="str">
        <f>IF(J97="","",IFERROR(IF(VLOOKUP(J97,J$2:J96,1,0)=0,"",""),J97))</f>
        <v/>
      </c>
      <c r="CF97" s="24" t="str">
        <f>IF(CE97="","",(IFERROR(VLOOKUP(MID(CE97,1,1),$CW$2:DA$28,3,0),0)+IFERROR(VLOOKUP(MID(CE97,2,1),CW$2:DA$28,4,0),0)+IFERROR(VLOOKUP(MID(CE97,3,1),CW$2:DA$28,5,0),0)+(ROW(CE97)/1000000000000)))</f>
        <v/>
      </c>
      <c r="CH97" s="5">
        <v>96</v>
      </c>
      <c r="CI97" s="5" t="str">
        <f>IFERROR(VLOOKUP(CH97,CD$2:CE1173,2,0),"")</f>
        <v/>
      </c>
      <c r="DC97" s="5" t="e">
        <f>IF(REPORTE!AH$2="si",IF(C97=VALUE(REPORTE!C$11),IF(SUM(DC98:DC$1993),CONCATENATE(INT(B97),", "),INT(B97)),""),IF(C97=VALUE(REPORTE!C$10),IF(SUM(DC98:DC$1993),CONCATENATE(INT(B97),", "),INT(B97)),""))</f>
        <v>#VALUE!</v>
      </c>
    </row>
    <row r="98" spans="1:113" s="5" customFormat="1" ht="15" customHeight="1">
      <c r="A98" s="4" t="str">
        <f t="shared" si="20"/>
        <v/>
      </c>
      <c r="B98" s="6"/>
      <c r="C98" s="8"/>
      <c r="D98" s="1" t="str">
        <f>IFERROR(INDEX('padron cfe'!B:B,MATCH(DATOS!C98,'padron cfe'!A:A,0),1),"")</f>
        <v/>
      </c>
      <c r="E98" s="1"/>
      <c r="F98" s="7"/>
      <c r="G98" s="9" t="s">
        <v>157</v>
      </c>
      <c r="H98" s="5" t="str">
        <f>IF(F98="","",IFERROR(CONCATENATE("PEUA",VLOOKUP(ESTADO,REPORTE!AV$2:AW$33,2,0),DIDTRITO_FORM,CADER_FORM,IFERROR(VLOOKUP(DAY(F98),$BN$3:$BO$11,2,0),DAY(F98)),IFERROR(VLOOKUP(MONTH(F98),$BN$3:$BO$11,2,0),MONTH(F98)),YEAR(F98),G98),""))</f>
        <v/>
      </c>
      <c r="I98" s="4"/>
      <c r="K98" s="2" t="str">
        <f>IFERROR(INDEX('padron cfe'!C:C,MATCH(DATOS!C98,'padron cfe'!A:A,0),1),"")</f>
        <v/>
      </c>
      <c r="L98" s="4" t="str">
        <f>IFERROR(IF(VLOOKUP(J98,J$2:L97,4,0)=0,"",VLOOKUP(J98,J$2:L97,4,0)),"")</f>
        <v/>
      </c>
      <c r="M98" s="4" t="str">
        <f>IFERROR(IF(VLOOKUP(J98,J$2:M97,5,0)=0,"",VLOOKUP(J98,J$2:M97,5,0)),"")</f>
        <v/>
      </c>
      <c r="N98" s="4"/>
      <c r="O98" s="2"/>
      <c r="P98" s="2"/>
      <c r="Q98" s="5" t="str">
        <f t="shared" si="28"/>
        <v/>
      </c>
      <c r="T98" s="2" t="str">
        <f>IFERROR(INDEX('padron cfe'!D:D,MATCH(DATOS!C98,'padron cfe'!A:A,0),1),"")</f>
        <v/>
      </c>
      <c r="U98" s="4"/>
      <c r="V98" s="4"/>
      <c r="W98" s="4"/>
      <c r="X98" s="6" t="s">
        <v>157</v>
      </c>
      <c r="Y98" s="4"/>
      <c r="Z98" s="4" t="str">
        <f t="shared" si="21"/>
        <v/>
      </c>
      <c r="AA98" s="4"/>
      <c r="AB98" s="4"/>
      <c r="AC98" s="2" t="str">
        <f>IFERROR(IF(INDEX(AC$1:AC97,MATCH(J98,J$1:J97,0),1)=0,"",INDEX(AC$1:AC97,MATCH(J98,J$1:J97,0),1)),"")</f>
        <v/>
      </c>
      <c r="AD98" s="2" t="str">
        <f>IFERROR(IF(INDEX(AD$1:AD97,MATCH(J98,J$1:J97,0),1)=0,"",INDEX(AD$1:AD97,MATCH(J98,J$1:J97,0),1)),"")</f>
        <v/>
      </c>
      <c r="AE98" s="2" t="str">
        <f>IFERROR(IF(INDEX(AE$1:AE97,MATCH(J98,J$1:J97,0),1)=0,"",INDEX(AE$1:AE97,MATCH(J98,J$1:J97,0),1)),"")</f>
        <v/>
      </c>
      <c r="AF98" s="2"/>
      <c r="AG98" s="2"/>
      <c r="AH98" s="2"/>
      <c r="AI98" s="4"/>
      <c r="AJ98" s="4"/>
      <c r="AK98" s="4"/>
      <c r="AL98" s="4"/>
      <c r="AM98" s="4"/>
      <c r="AN98" s="4"/>
      <c r="AO98" s="4"/>
      <c r="AP98" s="4"/>
      <c r="AQ98" s="4"/>
      <c r="AS98" s="4"/>
      <c r="AT98" s="82"/>
      <c r="AU98" s="124"/>
      <c r="AV98" s="124"/>
      <c r="AW98" s="124"/>
      <c r="AX98" s="124"/>
      <c r="AY98" s="124"/>
      <c r="AZ98" s="124"/>
      <c r="BA98" s="4"/>
      <c r="BB98" s="127"/>
      <c r="BC98" s="4"/>
      <c r="BD98" s="4"/>
      <c r="BE98" s="4" t="s">
        <v>157</v>
      </c>
      <c r="BF98" s="7"/>
      <c r="BG98" s="7"/>
      <c r="BH98" s="7" t="str">
        <f t="shared" ca="1" si="22"/>
        <v/>
      </c>
      <c r="BI98" s="4" t="str">
        <f t="shared" si="31"/>
        <v/>
      </c>
      <c r="BJ98" s="123" t="str">
        <f t="shared" si="23"/>
        <v/>
      </c>
      <c r="BK98" s="140" t="str">
        <f t="shared" si="29"/>
        <v/>
      </c>
      <c r="BQ98" s="4" t="str">
        <f>IF(IFERROR(VLOOKUP(C98,C99:C$1993,1,0),"")="","",COUNTIF(C:C,C98))</f>
        <v/>
      </c>
      <c r="BU98" s="5" t="str">
        <f>IF(B98="","",IF(BQ98="",1+(MAX(BU$2:BU97)),""))</f>
        <v/>
      </c>
      <c r="BV98" s="5" t="str">
        <f t="shared" si="24"/>
        <v/>
      </c>
      <c r="BW98" s="5" t="str">
        <f t="shared" si="25"/>
        <v/>
      </c>
      <c r="BX98" s="14" t="str">
        <f t="shared" si="26"/>
        <v/>
      </c>
      <c r="BY98" s="28"/>
      <c r="BZ98" s="15"/>
      <c r="CA98" s="5" t="str">
        <f t="shared" ref="CA98:CA118" si="32">CONCATENATE(AI98,AJ98,AK98,AL98,AM98)</f>
        <v/>
      </c>
      <c r="CD98" s="5" t="str">
        <f t="shared" si="30"/>
        <v/>
      </c>
      <c r="CE98" s="5" t="str">
        <f>IF(J98="","",IFERROR(IF(VLOOKUP(J98,J$2:J97,1,0)=0,"",""),J98))</f>
        <v/>
      </c>
      <c r="CF98" s="24" t="str">
        <f>IF(CE98="","",(IFERROR(VLOOKUP(MID(CE98,1,1),$CW$2:DA$28,3,0),0)+IFERROR(VLOOKUP(MID(CE98,2,1),CW$2:DA$28,4,0),0)+IFERROR(VLOOKUP(MID(CE98,3,1),CW$2:DA$28,5,0),0)+(ROW(CE98)/1000000000000)))</f>
        <v/>
      </c>
      <c r="CH98" s="5">
        <v>97</v>
      </c>
      <c r="CI98" s="5" t="str">
        <f>IFERROR(VLOOKUP(CH98,CD$2:CE1174,2,0),"")</f>
        <v/>
      </c>
      <c r="DC98" s="5" t="e">
        <f>IF(REPORTE!AH$2="si",IF(C98=VALUE(REPORTE!C$11),IF(SUM(DC99:DC$1993),CONCATENATE(INT(B98),", "),INT(B98)),""),IF(C98=VALUE(REPORTE!C$10),IF(SUM(DC99:DC$1993),CONCATENATE(INT(B98),", "),INT(B98)),""))</f>
        <v>#VALUE!</v>
      </c>
    </row>
    <row r="99" spans="1:113" s="5" customFormat="1" ht="15" customHeight="1">
      <c r="A99" s="4" t="str">
        <f t="shared" si="20"/>
        <v/>
      </c>
      <c r="B99" s="6"/>
      <c r="C99" s="8"/>
      <c r="D99" s="1" t="str">
        <f>IFERROR(INDEX('padron cfe'!B:B,MATCH(DATOS!C99,'padron cfe'!A:A,0),1),"")</f>
        <v/>
      </c>
      <c r="E99" s="1"/>
      <c r="F99" s="7"/>
      <c r="G99" s="9" t="s">
        <v>157</v>
      </c>
      <c r="H99" s="5" t="str">
        <f>IF(F99="","",IFERROR(CONCATENATE("PEUA",VLOOKUP(ESTADO,REPORTE!AV$2:AW$33,2,0),DIDTRITO_FORM,CADER_FORM,IFERROR(VLOOKUP(DAY(F99),$BN$3:$BO$11,2,0),DAY(F99)),IFERROR(VLOOKUP(MONTH(F99),$BN$3:$BO$11,2,0),MONTH(F99)),YEAR(F99),G99),""))</f>
        <v/>
      </c>
      <c r="I99" s="4"/>
      <c r="K99" s="2" t="str">
        <f>IFERROR(INDEX('padron cfe'!C:C,MATCH(DATOS!C99,'padron cfe'!A:A,0),1),"")</f>
        <v/>
      </c>
      <c r="L99" s="4" t="str">
        <f>IFERROR(IF(VLOOKUP(J99,J$2:L98,4,0)=0,"",VLOOKUP(J99,J$2:L98,4,0)),"")</f>
        <v/>
      </c>
      <c r="M99" s="4" t="str">
        <f>IFERROR(IF(VLOOKUP(J99,J$2:M98,5,0)=0,"",VLOOKUP(J99,J$2:M98,5,0)),"")</f>
        <v/>
      </c>
      <c r="N99" s="4"/>
      <c r="O99" s="2"/>
      <c r="P99" s="2"/>
      <c r="Q99" s="5" t="str">
        <f t="shared" si="28"/>
        <v/>
      </c>
      <c r="T99" s="2" t="str">
        <f>IFERROR(INDEX('padron cfe'!D:D,MATCH(DATOS!C99,'padron cfe'!A:A,0),1),"")</f>
        <v/>
      </c>
      <c r="U99" s="4"/>
      <c r="V99" s="4"/>
      <c r="W99" s="4"/>
      <c r="X99" s="6" t="s">
        <v>157</v>
      </c>
      <c r="Y99" s="4"/>
      <c r="Z99" s="4" t="str">
        <f t="shared" si="21"/>
        <v/>
      </c>
      <c r="AA99" s="4"/>
      <c r="AB99" s="4"/>
      <c r="AC99" s="2" t="str">
        <f>IFERROR(IF(INDEX(AC$1:AC98,MATCH(J99,J$1:J98,0),1)=0,"",INDEX(AC$1:AC98,MATCH(J99,J$1:J98,0),1)),"")</f>
        <v/>
      </c>
      <c r="AD99" s="2" t="str">
        <f>IFERROR(IF(INDEX(AD$1:AD98,MATCH(J99,J$1:J98,0),1)=0,"",INDEX(AD$1:AD98,MATCH(J99,J$1:J98,0),1)),"")</f>
        <v/>
      </c>
      <c r="AE99" s="2" t="str">
        <f>IFERROR(IF(INDEX(AE$1:AE98,MATCH(J99,J$1:J98,0),1)=0,"",INDEX(AE$1:AE98,MATCH(J99,J$1:J98,0),1)),"")</f>
        <v/>
      </c>
      <c r="AF99" s="2"/>
      <c r="AG99" s="2"/>
      <c r="AH99" s="2"/>
      <c r="AI99" s="4"/>
      <c r="AJ99" s="4"/>
      <c r="AK99" s="4"/>
      <c r="AL99" s="4"/>
      <c r="AM99" s="4"/>
      <c r="AN99" s="4"/>
      <c r="AO99" s="4"/>
      <c r="AP99" s="4"/>
      <c r="AQ99" s="4"/>
      <c r="AS99" s="4"/>
      <c r="AT99" s="82"/>
      <c r="AU99" s="124"/>
      <c r="AV99" s="124"/>
      <c r="AW99" s="124"/>
      <c r="AX99" s="124"/>
      <c r="AY99" s="124"/>
      <c r="AZ99" s="124"/>
      <c r="BA99" s="4"/>
      <c r="BB99" s="127"/>
      <c r="BC99" s="4"/>
      <c r="BD99" s="4"/>
      <c r="BE99" s="4"/>
      <c r="BF99" s="7"/>
      <c r="BG99" s="7"/>
      <c r="BH99" s="7" t="str">
        <f t="shared" ca="1" si="22"/>
        <v/>
      </c>
      <c r="BI99" s="4" t="str">
        <f t="shared" si="31"/>
        <v/>
      </c>
      <c r="BJ99" s="123" t="str">
        <f t="shared" si="23"/>
        <v/>
      </c>
      <c r="BK99" s="140" t="str">
        <f t="shared" si="29"/>
        <v/>
      </c>
      <c r="BQ99" s="4" t="str">
        <f>IF(IFERROR(VLOOKUP(C99,C100:C$1993,1,0),"")="","",COUNTIF(C:C,C99))</f>
        <v/>
      </c>
      <c r="BU99" s="5" t="str">
        <f>IF(B99="","",IF(BQ99="",1+(MAX(BU$2:BU98)),""))</f>
        <v/>
      </c>
      <c r="BV99" s="5" t="str">
        <f t="shared" si="24"/>
        <v/>
      </c>
      <c r="BW99" s="5" t="str">
        <f t="shared" si="25"/>
        <v/>
      </c>
      <c r="BX99" s="14" t="str">
        <f t="shared" si="26"/>
        <v/>
      </c>
      <c r="BY99" s="28"/>
      <c r="BZ99" s="15"/>
      <c r="CA99" s="5" t="str">
        <f t="shared" si="32"/>
        <v/>
      </c>
      <c r="CD99" s="5" t="str">
        <f t="shared" si="30"/>
        <v/>
      </c>
      <c r="CE99" s="5" t="str">
        <f>IF(J99="","",IFERROR(IF(VLOOKUP(J99,J$2:J98,1,0)=0,"",""),J99))</f>
        <v/>
      </c>
      <c r="CF99" s="24" t="str">
        <f>IF(CE99="","",(IFERROR(VLOOKUP(MID(CE99,1,1),$CW$2:DA$28,3,0),0)+IFERROR(VLOOKUP(MID(CE99,2,1),CW$2:DA$28,4,0),0)+IFERROR(VLOOKUP(MID(CE99,3,1),CW$2:DA$28,5,0),0)+(ROW(CE99)/1000000000000)))</f>
        <v/>
      </c>
      <c r="CH99" s="5">
        <v>98</v>
      </c>
      <c r="CI99" s="5" t="str">
        <f>IFERROR(VLOOKUP(CH99,CD$2:CE1175,2,0),"")</f>
        <v/>
      </c>
      <c r="DC99" s="5" t="e">
        <f>IF(REPORTE!AH$2="si",IF(C99=VALUE(REPORTE!C$11),IF(SUM(DC100:DC$1993),CONCATENATE(INT(B99),", "),INT(B99)),""),IF(C99=VALUE(REPORTE!C$10),IF(SUM(DC100:DC$1993),CONCATENATE(INT(B99),", "),INT(B99)),""))</f>
        <v>#VALUE!</v>
      </c>
    </row>
    <row r="100" spans="1:113" s="5" customFormat="1" ht="15" customHeight="1">
      <c r="A100" s="4" t="str">
        <f t="shared" si="20"/>
        <v/>
      </c>
      <c r="B100" s="6"/>
      <c r="C100" s="8"/>
      <c r="D100" s="1" t="str">
        <f>IFERROR(INDEX('padron cfe'!B:B,MATCH(DATOS!C100,'padron cfe'!A:A,0),1),"")</f>
        <v/>
      </c>
      <c r="E100" s="1"/>
      <c r="F100" s="7"/>
      <c r="G100" s="9" t="s">
        <v>157</v>
      </c>
      <c r="H100" s="5" t="str">
        <f>IF(F100="","",IFERROR(CONCATENATE("PEUA",VLOOKUP(ESTADO,REPORTE!AV$2:AW$33,2,0),DIDTRITO_FORM,CADER_FORM,IFERROR(VLOOKUP(DAY(F100),$BN$3:$BO$11,2,0),DAY(F100)),IFERROR(VLOOKUP(MONTH(F100),$BN$3:$BO$11,2,0),MONTH(F100)),YEAR(F100),G100),""))</f>
        <v/>
      </c>
      <c r="I100" s="4"/>
      <c r="K100" s="2" t="str">
        <f>IFERROR(INDEX('padron cfe'!C:C,MATCH(DATOS!C100,'padron cfe'!A:A,0),1),"")</f>
        <v/>
      </c>
      <c r="L100" s="4" t="str">
        <f>IFERROR(IF(VLOOKUP(J100,J$2:L99,4,0)=0,"",VLOOKUP(J100,J$2:L99,4,0)),"")</f>
        <v/>
      </c>
      <c r="M100" s="4" t="str">
        <f>IFERROR(IF(VLOOKUP(J100,J$2:M99,5,0)=0,"",VLOOKUP(J100,J$2:M99,5,0)),"")</f>
        <v/>
      </c>
      <c r="N100" s="4"/>
      <c r="O100" s="2"/>
      <c r="P100" s="2"/>
      <c r="Q100" s="5" t="str">
        <f t="shared" si="28"/>
        <v/>
      </c>
      <c r="T100" s="2" t="str">
        <f>IFERROR(INDEX('padron cfe'!D:D,MATCH(DATOS!C100,'padron cfe'!A:A,0),1),"")</f>
        <v/>
      </c>
      <c r="U100" s="4"/>
      <c r="V100" s="4"/>
      <c r="W100" s="4"/>
      <c r="X100" s="6" t="s">
        <v>157</v>
      </c>
      <c r="Y100" s="4"/>
      <c r="Z100" s="4" t="str">
        <f t="shared" si="21"/>
        <v/>
      </c>
      <c r="AA100" s="4"/>
      <c r="AB100" s="4"/>
      <c r="AC100" s="2" t="str">
        <f>IFERROR(IF(INDEX(AC$1:AC99,MATCH(J100,J$1:J99,0),1)=0,"",INDEX(AC$1:AC99,MATCH(J100,J$1:J99,0),1)),"")</f>
        <v/>
      </c>
      <c r="AD100" s="2" t="str">
        <f>IFERROR(IF(INDEX(AD$1:AD99,MATCH(J100,J$1:J99,0),1)=0,"",INDEX(AD$1:AD99,MATCH(J100,J$1:J99,0),1)),"")</f>
        <v/>
      </c>
      <c r="AE100" s="2" t="str">
        <f>IFERROR(IF(INDEX(AE$1:AE99,MATCH(J100,J$1:J99,0),1)=0,"",INDEX(AE$1:AE99,MATCH(J100,J$1:J99,0),1)),"")</f>
        <v/>
      </c>
      <c r="AF100" s="2"/>
      <c r="AG100" s="2"/>
      <c r="AH100" s="2"/>
      <c r="AI100" s="4"/>
      <c r="AJ100" s="4"/>
      <c r="AK100" s="4"/>
      <c r="AL100" s="4"/>
      <c r="AM100" s="4"/>
      <c r="AN100" s="4"/>
      <c r="AO100" s="4"/>
      <c r="AP100" s="4"/>
      <c r="AQ100" s="4"/>
      <c r="AS100" s="4"/>
      <c r="AT100" s="82"/>
      <c r="AU100" s="124"/>
      <c r="AV100" s="124"/>
      <c r="AW100" s="124"/>
      <c r="AX100" s="124"/>
      <c r="AY100" s="124"/>
      <c r="AZ100" s="124"/>
      <c r="BA100" s="4"/>
      <c r="BB100" s="127"/>
      <c r="BC100" s="4"/>
      <c r="BD100" s="4"/>
      <c r="BE100" s="4" t="s">
        <v>157</v>
      </c>
      <c r="BF100" s="7"/>
      <c r="BG100" s="7"/>
      <c r="BH100" s="7" t="str">
        <f t="shared" ca="1" si="22"/>
        <v/>
      </c>
      <c r="BI100" s="4" t="str">
        <f t="shared" si="31"/>
        <v/>
      </c>
      <c r="BJ100" s="123" t="str">
        <f t="shared" si="23"/>
        <v/>
      </c>
      <c r="BK100" s="140" t="str">
        <f t="shared" si="29"/>
        <v/>
      </c>
      <c r="BQ100" s="4" t="str">
        <f>IF(IFERROR(VLOOKUP(C100,C101:C$1993,1,0),"")="","",COUNTIF(C:C,C100))</f>
        <v/>
      </c>
      <c r="BU100" s="5" t="str">
        <f>IF(B100="","",IF(BQ100="",1+(MAX(BU$2:BU99)),""))</f>
        <v/>
      </c>
      <c r="BV100" s="5" t="str">
        <f t="shared" si="24"/>
        <v/>
      </c>
      <c r="BW100" s="5" t="str">
        <f t="shared" si="25"/>
        <v/>
      </c>
      <c r="BX100" s="14" t="str">
        <f t="shared" si="26"/>
        <v/>
      </c>
      <c r="BY100" s="28"/>
      <c r="BZ100" s="15"/>
      <c r="CA100" s="5" t="str">
        <f t="shared" si="32"/>
        <v/>
      </c>
      <c r="CD100" s="5" t="str">
        <f t="shared" si="30"/>
        <v/>
      </c>
      <c r="CE100" s="5" t="str">
        <f>IF(J100="","",IFERROR(IF(VLOOKUP(J100,J$2:J99,1,0)=0,"",""),J100))</f>
        <v/>
      </c>
      <c r="CF100" s="24" t="str">
        <f>IF(CE100="","",(IFERROR(VLOOKUP(MID(CE100,1,1),$CW$2:DA$28,3,0),0)+IFERROR(VLOOKUP(MID(CE100,2,1),CW$2:DA$28,4,0),0)+IFERROR(VLOOKUP(MID(CE100,3,1),CW$2:DA$28,5,0),0)+(ROW(CE100)/1000000000000)))</f>
        <v/>
      </c>
      <c r="CH100" s="5">
        <v>99</v>
      </c>
      <c r="CI100" s="5" t="str">
        <f>IFERROR(VLOOKUP(CH100,CD$2:CE1176,2,0),"")</f>
        <v/>
      </c>
      <c r="DC100" s="5" t="e">
        <f>IF(REPORTE!AH$2="si",IF(C100=VALUE(REPORTE!C$11),IF(SUM(DC101:DC$1993),CONCATENATE(INT(B100),", "),INT(B100)),""),IF(C100=VALUE(REPORTE!C$10),IF(SUM(DC101:DC$1993),CONCATENATE(INT(B100),", "),INT(B100)),""))</f>
        <v>#VALUE!</v>
      </c>
      <c r="DI100" s="5" t="s">
        <v>197</v>
      </c>
    </row>
    <row r="101" spans="1:113" s="5" customFormat="1" ht="15" customHeight="1">
      <c r="A101" s="4" t="str">
        <f t="shared" si="20"/>
        <v/>
      </c>
      <c r="B101" s="6"/>
      <c r="C101" s="8"/>
      <c r="D101" s="1" t="str">
        <f>IFERROR(INDEX('padron cfe'!B:B,MATCH(DATOS!C101,'padron cfe'!A:A,0),1),"")</f>
        <v/>
      </c>
      <c r="E101" s="1"/>
      <c r="F101" s="7"/>
      <c r="G101" s="9" t="s">
        <v>157</v>
      </c>
      <c r="H101" s="5" t="str">
        <f>IF(F101="","",IFERROR(CONCATENATE("PEUA",VLOOKUP(ESTADO,REPORTE!AV$2:AW$33,2,0),DIDTRITO_FORM,CADER_FORM,IFERROR(VLOOKUP(DAY(F101),$BN$3:$BO$11,2,0),DAY(F101)),IFERROR(VLOOKUP(MONTH(F101),$BN$3:$BO$11,2,0),MONTH(F101)),YEAR(F101),G101),""))</f>
        <v/>
      </c>
      <c r="I101" s="4"/>
      <c r="K101" s="2" t="str">
        <f>IFERROR(INDEX('padron cfe'!C:C,MATCH(DATOS!C101,'padron cfe'!A:A,0),1),"")</f>
        <v/>
      </c>
      <c r="L101" s="4" t="str">
        <f>IFERROR(IF(VLOOKUP(J101,J$2:L100,4,0)=0,"",VLOOKUP(J101,J$2:L100,4,0)),"")</f>
        <v/>
      </c>
      <c r="M101" s="4" t="str">
        <f>IFERROR(IF(VLOOKUP(J101,J$2:M100,5,0)=0,"",VLOOKUP(J101,J$2:M100,5,0)),"")</f>
        <v/>
      </c>
      <c r="N101" s="4"/>
      <c r="O101" s="2"/>
      <c r="P101" s="2"/>
      <c r="Q101" s="5" t="str">
        <f t="shared" si="28"/>
        <v/>
      </c>
      <c r="T101" s="2" t="str">
        <f>IFERROR(INDEX('padron cfe'!D:D,MATCH(DATOS!C101,'padron cfe'!A:A,0),1),"")</f>
        <v/>
      </c>
      <c r="U101" s="4"/>
      <c r="V101" s="4"/>
      <c r="W101" s="4"/>
      <c r="X101" s="6" t="s">
        <v>157</v>
      </c>
      <c r="Y101" s="4"/>
      <c r="Z101" s="4" t="str">
        <f t="shared" si="21"/>
        <v/>
      </c>
      <c r="AA101" s="4"/>
      <c r="AB101" s="4"/>
      <c r="AC101" s="2" t="str">
        <f>IFERROR(IF(INDEX(AC$1:AC100,MATCH(J101,J$1:J100,0),1)=0,"",INDEX(AC$1:AC100,MATCH(J101,J$1:J100,0),1)),"")</f>
        <v/>
      </c>
      <c r="AD101" s="2" t="str">
        <f>IFERROR(IF(INDEX(AD$1:AD100,MATCH(J101,J$1:J100,0),1)=0,"",INDEX(AD$1:AD100,MATCH(J101,J$1:J100,0),1)),"")</f>
        <v/>
      </c>
      <c r="AE101" s="2" t="str">
        <f>IFERROR(IF(INDEX(AE$1:AE100,MATCH(J101,J$1:J100,0),1)=0,"",INDEX(AE$1:AE100,MATCH(J101,J$1:J100,0),1)),"")</f>
        <v/>
      </c>
      <c r="AF101" s="2"/>
      <c r="AG101" s="2"/>
      <c r="AH101" s="2"/>
      <c r="AI101" s="4"/>
      <c r="AJ101" s="4"/>
      <c r="AK101" s="4"/>
      <c r="AL101" s="4"/>
      <c r="AM101" s="4"/>
      <c r="AN101" s="4"/>
      <c r="AO101" s="4"/>
      <c r="AP101" s="4"/>
      <c r="AQ101" s="4"/>
      <c r="AS101" s="4"/>
      <c r="AT101" s="82"/>
      <c r="AU101" s="124"/>
      <c r="AV101" s="124"/>
      <c r="AW101" s="124"/>
      <c r="AX101" s="124"/>
      <c r="AY101" s="124"/>
      <c r="AZ101" s="124"/>
      <c r="BA101" s="4"/>
      <c r="BB101" s="127"/>
      <c r="BC101" s="4"/>
      <c r="BD101" s="4"/>
      <c r="BE101" s="4"/>
      <c r="BF101" s="7"/>
      <c r="BG101" s="7"/>
      <c r="BH101" s="7" t="str">
        <f t="shared" ca="1" si="22"/>
        <v/>
      </c>
      <c r="BI101" s="4" t="str">
        <f t="shared" si="31"/>
        <v/>
      </c>
      <c r="BJ101" s="123" t="str">
        <f t="shared" si="23"/>
        <v/>
      </c>
      <c r="BK101" s="140" t="str">
        <f t="shared" si="29"/>
        <v/>
      </c>
      <c r="BQ101" s="4" t="str">
        <f>IF(IFERROR(VLOOKUP(C101,C102:C$1993,1,0),"")="","",COUNTIF(C:C,C101))</f>
        <v/>
      </c>
      <c r="BU101" s="5" t="str">
        <f>IF(B101="","",IF(BQ101="",1+(MAX(BU$2:BU100)),""))</f>
        <v/>
      </c>
      <c r="BV101" s="5" t="str">
        <f t="shared" si="24"/>
        <v/>
      </c>
      <c r="BW101" s="5" t="str">
        <f t="shared" si="25"/>
        <v/>
      </c>
      <c r="BX101" s="14" t="str">
        <f t="shared" si="26"/>
        <v/>
      </c>
      <c r="BY101" s="28"/>
      <c r="BZ101" s="15"/>
      <c r="CA101" s="5" t="str">
        <f t="shared" si="32"/>
        <v/>
      </c>
      <c r="CD101" s="5" t="str">
        <f t="shared" si="30"/>
        <v/>
      </c>
      <c r="CE101" s="5" t="str">
        <f>IF(J101="","",IFERROR(IF(VLOOKUP(J101,J$2:J100,1,0)=0,"",""),J101))</f>
        <v/>
      </c>
      <c r="CF101" s="24" t="str">
        <f>IF(CE101="","",(IFERROR(VLOOKUP(MID(CE101,1,1),$CW$2:DA$28,3,0),0)+IFERROR(VLOOKUP(MID(CE101,2,1),CW$2:DA$28,4,0),0)+IFERROR(VLOOKUP(MID(CE101,3,1),CW$2:DA$28,5,0),0)+(ROW(CE101)/1000000000000)))</f>
        <v/>
      </c>
      <c r="CH101" s="5">
        <v>100</v>
      </c>
      <c r="CI101" s="5" t="str">
        <f>IFERROR(VLOOKUP(CH101,CD$2:CE1177,2,0),"")</f>
        <v/>
      </c>
      <c r="DC101" s="5" t="e">
        <f>IF(REPORTE!AH$2="si",IF(C101=VALUE(REPORTE!C$11),IF(SUM(DC102:DC$1993),CONCATENATE(INT(B101),", "),INT(B101)),""),IF(C101=VALUE(REPORTE!C$10),IF(SUM(DC102:DC$1993),CONCATENATE(INT(B101),", "),INT(B101)),""))</f>
        <v>#VALUE!</v>
      </c>
    </row>
    <row r="102" spans="1:113" s="5" customFormat="1" ht="15" customHeight="1">
      <c r="A102" s="4" t="str">
        <f t="shared" si="20"/>
        <v/>
      </c>
      <c r="B102" s="6"/>
      <c r="C102" s="8"/>
      <c r="D102" s="1" t="str">
        <f>IFERROR(INDEX('padron cfe'!B:B,MATCH(DATOS!C102,'padron cfe'!A:A,0),1),"")</f>
        <v/>
      </c>
      <c r="E102" s="1"/>
      <c r="F102" s="7"/>
      <c r="G102" s="9" t="s">
        <v>157</v>
      </c>
      <c r="H102" s="5" t="str">
        <f>IF(F102="","",IFERROR(CONCATENATE("PEUA",VLOOKUP(ESTADO,REPORTE!AV$2:AW$33,2,0),DIDTRITO_FORM,CADER_FORM,IFERROR(VLOOKUP(DAY(F102),$BN$3:$BO$11,2,0),DAY(F102)),IFERROR(VLOOKUP(MONTH(F102),$BN$3:$BO$11,2,0),MONTH(F102)),YEAR(F102),G102),""))</f>
        <v/>
      </c>
      <c r="I102" s="4"/>
      <c r="K102" s="2" t="str">
        <f>IFERROR(INDEX('padron cfe'!C:C,MATCH(DATOS!C102,'padron cfe'!A:A,0),1),"")</f>
        <v/>
      </c>
      <c r="L102" s="4" t="str">
        <f>IFERROR(IF(VLOOKUP(J102,J$2:L101,4,0)=0,"",VLOOKUP(J102,J$2:L101,4,0)),"")</f>
        <v/>
      </c>
      <c r="M102" s="4" t="str">
        <f>IFERROR(IF(VLOOKUP(J102,J$2:M101,5,0)=0,"",VLOOKUP(J102,J$2:M101,5,0)),"")</f>
        <v/>
      </c>
      <c r="N102" s="4"/>
      <c r="O102" s="2"/>
      <c r="P102" s="2"/>
      <c r="Q102" s="5" t="str">
        <f t="shared" si="28"/>
        <v/>
      </c>
      <c r="T102" s="2" t="str">
        <f>IFERROR(INDEX('padron cfe'!D:D,MATCH(DATOS!C102,'padron cfe'!A:A,0),1),"")</f>
        <v/>
      </c>
      <c r="U102" s="4"/>
      <c r="V102" s="4"/>
      <c r="W102" s="4"/>
      <c r="X102" s="6" t="s">
        <v>157</v>
      </c>
      <c r="Y102" s="4"/>
      <c r="Z102" s="4" t="str">
        <f t="shared" si="21"/>
        <v/>
      </c>
      <c r="AA102" s="4"/>
      <c r="AB102" s="4"/>
      <c r="AC102" s="2" t="str">
        <f>IFERROR(IF(INDEX(AC$1:AC101,MATCH(J102,J$1:J101,0),1)=0,"",INDEX(AC$1:AC101,MATCH(J102,J$1:J101,0),1)),"")</f>
        <v/>
      </c>
      <c r="AD102" s="2" t="str">
        <f>IFERROR(IF(INDEX(AD$1:AD101,MATCH(J102,J$1:J101,0),1)=0,"",INDEX(AD$1:AD101,MATCH(J102,J$1:J101,0),1)),"")</f>
        <v/>
      </c>
      <c r="AE102" s="2" t="str">
        <f>IFERROR(IF(INDEX(AE$1:AE101,MATCH(J102,J$1:J101,0),1)=0,"",INDEX(AE$1:AE101,MATCH(J102,J$1:J101,0),1)),"")</f>
        <v/>
      </c>
      <c r="AF102" s="2"/>
      <c r="AG102" s="2"/>
      <c r="AH102" s="2"/>
      <c r="AI102" s="4"/>
      <c r="AJ102" s="4"/>
      <c r="AK102" s="4"/>
      <c r="AL102" s="4"/>
      <c r="AM102" s="4"/>
      <c r="AN102" s="4"/>
      <c r="AO102" s="4"/>
      <c r="AP102" s="4"/>
      <c r="AQ102" s="4"/>
      <c r="AS102" s="4"/>
      <c r="AT102" s="82"/>
      <c r="AU102" s="124"/>
      <c r="AV102" s="124"/>
      <c r="AW102" s="124"/>
      <c r="AX102" s="124"/>
      <c r="AY102" s="124"/>
      <c r="AZ102" s="124"/>
      <c r="BA102" s="4"/>
      <c r="BB102" s="127"/>
      <c r="BC102" s="4"/>
      <c r="BD102" s="4"/>
      <c r="BE102" s="4" t="s">
        <v>157</v>
      </c>
      <c r="BF102" s="7"/>
      <c r="BG102" s="7"/>
      <c r="BH102" s="7" t="str">
        <f t="shared" ca="1" si="22"/>
        <v/>
      </c>
      <c r="BI102" s="4" t="str">
        <f t="shared" si="31"/>
        <v/>
      </c>
      <c r="BJ102" s="123" t="str">
        <f t="shared" si="23"/>
        <v/>
      </c>
      <c r="BK102" s="140" t="str">
        <f t="shared" si="29"/>
        <v/>
      </c>
      <c r="BQ102" s="4" t="str">
        <f>IF(IFERROR(VLOOKUP(C102,C103:C$1993,1,0),"")="","",COUNTIF(C:C,C102))</f>
        <v/>
      </c>
      <c r="BU102" s="5" t="str">
        <f>IF(B102="","",IF(BQ102="",1+(MAX(BU$2:BU101)),""))</f>
        <v/>
      </c>
      <c r="BV102" s="5" t="str">
        <f t="shared" si="24"/>
        <v/>
      </c>
      <c r="BW102" s="5" t="str">
        <f t="shared" si="25"/>
        <v/>
      </c>
      <c r="BX102" s="14" t="str">
        <f t="shared" si="26"/>
        <v/>
      </c>
      <c r="BY102" s="28"/>
      <c r="BZ102" s="15"/>
      <c r="CA102" s="5" t="str">
        <f t="shared" si="32"/>
        <v/>
      </c>
      <c r="CD102" s="5" t="str">
        <f t="shared" si="30"/>
        <v/>
      </c>
      <c r="CE102" s="5" t="str">
        <f>IF(J102="","",IFERROR(IF(VLOOKUP(J102,J$2:J101,1,0)=0,"",""),J102))</f>
        <v/>
      </c>
      <c r="CF102" s="24" t="str">
        <f>IF(CE102="","",(IFERROR(VLOOKUP(MID(CE102,1,1),$CW$2:DA$28,3,0),0)+IFERROR(VLOOKUP(MID(CE102,2,1),CW$2:DA$28,4,0),0)+IFERROR(VLOOKUP(MID(CE102,3,1),CW$2:DA$28,5,0),0)+(ROW(CE102)/1000000000000)))</f>
        <v/>
      </c>
      <c r="CH102" s="5">
        <v>101</v>
      </c>
      <c r="CI102" s="5" t="str">
        <f>IFERROR(VLOOKUP(CH102,CD$2:CE1178,2,0),"")</f>
        <v/>
      </c>
      <c r="DC102" s="5" t="e">
        <f>IF(REPORTE!AH$2="si",IF(C102=VALUE(REPORTE!C$11),IF(SUM(DC103:DC$1993),CONCATENATE(INT(B102),", "),INT(B102)),""),IF(C102=VALUE(REPORTE!C$10),IF(SUM(DC103:DC$1993),CONCATENATE(INT(B102),", "),INT(B102)),""))</f>
        <v>#VALUE!</v>
      </c>
    </row>
    <row r="103" spans="1:113" s="5" customFormat="1" ht="15" customHeight="1">
      <c r="A103" s="4" t="str">
        <f t="shared" si="20"/>
        <v/>
      </c>
      <c r="B103" s="6"/>
      <c r="C103" s="8"/>
      <c r="D103" s="1" t="str">
        <f>IFERROR(INDEX('padron cfe'!B:B,MATCH(DATOS!C103,'padron cfe'!A:A,0),1),"")</f>
        <v/>
      </c>
      <c r="E103" s="1"/>
      <c r="F103" s="7"/>
      <c r="G103" s="9" t="s">
        <v>157</v>
      </c>
      <c r="H103" s="5" t="str">
        <f>IF(F103="","",IFERROR(CONCATENATE("PEUA",VLOOKUP(ESTADO,REPORTE!AV$2:AW$33,2,0),DIDTRITO_FORM,CADER_FORM,IFERROR(VLOOKUP(DAY(F103),$BN$3:$BO$11,2,0),DAY(F103)),IFERROR(VLOOKUP(MONTH(F103),$BN$3:$BO$11,2,0),MONTH(F103)),YEAR(F103),G103),""))</f>
        <v/>
      </c>
      <c r="I103" s="4"/>
      <c r="K103" s="2" t="str">
        <f>IFERROR(INDEX('padron cfe'!C:C,MATCH(DATOS!C103,'padron cfe'!A:A,0),1),"")</f>
        <v/>
      </c>
      <c r="L103" s="4" t="str">
        <f>IFERROR(IF(VLOOKUP(J103,J$2:L102,4,0)=0,"",VLOOKUP(J103,J$2:L102,4,0)),"")</f>
        <v/>
      </c>
      <c r="M103" s="4" t="str">
        <f>IFERROR(IF(VLOOKUP(J103,J$2:M102,5,0)=0,"",VLOOKUP(J103,J$2:M102,5,0)),"")</f>
        <v/>
      </c>
      <c r="N103" s="4"/>
      <c r="O103" s="2"/>
      <c r="P103" s="2"/>
      <c r="Q103" s="5" t="str">
        <f t="shared" si="28"/>
        <v/>
      </c>
      <c r="T103" s="2" t="str">
        <f>IFERROR(INDEX('padron cfe'!D:D,MATCH(DATOS!C103,'padron cfe'!A:A,0),1),"")</f>
        <v/>
      </c>
      <c r="U103" s="4"/>
      <c r="V103" s="4"/>
      <c r="W103" s="4"/>
      <c r="X103" s="6" t="s">
        <v>157</v>
      </c>
      <c r="Y103" s="4"/>
      <c r="Z103" s="4" t="str">
        <f t="shared" si="21"/>
        <v/>
      </c>
      <c r="AA103" s="4"/>
      <c r="AB103" s="4"/>
      <c r="AC103" s="2" t="str">
        <f>IFERROR(IF(INDEX(AC$1:AC102,MATCH(J103,J$1:J102,0),1)=0,"",INDEX(AC$1:AC102,MATCH(J103,J$1:J102,0),1)),"")</f>
        <v/>
      </c>
      <c r="AD103" s="2" t="str">
        <f>IFERROR(IF(INDEX(AD$1:AD102,MATCH(J103,J$1:J102,0),1)=0,"",INDEX(AD$1:AD102,MATCH(J103,J$1:J102,0),1)),"")</f>
        <v/>
      </c>
      <c r="AE103" s="2" t="str">
        <f>IFERROR(IF(INDEX(AE$1:AE102,MATCH(J103,J$1:J102,0),1)=0,"",INDEX(AE$1:AE102,MATCH(J103,J$1:J102,0),1)),"")</f>
        <v/>
      </c>
      <c r="AF103" s="2"/>
      <c r="AG103" s="2"/>
      <c r="AH103" s="2"/>
      <c r="AI103" s="4"/>
      <c r="AJ103" s="4"/>
      <c r="AK103" s="4"/>
      <c r="AL103" s="4"/>
      <c r="AM103" s="4"/>
      <c r="AN103" s="4"/>
      <c r="AO103" s="4"/>
      <c r="AP103" s="4"/>
      <c r="AQ103" s="4"/>
      <c r="AS103" s="4"/>
      <c r="AT103" s="82"/>
      <c r="AU103" s="124"/>
      <c r="AV103" s="124"/>
      <c r="AW103" s="124"/>
      <c r="AX103" s="124"/>
      <c r="AY103" s="124"/>
      <c r="AZ103" s="124"/>
      <c r="BA103" s="4"/>
      <c r="BB103" s="127"/>
      <c r="BC103" s="4"/>
      <c r="BD103" s="4"/>
      <c r="BE103" s="4"/>
      <c r="BF103" s="7"/>
      <c r="BG103" s="7"/>
      <c r="BH103" s="7" t="str">
        <f t="shared" ca="1" si="22"/>
        <v/>
      </c>
      <c r="BI103" s="4" t="str">
        <f t="shared" si="31"/>
        <v/>
      </c>
      <c r="BJ103" s="123" t="str">
        <f t="shared" si="23"/>
        <v/>
      </c>
      <c r="BK103" s="140" t="str">
        <f t="shared" si="29"/>
        <v/>
      </c>
      <c r="BQ103" s="4" t="str">
        <f>IF(IFERROR(VLOOKUP(C103,C104:C$1993,1,0),"")="","",COUNTIF(C:C,C103))</f>
        <v/>
      </c>
      <c r="BU103" s="5" t="str">
        <f>IF(B103="","",IF(BQ103="",1+(MAX(BU$2:BU102)),""))</f>
        <v/>
      </c>
      <c r="BV103" s="5" t="str">
        <f t="shared" si="24"/>
        <v/>
      </c>
      <c r="BW103" s="5" t="str">
        <f t="shared" si="25"/>
        <v/>
      </c>
      <c r="BX103" s="14" t="str">
        <f t="shared" si="26"/>
        <v/>
      </c>
      <c r="BY103" s="28"/>
      <c r="BZ103" s="15"/>
      <c r="CA103" s="5" t="str">
        <f t="shared" si="32"/>
        <v/>
      </c>
      <c r="CD103" s="5" t="str">
        <f t="shared" si="30"/>
        <v/>
      </c>
      <c r="CE103" s="5" t="str">
        <f>IF(J103="","",IFERROR(IF(VLOOKUP(J103,J$2:J102,1,0)=0,"",""),J103))</f>
        <v/>
      </c>
      <c r="CF103" s="24" t="str">
        <f>IF(CE103="","",(IFERROR(VLOOKUP(MID(CE103,1,1),$CW$2:DA$28,3,0),0)+IFERROR(VLOOKUP(MID(CE103,2,1),CW$2:DA$28,4,0),0)+IFERROR(VLOOKUP(MID(CE103,3,1),CW$2:DA$28,5,0),0)+(ROW(CE103)/1000000000000)))</f>
        <v/>
      </c>
      <c r="CH103" s="5">
        <v>102</v>
      </c>
      <c r="CI103" s="5" t="str">
        <f>IFERROR(VLOOKUP(CH103,CD$2:CE1179,2,0),"")</f>
        <v/>
      </c>
      <c r="DC103" s="5" t="e">
        <f>IF(REPORTE!AH$2="si",IF(C103=VALUE(REPORTE!C$11),IF(SUM(DC104:DC$1993),CONCATENATE(INT(B103),", "),INT(B103)),""),IF(C103=VALUE(REPORTE!C$10),IF(SUM(DC104:DC$1993),CONCATENATE(INT(B103),", "),INT(B103)),""))</f>
        <v>#VALUE!</v>
      </c>
    </row>
    <row r="104" spans="1:113" s="5" customFormat="1" ht="15" customHeight="1">
      <c r="A104" s="4" t="str">
        <f t="shared" si="20"/>
        <v/>
      </c>
      <c r="B104" s="6"/>
      <c r="C104" s="8"/>
      <c r="D104" s="1" t="str">
        <f>IFERROR(INDEX('padron cfe'!B:B,MATCH(DATOS!C104,'padron cfe'!A:A,0),1),"")</f>
        <v/>
      </c>
      <c r="E104" s="1"/>
      <c r="F104" s="7"/>
      <c r="G104" s="9" t="s">
        <v>157</v>
      </c>
      <c r="H104" s="5" t="str">
        <f>IF(F104="","",IFERROR(CONCATENATE("PEUA",VLOOKUP(ESTADO,REPORTE!AV$2:AW$33,2,0),DIDTRITO_FORM,CADER_FORM,IFERROR(VLOOKUP(DAY(F104),$BN$3:$BO$11,2,0),DAY(F104)),IFERROR(VLOOKUP(MONTH(F104),$BN$3:$BO$11,2,0),MONTH(F104)),YEAR(F104),G104),""))</f>
        <v/>
      </c>
      <c r="I104" s="4"/>
      <c r="K104" s="2" t="str">
        <f>IFERROR(INDEX('padron cfe'!C:C,MATCH(DATOS!C104,'padron cfe'!A:A,0),1),"")</f>
        <v/>
      </c>
      <c r="L104" s="4" t="str">
        <f>IFERROR(IF(VLOOKUP(J104,J$2:L103,4,0)=0,"",VLOOKUP(J104,J$2:L103,4,0)),"")</f>
        <v/>
      </c>
      <c r="M104" s="4" t="str">
        <f>IFERROR(IF(VLOOKUP(J104,J$2:M103,5,0)=0,"",VLOOKUP(J104,J$2:M103,5,0)),"")</f>
        <v/>
      </c>
      <c r="N104" s="4"/>
      <c r="O104" s="2"/>
      <c r="P104" s="2"/>
      <c r="Q104" s="5" t="str">
        <f t="shared" si="28"/>
        <v/>
      </c>
      <c r="T104" s="2" t="str">
        <f>IFERROR(INDEX('padron cfe'!D:D,MATCH(DATOS!C104,'padron cfe'!A:A,0),1),"")</f>
        <v/>
      </c>
      <c r="U104" s="4"/>
      <c r="V104" s="4"/>
      <c r="W104" s="4"/>
      <c r="X104" s="6" t="s">
        <v>157</v>
      </c>
      <c r="Y104" s="4"/>
      <c r="Z104" s="4" t="str">
        <f t="shared" si="21"/>
        <v/>
      </c>
      <c r="AA104" s="4"/>
      <c r="AB104" s="4"/>
      <c r="AC104" s="2" t="str">
        <f>IFERROR(IF(INDEX(AC$1:AC103,MATCH(J104,J$1:J103,0),1)=0,"",INDEX(AC$1:AC103,MATCH(J104,J$1:J103,0),1)),"")</f>
        <v/>
      </c>
      <c r="AD104" s="2" t="str">
        <f>IFERROR(IF(INDEX(AD$1:AD103,MATCH(J104,J$1:J103,0),1)=0,"",INDEX(AD$1:AD103,MATCH(J104,J$1:J103,0),1)),"")</f>
        <v/>
      </c>
      <c r="AE104" s="2" t="str">
        <f>IFERROR(IF(INDEX(AE$1:AE103,MATCH(J104,J$1:J103,0),1)=0,"",INDEX(AE$1:AE103,MATCH(J104,J$1:J103,0),1)),"")</f>
        <v/>
      </c>
      <c r="AF104" s="2"/>
      <c r="AG104" s="2"/>
      <c r="AH104" s="2"/>
      <c r="AI104" s="4"/>
      <c r="AJ104" s="4"/>
      <c r="AK104" s="4"/>
      <c r="AL104" s="4"/>
      <c r="AM104" s="4"/>
      <c r="AN104" s="4"/>
      <c r="AO104" s="4"/>
      <c r="AP104" s="4"/>
      <c r="AQ104" s="4"/>
      <c r="AS104" s="4"/>
      <c r="AT104" s="82"/>
      <c r="AU104" s="124"/>
      <c r="AV104" s="124"/>
      <c r="AW104" s="124"/>
      <c r="AX104" s="124"/>
      <c r="AY104" s="124"/>
      <c r="AZ104" s="124"/>
      <c r="BA104" s="4"/>
      <c r="BB104" s="127"/>
      <c r="BC104" s="4"/>
      <c r="BD104" s="4"/>
      <c r="BE104" s="4" t="s">
        <v>157</v>
      </c>
      <c r="BF104" s="7"/>
      <c r="BG104" s="7"/>
      <c r="BH104" s="7" t="str">
        <f t="shared" ca="1" si="22"/>
        <v/>
      </c>
      <c r="BI104" s="4" t="str">
        <f t="shared" si="31"/>
        <v/>
      </c>
      <c r="BJ104" s="123" t="str">
        <f t="shared" si="23"/>
        <v/>
      </c>
      <c r="BK104" s="140" t="str">
        <f t="shared" si="29"/>
        <v/>
      </c>
      <c r="BQ104" s="4" t="str">
        <f>IF(IFERROR(VLOOKUP(C104,C105:C$1993,1,0),"")="","",COUNTIF(C:C,C104))</f>
        <v/>
      </c>
      <c r="BU104" s="5" t="str">
        <f>IF(B104="","",IF(BQ104="",1+(MAX(BU$2:BU103)),""))</f>
        <v/>
      </c>
      <c r="BV104" s="5" t="str">
        <f t="shared" si="24"/>
        <v/>
      </c>
      <c r="BW104" s="5" t="str">
        <f t="shared" si="25"/>
        <v/>
      </c>
      <c r="BX104" s="14" t="str">
        <f t="shared" si="26"/>
        <v/>
      </c>
      <c r="BY104" s="28"/>
      <c r="BZ104" s="15"/>
      <c r="CA104" s="5" t="str">
        <f t="shared" si="32"/>
        <v/>
      </c>
      <c r="CD104" s="5" t="str">
        <f t="shared" si="30"/>
        <v/>
      </c>
      <c r="CE104" s="5" t="str">
        <f>IF(J104="","",IFERROR(IF(VLOOKUP(J104,J$2:J103,1,0)=0,"",""),J104))</f>
        <v/>
      </c>
      <c r="CF104" s="24" t="str">
        <f>IF(CE104="","",(IFERROR(VLOOKUP(MID(CE104,1,1),$CW$2:DA$28,3,0),0)+IFERROR(VLOOKUP(MID(CE104,2,1),CW$2:DA$28,4,0),0)+IFERROR(VLOOKUP(MID(CE104,3,1),CW$2:DA$28,5,0),0)+(ROW(CE104)/1000000000000)))</f>
        <v/>
      </c>
      <c r="CH104" s="5">
        <v>103</v>
      </c>
      <c r="CI104" s="5" t="str">
        <f>IFERROR(VLOOKUP(CH104,CD$2:CE1180,2,0),"")</f>
        <v/>
      </c>
      <c r="DC104" s="5" t="e">
        <f>IF(REPORTE!AH$2="si",IF(C104=VALUE(REPORTE!C$11),IF(SUM(DC105:DC$1993),CONCATENATE(INT(B104),", "),INT(B104)),""),IF(C104=VALUE(REPORTE!C$10),IF(SUM(DC105:DC$1993),CONCATENATE(INT(B104),", "),INT(B104)),""))</f>
        <v>#VALUE!</v>
      </c>
    </row>
    <row r="105" spans="1:113" s="5" customFormat="1" ht="15" customHeight="1">
      <c r="A105" s="4" t="str">
        <f t="shared" si="20"/>
        <v/>
      </c>
      <c r="B105" s="6"/>
      <c r="C105" s="8"/>
      <c r="D105" s="1" t="str">
        <f>IFERROR(INDEX('padron cfe'!B:B,MATCH(DATOS!C105,'padron cfe'!A:A,0),1),"")</f>
        <v/>
      </c>
      <c r="E105" s="1"/>
      <c r="F105" s="7"/>
      <c r="G105" s="9" t="s">
        <v>157</v>
      </c>
      <c r="H105" s="5" t="str">
        <f>IF(F105="","",IFERROR(CONCATENATE("PEUA",VLOOKUP(ESTADO,REPORTE!AV$2:AW$33,2,0),DIDTRITO_FORM,CADER_FORM,IFERROR(VLOOKUP(DAY(F105),$BN$3:$BO$11,2,0),DAY(F105)),IFERROR(VLOOKUP(MONTH(F105),$BN$3:$BO$11,2,0),MONTH(F105)),YEAR(F105),G105),""))</f>
        <v/>
      </c>
      <c r="I105" s="4"/>
      <c r="K105" s="2" t="str">
        <f>IFERROR(INDEX('padron cfe'!C:C,MATCH(DATOS!C105,'padron cfe'!A:A,0),1),"")</f>
        <v/>
      </c>
      <c r="L105" s="4" t="str">
        <f>IFERROR(IF(VLOOKUP(J105,J$2:L104,4,0)=0,"",VLOOKUP(J105,J$2:L104,4,0)),"")</f>
        <v/>
      </c>
      <c r="M105" s="4" t="str">
        <f>IFERROR(IF(VLOOKUP(J105,J$2:M104,5,0)=0,"",VLOOKUP(J105,J$2:M104,5,0)),"")</f>
        <v/>
      </c>
      <c r="N105" s="4"/>
      <c r="O105" s="2"/>
      <c r="P105" s="2"/>
      <c r="Q105" s="5" t="str">
        <f t="shared" si="28"/>
        <v/>
      </c>
      <c r="T105" s="2" t="str">
        <f>IFERROR(INDEX('padron cfe'!D:D,MATCH(DATOS!C105,'padron cfe'!A:A,0),1),"")</f>
        <v/>
      </c>
      <c r="U105" s="4"/>
      <c r="V105" s="4"/>
      <c r="W105" s="4"/>
      <c r="X105" s="6" t="s">
        <v>157</v>
      </c>
      <c r="Y105" s="4"/>
      <c r="Z105" s="4" t="str">
        <f t="shared" si="21"/>
        <v/>
      </c>
      <c r="AA105" s="4"/>
      <c r="AB105" s="4"/>
      <c r="AC105" s="2" t="str">
        <f>IFERROR(IF(INDEX(AC$1:AC104,MATCH(J105,J$1:J104,0),1)=0,"",INDEX(AC$1:AC104,MATCH(J105,J$1:J104,0),1)),"")</f>
        <v/>
      </c>
      <c r="AD105" s="2" t="str">
        <f>IFERROR(IF(INDEX(AD$1:AD104,MATCH(J105,J$1:J104,0),1)=0,"",INDEX(AD$1:AD104,MATCH(J105,J$1:J104,0),1)),"")</f>
        <v/>
      </c>
      <c r="AE105" s="2" t="str">
        <f>IFERROR(IF(INDEX(AE$1:AE104,MATCH(J105,J$1:J104,0),1)=0,"",INDEX(AE$1:AE104,MATCH(J105,J$1:J104,0),1)),"")</f>
        <v/>
      </c>
      <c r="AF105" s="2"/>
      <c r="AG105" s="2"/>
      <c r="AH105" s="2"/>
      <c r="AI105" s="4"/>
      <c r="AJ105" s="4"/>
      <c r="AK105" s="4"/>
      <c r="AL105" s="4"/>
      <c r="AM105" s="4"/>
      <c r="AN105" s="4"/>
      <c r="AO105" s="4"/>
      <c r="AP105" s="4"/>
      <c r="AQ105" s="4"/>
      <c r="AS105" s="4"/>
      <c r="AT105" s="82"/>
      <c r="AU105" s="124"/>
      <c r="AV105" s="124"/>
      <c r="AW105" s="124"/>
      <c r="AX105" s="124"/>
      <c r="AY105" s="124"/>
      <c r="AZ105" s="124"/>
      <c r="BA105" s="4"/>
      <c r="BB105" s="127"/>
      <c r="BC105" s="4"/>
      <c r="BD105" s="4"/>
      <c r="BE105" s="4"/>
      <c r="BF105" s="7"/>
      <c r="BG105" s="7"/>
      <c r="BH105" s="7" t="str">
        <f t="shared" ca="1" si="22"/>
        <v/>
      </c>
      <c r="BI105" s="4" t="str">
        <f t="shared" si="31"/>
        <v/>
      </c>
      <c r="BJ105" s="123" t="str">
        <f t="shared" si="23"/>
        <v/>
      </c>
      <c r="BK105" s="140" t="str">
        <f t="shared" si="29"/>
        <v/>
      </c>
      <c r="BQ105" s="4" t="str">
        <f>IF(IFERROR(VLOOKUP(C105,C106:C$1993,1,0),"")="","",COUNTIF(C:C,C105))</f>
        <v/>
      </c>
      <c r="BU105" s="5" t="str">
        <f>IF(B105="","",IF(BQ105="",1+(MAX(BU$2:BU104)),""))</f>
        <v/>
      </c>
      <c r="BV105" s="5" t="str">
        <f t="shared" si="24"/>
        <v/>
      </c>
      <c r="BW105" s="5" t="str">
        <f t="shared" si="25"/>
        <v/>
      </c>
      <c r="BX105" s="14" t="str">
        <f t="shared" si="26"/>
        <v/>
      </c>
      <c r="BY105" s="28"/>
      <c r="BZ105" s="15"/>
      <c r="CA105" s="5" t="str">
        <f t="shared" si="32"/>
        <v/>
      </c>
      <c r="CD105" s="5" t="str">
        <f t="shared" si="30"/>
        <v/>
      </c>
      <c r="CE105" s="5" t="str">
        <f>IF(J105="","",IFERROR(IF(VLOOKUP(J105,J$2:J104,1,0)=0,"",""),J105))</f>
        <v/>
      </c>
      <c r="CF105" s="24" t="str">
        <f>IF(CE105="","",(IFERROR(VLOOKUP(MID(CE105,1,1),$CW$2:DA$28,3,0),0)+IFERROR(VLOOKUP(MID(CE105,2,1),CW$2:DA$28,4,0),0)+IFERROR(VLOOKUP(MID(CE105,3,1),CW$2:DA$28,5,0),0)+(ROW(CE105)/1000000000000)))</f>
        <v/>
      </c>
      <c r="CH105" s="5">
        <v>104</v>
      </c>
      <c r="CI105" s="5" t="str">
        <f>IFERROR(VLOOKUP(CH105,CD$2:CE1181,2,0),"")</f>
        <v/>
      </c>
      <c r="DC105" s="5" t="e">
        <f>IF(REPORTE!AH$2="si",IF(C105=VALUE(REPORTE!C$11),IF(SUM(DC106:DC$1993),CONCATENATE(INT(B105),", "),INT(B105)),""),IF(C105=VALUE(REPORTE!C$10),IF(SUM(DC106:DC$1993),CONCATENATE(INT(B105),", "),INT(B105)),""))</f>
        <v>#VALUE!</v>
      </c>
    </row>
    <row r="106" spans="1:113" s="5" customFormat="1" ht="15" customHeight="1">
      <c r="A106" s="4" t="str">
        <f t="shared" si="20"/>
        <v/>
      </c>
      <c r="B106" s="6"/>
      <c r="C106" s="8"/>
      <c r="D106" s="1" t="str">
        <f>IFERROR(INDEX('padron cfe'!B:B,MATCH(DATOS!C106,'padron cfe'!A:A,0),1),"")</f>
        <v/>
      </c>
      <c r="E106" s="1"/>
      <c r="F106" s="7"/>
      <c r="G106" s="9" t="s">
        <v>157</v>
      </c>
      <c r="H106" s="5" t="str">
        <f>IF(F106="","",IFERROR(CONCATENATE("PEUA",VLOOKUP(ESTADO,REPORTE!AV$2:AW$33,2,0),DIDTRITO_FORM,CADER_FORM,IFERROR(VLOOKUP(DAY(F106),$BN$3:$BO$11,2,0),DAY(F106)),IFERROR(VLOOKUP(MONTH(F106),$BN$3:$BO$11,2,0),MONTH(F106)),YEAR(F106),G106),""))</f>
        <v/>
      </c>
      <c r="I106" s="4"/>
      <c r="K106" s="2" t="str">
        <f>IFERROR(INDEX('padron cfe'!C:C,MATCH(DATOS!C106,'padron cfe'!A:A,0),1),"")</f>
        <v/>
      </c>
      <c r="L106" s="4" t="str">
        <f>IFERROR(IF(VLOOKUP(J106,J$2:L105,4,0)=0,"",VLOOKUP(J106,J$2:L105,4,0)),"")</f>
        <v/>
      </c>
      <c r="M106" s="4" t="str">
        <f>IFERROR(IF(VLOOKUP(J106,J$2:M105,5,0)=0,"",VLOOKUP(J106,J$2:M105,5,0)),"")</f>
        <v/>
      </c>
      <c r="N106" s="4"/>
      <c r="O106" s="2"/>
      <c r="P106" s="2"/>
      <c r="Q106" s="5" t="str">
        <f t="shared" si="28"/>
        <v/>
      </c>
      <c r="T106" s="2" t="str">
        <f>IFERROR(INDEX('padron cfe'!D:D,MATCH(DATOS!C106,'padron cfe'!A:A,0),1),"")</f>
        <v/>
      </c>
      <c r="U106" s="4"/>
      <c r="V106" s="4"/>
      <c r="W106" s="4"/>
      <c r="X106" s="6" t="s">
        <v>157</v>
      </c>
      <c r="Y106" s="4"/>
      <c r="Z106" s="4" t="str">
        <f t="shared" si="21"/>
        <v/>
      </c>
      <c r="AA106" s="4"/>
      <c r="AB106" s="4"/>
      <c r="AC106" s="2" t="str">
        <f>IFERROR(IF(INDEX(AC$1:AC105,MATCH(J106,J$1:J105,0),1)=0,"",INDEX(AC$1:AC105,MATCH(J106,J$1:J105,0),1)),"")</f>
        <v/>
      </c>
      <c r="AD106" s="2" t="str">
        <f>IFERROR(IF(INDEX(AD$1:AD105,MATCH(J106,J$1:J105,0),1)=0,"",INDEX(AD$1:AD105,MATCH(J106,J$1:J105,0),1)),"")</f>
        <v/>
      </c>
      <c r="AE106" s="2" t="str">
        <f>IFERROR(IF(INDEX(AE$1:AE105,MATCH(J106,J$1:J105,0),1)=0,"",INDEX(AE$1:AE105,MATCH(J106,J$1:J105,0),1)),"")</f>
        <v/>
      </c>
      <c r="AF106" s="2"/>
      <c r="AG106" s="2"/>
      <c r="AH106" s="2"/>
      <c r="AI106" s="4"/>
      <c r="AJ106" s="4"/>
      <c r="AK106" s="4"/>
      <c r="AL106" s="4"/>
      <c r="AM106" s="4"/>
      <c r="AN106" s="4"/>
      <c r="AO106" s="4"/>
      <c r="AP106" s="4"/>
      <c r="AQ106" s="4"/>
      <c r="AS106" s="4"/>
      <c r="AT106" s="82"/>
      <c r="AU106" s="124"/>
      <c r="AV106" s="124"/>
      <c r="AW106" s="124"/>
      <c r="AX106" s="124"/>
      <c r="AY106" s="124"/>
      <c r="AZ106" s="124"/>
      <c r="BA106" s="4"/>
      <c r="BB106" s="127"/>
      <c r="BC106" s="4"/>
      <c r="BD106" s="4"/>
      <c r="BE106" s="4" t="s">
        <v>157</v>
      </c>
      <c r="BF106" s="7"/>
      <c r="BG106" s="7"/>
      <c r="BH106" s="7" t="str">
        <f t="shared" ca="1" si="22"/>
        <v/>
      </c>
      <c r="BI106" s="4" t="str">
        <f t="shared" si="31"/>
        <v/>
      </c>
      <c r="BJ106" s="123" t="str">
        <f t="shared" si="23"/>
        <v/>
      </c>
      <c r="BK106" s="140" t="str">
        <f t="shared" si="29"/>
        <v/>
      </c>
      <c r="BQ106" s="4" t="str">
        <f>IF(IFERROR(VLOOKUP(C106,C107:C$1993,1,0),"")="","",COUNTIF(C:C,C106))</f>
        <v/>
      </c>
      <c r="BU106" s="5" t="str">
        <f>IF(B106="","",IF(BQ106="",1+(MAX(BU$2:BU105)),""))</f>
        <v/>
      </c>
      <c r="BV106" s="5" t="str">
        <f t="shared" si="24"/>
        <v/>
      </c>
      <c r="BW106" s="5" t="str">
        <f t="shared" si="25"/>
        <v/>
      </c>
      <c r="BX106" s="14" t="str">
        <f t="shared" si="26"/>
        <v/>
      </c>
      <c r="BY106" s="28"/>
      <c r="BZ106" s="15"/>
      <c r="CA106" s="5" t="str">
        <f t="shared" si="32"/>
        <v/>
      </c>
      <c r="CD106" s="5" t="str">
        <f t="shared" si="30"/>
        <v/>
      </c>
      <c r="CE106" s="5" t="str">
        <f>IF(J106="","",IFERROR(IF(VLOOKUP(J106,J$2:J105,1,0)=0,"",""),J106))</f>
        <v/>
      </c>
      <c r="CF106" s="24" t="str">
        <f>IF(CE106="","",(IFERROR(VLOOKUP(MID(CE106,1,1),$CW$2:DA$28,3,0),0)+IFERROR(VLOOKUP(MID(CE106,2,1),CW$2:DA$28,4,0),0)+IFERROR(VLOOKUP(MID(CE106,3,1),CW$2:DA$28,5,0),0)+(ROW(CE106)/1000000000000)))</f>
        <v/>
      </c>
      <c r="CH106" s="5">
        <v>105</v>
      </c>
      <c r="CI106" s="5" t="str">
        <f>IFERROR(VLOOKUP(CH106,CD$2:CE1182,2,0),"")</f>
        <v/>
      </c>
      <c r="DC106" s="5" t="e">
        <f>IF(REPORTE!AH$2="si",IF(C106=VALUE(REPORTE!C$11),IF(SUM(DC107:DC$1993),CONCATENATE(INT(B106),", "),INT(B106)),""),IF(C106=VALUE(REPORTE!C$10),IF(SUM(DC107:DC$1993),CONCATENATE(INT(B106),", "),INT(B106)),""))</f>
        <v>#VALUE!</v>
      </c>
    </row>
    <row r="107" spans="1:113" s="5" customFormat="1" ht="15" customHeight="1">
      <c r="A107" s="4" t="str">
        <f t="shared" si="20"/>
        <v/>
      </c>
      <c r="B107" s="6"/>
      <c r="C107" s="8"/>
      <c r="D107" s="1" t="str">
        <f>IFERROR(INDEX('padron cfe'!B:B,MATCH(DATOS!C107,'padron cfe'!A:A,0),1),"")</f>
        <v/>
      </c>
      <c r="E107" s="1"/>
      <c r="F107" s="7"/>
      <c r="G107" s="9" t="s">
        <v>157</v>
      </c>
      <c r="H107" s="5" t="str">
        <f>IF(F107="","",IFERROR(CONCATENATE("PEUA",VLOOKUP(ESTADO,REPORTE!AV$2:AW$33,2,0),DIDTRITO_FORM,CADER_FORM,IFERROR(VLOOKUP(DAY(F107),$BN$3:$BO$11,2,0),DAY(F107)),IFERROR(VLOOKUP(MONTH(F107),$BN$3:$BO$11,2,0),MONTH(F107)),YEAR(F107),G107),""))</f>
        <v/>
      </c>
      <c r="I107" s="4"/>
      <c r="K107" s="2" t="str">
        <f>IFERROR(INDEX('padron cfe'!C:C,MATCH(DATOS!C107,'padron cfe'!A:A,0),1),"")</f>
        <v/>
      </c>
      <c r="L107" s="4" t="str">
        <f>IFERROR(IF(VLOOKUP(J107,J$2:L106,4,0)=0,"",VLOOKUP(J107,J$2:L106,4,0)),"")</f>
        <v/>
      </c>
      <c r="M107" s="4" t="str">
        <f>IFERROR(IF(VLOOKUP(J107,J$2:M106,5,0)=0,"",VLOOKUP(J107,J$2:M106,5,0)),"")</f>
        <v/>
      </c>
      <c r="N107" s="4"/>
      <c r="O107" s="2"/>
      <c r="P107" s="2"/>
      <c r="Q107" s="5" t="str">
        <f t="shared" si="28"/>
        <v/>
      </c>
      <c r="T107" s="2" t="str">
        <f>IFERROR(INDEX('padron cfe'!D:D,MATCH(DATOS!C107,'padron cfe'!A:A,0),1),"")</f>
        <v/>
      </c>
      <c r="U107" s="4"/>
      <c r="V107" s="4"/>
      <c r="W107" s="4"/>
      <c r="X107" s="6" t="s">
        <v>157</v>
      </c>
      <c r="Y107" s="4"/>
      <c r="Z107" s="4" t="str">
        <f t="shared" si="21"/>
        <v/>
      </c>
      <c r="AA107" s="4"/>
      <c r="AB107" s="4"/>
      <c r="AC107" s="2" t="str">
        <f>IFERROR(IF(INDEX(AC$1:AC106,MATCH(J107,J$1:J106,0),1)=0,"",INDEX(AC$1:AC106,MATCH(J107,J$1:J106,0),1)),"")</f>
        <v/>
      </c>
      <c r="AD107" s="2" t="str">
        <f>IFERROR(IF(INDEX(AD$1:AD106,MATCH(J107,J$1:J106,0),1)=0,"",INDEX(AD$1:AD106,MATCH(J107,J$1:J106,0),1)),"")</f>
        <v/>
      </c>
      <c r="AE107" s="2" t="str">
        <f>IFERROR(IF(INDEX(AE$1:AE106,MATCH(J107,J$1:J106,0),1)=0,"",INDEX(AE$1:AE106,MATCH(J107,J$1:J106,0),1)),"")</f>
        <v/>
      </c>
      <c r="AF107" s="2"/>
      <c r="AG107" s="2"/>
      <c r="AH107" s="2"/>
      <c r="AI107" s="4"/>
      <c r="AJ107" s="4"/>
      <c r="AK107" s="4"/>
      <c r="AL107" s="4"/>
      <c r="AM107" s="4"/>
      <c r="AN107" s="4"/>
      <c r="AO107" s="4"/>
      <c r="AP107" s="4"/>
      <c r="AQ107" s="4"/>
      <c r="AS107" s="4"/>
      <c r="AT107" s="82"/>
      <c r="AU107" s="124"/>
      <c r="AV107" s="124"/>
      <c r="AW107" s="124"/>
      <c r="AX107" s="124"/>
      <c r="AY107" s="124"/>
      <c r="AZ107" s="124"/>
      <c r="BA107" s="4"/>
      <c r="BB107" s="127"/>
      <c r="BC107" s="4"/>
      <c r="BD107" s="4"/>
      <c r="BE107" s="4"/>
      <c r="BF107" s="7"/>
      <c r="BG107" s="7"/>
      <c r="BH107" s="7" t="str">
        <f t="shared" ca="1" si="22"/>
        <v/>
      </c>
      <c r="BI107" s="4" t="str">
        <f t="shared" si="31"/>
        <v/>
      </c>
      <c r="BJ107" s="123" t="str">
        <f t="shared" si="23"/>
        <v/>
      </c>
      <c r="BK107" s="140" t="str">
        <f t="shared" si="29"/>
        <v/>
      </c>
      <c r="BQ107" s="4" t="str">
        <f>IF(IFERROR(VLOOKUP(C107,C108:C$1993,1,0),"")="","",COUNTIF(C:C,C107))</f>
        <v/>
      </c>
      <c r="BU107" s="5" t="str">
        <f>IF(B107="","",IF(BQ107="",1+(MAX(BU$2:BU106)),""))</f>
        <v/>
      </c>
      <c r="BV107" s="5" t="str">
        <f t="shared" si="24"/>
        <v/>
      </c>
      <c r="BW107" s="5" t="str">
        <f t="shared" si="25"/>
        <v/>
      </c>
      <c r="BX107" s="14" t="str">
        <f t="shared" si="26"/>
        <v/>
      </c>
      <c r="BY107" s="28"/>
      <c r="BZ107" s="15"/>
      <c r="CA107" s="5" t="str">
        <f t="shared" si="32"/>
        <v/>
      </c>
      <c r="CD107" s="5" t="str">
        <f t="shared" si="30"/>
        <v/>
      </c>
      <c r="CE107" s="5" t="str">
        <f>IF(J107="","",IFERROR(IF(VLOOKUP(J107,J$2:J106,1,0)=0,"",""),J107))</f>
        <v/>
      </c>
      <c r="CF107" s="24" t="str">
        <f>IF(CE107="","",(IFERROR(VLOOKUP(MID(CE107,1,1),$CW$2:DA$28,3,0),0)+IFERROR(VLOOKUP(MID(CE107,2,1),CW$2:DA$28,4,0),0)+IFERROR(VLOOKUP(MID(CE107,3,1),CW$2:DA$28,5,0),0)+(ROW(CE107)/1000000000000)))</f>
        <v/>
      </c>
      <c r="CH107" s="5">
        <v>106</v>
      </c>
      <c r="CI107" s="5" t="str">
        <f>IFERROR(VLOOKUP(CH107,CD$2:CE1183,2,0),"")</f>
        <v/>
      </c>
      <c r="CK107" s="14"/>
      <c r="DC107" s="5" t="e">
        <f>IF(REPORTE!AH$2="si",IF(C107=VALUE(REPORTE!C$11),IF(SUM(DC108:DC$1993),CONCATENATE(INT(B107),", "),INT(B107)),""),IF(C107=VALUE(REPORTE!C$10),IF(SUM(DC108:DC$1993),CONCATENATE(INT(B107),", "),INT(B107)),""))</f>
        <v>#VALUE!</v>
      </c>
    </row>
    <row r="108" spans="1:113" s="5" customFormat="1" ht="15" customHeight="1">
      <c r="A108" s="4" t="str">
        <f t="shared" si="20"/>
        <v/>
      </c>
      <c r="B108" s="6"/>
      <c r="C108" s="8"/>
      <c r="D108" s="1" t="str">
        <f>IFERROR(INDEX('padron cfe'!B:B,MATCH(DATOS!C108,'padron cfe'!A:A,0),1),"")</f>
        <v/>
      </c>
      <c r="E108" s="1"/>
      <c r="F108" s="7"/>
      <c r="G108" s="9" t="s">
        <v>157</v>
      </c>
      <c r="H108" s="5" t="str">
        <f>IF(F108="","",IFERROR(CONCATENATE("PEUA",VLOOKUP(ESTADO,REPORTE!AV$2:AW$33,2,0),DIDTRITO_FORM,CADER_FORM,IFERROR(VLOOKUP(DAY(F108),$BN$3:$BO$11,2,0),DAY(F108)),IFERROR(VLOOKUP(MONTH(F108),$BN$3:$BO$11,2,0),MONTH(F108)),YEAR(F108),G108),""))</f>
        <v/>
      </c>
      <c r="I108" s="4"/>
      <c r="K108" s="2" t="str">
        <f>IFERROR(INDEX('padron cfe'!C:C,MATCH(DATOS!C108,'padron cfe'!A:A,0),1),"")</f>
        <v/>
      </c>
      <c r="L108" s="4" t="str">
        <f>IFERROR(IF(VLOOKUP(J108,J$2:L107,4,0)=0,"",VLOOKUP(J108,J$2:L107,4,0)),"")</f>
        <v/>
      </c>
      <c r="M108" s="4" t="str">
        <f>IFERROR(IF(VLOOKUP(J108,J$2:M107,5,0)=0,"",VLOOKUP(J108,J$2:M107,5,0)),"")</f>
        <v/>
      </c>
      <c r="N108" s="4"/>
      <c r="O108" s="2"/>
      <c r="P108" s="2"/>
      <c r="Q108" s="5" t="str">
        <f t="shared" si="28"/>
        <v/>
      </c>
      <c r="T108" s="2" t="str">
        <f>IFERROR(INDEX('padron cfe'!D:D,MATCH(DATOS!C108,'padron cfe'!A:A,0),1),"")</f>
        <v/>
      </c>
      <c r="U108" s="4"/>
      <c r="V108" s="4"/>
      <c r="W108" s="4"/>
      <c r="X108" s="6" t="s">
        <v>157</v>
      </c>
      <c r="Y108" s="4"/>
      <c r="Z108" s="4" t="str">
        <f t="shared" si="21"/>
        <v/>
      </c>
      <c r="AA108" s="4"/>
      <c r="AB108" s="4"/>
      <c r="AC108" s="2" t="str">
        <f>IFERROR(IF(INDEX(AC$1:AC107,MATCH(J108,J$1:J107,0),1)=0,"",INDEX(AC$1:AC107,MATCH(J108,J$1:J107,0),1)),"")</f>
        <v/>
      </c>
      <c r="AD108" s="2" t="str">
        <f>IFERROR(IF(INDEX(AD$1:AD107,MATCH(J108,J$1:J107,0),1)=0,"",INDEX(AD$1:AD107,MATCH(J108,J$1:J107,0),1)),"")</f>
        <v/>
      </c>
      <c r="AE108" s="2" t="str">
        <f>IFERROR(IF(INDEX(AE$1:AE107,MATCH(J108,J$1:J107,0),1)=0,"",INDEX(AE$1:AE107,MATCH(J108,J$1:J107,0),1)),"")</f>
        <v/>
      </c>
      <c r="AF108" s="2"/>
      <c r="AG108" s="2"/>
      <c r="AH108" s="2"/>
      <c r="AI108" s="4"/>
      <c r="AJ108" s="4"/>
      <c r="AK108" s="4"/>
      <c r="AL108" s="4"/>
      <c r="AM108" s="4"/>
      <c r="AN108" s="4"/>
      <c r="AO108" s="4"/>
      <c r="AP108" s="4"/>
      <c r="AQ108" s="4"/>
      <c r="AS108" s="4"/>
      <c r="AT108" s="82"/>
      <c r="AU108" s="124"/>
      <c r="AV108" s="124"/>
      <c r="AW108" s="124"/>
      <c r="AX108" s="124"/>
      <c r="AY108" s="124"/>
      <c r="AZ108" s="124"/>
      <c r="BA108" s="4"/>
      <c r="BB108" s="127"/>
      <c r="BC108" s="4"/>
      <c r="BD108" s="4"/>
      <c r="BE108" s="4" t="s">
        <v>157</v>
      </c>
      <c r="BF108" s="7"/>
      <c r="BG108" s="7"/>
      <c r="BH108" s="7" t="str">
        <f t="shared" ca="1" si="22"/>
        <v/>
      </c>
      <c r="BI108" s="4" t="str">
        <f t="shared" si="31"/>
        <v/>
      </c>
      <c r="BJ108" s="123" t="str">
        <f t="shared" si="23"/>
        <v/>
      </c>
      <c r="BK108" s="140" t="str">
        <f t="shared" si="29"/>
        <v/>
      </c>
      <c r="BQ108" s="4" t="str">
        <f>IF(IFERROR(VLOOKUP(C108,C109:C$1993,1,0),"")="","",COUNTIF(C:C,C108))</f>
        <v/>
      </c>
      <c r="BU108" s="5" t="str">
        <f>IF(B108="","",IF(BQ108="",1+(MAX(BU$2:BU107)),""))</f>
        <v/>
      </c>
      <c r="BV108" s="5" t="str">
        <f t="shared" si="24"/>
        <v/>
      </c>
      <c r="BW108" s="5" t="str">
        <f t="shared" si="25"/>
        <v/>
      </c>
      <c r="BX108" s="14" t="str">
        <f t="shared" si="26"/>
        <v/>
      </c>
      <c r="BY108" s="28"/>
      <c r="BZ108" s="15"/>
      <c r="CA108" s="5" t="str">
        <f t="shared" si="32"/>
        <v/>
      </c>
      <c r="CD108" s="5" t="str">
        <f t="shared" si="30"/>
        <v/>
      </c>
      <c r="CE108" s="5" t="str">
        <f>IF(J108="","",IFERROR(IF(VLOOKUP(J108,J$2:J107,1,0)=0,"",""),J108))</f>
        <v/>
      </c>
      <c r="CF108" s="24" t="str">
        <f>IF(CE108="","",(IFERROR(VLOOKUP(MID(CE108,1,1),$CW$2:DA$28,3,0),0)+IFERROR(VLOOKUP(MID(CE108,2,1),CW$2:DA$28,4,0),0)+IFERROR(VLOOKUP(MID(CE108,3,1),CW$2:DA$28,5,0),0)+(ROW(CE108)/1000000000000)))</f>
        <v/>
      </c>
      <c r="CH108" s="5">
        <v>107</v>
      </c>
      <c r="CI108" s="5" t="str">
        <f>IFERROR(VLOOKUP(CH108,CD$2:CE1184,2,0),"")</f>
        <v/>
      </c>
      <c r="DC108" s="5" t="e">
        <f>IF(REPORTE!AH$2="si",IF(C108=VALUE(REPORTE!C$11),IF(SUM(DC109:DC$1993),CONCATENATE(INT(B108),", "),INT(B108)),""),IF(C108=VALUE(REPORTE!C$10),IF(SUM(DC109:DC$1993),CONCATENATE(INT(B108),", "),INT(B108)),""))</f>
        <v>#VALUE!</v>
      </c>
    </row>
    <row r="109" spans="1:113" s="5" customFormat="1" ht="15" customHeight="1">
      <c r="A109" s="4" t="str">
        <f t="shared" si="20"/>
        <v/>
      </c>
      <c r="B109" s="6"/>
      <c r="C109" s="8"/>
      <c r="D109" s="1" t="str">
        <f>IFERROR(INDEX('padron cfe'!B:B,MATCH(DATOS!C109,'padron cfe'!A:A,0),1),"")</f>
        <v/>
      </c>
      <c r="E109" s="1"/>
      <c r="F109" s="7"/>
      <c r="G109" s="9" t="s">
        <v>157</v>
      </c>
      <c r="H109" s="5" t="str">
        <f>IF(F109="","",IFERROR(CONCATENATE("PEUA",VLOOKUP(ESTADO,REPORTE!AV$2:AW$33,2,0),DIDTRITO_FORM,CADER_FORM,IFERROR(VLOOKUP(DAY(F109),$BN$3:$BO$11,2,0),DAY(F109)),IFERROR(VLOOKUP(MONTH(F109),$BN$3:$BO$11,2,0),MONTH(F109)),YEAR(F109),G109),""))</f>
        <v/>
      </c>
      <c r="I109" s="4"/>
      <c r="K109" s="2" t="str">
        <f>IFERROR(INDEX('padron cfe'!C:C,MATCH(DATOS!C109,'padron cfe'!A:A,0),1),"")</f>
        <v/>
      </c>
      <c r="L109" s="4" t="str">
        <f>IFERROR(IF(VLOOKUP(J109,J$2:L108,4,0)=0,"",VLOOKUP(J109,J$2:L108,4,0)),"")</f>
        <v/>
      </c>
      <c r="M109" s="4" t="str">
        <f>IFERROR(IF(VLOOKUP(J109,J$2:M108,5,0)=0,"",VLOOKUP(J109,J$2:M108,5,0)),"")</f>
        <v/>
      </c>
      <c r="N109" s="4"/>
      <c r="O109" s="2"/>
      <c r="P109" s="2"/>
      <c r="Q109" s="5" t="str">
        <f t="shared" si="28"/>
        <v/>
      </c>
      <c r="T109" s="2" t="str">
        <f>IFERROR(INDEX('padron cfe'!D:D,MATCH(DATOS!C109,'padron cfe'!A:A,0),1),"")</f>
        <v/>
      </c>
      <c r="U109" s="4"/>
      <c r="V109" s="4"/>
      <c r="W109" s="4"/>
      <c r="X109" s="6" t="s">
        <v>157</v>
      </c>
      <c r="Y109" s="4"/>
      <c r="Z109" s="4" t="str">
        <f t="shared" si="21"/>
        <v/>
      </c>
      <c r="AA109" s="4"/>
      <c r="AB109" s="4"/>
      <c r="AC109" s="2" t="str">
        <f>IFERROR(IF(INDEX(AC$1:AC108,MATCH(J109,J$1:J108,0),1)=0,"",INDEX(AC$1:AC108,MATCH(J109,J$1:J108,0),1)),"")</f>
        <v/>
      </c>
      <c r="AD109" s="2" t="str">
        <f>IFERROR(IF(INDEX(AD$1:AD108,MATCH(J109,J$1:J108,0),1)=0,"",INDEX(AD$1:AD108,MATCH(J109,J$1:J108,0),1)),"")</f>
        <v/>
      </c>
      <c r="AE109" s="2" t="str">
        <f>IFERROR(IF(INDEX(AE$1:AE108,MATCH(J109,J$1:J108,0),1)=0,"",INDEX(AE$1:AE108,MATCH(J109,J$1:J108,0),1)),"")</f>
        <v/>
      </c>
      <c r="AF109" s="2"/>
      <c r="AG109" s="2"/>
      <c r="AH109" s="2"/>
      <c r="AI109" s="4"/>
      <c r="AJ109" s="4"/>
      <c r="AK109" s="4"/>
      <c r="AL109" s="4"/>
      <c r="AM109" s="4"/>
      <c r="AN109" s="4"/>
      <c r="AO109" s="4"/>
      <c r="AP109" s="4"/>
      <c r="AQ109" s="4"/>
      <c r="AS109" s="4"/>
      <c r="AT109" s="82"/>
      <c r="AU109" s="124"/>
      <c r="AV109" s="124"/>
      <c r="AW109" s="124"/>
      <c r="AX109" s="124"/>
      <c r="AY109" s="124"/>
      <c r="AZ109" s="124"/>
      <c r="BA109" s="4"/>
      <c r="BB109" s="127"/>
      <c r="BC109" s="4"/>
      <c r="BD109" s="4"/>
      <c r="BE109" s="4"/>
      <c r="BF109" s="7"/>
      <c r="BG109" s="7"/>
      <c r="BH109" s="7" t="str">
        <f t="shared" ca="1" si="22"/>
        <v/>
      </c>
      <c r="BI109" s="4" t="str">
        <f t="shared" si="31"/>
        <v/>
      </c>
      <c r="BJ109" s="123" t="str">
        <f t="shared" si="23"/>
        <v/>
      </c>
      <c r="BK109" s="140" t="str">
        <f t="shared" si="29"/>
        <v/>
      </c>
      <c r="BQ109" s="4" t="str">
        <f>IF(IFERROR(VLOOKUP(C109,C110:C$1993,1,0),"")="","",COUNTIF(C:C,C109))</f>
        <v/>
      </c>
      <c r="BU109" s="5" t="str">
        <f>IF(B109="","",IF(BQ109="",1+(MAX(BU$2:BU108)),""))</f>
        <v/>
      </c>
      <c r="BV109" s="5" t="str">
        <f t="shared" si="24"/>
        <v/>
      </c>
      <c r="BW109" s="5" t="str">
        <f t="shared" si="25"/>
        <v/>
      </c>
      <c r="BX109" s="14" t="str">
        <f t="shared" si="26"/>
        <v/>
      </c>
      <c r="BY109" s="28"/>
      <c r="BZ109" s="15"/>
      <c r="CA109" s="5" t="str">
        <f t="shared" si="32"/>
        <v/>
      </c>
      <c r="CD109" s="5" t="str">
        <f t="shared" si="30"/>
        <v/>
      </c>
      <c r="CE109" s="5" t="str">
        <f>IF(J109="","",IFERROR(IF(VLOOKUP(J109,J$2:J108,1,0)=0,"",""),J109))</f>
        <v/>
      </c>
      <c r="CF109" s="24" t="str">
        <f>IF(CE109="","",(IFERROR(VLOOKUP(MID(CE109,1,1),$CW$2:DA$28,3,0),0)+IFERROR(VLOOKUP(MID(CE109,2,1),CW$2:DA$28,4,0),0)+IFERROR(VLOOKUP(MID(CE109,3,1),CW$2:DA$28,5,0),0)+(ROW(CE109)/1000000000000)))</f>
        <v/>
      </c>
      <c r="CH109" s="5">
        <v>108</v>
      </c>
      <c r="CI109" s="5" t="str">
        <f>IFERROR(VLOOKUP(CH109,CD$2:CE1185,2,0),"")</f>
        <v/>
      </c>
      <c r="DC109" s="5" t="e">
        <f>IF(REPORTE!AH$2="si",IF(C109=VALUE(REPORTE!C$11),IF(SUM(DC110:DC$1993),CONCATENATE(INT(B109),", "),INT(B109)),""),IF(C109=VALUE(REPORTE!C$10),IF(SUM(DC110:DC$1993),CONCATENATE(INT(B109),", "),INT(B109)),""))</f>
        <v>#VALUE!</v>
      </c>
    </row>
    <row r="110" spans="1:113" s="5" customFormat="1" ht="15" customHeight="1">
      <c r="A110" s="4" t="str">
        <f t="shared" si="20"/>
        <v/>
      </c>
      <c r="B110" s="6"/>
      <c r="C110" s="8"/>
      <c r="D110" s="1" t="str">
        <f>IFERROR(INDEX('padron cfe'!B:B,MATCH(DATOS!C110,'padron cfe'!A:A,0),1),"")</f>
        <v/>
      </c>
      <c r="E110" s="1"/>
      <c r="F110" s="7"/>
      <c r="G110" s="9" t="s">
        <v>157</v>
      </c>
      <c r="H110" s="5" t="str">
        <f>IF(F110="","",IFERROR(CONCATENATE("PEUA",VLOOKUP(ESTADO,REPORTE!AV$2:AW$33,2,0),DIDTRITO_FORM,CADER_FORM,IFERROR(VLOOKUP(DAY(F110),$BN$3:$BO$11,2,0),DAY(F110)),IFERROR(VLOOKUP(MONTH(F110),$BN$3:$BO$11,2,0),MONTH(F110)),YEAR(F110),G110),""))</f>
        <v/>
      </c>
      <c r="I110" s="4"/>
      <c r="K110" s="2" t="str">
        <f>IFERROR(INDEX('padron cfe'!C:C,MATCH(DATOS!C110,'padron cfe'!A:A,0),1),"")</f>
        <v/>
      </c>
      <c r="L110" s="4" t="str">
        <f>IFERROR(IF(VLOOKUP(J110,J$2:L109,4,0)=0,"",VLOOKUP(J110,J$2:L109,4,0)),"")</f>
        <v/>
      </c>
      <c r="M110" s="4" t="str">
        <f>IFERROR(IF(VLOOKUP(J110,J$2:M109,5,0)=0,"",VLOOKUP(J110,J$2:M109,5,0)),"")</f>
        <v/>
      </c>
      <c r="N110" s="4"/>
      <c r="O110" s="2"/>
      <c r="P110" s="2"/>
      <c r="Q110" s="5" t="str">
        <f t="shared" si="28"/>
        <v/>
      </c>
      <c r="T110" s="2" t="str">
        <f>IFERROR(INDEX('padron cfe'!D:D,MATCH(DATOS!C110,'padron cfe'!A:A,0),1),"")</f>
        <v/>
      </c>
      <c r="U110" s="4"/>
      <c r="V110" s="4"/>
      <c r="W110" s="4"/>
      <c r="X110" s="6" t="s">
        <v>157</v>
      </c>
      <c r="Y110" s="4"/>
      <c r="Z110" s="4" t="str">
        <f t="shared" si="21"/>
        <v/>
      </c>
      <c r="AA110" s="4"/>
      <c r="AB110" s="4"/>
      <c r="AC110" s="2" t="str">
        <f>IFERROR(IF(INDEX(AC$1:AC109,MATCH(J110,J$1:J109,0),1)=0,"",INDEX(AC$1:AC109,MATCH(J110,J$1:J109,0),1)),"")</f>
        <v/>
      </c>
      <c r="AD110" s="2" t="str">
        <f>IFERROR(IF(INDEX(AD$1:AD109,MATCH(J110,J$1:J109,0),1)=0,"",INDEX(AD$1:AD109,MATCH(J110,J$1:J109,0),1)),"")</f>
        <v/>
      </c>
      <c r="AE110" s="2" t="str">
        <f>IFERROR(IF(INDEX(AE$1:AE109,MATCH(J110,J$1:J109,0),1)=0,"",INDEX(AE$1:AE109,MATCH(J110,J$1:J109,0),1)),"")</f>
        <v/>
      </c>
      <c r="AF110" s="2"/>
      <c r="AG110" s="2"/>
      <c r="AH110" s="2"/>
      <c r="AI110" s="4"/>
      <c r="AJ110" s="4"/>
      <c r="AK110" s="4"/>
      <c r="AL110" s="4"/>
      <c r="AM110" s="4"/>
      <c r="AN110" s="4"/>
      <c r="AO110" s="4"/>
      <c r="AP110" s="4"/>
      <c r="AQ110" s="4"/>
      <c r="AS110" s="4"/>
      <c r="AT110" s="82"/>
      <c r="AU110" s="124"/>
      <c r="AV110" s="124"/>
      <c r="AW110" s="124"/>
      <c r="AX110" s="124"/>
      <c r="AY110" s="124"/>
      <c r="AZ110" s="124"/>
      <c r="BA110" s="4"/>
      <c r="BB110" s="127"/>
      <c r="BC110" s="4"/>
      <c r="BD110" s="4"/>
      <c r="BE110" s="4" t="s">
        <v>157</v>
      </c>
      <c r="BF110" s="7"/>
      <c r="BG110" s="7"/>
      <c r="BH110" s="7" t="str">
        <f t="shared" ca="1" si="22"/>
        <v/>
      </c>
      <c r="BI110" s="4" t="str">
        <f t="shared" si="31"/>
        <v/>
      </c>
      <c r="BJ110" s="123" t="str">
        <f t="shared" si="23"/>
        <v/>
      </c>
      <c r="BK110" s="140" t="str">
        <f t="shared" si="29"/>
        <v/>
      </c>
      <c r="BQ110" s="4" t="str">
        <f>IF(IFERROR(VLOOKUP(C110,C111:C$1993,1,0),"")="","",COUNTIF(C:C,C110))</f>
        <v/>
      </c>
      <c r="BU110" s="5" t="str">
        <f>IF(B110="","",IF(BQ110="",1+(MAX(BU$2:BU109)),""))</f>
        <v/>
      </c>
      <c r="BV110" s="5" t="str">
        <f t="shared" si="24"/>
        <v/>
      </c>
      <c r="BW110" s="5" t="str">
        <f t="shared" si="25"/>
        <v/>
      </c>
      <c r="BX110" s="14" t="str">
        <f t="shared" si="26"/>
        <v/>
      </c>
      <c r="BY110" s="28"/>
      <c r="BZ110" s="15"/>
      <c r="CA110" s="5" t="str">
        <f t="shared" si="32"/>
        <v/>
      </c>
      <c r="CD110" s="5" t="str">
        <f t="shared" si="30"/>
        <v/>
      </c>
      <c r="CE110" s="5" t="str">
        <f>IF(J110="","",IFERROR(IF(VLOOKUP(J110,J$2:J109,1,0)=0,"",""),J110))</f>
        <v/>
      </c>
      <c r="CF110" s="24" t="str">
        <f>IF(CE110="","",(IFERROR(VLOOKUP(MID(CE110,1,1),$CW$2:DA$28,3,0),0)+IFERROR(VLOOKUP(MID(CE110,2,1),CW$2:DA$28,4,0),0)+IFERROR(VLOOKUP(MID(CE110,3,1),CW$2:DA$28,5,0),0)+(ROW(CE110)/1000000000000)))</f>
        <v/>
      </c>
      <c r="CH110" s="5">
        <v>109</v>
      </c>
      <c r="CI110" s="5" t="str">
        <f>IFERROR(VLOOKUP(CH110,CD$2:CE1186,2,0),"")</f>
        <v/>
      </c>
      <c r="DC110" s="5" t="e">
        <f>IF(REPORTE!AH$2="si",IF(C110=VALUE(REPORTE!C$11),IF(SUM(DC111:DC$1993),CONCATENATE(INT(B110),", "),INT(B110)),""),IF(C110=VALUE(REPORTE!C$10),IF(SUM(DC111:DC$1993),CONCATENATE(INT(B110),", "),INT(B110)),""))</f>
        <v>#VALUE!</v>
      </c>
    </row>
    <row r="111" spans="1:113" s="5" customFormat="1" ht="15" customHeight="1">
      <c r="A111" s="4" t="str">
        <f t="shared" si="20"/>
        <v/>
      </c>
      <c r="B111" s="6"/>
      <c r="C111" s="8"/>
      <c r="D111" s="1" t="str">
        <f>IFERROR(INDEX('padron cfe'!B:B,MATCH(DATOS!C111,'padron cfe'!A:A,0),1),"")</f>
        <v/>
      </c>
      <c r="E111" s="1"/>
      <c r="F111" s="7"/>
      <c r="G111" s="9" t="s">
        <v>157</v>
      </c>
      <c r="H111" s="5" t="str">
        <f>IF(F111="","",IFERROR(CONCATENATE("PEUA",VLOOKUP(ESTADO,REPORTE!AV$2:AW$33,2,0),DIDTRITO_FORM,CADER_FORM,IFERROR(VLOOKUP(DAY(F111),$BN$3:$BO$11,2,0),DAY(F111)),IFERROR(VLOOKUP(MONTH(F111),$BN$3:$BO$11,2,0),MONTH(F111)),YEAR(F111),G111),""))</f>
        <v/>
      </c>
      <c r="I111" s="4"/>
      <c r="K111" s="2" t="str">
        <f>IFERROR(INDEX('padron cfe'!C:C,MATCH(DATOS!C111,'padron cfe'!A:A,0),1),"")</f>
        <v/>
      </c>
      <c r="L111" s="4" t="str">
        <f>IFERROR(IF(VLOOKUP(J111,J$2:L110,4,0)=0,"",VLOOKUP(J111,J$2:L110,4,0)),"")</f>
        <v/>
      </c>
      <c r="M111" s="4" t="str">
        <f>IFERROR(IF(VLOOKUP(J111,J$2:M110,5,0)=0,"",VLOOKUP(J111,J$2:M110,5,0)),"")</f>
        <v/>
      </c>
      <c r="N111" s="4"/>
      <c r="O111" s="2"/>
      <c r="P111" s="2"/>
      <c r="Q111" s="5" t="str">
        <f t="shared" si="28"/>
        <v/>
      </c>
      <c r="T111" s="2" t="str">
        <f>IFERROR(INDEX('padron cfe'!D:D,MATCH(DATOS!C111,'padron cfe'!A:A,0),1),"")</f>
        <v/>
      </c>
      <c r="U111" s="4"/>
      <c r="V111" s="4"/>
      <c r="W111" s="4"/>
      <c r="X111" s="6" t="s">
        <v>157</v>
      </c>
      <c r="Y111" s="4"/>
      <c r="Z111" s="4" t="str">
        <f t="shared" si="21"/>
        <v/>
      </c>
      <c r="AA111" s="4"/>
      <c r="AB111" s="4"/>
      <c r="AC111" s="2" t="str">
        <f>IFERROR(IF(INDEX(AC$1:AC110,MATCH(J111,J$1:J110,0),1)=0,"",INDEX(AC$1:AC110,MATCH(J111,J$1:J110,0),1)),"")</f>
        <v/>
      </c>
      <c r="AD111" s="2" t="str">
        <f>IFERROR(IF(INDEX(AD$1:AD110,MATCH(J111,J$1:J110,0),1)=0,"",INDEX(AD$1:AD110,MATCH(J111,J$1:J110,0),1)),"")</f>
        <v/>
      </c>
      <c r="AE111" s="2" t="str">
        <f>IFERROR(IF(INDEX(AE$1:AE110,MATCH(J111,J$1:J110,0),1)=0,"",INDEX(AE$1:AE110,MATCH(J111,J$1:J110,0),1)),"")</f>
        <v/>
      </c>
      <c r="AF111" s="2"/>
      <c r="AG111" s="2"/>
      <c r="AH111" s="2"/>
      <c r="AI111" s="4"/>
      <c r="AJ111" s="4"/>
      <c r="AK111" s="4"/>
      <c r="AL111" s="4"/>
      <c r="AM111" s="4"/>
      <c r="AN111" s="4"/>
      <c r="AO111" s="4"/>
      <c r="AP111" s="4"/>
      <c r="AQ111" s="4"/>
      <c r="AS111" s="4"/>
      <c r="AT111" s="82"/>
      <c r="AU111" s="124"/>
      <c r="AV111" s="124"/>
      <c r="AW111" s="124"/>
      <c r="AX111" s="124"/>
      <c r="AY111" s="124"/>
      <c r="AZ111" s="124"/>
      <c r="BA111" s="4"/>
      <c r="BB111" s="127"/>
      <c r="BC111" s="4"/>
      <c r="BD111" s="4"/>
      <c r="BE111" s="4"/>
      <c r="BF111" s="7"/>
      <c r="BG111" s="7"/>
      <c r="BH111" s="7" t="str">
        <f t="shared" ca="1" si="22"/>
        <v/>
      </c>
      <c r="BI111" s="4" t="str">
        <f t="shared" si="31"/>
        <v/>
      </c>
      <c r="BJ111" s="123" t="str">
        <f t="shared" si="23"/>
        <v/>
      </c>
      <c r="BK111" s="140" t="str">
        <f t="shared" si="29"/>
        <v/>
      </c>
      <c r="BQ111" s="4" t="str">
        <f>IF(IFERROR(VLOOKUP(C111,C112:C$1993,1,0),"")="","",COUNTIF(C:C,C111))</f>
        <v/>
      </c>
      <c r="BU111" s="5" t="str">
        <f>IF(B111="","",IF(BQ111="",1+(MAX(BU$2:BU110)),""))</f>
        <v/>
      </c>
      <c r="BV111" s="5" t="str">
        <f t="shared" si="24"/>
        <v/>
      </c>
      <c r="BW111" s="5" t="str">
        <f t="shared" si="25"/>
        <v/>
      </c>
      <c r="BX111" s="14" t="str">
        <f t="shared" si="26"/>
        <v/>
      </c>
      <c r="BY111" s="28"/>
      <c r="BZ111" s="15"/>
      <c r="CA111" s="5" t="str">
        <f t="shared" si="32"/>
        <v/>
      </c>
      <c r="CD111" s="5" t="str">
        <f t="shared" si="30"/>
        <v/>
      </c>
      <c r="CE111" s="5" t="str">
        <f>IF(J111="","",IFERROR(IF(VLOOKUP(J111,J$2:J110,1,0)=0,"",""),J111))</f>
        <v/>
      </c>
      <c r="CF111" s="24" t="str">
        <f>IF(CE111="","",(IFERROR(VLOOKUP(MID(CE111,1,1),$CW$2:DA$28,3,0),0)+IFERROR(VLOOKUP(MID(CE111,2,1),CW$2:DA$28,4,0),0)+IFERROR(VLOOKUP(MID(CE111,3,1),CW$2:DA$28,5,0),0)+(ROW(CE111)/1000000000000)))</f>
        <v/>
      </c>
      <c r="CH111" s="5">
        <v>110</v>
      </c>
      <c r="CI111" s="5" t="str">
        <f>IFERROR(VLOOKUP(CH111,CD$2:CE1187,2,0),"")</f>
        <v/>
      </c>
      <c r="DC111" s="5" t="e">
        <f>IF(REPORTE!AH$2="si",IF(C111=VALUE(REPORTE!C$11),IF(SUM(DC112:DC$1993),CONCATENATE(INT(B111),", "),INT(B111)),""),IF(C111=VALUE(REPORTE!C$10),IF(SUM(DC112:DC$1993),CONCATENATE(INT(B111),", "),INT(B111)),""))</f>
        <v>#VALUE!</v>
      </c>
    </row>
    <row r="112" spans="1:113" s="5" customFormat="1" ht="15" customHeight="1">
      <c r="A112" s="4" t="str">
        <f t="shared" si="20"/>
        <v/>
      </c>
      <c r="B112" s="6"/>
      <c r="C112" s="8"/>
      <c r="D112" s="1" t="str">
        <f>IFERROR(INDEX('padron cfe'!B:B,MATCH(DATOS!C112,'padron cfe'!A:A,0),1),"")</f>
        <v/>
      </c>
      <c r="E112" s="1"/>
      <c r="F112" s="7"/>
      <c r="G112" s="9" t="s">
        <v>157</v>
      </c>
      <c r="H112" s="5" t="str">
        <f>IF(F112="","",IFERROR(CONCATENATE("PEUA",VLOOKUP(ESTADO,REPORTE!AV$2:AW$33,2,0),DIDTRITO_FORM,CADER_FORM,IFERROR(VLOOKUP(DAY(F112),$BN$3:$BO$11,2,0),DAY(F112)),IFERROR(VLOOKUP(MONTH(F112),$BN$3:$BO$11,2,0),MONTH(F112)),YEAR(F112),G112),""))</f>
        <v/>
      </c>
      <c r="I112" s="4"/>
      <c r="K112" s="2" t="str">
        <f>IFERROR(INDEX('padron cfe'!C:C,MATCH(DATOS!C112,'padron cfe'!A:A,0),1),"")</f>
        <v/>
      </c>
      <c r="L112" s="4" t="str">
        <f>IFERROR(IF(VLOOKUP(J112,J$2:L111,4,0)=0,"",VLOOKUP(J112,J$2:L111,4,0)),"")</f>
        <v/>
      </c>
      <c r="M112" s="4" t="str">
        <f>IFERROR(IF(VLOOKUP(J112,J$2:M111,5,0)=0,"",VLOOKUP(J112,J$2:M111,5,0)),"")</f>
        <v/>
      </c>
      <c r="N112" s="4"/>
      <c r="O112" s="2"/>
      <c r="P112" s="2"/>
      <c r="Q112" s="5" t="str">
        <f t="shared" si="28"/>
        <v/>
      </c>
      <c r="T112" s="2" t="str">
        <f>IFERROR(INDEX('padron cfe'!D:D,MATCH(DATOS!C112,'padron cfe'!A:A,0),1),"")</f>
        <v/>
      </c>
      <c r="U112" s="4"/>
      <c r="V112" s="4"/>
      <c r="W112" s="4"/>
      <c r="X112" s="6" t="s">
        <v>157</v>
      </c>
      <c r="Y112" s="4"/>
      <c r="Z112" s="4" t="str">
        <f t="shared" si="21"/>
        <v/>
      </c>
      <c r="AA112" s="4"/>
      <c r="AB112" s="4"/>
      <c r="AC112" s="2" t="str">
        <f>IFERROR(IF(INDEX(AC$1:AC111,MATCH(J112,J$1:J111,0),1)=0,"",INDEX(AC$1:AC111,MATCH(J112,J$1:J111,0),1)),"")</f>
        <v/>
      </c>
      <c r="AD112" s="2" t="str">
        <f>IFERROR(IF(INDEX(AD$1:AD111,MATCH(J112,J$1:J111,0),1)=0,"",INDEX(AD$1:AD111,MATCH(J112,J$1:J111,0),1)),"")</f>
        <v/>
      </c>
      <c r="AE112" s="2" t="str">
        <f>IFERROR(IF(INDEX(AE$1:AE111,MATCH(J112,J$1:J111,0),1)=0,"",INDEX(AE$1:AE111,MATCH(J112,J$1:J111,0),1)),"")</f>
        <v/>
      </c>
      <c r="AF112" s="2"/>
      <c r="AG112" s="2"/>
      <c r="AH112" s="2"/>
      <c r="AI112" s="4"/>
      <c r="AJ112" s="4"/>
      <c r="AK112" s="4"/>
      <c r="AL112" s="4"/>
      <c r="AM112" s="4"/>
      <c r="AN112" s="4"/>
      <c r="AO112" s="4"/>
      <c r="AP112" s="4"/>
      <c r="AQ112" s="4"/>
      <c r="AS112" s="4"/>
      <c r="AT112" s="82"/>
      <c r="AU112" s="124"/>
      <c r="AV112" s="124"/>
      <c r="AW112" s="124"/>
      <c r="AX112" s="124"/>
      <c r="AY112" s="124"/>
      <c r="AZ112" s="124"/>
      <c r="BA112" s="4"/>
      <c r="BB112" s="127"/>
      <c r="BC112" s="4"/>
      <c r="BD112" s="4"/>
      <c r="BE112" s="4" t="s">
        <v>157</v>
      </c>
      <c r="BF112" s="7"/>
      <c r="BG112" s="7"/>
      <c r="BH112" s="7" t="str">
        <f t="shared" ca="1" si="22"/>
        <v/>
      </c>
      <c r="BI112" s="4" t="str">
        <f t="shared" si="31"/>
        <v/>
      </c>
      <c r="BJ112" s="123" t="str">
        <f t="shared" si="23"/>
        <v/>
      </c>
      <c r="BK112" s="140" t="str">
        <f t="shared" si="29"/>
        <v/>
      </c>
      <c r="BQ112" s="4" t="str">
        <f>IF(IFERROR(VLOOKUP(C112,C113:C$1993,1,0),"")="","",COUNTIF(C:C,C112))</f>
        <v/>
      </c>
      <c r="BU112" s="5" t="str">
        <f>IF(B112="","",IF(BQ112="",1+(MAX(BU$2:BU111)),""))</f>
        <v/>
      </c>
      <c r="BV112" s="5" t="str">
        <f t="shared" si="24"/>
        <v/>
      </c>
      <c r="BW112" s="5" t="str">
        <f t="shared" si="25"/>
        <v/>
      </c>
      <c r="BX112" s="14" t="str">
        <f t="shared" si="26"/>
        <v/>
      </c>
      <c r="BY112" s="28"/>
      <c r="BZ112" s="15"/>
      <c r="CA112" s="5" t="str">
        <f t="shared" si="32"/>
        <v/>
      </c>
      <c r="CD112" s="5" t="str">
        <f t="shared" si="30"/>
        <v/>
      </c>
      <c r="CE112" s="5" t="str">
        <f>IF(J112="","",IFERROR(IF(VLOOKUP(J112,J$2:J111,1,0)=0,"",""),J112))</f>
        <v/>
      </c>
      <c r="CF112" s="24" t="str">
        <f>IF(CE112="","",(IFERROR(VLOOKUP(MID(CE112,1,1),$CW$2:DA$28,3,0),0)+IFERROR(VLOOKUP(MID(CE112,2,1),CW$2:DA$28,4,0),0)+IFERROR(VLOOKUP(MID(CE112,3,1),CW$2:DA$28,5,0),0)+(ROW(CE112)/1000000000000)))</f>
        <v/>
      </c>
      <c r="CH112" s="5">
        <v>111</v>
      </c>
      <c r="CI112" s="5" t="str">
        <f>IFERROR(VLOOKUP(CH112,CD$2:CE1188,2,0),"")</f>
        <v/>
      </c>
      <c r="DC112" s="5" t="e">
        <f>IF(REPORTE!AH$2="si",IF(C112=VALUE(REPORTE!C$11),IF(SUM(DC113:DC$1993),CONCATENATE(INT(B112),", "),INT(B112)),""),IF(C112=VALUE(REPORTE!C$10),IF(SUM(DC113:DC$1993),CONCATENATE(INT(B112),", "),INT(B112)),""))</f>
        <v>#VALUE!</v>
      </c>
    </row>
    <row r="113" spans="1:113" s="5" customFormat="1" ht="15" customHeight="1">
      <c r="A113" s="4" t="str">
        <f t="shared" si="20"/>
        <v/>
      </c>
      <c r="B113" s="6"/>
      <c r="C113" s="8"/>
      <c r="D113" s="1" t="str">
        <f>IFERROR(INDEX('padron cfe'!B:B,MATCH(DATOS!C113,'padron cfe'!A:A,0),1),"")</f>
        <v/>
      </c>
      <c r="E113" s="1"/>
      <c r="F113" s="7"/>
      <c r="G113" s="9" t="s">
        <v>157</v>
      </c>
      <c r="H113" s="5" t="str">
        <f>IF(F113="","",IFERROR(CONCATENATE("PEUA",VLOOKUP(ESTADO,REPORTE!AV$2:AW$33,2,0),DIDTRITO_FORM,CADER_FORM,IFERROR(VLOOKUP(DAY(F113),$BN$3:$BO$11,2,0),DAY(F113)),IFERROR(VLOOKUP(MONTH(F113),$BN$3:$BO$11,2,0),MONTH(F113)),YEAR(F113),G113),""))</f>
        <v/>
      </c>
      <c r="I113" s="4"/>
      <c r="K113" s="2" t="str">
        <f>IFERROR(INDEX('padron cfe'!C:C,MATCH(DATOS!C113,'padron cfe'!A:A,0),1),"")</f>
        <v/>
      </c>
      <c r="L113" s="4" t="str">
        <f>IFERROR(IF(VLOOKUP(J113,J$2:L112,4,0)=0,"",VLOOKUP(J113,J$2:L112,4,0)),"")</f>
        <v/>
      </c>
      <c r="M113" s="4" t="str">
        <f>IFERROR(IF(VLOOKUP(J113,J$2:M112,5,0)=0,"",VLOOKUP(J113,J$2:M112,5,0)),"")</f>
        <v/>
      </c>
      <c r="N113" s="4"/>
      <c r="O113" s="2"/>
      <c r="P113" s="2"/>
      <c r="Q113" s="5" t="str">
        <f t="shared" si="28"/>
        <v/>
      </c>
      <c r="T113" s="2" t="str">
        <f>IFERROR(INDEX('padron cfe'!D:D,MATCH(DATOS!C113,'padron cfe'!A:A,0),1),"")</f>
        <v/>
      </c>
      <c r="U113" s="4"/>
      <c r="V113" s="4"/>
      <c r="W113" s="4"/>
      <c r="X113" s="6" t="s">
        <v>157</v>
      </c>
      <c r="Y113" s="4"/>
      <c r="Z113" s="4" t="str">
        <f t="shared" si="21"/>
        <v/>
      </c>
      <c r="AA113" s="4"/>
      <c r="AB113" s="4"/>
      <c r="AC113" s="2" t="str">
        <f>IFERROR(IF(INDEX(AC$1:AC112,MATCH(J113,J$1:J112,0),1)=0,"",INDEX(AC$1:AC112,MATCH(J113,J$1:J112,0),1)),"")</f>
        <v/>
      </c>
      <c r="AD113" s="2" t="str">
        <f>IFERROR(IF(INDEX(AD$1:AD112,MATCH(J113,J$1:J112,0),1)=0,"",INDEX(AD$1:AD112,MATCH(J113,J$1:J112,0),1)),"")</f>
        <v/>
      </c>
      <c r="AE113" s="2" t="str">
        <f>IFERROR(IF(INDEX(AE$1:AE112,MATCH(J113,J$1:J112,0),1)=0,"",INDEX(AE$1:AE112,MATCH(J113,J$1:J112,0),1)),"")</f>
        <v/>
      </c>
      <c r="AF113" s="2"/>
      <c r="AG113" s="2"/>
      <c r="AH113" s="2"/>
      <c r="AI113" s="4"/>
      <c r="AJ113" s="4"/>
      <c r="AK113" s="4"/>
      <c r="AL113" s="4"/>
      <c r="AM113" s="4"/>
      <c r="AN113" s="4"/>
      <c r="AO113" s="4"/>
      <c r="AP113" s="4"/>
      <c r="AQ113" s="4"/>
      <c r="AS113" s="4"/>
      <c r="AT113" s="82"/>
      <c r="AU113" s="124"/>
      <c r="AV113" s="124"/>
      <c r="AW113" s="124"/>
      <c r="AX113" s="124"/>
      <c r="AY113" s="124"/>
      <c r="AZ113" s="124"/>
      <c r="BA113" s="4"/>
      <c r="BB113" s="127"/>
      <c r="BC113" s="4"/>
      <c r="BD113" s="4"/>
      <c r="BE113" s="4"/>
      <c r="BF113" s="7"/>
      <c r="BG113" s="7"/>
      <c r="BH113" s="7" t="str">
        <f t="shared" ca="1" si="22"/>
        <v/>
      </c>
      <c r="BI113" s="4" t="str">
        <f t="shared" si="31"/>
        <v/>
      </c>
      <c r="BJ113" s="123" t="str">
        <f t="shared" si="23"/>
        <v/>
      </c>
      <c r="BK113" s="140" t="str">
        <f t="shared" si="29"/>
        <v/>
      </c>
      <c r="BQ113" s="4" t="str">
        <f>IF(IFERROR(VLOOKUP(C113,C114:C$1993,1,0),"")="","",COUNTIF(C:C,C113))</f>
        <v/>
      </c>
      <c r="BU113" s="5" t="str">
        <f>IF(B113="","",IF(BQ113="",1+(MAX(BU$2:BU112)),""))</f>
        <v/>
      </c>
      <c r="BV113" s="5" t="str">
        <f t="shared" si="24"/>
        <v/>
      </c>
      <c r="BW113" s="5" t="str">
        <f t="shared" si="25"/>
        <v/>
      </c>
      <c r="BX113" s="14" t="str">
        <f t="shared" si="26"/>
        <v/>
      </c>
      <c r="BY113" s="28"/>
      <c r="BZ113" s="15"/>
      <c r="CA113" s="5" t="str">
        <f t="shared" si="32"/>
        <v/>
      </c>
      <c r="CD113" s="5" t="str">
        <f t="shared" si="30"/>
        <v/>
      </c>
      <c r="CE113" s="5" t="str">
        <f>IF(J113="","",IFERROR(IF(VLOOKUP(J113,J$2:J112,1,0)=0,"",""),J113))</f>
        <v/>
      </c>
      <c r="CF113" s="24" t="str">
        <f>IF(CE113="","",(IFERROR(VLOOKUP(MID(CE113,1,1),$CW$2:DA$28,3,0),0)+IFERROR(VLOOKUP(MID(CE113,2,1),CW$2:DA$28,4,0),0)+IFERROR(VLOOKUP(MID(CE113,3,1),CW$2:DA$28,5,0),0)+(ROW(CE113)/1000000000000)))</f>
        <v/>
      </c>
      <c r="CH113" s="5">
        <v>112</v>
      </c>
      <c r="CI113" s="5" t="str">
        <f>IFERROR(VLOOKUP(CH113,CD$2:CE1189,2,0),"")</f>
        <v/>
      </c>
      <c r="DC113" s="5" t="e">
        <f>IF(REPORTE!AH$2="si",IF(C113=VALUE(REPORTE!C$11),IF(SUM(DC114:DC$1993),CONCATENATE(INT(B113),", "),INT(B113)),""),IF(C113=VALUE(REPORTE!C$10),IF(SUM(DC114:DC$1993),CONCATENATE(INT(B113),", "),INT(B113)),""))</f>
        <v>#VALUE!</v>
      </c>
    </row>
    <row r="114" spans="1:113" s="5" customFormat="1" ht="15" customHeight="1">
      <c r="A114" s="4" t="str">
        <f t="shared" si="20"/>
        <v/>
      </c>
      <c r="B114" s="6"/>
      <c r="C114" s="8"/>
      <c r="D114" s="1" t="str">
        <f>IFERROR(INDEX('padron cfe'!B:B,MATCH(DATOS!C114,'padron cfe'!A:A,0),1),"")</f>
        <v/>
      </c>
      <c r="E114" s="1"/>
      <c r="F114" s="7"/>
      <c r="G114" s="9" t="s">
        <v>157</v>
      </c>
      <c r="H114" s="5" t="str">
        <f>IF(F114="","",IFERROR(CONCATENATE("PEUA",VLOOKUP(ESTADO,REPORTE!AV$2:AW$33,2,0),DIDTRITO_FORM,CADER_FORM,IFERROR(VLOOKUP(DAY(F114),$BN$3:$BO$11,2,0),DAY(F114)),IFERROR(VLOOKUP(MONTH(F114),$BN$3:$BO$11,2,0),MONTH(F114)),YEAR(F114),G114),""))</f>
        <v/>
      </c>
      <c r="I114" s="4"/>
      <c r="K114" s="2" t="str">
        <f>IFERROR(INDEX('padron cfe'!C:C,MATCH(DATOS!C114,'padron cfe'!A:A,0),1),"")</f>
        <v/>
      </c>
      <c r="L114" s="4" t="str">
        <f>IFERROR(IF(VLOOKUP(J114,J$2:L113,4,0)=0,"",VLOOKUP(J114,J$2:L113,4,0)),"")</f>
        <v/>
      </c>
      <c r="M114" s="4" t="str">
        <f>IFERROR(IF(VLOOKUP(J114,J$2:M113,5,0)=0,"",VLOOKUP(J114,J$2:M113,5,0)),"")</f>
        <v/>
      </c>
      <c r="N114" s="4"/>
      <c r="O114" s="2"/>
      <c r="P114" s="2"/>
      <c r="Q114" s="5" t="str">
        <f t="shared" si="28"/>
        <v/>
      </c>
      <c r="T114" s="2" t="str">
        <f>IFERROR(INDEX('padron cfe'!D:D,MATCH(DATOS!C114,'padron cfe'!A:A,0),1),"")</f>
        <v/>
      </c>
      <c r="U114" s="4"/>
      <c r="V114" s="4"/>
      <c r="W114" s="4"/>
      <c r="X114" s="6" t="s">
        <v>157</v>
      </c>
      <c r="Y114" s="4"/>
      <c r="Z114" s="4" t="str">
        <f t="shared" si="21"/>
        <v/>
      </c>
      <c r="AA114" s="4"/>
      <c r="AB114" s="4"/>
      <c r="AC114" s="2" t="str">
        <f>IFERROR(IF(INDEX(AC$1:AC113,MATCH(J114,J$1:J113,0),1)=0,"",INDEX(AC$1:AC113,MATCH(J114,J$1:J113,0),1)),"")</f>
        <v/>
      </c>
      <c r="AD114" s="2" t="str">
        <f>IFERROR(IF(INDEX(AD$1:AD113,MATCH(J114,J$1:J113,0),1)=0,"",INDEX(AD$1:AD113,MATCH(J114,J$1:J113,0),1)),"")</f>
        <v/>
      </c>
      <c r="AE114" s="2" t="str">
        <f>IFERROR(IF(INDEX(AE$1:AE113,MATCH(J114,J$1:J113,0),1)=0,"",INDEX(AE$1:AE113,MATCH(J114,J$1:J113,0),1)),"")</f>
        <v/>
      </c>
      <c r="AF114" s="2"/>
      <c r="AG114" s="2"/>
      <c r="AH114" s="2"/>
      <c r="AI114" s="4"/>
      <c r="AJ114" s="4"/>
      <c r="AK114" s="4"/>
      <c r="AL114" s="4"/>
      <c r="AM114" s="4"/>
      <c r="AN114" s="4"/>
      <c r="AO114" s="4"/>
      <c r="AP114" s="4"/>
      <c r="AQ114" s="4"/>
      <c r="AS114" s="4"/>
      <c r="AT114" s="82"/>
      <c r="AU114" s="124"/>
      <c r="AV114" s="124"/>
      <c r="AW114" s="124"/>
      <c r="AX114" s="124"/>
      <c r="AY114" s="124"/>
      <c r="AZ114" s="124"/>
      <c r="BA114" s="4"/>
      <c r="BB114" s="127"/>
      <c r="BC114" s="4"/>
      <c r="BD114" s="4"/>
      <c r="BE114" s="4" t="s">
        <v>157</v>
      </c>
      <c r="BF114" s="7"/>
      <c r="BG114" s="7"/>
      <c r="BH114" s="7" t="str">
        <f t="shared" ca="1" si="22"/>
        <v/>
      </c>
      <c r="BI114" s="4" t="str">
        <f t="shared" si="31"/>
        <v/>
      </c>
      <c r="BJ114" s="123" t="str">
        <f t="shared" si="23"/>
        <v/>
      </c>
      <c r="BK114" s="140" t="str">
        <f t="shared" si="29"/>
        <v/>
      </c>
      <c r="BQ114" s="4" t="str">
        <f>IF(IFERROR(VLOOKUP(C114,C115:C$1993,1,0),"")="","",COUNTIF(C:C,C114))</f>
        <v/>
      </c>
      <c r="BU114" s="5" t="str">
        <f>IF(B114="","",IF(BQ114="",1+(MAX(BU$2:BU113)),""))</f>
        <v/>
      </c>
      <c r="BV114" s="5" t="str">
        <f t="shared" si="24"/>
        <v/>
      </c>
      <c r="BW114" s="5" t="str">
        <f t="shared" si="25"/>
        <v/>
      </c>
      <c r="BX114" s="14" t="str">
        <f t="shared" si="26"/>
        <v/>
      </c>
      <c r="BY114" s="28"/>
      <c r="BZ114" s="15"/>
      <c r="CA114" s="5" t="str">
        <f t="shared" si="32"/>
        <v/>
      </c>
      <c r="CD114" s="5" t="str">
        <f t="shared" si="30"/>
        <v/>
      </c>
      <c r="CE114" s="5" t="str">
        <f>IF(J114="","",IFERROR(IF(VLOOKUP(J114,J$2:J113,1,0)=0,"",""),J114))</f>
        <v/>
      </c>
      <c r="CF114" s="24" t="str">
        <f>IF(CE114="","",(IFERROR(VLOOKUP(MID(CE114,1,1),$CW$2:DA$28,3,0),0)+IFERROR(VLOOKUP(MID(CE114,2,1),CW$2:DA$28,4,0),0)+IFERROR(VLOOKUP(MID(CE114,3,1),CW$2:DA$28,5,0),0)+(ROW(CE114)/1000000000000)))</f>
        <v/>
      </c>
      <c r="CH114" s="5">
        <v>113</v>
      </c>
      <c r="CI114" s="5" t="str">
        <f>IFERROR(VLOOKUP(CH114,CD$2:CE1190,2,0),"")</f>
        <v/>
      </c>
      <c r="DC114" s="5" t="e">
        <f>IF(REPORTE!AH$2="si",IF(C114=VALUE(REPORTE!C$11),IF(SUM(DC115:DC$1993),CONCATENATE(INT(B114),", "),INT(B114)),""),IF(C114=VALUE(REPORTE!C$10),IF(SUM(DC115:DC$1993),CONCATENATE(INT(B114),", "),INT(B114)),""))</f>
        <v>#VALUE!</v>
      </c>
    </row>
    <row r="115" spans="1:113" s="5" customFormat="1" ht="15" customHeight="1">
      <c r="A115" s="4" t="str">
        <f t="shared" si="20"/>
        <v/>
      </c>
      <c r="B115" s="6"/>
      <c r="C115" s="8"/>
      <c r="D115" s="1" t="str">
        <f>IFERROR(INDEX('padron cfe'!B:B,MATCH(DATOS!C115,'padron cfe'!A:A,0),1),"")</f>
        <v/>
      </c>
      <c r="E115" s="1"/>
      <c r="F115" s="7"/>
      <c r="G115" s="9" t="s">
        <v>157</v>
      </c>
      <c r="H115" s="5" t="str">
        <f>IF(F115="","",IFERROR(CONCATENATE("PEUA",VLOOKUP(ESTADO,REPORTE!AV$2:AW$33,2,0),DIDTRITO_FORM,CADER_FORM,IFERROR(VLOOKUP(DAY(F115),$BN$3:$BO$11,2,0),DAY(F115)),IFERROR(VLOOKUP(MONTH(F115),$BN$3:$BO$11,2,0),MONTH(F115)),YEAR(F115),G115),""))</f>
        <v/>
      </c>
      <c r="I115" s="4"/>
      <c r="K115" s="2" t="str">
        <f>IFERROR(INDEX('padron cfe'!C:C,MATCH(DATOS!C115,'padron cfe'!A:A,0),1),"")</f>
        <v/>
      </c>
      <c r="L115" s="4" t="str">
        <f>IFERROR(IF(VLOOKUP(J115,J$2:L114,4,0)=0,"",VLOOKUP(J115,J$2:L114,4,0)),"")</f>
        <v/>
      </c>
      <c r="M115" s="4" t="str">
        <f>IFERROR(IF(VLOOKUP(J115,J$2:M114,5,0)=0,"",VLOOKUP(J115,J$2:M114,5,0)),"")</f>
        <v/>
      </c>
      <c r="N115" s="4"/>
      <c r="O115" s="2"/>
      <c r="P115" s="2"/>
      <c r="Q115" s="5" t="str">
        <f t="shared" si="28"/>
        <v/>
      </c>
      <c r="T115" s="2" t="str">
        <f>IFERROR(INDEX('padron cfe'!D:D,MATCH(DATOS!C115,'padron cfe'!A:A,0),1),"")</f>
        <v/>
      </c>
      <c r="U115" s="4"/>
      <c r="V115" s="4"/>
      <c r="W115" s="4"/>
      <c r="X115" s="6" t="s">
        <v>157</v>
      </c>
      <c r="Y115" s="4"/>
      <c r="Z115" s="4" t="str">
        <f t="shared" si="21"/>
        <v/>
      </c>
      <c r="AA115" s="4"/>
      <c r="AB115" s="4"/>
      <c r="AC115" s="2" t="str">
        <f>IFERROR(IF(INDEX(AC$1:AC114,MATCH(J115,J$1:J114,0),1)=0,"",INDEX(AC$1:AC114,MATCH(J115,J$1:J114,0),1)),"")</f>
        <v/>
      </c>
      <c r="AD115" s="2" t="str">
        <f>IFERROR(IF(INDEX(AD$1:AD114,MATCH(J115,J$1:J114,0),1)=0,"",INDEX(AD$1:AD114,MATCH(J115,J$1:J114,0),1)),"")</f>
        <v/>
      </c>
      <c r="AE115" s="2" t="str">
        <f>IFERROR(IF(INDEX(AE$1:AE114,MATCH(J115,J$1:J114,0),1)=0,"",INDEX(AE$1:AE114,MATCH(J115,J$1:J114,0),1)),"")</f>
        <v/>
      </c>
      <c r="AF115" s="2"/>
      <c r="AG115" s="2"/>
      <c r="AH115" s="2"/>
      <c r="AI115" s="4"/>
      <c r="AJ115" s="4"/>
      <c r="AK115" s="4"/>
      <c r="AL115" s="4"/>
      <c r="AM115" s="4"/>
      <c r="AN115" s="4"/>
      <c r="AO115" s="4"/>
      <c r="AP115" s="4"/>
      <c r="AQ115" s="4"/>
      <c r="AS115" s="4"/>
      <c r="AT115" s="82"/>
      <c r="AU115" s="124"/>
      <c r="AV115" s="124"/>
      <c r="AW115" s="124"/>
      <c r="AX115" s="124"/>
      <c r="AY115" s="124"/>
      <c r="AZ115" s="124"/>
      <c r="BA115" s="4"/>
      <c r="BB115" s="127"/>
      <c r="BC115" s="4"/>
      <c r="BD115" s="4"/>
      <c r="BE115" s="4"/>
      <c r="BF115" s="7"/>
      <c r="BG115" s="7"/>
      <c r="BH115" s="7" t="str">
        <f t="shared" ca="1" si="22"/>
        <v/>
      </c>
      <c r="BI115" s="4" t="str">
        <f t="shared" si="31"/>
        <v/>
      </c>
      <c r="BJ115" s="123" t="str">
        <f t="shared" si="23"/>
        <v/>
      </c>
      <c r="BK115" s="140" t="str">
        <f t="shared" si="29"/>
        <v/>
      </c>
      <c r="BQ115" s="4" t="str">
        <f>IF(IFERROR(VLOOKUP(C115,C116:C$1993,1,0),"")="","",COUNTIF(C:C,C115))</f>
        <v/>
      </c>
      <c r="BU115" s="5" t="str">
        <f>IF(B115="","",IF(BQ115="",1+(MAX(BU$2:BU114)),""))</f>
        <v/>
      </c>
      <c r="BV115" s="5" t="str">
        <f t="shared" si="24"/>
        <v/>
      </c>
      <c r="BW115" s="5" t="str">
        <f t="shared" si="25"/>
        <v/>
      </c>
      <c r="BX115" s="14" t="str">
        <f t="shared" si="26"/>
        <v/>
      </c>
      <c r="BY115" s="28"/>
      <c r="BZ115" s="15"/>
      <c r="CA115" s="5" t="str">
        <f t="shared" si="32"/>
        <v/>
      </c>
      <c r="CD115" s="5" t="str">
        <f t="shared" si="30"/>
        <v/>
      </c>
      <c r="CE115" s="5" t="str">
        <f>IF(J115="","",IFERROR(IF(VLOOKUP(J115,J$2:J114,1,0)=0,"",""),J115))</f>
        <v/>
      </c>
      <c r="CF115" s="24" t="str">
        <f>IF(CE115="","",(IFERROR(VLOOKUP(MID(CE115,1,1),$CW$2:DA$28,3,0),0)+IFERROR(VLOOKUP(MID(CE115,2,1),CW$2:DA$28,4,0),0)+IFERROR(VLOOKUP(MID(CE115,3,1),CW$2:DA$28,5,0),0)+(ROW(CE115)/1000000000000)))</f>
        <v/>
      </c>
      <c r="CH115" s="5">
        <v>114</v>
      </c>
      <c r="CI115" s="5" t="str">
        <f>IFERROR(VLOOKUP(CH115,CD$2:CE1191,2,0),"")</f>
        <v/>
      </c>
      <c r="DC115" s="5" t="e">
        <f>IF(REPORTE!AH$2="si",IF(C115=VALUE(REPORTE!C$11),IF(SUM(DC116:DC$1993),CONCATENATE(INT(B115),", "),INT(B115)),""),IF(C115=VALUE(REPORTE!C$10),IF(SUM(DC116:DC$1993),CONCATENATE(INT(B115),", "),INT(B115)),""))</f>
        <v>#VALUE!</v>
      </c>
    </row>
    <row r="116" spans="1:113" s="5" customFormat="1" ht="15" customHeight="1">
      <c r="A116" s="4" t="str">
        <f t="shared" si="20"/>
        <v/>
      </c>
      <c r="B116" s="6"/>
      <c r="C116" s="8"/>
      <c r="D116" s="1" t="str">
        <f>IFERROR(INDEX('padron cfe'!B:B,MATCH(DATOS!C116,'padron cfe'!A:A,0),1),"")</f>
        <v/>
      </c>
      <c r="E116" s="1"/>
      <c r="F116" s="7"/>
      <c r="G116" s="9" t="s">
        <v>157</v>
      </c>
      <c r="H116" s="5" t="str">
        <f>IF(F116="","",IFERROR(CONCATENATE("PEUA",VLOOKUP(ESTADO,REPORTE!AV$2:AW$33,2,0),DIDTRITO_FORM,CADER_FORM,IFERROR(VLOOKUP(DAY(F116),$BN$3:$BO$11,2,0),DAY(F116)),IFERROR(VLOOKUP(MONTH(F116),$BN$3:$BO$11,2,0),MONTH(F116)),YEAR(F116),G116),""))</f>
        <v/>
      </c>
      <c r="I116" s="4"/>
      <c r="K116" s="2" t="str">
        <f>IFERROR(INDEX('padron cfe'!C:C,MATCH(DATOS!C116,'padron cfe'!A:A,0),1),"")</f>
        <v/>
      </c>
      <c r="L116" s="4" t="str">
        <f>IFERROR(IF(VLOOKUP(J116,J$2:L115,4,0)=0,"",VLOOKUP(J116,J$2:L115,4,0)),"")</f>
        <v/>
      </c>
      <c r="M116" s="4" t="str">
        <f>IFERROR(IF(VLOOKUP(J116,J$2:M115,5,0)=0,"",VLOOKUP(J116,J$2:M115,5,0)),"")</f>
        <v/>
      </c>
      <c r="N116" s="4"/>
      <c r="O116" s="2"/>
      <c r="P116" s="2"/>
      <c r="Q116" s="5" t="str">
        <f t="shared" si="28"/>
        <v/>
      </c>
      <c r="T116" s="2" t="str">
        <f>IFERROR(INDEX('padron cfe'!D:D,MATCH(DATOS!C116,'padron cfe'!A:A,0),1),"")</f>
        <v/>
      </c>
      <c r="U116" s="4"/>
      <c r="V116" s="4"/>
      <c r="W116" s="4"/>
      <c r="X116" s="6" t="s">
        <v>157</v>
      </c>
      <c r="Y116" s="4"/>
      <c r="Z116" s="4" t="str">
        <f t="shared" si="21"/>
        <v/>
      </c>
      <c r="AA116" s="4"/>
      <c r="AB116" s="4"/>
      <c r="AC116" s="2" t="str">
        <f>IFERROR(IF(INDEX(AC$1:AC115,MATCH(J116,J$1:J115,0),1)=0,"",INDEX(AC$1:AC115,MATCH(J116,J$1:J115,0),1)),"")</f>
        <v/>
      </c>
      <c r="AD116" s="2" t="str">
        <f>IFERROR(IF(INDEX(AD$1:AD115,MATCH(J116,J$1:J115,0),1)=0,"",INDEX(AD$1:AD115,MATCH(J116,J$1:J115,0),1)),"")</f>
        <v/>
      </c>
      <c r="AE116" s="2" t="str">
        <f>IFERROR(IF(INDEX(AE$1:AE115,MATCH(J116,J$1:J115,0),1)=0,"",INDEX(AE$1:AE115,MATCH(J116,J$1:J115,0),1)),"")</f>
        <v/>
      </c>
      <c r="AF116" s="2"/>
      <c r="AG116" s="2"/>
      <c r="AH116" s="2"/>
      <c r="AI116" s="4"/>
      <c r="AJ116" s="4"/>
      <c r="AK116" s="4"/>
      <c r="AL116" s="4"/>
      <c r="AM116" s="4"/>
      <c r="AN116" s="4"/>
      <c r="AO116" s="4"/>
      <c r="AP116" s="4"/>
      <c r="AQ116" s="4"/>
      <c r="AS116" s="4"/>
      <c r="AT116" s="82"/>
      <c r="AU116" s="124"/>
      <c r="AV116" s="124"/>
      <c r="AW116" s="124"/>
      <c r="AX116" s="124"/>
      <c r="AY116" s="124"/>
      <c r="AZ116" s="124"/>
      <c r="BA116" s="4"/>
      <c r="BB116" s="127"/>
      <c r="BC116" s="4"/>
      <c r="BD116" s="4"/>
      <c r="BE116" s="4" t="s">
        <v>157</v>
      </c>
      <c r="BF116" s="7"/>
      <c r="BG116" s="7"/>
      <c r="BH116" s="7" t="str">
        <f t="shared" ca="1" si="22"/>
        <v/>
      </c>
      <c r="BI116" s="4" t="str">
        <f t="shared" si="31"/>
        <v/>
      </c>
      <c r="BJ116" s="123" t="str">
        <f t="shared" si="23"/>
        <v/>
      </c>
      <c r="BK116" s="140" t="str">
        <f t="shared" si="29"/>
        <v/>
      </c>
      <c r="BQ116" s="4" t="str">
        <f>IF(IFERROR(VLOOKUP(C116,C117:C$1993,1,0),"")="","",COUNTIF(C:C,C116))</f>
        <v/>
      </c>
      <c r="BU116" s="5" t="str">
        <f>IF(B116="","",IF(BQ116="",1+(MAX(BU$2:BU115)),""))</f>
        <v/>
      </c>
      <c r="BV116" s="5" t="str">
        <f t="shared" si="24"/>
        <v/>
      </c>
      <c r="BW116" s="5" t="str">
        <f t="shared" si="25"/>
        <v/>
      </c>
      <c r="BX116" s="14" t="str">
        <f t="shared" si="26"/>
        <v/>
      </c>
      <c r="BY116" s="28"/>
      <c r="BZ116" s="15"/>
      <c r="CA116" s="5" t="str">
        <f t="shared" si="32"/>
        <v/>
      </c>
      <c r="CD116" s="5" t="str">
        <f t="shared" si="30"/>
        <v/>
      </c>
      <c r="CE116" s="5" t="str">
        <f>IF(J116="","",IFERROR(IF(VLOOKUP(J116,J$2:J115,1,0)=0,"",""),J116))</f>
        <v/>
      </c>
      <c r="CF116" s="24" t="str">
        <f>IF(CE116="","",(IFERROR(VLOOKUP(MID(CE116,1,1),$CW$2:DA$28,3,0),0)+IFERROR(VLOOKUP(MID(CE116,2,1),CW$2:DA$28,4,0),0)+IFERROR(VLOOKUP(MID(CE116,3,1),CW$2:DA$28,5,0),0)+(ROW(CE116)/1000000000000)))</f>
        <v/>
      </c>
      <c r="CH116" s="5">
        <v>115</v>
      </c>
      <c r="CI116" s="5" t="str">
        <f>IFERROR(VLOOKUP(CH116,CD$2:CE1192,2,0),"")</f>
        <v/>
      </c>
      <c r="DC116" s="5" t="e">
        <f>IF(REPORTE!AH$2="si",IF(C116=VALUE(REPORTE!C$11),IF(SUM(DC117:DC$1993),CONCATENATE(INT(B116),", "),INT(B116)),""),IF(C116=VALUE(REPORTE!C$10),IF(SUM(DC117:DC$1993),CONCATENATE(INT(B116),", "),INT(B116)),""))</f>
        <v>#VALUE!</v>
      </c>
    </row>
    <row r="117" spans="1:113" s="5" customFormat="1" ht="15" customHeight="1">
      <c r="A117" s="4" t="str">
        <f t="shared" si="20"/>
        <v/>
      </c>
      <c r="B117" s="6"/>
      <c r="C117" s="8"/>
      <c r="D117" s="1" t="str">
        <f>IFERROR(INDEX('padron cfe'!B:B,MATCH(DATOS!C117,'padron cfe'!A:A,0),1),"")</f>
        <v/>
      </c>
      <c r="E117" s="1"/>
      <c r="F117" s="7"/>
      <c r="G117" s="9" t="s">
        <v>157</v>
      </c>
      <c r="H117" s="5" t="str">
        <f>IF(F117="","",IFERROR(CONCATENATE("PEUA",VLOOKUP(ESTADO,REPORTE!AV$2:AW$33,2,0),DIDTRITO_FORM,CADER_FORM,IFERROR(VLOOKUP(DAY(F117),$BN$3:$BO$11,2,0),DAY(F117)),IFERROR(VLOOKUP(MONTH(F117),$BN$3:$BO$11,2,0),MONTH(F117)),YEAR(F117),G117),""))</f>
        <v/>
      </c>
      <c r="I117" s="4"/>
      <c r="K117" s="2" t="str">
        <f>IFERROR(INDEX('padron cfe'!C:C,MATCH(DATOS!C117,'padron cfe'!A:A,0),1),"")</f>
        <v/>
      </c>
      <c r="L117" s="4" t="str">
        <f>IFERROR(IF(VLOOKUP(J117,J$2:L116,4,0)=0,"",VLOOKUP(J117,J$2:L116,4,0)),"")</f>
        <v/>
      </c>
      <c r="M117" s="4" t="str">
        <f>IFERROR(IF(VLOOKUP(J117,J$2:M116,5,0)=0,"",VLOOKUP(J117,J$2:M116,5,0)),"")</f>
        <v/>
      </c>
      <c r="N117" s="4"/>
      <c r="O117" s="2"/>
      <c r="P117" s="2"/>
      <c r="Q117" s="5" t="str">
        <f t="shared" si="28"/>
        <v/>
      </c>
      <c r="T117" s="2" t="str">
        <f>IFERROR(INDEX('padron cfe'!D:D,MATCH(DATOS!C117,'padron cfe'!A:A,0),1),"")</f>
        <v/>
      </c>
      <c r="U117" s="4"/>
      <c r="V117" s="4"/>
      <c r="W117" s="4"/>
      <c r="X117" s="6" t="s">
        <v>157</v>
      </c>
      <c r="Y117" s="4"/>
      <c r="Z117" s="4" t="str">
        <f t="shared" si="21"/>
        <v/>
      </c>
      <c r="AA117" s="4"/>
      <c r="AB117" s="4"/>
      <c r="AC117" s="2" t="str">
        <f>IFERROR(IF(INDEX(AC$1:AC116,MATCH(J117,J$1:J116,0),1)=0,"",INDEX(AC$1:AC116,MATCH(J117,J$1:J116,0),1)),"")</f>
        <v/>
      </c>
      <c r="AD117" s="2" t="str">
        <f>IFERROR(IF(INDEX(AD$1:AD116,MATCH(J117,J$1:J116,0),1)=0,"",INDEX(AD$1:AD116,MATCH(J117,J$1:J116,0),1)),"")</f>
        <v/>
      </c>
      <c r="AE117" s="2" t="str">
        <f>IFERROR(IF(INDEX(AE$1:AE116,MATCH(J117,J$1:J116,0),1)=0,"",INDEX(AE$1:AE116,MATCH(J117,J$1:J116,0),1)),"")</f>
        <v/>
      </c>
      <c r="AF117" s="2"/>
      <c r="AG117" s="2"/>
      <c r="AH117" s="2"/>
      <c r="AI117" s="4"/>
      <c r="AJ117" s="4"/>
      <c r="AK117" s="4"/>
      <c r="AL117" s="4"/>
      <c r="AM117" s="4"/>
      <c r="AN117" s="4"/>
      <c r="AO117" s="4"/>
      <c r="AP117" s="4"/>
      <c r="AQ117" s="4"/>
      <c r="AS117" s="4"/>
      <c r="AT117" s="82"/>
      <c r="AU117" s="124"/>
      <c r="AV117" s="124"/>
      <c r="AW117" s="124"/>
      <c r="AX117" s="124"/>
      <c r="AY117" s="124"/>
      <c r="AZ117" s="124"/>
      <c r="BA117" s="4"/>
      <c r="BB117" s="127"/>
      <c r="BC117" s="4"/>
      <c r="BD117" s="4"/>
      <c r="BE117" s="4"/>
      <c r="BF117" s="7"/>
      <c r="BG117" s="7"/>
      <c r="BH117" s="7" t="str">
        <f t="shared" ca="1" si="22"/>
        <v/>
      </c>
      <c r="BI117" s="4" t="str">
        <f t="shared" si="31"/>
        <v/>
      </c>
      <c r="BJ117" s="123" t="str">
        <f t="shared" si="23"/>
        <v/>
      </c>
      <c r="BK117" s="140" t="str">
        <f t="shared" si="29"/>
        <v/>
      </c>
      <c r="BQ117" s="4" t="str">
        <f>IF(IFERROR(VLOOKUP(C117,C118:C$1993,1,0),"")="","",COUNTIF(C:C,C117))</f>
        <v/>
      </c>
      <c r="BU117" s="5" t="str">
        <f>IF(B117="","",IF(BQ117="",1+(MAX(BU$2:BU116)),""))</f>
        <v/>
      </c>
      <c r="BV117" s="5" t="str">
        <f t="shared" si="24"/>
        <v/>
      </c>
      <c r="BW117" s="5" t="str">
        <f t="shared" si="25"/>
        <v/>
      </c>
      <c r="BX117" s="14" t="str">
        <f t="shared" si="26"/>
        <v/>
      </c>
      <c r="BY117" s="28"/>
      <c r="BZ117" s="15"/>
      <c r="CA117" s="5" t="str">
        <f t="shared" si="32"/>
        <v/>
      </c>
      <c r="CD117" s="5" t="str">
        <f t="shared" si="30"/>
        <v/>
      </c>
      <c r="CE117" s="5" t="str">
        <f>IF(J117="","",IFERROR(IF(VLOOKUP(J117,J$2:J116,1,0)=0,"",""),J117))</f>
        <v/>
      </c>
      <c r="CF117" s="24" t="str">
        <f>IF(CE117="","",(IFERROR(VLOOKUP(MID(CE117,1,1),$CW$2:DA$28,3,0),0)+IFERROR(VLOOKUP(MID(CE117,2,1),CW$2:DA$28,4,0),0)+IFERROR(VLOOKUP(MID(CE117,3,1),CW$2:DA$28,5,0),0)+(ROW(CE117)/1000000000000)))</f>
        <v/>
      </c>
      <c r="CH117" s="5">
        <v>116</v>
      </c>
      <c r="CI117" s="5" t="str">
        <f>IFERROR(VLOOKUP(CH117,CD$2:CE1193,2,0),"")</f>
        <v/>
      </c>
      <c r="DC117" s="5" t="e">
        <f>IF(REPORTE!AH$2="si",IF(C117=VALUE(REPORTE!C$11),IF(SUM(DC118:DC$1993),CONCATENATE(INT(B117),", "),INT(B117)),""),IF(C117=VALUE(REPORTE!C$10),IF(SUM(DC118:DC$1993),CONCATENATE(INT(B117),", "),INT(B117)),""))</f>
        <v>#VALUE!</v>
      </c>
    </row>
    <row r="118" spans="1:113" s="5" customFormat="1" ht="15" customHeight="1">
      <c r="A118" s="4" t="str">
        <f t="shared" si="20"/>
        <v/>
      </c>
      <c r="B118" s="6"/>
      <c r="C118" s="8"/>
      <c r="D118" s="1" t="str">
        <f>IFERROR(INDEX('padron cfe'!B:B,MATCH(DATOS!C118,'padron cfe'!A:A,0),1),"")</f>
        <v/>
      </c>
      <c r="E118" s="1"/>
      <c r="F118" s="7"/>
      <c r="G118" s="9" t="s">
        <v>157</v>
      </c>
      <c r="H118" s="5" t="str">
        <f>IF(F118="","",IFERROR(CONCATENATE("PEUA",VLOOKUP(ESTADO,REPORTE!AV$2:AW$33,2,0),DIDTRITO_FORM,CADER_FORM,IFERROR(VLOOKUP(DAY(F118),$BN$3:$BO$11,2,0),DAY(F118)),IFERROR(VLOOKUP(MONTH(F118),$BN$3:$BO$11,2,0),MONTH(F118)),YEAR(F118),G118),""))</f>
        <v/>
      </c>
      <c r="I118" s="4"/>
      <c r="K118" s="2" t="str">
        <f>IFERROR(INDEX('padron cfe'!C:C,MATCH(DATOS!C118,'padron cfe'!A:A,0),1),"")</f>
        <v/>
      </c>
      <c r="L118" s="4" t="str">
        <f>IFERROR(IF(VLOOKUP(J118,J$2:L117,4,0)=0,"",VLOOKUP(J118,J$2:L117,4,0)),"")</f>
        <v/>
      </c>
      <c r="M118" s="4" t="str">
        <f>IFERROR(IF(VLOOKUP(J118,J$2:M117,5,0)=0,"",VLOOKUP(J118,J$2:M117,5,0)),"")</f>
        <v/>
      </c>
      <c r="N118" s="4"/>
      <c r="O118" s="2"/>
      <c r="P118" s="2"/>
      <c r="Q118" s="5" t="str">
        <f t="shared" si="28"/>
        <v/>
      </c>
      <c r="T118" s="2" t="str">
        <f>IFERROR(INDEX('padron cfe'!D:D,MATCH(DATOS!C118,'padron cfe'!A:A,0),1),"")</f>
        <v/>
      </c>
      <c r="U118" s="4"/>
      <c r="V118" s="4"/>
      <c r="W118" s="4"/>
      <c r="X118" s="6" t="s">
        <v>157</v>
      </c>
      <c r="Y118" s="4"/>
      <c r="Z118" s="4" t="str">
        <f t="shared" si="21"/>
        <v/>
      </c>
      <c r="AA118" s="4"/>
      <c r="AB118" s="4"/>
      <c r="AC118" s="2" t="str">
        <f>IFERROR(IF(INDEX(AC$1:AC117,MATCH(J118,J$1:J117,0),1)=0,"",INDEX(AC$1:AC117,MATCH(J118,J$1:J117,0),1)),"")</f>
        <v/>
      </c>
      <c r="AD118" s="2" t="str">
        <f>IFERROR(IF(INDEX(AD$1:AD117,MATCH(J118,J$1:J117,0),1)=0,"",INDEX(AD$1:AD117,MATCH(J118,J$1:J117,0),1)),"")</f>
        <v/>
      </c>
      <c r="AE118" s="2" t="str">
        <f>IFERROR(IF(INDEX(AE$1:AE117,MATCH(J118,J$1:J117,0),1)=0,"",INDEX(AE$1:AE117,MATCH(J118,J$1:J117,0),1)),"")</f>
        <v/>
      </c>
      <c r="AF118" s="2"/>
      <c r="AG118" s="2"/>
      <c r="AH118" s="2"/>
      <c r="AI118" s="4"/>
      <c r="AJ118" s="4"/>
      <c r="AK118" s="4"/>
      <c r="AL118" s="4"/>
      <c r="AM118" s="4"/>
      <c r="AN118" s="4"/>
      <c r="AO118" s="4"/>
      <c r="AP118" s="4"/>
      <c r="AQ118" s="4"/>
      <c r="AS118" s="4"/>
      <c r="AT118" s="82"/>
      <c r="AU118" s="124"/>
      <c r="AV118" s="124"/>
      <c r="AW118" s="124"/>
      <c r="AX118" s="124"/>
      <c r="AY118" s="124"/>
      <c r="AZ118" s="124"/>
      <c r="BA118" s="4"/>
      <c r="BB118" s="127"/>
      <c r="BC118" s="4"/>
      <c r="BD118" s="4"/>
      <c r="BE118" s="4" t="s">
        <v>157</v>
      </c>
      <c r="BF118" s="7"/>
      <c r="BG118" s="7"/>
      <c r="BH118" s="7" t="str">
        <f t="shared" ca="1" si="22"/>
        <v/>
      </c>
      <c r="BI118" s="4" t="str">
        <f t="shared" si="31"/>
        <v/>
      </c>
      <c r="BJ118" s="123" t="str">
        <f t="shared" si="23"/>
        <v/>
      </c>
      <c r="BK118" s="140" t="str">
        <f t="shared" si="29"/>
        <v/>
      </c>
      <c r="BQ118" s="4" t="str">
        <f>IF(IFERROR(VLOOKUP(C118,C119:C$1993,1,0),"")="","",COUNTIF(C:C,C118))</f>
        <v/>
      </c>
      <c r="BU118" s="5" t="str">
        <f>IF(B118="","",IF(BQ118="",1+(MAX(BU$2:BU117)),""))</f>
        <v/>
      </c>
      <c r="BV118" s="5" t="str">
        <f t="shared" si="24"/>
        <v/>
      </c>
      <c r="BW118" s="5" t="str">
        <f t="shared" si="25"/>
        <v/>
      </c>
      <c r="BX118" s="14" t="str">
        <f t="shared" si="26"/>
        <v/>
      </c>
      <c r="BY118" s="28"/>
      <c r="BZ118" s="15"/>
      <c r="CA118" s="5" t="str">
        <f t="shared" si="32"/>
        <v/>
      </c>
      <c r="CD118" s="5" t="str">
        <f t="shared" si="30"/>
        <v/>
      </c>
      <c r="CE118" s="5" t="str">
        <f>IF(J118="","",IFERROR(IF(VLOOKUP(J118,J$2:J117,1,0)=0,"",""),J118))</f>
        <v/>
      </c>
      <c r="CF118" s="24" t="str">
        <f>IF(CE118="","",(IFERROR(VLOOKUP(MID(CE118,1,1),$CW$2:DA$28,3,0),0)+IFERROR(VLOOKUP(MID(CE118,2,1),CW$2:DA$28,4,0),0)+IFERROR(VLOOKUP(MID(CE118,3,1),CW$2:DA$28,5,0),0)+(ROW(CE118)/1000000000000)))</f>
        <v/>
      </c>
      <c r="CH118" s="5">
        <v>117</v>
      </c>
      <c r="CI118" s="5" t="str">
        <f>IFERROR(VLOOKUP(CH118,CD$2:CE1194,2,0),"")</f>
        <v/>
      </c>
      <c r="DC118" s="5" t="e">
        <f>IF(REPORTE!AH$2="si",IF(C118=VALUE(REPORTE!C$11),IF(SUM(DC119:DC$1993),CONCATENATE(INT(B118),", "),INT(B118)),""),IF(C118=VALUE(REPORTE!C$10),IF(SUM(DC119:DC$1993),CONCATENATE(INT(B118),", "),INT(B118)),""))</f>
        <v>#VALUE!</v>
      </c>
    </row>
    <row r="119" spans="1:113" s="5" customFormat="1" ht="15" customHeight="1">
      <c r="A119" s="4" t="str">
        <f t="shared" si="20"/>
        <v/>
      </c>
      <c r="B119" s="6"/>
      <c r="C119" s="8"/>
      <c r="D119" s="1" t="str">
        <f>IFERROR(INDEX('padron cfe'!B:B,MATCH(DATOS!C119,'padron cfe'!A:A,0),1),"")</f>
        <v/>
      </c>
      <c r="E119" s="1"/>
      <c r="F119" s="7"/>
      <c r="G119" s="9" t="s">
        <v>157</v>
      </c>
      <c r="H119" s="5" t="str">
        <f>IF(F119="","",IFERROR(CONCATENATE("PEUA",VLOOKUP(ESTADO,REPORTE!AV$2:AW$33,2,0),DIDTRITO_FORM,CADER_FORM,IFERROR(VLOOKUP(DAY(F119),$BN$3:$BO$11,2,0),DAY(F119)),IFERROR(VLOOKUP(MONTH(F119),$BN$3:$BO$11,2,0),MONTH(F119)),YEAR(F119),G119),""))</f>
        <v/>
      </c>
      <c r="I119" s="4"/>
      <c r="K119" s="2" t="str">
        <f>IFERROR(INDEX('padron cfe'!C:C,MATCH(DATOS!C119,'padron cfe'!A:A,0),1),"")</f>
        <v/>
      </c>
      <c r="L119" s="4" t="str">
        <f>IFERROR(IF(VLOOKUP(J119,J$2:L118,4,0)=0,"",VLOOKUP(J119,J$2:L118,4,0)),"")</f>
        <v/>
      </c>
      <c r="M119" s="4" t="str">
        <f>IFERROR(IF(VLOOKUP(J119,J$2:M118,5,0)=0,"",VLOOKUP(J119,J$2:M118,5,0)),"")</f>
        <v/>
      </c>
      <c r="N119" s="4"/>
      <c r="O119" s="2"/>
      <c r="P119" s="2"/>
      <c r="Q119" s="5" t="str">
        <f t="shared" si="28"/>
        <v/>
      </c>
      <c r="T119" s="2" t="str">
        <f>IFERROR(INDEX('padron cfe'!D:D,MATCH(DATOS!C119,'padron cfe'!A:A,0),1),"")</f>
        <v/>
      </c>
      <c r="U119" s="4"/>
      <c r="V119" s="4"/>
      <c r="W119" s="4"/>
      <c r="X119" s="6" t="s">
        <v>157</v>
      </c>
      <c r="Y119" s="4"/>
      <c r="Z119" s="4" t="str">
        <f t="shared" si="21"/>
        <v/>
      </c>
      <c r="AA119" s="4"/>
      <c r="AB119" s="4"/>
      <c r="AC119" s="2" t="str">
        <f>IFERROR(IF(INDEX(AC$1:AC118,MATCH(J119,J$1:J118,0),1)=0,"",INDEX(AC$1:AC118,MATCH(J119,J$1:J118,0),1)),"")</f>
        <v/>
      </c>
      <c r="AD119" s="2" t="str">
        <f>IFERROR(IF(INDEX(AD$1:AD118,MATCH(J119,J$1:J118,0),1)=0,"",INDEX(AD$1:AD118,MATCH(J119,J$1:J118,0),1)),"")</f>
        <v/>
      </c>
      <c r="AE119" s="2" t="str">
        <f>IFERROR(IF(INDEX(AE$1:AE118,MATCH(J119,J$1:J118,0),1)=0,"",INDEX(AE$1:AE118,MATCH(J119,J$1:J118,0),1)),"")</f>
        <v/>
      </c>
      <c r="AF119" s="2"/>
      <c r="AG119" s="2"/>
      <c r="AH119" s="2"/>
      <c r="AI119" s="4"/>
      <c r="AJ119" s="4"/>
      <c r="AK119" s="4"/>
      <c r="AL119" s="4"/>
      <c r="AM119" s="4"/>
      <c r="AN119" s="4"/>
      <c r="AO119" s="4"/>
      <c r="AP119" s="4"/>
      <c r="AQ119" s="4"/>
      <c r="AS119" s="4"/>
      <c r="AT119" s="82"/>
      <c r="AU119" s="124"/>
      <c r="AV119" s="124"/>
      <c r="AW119" s="124"/>
      <c r="AX119" s="124"/>
      <c r="AY119" s="124"/>
      <c r="AZ119" s="124"/>
      <c r="BA119" s="4"/>
      <c r="BB119" s="127"/>
      <c r="BC119" s="4"/>
      <c r="BD119" s="4"/>
      <c r="BE119" s="4"/>
      <c r="BF119" s="7"/>
      <c r="BG119" s="7"/>
      <c r="BH119" s="7" t="str">
        <f t="shared" ca="1" si="22"/>
        <v/>
      </c>
      <c r="BI119" s="4" t="str">
        <f t="shared" si="31"/>
        <v/>
      </c>
      <c r="BJ119" s="123" t="str">
        <f t="shared" si="23"/>
        <v/>
      </c>
      <c r="BK119" s="140" t="str">
        <f t="shared" si="29"/>
        <v/>
      </c>
      <c r="BQ119" s="4" t="str">
        <f>IF(IFERROR(VLOOKUP(C119,C120:C$1993,1,0),"")="","",COUNTIF(C:C,C119))</f>
        <v/>
      </c>
      <c r="BU119" s="5" t="str">
        <f>IF(B119="","",IF(BQ119="",1+(MAX(BU$2:BU118)),""))</f>
        <v/>
      </c>
      <c r="BV119" s="5" t="str">
        <f t="shared" si="24"/>
        <v/>
      </c>
      <c r="BW119" s="5" t="str">
        <f t="shared" si="25"/>
        <v/>
      </c>
      <c r="BX119" s="14" t="str">
        <f t="shared" si="26"/>
        <v/>
      </c>
      <c r="BY119" s="28"/>
      <c r="BZ119" s="15"/>
      <c r="CA119" s="5" t="str">
        <f t="shared" ref="CA119:CA146" si="33">CONCATENATE(AH119,AJ119,AK119,AL119,AM119)</f>
        <v/>
      </c>
      <c r="CD119" s="5" t="str">
        <f t="shared" si="30"/>
        <v/>
      </c>
      <c r="CE119" s="5" t="str">
        <f>IF(J119="","",IFERROR(IF(VLOOKUP(J119,J$2:J118,1,0)=0,"",""),J119))</f>
        <v/>
      </c>
      <c r="CF119" s="24" t="str">
        <f>IF(CE119="","",(IFERROR(VLOOKUP(MID(CE119,1,1),$CW$2:DA$28,3,0),0)+IFERROR(VLOOKUP(MID(CE119,2,1),CW$2:DA$28,4,0),0)+IFERROR(VLOOKUP(MID(CE119,3,1),CW$2:DA$28,5,0),0)+(ROW(CE119)/1000000000000)))</f>
        <v/>
      </c>
      <c r="CH119" s="5">
        <v>118</v>
      </c>
      <c r="CI119" s="5" t="str">
        <f>IFERROR(VLOOKUP(CH119,CD$2:CE1195,2,0),"")</f>
        <v/>
      </c>
      <c r="DC119" s="5" t="e">
        <f>IF(REPORTE!AH$2="si",IF(C119=VALUE(REPORTE!C$11),IF(SUM(DC120:DC$1993),CONCATENATE(INT(B119),", "),INT(B119)),""),IF(C119=VALUE(REPORTE!C$10),IF(SUM(DC120:DC$1993),CONCATENATE(INT(B119),", "),INT(B119)),""))</f>
        <v>#VALUE!</v>
      </c>
    </row>
    <row r="120" spans="1:113" s="5" customFormat="1" ht="15" customHeight="1">
      <c r="A120" s="4" t="str">
        <f t="shared" si="20"/>
        <v/>
      </c>
      <c r="B120" s="6"/>
      <c r="C120" s="8"/>
      <c r="D120" s="1" t="str">
        <f>IFERROR(INDEX('padron cfe'!B:B,MATCH(DATOS!C120,'padron cfe'!A:A,0),1),"")</f>
        <v/>
      </c>
      <c r="E120" s="1"/>
      <c r="F120" s="7"/>
      <c r="G120" s="9" t="s">
        <v>157</v>
      </c>
      <c r="H120" s="5" t="str">
        <f>IF(F120="","",IFERROR(CONCATENATE("PEUA",VLOOKUP(ESTADO,REPORTE!AV$2:AW$33,2,0),DIDTRITO_FORM,CADER_FORM,IFERROR(VLOOKUP(DAY(F120),$BN$3:$BO$11,2,0),DAY(F120)),IFERROR(VLOOKUP(MONTH(F120),$BN$3:$BO$11,2,0),MONTH(F120)),YEAR(F120),G120),""))</f>
        <v/>
      </c>
      <c r="I120" s="4"/>
      <c r="K120" s="2" t="str">
        <f>IFERROR(INDEX('padron cfe'!C:C,MATCH(DATOS!C120,'padron cfe'!A:A,0),1),"")</f>
        <v/>
      </c>
      <c r="L120" s="4" t="str">
        <f>IFERROR(IF(VLOOKUP(J120,J$2:L119,4,0)=0,"",VLOOKUP(J120,J$2:L119,4,0)),"")</f>
        <v/>
      </c>
      <c r="M120" s="4" t="str">
        <f>IFERROR(IF(VLOOKUP(J120,J$2:M119,5,0)=0,"",VLOOKUP(J120,J$2:M119,5,0)),"")</f>
        <v/>
      </c>
      <c r="N120" s="4"/>
      <c r="O120" s="2"/>
      <c r="P120" s="2"/>
      <c r="Q120" s="5" t="str">
        <f t="shared" si="28"/>
        <v/>
      </c>
      <c r="T120" s="2" t="str">
        <f>IFERROR(INDEX('padron cfe'!D:D,MATCH(DATOS!C120,'padron cfe'!A:A,0),1),"")</f>
        <v/>
      </c>
      <c r="U120" s="4"/>
      <c r="V120" s="4"/>
      <c r="W120" s="4"/>
      <c r="X120" s="6" t="s">
        <v>157</v>
      </c>
      <c r="Y120" s="4"/>
      <c r="Z120" s="4" t="str">
        <f t="shared" si="21"/>
        <v/>
      </c>
      <c r="AA120" s="4"/>
      <c r="AB120" s="4"/>
      <c r="AC120" s="2" t="str">
        <f>IFERROR(IF(INDEX(AC$1:AC119,MATCH(J120,J$1:J119,0),1)=0,"",INDEX(AC$1:AC119,MATCH(J120,J$1:J119,0),1)),"")</f>
        <v/>
      </c>
      <c r="AD120" s="2" t="str">
        <f>IFERROR(IF(INDEX(AD$1:AD119,MATCH(J120,J$1:J119,0),1)=0,"",INDEX(AD$1:AD119,MATCH(J120,J$1:J119,0),1)),"")</f>
        <v/>
      </c>
      <c r="AE120" s="2" t="str">
        <f>IFERROR(IF(INDEX(AE$1:AE119,MATCH(J120,J$1:J119,0),1)=0,"",INDEX(AE$1:AE119,MATCH(J120,J$1:J119,0),1)),"")</f>
        <v/>
      </c>
      <c r="AF120" s="2"/>
      <c r="AG120" s="2"/>
      <c r="AH120" s="2"/>
      <c r="AI120" s="4"/>
      <c r="AJ120" s="4"/>
      <c r="AK120" s="4"/>
      <c r="AL120" s="4"/>
      <c r="AM120" s="4"/>
      <c r="AN120" s="4"/>
      <c r="AO120" s="4"/>
      <c r="AP120" s="4"/>
      <c r="AQ120" s="4"/>
      <c r="AS120" s="4"/>
      <c r="AT120" s="82"/>
      <c r="AU120" s="124"/>
      <c r="AV120" s="124"/>
      <c r="AW120" s="124"/>
      <c r="AX120" s="124"/>
      <c r="AY120" s="124"/>
      <c r="AZ120" s="124"/>
      <c r="BA120" s="4"/>
      <c r="BB120" s="127"/>
      <c r="BC120" s="4"/>
      <c r="BD120" s="4"/>
      <c r="BE120" s="4" t="s">
        <v>157</v>
      </c>
      <c r="BF120" s="7"/>
      <c r="BG120" s="7"/>
      <c r="BH120" s="7" t="str">
        <f t="shared" ca="1" si="22"/>
        <v/>
      </c>
      <c r="BI120" s="4" t="str">
        <f t="shared" si="31"/>
        <v/>
      </c>
      <c r="BJ120" s="123" t="str">
        <f t="shared" si="23"/>
        <v/>
      </c>
      <c r="BK120" s="140" t="str">
        <f t="shared" si="29"/>
        <v/>
      </c>
      <c r="BQ120" s="4" t="str">
        <f>IF(IFERROR(VLOOKUP(C120,C121:C$1993,1,0),"")="","",COUNTIF(C:C,C120))</f>
        <v/>
      </c>
      <c r="BU120" s="5" t="str">
        <f>IF(B120="","",IF(BQ120="",1+(MAX(BU$2:BU119)),""))</f>
        <v/>
      </c>
      <c r="BV120" s="5" t="str">
        <f t="shared" si="24"/>
        <v/>
      </c>
      <c r="BW120" s="5" t="str">
        <f t="shared" si="25"/>
        <v/>
      </c>
      <c r="BX120" s="14" t="str">
        <f t="shared" si="26"/>
        <v/>
      </c>
      <c r="BY120" s="28"/>
      <c r="BZ120" s="15"/>
      <c r="CA120" s="5" t="str">
        <f t="shared" si="33"/>
        <v/>
      </c>
      <c r="CD120" s="5" t="str">
        <f t="shared" si="30"/>
        <v/>
      </c>
      <c r="CE120" s="5" t="str">
        <f>IF(J120="","",IFERROR(IF(VLOOKUP(J120,J$2:J119,1,0)=0,"",""),J120))</f>
        <v/>
      </c>
      <c r="CF120" s="24" t="str">
        <f>IF(CE120="","",(IFERROR(VLOOKUP(MID(CE120,1,1),$CW$2:DA$28,3,0),0)+IFERROR(VLOOKUP(MID(CE120,2,1),CW$2:DA$28,4,0),0)+IFERROR(VLOOKUP(MID(CE120,3,1),CW$2:DA$28,5,0),0)+(ROW(CE120)/1000000000000)))</f>
        <v/>
      </c>
      <c r="CH120" s="5">
        <v>119</v>
      </c>
      <c r="CI120" s="5" t="str">
        <f>IFERROR(VLOOKUP(CH120,CD$2:CE1196,2,0),"")</f>
        <v/>
      </c>
      <c r="DC120" s="5" t="e">
        <f>IF(REPORTE!AH$2="si",IF(C120=VALUE(REPORTE!C$11),IF(SUM(DC121:DC$1993),CONCATENATE(INT(B120),", "),INT(B120)),""),IF(C120=VALUE(REPORTE!C$10),IF(SUM(DC121:DC$1993),CONCATENATE(INT(B120),", "),INT(B120)),""))</f>
        <v>#VALUE!</v>
      </c>
    </row>
    <row r="121" spans="1:113" s="5" customFormat="1" ht="15" customHeight="1">
      <c r="A121" s="4" t="str">
        <f t="shared" si="20"/>
        <v/>
      </c>
      <c r="B121" s="6"/>
      <c r="C121" s="8"/>
      <c r="D121" s="1" t="str">
        <f>IFERROR(INDEX('padron cfe'!B:B,MATCH(DATOS!C121,'padron cfe'!A:A,0),1),"")</f>
        <v/>
      </c>
      <c r="E121" s="1"/>
      <c r="F121" s="7"/>
      <c r="G121" s="9" t="s">
        <v>157</v>
      </c>
      <c r="H121" s="5" t="str">
        <f>IF(F121="","",IFERROR(CONCATENATE("PEUA",VLOOKUP(ESTADO,REPORTE!AV$2:AW$33,2,0),DIDTRITO_FORM,CADER_FORM,IFERROR(VLOOKUP(DAY(F121),$BN$3:$BO$11,2,0),DAY(F121)),IFERROR(VLOOKUP(MONTH(F121),$BN$3:$BO$11,2,0),MONTH(F121)),YEAR(F121),G121),""))</f>
        <v/>
      </c>
      <c r="I121" s="4"/>
      <c r="K121" s="2" t="str">
        <f>IFERROR(INDEX('padron cfe'!C:C,MATCH(DATOS!C121,'padron cfe'!A:A,0),1),"")</f>
        <v/>
      </c>
      <c r="L121" s="4" t="str">
        <f>IFERROR(IF(VLOOKUP(J121,J$2:L120,4,0)=0,"",VLOOKUP(J121,J$2:L120,4,0)),"")</f>
        <v/>
      </c>
      <c r="M121" s="4" t="str">
        <f>IFERROR(IF(VLOOKUP(J121,J$2:M120,5,0)=0,"",VLOOKUP(J121,J$2:M120,5,0)),"")</f>
        <v/>
      </c>
      <c r="N121" s="4"/>
      <c r="O121" s="2"/>
      <c r="P121" s="2"/>
      <c r="Q121" s="5" t="str">
        <f t="shared" si="28"/>
        <v/>
      </c>
      <c r="T121" s="2" t="str">
        <f>IFERROR(INDEX('padron cfe'!D:D,MATCH(DATOS!C121,'padron cfe'!A:A,0),1),"")</f>
        <v/>
      </c>
      <c r="U121" s="4"/>
      <c r="V121" s="4"/>
      <c r="W121" s="4"/>
      <c r="X121" s="6" t="s">
        <v>157</v>
      </c>
      <c r="Y121" s="4"/>
      <c r="Z121" s="4" t="str">
        <f t="shared" si="21"/>
        <v/>
      </c>
      <c r="AA121" s="4"/>
      <c r="AB121" s="4"/>
      <c r="AC121" s="2" t="str">
        <f>IFERROR(IF(INDEX(AC$1:AC120,MATCH(J121,J$1:J120,0),1)=0,"",INDEX(AC$1:AC120,MATCH(J121,J$1:J120,0),1)),"")</f>
        <v/>
      </c>
      <c r="AD121" s="2" t="str">
        <f>IFERROR(IF(INDEX(AD$1:AD120,MATCH(J121,J$1:J120,0),1)=0,"",INDEX(AD$1:AD120,MATCH(J121,J$1:J120,0),1)),"")</f>
        <v/>
      </c>
      <c r="AE121" s="2" t="str">
        <f>IFERROR(IF(INDEX(AE$1:AE120,MATCH(J121,J$1:J120,0),1)=0,"",INDEX(AE$1:AE120,MATCH(J121,J$1:J120,0),1)),"")</f>
        <v/>
      </c>
      <c r="AF121" s="2"/>
      <c r="AG121" s="2"/>
      <c r="AH121" s="2"/>
      <c r="AI121" s="4"/>
      <c r="AJ121" s="4"/>
      <c r="AK121" s="4"/>
      <c r="AL121" s="4"/>
      <c r="AM121" s="4"/>
      <c r="AN121" s="4"/>
      <c r="AO121" s="4"/>
      <c r="AP121" s="4"/>
      <c r="AQ121" s="4"/>
      <c r="AS121" s="4"/>
      <c r="AT121" s="82"/>
      <c r="AU121" s="124"/>
      <c r="AV121" s="124"/>
      <c r="AW121" s="124"/>
      <c r="AX121" s="124"/>
      <c r="AY121" s="124"/>
      <c r="AZ121" s="124"/>
      <c r="BA121" s="4"/>
      <c r="BB121" s="127"/>
      <c r="BC121" s="4"/>
      <c r="BD121" s="4"/>
      <c r="BE121" s="4"/>
      <c r="BF121" s="7"/>
      <c r="BG121" s="7"/>
      <c r="BH121" s="7" t="str">
        <f t="shared" ca="1" si="22"/>
        <v/>
      </c>
      <c r="BI121" s="4" t="str">
        <f t="shared" si="31"/>
        <v/>
      </c>
      <c r="BJ121" s="123" t="str">
        <f t="shared" si="23"/>
        <v/>
      </c>
      <c r="BK121" s="140" t="str">
        <f t="shared" si="29"/>
        <v/>
      </c>
      <c r="BQ121" s="4" t="str">
        <f>IF(IFERROR(VLOOKUP(C121,C122:C$1993,1,0),"")="","",COUNTIF(C:C,C121))</f>
        <v/>
      </c>
      <c r="BU121" s="5" t="str">
        <f>IF(B121="","",IF(BQ121="",1+(MAX(BU$2:BU120)),""))</f>
        <v/>
      </c>
      <c r="BV121" s="5" t="str">
        <f t="shared" si="24"/>
        <v/>
      </c>
      <c r="BW121" s="5" t="str">
        <f t="shared" si="25"/>
        <v/>
      </c>
      <c r="BX121" s="14" t="str">
        <f t="shared" si="26"/>
        <v/>
      </c>
      <c r="BY121" s="28"/>
      <c r="BZ121" s="15"/>
      <c r="CA121" s="5" t="str">
        <f t="shared" si="33"/>
        <v/>
      </c>
      <c r="CD121" s="5" t="str">
        <f t="shared" si="30"/>
        <v/>
      </c>
      <c r="CE121" s="5" t="str">
        <f>IF(J121="","",IFERROR(IF(VLOOKUP(J121,J$2:J120,1,0)=0,"",""),J121))</f>
        <v/>
      </c>
      <c r="CF121" s="24" t="str">
        <f>IF(CE121="","",(IFERROR(VLOOKUP(MID(CE121,1,1),$CW$2:DA$28,3,0),0)+IFERROR(VLOOKUP(MID(CE121,2,1),CW$2:DA$28,4,0),0)+IFERROR(VLOOKUP(MID(CE121,3,1),CW$2:DA$28,5,0),0)+(ROW(CE121)/1000000000000)))</f>
        <v/>
      </c>
      <c r="CH121" s="5">
        <v>120</v>
      </c>
      <c r="CI121" s="5" t="str">
        <f>IFERROR(VLOOKUP(CH121,CD$2:CE1197,2,0),"")</f>
        <v/>
      </c>
      <c r="DC121" s="5" t="e">
        <f>IF(REPORTE!AH$2="si",IF(C121=VALUE(REPORTE!C$11),IF(SUM(DC122:DC$1993),CONCATENATE(INT(B121),", "),INT(B121)),""),IF(C121=VALUE(REPORTE!C$10),IF(SUM(DC122:DC$1993),CONCATENATE(INT(B121),", "),INT(B121)),""))</f>
        <v>#VALUE!</v>
      </c>
    </row>
    <row r="122" spans="1:113" s="5" customFormat="1" ht="15" customHeight="1">
      <c r="A122" s="4" t="str">
        <f t="shared" si="20"/>
        <v/>
      </c>
      <c r="B122" s="6"/>
      <c r="C122" s="8"/>
      <c r="D122" s="1" t="str">
        <f>IFERROR(INDEX('padron cfe'!B:B,MATCH(DATOS!C122,'padron cfe'!A:A,0),1),"")</f>
        <v/>
      </c>
      <c r="E122" s="1"/>
      <c r="F122" s="7"/>
      <c r="G122" s="9" t="s">
        <v>157</v>
      </c>
      <c r="H122" s="5" t="str">
        <f>IF(F122="","",IFERROR(CONCATENATE("PEUA",VLOOKUP(ESTADO,REPORTE!AV$2:AW$33,2,0),DIDTRITO_FORM,CADER_FORM,IFERROR(VLOOKUP(DAY(F122),$BN$3:$BO$11,2,0),DAY(F122)),IFERROR(VLOOKUP(MONTH(F122),$BN$3:$BO$11,2,0),MONTH(F122)),YEAR(F122),G122),""))</f>
        <v/>
      </c>
      <c r="I122" s="4"/>
      <c r="K122" s="2" t="str">
        <f>IFERROR(INDEX('padron cfe'!C:C,MATCH(DATOS!C122,'padron cfe'!A:A,0),1),"")</f>
        <v/>
      </c>
      <c r="L122" s="4" t="str">
        <f>IFERROR(IF(VLOOKUP(J122,J$2:L121,4,0)=0,"",VLOOKUP(J122,J$2:L121,4,0)),"")</f>
        <v/>
      </c>
      <c r="M122" s="4" t="str">
        <f>IFERROR(IF(VLOOKUP(J122,J$2:M121,5,0)=0,"",VLOOKUP(J122,J$2:M121,5,0)),"")</f>
        <v/>
      </c>
      <c r="N122" s="4"/>
      <c r="O122" s="2"/>
      <c r="P122" s="2"/>
      <c r="Q122" s="5" t="str">
        <f t="shared" si="28"/>
        <v/>
      </c>
      <c r="T122" s="2" t="str">
        <f>IFERROR(INDEX('padron cfe'!D:D,MATCH(DATOS!C122,'padron cfe'!A:A,0),1),"")</f>
        <v/>
      </c>
      <c r="U122" s="4"/>
      <c r="V122" s="4"/>
      <c r="W122" s="4"/>
      <c r="X122" s="6" t="s">
        <v>157</v>
      </c>
      <c r="Y122" s="4"/>
      <c r="Z122" s="4" t="str">
        <f t="shared" si="21"/>
        <v/>
      </c>
      <c r="AA122" s="4"/>
      <c r="AB122" s="4"/>
      <c r="AC122" s="2" t="str">
        <f>IFERROR(IF(INDEX(AC$1:AC121,MATCH(J122,J$1:J121,0),1)=0,"",INDEX(AC$1:AC121,MATCH(J122,J$1:J121,0),1)),"")</f>
        <v/>
      </c>
      <c r="AD122" s="2" t="str">
        <f>IFERROR(IF(INDEX(AD$1:AD121,MATCH(J122,J$1:J121,0),1)=0,"",INDEX(AD$1:AD121,MATCH(J122,J$1:J121,0),1)),"")</f>
        <v/>
      </c>
      <c r="AE122" s="2" t="str">
        <f>IFERROR(IF(INDEX(AE$1:AE121,MATCH(J122,J$1:J121,0),1)=0,"",INDEX(AE$1:AE121,MATCH(J122,J$1:J121,0),1)),"")</f>
        <v/>
      </c>
      <c r="AF122" s="2"/>
      <c r="AG122" s="2"/>
      <c r="AH122" s="2"/>
      <c r="AI122" s="4"/>
      <c r="AJ122" s="4"/>
      <c r="AK122" s="4"/>
      <c r="AL122" s="4"/>
      <c r="AM122" s="4"/>
      <c r="AN122" s="4"/>
      <c r="AO122" s="4"/>
      <c r="AP122" s="4"/>
      <c r="AQ122" s="4"/>
      <c r="AS122" s="4"/>
      <c r="AT122" s="82"/>
      <c r="AU122" s="124"/>
      <c r="AV122" s="124"/>
      <c r="AW122" s="124"/>
      <c r="AX122" s="124"/>
      <c r="AY122" s="124"/>
      <c r="AZ122" s="124"/>
      <c r="BA122" s="4"/>
      <c r="BB122" s="127"/>
      <c r="BC122" s="4"/>
      <c r="BD122" s="4"/>
      <c r="BE122" s="4" t="s">
        <v>157</v>
      </c>
      <c r="BF122" s="7"/>
      <c r="BG122" s="7"/>
      <c r="BH122" s="7" t="str">
        <f t="shared" ca="1" si="22"/>
        <v/>
      </c>
      <c r="BI122" s="4" t="str">
        <f t="shared" si="31"/>
        <v/>
      </c>
      <c r="BJ122" s="123" t="str">
        <f t="shared" si="23"/>
        <v/>
      </c>
      <c r="BK122" s="140" t="str">
        <f t="shared" si="29"/>
        <v/>
      </c>
      <c r="BQ122" s="4" t="str">
        <f>IF(IFERROR(VLOOKUP(C122,C123:C$1993,1,0),"")="","",COUNTIF(C:C,C122))</f>
        <v/>
      </c>
      <c r="BU122" s="5" t="str">
        <f>IF(B122="","",IF(BQ122="",1+(MAX(BU$2:BU121)),""))</f>
        <v/>
      </c>
      <c r="BV122" s="5" t="str">
        <f t="shared" si="24"/>
        <v/>
      </c>
      <c r="BW122" s="5" t="str">
        <f t="shared" si="25"/>
        <v/>
      </c>
      <c r="BX122" s="14" t="str">
        <f t="shared" si="26"/>
        <v/>
      </c>
      <c r="BY122" s="28"/>
      <c r="BZ122" s="15"/>
      <c r="CA122" s="5" t="str">
        <f t="shared" si="33"/>
        <v/>
      </c>
      <c r="CD122" s="5" t="str">
        <f t="shared" si="30"/>
        <v/>
      </c>
      <c r="CE122" s="5" t="str">
        <f>IF(J122="","",IFERROR(IF(VLOOKUP(J122,J$2:J121,1,0)=0,"",""),J122))</f>
        <v/>
      </c>
      <c r="CF122" s="24" t="str">
        <f>IF(CE122="","",(IFERROR(VLOOKUP(MID(CE122,1,1),$CW$2:DA$28,3,0),0)+IFERROR(VLOOKUP(MID(CE122,2,1),CW$2:DA$28,4,0),0)+IFERROR(VLOOKUP(MID(CE122,3,1),CW$2:DA$28,5,0),0)+(ROW(CE122)/1000000000000)))</f>
        <v/>
      </c>
      <c r="CH122" s="5">
        <v>121</v>
      </c>
      <c r="CI122" s="5" t="str">
        <f>IFERROR(VLOOKUP(CH122,CD$2:CE1198,2,0),"")</f>
        <v/>
      </c>
      <c r="DC122" s="5" t="e">
        <f>IF(REPORTE!AH$2="si",IF(C122=VALUE(REPORTE!C$11),IF(SUM(DC123:DC$1993),CONCATENATE(INT(B122),", "),INT(B122)),""),IF(C122=VALUE(REPORTE!C$10),IF(SUM(DC123:DC$1993),CONCATENATE(INT(B122),", "),INT(B122)),""))</f>
        <v>#VALUE!</v>
      </c>
    </row>
    <row r="123" spans="1:113" s="5" customFormat="1" ht="15" customHeight="1">
      <c r="A123" s="4" t="str">
        <f t="shared" si="20"/>
        <v/>
      </c>
      <c r="B123" s="6"/>
      <c r="C123" s="8"/>
      <c r="D123" s="1" t="str">
        <f>IFERROR(INDEX('padron cfe'!B:B,MATCH(DATOS!C123,'padron cfe'!A:A,0),1),"")</f>
        <v/>
      </c>
      <c r="E123" s="1"/>
      <c r="F123" s="7"/>
      <c r="G123" s="9" t="s">
        <v>157</v>
      </c>
      <c r="H123" s="5" t="str">
        <f>IF(F123="","",IFERROR(CONCATENATE("PEUA",VLOOKUP(ESTADO,REPORTE!AV$2:AW$33,2,0),DIDTRITO_FORM,CADER_FORM,IFERROR(VLOOKUP(DAY(F123),$BN$3:$BO$11,2,0),DAY(F123)),IFERROR(VLOOKUP(MONTH(F123),$BN$3:$BO$11,2,0),MONTH(F123)),YEAR(F123),G123),""))</f>
        <v/>
      </c>
      <c r="I123" s="4"/>
      <c r="K123" s="2" t="str">
        <f>IFERROR(INDEX('padron cfe'!C:C,MATCH(DATOS!C123,'padron cfe'!A:A,0),1),"")</f>
        <v/>
      </c>
      <c r="L123" s="4" t="str">
        <f>IFERROR(IF(VLOOKUP(J123,J$2:L122,4,0)=0,"",VLOOKUP(J123,J$2:L122,4,0)),"")</f>
        <v/>
      </c>
      <c r="M123" s="4" t="str">
        <f>IFERROR(IF(VLOOKUP(J123,J$2:M122,5,0)=0,"",VLOOKUP(J123,J$2:M122,5,0)),"")</f>
        <v/>
      </c>
      <c r="N123" s="4"/>
      <c r="O123" s="2"/>
      <c r="P123" s="2"/>
      <c r="Q123" s="5" t="str">
        <f t="shared" si="28"/>
        <v/>
      </c>
      <c r="T123" s="2" t="str">
        <f>IFERROR(INDEX('padron cfe'!D:D,MATCH(DATOS!C123,'padron cfe'!A:A,0),1),"")</f>
        <v/>
      </c>
      <c r="U123" s="4"/>
      <c r="V123" s="4"/>
      <c r="W123" s="4"/>
      <c r="X123" s="6" t="s">
        <v>157</v>
      </c>
      <c r="Y123" s="4"/>
      <c r="Z123" s="4" t="str">
        <f t="shared" si="21"/>
        <v/>
      </c>
      <c r="AA123" s="4"/>
      <c r="AB123" s="4"/>
      <c r="AC123" s="2" t="str">
        <f>IFERROR(IF(INDEX(AC$1:AC122,MATCH(J123,J$1:J122,0),1)=0,"",INDEX(AC$1:AC122,MATCH(J123,J$1:J122,0),1)),"")</f>
        <v/>
      </c>
      <c r="AD123" s="2" t="str">
        <f>IFERROR(IF(INDEX(AD$1:AD122,MATCH(J123,J$1:J122,0),1)=0,"",INDEX(AD$1:AD122,MATCH(J123,J$1:J122,0),1)),"")</f>
        <v/>
      </c>
      <c r="AE123" s="2" t="str">
        <f>IFERROR(IF(INDEX(AE$1:AE122,MATCH(J123,J$1:J122,0),1)=0,"",INDEX(AE$1:AE122,MATCH(J123,J$1:J122,0),1)),"")</f>
        <v/>
      </c>
      <c r="AF123" s="2"/>
      <c r="AG123" s="2"/>
      <c r="AH123" s="2"/>
      <c r="AI123" s="4"/>
      <c r="AJ123" s="4"/>
      <c r="AK123" s="4"/>
      <c r="AL123" s="4"/>
      <c r="AM123" s="4"/>
      <c r="AN123" s="4"/>
      <c r="AO123" s="4"/>
      <c r="AP123" s="4"/>
      <c r="AQ123" s="4"/>
      <c r="AS123" s="4"/>
      <c r="AT123" s="82"/>
      <c r="AU123" s="124"/>
      <c r="AV123" s="124"/>
      <c r="AW123" s="124"/>
      <c r="AX123" s="124"/>
      <c r="AY123" s="124"/>
      <c r="AZ123" s="124"/>
      <c r="BA123" s="4"/>
      <c r="BB123" s="127"/>
      <c r="BC123" s="4"/>
      <c r="BD123" s="4"/>
      <c r="BE123" s="4"/>
      <c r="BF123" s="7"/>
      <c r="BG123" s="7"/>
      <c r="BH123" s="7" t="str">
        <f t="shared" ca="1" si="22"/>
        <v/>
      </c>
      <c r="BI123" s="4" t="str">
        <f t="shared" si="31"/>
        <v/>
      </c>
      <c r="BJ123" s="123" t="str">
        <f t="shared" si="23"/>
        <v/>
      </c>
      <c r="BK123" s="140" t="str">
        <f t="shared" si="29"/>
        <v/>
      </c>
      <c r="BQ123" s="4" t="str">
        <f>IF(IFERROR(VLOOKUP(C123,C124:C$1993,1,0),"")="","",COUNTIF(C:C,C123))</f>
        <v/>
      </c>
      <c r="BU123" s="5" t="str">
        <f>IF(B123="","",IF(BQ123="",1+(MAX(BU$2:BU122)),""))</f>
        <v/>
      </c>
      <c r="BV123" s="5" t="str">
        <f t="shared" si="24"/>
        <v/>
      </c>
      <c r="BW123" s="5" t="str">
        <f t="shared" si="25"/>
        <v/>
      </c>
      <c r="BX123" s="14" t="str">
        <f t="shared" si="26"/>
        <v/>
      </c>
      <c r="BY123" s="28"/>
      <c r="BZ123" s="15"/>
      <c r="CA123" s="5" t="str">
        <f t="shared" si="33"/>
        <v/>
      </c>
      <c r="CD123" s="5" t="str">
        <f t="shared" si="30"/>
        <v/>
      </c>
      <c r="CE123" s="5" t="str">
        <f>IF(J123="","",IFERROR(IF(VLOOKUP(J123,J$2:J122,1,0)=0,"",""),J123))</f>
        <v/>
      </c>
      <c r="CF123" s="24" t="str">
        <f>IF(CE123="","",(IFERROR(VLOOKUP(MID(CE123,1,1),$CW$2:DA$28,3,0),0)+IFERROR(VLOOKUP(MID(CE123,2,1),CW$2:DA$28,4,0),0)+IFERROR(VLOOKUP(MID(CE123,3,1),CW$2:DA$28,5,0),0)+(ROW(CE123)/1000000000000)))</f>
        <v/>
      </c>
      <c r="CH123" s="5">
        <v>122</v>
      </c>
      <c r="CI123" s="5" t="str">
        <f>IFERROR(VLOOKUP(CH123,CD$2:CE1199,2,0),"")</f>
        <v/>
      </c>
      <c r="CK123" s="14"/>
      <c r="DC123" s="5" t="e">
        <f>IF(REPORTE!AH$2="si",IF(C123=VALUE(REPORTE!C$11),IF(SUM(DC124:DC$1993),CONCATENATE(INT(B123),", "),INT(B123)),""),IF(C123=VALUE(REPORTE!C$10),IF(SUM(DC124:DC$1993),CONCATENATE(INT(B123),", "),INT(B123)),""))</f>
        <v>#VALUE!</v>
      </c>
    </row>
    <row r="124" spans="1:113" s="5" customFormat="1" ht="15" customHeight="1">
      <c r="A124" s="4" t="str">
        <f t="shared" si="20"/>
        <v/>
      </c>
      <c r="B124" s="6"/>
      <c r="C124" s="8"/>
      <c r="D124" s="1" t="str">
        <f>IFERROR(INDEX('padron cfe'!B:B,MATCH(DATOS!C124,'padron cfe'!A:A,0),1),"")</f>
        <v/>
      </c>
      <c r="E124" s="1"/>
      <c r="F124" s="7"/>
      <c r="G124" s="9" t="s">
        <v>157</v>
      </c>
      <c r="H124" s="5" t="str">
        <f>IF(F124="","",IFERROR(CONCATENATE("PEUA",VLOOKUP(ESTADO,REPORTE!AV$2:AW$33,2,0),DIDTRITO_FORM,CADER_FORM,IFERROR(VLOOKUP(DAY(F124),$BN$3:$BO$11,2,0),DAY(F124)),IFERROR(VLOOKUP(MONTH(F124),$BN$3:$BO$11,2,0),MONTH(F124)),YEAR(F124),G124),""))</f>
        <v/>
      </c>
      <c r="I124" s="4"/>
      <c r="K124" s="2" t="str">
        <f>IFERROR(INDEX('padron cfe'!C:C,MATCH(DATOS!C124,'padron cfe'!A:A,0),1),"")</f>
        <v/>
      </c>
      <c r="L124" s="4" t="str">
        <f>IFERROR(IF(VLOOKUP(J124,J$2:L123,4,0)=0,"",VLOOKUP(J124,J$2:L123,4,0)),"")</f>
        <v/>
      </c>
      <c r="M124" s="4" t="str">
        <f>IFERROR(IF(VLOOKUP(J124,J$2:M123,5,0)=0,"",VLOOKUP(J124,J$2:M123,5,0)),"")</f>
        <v/>
      </c>
      <c r="N124" s="4"/>
      <c r="O124" s="2"/>
      <c r="P124" s="2"/>
      <c r="Q124" s="5" t="str">
        <f t="shared" si="28"/>
        <v/>
      </c>
      <c r="T124" s="2" t="str">
        <f>IFERROR(INDEX('padron cfe'!D:D,MATCH(DATOS!C124,'padron cfe'!A:A,0),1),"")</f>
        <v/>
      </c>
      <c r="U124" s="4"/>
      <c r="V124" s="4"/>
      <c r="W124" s="4"/>
      <c r="X124" s="6" t="s">
        <v>157</v>
      </c>
      <c r="Y124" s="4"/>
      <c r="Z124" s="4" t="str">
        <f t="shared" si="21"/>
        <v/>
      </c>
      <c r="AA124" s="4"/>
      <c r="AB124" s="4"/>
      <c r="AC124" s="2" t="str">
        <f>IFERROR(IF(INDEX(AC$1:AC123,MATCH(J124,J$1:J123,0),1)=0,"",INDEX(AC$1:AC123,MATCH(J124,J$1:J123,0),1)),"")</f>
        <v/>
      </c>
      <c r="AD124" s="2" t="str">
        <f>IFERROR(IF(INDEX(AD$1:AD123,MATCH(J124,J$1:J123,0),1)=0,"",INDEX(AD$1:AD123,MATCH(J124,J$1:J123,0),1)),"")</f>
        <v/>
      </c>
      <c r="AE124" s="2" t="str">
        <f>IFERROR(IF(INDEX(AE$1:AE123,MATCH(J124,J$1:J123,0),1)=0,"",INDEX(AE$1:AE123,MATCH(J124,J$1:J123,0),1)),"")</f>
        <v/>
      </c>
      <c r="AF124" s="2"/>
      <c r="AG124" s="2"/>
      <c r="AH124" s="2"/>
      <c r="AI124" s="4"/>
      <c r="AJ124" s="4"/>
      <c r="AK124" s="4"/>
      <c r="AL124" s="4"/>
      <c r="AM124" s="4"/>
      <c r="AN124" s="4"/>
      <c r="AO124" s="4"/>
      <c r="AP124" s="4"/>
      <c r="AQ124" s="4"/>
      <c r="AS124" s="4"/>
      <c r="AT124" s="82"/>
      <c r="AU124" s="124"/>
      <c r="AV124" s="124"/>
      <c r="AW124" s="124"/>
      <c r="AX124" s="124"/>
      <c r="AY124" s="124"/>
      <c r="AZ124" s="124"/>
      <c r="BA124" s="4"/>
      <c r="BB124" s="127"/>
      <c r="BC124" s="4"/>
      <c r="BD124" s="4"/>
      <c r="BE124" s="4" t="s">
        <v>157</v>
      </c>
      <c r="BF124" s="7"/>
      <c r="BG124" s="7"/>
      <c r="BH124" s="7" t="str">
        <f t="shared" ca="1" si="22"/>
        <v/>
      </c>
      <c r="BI124" s="4" t="str">
        <f t="shared" si="31"/>
        <v/>
      </c>
      <c r="BJ124" s="123" t="str">
        <f t="shared" si="23"/>
        <v/>
      </c>
      <c r="BK124" s="140" t="str">
        <f t="shared" si="29"/>
        <v/>
      </c>
      <c r="BQ124" s="4" t="str">
        <f>IF(IFERROR(VLOOKUP(C124,C125:C$1993,1,0),"")="","",COUNTIF(C:C,C124))</f>
        <v/>
      </c>
      <c r="BU124" s="5" t="str">
        <f>IF(B124="","",IF(BQ124="",1+(MAX(BU$2:BU123)),""))</f>
        <v/>
      </c>
      <c r="BV124" s="5" t="str">
        <f t="shared" si="24"/>
        <v/>
      </c>
      <c r="BW124" s="5" t="str">
        <f t="shared" si="25"/>
        <v/>
      </c>
      <c r="BX124" s="14" t="str">
        <f t="shared" si="26"/>
        <v/>
      </c>
      <c r="BY124" s="28"/>
      <c r="BZ124" s="15"/>
      <c r="CA124" s="5" t="str">
        <f t="shared" si="33"/>
        <v/>
      </c>
      <c r="CD124" s="5" t="str">
        <f t="shared" si="30"/>
        <v/>
      </c>
      <c r="CE124" s="5" t="str">
        <f>IF(J124="","",IFERROR(IF(VLOOKUP(J124,J$2:J123,1,0)=0,"",""),J124))</f>
        <v/>
      </c>
      <c r="CF124" s="24" t="str">
        <f>IF(CE124="","",(IFERROR(VLOOKUP(MID(CE124,1,1),$CW$2:DA$28,3,0),0)+IFERROR(VLOOKUP(MID(CE124,2,1),CW$2:DA$28,4,0),0)+IFERROR(VLOOKUP(MID(CE124,3,1),CW$2:DA$28,5,0),0)+(ROW(CE124)/1000000000000)))</f>
        <v/>
      </c>
      <c r="CH124" s="5">
        <v>123</v>
      </c>
      <c r="CI124" s="5" t="str">
        <f>IFERROR(VLOOKUP(CH124,CD$2:CE1200,2,0),"")</f>
        <v/>
      </c>
      <c r="DC124" s="5" t="e">
        <f>IF(REPORTE!AH$2="si",IF(C124=VALUE(REPORTE!C$11),IF(SUM(DC125:DC$1993),CONCATENATE(INT(B124),", "),INT(B124)),""),IF(C124=VALUE(REPORTE!C$10),IF(SUM(DC125:DC$1993),CONCATENATE(INT(B124),", "),INT(B124)),""))</f>
        <v>#VALUE!</v>
      </c>
    </row>
    <row r="125" spans="1:113" s="5" customFormat="1" ht="15" customHeight="1">
      <c r="A125" s="4" t="str">
        <f t="shared" si="20"/>
        <v/>
      </c>
      <c r="B125" s="6"/>
      <c r="C125" s="8"/>
      <c r="D125" s="1" t="str">
        <f>IFERROR(INDEX('padron cfe'!B:B,MATCH(DATOS!C125,'padron cfe'!A:A,0),1),"")</f>
        <v/>
      </c>
      <c r="E125" s="1"/>
      <c r="F125" s="7"/>
      <c r="G125" s="9" t="s">
        <v>157</v>
      </c>
      <c r="H125" s="5" t="str">
        <f>IF(F125="","",IFERROR(CONCATENATE("PEUA",VLOOKUP(ESTADO,REPORTE!AV$2:AW$33,2,0),DIDTRITO_FORM,CADER_FORM,IFERROR(VLOOKUP(DAY(F125),$BN$3:$BO$11,2,0),DAY(F125)),IFERROR(VLOOKUP(MONTH(F125),$BN$3:$BO$11,2,0),MONTH(F125)),YEAR(F125),G125),""))</f>
        <v/>
      </c>
      <c r="I125" s="4"/>
      <c r="K125" s="2" t="str">
        <f>IFERROR(INDEX('padron cfe'!C:C,MATCH(DATOS!C125,'padron cfe'!A:A,0),1),"")</f>
        <v/>
      </c>
      <c r="L125" s="4" t="str">
        <f>IFERROR(IF(VLOOKUP(J125,J$2:L124,4,0)=0,"",VLOOKUP(J125,J$2:L124,4,0)),"")</f>
        <v/>
      </c>
      <c r="M125" s="4" t="str">
        <f>IFERROR(IF(VLOOKUP(J125,J$2:M124,5,0)=0,"",VLOOKUP(J125,J$2:M124,5,0)),"")</f>
        <v/>
      </c>
      <c r="N125" s="4"/>
      <c r="O125" s="2"/>
      <c r="P125" s="2"/>
      <c r="Q125" s="5" t="str">
        <f t="shared" si="28"/>
        <v/>
      </c>
      <c r="T125" s="2" t="str">
        <f>IFERROR(INDEX('padron cfe'!D:D,MATCH(DATOS!C125,'padron cfe'!A:A,0),1),"")</f>
        <v/>
      </c>
      <c r="U125" s="4"/>
      <c r="V125" s="4"/>
      <c r="W125" s="4"/>
      <c r="X125" s="6" t="s">
        <v>157</v>
      </c>
      <c r="Y125" s="4"/>
      <c r="Z125" s="4" t="str">
        <f t="shared" si="21"/>
        <v/>
      </c>
      <c r="AA125" s="4"/>
      <c r="AB125" s="4"/>
      <c r="AC125" s="2" t="str">
        <f>IFERROR(IF(INDEX(AC$1:AC124,MATCH(J125,J$1:J124,0),1)=0,"",INDEX(AC$1:AC124,MATCH(J125,J$1:J124,0),1)),"")</f>
        <v/>
      </c>
      <c r="AD125" s="2" t="str">
        <f>IFERROR(IF(INDEX(AD$1:AD124,MATCH(J125,J$1:J124,0),1)=0,"",INDEX(AD$1:AD124,MATCH(J125,J$1:J124,0),1)),"")</f>
        <v/>
      </c>
      <c r="AE125" s="2" t="str">
        <f>IFERROR(IF(INDEX(AE$1:AE124,MATCH(J125,J$1:J124,0),1)=0,"",INDEX(AE$1:AE124,MATCH(J125,J$1:J124,0),1)),"")</f>
        <v/>
      </c>
      <c r="AF125" s="2"/>
      <c r="AG125" s="2"/>
      <c r="AH125" s="2"/>
      <c r="AI125" s="4"/>
      <c r="AJ125" s="4"/>
      <c r="AK125" s="4"/>
      <c r="AL125" s="4"/>
      <c r="AM125" s="4"/>
      <c r="AN125" s="4"/>
      <c r="AO125" s="4"/>
      <c r="AP125" s="4"/>
      <c r="AQ125" s="4"/>
      <c r="AS125" s="4"/>
      <c r="AT125" s="82"/>
      <c r="AU125" s="124"/>
      <c r="AV125" s="124"/>
      <c r="AW125" s="124"/>
      <c r="AX125" s="124"/>
      <c r="AY125" s="124"/>
      <c r="AZ125" s="124"/>
      <c r="BA125" s="4"/>
      <c r="BB125" s="127"/>
      <c r="BC125" s="4"/>
      <c r="BD125" s="4"/>
      <c r="BE125" s="4"/>
      <c r="BF125" s="7"/>
      <c r="BG125" s="7"/>
      <c r="BH125" s="7" t="str">
        <f t="shared" ca="1" si="22"/>
        <v/>
      </c>
      <c r="BI125" s="4" t="str">
        <f t="shared" si="31"/>
        <v/>
      </c>
      <c r="BJ125" s="123" t="str">
        <f t="shared" si="23"/>
        <v/>
      </c>
      <c r="BK125" s="140" t="str">
        <f t="shared" si="29"/>
        <v/>
      </c>
      <c r="BQ125" s="4" t="str">
        <f>IF(IFERROR(VLOOKUP(C125,C126:C$1993,1,0),"")="","",COUNTIF(C:C,C125))</f>
        <v/>
      </c>
      <c r="BU125" s="5" t="str">
        <f>IF(B125="","",IF(BQ125="",1+(MAX(BU$2:BU124)),""))</f>
        <v/>
      </c>
      <c r="BV125" s="5" t="str">
        <f t="shared" si="24"/>
        <v/>
      </c>
      <c r="BW125" s="5" t="str">
        <f t="shared" si="25"/>
        <v/>
      </c>
      <c r="BX125" s="14" t="str">
        <f t="shared" si="26"/>
        <v/>
      </c>
      <c r="BY125" s="28"/>
      <c r="BZ125" s="15"/>
      <c r="CA125" s="5" t="str">
        <f t="shared" si="33"/>
        <v/>
      </c>
      <c r="CD125" s="5" t="str">
        <f t="shared" si="30"/>
        <v/>
      </c>
      <c r="CE125" s="5" t="str">
        <f>IF(J125="","",IFERROR(IF(VLOOKUP(J125,J$2:J124,1,0)=0,"",""),J125))</f>
        <v/>
      </c>
      <c r="CF125" s="24" t="str">
        <f>IF(CE125="","",(IFERROR(VLOOKUP(MID(CE125,1,1),$CW$2:DA$28,3,0),0)+IFERROR(VLOOKUP(MID(CE125,2,1),CW$2:DA$28,4,0),0)+IFERROR(VLOOKUP(MID(CE125,3,1),CW$2:DA$28,5,0),0)+(ROW(CE125)/1000000000000)))</f>
        <v/>
      </c>
      <c r="CH125" s="5">
        <v>124</v>
      </c>
      <c r="CI125" s="5" t="str">
        <f>IFERROR(VLOOKUP(CH125,CD$2:CE1201,2,0),"")</f>
        <v/>
      </c>
      <c r="DC125" s="5" t="e">
        <f>IF(REPORTE!AH$2="si",IF(C125=VALUE(REPORTE!C$11),IF(SUM(DC126:DC$1993),CONCATENATE(INT(B125),", "),INT(B125)),""),IF(C125=VALUE(REPORTE!C$10),IF(SUM(DC126:DC$1993),CONCATENATE(INT(B125),", "),INT(B125)),""))</f>
        <v>#VALUE!</v>
      </c>
    </row>
    <row r="126" spans="1:113" s="5" customFormat="1" ht="15" customHeight="1">
      <c r="A126" s="4" t="str">
        <f t="shared" si="20"/>
        <v/>
      </c>
      <c r="B126" s="6"/>
      <c r="C126" s="8"/>
      <c r="D126" s="1" t="str">
        <f>IFERROR(INDEX('padron cfe'!B:B,MATCH(DATOS!C126,'padron cfe'!A:A,0),1),"")</f>
        <v/>
      </c>
      <c r="E126" s="1"/>
      <c r="F126" s="7"/>
      <c r="G126" s="9" t="s">
        <v>157</v>
      </c>
      <c r="H126" s="5" t="str">
        <f>IF(F126="","",IFERROR(CONCATENATE("PEUA",VLOOKUP(ESTADO,REPORTE!AV$2:AW$33,2,0),DIDTRITO_FORM,CADER_FORM,IFERROR(VLOOKUP(DAY(F126),$BN$3:$BO$11,2,0),DAY(F126)),IFERROR(VLOOKUP(MONTH(F126),$BN$3:$BO$11,2,0),MONTH(F126)),YEAR(F126),G126),""))</f>
        <v/>
      </c>
      <c r="I126" s="4"/>
      <c r="K126" s="2" t="str">
        <f>IFERROR(INDEX('padron cfe'!C:C,MATCH(DATOS!C126,'padron cfe'!A:A,0),1),"")</f>
        <v/>
      </c>
      <c r="L126" s="4" t="str">
        <f>IFERROR(IF(VLOOKUP(J126,J$2:L125,4,0)=0,"",VLOOKUP(J126,J$2:L125,4,0)),"")</f>
        <v/>
      </c>
      <c r="M126" s="4" t="str">
        <f>IFERROR(IF(VLOOKUP(J126,J$2:M125,5,0)=0,"",VLOOKUP(J126,J$2:M125,5,0)),"")</f>
        <v/>
      </c>
      <c r="N126" s="4"/>
      <c r="O126" s="2"/>
      <c r="P126" s="2"/>
      <c r="Q126" s="5" t="str">
        <f t="shared" si="28"/>
        <v/>
      </c>
      <c r="T126" s="2" t="str">
        <f>IFERROR(INDEX('padron cfe'!D:D,MATCH(DATOS!C126,'padron cfe'!A:A,0),1),"")</f>
        <v/>
      </c>
      <c r="U126" s="4"/>
      <c r="V126" s="4"/>
      <c r="W126" s="4"/>
      <c r="X126" s="6" t="s">
        <v>157</v>
      </c>
      <c r="Y126" s="4"/>
      <c r="Z126" s="4" t="str">
        <f t="shared" si="21"/>
        <v/>
      </c>
      <c r="AA126" s="4"/>
      <c r="AB126" s="4"/>
      <c r="AC126" s="2" t="str">
        <f>IFERROR(IF(INDEX(AC$1:AC125,MATCH(J126,J$1:J125,0),1)=0,"",INDEX(AC$1:AC125,MATCH(J126,J$1:J125,0),1)),"")</f>
        <v/>
      </c>
      <c r="AD126" s="2" t="str">
        <f>IFERROR(IF(INDEX(AD$1:AD125,MATCH(J126,J$1:J125,0),1)=0,"",INDEX(AD$1:AD125,MATCH(J126,J$1:J125,0),1)),"")</f>
        <v/>
      </c>
      <c r="AE126" s="2" t="str">
        <f>IFERROR(IF(INDEX(AE$1:AE125,MATCH(J126,J$1:J125,0),1)=0,"",INDEX(AE$1:AE125,MATCH(J126,J$1:J125,0),1)),"")</f>
        <v/>
      </c>
      <c r="AF126" s="2"/>
      <c r="AG126" s="2"/>
      <c r="AH126" s="2"/>
      <c r="AI126" s="4"/>
      <c r="AJ126" s="4"/>
      <c r="AK126" s="4"/>
      <c r="AL126" s="4"/>
      <c r="AM126" s="4"/>
      <c r="AN126" s="4"/>
      <c r="AO126" s="4"/>
      <c r="AP126" s="4"/>
      <c r="AQ126" s="4"/>
      <c r="AS126" s="4"/>
      <c r="AT126" s="82"/>
      <c r="AU126" s="124"/>
      <c r="AV126" s="124"/>
      <c r="AW126" s="124"/>
      <c r="AX126" s="124"/>
      <c r="AY126" s="124"/>
      <c r="AZ126" s="124"/>
      <c r="BA126" s="4"/>
      <c r="BB126" s="127"/>
      <c r="BC126" s="4"/>
      <c r="BD126" s="4"/>
      <c r="BE126" s="4" t="s">
        <v>157</v>
      </c>
      <c r="BF126" s="7"/>
      <c r="BG126" s="7"/>
      <c r="BH126" s="7" t="str">
        <f t="shared" ca="1" si="22"/>
        <v/>
      </c>
      <c r="BI126" s="4" t="str">
        <f t="shared" si="31"/>
        <v/>
      </c>
      <c r="BJ126" s="123" t="str">
        <f t="shared" si="23"/>
        <v/>
      </c>
      <c r="BK126" s="140" t="str">
        <f t="shared" si="29"/>
        <v/>
      </c>
      <c r="BQ126" s="4" t="str">
        <f>IF(IFERROR(VLOOKUP(C126,C127:C$1993,1,0),"")="","",COUNTIF(C:C,C126))</f>
        <v/>
      </c>
      <c r="BU126" s="5" t="str">
        <f>IF(B126="","",IF(BQ126="",1+(MAX(BU$2:BU125)),""))</f>
        <v/>
      </c>
      <c r="BV126" s="5" t="str">
        <f t="shared" si="24"/>
        <v/>
      </c>
      <c r="BW126" s="5" t="str">
        <f t="shared" si="25"/>
        <v/>
      </c>
      <c r="BX126" s="14" t="str">
        <f t="shared" si="26"/>
        <v/>
      </c>
      <c r="BY126" s="28"/>
      <c r="BZ126" s="15"/>
      <c r="CA126" s="5" t="str">
        <f t="shared" si="33"/>
        <v/>
      </c>
      <c r="CD126" s="5" t="str">
        <f t="shared" si="30"/>
        <v/>
      </c>
      <c r="CE126" s="5" t="str">
        <f>IF(J126="","",IFERROR(IF(VLOOKUP(J126,J$2:J125,1,0)=0,"",""),J126))</f>
        <v/>
      </c>
      <c r="CF126" s="24" t="str">
        <f>IF(CE126="","",(IFERROR(VLOOKUP(MID(CE126,1,1),$CW$2:DA$28,3,0),0)+IFERROR(VLOOKUP(MID(CE126,2,1),CW$2:DA$28,4,0),0)+IFERROR(VLOOKUP(MID(CE126,3,1),CW$2:DA$28,5,0),0)+(ROW(CE126)/1000000000000)))</f>
        <v/>
      </c>
      <c r="CH126" s="5">
        <v>125</v>
      </c>
      <c r="CI126" s="5" t="str">
        <f>IFERROR(VLOOKUP(CH126,CD$2:CE1202,2,0),"")</f>
        <v/>
      </c>
      <c r="DC126" s="5" t="e">
        <f>IF(REPORTE!AH$2="si",IF(C126=VALUE(REPORTE!C$11),IF(SUM(DC127:DC$1993),CONCATENATE(INT(B126),", "),INT(B126)),""),IF(C126=VALUE(REPORTE!C$10),IF(SUM(DC127:DC$1993),CONCATENATE(INT(B126),", "),INT(B126)),""))</f>
        <v>#VALUE!</v>
      </c>
    </row>
    <row r="127" spans="1:113" s="5" customFormat="1" ht="15" customHeight="1">
      <c r="A127" s="4" t="str">
        <f t="shared" si="20"/>
        <v/>
      </c>
      <c r="B127" s="6"/>
      <c r="C127" s="8"/>
      <c r="D127" s="1" t="str">
        <f>IFERROR(INDEX('padron cfe'!B:B,MATCH(DATOS!C127,'padron cfe'!A:A,0),1),"")</f>
        <v/>
      </c>
      <c r="E127" s="1"/>
      <c r="F127" s="7"/>
      <c r="G127" s="9" t="s">
        <v>157</v>
      </c>
      <c r="H127" s="5" t="str">
        <f>IF(F127="","",IFERROR(CONCATENATE("PEUA",VLOOKUP(ESTADO,REPORTE!AV$2:AW$33,2,0),DIDTRITO_FORM,CADER_FORM,IFERROR(VLOOKUP(DAY(F127),$BN$3:$BO$11,2,0),DAY(F127)),IFERROR(VLOOKUP(MONTH(F127),$BN$3:$BO$11,2,0),MONTH(F127)),YEAR(F127),G127),""))</f>
        <v/>
      </c>
      <c r="I127" s="4"/>
      <c r="K127" s="2" t="str">
        <f>IFERROR(INDEX('padron cfe'!C:C,MATCH(DATOS!C127,'padron cfe'!A:A,0),1),"")</f>
        <v/>
      </c>
      <c r="L127" s="4" t="str">
        <f>IFERROR(IF(VLOOKUP(J127,J$2:L126,4,0)=0,"",VLOOKUP(J127,J$2:L126,4,0)),"")</f>
        <v/>
      </c>
      <c r="M127" s="4" t="str">
        <f>IFERROR(IF(VLOOKUP(J127,J$2:M126,5,0)=0,"",VLOOKUP(J127,J$2:M126,5,0)),"")</f>
        <v/>
      </c>
      <c r="N127" s="4"/>
      <c r="O127" s="2"/>
      <c r="P127" s="2"/>
      <c r="Q127" s="5" t="str">
        <f t="shared" si="28"/>
        <v/>
      </c>
      <c r="T127" s="2" t="str">
        <f>IFERROR(INDEX('padron cfe'!D:D,MATCH(DATOS!C127,'padron cfe'!A:A,0),1),"")</f>
        <v/>
      </c>
      <c r="U127" s="4"/>
      <c r="V127" s="4"/>
      <c r="W127" s="4"/>
      <c r="X127" s="6" t="s">
        <v>157</v>
      </c>
      <c r="Y127" s="4"/>
      <c r="Z127" s="4" t="str">
        <f t="shared" si="21"/>
        <v/>
      </c>
      <c r="AA127" s="4"/>
      <c r="AB127" s="4"/>
      <c r="AC127" s="2" t="str">
        <f>IFERROR(IF(INDEX(AC$1:AC126,MATCH(J127,J$1:J126,0),1)=0,"",INDEX(AC$1:AC126,MATCH(J127,J$1:J126,0),1)),"")</f>
        <v/>
      </c>
      <c r="AD127" s="2" t="str">
        <f>IFERROR(IF(INDEX(AD$1:AD126,MATCH(J127,J$1:J126,0),1)=0,"",INDEX(AD$1:AD126,MATCH(J127,J$1:J126,0),1)),"")</f>
        <v/>
      </c>
      <c r="AE127" s="2" t="str">
        <f>IFERROR(IF(INDEX(AE$1:AE126,MATCH(J127,J$1:J126,0),1)=0,"",INDEX(AE$1:AE126,MATCH(J127,J$1:J126,0),1)),"")</f>
        <v/>
      </c>
      <c r="AF127" s="2"/>
      <c r="AG127" s="2"/>
      <c r="AH127" s="2"/>
      <c r="AI127" s="4"/>
      <c r="AJ127" s="4"/>
      <c r="AK127" s="4"/>
      <c r="AL127" s="4"/>
      <c r="AM127" s="4"/>
      <c r="AN127" s="4"/>
      <c r="AO127" s="4"/>
      <c r="AP127" s="4"/>
      <c r="AQ127" s="4"/>
      <c r="AS127" s="4"/>
      <c r="AT127" s="82"/>
      <c r="AU127" s="124"/>
      <c r="AV127" s="124"/>
      <c r="AW127" s="124"/>
      <c r="AX127" s="124"/>
      <c r="AY127" s="124"/>
      <c r="AZ127" s="124"/>
      <c r="BA127" s="4"/>
      <c r="BB127" s="127"/>
      <c r="BC127" s="4"/>
      <c r="BD127" s="4"/>
      <c r="BE127" s="4"/>
      <c r="BF127" s="7"/>
      <c r="BG127" s="7"/>
      <c r="BH127" s="7" t="str">
        <f t="shared" ca="1" si="22"/>
        <v/>
      </c>
      <c r="BI127" s="4" t="str">
        <f t="shared" si="31"/>
        <v/>
      </c>
      <c r="BJ127" s="123" t="str">
        <f t="shared" si="23"/>
        <v/>
      </c>
      <c r="BK127" s="140" t="str">
        <f t="shared" si="29"/>
        <v/>
      </c>
      <c r="BQ127" s="4" t="str">
        <f>IF(IFERROR(VLOOKUP(C127,C128:C$1993,1,0),"")="","",COUNTIF(C:C,C127))</f>
        <v/>
      </c>
      <c r="BU127" s="5" t="str">
        <f>IF(B127="","",IF(BQ127="",1+(MAX(BU$2:BU126)),""))</f>
        <v/>
      </c>
      <c r="BV127" s="5" t="str">
        <f t="shared" si="24"/>
        <v/>
      </c>
      <c r="BW127" s="5" t="str">
        <f t="shared" si="25"/>
        <v/>
      </c>
      <c r="BX127" s="14" t="str">
        <f t="shared" si="26"/>
        <v/>
      </c>
      <c r="BY127" s="28"/>
      <c r="BZ127" s="15"/>
      <c r="CA127" s="5" t="str">
        <f t="shared" si="33"/>
        <v/>
      </c>
      <c r="CD127" s="5" t="str">
        <f t="shared" si="30"/>
        <v/>
      </c>
      <c r="CE127" s="5" t="str">
        <f>IF(J127="","",IFERROR(IF(VLOOKUP(J127,J$2:J126,1,0)=0,"",""),J127))</f>
        <v/>
      </c>
      <c r="CF127" s="24" t="str">
        <f>IF(CE127="","",(IFERROR(VLOOKUP(MID(CE127,1,1),$CW$2:DA$28,3,0),0)+IFERROR(VLOOKUP(MID(CE127,2,1),CW$2:DA$28,4,0),0)+IFERROR(VLOOKUP(MID(CE127,3,1),CW$2:DA$28,5,0),0)+(ROW(CE127)/1000000000000)))</f>
        <v/>
      </c>
      <c r="CH127" s="5">
        <v>126</v>
      </c>
      <c r="CI127" s="5" t="str">
        <f>IFERROR(VLOOKUP(CH127,CD$2:CE1203,2,0),"")</f>
        <v/>
      </c>
      <c r="DC127" s="5" t="e">
        <f>IF(REPORTE!AH$2="si",IF(C127=VALUE(REPORTE!C$11),IF(SUM(DC128:DC$1993),CONCATENATE(INT(B127),", "),INT(B127)),""),IF(C127=VALUE(REPORTE!C$10),IF(SUM(DC128:DC$1993),CONCATENATE(INT(B127),", "),INT(B127)),""))</f>
        <v>#VALUE!</v>
      </c>
      <c r="DI127" s="5" t="s">
        <v>197</v>
      </c>
    </row>
    <row r="128" spans="1:113" s="5" customFormat="1" ht="15" customHeight="1">
      <c r="A128" s="4" t="str">
        <f t="shared" si="20"/>
        <v/>
      </c>
      <c r="B128" s="6"/>
      <c r="C128" s="8"/>
      <c r="D128" s="1" t="str">
        <f>IFERROR(INDEX('padron cfe'!B:B,MATCH(DATOS!C128,'padron cfe'!A:A,0),1),"")</f>
        <v/>
      </c>
      <c r="E128" s="1"/>
      <c r="F128" s="7"/>
      <c r="G128" s="9" t="s">
        <v>157</v>
      </c>
      <c r="H128" s="5" t="str">
        <f>IF(F128="","",IFERROR(CONCATENATE("PEUA",VLOOKUP(ESTADO,REPORTE!AV$2:AW$33,2,0),DIDTRITO_FORM,CADER_FORM,IFERROR(VLOOKUP(DAY(F128),$BN$3:$BO$11,2,0),DAY(F128)),IFERROR(VLOOKUP(MONTH(F128),$BN$3:$BO$11,2,0),MONTH(F128)),YEAR(F128),G128),""))</f>
        <v/>
      </c>
      <c r="I128" s="4"/>
      <c r="K128" s="2" t="str">
        <f>IFERROR(INDEX('padron cfe'!C:C,MATCH(DATOS!C128,'padron cfe'!A:A,0),1),"")</f>
        <v/>
      </c>
      <c r="L128" s="4" t="str">
        <f>IFERROR(IF(VLOOKUP(J128,J$2:L127,4,0)=0,"",VLOOKUP(J128,J$2:L127,4,0)),"")</f>
        <v/>
      </c>
      <c r="M128" s="4" t="str">
        <f>IFERROR(IF(VLOOKUP(J128,J$2:M127,5,0)=0,"",VLOOKUP(J128,J$2:M127,5,0)),"")</f>
        <v/>
      </c>
      <c r="N128" s="4"/>
      <c r="O128" s="2"/>
      <c r="P128" s="2"/>
      <c r="Q128" s="5" t="str">
        <f t="shared" si="28"/>
        <v/>
      </c>
      <c r="T128" s="2" t="str">
        <f>IFERROR(INDEX('padron cfe'!D:D,MATCH(DATOS!C128,'padron cfe'!A:A,0),1),"")</f>
        <v/>
      </c>
      <c r="U128" s="4"/>
      <c r="V128" s="4"/>
      <c r="W128" s="4"/>
      <c r="X128" s="6" t="s">
        <v>157</v>
      </c>
      <c r="Y128" s="4"/>
      <c r="Z128" s="4" t="str">
        <f t="shared" si="21"/>
        <v/>
      </c>
      <c r="AA128" s="4"/>
      <c r="AB128" s="4"/>
      <c r="AC128" s="2" t="str">
        <f>IFERROR(IF(INDEX(AC$1:AC127,MATCH(J128,J$1:J127,0),1)=0,"",INDEX(AC$1:AC127,MATCH(J128,J$1:J127,0),1)),"")</f>
        <v/>
      </c>
      <c r="AD128" s="2" t="str">
        <f>IFERROR(IF(INDEX(AD$1:AD127,MATCH(J128,J$1:J127,0),1)=0,"",INDEX(AD$1:AD127,MATCH(J128,J$1:J127,0),1)),"")</f>
        <v/>
      </c>
      <c r="AE128" s="2" t="str">
        <f>IFERROR(IF(INDEX(AE$1:AE127,MATCH(J128,J$1:J127,0),1)=0,"",INDEX(AE$1:AE127,MATCH(J128,J$1:J127,0),1)),"")</f>
        <v/>
      </c>
      <c r="AF128" s="2"/>
      <c r="AG128" s="2"/>
      <c r="AH128" s="2"/>
      <c r="AI128" s="4"/>
      <c r="AJ128" s="4"/>
      <c r="AK128" s="4"/>
      <c r="AL128" s="4"/>
      <c r="AM128" s="4"/>
      <c r="AN128" s="4"/>
      <c r="AO128" s="4"/>
      <c r="AP128" s="4"/>
      <c r="AQ128" s="4"/>
      <c r="AS128" s="4"/>
      <c r="AT128" s="82"/>
      <c r="AU128" s="124"/>
      <c r="AV128" s="124"/>
      <c r="AW128" s="124"/>
      <c r="AX128" s="124"/>
      <c r="AY128" s="124"/>
      <c r="AZ128" s="124"/>
      <c r="BA128" s="4"/>
      <c r="BB128" s="127"/>
      <c r="BC128" s="4"/>
      <c r="BD128" s="4"/>
      <c r="BE128" s="4" t="s">
        <v>157</v>
      </c>
      <c r="BF128" s="7"/>
      <c r="BG128" s="7"/>
      <c r="BH128" s="7" t="str">
        <f t="shared" ca="1" si="22"/>
        <v/>
      </c>
      <c r="BI128" s="4" t="str">
        <f t="shared" si="31"/>
        <v/>
      </c>
      <c r="BJ128" s="123" t="str">
        <f t="shared" si="23"/>
        <v/>
      </c>
      <c r="BK128" s="140" t="str">
        <f t="shared" si="29"/>
        <v/>
      </c>
      <c r="BQ128" s="4" t="str">
        <f>IF(IFERROR(VLOOKUP(C128,C129:C$1993,1,0),"")="","",COUNTIF(C:C,C128))</f>
        <v/>
      </c>
      <c r="BU128" s="5" t="str">
        <f>IF(B128="","",IF(BQ128="",1+(MAX(BU$2:BU127)),""))</f>
        <v/>
      </c>
      <c r="BV128" s="5" t="str">
        <f t="shared" si="24"/>
        <v/>
      </c>
      <c r="BW128" s="5" t="str">
        <f t="shared" si="25"/>
        <v/>
      </c>
      <c r="BX128" s="14" t="str">
        <f t="shared" si="26"/>
        <v/>
      </c>
      <c r="BY128" s="28"/>
      <c r="BZ128" s="15"/>
      <c r="CA128" s="5" t="str">
        <f t="shared" si="33"/>
        <v/>
      </c>
      <c r="CD128" s="5" t="str">
        <f t="shared" si="30"/>
        <v/>
      </c>
      <c r="CE128" s="5" t="str">
        <f>IF(J128="","",IFERROR(IF(VLOOKUP(J128,J$2:J127,1,0)=0,"",""),J128))</f>
        <v/>
      </c>
      <c r="CF128" s="24" t="str">
        <f>IF(CE128="","",(IFERROR(VLOOKUP(MID(CE128,1,1),$CW$2:DA$28,3,0),0)+IFERROR(VLOOKUP(MID(CE128,2,1),CW$2:DA$28,4,0),0)+IFERROR(VLOOKUP(MID(CE128,3,1),CW$2:DA$28,5,0),0)+(ROW(CE128)/1000000000000)))</f>
        <v/>
      </c>
      <c r="CH128" s="5">
        <v>127</v>
      </c>
      <c r="CI128" s="5" t="str">
        <f>IFERROR(VLOOKUP(CH128,CD$2:CE1204,2,0),"")</f>
        <v/>
      </c>
      <c r="DC128" s="5" t="e">
        <f>IF(REPORTE!AH$2="si",IF(C128=VALUE(REPORTE!C$11),IF(SUM(DC129:DC$1993),CONCATENATE(INT(B128),", "),INT(B128)),""),IF(C128=VALUE(REPORTE!C$10),IF(SUM(DC129:DC$1993),CONCATENATE(INT(B128),", "),INT(B128)),""))</f>
        <v>#VALUE!</v>
      </c>
      <c r="DD128" s="5" t="e">
        <f>CONCATENATE(DC128,DC129,DC130,DC131,DC132,DC133,DC134,DC135,DC136,DC137,DC138,DC139,DC140,DC141,DC142,DC143,DC144,DC145,DC146,DC147,DC148,DC149,DC150,DC151,DC152,DC153,DC154,DC155,DC156,DC157,DC158,DC159,DC160,DC161,DC162,DC163,DC164,DC165,DC166,DC167,DC168,DC169)</f>
        <v>#VALUE!</v>
      </c>
    </row>
    <row r="129" spans="1:107" s="5" customFormat="1" ht="15" customHeight="1">
      <c r="A129" s="4" t="str">
        <f t="shared" si="20"/>
        <v/>
      </c>
      <c r="B129" s="6"/>
      <c r="C129" s="8"/>
      <c r="D129" s="1" t="str">
        <f>IFERROR(INDEX('padron cfe'!B:B,MATCH(DATOS!C129,'padron cfe'!A:A,0),1),"")</f>
        <v/>
      </c>
      <c r="E129" s="1"/>
      <c r="F129" s="7"/>
      <c r="G129" s="9" t="s">
        <v>157</v>
      </c>
      <c r="H129" s="5" t="str">
        <f>IF(F129="","",IFERROR(CONCATENATE("PEUA",VLOOKUP(ESTADO,REPORTE!AV$2:AW$33,2,0),DIDTRITO_FORM,CADER_FORM,IFERROR(VLOOKUP(DAY(F129),$BN$3:$BO$11,2,0),DAY(F129)),IFERROR(VLOOKUP(MONTH(F129),$BN$3:$BO$11,2,0),MONTH(F129)),YEAR(F129),G129),""))</f>
        <v/>
      </c>
      <c r="I129" s="4"/>
      <c r="K129" s="2" t="str">
        <f>IFERROR(INDEX('padron cfe'!C:C,MATCH(DATOS!C129,'padron cfe'!A:A,0),1),"")</f>
        <v/>
      </c>
      <c r="L129" s="4" t="str">
        <f>IFERROR(IF(VLOOKUP(J129,J$2:L128,4,0)=0,"",VLOOKUP(J129,J$2:L128,4,0)),"")</f>
        <v/>
      </c>
      <c r="M129" s="4" t="str">
        <f>IFERROR(IF(VLOOKUP(J129,J$2:M128,5,0)=0,"",VLOOKUP(J129,J$2:M128,5,0)),"")</f>
        <v/>
      </c>
      <c r="N129" s="4"/>
      <c r="O129" s="2"/>
      <c r="P129" s="2"/>
      <c r="Q129" s="5" t="str">
        <f t="shared" si="28"/>
        <v/>
      </c>
      <c r="T129" s="2" t="str">
        <f>IFERROR(INDEX('padron cfe'!D:D,MATCH(DATOS!C129,'padron cfe'!A:A,0),1),"")</f>
        <v/>
      </c>
      <c r="U129" s="4"/>
      <c r="V129" s="4"/>
      <c r="W129" s="4"/>
      <c r="X129" s="6" t="s">
        <v>157</v>
      </c>
      <c r="Y129" s="4"/>
      <c r="Z129" s="4" t="str">
        <f t="shared" si="21"/>
        <v/>
      </c>
      <c r="AA129" s="4"/>
      <c r="AB129" s="4"/>
      <c r="AC129" s="2" t="str">
        <f>IFERROR(IF(INDEX(AC$1:AC128,MATCH(J129,J$1:J128,0),1)=0,"",INDEX(AC$1:AC128,MATCH(J129,J$1:J128,0),1)),"")</f>
        <v/>
      </c>
      <c r="AD129" s="2" t="str">
        <f>IFERROR(IF(INDEX(AD$1:AD128,MATCH(J129,J$1:J128,0),1)=0,"",INDEX(AD$1:AD128,MATCH(J129,J$1:J128,0),1)),"")</f>
        <v/>
      </c>
      <c r="AE129" s="2" t="str">
        <f>IFERROR(IF(INDEX(AE$1:AE128,MATCH(J129,J$1:J128,0),1)=0,"",INDEX(AE$1:AE128,MATCH(J129,J$1:J128,0),1)),"")</f>
        <v/>
      </c>
      <c r="AF129" s="2"/>
      <c r="AG129" s="2"/>
      <c r="AH129" s="2"/>
      <c r="AI129" s="4"/>
      <c r="AJ129" s="4"/>
      <c r="AK129" s="4"/>
      <c r="AL129" s="4"/>
      <c r="AM129" s="4"/>
      <c r="AN129" s="4"/>
      <c r="AO129" s="4"/>
      <c r="AP129" s="4"/>
      <c r="AQ129" s="4"/>
      <c r="AS129" s="4"/>
      <c r="AT129" s="82"/>
      <c r="AU129" s="124"/>
      <c r="AV129" s="124"/>
      <c r="AW129" s="124"/>
      <c r="AX129" s="124"/>
      <c r="AY129" s="124"/>
      <c r="AZ129" s="124"/>
      <c r="BA129" s="4"/>
      <c r="BB129" s="127"/>
      <c r="BC129" s="4"/>
      <c r="BD129" s="4"/>
      <c r="BE129" s="4"/>
      <c r="BF129" s="7"/>
      <c r="BG129" s="7"/>
      <c r="BH129" s="7" t="str">
        <f t="shared" ca="1" si="22"/>
        <v/>
      </c>
      <c r="BI129" s="4" t="str">
        <f t="shared" si="31"/>
        <v/>
      </c>
      <c r="BJ129" s="123" t="str">
        <f t="shared" si="23"/>
        <v/>
      </c>
      <c r="BK129" s="140" t="str">
        <f t="shared" si="29"/>
        <v/>
      </c>
      <c r="BQ129" s="4" t="str">
        <f>IF(IFERROR(VLOOKUP(C129,C130:C$1993,1,0),"")="","",COUNTIF(C:C,C129))</f>
        <v/>
      </c>
      <c r="BU129" s="5" t="str">
        <f>IF(B129="","",IF(BQ129="",1+(MAX(BU$2:BU128)),""))</f>
        <v/>
      </c>
      <c r="BV129" s="5" t="str">
        <f t="shared" si="24"/>
        <v/>
      </c>
      <c r="BW129" s="5" t="str">
        <f t="shared" si="25"/>
        <v/>
      </c>
      <c r="BX129" s="14" t="str">
        <f t="shared" si="26"/>
        <v/>
      </c>
      <c r="BY129" s="28"/>
      <c r="BZ129" s="15"/>
      <c r="CA129" s="5" t="str">
        <f t="shared" si="33"/>
        <v/>
      </c>
      <c r="CD129" s="5" t="str">
        <f t="shared" si="30"/>
        <v/>
      </c>
      <c r="CE129" s="5" t="str">
        <f>IF(J129="","",IFERROR(IF(VLOOKUP(J129,J$2:J128,1,0)=0,"",""),J129))</f>
        <v/>
      </c>
      <c r="CF129" s="24" t="str">
        <f>IF(CE129="","",(IFERROR(VLOOKUP(MID(CE129,1,1),$CW$2:DA$28,3,0),0)+IFERROR(VLOOKUP(MID(CE129,2,1),CW$2:DA$28,4,0),0)+IFERROR(VLOOKUP(MID(CE129,3,1),CW$2:DA$28,5,0),0)+(ROW(CE129)/1000000000000)))</f>
        <v/>
      </c>
      <c r="CH129" s="5">
        <v>128</v>
      </c>
      <c r="CI129" s="5" t="str">
        <f>IFERROR(VLOOKUP(CH129,CD$2:CE1205,2,0),"")</f>
        <v/>
      </c>
      <c r="DC129" s="5" t="e">
        <f>IF(REPORTE!AH$2="si",IF(C129=VALUE(REPORTE!C$11),IF(SUM(DC130:DC$1993),CONCATENATE(INT(B129),", "),INT(B129)),""),IF(C129=VALUE(REPORTE!C$10),IF(SUM(DC130:DC$1993),CONCATENATE(INT(B129),", "),INT(B129)),""))</f>
        <v>#VALUE!</v>
      </c>
    </row>
    <row r="130" spans="1:107" s="5" customFormat="1" ht="15" customHeight="1">
      <c r="A130" s="4" t="str">
        <f t="shared" ref="A130:A193" si="34">IF(AS130="",IF(B130="","",IF(LEN(B130)=1,"000"&amp;B130,IF(LEN(B130)=2,"00"&amp;B130,IF(LEN(B130)=3,"0"&amp;B130,B130)))),C130)</f>
        <v/>
      </c>
      <c r="B130" s="6"/>
      <c r="C130" s="8"/>
      <c r="D130" s="1" t="str">
        <f>IFERROR(INDEX('padron cfe'!B:B,MATCH(DATOS!C130,'padron cfe'!A:A,0),1),"")</f>
        <v/>
      </c>
      <c r="E130" s="1"/>
      <c r="F130" s="7"/>
      <c r="G130" s="9" t="s">
        <v>157</v>
      </c>
      <c r="H130" s="5" t="str">
        <f>IF(F130="","",IFERROR(CONCATENATE("PEUA",VLOOKUP(ESTADO,REPORTE!AV$2:AW$33,2,0),DIDTRITO_FORM,CADER_FORM,IFERROR(VLOOKUP(DAY(F130),$BN$3:$BO$11,2,0),DAY(F130)),IFERROR(VLOOKUP(MONTH(F130),$BN$3:$BO$11,2,0),MONTH(F130)),YEAR(F130),G130),""))</f>
        <v/>
      </c>
      <c r="I130" s="4"/>
      <c r="K130" s="2" t="str">
        <f>IFERROR(INDEX('padron cfe'!C:C,MATCH(DATOS!C130,'padron cfe'!A:A,0),1),"")</f>
        <v/>
      </c>
      <c r="L130" s="4" t="str">
        <f>IFERROR(IF(VLOOKUP(J130,J$2:L129,4,0)=0,"",VLOOKUP(J130,J$2:L129,4,0)),"")</f>
        <v/>
      </c>
      <c r="M130" s="4" t="str">
        <f>IFERROR(IF(VLOOKUP(J130,J$2:M129,5,0)=0,"",VLOOKUP(J130,J$2:M129,5,0)),"")</f>
        <v/>
      </c>
      <c r="N130" s="4"/>
      <c r="O130" s="2"/>
      <c r="P130" s="2"/>
      <c r="Q130" s="5" t="str">
        <f t="shared" si="28"/>
        <v/>
      </c>
      <c r="T130" s="2" t="str">
        <f>IFERROR(INDEX('padron cfe'!D:D,MATCH(DATOS!C130,'padron cfe'!A:A,0),1),"")</f>
        <v/>
      </c>
      <c r="U130" s="4"/>
      <c r="V130" s="4"/>
      <c r="W130" s="4"/>
      <c r="X130" s="6" t="s">
        <v>157</v>
      </c>
      <c r="Y130" s="4"/>
      <c r="Z130" s="4" t="str">
        <f t="shared" ref="Z130:Z193" si="35">IF(Y130="","",(Y130*0.746*365*24)*0.75+438)</f>
        <v/>
      </c>
      <c r="AA130" s="4"/>
      <c r="AB130" s="4"/>
      <c r="AC130" s="2" t="str">
        <f>IFERROR(IF(INDEX(AC$1:AC129,MATCH(J130,J$1:J129,0),1)=0,"",INDEX(AC$1:AC129,MATCH(J130,J$1:J129,0),1)),"")</f>
        <v/>
      </c>
      <c r="AD130" s="2" t="str">
        <f>IFERROR(IF(INDEX(AD$1:AD129,MATCH(J130,J$1:J129,0),1)=0,"",INDEX(AD$1:AD129,MATCH(J130,J$1:J129,0),1)),"")</f>
        <v/>
      </c>
      <c r="AE130" s="2" t="str">
        <f>IFERROR(IF(INDEX(AE$1:AE129,MATCH(J130,J$1:J129,0),1)=0,"",INDEX(AE$1:AE129,MATCH(J130,J$1:J129,0),1)),"")</f>
        <v/>
      </c>
      <c r="AF130" s="2"/>
      <c r="AG130" s="2"/>
      <c r="AH130" s="2"/>
      <c r="AI130" s="4"/>
      <c r="AJ130" s="4"/>
      <c r="AK130" s="4"/>
      <c r="AL130" s="4"/>
      <c r="AM130" s="4"/>
      <c r="AN130" s="4"/>
      <c r="AO130" s="4"/>
      <c r="AP130" s="4"/>
      <c r="AQ130" s="4"/>
      <c r="AS130" s="4"/>
      <c r="AT130" s="82"/>
      <c r="AU130" s="124"/>
      <c r="AV130" s="124"/>
      <c r="AW130" s="124"/>
      <c r="AX130" s="124"/>
      <c r="AY130" s="124"/>
      <c r="AZ130" s="124"/>
      <c r="BA130" s="4"/>
      <c r="BB130" s="127"/>
      <c r="BC130" s="4"/>
      <c r="BD130" s="4"/>
      <c r="BE130" s="4" t="s">
        <v>157</v>
      </c>
      <c r="BF130" s="7"/>
      <c r="BG130" s="7"/>
      <c r="BH130" s="7" t="str">
        <f t="shared" ref="BH130:BH193" ca="1" si="36">IFERROR(IF(BE130="","",IF(BA130=5,"",IF(BE130-TODAY()&gt;0,"VIGENTE","VENCIDO"))),"")</f>
        <v/>
      </c>
      <c r="BI130" s="4" t="str">
        <f t="shared" si="31"/>
        <v/>
      </c>
      <c r="BJ130" s="123" t="str">
        <f t="shared" ref="BJ130:BJ193" si="37">IFERROR(IF(AA130="","",AA130/V130),"")</f>
        <v/>
      </c>
      <c r="BK130" s="140" t="str">
        <f t="shared" si="29"/>
        <v/>
      </c>
      <c r="BQ130" s="4" t="str">
        <f>IF(IFERROR(VLOOKUP(C130,C131:C$1993,1,0),"")="","",COUNTIF(C:C,C130))</f>
        <v/>
      </c>
      <c r="BU130" s="5" t="str">
        <f>IF(B130="","",IF(BQ130="",1+(MAX(BU$2:BU129)),""))</f>
        <v/>
      </c>
      <c r="BV130" s="5" t="str">
        <f t="shared" ref="BV130:BV193" si="38">IF(BU130="","",Z130)</f>
        <v/>
      </c>
      <c r="BW130" s="5" t="str">
        <f t="shared" ref="BW130:BW193" si="39">IF(BU130="","",H130)</f>
        <v/>
      </c>
      <c r="BX130" s="14" t="str">
        <f t="shared" ref="BX130:BX193" si="40">IF(BU130="","",C130)</f>
        <v/>
      </c>
      <c r="BY130" s="28"/>
      <c r="BZ130" s="15"/>
      <c r="CA130" s="5" t="str">
        <f t="shared" si="33"/>
        <v/>
      </c>
      <c r="CD130" s="5" t="str">
        <f t="shared" si="30"/>
        <v/>
      </c>
      <c r="CE130" s="5" t="str">
        <f>IF(J130="","",IFERROR(IF(VLOOKUP(J130,J$2:J129,1,0)=0,"",""),J130))</f>
        <v/>
      </c>
      <c r="CF130" s="24" t="str">
        <f>IF(CE130="","",(IFERROR(VLOOKUP(MID(CE130,1,1),$CW$2:DA$28,3,0),0)+IFERROR(VLOOKUP(MID(CE130,2,1),CW$2:DA$28,4,0),0)+IFERROR(VLOOKUP(MID(CE130,3,1),CW$2:DA$28,5,0),0)+(ROW(CE130)/1000000000000)))</f>
        <v/>
      </c>
      <c r="CH130" s="5">
        <v>129</v>
      </c>
      <c r="CI130" s="5" t="str">
        <f>IFERROR(VLOOKUP(CH130,CD$2:CE1206,2,0),"")</f>
        <v/>
      </c>
      <c r="DC130" s="5" t="e">
        <f>IF(REPORTE!AH$2="si",IF(C130=VALUE(REPORTE!C$11),IF(SUM(DC131:DC$1993),CONCATENATE(INT(B130),", "),INT(B130)),""),IF(C130=VALUE(REPORTE!C$10),IF(SUM(DC131:DC$1993),CONCATENATE(INT(B130),", "),INT(B130)),""))</f>
        <v>#VALUE!</v>
      </c>
    </row>
    <row r="131" spans="1:107" s="5" customFormat="1" ht="15" customHeight="1">
      <c r="A131" s="4" t="str">
        <f t="shared" si="34"/>
        <v/>
      </c>
      <c r="B131" s="6"/>
      <c r="C131" s="8"/>
      <c r="D131" s="1" t="str">
        <f>IFERROR(INDEX('padron cfe'!B:B,MATCH(DATOS!C131,'padron cfe'!A:A,0),1),"")</f>
        <v/>
      </c>
      <c r="E131" s="1"/>
      <c r="F131" s="7"/>
      <c r="G131" s="9" t="s">
        <v>157</v>
      </c>
      <c r="H131" s="5" t="str">
        <f>IF(F131="","",IFERROR(CONCATENATE("PEUA",VLOOKUP(ESTADO,REPORTE!AV$2:AW$33,2,0),DIDTRITO_FORM,CADER_FORM,IFERROR(VLOOKUP(DAY(F131),$BN$3:$BO$11,2,0),DAY(F131)),IFERROR(VLOOKUP(MONTH(F131),$BN$3:$BO$11,2,0),MONTH(F131)),YEAR(F131),G131),""))</f>
        <v/>
      </c>
      <c r="I131" s="4"/>
      <c r="K131" s="2" t="str">
        <f>IFERROR(INDEX('padron cfe'!C:C,MATCH(DATOS!C131,'padron cfe'!A:A,0),1),"")</f>
        <v/>
      </c>
      <c r="L131" s="4" t="str">
        <f>IFERROR(IF(VLOOKUP(J131,J$2:L130,4,0)=0,"",VLOOKUP(J131,J$2:L130,4,0)),"")</f>
        <v/>
      </c>
      <c r="M131" s="4" t="str">
        <f>IFERROR(IF(VLOOKUP(J131,J$2:M130,5,0)=0,"",VLOOKUP(J131,J$2:M130,5,0)),"")</f>
        <v/>
      </c>
      <c r="N131" s="4"/>
      <c r="O131" s="2"/>
      <c r="P131" s="2"/>
      <c r="Q131" s="5" t="str">
        <f t="shared" ref="Q131:Q194" si="41">IF(J131="","",Q130)</f>
        <v/>
      </c>
      <c r="T131" s="2" t="str">
        <f>IFERROR(INDEX('padron cfe'!D:D,MATCH(DATOS!C131,'padron cfe'!A:A,0),1),"")</f>
        <v/>
      </c>
      <c r="U131" s="4"/>
      <c r="V131" s="4"/>
      <c r="W131" s="4"/>
      <c r="X131" s="6" t="s">
        <v>157</v>
      </c>
      <c r="Y131" s="4"/>
      <c r="Z131" s="4" t="str">
        <f t="shared" si="35"/>
        <v/>
      </c>
      <c r="AA131" s="4"/>
      <c r="AB131" s="4"/>
      <c r="AC131" s="2" t="str">
        <f>IFERROR(IF(INDEX(AC$1:AC130,MATCH(J131,J$1:J130,0),1)=0,"",INDEX(AC$1:AC130,MATCH(J131,J$1:J130,0),1)),"")</f>
        <v/>
      </c>
      <c r="AD131" s="2" t="str">
        <f>IFERROR(IF(INDEX(AD$1:AD130,MATCH(J131,J$1:J130,0),1)=0,"",INDEX(AD$1:AD130,MATCH(J131,J$1:J130,0),1)),"")</f>
        <v/>
      </c>
      <c r="AE131" s="2" t="str">
        <f>IFERROR(IF(INDEX(AE$1:AE130,MATCH(J131,J$1:J130,0),1)=0,"",INDEX(AE$1:AE130,MATCH(J131,J$1:J130,0),1)),"")</f>
        <v/>
      </c>
      <c r="AF131" s="2"/>
      <c r="AG131" s="2"/>
      <c r="AH131" s="2"/>
      <c r="AI131" s="4"/>
      <c r="AJ131" s="4"/>
      <c r="AK131" s="4"/>
      <c r="AL131" s="4"/>
      <c r="AM131" s="4"/>
      <c r="AN131" s="4"/>
      <c r="AO131" s="4"/>
      <c r="AP131" s="4"/>
      <c r="AQ131" s="4"/>
      <c r="AS131" s="4"/>
      <c r="AT131" s="82"/>
      <c r="AU131" s="124"/>
      <c r="AV131" s="124"/>
      <c r="AW131" s="124"/>
      <c r="AX131" s="124"/>
      <c r="AY131" s="124"/>
      <c r="AZ131" s="124"/>
      <c r="BA131" s="4"/>
      <c r="BB131" s="127"/>
      <c r="BC131" s="4"/>
      <c r="BD131" s="4"/>
      <c r="BE131" s="4"/>
      <c r="BF131" s="7"/>
      <c r="BG131" s="7"/>
      <c r="BH131" s="7" t="str">
        <f t="shared" ca="1" si="36"/>
        <v/>
      </c>
      <c r="BI131" s="4" t="str">
        <f t="shared" si="31"/>
        <v/>
      </c>
      <c r="BJ131" s="123" t="str">
        <f t="shared" si="37"/>
        <v/>
      </c>
      <c r="BK131" s="140" t="str">
        <f t="shared" ref="BK131:BK194" si="42">IFERROR(IF(AA131/Z131=0,"",AA131/Z131),"")</f>
        <v/>
      </c>
      <c r="BQ131" s="4" t="str">
        <f>IF(IFERROR(VLOOKUP(C131,C132:C$1993,1,0),"")="","",COUNTIF(C:C,C131))</f>
        <v/>
      </c>
      <c r="BU131" s="5" t="str">
        <f>IF(B131="","",IF(BQ131="",1+(MAX(BU$2:BU130)),""))</f>
        <v/>
      </c>
      <c r="BV131" s="5" t="str">
        <f t="shared" si="38"/>
        <v/>
      </c>
      <c r="BW131" s="5" t="str">
        <f t="shared" si="39"/>
        <v/>
      </c>
      <c r="BX131" s="14" t="str">
        <f t="shared" si="40"/>
        <v/>
      </c>
      <c r="BY131" s="28"/>
      <c r="BZ131" s="15"/>
      <c r="CA131" s="5" t="str">
        <f t="shared" si="33"/>
        <v/>
      </c>
      <c r="CD131" s="5" t="str">
        <f t="shared" si="30"/>
        <v/>
      </c>
      <c r="CE131" s="5" t="str">
        <f>IF(J131="","",IFERROR(IF(VLOOKUP(J131,J$2:J130,1,0)=0,"",""),J131))</f>
        <v/>
      </c>
      <c r="CF131" s="24" t="str">
        <f>IF(CE131="","",(IFERROR(VLOOKUP(MID(CE131,1,1),$CW$2:DA$28,3,0),0)+IFERROR(VLOOKUP(MID(CE131,2,1),CW$2:DA$28,4,0),0)+IFERROR(VLOOKUP(MID(CE131,3,1),CW$2:DA$28,5,0),0)+(ROW(CE131)/1000000000000)))</f>
        <v/>
      </c>
      <c r="CH131" s="5">
        <v>130</v>
      </c>
      <c r="CI131" s="5" t="str">
        <f>IFERROR(VLOOKUP(CH131,CD$2:CE1207,2,0),"")</f>
        <v/>
      </c>
      <c r="DC131" s="5" t="e">
        <f>IF(REPORTE!AH$2="si",IF(C131=VALUE(REPORTE!C$11),IF(SUM(DC132:DC$1993),CONCATENATE(INT(B131),", "),INT(B131)),""),IF(C131=VALUE(REPORTE!C$10),IF(SUM(DC132:DC$1993),CONCATENATE(INT(B131),", "),INT(B131)),""))</f>
        <v>#VALUE!</v>
      </c>
    </row>
    <row r="132" spans="1:107" s="5" customFormat="1" ht="15" customHeight="1">
      <c r="A132" s="4" t="str">
        <f t="shared" si="34"/>
        <v/>
      </c>
      <c r="B132" s="6"/>
      <c r="C132" s="8"/>
      <c r="D132" s="1" t="str">
        <f>IFERROR(INDEX('padron cfe'!B:B,MATCH(DATOS!C132,'padron cfe'!A:A,0),1),"")</f>
        <v/>
      </c>
      <c r="E132" s="1"/>
      <c r="F132" s="7"/>
      <c r="G132" s="9" t="s">
        <v>157</v>
      </c>
      <c r="H132" s="5" t="str">
        <f>IF(F132="","",IFERROR(CONCATENATE("PEUA",VLOOKUP(ESTADO,REPORTE!AV$2:AW$33,2,0),DIDTRITO_FORM,CADER_FORM,IFERROR(VLOOKUP(DAY(F132),$BN$3:$BO$11,2,0),DAY(F132)),IFERROR(VLOOKUP(MONTH(F132),$BN$3:$BO$11,2,0),MONTH(F132)),YEAR(F132),G132),""))</f>
        <v/>
      </c>
      <c r="I132" s="4"/>
      <c r="K132" s="2" t="str">
        <f>IFERROR(INDEX('padron cfe'!C:C,MATCH(DATOS!C132,'padron cfe'!A:A,0),1),"")</f>
        <v/>
      </c>
      <c r="L132" s="4" t="str">
        <f>IFERROR(IF(VLOOKUP(J132,J$2:L131,4,0)=0,"",VLOOKUP(J132,J$2:L131,4,0)),"")</f>
        <v/>
      </c>
      <c r="M132" s="4" t="str">
        <f>IFERROR(IF(VLOOKUP(J132,J$2:M131,5,0)=0,"",VLOOKUP(J132,J$2:M131,5,0)),"")</f>
        <v/>
      </c>
      <c r="N132" s="4"/>
      <c r="O132" s="2"/>
      <c r="P132" s="2"/>
      <c r="Q132" s="5" t="str">
        <f t="shared" si="41"/>
        <v/>
      </c>
      <c r="T132" s="2" t="str">
        <f>IFERROR(INDEX('padron cfe'!D:D,MATCH(DATOS!C132,'padron cfe'!A:A,0),1),"")</f>
        <v/>
      </c>
      <c r="U132" s="4"/>
      <c r="V132" s="4"/>
      <c r="W132" s="4"/>
      <c r="X132" s="6" t="s">
        <v>157</v>
      </c>
      <c r="Y132" s="4"/>
      <c r="Z132" s="4" t="str">
        <f t="shared" si="35"/>
        <v/>
      </c>
      <c r="AA132" s="4"/>
      <c r="AB132" s="4"/>
      <c r="AC132" s="2" t="str">
        <f>IFERROR(IF(INDEX(AC$1:AC131,MATCH(J132,J$1:J131,0),1)=0,"",INDEX(AC$1:AC131,MATCH(J132,J$1:J131,0),1)),"")</f>
        <v/>
      </c>
      <c r="AD132" s="2" t="str">
        <f>IFERROR(IF(INDEX(AD$1:AD131,MATCH(J132,J$1:J131,0),1)=0,"",INDEX(AD$1:AD131,MATCH(J132,J$1:J131,0),1)),"")</f>
        <v/>
      </c>
      <c r="AE132" s="2" t="str">
        <f>IFERROR(IF(INDEX(AE$1:AE131,MATCH(J132,J$1:J131,0),1)=0,"",INDEX(AE$1:AE131,MATCH(J132,J$1:J131,0),1)),"")</f>
        <v/>
      </c>
      <c r="AF132" s="2"/>
      <c r="AG132" s="2"/>
      <c r="AH132" s="2"/>
      <c r="AI132" s="4"/>
      <c r="AJ132" s="4"/>
      <c r="AK132" s="4"/>
      <c r="AL132" s="4"/>
      <c r="AM132" s="4"/>
      <c r="AN132" s="4"/>
      <c r="AO132" s="4"/>
      <c r="AP132" s="4"/>
      <c r="AQ132" s="4"/>
      <c r="AS132" s="4"/>
      <c r="AT132" s="82"/>
      <c r="AU132" s="124"/>
      <c r="AV132" s="124"/>
      <c r="AW132" s="124"/>
      <c r="AX132" s="124"/>
      <c r="AY132" s="124"/>
      <c r="AZ132" s="124"/>
      <c r="BA132" s="4"/>
      <c r="BB132" s="127"/>
      <c r="BC132" s="4"/>
      <c r="BD132" s="4"/>
      <c r="BE132" s="4" t="s">
        <v>157</v>
      </c>
      <c r="BF132" s="7"/>
      <c r="BG132" s="7"/>
      <c r="BH132" s="7" t="str">
        <f t="shared" ca="1" si="36"/>
        <v/>
      </c>
      <c r="BI132" s="4" t="str">
        <f t="shared" si="31"/>
        <v/>
      </c>
      <c r="BJ132" s="123" t="str">
        <f t="shared" si="37"/>
        <v/>
      </c>
      <c r="BK132" s="140" t="str">
        <f t="shared" si="42"/>
        <v/>
      </c>
      <c r="BQ132" s="4" t="str">
        <f>IF(IFERROR(VLOOKUP(C132,C133:C$1993,1,0),"")="","",COUNTIF(C:C,C132))</f>
        <v/>
      </c>
      <c r="BU132" s="5" t="str">
        <f>IF(B132="","",IF(BQ132="",1+(MAX(BU$2:BU131)),""))</f>
        <v/>
      </c>
      <c r="BV132" s="5" t="str">
        <f t="shared" si="38"/>
        <v/>
      </c>
      <c r="BW132" s="5" t="str">
        <f t="shared" si="39"/>
        <v/>
      </c>
      <c r="BX132" s="14" t="str">
        <f t="shared" si="40"/>
        <v/>
      </c>
      <c r="BY132" s="28"/>
      <c r="BZ132" s="15"/>
      <c r="CA132" s="5" t="str">
        <f t="shared" si="33"/>
        <v/>
      </c>
      <c r="CD132" s="5" t="str">
        <f t="shared" si="30"/>
        <v/>
      </c>
      <c r="CE132" s="5" t="str">
        <f>IF(J132="","",IFERROR(IF(VLOOKUP(J132,J$2:J131,1,0)=0,"",""),J132))</f>
        <v/>
      </c>
      <c r="CF132" s="24" t="str">
        <f>IF(CE132="","",(IFERROR(VLOOKUP(MID(CE132,1,1),$CW$2:DA$28,3,0),0)+IFERROR(VLOOKUP(MID(CE132,2,1),CW$2:DA$28,4,0),0)+IFERROR(VLOOKUP(MID(CE132,3,1),CW$2:DA$28,5,0),0)+(ROW(CE132)/1000000000000)))</f>
        <v/>
      </c>
      <c r="CH132" s="5">
        <v>131</v>
      </c>
      <c r="CI132" s="5" t="str">
        <f>IFERROR(VLOOKUP(CH132,CD$2:CE1208,2,0),"")</f>
        <v/>
      </c>
      <c r="DC132" s="5" t="e">
        <f>IF(REPORTE!AH$2="si",IF(C132=VALUE(REPORTE!C$11),IF(SUM(DC133:DC$1993),CONCATENATE(INT(B132),", "),INT(B132)),""),IF(C132=VALUE(REPORTE!C$10),IF(SUM(DC133:DC$1993),CONCATENATE(INT(B132),", "),INT(B132)),""))</f>
        <v>#VALUE!</v>
      </c>
    </row>
    <row r="133" spans="1:107" s="5" customFormat="1" ht="15" customHeight="1">
      <c r="A133" s="4" t="str">
        <f t="shared" si="34"/>
        <v/>
      </c>
      <c r="B133" s="6"/>
      <c r="C133" s="8"/>
      <c r="D133" s="1" t="str">
        <f>IFERROR(INDEX('padron cfe'!B:B,MATCH(DATOS!C133,'padron cfe'!A:A,0),1),"")</f>
        <v/>
      </c>
      <c r="E133" s="1"/>
      <c r="F133" s="7"/>
      <c r="G133" s="9" t="s">
        <v>157</v>
      </c>
      <c r="H133" s="5" t="str">
        <f>IF(F133="","",IFERROR(CONCATENATE("PEUA",VLOOKUP(ESTADO,REPORTE!AV$2:AW$33,2,0),DIDTRITO_FORM,CADER_FORM,IFERROR(VLOOKUP(DAY(F133),$BN$3:$BO$11,2,0),DAY(F133)),IFERROR(VLOOKUP(MONTH(F133),$BN$3:$BO$11,2,0),MONTH(F133)),YEAR(F133),G133),""))</f>
        <v/>
      </c>
      <c r="I133" s="4"/>
      <c r="K133" s="2" t="str">
        <f>IFERROR(INDEX('padron cfe'!C:C,MATCH(DATOS!C133,'padron cfe'!A:A,0),1),"")</f>
        <v/>
      </c>
      <c r="L133" s="4" t="str">
        <f>IFERROR(IF(VLOOKUP(J133,J$2:L132,4,0)=0,"",VLOOKUP(J133,J$2:L132,4,0)),"")</f>
        <v/>
      </c>
      <c r="M133" s="4" t="str">
        <f>IFERROR(IF(VLOOKUP(J133,J$2:M132,5,0)=0,"",VLOOKUP(J133,J$2:M132,5,0)),"")</f>
        <v/>
      </c>
      <c r="N133" s="4"/>
      <c r="O133" s="2"/>
      <c r="P133" s="2"/>
      <c r="Q133" s="5" t="str">
        <f t="shared" si="41"/>
        <v/>
      </c>
      <c r="T133" s="2" t="str">
        <f>IFERROR(INDEX('padron cfe'!D:D,MATCH(DATOS!C133,'padron cfe'!A:A,0),1),"")</f>
        <v/>
      </c>
      <c r="U133" s="4"/>
      <c r="V133" s="4"/>
      <c r="W133" s="4"/>
      <c r="X133" s="6" t="s">
        <v>157</v>
      </c>
      <c r="Y133" s="4"/>
      <c r="Z133" s="4" t="str">
        <f t="shared" si="35"/>
        <v/>
      </c>
      <c r="AA133" s="4"/>
      <c r="AB133" s="4"/>
      <c r="AC133" s="2" t="str">
        <f>IFERROR(IF(INDEX(AC$1:AC132,MATCH(J133,J$1:J132,0),1)=0,"",INDEX(AC$1:AC132,MATCH(J133,J$1:J132,0),1)),"")</f>
        <v/>
      </c>
      <c r="AD133" s="2" t="str">
        <f>IFERROR(IF(INDEX(AD$1:AD132,MATCH(J133,J$1:J132,0),1)=0,"",INDEX(AD$1:AD132,MATCH(J133,J$1:J132,0),1)),"")</f>
        <v/>
      </c>
      <c r="AE133" s="2" t="str">
        <f>IFERROR(IF(INDEX(AE$1:AE132,MATCH(J133,J$1:J132,0),1)=0,"",INDEX(AE$1:AE132,MATCH(J133,J$1:J132,0),1)),"")</f>
        <v/>
      </c>
      <c r="AF133" s="2"/>
      <c r="AG133" s="2"/>
      <c r="AH133" s="2"/>
      <c r="AI133" s="4"/>
      <c r="AJ133" s="4"/>
      <c r="AK133" s="4"/>
      <c r="AL133" s="4"/>
      <c r="AM133" s="4"/>
      <c r="AN133" s="4"/>
      <c r="AO133" s="4"/>
      <c r="AP133" s="4"/>
      <c r="AQ133" s="4"/>
      <c r="AS133" s="4"/>
      <c r="AT133" s="82"/>
      <c r="AU133" s="124"/>
      <c r="AV133" s="124"/>
      <c r="AW133" s="124"/>
      <c r="AX133" s="124"/>
      <c r="AY133" s="124"/>
      <c r="AZ133" s="124"/>
      <c r="BA133" s="4"/>
      <c r="BB133" s="127"/>
      <c r="BC133" s="4"/>
      <c r="BD133" s="4"/>
      <c r="BE133" s="4"/>
      <c r="BF133" s="7"/>
      <c r="BG133" s="7"/>
      <c r="BH133" s="7" t="str">
        <f t="shared" ca="1" si="36"/>
        <v/>
      </c>
      <c r="BI133" s="4" t="str">
        <f t="shared" si="31"/>
        <v/>
      </c>
      <c r="BJ133" s="123" t="str">
        <f t="shared" si="37"/>
        <v/>
      </c>
      <c r="BK133" s="140" t="str">
        <f t="shared" si="42"/>
        <v/>
      </c>
      <c r="BQ133" s="4" t="str">
        <f>IF(IFERROR(VLOOKUP(C133,C134:C$1993,1,0),"")="","",COUNTIF(C:C,C133))</f>
        <v/>
      </c>
      <c r="BU133" s="5" t="str">
        <f>IF(B133="","",IF(BQ133="",1+(MAX(BU$2:BU132)),""))</f>
        <v/>
      </c>
      <c r="BV133" s="5" t="str">
        <f t="shared" si="38"/>
        <v/>
      </c>
      <c r="BW133" s="5" t="str">
        <f t="shared" si="39"/>
        <v/>
      </c>
      <c r="BX133" s="14" t="str">
        <f t="shared" si="40"/>
        <v/>
      </c>
      <c r="BY133" s="28"/>
      <c r="BZ133" s="15"/>
      <c r="CA133" s="5" t="str">
        <f t="shared" si="33"/>
        <v/>
      </c>
      <c r="CD133" s="5" t="str">
        <f t="shared" si="30"/>
        <v/>
      </c>
      <c r="CE133" s="5" t="str">
        <f>IF(J133="","",IFERROR(IF(VLOOKUP(J133,J$2:J132,1,0)=0,"",""),J133))</f>
        <v/>
      </c>
      <c r="CF133" s="24" t="str">
        <f>IF(CE133="","",(IFERROR(VLOOKUP(MID(CE133,1,1),$CW$2:DA$28,3,0),0)+IFERROR(VLOOKUP(MID(CE133,2,1),CW$2:DA$28,4,0),0)+IFERROR(VLOOKUP(MID(CE133,3,1),CW$2:DA$28,5,0),0)+(ROW(CE133)/1000000000000)))</f>
        <v/>
      </c>
      <c r="CH133" s="5">
        <v>132</v>
      </c>
      <c r="CI133" s="5" t="str">
        <f>IFERROR(VLOOKUP(CH133,CD$2:CE1209,2,0),"")</f>
        <v/>
      </c>
      <c r="DC133" s="5" t="e">
        <f>IF(REPORTE!AH$2="si",IF(C133=VALUE(REPORTE!C$11),IF(SUM(DC134:DC$1993),CONCATENATE(INT(B133),", "),INT(B133)),""),IF(C133=VALUE(REPORTE!C$10),IF(SUM(DC134:DC$1993),CONCATENATE(INT(B133),", "),INT(B133)),""))</f>
        <v>#VALUE!</v>
      </c>
    </row>
    <row r="134" spans="1:107" s="5" customFormat="1" ht="15" customHeight="1">
      <c r="A134" s="4" t="str">
        <f t="shared" si="34"/>
        <v/>
      </c>
      <c r="B134" s="6"/>
      <c r="C134" s="8"/>
      <c r="D134" s="1" t="str">
        <f>IFERROR(INDEX('padron cfe'!B:B,MATCH(DATOS!C134,'padron cfe'!A:A,0),1),"")</f>
        <v/>
      </c>
      <c r="E134" s="1"/>
      <c r="F134" s="7"/>
      <c r="G134" s="9" t="s">
        <v>157</v>
      </c>
      <c r="H134" s="5" t="str">
        <f>IF(F134="","",IFERROR(CONCATENATE("PEUA",VLOOKUP(ESTADO,REPORTE!AV$2:AW$33,2,0),DIDTRITO_FORM,CADER_FORM,IFERROR(VLOOKUP(DAY(F134),$BN$3:$BO$11,2,0),DAY(F134)),IFERROR(VLOOKUP(MONTH(F134),$BN$3:$BO$11,2,0),MONTH(F134)),YEAR(F134),G134),""))</f>
        <v/>
      </c>
      <c r="I134" s="4"/>
      <c r="K134" s="2" t="str">
        <f>IFERROR(INDEX('padron cfe'!C:C,MATCH(DATOS!C134,'padron cfe'!A:A,0),1),"")</f>
        <v/>
      </c>
      <c r="L134" s="4" t="str">
        <f>IFERROR(IF(VLOOKUP(J134,J$2:L133,4,0)=0,"",VLOOKUP(J134,J$2:L133,4,0)),"")</f>
        <v/>
      </c>
      <c r="M134" s="4" t="str">
        <f>IFERROR(IF(VLOOKUP(J134,J$2:M133,5,0)=0,"",VLOOKUP(J134,J$2:M133,5,0)),"")</f>
        <v/>
      </c>
      <c r="N134" s="4"/>
      <c r="O134" s="2"/>
      <c r="P134" s="2"/>
      <c r="Q134" s="5" t="str">
        <f t="shared" si="41"/>
        <v/>
      </c>
      <c r="T134" s="2" t="str">
        <f>IFERROR(INDEX('padron cfe'!D:D,MATCH(DATOS!C134,'padron cfe'!A:A,0),1),"")</f>
        <v/>
      </c>
      <c r="U134" s="4"/>
      <c r="V134" s="4"/>
      <c r="W134" s="4"/>
      <c r="X134" s="6" t="s">
        <v>157</v>
      </c>
      <c r="Y134" s="4"/>
      <c r="Z134" s="4" t="str">
        <f t="shared" si="35"/>
        <v/>
      </c>
      <c r="AA134" s="4"/>
      <c r="AB134" s="4"/>
      <c r="AC134" s="2" t="str">
        <f>IFERROR(IF(INDEX(AC$1:AC133,MATCH(J134,J$1:J133,0),1)=0,"",INDEX(AC$1:AC133,MATCH(J134,J$1:J133,0),1)),"")</f>
        <v/>
      </c>
      <c r="AD134" s="2" t="str">
        <f>IFERROR(IF(INDEX(AD$1:AD133,MATCH(J134,J$1:J133,0),1)=0,"",INDEX(AD$1:AD133,MATCH(J134,J$1:J133,0),1)),"")</f>
        <v/>
      </c>
      <c r="AE134" s="2" t="str">
        <f>IFERROR(IF(INDEX(AE$1:AE133,MATCH(J134,J$1:J133,0),1)=0,"",INDEX(AE$1:AE133,MATCH(J134,J$1:J133,0),1)),"")</f>
        <v/>
      </c>
      <c r="AF134" s="2"/>
      <c r="AG134" s="2"/>
      <c r="AH134" s="2"/>
      <c r="AI134" s="4"/>
      <c r="AJ134" s="4"/>
      <c r="AK134" s="4"/>
      <c r="AL134" s="4"/>
      <c r="AM134" s="4"/>
      <c r="AN134" s="4"/>
      <c r="AO134" s="4"/>
      <c r="AP134" s="4"/>
      <c r="AQ134" s="4"/>
      <c r="AS134" s="4"/>
      <c r="AT134" s="82"/>
      <c r="AU134" s="124"/>
      <c r="AV134" s="124"/>
      <c r="AW134" s="124"/>
      <c r="AX134" s="124"/>
      <c r="AY134" s="124"/>
      <c r="AZ134" s="124"/>
      <c r="BA134" s="4"/>
      <c r="BB134" s="127"/>
      <c r="BC134" s="4"/>
      <c r="BD134" s="4"/>
      <c r="BE134" s="4" t="s">
        <v>157</v>
      </c>
      <c r="BF134" s="7"/>
      <c r="BG134" s="7"/>
      <c r="BH134" s="7" t="str">
        <f t="shared" ca="1" si="36"/>
        <v/>
      </c>
      <c r="BI134" s="4" t="str">
        <f t="shared" si="31"/>
        <v/>
      </c>
      <c r="BJ134" s="123" t="str">
        <f t="shared" si="37"/>
        <v/>
      </c>
      <c r="BK134" s="140" t="str">
        <f t="shared" si="42"/>
        <v/>
      </c>
      <c r="BQ134" s="4" t="str">
        <f>IF(IFERROR(VLOOKUP(C134,C135:C$1993,1,0),"")="","",COUNTIF(C:C,C134))</f>
        <v/>
      </c>
      <c r="BU134" s="5" t="str">
        <f>IF(B134="","",IF(BQ134="",1+(MAX(BU$2:BU133)),""))</f>
        <v/>
      </c>
      <c r="BV134" s="5" t="str">
        <f t="shared" si="38"/>
        <v/>
      </c>
      <c r="BW134" s="5" t="str">
        <f t="shared" si="39"/>
        <v/>
      </c>
      <c r="BX134" s="14" t="str">
        <f t="shared" si="40"/>
        <v/>
      </c>
      <c r="BY134" s="28"/>
      <c r="BZ134" s="15"/>
      <c r="CA134" s="5" t="str">
        <f t="shared" si="33"/>
        <v/>
      </c>
      <c r="CD134" s="5" t="str">
        <f t="shared" si="30"/>
        <v/>
      </c>
      <c r="CE134" s="5" t="str">
        <f>IF(J134="","",IFERROR(IF(VLOOKUP(J134,J$2:J133,1,0)=0,"",""),J134))</f>
        <v/>
      </c>
      <c r="CF134" s="24" t="str">
        <f>IF(CE134="","",(IFERROR(VLOOKUP(MID(CE134,1,1),$CW$2:DA$28,3,0),0)+IFERROR(VLOOKUP(MID(CE134,2,1),CW$2:DA$28,4,0),0)+IFERROR(VLOOKUP(MID(CE134,3,1),CW$2:DA$28,5,0),0)+(ROW(CE134)/1000000000000)))</f>
        <v/>
      </c>
      <c r="CH134" s="5">
        <v>133</v>
      </c>
      <c r="CI134" s="5" t="str">
        <f>IFERROR(VLOOKUP(CH134,CD$2:CE1210,2,0),"")</f>
        <v/>
      </c>
      <c r="DC134" s="5" t="e">
        <f>IF(REPORTE!AH$2="si",IF(C134=VALUE(REPORTE!C$11),IF(SUM(DC135:DC$1993),CONCATENATE(INT(B134),", "),INT(B134)),""),IF(C134=VALUE(REPORTE!C$10),IF(SUM(DC135:DC$1993),CONCATENATE(INT(B134),", "),INT(B134)),""))</f>
        <v>#VALUE!</v>
      </c>
    </row>
    <row r="135" spans="1:107" s="5" customFormat="1" ht="15" customHeight="1">
      <c r="A135" s="4" t="str">
        <f t="shared" si="34"/>
        <v/>
      </c>
      <c r="B135" s="6"/>
      <c r="C135" s="8"/>
      <c r="D135" s="1" t="str">
        <f>IFERROR(INDEX('padron cfe'!B:B,MATCH(DATOS!C135,'padron cfe'!A:A,0),1),"")</f>
        <v/>
      </c>
      <c r="E135" s="1"/>
      <c r="F135" s="7"/>
      <c r="G135" s="9" t="s">
        <v>157</v>
      </c>
      <c r="H135" s="5" t="str">
        <f>IF(F135="","",IFERROR(CONCATENATE("PEUA",VLOOKUP(ESTADO,REPORTE!AV$2:AW$33,2,0),DIDTRITO_FORM,CADER_FORM,IFERROR(VLOOKUP(DAY(F135),$BN$3:$BO$11,2,0),DAY(F135)),IFERROR(VLOOKUP(MONTH(F135),$BN$3:$BO$11,2,0),MONTH(F135)),YEAR(F135),G135),""))</f>
        <v/>
      </c>
      <c r="I135" s="4"/>
      <c r="K135" s="2" t="str">
        <f>IFERROR(INDEX('padron cfe'!C:C,MATCH(DATOS!C135,'padron cfe'!A:A,0),1),"")</f>
        <v/>
      </c>
      <c r="L135" s="4" t="str">
        <f>IFERROR(IF(VLOOKUP(J135,J$2:L134,4,0)=0,"",VLOOKUP(J135,J$2:L134,4,0)),"")</f>
        <v/>
      </c>
      <c r="M135" s="4" t="str">
        <f>IFERROR(IF(VLOOKUP(J135,J$2:M134,5,0)=0,"",VLOOKUP(J135,J$2:M134,5,0)),"")</f>
        <v/>
      </c>
      <c r="N135" s="4"/>
      <c r="O135" s="2"/>
      <c r="P135" s="2"/>
      <c r="Q135" s="5" t="str">
        <f t="shared" si="41"/>
        <v/>
      </c>
      <c r="T135" s="2" t="str">
        <f>IFERROR(INDEX('padron cfe'!D:D,MATCH(DATOS!C135,'padron cfe'!A:A,0),1),"")</f>
        <v/>
      </c>
      <c r="U135" s="4"/>
      <c r="V135" s="4"/>
      <c r="W135" s="4"/>
      <c r="X135" s="6" t="s">
        <v>157</v>
      </c>
      <c r="Y135" s="4"/>
      <c r="Z135" s="4" t="str">
        <f t="shared" si="35"/>
        <v/>
      </c>
      <c r="AA135" s="4"/>
      <c r="AB135" s="4"/>
      <c r="AC135" s="2" t="str">
        <f>IFERROR(IF(INDEX(AC$1:AC134,MATCH(J135,J$1:J134,0),1)=0,"",INDEX(AC$1:AC134,MATCH(J135,J$1:J134,0),1)),"")</f>
        <v/>
      </c>
      <c r="AD135" s="2" t="str">
        <f>IFERROR(IF(INDEX(AD$1:AD134,MATCH(J135,J$1:J134,0),1)=0,"",INDEX(AD$1:AD134,MATCH(J135,J$1:J134,0),1)),"")</f>
        <v/>
      </c>
      <c r="AE135" s="2" t="str">
        <f>IFERROR(IF(INDEX(AE$1:AE134,MATCH(J135,J$1:J134,0),1)=0,"",INDEX(AE$1:AE134,MATCH(J135,J$1:J134,0),1)),"")</f>
        <v/>
      </c>
      <c r="AF135" s="2"/>
      <c r="AG135" s="2"/>
      <c r="AH135" s="2"/>
      <c r="AI135" s="4"/>
      <c r="AJ135" s="4"/>
      <c r="AK135" s="4"/>
      <c r="AL135" s="4"/>
      <c r="AM135" s="4"/>
      <c r="AN135" s="4"/>
      <c r="AO135" s="4"/>
      <c r="AP135" s="4"/>
      <c r="AQ135" s="4"/>
      <c r="AS135" s="4"/>
      <c r="AT135" s="82"/>
      <c r="AU135" s="124"/>
      <c r="AV135" s="124"/>
      <c r="AW135" s="124"/>
      <c r="AX135" s="124"/>
      <c r="AY135" s="124"/>
      <c r="AZ135" s="124"/>
      <c r="BA135" s="4"/>
      <c r="BB135" s="127"/>
      <c r="BC135" s="4"/>
      <c r="BD135" s="4"/>
      <c r="BE135" s="4"/>
      <c r="BF135" s="7"/>
      <c r="BG135" s="7"/>
      <c r="BH135" s="7" t="str">
        <f t="shared" ca="1" si="36"/>
        <v/>
      </c>
      <c r="BI135" s="4" t="str">
        <f t="shared" si="31"/>
        <v/>
      </c>
      <c r="BJ135" s="123" t="str">
        <f t="shared" si="37"/>
        <v/>
      </c>
      <c r="BK135" s="140" t="str">
        <f t="shared" si="42"/>
        <v/>
      </c>
      <c r="BQ135" s="4" t="str">
        <f>IF(IFERROR(VLOOKUP(C135,C136:C$1993,1,0),"")="","",COUNTIF(C:C,C135))</f>
        <v/>
      </c>
      <c r="BU135" s="5" t="str">
        <f>IF(B135="","",IF(BQ135="",1+(MAX(BU$2:BU134)),""))</f>
        <v/>
      </c>
      <c r="BV135" s="5" t="str">
        <f t="shared" si="38"/>
        <v/>
      </c>
      <c r="BW135" s="5" t="str">
        <f t="shared" si="39"/>
        <v/>
      </c>
      <c r="BX135" s="14" t="str">
        <f t="shared" si="40"/>
        <v/>
      </c>
      <c r="BY135" s="28"/>
      <c r="BZ135" s="15"/>
      <c r="CA135" s="5" t="str">
        <f t="shared" si="33"/>
        <v/>
      </c>
      <c r="CD135" s="5" t="str">
        <f t="shared" si="30"/>
        <v/>
      </c>
      <c r="CE135" s="5" t="str">
        <f>IF(J135="","",IFERROR(IF(VLOOKUP(J135,J$2:J134,1,0)=0,"",""),J135))</f>
        <v/>
      </c>
      <c r="CF135" s="24" t="str">
        <f>IF(CE135="","",(IFERROR(VLOOKUP(MID(CE135,1,1),$CW$2:DA$28,3,0),0)+IFERROR(VLOOKUP(MID(CE135,2,1),CW$2:DA$28,4,0),0)+IFERROR(VLOOKUP(MID(CE135,3,1),CW$2:DA$28,5,0),0)+(ROW(CE135)/1000000000000)))</f>
        <v/>
      </c>
      <c r="CH135" s="5">
        <v>134</v>
      </c>
      <c r="CI135" s="5" t="str">
        <f>IFERROR(VLOOKUP(CH135,CD$2:CE1211,2,0),"")</f>
        <v/>
      </c>
      <c r="DC135" s="5" t="e">
        <f>IF(REPORTE!AH$2="si",IF(C135=VALUE(REPORTE!C$11),IF(SUM(DC136:DC$1993),CONCATENATE(INT(B135),", "),INT(B135)),""),IF(C135=VALUE(REPORTE!C$10),IF(SUM(DC136:DC$1993),CONCATENATE(INT(B135),", "),INT(B135)),""))</f>
        <v>#VALUE!</v>
      </c>
    </row>
    <row r="136" spans="1:107" s="5" customFormat="1" ht="15" customHeight="1">
      <c r="A136" s="4" t="str">
        <f t="shared" si="34"/>
        <v/>
      </c>
      <c r="B136" s="6"/>
      <c r="C136" s="8"/>
      <c r="D136" s="1" t="str">
        <f>IFERROR(INDEX('padron cfe'!B:B,MATCH(DATOS!C136,'padron cfe'!A:A,0),1),"")</f>
        <v/>
      </c>
      <c r="E136" s="1"/>
      <c r="F136" s="7"/>
      <c r="G136" s="9" t="s">
        <v>157</v>
      </c>
      <c r="H136" s="5" t="str">
        <f>IF(F136="","",IFERROR(CONCATENATE("PEUA",VLOOKUP(ESTADO,REPORTE!AV$2:AW$33,2,0),DIDTRITO_FORM,CADER_FORM,IFERROR(VLOOKUP(DAY(F136),$BN$3:$BO$11,2,0),DAY(F136)),IFERROR(VLOOKUP(MONTH(F136),$BN$3:$BO$11,2,0),MONTH(F136)),YEAR(F136),G136),""))</f>
        <v/>
      </c>
      <c r="I136" s="4"/>
      <c r="K136" s="2" t="str">
        <f>IFERROR(INDEX('padron cfe'!C:C,MATCH(DATOS!C136,'padron cfe'!A:A,0),1),"")</f>
        <v/>
      </c>
      <c r="L136" s="4" t="str">
        <f>IFERROR(IF(VLOOKUP(J136,J$2:L135,4,0)=0,"",VLOOKUP(J136,J$2:L135,4,0)),"")</f>
        <v/>
      </c>
      <c r="M136" s="4" t="str">
        <f>IFERROR(IF(VLOOKUP(J136,J$2:M135,5,0)=0,"",VLOOKUP(J136,J$2:M135,5,0)),"")</f>
        <v/>
      </c>
      <c r="N136" s="4"/>
      <c r="O136" s="2"/>
      <c r="P136" s="2"/>
      <c r="Q136" s="5" t="str">
        <f t="shared" si="41"/>
        <v/>
      </c>
      <c r="T136" s="2" t="str">
        <f>IFERROR(INDEX('padron cfe'!D:D,MATCH(DATOS!C136,'padron cfe'!A:A,0),1),"")</f>
        <v/>
      </c>
      <c r="U136" s="4"/>
      <c r="V136" s="4"/>
      <c r="W136" s="4"/>
      <c r="X136" s="6" t="s">
        <v>157</v>
      </c>
      <c r="Y136" s="4"/>
      <c r="Z136" s="4" t="str">
        <f t="shared" si="35"/>
        <v/>
      </c>
      <c r="AA136" s="4"/>
      <c r="AB136" s="4"/>
      <c r="AC136" s="2" t="str">
        <f>IFERROR(IF(INDEX(AC$1:AC135,MATCH(J136,J$1:J135,0),1)=0,"",INDEX(AC$1:AC135,MATCH(J136,J$1:J135,0),1)),"")</f>
        <v/>
      </c>
      <c r="AD136" s="2" t="str">
        <f>IFERROR(IF(INDEX(AD$1:AD135,MATCH(J136,J$1:J135,0),1)=0,"",INDEX(AD$1:AD135,MATCH(J136,J$1:J135,0),1)),"")</f>
        <v/>
      </c>
      <c r="AE136" s="2" t="str">
        <f>IFERROR(IF(INDEX(AE$1:AE135,MATCH(J136,J$1:J135,0),1)=0,"",INDEX(AE$1:AE135,MATCH(J136,J$1:J135,0),1)),"")</f>
        <v/>
      </c>
      <c r="AF136" s="2"/>
      <c r="AG136" s="2"/>
      <c r="AH136" s="2"/>
      <c r="AI136" s="4"/>
      <c r="AJ136" s="4"/>
      <c r="AK136" s="4"/>
      <c r="AL136" s="4"/>
      <c r="AM136" s="4"/>
      <c r="AN136" s="4"/>
      <c r="AO136" s="4"/>
      <c r="AP136" s="4"/>
      <c r="AQ136" s="4"/>
      <c r="AS136" s="4"/>
      <c r="AT136" s="82"/>
      <c r="AU136" s="124"/>
      <c r="AV136" s="124"/>
      <c r="AW136" s="124"/>
      <c r="AX136" s="124"/>
      <c r="AY136" s="124"/>
      <c r="AZ136" s="124"/>
      <c r="BA136" s="4"/>
      <c r="BB136" s="127"/>
      <c r="BC136" s="4"/>
      <c r="BD136" s="4"/>
      <c r="BE136" s="4" t="s">
        <v>157</v>
      </c>
      <c r="BF136" s="7"/>
      <c r="BG136" s="7"/>
      <c r="BH136" s="7" t="str">
        <f t="shared" ca="1" si="36"/>
        <v/>
      </c>
      <c r="BI136" s="4" t="str">
        <f t="shared" si="31"/>
        <v/>
      </c>
      <c r="BJ136" s="123" t="str">
        <f t="shared" si="37"/>
        <v/>
      </c>
      <c r="BK136" s="140" t="str">
        <f t="shared" si="42"/>
        <v/>
      </c>
      <c r="BQ136" s="4" t="str">
        <f>IF(IFERROR(VLOOKUP(C136,C137:C$1993,1,0),"")="","",COUNTIF(C:C,C136))</f>
        <v/>
      </c>
      <c r="BU136" s="5" t="str">
        <f>IF(B136="","",IF(BQ136="",1+(MAX(BU$2:BU135)),""))</f>
        <v/>
      </c>
      <c r="BV136" s="5" t="str">
        <f t="shared" si="38"/>
        <v/>
      </c>
      <c r="BW136" s="5" t="str">
        <f t="shared" si="39"/>
        <v/>
      </c>
      <c r="BX136" s="14" t="str">
        <f t="shared" si="40"/>
        <v/>
      </c>
      <c r="BY136" s="28"/>
      <c r="BZ136" s="15"/>
      <c r="CA136" s="5" t="str">
        <f t="shared" si="33"/>
        <v/>
      </c>
      <c r="CD136" s="5" t="str">
        <f t="shared" si="30"/>
        <v/>
      </c>
      <c r="CE136" s="5" t="str">
        <f>IF(J136="","",IFERROR(IF(VLOOKUP(J136,J$2:J135,1,0)=0,"",""),J136))</f>
        <v/>
      </c>
      <c r="CF136" s="24" t="str">
        <f>IF(CE136="","",(IFERROR(VLOOKUP(MID(CE136,1,1),$CW$2:DA$28,3,0),0)+IFERROR(VLOOKUP(MID(CE136,2,1),CW$2:DA$28,4,0),0)+IFERROR(VLOOKUP(MID(CE136,3,1),CW$2:DA$28,5,0),0)+(ROW(CE136)/1000000000000)))</f>
        <v/>
      </c>
      <c r="CH136" s="5">
        <v>135</v>
      </c>
      <c r="CI136" s="5" t="str">
        <f>IFERROR(VLOOKUP(CH136,CD$2:CE1212,2,0),"")</f>
        <v/>
      </c>
      <c r="DC136" s="5" t="e">
        <f>IF(REPORTE!AH$2="si",IF(C136=VALUE(REPORTE!C$11),IF(SUM(DC137:DC$1993),CONCATENATE(INT(B136),", "),INT(B136)),""),IF(C136=VALUE(REPORTE!C$10),IF(SUM(DC137:DC$1993),CONCATENATE(INT(B136),", "),INT(B136)),""))</f>
        <v>#VALUE!</v>
      </c>
    </row>
    <row r="137" spans="1:107" s="5" customFormat="1" ht="15" customHeight="1">
      <c r="A137" s="4" t="str">
        <f t="shared" si="34"/>
        <v/>
      </c>
      <c r="B137" s="6"/>
      <c r="C137" s="8"/>
      <c r="D137" s="1" t="str">
        <f>IFERROR(INDEX('padron cfe'!B:B,MATCH(DATOS!C137,'padron cfe'!A:A,0),1),"")</f>
        <v/>
      </c>
      <c r="E137" s="1"/>
      <c r="F137" s="7"/>
      <c r="G137" s="9" t="s">
        <v>157</v>
      </c>
      <c r="H137" s="5" t="str">
        <f>IF(F137="","",IFERROR(CONCATENATE("PEUA",VLOOKUP(ESTADO,REPORTE!AV$2:AW$33,2,0),DIDTRITO_FORM,CADER_FORM,IFERROR(VLOOKUP(DAY(F137),$BN$3:$BO$11,2,0),DAY(F137)),IFERROR(VLOOKUP(MONTH(F137),$BN$3:$BO$11,2,0),MONTH(F137)),YEAR(F137),G137),""))</f>
        <v/>
      </c>
      <c r="I137" s="4"/>
      <c r="K137" s="2" t="str">
        <f>IFERROR(INDEX('padron cfe'!C:C,MATCH(DATOS!C137,'padron cfe'!A:A,0),1),"")</f>
        <v/>
      </c>
      <c r="L137" s="4" t="str">
        <f>IFERROR(IF(VLOOKUP(J137,J$2:L136,4,0)=0,"",VLOOKUP(J137,J$2:L136,4,0)),"")</f>
        <v/>
      </c>
      <c r="M137" s="4" t="str">
        <f>IFERROR(IF(VLOOKUP(J137,J$2:M136,5,0)=0,"",VLOOKUP(J137,J$2:M136,5,0)),"")</f>
        <v/>
      </c>
      <c r="N137" s="4"/>
      <c r="O137" s="2"/>
      <c r="P137" s="2"/>
      <c r="Q137" s="5" t="str">
        <f t="shared" si="41"/>
        <v/>
      </c>
      <c r="T137" s="2" t="str">
        <f>IFERROR(INDEX('padron cfe'!D:D,MATCH(DATOS!C137,'padron cfe'!A:A,0),1),"")</f>
        <v/>
      </c>
      <c r="U137" s="4"/>
      <c r="V137" s="4"/>
      <c r="W137" s="4"/>
      <c r="X137" s="6" t="s">
        <v>157</v>
      </c>
      <c r="Y137" s="4"/>
      <c r="Z137" s="4" t="str">
        <f t="shared" si="35"/>
        <v/>
      </c>
      <c r="AA137" s="4"/>
      <c r="AB137" s="4"/>
      <c r="AC137" s="2" t="str">
        <f>IFERROR(IF(INDEX(AC$1:AC136,MATCH(J137,J$1:J136,0),1)=0,"",INDEX(AC$1:AC136,MATCH(J137,J$1:J136,0),1)),"")</f>
        <v/>
      </c>
      <c r="AD137" s="2" t="str">
        <f>IFERROR(IF(INDEX(AD$1:AD136,MATCH(J137,J$1:J136,0),1)=0,"",INDEX(AD$1:AD136,MATCH(J137,J$1:J136,0),1)),"")</f>
        <v/>
      </c>
      <c r="AE137" s="2" t="str">
        <f>IFERROR(IF(INDEX(AE$1:AE136,MATCH(J137,J$1:J136,0),1)=0,"",INDEX(AE$1:AE136,MATCH(J137,J$1:J136,0),1)),"")</f>
        <v/>
      </c>
      <c r="AF137" s="2"/>
      <c r="AG137" s="2"/>
      <c r="AH137" s="2"/>
      <c r="AI137" s="4"/>
      <c r="AJ137" s="4"/>
      <c r="AK137" s="4"/>
      <c r="AL137" s="4"/>
      <c r="AM137" s="4"/>
      <c r="AN137" s="4"/>
      <c r="AO137" s="4"/>
      <c r="AP137" s="4"/>
      <c r="AQ137" s="4"/>
      <c r="AS137" s="4"/>
      <c r="AT137" s="82"/>
      <c r="AU137" s="124"/>
      <c r="AV137" s="124"/>
      <c r="AW137" s="124"/>
      <c r="AX137" s="124"/>
      <c r="AY137" s="124"/>
      <c r="AZ137" s="124"/>
      <c r="BA137" s="4"/>
      <c r="BB137" s="127"/>
      <c r="BC137" s="4"/>
      <c r="BD137" s="4"/>
      <c r="BE137" s="4"/>
      <c r="BF137" s="7"/>
      <c r="BG137" s="7"/>
      <c r="BH137" s="7" t="str">
        <f t="shared" ca="1" si="36"/>
        <v/>
      </c>
      <c r="BI137" s="4" t="str">
        <f t="shared" si="31"/>
        <v/>
      </c>
      <c r="BJ137" s="123" t="str">
        <f t="shared" si="37"/>
        <v/>
      </c>
      <c r="BK137" s="140" t="str">
        <f t="shared" si="42"/>
        <v/>
      </c>
      <c r="BQ137" s="4" t="str">
        <f>IF(IFERROR(VLOOKUP(C137,C138:C$1993,1,0),"")="","",COUNTIF(C:C,C137))</f>
        <v/>
      </c>
      <c r="BU137" s="5" t="str">
        <f>IF(B137="","",IF(BQ137="",1+(MAX(BU$2:BU136)),""))</f>
        <v/>
      </c>
      <c r="BV137" s="5" t="str">
        <f t="shared" si="38"/>
        <v/>
      </c>
      <c r="BW137" s="5" t="str">
        <f t="shared" si="39"/>
        <v/>
      </c>
      <c r="BX137" s="14" t="str">
        <f t="shared" si="40"/>
        <v/>
      </c>
      <c r="BY137" s="28"/>
      <c r="BZ137" s="15"/>
      <c r="CA137" s="5" t="str">
        <f t="shared" si="33"/>
        <v/>
      </c>
      <c r="CD137" s="5" t="str">
        <f t="shared" si="30"/>
        <v/>
      </c>
      <c r="CE137" s="5" t="str">
        <f>IF(J137="","",IFERROR(IF(VLOOKUP(J137,J$2:J136,1,0)=0,"",""),J137))</f>
        <v/>
      </c>
      <c r="CF137" s="24" t="str">
        <f>IF(CE137="","",(IFERROR(VLOOKUP(MID(CE137,1,1),$CW$2:DA$28,3,0),0)+IFERROR(VLOOKUP(MID(CE137,2,1),CW$2:DA$28,4,0),0)+IFERROR(VLOOKUP(MID(CE137,3,1),CW$2:DA$28,5,0),0)+(ROW(CE137)/1000000000000)))</f>
        <v/>
      </c>
      <c r="CH137" s="5">
        <v>136</v>
      </c>
      <c r="CI137" s="5" t="str">
        <f>IFERROR(VLOOKUP(CH137,CD$2:CE1213,2,0),"")</f>
        <v/>
      </c>
      <c r="DC137" s="5" t="e">
        <f>IF(REPORTE!AH$2="si",IF(C137=VALUE(REPORTE!C$11),IF(SUM(DC138:DC$1993),CONCATENATE(INT(B137),", "),INT(B137)),""),IF(C137=VALUE(REPORTE!C$10),IF(SUM(DC138:DC$1993),CONCATENATE(INT(B137),", "),INT(B137)),""))</f>
        <v>#VALUE!</v>
      </c>
    </row>
    <row r="138" spans="1:107" s="5" customFormat="1" ht="15" customHeight="1">
      <c r="A138" s="4" t="str">
        <f t="shared" si="34"/>
        <v/>
      </c>
      <c r="B138" s="6"/>
      <c r="C138" s="8"/>
      <c r="D138" s="1" t="str">
        <f>IFERROR(INDEX('padron cfe'!B:B,MATCH(DATOS!C138,'padron cfe'!A:A,0),1),"")</f>
        <v/>
      </c>
      <c r="E138" s="1"/>
      <c r="F138" s="7"/>
      <c r="G138" s="9" t="s">
        <v>157</v>
      </c>
      <c r="H138" s="5" t="str">
        <f>IF(F138="","",IFERROR(CONCATENATE("PEUA",VLOOKUP(ESTADO,REPORTE!AV$2:AW$33,2,0),DIDTRITO_FORM,CADER_FORM,IFERROR(VLOOKUP(DAY(F138),$BN$3:$BO$11,2,0),DAY(F138)),IFERROR(VLOOKUP(MONTH(F138),$BN$3:$BO$11,2,0),MONTH(F138)),YEAR(F138),G138),""))</f>
        <v/>
      </c>
      <c r="I138" s="4"/>
      <c r="K138" s="2" t="str">
        <f>IFERROR(INDEX('padron cfe'!C:C,MATCH(DATOS!C138,'padron cfe'!A:A,0),1),"")</f>
        <v/>
      </c>
      <c r="L138" s="4" t="str">
        <f>IFERROR(IF(VLOOKUP(J138,J$2:L137,4,0)=0,"",VLOOKUP(J138,J$2:L137,4,0)),"")</f>
        <v/>
      </c>
      <c r="M138" s="4" t="str">
        <f>IFERROR(IF(VLOOKUP(J138,J$2:M137,5,0)=0,"",VLOOKUP(J138,J$2:M137,5,0)),"")</f>
        <v/>
      </c>
      <c r="N138" s="4"/>
      <c r="O138" s="2"/>
      <c r="P138" s="2"/>
      <c r="Q138" s="5" t="str">
        <f t="shared" si="41"/>
        <v/>
      </c>
      <c r="T138" s="2" t="str">
        <f>IFERROR(INDEX('padron cfe'!D:D,MATCH(DATOS!C138,'padron cfe'!A:A,0),1),"")</f>
        <v/>
      </c>
      <c r="U138" s="4"/>
      <c r="V138" s="4"/>
      <c r="W138" s="4"/>
      <c r="X138" s="6" t="s">
        <v>157</v>
      </c>
      <c r="Y138" s="4"/>
      <c r="Z138" s="4" t="str">
        <f t="shared" si="35"/>
        <v/>
      </c>
      <c r="AA138" s="4"/>
      <c r="AB138" s="4"/>
      <c r="AC138" s="2" t="str">
        <f>IFERROR(IF(INDEX(AC$1:AC137,MATCH(J138,J$1:J137,0),1)=0,"",INDEX(AC$1:AC137,MATCH(J138,J$1:J137,0),1)),"")</f>
        <v/>
      </c>
      <c r="AD138" s="2" t="str">
        <f>IFERROR(IF(INDEX(AD$1:AD137,MATCH(J138,J$1:J137,0),1)=0,"",INDEX(AD$1:AD137,MATCH(J138,J$1:J137,0),1)),"")</f>
        <v/>
      </c>
      <c r="AE138" s="2" t="str">
        <f>IFERROR(IF(INDEX(AE$1:AE137,MATCH(J138,J$1:J137,0),1)=0,"",INDEX(AE$1:AE137,MATCH(J138,J$1:J137,0),1)),"")</f>
        <v/>
      </c>
      <c r="AF138" s="2"/>
      <c r="AG138" s="2"/>
      <c r="AH138" s="2"/>
      <c r="AI138" s="4"/>
      <c r="AJ138" s="4"/>
      <c r="AK138" s="4"/>
      <c r="AL138" s="4"/>
      <c r="AM138" s="4"/>
      <c r="AN138" s="4"/>
      <c r="AO138" s="4"/>
      <c r="AP138" s="4"/>
      <c r="AQ138" s="4"/>
      <c r="AS138" s="4"/>
      <c r="AT138" s="82"/>
      <c r="AU138" s="124"/>
      <c r="AV138" s="124"/>
      <c r="AW138" s="124"/>
      <c r="AX138" s="124"/>
      <c r="AY138" s="124"/>
      <c r="AZ138" s="124"/>
      <c r="BA138" s="4"/>
      <c r="BB138" s="127"/>
      <c r="BC138" s="4"/>
      <c r="BD138" s="4"/>
      <c r="BE138" s="4" t="s">
        <v>157</v>
      </c>
      <c r="BF138" s="7"/>
      <c r="BG138" s="7"/>
      <c r="BH138" s="7" t="str">
        <f t="shared" ca="1" si="36"/>
        <v/>
      </c>
      <c r="BI138" s="4" t="str">
        <f t="shared" si="31"/>
        <v/>
      </c>
      <c r="BJ138" s="123" t="str">
        <f t="shared" si="37"/>
        <v/>
      </c>
      <c r="BK138" s="140" t="str">
        <f t="shared" si="42"/>
        <v/>
      </c>
      <c r="BQ138" s="4" t="str">
        <f>IF(IFERROR(VLOOKUP(C138,C139:C$1993,1,0),"")="","",COUNTIF(C:C,C138))</f>
        <v/>
      </c>
      <c r="BU138" s="5" t="str">
        <f>IF(B138="","",IF(BQ138="",1+(MAX(BU$2:BU137)),""))</f>
        <v/>
      </c>
      <c r="BV138" s="5" t="str">
        <f t="shared" si="38"/>
        <v/>
      </c>
      <c r="BW138" s="5" t="str">
        <f t="shared" si="39"/>
        <v/>
      </c>
      <c r="BX138" s="14" t="str">
        <f t="shared" si="40"/>
        <v/>
      </c>
      <c r="BY138" s="28"/>
      <c r="BZ138" s="15"/>
      <c r="CA138" s="5" t="str">
        <f t="shared" si="33"/>
        <v/>
      </c>
      <c r="CD138" s="5" t="str">
        <f t="shared" si="30"/>
        <v/>
      </c>
      <c r="CE138" s="5" t="str">
        <f>IF(J138="","",IFERROR(IF(VLOOKUP(J138,J$2:J137,1,0)=0,"",""),J138))</f>
        <v/>
      </c>
      <c r="CF138" s="24" t="str">
        <f>IF(CE138="","",(IFERROR(VLOOKUP(MID(CE138,1,1),$CW$2:DA$28,3,0),0)+IFERROR(VLOOKUP(MID(CE138,2,1),CW$2:DA$28,4,0),0)+IFERROR(VLOOKUP(MID(CE138,3,1),CW$2:DA$28,5,0),0)+(ROW(CE138)/1000000000000)))</f>
        <v/>
      </c>
      <c r="CH138" s="5">
        <v>137</v>
      </c>
      <c r="CI138" s="5" t="str">
        <f>IFERROR(VLOOKUP(CH138,CD$2:CE1214,2,0),"")</f>
        <v/>
      </c>
      <c r="DC138" s="5" t="e">
        <f>IF(REPORTE!AH$2="si",IF(C138=VALUE(REPORTE!C$11),IF(SUM(DC139:DC$1993),CONCATENATE(INT(B138),", "),INT(B138)),""),IF(C138=VALUE(REPORTE!C$10),IF(SUM(DC139:DC$1993),CONCATENATE(INT(B138),", "),INT(B138)),""))</f>
        <v>#VALUE!</v>
      </c>
    </row>
    <row r="139" spans="1:107" s="5" customFormat="1" ht="15" customHeight="1">
      <c r="A139" s="4" t="str">
        <f t="shared" si="34"/>
        <v/>
      </c>
      <c r="B139" s="6"/>
      <c r="C139" s="8"/>
      <c r="D139" s="1" t="str">
        <f>IFERROR(INDEX('padron cfe'!B:B,MATCH(DATOS!C139,'padron cfe'!A:A,0),1),"")</f>
        <v/>
      </c>
      <c r="E139" s="1"/>
      <c r="F139" s="7"/>
      <c r="G139" s="9" t="s">
        <v>157</v>
      </c>
      <c r="H139" s="5" t="str">
        <f>IF(F139="","",IFERROR(CONCATENATE("PEUA",VLOOKUP(ESTADO,REPORTE!AV$2:AW$33,2,0),DIDTRITO_FORM,CADER_FORM,IFERROR(VLOOKUP(DAY(F139),$BN$3:$BO$11,2,0),DAY(F139)),IFERROR(VLOOKUP(MONTH(F139),$BN$3:$BO$11,2,0),MONTH(F139)),YEAR(F139),G139),""))</f>
        <v/>
      </c>
      <c r="I139" s="4"/>
      <c r="K139" s="2" t="str">
        <f>IFERROR(INDEX('padron cfe'!C:C,MATCH(DATOS!C139,'padron cfe'!A:A,0),1),"")</f>
        <v/>
      </c>
      <c r="L139" s="4" t="str">
        <f>IFERROR(IF(VLOOKUP(J139,J$2:L138,4,0)=0,"",VLOOKUP(J139,J$2:L138,4,0)),"")</f>
        <v/>
      </c>
      <c r="M139" s="4" t="str">
        <f>IFERROR(IF(VLOOKUP(J139,J$2:M138,5,0)=0,"",VLOOKUP(J139,J$2:M138,5,0)),"")</f>
        <v/>
      </c>
      <c r="N139" s="4"/>
      <c r="O139" s="2"/>
      <c r="P139" s="2"/>
      <c r="Q139" s="5" t="str">
        <f t="shared" si="41"/>
        <v/>
      </c>
      <c r="T139" s="2" t="str">
        <f>IFERROR(INDEX('padron cfe'!D:D,MATCH(DATOS!C139,'padron cfe'!A:A,0),1),"")</f>
        <v/>
      </c>
      <c r="U139" s="4"/>
      <c r="V139" s="4"/>
      <c r="W139" s="4"/>
      <c r="X139" s="6" t="s">
        <v>157</v>
      </c>
      <c r="Y139" s="4"/>
      <c r="Z139" s="4" t="str">
        <f t="shared" si="35"/>
        <v/>
      </c>
      <c r="AA139" s="4"/>
      <c r="AB139" s="4"/>
      <c r="AC139" s="2" t="str">
        <f>IFERROR(IF(INDEX(AC$1:AC138,MATCH(J139,J$1:J138,0),1)=0,"",INDEX(AC$1:AC138,MATCH(J139,J$1:J138,0),1)),"")</f>
        <v/>
      </c>
      <c r="AD139" s="2" t="str">
        <f>IFERROR(IF(INDEX(AD$1:AD138,MATCH(J139,J$1:J138,0),1)=0,"",INDEX(AD$1:AD138,MATCH(J139,J$1:J138,0),1)),"")</f>
        <v/>
      </c>
      <c r="AE139" s="2" t="str">
        <f>IFERROR(IF(INDEX(AE$1:AE138,MATCH(J139,J$1:J138,0),1)=0,"",INDEX(AE$1:AE138,MATCH(J139,J$1:J138,0),1)),"")</f>
        <v/>
      </c>
      <c r="AF139" s="2"/>
      <c r="AG139" s="2"/>
      <c r="AH139" s="2"/>
      <c r="AI139" s="4"/>
      <c r="AJ139" s="4"/>
      <c r="AK139" s="4"/>
      <c r="AL139" s="4"/>
      <c r="AM139" s="4"/>
      <c r="AN139" s="4"/>
      <c r="AO139" s="4"/>
      <c r="AP139" s="4"/>
      <c r="AQ139" s="4"/>
      <c r="AS139" s="4"/>
      <c r="AT139" s="82"/>
      <c r="AU139" s="124"/>
      <c r="AV139" s="124"/>
      <c r="AW139" s="124"/>
      <c r="AX139" s="124"/>
      <c r="AY139" s="124"/>
      <c r="AZ139" s="124"/>
      <c r="BA139" s="4"/>
      <c r="BB139" s="127"/>
      <c r="BC139" s="4"/>
      <c r="BD139" s="4"/>
      <c r="BE139" s="4"/>
      <c r="BF139" s="7"/>
      <c r="BG139" s="7"/>
      <c r="BH139" s="7" t="str">
        <f t="shared" ca="1" si="36"/>
        <v/>
      </c>
      <c r="BI139" s="4" t="str">
        <f t="shared" si="31"/>
        <v/>
      </c>
      <c r="BJ139" s="123" t="str">
        <f t="shared" si="37"/>
        <v/>
      </c>
      <c r="BK139" s="140" t="str">
        <f t="shared" si="42"/>
        <v/>
      </c>
      <c r="BQ139" s="4" t="str">
        <f>IF(IFERROR(VLOOKUP(C139,C140:C$1993,1,0),"")="","",COUNTIF(C:C,C139))</f>
        <v/>
      </c>
      <c r="BU139" s="5" t="str">
        <f>IF(B139="","",IF(BQ139="",1+(MAX(BU$2:BU138)),""))</f>
        <v/>
      </c>
      <c r="BV139" s="5" t="str">
        <f t="shared" si="38"/>
        <v/>
      </c>
      <c r="BW139" s="5" t="str">
        <f t="shared" si="39"/>
        <v/>
      </c>
      <c r="BX139" s="14" t="str">
        <f t="shared" si="40"/>
        <v/>
      </c>
      <c r="BY139" s="28"/>
      <c r="BZ139" s="15"/>
      <c r="CA139" s="5" t="str">
        <f t="shared" si="33"/>
        <v/>
      </c>
      <c r="CD139" s="5" t="str">
        <f t="shared" ref="CD139:CD202" si="43">IFERROR(RANK(CF139,CF$2:CF$1493,1),"")</f>
        <v/>
      </c>
      <c r="CE139" s="5" t="str">
        <f>IF(J139="","",IFERROR(IF(VLOOKUP(J139,J$2:J138,1,0)=0,"",""),J139))</f>
        <v/>
      </c>
      <c r="CF139" s="24" t="str">
        <f>IF(CE139="","",(IFERROR(VLOOKUP(MID(CE139,1,1),$CW$2:DA$28,3,0),0)+IFERROR(VLOOKUP(MID(CE139,2,1),CW$2:DA$28,4,0),0)+IFERROR(VLOOKUP(MID(CE139,3,1),CW$2:DA$28,5,0),0)+(ROW(CE139)/1000000000000)))</f>
        <v/>
      </c>
      <c r="CH139" s="5">
        <v>138</v>
      </c>
      <c r="CI139" s="5" t="str">
        <f>IFERROR(VLOOKUP(CH139,CD$2:CE1215,2,0),"")</f>
        <v/>
      </c>
      <c r="DC139" s="5" t="e">
        <f>IF(REPORTE!AH$2="si",IF(C139=VALUE(REPORTE!C$11),IF(SUM(DC140:DC$1993),CONCATENATE(INT(B139),", "),INT(B139)),""),IF(C139=VALUE(REPORTE!C$10),IF(SUM(DC140:DC$1993),CONCATENATE(INT(B139),", "),INT(B139)),""))</f>
        <v>#VALUE!</v>
      </c>
    </row>
    <row r="140" spans="1:107" s="5" customFormat="1" ht="15" customHeight="1">
      <c r="A140" s="4" t="str">
        <f t="shared" si="34"/>
        <v/>
      </c>
      <c r="B140" s="6"/>
      <c r="C140" s="8"/>
      <c r="D140" s="1" t="str">
        <f>IFERROR(INDEX('padron cfe'!B:B,MATCH(DATOS!C140,'padron cfe'!A:A,0),1),"")</f>
        <v/>
      </c>
      <c r="E140" s="1"/>
      <c r="F140" s="7"/>
      <c r="G140" s="9" t="s">
        <v>157</v>
      </c>
      <c r="H140" s="5" t="str">
        <f>IF(F140="","",IFERROR(CONCATENATE("PEUA",VLOOKUP(ESTADO,REPORTE!AV$2:AW$33,2,0),DIDTRITO_FORM,CADER_FORM,IFERROR(VLOOKUP(DAY(F140),$BN$3:$BO$11,2,0),DAY(F140)),IFERROR(VLOOKUP(MONTH(F140),$BN$3:$BO$11,2,0),MONTH(F140)),YEAR(F140),G140),""))</f>
        <v/>
      </c>
      <c r="I140" s="4"/>
      <c r="K140" s="2" t="str">
        <f>IFERROR(INDEX('padron cfe'!C:C,MATCH(DATOS!C140,'padron cfe'!A:A,0),1),"")</f>
        <v/>
      </c>
      <c r="L140" s="4" t="str">
        <f>IFERROR(IF(VLOOKUP(J140,J$2:L139,4,0)=0,"",VLOOKUP(J140,J$2:L139,4,0)),"")</f>
        <v/>
      </c>
      <c r="M140" s="4" t="str">
        <f>IFERROR(IF(VLOOKUP(J140,J$2:M139,5,0)=0,"",VLOOKUP(J140,J$2:M139,5,0)),"")</f>
        <v/>
      </c>
      <c r="N140" s="4"/>
      <c r="O140" s="2"/>
      <c r="P140" s="2"/>
      <c r="Q140" s="5" t="str">
        <f t="shared" si="41"/>
        <v/>
      </c>
      <c r="T140" s="2" t="str">
        <f>IFERROR(INDEX('padron cfe'!D:D,MATCH(DATOS!C140,'padron cfe'!A:A,0),1),"")</f>
        <v/>
      </c>
      <c r="U140" s="4"/>
      <c r="V140" s="4"/>
      <c r="W140" s="4"/>
      <c r="X140" s="6" t="s">
        <v>157</v>
      </c>
      <c r="Y140" s="4"/>
      <c r="Z140" s="4" t="str">
        <f t="shared" si="35"/>
        <v/>
      </c>
      <c r="AA140" s="4"/>
      <c r="AB140" s="4"/>
      <c r="AC140" s="2" t="str">
        <f>IFERROR(IF(INDEX(AC$1:AC139,MATCH(J140,J$1:J139,0),1)=0,"",INDEX(AC$1:AC139,MATCH(J140,J$1:J139,0),1)),"")</f>
        <v/>
      </c>
      <c r="AD140" s="2" t="str">
        <f>IFERROR(IF(INDEX(AD$1:AD139,MATCH(J140,J$1:J139,0),1)=0,"",INDEX(AD$1:AD139,MATCH(J140,J$1:J139,0),1)),"")</f>
        <v/>
      </c>
      <c r="AE140" s="2" t="str">
        <f>IFERROR(IF(INDEX(AE$1:AE139,MATCH(J140,J$1:J139,0),1)=0,"",INDEX(AE$1:AE139,MATCH(J140,J$1:J139,0),1)),"")</f>
        <v/>
      </c>
      <c r="AF140" s="2"/>
      <c r="AG140" s="2"/>
      <c r="AH140" s="2"/>
      <c r="AI140" s="4"/>
      <c r="AJ140" s="4"/>
      <c r="AK140" s="4"/>
      <c r="AL140" s="4"/>
      <c r="AM140" s="4"/>
      <c r="AN140" s="4"/>
      <c r="AO140" s="4"/>
      <c r="AP140" s="4"/>
      <c r="AQ140" s="4"/>
      <c r="AS140" s="4"/>
      <c r="AT140" s="82"/>
      <c r="AU140" s="124"/>
      <c r="AV140" s="124"/>
      <c r="AW140" s="124"/>
      <c r="AX140" s="124"/>
      <c r="AY140" s="124"/>
      <c r="AZ140" s="124"/>
      <c r="BA140" s="4"/>
      <c r="BB140" s="127"/>
      <c r="BC140" s="4"/>
      <c r="BD140" s="4"/>
      <c r="BE140" s="4" t="s">
        <v>157</v>
      </c>
      <c r="BF140" s="7"/>
      <c r="BG140" s="7"/>
      <c r="BH140" s="7" t="str">
        <f t="shared" ca="1" si="36"/>
        <v/>
      </c>
      <c r="BI140" s="4" t="str">
        <f t="shared" si="31"/>
        <v/>
      </c>
      <c r="BJ140" s="123" t="str">
        <f t="shared" si="37"/>
        <v/>
      </c>
      <c r="BK140" s="140" t="str">
        <f t="shared" si="42"/>
        <v/>
      </c>
      <c r="BQ140" s="4" t="str">
        <f>IF(IFERROR(VLOOKUP(C140,C141:C$1993,1,0),"")="","",COUNTIF(C:C,C140))</f>
        <v/>
      </c>
      <c r="BU140" s="5" t="str">
        <f>IF(B140="","",IF(BQ140="",1+(MAX(BU$2:BU139)),""))</f>
        <v/>
      </c>
      <c r="BV140" s="5" t="str">
        <f t="shared" si="38"/>
        <v/>
      </c>
      <c r="BW140" s="5" t="str">
        <f t="shared" si="39"/>
        <v/>
      </c>
      <c r="BX140" s="14" t="str">
        <f t="shared" si="40"/>
        <v/>
      </c>
      <c r="BY140" s="28"/>
      <c r="BZ140" s="15"/>
      <c r="CA140" s="5" t="str">
        <f t="shared" si="33"/>
        <v/>
      </c>
      <c r="CD140" s="5" t="str">
        <f t="shared" si="43"/>
        <v/>
      </c>
      <c r="CE140" s="5" t="str">
        <f>IF(J140="","",IFERROR(IF(VLOOKUP(J140,J$2:J139,1,0)=0,"",""),J140))</f>
        <v/>
      </c>
      <c r="CF140" s="24" t="str">
        <f>IF(CE140="","",(IFERROR(VLOOKUP(MID(CE140,1,1),$CW$2:DA$28,3,0),0)+IFERROR(VLOOKUP(MID(CE140,2,1),CW$2:DA$28,4,0),0)+IFERROR(VLOOKUP(MID(CE140,3,1),CW$2:DA$28,5,0),0)+(ROW(CE140)/1000000000000)))</f>
        <v/>
      </c>
      <c r="CH140" s="5">
        <v>139</v>
      </c>
      <c r="CI140" s="5" t="str">
        <f>IFERROR(VLOOKUP(CH140,CD$2:CE1216,2,0),"")</f>
        <v/>
      </c>
      <c r="DC140" s="5" t="e">
        <f>IF(REPORTE!AH$2="si",IF(C140=VALUE(REPORTE!C$11),IF(SUM(DC141:DC$1993),CONCATENATE(INT(B140),", "),INT(B140)),""),IF(C140=VALUE(REPORTE!C$10),IF(SUM(DC141:DC$1993),CONCATENATE(INT(B140),", "),INT(B140)),""))</f>
        <v>#VALUE!</v>
      </c>
    </row>
    <row r="141" spans="1:107" s="5" customFormat="1" ht="15" customHeight="1">
      <c r="A141" s="4" t="str">
        <f t="shared" si="34"/>
        <v/>
      </c>
      <c r="B141" s="6"/>
      <c r="C141" s="8"/>
      <c r="D141" s="1" t="str">
        <f>IFERROR(INDEX('padron cfe'!B:B,MATCH(DATOS!C141,'padron cfe'!A:A,0),1),"")</f>
        <v/>
      </c>
      <c r="E141" s="1"/>
      <c r="F141" s="7"/>
      <c r="G141" s="9" t="s">
        <v>157</v>
      </c>
      <c r="H141" s="5" t="str">
        <f>IF(F141="","",IFERROR(CONCATENATE("PEUA",VLOOKUP(ESTADO,REPORTE!AV$2:AW$33,2,0),DIDTRITO_FORM,CADER_FORM,IFERROR(VLOOKUP(DAY(F141),$BN$3:$BO$11,2,0),DAY(F141)),IFERROR(VLOOKUP(MONTH(F141),$BN$3:$BO$11,2,0),MONTH(F141)),YEAR(F141),G141),""))</f>
        <v/>
      </c>
      <c r="I141" s="4"/>
      <c r="K141" s="2" t="str">
        <f>IFERROR(INDEX('padron cfe'!C:C,MATCH(DATOS!C141,'padron cfe'!A:A,0),1),"")</f>
        <v/>
      </c>
      <c r="L141" s="4" t="str">
        <f>IFERROR(IF(VLOOKUP(J141,J$2:L140,4,0)=0,"",VLOOKUP(J141,J$2:L140,4,0)),"")</f>
        <v/>
      </c>
      <c r="M141" s="4" t="str">
        <f>IFERROR(IF(VLOOKUP(J141,J$2:M140,5,0)=0,"",VLOOKUP(J141,J$2:M140,5,0)),"")</f>
        <v/>
      </c>
      <c r="N141" s="4"/>
      <c r="O141" s="2"/>
      <c r="P141" s="2"/>
      <c r="Q141" s="5" t="str">
        <f t="shared" si="41"/>
        <v/>
      </c>
      <c r="T141" s="2" t="str">
        <f>IFERROR(INDEX('padron cfe'!D:D,MATCH(DATOS!C141,'padron cfe'!A:A,0),1),"")</f>
        <v/>
      </c>
      <c r="U141" s="4"/>
      <c r="V141" s="4"/>
      <c r="W141" s="4"/>
      <c r="X141" s="6" t="s">
        <v>157</v>
      </c>
      <c r="Y141" s="4"/>
      <c r="Z141" s="4" t="str">
        <f t="shared" si="35"/>
        <v/>
      </c>
      <c r="AA141" s="4"/>
      <c r="AB141" s="4"/>
      <c r="AC141" s="2" t="str">
        <f>IFERROR(IF(INDEX(AC$1:AC140,MATCH(J141,J$1:J140,0),1)=0,"",INDEX(AC$1:AC140,MATCH(J141,J$1:J140,0),1)),"")</f>
        <v/>
      </c>
      <c r="AD141" s="2" t="str">
        <f>IFERROR(IF(INDEX(AD$1:AD140,MATCH(J141,J$1:J140,0),1)=0,"",INDEX(AD$1:AD140,MATCH(J141,J$1:J140,0),1)),"")</f>
        <v/>
      </c>
      <c r="AE141" s="2" t="str">
        <f>IFERROR(IF(INDEX(AE$1:AE140,MATCH(J141,J$1:J140,0),1)=0,"",INDEX(AE$1:AE140,MATCH(J141,J$1:J140,0),1)),"")</f>
        <v/>
      </c>
      <c r="AF141" s="2"/>
      <c r="AG141" s="2"/>
      <c r="AH141" s="2"/>
      <c r="AI141" s="4"/>
      <c r="AJ141" s="4"/>
      <c r="AK141" s="4"/>
      <c r="AL141" s="4"/>
      <c r="AM141" s="4"/>
      <c r="AN141" s="4"/>
      <c r="AO141" s="4"/>
      <c r="AP141" s="4"/>
      <c r="AQ141" s="4"/>
      <c r="AS141" s="4"/>
      <c r="AT141" s="82"/>
      <c r="AU141" s="124"/>
      <c r="AV141" s="124"/>
      <c r="AW141" s="124"/>
      <c r="AX141" s="124"/>
      <c r="AY141" s="124"/>
      <c r="AZ141" s="124"/>
      <c r="BA141" s="4"/>
      <c r="BB141" s="127"/>
      <c r="BC141" s="4"/>
      <c r="BD141" s="4"/>
      <c r="BE141" s="4"/>
      <c r="BF141" s="7"/>
      <c r="BG141" s="7"/>
      <c r="BH141" s="7" t="str">
        <f t="shared" ca="1" si="36"/>
        <v/>
      </c>
      <c r="BI141" s="4" t="str">
        <f t="shared" si="31"/>
        <v/>
      </c>
      <c r="BJ141" s="123" t="str">
        <f t="shared" si="37"/>
        <v/>
      </c>
      <c r="BK141" s="140" t="str">
        <f t="shared" si="42"/>
        <v/>
      </c>
      <c r="BQ141" s="4" t="str">
        <f>IF(IFERROR(VLOOKUP(C141,C142:C$1993,1,0),"")="","",COUNTIF(C:C,C141))</f>
        <v/>
      </c>
      <c r="BU141" s="5" t="str">
        <f>IF(B141="","",IF(BQ141="",1+(MAX(BU$2:BU140)),""))</f>
        <v/>
      </c>
      <c r="BV141" s="5" t="str">
        <f t="shared" si="38"/>
        <v/>
      </c>
      <c r="BW141" s="5" t="str">
        <f t="shared" si="39"/>
        <v/>
      </c>
      <c r="BX141" s="14" t="str">
        <f t="shared" si="40"/>
        <v/>
      </c>
      <c r="BY141" s="28"/>
      <c r="BZ141" s="15"/>
      <c r="CA141" s="5" t="str">
        <f t="shared" si="33"/>
        <v/>
      </c>
      <c r="CD141" s="5" t="str">
        <f t="shared" si="43"/>
        <v/>
      </c>
      <c r="CE141" s="5" t="str">
        <f>IF(J141="","",IFERROR(IF(VLOOKUP(J141,J$2:J140,1,0)=0,"",""),J141))</f>
        <v/>
      </c>
      <c r="CF141" s="24" t="str">
        <f>IF(CE141="","",(IFERROR(VLOOKUP(MID(CE141,1,1),$CW$2:DA$28,3,0),0)+IFERROR(VLOOKUP(MID(CE141,2,1),CW$2:DA$28,4,0),0)+IFERROR(VLOOKUP(MID(CE141,3,1),CW$2:DA$28,5,0),0)+(ROW(CE141)/1000000000000)))</f>
        <v/>
      </c>
      <c r="CH141" s="5">
        <v>140</v>
      </c>
      <c r="CI141" s="5" t="str">
        <f>IFERROR(VLOOKUP(CH141,CD$2:CE1217,2,0),"")</f>
        <v/>
      </c>
      <c r="DC141" s="5" t="e">
        <f>IF(REPORTE!AH$2="si",IF(C141=VALUE(REPORTE!C$11),IF(SUM(DC142:DC$1993),CONCATENATE(INT(B141),", "),INT(B141)),""),IF(C141=VALUE(REPORTE!C$10),IF(SUM(DC142:DC$1993),CONCATENATE(INT(B141),", "),INT(B141)),""))</f>
        <v>#VALUE!</v>
      </c>
    </row>
    <row r="142" spans="1:107" s="5" customFormat="1" ht="15" customHeight="1">
      <c r="A142" s="4" t="str">
        <f t="shared" si="34"/>
        <v/>
      </c>
      <c r="B142" s="6"/>
      <c r="C142" s="8"/>
      <c r="D142" s="1" t="str">
        <f>IFERROR(INDEX('padron cfe'!B:B,MATCH(DATOS!C142,'padron cfe'!A:A,0),1),"")</f>
        <v/>
      </c>
      <c r="E142" s="1"/>
      <c r="F142" s="7"/>
      <c r="G142" s="9" t="s">
        <v>157</v>
      </c>
      <c r="H142" s="5" t="str">
        <f>IF(F142="","",IFERROR(CONCATENATE("PEUA",VLOOKUP(ESTADO,REPORTE!AV$2:AW$33,2,0),DIDTRITO_FORM,CADER_FORM,IFERROR(VLOOKUP(DAY(F142),$BN$3:$BO$11,2,0),DAY(F142)),IFERROR(VLOOKUP(MONTH(F142),$BN$3:$BO$11,2,0),MONTH(F142)),YEAR(F142),G142),""))</f>
        <v/>
      </c>
      <c r="I142" s="4"/>
      <c r="K142" s="2" t="str">
        <f>IFERROR(INDEX('padron cfe'!C:C,MATCH(DATOS!C142,'padron cfe'!A:A,0),1),"")</f>
        <v/>
      </c>
      <c r="L142" s="4" t="str">
        <f>IFERROR(IF(VLOOKUP(J142,J$2:L141,4,0)=0,"",VLOOKUP(J142,J$2:L141,4,0)),"")</f>
        <v/>
      </c>
      <c r="M142" s="4" t="str">
        <f>IFERROR(IF(VLOOKUP(J142,J$2:M141,5,0)=0,"",VLOOKUP(J142,J$2:M141,5,0)),"")</f>
        <v/>
      </c>
      <c r="N142" s="4"/>
      <c r="O142" s="2"/>
      <c r="P142" s="2"/>
      <c r="Q142" s="5" t="str">
        <f t="shared" si="41"/>
        <v/>
      </c>
      <c r="T142" s="2" t="str">
        <f>IFERROR(INDEX('padron cfe'!D:D,MATCH(DATOS!C142,'padron cfe'!A:A,0),1),"")</f>
        <v/>
      </c>
      <c r="U142" s="4"/>
      <c r="V142" s="4"/>
      <c r="W142" s="4"/>
      <c r="X142" s="6" t="s">
        <v>157</v>
      </c>
      <c r="Y142" s="4"/>
      <c r="Z142" s="4" t="str">
        <f t="shared" si="35"/>
        <v/>
      </c>
      <c r="AA142" s="4"/>
      <c r="AB142" s="4"/>
      <c r="AC142" s="2" t="str">
        <f>IFERROR(IF(INDEX(AC$1:AC141,MATCH(J142,J$1:J141,0),1)=0,"",INDEX(AC$1:AC141,MATCH(J142,J$1:J141,0),1)),"")</f>
        <v/>
      </c>
      <c r="AD142" s="2" t="str">
        <f>IFERROR(IF(INDEX(AD$1:AD141,MATCH(J142,J$1:J141,0),1)=0,"",INDEX(AD$1:AD141,MATCH(J142,J$1:J141,0),1)),"")</f>
        <v/>
      </c>
      <c r="AE142" s="2" t="str">
        <f>IFERROR(IF(INDEX(AE$1:AE141,MATCH(J142,J$1:J141,0),1)=0,"",INDEX(AE$1:AE141,MATCH(J142,J$1:J141,0),1)),"")</f>
        <v/>
      </c>
      <c r="AF142" s="2"/>
      <c r="AG142" s="2"/>
      <c r="AH142" s="2"/>
      <c r="AI142" s="4"/>
      <c r="AJ142" s="4"/>
      <c r="AK142" s="4"/>
      <c r="AL142" s="4"/>
      <c r="AM142" s="4"/>
      <c r="AN142" s="4"/>
      <c r="AO142" s="4"/>
      <c r="AP142" s="4"/>
      <c r="AQ142" s="4"/>
      <c r="AS142" s="4"/>
      <c r="AT142" s="82"/>
      <c r="AU142" s="124"/>
      <c r="AV142" s="124"/>
      <c r="AW142" s="124"/>
      <c r="AX142" s="124"/>
      <c r="AY142" s="124"/>
      <c r="AZ142" s="124"/>
      <c r="BA142" s="4"/>
      <c r="BB142" s="127"/>
      <c r="BC142" s="4"/>
      <c r="BD142" s="4"/>
      <c r="BE142" s="4" t="s">
        <v>157</v>
      </c>
      <c r="BF142" s="7"/>
      <c r="BG142" s="7"/>
      <c r="BH142" s="7" t="str">
        <f t="shared" ca="1" si="36"/>
        <v/>
      </c>
      <c r="BI142" s="4" t="str">
        <f t="shared" si="31"/>
        <v/>
      </c>
      <c r="BJ142" s="123" t="str">
        <f t="shared" si="37"/>
        <v/>
      </c>
      <c r="BK142" s="140" t="str">
        <f t="shared" si="42"/>
        <v/>
      </c>
      <c r="BQ142" s="4" t="str">
        <f>IF(IFERROR(VLOOKUP(C142,C143:C$1993,1,0),"")="","",COUNTIF(C:C,C142))</f>
        <v/>
      </c>
      <c r="BU142" s="5" t="str">
        <f>IF(B142="","",IF(BQ142="",1+(MAX(BU$2:BU141)),""))</f>
        <v/>
      </c>
      <c r="BV142" s="5" t="str">
        <f t="shared" si="38"/>
        <v/>
      </c>
      <c r="BW142" s="5" t="str">
        <f t="shared" si="39"/>
        <v/>
      </c>
      <c r="BX142" s="14" t="str">
        <f t="shared" si="40"/>
        <v/>
      </c>
      <c r="BY142" s="28"/>
      <c r="BZ142" s="15"/>
      <c r="CA142" s="5" t="str">
        <f t="shared" si="33"/>
        <v/>
      </c>
      <c r="CD142" s="5" t="str">
        <f t="shared" si="43"/>
        <v/>
      </c>
      <c r="CE142" s="5" t="str">
        <f>IF(J142="","",IFERROR(IF(VLOOKUP(J142,J$2:J141,1,0)=0,"",""),J142))</f>
        <v/>
      </c>
      <c r="CF142" s="24" t="str">
        <f>IF(CE142="","",(IFERROR(VLOOKUP(MID(CE142,1,1),$CW$2:DA$28,3,0),0)+IFERROR(VLOOKUP(MID(CE142,2,1),CW$2:DA$28,4,0),0)+IFERROR(VLOOKUP(MID(CE142,3,1),CW$2:DA$28,5,0),0)+(ROW(CE142)/1000000000000)))</f>
        <v/>
      </c>
      <c r="CH142" s="5">
        <v>141</v>
      </c>
      <c r="CI142" s="5" t="str">
        <f>IFERROR(VLOOKUP(CH142,CD$2:CE1218,2,0),"")</f>
        <v/>
      </c>
      <c r="DC142" s="5" t="e">
        <f>IF(REPORTE!AH$2="si",IF(C142=VALUE(REPORTE!C$11),IF(SUM(DC143:DC$1993),CONCATENATE(INT(B142),", "),INT(B142)),""),IF(C142=VALUE(REPORTE!C$10),IF(SUM(DC143:DC$1993),CONCATENATE(INT(B142),", "),INT(B142)),""))</f>
        <v>#VALUE!</v>
      </c>
    </row>
    <row r="143" spans="1:107" s="5" customFormat="1" ht="15" customHeight="1">
      <c r="A143" s="4" t="str">
        <f t="shared" si="34"/>
        <v/>
      </c>
      <c r="B143" s="6"/>
      <c r="C143" s="8"/>
      <c r="D143" s="1" t="str">
        <f>IFERROR(INDEX('padron cfe'!B:B,MATCH(DATOS!C143,'padron cfe'!A:A,0),1),"")</f>
        <v/>
      </c>
      <c r="E143" s="1"/>
      <c r="F143" s="7"/>
      <c r="G143" s="9" t="s">
        <v>157</v>
      </c>
      <c r="H143" s="5" t="str">
        <f>IF(F143="","",IFERROR(CONCATENATE("PEUA",VLOOKUP(ESTADO,REPORTE!AV$2:AW$33,2,0),DIDTRITO_FORM,CADER_FORM,IFERROR(VLOOKUP(DAY(F143),$BN$3:$BO$11,2,0),DAY(F143)),IFERROR(VLOOKUP(MONTH(F143),$BN$3:$BO$11,2,0),MONTH(F143)),YEAR(F143),G143),""))</f>
        <v/>
      </c>
      <c r="I143" s="4"/>
      <c r="K143" s="2" t="str">
        <f>IFERROR(INDEX('padron cfe'!C:C,MATCH(DATOS!C143,'padron cfe'!A:A,0),1),"")</f>
        <v/>
      </c>
      <c r="L143" s="4" t="str">
        <f>IFERROR(IF(VLOOKUP(J143,J$2:L142,4,0)=0,"",VLOOKUP(J143,J$2:L142,4,0)),"")</f>
        <v/>
      </c>
      <c r="M143" s="4" t="str">
        <f>IFERROR(IF(VLOOKUP(J143,J$2:M142,5,0)=0,"",VLOOKUP(J143,J$2:M142,5,0)),"")</f>
        <v/>
      </c>
      <c r="N143" s="4"/>
      <c r="O143" s="2"/>
      <c r="P143" s="2"/>
      <c r="Q143" s="5" t="str">
        <f t="shared" si="41"/>
        <v/>
      </c>
      <c r="T143" s="2" t="str">
        <f>IFERROR(INDEX('padron cfe'!D:D,MATCH(DATOS!C143,'padron cfe'!A:A,0),1),"")</f>
        <v/>
      </c>
      <c r="U143" s="4"/>
      <c r="V143" s="4"/>
      <c r="W143" s="4"/>
      <c r="X143" s="6" t="s">
        <v>157</v>
      </c>
      <c r="Y143" s="4"/>
      <c r="Z143" s="4" t="str">
        <f t="shared" si="35"/>
        <v/>
      </c>
      <c r="AA143" s="4"/>
      <c r="AB143" s="4"/>
      <c r="AC143" s="2" t="str">
        <f>IFERROR(IF(INDEX(AC$1:AC142,MATCH(J143,J$1:J142,0),1)=0,"",INDEX(AC$1:AC142,MATCH(J143,J$1:J142,0),1)),"")</f>
        <v/>
      </c>
      <c r="AD143" s="2" t="str">
        <f>IFERROR(IF(INDEX(AD$1:AD142,MATCH(J143,J$1:J142,0),1)=0,"",INDEX(AD$1:AD142,MATCH(J143,J$1:J142,0),1)),"")</f>
        <v/>
      </c>
      <c r="AE143" s="2" t="str">
        <f>IFERROR(IF(INDEX(AE$1:AE142,MATCH(J143,J$1:J142,0),1)=0,"",INDEX(AE$1:AE142,MATCH(J143,J$1:J142,0),1)),"")</f>
        <v/>
      </c>
      <c r="AF143" s="2"/>
      <c r="AG143" s="2"/>
      <c r="AH143" s="2"/>
      <c r="AI143" s="4"/>
      <c r="AJ143" s="4"/>
      <c r="AK143" s="4"/>
      <c r="AL143" s="4"/>
      <c r="AM143" s="4"/>
      <c r="AN143" s="4"/>
      <c r="AO143" s="4"/>
      <c r="AP143" s="4"/>
      <c r="AQ143" s="4"/>
      <c r="AS143" s="4"/>
      <c r="AT143" s="82"/>
      <c r="AU143" s="124"/>
      <c r="AV143" s="124"/>
      <c r="AW143" s="124"/>
      <c r="AX143" s="124"/>
      <c r="AY143" s="124"/>
      <c r="AZ143" s="124"/>
      <c r="BA143" s="4"/>
      <c r="BB143" s="127"/>
      <c r="BC143" s="4"/>
      <c r="BD143" s="4"/>
      <c r="BE143" s="4"/>
      <c r="BF143" s="7"/>
      <c r="BG143" s="7"/>
      <c r="BH143" s="7" t="str">
        <f t="shared" ca="1" si="36"/>
        <v/>
      </c>
      <c r="BI143" s="4" t="str">
        <f t="shared" si="31"/>
        <v/>
      </c>
      <c r="BJ143" s="123" t="str">
        <f t="shared" si="37"/>
        <v/>
      </c>
      <c r="BK143" s="140" t="str">
        <f t="shared" si="42"/>
        <v/>
      </c>
      <c r="BQ143" s="4" t="str">
        <f>IF(IFERROR(VLOOKUP(C143,C144:C$1993,1,0),"")="","",COUNTIF(C:C,C143))</f>
        <v/>
      </c>
      <c r="BU143" s="5" t="str">
        <f>IF(B143="","",IF(BQ143="",1+(MAX(BU$2:BU142)),""))</f>
        <v/>
      </c>
      <c r="BV143" s="5" t="str">
        <f t="shared" si="38"/>
        <v/>
      </c>
      <c r="BW143" s="5" t="str">
        <f t="shared" si="39"/>
        <v/>
      </c>
      <c r="BX143" s="14" t="str">
        <f t="shared" si="40"/>
        <v/>
      </c>
      <c r="BY143" s="28"/>
      <c r="BZ143" s="15"/>
      <c r="CA143" s="5" t="str">
        <f t="shared" si="33"/>
        <v/>
      </c>
      <c r="CD143" s="5" t="str">
        <f t="shared" si="43"/>
        <v/>
      </c>
      <c r="CE143" s="5" t="str">
        <f>IF(J143="","",IFERROR(IF(VLOOKUP(J143,J$2:J142,1,0)=0,"",""),J143))</f>
        <v/>
      </c>
      <c r="CF143" s="24" t="str">
        <f>IF(CE143="","",(IFERROR(VLOOKUP(MID(CE143,1,1),$CW$2:DA$28,3,0),0)+IFERROR(VLOOKUP(MID(CE143,2,1),CW$2:DA$28,4,0),0)+IFERROR(VLOOKUP(MID(CE143,3,1),CW$2:DA$28,5,0),0)+(ROW(CE143)/1000000000000)))</f>
        <v/>
      </c>
      <c r="CH143" s="5">
        <v>142</v>
      </c>
      <c r="CI143" s="5" t="str">
        <f>IFERROR(VLOOKUP(CH143,CD$2:CE1219,2,0),"")</f>
        <v/>
      </c>
      <c r="DC143" s="5" t="e">
        <f>IF(REPORTE!AH$2="si",IF(C143=VALUE(REPORTE!C$11),IF(SUM(DC144:DC$1993),CONCATENATE(INT(B143),", "),INT(B143)),""),IF(C143=VALUE(REPORTE!C$10),IF(SUM(DC144:DC$1993),CONCATENATE(INT(B143),", "),INT(B143)),""))</f>
        <v>#VALUE!</v>
      </c>
    </row>
    <row r="144" spans="1:107" s="5" customFormat="1" ht="15" customHeight="1">
      <c r="A144" s="4" t="str">
        <f t="shared" si="34"/>
        <v/>
      </c>
      <c r="B144" s="6"/>
      <c r="C144" s="8"/>
      <c r="D144" s="1" t="str">
        <f>IFERROR(INDEX('padron cfe'!B:B,MATCH(DATOS!C144,'padron cfe'!A:A,0),1),"")</f>
        <v/>
      </c>
      <c r="E144" s="1"/>
      <c r="F144" s="7"/>
      <c r="G144" s="9" t="s">
        <v>157</v>
      </c>
      <c r="H144" s="5" t="str">
        <f>IF(F144="","",IFERROR(CONCATENATE("PEUA",VLOOKUP(ESTADO,REPORTE!AV$2:AW$33,2,0),DIDTRITO_FORM,CADER_FORM,IFERROR(VLOOKUP(DAY(F144),$BN$3:$BO$11,2,0),DAY(F144)),IFERROR(VLOOKUP(MONTH(F144),$BN$3:$BO$11,2,0),MONTH(F144)),YEAR(F144),G144),""))</f>
        <v/>
      </c>
      <c r="I144" s="4"/>
      <c r="K144" s="2" t="str">
        <f>IFERROR(INDEX('padron cfe'!C:C,MATCH(DATOS!C144,'padron cfe'!A:A,0),1),"")</f>
        <v/>
      </c>
      <c r="L144" s="4" t="str">
        <f>IFERROR(IF(VLOOKUP(J144,J$2:L143,4,0)=0,"",VLOOKUP(J144,J$2:L143,4,0)),"")</f>
        <v/>
      </c>
      <c r="M144" s="4" t="str">
        <f>IFERROR(IF(VLOOKUP(J144,J$2:M143,5,0)=0,"",VLOOKUP(J144,J$2:M143,5,0)),"")</f>
        <v/>
      </c>
      <c r="N144" s="4"/>
      <c r="O144" s="2"/>
      <c r="P144" s="2"/>
      <c r="Q144" s="5" t="str">
        <f t="shared" si="41"/>
        <v/>
      </c>
      <c r="T144" s="2" t="str">
        <f>IFERROR(INDEX('padron cfe'!D:D,MATCH(DATOS!C144,'padron cfe'!A:A,0),1),"")</f>
        <v/>
      </c>
      <c r="U144" s="4"/>
      <c r="V144" s="4"/>
      <c r="W144" s="4"/>
      <c r="X144" s="6" t="s">
        <v>157</v>
      </c>
      <c r="Y144" s="4"/>
      <c r="Z144" s="4" t="str">
        <f t="shared" si="35"/>
        <v/>
      </c>
      <c r="AA144" s="4"/>
      <c r="AB144" s="4"/>
      <c r="AC144" s="2" t="str">
        <f>IFERROR(IF(INDEX(AC$1:AC143,MATCH(J144,J$1:J143,0),1)=0,"",INDEX(AC$1:AC143,MATCH(J144,J$1:J143,0),1)),"")</f>
        <v/>
      </c>
      <c r="AD144" s="2" t="str">
        <f>IFERROR(IF(INDEX(AD$1:AD143,MATCH(J144,J$1:J143,0),1)=0,"",INDEX(AD$1:AD143,MATCH(J144,J$1:J143,0),1)),"")</f>
        <v/>
      </c>
      <c r="AE144" s="2" t="str">
        <f>IFERROR(IF(INDEX(AE$1:AE143,MATCH(J144,J$1:J143,0),1)=0,"",INDEX(AE$1:AE143,MATCH(J144,J$1:J143,0),1)),"")</f>
        <v/>
      </c>
      <c r="AF144" s="2"/>
      <c r="AG144" s="2"/>
      <c r="AH144" s="2"/>
      <c r="AI144" s="4"/>
      <c r="AJ144" s="4"/>
      <c r="AK144" s="4"/>
      <c r="AL144" s="4"/>
      <c r="AM144" s="4"/>
      <c r="AN144" s="4"/>
      <c r="AO144" s="4"/>
      <c r="AP144" s="4"/>
      <c r="AQ144" s="4"/>
      <c r="AS144" s="4"/>
      <c r="AT144" s="82"/>
      <c r="AU144" s="124"/>
      <c r="AV144" s="124"/>
      <c r="AW144" s="124"/>
      <c r="AX144" s="124"/>
      <c r="AY144" s="124"/>
      <c r="AZ144" s="124"/>
      <c r="BA144" s="4"/>
      <c r="BB144" s="127"/>
      <c r="BC144" s="4"/>
      <c r="BD144" s="4"/>
      <c r="BE144" s="4" t="s">
        <v>157</v>
      </c>
      <c r="BF144" s="7"/>
      <c r="BG144" s="7"/>
      <c r="BH144" s="7" t="str">
        <f t="shared" ca="1" si="36"/>
        <v/>
      </c>
      <c r="BI144" s="4" t="str">
        <f t="shared" si="31"/>
        <v/>
      </c>
      <c r="BJ144" s="123" t="str">
        <f t="shared" si="37"/>
        <v/>
      </c>
      <c r="BK144" s="140" t="str">
        <f t="shared" si="42"/>
        <v/>
      </c>
      <c r="BQ144" s="4" t="str">
        <f>IF(IFERROR(VLOOKUP(C144,C145:C$1993,1,0),"")="","",COUNTIF(C:C,C144))</f>
        <v/>
      </c>
      <c r="BU144" s="5" t="str">
        <f>IF(B144="","",IF(BQ144="",1+(MAX(BU$2:BU143)),""))</f>
        <v/>
      </c>
      <c r="BV144" s="5" t="str">
        <f t="shared" si="38"/>
        <v/>
      </c>
      <c r="BW144" s="5" t="str">
        <f t="shared" si="39"/>
        <v/>
      </c>
      <c r="BX144" s="14" t="str">
        <f t="shared" si="40"/>
        <v/>
      </c>
      <c r="BY144" s="28"/>
      <c r="BZ144" s="15"/>
      <c r="CA144" s="5" t="str">
        <f t="shared" si="33"/>
        <v/>
      </c>
      <c r="CD144" s="5" t="str">
        <f t="shared" si="43"/>
        <v/>
      </c>
      <c r="CE144" s="5" t="str">
        <f>IF(J144="","",IFERROR(IF(VLOOKUP(J144,J$2:J143,1,0)=0,"",""),J144))</f>
        <v/>
      </c>
      <c r="CF144" s="24" t="str">
        <f>IF(CE144="","",(IFERROR(VLOOKUP(MID(CE144,1,1),$CW$2:DA$28,3,0),0)+IFERROR(VLOOKUP(MID(CE144,2,1),CW$2:DA$28,4,0),0)+IFERROR(VLOOKUP(MID(CE144,3,1),CW$2:DA$28,5,0),0)+(ROW(CE144)/1000000000000)))</f>
        <v/>
      </c>
      <c r="CH144" s="5">
        <v>143</v>
      </c>
      <c r="CI144" s="5" t="str">
        <f>IFERROR(VLOOKUP(CH144,CD$2:CE1220,2,0),"")</f>
        <v/>
      </c>
      <c r="DC144" s="5" t="e">
        <f>IF(REPORTE!AH$2="si",IF(C144=VALUE(REPORTE!C$11),IF(SUM(DC145:DC$1993),CONCATENATE(INT(B144),", "),INT(B144)),""),IF(C144=VALUE(REPORTE!C$10),IF(SUM(DC145:DC$1993),CONCATENATE(INT(B144),", "),INT(B144)),""))</f>
        <v>#VALUE!</v>
      </c>
    </row>
    <row r="145" spans="1:107" s="5" customFormat="1" ht="15" customHeight="1">
      <c r="A145" s="4" t="str">
        <f t="shared" si="34"/>
        <v/>
      </c>
      <c r="B145" s="6"/>
      <c r="C145" s="8"/>
      <c r="D145" s="1" t="str">
        <f>IFERROR(INDEX('padron cfe'!B:B,MATCH(DATOS!C145,'padron cfe'!A:A,0),1),"")</f>
        <v/>
      </c>
      <c r="E145" s="1"/>
      <c r="F145" s="7"/>
      <c r="G145" s="9" t="s">
        <v>157</v>
      </c>
      <c r="H145" s="5" t="str">
        <f>IF(F145="","",IFERROR(CONCATENATE("PEUA",VLOOKUP(ESTADO,REPORTE!AV$2:AW$33,2,0),DIDTRITO_FORM,CADER_FORM,IFERROR(VLOOKUP(DAY(F145),$BN$3:$BO$11,2,0),DAY(F145)),IFERROR(VLOOKUP(MONTH(F145),$BN$3:$BO$11,2,0),MONTH(F145)),YEAR(F145),G145),""))</f>
        <v/>
      </c>
      <c r="I145" s="4"/>
      <c r="K145" s="2" t="str">
        <f>IFERROR(INDEX('padron cfe'!C:C,MATCH(DATOS!C145,'padron cfe'!A:A,0),1),"")</f>
        <v/>
      </c>
      <c r="L145" s="4" t="str">
        <f>IFERROR(IF(VLOOKUP(J145,J$2:L144,4,0)=0,"",VLOOKUP(J145,J$2:L144,4,0)),"")</f>
        <v/>
      </c>
      <c r="M145" s="4" t="str">
        <f>IFERROR(IF(VLOOKUP(J145,J$2:M144,5,0)=0,"",VLOOKUP(J145,J$2:M144,5,0)),"")</f>
        <v/>
      </c>
      <c r="N145" s="4"/>
      <c r="O145" s="2"/>
      <c r="P145" s="2"/>
      <c r="Q145" s="5" t="str">
        <f t="shared" si="41"/>
        <v/>
      </c>
      <c r="T145" s="2" t="str">
        <f>IFERROR(INDEX('padron cfe'!D:D,MATCH(DATOS!C145,'padron cfe'!A:A,0),1),"")</f>
        <v/>
      </c>
      <c r="U145" s="4"/>
      <c r="V145" s="4"/>
      <c r="W145" s="4"/>
      <c r="X145" s="6" t="s">
        <v>157</v>
      </c>
      <c r="Y145" s="4"/>
      <c r="Z145" s="4" t="str">
        <f t="shared" si="35"/>
        <v/>
      </c>
      <c r="AA145" s="4"/>
      <c r="AB145" s="4"/>
      <c r="AC145" s="2" t="str">
        <f>IFERROR(IF(INDEX(AC$1:AC144,MATCH(J145,J$1:J144,0),1)=0,"",INDEX(AC$1:AC144,MATCH(J145,J$1:J144,0),1)),"")</f>
        <v/>
      </c>
      <c r="AD145" s="2" t="str">
        <f>IFERROR(IF(INDEX(AD$1:AD144,MATCH(J145,J$1:J144,0),1)=0,"",INDEX(AD$1:AD144,MATCH(J145,J$1:J144,0),1)),"")</f>
        <v/>
      </c>
      <c r="AE145" s="2" t="str">
        <f>IFERROR(IF(INDEX(AE$1:AE144,MATCH(J145,J$1:J144,0),1)=0,"",INDEX(AE$1:AE144,MATCH(J145,J$1:J144,0),1)),"")</f>
        <v/>
      </c>
      <c r="AF145" s="2"/>
      <c r="AG145" s="2"/>
      <c r="AH145" s="2"/>
      <c r="AI145" s="4"/>
      <c r="AJ145" s="4"/>
      <c r="AK145" s="4"/>
      <c r="AL145" s="4"/>
      <c r="AM145" s="4"/>
      <c r="AN145" s="4"/>
      <c r="AO145" s="4"/>
      <c r="AP145" s="4"/>
      <c r="AQ145" s="4"/>
      <c r="AS145" s="4"/>
      <c r="AT145" s="82"/>
      <c r="AU145" s="124"/>
      <c r="AV145" s="124"/>
      <c r="AW145" s="124"/>
      <c r="AX145" s="124"/>
      <c r="AY145" s="124"/>
      <c r="AZ145" s="124"/>
      <c r="BA145" s="4"/>
      <c r="BB145" s="127"/>
      <c r="BC145" s="4"/>
      <c r="BD145" s="4"/>
      <c r="BE145" s="4"/>
      <c r="BF145" s="7"/>
      <c r="BG145" s="7"/>
      <c r="BH145" s="7" t="str">
        <f t="shared" ca="1" si="36"/>
        <v/>
      </c>
      <c r="BI145" s="4" t="str">
        <f t="shared" si="31"/>
        <v/>
      </c>
      <c r="BJ145" s="123" t="str">
        <f t="shared" si="37"/>
        <v/>
      </c>
      <c r="BK145" s="140" t="str">
        <f t="shared" si="42"/>
        <v/>
      </c>
      <c r="BQ145" s="4" t="str">
        <f>IF(IFERROR(VLOOKUP(C145,C146:C$1993,1,0),"")="","",COUNTIF(C:C,C145))</f>
        <v/>
      </c>
      <c r="BU145" s="5" t="str">
        <f>IF(B145="","",IF(BQ145="",1+(MAX(BU$2:BU144)),""))</f>
        <v/>
      </c>
      <c r="BV145" s="5" t="str">
        <f t="shared" si="38"/>
        <v/>
      </c>
      <c r="BW145" s="5" t="str">
        <f t="shared" si="39"/>
        <v/>
      </c>
      <c r="BX145" s="14" t="str">
        <f t="shared" si="40"/>
        <v/>
      </c>
      <c r="BY145" s="28"/>
      <c r="BZ145" s="15"/>
      <c r="CA145" s="5" t="str">
        <f t="shared" si="33"/>
        <v/>
      </c>
      <c r="CD145" s="5" t="str">
        <f t="shared" si="43"/>
        <v/>
      </c>
      <c r="CE145" s="5" t="str">
        <f>IF(J145="","",IFERROR(IF(VLOOKUP(J145,J$2:J144,1,0)=0,"",""),J145))</f>
        <v/>
      </c>
      <c r="CF145" s="24" t="str">
        <f>IF(CE145="","",(IFERROR(VLOOKUP(MID(CE145,1,1),$CW$2:DA$28,3,0),0)+IFERROR(VLOOKUP(MID(CE145,2,1),CW$2:DA$28,4,0),0)+IFERROR(VLOOKUP(MID(CE145,3,1),CW$2:DA$28,5,0),0)+(ROW(CE145)/1000000000000)))</f>
        <v/>
      </c>
      <c r="CH145" s="5">
        <v>144</v>
      </c>
      <c r="CI145" s="5" t="str">
        <f>IFERROR(VLOOKUP(CH145,CD$2:CE1221,2,0),"")</f>
        <v/>
      </c>
      <c r="DC145" s="5" t="e">
        <f>IF(REPORTE!AH$2="si",IF(C145=VALUE(REPORTE!C$11),IF(SUM(DC146:DC$1993),CONCATENATE(INT(B145),", "),INT(B145)),""),IF(C145=VALUE(REPORTE!C$10),IF(SUM(DC146:DC$1993),CONCATENATE(INT(B145),", "),INT(B145)),""))</f>
        <v>#VALUE!</v>
      </c>
    </row>
    <row r="146" spans="1:107" s="5" customFormat="1" ht="15" customHeight="1">
      <c r="A146" s="4" t="str">
        <f t="shared" si="34"/>
        <v/>
      </c>
      <c r="B146" s="6"/>
      <c r="C146" s="8"/>
      <c r="D146" s="1" t="str">
        <f>IFERROR(INDEX('padron cfe'!B:B,MATCH(DATOS!C146,'padron cfe'!A:A,0),1),"")</f>
        <v/>
      </c>
      <c r="E146" s="1"/>
      <c r="F146" s="7"/>
      <c r="G146" s="9" t="s">
        <v>157</v>
      </c>
      <c r="H146" s="5" t="str">
        <f>IF(F146="","",IFERROR(CONCATENATE("PEUA",VLOOKUP(ESTADO,REPORTE!AV$2:AW$33,2,0),DIDTRITO_FORM,CADER_FORM,IFERROR(VLOOKUP(DAY(F146),$BN$3:$BO$11,2,0),DAY(F146)),IFERROR(VLOOKUP(MONTH(F146),$BN$3:$BO$11,2,0),MONTH(F146)),YEAR(F146),G146),""))</f>
        <v/>
      </c>
      <c r="I146" s="4"/>
      <c r="K146" s="2" t="str">
        <f>IFERROR(INDEX('padron cfe'!C:C,MATCH(DATOS!C146,'padron cfe'!A:A,0),1),"")</f>
        <v/>
      </c>
      <c r="L146" s="4" t="str">
        <f>IFERROR(IF(VLOOKUP(J146,J$2:L145,4,0)=0,"",VLOOKUP(J146,J$2:L145,4,0)),"")</f>
        <v/>
      </c>
      <c r="M146" s="4" t="str">
        <f>IFERROR(IF(VLOOKUP(J146,J$2:M145,5,0)=0,"",VLOOKUP(J146,J$2:M145,5,0)),"")</f>
        <v/>
      </c>
      <c r="N146" s="4"/>
      <c r="O146" s="2"/>
      <c r="P146" s="2"/>
      <c r="Q146" s="5" t="str">
        <f t="shared" si="41"/>
        <v/>
      </c>
      <c r="T146" s="2" t="str">
        <f>IFERROR(INDEX('padron cfe'!D:D,MATCH(DATOS!C146,'padron cfe'!A:A,0),1),"")</f>
        <v/>
      </c>
      <c r="U146" s="4"/>
      <c r="V146" s="4"/>
      <c r="W146" s="4"/>
      <c r="X146" s="6" t="s">
        <v>157</v>
      </c>
      <c r="Y146" s="4"/>
      <c r="Z146" s="4" t="str">
        <f t="shared" si="35"/>
        <v/>
      </c>
      <c r="AA146" s="4"/>
      <c r="AB146" s="4"/>
      <c r="AC146" s="2" t="str">
        <f>IFERROR(IF(INDEX(AC$1:AC145,MATCH(J146,J$1:J145,0),1)=0,"",INDEX(AC$1:AC145,MATCH(J146,J$1:J145,0),1)),"")</f>
        <v/>
      </c>
      <c r="AD146" s="2" t="str">
        <f>IFERROR(IF(INDEX(AD$1:AD145,MATCH(J146,J$1:J145,0),1)=0,"",INDEX(AD$1:AD145,MATCH(J146,J$1:J145,0),1)),"")</f>
        <v/>
      </c>
      <c r="AE146" s="2" t="str">
        <f>IFERROR(IF(INDEX(AE$1:AE145,MATCH(J146,J$1:J145,0),1)=0,"",INDEX(AE$1:AE145,MATCH(J146,J$1:J145,0),1)),"")</f>
        <v/>
      </c>
      <c r="AF146" s="2"/>
      <c r="AG146" s="2"/>
      <c r="AH146" s="2"/>
      <c r="AI146" s="4"/>
      <c r="AJ146" s="4"/>
      <c r="AK146" s="4"/>
      <c r="AL146" s="4"/>
      <c r="AM146" s="4"/>
      <c r="AN146" s="4"/>
      <c r="AO146" s="4"/>
      <c r="AP146" s="4"/>
      <c r="AQ146" s="4"/>
      <c r="AS146" s="4"/>
      <c r="AT146" s="82"/>
      <c r="AU146" s="124"/>
      <c r="AV146" s="124"/>
      <c r="AW146" s="124"/>
      <c r="AX146" s="124"/>
      <c r="AY146" s="124"/>
      <c r="AZ146" s="124"/>
      <c r="BA146" s="4"/>
      <c r="BB146" s="127"/>
      <c r="BC146" s="4"/>
      <c r="BD146" s="4"/>
      <c r="BE146" s="4" t="s">
        <v>157</v>
      </c>
      <c r="BF146" s="7"/>
      <c r="BG146" s="7"/>
      <c r="BH146" s="7" t="str">
        <f t="shared" ca="1" si="36"/>
        <v/>
      </c>
      <c r="BI146" s="4" t="str">
        <f t="shared" si="31"/>
        <v/>
      </c>
      <c r="BJ146" s="123" t="str">
        <f t="shared" si="37"/>
        <v/>
      </c>
      <c r="BK146" s="140" t="str">
        <f t="shared" si="42"/>
        <v/>
      </c>
      <c r="BQ146" s="4" t="str">
        <f>IF(IFERROR(VLOOKUP(C146,C147:C$1993,1,0),"")="","",COUNTIF(C:C,C146))</f>
        <v/>
      </c>
      <c r="BU146" s="5" t="str">
        <f>IF(B146="","",IF(BQ146="",1+(MAX(BU$2:BU145)),""))</f>
        <v/>
      </c>
      <c r="BV146" s="5" t="str">
        <f t="shared" si="38"/>
        <v/>
      </c>
      <c r="BW146" s="5" t="str">
        <f t="shared" si="39"/>
        <v/>
      </c>
      <c r="BX146" s="14" t="str">
        <f t="shared" si="40"/>
        <v/>
      </c>
      <c r="BY146" s="28"/>
      <c r="BZ146" s="15"/>
      <c r="CA146" s="5" t="str">
        <f t="shared" si="33"/>
        <v/>
      </c>
      <c r="CD146" s="5" t="str">
        <f t="shared" si="43"/>
        <v/>
      </c>
      <c r="CE146" s="5" t="str">
        <f>IF(J146="","",IFERROR(IF(VLOOKUP(J146,J$2:J145,1,0)=0,"",""),J146))</f>
        <v/>
      </c>
      <c r="CF146" s="24" t="str">
        <f>IF(CE146="","",(IFERROR(VLOOKUP(MID(CE146,1,1),$CW$2:DA$28,3,0),0)+IFERROR(VLOOKUP(MID(CE146,2,1),CW$2:DA$28,4,0),0)+IFERROR(VLOOKUP(MID(CE146,3,1),CW$2:DA$28,5,0),0)+(ROW(CE146)/1000000000000)))</f>
        <v/>
      </c>
      <c r="CH146" s="5">
        <v>145</v>
      </c>
      <c r="CI146" s="5" t="str">
        <f>IFERROR(VLOOKUP(CH146,CD$2:CE1222,2,0),"")</f>
        <v/>
      </c>
      <c r="DC146" s="5" t="e">
        <f>IF(REPORTE!AH$2="si",IF(C146=VALUE(REPORTE!C$11),IF(SUM(DC147:DC$1993),CONCATENATE(INT(B146),", "),INT(B146)),""),IF(C146=VALUE(REPORTE!C$10),IF(SUM(DC147:DC$1993),CONCATENATE(INT(B146),", "),INT(B146)),""))</f>
        <v>#VALUE!</v>
      </c>
    </row>
    <row r="147" spans="1:107" s="5" customFormat="1" ht="15" customHeight="1">
      <c r="A147" s="4" t="str">
        <f t="shared" si="34"/>
        <v/>
      </c>
      <c r="B147" s="6"/>
      <c r="C147" s="8"/>
      <c r="D147" s="1" t="str">
        <f>IFERROR(INDEX('padron cfe'!B:B,MATCH(DATOS!C147,'padron cfe'!A:A,0),1),"")</f>
        <v/>
      </c>
      <c r="E147" s="1"/>
      <c r="F147" s="7"/>
      <c r="G147" s="9" t="s">
        <v>157</v>
      </c>
      <c r="H147" s="5" t="str">
        <f>IF(F147="","",IFERROR(CONCATENATE("PEUA",VLOOKUP(ESTADO,REPORTE!AV$2:AW$33,2,0),DIDTRITO_FORM,CADER_FORM,IFERROR(VLOOKUP(DAY(F147),$BN$3:$BO$11,2,0),DAY(F147)),IFERROR(VLOOKUP(MONTH(F147),$BN$3:$BO$11,2,0),MONTH(F147)),YEAR(F147),G147),""))</f>
        <v/>
      </c>
      <c r="I147" s="4"/>
      <c r="K147" s="2" t="str">
        <f>IFERROR(INDEX('padron cfe'!C:C,MATCH(DATOS!C147,'padron cfe'!A:A,0),1),"")</f>
        <v/>
      </c>
      <c r="L147" s="4" t="str">
        <f>IFERROR(IF(VLOOKUP(J147,J$2:L146,4,0)=0,"",VLOOKUP(J147,J$2:L146,4,0)),"")</f>
        <v/>
      </c>
      <c r="M147" s="4" t="str">
        <f>IFERROR(IF(VLOOKUP(J147,J$2:M146,5,0)=0,"",VLOOKUP(J147,J$2:M146,5,0)),"")</f>
        <v/>
      </c>
      <c r="N147" s="4"/>
      <c r="O147" s="2"/>
      <c r="P147" s="2"/>
      <c r="Q147" s="5" t="str">
        <f t="shared" si="41"/>
        <v/>
      </c>
      <c r="T147" s="2" t="str">
        <f>IFERROR(INDEX('padron cfe'!D:D,MATCH(DATOS!C147,'padron cfe'!A:A,0),1),"")</f>
        <v/>
      </c>
      <c r="U147" s="4"/>
      <c r="V147" s="4"/>
      <c r="W147" s="4"/>
      <c r="X147" s="6" t="s">
        <v>157</v>
      </c>
      <c r="Y147" s="4"/>
      <c r="Z147" s="4" t="str">
        <f t="shared" si="35"/>
        <v/>
      </c>
      <c r="AA147" s="4"/>
      <c r="AB147" s="4"/>
      <c r="AC147" s="2" t="str">
        <f>IFERROR(IF(INDEX(AC$1:AC146,MATCH(J147,J$1:J146,0),1)=0,"",INDEX(AC$1:AC146,MATCH(J147,J$1:J146,0),1)),"")</f>
        <v/>
      </c>
      <c r="AD147" s="2" t="str">
        <f>IFERROR(IF(INDEX(AD$1:AD146,MATCH(J147,J$1:J146,0),1)=0,"",INDEX(AD$1:AD146,MATCH(J147,J$1:J146,0),1)),"")</f>
        <v/>
      </c>
      <c r="AE147" s="2" t="str">
        <f>IFERROR(IF(INDEX(AE$1:AE146,MATCH(J147,J$1:J146,0),1)=0,"",INDEX(AE$1:AE146,MATCH(J147,J$1:J146,0),1)),"")</f>
        <v/>
      </c>
      <c r="AF147" s="2"/>
      <c r="AG147" s="2"/>
      <c r="AH147" s="2"/>
      <c r="AI147" s="4"/>
      <c r="AJ147" s="4"/>
      <c r="AK147" s="4"/>
      <c r="AL147" s="4"/>
      <c r="AM147" s="4"/>
      <c r="AN147" s="4"/>
      <c r="AO147" s="4"/>
      <c r="AP147" s="4"/>
      <c r="AQ147" s="4"/>
      <c r="AS147" s="4"/>
      <c r="AT147" s="82"/>
      <c r="AU147" s="124"/>
      <c r="AV147" s="124"/>
      <c r="AW147" s="124"/>
      <c r="AX147" s="124"/>
      <c r="AY147" s="124"/>
      <c r="AZ147" s="124"/>
      <c r="BA147" s="4"/>
      <c r="BB147" s="127"/>
      <c r="BC147" s="4"/>
      <c r="BD147" s="4"/>
      <c r="BE147" s="4"/>
      <c r="BF147" s="7"/>
      <c r="BG147" s="7"/>
      <c r="BH147" s="7" t="str">
        <f t="shared" ca="1" si="36"/>
        <v/>
      </c>
      <c r="BI147" s="4" t="str">
        <f t="shared" ref="BI147:BI210" si="44">IFERROR(IF(AA147=0,"",AA147/BB147),"")</f>
        <v/>
      </c>
      <c r="BJ147" s="123" t="str">
        <f t="shared" si="37"/>
        <v/>
      </c>
      <c r="BK147" s="140" t="str">
        <f t="shared" si="42"/>
        <v/>
      </c>
      <c r="BQ147" s="4" t="str">
        <f>IF(IFERROR(VLOOKUP(C147,C148:C$1993,1,0),"")="","",COUNTIF(C:C,C147))</f>
        <v/>
      </c>
      <c r="BU147" s="5" t="str">
        <f>IF(B147="","",IF(BQ147="",1+(MAX(BU$2:BU146)),""))</f>
        <v/>
      </c>
      <c r="BV147" s="5" t="str">
        <f t="shared" si="38"/>
        <v/>
      </c>
      <c r="BW147" s="5" t="str">
        <f t="shared" si="39"/>
        <v/>
      </c>
      <c r="BX147" s="14" t="str">
        <f t="shared" si="40"/>
        <v/>
      </c>
      <c r="BY147" s="28"/>
      <c r="BZ147" s="15"/>
      <c r="CA147" s="5" t="str">
        <f t="shared" ref="CA147:CA178" si="45">CONCATENATE(AI147,AJ147,AK147,AL147,AM147)</f>
        <v/>
      </c>
      <c r="CD147" s="5" t="str">
        <f t="shared" si="43"/>
        <v/>
      </c>
      <c r="CE147" s="5" t="str">
        <f>IF(J147="","",IFERROR(IF(VLOOKUP(J147,J$2:J146,1,0)=0,"",""),J147))</f>
        <v/>
      </c>
      <c r="CF147" s="24" t="str">
        <f>IF(CE147="","",(IFERROR(VLOOKUP(MID(CE147,1,1),$CW$2:DA$28,3,0),0)+IFERROR(VLOOKUP(MID(CE147,2,1),CW$2:DA$28,4,0),0)+IFERROR(VLOOKUP(MID(CE147,3,1),CW$2:DA$28,5,0),0)+(ROW(CE147)/1000000000000)))</f>
        <v/>
      </c>
      <c r="CH147" s="5">
        <v>146</v>
      </c>
      <c r="CI147" s="5" t="str">
        <f>IFERROR(VLOOKUP(CH147,CD$2:CE1223,2,0),"")</f>
        <v/>
      </c>
      <c r="DC147" s="5" t="e">
        <f>IF(REPORTE!AH$2="si",IF(C147=VALUE(REPORTE!C$11),IF(SUM(DC148:DC$1993),CONCATENATE(INT(B147),", "),INT(B147)),""),IF(C147=VALUE(REPORTE!C$10),IF(SUM(DC148:DC$1993),CONCATENATE(INT(B147),", "),INT(B147)),""))</f>
        <v>#VALUE!</v>
      </c>
    </row>
    <row r="148" spans="1:107" s="5" customFormat="1" ht="15" customHeight="1">
      <c r="A148" s="4" t="str">
        <f t="shared" si="34"/>
        <v/>
      </c>
      <c r="B148" s="6"/>
      <c r="C148" s="8"/>
      <c r="D148" s="1" t="str">
        <f>IFERROR(INDEX('padron cfe'!B:B,MATCH(DATOS!C148,'padron cfe'!A:A,0),1),"")</f>
        <v/>
      </c>
      <c r="E148" s="1"/>
      <c r="F148" s="7"/>
      <c r="G148" s="9" t="s">
        <v>157</v>
      </c>
      <c r="H148" s="5" t="str">
        <f>IF(F148="","",IFERROR(CONCATENATE("PEUA",VLOOKUP(ESTADO,REPORTE!AV$2:AW$33,2,0),DIDTRITO_FORM,CADER_FORM,IFERROR(VLOOKUP(DAY(F148),$BN$3:$BO$11,2,0),DAY(F148)),IFERROR(VLOOKUP(MONTH(F148),$BN$3:$BO$11,2,0),MONTH(F148)),YEAR(F148),G148),""))</f>
        <v/>
      </c>
      <c r="I148" s="4"/>
      <c r="K148" s="2" t="str">
        <f>IFERROR(INDEX('padron cfe'!C:C,MATCH(DATOS!C148,'padron cfe'!A:A,0),1),"")</f>
        <v/>
      </c>
      <c r="L148" s="4" t="str">
        <f>IFERROR(IF(VLOOKUP(J148,J$2:L147,4,0)=0,"",VLOOKUP(J148,J$2:L147,4,0)),"")</f>
        <v/>
      </c>
      <c r="M148" s="4" t="str">
        <f>IFERROR(IF(VLOOKUP(J148,J$2:M147,5,0)=0,"",VLOOKUP(J148,J$2:M147,5,0)),"")</f>
        <v/>
      </c>
      <c r="N148" s="4"/>
      <c r="O148" s="2"/>
      <c r="P148" s="2"/>
      <c r="Q148" s="5" t="str">
        <f t="shared" si="41"/>
        <v/>
      </c>
      <c r="T148" s="2" t="str">
        <f>IFERROR(INDEX('padron cfe'!D:D,MATCH(DATOS!C148,'padron cfe'!A:A,0),1),"")</f>
        <v/>
      </c>
      <c r="U148" s="4"/>
      <c r="V148" s="4"/>
      <c r="W148" s="4"/>
      <c r="X148" s="6" t="s">
        <v>157</v>
      </c>
      <c r="Y148" s="4"/>
      <c r="Z148" s="4" t="str">
        <f t="shared" si="35"/>
        <v/>
      </c>
      <c r="AA148" s="4"/>
      <c r="AB148" s="4"/>
      <c r="AC148" s="2" t="str">
        <f>IFERROR(IF(INDEX(AC$1:AC147,MATCH(J148,J$1:J147,0),1)=0,"",INDEX(AC$1:AC147,MATCH(J148,J$1:J147,0),1)),"")</f>
        <v/>
      </c>
      <c r="AD148" s="2" t="str">
        <f>IFERROR(IF(INDEX(AD$1:AD147,MATCH(J148,J$1:J147,0),1)=0,"",INDEX(AD$1:AD147,MATCH(J148,J$1:J147,0),1)),"")</f>
        <v/>
      </c>
      <c r="AE148" s="2" t="str">
        <f>IFERROR(IF(INDEX(AE$1:AE147,MATCH(J148,J$1:J147,0),1)=0,"",INDEX(AE$1:AE147,MATCH(J148,J$1:J147,0),1)),"")</f>
        <v/>
      </c>
      <c r="AF148" s="2"/>
      <c r="AG148" s="2"/>
      <c r="AH148" s="2"/>
      <c r="AI148" s="4"/>
      <c r="AJ148" s="4"/>
      <c r="AK148" s="4"/>
      <c r="AL148" s="4"/>
      <c r="AM148" s="4"/>
      <c r="AN148" s="4"/>
      <c r="AO148" s="4"/>
      <c r="AP148" s="4"/>
      <c r="AQ148" s="4"/>
      <c r="AS148" s="4"/>
      <c r="AT148" s="82"/>
      <c r="AU148" s="124"/>
      <c r="AV148" s="124"/>
      <c r="AW148" s="124"/>
      <c r="AX148" s="124"/>
      <c r="AY148" s="124"/>
      <c r="AZ148" s="124"/>
      <c r="BA148" s="4"/>
      <c r="BB148" s="127"/>
      <c r="BC148" s="4"/>
      <c r="BD148" s="4"/>
      <c r="BE148" s="4" t="s">
        <v>157</v>
      </c>
      <c r="BF148" s="7"/>
      <c r="BG148" s="7"/>
      <c r="BH148" s="7" t="str">
        <f t="shared" ca="1" si="36"/>
        <v/>
      </c>
      <c r="BI148" s="4" t="str">
        <f t="shared" si="44"/>
        <v/>
      </c>
      <c r="BJ148" s="123" t="str">
        <f t="shared" si="37"/>
        <v/>
      </c>
      <c r="BK148" s="140" t="str">
        <f t="shared" si="42"/>
        <v/>
      </c>
      <c r="BQ148" s="4" t="str">
        <f>IF(IFERROR(VLOOKUP(C148,C149:C$1993,1,0),"")="","",COUNTIF(C:C,C148))</f>
        <v/>
      </c>
      <c r="BU148" s="5" t="str">
        <f>IF(B148="","",IF(BQ148="",1+(MAX(BU$2:BU147)),""))</f>
        <v/>
      </c>
      <c r="BV148" s="5" t="str">
        <f t="shared" si="38"/>
        <v/>
      </c>
      <c r="BW148" s="5" t="str">
        <f t="shared" si="39"/>
        <v/>
      </c>
      <c r="BX148" s="14" t="str">
        <f t="shared" si="40"/>
        <v/>
      </c>
      <c r="BY148" s="28"/>
      <c r="BZ148" s="15"/>
      <c r="CA148" s="5" t="str">
        <f t="shared" si="45"/>
        <v/>
      </c>
      <c r="CD148" s="5" t="str">
        <f t="shared" si="43"/>
        <v/>
      </c>
      <c r="CE148" s="5" t="str">
        <f>IF(J148="","",IFERROR(IF(VLOOKUP(J148,J$2:J147,1,0)=0,"",""),J148))</f>
        <v/>
      </c>
      <c r="CF148" s="24" t="str">
        <f>IF(CE148="","",(IFERROR(VLOOKUP(MID(CE148,1,1),$CW$2:DA$28,3,0),0)+IFERROR(VLOOKUP(MID(CE148,2,1),CW$2:DA$28,4,0),0)+IFERROR(VLOOKUP(MID(CE148,3,1),CW$2:DA$28,5,0),0)+(ROW(CE148)/1000000000000)))</f>
        <v/>
      </c>
      <c r="CH148" s="5">
        <v>147</v>
      </c>
      <c r="CI148" s="5" t="str">
        <f>IFERROR(VLOOKUP(CH148,CD$2:CE1224,2,0),"")</f>
        <v/>
      </c>
      <c r="DC148" s="5" t="e">
        <f>IF(REPORTE!AH$2="si",IF(C148=VALUE(REPORTE!C$11),IF(SUM(DC149:DC$1993),CONCATENATE(INT(B148),", "),INT(B148)),""),IF(C148=VALUE(REPORTE!C$10),IF(SUM(DC149:DC$1993),CONCATENATE(INT(B148),", "),INT(B148)),""))</f>
        <v>#VALUE!</v>
      </c>
    </row>
    <row r="149" spans="1:107" s="5" customFormat="1" ht="15" customHeight="1">
      <c r="A149" s="4" t="str">
        <f t="shared" si="34"/>
        <v/>
      </c>
      <c r="B149" s="6"/>
      <c r="C149" s="8"/>
      <c r="D149" s="1" t="str">
        <f>IFERROR(INDEX('padron cfe'!B:B,MATCH(DATOS!C149,'padron cfe'!A:A,0),1),"")</f>
        <v/>
      </c>
      <c r="E149" s="1"/>
      <c r="F149" s="7"/>
      <c r="G149" s="9" t="s">
        <v>157</v>
      </c>
      <c r="H149" s="5" t="str">
        <f>IF(F149="","",IFERROR(CONCATENATE("PEUA",VLOOKUP(ESTADO,REPORTE!AV$2:AW$33,2,0),DIDTRITO_FORM,CADER_FORM,IFERROR(VLOOKUP(DAY(F149),$BN$3:$BO$11,2,0),DAY(F149)),IFERROR(VLOOKUP(MONTH(F149),$BN$3:$BO$11,2,0),MONTH(F149)),YEAR(F149),G149),""))</f>
        <v/>
      </c>
      <c r="I149" s="4"/>
      <c r="K149" s="2" t="str">
        <f>IFERROR(INDEX('padron cfe'!C:C,MATCH(DATOS!C149,'padron cfe'!A:A,0),1),"")</f>
        <v/>
      </c>
      <c r="L149" s="4" t="str">
        <f>IFERROR(IF(VLOOKUP(J149,J$2:L148,4,0)=0,"",VLOOKUP(J149,J$2:L148,4,0)),"")</f>
        <v/>
      </c>
      <c r="M149" s="4" t="str">
        <f>IFERROR(IF(VLOOKUP(J149,J$2:M148,5,0)=0,"",VLOOKUP(J149,J$2:M148,5,0)),"")</f>
        <v/>
      </c>
      <c r="N149" s="4"/>
      <c r="O149" s="2"/>
      <c r="P149" s="2"/>
      <c r="Q149" s="5" t="str">
        <f t="shared" si="41"/>
        <v/>
      </c>
      <c r="T149" s="2" t="str">
        <f>IFERROR(INDEX('padron cfe'!D:D,MATCH(DATOS!C149,'padron cfe'!A:A,0),1),"")</f>
        <v/>
      </c>
      <c r="U149" s="4"/>
      <c r="V149" s="4"/>
      <c r="W149" s="4"/>
      <c r="X149" s="6" t="s">
        <v>157</v>
      </c>
      <c r="Y149" s="4"/>
      <c r="Z149" s="4" t="str">
        <f t="shared" si="35"/>
        <v/>
      </c>
      <c r="AA149" s="4"/>
      <c r="AB149" s="4"/>
      <c r="AC149" s="2" t="str">
        <f>IFERROR(IF(INDEX(AC$1:AC148,MATCH(J149,J$1:J148,0),1)=0,"",INDEX(AC$1:AC148,MATCH(J149,J$1:J148,0),1)),"")</f>
        <v/>
      </c>
      <c r="AD149" s="2" t="str">
        <f>IFERROR(IF(INDEX(AD$1:AD148,MATCH(J149,J$1:J148,0),1)=0,"",INDEX(AD$1:AD148,MATCH(J149,J$1:J148,0),1)),"")</f>
        <v/>
      </c>
      <c r="AE149" s="2" t="str">
        <f>IFERROR(IF(INDEX(AE$1:AE148,MATCH(J149,J$1:J148,0),1)=0,"",INDEX(AE$1:AE148,MATCH(J149,J$1:J148,0),1)),"")</f>
        <v/>
      </c>
      <c r="AF149" s="2"/>
      <c r="AG149" s="2"/>
      <c r="AH149" s="2"/>
      <c r="AI149" s="4"/>
      <c r="AJ149" s="4"/>
      <c r="AK149" s="4"/>
      <c r="AL149" s="4"/>
      <c r="AM149" s="4"/>
      <c r="AN149" s="4"/>
      <c r="AO149" s="4"/>
      <c r="AP149" s="4"/>
      <c r="AQ149" s="4"/>
      <c r="AS149" s="4"/>
      <c r="AT149" s="82"/>
      <c r="AU149" s="124"/>
      <c r="AV149" s="124"/>
      <c r="AW149" s="124"/>
      <c r="AX149" s="124"/>
      <c r="AY149" s="124"/>
      <c r="AZ149" s="124"/>
      <c r="BA149" s="4"/>
      <c r="BB149" s="127"/>
      <c r="BC149" s="4"/>
      <c r="BD149" s="4"/>
      <c r="BE149" s="4"/>
      <c r="BF149" s="7"/>
      <c r="BG149" s="7"/>
      <c r="BH149" s="7" t="str">
        <f t="shared" ca="1" si="36"/>
        <v/>
      </c>
      <c r="BI149" s="4" t="str">
        <f t="shared" si="44"/>
        <v/>
      </c>
      <c r="BJ149" s="123" t="str">
        <f t="shared" si="37"/>
        <v/>
      </c>
      <c r="BK149" s="140" t="str">
        <f t="shared" si="42"/>
        <v/>
      </c>
      <c r="BQ149" s="4" t="str">
        <f>IF(IFERROR(VLOOKUP(C149,C150:C$1993,1,0),"")="","",COUNTIF(C:C,C149))</f>
        <v/>
      </c>
      <c r="BU149" s="5" t="str">
        <f>IF(B149="","",IF(BQ149="",1+(MAX(BU$2:BU148)),""))</f>
        <v/>
      </c>
      <c r="BV149" s="5" t="str">
        <f t="shared" si="38"/>
        <v/>
      </c>
      <c r="BW149" s="5" t="str">
        <f t="shared" si="39"/>
        <v/>
      </c>
      <c r="BX149" s="14" t="str">
        <f t="shared" si="40"/>
        <v/>
      </c>
      <c r="BY149" s="28"/>
      <c r="BZ149" s="15"/>
      <c r="CA149" s="5" t="str">
        <f t="shared" si="45"/>
        <v/>
      </c>
      <c r="CD149" s="5" t="str">
        <f t="shared" si="43"/>
        <v/>
      </c>
      <c r="CE149" s="5" t="str">
        <f>IF(J149="","",IFERROR(IF(VLOOKUP(J149,J$2:J148,1,0)=0,"",""),J149))</f>
        <v/>
      </c>
      <c r="CF149" s="24" t="str">
        <f>IF(CE149="","",(IFERROR(VLOOKUP(MID(CE149,1,1),$CW$2:DA$28,3,0),0)+IFERROR(VLOOKUP(MID(CE149,2,1),CW$2:DA$28,4,0),0)+IFERROR(VLOOKUP(MID(CE149,3,1),CW$2:DA$28,5,0),0)+(ROW(CE149)/1000000000000)))</f>
        <v/>
      </c>
      <c r="CH149" s="5">
        <v>148</v>
      </c>
      <c r="CI149" s="5" t="str">
        <f>IFERROR(VLOOKUP(CH149,CD$2:CE1225,2,0),"")</f>
        <v/>
      </c>
      <c r="DC149" s="5" t="e">
        <f>IF(REPORTE!AH$2="si",IF(C149=VALUE(REPORTE!C$11),IF(SUM(DC150:DC$1993),CONCATENATE(INT(B149),", "),INT(B149)),""),IF(C149=VALUE(REPORTE!C$10),IF(SUM(DC150:DC$1993),CONCATENATE(INT(B149),", "),INT(B149)),""))</f>
        <v>#VALUE!</v>
      </c>
    </row>
    <row r="150" spans="1:107" s="5" customFormat="1" ht="15" customHeight="1">
      <c r="A150" s="4" t="str">
        <f t="shared" si="34"/>
        <v/>
      </c>
      <c r="B150" s="6"/>
      <c r="C150" s="8"/>
      <c r="D150" s="1" t="str">
        <f>IFERROR(INDEX('padron cfe'!B:B,MATCH(DATOS!C150,'padron cfe'!A:A,0),1),"")</f>
        <v/>
      </c>
      <c r="E150" s="1"/>
      <c r="F150" s="7"/>
      <c r="G150" s="9" t="s">
        <v>157</v>
      </c>
      <c r="H150" s="5" t="str">
        <f>IF(F150="","",IFERROR(CONCATENATE("PEUA",VLOOKUP(ESTADO,REPORTE!AV$2:AW$33,2,0),DIDTRITO_FORM,CADER_FORM,IFERROR(VLOOKUP(DAY(F150),$BN$3:$BO$11,2,0),DAY(F150)),IFERROR(VLOOKUP(MONTH(F150),$BN$3:$BO$11,2,0),MONTH(F150)),YEAR(F150),G150),""))</f>
        <v/>
      </c>
      <c r="I150" s="4"/>
      <c r="K150" s="2" t="str">
        <f>IFERROR(INDEX('padron cfe'!C:C,MATCH(DATOS!C150,'padron cfe'!A:A,0),1),"")</f>
        <v/>
      </c>
      <c r="L150" s="4" t="str">
        <f>IFERROR(IF(VLOOKUP(J150,J$2:L149,4,0)=0,"",VLOOKUP(J150,J$2:L149,4,0)),"")</f>
        <v/>
      </c>
      <c r="M150" s="4" t="str">
        <f>IFERROR(IF(VLOOKUP(J150,J$2:M149,5,0)=0,"",VLOOKUP(J150,J$2:M149,5,0)),"")</f>
        <v/>
      </c>
      <c r="N150" s="4"/>
      <c r="O150" s="2"/>
      <c r="P150" s="2"/>
      <c r="Q150" s="5" t="str">
        <f t="shared" si="41"/>
        <v/>
      </c>
      <c r="T150" s="2" t="str">
        <f>IFERROR(INDEX('padron cfe'!D:D,MATCH(DATOS!C150,'padron cfe'!A:A,0),1),"")</f>
        <v/>
      </c>
      <c r="U150" s="4"/>
      <c r="V150" s="4"/>
      <c r="W150" s="4"/>
      <c r="X150" s="6" t="s">
        <v>157</v>
      </c>
      <c r="Y150" s="4"/>
      <c r="Z150" s="4" t="str">
        <f t="shared" si="35"/>
        <v/>
      </c>
      <c r="AA150" s="4"/>
      <c r="AB150" s="4"/>
      <c r="AC150" s="2" t="str">
        <f>IFERROR(IF(INDEX(AC$1:AC149,MATCH(J150,J$1:J149,0),1)=0,"",INDEX(AC$1:AC149,MATCH(J150,J$1:J149,0),1)),"")</f>
        <v/>
      </c>
      <c r="AD150" s="2" t="str">
        <f>IFERROR(IF(INDEX(AD$1:AD149,MATCH(J150,J$1:J149,0),1)=0,"",INDEX(AD$1:AD149,MATCH(J150,J$1:J149,0),1)),"")</f>
        <v/>
      </c>
      <c r="AE150" s="2" t="str">
        <f>IFERROR(IF(INDEX(AE$1:AE149,MATCH(J150,J$1:J149,0),1)=0,"",INDEX(AE$1:AE149,MATCH(J150,J$1:J149,0),1)),"")</f>
        <v/>
      </c>
      <c r="AF150" s="2"/>
      <c r="AG150" s="2"/>
      <c r="AH150" s="2"/>
      <c r="AI150" s="4"/>
      <c r="AJ150" s="4"/>
      <c r="AK150" s="4"/>
      <c r="AL150" s="4"/>
      <c r="AM150" s="4"/>
      <c r="AN150" s="4"/>
      <c r="AO150" s="4"/>
      <c r="AP150" s="4"/>
      <c r="AQ150" s="4"/>
      <c r="AS150" s="4"/>
      <c r="AT150" s="82"/>
      <c r="AU150" s="124"/>
      <c r="AV150" s="124"/>
      <c r="AW150" s="124"/>
      <c r="AX150" s="124"/>
      <c r="AY150" s="124"/>
      <c r="AZ150" s="124"/>
      <c r="BA150" s="4"/>
      <c r="BB150" s="127"/>
      <c r="BC150" s="4"/>
      <c r="BD150" s="4"/>
      <c r="BE150" s="4" t="s">
        <v>157</v>
      </c>
      <c r="BF150" s="7"/>
      <c r="BG150" s="7"/>
      <c r="BH150" s="7" t="str">
        <f t="shared" ca="1" si="36"/>
        <v/>
      </c>
      <c r="BI150" s="4" t="str">
        <f t="shared" si="44"/>
        <v/>
      </c>
      <c r="BJ150" s="123" t="str">
        <f t="shared" si="37"/>
        <v/>
      </c>
      <c r="BK150" s="140" t="str">
        <f t="shared" si="42"/>
        <v/>
      </c>
      <c r="BQ150" s="4" t="str">
        <f>IF(IFERROR(VLOOKUP(C150,C151:C$1993,1,0),"")="","",COUNTIF(C:C,C150))</f>
        <v/>
      </c>
      <c r="BU150" s="5" t="str">
        <f>IF(B150="","",IF(BQ150="",1+(MAX(BU$2:BU149)),""))</f>
        <v/>
      </c>
      <c r="BV150" s="5" t="str">
        <f t="shared" si="38"/>
        <v/>
      </c>
      <c r="BW150" s="5" t="str">
        <f t="shared" si="39"/>
        <v/>
      </c>
      <c r="BX150" s="14" t="str">
        <f t="shared" si="40"/>
        <v/>
      </c>
      <c r="BY150" s="28"/>
      <c r="BZ150" s="15"/>
      <c r="CA150" s="5" t="str">
        <f t="shared" si="45"/>
        <v/>
      </c>
      <c r="CD150" s="5" t="str">
        <f t="shared" si="43"/>
        <v/>
      </c>
      <c r="CE150" s="5" t="str">
        <f>IF(J150="","",IFERROR(IF(VLOOKUP(J150,J$2:J149,1,0)=0,"",""),J150))</f>
        <v/>
      </c>
      <c r="CF150" s="24" t="str">
        <f>IF(CE150="","",(IFERROR(VLOOKUP(MID(CE150,1,1),$CW$2:DA$28,3,0),0)+IFERROR(VLOOKUP(MID(CE150,2,1),CW$2:DA$28,4,0),0)+IFERROR(VLOOKUP(MID(CE150,3,1),CW$2:DA$28,5,0),0)+(ROW(CE150)/1000000000000)))</f>
        <v/>
      </c>
      <c r="CH150" s="5">
        <v>149</v>
      </c>
      <c r="CI150" s="5" t="str">
        <f>IFERROR(VLOOKUP(CH150,CD$2:CE1226,2,0),"")</f>
        <v/>
      </c>
      <c r="DC150" s="5" t="e">
        <f>IF(REPORTE!AH$2="si",IF(C150=VALUE(REPORTE!C$11),IF(SUM(DC151:DC$1993),CONCATENATE(INT(B150),", "),INT(B150)),""),IF(C150=VALUE(REPORTE!C$10),IF(SUM(DC151:DC$1993),CONCATENATE(INT(B150),", "),INT(B150)),""))</f>
        <v>#VALUE!</v>
      </c>
    </row>
    <row r="151" spans="1:107" s="5" customFormat="1" ht="15" customHeight="1">
      <c r="A151" s="4" t="str">
        <f t="shared" si="34"/>
        <v/>
      </c>
      <c r="B151" s="6"/>
      <c r="C151" s="8"/>
      <c r="D151" s="1" t="str">
        <f>IFERROR(INDEX('padron cfe'!B:B,MATCH(DATOS!C151,'padron cfe'!A:A,0),1),"")</f>
        <v/>
      </c>
      <c r="E151" s="1"/>
      <c r="F151" s="7"/>
      <c r="G151" s="9" t="s">
        <v>157</v>
      </c>
      <c r="H151" s="5" t="str">
        <f>IF(F151="","",IFERROR(CONCATENATE("PEUA",VLOOKUP(ESTADO,REPORTE!AV$2:AW$33,2,0),DIDTRITO_FORM,CADER_FORM,IFERROR(VLOOKUP(DAY(F151),$BN$3:$BO$11,2,0),DAY(F151)),IFERROR(VLOOKUP(MONTH(F151),$BN$3:$BO$11,2,0),MONTH(F151)),YEAR(F151),G151),""))</f>
        <v/>
      </c>
      <c r="I151" s="4"/>
      <c r="K151" s="2" t="str">
        <f>IFERROR(INDEX('padron cfe'!C:C,MATCH(DATOS!C151,'padron cfe'!A:A,0),1),"")</f>
        <v/>
      </c>
      <c r="L151" s="4" t="str">
        <f>IFERROR(IF(VLOOKUP(J151,J$2:L150,4,0)=0,"",VLOOKUP(J151,J$2:L150,4,0)),"")</f>
        <v/>
      </c>
      <c r="M151" s="4" t="str">
        <f>IFERROR(IF(VLOOKUP(J151,J$2:M150,5,0)=0,"",VLOOKUP(J151,J$2:M150,5,0)),"")</f>
        <v/>
      </c>
      <c r="N151" s="4"/>
      <c r="O151" s="2"/>
      <c r="P151" s="2"/>
      <c r="Q151" s="5" t="str">
        <f t="shared" si="41"/>
        <v/>
      </c>
      <c r="T151" s="2" t="str">
        <f>IFERROR(INDEX('padron cfe'!D:D,MATCH(DATOS!C151,'padron cfe'!A:A,0),1),"")</f>
        <v/>
      </c>
      <c r="U151" s="4"/>
      <c r="V151" s="4"/>
      <c r="W151" s="4"/>
      <c r="X151" s="6" t="s">
        <v>157</v>
      </c>
      <c r="Y151" s="4"/>
      <c r="Z151" s="4" t="str">
        <f t="shared" si="35"/>
        <v/>
      </c>
      <c r="AA151" s="4"/>
      <c r="AB151" s="4"/>
      <c r="AC151" s="2" t="str">
        <f>IFERROR(IF(INDEX(AC$1:AC150,MATCH(J151,J$1:J150,0),1)=0,"",INDEX(AC$1:AC150,MATCH(J151,J$1:J150,0),1)),"")</f>
        <v/>
      </c>
      <c r="AD151" s="2" t="str">
        <f>IFERROR(IF(INDEX(AD$1:AD150,MATCH(J151,J$1:J150,0),1)=0,"",INDEX(AD$1:AD150,MATCH(J151,J$1:J150,0),1)),"")</f>
        <v/>
      </c>
      <c r="AE151" s="2" t="str">
        <f>IFERROR(IF(INDEX(AE$1:AE150,MATCH(J151,J$1:J150,0),1)=0,"",INDEX(AE$1:AE150,MATCH(J151,J$1:J150,0),1)),"")</f>
        <v/>
      </c>
      <c r="AF151" s="2"/>
      <c r="AG151" s="2"/>
      <c r="AH151" s="2"/>
      <c r="AI151" s="4"/>
      <c r="AJ151" s="4"/>
      <c r="AK151" s="4"/>
      <c r="AL151" s="4"/>
      <c r="AM151" s="4"/>
      <c r="AN151" s="4"/>
      <c r="AO151" s="4"/>
      <c r="AP151" s="4"/>
      <c r="AQ151" s="4"/>
      <c r="AS151" s="4"/>
      <c r="AT151" s="82"/>
      <c r="AU151" s="124"/>
      <c r="AV151" s="124"/>
      <c r="AW151" s="124"/>
      <c r="AX151" s="124"/>
      <c r="AY151" s="124"/>
      <c r="AZ151" s="124"/>
      <c r="BA151" s="4"/>
      <c r="BB151" s="127"/>
      <c r="BC151" s="4"/>
      <c r="BD151" s="4"/>
      <c r="BE151" s="4"/>
      <c r="BF151" s="7"/>
      <c r="BG151" s="7"/>
      <c r="BH151" s="7" t="str">
        <f t="shared" ca="1" si="36"/>
        <v/>
      </c>
      <c r="BI151" s="4" t="str">
        <f t="shared" si="44"/>
        <v/>
      </c>
      <c r="BJ151" s="123" t="str">
        <f t="shared" si="37"/>
        <v/>
      </c>
      <c r="BK151" s="140" t="str">
        <f t="shared" si="42"/>
        <v/>
      </c>
      <c r="BQ151" s="4" t="str">
        <f>IF(IFERROR(VLOOKUP(C151,C152:C$1993,1,0),"")="","",COUNTIF(C:C,C151))</f>
        <v/>
      </c>
      <c r="BU151" s="5" t="str">
        <f>IF(B151="","",IF(BQ151="",1+(MAX(BU$2:BU150)),""))</f>
        <v/>
      </c>
      <c r="BV151" s="5" t="str">
        <f t="shared" si="38"/>
        <v/>
      </c>
      <c r="BW151" s="5" t="str">
        <f t="shared" si="39"/>
        <v/>
      </c>
      <c r="BX151" s="14" t="str">
        <f t="shared" si="40"/>
        <v/>
      </c>
      <c r="BY151" s="28"/>
      <c r="BZ151" s="15"/>
      <c r="CA151" s="5" t="str">
        <f t="shared" si="45"/>
        <v/>
      </c>
      <c r="CD151" s="5" t="str">
        <f t="shared" si="43"/>
        <v/>
      </c>
      <c r="CE151" s="5" t="str">
        <f>IF(J151="","",IFERROR(IF(VLOOKUP(J151,J$2:J150,1,0)=0,"",""),J151))</f>
        <v/>
      </c>
      <c r="CF151" s="24" t="str">
        <f>IF(CE151="","",(IFERROR(VLOOKUP(MID(CE151,1,1),$CW$2:DA$28,3,0),0)+IFERROR(VLOOKUP(MID(CE151,2,1),CW$2:DA$28,4,0),0)+IFERROR(VLOOKUP(MID(CE151,3,1),CW$2:DA$28,5,0),0)+(ROW(CE151)/1000000000000)))</f>
        <v/>
      </c>
      <c r="CH151" s="5">
        <v>150</v>
      </c>
      <c r="CI151" s="5" t="str">
        <f>IFERROR(VLOOKUP(CH151,CD$2:CE1227,2,0),"")</f>
        <v/>
      </c>
      <c r="DC151" s="5" t="e">
        <f>IF(REPORTE!AH$2="si",IF(C151=VALUE(REPORTE!C$11),IF(SUM(DC152:DC$1993),CONCATENATE(INT(B151),", "),INT(B151)),""),IF(C151=VALUE(REPORTE!C$10),IF(SUM(DC152:DC$1993),CONCATENATE(INT(B151),", "),INT(B151)),""))</f>
        <v>#VALUE!</v>
      </c>
    </row>
    <row r="152" spans="1:107" s="5" customFormat="1" ht="15" customHeight="1">
      <c r="A152" s="4" t="str">
        <f t="shared" si="34"/>
        <v/>
      </c>
      <c r="B152" s="6"/>
      <c r="C152" s="8"/>
      <c r="D152" s="1" t="str">
        <f>IFERROR(INDEX('padron cfe'!B:B,MATCH(DATOS!C152,'padron cfe'!A:A,0),1),"")</f>
        <v/>
      </c>
      <c r="E152" s="1"/>
      <c r="F152" s="7"/>
      <c r="G152" s="9" t="s">
        <v>157</v>
      </c>
      <c r="H152" s="5" t="str">
        <f>IF(F152="","",IFERROR(CONCATENATE("PEUA",VLOOKUP(ESTADO,REPORTE!AV$2:AW$33,2,0),DIDTRITO_FORM,CADER_FORM,IFERROR(VLOOKUP(DAY(F152),$BN$3:$BO$11,2,0),DAY(F152)),IFERROR(VLOOKUP(MONTH(F152),$BN$3:$BO$11,2,0),MONTH(F152)),YEAR(F152),G152),""))</f>
        <v/>
      </c>
      <c r="I152" s="4"/>
      <c r="K152" s="2" t="str">
        <f>IFERROR(INDEX('padron cfe'!C:C,MATCH(DATOS!C152,'padron cfe'!A:A,0),1),"")</f>
        <v/>
      </c>
      <c r="L152" s="4" t="str">
        <f>IFERROR(IF(VLOOKUP(J152,J$2:L151,4,0)=0,"",VLOOKUP(J152,J$2:L151,4,0)),"")</f>
        <v/>
      </c>
      <c r="M152" s="4" t="str">
        <f>IFERROR(IF(VLOOKUP(J152,J$2:M151,5,0)=0,"",VLOOKUP(J152,J$2:M151,5,0)),"")</f>
        <v/>
      </c>
      <c r="N152" s="4"/>
      <c r="O152" s="2"/>
      <c r="P152" s="2"/>
      <c r="Q152" s="5" t="str">
        <f t="shared" si="41"/>
        <v/>
      </c>
      <c r="T152" s="2" t="str">
        <f>IFERROR(INDEX('padron cfe'!D:D,MATCH(DATOS!C152,'padron cfe'!A:A,0),1),"")</f>
        <v/>
      </c>
      <c r="U152" s="4"/>
      <c r="V152" s="4"/>
      <c r="W152" s="4"/>
      <c r="X152" s="6" t="s">
        <v>157</v>
      </c>
      <c r="Y152" s="4"/>
      <c r="Z152" s="4" t="str">
        <f t="shared" si="35"/>
        <v/>
      </c>
      <c r="AA152" s="4"/>
      <c r="AB152" s="4"/>
      <c r="AC152" s="2" t="str">
        <f>IFERROR(IF(INDEX(AC$1:AC151,MATCH(J152,J$1:J151,0),1)=0,"",INDEX(AC$1:AC151,MATCH(J152,J$1:J151,0),1)),"")</f>
        <v/>
      </c>
      <c r="AD152" s="2" t="str">
        <f>IFERROR(IF(INDEX(AD$1:AD151,MATCH(J152,J$1:J151,0),1)=0,"",INDEX(AD$1:AD151,MATCH(J152,J$1:J151,0),1)),"")</f>
        <v/>
      </c>
      <c r="AE152" s="2" t="str">
        <f>IFERROR(IF(INDEX(AE$1:AE151,MATCH(J152,J$1:J151,0),1)=0,"",INDEX(AE$1:AE151,MATCH(J152,J$1:J151,0),1)),"")</f>
        <v/>
      </c>
      <c r="AF152" s="2"/>
      <c r="AG152" s="2"/>
      <c r="AH152" s="2"/>
      <c r="AI152" s="4"/>
      <c r="AJ152" s="4"/>
      <c r="AK152" s="4"/>
      <c r="AL152" s="4"/>
      <c r="AM152" s="4"/>
      <c r="AN152" s="4"/>
      <c r="AO152" s="4"/>
      <c r="AP152" s="4"/>
      <c r="AQ152" s="4"/>
      <c r="AS152" s="4"/>
      <c r="AT152" s="82"/>
      <c r="AU152" s="124"/>
      <c r="AV152" s="124"/>
      <c r="AW152" s="124"/>
      <c r="AX152" s="124"/>
      <c r="AY152" s="124"/>
      <c r="AZ152" s="124"/>
      <c r="BA152" s="4"/>
      <c r="BB152" s="127"/>
      <c r="BC152" s="4"/>
      <c r="BD152" s="4"/>
      <c r="BE152" s="4" t="s">
        <v>157</v>
      </c>
      <c r="BF152" s="7"/>
      <c r="BG152" s="7"/>
      <c r="BH152" s="7" t="str">
        <f t="shared" ca="1" si="36"/>
        <v/>
      </c>
      <c r="BI152" s="4" t="str">
        <f t="shared" si="44"/>
        <v/>
      </c>
      <c r="BJ152" s="123" t="str">
        <f t="shared" si="37"/>
        <v/>
      </c>
      <c r="BK152" s="140" t="str">
        <f t="shared" si="42"/>
        <v/>
      </c>
      <c r="BQ152" s="4" t="str">
        <f>IF(IFERROR(VLOOKUP(C152,C153:C$1993,1,0),"")="","",COUNTIF(C:C,C152))</f>
        <v/>
      </c>
      <c r="BU152" s="5" t="str">
        <f>IF(B152="","",IF(BQ152="",1+(MAX(BU$2:BU151)),""))</f>
        <v/>
      </c>
      <c r="BV152" s="5" t="str">
        <f t="shared" si="38"/>
        <v/>
      </c>
      <c r="BW152" s="5" t="str">
        <f t="shared" si="39"/>
        <v/>
      </c>
      <c r="BX152" s="14" t="str">
        <f t="shared" si="40"/>
        <v/>
      </c>
      <c r="BY152" s="28"/>
      <c r="BZ152" s="15"/>
      <c r="CA152" s="5" t="str">
        <f t="shared" si="45"/>
        <v/>
      </c>
      <c r="CD152" s="5" t="str">
        <f t="shared" si="43"/>
        <v/>
      </c>
      <c r="CE152" s="5" t="str">
        <f>IF(J152="","",IFERROR(IF(VLOOKUP(J152,J$2:J151,1,0)=0,"",""),J152))</f>
        <v/>
      </c>
      <c r="CF152" s="24" t="str">
        <f>IF(CE152="","",(IFERROR(VLOOKUP(MID(CE152,1,1),$CW$2:DA$28,3,0),0)+IFERROR(VLOOKUP(MID(CE152,2,1),CW$2:DA$28,4,0),0)+IFERROR(VLOOKUP(MID(CE152,3,1),CW$2:DA$28,5,0),0)+(ROW(CE152)/1000000000000)))</f>
        <v/>
      </c>
      <c r="CH152" s="5">
        <v>151</v>
      </c>
      <c r="CI152" s="5" t="str">
        <f>IFERROR(VLOOKUP(CH152,CD$2:CE1228,2,0),"")</f>
        <v/>
      </c>
      <c r="DC152" s="5" t="e">
        <f>IF(REPORTE!AH$2="si",IF(C152=VALUE(REPORTE!C$11),IF(SUM(DC153:DC$1993),CONCATENATE(INT(B152),", "),INT(B152)),""),IF(C152=VALUE(REPORTE!C$10),IF(SUM(DC153:DC$1993),CONCATENATE(INT(B152),", "),INT(B152)),""))</f>
        <v>#VALUE!</v>
      </c>
    </row>
    <row r="153" spans="1:107" s="5" customFormat="1" ht="15" customHeight="1">
      <c r="A153" s="4" t="str">
        <f t="shared" si="34"/>
        <v/>
      </c>
      <c r="B153" s="6"/>
      <c r="C153" s="8"/>
      <c r="D153" s="1" t="str">
        <f>IFERROR(INDEX('padron cfe'!B:B,MATCH(DATOS!C153,'padron cfe'!A:A,0),1),"")</f>
        <v/>
      </c>
      <c r="E153" s="1"/>
      <c r="F153" s="7"/>
      <c r="G153" s="9" t="s">
        <v>157</v>
      </c>
      <c r="H153" s="5" t="str">
        <f>IF(F153="","",IFERROR(CONCATENATE("PEUA",VLOOKUP(ESTADO,REPORTE!AV$2:AW$33,2,0),DIDTRITO_FORM,CADER_FORM,IFERROR(VLOOKUP(DAY(F153),$BN$3:$BO$11,2,0),DAY(F153)),IFERROR(VLOOKUP(MONTH(F153),$BN$3:$BO$11,2,0),MONTH(F153)),YEAR(F153),G153),""))</f>
        <v/>
      </c>
      <c r="I153" s="4"/>
      <c r="K153" s="2" t="str">
        <f>IFERROR(INDEX('padron cfe'!C:C,MATCH(DATOS!C153,'padron cfe'!A:A,0),1),"")</f>
        <v/>
      </c>
      <c r="L153" s="4" t="str">
        <f>IFERROR(IF(VLOOKUP(J153,J$2:L152,4,0)=0,"",VLOOKUP(J153,J$2:L152,4,0)),"")</f>
        <v/>
      </c>
      <c r="M153" s="4" t="str">
        <f>IFERROR(IF(VLOOKUP(J153,J$2:M152,5,0)=0,"",VLOOKUP(J153,J$2:M152,5,0)),"")</f>
        <v/>
      </c>
      <c r="N153" s="4"/>
      <c r="O153" s="2"/>
      <c r="P153" s="2"/>
      <c r="Q153" s="5" t="str">
        <f t="shared" si="41"/>
        <v/>
      </c>
      <c r="T153" s="2" t="str">
        <f>IFERROR(INDEX('padron cfe'!D:D,MATCH(DATOS!C153,'padron cfe'!A:A,0),1),"")</f>
        <v/>
      </c>
      <c r="U153" s="4"/>
      <c r="V153" s="4"/>
      <c r="W153" s="4"/>
      <c r="X153" s="6" t="s">
        <v>157</v>
      </c>
      <c r="Y153" s="4"/>
      <c r="Z153" s="4" t="str">
        <f t="shared" si="35"/>
        <v/>
      </c>
      <c r="AA153" s="4"/>
      <c r="AB153" s="4"/>
      <c r="AC153" s="2" t="str">
        <f>IFERROR(IF(INDEX(AC$1:AC152,MATCH(J153,J$1:J152,0),1)=0,"",INDEX(AC$1:AC152,MATCH(J153,J$1:J152,0),1)),"")</f>
        <v/>
      </c>
      <c r="AD153" s="2" t="str">
        <f>IFERROR(IF(INDEX(AD$1:AD152,MATCH(J153,J$1:J152,0),1)=0,"",INDEX(AD$1:AD152,MATCH(J153,J$1:J152,0),1)),"")</f>
        <v/>
      </c>
      <c r="AE153" s="2" t="str">
        <f>IFERROR(IF(INDEX(AE$1:AE152,MATCH(J153,J$1:J152,0),1)=0,"",INDEX(AE$1:AE152,MATCH(J153,J$1:J152,0),1)),"")</f>
        <v/>
      </c>
      <c r="AF153" s="2"/>
      <c r="AG153" s="2"/>
      <c r="AH153" s="2"/>
      <c r="AI153" s="4"/>
      <c r="AJ153" s="4"/>
      <c r="AK153" s="4"/>
      <c r="AL153" s="4"/>
      <c r="AM153" s="4"/>
      <c r="AN153" s="4"/>
      <c r="AO153" s="4"/>
      <c r="AP153" s="4"/>
      <c r="AQ153" s="4"/>
      <c r="AS153" s="4"/>
      <c r="AT153" s="82"/>
      <c r="AU153" s="124"/>
      <c r="AV153" s="124"/>
      <c r="AW153" s="124"/>
      <c r="AX153" s="124"/>
      <c r="AY153" s="124"/>
      <c r="AZ153" s="124"/>
      <c r="BA153" s="4"/>
      <c r="BB153" s="127"/>
      <c r="BC153" s="4"/>
      <c r="BD153" s="4"/>
      <c r="BE153" s="4"/>
      <c r="BF153" s="7"/>
      <c r="BG153" s="7"/>
      <c r="BH153" s="7" t="str">
        <f t="shared" ca="1" si="36"/>
        <v/>
      </c>
      <c r="BI153" s="4" t="str">
        <f t="shared" si="44"/>
        <v/>
      </c>
      <c r="BJ153" s="123" t="str">
        <f t="shared" si="37"/>
        <v/>
      </c>
      <c r="BK153" s="140" t="str">
        <f t="shared" si="42"/>
        <v/>
      </c>
      <c r="BQ153" s="4" t="str">
        <f>IF(IFERROR(VLOOKUP(C153,C154:C$1993,1,0),"")="","",COUNTIF(C:C,C153))</f>
        <v/>
      </c>
      <c r="BU153" s="5" t="str">
        <f>IF(B153="","",IF(BQ153="",1+(MAX(BU$2:BU152)),""))</f>
        <v/>
      </c>
      <c r="BV153" s="5" t="str">
        <f t="shared" si="38"/>
        <v/>
      </c>
      <c r="BW153" s="5" t="str">
        <f t="shared" si="39"/>
        <v/>
      </c>
      <c r="BX153" s="14" t="str">
        <f t="shared" si="40"/>
        <v/>
      </c>
      <c r="BY153" s="28"/>
      <c r="BZ153" s="15"/>
      <c r="CA153" s="5" t="str">
        <f t="shared" si="45"/>
        <v/>
      </c>
      <c r="CD153" s="5" t="str">
        <f t="shared" si="43"/>
        <v/>
      </c>
      <c r="CE153" s="5" t="str">
        <f>IF(J153="","",IFERROR(IF(VLOOKUP(J153,J$2:J152,1,0)=0,"",""),J153))</f>
        <v/>
      </c>
      <c r="CF153" s="24" t="str">
        <f>IF(CE153="","",(IFERROR(VLOOKUP(MID(CE153,1,1),$CW$2:DA$28,3,0),0)+IFERROR(VLOOKUP(MID(CE153,2,1),CW$2:DA$28,4,0),0)+IFERROR(VLOOKUP(MID(CE153,3,1),CW$2:DA$28,5,0),0)+(ROW(CE153)/1000000000000)))</f>
        <v/>
      </c>
      <c r="CH153" s="5">
        <v>152</v>
      </c>
      <c r="CI153" s="5" t="str">
        <f>IFERROR(VLOOKUP(CH153,CD$2:CE1229,2,0),"")</f>
        <v/>
      </c>
      <c r="DC153" s="5" t="e">
        <f>IF(REPORTE!AH$2="si",IF(C153=VALUE(REPORTE!C$11),IF(SUM(DC154:DC$1993),CONCATENATE(INT(B153),", "),INT(B153)),""),IF(C153=VALUE(REPORTE!C$10),IF(SUM(DC154:DC$1993),CONCATENATE(INT(B153),", "),INT(B153)),""))</f>
        <v>#VALUE!</v>
      </c>
    </row>
    <row r="154" spans="1:107" s="5" customFormat="1" ht="15" customHeight="1">
      <c r="A154" s="4" t="str">
        <f t="shared" si="34"/>
        <v/>
      </c>
      <c r="B154" s="6"/>
      <c r="C154" s="8"/>
      <c r="D154" s="1" t="str">
        <f>IFERROR(INDEX('padron cfe'!B:B,MATCH(DATOS!C154,'padron cfe'!A:A,0),1),"")</f>
        <v/>
      </c>
      <c r="E154" s="1"/>
      <c r="F154" s="7"/>
      <c r="G154" s="9" t="s">
        <v>157</v>
      </c>
      <c r="H154" s="5" t="str">
        <f>IF(F154="","",IFERROR(CONCATENATE("PEUA",VLOOKUP(ESTADO,REPORTE!AV$2:AW$33,2,0),DIDTRITO_FORM,CADER_FORM,IFERROR(VLOOKUP(DAY(F154),$BN$3:$BO$11,2,0),DAY(F154)),IFERROR(VLOOKUP(MONTH(F154),$BN$3:$BO$11,2,0),MONTH(F154)),YEAR(F154),G154),""))</f>
        <v/>
      </c>
      <c r="I154" s="4"/>
      <c r="K154" s="2" t="str">
        <f>IFERROR(INDEX('padron cfe'!C:C,MATCH(DATOS!C154,'padron cfe'!A:A,0),1),"")</f>
        <v/>
      </c>
      <c r="L154" s="4" t="str">
        <f>IFERROR(IF(VLOOKUP(J154,J$2:L153,4,0)=0,"",VLOOKUP(J154,J$2:L153,4,0)),"")</f>
        <v/>
      </c>
      <c r="M154" s="4" t="str">
        <f>IFERROR(IF(VLOOKUP(J154,J$2:M153,5,0)=0,"",VLOOKUP(J154,J$2:M153,5,0)),"")</f>
        <v/>
      </c>
      <c r="N154" s="4"/>
      <c r="O154" s="2"/>
      <c r="P154" s="2"/>
      <c r="Q154" s="5" t="str">
        <f t="shared" si="41"/>
        <v/>
      </c>
      <c r="T154" s="2" t="str">
        <f>IFERROR(INDEX('padron cfe'!D:D,MATCH(DATOS!C154,'padron cfe'!A:A,0),1),"")</f>
        <v/>
      </c>
      <c r="U154" s="4"/>
      <c r="V154" s="4"/>
      <c r="W154" s="4"/>
      <c r="X154" s="6" t="s">
        <v>157</v>
      </c>
      <c r="Y154" s="4"/>
      <c r="Z154" s="4" t="str">
        <f t="shared" si="35"/>
        <v/>
      </c>
      <c r="AA154" s="4"/>
      <c r="AB154" s="4"/>
      <c r="AC154" s="2" t="str">
        <f>IFERROR(IF(INDEX(AC$1:AC153,MATCH(J154,J$1:J153,0),1)=0,"",INDEX(AC$1:AC153,MATCH(J154,J$1:J153,0),1)),"")</f>
        <v/>
      </c>
      <c r="AD154" s="2" t="str">
        <f>IFERROR(IF(INDEX(AD$1:AD153,MATCH(J154,J$1:J153,0),1)=0,"",INDEX(AD$1:AD153,MATCH(J154,J$1:J153,0),1)),"")</f>
        <v/>
      </c>
      <c r="AE154" s="2" t="str">
        <f>IFERROR(IF(INDEX(AE$1:AE153,MATCH(J154,J$1:J153,0),1)=0,"",INDEX(AE$1:AE153,MATCH(J154,J$1:J153,0),1)),"")</f>
        <v/>
      </c>
      <c r="AF154" s="2"/>
      <c r="AG154" s="2"/>
      <c r="AH154" s="2"/>
      <c r="AI154" s="4"/>
      <c r="AJ154" s="4"/>
      <c r="AK154" s="4"/>
      <c r="AL154" s="4"/>
      <c r="AM154" s="4"/>
      <c r="AN154" s="4"/>
      <c r="AO154" s="4"/>
      <c r="AP154" s="4"/>
      <c r="AQ154" s="4"/>
      <c r="AS154" s="4"/>
      <c r="AT154" s="82"/>
      <c r="AU154" s="124"/>
      <c r="AV154" s="124"/>
      <c r="AW154" s="124"/>
      <c r="AX154" s="124"/>
      <c r="AY154" s="124"/>
      <c r="AZ154" s="124"/>
      <c r="BA154" s="4"/>
      <c r="BB154" s="127"/>
      <c r="BC154" s="4"/>
      <c r="BD154" s="4"/>
      <c r="BE154" s="4" t="s">
        <v>157</v>
      </c>
      <c r="BF154" s="7"/>
      <c r="BG154" s="7"/>
      <c r="BH154" s="7" t="str">
        <f t="shared" ca="1" si="36"/>
        <v/>
      </c>
      <c r="BI154" s="4" t="str">
        <f t="shared" si="44"/>
        <v/>
      </c>
      <c r="BJ154" s="123" t="str">
        <f t="shared" si="37"/>
        <v/>
      </c>
      <c r="BK154" s="140" t="str">
        <f t="shared" si="42"/>
        <v/>
      </c>
      <c r="BQ154" s="4" t="str">
        <f>IF(IFERROR(VLOOKUP(C154,C155:C$1993,1,0),"")="","",COUNTIF(C:C,C154))</f>
        <v/>
      </c>
      <c r="BU154" s="5" t="str">
        <f>IF(B154="","",IF(BQ154="",1+(MAX(BU$2:BU153)),""))</f>
        <v/>
      </c>
      <c r="BV154" s="5" t="str">
        <f t="shared" si="38"/>
        <v/>
      </c>
      <c r="BW154" s="5" t="str">
        <f t="shared" si="39"/>
        <v/>
      </c>
      <c r="BX154" s="14" t="str">
        <f t="shared" si="40"/>
        <v/>
      </c>
      <c r="BY154" s="28"/>
      <c r="BZ154" s="15"/>
      <c r="CA154" s="5" t="str">
        <f t="shared" si="45"/>
        <v/>
      </c>
      <c r="CD154" s="5" t="str">
        <f t="shared" si="43"/>
        <v/>
      </c>
      <c r="CE154" s="5" t="str">
        <f>IF(J154="","",IFERROR(IF(VLOOKUP(J154,J$2:J153,1,0)=0,"",""),J154))</f>
        <v/>
      </c>
      <c r="CF154" s="24" t="str">
        <f>IF(CE154="","",(IFERROR(VLOOKUP(MID(CE154,1,1),$CW$2:DA$28,3,0),0)+IFERROR(VLOOKUP(MID(CE154,2,1),CW$2:DA$28,4,0),0)+IFERROR(VLOOKUP(MID(CE154,3,1),CW$2:DA$28,5,0),0)+(ROW(CE154)/1000000000000)))</f>
        <v/>
      </c>
      <c r="CH154" s="5">
        <v>153</v>
      </c>
      <c r="CI154" s="5" t="str">
        <f>IFERROR(VLOOKUP(CH154,CD$2:CE1230,2,0),"")</f>
        <v/>
      </c>
      <c r="DC154" s="5" t="e">
        <f>IF(REPORTE!AH$2="si",IF(C154=VALUE(REPORTE!C$11),IF(SUM(DC155:DC$1993),CONCATENATE(INT(B154),", "),INT(B154)),""),IF(C154=VALUE(REPORTE!C$10),IF(SUM(DC155:DC$1993),CONCATENATE(INT(B154),", "),INT(B154)),""))</f>
        <v>#VALUE!</v>
      </c>
    </row>
    <row r="155" spans="1:107" s="5" customFormat="1" ht="15" customHeight="1">
      <c r="A155" s="4" t="str">
        <f t="shared" si="34"/>
        <v/>
      </c>
      <c r="B155" s="6"/>
      <c r="C155" s="8"/>
      <c r="D155" s="1" t="str">
        <f>IFERROR(INDEX('padron cfe'!B:B,MATCH(DATOS!C155,'padron cfe'!A:A,0),1),"")</f>
        <v/>
      </c>
      <c r="E155" s="1"/>
      <c r="F155" s="7"/>
      <c r="G155" s="9" t="s">
        <v>157</v>
      </c>
      <c r="H155" s="5" t="str">
        <f>IF(F155="","",IFERROR(CONCATENATE("PEUA",VLOOKUP(ESTADO,REPORTE!AV$2:AW$33,2,0),DIDTRITO_FORM,CADER_FORM,IFERROR(VLOOKUP(DAY(F155),$BN$3:$BO$11,2,0),DAY(F155)),IFERROR(VLOOKUP(MONTH(F155),$BN$3:$BO$11,2,0),MONTH(F155)),YEAR(F155),G155),""))</f>
        <v/>
      </c>
      <c r="I155" s="4"/>
      <c r="K155" s="2" t="str">
        <f>IFERROR(INDEX('padron cfe'!C:C,MATCH(DATOS!C155,'padron cfe'!A:A,0),1),"")</f>
        <v/>
      </c>
      <c r="L155" s="4" t="str">
        <f>IFERROR(IF(VLOOKUP(J155,J$2:L154,4,0)=0,"",VLOOKUP(J155,J$2:L154,4,0)),"")</f>
        <v/>
      </c>
      <c r="M155" s="4" t="str">
        <f>IFERROR(IF(VLOOKUP(J155,J$2:M154,5,0)=0,"",VLOOKUP(J155,J$2:M154,5,0)),"")</f>
        <v/>
      </c>
      <c r="N155" s="4"/>
      <c r="O155" s="2"/>
      <c r="P155" s="2"/>
      <c r="Q155" s="5" t="str">
        <f t="shared" si="41"/>
        <v/>
      </c>
      <c r="T155" s="2" t="str">
        <f>IFERROR(INDEX('padron cfe'!D:D,MATCH(DATOS!C155,'padron cfe'!A:A,0),1),"")</f>
        <v/>
      </c>
      <c r="U155" s="4"/>
      <c r="V155" s="4"/>
      <c r="W155" s="4"/>
      <c r="X155" s="6" t="s">
        <v>157</v>
      </c>
      <c r="Y155" s="4"/>
      <c r="Z155" s="4" t="str">
        <f t="shared" si="35"/>
        <v/>
      </c>
      <c r="AA155" s="4"/>
      <c r="AB155" s="4"/>
      <c r="AC155" s="2" t="str">
        <f>IFERROR(IF(INDEX(AC$1:AC154,MATCH(J155,J$1:J154,0),1)=0,"",INDEX(AC$1:AC154,MATCH(J155,J$1:J154,0),1)),"")</f>
        <v/>
      </c>
      <c r="AD155" s="2" t="str">
        <f>IFERROR(IF(INDEX(AD$1:AD154,MATCH(J155,J$1:J154,0),1)=0,"",INDEX(AD$1:AD154,MATCH(J155,J$1:J154,0),1)),"")</f>
        <v/>
      </c>
      <c r="AE155" s="2" t="str">
        <f>IFERROR(IF(INDEX(AE$1:AE154,MATCH(J155,J$1:J154,0),1)=0,"",INDEX(AE$1:AE154,MATCH(J155,J$1:J154,0),1)),"")</f>
        <v/>
      </c>
      <c r="AF155" s="2"/>
      <c r="AG155" s="2"/>
      <c r="AH155" s="2"/>
      <c r="AI155" s="4"/>
      <c r="AJ155" s="4"/>
      <c r="AK155" s="4"/>
      <c r="AL155" s="4"/>
      <c r="AM155" s="4"/>
      <c r="AN155" s="4"/>
      <c r="AO155" s="4"/>
      <c r="AP155" s="4"/>
      <c r="AQ155" s="4"/>
      <c r="AS155" s="4"/>
      <c r="AT155" s="82"/>
      <c r="AU155" s="124"/>
      <c r="AV155" s="124"/>
      <c r="AW155" s="124"/>
      <c r="AX155" s="124"/>
      <c r="AY155" s="124"/>
      <c r="AZ155" s="124"/>
      <c r="BA155" s="4"/>
      <c r="BB155" s="127"/>
      <c r="BC155" s="4"/>
      <c r="BD155" s="4"/>
      <c r="BE155" s="4"/>
      <c r="BF155" s="7"/>
      <c r="BG155" s="7"/>
      <c r="BH155" s="7" t="str">
        <f t="shared" ca="1" si="36"/>
        <v/>
      </c>
      <c r="BI155" s="4" t="str">
        <f t="shared" si="44"/>
        <v/>
      </c>
      <c r="BJ155" s="123" t="str">
        <f t="shared" si="37"/>
        <v/>
      </c>
      <c r="BK155" s="140" t="str">
        <f t="shared" si="42"/>
        <v/>
      </c>
      <c r="BQ155" s="4" t="str">
        <f>IF(IFERROR(VLOOKUP(C155,C156:C$1993,1,0),"")="","",COUNTIF(C:C,C155))</f>
        <v/>
      </c>
      <c r="BU155" s="5" t="str">
        <f>IF(B155="","",IF(BQ155="",1+(MAX(BU$2:BU154)),""))</f>
        <v/>
      </c>
      <c r="BV155" s="5" t="str">
        <f t="shared" si="38"/>
        <v/>
      </c>
      <c r="BW155" s="5" t="str">
        <f t="shared" si="39"/>
        <v/>
      </c>
      <c r="BX155" s="14" t="str">
        <f t="shared" si="40"/>
        <v/>
      </c>
      <c r="BY155" s="28"/>
      <c r="BZ155" s="15"/>
      <c r="CA155" s="5" t="str">
        <f t="shared" si="45"/>
        <v/>
      </c>
      <c r="CD155" s="5" t="str">
        <f t="shared" si="43"/>
        <v/>
      </c>
      <c r="CE155" s="5" t="str">
        <f>IF(J155="","",IFERROR(IF(VLOOKUP(J155,J$2:J154,1,0)=0,"",""),J155))</f>
        <v/>
      </c>
      <c r="CF155" s="24" t="str">
        <f>IF(CE155="","",(IFERROR(VLOOKUP(MID(CE155,1,1),$CW$2:DA$28,3,0),0)+IFERROR(VLOOKUP(MID(CE155,2,1),CW$2:DA$28,4,0),0)+IFERROR(VLOOKUP(MID(CE155,3,1),CW$2:DA$28,5,0),0)+(ROW(CE155)/1000000000000)))</f>
        <v/>
      </c>
      <c r="CH155" s="5">
        <v>154</v>
      </c>
      <c r="CI155" s="5" t="str">
        <f>IFERROR(VLOOKUP(CH155,CD$2:CE1231,2,0),"")</f>
        <v/>
      </c>
      <c r="DC155" s="5" t="e">
        <f>IF(REPORTE!AH$2="si",IF(C155=VALUE(REPORTE!C$11),IF(SUM(DC156:DC$1993),CONCATENATE(INT(B155),", "),INT(B155)),""),IF(C155=VALUE(REPORTE!C$10),IF(SUM(DC156:DC$1993),CONCATENATE(INT(B155),", "),INT(B155)),""))</f>
        <v>#VALUE!</v>
      </c>
    </row>
    <row r="156" spans="1:107" s="5" customFormat="1" ht="15" customHeight="1">
      <c r="A156" s="4" t="str">
        <f t="shared" si="34"/>
        <v/>
      </c>
      <c r="B156" s="6"/>
      <c r="C156" s="8"/>
      <c r="D156" s="1" t="str">
        <f>IFERROR(INDEX('padron cfe'!B:B,MATCH(DATOS!C156,'padron cfe'!A:A,0),1),"")</f>
        <v/>
      </c>
      <c r="E156" s="1"/>
      <c r="F156" s="7"/>
      <c r="G156" s="9" t="s">
        <v>157</v>
      </c>
      <c r="H156" s="5" t="str">
        <f>IF(F156="","",IFERROR(CONCATENATE("PEUA",VLOOKUP(ESTADO,REPORTE!AV$2:AW$33,2,0),DIDTRITO_FORM,CADER_FORM,IFERROR(VLOOKUP(DAY(F156),$BN$3:$BO$11,2,0),DAY(F156)),IFERROR(VLOOKUP(MONTH(F156),$BN$3:$BO$11,2,0),MONTH(F156)),YEAR(F156),G156),""))</f>
        <v/>
      </c>
      <c r="I156" s="4"/>
      <c r="K156" s="2" t="str">
        <f>IFERROR(INDEX('padron cfe'!C:C,MATCH(DATOS!C156,'padron cfe'!A:A,0),1),"")</f>
        <v/>
      </c>
      <c r="L156" s="4" t="str">
        <f>IFERROR(IF(VLOOKUP(J156,J$2:L155,4,0)=0,"",VLOOKUP(J156,J$2:L155,4,0)),"")</f>
        <v/>
      </c>
      <c r="M156" s="4" t="str">
        <f>IFERROR(IF(VLOOKUP(J156,J$2:M155,5,0)=0,"",VLOOKUP(J156,J$2:M155,5,0)),"")</f>
        <v/>
      </c>
      <c r="N156" s="4"/>
      <c r="O156" s="2"/>
      <c r="P156" s="2"/>
      <c r="Q156" s="5" t="str">
        <f t="shared" si="41"/>
        <v/>
      </c>
      <c r="T156" s="2" t="str">
        <f>IFERROR(INDEX('padron cfe'!D:D,MATCH(DATOS!C156,'padron cfe'!A:A,0),1),"")</f>
        <v/>
      </c>
      <c r="U156" s="4"/>
      <c r="V156" s="4"/>
      <c r="W156" s="4"/>
      <c r="X156" s="6" t="s">
        <v>157</v>
      </c>
      <c r="Y156" s="4"/>
      <c r="Z156" s="4" t="str">
        <f t="shared" si="35"/>
        <v/>
      </c>
      <c r="AA156" s="4"/>
      <c r="AB156" s="4"/>
      <c r="AC156" s="2" t="str">
        <f>IFERROR(IF(INDEX(AC$1:AC155,MATCH(J156,J$1:J155,0),1)=0,"",INDEX(AC$1:AC155,MATCH(J156,J$1:J155,0),1)),"")</f>
        <v/>
      </c>
      <c r="AD156" s="2" t="str">
        <f>IFERROR(IF(INDEX(AD$1:AD155,MATCH(J156,J$1:J155,0),1)=0,"",INDEX(AD$1:AD155,MATCH(J156,J$1:J155,0),1)),"")</f>
        <v/>
      </c>
      <c r="AE156" s="2" t="str">
        <f>IFERROR(IF(INDEX(AE$1:AE155,MATCH(J156,J$1:J155,0),1)=0,"",INDEX(AE$1:AE155,MATCH(J156,J$1:J155,0),1)),"")</f>
        <v/>
      </c>
      <c r="AF156" s="2"/>
      <c r="AG156" s="2"/>
      <c r="AH156" s="2"/>
      <c r="AI156" s="4"/>
      <c r="AJ156" s="4"/>
      <c r="AK156" s="4"/>
      <c r="AL156" s="4"/>
      <c r="AM156" s="4"/>
      <c r="AN156" s="4"/>
      <c r="AO156" s="4"/>
      <c r="AP156" s="4"/>
      <c r="AQ156" s="4"/>
      <c r="AS156" s="4"/>
      <c r="AT156" s="82"/>
      <c r="AU156" s="124"/>
      <c r="AV156" s="124"/>
      <c r="AW156" s="124"/>
      <c r="AX156" s="124"/>
      <c r="AY156" s="124"/>
      <c r="AZ156" s="124"/>
      <c r="BA156" s="4"/>
      <c r="BB156" s="127"/>
      <c r="BC156" s="4"/>
      <c r="BD156" s="4"/>
      <c r="BE156" s="4" t="s">
        <v>157</v>
      </c>
      <c r="BF156" s="7"/>
      <c r="BG156" s="7"/>
      <c r="BH156" s="7" t="str">
        <f t="shared" ca="1" si="36"/>
        <v/>
      </c>
      <c r="BI156" s="4" t="str">
        <f t="shared" si="44"/>
        <v/>
      </c>
      <c r="BJ156" s="123" t="str">
        <f t="shared" si="37"/>
        <v/>
      </c>
      <c r="BK156" s="140" t="str">
        <f t="shared" si="42"/>
        <v/>
      </c>
      <c r="BQ156" s="4" t="str">
        <f>IF(IFERROR(VLOOKUP(C156,C157:C$1993,1,0),"")="","",COUNTIF(C:C,C156))</f>
        <v/>
      </c>
      <c r="BU156" s="5" t="str">
        <f>IF(B156="","",IF(BQ156="",1+(MAX(BU$2:BU155)),""))</f>
        <v/>
      </c>
      <c r="BV156" s="5" t="str">
        <f t="shared" si="38"/>
        <v/>
      </c>
      <c r="BW156" s="5" t="str">
        <f t="shared" si="39"/>
        <v/>
      </c>
      <c r="BX156" s="14" t="str">
        <f t="shared" si="40"/>
        <v/>
      </c>
      <c r="BY156" s="28"/>
      <c r="BZ156" s="15"/>
      <c r="CA156" s="5" t="str">
        <f t="shared" si="45"/>
        <v/>
      </c>
      <c r="CD156" s="5" t="str">
        <f t="shared" si="43"/>
        <v/>
      </c>
      <c r="CE156" s="5" t="str">
        <f>IF(J156="","",IFERROR(IF(VLOOKUP(J156,J$2:J155,1,0)=0,"",""),J156))</f>
        <v/>
      </c>
      <c r="CF156" s="24" t="str">
        <f>IF(CE156="","",(IFERROR(VLOOKUP(MID(CE156,1,1),$CW$2:DA$28,3,0),0)+IFERROR(VLOOKUP(MID(CE156,2,1),CW$2:DA$28,4,0),0)+IFERROR(VLOOKUP(MID(CE156,3,1),CW$2:DA$28,5,0),0)+(ROW(CE156)/1000000000000)))</f>
        <v/>
      </c>
      <c r="CH156" s="5">
        <v>155</v>
      </c>
      <c r="CI156" s="5" t="str">
        <f>IFERROR(VLOOKUP(CH156,CD$2:CE1232,2,0),"")</f>
        <v/>
      </c>
      <c r="DC156" s="5" t="e">
        <f>IF(REPORTE!AH$2="si",IF(C156=VALUE(REPORTE!C$11),IF(SUM(DC157:DC$1993),CONCATENATE(INT(B156),", "),INT(B156)),""),IF(C156=VALUE(REPORTE!C$10),IF(SUM(DC157:DC$1993),CONCATENATE(INT(B156),", "),INT(B156)),""))</f>
        <v>#VALUE!</v>
      </c>
    </row>
    <row r="157" spans="1:107" s="5" customFormat="1" ht="15" customHeight="1">
      <c r="A157" s="4" t="str">
        <f t="shared" si="34"/>
        <v/>
      </c>
      <c r="B157" s="6"/>
      <c r="C157" s="8"/>
      <c r="D157" s="1" t="str">
        <f>IFERROR(INDEX('padron cfe'!B:B,MATCH(DATOS!C157,'padron cfe'!A:A,0),1),"")</f>
        <v/>
      </c>
      <c r="E157" s="1"/>
      <c r="F157" s="7"/>
      <c r="G157" s="9" t="s">
        <v>157</v>
      </c>
      <c r="H157" s="5" t="str">
        <f>IF(F157="","",IFERROR(CONCATENATE("PEUA",VLOOKUP(ESTADO,REPORTE!AV$2:AW$33,2,0),DIDTRITO_FORM,CADER_FORM,IFERROR(VLOOKUP(DAY(F157),$BN$3:$BO$11,2,0),DAY(F157)),IFERROR(VLOOKUP(MONTH(F157),$BN$3:$BO$11,2,0),MONTH(F157)),YEAR(F157),G157),""))</f>
        <v/>
      </c>
      <c r="I157" s="4"/>
      <c r="K157" s="2" t="str">
        <f>IFERROR(INDEX('padron cfe'!C:C,MATCH(DATOS!C157,'padron cfe'!A:A,0),1),"")</f>
        <v/>
      </c>
      <c r="L157" s="4" t="str">
        <f>IFERROR(IF(VLOOKUP(J157,J$2:L156,4,0)=0,"",VLOOKUP(J157,J$2:L156,4,0)),"")</f>
        <v/>
      </c>
      <c r="M157" s="4" t="str">
        <f>IFERROR(IF(VLOOKUP(J157,J$2:M156,5,0)=0,"",VLOOKUP(J157,J$2:M156,5,0)),"")</f>
        <v/>
      </c>
      <c r="N157" s="4"/>
      <c r="O157" s="2"/>
      <c r="P157" s="2"/>
      <c r="Q157" s="5" t="str">
        <f t="shared" si="41"/>
        <v/>
      </c>
      <c r="T157" s="2" t="str">
        <f>IFERROR(INDEX('padron cfe'!D:D,MATCH(DATOS!C157,'padron cfe'!A:A,0),1),"")</f>
        <v/>
      </c>
      <c r="U157" s="4"/>
      <c r="V157" s="4"/>
      <c r="W157" s="4"/>
      <c r="X157" s="6" t="s">
        <v>157</v>
      </c>
      <c r="Y157" s="4"/>
      <c r="Z157" s="4" t="str">
        <f t="shared" si="35"/>
        <v/>
      </c>
      <c r="AA157" s="4"/>
      <c r="AB157" s="4"/>
      <c r="AC157" s="2" t="str">
        <f>IFERROR(IF(INDEX(AC$1:AC156,MATCH(J157,J$1:J156,0),1)=0,"",INDEX(AC$1:AC156,MATCH(J157,J$1:J156,0),1)),"")</f>
        <v/>
      </c>
      <c r="AD157" s="2" t="str">
        <f>IFERROR(IF(INDEX(AD$1:AD156,MATCH(J157,J$1:J156,0),1)=0,"",INDEX(AD$1:AD156,MATCH(J157,J$1:J156,0),1)),"")</f>
        <v/>
      </c>
      <c r="AE157" s="2" t="str">
        <f>IFERROR(IF(INDEX(AE$1:AE156,MATCH(J157,J$1:J156,0),1)=0,"",INDEX(AE$1:AE156,MATCH(J157,J$1:J156,0),1)),"")</f>
        <v/>
      </c>
      <c r="AF157" s="2"/>
      <c r="AG157" s="2"/>
      <c r="AH157" s="2"/>
      <c r="AI157" s="4"/>
      <c r="AJ157" s="4"/>
      <c r="AK157" s="4"/>
      <c r="AL157" s="4"/>
      <c r="AM157" s="4"/>
      <c r="AN157" s="4"/>
      <c r="AO157" s="4"/>
      <c r="AP157" s="4"/>
      <c r="AQ157" s="4"/>
      <c r="AS157" s="4"/>
      <c r="AT157" s="82"/>
      <c r="AU157" s="124"/>
      <c r="AV157" s="124"/>
      <c r="AW157" s="124"/>
      <c r="AX157" s="124"/>
      <c r="AY157" s="124"/>
      <c r="AZ157" s="124"/>
      <c r="BA157" s="4"/>
      <c r="BB157" s="127"/>
      <c r="BC157" s="4"/>
      <c r="BD157" s="4"/>
      <c r="BE157" s="4"/>
      <c r="BF157" s="7"/>
      <c r="BG157" s="7"/>
      <c r="BH157" s="7" t="str">
        <f t="shared" ca="1" si="36"/>
        <v/>
      </c>
      <c r="BI157" s="4" t="str">
        <f t="shared" si="44"/>
        <v/>
      </c>
      <c r="BJ157" s="123" t="str">
        <f t="shared" si="37"/>
        <v/>
      </c>
      <c r="BK157" s="140" t="str">
        <f t="shared" si="42"/>
        <v/>
      </c>
      <c r="BQ157" s="4" t="str">
        <f>IF(IFERROR(VLOOKUP(C157,C158:C$1993,1,0),"")="","",COUNTIF(C:C,C157))</f>
        <v/>
      </c>
      <c r="BU157" s="5" t="str">
        <f>IF(B157="","",IF(BQ157="",1+(MAX(BU$2:BU156)),""))</f>
        <v/>
      </c>
      <c r="BV157" s="5" t="str">
        <f t="shared" si="38"/>
        <v/>
      </c>
      <c r="BW157" s="5" t="str">
        <f t="shared" si="39"/>
        <v/>
      </c>
      <c r="BX157" s="14" t="str">
        <f t="shared" si="40"/>
        <v/>
      </c>
      <c r="BY157" s="28"/>
      <c r="BZ157" s="15"/>
      <c r="CA157" s="5" t="str">
        <f t="shared" si="45"/>
        <v/>
      </c>
      <c r="CD157" s="5" t="str">
        <f t="shared" si="43"/>
        <v/>
      </c>
      <c r="CE157" s="5" t="str">
        <f>IF(J157="","",IFERROR(IF(VLOOKUP(J157,J$2:J156,1,0)=0,"",""),J157))</f>
        <v/>
      </c>
      <c r="CF157" s="24" t="str">
        <f>IF(CE157="","",(IFERROR(VLOOKUP(MID(CE157,1,1),$CW$2:DA$28,3,0),0)+IFERROR(VLOOKUP(MID(CE157,2,1),CW$2:DA$28,4,0),0)+IFERROR(VLOOKUP(MID(CE157,3,1),CW$2:DA$28,5,0),0)+(ROW(CE157)/1000000000000)))</f>
        <v/>
      </c>
      <c r="CH157" s="5">
        <v>156</v>
      </c>
      <c r="CI157" s="5" t="str">
        <f>IFERROR(VLOOKUP(CH157,CD$2:CE1233,2,0),"")</f>
        <v/>
      </c>
      <c r="DC157" s="5" t="e">
        <f>IF(REPORTE!AH$2="si",IF(C157=VALUE(REPORTE!C$11),IF(SUM(DC158:DC$1993),CONCATENATE(INT(B157),", "),INT(B157)),""),IF(C157=VALUE(REPORTE!C$10),IF(SUM(DC158:DC$1993),CONCATENATE(INT(B157),", "),INT(B157)),""))</f>
        <v>#VALUE!</v>
      </c>
    </row>
    <row r="158" spans="1:107" s="5" customFormat="1" ht="15" customHeight="1">
      <c r="A158" s="4" t="str">
        <f t="shared" si="34"/>
        <v/>
      </c>
      <c r="B158" s="6"/>
      <c r="C158" s="8"/>
      <c r="D158" s="1" t="str">
        <f>IFERROR(INDEX('padron cfe'!B:B,MATCH(DATOS!C158,'padron cfe'!A:A,0),1),"")</f>
        <v/>
      </c>
      <c r="E158" s="1"/>
      <c r="F158" s="7"/>
      <c r="G158" s="9" t="s">
        <v>157</v>
      </c>
      <c r="H158" s="5" t="str">
        <f>IF(F158="","",IFERROR(CONCATENATE("PEUA",VLOOKUP(ESTADO,REPORTE!AV$2:AW$33,2,0),DIDTRITO_FORM,CADER_FORM,IFERROR(VLOOKUP(DAY(F158),$BN$3:$BO$11,2,0),DAY(F158)),IFERROR(VLOOKUP(MONTH(F158),$BN$3:$BO$11,2,0),MONTH(F158)),YEAR(F158),G158),""))</f>
        <v/>
      </c>
      <c r="I158" s="4"/>
      <c r="K158" s="2" t="str">
        <f>IFERROR(INDEX('padron cfe'!C:C,MATCH(DATOS!C158,'padron cfe'!A:A,0),1),"")</f>
        <v/>
      </c>
      <c r="L158" s="4" t="str">
        <f>IFERROR(IF(VLOOKUP(J158,J$2:L157,4,0)=0,"",VLOOKUP(J158,J$2:L157,4,0)),"")</f>
        <v/>
      </c>
      <c r="M158" s="4" t="str">
        <f>IFERROR(IF(VLOOKUP(J158,J$2:M157,5,0)=0,"",VLOOKUP(J158,J$2:M157,5,0)),"")</f>
        <v/>
      </c>
      <c r="N158" s="4"/>
      <c r="O158" s="2"/>
      <c r="P158" s="2"/>
      <c r="Q158" s="5" t="str">
        <f t="shared" si="41"/>
        <v/>
      </c>
      <c r="T158" s="2" t="str">
        <f>IFERROR(INDEX('padron cfe'!D:D,MATCH(DATOS!C158,'padron cfe'!A:A,0),1),"")</f>
        <v/>
      </c>
      <c r="U158" s="4"/>
      <c r="V158" s="4"/>
      <c r="W158" s="4"/>
      <c r="X158" s="6" t="s">
        <v>157</v>
      </c>
      <c r="Y158" s="4"/>
      <c r="Z158" s="4" t="str">
        <f t="shared" si="35"/>
        <v/>
      </c>
      <c r="AA158" s="4"/>
      <c r="AB158" s="4"/>
      <c r="AC158" s="2" t="str">
        <f>IFERROR(IF(INDEX(AC$1:AC157,MATCH(J158,J$1:J157,0),1)=0,"",INDEX(AC$1:AC157,MATCH(J158,J$1:J157,0),1)),"")</f>
        <v/>
      </c>
      <c r="AD158" s="2" t="str">
        <f>IFERROR(IF(INDEX(AD$1:AD157,MATCH(J158,J$1:J157,0),1)=0,"",INDEX(AD$1:AD157,MATCH(J158,J$1:J157,0),1)),"")</f>
        <v/>
      </c>
      <c r="AE158" s="2" t="str">
        <f>IFERROR(IF(INDEX(AE$1:AE157,MATCH(J158,J$1:J157,0),1)=0,"",INDEX(AE$1:AE157,MATCH(J158,J$1:J157,0),1)),"")</f>
        <v/>
      </c>
      <c r="AF158" s="2"/>
      <c r="AG158" s="2"/>
      <c r="AH158" s="2"/>
      <c r="AI158" s="4"/>
      <c r="AJ158" s="4"/>
      <c r="AK158" s="4"/>
      <c r="AL158" s="4"/>
      <c r="AM158" s="4"/>
      <c r="AN158" s="4"/>
      <c r="AO158" s="4"/>
      <c r="AP158" s="4"/>
      <c r="AQ158" s="4"/>
      <c r="AS158" s="4"/>
      <c r="AT158" s="82"/>
      <c r="AU158" s="124"/>
      <c r="AV158" s="124"/>
      <c r="AW158" s="124"/>
      <c r="AX158" s="124"/>
      <c r="AY158" s="124"/>
      <c r="AZ158" s="124"/>
      <c r="BA158" s="4"/>
      <c r="BB158" s="127"/>
      <c r="BC158" s="4"/>
      <c r="BD158" s="4"/>
      <c r="BE158" s="4" t="s">
        <v>157</v>
      </c>
      <c r="BF158" s="7"/>
      <c r="BG158" s="7"/>
      <c r="BH158" s="7" t="str">
        <f t="shared" ca="1" si="36"/>
        <v/>
      </c>
      <c r="BI158" s="4" t="str">
        <f t="shared" si="44"/>
        <v/>
      </c>
      <c r="BJ158" s="123" t="str">
        <f t="shared" si="37"/>
        <v/>
      </c>
      <c r="BK158" s="140" t="str">
        <f t="shared" si="42"/>
        <v/>
      </c>
      <c r="BQ158" s="4" t="str">
        <f>IF(IFERROR(VLOOKUP(C158,C159:C$1993,1,0),"")="","",COUNTIF(C:C,C158))</f>
        <v/>
      </c>
      <c r="BU158" s="5" t="str">
        <f>IF(B158="","",IF(BQ158="",1+(MAX(BU$2:BU157)),""))</f>
        <v/>
      </c>
      <c r="BV158" s="5" t="str">
        <f t="shared" si="38"/>
        <v/>
      </c>
      <c r="BW158" s="5" t="str">
        <f t="shared" si="39"/>
        <v/>
      </c>
      <c r="BX158" s="14" t="str">
        <f t="shared" si="40"/>
        <v/>
      </c>
      <c r="BY158" s="28"/>
      <c r="BZ158" s="15"/>
      <c r="CA158" s="5" t="str">
        <f t="shared" si="45"/>
        <v/>
      </c>
      <c r="CD158" s="5" t="str">
        <f t="shared" si="43"/>
        <v/>
      </c>
      <c r="CE158" s="5" t="str">
        <f>IF(J158="","",IFERROR(IF(VLOOKUP(J158,J$2:J157,1,0)=0,"",""),J158))</f>
        <v/>
      </c>
      <c r="CF158" s="24" t="str">
        <f>IF(CE158="","",(IFERROR(VLOOKUP(MID(CE158,1,1),$CW$2:DA$28,3,0),0)+IFERROR(VLOOKUP(MID(CE158,2,1),CW$2:DA$28,4,0),0)+IFERROR(VLOOKUP(MID(CE158,3,1),CW$2:DA$28,5,0),0)+(ROW(CE158)/1000000000000)))</f>
        <v/>
      </c>
      <c r="CH158" s="5">
        <v>157</v>
      </c>
      <c r="CI158" s="5" t="str">
        <f>IFERROR(VLOOKUP(CH158,CD$2:CE1234,2,0),"")</f>
        <v/>
      </c>
      <c r="DC158" s="5" t="e">
        <f>IF(REPORTE!AH$2="si",IF(C158=VALUE(REPORTE!C$11),IF(SUM(DC159:DC$1993),CONCATENATE(INT(B158),", "),INT(B158)),""),IF(C158=VALUE(REPORTE!C$10),IF(SUM(DC159:DC$1993),CONCATENATE(INT(B158),", "),INT(B158)),""))</f>
        <v>#VALUE!</v>
      </c>
    </row>
    <row r="159" spans="1:107" s="5" customFormat="1" ht="15" customHeight="1">
      <c r="A159" s="4" t="str">
        <f t="shared" si="34"/>
        <v/>
      </c>
      <c r="B159" s="6"/>
      <c r="C159" s="8"/>
      <c r="D159" s="1" t="str">
        <f>IFERROR(INDEX('padron cfe'!B:B,MATCH(DATOS!C159,'padron cfe'!A:A,0),1),"")</f>
        <v/>
      </c>
      <c r="E159" s="1"/>
      <c r="F159" s="7"/>
      <c r="G159" s="9" t="s">
        <v>157</v>
      </c>
      <c r="H159" s="5" t="str">
        <f>IF(F159="","",IFERROR(CONCATENATE("PEUA",VLOOKUP(ESTADO,REPORTE!AV$2:AW$33,2,0),DIDTRITO_FORM,CADER_FORM,IFERROR(VLOOKUP(DAY(F159),$BN$3:$BO$11,2,0),DAY(F159)),IFERROR(VLOOKUP(MONTH(F159),$BN$3:$BO$11,2,0),MONTH(F159)),YEAR(F159),G159),""))</f>
        <v/>
      </c>
      <c r="I159" s="4"/>
      <c r="K159" s="2" t="str">
        <f>IFERROR(INDEX('padron cfe'!C:C,MATCH(DATOS!C159,'padron cfe'!A:A,0),1),"")</f>
        <v/>
      </c>
      <c r="L159" s="4" t="str">
        <f>IFERROR(IF(VLOOKUP(J159,J$2:L158,4,0)=0,"",VLOOKUP(J159,J$2:L158,4,0)),"")</f>
        <v/>
      </c>
      <c r="M159" s="4" t="str">
        <f>IFERROR(IF(VLOOKUP(J159,J$2:M158,5,0)=0,"",VLOOKUP(J159,J$2:M158,5,0)),"")</f>
        <v/>
      </c>
      <c r="N159" s="4"/>
      <c r="O159" s="2"/>
      <c r="P159" s="2"/>
      <c r="Q159" s="5" t="str">
        <f t="shared" si="41"/>
        <v/>
      </c>
      <c r="T159" s="2" t="str">
        <f>IFERROR(INDEX('padron cfe'!D:D,MATCH(DATOS!C159,'padron cfe'!A:A,0),1),"")</f>
        <v/>
      </c>
      <c r="U159" s="4"/>
      <c r="V159" s="4"/>
      <c r="W159" s="4"/>
      <c r="X159" s="6" t="s">
        <v>157</v>
      </c>
      <c r="Y159" s="4"/>
      <c r="Z159" s="4" t="str">
        <f t="shared" si="35"/>
        <v/>
      </c>
      <c r="AA159" s="4"/>
      <c r="AB159" s="4"/>
      <c r="AC159" s="2" t="str">
        <f>IFERROR(IF(INDEX(AC$1:AC158,MATCH(J159,J$1:J158,0),1)=0,"",INDEX(AC$1:AC158,MATCH(J159,J$1:J158,0),1)),"")</f>
        <v/>
      </c>
      <c r="AD159" s="2" t="str">
        <f>IFERROR(IF(INDEX(AD$1:AD158,MATCH(J159,J$1:J158,0),1)=0,"",INDEX(AD$1:AD158,MATCH(J159,J$1:J158,0),1)),"")</f>
        <v/>
      </c>
      <c r="AE159" s="2" t="str">
        <f>IFERROR(IF(INDEX(AE$1:AE158,MATCH(J159,J$1:J158,0),1)=0,"",INDEX(AE$1:AE158,MATCH(J159,J$1:J158,0),1)),"")</f>
        <v/>
      </c>
      <c r="AF159" s="2"/>
      <c r="AG159" s="2"/>
      <c r="AH159" s="2"/>
      <c r="AI159" s="4"/>
      <c r="AJ159" s="4"/>
      <c r="AK159" s="4"/>
      <c r="AL159" s="4"/>
      <c r="AM159" s="4"/>
      <c r="AN159" s="4"/>
      <c r="AO159" s="4"/>
      <c r="AP159" s="4"/>
      <c r="AQ159" s="4"/>
      <c r="AS159" s="4"/>
      <c r="AT159" s="82"/>
      <c r="AU159" s="124"/>
      <c r="AV159" s="124"/>
      <c r="AW159" s="124"/>
      <c r="AX159" s="124"/>
      <c r="AY159" s="124"/>
      <c r="AZ159" s="124"/>
      <c r="BA159" s="4"/>
      <c r="BB159" s="127"/>
      <c r="BC159" s="4"/>
      <c r="BD159" s="4"/>
      <c r="BE159" s="4"/>
      <c r="BF159" s="7"/>
      <c r="BG159" s="7"/>
      <c r="BH159" s="7" t="str">
        <f t="shared" ca="1" si="36"/>
        <v/>
      </c>
      <c r="BI159" s="4" t="str">
        <f t="shared" si="44"/>
        <v/>
      </c>
      <c r="BJ159" s="123" t="str">
        <f t="shared" si="37"/>
        <v/>
      </c>
      <c r="BK159" s="140" t="str">
        <f t="shared" si="42"/>
        <v/>
      </c>
      <c r="BQ159" s="4" t="str">
        <f>IF(IFERROR(VLOOKUP(C159,C160:C$1993,1,0),"")="","",COUNTIF(C:C,C159))</f>
        <v/>
      </c>
      <c r="BU159" s="5" t="str">
        <f>IF(B159="","",IF(BQ159="",1+(MAX(BU$2:BU158)),""))</f>
        <v/>
      </c>
      <c r="BV159" s="5" t="str">
        <f t="shared" si="38"/>
        <v/>
      </c>
      <c r="BW159" s="5" t="str">
        <f t="shared" si="39"/>
        <v/>
      </c>
      <c r="BX159" s="14" t="str">
        <f t="shared" si="40"/>
        <v/>
      </c>
      <c r="BY159" s="28"/>
      <c r="BZ159" s="15"/>
      <c r="CA159" s="5" t="str">
        <f t="shared" si="45"/>
        <v/>
      </c>
      <c r="CD159" s="5" t="str">
        <f t="shared" si="43"/>
        <v/>
      </c>
      <c r="CE159" s="5" t="str">
        <f>IF(J159="","",IFERROR(IF(VLOOKUP(J159,J$2:J158,1,0)=0,"",""),J159))</f>
        <v/>
      </c>
      <c r="CF159" s="24" t="str">
        <f>IF(CE159="","",(IFERROR(VLOOKUP(MID(CE159,1,1),$CW$2:DA$28,3,0),0)+IFERROR(VLOOKUP(MID(CE159,2,1),CW$2:DA$28,4,0),0)+IFERROR(VLOOKUP(MID(CE159,3,1),CW$2:DA$28,5,0),0)+(ROW(CE159)/1000000000000)))</f>
        <v/>
      </c>
      <c r="CH159" s="5">
        <v>158</v>
      </c>
      <c r="CI159" s="5" t="str">
        <f>IFERROR(VLOOKUP(CH159,CD$2:CE1235,2,0),"")</f>
        <v/>
      </c>
      <c r="DC159" s="5" t="e">
        <f>IF(REPORTE!AH$2="si",IF(C159=VALUE(REPORTE!C$11),IF(SUM(DC160:DC$1993),CONCATENATE(INT(B159),", "),INT(B159)),""),IF(C159=VALUE(REPORTE!C$10),IF(SUM(DC160:DC$1993),CONCATENATE(INT(B159),", "),INT(B159)),""))</f>
        <v>#VALUE!</v>
      </c>
    </row>
    <row r="160" spans="1:107" s="5" customFormat="1" ht="15" customHeight="1">
      <c r="A160" s="4" t="str">
        <f t="shared" si="34"/>
        <v/>
      </c>
      <c r="B160" s="6"/>
      <c r="C160" s="8"/>
      <c r="D160" s="1" t="str">
        <f>IFERROR(INDEX('padron cfe'!B:B,MATCH(DATOS!C160,'padron cfe'!A:A,0),1),"")</f>
        <v/>
      </c>
      <c r="E160" s="1"/>
      <c r="F160" s="7"/>
      <c r="G160" s="9" t="s">
        <v>157</v>
      </c>
      <c r="H160" s="5" t="str">
        <f>IF(F160="","",IFERROR(CONCATENATE("PEUA",VLOOKUP(ESTADO,REPORTE!AV$2:AW$33,2,0),DIDTRITO_FORM,CADER_FORM,IFERROR(VLOOKUP(DAY(F160),$BN$3:$BO$11,2,0),DAY(F160)),IFERROR(VLOOKUP(MONTH(F160),$BN$3:$BO$11,2,0),MONTH(F160)),YEAR(F160),G160),""))</f>
        <v/>
      </c>
      <c r="I160" s="4"/>
      <c r="K160" s="2" t="str">
        <f>IFERROR(INDEX('padron cfe'!C:C,MATCH(DATOS!C160,'padron cfe'!A:A,0),1),"")</f>
        <v/>
      </c>
      <c r="L160" s="4" t="str">
        <f>IFERROR(IF(VLOOKUP(J160,J$2:L159,4,0)=0,"",VLOOKUP(J160,J$2:L159,4,0)),"")</f>
        <v/>
      </c>
      <c r="M160" s="4" t="str">
        <f>IFERROR(IF(VLOOKUP(J160,J$2:M159,5,0)=0,"",VLOOKUP(J160,J$2:M159,5,0)),"")</f>
        <v/>
      </c>
      <c r="N160" s="4"/>
      <c r="O160" s="2"/>
      <c r="P160" s="2"/>
      <c r="Q160" s="5" t="str">
        <f t="shared" si="41"/>
        <v/>
      </c>
      <c r="T160" s="2" t="str">
        <f>IFERROR(INDEX('padron cfe'!D:D,MATCH(DATOS!C160,'padron cfe'!A:A,0),1),"")</f>
        <v/>
      </c>
      <c r="U160" s="4"/>
      <c r="V160" s="4"/>
      <c r="W160" s="4"/>
      <c r="X160" s="6" t="s">
        <v>157</v>
      </c>
      <c r="Y160" s="4"/>
      <c r="Z160" s="4" t="str">
        <f t="shared" si="35"/>
        <v/>
      </c>
      <c r="AA160" s="4"/>
      <c r="AB160" s="4"/>
      <c r="AC160" s="2" t="str">
        <f>IFERROR(IF(INDEX(AC$1:AC159,MATCH(J160,J$1:J159,0),1)=0,"",INDEX(AC$1:AC159,MATCH(J160,J$1:J159,0),1)),"")</f>
        <v/>
      </c>
      <c r="AD160" s="2" t="str">
        <f>IFERROR(IF(INDEX(AD$1:AD159,MATCH(J160,J$1:J159,0),1)=0,"",INDEX(AD$1:AD159,MATCH(J160,J$1:J159,0),1)),"")</f>
        <v/>
      </c>
      <c r="AE160" s="2" t="str">
        <f>IFERROR(IF(INDEX(AE$1:AE159,MATCH(J160,J$1:J159,0),1)=0,"",INDEX(AE$1:AE159,MATCH(J160,J$1:J159,0),1)),"")</f>
        <v/>
      </c>
      <c r="AF160" s="2"/>
      <c r="AG160" s="2"/>
      <c r="AH160" s="2"/>
      <c r="AI160" s="4"/>
      <c r="AJ160" s="4"/>
      <c r="AK160" s="4"/>
      <c r="AL160" s="4"/>
      <c r="AM160" s="4"/>
      <c r="AN160" s="4"/>
      <c r="AO160" s="4"/>
      <c r="AP160" s="4"/>
      <c r="AQ160" s="4"/>
      <c r="AS160" s="4"/>
      <c r="AT160" s="82"/>
      <c r="AU160" s="124"/>
      <c r="AV160" s="124"/>
      <c r="AW160" s="124"/>
      <c r="AX160" s="124"/>
      <c r="AY160" s="124"/>
      <c r="AZ160" s="124"/>
      <c r="BA160" s="4"/>
      <c r="BB160" s="127"/>
      <c r="BC160" s="4"/>
      <c r="BD160" s="4"/>
      <c r="BE160" s="4" t="s">
        <v>157</v>
      </c>
      <c r="BF160" s="7"/>
      <c r="BG160" s="7"/>
      <c r="BH160" s="7" t="str">
        <f t="shared" ca="1" si="36"/>
        <v/>
      </c>
      <c r="BI160" s="4" t="str">
        <f t="shared" si="44"/>
        <v/>
      </c>
      <c r="BJ160" s="123" t="str">
        <f t="shared" si="37"/>
        <v/>
      </c>
      <c r="BK160" s="140" t="str">
        <f t="shared" si="42"/>
        <v/>
      </c>
      <c r="BQ160" s="4" t="str">
        <f>IF(IFERROR(VLOOKUP(C160,C161:C$1993,1,0),"")="","",COUNTIF(C:C,C160))</f>
        <v/>
      </c>
      <c r="BU160" s="5" t="str">
        <f>IF(B160="","",IF(BQ160="",1+(MAX(BU$2:BU159)),""))</f>
        <v/>
      </c>
      <c r="BV160" s="5" t="str">
        <f t="shared" si="38"/>
        <v/>
      </c>
      <c r="BW160" s="5" t="str">
        <f t="shared" si="39"/>
        <v/>
      </c>
      <c r="BX160" s="14" t="str">
        <f t="shared" si="40"/>
        <v/>
      </c>
      <c r="BY160" s="28"/>
      <c r="BZ160" s="15"/>
      <c r="CA160" s="5" t="str">
        <f t="shared" si="45"/>
        <v/>
      </c>
      <c r="CD160" s="5" t="str">
        <f t="shared" si="43"/>
        <v/>
      </c>
      <c r="CE160" s="5" t="str">
        <f>IF(J160="","",IFERROR(IF(VLOOKUP(J160,J$2:J159,1,0)=0,"",""),J160))</f>
        <v/>
      </c>
      <c r="CF160" s="24" t="str">
        <f>IF(CE160="","",(IFERROR(VLOOKUP(MID(CE160,1,1),$CW$2:DA$28,3,0),0)+IFERROR(VLOOKUP(MID(CE160,2,1),CW$2:DA$28,4,0),0)+IFERROR(VLOOKUP(MID(CE160,3,1),CW$2:DA$28,5,0),0)+(ROW(CE160)/1000000000000)))</f>
        <v/>
      </c>
      <c r="CH160" s="5">
        <v>159</v>
      </c>
      <c r="CI160" s="5" t="str">
        <f>IFERROR(VLOOKUP(CH160,CD$2:CE1236,2,0),"")</f>
        <v/>
      </c>
      <c r="DC160" s="5" t="e">
        <f>IF(REPORTE!AH$2="si",IF(C160=VALUE(REPORTE!C$11),IF(SUM(DC161:DC$1993),CONCATENATE(INT(B160),", "),INT(B160)),""),IF(C160=VALUE(REPORTE!C$10),IF(SUM(DC161:DC$1993),CONCATENATE(INT(B160),", "),INT(B160)),""))</f>
        <v>#VALUE!</v>
      </c>
    </row>
    <row r="161" spans="1:108" s="5" customFormat="1" ht="15" customHeight="1">
      <c r="A161" s="4" t="str">
        <f t="shared" si="34"/>
        <v/>
      </c>
      <c r="B161" s="6"/>
      <c r="C161" s="8"/>
      <c r="D161" s="1" t="str">
        <f>IFERROR(INDEX('padron cfe'!B:B,MATCH(DATOS!C161,'padron cfe'!A:A,0),1),"")</f>
        <v/>
      </c>
      <c r="E161" s="1"/>
      <c r="F161" s="7"/>
      <c r="G161" s="9" t="s">
        <v>157</v>
      </c>
      <c r="H161" s="5" t="str">
        <f>IF(F161="","",IFERROR(CONCATENATE("PEUA",VLOOKUP(ESTADO,REPORTE!AV$2:AW$33,2,0),DIDTRITO_FORM,CADER_FORM,IFERROR(VLOOKUP(DAY(F161),$BN$3:$BO$11,2,0),DAY(F161)),IFERROR(VLOOKUP(MONTH(F161),$BN$3:$BO$11,2,0),MONTH(F161)),YEAR(F161),G161),""))</f>
        <v/>
      </c>
      <c r="I161" s="4"/>
      <c r="K161" s="2" t="str">
        <f>IFERROR(INDEX('padron cfe'!C:C,MATCH(DATOS!C161,'padron cfe'!A:A,0),1),"")</f>
        <v/>
      </c>
      <c r="L161" s="4" t="str">
        <f>IFERROR(IF(VLOOKUP(J161,J$2:L160,4,0)=0,"",VLOOKUP(J161,J$2:L160,4,0)),"")</f>
        <v/>
      </c>
      <c r="M161" s="4" t="str">
        <f>IFERROR(IF(VLOOKUP(J161,J$2:M160,5,0)=0,"",VLOOKUP(J161,J$2:M160,5,0)),"")</f>
        <v/>
      </c>
      <c r="N161" s="4"/>
      <c r="O161" s="2"/>
      <c r="P161" s="2"/>
      <c r="Q161" s="5" t="str">
        <f t="shared" si="41"/>
        <v/>
      </c>
      <c r="T161" s="2" t="str">
        <f>IFERROR(INDEX('padron cfe'!D:D,MATCH(DATOS!C161,'padron cfe'!A:A,0),1),"")</f>
        <v/>
      </c>
      <c r="U161" s="4"/>
      <c r="V161" s="4"/>
      <c r="W161" s="4"/>
      <c r="X161" s="6" t="s">
        <v>157</v>
      </c>
      <c r="Y161" s="4"/>
      <c r="Z161" s="4" t="str">
        <f t="shared" si="35"/>
        <v/>
      </c>
      <c r="AA161" s="4"/>
      <c r="AB161" s="4"/>
      <c r="AC161" s="2" t="str">
        <f>IFERROR(IF(INDEX(AC$1:AC160,MATCH(J161,J$1:J160,0),1)=0,"",INDEX(AC$1:AC160,MATCH(J161,J$1:J160,0),1)),"")</f>
        <v/>
      </c>
      <c r="AD161" s="2" t="str">
        <f>IFERROR(IF(INDEX(AD$1:AD160,MATCH(J161,J$1:J160,0),1)=0,"",INDEX(AD$1:AD160,MATCH(J161,J$1:J160,0),1)),"")</f>
        <v/>
      </c>
      <c r="AE161" s="2" t="str">
        <f>IFERROR(IF(INDEX(AE$1:AE160,MATCH(J161,J$1:J160,0),1)=0,"",INDEX(AE$1:AE160,MATCH(J161,J$1:J160,0),1)),"")</f>
        <v/>
      </c>
      <c r="AF161" s="2"/>
      <c r="AG161" s="2"/>
      <c r="AH161" s="2"/>
      <c r="AI161" s="4"/>
      <c r="AJ161" s="4"/>
      <c r="AK161" s="4"/>
      <c r="AL161" s="4"/>
      <c r="AM161" s="4"/>
      <c r="AN161" s="4"/>
      <c r="AO161" s="4"/>
      <c r="AP161" s="4"/>
      <c r="AQ161" s="4"/>
      <c r="AS161" s="4"/>
      <c r="AT161" s="82"/>
      <c r="AU161" s="124"/>
      <c r="AV161" s="124"/>
      <c r="AW161" s="124"/>
      <c r="AX161" s="124"/>
      <c r="AY161" s="124"/>
      <c r="AZ161" s="124"/>
      <c r="BA161" s="4"/>
      <c r="BB161" s="127"/>
      <c r="BC161" s="4"/>
      <c r="BD161" s="4"/>
      <c r="BE161" s="4"/>
      <c r="BF161" s="7"/>
      <c r="BG161" s="7"/>
      <c r="BH161" s="7" t="str">
        <f t="shared" ca="1" si="36"/>
        <v/>
      </c>
      <c r="BI161" s="4" t="str">
        <f t="shared" si="44"/>
        <v/>
      </c>
      <c r="BJ161" s="123" t="str">
        <f t="shared" si="37"/>
        <v/>
      </c>
      <c r="BK161" s="140" t="str">
        <f t="shared" si="42"/>
        <v/>
      </c>
      <c r="BQ161" s="4" t="str">
        <f>IF(IFERROR(VLOOKUP(C161,C162:C$1993,1,0),"")="","",COUNTIF(C:C,C161))</f>
        <v/>
      </c>
      <c r="BU161" s="5" t="str">
        <f>IF(B161="","",IF(BQ161="",1+(MAX(BU$2:BU160)),""))</f>
        <v/>
      </c>
      <c r="BV161" s="5" t="str">
        <f t="shared" si="38"/>
        <v/>
      </c>
      <c r="BW161" s="5" t="str">
        <f t="shared" si="39"/>
        <v/>
      </c>
      <c r="BX161" s="14" t="str">
        <f t="shared" si="40"/>
        <v/>
      </c>
      <c r="BY161" s="28"/>
      <c r="BZ161" s="15"/>
      <c r="CA161" s="5" t="str">
        <f t="shared" si="45"/>
        <v/>
      </c>
      <c r="CD161" s="5" t="str">
        <f t="shared" si="43"/>
        <v/>
      </c>
      <c r="CE161" s="5" t="str">
        <f>IF(J161="","",IFERROR(IF(VLOOKUP(J161,J$2:J160,1,0)=0,"",""),J161))</f>
        <v/>
      </c>
      <c r="CF161" s="24" t="str">
        <f>IF(CE161="","",(IFERROR(VLOOKUP(MID(CE161,1,1),$CW$2:DA$28,3,0),0)+IFERROR(VLOOKUP(MID(CE161,2,1),CW$2:DA$28,4,0),0)+IFERROR(VLOOKUP(MID(CE161,3,1),CW$2:DA$28,5,0),0)+(ROW(CE161)/1000000000000)))</f>
        <v/>
      </c>
      <c r="CH161" s="5">
        <v>160</v>
      </c>
      <c r="CI161" s="5" t="str">
        <f>IFERROR(VLOOKUP(CH161,CD$2:CE1237,2,0),"")</f>
        <v/>
      </c>
      <c r="DC161" s="5" t="e">
        <f>IF(REPORTE!AH$2="si",IF(C161=VALUE(REPORTE!C$11),IF(SUM(DC162:DC$1993),CONCATENATE(INT(B161),", "),INT(B161)),""),IF(C161=VALUE(REPORTE!C$10),IF(SUM(DC162:DC$1993),CONCATENATE(INT(B161),", "),INT(B161)),""))</f>
        <v>#VALUE!</v>
      </c>
    </row>
    <row r="162" spans="1:108" s="5" customFormat="1" ht="15" customHeight="1">
      <c r="A162" s="4" t="str">
        <f t="shared" si="34"/>
        <v/>
      </c>
      <c r="B162" s="6"/>
      <c r="C162" s="8"/>
      <c r="D162" s="1" t="str">
        <f>IFERROR(INDEX('padron cfe'!B:B,MATCH(DATOS!C162,'padron cfe'!A:A,0),1),"")</f>
        <v/>
      </c>
      <c r="E162" s="1"/>
      <c r="F162" s="7"/>
      <c r="G162" s="9" t="s">
        <v>157</v>
      </c>
      <c r="H162" s="5" t="str">
        <f>IF(F162="","",IFERROR(CONCATENATE("PEUA",VLOOKUP(ESTADO,REPORTE!AV$2:AW$33,2,0),DIDTRITO_FORM,CADER_FORM,IFERROR(VLOOKUP(DAY(F162),$BN$3:$BO$11,2,0),DAY(F162)),IFERROR(VLOOKUP(MONTH(F162),$BN$3:$BO$11,2,0),MONTH(F162)),YEAR(F162),G162),""))</f>
        <v/>
      </c>
      <c r="I162" s="4"/>
      <c r="K162" s="2" t="str">
        <f>IFERROR(INDEX('padron cfe'!C:C,MATCH(DATOS!C162,'padron cfe'!A:A,0),1),"")</f>
        <v/>
      </c>
      <c r="L162" s="4" t="str">
        <f>IFERROR(IF(VLOOKUP(J162,J$2:L161,4,0)=0,"",VLOOKUP(J162,J$2:L161,4,0)),"")</f>
        <v/>
      </c>
      <c r="M162" s="4" t="str">
        <f>IFERROR(IF(VLOOKUP(J162,J$2:M161,5,0)=0,"",VLOOKUP(J162,J$2:M161,5,0)),"")</f>
        <v/>
      </c>
      <c r="N162" s="4"/>
      <c r="O162" s="2"/>
      <c r="P162" s="2"/>
      <c r="Q162" s="5" t="str">
        <f t="shared" si="41"/>
        <v/>
      </c>
      <c r="T162" s="2" t="str">
        <f>IFERROR(INDEX('padron cfe'!D:D,MATCH(DATOS!C162,'padron cfe'!A:A,0),1),"")</f>
        <v/>
      </c>
      <c r="U162" s="4"/>
      <c r="V162" s="4"/>
      <c r="W162" s="4"/>
      <c r="X162" s="6" t="s">
        <v>157</v>
      </c>
      <c r="Y162" s="4"/>
      <c r="Z162" s="4" t="str">
        <f t="shared" si="35"/>
        <v/>
      </c>
      <c r="AA162" s="4"/>
      <c r="AB162" s="4"/>
      <c r="AC162" s="2" t="str">
        <f>IFERROR(IF(INDEX(AC$1:AC161,MATCH(J162,J$1:J161,0),1)=0,"",INDEX(AC$1:AC161,MATCH(J162,J$1:J161,0),1)),"")</f>
        <v/>
      </c>
      <c r="AD162" s="2" t="str">
        <f>IFERROR(IF(INDEX(AD$1:AD161,MATCH(J162,J$1:J161,0),1)=0,"",INDEX(AD$1:AD161,MATCH(J162,J$1:J161,0),1)),"")</f>
        <v/>
      </c>
      <c r="AE162" s="2" t="str">
        <f>IFERROR(IF(INDEX(AE$1:AE161,MATCH(J162,J$1:J161,0),1)=0,"",INDEX(AE$1:AE161,MATCH(J162,J$1:J161,0),1)),"")</f>
        <v/>
      </c>
      <c r="AF162" s="2"/>
      <c r="AG162" s="2"/>
      <c r="AH162" s="2"/>
      <c r="AI162" s="4"/>
      <c r="AJ162" s="4"/>
      <c r="AK162" s="4"/>
      <c r="AL162" s="4"/>
      <c r="AM162" s="4"/>
      <c r="AN162" s="4"/>
      <c r="AO162" s="4"/>
      <c r="AP162" s="4"/>
      <c r="AQ162" s="4"/>
      <c r="AS162" s="4"/>
      <c r="AT162" s="82"/>
      <c r="AU162" s="124"/>
      <c r="AV162" s="124"/>
      <c r="AW162" s="124"/>
      <c r="AX162" s="124"/>
      <c r="AY162" s="124"/>
      <c r="AZ162" s="124"/>
      <c r="BA162" s="4"/>
      <c r="BB162" s="127"/>
      <c r="BC162" s="4"/>
      <c r="BD162" s="4"/>
      <c r="BE162" s="4" t="s">
        <v>157</v>
      </c>
      <c r="BF162" s="7"/>
      <c r="BG162" s="7"/>
      <c r="BH162" s="7" t="str">
        <f t="shared" ca="1" si="36"/>
        <v/>
      </c>
      <c r="BI162" s="4" t="str">
        <f t="shared" si="44"/>
        <v/>
      </c>
      <c r="BJ162" s="123" t="str">
        <f t="shared" si="37"/>
        <v/>
      </c>
      <c r="BK162" s="140" t="str">
        <f t="shared" si="42"/>
        <v/>
      </c>
      <c r="BQ162" s="4" t="str">
        <f>IF(IFERROR(VLOOKUP(C162,C163:C$1993,1,0),"")="","",COUNTIF(C:C,C162))</f>
        <v/>
      </c>
      <c r="BU162" s="5" t="str">
        <f>IF(B162="","",IF(BQ162="",1+(MAX(BU$2:BU161)),""))</f>
        <v/>
      </c>
      <c r="BV162" s="5" t="str">
        <f t="shared" si="38"/>
        <v/>
      </c>
      <c r="BW162" s="5" t="str">
        <f t="shared" si="39"/>
        <v/>
      </c>
      <c r="BX162" s="14" t="str">
        <f t="shared" si="40"/>
        <v/>
      </c>
      <c r="BY162" s="28"/>
      <c r="BZ162" s="15"/>
      <c r="CA162" s="5" t="str">
        <f t="shared" si="45"/>
        <v/>
      </c>
      <c r="CD162" s="5" t="str">
        <f t="shared" si="43"/>
        <v/>
      </c>
      <c r="CE162" s="5" t="str">
        <f>IF(J162="","",IFERROR(IF(VLOOKUP(J162,J$2:J161,1,0)=0,"",""),J162))</f>
        <v/>
      </c>
      <c r="CF162" s="24" t="str">
        <f>IF(CE162="","",(IFERROR(VLOOKUP(MID(CE162,1,1),$CW$2:DA$28,3,0),0)+IFERROR(VLOOKUP(MID(CE162,2,1),CW$2:DA$28,4,0),0)+IFERROR(VLOOKUP(MID(CE162,3,1),CW$2:DA$28,5,0),0)+(ROW(CE162)/1000000000000)))</f>
        <v/>
      </c>
      <c r="CH162" s="5">
        <v>161</v>
      </c>
      <c r="CI162" s="5" t="str">
        <f>IFERROR(VLOOKUP(CH162,CD$2:CE1238,2,0),"")</f>
        <v/>
      </c>
      <c r="DC162" s="5" t="e">
        <f>IF(REPORTE!AH$2="si",IF(C162=VALUE(REPORTE!C$11),IF(SUM(DC163:DC$1993),CONCATENATE(INT(B162),", "),INT(B162)),""),IF(C162=VALUE(REPORTE!C$10),IF(SUM(DC163:DC$1993),CONCATENATE(INT(B162),", "),INT(B162)),""))</f>
        <v>#VALUE!</v>
      </c>
    </row>
    <row r="163" spans="1:108" s="5" customFormat="1" ht="15" customHeight="1">
      <c r="A163" s="4" t="str">
        <f t="shared" si="34"/>
        <v/>
      </c>
      <c r="B163" s="6"/>
      <c r="C163" s="8"/>
      <c r="D163" s="1" t="str">
        <f>IFERROR(INDEX('padron cfe'!B:B,MATCH(DATOS!C163,'padron cfe'!A:A,0),1),"")</f>
        <v/>
      </c>
      <c r="E163" s="1"/>
      <c r="F163" s="7"/>
      <c r="G163" s="9" t="s">
        <v>157</v>
      </c>
      <c r="H163" s="5" t="str">
        <f>IF(F163="","",IFERROR(CONCATENATE("PEUA",VLOOKUP(ESTADO,REPORTE!AV$2:AW$33,2,0),DIDTRITO_FORM,CADER_FORM,IFERROR(VLOOKUP(DAY(F163),$BN$3:$BO$11,2,0),DAY(F163)),IFERROR(VLOOKUP(MONTH(F163),$BN$3:$BO$11,2,0),MONTH(F163)),YEAR(F163),G163),""))</f>
        <v/>
      </c>
      <c r="I163" s="4"/>
      <c r="K163" s="2" t="str">
        <f>IFERROR(INDEX('padron cfe'!C:C,MATCH(DATOS!C163,'padron cfe'!A:A,0),1),"")</f>
        <v/>
      </c>
      <c r="L163" s="4" t="str">
        <f>IFERROR(IF(VLOOKUP(J163,J$2:L162,4,0)=0,"",VLOOKUP(J163,J$2:L162,4,0)),"")</f>
        <v/>
      </c>
      <c r="M163" s="4" t="str">
        <f>IFERROR(IF(VLOOKUP(J163,J$2:M162,5,0)=0,"",VLOOKUP(J163,J$2:M162,5,0)),"")</f>
        <v/>
      </c>
      <c r="N163" s="4"/>
      <c r="O163" s="2"/>
      <c r="P163" s="2"/>
      <c r="Q163" s="5" t="str">
        <f t="shared" si="41"/>
        <v/>
      </c>
      <c r="T163" s="2" t="str">
        <f>IFERROR(INDEX('padron cfe'!D:D,MATCH(DATOS!C163,'padron cfe'!A:A,0),1),"")</f>
        <v/>
      </c>
      <c r="U163" s="4"/>
      <c r="V163" s="4"/>
      <c r="W163" s="4"/>
      <c r="X163" s="6" t="s">
        <v>157</v>
      </c>
      <c r="Y163" s="4"/>
      <c r="Z163" s="4" t="str">
        <f t="shared" si="35"/>
        <v/>
      </c>
      <c r="AA163" s="4"/>
      <c r="AB163" s="4"/>
      <c r="AC163" s="2" t="str">
        <f>IFERROR(IF(INDEX(AC$1:AC162,MATCH(J163,J$1:J162,0),1)=0,"",INDEX(AC$1:AC162,MATCH(J163,J$1:J162,0),1)),"")</f>
        <v/>
      </c>
      <c r="AD163" s="2" t="str">
        <f>IFERROR(IF(INDEX(AD$1:AD162,MATCH(J163,J$1:J162,0),1)=0,"",INDEX(AD$1:AD162,MATCH(J163,J$1:J162,0),1)),"")</f>
        <v/>
      </c>
      <c r="AE163" s="2" t="str">
        <f>IFERROR(IF(INDEX(AE$1:AE162,MATCH(J163,J$1:J162,0),1)=0,"",INDEX(AE$1:AE162,MATCH(J163,J$1:J162,0),1)),"")</f>
        <v/>
      </c>
      <c r="AF163" s="2"/>
      <c r="AG163" s="2"/>
      <c r="AH163" s="2"/>
      <c r="AI163" s="4"/>
      <c r="AJ163" s="4"/>
      <c r="AK163" s="4"/>
      <c r="AL163" s="4"/>
      <c r="AM163" s="4"/>
      <c r="AN163" s="4"/>
      <c r="AO163" s="4"/>
      <c r="AP163" s="4"/>
      <c r="AQ163" s="4"/>
      <c r="AS163" s="4"/>
      <c r="AT163" s="82"/>
      <c r="AU163" s="124"/>
      <c r="AV163" s="124"/>
      <c r="AW163" s="124"/>
      <c r="AX163" s="124"/>
      <c r="AY163" s="124"/>
      <c r="AZ163" s="124"/>
      <c r="BA163" s="4"/>
      <c r="BB163" s="127"/>
      <c r="BC163" s="4"/>
      <c r="BD163" s="4"/>
      <c r="BE163" s="4"/>
      <c r="BF163" s="7"/>
      <c r="BG163" s="7"/>
      <c r="BH163" s="7" t="str">
        <f t="shared" ca="1" si="36"/>
        <v/>
      </c>
      <c r="BI163" s="4" t="str">
        <f t="shared" si="44"/>
        <v/>
      </c>
      <c r="BJ163" s="123" t="str">
        <f t="shared" si="37"/>
        <v/>
      </c>
      <c r="BK163" s="140" t="str">
        <f t="shared" si="42"/>
        <v/>
      </c>
      <c r="BQ163" s="4" t="str">
        <f>IF(IFERROR(VLOOKUP(C163,C164:C$1993,1,0),"")="","",COUNTIF(C:C,C163))</f>
        <v/>
      </c>
      <c r="BU163" s="5" t="str">
        <f>IF(B163="","",IF(BQ163="",1+(MAX(BU$2:BU162)),""))</f>
        <v/>
      </c>
      <c r="BV163" s="5" t="str">
        <f t="shared" si="38"/>
        <v/>
      </c>
      <c r="BW163" s="5" t="str">
        <f t="shared" si="39"/>
        <v/>
      </c>
      <c r="BX163" s="14" t="str">
        <f t="shared" si="40"/>
        <v/>
      </c>
      <c r="BY163" s="28"/>
      <c r="BZ163" s="15"/>
      <c r="CA163" s="5" t="str">
        <f t="shared" si="45"/>
        <v/>
      </c>
      <c r="CD163" s="5" t="str">
        <f t="shared" si="43"/>
        <v/>
      </c>
      <c r="CE163" s="5" t="str">
        <f>IF(J163="","",IFERROR(IF(VLOOKUP(J163,J$2:J162,1,0)=0,"",""),J163))</f>
        <v/>
      </c>
      <c r="CF163" s="24" t="str">
        <f>IF(CE163="","",(IFERROR(VLOOKUP(MID(CE163,1,1),$CW$2:DA$28,3,0),0)+IFERROR(VLOOKUP(MID(CE163,2,1),CW$2:DA$28,4,0),0)+IFERROR(VLOOKUP(MID(CE163,3,1),CW$2:DA$28,5,0),0)+(ROW(CE163)/1000000000000)))</f>
        <v/>
      </c>
      <c r="CH163" s="5">
        <v>162</v>
      </c>
      <c r="CI163" s="5" t="str">
        <f>IFERROR(VLOOKUP(CH163,CD$2:CE1239,2,0),"")</f>
        <v/>
      </c>
      <c r="DC163" s="5" t="e">
        <f>IF(REPORTE!AH$2="si",IF(C163=VALUE(REPORTE!C$11),IF(SUM(DC164:DC$1993),CONCATENATE(INT(B163),", "),INT(B163)),""),IF(C163=VALUE(REPORTE!C$10),IF(SUM(DC164:DC$1993),CONCATENATE(INT(B163),", "),INT(B163)),""))</f>
        <v>#VALUE!</v>
      </c>
    </row>
    <row r="164" spans="1:108" s="5" customFormat="1" ht="15" customHeight="1">
      <c r="A164" s="4" t="str">
        <f t="shared" si="34"/>
        <v/>
      </c>
      <c r="B164" s="6"/>
      <c r="C164" s="8"/>
      <c r="D164" s="1" t="str">
        <f>IFERROR(INDEX('padron cfe'!B:B,MATCH(DATOS!C164,'padron cfe'!A:A,0),1),"")</f>
        <v/>
      </c>
      <c r="E164" s="1"/>
      <c r="F164" s="7"/>
      <c r="G164" s="9" t="s">
        <v>157</v>
      </c>
      <c r="H164" s="5" t="str">
        <f>IF(F164="","",IFERROR(CONCATENATE("PEUA",VLOOKUP(ESTADO,REPORTE!AV$2:AW$33,2,0),DIDTRITO_FORM,CADER_FORM,IFERROR(VLOOKUP(DAY(F164),$BN$3:$BO$11,2,0),DAY(F164)),IFERROR(VLOOKUP(MONTH(F164),$BN$3:$BO$11,2,0),MONTH(F164)),YEAR(F164),G164),""))</f>
        <v/>
      </c>
      <c r="I164" s="4"/>
      <c r="K164" s="2" t="str">
        <f>IFERROR(INDEX('padron cfe'!C:C,MATCH(DATOS!C164,'padron cfe'!A:A,0),1),"")</f>
        <v/>
      </c>
      <c r="L164" s="4" t="str">
        <f>IFERROR(IF(VLOOKUP(J164,J$2:L163,4,0)=0,"",VLOOKUP(J164,J$2:L163,4,0)),"")</f>
        <v/>
      </c>
      <c r="M164" s="4" t="str">
        <f>IFERROR(IF(VLOOKUP(J164,J$2:M163,5,0)=0,"",VLOOKUP(J164,J$2:M163,5,0)),"")</f>
        <v/>
      </c>
      <c r="N164" s="4"/>
      <c r="O164" s="2"/>
      <c r="P164" s="2"/>
      <c r="Q164" s="5" t="str">
        <f t="shared" si="41"/>
        <v/>
      </c>
      <c r="T164" s="2" t="str">
        <f>IFERROR(INDEX('padron cfe'!D:D,MATCH(DATOS!C164,'padron cfe'!A:A,0),1),"")</f>
        <v/>
      </c>
      <c r="U164" s="4"/>
      <c r="V164" s="4"/>
      <c r="W164" s="4"/>
      <c r="X164" s="6" t="s">
        <v>157</v>
      </c>
      <c r="Y164" s="4"/>
      <c r="Z164" s="4" t="str">
        <f t="shared" si="35"/>
        <v/>
      </c>
      <c r="AA164" s="4"/>
      <c r="AB164" s="4"/>
      <c r="AC164" s="2" t="str">
        <f>IFERROR(IF(INDEX(AC$1:AC163,MATCH(J164,J$1:J163,0),1)=0,"",INDEX(AC$1:AC163,MATCH(J164,J$1:J163,0),1)),"")</f>
        <v/>
      </c>
      <c r="AD164" s="2" t="str">
        <f>IFERROR(IF(INDEX(AD$1:AD163,MATCH(J164,J$1:J163,0),1)=0,"",INDEX(AD$1:AD163,MATCH(J164,J$1:J163,0),1)),"")</f>
        <v/>
      </c>
      <c r="AE164" s="2" t="str">
        <f>IFERROR(IF(INDEX(AE$1:AE163,MATCH(J164,J$1:J163,0),1)=0,"",INDEX(AE$1:AE163,MATCH(J164,J$1:J163,0),1)),"")</f>
        <v/>
      </c>
      <c r="AF164" s="2"/>
      <c r="AG164" s="2"/>
      <c r="AH164" s="2"/>
      <c r="AI164" s="4"/>
      <c r="AJ164" s="4"/>
      <c r="AK164" s="4"/>
      <c r="AL164" s="4"/>
      <c r="AM164" s="4"/>
      <c r="AN164" s="4"/>
      <c r="AO164" s="4"/>
      <c r="AP164" s="4"/>
      <c r="AQ164" s="4"/>
      <c r="AS164" s="4"/>
      <c r="AT164" s="82"/>
      <c r="AU164" s="124"/>
      <c r="AV164" s="124"/>
      <c r="AW164" s="124"/>
      <c r="AX164" s="124"/>
      <c r="AY164" s="124"/>
      <c r="AZ164" s="124"/>
      <c r="BA164" s="4"/>
      <c r="BB164" s="127"/>
      <c r="BC164" s="4"/>
      <c r="BD164" s="4"/>
      <c r="BE164" s="4" t="s">
        <v>157</v>
      </c>
      <c r="BF164" s="7"/>
      <c r="BG164" s="7"/>
      <c r="BH164" s="7" t="str">
        <f t="shared" ca="1" si="36"/>
        <v/>
      </c>
      <c r="BI164" s="4" t="str">
        <f t="shared" si="44"/>
        <v/>
      </c>
      <c r="BJ164" s="123" t="str">
        <f t="shared" si="37"/>
        <v/>
      </c>
      <c r="BK164" s="140" t="str">
        <f t="shared" si="42"/>
        <v/>
      </c>
      <c r="BQ164" s="4" t="str">
        <f>IF(IFERROR(VLOOKUP(C164,C165:C$1993,1,0),"")="","",COUNTIF(C:C,C164))</f>
        <v/>
      </c>
      <c r="BU164" s="5" t="str">
        <f>IF(B164="","",IF(BQ164="",1+(MAX(BU$2:BU163)),""))</f>
        <v/>
      </c>
      <c r="BV164" s="5" t="str">
        <f t="shared" si="38"/>
        <v/>
      </c>
      <c r="BW164" s="5" t="str">
        <f t="shared" si="39"/>
        <v/>
      </c>
      <c r="BX164" s="14" t="str">
        <f t="shared" si="40"/>
        <v/>
      </c>
      <c r="BY164" s="28"/>
      <c r="BZ164" s="15"/>
      <c r="CA164" s="5" t="str">
        <f t="shared" si="45"/>
        <v/>
      </c>
      <c r="CD164" s="5" t="str">
        <f t="shared" si="43"/>
        <v/>
      </c>
      <c r="CE164" s="5" t="str">
        <f>IF(J164="","",IFERROR(IF(VLOOKUP(J164,J$2:J163,1,0)=0,"",""),J164))</f>
        <v/>
      </c>
      <c r="CF164" s="24" t="str">
        <f>IF(CE164="","",(IFERROR(VLOOKUP(MID(CE164,1,1),$CW$2:DA$28,3,0),0)+IFERROR(VLOOKUP(MID(CE164,2,1),CW$2:DA$28,4,0),0)+IFERROR(VLOOKUP(MID(CE164,3,1),CW$2:DA$28,5,0),0)+(ROW(CE164)/1000000000000)))</f>
        <v/>
      </c>
      <c r="CH164" s="5">
        <v>163</v>
      </c>
      <c r="CI164" s="5" t="str">
        <f>IFERROR(VLOOKUP(CH164,CD$2:CE1240,2,0),"")</f>
        <v/>
      </c>
      <c r="DC164" s="5" t="e">
        <f>IF(REPORTE!AH$2="si",IF(C164=VALUE(REPORTE!C$11),IF(SUM(DC165:DC$1993),CONCATENATE(INT(B164),", "),INT(B164)),""),IF(C164=VALUE(REPORTE!C$10),IF(SUM(DC165:DC$1993),CONCATENATE(INT(B164),", "),INT(B164)),""))</f>
        <v>#VALUE!</v>
      </c>
    </row>
    <row r="165" spans="1:108" s="5" customFormat="1" ht="15" customHeight="1">
      <c r="A165" s="4" t="str">
        <f t="shared" si="34"/>
        <v/>
      </c>
      <c r="B165" s="6"/>
      <c r="C165" s="8"/>
      <c r="D165" s="1" t="str">
        <f>IFERROR(INDEX('padron cfe'!B:B,MATCH(DATOS!C165,'padron cfe'!A:A,0),1),"")</f>
        <v/>
      </c>
      <c r="E165" s="1"/>
      <c r="F165" s="7"/>
      <c r="G165" s="9" t="s">
        <v>157</v>
      </c>
      <c r="H165" s="5" t="str">
        <f>IF(F165="","",IFERROR(CONCATENATE("PEUA",VLOOKUP(ESTADO,REPORTE!AV$2:AW$33,2,0),DIDTRITO_FORM,CADER_FORM,IFERROR(VLOOKUP(DAY(F165),$BN$3:$BO$11,2,0),DAY(F165)),IFERROR(VLOOKUP(MONTH(F165),$BN$3:$BO$11,2,0),MONTH(F165)),YEAR(F165),G165),""))</f>
        <v/>
      </c>
      <c r="I165" s="4"/>
      <c r="K165" s="2" t="str">
        <f>IFERROR(INDEX('padron cfe'!C:C,MATCH(DATOS!C165,'padron cfe'!A:A,0),1),"")</f>
        <v/>
      </c>
      <c r="L165" s="4" t="str">
        <f>IFERROR(IF(VLOOKUP(J165,J$2:L164,4,0)=0,"",VLOOKUP(J165,J$2:L164,4,0)),"")</f>
        <v/>
      </c>
      <c r="M165" s="4" t="str">
        <f>IFERROR(IF(VLOOKUP(J165,J$2:M164,5,0)=0,"",VLOOKUP(J165,J$2:M164,5,0)),"")</f>
        <v/>
      </c>
      <c r="N165" s="4"/>
      <c r="O165" s="2"/>
      <c r="P165" s="2"/>
      <c r="Q165" s="5" t="str">
        <f t="shared" si="41"/>
        <v/>
      </c>
      <c r="T165" s="2" t="str">
        <f>IFERROR(INDEX('padron cfe'!D:D,MATCH(DATOS!C165,'padron cfe'!A:A,0),1),"")</f>
        <v/>
      </c>
      <c r="U165" s="4"/>
      <c r="V165" s="4"/>
      <c r="W165" s="4"/>
      <c r="X165" s="6" t="s">
        <v>157</v>
      </c>
      <c r="Y165" s="4"/>
      <c r="Z165" s="4" t="str">
        <f t="shared" si="35"/>
        <v/>
      </c>
      <c r="AA165" s="4"/>
      <c r="AB165" s="4"/>
      <c r="AC165" s="2" t="str">
        <f>IFERROR(IF(INDEX(AC$1:AC164,MATCH(J165,J$1:J164,0),1)=0,"",INDEX(AC$1:AC164,MATCH(J165,J$1:J164,0),1)),"")</f>
        <v/>
      </c>
      <c r="AD165" s="2" t="str">
        <f>IFERROR(IF(INDEX(AD$1:AD164,MATCH(J165,J$1:J164,0),1)=0,"",INDEX(AD$1:AD164,MATCH(J165,J$1:J164,0),1)),"")</f>
        <v/>
      </c>
      <c r="AE165" s="2" t="str">
        <f>IFERROR(IF(INDEX(AE$1:AE164,MATCH(J165,J$1:J164,0),1)=0,"",INDEX(AE$1:AE164,MATCH(J165,J$1:J164,0),1)),"")</f>
        <v/>
      </c>
      <c r="AF165" s="2"/>
      <c r="AG165" s="2"/>
      <c r="AH165" s="2"/>
      <c r="AI165" s="4"/>
      <c r="AJ165" s="4"/>
      <c r="AK165" s="4"/>
      <c r="AL165" s="4"/>
      <c r="AM165" s="4"/>
      <c r="AN165" s="4"/>
      <c r="AO165" s="4"/>
      <c r="AP165" s="4"/>
      <c r="AQ165" s="4"/>
      <c r="AS165" s="4"/>
      <c r="AT165" s="82"/>
      <c r="AU165" s="124"/>
      <c r="AV165" s="124"/>
      <c r="AW165" s="124"/>
      <c r="AX165" s="124"/>
      <c r="AY165" s="124"/>
      <c r="AZ165" s="124"/>
      <c r="BA165" s="4"/>
      <c r="BB165" s="127"/>
      <c r="BC165" s="4"/>
      <c r="BD165" s="4"/>
      <c r="BE165" s="4"/>
      <c r="BF165" s="7"/>
      <c r="BG165" s="7"/>
      <c r="BH165" s="7" t="str">
        <f t="shared" ca="1" si="36"/>
        <v/>
      </c>
      <c r="BI165" s="4" t="str">
        <f t="shared" si="44"/>
        <v/>
      </c>
      <c r="BJ165" s="123" t="str">
        <f t="shared" si="37"/>
        <v/>
      </c>
      <c r="BK165" s="140" t="str">
        <f t="shared" si="42"/>
        <v/>
      </c>
      <c r="BQ165" s="4" t="str">
        <f>IF(IFERROR(VLOOKUP(C165,C166:C$1993,1,0),"")="","",COUNTIF(C:C,C165))</f>
        <v/>
      </c>
      <c r="BU165" s="5" t="str">
        <f>IF(B165="","",IF(BQ165="",1+(MAX(BU$2:BU164)),""))</f>
        <v/>
      </c>
      <c r="BV165" s="5" t="str">
        <f t="shared" si="38"/>
        <v/>
      </c>
      <c r="BW165" s="5" t="str">
        <f t="shared" si="39"/>
        <v/>
      </c>
      <c r="BX165" s="14" t="str">
        <f t="shared" si="40"/>
        <v/>
      </c>
      <c r="BY165" s="28"/>
      <c r="BZ165" s="15"/>
      <c r="CA165" s="5" t="str">
        <f t="shared" si="45"/>
        <v/>
      </c>
      <c r="CD165" s="5" t="str">
        <f t="shared" si="43"/>
        <v/>
      </c>
      <c r="CE165" s="5" t="str">
        <f>IF(J165="","",IFERROR(IF(VLOOKUP(J165,J$2:J164,1,0)=0,"",""),J165))</f>
        <v/>
      </c>
      <c r="CF165" s="24" t="str">
        <f>IF(CE165="","",(IFERROR(VLOOKUP(MID(CE165,1,1),$CW$2:DA$28,3,0),0)+IFERROR(VLOOKUP(MID(CE165,2,1),CW$2:DA$28,4,0),0)+IFERROR(VLOOKUP(MID(CE165,3,1),CW$2:DA$28,5,0),0)+(ROW(CE165)/1000000000000)))</f>
        <v/>
      </c>
      <c r="CH165" s="5">
        <v>164</v>
      </c>
      <c r="CI165" s="5" t="str">
        <f>IFERROR(VLOOKUP(CH165,CD$2:CE1241,2,0),"")</f>
        <v/>
      </c>
      <c r="DC165" s="5" t="e">
        <f>IF(REPORTE!AH$2="si",IF(C165=VALUE(REPORTE!C$11),IF(SUM(DC166:DC$1993),CONCATENATE(INT(B165),", "),INT(B165)),""),IF(C165=VALUE(REPORTE!C$10),IF(SUM(DC166:DC$1993),CONCATENATE(INT(B165),", "),INT(B165)),""))</f>
        <v>#VALUE!</v>
      </c>
    </row>
    <row r="166" spans="1:108" s="5" customFormat="1" ht="15" customHeight="1">
      <c r="A166" s="4" t="str">
        <f t="shared" si="34"/>
        <v/>
      </c>
      <c r="B166" s="6"/>
      <c r="C166" s="8"/>
      <c r="D166" s="1" t="str">
        <f>IFERROR(INDEX('padron cfe'!B:B,MATCH(DATOS!C166,'padron cfe'!A:A,0),1),"")</f>
        <v/>
      </c>
      <c r="E166" s="1"/>
      <c r="F166" s="7"/>
      <c r="G166" s="9" t="s">
        <v>157</v>
      </c>
      <c r="H166" s="5" t="str">
        <f>IF(F166="","",IFERROR(CONCATENATE("PEUA",VLOOKUP(ESTADO,REPORTE!AV$2:AW$33,2,0),DIDTRITO_FORM,CADER_FORM,IFERROR(VLOOKUP(DAY(F166),$BN$3:$BO$11,2,0),DAY(F166)),IFERROR(VLOOKUP(MONTH(F166),$BN$3:$BO$11,2,0),MONTH(F166)),YEAR(F166),G166),""))</f>
        <v/>
      </c>
      <c r="I166" s="4"/>
      <c r="K166" s="2" t="str">
        <f>IFERROR(INDEX('padron cfe'!C:C,MATCH(DATOS!C166,'padron cfe'!A:A,0),1),"")</f>
        <v/>
      </c>
      <c r="L166" s="4" t="str">
        <f>IFERROR(IF(VLOOKUP(J166,J$2:L165,4,0)=0,"",VLOOKUP(J166,J$2:L165,4,0)),"")</f>
        <v/>
      </c>
      <c r="M166" s="4" t="str">
        <f>IFERROR(IF(VLOOKUP(J166,J$2:M165,5,0)=0,"",VLOOKUP(J166,J$2:M165,5,0)),"")</f>
        <v/>
      </c>
      <c r="N166" s="4"/>
      <c r="O166" s="2"/>
      <c r="P166" s="2"/>
      <c r="Q166" s="5" t="str">
        <f t="shared" si="41"/>
        <v/>
      </c>
      <c r="T166" s="2" t="str">
        <f>IFERROR(INDEX('padron cfe'!D:D,MATCH(DATOS!C166,'padron cfe'!A:A,0),1),"")</f>
        <v/>
      </c>
      <c r="U166" s="4"/>
      <c r="V166" s="4"/>
      <c r="W166" s="4"/>
      <c r="X166" s="6" t="s">
        <v>157</v>
      </c>
      <c r="Y166" s="4"/>
      <c r="Z166" s="4" t="str">
        <f t="shared" si="35"/>
        <v/>
      </c>
      <c r="AA166" s="4"/>
      <c r="AB166" s="4"/>
      <c r="AC166" s="2" t="str">
        <f>IFERROR(IF(INDEX(AC$1:AC165,MATCH(J166,J$1:J165,0),1)=0,"",INDEX(AC$1:AC165,MATCH(J166,J$1:J165,0),1)),"")</f>
        <v/>
      </c>
      <c r="AD166" s="2" t="str">
        <f>IFERROR(IF(INDEX(AD$1:AD165,MATCH(J166,J$1:J165,0),1)=0,"",INDEX(AD$1:AD165,MATCH(J166,J$1:J165,0),1)),"")</f>
        <v/>
      </c>
      <c r="AE166" s="2" t="str">
        <f>IFERROR(IF(INDEX(AE$1:AE165,MATCH(J166,J$1:J165,0),1)=0,"",INDEX(AE$1:AE165,MATCH(J166,J$1:J165,0),1)),"")</f>
        <v/>
      </c>
      <c r="AF166" s="2"/>
      <c r="AG166" s="2"/>
      <c r="AH166" s="2"/>
      <c r="AI166" s="4"/>
      <c r="AJ166" s="4"/>
      <c r="AK166" s="4"/>
      <c r="AL166" s="4"/>
      <c r="AM166" s="4"/>
      <c r="AN166" s="4"/>
      <c r="AO166" s="4"/>
      <c r="AP166" s="4"/>
      <c r="AQ166" s="4"/>
      <c r="AS166" s="4"/>
      <c r="AT166" s="82"/>
      <c r="AU166" s="124"/>
      <c r="AV166" s="124"/>
      <c r="AW166" s="124"/>
      <c r="AX166" s="124"/>
      <c r="AY166" s="124"/>
      <c r="AZ166" s="124"/>
      <c r="BA166" s="4"/>
      <c r="BB166" s="127"/>
      <c r="BC166" s="4"/>
      <c r="BD166" s="4"/>
      <c r="BE166" s="4" t="s">
        <v>157</v>
      </c>
      <c r="BF166" s="7"/>
      <c r="BG166" s="7"/>
      <c r="BH166" s="7" t="str">
        <f t="shared" ca="1" si="36"/>
        <v/>
      </c>
      <c r="BI166" s="4" t="str">
        <f t="shared" si="44"/>
        <v/>
      </c>
      <c r="BJ166" s="123" t="str">
        <f t="shared" si="37"/>
        <v/>
      </c>
      <c r="BK166" s="140" t="str">
        <f t="shared" si="42"/>
        <v/>
      </c>
      <c r="BQ166" s="4" t="str">
        <f>IF(IFERROR(VLOOKUP(C166,C167:C$1993,1,0),"")="","",COUNTIF(C:C,C166))</f>
        <v/>
      </c>
      <c r="BU166" s="5" t="str">
        <f>IF(B166="","",IF(BQ166="",1+(MAX(BU$2:BU165)),""))</f>
        <v/>
      </c>
      <c r="BV166" s="5" t="str">
        <f t="shared" si="38"/>
        <v/>
      </c>
      <c r="BW166" s="5" t="str">
        <f t="shared" si="39"/>
        <v/>
      </c>
      <c r="BX166" s="14" t="str">
        <f t="shared" si="40"/>
        <v/>
      </c>
      <c r="BY166" s="28"/>
      <c r="BZ166" s="15"/>
      <c r="CA166" s="5" t="str">
        <f t="shared" si="45"/>
        <v/>
      </c>
      <c r="CD166" s="5" t="str">
        <f t="shared" si="43"/>
        <v/>
      </c>
      <c r="CE166" s="5" t="str">
        <f>IF(J166="","",IFERROR(IF(VLOOKUP(J166,J$2:J165,1,0)=0,"",""),J166))</f>
        <v/>
      </c>
      <c r="CF166" s="24" t="str">
        <f>IF(CE166="","",(IFERROR(VLOOKUP(MID(CE166,1,1),$CW$2:DA$28,3,0),0)+IFERROR(VLOOKUP(MID(CE166,2,1),CW$2:DA$28,4,0),0)+IFERROR(VLOOKUP(MID(CE166,3,1),CW$2:DA$28,5,0),0)+(ROW(CE166)/1000000000000)))</f>
        <v/>
      </c>
      <c r="CH166" s="5">
        <v>165</v>
      </c>
      <c r="CI166" s="5" t="str">
        <f>IFERROR(VLOOKUP(CH166,CD$2:CE1242,2,0),"")</f>
        <v/>
      </c>
      <c r="DC166" s="5" t="e">
        <f>IF(REPORTE!AH$2="si",IF(C166=VALUE(REPORTE!C$11),IF(SUM(DC167:DC$1993),CONCATENATE(INT(B166),", "),INT(B166)),""),IF(C166=VALUE(REPORTE!C$10),IF(SUM(DC167:DC$1993),CONCATENATE(INT(B166),", "),INT(B166)),""))</f>
        <v>#VALUE!</v>
      </c>
    </row>
    <row r="167" spans="1:108" s="5" customFormat="1" ht="15" customHeight="1">
      <c r="A167" s="4" t="str">
        <f t="shared" si="34"/>
        <v/>
      </c>
      <c r="B167" s="6"/>
      <c r="C167" s="8"/>
      <c r="D167" s="1" t="str">
        <f>IFERROR(INDEX('padron cfe'!B:B,MATCH(DATOS!C167,'padron cfe'!A:A,0),1),"")</f>
        <v/>
      </c>
      <c r="E167" s="1"/>
      <c r="F167" s="7"/>
      <c r="G167" s="9" t="s">
        <v>157</v>
      </c>
      <c r="H167" s="5" t="str">
        <f>IF(F167="","",IFERROR(CONCATENATE("PEUA",VLOOKUP(ESTADO,REPORTE!AV$2:AW$33,2,0),DIDTRITO_FORM,CADER_FORM,IFERROR(VLOOKUP(DAY(F167),$BN$3:$BO$11,2,0),DAY(F167)),IFERROR(VLOOKUP(MONTH(F167),$BN$3:$BO$11,2,0),MONTH(F167)),YEAR(F167),G167),""))</f>
        <v/>
      </c>
      <c r="I167" s="4"/>
      <c r="K167" s="2" t="str">
        <f>IFERROR(INDEX('padron cfe'!C:C,MATCH(DATOS!C167,'padron cfe'!A:A,0),1),"")</f>
        <v/>
      </c>
      <c r="L167" s="4" t="str">
        <f>IFERROR(IF(VLOOKUP(J167,J$2:L166,4,0)=0,"",VLOOKUP(J167,J$2:L166,4,0)),"")</f>
        <v/>
      </c>
      <c r="M167" s="4" t="str">
        <f>IFERROR(IF(VLOOKUP(J167,J$2:M166,5,0)=0,"",VLOOKUP(J167,J$2:M166,5,0)),"")</f>
        <v/>
      </c>
      <c r="N167" s="4"/>
      <c r="O167" s="2"/>
      <c r="P167" s="2"/>
      <c r="Q167" s="5" t="str">
        <f t="shared" si="41"/>
        <v/>
      </c>
      <c r="T167" s="2" t="str">
        <f>IFERROR(INDEX('padron cfe'!D:D,MATCH(DATOS!C167,'padron cfe'!A:A,0),1),"")</f>
        <v/>
      </c>
      <c r="U167" s="4"/>
      <c r="V167" s="4"/>
      <c r="W167" s="4"/>
      <c r="X167" s="6" t="s">
        <v>157</v>
      </c>
      <c r="Y167" s="4"/>
      <c r="Z167" s="4" t="str">
        <f t="shared" si="35"/>
        <v/>
      </c>
      <c r="AA167" s="4"/>
      <c r="AB167" s="4"/>
      <c r="AC167" s="2" t="str">
        <f>IFERROR(IF(INDEX(AC$1:AC166,MATCH(J167,J$1:J166,0),1)=0,"",INDEX(AC$1:AC166,MATCH(J167,J$1:J166,0),1)),"")</f>
        <v/>
      </c>
      <c r="AD167" s="2" t="str">
        <f>IFERROR(IF(INDEX(AD$1:AD166,MATCH(J167,J$1:J166,0),1)=0,"",INDEX(AD$1:AD166,MATCH(J167,J$1:J166,0),1)),"")</f>
        <v/>
      </c>
      <c r="AE167" s="2" t="str">
        <f>IFERROR(IF(INDEX(AE$1:AE166,MATCH(J167,J$1:J166,0),1)=0,"",INDEX(AE$1:AE166,MATCH(J167,J$1:J166,0),1)),"")</f>
        <v/>
      </c>
      <c r="AF167" s="2"/>
      <c r="AG167" s="2"/>
      <c r="AH167" s="2"/>
      <c r="AI167" s="4"/>
      <c r="AJ167" s="4"/>
      <c r="AK167" s="4"/>
      <c r="AL167" s="4"/>
      <c r="AM167" s="4"/>
      <c r="AN167" s="4"/>
      <c r="AO167" s="4"/>
      <c r="AP167" s="4"/>
      <c r="AQ167" s="4"/>
      <c r="AS167" s="4"/>
      <c r="AT167" s="82"/>
      <c r="AU167" s="124"/>
      <c r="AV167" s="124"/>
      <c r="AW167" s="124"/>
      <c r="AX167" s="124"/>
      <c r="AY167" s="124"/>
      <c r="AZ167" s="124"/>
      <c r="BA167" s="4"/>
      <c r="BB167" s="127"/>
      <c r="BC167" s="4"/>
      <c r="BD167" s="4"/>
      <c r="BE167" s="4"/>
      <c r="BF167" s="7"/>
      <c r="BG167" s="7"/>
      <c r="BH167" s="7" t="str">
        <f t="shared" ca="1" si="36"/>
        <v/>
      </c>
      <c r="BI167" s="4" t="str">
        <f t="shared" si="44"/>
        <v/>
      </c>
      <c r="BJ167" s="123" t="str">
        <f t="shared" si="37"/>
        <v/>
      </c>
      <c r="BK167" s="140" t="str">
        <f t="shared" si="42"/>
        <v/>
      </c>
      <c r="BQ167" s="4" t="str">
        <f>IF(IFERROR(VLOOKUP(C167,C168:C$1993,1,0),"")="","",COUNTIF(C:C,C167))</f>
        <v/>
      </c>
      <c r="BU167" s="5" t="str">
        <f>IF(B167="","",IF(BQ167="",1+(MAX(BU$2:BU166)),""))</f>
        <v/>
      </c>
      <c r="BV167" s="5" t="str">
        <f t="shared" si="38"/>
        <v/>
      </c>
      <c r="BW167" s="5" t="str">
        <f t="shared" si="39"/>
        <v/>
      </c>
      <c r="BX167" s="14" t="str">
        <f t="shared" si="40"/>
        <v/>
      </c>
      <c r="BY167" s="28"/>
      <c r="BZ167" s="15"/>
      <c r="CA167" s="5" t="str">
        <f t="shared" si="45"/>
        <v/>
      </c>
      <c r="CD167" s="5" t="str">
        <f t="shared" si="43"/>
        <v/>
      </c>
      <c r="CE167" s="5" t="str">
        <f>IF(J167="","",IFERROR(IF(VLOOKUP(J167,J$2:J166,1,0)=0,"",""),J167))</f>
        <v/>
      </c>
      <c r="CF167" s="24" t="str">
        <f>IF(CE167="","",(IFERROR(VLOOKUP(MID(CE167,1,1),$CW$2:DA$28,3,0),0)+IFERROR(VLOOKUP(MID(CE167,2,1),CW$2:DA$28,4,0),0)+IFERROR(VLOOKUP(MID(CE167,3,1),CW$2:DA$28,5,0),0)+(ROW(CE167)/1000000000000)))</f>
        <v/>
      </c>
      <c r="CH167" s="5">
        <v>166</v>
      </c>
      <c r="CI167" s="5" t="str">
        <f>IFERROR(VLOOKUP(CH167,CD$2:CE1243,2,0),"")</f>
        <v/>
      </c>
      <c r="DC167" s="5" t="e">
        <f>IF(REPORTE!AH$2="si",IF(C167=VALUE(REPORTE!C$11),IF(SUM(DC168:DC$1993),CONCATENATE(INT(B167),", "),INT(B167)),""),IF(C167=VALUE(REPORTE!C$10),IF(SUM(DC168:DC$1993),CONCATENATE(INT(B167),", "),INT(B167)),""))</f>
        <v>#VALUE!</v>
      </c>
    </row>
    <row r="168" spans="1:108" s="5" customFormat="1" ht="15" customHeight="1">
      <c r="A168" s="4" t="str">
        <f t="shared" si="34"/>
        <v/>
      </c>
      <c r="B168" s="6"/>
      <c r="C168" s="8"/>
      <c r="D168" s="1" t="str">
        <f>IFERROR(INDEX('padron cfe'!B:B,MATCH(DATOS!C168,'padron cfe'!A:A,0),1),"")</f>
        <v/>
      </c>
      <c r="E168" s="1"/>
      <c r="F168" s="7"/>
      <c r="G168" s="9" t="s">
        <v>157</v>
      </c>
      <c r="H168" s="5" t="str">
        <f>IF(F168="","",IFERROR(CONCATENATE("PEUA",VLOOKUP(ESTADO,REPORTE!AV$2:AW$33,2,0),DIDTRITO_FORM,CADER_FORM,IFERROR(VLOOKUP(DAY(F168),$BN$3:$BO$11,2,0),DAY(F168)),IFERROR(VLOOKUP(MONTH(F168),$BN$3:$BO$11,2,0),MONTH(F168)),YEAR(F168),G168),""))</f>
        <v/>
      </c>
      <c r="I168" s="4"/>
      <c r="K168" s="2" t="str">
        <f>IFERROR(INDEX('padron cfe'!C:C,MATCH(DATOS!C168,'padron cfe'!A:A,0),1),"")</f>
        <v/>
      </c>
      <c r="L168" s="4" t="str">
        <f>IFERROR(IF(VLOOKUP(J168,J$2:L167,4,0)=0,"",VLOOKUP(J168,J$2:L167,4,0)),"")</f>
        <v/>
      </c>
      <c r="M168" s="4" t="str">
        <f>IFERROR(IF(VLOOKUP(J168,J$2:M167,5,0)=0,"",VLOOKUP(J168,J$2:M167,5,0)),"")</f>
        <v/>
      </c>
      <c r="N168" s="4"/>
      <c r="O168" s="2"/>
      <c r="P168" s="2"/>
      <c r="Q168" s="5" t="str">
        <f t="shared" si="41"/>
        <v/>
      </c>
      <c r="T168" s="2" t="str">
        <f>IFERROR(INDEX('padron cfe'!D:D,MATCH(DATOS!C168,'padron cfe'!A:A,0),1),"")</f>
        <v/>
      </c>
      <c r="U168" s="4"/>
      <c r="V168" s="4"/>
      <c r="W168" s="4"/>
      <c r="X168" s="6" t="s">
        <v>157</v>
      </c>
      <c r="Y168" s="4"/>
      <c r="Z168" s="4" t="str">
        <f t="shared" si="35"/>
        <v/>
      </c>
      <c r="AA168" s="4"/>
      <c r="AB168" s="4"/>
      <c r="AC168" s="2" t="str">
        <f>IFERROR(IF(INDEX(AC$1:AC167,MATCH(J168,J$1:J167,0),1)=0,"",INDEX(AC$1:AC167,MATCH(J168,J$1:J167,0),1)),"")</f>
        <v/>
      </c>
      <c r="AD168" s="2" t="str">
        <f>IFERROR(IF(INDEX(AD$1:AD167,MATCH(J168,J$1:J167,0),1)=0,"",INDEX(AD$1:AD167,MATCH(J168,J$1:J167,0),1)),"")</f>
        <v/>
      </c>
      <c r="AE168" s="2" t="str">
        <f>IFERROR(IF(INDEX(AE$1:AE167,MATCH(J168,J$1:J167,0),1)=0,"",INDEX(AE$1:AE167,MATCH(J168,J$1:J167,0),1)),"")</f>
        <v/>
      </c>
      <c r="AF168" s="2"/>
      <c r="AG168" s="2"/>
      <c r="AH168" s="2"/>
      <c r="AI168" s="4"/>
      <c r="AJ168" s="4"/>
      <c r="AK168" s="4"/>
      <c r="AL168" s="4"/>
      <c r="AM168" s="4"/>
      <c r="AN168" s="4"/>
      <c r="AO168" s="4"/>
      <c r="AP168" s="4"/>
      <c r="AQ168" s="4"/>
      <c r="AS168" s="4"/>
      <c r="AT168" s="82"/>
      <c r="AU168" s="124"/>
      <c r="AV168" s="124"/>
      <c r="AW168" s="124"/>
      <c r="AX168" s="124"/>
      <c r="AY168" s="124"/>
      <c r="AZ168" s="124"/>
      <c r="BA168" s="4"/>
      <c r="BB168" s="127"/>
      <c r="BC168" s="4"/>
      <c r="BD168" s="4"/>
      <c r="BE168" s="4" t="s">
        <v>157</v>
      </c>
      <c r="BF168" s="7"/>
      <c r="BG168" s="7"/>
      <c r="BH168" s="7" t="str">
        <f t="shared" ca="1" si="36"/>
        <v/>
      </c>
      <c r="BI168" s="4" t="str">
        <f t="shared" si="44"/>
        <v/>
      </c>
      <c r="BJ168" s="123" t="str">
        <f t="shared" si="37"/>
        <v/>
      </c>
      <c r="BK168" s="140" t="str">
        <f t="shared" si="42"/>
        <v/>
      </c>
      <c r="BQ168" s="4" t="str">
        <f>IF(IFERROR(VLOOKUP(C168,C169:C$1993,1,0),"")="","",COUNTIF(C:C,C168))</f>
        <v/>
      </c>
      <c r="BU168" s="5" t="str">
        <f>IF(B168="","",IF(BQ168="",1+(MAX(BU$2:BU167)),""))</f>
        <v/>
      </c>
      <c r="BV168" s="5" t="str">
        <f t="shared" si="38"/>
        <v/>
      </c>
      <c r="BW168" s="5" t="str">
        <f t="shared" si="39"/>
        <v/>
      </c>
      <c r="BX168" s="14" t="str">
        <f t="shared" si="40"/>
        <v/>
      </c>
      <c r="BY168" s="28"/>
      <c r="BZ168" s="15"/>
      <c r="CA168" s="5" t="str">
        <f t="shared" si="45"/>
        <v/>
      </c>
      <c r="CD168" s="5" t="str">
        <f t="shared" si="43"/>
        <v/>
      </c>
      <c r="CE168" s="5" t="str">
        <f>IF(J168="","",IFERROR(IF(VLOOKUP(J168,J$2:J167,1,0)=0,"",""),J168))</f>
        <v/>
      </c>
      <c r="CF168" s="24" t="str">
        <f>IF(CE168="","",(IFERROR(VLOOKUP(MID(CE168,1,1),$CW$2:DA$28,3,0),0)+IFERROR(VLOOKUP(MID(CE168,2,1),CW$2:DA$28,4,0),0)+IFERROR(VLOOKUP(MID(CE168,3,1),CW$2:DA$28,5,0),0)+(ROW(CE168)/1000000000000)))</f>
        <v/>
      </c>
      <c r="CH168" s="5">
        <v>167</v>
      </c>
      <c r="CI168" s="5" t="str">
        <f>IFERROR(VLOOKUP(CH168,CD$2:CE1244,2,0),"")</f>
        <v/>
      </c>
      <c r="DC168" s="5" t="e">
        <f>IF(REPORTE!AH$2="si",IF(C168=VALUE(REPORTE!C$11),IF(SUM(DC169:DC$1993),CONCATENATE(INT(B168),", "),INT(B168)),""),IF(C168=VALUE(REPORTE!C$10),IF(SUM(DC169:DC$1993),CONCATENATE(INT(B168),", "),INT(B168)),""))</f>
        <v>#VALUE!</v>
      </c>
    </row>
    <row r="169" spans="1:108" s="5" customFormat="1" ht="15" customHeight="1">
      <c r="A169" s="4" t="str">
        <f t="shared" si="34"/>
        <v/>
      </c>
      <c r="B169" s="6"/>
      <c r="C169" s="8"/>
      <c r="D169" s="1" t="str">
        <f>IFERROR(INDEX('padron cfe'!B:B,MATCH(DATOS!C169,'padron cfe'!A:A,0),1),"")</f>
        <v/>
      </c>
      <c r="E169" s="1"/>
      <c r="F169" s="7"/>
      <c r="G169" s="9" t="s">
        <v>157</v>
      </c>
      <c r="H169" s="5" t="str">
        <f>IF(F169="","",IFERROR(CONCATENATE("PEUA",VLOOKUP(ESTADO,REPORTE!AV$2:AW$33,2,0),DIDTRITO_FORM,CADER_FORM,IFERROR(VLOOKUP(DAY(F169),$BN$3:$BO$11,2,0),DAY(F169)),IFERROR(VLOOKUP(MONTH(F169),$BN$3:$BO$11,2,0),MONTH(F169)),YEAR(F169),G169),""))</f>
        <v/>
      </c>
      <c r="I169" s="4"/>
      <c r="K169" s="2" t="str">
        <f>IFERROR(INDEX('padron cfe'!C:C,MATCH(DATOS!C169,'padron cfe'!A:A,0),1),"")</f>
        <v/>
      </c>
      <c r="L169" s="4" t="str">
        <f>IFERROR(IF(VLOOKUP(J169,J$2:L168,4,0)=0,"",VLOOKUP(J169,J$2:L168,4,0)),"")</f>
        <v/>
      </c>
      <c r="M169" s="4" t="str">
        <f>IFERROR(IF(VLOOKUP(J169,J$2:M168,5,0)=0,"",VLOOKUP(J169,J$2:M168,5,0)),"")</f>
        <v/>
      </c>
      <c r="N169" s="4"/>
      <c r="O169" s="2"/>
      <c r="P169" s="2"/>
      <c r="Q169" s="5" t="str">
        <f t="shared" si="41"/>
        <v/>
      </c>
      <c r="T169" s="2" t="str">
        <f>IFERROR(INDEX('padron cfe'!D:D,MATCH(DATOS!C169,'padron cfe'!A:A,0),1),"")</f>
        <v/>
      </c>
      <c r="U169" s="4"/>
      <c r="V169" s="4"/>
      <c r="W169" s="4"/>
      <c r="X169" s="6" t="s">
        <v>157</v>
      </c>
      <c r="Y169" s="4"/>
      <c r="Z169" s="4" t="str">
        <f t="shared" si="35"/>
        <v/>
      </c>
      <c r="AA169" s="4"/>
      <c r="AB169" s="4"/>
      <c r="AC169" s="2" t="str">
        <f>IFERROR(IF(INDEX(AC$1:AC168,MATCH(J169,J$1:J168,0),1)=0,"",INDEX(AC$1:AC168,MATCH(J169,J$1:J168,0),1)),"")</f>
        <v/>
      </c>
      <c r="AD169" s="2" t="str">
        <f>IFERROR(IF(INDEX(AD$1:AD168,MATCH(J169,J$1:J168,0),1)=0,"",INDEX(AD$1:AD168,MATCH(J169,J$1:J168,0),1)),"")</f>
        <v/>
      </c>
      <c r="AE169" s="2" t="str">
        <f>IFERROR(IF(INDEX(AE$1:AE168,MATCH(J169,J$1:J168,0),1)=0,"",INDEX(AE$1:AE168,MATCH(J169,J$1:J168,0),1)),"")</f>
        <v/>
      </c>
      <c r="AF169" s="2"/>
      <c r="AG169" s="2"/>
      <c r="AH169" s="2"/>
      <c r="AI169" s="4"/>
      <c r="AJ169" s="4"/>
      <c r="AK169" s="4"/>
      <c r="AL169" s="4"/>
      <c r="AM169" s="4"/>
      <c r="AN169" s="4"/>
      <c r="AO169" s="4"/>
      <c r="AP169" s="4"/>
      <c r="AQ169" s="4"/>
      <c r="AS169" s="4"/>
      <c r="AT169" s="82"/>
      <c r="AU169" s="124"/>
      <c r="AV169" s="124"/>
      <c r="AW169" s="124"/>
      <c r="AX169" s="124"/>
      <c r="AY169" s="124"/>
      <c r="AZ169" s="124"/>
      <c r="BA169" s="4"/>
      <c r="BB169" s="127"/>
      <c r="BC169" s="4"/>
      <c r="BD169" s="4"/>
      <c r="BE169" s="4"/>
      <c r="BF169" s="7"/>
      <c r="BG169" s="7"/>
      <c r="BH169" s="7" t="str">
        <f t="shared" ca="1" si="36"/>
        <v/>
      </c>
      <c r="BI169" s="4" t="str">
        <f t="shared" si="44"/>
        <v/>
      </c>
      <c r="BJ169" s="123" t="str">
        <f t="shared" si="37"/>
        <v/>
      </c>
      <c r="BK169" s="140" t="str">
        <f t="shared" si="42"/>
        <v/>
      </c>
      <c r="BQ169" s="4" t="str">
        <f>IF(IFERROR(VLOOKUP(C169,C170:C$1993,1,0),"")="","",COUNTIF(C:C,C169))</f>
        <v/>
      </c>
      <c r="BU169" s="5" t="str">
        <f>IF(B169="","",IF(BQ169="",1+(MAX(BU$2:BU168)),""))</f>
        <v/>
      </c>
      <c r="BV169" s="5" t="str">
        <f t="shared" si="38"/>
        <v/>
      </c>
      <c r="BW169" s="5" t="str">
        <f t="shared" si="39"/>
        <v/>
      </c>
      <c r="BX169" s="14" t="str">
        <f t="shared" si="40"/>
        <v/>
      </c>
      <c r="BY169" s="28"/>
      <c r="BZ169" s="15"/>
      <c r="CA169" s="5" t="str">
        <f t="shared" si="45"/>
        <v/>
      </c>
      <c r="CD169" s="5" t="str">
        <f t="shared" si="43"/>
        <v/>
      </c>
      <c r="CE169" s="5" t="str">
        <f>IF(J169="","",IFERROR(IF(VLOOKUP(J169,J$2:J168,1,0)=0,"",""),J169))</f>
        <v/>
      </c>
      <c r="CF169" s="24" t="str">
        <f>IF(CE169="","",(IFERROR(VLOOKUP(MID(CE169,1,1),$CW$2:DA$28,3,0),0)+IFERROR(VLOOKUP(MID(CE169,2,1),CW$2:DA$28,4,0),0)+IFERROR(VLOOKUP(MID(CE169,3,1),CW$2:DA$28,5,0),0)+(ROW(CE169)/1000000000000)))</f>
        <v/>
      </c>
      <c r="CH169" s="5">
        <v>168</v>
      </c>
      <c r="CI169" s="5" t="str">
        <f>IFERROR(VLOOKUP(CH169,CD$2:CE1245,2,0),"")</f>
        <v/>
      </c>
      <c r="DC169" s="5" t="e">
        <f>IF(REPORTE!AH$2="si",IF(C169=VALUE(REPORTE!C$11),IF(SUM(DC170:DC$1993),CONCATENATE(INT(B169),", "),INT(B169)),""),IF(C169=VALUE(REPORTE!C$10),IF(SUM(DC170:DC$1993),CONCATENATE(INT(B169),", "),INT(B169)),""))</f>
        <v>#VALUE!</v>
      </c>
    </row>
    <row r="170" spans="1:108" s="5" customFormat="1" ht="15" customHeight="1">
      <c r="A170" s="4" t="str">
        <f t="shared" si="34"/>
        <v/>
      </c>
      <c r="B170" s="6"/>
      <c r="C170" s="8"/>
      <c r="D170" s="1" t="str">
        <f>IFERROR(INDEX('padron cfe'!B:B,MATCH(DATOS!C170,'padron cfe'!A:A,0),1),"")</f>
        <v/>
      </c>
      <c r="E170" s="1"/>
      <c r="F170" s="7"/>
      <c r="G170" s="9" t="s">
        <v>157</v>
      </c>
      <c r="H170" s="5" t="str">
        <f>IF(F170="","",IFERROR(CONCATENATE("PEUA",VLOOKUP(ESTADO,REPORTE!AV$2:AW$33,2,0),DIDTRITO_FORM,CADER_FORM,IFERROR(VLOOKUP(DAY(F170),$BN$3:$BO$11,2,0),DAY(F170)),IFERROR(VLOOKUP(MONTH(F170),$BN$3:$BO$11,2,0),MONTH(F170)),YEAR(F170),G170),""))</f>
        <v/>
      </c>
      <c r="I170" s="4"/>
      <c r="K170" s="2" t="str">
        <f>IFERROR(INDEX('padron cfe'!C:C,MATCH(DATOS!C170,'padron cfe'!A:A,0),1),"")</f>
        <v/>
      </c>
      <c r="L170" s="4" t="str">
        <f>IFERROR(IF(VLOOKUP(J170,J$2:L169,4,0)=0,"",VLOOKUP(J170,J$2:L169,4,0)),"")</f>
        <v/>
      </c>
      <c r="M170" s="4" t="str">
        <f>IFERROR(IF(VLOOKUP(J170,J$2:M169,5,0)=0,"",VLOOKUP(J170,J$2:M169,5,0)),"")</f>
        <v/>
      </c>
      <c r="N170" s="4"/>
      <c r="O170" s="2"/>
      <c r="P170" s="2"/>
      <c r="Q170" s="5" t="str">
        <f t="shared" si="41"/>
        <v/>
      </c>
      <c r="T170" s="2" t="str">
        <f>IFERROR(INDEX('padron cfe'!D:D,MATCH(DATOS!C170,'padron cfe'!A:A,0),1),"")</f>
        <v/>
      </c>
      <c r="U170" s="4"/>
      <c r="V170" s="4"/>
      <c r="W170" s="4"/>
      <c r="X170" s="6" t="s">
        <v>157</v>
      </c>
      <c r="Y170" s="4"/>
      <c r="Z170" s="4" t="str">
        <f t="shared" si="35"/>
        <v/>
      </c>
      <c r="AA170" s="4"/>
      <c r="AB170" s="4"/>
      <c r="AC170" s="2" t="str">
        <f>IFERROR(IF(INDEX(AC$1:AC169,MATCH(J170,J$1:J169,0),1)=0,"",INDEX(AC$1:AC169,MATCH(J170,J$1:J169,0),1)),"")</f>
        <v/>
      </c>
      <c r="AD170" s="2" t="str">
        <f>IFERROR(IF(INDEX(AD$1:AD169,MATCH(J170,J$1:J169,0),1)=0,"",INDEX(AD$1:AD169,MATCH(J170,J$1:J169,0),1)),"")</f>
        <v/>
      </c>
      <c r="AE170" s="2" t="str">
        <f>IFERROR(IF(INDEX(AE$1:AE169,MATCH(J170,J$1:J169,0),1)=0,"",INDEX(AE$1:AE169,MATCH(J170,J$1:J169,0),1)),"")</f>
        <v/>
      </c>
      <c r="AF170" s="2"/>
      <c r="AG170" s="2"/>
      <c r="AH170" s="2"/>
      <c r="AI170" s="4"/>
      <c r="AJ170" s="4"/>
      <c r="AK170" s="4"/>
      <c r="AL170" s="4"/>
      <c r="AM170" s="4"/>
      <c r="AN170" s="4"/>
      <c r="AO170" s="4"/>
      <c r="AP170" s="4"/>
      <c r="AQ170" s="4"/>
      <c r="AS170" s="4"/>
      <c r="AT170" s="82"/>
      <c r="AU170" s="124"/>
      <c r="AV170" s="124"/>
      <c r="AW170" s="124"/>
      <c r="AX170" s="124"/>
      <c r="AY170" s="124"/>
      <c r="AZ170" s="124"/>
      <c r="BA170" s="4"/>
      <c r="BB170" s="127"/>
      <c r="BC170" s="4"/>
      <c r="BD170" s="4"/>
      <c r="BE170" s="4" t="s">
        <v>157</v>
      </c>
      <c r="BF170" s="7"/>
      <c r="BG170" s="7"/>
      <c r="BH170" s="7" t="str">
        <f t="shared" ca="1" si="36"/>
        <v/>
      </c>
      <c r="BI170" s="4" t="str">
        <f t="shared" si="44"/>
        <v/>
      </c>
      <c r="BJ170" s="123" t="str">
        <f t="shared" si="37"/>
        <v/>
      </c>
      <c r="BK170" s="140" t="str">
        <f t="shared" si="42"/>
        <v/>
      </c>
      <c r="BQ170" s="4" t="str">
        <f>IF(IFERROR(VLOOKUP(C170,C171:C$1993,1,0),"")="","",COUNTIF(C:C,C170))</f>
        <v/>
      </c>
      <c r="BU170" s="5" t="str">
        <f>IF(B170="","",IF(BQ170="",1+(MAX(BU$2:BU169)),""))</f>
        <v/>
      </c>
      <c r="BV170" s="5" t="str">
        <f t="shared" si="38"/>
        <v/>
      </c>
      <c r="BW170" s="5" t="str">
        <f t="shared" si="39"/>
        <v/>
      </c>
      <c r="BX170" s="14" t="str">
        <f t="shared" si="40"/>
        <v/>
      </c>
      <c r="BY170" s="28"/>
      <c r="BZ170" s="15"/>
      <c r="CA170" s="5" t="str">
        <f t="shared" si="45"/>
        <v/>
      </c>
      <c r="CD170" s="5" t="str">
        <f t="shared" si="43"/>
        <v/>
      </c>
      <c r="CE170" s="5" t="str">
        <f>IF(J170="","",IFERROR(IF(VLOOKUP(J170,J$2:J169,1,0)=0,"",""),J170))</f>
        <v/>
      </c>
      <c r="CF170" s="24" t="str">
        <f>IF(CE170="","",(IFERROR(VLOOKUP(MID(CE170,1,1),$CW$2:DA$28,3,0),0)+IFERROR(VLOOKUP(MID(CE170,2,1),CW$2:DA$28,4,0),0)+IFERROR(VLOOKUP(MID(CE170,3,1),CW$2:DA$28,5,0),0)+(ROW(CE170)/1000000000000)))</f>
        <v/>
      </c>
      <c r="CH170" s="5">
        <v>169</v>
      </c>
      <c r="CI170" s="5" t="str">
        <f>IFERROR(VLOOKUP(CH170,CD$2:CE1246,2,0),"")</f>
        <v/>
      </c>
      <c r="DC170" s="5" t="e">
        <f>IF(REPORTE!AH$2="si",IF(C170=VALUE(REPORTE!C$11),IF(SUM(DC171:DC$1993),CONCATENATE(INT(B170),", "),INT(B170)),""),IF(C170=VALUE(REPORTE!C$10),IF(SUM(DC171:DC$1993),CONCATENATE(INT(B170),", "),INT(B170)),""))</f>
        <v>#VALUE!</v>
      </c>
      <c r="DD170" s="5" t="e">
        <f>CONCATENATE(DC170,DC171,DC172,DC173,DC174,DC175,DC176,DC177,DC178,DC179,DC180,DC181,DC182,DC183,DC184,DC185,DC186,DC187,DC188,DC189,DC190,DC191,DC192,DC193,DC194,DC195,DC196,DC197,DC198,DC199,DC200,DC201,DC202,DC203,DC204,DC205,DC206,DC207,DC208,DC209,DC210,DC211)</f>
        <v>#VALUE!</v>
      </c>
    </row>
    <row r="171" spans="1:108" s="5" customFormat="1" ht="15" customHeight="1">
      <c r="A171" s="4" t="str">
        <f t="shared" si="34"/>
        <v/>
      </c>
      <c r="B171" s="6"/>
      <c r="C171" s="8"/>
      <c r="D171" s="1" t="str">
        <f>IFERROR(INDEX('padron cfe'!B:B,MATCH(DATOS!C171,'padron cfe'!A:A,0),1),"")</f>
        <v/>
      </c>
      <c r="E171" s="1"/>
      <c r="F171" s="7"/>
      <c r="G171" s="9" t="s">
        <v>157</v>
      </c>
      <c r="H171" s="5" t="str">
        <f>IF(F171="","",IFERROR(CONCATENATE("PEUA",VLOOKUP(ESTADO,REPORTE!AV$2:AW$33,2,0),DIDTRITO_FORM,CADER_FORM,IFERROR(VLOOKUP(DAY(F171),$BN$3:$BO$11,2,0),DAY(F171)),IFERROR(VLOOKUP(MONTH(F171),$BN$3:$BO$11,2,0),MONTH(F171)),YEAR(F171),G171),""))</f>
        <v/>
      </c>
      <c r="I171" s="4"/>
      <c r="K171" s="2" t="str">
        <f>IFERROR(INDEX('padron cfe'!C:C,MATCH(DATOS!C171,'padron cfe'!A:A,0),1),"")</f>
        <v/>
      </c>
      <c r="L171" s="4" t="str">
        <f>IFERROR(IF(VLOOKUP(J171,J$2:L170,4,0)=0,"",VLOOKUP(J171,J$2:L170,4,0)),"")</f>
        <v/>
      </c>
      <c r="M171" s="4" t="str">
        <f>IFERROR(IF(VLOOKUP(J171,J$2:M170,5,0)=0,"",VLOOKUP(J171,J$2:M170,5,0)),"")</f>
        <v/>
      </c>
      <c r="N171" s="4"/>
      <c r="O171" s="2"/>
      <c r="P171" s="2"/>
      <c r="Q171" s="5" t="str">
        <f t="shared" si="41"/>
        <v/>
      </c>
      <c r="T171" s="2" t="str">
        <f>IFERROR(INDEX('padron cfe'!D:D,MATCH(DATOS!C171,'padron cfe'!A:A,0),1),"")</f>
        <v/>
      </c>
      <c r="U171" s="4"/>
      <c r="V171" s="4"/>
      <c r="W171" s="4"/>
      <c r="X171" s="6" t="s">
        <v>157</v>
      </c>
      <c r="Y171" s="4"/>
      <c r="Z171" s="4" t="str">
        <f t="shared" si="35"/>
        <v/>
      </c>
      <c r="AA171" s="4"/>
      <c r="AB171" s="4"/>
      <c r="AC171" s="2" t="str">
        <f>IFERROR(IF(INDEX(AC$1:AC170,MATCH(J171,J$1:J170,0),1)=0,"",INDEX(AC$1:AC170,MATCH(J171,J$1:J170,0),1)),"")</f>
        <v/>
      </c>
      <c r="AD171" s="2" t="str">
        <f>IFERROR(IF(INDEX(AD$1:AD170,MATCH(J171,J$1:J170,0),1)=0,"",INDEX(AD$1:AD170,MATCH(J171,J$1:J170,0),1)),"")</f>
        <v/>
      </c>
      <c r="AE171" s="2" t="str">
        <f>IFERROR(IF(INDEX(AE$1:AE170,MATCH(J171,J$1:J170,0),1)=0,"",INDEX(AE$1:AE170,MATCH(J171,J$1:J170,0),1)),"")</f>
        <v/>
      </c>
      <c r="AF171" s="2"/>
      <c r="AG171" s="2"/>
      <c r="AH171" s="2"/>
      <c r="AI171" s="4"/>
      <c r="AJ171" s="4"/>
      <c r="AK171" s="4"/>
      <c r="AL171" s="4"/>
      <c r="AM171" s="4"/>
      <c r="AN171" s="4"/>
      <c r="AO171" s="4"/>
      <c r="AP171" s="4"/>
      <c r="AQ171" s="4"/>
      <c r="AS171" s="4"/>
      <c r="AT171" s="82"/>
      <c r="AU171" s="124"/>
      <c r="AV171" s="124"/>
      <c r="AW171" s="124"/>
      <c r="AX171" s="124"/>
      <c r="AY171" s="124"/>
      <c r="AZ171" s="124"/>
      <c r="BA171" s="4"/>
      <c r="BB171" s="127"/>
      <c r="BC171" s="4"/>
      <c r="BD171" s="4"/>
      <c r="BE171" s="4"/>
      <c r="BF171" s="7"/>
      <c r="BG171" s="7"/>
      <c r="BH171" s="7" t="str">
        <f t="shared" ca="1" si="36"/>
        <v/>
      </c>
      <c r="BI171" s="4" t="str">
        <f t="shared" si="44"/>
        <v/>
      </c>
      <c r="BJ171" s="123" t="str">
        <f t="shared" si="37"/>
        <v/>
      </c>
      <c r="BK171" s="140" t="str">
        <f t="shared" si="42"/>
        <v/>
      </c>
      <c r="BQ171" s="4" t="str">
        <f>IF(IFERROR(VLOOKUP(C171,C172:C$1993,1,0),"")="","",COUNTIF(C:C,C171))</f>
        <v/>
      </c>
      <c r="BU171" s="5" t="str">
        <f>IF(B171="","",IF(BQ171="",1+(MAX(BU$2:BU170)),""))</f>
        <v/>
      </c>
      <c r="BV171" s="5" t="str">
        <f t="shared" si="38"/>
        <v/>
      </c>
      <c r="BW171" s="5" t="str">
        <f t="shared" si="39"/>
        <v/>
      </c>
      <c r="BX171" s="14" t="str">
        <f t="shared" si="40"/>
        <v/>
      </c>
      <c r="BY171" s="28"/>
      <c r="BZ171" s="15"/>
      <c r="CA171" s="5" t="str">
        <f t="shared" si="45"/>
        <v/>
      </c>
      <c r="CD171" s="5" t="str">
        <f t="shared" si="43"/>
        <v/>
      </c>
      <c r="CE171" s="5" t="str">
        <f>IF(J171="","",IFERROR(IF(VLOOKUP(J171,J$2:J170,1,0)=0,"",""),J171))</f>
        <v/>
      </c>
      <c r="CF171" s="24" t="str">
        <f>IF(CE171="","",(IFERROR(VLOOKUP(MID(CE171,1,1),$CW$2:DA$28,3,0),0)+IFERROR(VLOOKUP(MID(CE171,2,1),CW$2:DA$28,4,0),0)+IFERROR(VLOOKUP(MID(CE171,3,1),CW$2:DA$28,5,0),0)+(ROW(CE171)/1000000000000)))</f>
        <v/>
      </c>
      <c r="CH171" s="5">
        <v>170</v>
      </c>
      <c r="CI171" s="5" t="str">
        <f>IFERROR(VLOOKUP(CH171,CD$2:CE1247,2,0),"")</f>
        <v/>
      </c>
      <c r="DC171" s="5" t="e">
        <f>IF(REPORTE!AH$2="si",IF(C171=VALUE(REPORTE!C$11),IF(SUM(DC172:DC$1993),CONCATENATE(INT(B171),", "),INT(B171)),""),IF(C171=VALUE(REPORTE!C$10),IF(SUM(DC172:DC$1993),CONCATENATE(INT(B171),", "),INT(B171)),""))</f>
        <v>#VALUE!</v>
      </c>
    </row>
    <row r="172" spans="1:108" s="5" customFormat="1" ht="15" customHeight="1">
      <c r="A172" s="4" t="str">
        <f t="shared" si="34"/>
        <v/>
      </c>
      <c r="B172" s="6"/>
      <c r="C172" s="8"/>
      <c r="D172" s="1" t="str">
        <f>IFERROR(INDEX('padron cfe'!B:B,MATCH(DATOS!C172,'padron cfe'!A:A,0),1),"")</f>
        <v/>
      </c>
      <c r="E172" s="1"/>
      <c r="F172" s="7"/>
      <c r="G172" s="9" t="s">
        <v>157</v>
      </c>
      <c r="H172" s="5" t="str">
        <f>IF(F172="","",IFERROR(CONCATENATE("PEUA",VLOOKUP(ESTADO,REPORTE!AV$2:AW$33,2,0),DIDTRITO_FORM,CADER_FORM,IFERROR(VLOOKUP(DAY(F172),$BN$3:$BO$11,2,0),DAY(F172)),IFERROR(VLOOKUP(MONTH(F172),$BN$3:$BO$11,2,0),MONTH(F172)),YEAR(F172),G172),""))</f>
        <v/>
      </c>
      <c r="I172" s="4"/>
      <c r="K172" s="2" t="str">
        <f>IFERROR(INDEX('padron cfe'!C:C,MATCH(DATOS!C172,'padron cfe'!A:A,0),1),"")</f>
        <v/>
      </c>
      <c r="L172" s="4" t="str">
        <f>IFERROR(IF(VLOOKUP(J172,J$2:L171,4,0)=0,"",VLOOKUP(J172,J$2:L171,4,0)),"")</f>
        <v/>
      </c>
      <c r="M172" s="4" t="str">
        <f>IFERROR(IF(VLOOKUP(J172,J$2:M171,5,0)=0,"",VLOOKUP(J172,J$2:M171,5,0)),"")</f>
        <v/>
      </c>
      <c r="N172" s="4"/>
      <c r="O172" s="2"/>
      <c r="P172" s="2"/>
      <c r="Q172" s="5" t="str">
        <f t="shared" si="41"/>
        <v/>
      </c>
      <c r="T172" s="2" t="str">
        <f>IFERROR(INDEX('padron cfe'!D:D,MATCH(DATOS!C172,'padron cfe'!A:A,0),1),"")</f>
        <v/>
      </c>
      <c r="U172" s="4"/>
      <c r="V172" s="4"/>
      <c r="W172" s="4"/>
      <c r="X172" s="6" t="s">
        <v>157</v>
      </c>
      <c r="Y172" s="4"/>
      <c r="Z172" s="4" t="str">
        <f t="shared" si="35"/>
        <v/>
      </c>
      <c r="AA172" s="4"/>
      <c r="AB172" s="4"/>
      <c r="AC172" s="2" t="str">
        <f>IFERROR(IF(INDEX(AC$1:AC171,MATCH(J172,J$1:J171,0),1)=0,"",INDEX(AC$1:AC171,MATCH(J172,J$1:J171,0),1)),"")</f>
        <v/>
      </c>
      <c r="AD172" s="2" t="str">
        <f>IFERROR(IF(INDEX(AD$1:AD171,MATCH(J172,J$1:J171,0),1)=0,"",INDEX(AD$1:AD171,MATCH(J172,J$1:J171,0),1)),"")</f>
        <v/>
      </c>
      <c r="AE172" s="2" t="str">
        <f>IFERROR(IF(INDEX(AE$1:AE171,MATCH(J172,J$1:J171,0),1)=0,"",INDEX(AE$1:AE171,MATCH(J172,J$1:J171,0),1)),"")</f>
        <v/>
      </c>
      <c r="AF172" s="2"/>
      <c r="AG172" s="2"/>
      <c r="AH172" s="2"/>
      <c r="AI172" s="4"/>
      <c r="AJ172" s="4"/>
      <c r="AK172" s="4"/>
      <c r="AL172" s="4"/>
      <c r="AM172" s="4"/>
      <c r="AN172" s="4"/>
      <c r="AO172" s="4"/>
      <c r="AP172" s="4"/>
      <c r="AQ172" s="4"/>
      <c r="AS172" s="4"/>
      <c r="AT172" s="82"/>
      <c r="AU172" s="124"/>
      <c r="AV172" s="124"/>
      <c r="AW172" s="124"/>
      <c r="AX172" s="124"/>
      <c r="AY172" s="124"/>
      <c r="AZ172" s="124"/>
      <c r="BA172" s="4"/>
      <c r="BB172" s="127"/>
      <c r="BC172" s="4"/>
      <c r="BD172" s="4"/>
      <c r="BE172" s="4" t="s">
        <v>157</v>
      </c>
      <c r="BF172" s="7"/>
      <c r="BG172" s="7"/>
      <c r="BH172" s="7" t="str">
        <f t="shared" ca="1" si="36"/>
        <v/>
      </c>
      <c r="BI172" s="4" t="str">
        <f t="shared" si="44"/>
        <v/>
      </c>
      <c r="BJ172" s="123" t="str">
        <f t="shared" si="37"/>
        <v/>
      </c>
      <c r="BK172" s="140" t="str">
        <f t="shared" si="42"/>
        <v/>
      </c>
      <c r="BQ172" s="4" t="str">
        <f>IF(IFERROR(VLOOKUP(C172,C173:C$1993,1,0),"")="","",COUNTIF(C:C,C172))</f>
        <v/>
      </c>
      <c r="BU172" s="5" t="str">
        <f>IF(B172="","",IF(BQ172="",1+(MAX(BU$2:BU171)),""))</f>
        <v/>
      </c>
      <c r="BV172" s="5" t="str">
        <f t="shared" si="38"/>
        <v/>
      </c>
      <c r="BW172" s="5" t="str">
        <f t="shared" si="39"/>
        <v/>
      </c>
      <c r="BX172" s="14" t="str">
        <f t="shared" si="40"/>
        <v/>
      </c>
      <c r="BY172" s="28"/>
      <c r="BZ172" s="15"/>
      <c r="CA172" s="5" t="str">
        <f t="shared" si="45"/>
        <v/>
      </c>
      <c r="CD172" s="5" t="str">
        <f t="shared" si="43"/>
        <v/>
      </c>
      <c r="CE172" s="5" t="str">
        <f>IF(J172="","",IFERROR(IF(VLOOKUP(J172,J$2:J171,1,0)=0,"",""),J172))</f>
        <v/>
      </c>
      <c r="CF172" s="24" t="str">
        <f>IF(CE172="","",(IFERROR(VLOOKUP(MID(CE172,1,1),$CW$2:DA$28,3,0),0)+IFERROR(VLOOKUP(MID(CE172,2,1),CW$2:DA$28,4,0),0)+IFERROR(VLOOKUP(MID(CE172,3,1),CW$2:DA$28,5,0),0)+(ROW(CE172)/1000000000000)))</f>
        <v/>
      </c>
      <c r="CH172" s="5">
        <v>171</v>
      </c>
      <c r="CI172" s="5" t="str">
        <f>IFERROR(VLOOKUP(CH172,CD$2:CE1248,2,0),"")</f>
        <v/>
      </c>
      <c r="DC172" s="5" t="e">
        <f>IF(REPORTE!AH$2="si",IF(C172=VALUE(REPORTE!C$11),IF(SUM(DC173:DC$1993),CONCATENATE(INT(B172),", "),INT(B172)),""),IF(C172=VALUE(REPORTE!C$10),IF(SUM(DC173:DC$1993),CONCATENATE(INT(B172),", "),INT(B172)),""))</f>
        <v>#VALUE!</v>
      </c>
    </row>
    <row r="173" spans="1:108" s="5" customFormat="1" ht="15" customHeight="1">
      <c r="A173" s="4" t="str">
        <f t="shared" si="34"/>
        <v/>
      </c>
      <c r="B173" s="6"/>
      <c r="C173" s="8"/>
      <c r="D173" s="1" t="str">
        <f>IFERROR(INDEX('padron cfe'!B:B,MATCH(DATOS!C173,'padron cfe'!A:A,0),1),"")</f>
        <v/>
      </c>
      <c r="E173" s="1"/>
      <c r="F173" s="7"/>
      <c r="G173" s="9" t="s">
        <v>157</v>
      </c>
      <c r="H173" s="5" t="str">
        <f>IF(F173="","",IFERROR(CONCATENATE("PEUA",VLOOKUP(ESTADO,REPORTE!AV$2:AW$33,2,0),DIDTRITO_FORM,CADER_FORM,IFERROR(VLOOKUP(DAY(F173),$BN$3:$BO$11,2,0),DAY(F173)),IFERROR(VLOOKUP(MONTH(F173),$BN$3:$BO$11,2,0),MONTH(F173)),YEAR(F173),G173),""))</f>
        <v/>
      </c>
      <c r="I173" s="4"/>
      <c r="K173" s="2" t="str">
        <f>IFERROR(INDEX('padron cfe'!C:C,MATCH(DATOS!C173,'padron cfe'!A:A,0),1),"")</f>
        <v/>
      </c>
      <c r="L173" s="4" t="str">
        <f>IFERROR(IF(VLOOKUP(J173,J$2:L172,4,0)=0,"",VLOOKUP(J173,J$2:L172,4,0)),"")</f>
        <v/>
      </c>
      <c r="M173" s="4" t="str">
        <f>IFERROR(IF(VLOOKUP(J173,J$2:M172,5,0)=0,"",VLOOKUP(J173,J$2:M172,5,0)),"")</f>
        <v/>
      </c>
      <c r="N173" s="4"/>
      <c r="O173" s="2"/>
      <c r="P173" s="2"/>
      <c r="Q173" s="5" t="str">
        <f t="shared" si="41"/>
        <v/>
      </c>
      <c r="T173" s="2" t="str">
        <f>IFERROR(INDEX('padron cfe'!D:D,MATCH(DATOS!C173,'padron cfe'!A:A,0),1),"")</f>
        <v/>
      </c>
      <c r="U173" s="4"/>
      <c r="V173" s="4"/>
      <c r="W173" s="4"/>
      <c r="X173" s="6" t="s">
        <v>157</v>
      </c>
      <c r="Y173" s="4"/>
      <c r="Z173" s="4" t="str">
        <f t="shared" si="35"/>
        <v/>
      </c>
      <c r="AA173" s="4"/>
      <c r="AB173" s="4"/>
      <c r="AC173" s="2" t="str">
        <f>IFERROR(IF(INDEX(AC$1:AC172,MATCH(J173,J$1:J172,0),1)=0,"",INDEX(AC$1:AC172,MATCH(J173,J$1:J172,0),1)),"")</f>
        <v/>
      </c>
      <c r="AD173" s="2" t="str">
        <f>IFERROR(IF(INDEX(AD$1:AD172,MATCH(J173,J$1:J172,0),1)=0,"",INDEX(AD$1:AD172,MATCH(J173,J$1:J172,0),1)),"")</f>
        <v/>
      </c>
      <c r="AE173" s="2" t="str">
        <f>IFERROR(IF(INDEX(AE$1:AE172,MATCH(J173,J$1:J172,0),1)=0,"",INDEX(AE$1:AE172,MATCH(J173,J$1:J172,0),1)),"")</f>
        <v/>
      </c>
      <c r="AF173" s="2"/>
      <c r="AG173" s="2"/>
      <c r="AH173" s="2"/>
      <c r="AI173" s="4"/>
      <c r="AJ173" s="4"/>
      <c r="AK173" s="4"/>
      <c r="AL173" s="4"/>
      <c r="AM173" s="4"/>
      <c r="AN173" s="4"/>
      <c r="AO173" s="4"/>
      <c r="AP173" s="4"/>
      <c r="AQ173" s="4"/>
      <c r="AS173" s="4"/>
      <c r="AT173" s="82"/>
      <c r="AU173" s="124"/>
      <c r="AV173" s="124"/>
      <c r="AW173" s="124"/>
      <c r="AX173" s="124"/>
      <c r="AY173" s="124"/>
      <c r="AZ173" s="124"/>
      <c r="BA173" s="4"/>
      <c r="BB173" s="127"/>
      <c r="BC173" s="4"/>
      <c r="BD173" s="4"/>
      <c r="BE173" s="4"/>
      <c r="BF173" s="7"/>
      <c r="BG173" s="7"/>
      <c r="BH173" s="7" t="str">
        <f t="shared" ca="1" si="36"/>
        <v/>
      </c>
      <c r="BI173" s="4" t="str">
        <f t="shared" si="44"/>
        <v/>
      </c>
      <c r="BJ173" s="123" t="str">
        <f t="shared" si="37"/>
        <v/>
      </c>
      <c r="BK173" s="140" t="str">
        <f t="shared" si="42"/>
        <v/>
      </c>
      <c r="BQ173" s="4" t="str">
        <f>IF(IFERROR(VLOOKUP(C173,C174:C$1993,1,0),"")="","",COUNTIF(C:C,C173))</f>
        <v/>
      </c>
      <c r="BU173" s="5" t="str">
        <f>IF(B173="","",IF(BQ173="",1+(MAX(BU$2:BU172)),""))</f>
        <v/>
      </c>
      <c r="BV173" s="5" t="str">
        <f t="shared" si="38"/>
        <v/>
      </c>
      <c r="BW173" s="5" t="str">
        <f t="shared" si="39"/>
        <v/>
      </c>
      <c r="BX173" s="14" t="str">
        <f t="shared" si="40"/>
        <v/>
      </c>
      <c r="BY173" s="28"/>
      <c r="BZ173" s="15"/>
      <c r="CA173" s="5" t="str">
        <f t="shared" si="45"/>
        <v/>
      </c>
      <c r="CD173" s="5" t="str">
        <f t="shared" si="43"/>
        <v/>
      </c>
      <c r="CE173" s="5" t="str">
        <f>IF(J173="","",IFERROR(IF(VLOOKUP(J173,J$2:J172,1,0)=0,"",""),J173))</f>
        <v/>
      </c>
      <c r="CF173" s="24" t="str">
        <f>IF(CE173="","",(IFERROR(VLOOKUP(MID(CE173,1,1),$CW$2:DA$28,3,0),0)+IFERROR(VLOOKUP(MID(CE173,2,1),CW$2:DA$28,4,0),0)+IFERROR(VLOOKUP(MID(CE173,3,1),CW$2:DA$28,5,0),0)+(ROW(CE173)/1000000000000)))</f>
        <v/>
      </c>
      <c r="CH173" s="5">
        <v>172</v>
      </c>
      <c r="CI173" s="5" t="str">
        <f>IFERROR(VLOOKUP(CH173,CD$2:CE1249,2,0),"")</f>
        <v/>
      </c>
      <c r="DC173" s="5" t="e">
        <f>IF(REPORTE!AH$2="si",IF(C173=VALUE(REPORTE!C$11),IF(SUM(DC174:DC$1993),CONCATENATE(INT(B173),", "),INT(B173)),""),IF(C173=VALUE(REPORTE!C$10),IF(SUM(DC174:DC$1993),CONCATENATE(INT(B173),", "),INT(B173)),""))</f>
        <v>#VALUE!</v>
      </c>
    </row>
    <row r="174" spans="1:108" s="5" customFormat="1" ht="15" customHeight="1">
      <c r="A174" s="4" t="str">
        <f t="shared" si="34"/>
        <v/>
      </c>
      <c r="B174" s="6"/>
      <c r="C174" s="8"/>
      <c r="D174" s="1" t="str">
        <f>IFERROR(INDEX('padron cfe'!B:B,MATCH(DATOS!C174,'padron cfe'!A:A,0),1),"")</f>
        <v/>
      </c>
      <c r="E174" s="1"/>
      <c r="F174" s="7"/>
      <c r="G174" s="9" t="s">
        <v>157</v>
      </c>
      <c r="H174" s="5" t="str">
        <f>IF(F174="","",IFERROR(CONCATENATE("PEUA",VLOOKUP(ESTADO,REPORTE!AV$2:AW$33,2,0),DIDTRITO_FORM,CADER_FORM,IFERROR(VLOOKUP(DAY(F174),$BN$3:$BO$11,2,0),DAY(F174)),IFERROR(VLOOKUP(MONTH(F174),$BN$3:$BO$11,2,0),MONTH(F174)),YEAR(F174),G174),""))</f>
        <v/>
      </c>
      <c r="I174" s="4"/>
      <c r="K174" s="2" t="str">
        <f>IFERROR(INDEX('padron cfe'!C:C,MATCH(DATOS!C174,'padron cfe'!A:A,0),1),"")</f>
        <v/>
      </c>
      <c r="L174" s="4" t="str">
        <f>IFERROR(IF(VLOOKUP(J174,J$2:L173,4,0)=0,"",VLOOKUP(J174,J$2:L173,4,0)),"")</f>
        <v/>
      </c>
      <c r="M174" s="4" t="str">
        <f>IFERROR(IF(VLOOKUP(J174,J$2:M173,5,0)=0,"",VLOOKUP(J174,J$2:M173,5,0)),"")</f>
        <v/>
      </c>
      <c r="N174" s="4"/>
      <c r="O174" s="2"/>
      <c r="P174" s="2"/>
      <c r="Q174" s="5" t="str">
        <f t="shared" si="41"/>
        <v/>
      </c>
      <c r="T174" s="2" t="str">
        <f>IFERROR(INDEX('padron cfe'!D:D,MATCH(DATOS!C174,'padron cfe'!A:A,0),1),"")</f>
        <v/>
      </c>
      <c r="U174" s="4"/>
      <c r="V174" s="4"/>
      <c r="W174" s="4"/>
      <c r="X174" s="6" t="s">
        <v>157</v>
      </c>
      <c r="Y174" s="4"/>
      <c r="Z174" s="4" t="str">
        <f t="shared" si="35"/>
        <v/>
      </c>
      <c r="AA174" s="4"/>
      <c r="AB174" s="4"/>
      <c r="AC174" s="2" t="str">
        <f>IFERROR(IF(INDEX(AC$1:AC173,MATCH(J174,J$1:J173,0),1)=0,"",INDEX(AC$1:AC173,MATCH(J174,J$1:J173,0),1)),"")</f>
        <v/>
      </c>
      <c r="AD174" s="2" t="str">
        <f>IFERROR(IF(INDEX(AD$1:AD173,MATCH(J174,J$1:J173,0),1)=0,"",INDEX(AD$1:AD173,MATCH(J174,J$1:J173,0),1)),"")</f>
        <v/>
      </c>
      <c r="AE174" s="2" t="str">
        <f>IFERROR(IF(INDEX(AE$1:AE173,MATCH(J174,J$1:J173,0),1)=0,"",INDEX(AE$1:AE173,MATCH(J174,J$1:J173,0),1)),"")</f>
        <v/>
      </c>
      <c r="AF174" s="2"/>
      <c r="AG174" s="2"/>
      <c r="AH174" s="2"/>
      <c r="AI174" s="4"/>
      <c r="AJ174" s="4"/>
      <c r="AK174" s="4"/>
      <c r="AL174" s="4"/>
      <c r="AM174" s="4"/>
      <c r="AN174" s="4"/>
      <c r="AO174" s="4"/>
      <c r="AP174" s="4"/>
      <c r="AQ174" s="4"/>
      <c r="AS174" s="4"/>
      <c r="AT174" s="82"/>
      <c r="AU174" s="124"/>
      <c r="AV174" s="124"/>
      <c r="AW174" s="124"/>
      <c r="AX174" s="124"/>
      <c r="AY174" s="124"/>
      <c r="AZ174" s="124"/>
      <c r="BA174" s="4"/>
      <c r="BB174" s="127"/>
      <c r="BC174" s="4"/>
      <c r="BD174" s="4"/>
      <c r="BE174" s="4" t="s">
        <v>157</v>
      </c>
      <c r="BF174" s="7"/>
      <c r="BG174" s="7"/>
      <c r="BH174" s="7" t="str">
        <f t="shared" ca="1" si="36"/>
        <v/>
      </c>
      <c r="BI174" s="4" t="str">
        <f t="shared" si="44"/>
        <v/>
      </c>
      <c r="BJ174" s="123" t="str">
        <f t="shared" si="37"/>
        <v/>
      </c>
      <c r="BK174" s="140" t="str">
        <f t="shared" si="42"/>
        <v/>
      </c>
      <c r="BQ174" s="4" t="str">
        <f>IF(IFERROR(VLOOKUP(C174,C175:C$1993,1,0),"")="","",COUNTIF(C:C,C174))</f>
        <v/>
      </c>
      <c r="BU174" s="5" t="str">
        <f>IF(B174="","",IF(BQ174="",1+(MAX(BU$2:BU173)),""))</f>
        <v/>
      </c>
      <c r="BV174" s="5" t="str">
        <f t="shared" si="38"/>
        <v/>
      </c>
      <c r="BW174" s="5" t="str">
        <f t="shared" si="39"/>
        <v/>
      </c>
      <c r="BX174" s="14" t="str">
        <f t="shared" si="40"/>
        <v/>
      </c>
      <c r="BY174" s="28"/>
      <c r="BZ174" s="15"/>
      <c r="CA174" s="5" t="str">
        <f t="shared" si="45"/>
        <v/>
      </c>
      <c r="CD174" s="5" t="str">
        <f t="shared" si="43"/>
        <v/>
      </c>
      <c r="CE174" s="5" t="str">
        <f>IF(J174="","",IFERROR(IF(VLOOKUP(J174,J$2:J173,1,0)=0,"",""),J174))</f>
        <v/>
      </c>
      <c r="CF174" s="24" t="str">
        <f>IF(CE174="","",(IFERROR(VLOOKUP(MID(CE174,1,1),$CW$2:DA$28,3,0),0)+IFERROR(VLOOKUP(MID(CE174,2,1),CW$2:DA$28,4,0),0)+IFERROR(VLOOKUP(MID(CE174,3,1),CW$2:DA$28,5,0),0)+(ROW(CE174)/1000000000000)))</f>
        <v/>
      </c>
      <c r="CH174" s="5">
        <v>173</v>
      </c>
      <c r="CI174" s="5" t="str">
        <f>IFERROR(VLOOKUP(CH174,CD$2:CE1250,2,0),"")</f>
        <v/>
      </c>
      <c r="DC174" s="5" t="e">
        <f>IF(REPORTE!AH$2="si",IF(C174=VALUE(REPORTE!C$11),IF(SUM(DC175:DC$1993),CONCATENATE(INT(B174),", "),INT(B174)),""),IF(C174=VALUE(REPORTE!C$10),IF(SUM(DC175:DC$1993),CONCATENATE(INT(B174),", "),INT(B174)),""))</f>
        <v>#VALUE!</v>
      </c>
    </row>
    <row r="175" spans="1:108" s="5" customFormat="1" ht="15" customHeight="1">
      <c r="A175" s="4" t="str">
        <f t="shared" si="34"/>
        <v/>
      </c>
      <c r="B175" s="6"/>
      <c r="C175" s="8"/>
      <c r="D175" s="1" t="str">
        <f>IFERROR(INDEX('padron cfe'!B:B,MATCH(DATOS!C175,'padron cfe'!A:A,0),1),"")</f>
        <v/>
      </c>
      <c r="E175" s="1"/>
      <c r="F175" s="7"/>
      <c r="G175" s="9" t="s">
        <v>157</v>
      </c>
      <c r="H175" s="5" t="str">
        <f>IF(F175="","",IFERROR(CONCATENATE("PEUA",VLOOKUP(ESTADO,REPORTE!AV$2:AW$33,2,0),DIDTRITO_FORM,CADER_FORM,IFERROR(VLOOKUP(DAY(F175),$BN$3:$BO$11,2,0),DAY(F175)),IFERROR(VLOOKUP(MONTH(F175),$BN$3:$BO$11,2,0),MONTH(F175)),YEAR(F175),G175),""))</f>
        <v/>
      </c>
      <c r="I175" s="4"/>
      <c r="K175" s="2" t="str">
        <f>IFERROR(INDEX('padron cfe'!C:C,MATCH(DATOS!C175,'padron cfe'!A:A,0),1),"")</f>
        <v/>
      </c>
      <c r="L175" s="4" t="str">
        <f>IFERROR(IF(VLOOKUP(J175,J$2:L174,4,0)=0,"",VLOOKUP(J175,J$2:L174,4,0)),"")</f>
        <v/>
      </c>
      <c r="M175" s="4" t="str">
        <f>IFERROR(IF(VLOOKUP(J175,J$2:M174,5,0)=0,"",VLOOKUP(J175,J$2:M174,5,0)),"")</f>
        <v/>
      </c>
      <c r="N175" s="4"/>
      <c r="O175" s="2"/>
      <c r="P175" s="2"/>
      <c r="Q175" s="5" t="str">
        <f t="shared" si="41"/>
        <v/>
      </c>
      <c r="T175" s="2" t="str">
        <f>IFERROR(INDEX('padron cfe'!D:D,MATCH(DATOS!C175,'padron cfe'!A:A,0),1),"")</f>
        <v/>
      </c>
      <c r="U175" s="4"/>
      <c r="V175" s="4"/>
      <c r="W175" s="4"/>
      <c r="X175" s="6" t="s">
        <v>157</v>
      </c>
      <c r="Y175" s="4"/>
      <c r="Z175" s="4" t="str">
        <f t="shared" si="35"/>
        <v/>
      </c>
      <c r="AA175" s="4"/>
      <c r="AB175" s="4"/>
      <c r="AC175" s="2" t="str">
        <f>IFERROR(IF(INDEX(AC$1:AC174,MATCH(J175,J$1:J174,0),1)=0,"",INDEX(AC$1:AC174,MATCH(J175,J$1:J174,0),1)),"")</f>
        <v/>
      </c>
      <c r="AD175" s="2" t="str">
        <f>IFERROR(IF(INDEX(AD$1:AD174,MATCH(J175,J$1:J174,0),1)=0,"",INDEX(AD$1:AD174,MATCH(J175,J$1:J174,0),1)),"")</f>
        <v/>
      </c>
      <c r="AE175" s="2" t="str">
        <f>IFERROR(IF(INDEX(AE$1:AE174,MATCH(J175,J$1:J174,0),1)=0,"",INDEX(AE$1:AE174,MATCH(J175,J$1:J174,0),1)),"")</f>
        <v/>
      </c>
      <c r="AF175" s="2"/>
      <c r="AG175" s="2"/>
      <c r="AH175" s="2"/>
      <c r="AI175" s="4"/>
      <c r="AJ175" s="4"/>
      <c r="AK175" s="4"/>
      <c r="AL175" s="4"/>
      <c r="AM175" s="4"/>
      <c r="AN175" s="4"/>
      <c r="AO175" s="4"/>
      <c r="AP175" s="4"/>
      <c r="AQ175" s="4"/>
      <c r="AS175" s="4"/>
      <c r="AT175" s="82"/>
      <c r="AU175" s="124"/>
      <c r="AV175" s="124"/>
      <c r="AW175" s="124"/>
      <c r="AX175" s="124"/>
      <c r="AY175" s="124"/>
      <c r="AZ175" s="124"/>
      <c r="BA175" s="4"/>
      <c r="BB175" s="127"/>
      <c r="BC175" s="4"/>
      <c r="BD175" s="4"/>
      <c r="BE175" s="4"/>
      <c r="BF175" s="7"/>
      <c r="BG175" s="7"/>
      <c r="BH175" s="7" t="str">
        <f t="shared" ca="1" si="36"/>
        <v/>
      </c>
      <c r="BI175" s="4" t="str">
        <f t="shared" si="44"/>
        <v/>
      </c>
      <c r="BJ175" s="123" t="str">
        <f t="shared" si="37"/>
        <v/>
      </c>
      <c r="BK175" s="140" t="str">
        <f t="shared" si="42"/>
        <v/>
      </c>
      <c r="BQ175" s="4" t="str">
        <f>IF(IFERROR(VLOOKUP(C175,C176:C$1993,1,0),"")="","",COUNTIF(C:C,C175))</f>
        <v/>
      </c>
      <c r="BU175" s="5" t="str">
        <f>IF(B175="","",IF(BQ175="",1+(MAX(BU$2:BU174)),""))</f>
        <v/>
      </c>
      <c r="BV175" s="5" t="str">
        <f t="shared" si="38"/>
        <v/>
      </c>
      <c r="BW175" s="5" t="str">
        <f t="shared" si="39"/>
        <v/>
      </c>
      <c r="BX175" s="14" t="str">
        <f t="shared" si="40"/>
        <v/>
      </c>
      <c r="BY175" s="28"/>
      <c r="BZ175" s="15"/>
      <c r="CA175" s="5" t="str">
        <f t="shared" si="45"/>
        <v/>
      </c>
      <c r="CD175" s="5" t="str">
        <f t="shared" si="43"/>
        <v/>
      </c>
      <c r="CE175" s="5" t="str">
        <f>IF(J175="","",IFERROR(IF(VLOOKUP(J175,J$2:J174,1,0)=0,"",""),J175))</f>
        <v/>
      </c>
      <c r="CF175" s="24" t="str">
        <f>IF(CE175="","",(IFERROR(VLOOKUP(MID(CE175,1,1),$CW$2:DA$28,3,0),0)+IFERROR(VLOOKUP(MID(CE175,2,1),CW$2:DA$28,4,0),0)+IFERROR(VLOOKUP(MID(CE175,3,1),CW$2:DA$28,5,0),0)+(ROW(CE175)/1000000000000)))</f>
        <v/>
      </c>
      <c r="CH175" s="5">
        <v>174</v>
      </c>
      <c r="CI175" s="5" t="str">
        <f>IFERROR(VLOOKUP(CH175,CD$2:CE1251,2,0),"")</f>
        <v/>
      </c>
      <c r="DC175" s="5" t="e">
        <f>IF(REPORTE!AH$2="si",IF(C175=VALUE(REPORTE!C$11),IF(SUM(DC176:DC$1993),CONCATENATE(INT(B175),", "),INT(B175)),""),IF(C175=VALUE(REPORTE!C$10),IF(SUM(DC176:DC$1993),CONCATENATE(INT(B175),", "),INT(B175)),""))</f>
        <v>#VALUE!</v>
      </c>
    </row>
    <row r="176" spans="1:108" s="5" customFormat="1" ht="15" customHeight="1">
      <c r="A176" s="4" t="str">
        <f t="shared" si="34"/>
        <v/>
      </c>
      <c r="B176" s="6"/>
      <c r="C176" s="8"/>
      <c r="D176" s="1" t="str">
        <f>IFERROR(INDEX('padron cfe'!B:B,MATCH(DATOS!C176,'padron cfe'!A:A,0),1),"")</f>
        <v/>
      </c>
      <c r="E176" s="1"/>
      <c r="F176" s="7"/>
      <c r="G176" s="9" t="s">
        <v>157</v>
      </c>
      <c r="H176" s="5" t="str">
        <f>IF(F176="","",IFERROR(CONCATENATE("PEUA",VLOOKUP(ESTADO,REPORTE!AV$2:AW$33,2,0),DIDTRITO_FORM,CADER_FORM,IFERROR(VLOOKUP(DAY(F176),$BN$3:$BO$11,2,0),DAY(F176)),IFERROR(VLOOKUP(MONTH(F176),$BN$3:$BO$11,2,0),MONTH(F176)),YEAR(F176),G176),""))</f>
        <v/>
      </c>
      <c r="I176" s="4"/>
      <c r="K176" s="2" t="str">
        <f>IFERROR(INDEX('padron cfe'!C:C,MATCH(DATOS!C176,'padron cfe'!A:A,0),1),"")</f>
        <v/>
      </c>
      <c r="L176" s="4" t="str">
        <f>IFERROR(IF(VLOOKUP(J176,J$2:L175,4,0)=0,"",VLOOKUP(J176,J$2:L175,4,0)),"")</f>
        <v/>
      </c>
      <c r="M176" s="4" t="str">
        <f>IFERROR(IF(VLOOKUP(J176,J$2:M175,5,0)=0,"",VLOOKUP(J176,J$2:M175,5,0)),"")</f>
        <v/>
      </c>
      <c r="N176" s="4"/>
      <c r="O176" s="2"/>
      <c r="P176" s="2"/>
      <c r="Q176" s="5" t="str">
        <f t="shared" si="41"/>
        <v/>
      </c>
      <c r="T176" s="2" t="str">
        <f>IFERROR(INDEX('padron cfe'!D:D,MATCH(DATOS!C176,'padron cfe'!A:A,0),1),"")</f>
        <v/>
      </c>
      <c r="U176" s="4"/>
      <c r="V176" s="4"/>
      <c r="W176" s="4"/>
      <c r="X176" s="6" t="s">
        <v>157</v>
      </c>
      <c r="Y176" s="4"/>
      <c r="Z176" s="4" t="str">
        <f t="shared" si="35"/>
        <v/>
      </c>
      <c r="AA176" s="4"/>
      <c r="AB176" s="4"/>
      <c r="AC176" s="2" t="str">
        <f>IFERROR(IF(INDEX(AC$1:AC175,MATCH(J176,J$1:J175,0),1)=0,"",INDEX(AC$1:AC175,MATCH(J176,J$1:J175,0),1)),"")</f>
        <v/>
      </c>
      <c r="AD176" s="2" t="str">
        <f>IFERROR(IF(INDEX(AD$1:AD175,MATCH(J176,J$1:J175,0),1)=0,"",INDEX(AD$1:AD175,MATCH(J176,J$1:J175,0),1)),"")</f>
        <v/>
      </c>
      <c r="AE176" s="2" t="str">
        <f>IFERROR(IF(INDEX(AE$1:AE175,MATCH(J176,J$1:J175,0),1)=0,"",INDEX(AE$1:AE175,MATCH(J176,J$1:J175,0),1)),"")</f>
        <v/>
      </c>
      <c r="AF176" s="2"/>
      <c r="AG176" s="2"/>
      <c r="AH176" s="2"/>
      <c r="AI176" s="4"/>
      <c r="AJ176" s="4"/>
      <c r="AK176" s="4"/>
      <c r="AL176" s="4"/>
      <c r="AM176" s="4"/>
      <c r="AN176" s="4"/>
      <c r="AO176" s="4"/>
      <c r="AP176" s="4"/>
      <c r="AQ176" s="4"/>
      <c r="AS176" s="4"/>
      <c r="AT176" s="82"/>
      <c r="AU176" s="124"/>
      <c r="AV176" s="124"/>
      <c r="AW176" s="124"/>
      <c r="AX176" s="124"/>
      <c r="AY176" s="124"/>
      <c r="AZ176" s="124"/>
      <c r="BA176" s="4"/>
      <c r="BB176" s="127"/>
      <c r="BC176" s="4"/>
      <c r="BD176" s="4"/>
      <c r="BE176" s="4" t="s">
        <v>157</v>
      </c>
      <c r="BF176" s="7"/>
      <c r="BG176" s="7"/>
      <c r="BH176" s="7" t="str">
        <f t="shared" ca="1" si="36"/>
        <v/>
      </c>
      <c r="BI176" s="4" t="str">
        <f t="shared" si="44"/>
        <v/>
      </c>
      <c r="BJ176" s="123" t="str">
        <f t="shared" si="37"/>
        <v/>
      </c>
      <c r="BK176" s="140" t="str">
        <f t="shared" si="42"/>
        <v/>
      </c>
      <c r="BQ176" s="4" t="str">
        <f>IF(IFERROR(VLOOKUP(C176,C177:C$1993,1,0),"")="","",COUNTIF(C:C,C176))</f>
        <v/>
      </c>
      <c r="BU176" s="5" t="str">
        <f>IF(B176="","",IF(BQ176="",1+(MAX(BU$2:BU175)),""))</f>
        <v/>
      </c>
      <c r="BV176" s="5" t="str">
        <f t="shared" si="38"/>
        <v/>
      </c>
      <c r="BW176" s="5" t="str">
        <f t="shared" si="39"/>
        <v/>
      </c>
      <c r="BX176" s="14" t="str">
        <f t="shared" si="40"/>
        <v/>
      </c>
      <c r="BY176" s="28"/>
      <c r="BZ176" s="15"/>
      <c r="CA176" s="5" t="str">
        <f t="shared" si="45"/>
        <v/>
      </c>
      <c r="CD176" s="5" t="str">
        <f t="shared" si="43"/>
        <v/>
      </c>
      <c r="CE176" s="5" t="str">
        <f>IF(J176="","",IFERROR(IF(VLOOKUP(J176,J$2:J175,1,0)=0,"",""),J176))</f>
        <v/>
      </c>
      <c r="CF176" s="24" t="str">
        <f>IF(CE176="","",(IFERROR(VLOOKUP(MID(CE176,1,1),$CW$2:DA$28,3,0),0)+IFERROR(VLOOKUP(MID(CE176,2,1),CW$2:DA$28,4,0),0)+IFERROR(VLOOKUP(MID(CE176,3,1),CW$2:DA$28,5,0),0)+(ROW(CE176)/1000000000000)))</f>
        <v/>
      </c>
      <c r="CH176" s="5">
        <v>175</v>
      </c>
      <c r="CI176" s="5" t="str">
        <f>IFERROR(VLOOKUP(CH176,CD$2:CE1252,2,0),"")</f>
        <v/>
      </c>
      <c r="DC176" s="5" t="e">
        <f>IF(REPORTE!AH$2="si",IF(C176=VALUE(REPORTE!C$11),IF(SUM(DC177:DC$1993),CONCATENATE(INT(B176),", "),INT(B176)),""),IF(C176=VALUE(REPORTE!C$10),IF(SUM(DC177:DC$1993),CONCATENATE(INT(B176),", "),INT(B176)),""))</f>
        <v>#VALUE!</v>
      </c>
    </row>
    <row r="177" spans="1:107" s="5" customFormat="1" ht="15" customHeight="1">
      <c r="A177" s="4" t="str">
        <f t="shared" si="34"/>
        <v/>
      </c>
      <c r="B177" s="6"/>
      <c r="C177" s="8"/>
      <c r="D177" s="1" t="str">
        <f>IFERROR(INDEX('padron cfe'!B:B,MATCH(DATOS!C177,'padron cfe'!A:A,0),1),"")</f>
        <v/>
      </c>
      <c r="E177" s="1"/>
      <c r="F177" s="7"/>
      <c r="G177" s="9" t="s">
        <v>157</v>
      </c>
      <c r="H177" s="5" t="str">
        <f>IF(F177="","",IFERROR(CONCATENATE("PEUA",VLOOKUP(ESTADO,REPORTE!AV$2:AW$33,2,0),DIDTRITO_FORM,CADER_FORM,IFERROR(VLOOKUP(DAY(F177),$BN$3:$BO$11,2,0),DAY(F177)),IFERROR(VLOOKUP(MONTH(F177),$BN$3:$BO$11,2,0),MONTH(F177)),YEAR(F177),G177),""))</f>
        <v/>
      </c>
      <c r="I177" s="4"/>
      <c r="K177" s="2" t="str">
        <f>IFERROR(INDEX('padron cfe'!C:C,MATCH(DATOS!C177,'padron cfe'!A:A,0),1),"")</f>
        <v/>
      </c>
      <c r="L177" s="4" t="str">
        <f>IFERROR(IF(VLOOKUP(J177,J$2:L176,4,0)=0,"",VLOOKUP(J177,J$2:L176,4,0)),"")</f>
        <v/>
      </c>
      <c r="M177" s="4" t="str">
        <f>IFERROR(IF(VLOOKUP(J177,J$2:M176,5,0)=0,"",VLOOKUP(J177,J$2:M176,5,0)),"")</f>
        <v/>
      </c>
      <c r="N177" s="4"/>
      <c r="O177" s="2"/>
      <c r="P177" s="2"/>
      <c r="Q177" s="5" t="str">
        <f t="shared" si="41"/>
        <v/>
      </c>
      <c r="T177" s="2" t="str">
        <f>IFERROR(INDEX('padron cfe'!D:D,MATCH(DATOS!C177,'padron cfe'!A:A,0),1),"")</f>
        <v/>
      </c>
      <c r="U177" s="4"/>
      <c r="V177" s="4"/>
      <c r="W177" s="4"/>
      <c r="X177" s="6" t="s">
        <v>157</v>
      </c>
      <c r="Y177" s="4"/>
      <c r="Z177" s="4" t="str">
        <f t="shared" si="35"/>
        <v/>
      </c>
      <c r="AA177" s="4"/>
      <c r="AB177" s="4"/>
      <c r="AC177" s="2" t="str">
        <f>IFERROR(IF(INDEX(AC$1:AC176,MATCH(J177,J$1:J176,0),1)=0,"",INDEX(AC$1:AC176,MATCH(J177,J$1:J176,0),1)),"")</f>
        <v/>
      </c>
      <c r="AD177" s="2" t="str">
        <f>IFERROR(IF(INDEX(AD$1:AD176,MATCH(J177,J$1:J176,0),1)=0,"",INDEX(AD$1:AD176,MATCH(J177,J$1:J176,0),1)),"")</f>
        <v/>
      </c>
      <c r="AE177" s="2" t="str">
        <f>IFERROR(IF(INDEX(AE$1:AE176,MATCH(J177,J$1:J176,0),1)=0,"",INDEX(AE$1:AE176,MATCH(J177,J$1:J176,0),1)),"")</f>
        <v/>
      </c>
      <c r="AF177" s="2"/>
      <c r="AG177" s="2"/>
      <c r="AH177" s="2"/>
      <c r="AI177" s="4"/>
      <c r="AJ177" s="4"/>
      <c r="AK177" s="4"/>
      <c r="AL177" s="4"/>
      <c r="AM177" s="4"/>
      <c r="AN177" s="4"/>
      <c r="AO177" s="4"/>
      <c r="AP177" s="4"/>
      <c r="AQ177" s="4"/>
      <c r="AS177" s="4"/>
      <c r="AT177" s="82"/>
      <c r="AU177" s="124"/>
      <c r="AV177" s="124"/>
      <c r="AW177" s="124"/>
      <c r="AX177" s="124"/>
      <c r="AY177" s="124"/>
      <c r="AZ177" s="124"/>
      <c r="BA177" s="4"/>
      <c r="BB177" s="127"/>
      <c r="BC177" s="4"/>
      <c r="BD177" s="4"/>
      <c r="BE177" s="4"/>
      <c r="BF177" s="7"/>
      <c r="BG177" s="7"/>
      <c r="BH177" s="7" t="str">
        <f t="shared" ca="1" si="36"/>
        <v/>
      </c>
      <c r="BI177" s="4" t="str">
        <f t="shared" si="44"/>
        <v/>
      </c>
      <c r="BJ177" s="123" t="str">
        <f t="shared" si="37"/>
        <v/>
      </c>
      <c r="BK177" s="140" t="str">
        <f t="shared" si="42"/>
        <v/>
      </c>
      <c r="BQ177" s="4" t="str">
        <f>IF(IFERROR(VLOOKUP(C177,C178:C$1993,1,0),"")="","",COUNTIF(C:C,C177))</f>
        <v/>
      </c>
      <c r="BU177" s="5" t="str">
        <f>IF(B177="","",IF(BQ177="",1+(MAX(BU$2:BU176)),""))</f>
        <v/>
      </c>
      <c r="BV177" s="5" t="str">
        <f t="shared" si="38"/>
        <v/>
      </c>
      <c r="BW177" s="5" t="str">
        <f t="shared" si="39"/>
        <v/>
      </c>
      <c r="BX177" s="14" t="str">
        <f t="shared" si="40"/>
        <v/>
      </c>
      <c r="BY177" s="28"/>
      <c r="BZ177" s="15"/>
      <c r="CA177" s="5" t="str">
        <f t="shared" si="45"/>
        <v/>
      </c>
      <c r="CD177" s="5" t="str">
        <f t="shared" si="43"/>
        <v/>
      </c>
      <c r="CE177" s="5" t="str">
        <f>IF(J177="","",IFERROR(IF(VLOOKUP(J177,J$2:J176,1,0)=0,"",""),J177))</f>
        <v/>
      </c>
      <c r="CF177" s="24" t="str">
        <f>IF(CE177="","",(IFERROR(VLOOKUP(MID(CE177,1,1),$CW$2:DA$28,3,0),0)+IFERROR(VLOOKUP(MID(CE177,2,1),CW$2:DA$28,4,0),0)+IFERROR(VLOOKUP(MID(CE177,3,1),CW$2:DA$28,5,0),0)+(ROW(CE177)/1000000000000)))</f>
        <v/>
      </c>
      <c r="CH177" s="5">
        <v>176</v>
      </c>
      <c r="CI177" s="5" t="str">
        <f>IFERROR(VLOOKUP(CH177,CD$2:CE1253,2,0),"")</f>
        <v/>
      </c>
      <c r="DC177" s="5" t="e">
        <f>IF(REPORTE!AH$2="si",IF(C177=VALUE(REPORTE!C$11),IF(SUM(DC178:DC$1993),CONCATENATE(INT(B177),", "),INT(B177)),""),IF(C177=VALUE(REPORTE!C$10),IF(SUM(DC178:DC$1993),CONCATENATE(INT(B177),", "),INT(B177)),""))</f>
        <v>#VALUE!</v>
      </c>
    </row>
    <row r="178" spans="1:107" s="5" customFormat="1" ht="15" customHeight="1">
      <c r="A178" s="4" t="str">
        <f t="shared" si="34"/>
        <v/>
      </c>
      <c r="B178" s="6"/>
      <c r="C178" s="8"/>
      <c r="D178" s="1" t="str">
        <f>IFERROR(INDEX('padron cfe'!B:B,MATCH(DATOS!C178,'padron cfe'!A:A,0),1),"")</f>
        <v/>
      </c>
      <c r="E178" s="1"/>
      <c r="F178" s="7"/>
      <c r="G178" s="9" t="s">
        <v>157</v>
      </c>
      <c r="H178" s="5" t="str">
        <f>IF(F178="","",IFERROR(CONCATENATE("PEUA",VLOOKUP(ESTADO,REPORTE!AV$2:AW$33,2,0),DIDTRITO_FORM,CADER_FORM,IFERROR(VLOOKUP(DAY(F178),$BN$3:$BO$11,2,0),DAY(F178)),IFERROR(VLOOKUP(MONTH(F178),$BN$3:$BO$11,2,0),MONTH(F178)),YEAR(F178),G178),""))</f>
        <v/>
      </c>
      <c r="I178" s="4"/>
      <c r="K178" s="2" t="str">
        <f>IFERROR(INDEX('padron cfe'!C:C,MATCH(DATOS!C178,'padron cfe'!A:A,0),1),"")</f>
        <v/>
      </c>
      <c r="L178" s="4" t="str">
        <f>IFERROR(IF(VLOOKUP(J178,J$2:L177,4,0)=0,"",VLOOKUP(J178,J$2:L177,4,0)),"")</f>
        <v/>
      </c>
      <c r="M178" s="4" t="str">
        <f>IFERROR(IF(VLOOKUP(J178,J$2:M177,5,0)=0,"",VLOOKUP(J178,J$2:M177,5,0)),"")</f>
        <v/>
      </c>
      <c r="N178" s="4"/>
      <c r="O178" s="2"/>
      <c r="P178" s="2"/>
      <c r="Q178" s="5" t="str">
        <f t="shared" si="41"/>
        <v/>
      </c>
      <c r="T178" s="2" t="str">
        <f>IFERROR(INDEX('padron cfe'!D:D,MATCH(DATOS!C178,'padron cfe'!A:A,0),1),"")</f>
        <v/>
      </c>
      <c r="U178" s="4"/>
      <c r="V178" s="4"/>
      <c r="W178" s="4"/>
      <c r="X178" s="6" t="s">
        <v>157</v>
      </c>
      <c r="Y178" s="4"/>
      <c r="Z178" s="4" t="str">
        <f t="shared" si="35"/>
        <v/>
      </c>
      <c r="AA178" s="4"/>
      <c r="AB178" s="4"/>
      <c r="AC178" s="2" t="str">
        <f>IFERROR(IF(INDEX(AC$1:AC177,MATCH(J178,J$1:J177,0),1)=0,"",INDEX(AC$1:AC177,MATCH(J178,J$1:J177,0),1)),"")</f>
        <v/>
      </c>
      <c r="AD178" s="2" t="str">
        <f>IFERROR(IF(INDEX(AD$1:AD177,MATCH(J178,J$1:J177,0),1)=0,"",INDEX(AD$1:AD177,MATCH(J178,J$1:J177,0),1)),"")</f>
        <v/>
      </c>
      <c r="AE178" s="2" t="str">
        <f>IFERROR(IF(INDEX(AE$1:AE177,MATCH(J178,J$1:J177,0),1)=0,"",INDEX(AE$1:AE177,MATCH(J178,J$1:J177,0),1)),"")</f>
        <v/>
      </c>
      <c r="AF178" s="2"/>
      <c r="AG178" s="2"/>
      <c r="AH178" s="2"/>
      <c r="AI178" s="4"/>
      <c r="AJ178" s="4"/>
      <c r="AK178" s="4"/>
      <c r="AL178" s="4"/>
      <c r="AM178" s="4"/>
      <c r="AN178" s="4"/>
      <c r="AO178" s="4"/>
      <c r="AP178" s="4"/>
      <c r="AQ178" s="4"/>
      <c r="AS178" s="4"/>
      <c r="AT178" s="82"/>
      <c r="AU178" s="124"/>
      <c r="AV178" s="124"/>
      <c r="AW178" s="124"/>
      <c r="AX178" s="124"/>
      <c r="AY178" s="124"/>
      <c r="AZ178" s="124"/>
      <c r="BA178" s="4"/>
      <c r="BB178" s="127"/>
      <c r="BC178" s="4"/>
      <c r="BD178" s="4"/>
      <c r="BE178" s="4" t="s">
        <v>157</v>
      </c>
      <c r="BF178" s="7"/>
      <c r="BG178" s="7"/>
      <c r="BH178" s="7" t="str">
        <f t="shared" ca="1" si="36"/>
        <v/>
      </c>
      <c r="BI178" s="4" t="str">
        <f t="shared" si="44"/>
        <v/>
      </c>
      <c r="BJ178" s="123" t="str">
        <f t="shared" si="37"/>
        <v/>
      </c>
      <c r="BK178" s="140" t="str">
        <f t="shared" si="42"/>
        <v/>
      </c>
      <c r="BQ178" s="4" t="str">
        <f>IF(IFERROR(VLOOKUP(C178,C179:C$1993,1,0),"")="","",COUNTIF(C:C,C178))</f>
        <v/>
      </c>
      <c r="BU178" s="5" t="str">
        <f>IF(B178="","",IF(BQ178="",1+(MAX(BU$2:BU177)),""))</f>
        <v/>
      </c>
      <c r="BV178" s="5" t="str">
        <f t="shared" si="38"/>
        <v/>
      </c>
      <c r="BW178" s="5" t="str">
        <f t="shared" si="39"/>
        <v/>
      </c>
      <c r="BX178" s="14" t="str">
        <f t="shared" si="40"/>
        <v/>
      </c>
      <c r="BY178" s="28"/>
      <c r="BZ178" s="15"/>
      <c r="CA178" s="5" t="str">
        <f t="shared" si="45"/>
        <v/>
      </c>
      <c r="CD178" s="5" t="str">
        <f t="shared" si="43"/>
        <v/>
      </c>
      <c r="CE178" s="5" t="str">
        <f>IF(J178="","",IFERROR(IF(VLOOKUP(J178,J$2:J177,1,0)=0,"",""),J178))</f>
        <v/>
      </c>
      <c r="CF178" s="24" t="str">
        <f>IF(CE178="","",(IFERROR(VLOOKUP(MID(CE178,1,1),$CW$2:DA$28,3,0),0)+IFERROR(VLOOKUP(MID(CE178,2,1),CW$2:DA$28,4,0),0)+IFERROR(VLOOKUP(MID(CE178,3,1),CW$2:DA$28,5,0),0)+(ROW(CE178)/1000000000000)))</f>
        <v/>
      </c>
      <c r="CH178" s="5">
        <v>177</v>
      </c>
      <c r="CI178" s="5" t="str">
        <f>IFERROR(VLOOKUP(CH178,CD$2:CE1254,2,0),"")</f>
        <v/>
      </c>
      <c r="DC178" s="5" t="e">
        <f>IF(REPORTE!AH$2="si",IF(C178=VALUE(REPORTE!C$11),IF(SUM(DC179:DC$1993),CONCATENATE(INT(B178),", "),INT(B178)),""),IF(C178=VALUE(REPORTE!C$10),IF(SUM(DC179:DC$1993),CONCATENATE(INT(B178),", "),INT(B178)),""))</f>
        <v>#VALUE!</v>
      </c>
    </row>
    <row r="179" spans="1:107" s="5" customFormat="1" ht="15" customHeight="1">
      <c r="A179" s="4" t="str">
        <f t="shared" si="34"/>
        <v/>
      </c>
      <c r="B179" s="6"/>
      <c r="C179" s="8"/>
      <c r="D179" s="1" t="str">
        <f>IFERROR(INDEX('padron cfe'!B:B,MATCH(DATOS!C179,'padron cfe'!A:A,0),1),"")</f>
        <v/>
      </c>
      <c r="E179" s="1"/>
      <c r="F179" s="7"/>
      <c r="G179" s="9" t="s">
        <v>157</v>
      </c>
      <c r="H179" s="5" t="str">
        <f>IF(F179="","",IFERROR(CONCATENATE("PEUA",VLOOKUP(ESTADO,REPORTE!AV$2:AW$33,2,0),DIDTRITO_FORM,CADER_FORM,IFERROR(VLOOKUP(DAY(F179),$BN$3:$BO$11,2,0),DAY(F179)),IFERROR(VLOOKUP(MONTH(F179),$BN$3:$BO$11,2,0),MONTH(F179)),YEAR(F179),G179),""))</f>
        <v/>
      </c>
      <c r="I179" s="4"/>
      <c r="K179" s="2" t="str">
        <f>IFERROR(INDEX('padron cfe'!C:C,MATCH(DATOS!C179,'padron cfe'!A:A,0),1),"")</f>
        <v/>
      </c>
      <c r="L179" s="4" t="str">
        <f>IFERROR(IF(VLOOKUP(J179,J$2:L178,4,0)=0,"",VLOOKUP(J179,J$2:L178,4,0)),"")</f>
        <v/>
      </c>
      <c r="M179" s="4" t="str">
        <f>IFERROR(IF(VLOOKUP(J179,J$2:M178,5,0)=0,"",VLOOKUP(J179,J$2:M178,5,0)),"")</f>
        <v/>
      </c>
      <c r="N179" s="4"/>
      <c r="O179" s="2"/>
      <c r="P179" s="2"/>
      <c r="Q179" s="5" t="str">
        <f t="shared" si="41"/>
        <v/>
      </c>
      <c r="T179" s="2" t="str">
        <f>IFERROR(INDEX('padron cfe'!D:D,MATCH(DATOS!C179,'padron cfe'!A:A,0),1),"")</f>
        <v/>
      </c>
      <c r="U179" s="4"/>
      <c r="V179" s="4"/>
      <c r="W179" s="4"/>
      <c r="X179" s="6" t="s">
        <v>157</v>
      </c>
      <c r="Y179" s="4"/>
      <c r="Z179" s="4" t="str">
        <f t="shared" si="35"/>
        <v/>
      </c>
      <c r="AA179" s="4"/>
      <c r="AB179" s="4"/>
      <c r="AC179" s="2" t="str">
        <f>IFERROR(IF(INDEX(AC$1:AC178,MATCH(J179,J$1:J178,0),1)=0,"",INDEX(AC$1:AC178,MATCH(J179,J$1:J178,0),1)),"")</f>
        <v/>
      </c>
      <c r="AD179" s="2" t="str">
        <f>IFERROR(IF(INDEX(AD$1:AD178,MATCH(J179,J$1:J178,0),1)=0,"",INDEX(AD$1:AD178,MATCH(J179,J$1:J178,0),1)),"")</f>
        <v/>
      </c>
      <c r="AE179" s="2" t="str">
        <f>IFERROR(IF(INDEX(AE$1:AE178,MATCH(J179,J$1:J178,0),1)=0,"",INDEX(AE$1:AE178,MATCH(J179,J$1:J178,0),1)),"")</f>
        <v/>
      </c>
      <c r="AF179" s="2"/>
      <c r="AG179" s="2"/>
      <c r="AH179" s="2"/>
      <c r="AI179" s="4"/>
      <c r="AJ179" s="4"/>
      <c r="AK179" s="4"/>
      <c r="AL179" s="4"/>
      <c r="AM179" s="4"/>
      <c r="AN179" s="4"/>
      <c r="AO179" s="4"/>
      <c r="AP179" s="4"/>
      <c r="AQ179" s="4"/>
      <c r="AS179" s="4"/>
      <c r="AT179" s="82"/>
      <c r="AU179" s="124"/>
      <c r="AV179" s="124"/>
      <c r="AW179" s="124"/>
      <c r="AX179" s="124"/>
      <c r="AY179" s="124"/>
      <c r="AZ179" s="124"/>
      <c r="BA179" s="4"/>
      <c r="BB179" s="127"/>
      <c r="BC179" s="4"/>
      <c r="BD179" s="4"/>
      <c r="BE179" s="4"/>
      <c r="BF179" s="7"/>
      <c r="BG179" s="7"/>
      <c r="BH179" s="7" t="str">
        <f t="shared" ca="1" si="36"/>
        <v/>
      </c>
      <c r="BI179" s="4" t="str">
        <f t="shared" si="44"/>
        <v/>
      </c>
      <c r="BJ179" s="123" t="str">
        <f t="shared" si="37"/>
        <v/>
      </c>
      <c r="BK179" s="140" t="str">
        <f t="shared" si="42"/>
        <v/>
      </c>
      <c r="BQ179" s="4" t="str">
        <f>IF(IFERROR(VLOOKUP(C179,C180:C$1993,1,0),"")="","",COUNTIF(C:C,C179))</f>
        <v/>
      </c>
      <c r="BU179" s="5" t="str">
        <f>IF(B179="","",IF(BQ179="",1+(MAX(BU$2:BU178)),""))</f>
        <v/>
      </c>
      <c r="BV179" s="5" t="str">
        <f t="shared" si="38"/>
        <v/>
      </c>
      <c r="BW179" s="5" t="str">
        <f t="shared" si="39"/>
        <v/>
      </c>
      <c r="BX179" s="14" t="str">
        <f t="shared" si="40"/>
        <v/>
      </c>
      <c r="BY179" s="28"/>
      <c r="BZ179" s="15"/>
      <c r="CA179" s="5" t="str">
        <f t="shared" ref="CA179:CA201" si="46">CONCATENATE(AI179,AJ179,AK179,AL179,AM179)</f>
        <v/>
      </c>
      <c r="CD179" s="5" t="str">
        <f t="shared" si="43"/>
        <v/>
      </c>
      <c r="CE179" s="5" t="str">
        <f>IF(J179="","",IFERROR(IF(VLOOKUP(J179,J$2:J178,1,0)=0,"",""),J179))</f>
        <v/>
      </c>
      <c r="CF179" s="24" t="str">
        <f>IF(CE179="","",(IFERROR(VLOOKUP(MID(CE179,1,1),$CW$2:DA$28,3,0),0)+IFERROR(VLOOKUP(MID(CE179,2,1),CW$2:DA$28,4,0),0)+IFERROR(VLOOKUP(MID(CE179,3,1),CW$2:DA$28,5,0),0)+(ROW(CE179)/1000000000000)))</f>
        <v/>
      </c>
      <c r="CH179" s="5">
        <v>178</v>
      </c>
      <c r="CI179" s="5" t="str">
        <f>IFERROR(VLOOKUP(CH179,CD$2:CE1255,2,0),"")</f>
        <v/>
      </c>
      <c r="DC179" s="5" t="e">
        <f>IF(REPORTE!AH$2="si",IF(C179=VALUE(REPORTE!C$11),IF(SUM(DC180:DC$1993),CONCATENATE(INT(B179),", "),INT(B179)),""),IF(C179=VALUE(REPORTE!C$10),IF(SUM(DC180:DC$1993),CONCATENATE(INT(B179),", "),INT(B179)),""))</f>
        <v>#VALUE!</v>
      </c>
    </row>
    <row r="180" spans="1:107" s="5" customFormat="1" ht="15" customHeight="1">
      <c r="A180" s="4" t="str">
        <f t="shared" si="34"/>
        <v/>
      </c>
      <c r="B180" s="6"/>
      <c r="C180" s="8"/>
      <c r="D180" s="1" t="str">
        <f>IFERROR(INDEX('padron cfe'!B:B,MATCH(DATOS!C180,'padron cfe'!A:A,0),1),"")</f>
        <v/>
      </c>
      <c r="E180" s="1"/>
      <c r="F180" s="7"/>
      <c r="G180" s="9" t="s">
        <v>157</v>
      </c>
      <c r="H180" s="5" t="str">
        <f>IF(F180="","",IFERROR(CONCATENATE("PEUA",VLOOKUP(ESTADO,REPORTE!AV$2:AW$33,2,0),DIDTRITO_FORM,CADER_FORM,IFERROR(VLOOKUP(DAY(F180),$BN$3:$BO$11,2,0),DAY(F180)),IFERROR(VLOOKUP(MONTH(F180),$BN$3:$BO$11,2,0),MONTH(F180)),YEAR(F180),G180),""))</f>
        <v/>
      </c>
      <c r="I180" s="4"/>
      <c r="K180" s="2" t="str">
        <f>IFERROR(INDEX('padron cfe'!C:C,MATCH(DATOS!C180,'padron cfe'!A:A,0),1),"")</f>
        <v/>
      </c>
      <c r="L180" s="4" t="str">
        <f>IFERROR(IF(VLOOKUP(J180,J$2:L179,4,0)=0,"",VLOOKUP(J180,J$2:L179,4,0)),"")</f>
        <v/>
      </c>
      <c r="M180" s="4" t="str">
        <f>IFERROR(IF(VLOOKUP(J180,J$2:M179,5,0)=0,"",VLOOKUP(J180,J$2:M179,5,0)),"")</f>
        <v/>
      </c>
      <c r="N180" s="4"/>
      <c r="O180" s="2"/>
      <c r="P180" s="2"/>
      <c r="Q180" s="5" t="str">
        <f t="shared" si="41"/>
        <v/>
      </c>
      <c r="T180" s="2" t="str">
        <f>IFERROR(INDEX('padron cfe'!D:D,MATCH(DATOS!C180,'padron cfe'!A:A,0),1),"")</f>
        <v/>
      </c>
      <c r="U180" s="4"/>
      <c r="V180" s="4"/>
      <c r="W180" s="4"/>
      <c r="X180" s="6" t="s">
        <v>157</v>
      </c>
      <c r="Y180" s="4"/>
      <c r="Z180" s="4" t="str">
        <f t="shared" si="35"/>
        <v/>
      </c>
      <c r="AA180" s="4"/>
      <c r="AB180" s="4"/>
      <c r="AC180" s="2" t="str">
        <f>IFERROR(IF(INDEX(AC$1:AC179,MATCH(J180,J$1:J179,0),1)=0,"",INDEX(AC$1:AC179,MATCH(J180,J$1:J179,0),1)),"")</f>
        <v/>
      </c>
      <c r="AD180" s="2" t="str">
        <f>IFERROR(IF(INDEX(AD$1:AD179,MATCH(J180,J$1:J179,0),1)=0,"",INDEX(AD$1:AD179,MATCH(J180,J$1:J179,0),1)),"")</f>
        <v/>
      </c>
      <c r="AE180" s="2" t="str">
        <f>IFERROR(IF(INDEX(AE$1:AE179,MATCH(J180,J$1:J179,0),1)=0,"",INDEX(AE$1:AE179,MATCH(J180,J$1:J179,0),1)),"")</f>
        <v/>
      </c>
      <c r="AF180" s="2"/>
      <c r="AG180" s="2"/>
      <c r="AH180" s="2"/>
      <c r="AI180" s="4"/>
      <c r="AJ180" s="4"/>
      <c r="AK180" s="4"/>
      <c r="AL180" s="4"/>
      <c r="AM180" s="4"/>
      <c r="AN180" s="4"/>
      <c r="AO180" s="4"/>
      <c r="AP180" s="4"/>
      <c r="AQ180" s="4"/>
      <c r="AS180" s="4"/>
      <c r="AT180" s="82"/>
      <c r="AU180" s="124"/>
      <c r="AV180" s="124"/>
      <c r="AW180" s="124"/>
      <c r="AX180" s="124"/>
      <c r="AY180" s="124"/>
      <c r="AZ180" s="124"/>
      <c r="BA180" s="4"/>
      <c r="BB180" s="127"/>
      <c r="BC180" s="4"/>
      <c r="BD180" s="4"/>
      <c r="BE180" s="4" t="s">
        <v>157</v>
      </c>
      <c r="BF180" s="7"/>
      <c r="BG180" s="7"/>
      <c r="BH180" s="7" t="str">
        <f t="shared" ca="1" si="36"/>
        <v/>
      </c>
      <c r="BI180" s="4" t="str">
        <f t="shared" si="44"/>
        <v/>
      </c>
      <c r="BJ180" s="123" t="str">
        <f t="shared" si="37"/>
        <v/>
      </c>
      <c r="BK180" s="140" t="str">
        <f t="shared" si="42"/>
        <v/>
      </c>
      <c r="BQ180" s="4" t="str">
        <f>IF(IFERROR(VLOOKUP(C180,C181:C$1993,1,0),"")="","",COUNTIF(C:C,C180))</f>
        <v/>
      </c>
      <c r="BU180" s="5" t="str">
        <f>IF(B180="","",IF(BQ180="",1+(MAX(BU$2:BU179)),""))</f>
        <v/>
      </c>
      <c r="BV180" s="5" t="str">
        <f t="shared" si="38"/>
        <v/>
      </c>
      <c r="BW180" s="5" t="str">
        <f t="shared" si="39"/>
        <v/>
      </c>
      <c r="BX180" s="14" t="str">
        <f t="shared" si="40"/>
        <v/>
      </c>
      <c r="BY180" s="28"/>
      <c r="BZ180" s="15"/>
      <c r="CA180" s="5" t="str">
        <f t="shared" si="46"/>
        <v/>
      </c>
      <c r="CD180" s="5" t="str">
        <f t="shared" si="43"/>
        <v/>
      </c>
      <c r="CE180" s="5" t="str">
        <f>IF(J180="","",IFERROR(IF(VLOOKUP(J180,J$2:J179,1,0)=0,"",""),J180))</f>
        <v/>
      </c>
      <c r="CF180" s="24" t="str">
        <f>IF(CE180="","",(IFERROR(VLOOKUP(MID(CE180,1,1),$CW$2:DA$28,3,0),0)+IFERROR(VLOOKUP(MID(CE180,2,1),CW$2:DA$28,4,0),0)+IFERROR(VLOOKUP(MID(CE180,3,1),CW$2:DA$28,5,0),0)+(ROW(CE180)/1000000000000)))</f>
        <v/>
      </c>
      <c r="CH180" s="5">
        <v>179</v>
      </c>
      <c r="CI180" s="5" t="str">
        <f>IFERROR(VLOOKUP(CH180,CD$2:CE1256,2,0),"")</f>
        <v/>
      </c>
      <c r="DC180" s="5" t="e">
        <f>IF(REPORTE!AH$2="si",IF(C180=VALUE(REPORTE!C$11),IF(SUM(DC181:DC$1993),CONCATENATE(INT(B180),", "),INT(B180)),""),IF(C180=VALUE(REPORTE!C$10),IF(SUM(DC181:DC$1993),CONCATENATE(INT(B180),", "),INT(B180)),""))</f>
        <v>#VALUE!</v>
      </c>
    </row>
    <row r="181" spans="1:107" s="5" customFormat="1" ht="15" customHeight="1">
      <c r="A181" s="4" t="str">
        <f t="shared" si="34"/>
        <v/>
      </c>
      <c r="B181" s="6"/>
      <c r="C181" s="8"/>
      <c r="D181" s="1" t="str">
        <f>IFERROR(INDEX('padron cfe'!B:B,MATCH(DATOS!C181,'padron cfe'!A:A,0),1),"")</f>
        <v/>
      </c>
      <c r="E181" s="1"/>
      <c r="F181" s="7"/>
      <c r="G181" s="9" t="s">
        <v>157</v>
      </c>
      <c r="H181" s="5" t="str">
        <f>IF(F181="","",IFERROR(CONCATENATE("PEUA",VLOOKUP(ESTADO,REPORTE!AV$2:AW$33,2,0),DIDTRITO_FORM,CADER_FORM,IFERROR(VLOOKUP(DAY(F181),$BN$3:$BO$11,2,0),DAY(F181)),IFERROR(VLOOKUP(MONTH(F181),$BN$3:$BO$11,2,0),MONTH(F181)),YEAR(F181),G181),""))</f>
        <v/>
      </c>
      <c r="I181" s="4"/>
      <c r="K181" s="2" t="str">
        <f>IFERROR(INDEX('padron cfe'!C:C,MATCH(DATOS!C181,'padron cfe'!A:A,0),1),"")</f>
        <v/>
      </c>
      <c r="L181" s="4" t="str">
        <f>IFERROR(IF(VLOOKUP(J181,J$2:L180,4,0)=0,"",VLOOKUP(J181,J$2:L180,4,0)),"")</f>
        <v/>
      </c>
      <c r="M181" s="4" t="str">
        <f>IFERROR(IF(VLOOKUP(J181,J$2:M180,5,0)=0,"",VLOOKUP(J181,J$2:M180,5,0)),"")</f>
        <v/>
      </c>
      <c r="N181" s="4"/>
      <c r="O181" s="2"/>
      <c r="P181" s="2"/>
      <c r="Q181" s="5" t="str">
        <f t="shared" si="41"/>
        <v/>
      </c>
      <c r="T181" s="2" t="str">
        <f>IFERROR(INDEX('padron cfe'!D:D,MATCH(DATOS!C181,'padron cfe'!A:A,0),1),"")</f>
        <v/>
      </c>
      <c r="U181" s="4"/>
      <c r="V181" s="4"/>
      <c r="W181" s="4"/>
      <c r="X181" s="6" t="s">
        <v>157</v>
      </c>
      <c r="Y181" s="4"/>
      <c r="Z181" s="4" t="str">
        <f t="shared" si="35"/>
        <v/>
      </c>
      <c r="AA181" s="4"/>
      <c r="AB181" s="4"/>
      <c r="AC181" s="2" t="str">
        <f>IFERROR(IF(INDEX(AC$1:AC180,MATCH(J181,J$1:J180,0),1)=0,"",INDEX(AC$1:AC180,MATCH(J181,J$1:J180,0),1)),"")</f>
        <v/>
      </c>
      <c r="AD181" s="2" t="str">
        <f>IFERROR(IF(INDEX(AD$1:AD180,MATCH(J181,J$1:J180,0),1)=0,"",INDEX(AD$1:AD180,MATCH(J181,J$1:J180,0),1)),"")</f>
        <v/>
      </c>
      <c r="AE181" s="2" t="str">
        <f>IFERROR(IF(INDEX(AE$1:AE180,MATCH(J181,J$1:J180,0),1)=0,"",INDEX(AE$1:AE180,MATCH(J181,J$1:J180,0),1)),"")</f>
        <v/>
      </c>
      <c r="AF181" s="2"/>
      <c r="AG181" s="2"/>
      <c r="AH181" s="2"/>
      <c r="AI181" s="4"/>
      <c r="AJ181" s="4"/>
      <c r="AK181" s="4"/>
      <c r="AL181" s="4"/>
      <c r="AM181" s="4"/>
      <c r="AN181" s="4"/>
      <c r="AO181" s="4"/>
      <c r="AP181" s="4"/>
      <c r="AQ181" s="4"/>
      <c r="AS181" s="4"/>
      <c r="AT181" s="82"/>
      <c r="AU181" s="124"/>
      <c r="AV181" s="124"/>
      <c r="AW181" s="124"/>
      <c r="AX181" s="124"/>
      <c r="AY181" s="124"/>
      <c r="AZ181" s="124"/>
      <c r="BA181" s="4"/>
      <c r="BB181" s="127"/>
      <c r="BC181" s="4"/>
      <c r="BD181" s="4"/>
      <c r="BE181" s="4"/>
      <c r="BF181" s="7"/>
      <c r="BG181" s="7"/>
      <c r="BH181" s="7" t="str">
        <f t="shared" ca="1" si="36"/>
        <v/>
      </c>
      <c r="BI181" s="4" t="str">
        <f t="shared" si="44"/>
        <v/>
      </c>
      <c r="BJ181" s="123" t="str">
        <f t="shared" si="37"/>
        <v/>
      </c>
      <c r="BK181" s="140" t="str">
        <f t="shared" si="42"/>
        <v/>
      </c>
      <c r="BQ181" s="4" t="str">
        <f>IF(IFERROR(VLOOKUP(C181,C182:C$1993,1,0),"")="","",COUNTIF(C:C,C181))</f>
        <v/>
      </c>
      <c r="BU181" s="5" t="str">
        <f>IF(B181="","",IF(BQ181="",1+(MAX(BU$2:BU180)),""))</f>
        <v/>
      </c>
      <c r="BV181" s="5" t="str">
        <f t="shared" si="38"/>
        <v/>
      </c>
      <c r="BW181" s="5" t="str">
        <f t="shared" si="39"/>
        <v/>
      </c>
      <c r="BX181" s="14" t="str">
        <f t="shared" si="40"/>
        <v/>
      </c>
      <c r="BY181" s="28"/>
      <c r="BZ181" s="15"/>
      <c r="CA181" s="5" t="str">
        <f t="shared" si="46"/>
        <v/>
      </c>
      <c r="CD181" s="5" t="str">
        <f t="shared" si="43"/>
        <v/>
      </c>
      <c r="CE181" s="5" t="str">
        <f>IF(J181="","",IFERROR(IF(VLOOKUP(J181,J$2:J180,1,0)=0,"",""),J181))</f>
        <v/>
      </c>
      <c r="CF181" s="24" t="str">
        <f>IF(CE181="","",(IFERROR(VLOOKUP(MID(CE181,1,1),$CW$2:DA$28,3,0),0)+IFERROR(VLOOKUP(MID(CE181,2,1),CW$2:DA$28,4,0),0)+IFERROR(VLOOKUP(MID(CE181,3,1),CW$2:DA$28,5,0),0)+(ROW(CE181)/1000000000000)))</f>
        <v/>
      </c>
      <c r="CH181" s="5">
        <v>180</v>
      </c>
      <c r="CI181" s="5" t="str">
        <f>IFERROR(VLOOKUP(CH181,CD$2:CE1257,2,0),"")</f>
        <v/>
      </c>
      <c r="DC181" s="5" t="e">
        <f>IF(REPORTE!AH$2="si",IF(C181=VALUE(REPORTE!C$11),IF(SUM(DC182:DC$1993),CONCATENATE(INT(B181),", "),INT(B181)),""),IF(C181=VALUE(REPORTE!C$10),IF(SUM(DC182:DC$1993),CONCATENATE(INT(B181),", "),INT(B181)),""))</f>
        <v>#VALUE!</v>
      </c>
    </row>
    <row r="182" spans="1:107" s="5" customFormat="1" ht="15" customHeight="1">
      <c r="A182" s="4" t="str">
        <f t="shared" si="34"/>
        <v/>
      </c>
      <c r="B182" s="6"/>
      <c r="C182" s="8"/>
      <c r="D182" s="1" t="str">
        <f>IFERROR(INDEX('padron cfe'!B:B,MATCH(DATOS!C182,'padron cfe'!A:A,0),1),"")</f>
        <v/>
      </c>
      <c r="E182" s="1"/>
      <c r="F182" s="7"/>
      <c r="G182" s="9" t="s">
        <v>157</v>
      </c>
      <c r="H182" s="5" t="str">
        <f>IF(F182="","",IFERROR(CONCATENATE("PEUA",VLOOKUP(ESTADO,REPORTE!AV$2:AW$33,2,0),DIDTRITO_FORM,CADER_FORM,IFERROR(VLOOKUP(DAY(F182),$BN$3:$BO$11,2,0),DAY(F182)),IFERROR(VLOOKUP(MONTH(F182),$BN$3:$BO$11,2,0),MONTH(F182)),YEAR(F182),G182),""))</f>
        <v/>
      </c>
      <c r="I182" s="4"/>
      <c r="K182" s="2" t="str">
        <f>IFERROR(INDEX('padron cfe'!C:C,MATCH(DATOS!C182,'padron cfe'!A:A,0),1),"")</f>
        <v/>
      </c>
      <c r="L182" s="4" t="str">
        <f>IFERROR(IF(VLOOKUP(J182,J$2:L181,4,0)=0,"",VLOOKUP(J182,J$2:L181,4,0)),"")</f>
        <v/>
      </c>
      <c r="M182" s="4" t="str">
        <f>IFERROR(IF(VLOOKUP(J182,J$2:M181,5,0)=0,"",VLOOKUP(J182,J$2:M181,5,0)),"")</f>
        <v/>
      </c>
      <c r="N182" s="4"/>
      <c r="O182" s="2"/>
      <c r="P182" s="2"/>
      <c r="Q182" s="5" t="str">
        <f t="shared" si="41"/>
        <v/>
      </c>
      <c r="T182" s="2" t="str">
        <f>IFERROR(INDEX('padron cfe'!D:D,MATCH(DATOS!C182,'padron cfe'!A:A,0),1),"")</f>
        <v/>
      </c>
      <c r="U182" s="4"/>
      <c r="V182" s="4"/>
      <c r="W182" s="4"/>
      <c r="X182" s="6" t="s">
        <v>157</v>
      </c>
      <c r="Y182" s="4"/>
      <c r="Z182" s="4" t="str">
        <f t="shared" si="35"/>
        <v/>
      </c>
      <c r="AA182" s="4"/>
      <c r="AB182" s="4"/>
      <c r="AC182" s="2" t="str">
        <f>IFERROR(IF(INDEX(AC$1:AC181,MATCH(J182,J$1:J181,0),1)=0,"",INDEX(AC$1:AC181,MATCH(J182,J$1:J181,0),1)),"")</f>
        <v/>
      </c>
      <c r="AD182" s="2" t="str">
        <f>IFERROR(IF(INDEX(AD$1:AD181,MATCH(J182,J$1:J181,0),1)=0,"",INDEX(AD$1:AD181,MATCH(J182,J$1:J181,0),1)),"")</f>
        <v/>
      </c>
      <c r="AE182" s="2" t="str">
        <f>IFERROR(IF(INDEX(AE$1:AE181,MATCH(J182,J$1:J181,0),1)=0,"",INDEX(AE$1:AE181,MATCH(J182,J$1:J181,0),1)),"")</f>
        <v/>
      </c>
      <c r="AF182" s="2"/>
      <c r="AG182" s="2"/>
      <c r="AH182" s="2"/>
      <c r="AI182" s="4"/>
      <c r="AJ182" s="4"/>
      <c r="AK182" s="4"/>
      <c r="AL182" s="4"/>
      <c r="AM182" s="4"/>
      <c r="AN182" s="4"/>
      <c r="AO182" s="4"/>
      <c r="AP182" s="4"/>
      <c r="AQ182" s="4"/>
      <c r="AS182" s="4"/>
      <c r="AT182" s="82"/>
      <c r="AU182" s="124"/>
      <c r="AV182" s="124"/>
      <c r="AW182" s="124"/>
      <c r="AX182" s="124"/>
      <c r="AY182" s="124"/>
      <c r="AZ182" s="124"/>
      <c r="BA182" s="4"/>
      <c r="BB182" s="127"/>
      <c r="BC182" s="4"/>
      <c r="BD182" s="4"/>
      <c r="BE182" s="4" t="s">
        <v>157</v>
      </c>
      <c r="BF182" s="7"/>
      <c r="BG182" s="7"/>
      <c r="BH182" s="7" t="str">
        <f t="shared" ca="1" si="36"/>
        <v/>
      </c>
      <c r="BI182" s="4" t="str">
        <f t="shared" si="44"/>
        <v/>
      </c>
      <c r="BJ182" s="123" t="str">
        <f t="shared" si="37"/>
        <v/>
      </c>
      <c r="BK182" s="140" t="str">
        <f t="shared" si="42"/>
        <v/>
      </c>
      <c r="BQ182" s="4" t="str">
        <f>IF(IFERROR(VLOOKUP(C182,C183:C$1993,1,0),"")="","",COUNTIF(C:C,C182))</f>
        <v/>
      </c>
      <c r="BU182" s="5" t="str">
        <f>IF(B182="","",IF(BQ182="",1+(MAX(BU$2:BU181)),""))</f>
        <v/>
      </c>
      <c r="BV182" s="5" t="str">
        <f t="shared" si="38"/>
        <v/>
      </c>
      <c r="BW182" s="5" t="str">
        <f t="shared" si="39"/>
        <v/>
      </c>
      <c r="BX182" s="14" t="str">
        <f t="shared" si="40"/>
        <v/>
      </c>
      <c r="BY182" s="28"/>
      <c r="BZ182" s="15"/>
      <c r="CA182" s="5" t="str">
        <f t="shared" si="46"/>
        <v/>
      </c>
      <c r="CD182" s="5" t="str">
        <f t="shared" si="43"/>
        <v/>
      </c>
      <c r="CE182" s="5" t="str">
        <f>IF(J182="","",IFERROR(IF(VLOOKUP(J182,J$2:J181,1,0)=0,"",""),J182))</f>
        <v/>
      </c>
      <c r="CF182" s="24" t="str">
        <f>IF(CE182="","",(IFERROR(VLOOKUP(MID(CE182,1,1),$CW$2:DA$28,3,0),0)+IFERROR(VLOOKUP(MID(CE182,2,1),CW$2:DA$28,4,0),0)+IFERROR(VLOOKUP(MID(CE182,3,1),CW$2:DA$28,5,0),0)+(ROW(CE182)/1000000000000)))</f>
        <v/>
      </c>
      <c r="CH182" s="5">
        <v>181</v>
      </c>
      <c r="CI182" s="5" t="str">
        <f>IFERROR(VLOOKUP(CH182,CD$2:CE1258,2,0),"")</f>
        <v/>
      </c>
      <c r="DC182" s="5" t="e">
        <f>IF(REPORTE!AH$2="si",IF(C182=VALUE(REPORTE!C$11),IF(SUM(DC183:DC$1993),CONCATENATE(INT(B182),", "),INT(B182)),""),IF(C182=VALUE(REPORTE!C$10),IF(SUM(DC183:DC$1993),CONCATENATE(INT(B182),", "),INT(B182)),""))</f>
        <v>#VALUE!</v>
      </c>
    </row>
    <row r="183" spans="1:107" s="5" customFormat="1" ht="15" customHeight="1">
      <c r="A183" s="4" t="str">
        <f t="shared" si="34"/>
        <v/>
      </c>
      <c r="B183" s="6"/>
      <c r="C183" s="8"/>
      <c r="D183" s="1" t="str">
        <f>IFERROR(INDEX('padron cfe'!B:B,MATCH(DATOS!C183,'padron cfe'!A:A,0),1),"")</f>
        <v/>
      </c>
      <c r="E183" s="1"/>
      <c r="F183" s="7"/>
      <c r="G183" s="9" t="s">
        <v>157</v>
      </c>
      <c r="H183" s="5" t="str">
        <f>IF(F183="","",IFERROR(CONCATENATE("PEUA",VLOOKUP(ESTADO,REPORTE!AV$2:AW$33,2,0),DIDTRITO_FORM,CADER_FORM,IFERROR(VLOOKUP(DAY(F183),$BN$3:$BO$11,2,0),DAY(F183)),IFERROR(VLOOKUP(MONTH(F183),$BN$3:$BO$11,2,0),MONTH(F183)),YEAR(F183),G183),""))</f>
        <v/>
      </c>
      <c r="I183" s="4"/>
      <c r="K183" s="2" t="str">
        <f>IFERROR(INDEX('padron cfe'!C:C,MATCH(DATOS!C183,'padron cfe'!A:A,0),1),"")</f>
        <v/>
      </c>
      <c r="L183" s="4" t="str">
        <f>IFERROR(IF(VLOOKUP(J183,J$2:L182,4,0)=0,"",VLOOKUP(J183,J$2:L182,4,0)),"")</f>
        <v/>
      </c>
      <c r="M183" s="4" t="str">
        <f>IFERROR(IF(VLOOKUP(J183,J$2:M182,5,0)=0,"",VLOOKUP(J183,J$2:M182,5,0)),"")</f>
        <v/>
      </c>
      <c r="N183" s="4"/>
      <c r="O183" s="2"/>
      <c r="P183" s="2"/>
      <c r="Q183" s="5" t="str">
        <f t="shared" si="41"/>
        <v/>
      </c>
      <c r="T183" s="2" t="str">
        <f>IFERROR(INDEX('padron cfe'!D:D,MATCH(DATOS!C183,'padron cfe'!A:A,0),1),"")</f>
        <v/>
      </c>
      <c r="U183" s="4"/>
      <c r="V183" s="4"/>
      <c r="W183" s="4"/>
      <c r="X183" s="6" t="s">
        <v>157</v>
      </c>
      <c r="Y183" s="4"/>
      <c r="Z183" s="4" t="str">
        <f t="shared" si="35"/>
        <v/>
      </c>
      <c r="AA183" s="4"/>
      <c r="AB183" s="4"/>
      <c r="AC183" s="2" t="str">
        <f>IFERROR(IF(INDEX(AC$1:AC182,MATCH(J183,J$1:J182,0),1)=0,"",INDEX(AC$1:AC182,MATCH(J183,J$1:J182,0),1)),"")</f>
        <v/>
      </c>
      <c r="AD183" s="2" t="str">
        <f>IFERROR(IF(INDEX(AD$1:AD182,MATCH(J183,J$1:J182,0),1)=0,"",INDEX(AD$1:AD182,MATCH(J183,J$1:J182,0),1)),"")</f>
        <v/>
      </c>
      <c r="AE183" s="2" t="str">
        <f>IFERROR(IF(INDEX(AE$1:AE182,MATCH(J183,J$1:J182,0),1)=0,"",INDEX(AE$1:AE182,MATCH(J183,J$1:J182,0),1)),"")</f>
        <v/>
      </c>
      <c r="AF183" s="2"/>
      <c r="AG183" s="2"/>
      <c r="AH183" s="2"/>
      <c r="AI183" s="4"/>
      <c r="AJ183" s="4"/>
      <c r="AK183" s="4"/>
      <c r="AL183" s="4"/>
      <c r="AM183" s="4"/>
      <c r="AN183" s="4"/>
      <c r="AO183" s="4"/>
      <c r="AP183" s="4"/>
      <c r="AQ183" s="4"/>
      <c r="AS183" s="4"/>
      <c r="AT183" s="82"/>
      <c r="AU183" s="124"/>
      <c r="AV183" s="124"/>
      <c r="AW183" s="124"/>
      <c r="AX183" s="124"/>
      <c r="AY183" s="124"/>
      <c r="AZ183" s="124"/>
      <c r="BA183" s="4"/>
      <c r="BB183" s="127"/>
      <c r="BC183" s="4"/>
      <c r="BD183" s="4"/>
      <c r="BE183" s="4"/>
      <c r="BF183" s="7"/>
      <c r="BG183" s="7"/>
      <c r="BH183" s="7" t="str">
        <f t="shared" ca="1" si="36"/>
        <v/>
      </c>
      <c r="BI183" s="4" t="str">
        <f t="shared" si="44"/>
        <v/>
      </c>
      <c r="BJ183" s="123" t="str">
        <f t="shared" si="37"/>
        <v/>
      </c>
      <c r="BK183" s="140" t="str">
        <f t="shared" si="42"/>
        <v/>
      </c>
      <c r="BQ183" s="4" t="str">
        <f>IF(IFERROR(VLOOKUP(C183,C184:C$1993,1,0),"")="","",COUNTIF(C:C,C183))</f>
        <v/>
      </c>
      <c r="BU183" s="5" t="str">
        <f>IF(B183="","",IF(BQ183="",1+(MAX(BU$2:BU182)),""))</f>
        <v/>
      </c>
      <c r="BV183" s="5" t="str">
        <f t="shared" si="38"/>
        <v/>
      </c>
      <c r="BW183" s="5" t="str">
        <f t="shared" si="39"/>
        <v/>
      </c>
      <c r="BX183" s="14" t="str">
        <f t="shared" si="40"/>
        <v/>
      </c>
      <c r="BY183" s="28"/>
      <c r="BZ183" s="15"/>
      <c r="CA183" s="5" t="str">
        <f t="shared" si="46"/>
        <v/>
      </c>
      <c r="CD183" s="5" t="str">
        <f t="shared" si="43"/>
        <v/>
      </c>
      <c r="CE183" s="5" t="str">
        <f>IF(J183="","",IFERROR(IF(VLOOKUP(J183,J$2:J182,1,0)=0,"",""),J183))</f>
        <v/>
      </c>
      <c r="CF183" s="24" t="str">
        <f>IF(CE183="","",(IFERROR(VLOOKUP(MID(CE183,1,1),$CW$2:DA$28,3,0),0)+IFERROR(VLOOKUP(MID(CE183,2,1),CW$2:DA$28,4,0),0)+IFERROR(VLOOKUP(MID(CE183,3,1),CW$2:DA$28,5,0),0)+(ROW(CE183)/1000000000000)))</f>
        <v/>
      </c>
      <c r="CH183" s="5">
        <v>182</v>
      </c>
      <c r="CI183" s="5" t="str">
        <f>IFERROR(VLOOKUP(CH183,CD$2:CE1259,2,0),"")</f>
        <v/>
      </c>
      <c r="DC183" s="5" t="e">
        <f>IF(REPORTE!AH$2="si",IF(C183=VALUE(REPORTE!C$11),IF(SUM(DC184:DC$1993),CONCATENATE(INT(B183),", "),INT(B183)),""),IF(C183=VALUE(REPORTE!C$10),IF(SUM(DC184:DC$1993),CONCATENATE(INT(B183),", "),INT(B183)),""))</f>
        <v>#VALUE!</v>
      </c>
    </row>
    <row r="184" spans="1:107" s="5" customFormat="1" ht="15" customHeight="1">
      <c r="A184" s="4" t="str">
        <f t="shared" si="34"/>
        <v/>
      </c>
      <c r="B184" s="6"/>
      <c r="C184" s="8"/>
      <c r="D184" s="1" t="str">
        <f>IFERROR(INDEX('padron cfe'!B:B,MATCH(DATOS!C184,'padron cfe'!A:A,0),1),"")</f>
        <v/>
      </c>
      <c r="E184" s="1"/>
      <c r="F184" s="7"/>
      <c r="G184" s="9" t="s">
        <v>157</v>
      </c>
      <c r="H184" s="5" t="str">
        <f>IF(F184="","",IFERROR(CONCATENATE("PEUA",VLOOKUP(ESTADO,REPORTE!AV$2:AW$33,2,0),DIDTRITO_FORM,CADER_FORM,IFERROR(VLOOKUP(DAY(F184),$BN$3:$BO$11,2,0),DAY(F184)),IFERROR(VLOOKUP(MONTH(F184),$BN$3:$BO$11,2,0),MONTH(F184)),YEAR(F184),G184),""))</f>
        <v/>
      </c>
      <c r="I184" s="4"/>
      <c r="K184" s="2" t="str">
        <f>IFERROR(INDEX('padron cfe'!C:C,MATCH(DATOS!C184,'padron cfe'!A:A,0),1),"")</f>
        <v/>
      </c>
      <c r="L184" s="4" t="str">
        <f>IFERROR(IF(VLOOKUP(J184,J$2:L183,4,0)=0,"",VLOOKUP(J184,J$2:L183,4,0)),"")</f>
        <v/>
      </c>
      <c r="M184" s="4" t="str">
        <f>IFERROR(IF(VLOOKUP(J184,J$2:M183,5,0)=0,"",VLOOKUP(J184,J$2:M183,5,0)),"")</f>
        <v/>
      </c>
      <c r="N184" s="4"/>
      <c r="O184" s="2"/>
      <c r="P184" s="2"/>
      <c r="Q184" s="5" t="str">
        <f t="shared" si="41"/>
        <v/>
      </c>
      <c r="T184" s="2" t="str">
        <f>IFERROR(INDEX('padron cfe'!D:D,MATCH(DATOS!C184,'padron cfe'!A:A,0),1),"")</f>
        <v/>
      </c>
      <c r="U184" s="4"/>
      <c r="V184" s="4"/>
      <c r="W184" s="4"/>
      <c r="X184" s="6" t="s">
        <v>157</v>
      </c>
      <c r="Y184" s="4"/>
      <c r="Z184" s="4" t="str">
        <f t="shared" si="35"/>
        <v/>
      </c>
      <c r="AA184" s="4"/>
      <c r="AB184" s="4"/>
      <c r="AC184" s="2" t="str">
        <f>IFERROR(IF(INDEX(AC$1:AC183,MATCH(J184,J$1:J183,0),1)=0,"",INDEX(AC$1:AC183,MATCH(J184,J$1:J183,0),1)),"")</f>
        <v/>
      </c>
      <c r="AD184" s="2" t="str">
        <f>IFERROR(IF(INDEX(AD$1:AD183,MATCH(J184,J$1:J183,0),1)=0,"",INDEX(AD$1:AD183,MATCH(J184,J$1:J183,0),1)),"")</f>
        <v/>
      </c>
      <c r="AE184" s="2" t="str">
        <f>IFERROR(IF(INDEX(AE$1:AE183,MATCH(J184,J$1:J183,0),1)=0,"",INDEX(AE$1:AE183,MATCH(J184,J$1:J183,0),1)),"")</f>
        <v/>
      </c>
      <c r="AF184" s="2"/>
      <c r="AG184" s="2"/>
      <c r="AH184" s="2"/>
      <c r="AI184" s="4"/>
      <c r="AJ184" s="4"/>
      <c r="AK184" s="4"/>
      <c r="AL184" s="4"/>
      <c r="AM184" s="4"/>
      <c r="AN184" s="4"/>
      <c r="AO184" s="4"/>
      <c r="AP184" s="4"/>
      <c r="AQ184" s="4"/>
      <c r="AS184" s="4"/>
      <c r="AT184" s="82"/>
      <c r="AU184" s="124"/>
      <c r="AV184" s="124"/>
      <c r="AW184" s="124"/>
      <c r="AX184" s="124"/>
      <c r="AY184" s="124"/>
      <c r="AZ184" s="124"/>
      <c r="BA184" s="4"/>
      <c r="BB184" s="127"/>
      <c r="BC184" s="4"/>
      <c r="BD184" s="4"/>
      <c r="BE184" s="4" t="s">
        <v>157</v>
      </c>
      <c r="BF184" s="7"/>
      <c r="BG184" s="7"/>
      <c r="BH184" s="7" t="str">
        <f t="shared" ca="1" si="36"/>
        <v/>
      </c>
      <c r="BI184" s="4" t="str">
        <f t="shared" si="44"/>
        <v/>
      </c>
      <c r="BJ184" s="123" t="str">
        <f t="shared" si="37"/>
        <v/>
      </c>
      <c r="BK184" s="140" t="str">
        <f t="shared" si="42"/>
        <v/>
      </c>
      <c r="BQ184" s="4" t="str">
        <f>IF(IFERROR(VLOOKUP(C184,C185:C$1993,1,0),"")="","",COUNTIF(C:C,C184))</f>
        <v/>
      </c>
      <c r="BU184" s="5" t="str">
        <f>IF(B184="","",IF(BQ184="",1+(MAX(BU$2:BU183)),""))</f>
        <v/>
      </c>
      <c r="BV184" s="5" t="str">
        <f t="shared" si="38"/>
        <v/>
      </c>
      <c r="BW184" s="5" t="str">
        <f t="shared" si="39"/>
        <v/>
      </c>
      <c r="BX184" s="14" t="str">
        <f t="shared" si="40"/>
        <v/>
      </c>
      <c r="BY184" s="28"/>
      <c r="BZ184" s="15"/>
      <c r="CA184" s="5" t="str">
        <f t="shared" si="46"/>
        <v/>
      </c>
      <c r="CD184" s="5" t="str">
        <f t="shared" si="43"/>
        <v/>
      </c>
      <c r="CE184" s="5" t="str">
        <f>IF(J184="","",IFERROR(IF(VLOOKUP(J184,J$2:J183,1,0)=0,"",""),J184))</f>
        <v/>
      </c>
      <c r="CF184" s="24" t="str">
        <f>IF(CE184="","",(IFERROR(VLOOKUP(MID(CE184,1,1),$CW$2:DA$28,3,0),0)+IFERROR(VLOOKUP(MID(CE184,2,1),CW$2:DA$28,4,0),0)+IFERROR(VLOOKUP(MID(CE184,3,1),CW$2:DA$28,5,0),0)+(ROW(CE184)/1000000000000)))</f>
        <v/>
      </c>
      <c r="CH184" s="5">
        <v>183</v>
      </c>
      <c r="CI184" s="5" t="str">
        <f>IFERROR(VLOOKUP(CH184,CD$2:CE1260,2,0),"")</f>
        <v/>
      </c>
      <c r="DC184" s="5" t="e">
        <f>IF(REPORTE!AH$2="si",IF(C184=VALUE(REPORTE!C$11),IF(SUM(DC185:DC$1993),CONCATENATE(INT(B184),", "),INT(B184)),""),IF(C184=VALUE(REPORTE!C$10),IF(SUM(DC185:DC$1993),CONCATENATE(INT(B184),", "),INT(B184)),""))</f>
        <v>#VALUE!</v>
      </c>
    </row>
    <row r="185" spans="1:107" s="5" customFormat="1" ht="15" customHeight="1">
      <c r="A185" s="4" t="str">
        <f t="shared" si="34"/>
        <v/>
      </c>
      <c r="B185" s="6"/>
      <c r="C185" s="8"/>
      <c r="D185" s="1" t="str">
        <f>IFERROR(INDEX('padron cfe'!B:B,MATCH(DATOS!C185,'padron cfe'!A:A,0),1),"")</f>
        <v/>
      </c>
      <c r="E185" s="1"/>
      <c r="F185" s="7"/>
      <c r="G185" s="9" t="s">
        <v>157</v>
      </c>
      <c r="H185" s="5" t="str">
        <f>IF(F185="","",IFERROR(CONCATENATE("PEUA",VLOOKUP(ESTADO,REPORTE!AV$2:AW$33,2,0),DIDTRITO_FORM,CADER_FORM,IFERROR(VLOOKUP(DAY(F185),$BN$3:$BO$11,2,0),DAY(F185)),IFERROR(VLOOKUP(MONTH(F185),$BN$3:$BO$11,2,0),MONTH(F185)),YEAR(F185),G185),""))</f>
        <v/>
      </c>
      <c r="I185" s="4"/>
      <c r="K185" s="2" t="str">
        <f>IFERROR(INDEX('padron cfe'!C:C,MATCH(DATOS!C185,'padron cfe'!A:A,0),1),"")</f>
        <v/>
      </c>
      <c r="L185" s="4" t="str">
        <f>IFERROR(IF(VLOOKUP(J185,J$2:L184,4,0)=0,"",VLOOKUP(J185,J$2:L184,4,0)),"")</f>
        <v/>
      </c>
      <c r="M185" s="4" t="str">
        <f>IFERROR(IF(VLOOKUP(J185,J$2:M184,5,0)=0,"",VLOOKUP(J185,J$2:M184,5,0)),"")</f>
        <v/>
      </c>
      <c r="N185" s="4"/>
      <c r="O185" s="2"/>
      <c r="P185" s="2"/>
      <c r="Q185" s="5" t="str">
        <f t="shared" si="41"/>
        <v/>
      </c>
      <c r="T185" s="2" t="str">
        <f>IFERROR(INDEX('padron cfe'!D:D,MATCH(DATOS!C185,'padron cfe'!A:A,0),1),"")</f>
        <v/>
      </c>
      <c r="U185" s="4"/>
      <c r="V185" s="4"/>
      <c r="W185" s="4"/>
      <c r="X185" s="6" t="s">
        <v>157</v>
      </c>
      <c r="Y185" s="4"/>
      <c r="Z185" s="4" t="str">
        <f t="shared" si="35"/>
        <v/>
      </c>
      <c r="AA185" s="4"/>
      <c r="AB185" s="4"/>
      <c r="AC185" s="2" t="str">
        <f>IFERROR(IF(INDEX(AC$1:AC184,MATCH(J185,J$1:J184,0),1)=0,"",INDEX(AC$1:AC184,MATCH(J185,J$1:J184,0),1)),"")</f>
        <v/>
      </c>
      <c r="AD185" s="2" t="str">
        <f>IFERROR(IF(INDEX(AD$1:AD184,MATCH(J185,J$1:J184,0),1)=0,"",INDEX(AD$1:AD184,MATCH(J185,J$1:J184,0),1)),"")</f>
        <v/>
      </c>
      <c r="AE185" s="2" t="str">
        <f>IFERROR(IF(INDEX(AE$1:AE184,MATCH(J185,J$1:J184,0),1)=0,"",INDEX(AE$1:AE184,MATCH(J185,J$1:J184,0),1)),"")</f>
        <v/>
      </c>
      <c r="AF185" s="2"/>
      <c r="AG185" s="2"/>
      <c r="AH185" s="2"/>
      <c r="AI185" s="4"/>
      <c r="AJ185" s="4"/>
      <c r="AK185" s="4"/>
      <c r="AL185" s="4"/>
      <c r="AM185" s="4"/>
      <c r="AN185" s="4"/>
      <c r="AO185" s="4"/>
      <c r="AP185" s="4"/>
      <c r="AQ185" s="4"/>
      <c r="AS185" s="4"/>
      <c r="AT185" s="82"/>
      <c r="AU185" s="124"/>
      <c r="AV185" s="124"/>
      <c r="AW185" s="124"/>
      <c r="AX185" s="124"/>
      <c r="AY185" s="124"/>
      <c r="AZ185" s="124"/>
      <c r="BA185" s="4"/>
      <c r="BB185" s="127"/>
      <c r="BC185" s="4"/>
      <c r="BD185" s="4"/>
      <c r="BE185" s="4"/>
      <c r="BF185" s="7"/>
      <c r="BG185" s="7"/>
      <c r="BH185" s="7" t="str">
        <f t="shared" ca="1" si="36"/>
        <v/>
      </c>
      <c r="BI185" s="4" t="str">
        <f t="shared" si="44"/>
        <v/>
      </c>
      <c r="BJ185" s="123" t="str">
        <f t="shared" si="37"/>
        <v/>
      </c>
      <c r="BK185" s="140" t="str">
        <f t="shared" si="42"/>
        <v/>
      </c>
      <c r="BQ185" s="4" t="str">
        <f>IF(IFERROR(VLOOKUP(C185,C186:C$1993,1,0),"")="","",COUNTIF(C:C,C185))</f>
        <v/>
      </c>
      <c r="BU185" s="5" t="str">
        <f>IF(B185="","",IF(BQ185="",1+(MAX(BU$2:BU184)),""))</f>
        <v/>
      </c>
      <c r="BV185" s="5" t="str">
        <f t="shared" si="38"/>
        <v/>
      </c>
      <c r="BW185" s="5" t="str">
        <f t="shared" si="39"/>
        <v/>
      </c>
      <c r="BX185" s="14" t="str">
        <f t="shared" si="40"/>
        <v/>
      </c>
      <c r="BY185" s="28"/>
      <c r="BZ185" s="15"/>
      <c r="CA185" s="5" t="str">
        <f t="shared" si="46"/>
        <v/>
      </c>
      <c r="CD185" s="5" t="str">
        <f t="shared" si="43"/>
        <v/>
      </c>
      <c r="CE185" s="5" t="str">
        <f>IF(J185="","",IFERROR(IF(VLOOKUP(J185,J$2:J184,1,0)=0,"",""),J185))</f>
        <v/>
      </c>
      <c r="CF185" s="24" t="str">
        <f>IF(CE185="","",(IFERROR(VLOOKUP(MID(CE185,1,1),$CW$2:DA$28,3,0),0)+IFERROR(VLOOKUP(MID(CE185,2,1),CW$2:DA$28,4,0),0)+IFERROR(VLOOKUP(MID(CE185,3,1),CW$2:DA$28,5,0),0)+(ROW(CE185)/1000000000000)))</f>
        <v/>
      </c>
      <c r="CH185" s="5">
        <v>184</v>
      </c>
      <c r="CI185" s="5" t="str">
        <f>IFERROR(VLOOKUP(CH185,CD$2:CE1261,2,0),"")</f>
        <v/>
      </c>
      <c r="DC185" s="5" t="e">
        <f>IF(REPORTE!AH$2="si",IF(C185=VALUE(REPORTE!C$11),IF(SUM(DC186:DC$1993),CONCATENATE(INT(B185),", "),INT(B185)),""),IF(C185=VALUE(REPORTE!C$10),IF(SUM(DC186:DC$1993),CONCATENATE(INT(B185),", "),INT(B185)),""))</f>
        <v>#VALUE!</v>
      </c>
    </row>
    <row r="186" spans="1:107" s="5" customFormat="1" ht="15" customHeight="1">
      <c r="A186" s="4" t="str">
        <f t="shared" si="34"/>
        <v/>
      </c>
      <c r="B186" s="6"/>
      <c r="C186" s="8"/>
      <c r="D186" s="1" t="str">
        <f>IFERROR(INDEX('padron cfe'!B:B,MATCH(DATOS!C186,'padron cfe'!A:A,0),1),"")</f>
        <v/>
      </c>
      <c r="E186" s="1"/>
      <c r="F186" s="7"/>
      <c r="G186" s="9" t="s">
        <v>157</v>
      </c>
      <c r="H186" s="5" t="str">
        <f>IF(F186="","",IFERROR(CONCATENATE("PEUA",VLOOKUP(ESTADO,REPORTE!AV$2:AW$33,2,0),DIDTRITO_FORM,CADER_FORM,IFERROR(VLOOKUP(DAY(F186),$BN$3:$BO$11,2,0),DAY(F186)),IFERROR(VLOOKUP(MONTH(F186),$BN$3:$BO$11,2,0),MONTH(F186)),YEAR(F186),G186),""))</f>
        <v/>
      </c>
      <c r="I186" s="4"/>
      <c r="K186" s="2" t="str">
        <f>IFERROR(INDEX('padron cfe'!C:C,MATCH(DATOS!C186,'padron cfe'!A:A,0),1),"")</f>
        <v/>
      </c>
      <c r="L186" s="4" t="str">
        <f>IFERROR(IF(VLOOKUP(J186,J$2:L185,4,0)=0,"",VLOOKUP(J186,J$2:L185,4,0)),"")</f>
        <v/>
      </c>
      <c r="M186" s="4" t="str">
        <f>IFERROR(IF(VLOOKUP(J186,J$2:M185,5,0)=0,"",VLOOKUP(J186,J$2:M185,5,0)),"")</f>
        <v/>
      </c>
      <c r="N186" s="4"/>
      <c r="O186" s="2"/>
      <c r="P186" s="2"/>
      <c r="Q186" s="5" t="str">
        <f t="shared" si="41"/>
        <v/>
      </c>
      <c r="T186" s="2" t="str">
        <f>IFERROR(INDEX('padron cfe'!D:D,MATCH(DATOS!C186,'padron cfe'!A:A,0),1),"")</f>
        <v/>
      </c>
      <c r="U186" s="4"/>
      <c r="V186" s="4"/>
      <c r="W186" s="4"/>
      <c r="X186" s="6" t="s">
        <v>157</v>
      </c>
      <c r="Y186" s="4"/>
      <c r="Z186" s="4" t="str">
        <f t="shared" si="35"/>
        <v/>
      </c>
      <c r="AA186" s="4"/>
      <c r="AB186" s="4"/>
      <c r="AC186" s="2" t="str">
        <f>IFERROR(IF(INDEX(AC$1:AC185,MATCH(J186,J$1:J185,0),1)=0,"",INDEX(AC$1:AC185,MATCH(J186,J$1:J185,0),1)),"")</f>
        <v/>
      </c>
      <c r="AD186" s="2" t="str">
        <f>IFERROR(IF(INDEX(AD$1:AD185,MATCH(J186,J$1:J185,0),1)=0,"",INDEX(AD$1:AD185,MATCH(J186,J$1:J185,0),1)),"")</f>
        <v/>
      </c>
      <c r="AE186" s="2" t="str">
        <f>IFERROR(IF(INDEX(AE$1:AE185,MATCH(J186,J$1:J185,0),1)=0,"",INDEX(AE$1:AE185,MATCH(J186,J$1:J185,0),1)),"")</f>
        <v/>
      </c>
      <c r="AF186" s="2"/>
      <c r="AG186" s="2"/>
      <c r="AH186" s="2"/>
      <c r="AI186" s="4"/>
      <c r="AJ186" s="4"/>
      <c r="AK186" s="4"/>
      <c r="AL186" s="4"/>
      <c r="AM186" s="4"/>
      <c r="AN186" s="4"/>
      <c r="AO186" s="4"/>
      <c r="AP186" s="4"/>
      <c r="AQ186" s="4"/>
      <c r="AS186" s="4"/>
      <c r="AT186" s="82"/>
      <c r="AU186" s="124"/>
      <c r="AV186" s="124"/>
      <c r="AW186" s="124"/>
      <c r="AX186" s="124"/>
      <c r="AY186" s="124"/>
      <c r="AZ186" s="124"/>
      <c r="BA186" s="4"/>
      <c r="BB186" s="127"/>
      <c r="BC186" s="4"/>
      <c r="BD186" s="4"/>
      <c r="BE186" s="4" t="s">
        <v>157</v>
      </c>
      <c r="BF186" s="7"/>
      <c r="BG186" s="7"/>
      <c r="BH186" s="7" t="str">
        <f t="shared" ca="1" si="36"/>
        <v/>
      </c>
      <c r="BI186" s="4" t="str">
        <f t="shared" si="44"/>
        <v/>
      </c>
      <c r="BJ186" s="123" t="str">
        <f t="shared" si="37"/>
        <v/>
      </c>
      <c r="BK186" s="140" t="str">
        <f t="shared" si="42"/>
        <v/>
      </c>
      <c r="BQ186" s="4" t="str">
        <f>IF(IFERROR(VLOOKUP(C186,C187:C$1993,1,0),"")="","",COUNTIF(C:C,C186))</f>
        <v/>
      </c>
      <c r="BU186" s="5" t="str">
        <f>IF(B186="","",IF(BQ186="",1+(MAX(BU$2:BU185)),""))</f>
        <v/>
      </c>
      <c r="BV186" s="5" t="str">
        <f t="shared" si="38"/>
        <v/>
      </c>
      <c r="BW186" s="5" t="str">
        <f t="shared" si="39"/>
        <v/>
      </c>
      <c r="BX186" s="14" t="str">
        <f t="shared" si="40"/>
        <v/>
      </c>
      <c r="BY186" s="28"/>
      <c r="BZ186" s="15"/>
      <c r="CA186" s="5" t="str">
        <f t="shared" si="46"/>
        <v/>
      </c>
      <c r="CD186" s="5" t="str">
        <f t="shared" si="43"/>
        <v/>
      </c>
      <c r="CE186" s="5" t="str">
        <f>IF(J186="","",IFERROR(IF(VLOOKUP(J186,J$2:J185,1,0)=0,"",""),J186))</f>
        <v/>
      </c>
      <c r="CF186" s="24" t="str">
        <f>IF(CE186="","",(IFERROR(VLOOKUP(MID(CE186,1,1),$CW$2:DA$28,3,0),0)+IFERROR(VLOOKUP(MID(CE186,2,1),CW$2:DA$28,4,0),0)+IFERROR(VLOOKUP(MID(CE186,3,1),CW$2:DA$28,5,0),0)+(ROW(CE186)/1000000000000)))</f>
        <v/>
      </c>
      <c r="CH186" s="5">
        <v>185</v>
      </c>
      <c r="CI186" s="5" t="str">
        <f>IFERROR(VLOOKUP(CH186,CD$2:CE1262,2,0),"")</f>
        <v/>
      </c>
      <c r="DC186" s="5" t="e">
        <f>IF(REPORTE!AH$2="si",IF(C186=VALUE(REPORTE!C$11),IF(SUM(DC187:DC$1993),CONCATENATE(INT(B186),", "),INT(B186)),""),IF(C186=VALUE(REPORTE!C$10),IF(SUM(DC187:DC$1993),CONCATENATE(INT(B186),", "),INT(B186)),""))</f>
        <v>#VALUE!</v>
      </c>
    </row>
    <row r="187" spans="1:107" s="5" customFormat="1" ht="15" customHeight="1">
      <c r="A187" s="4" t="str">
        <f t="shared" si="34"/>
        <v/>
      </c>
      <c r="B187" s="6"/>
      <c r="C187" s="8"/>
      <c r="D187" s="1" t="str">
        <f>IFERROR(INDEX('padron cfe'!B:B,MATCH(DATOS!C187,'padron cfe'!A:A,0),1),"")</f>
        <v/>
      </c>
      <c r="E187" s="1"/>
      <c r="F187" s="7"/>
      <c r="G187" s="9" t="s">
        <v>157</v>
      </c>
      <c r="H187" s="5" t="str">
        <f>IF(F187="","",IFERROR(CONCATENATE("PEUA",VLOOKUP(ESTADO,REPORTE!AV$2:AW$33,2,0),DIDTRITO_FORM,CADER_FORM,IFERROR(VLOOKUP(DAY(F187),$BN$3:$BO$11,2,0),DAY(F187)),IFERROR(VLOOKUP(MONTH(F187),$BN$3:$BO$11,2,0),MONTH(F187)),YEAR(F187),G187),""))</f>
        <v/>
      </c>
      <c r="I187" s="4"/>
      <c r="K187" s="2" t="str">
        <f>IFERROR(INDEX('padron cfe'!C:C,MATCH(DATOS!C187,'padron cfe'!A:A,0),1),"")</f>
        <v/>
      </c>
      <c r="L187" s="4" t="str">
        <f>IFERROR(IF(VLOOKUP(J187,J$2:L186,4,0)=0,"",VLOOKUP(J187,J$2:L186,4,0)),"")</f>
        <v/>
      </c>
      <c r="M187" s="4" t="str">
        <f>IFERROR(IF(VLOOKUP(J187,J$2:M186,5,0)=0,"",VLOOKUP(J187,J$2:M186,5,0)),"")</f>
        <v/>
      </c>
      <c r="N187" s="4"/>
      <c r="O187" s="2"/>
      <c r="P187" s="2"/>
      <c r="Q187" s="5" t="str">
        <f t="shared" si="41"/>
        <v/>
      </c>
      <c r="T187" s="2" t="str">
        <f>IFERROR(INDEX('padron cfe'!D:D,MATCH(DATOS!C187,'padron cfe'!A:A,0),1),"")</f>
        <v/>
      </c>
      <c r="U187" s="4"/>
      <c r="V187" s="4"/>
      <c r="W187" s="4"/>
      <c r="X187" s="6" t="s">
        <v>157</v>
      </c>
      <c r="Y187" s="4"/>
      <c r="Z187" s="4" t="str">
        <f t="shared" si="35"/>
        <v/>
      </c>
      <c r="AA187" s="4"/>
      <c r="AB187" s="4"/>
      <c r="AC187" s="2" t="str">
        <f>IFERROR(IF(INDEX(AC$1:AC186,MATCH(J187,J$1:J186,0),1)=0,"",INDEX(AC$1:AC186,MATCH(J187,J$1:J186,0),1)),"")</f>
        <v/>
      </c>
      <c r="AD187" s="2" t="str">
        <f>IFERROR(IF(INDEX(AD$1:AD186,MATCH(J187,J$1:J186,0),1)=0,"",INDEX(AD$1:AD186,MATCH(J187,J$1:J186,0),1)),"")</f>
        <v/>
      </c>
      <c r="AE187" s="2" t="str">
        <f>IFERROR(IF(INDEX(AE$1:AE186,MATCH(J187,J$1:J186,0),1)=0,"",INDEX(AE$1:AE186,MATCH(J187,J$1:J186,0),1)),"")</f>
        <v/>
      </c>
      <c r="AF187" s="2"/>
      <c r="AG187" s="2"/>
      <c r="AH187" s="2"/>
      <c r="AI187" s="4"/>
      <c r="AJ187" s="4"/>
      <c r="AK187" s="4"/>
      <c r="AL187" s="4"/>
      <c r="AM187" s="4"/>
      <c r="AN187" s="4"/>
      <c r="AO187" s="4"/>
      <c r="AP187" s="4"/>
      <c r="AQ187" s="4"/>
      <c r="AS187" s="4"/>
      <c r="AT187" s="82"/>
      <c r="AU187" s="124"/>
      <c r="AV187" s="124"/>
      <c r="AW187" s="124"/>
      <c r="AX187" s="124"/>
      <c r="AY187" s="124"/>
      <c r="AZ187" s="124"/>
      <c r="BA187" s="4"/>
      <c r="BB187" s="127"/>
      <c r="BC187" s="4"/>
      <c r="BD187" s="4"/>
      <c r="BE187" s="4"/>
      <c r="BF187" s="7"/>
      <c r="BG187" s="7"/>
      <c r="BH187" s="7" t="str">
        <f t="shared" ca="1" si="36"/>
        <v/>
      </c>
      <c r="BI187" s="4" t="str">
        <f t="shared" si="44"/>
        <v/>
      </c>
      <c r="BJ187" s="123" t="str">
        <f t="shared" si="37"/>
        <v/>
      </c>
      <c r="BK187" s="140" t="str">
        <f t="shared" si="42"/>
        <v/>
      </c>
      <c r="BQ187" s="4" t="str">
        <f>IF(IFERROR(VLOOKUP(C187,C188:C$1993,1,0),"")="","",COUNTIF(C:C,C187))</f>
        <v/>
      </c>
      <c r="BU187" s="5" t="str">
        <f>IF(B187="","",IF(BQ187="",1+(MAX(BU$2:BU186)),""))</f>
        <v/>
      </c>
      <c r="BV187" s="5" t="str">
        <f t="shared" si="38"/>
        <v/>
      </c>
      <c r="BW187" s="5" t="str">
        <f t="shared" si="39"/>
        <v/>
      </c>
      <c r="BX187" s="14" t="str">
        <f t="shared" si="40"/>
        <v/>
      </c>
      <c r="BY187" s="28"/>
      <c r="BZ187" s="15"/>
      <c r="CA187" s="5" t="str">
        <f t="shared" si="46"/>
        <v/>
      </c>
      <c r="CD187" s="5" t="str">
        <f t="shared" si="43"/>
        <v/>
      </c>
      <c r="CE187" s="5" t="str">
        <f>IF(J187="","",IFERROR(IF(VLOOKUP(J187,J$2:J186,1,0)=0,"",""),J187))</f>
        <v/>
      </c>
      <c r="CF187" s="24" t="str">
        <f>IF(CE187="","",(IFERROR(VLOOKUP(MID(CE187,1,1),$CW$2:DA$28,3,0),0)+IFERROR(VLOOKUP(MID(CE187,2,1),CW$2:DA$28,4,0),0)+IFERROR(VLOOKUP(MID(CE187,3,1),CW$2:DA$28,5,0),0)+(ROW(CE187)/1000000000000)))</f>
        <v/>
      </c>
      <c r="CH187" s="5">
        <v>186</v>
      </c>
      <c r="CI187" s="5" t="str">
        <f>IFERROR(VLOOKUP(CH187,CD$2:CE1263,2,0),"")</f>
        <v/>
      </c>
      <c r="DC187" s="5" t="e">
        <f>IF(REPORTE!AH$2="si",IF(C187=VALUE(REPORTE!C$11),IF(SUM(DC188:DC$1993),CONCATENATE(INT(B187),", "),INT(B187)),""),IF(C187=VALUE(REPORTE!C$10),IF(SUM(DC188:DC$1993),CONCATENATE(INT(B187),", "),INT(B187)),""))</f>
        <v>#VALUE!</v>
      </c>
    </row>
    <row r="188" spans="1:107" s="5" customFormat="1" ht="15" customHeight="1">
      <c r="A188" s="4" t="str">
        <f t="shared" si="34"/>
        <v/>
      </c>
      <c r="B188" s="6"/>
      <c r="C188" s="8"/>
      <c r="D188" s="1" t="str">
        <f>IFERROR(INDEX('padron cfe'!B:B,MATCH(DATOS!C188,'padron cfe'!A:A,0),1),"")</f>
        <v/>
      </c>
      <c r="E188" s="1"/>
      <c r="F188" s="7"/>
      <c r="G188" s="9" t="s">
        <v>157</v>
      </c>
      <c r="H188" s="5" t="str">
        <f>IF(F188="","",IFERROR(CONCATENATE("PEUA",VLOOKUP(ESTADO,REPORTE!AV$2:AW$33,2,0),DIDTRITO_FORM,CADER_FORM,IFERROR(VLOOKUP(DAY(F188),$BN$3:$BO$11,2,0),DAY(F188)),IFERROR(VLOOKUP(MONTH(F188),$BN$3:$BO$11,2,0),MONTH(F188)),YEAR(F188),G188),""))</f>
        <v/>
      </c>
      <c r="I188" s="4"/>
      <c r="K188" s="2" t="str">
        <f>IFERROR(INDEX('padron cfe'!C:C,MATCH(DATOS!C188,'padron cfe'!A:A,0),1),"")</f>
        <v/>
      </c>
      <c r="L188" s="4" t="str">
        <f>IFERROR(IF(VLOOKUP(J188,J$2:L187,4,0)=0,"",VLOOKUP(J188,J$2:L187,4,0)),"")</f>
        <v/>
      </c>
      <c r="M188" s="4" t="str">
        <f>IFERROR(IF(VLOOKUP(J188,J$2:M187,5,0)=0,"",VLOOKUP(J188,J$2:M187,5,0)),"")</f>
        <v/>
      </c>
      <c r="N188" s="4"/>
      <c r="O188" s="2"/>
      <c r="P188" s="2"/>
      <c r="Q188" s="5" t="str">
        <f t="shared" si="41"/>
        <v/>
      </c>
      <c r="T188" s="2" t="str">
        <f>IFERROR(INDEX('padron cfe'!D:D,MATCH(DATOS!C188,'padron cfe'!A:A,0),1),"")</f>
        <v/>
      </c>
      <c r="U188" s="4"/>
      <c r="V188" s="4"/>
      <c r="W188" s="4"/>
      <c r="X188" s="6" t="s">
        <v>157</v>
      </c>
      <c r="Y188" s="4"/>
      <c r="Z188" s="4" t="str">
        <f t="shared" si="35"/>
        <v/>
      </c>
      <c r="AA188" s="4"/>
      <c r="AB188" s="4"/>
      <c r="AC188" s="2" t="str">
        <f>IFERROR(IF(INDEX(AC$1:AC187,MATCH(J188,J$1:J187,0),1)=0,"",INDEX(AC$1:AC187,MATCH(J188,J$1:J187,0),1)),"")</f>
        <v/>
      </c>
      <c r="AD188" s="2" t="str">
        <f>IFERROR(IF(INDEX(AD$1:AD187,MATCH(J188,J$1:J187,0),1)=0,"",INDEX(AD$1:AD187,MATCH(J188,J$1:J187,0),1)),"")</f>
        <v/>
      </c>
      <c r="AE188" s="2" t="str">
        <f>IFERROR(IF(INDEX(AE$1:AE187,MATCH(J188,J$1:J187,0),1)=0,"",INDEX(AE$1:AE187,MATCH(J188,J$1:J187,0),1)),"")</f>
        <v/>
      </c>
      <c r="AF188" s="2"/>
      <c r="AG188" s="2"/>
      <c r="AH188" s="2"/>
      <c r="AI188" s="4"/>
      <c r="AJ188" s="4"/>
      <c r="AK188" s="4"/>
      <c r="AL188" s="4"/>
      <c r="AM188" s="4"/>
      <c r="AN188" s="4"/>
      <c r="AO188" s="4"/>
      <c r="AP188" s="4"/>
      <c r="AQ188" s="4"/>
      <c r="AS188" s="4"/>
      <c r="AT188" s="82"/>
      <c r="AU188" s="124"/>
      <c r="AV188" s="124"/>
      <c r="AW188" s="124"/>
      <c r="AX188" s="124"/>
      <c r="AY188" s="124"/>
      <c r="AZ188" s="124"/>
      <c r="BA188" s="4"/>
      <c r="BB188" s="127"/>
      <c r="BC188" s="4"/>
      <c r="BD188" s="4"/>
      <c r="BE188" s="4" t="s">
        <v>157</v>
      </c>
      <c r="BF188" s="7"/>
      <c r="BG188" s="7"/>
      <c r="BH188" s="7" t="str">
        <f t="shared" ca="1" si="36"/>
        <v/>
      </c>
      <c r="BI188" s="4" t="str">
        <f t="shared" si="44"/>
        <v/>
      </c>
      <c r="BJ188" s="123" t="str">
        <f t="shared" si="37"/>
        <v/>
      </c>
      <c r="BK188" s="140" t="str">
        <f t="shared" si="42"/>
        <v/>
      </c>
      <c r="BQ188" s="4" t="str">
        <f>IF(IFERROR(VLOOKUP(C188,C189:C$1993,1,0),"")="","",COUNTIF(C:C,C188))</f>
        <v/>
      </c>
      <c r="BU188" s="5" t="str">
        <f>IF(B188="","",IF(BQ188="",1+(MAX(BU$2:BU187)),""))</f>
        <v/>
      </c>
      <c r="BV188" s="5" t="str">
        <f t="shared" si="38"/>
        <v/>
      </c>
      <c r="BW188" s="5" t="str">
        <f t="shared" si="39"/>
        <v/>
      </c>
      <c r="BX188" s="14" t="str">
        <f t="shared" si="40"/>
        <v/>
      </c>
      <c r="BY188" s="28"/>
      <c r="BZ188" s="15"/>
      <c r="CA188" s="5" t="str">
        <f t="shared" si="46"/>
        <v/>
      </c>
      <c r="CD188" s="5" t="str">
        <f t="shared" si="43"/>
        <v/>
      </c>
      <c r="CE188" s="5" t="str">
        <f>IF(J188="","",IFERROR(IF(VLOOKUP(J188,J$2:J187,1,0)=0,"",""),J188))</f>
        <v/>
      </c>
      <c r="CF188" s="24" t="str">
        <f>IF(CE188="","",(IFERROR(VLOOKUP(MID(CE188,1,1),$CW$2:DA$28,3,0),0)+IFERROR(VLOOKUP(MID(CE188,2,1),CW$2:DA$28,4,0),0)+IFERROR(VLOOKUP(MID(CE188,3,1),CW$2:DA$28,5,0),0)+(ROW(CE188)/1000000000000)))</f>
        <v/>
      </c>
      <c r="CH188" s="5">
        <v>187</v>
      </c>
      <c r="CI188" s="5" t="str">
        <f>IFERROR(VLOOKUP(CH188,CD$2:CE1264,2,0),"")</f>
        <v/>
      </c>
      <c r="DC188" s="5" t="e">
        <f>IF(REPORTE!AH$2="si",IF(C188=VALUE(REPORTE!C$11),IF(SUM(DC189:DC$1993),CONCATENATE(INT(B188),", "),INT(B188)),""),IF(C188=VALUE(REPORTE!C$10),IF(SUM(DC189:DC$1993),CONCATENATE(INT(B188),", "),INT(B188)),""))</f>
        <v>#VALUE!</v>
      </c>
    </row>
    <row r="189" spans="1:107" s="5" customFormat="1" ht="15" customHeight="1">
      <c r="A189" s="4" t="str">
        <f t="shared" si="34"/>
        <v/>
      </c>
      <c r="B189" s="6"/>
      <c r="C189" s="8"/>
      <c r="D189" s="1" t="str">
        <f>IFERROR(INDEX('padron cfe'!B:B,MATCH(DATOS!C189,'padron cfe'!A:A,0),1),"")</f>
        <v/>
      </c>
      <c r="E189" s="1"/>
      <c r="F189" s="7"/>
      <c r="G189" s="9" t="s">
        <v>157</v>
      </c>
      <c r="H189" s="5" t="str">
        <f>IF(F189="","",IFERROR(CONCATENATE("PEUA",VLOOKUP(ESTADO,REPORTE!AV$2:AW$33,2,0),DIDTRITO_FORM,CADER_FORM,IFERROR(VLOOKUP(DAY(F189),$BN$3:$BO$11,2,0),DAY(F189)),IFERROR(VLOOKUP(MONTH(F189),$BN$3:$BO$11,2,0),MONTH(F189)),YEAR(F189),G189),""))</f>
        <v/>
      </c>
      <c r="I189" s="4"/>
      <c r="K189" s="2" t="str">
        <f>IFERROR(INDEX('padron cfe'!C:C,MATCH(DATOS!C189,'padron cfe'!A:A,0),1),"")</f>
        <v/>
      </c>
      <c r="L189" s="4" t="str">
        <f>IFERROR(IF(VLOOKUP(J189,J$2:L188,4,0)=0,"",VLOOKUP(J189,J$2:L188,4,0)),"")</f>
        <v/>
      </c>
      <c r="M189" s="4" t="str">
        <f>IFERROR(IF(VLOOKUP(J189,J$2:M188,5,0)=0,"",VLOOKUP(J189,J$2:M188,5,0)),"")</f>
        <v/>
      </c>
      <c r="N189" s="4"/>
      <c r="O189" s="2"/>
      <c r="P189" s="2"/>
      <c r="Q189" s="5" t="str">
        <f t="shared" si="41"/>
        <v/>
      </c>
      <c r="T189" s="2" t="str">
        <f>IFERROR(INDEX('padron cfe'!D:D,MATCH(DATOS!C189,'padron cfe'!A:A,0),1),"")</f>
        <v/>
      </c>
      <c r="U189" s="4"/>
      <c r="V189" s="4"/>
      <c r="W189" s="4"/>
      <c r="X189" s="6" t="s">
        <v>157</v>
      </c>
      <c r="Y189" s="4"/>
      <c r="Z189" s="4" t="str">
        <f t="shared" si="35"/>
        <v/>
      </c>
      <c r="AA189" s="4"/>
      <c r="AB189" s="4"/>
      <c r="AC189" s="2" t="str">
        <f>IFERROR(IF(INDEX(AC$1:AC188,MATCH(J189,J$1:J188,0),1)=0,"",INDEX(AC$1:AC188,MATCH(J189,J$1:J188,0),1)),"")</f>
        <v/>
      </c>
      <c r="AD189" s="2" t="str">
        <f>IFERROR(IF(INDEX(AD$1:AD188,MATCH(J189,J$1:J188,0),1)=0,"",INDEX(AD$1:AD188,MATCH(J189,J$1:J188,0),1)),"")</f>
        <v/>
      </c>
      <c r="AE189" s="2" t="str">
        <f>IFERROR(IF(INDEX(AE$1:AE188,MATCH(J189,J$1:J188,0),1)=0,"",INDEX(AE$1:AE188,MATCH(J189,J$1:J188,0),1)),"")</f>
        <v/>
      </c>
      <c r="AF189" s="2"/>
      <c r="AG189" s="2"/>
      <c r="AH189" s="2"/>
      <c r="AI189" s="4"/>
      <c r="AJ189" s="4"/>
      <c r="AK189" s="4"/>
      <c r="AL189" s="4"/>
      <c r="AM189" s="4"/>
      <c r="AN189" s="4"/>
      <c r="AO189" s="4"/>
      <c r="AP189" s="4"/>
      <c r="AQ189" s="4"/>
      <c r="AS189" s="4"/>
      <c r="AT189" s="82"/>
      <c r="AU189" s="124"/>
      <c r="AV189" s="124"/>
      <c r="AW189" s="124"/>
      <c r="AX189" s="124"/>
      <c r="AY189" s="124"/>
      <c r="AZ189" s="124"/>
      <c r="BA189" s="4"/>
      <c r="BB189" s="127"/>
      <c r="BC189" s="4"/>
      <c r="BD189" s="4"/>
      <c r="BE189" s="4"/>
      <c r="BF189" s="7"/>
      <c r="BG189" s="7"/>
      <c r="BH189" s="7" t="str">
        <f t="shared" ca="1" si="36"/>
        <v/>
      </c>
      <c r="BI189" s="4" t="str">
        <f t="shared" si="44"/>
        <v/>
      </c>
      <c r="BJ189" s="123" t="str">
        <f t="shared" si="37"/>
        <v/>
      </c>
      <c r="BK189" s="140" t="str">
        <f t="shared" si="42"/>
        <v/>
      </c>
      <c r="BQ189" s="4" t="str">
        <f>IF(IFERROR(VLOOKUP(C189,C190:C$1993,1,0),"")="","",COUNTIF(C:C,C189))</f>
        <v/>
      </c>
      <c r="BU189" s="5" t="str">
        <f>IF(B189="","",IF(BQ189="",1+(MAX(BU$2:BU188)),""))</f>
        <v/>
      </c>
      <c r="BV189" s="5" t="str">
        <f t="shared" si="38"/>
        <v/>
      </c>
      <c r="BW189" s="5" t="str">
        <f t="shared" si="39"/>
        <v/>
      </c>
      <c r="BX189" s="14" t="str">
        <f t="shared" si="40"/>
        <v/>
      </c>
      <c r="BY189" s="28"/>
      <c r="BZ189" s="15"/>
      <c r="CA189" s="5" t="str">
        <f t="shared" si="46"/>
        <v/>
      </c>
      <c r="CD189" s="5" t="str">
        <f t="shared" si="43"/>
        <v/>
      </c>
      <c r="CE189" s="5" t="str">
        <f>IF(J189="","",IFERROR(IF(VLOOKUP(J189,J$2:J188,1,0)=0,"",""),J189))</f>
        <v/>
      </c>
      <c r="CF189" s="24" t="str">
        <f>IF(CE189="","",(IFERROR(VLOOKUP(MID(CE189,1,1),$CW$2:DA$28,3,0),0)+IFERROR(VLOOKUP(MID(CE189,2,1),CW$2:DA$28,4,0),0)+IFERROR(VLOOKUP(MID(CE189,3,1),CW$2:DA$28,5,0),0)+(ROW(CE189)/1000000000000)))</f>
        <v/>
      </c>
      <c r="CH189" s="5">
        <v>188</v>
      </c>
      <c r="CI189" s="5" t="str">
        <f>IFERROR(VLOOKUP(CH189,CD$2:CE1265,2,0),"")</f>
        <v/>
      </c>
      <c r="CK189" s="14"/>
      <c r="DC189" s="5" t="e">
        <f>IF(REPORTE!AH$2="si",IF(C189=VALUE(REPORTE!C$11),IF(SUM(DC190:DC$1993),CONCATENATE(INT(B189),", "),INT(B189)),""),IF(C189=VALUE(REPORTE!C$10),IF(SUM(DC190:DC$1993),CONCATENATE(INT(B189),", "),INT(B189)),""))</f>
        <v>#VALUE!</v>
      </c>
    </row>
    <row r="190" spans="1:107" s="5" customFormat="1" ht="15" customHeight="1">
      <c r="A190" s="4" t="str">
        <f t="shared" si="34"/>
        <v/>
      </c>
      <c r="B190" s="6"/>
      <c r="C190" s="8"/>
      <c r="D190" s="1" t="str">
        <f>IFERROR(INDEX('padron cfe'!B:B,MATCH(DATOS!C190,'padron cfe'!A:A,0),1),"")</f>
        <v/>
      </c>
      <c r="E190" s="1"/>
      <c r="F190" s="7"/>
      <c r="G190" s="9" t="s">
        <v>157</v>
      </c>
      <c r="H190" s="5" t="str">
        <f>IF(F190="","",IFERROR(CONCATENATE("PEUA",VLOOKUP(ESTADO,REPORTE!AV$2:AW$33,2,0),DIDTRITO_FORM,CADER_FORM,IFERROR(VLOOKUP(DAY(F190),$BN$3:$BO$11,2,0),DAY(F190)),IFERROR(VLOOKUP(MONTH(F190),$BN$3:$BO$11,2,0),MONTH(F190)),YEAR(F190),G190),""))</f>
        <v/>
      </c>
      <c r="I190" s="4"/>
      <c r="K190" s="2" t="str">
        <f>IFERROR(INDEX('padron cfe'!C:C,MATCH(DATOS!C190,'padron cfe'!A:A,0),1),"")</f>
        <v/>
      </c>
      <c r="L190" s="4" t="str">
        <f>IFERROR(IF(VLOOKUP(J190,J$2:L189,4,0)=0,"",VLOOKUP(J190,J$2:L189,4,0)),"")</f>
        <v/>
      </c>
      <c r="M190" s="4" t="str">
        <f>IFERROR(IF(VLOOKUP(J190,J$2:M189,5,0)=0,"",VLOOKUP(J190,J$2:M189,5,0)),"")</f>
        <v/>
      </c>
      <c r="N190" s="4"/>
      <c r="O190" s="2"/>
      <c r="P190" s="2"/>
      <c r="Q190" s="5" t="str">
        <f t="shared" si="41"/>
        <v/>
      </c>
      <c r="T190" s="2" t="str">
        <f>IFERROR(INDEX('padron cfe'!D:D,MATCH(DATOS!C190,'padron cfe'!A:A,0),1),"")</f>
        <v/>
      </c>
      <c r="U190" s="4"/>
      <c r="V190" s="4"/>
      <c r="W190" s="4"/>
      <c r="X190" s="6" t="s">
        <v>157</v>
      </c>
      <c r="Y190" s="4"/>
      <c r="Z190" s="4" t="str">
        <f t="shared" si="35"/>
        <v/>
      </c>
      <c r="AA190" s="4"/>
      <c r="AB190" s="4"/>
      <c r="AC190" s="2" t="str">
        <f>IFERROR(IF(INDEX(AC$1:AC189,MATCH(J190,J$1:J189,0),1)=0,"",INDEX(AC$1:AC189,MATCH(J190,J$1:J189,0),1)),"")</f>
        <v/>
      </c>
      <c r="AD190" s="2" t="str">
        <f>IFERROR(IF(INDEX(AD$1:AD189,MATCH(J190,J$1:J189,0),1)=0,"",INDEX(AD$1:AD189,MATCH(J190,J$1:J189,0),1)),"")</f>
        <v/>
      </c>
      <c r="AE190" s="2" t="str">
        <f>IFERROR(IF(INDEX(AE$1:AE189,MATCH(J190,J$1:J189,0),1)=0,"",INDEX(AE$1:AE189,MATCH(J190,J$1:J189,0),1)),"")</f>
        <v/>
      </c>
      <c r="AF190" s="2"/>
      <c r="AG190" s="2"/>
      <c r="AH190" s="2"/>
      <c r="AI190" s="4"/>
      <c r="AJ190" s="4"/>
      <c r="AK190" s="4"/>
      <c r="AL190" s="4"/>
      <c r="AM190" s="4"/>
      <c r="AN190" s="4"/>
      <c r="AO190" s="4"/>
      <c r="AP190" s="4"/>
      <c r="AQ190" s="4"/>
      <c r="AS190" s="4"/>
      <c r="AT190" s="82"/>
      <c r="AU190" s="124"/>
      <c r="AV190" s="124"/>
      <c r="AW190" s="124"/>
      <c r="AX190" s="124"/>
      <c r="AY190" s="124"/>
      <c r="AZ190" s="124"/>
      <c r="BA190" s="4"/>
      <c r="BB190" s="127"/>
      <c r="BC190" s="4"/>
      <c r="BD190" s="4"/>
      <c r="BE190" s="4" t="s">
        <v>157</v>
      </c>
      <c r="BF190" s="7"/>
      <c r="BG190" s="7"/>
      <c r="BH190" s="7" t="str">
        <f t="shared" ca="1" si="36"/>
        <v/>
      </c>
      <c r="BI190" s="4" t="str">
        <f t="shared" si="44"/>
        <v/>
      </c>
      <c r="BJ190" s="123" t="str">
        <f t="shared" si="37"/>
        <v/>
      </c>
      <c r="BK190" s="140" t="str">
        <f t="shared" si="42"/>
        <v/>
      </c>
      <c r="BQ190" s="4" t="str">
        <f>IF(IFERROR(VLOOKUP(C190,C191:C$1993,1,0),"")="","",COUNTIF(C:C,C190))</f>
        <v/>
      </c>
      <c r="BU190" s="5" t="str">
        <f>IF(B190="","",IF(BQ190="",1+(MAX(BU$2:BU189)),""))</f>
        <v/>
      </c>
      <c r="BV190" s="5" t="str">
        <f t="shared" si="38"/>
        <v/>
      </c>
      <c r="BW190" s="5" t="str">
        <f t="shared" si="39"/>
        <v/>
      </c>
      <c r="BX190" s="14" t="str">
        <f t="shared" si="40"/>
        <v/>
      </c>
      <c r="BY190" s="28"/>
      <c r="BZ190" s="15"/>
      <c r="CA190" s="5" t="str">
        <f t="shared" si="46"/>
        <v/>
      </c>
      <c r="CD190" s="5" t="str">
        <f t="shared" si="43"/>
        <v/>
      </c>
      <c r="CE190" s="5" t="str">
        <f>IF(J190="","",IFERROR(IF(VLOOKUP(J190,J$2:J189,1,0)=0,"",""),J190))</f>
        <v/>
      </c>
      <c r="CF190" s="24" t="str">
        <f>IF(CE190="","",(IFERROR(VLOOKUP(MID(CE190,1,1),$CW$2:DA$28,3,0),0)+IFERROR(VLOOKUP(MID(CE190,2,1),CW$2:DA$28,4,0),0)+IFERROR(VLOOKUP(MID(CE190,3,1),CW$2:DA$28,5,0),0)+(ROW(CE190)/1000000000000)))</f>
        <v/>
      </c>
      <c r="CH190" s="5">
        <v>189</v>
      </c>
      <c r="CI190" s="5" t="str">
        <f>IFERROR(VLOOKUP(CH190,CD$2:CE1266,2,0),"")</f>
        <v/>
      </c>
      <c r="DC190" s="5" t="e">
        <f>IF(REPORTE!AH$2="si",IF(C190=VALUE(REPORTE!C$11),IF(SUM(DC191:DC$1993),CONCATENATE(INT(B190),", "),INT(B190)),""),IF(C190=VALUE(REPORTE!C$10),IF(SUM(DC191:DC$1993),CONCATENATE(INT(B190),", "),INT(B190)),""))</f>
        <v>#VALUE!</v>
      </c>
    </row>
    <row r="191" spans="1:107" s="5" customFormat="1" ht="15" customHeight="1">
      <c r="A191" s="4" t="str">
        <f t="shared" si="34"/>
        <v/>
      </c>
      <c r="B191" s="6"/>
      <c r="C191" s="8"/>
      <c r="D191" s="1" t="str">
        <f>IFERROR(INDEX('padron cfe'!B:B,MATCH(DATOS!C191,'padron cfe'!A:A,0),1),"")</f>
        <v/>
      </c>
      <c r="E191" s="1"/>
      <c r="F191" s="7"/>
      <c r="G191" s="9" t="s">
        <v>157</v>
      </c>
      <c r="H191" s="5" t="str">
        <f>IF(F191="","",IFERROR(CONCATENATE("PEUA",VLOOKUP(ESTADO,REPORTE!AV$2:AW$33,2,0),DIDTRITO_FORM,CADER_FORM,IFERROR(VLOOKUP(DAY(F191),$BN$3:$BO$11,2,0),DAY(F191)),IFERROR(VLOOKUP(MONTH(F191),$BN$3:$BO$11,2,0),MONTH(F191)),YEAR(F191),G191),""))</f>
        <v/>
      </c>
      <c r="I191" s="4"/>
      <c r="K191" s="2" t="str">
        <f>IFERROR(INDEX('padron cfe'!C:C,MATCH(DATOS!C191,'padron cfe'!A:A,0),1),"")</f>
        <v/>
      </c>
      <c r="L191" s="4" t="str">
        <f>IFERROR(IF(VLOOKUP(J191,J$2:L190,4,0)=0,"",VLOOKUP(J191,J$2:L190,4,0)),"")</f>
        <v/>
      </c>
      <c r="M191" s="4" t="str">
        <f>IFERROR(IF(VLOOKUP(J191,J$2:M190,5,0)=0,"",VLOOKUP(J191,J$2:M190,5,0)),"")</f>
        <v/>
      </c>
      <c r="N191" s="4"/>
      <c r="O191" s="2"/>
      <c r="P191" s="2"/>
      <c r="Q191" s="5" t="str">
        <f t="shared" si="41"/>
        <v/>
      </c>
      <c r="T191" s="2" t="str">
        <f>IFERROR(INDEX('padron cfe'!D:D,MATCH(DATOS!C191,'padron cfe'!A:A,0),1),"")</f>
        <v/>
      </c>
      <c r="U191" s="4"/>
      <c r="V191" s="4"/>
      <c r="W191" s="4"/>
      <c r="X191" s="6" t="s">
        <v>157</v>
      </c>
      <c r="Y191" s="4"/>
      <c r="Z191" s="4" t="str">
        <f t="shared" si="35"/>
        <v/>
      </c>
      <c r="AA191" s="4"/>
      <c r="AB191" s="4"/>
      <c r="AC191" s="2" t="str">
        <f>IFERROR(IF(INDEX(AC$1:AC190,MATCH(J191,J$1:J190,0),1)=0,"",INDEX(AC$1:AC190,MATCH(J191,J$1:J190,0),1)),"")</f>
        <v/>
      </c>
      <c r="AD191" s="2" t="str">
        <f>IFERROR(IF(INDEX(AD$1:AD190,MATCH(J191,J$1:J190,0),1)=0,"",INDEX(AD$1:AD190,MATCH(J191,J$1:J190,0),1)),"")</f>
        <v/>
      </c>
      <c r="AE191" s="2" t="str">
        <f>IFERROR(IF(INDEX(AE$1:AE190,MATCH(J191,J$1:J190,0),1)=0,"",INDEX(AE$1:AE190,MATCH(J191,J$1:J190,0),1)),"")</f>
        <v/>
      </c>
      <c r="AF191" s="2"/>
      <c r="AG191" s="2"/>
      <c r="AH191" s="2"/>
      <c r="AI191" s="4"/>
      <c r="AJ191" s="4"/>
      <c r="AK191" s="4"/>
      <c r="AL191" s="4"/>
      <c r="AM191" s="4"/>
      <c r="AN191" s="4"/>
      <c r="AO191" s="4"/>
      <c r="AP191" s="4"/>
      <c r="AQ191" s="4"/>
      <c r="AS191" s="4"/>
      <c r="AT191" s="82"/>
      <c r="AU191" s="124"/>
      <c r="AV191" s="124"/>
      <c r="AW191" s="124"/>
      <c r="AX191" s="124"/>
      <c r="AY191" s="124"/>
      <c r="AZ191" s="124"/>
      <c r="BA191" s="4"/>
      <c r="BB191" s="127"/>
      <c r="BC191" s="4"/>
      <c r="BD191" s="4"/>
      <c r="BE191" s="4"/>
      <c r="BF191" s="7"/>
      <c r="BG191" s="7"/>
      <c r="BH191" s="7" t="str">
        <f t="shared" ca="1" si="36"/>
        <v/>
      </c>
      <c r="BI191" s="4" t="str">
        <f t="shared" si="44"/>
        <v/>
      </c>
      <c r="BJ191" s="123" t="str">
        <f t="shared" si="37"/>
        <v/>
      </c>
      <c r="BK191" s="140" t="str">
        <f t="shared" si="42"/>
        <v/>
      </c>
      <c r="BQ191" s="4" t="str">
        <f>IF(IFERROR(VLOOKUP(C191,C192:C$1993,1,0),"")="","",COUNTIF(C:C,C191))</f>
        <v/>
      </c>
      <c r="BU191" s="5" t="str">
        <f>IF(B191="","",IF(BQ191="",1+(MAX(BU$2:BU190)),""))</f>
        <v/>
      </c>
      <c r="BV191" s="5" t="str">
        <f t="shared" si="38"/>
        <v/>
      </c>
      <c r="BW191" s="5" t="str">
        <f t="shared" si="39"/>
        <v/>
      </c>
      <c r="BX191" s="14" t="str">
        <f t="shared" si="40"/>
        <v/>
      </c>
      <c r="BY191" s="28"/>
      <c r="BZ191" s="15"/>
      <c r="CA191" s="5" t="str">
        <f t="shared" si="46"/>
        <v/>
      </c>
      <c r="CD191" s="5" t="str">
        <f t="shared" si="43"/>
        <v/>
      </c>
      <c r="CE191" s="5" t="str">
        <f>IF(J191="","",IFERROR(IF(VLOOKUP(J191,J$2:J190,1,0)=0,"",""),J191))</f>
        <v/>
      </c>
      <c r="CF191" s="24" t="str">
        <f>IF(CE191="","",(IFERROR(VLOOKUP(MID(CE191,1,1),$CW$2:DA$28,3,0),0)+IFERROR(VLOOKUP(MID(CE191,2,1),CW$2:DA$28,4,0),0)+IFERROR(VLOOKUP(MID(CE191,3,1),CW$2:DA$28,5,0),0)+(ROW(CE191)/1000000000000)))</f>
        <v/>
      </c>
      <c r="CH191" s="5">
        <v>190</v>
      </c>
      <c r="CI191" s="5" t="str">
        <f>IFERROR(VLOOKUP(CH191,CD$2:CE1267,2,0),"")</f>
        <v/>
      </c>
      <c r="DC191" s="5" t="e">
        <f>IF(REPORTE!AH$2="si",IF(C191=VALUE(REPORTE!C$11),IF(SUM(DC192:DC$1993),CONCATENATE(INT(B191),", "),INT(B191)),""),IF(C191=VALUE(REPORTE!C$10),IF(SUM(DC192:DC$1993),CONCATENATE(INT(B191),", "),INT(B191)),""))</f>
        <v>#VALUE!</v>
      </c>
    </row>
    <row r="192" spans="1:107" s="5" customFormat="1" ht="15" customHeight="1">
      <c r="A192" s="4" t="str">
        <f t="shared" si="34"/>
        <v/>
      </c>
      <c r="B192" s="6"/>
      <c r="C192" s="8"/>
      <c r="D192" s="1" t="str">
        <f>IFERROR(INDEX('padron cfe'!B:B,MATCH(DATOS!C192,'padron cfe'!A:A,0),1),"")</f>
        <v/>
      </c>
      <c r="E192" s="1"/>
      <c r="F192" s="7"/>
      <c r="G192" s="9" t="s">
        <v>157</v>
      </c>
      <c r="H192" s="5" t="str">
        <f>IF(F192="","",IFERROR(CONCATENATE("PEUA",VLOOKUP(ESTADO,REPORTE!AV$2:AW$33,2,0),DIDTRITO_FORM,CADER_FORM,IFERROR(VLOOKUP(DAY(F192),$BN$3:$BO$11,2,0),DAY(F192)),IFERROR(VLOOKUP(MONTH(F192),$BN$3:$BO$11,2,0),MONTH(F192)),YEAR(F192),G192),""))</f>
        <v/>
      </c>
      <c r="I192" s="4"/>
      <c r="K192" s="2" t="str">
        <f>IFERROR(INDEX('padron cfe'!C:C,MATCH(DATOS!C192,'padron cfe'!A:A,0),1),"")</f>
        <v/>
      </c>
      <c r="L192" s="4" t="str">
        <f>IFERROR(IF(VLOOKUP(J192,J$2:L191,4,0)=0,"",VLOOKUP(J192,J$2:L191,4,0)),"")</f>
        <v/>
      </c>
      <c r="M192" s="4" t="str">
        <f>IFERROR(IF(VLOOKUP(J192,J$2:M191,5,0)=0,"",VLOOKUP(J192,J$2:M191,5,0)),"")</f>
        <v/>
      </c>
      <c r="N192" s="4"/>
      <c r="O192" s="2"/>
      <c r="P192" s="2"/>
      <c r="Q192" s="5" t="str">
        <f t="shared" si="41"/>
        <v/>
      </c>
      <c r="T192" s="2" t="str">
        <f>IFERROR(INDEX('padron cfe'!D:D,MATCH(DATOS!C192,'padron cfe'!A:A,0),1),"")</f>
        <v/>
      </c>
      <c r="U192" s="4"/>
      <c r="V192" s="4"/>
      <c r="W192" s="4"/>
      <c r="X192" s="6" t="s">
        <v>157</v>
      </c>
      <c r="Y192" s="4"/>
      <c r="Z192" s="4" t="str">
        <f t="shared" si="35"/>
        <v/>
      </c>
      <c r="AA192" s="4"/>
      <c r="AB192" s="4"/>
      <c r="AC192" s="2" t="str">
        <f>IFERROR(IF(INDEX(AC$1:AC191,MATCH(J192,J$1:J191,0),1)=0,"",INDEX(AC$1:AC191,MATCH(J192,J$1:J191,0),1)),"")</f>
        <v/>
      </c>
      <c r="AD192" s="2" t="str">
        <f>IFERROR(IF(INDEX(AD$1:AD191,MATCH(J192,J$1:J191,0),1)=0,"",INDEX(AD$1:AD191,MATCH(J192,J$1:J191,0),1)),"")</f>
        <v/>
      </c>
      <c r="AE192" s="2" t="str">
        <f>IFERROR(IF(INDEX(AE$1:AE191,MATCH(J192,J$1:J191,0),1)=0,"",INDEX(AE$1:AE191,MATCH(J192,J$1:J191,0),1)),"")</f>
        <v/>
      </c>
      <c r="AF192" s="2"/>
      <c r="AG192" s="2"/>
      <c r="AH192" s="2"/>
      <c r="AI192" s="4"/>
      <c r="AJ192" s="4"/>
      <c r="AK192" s="4"/>
      <c r="AL192" s="4"/>
      <c r="AM192" s="4"/>
      <c r="AN192" s="4"/>
      <c r="AO192" s="4"/>
      <c r="AP192" s="4"/>
      <c r="AQ192" s="4"/>
      <c r="AS192" s="4"/>
      <c r="AT192" s="82"/>
      <c r="AU192" s="124"/>
      <c r="AV192" s="124"/>
      <c r="AW192" s="124"/>
      <c r="AX192" s="124"/>
      <c r="AY192" s="124"/>
      <c r="AZ192" s="124"/>
      <c r="BA192" s="4"/>
      <c r="BB192" s="127"/>
      <c r="BC192" s="4"/>
      <c r="BD192" s="4"/>
      <c r="BE192" s="4" t="s">
        <v>157</v>
      </c>
      <c r="BF192" s="7"/>
      <c r="BG192" s="7"/>
      <c r="BH192" s="7" t="str">
        <f t="shared" ca="1" si="36"/>
        <v/>
      </c>
      <c r="BI192" s="4" t="str">
        <f t="shared" si="44"/>
        <v/>
      </c>
      <c r="BJ192" s="123" t="str">
        <f t="shared" si="37"/>
        <v/>
      </c>
      <c r="BK192" s="140" t="str">
        <f t="shared" si="42"/>
        <v/>
      </c>
      <c r="BQ192" s="4" t="str">
        <f>IF(IFERROR(VLOOKUP(C192,C193:C$1993,1,0),"")="","",COUNTIF(C:C,C192))</f>
        <v/>
      </c>
      <c r="BU192" s="5" t="str">
        <f>IF(B192="","",IF(BQ192="",1+(MAX(BU$2:BU191)),""))</f>
        <v/>
      </c>
      <c r="BV192" s="5" t="str">
        <f t="shared" si="38"/>
        <v/>
      </c>
      <c r="BW192" s="5" t="str">
        <f t="shared" si="39"/>
        <v/>
      </c>
      <c r="BX192" s="14" t="str">
        <f t="shared" si="40"/>
        <v/>
      </c>
      <c r="BY192" s="28"/>
      <c r="BZ192" s="15"/>
      <c r="CA192" s="5" t="str">
        <f t="shared" si="46"/>
        <v/>
      </c>
      <c r="CD192" s="5" t="str">
        <f t="shared" si="43"/>
        <v/>
      </c>
      <c r="CE192" s="5" t="str">
        <f>IF(J192="","",IFERROR(IF(VLOOKUP(J192,J$2:J191,1,0)=0,"",""),J192))</f>
        <v/>
      </c>
      <c r="CF192" s="24" t="str">
        <f>IF(CE192="","",(IFERROR(VLOOKUP(MID(CE192,1,1),$CW$2:DA$28,3,0),0)+IFERROR(VLOOKUP(MID(CE192,2,1),CW$2:DA$28,4,0),0)+IFERROR(VLOOKUP(MID(CE192,3,1),CW$2:DA$28,5,0),0)+(ROW(CE192)/1000000000000)))</f>
        <v/>
      </c>
      <c r="CH192" s="5">
        <v>191</v>
      </c>
      <c r="CI192" s="5" t="str">
        <f>IFERROR(VLOOKUP(CH192,CD$2:CE1268,2,0),"")</f>
        <v/>
      </c>
      <c r="DC192" s="5" t="e">
        <f>IF(REPORTE!AH$2="si",IF(C192=VALUE(REPORTE!C$11),IF(SUM(DC193:DC$1993),CONCATENATE(INT(B192),", "),INT(B192)),""),IF(C192=VALUE(REPORTE!C$10),IF(SUM(DC193:DC$1993),CONCATENATE(INT(B192),", "),INT(B192)),""))</f>
        <v>#VALUE!</v>
      </c>
    </row>
    <row r="193" spans="1:107" s="5" customFormat="1" ht="15" customHeight="1">
      <c r="A193" s="4" t="str">
        <f t="shared" si="34"/>
        <v/>
      </c>
      <c r="B193" s="6"/>
      <c r="C193" s="8"/>
      <c r="D193" s="1" t="str">
        <f>IFERROR(INDEX('padron cfe'!B:B,MATCH(DATOS!C193,'padron cfe'!A:A,0),1),"")</f>
        <v/>
      </c>
      <c r="E193" s="1"/>
      <c r="F193" s="7"/>
      <c r="G193" s="9" t="s">
        <v>157</v>
      </c>
      <c r="H193" s="5" t="str">
        <f>IF(F193="","",IFERROR(CONCATENATE("PEUA",VLOOKUP(ESTADO,REPORTE!AV$2:AW$33,2,0),DIDTRITO_FORM,CADER_FORM,IFERROR(VLOOKUP(DAY(F193),$BN$3:$BO$11,2,0),DAY(F193)),IFERROR(VLOOKUP(MONTH(F193),$BN$3:$BO$11,2,0),MONTH(F193)),YEAR(F193),G193),""))</f>
        <v/>
      </c>
      <c r="I193" s="4"/>
      <c r="K193" s="2" t="str">
        <f>IFERROR(INDEX('padron cfe'!C:C,MATCH(DATOS!C193,'padron cfe'!A:A,0),1),"")</f>
        <v/>
      </c>
      <c r="L193" s="4" t="str">
        <f>IFERROR(IF(VLOOKUP(J193,J$2:L192,4,0)=0,"",VLOOKUP(J193,J$2:L192,4,0)),"")</f>
        <v/>
      </c>
      <c r="M193" s="4" t="str">
        <f>IFERROR(IF(VLOOKUP(J193,J$2:M192,5,0)=0,"",VLOOKUP(J193,J$2:M192,5,0)),"")</f>
        <v/>
      </c>
      <c r="N193" s="4"/>
      <c r="O193" s="2"/>
      <c r="P193" s="2"/>
      <c r="Q193" s="5" t="str">
        <f t="shared" si="41"/>
        <v/>
      </c>
      <c r="T193" s="2" t="str">
        <f>IFERROR(INDEX('padron cfe'!D:D,MATCH(DATOS!C193,'padron cfe'!A:A,0),1),"")</f>
        <v/>
      </c>
      <c r="U193" s="4"/>
      <c r="V193" s="4"/>
      <c r="W193" s="4"/>
      <c r="X193" s="6" t="s">
        <v>157</v>
      </c>
      <c r="Y193" s="4"/>
      <c r="Z193" s="4" t="str">
        <f t="shared" si="35"/>
        <v/>
      </c>
      <c r="AA193" s="4"/>
      <c r="AB193" s="4"/>
      <c r="AC193" s="2" t="str">
        <f>IFERROR(IF(INDEX(AC$1:AC192,MATCH(J193,J$1:J192,0),1)=0,"",INDEX(AC$1:AC192,MATCH(J193,J$1:J192,0),1)),"")</f>
        <v/>
      </c>
      <c r="AD193" s="2" t="str">
        <f>IFERROR(IF(INDEX(AD$1:AD192,MATCH(J193,J$1:J192,0),1)=0,"",INDEX(AD$1:AD192,MATCH(J193,J$1:J192,0),1)),"")</f>
        <v/>
      </c>
      <c r="AE193" s="2" t="str">
        <f>IFERROR(IF(INDEX(AE$1:AE192,MATCH(J193,J$1:J192,0),1)=0,"",INDEX(AE$1:AE192,MATCH(J193,J$1:J192,0),1)),"")</f>
        <v/>
      </c>
      <c r="AF193" s="2"/>
      <c r="AG193" s="2"/>
      <c r="AH193" s="2"/>
      <c r="AI193" s="4"/>
      <c r="AJ193" s="4"/>
      <c r="AK193" s="4"/>
      <c r="AL193" s="4"/>
      <c r="AM193" s="4"/>
      <c r="AN193" s="4"/>
      <c r="AO193" s="4"/>
      <c r="AP193" s="4"/>
      <c r="AQ193" s="4"/>
      <c r="AS193" s="4"/>
      <c r="AT193" s="82"/>
      <c r="AU193" s="124"/>
      <c r="AV193" s="124"/>
      <c r="AW193" s="124"/>
      <c r="AX193" s="124"/>
      <c r="AY193" s="124"/>
      <c r="AZ193" s="124"/>
      <c r="BA193" s="4"/>
      <c r="BB193" s="127"/>
      <c r="BC193" s="4"/>
      <c r="BD193" s="4"/>
      <c r="BE193" s="4"/>
      <c r="BF193" s="7"/>
      <c r="BG193" s="7"/>
      <c r="BH193" s="7" t="str">
        <f t="shared" ca="1" si="36"/>
        <v/>
      </c>
      <c r="BI193" s="4" t="str">
        <f t="shared" si="44"/>
        <v/>
      </c>
      <c r="BJ193" s="123" t="str">
        <f t="shared" si="37"/>
        <v/>
      </c>
      <c r="BK193" s="140" t="str">
        <f t="shared" si="42"/>
        <v/>
      </c>
      <c r="BQ193" s="4" t="str">
        <f>IF(IFERROR(VLOOKUP(C193,C194:C$1993,1,0),"")="","",COUNTIF(C:C,C193))</f>
        <v/>
      </c>
      <c r="BU193" s="5" t="str">
        <f>IF(B193="","",IF(BQ193="",1+(MAX(BU$2:BU192)),""))</f>
        <v/>
      </c>
      <c r="BV193" s="5" t="str">
        <f t="shared" si="38"/>
        <v/>
      </c>
      <c r="BW193" s="5" t="str">
        <f t="shared" si="39"/>
        <v/>
      </c>
      <c r="BX193" s="14" t="str">
        <f t="shared" si="40"/>
        <v/>
      </c>
      <c r="BY193" s="28"/>
      <c r="BZ193" s="15"/>
      <c r="CA193" s="5" t="str">
        <f t="shared" si="46"/>
        <v/>
      </c>
      <c r="CD193" s="5" t="str">
        <f t="shared" si="43"/>
        <v/>
      </c>
      <c r="CE193" s="5" t="str">
        <f>IF(J193="","",IFERROR(IF(VLOOKUP(J193,J$2:J192,1,0)=0,"",""),J193))</f>
        <v/>
      </c>
      <c r="CF193" s="24" t="str">
        <f>IF(CE193="","",(IFERROR(VLOOKUP(MID(CE193,1,1),$CW$2:DA$28,3,0),0)+IFERROR(VLOOKUP(MID(CE193,2,1),CW$2:DA$28,4,0),0)+IFERROR(VLOOKUP(MID(CE193,3,1),CW$2:DA$28,5,0),0)+(ROW(CE193)/1000000000000)))</f>
        <v/>
      </c>
      <c r="CH193" s="5">
        <v>192</v>
      </c>
      <c r="CI193" s="5" t="str">
        <f>IFERROR(VLOOKUP(CH193,CD$2:CE1269,2,0),"")</f>
        <v/>
      </c>
      <c r="DC193" s="5" t="e">
        <f>IF(REPORTE!AH$2="si",IF(C193=VALUE(REPORTE!C$11),IF(SUM(DC194:DC$1993),CONCATENATE(INT(B193),", "),INT(B193)),""),IF(C193=VALUE(REPORTE!C$10),IF(SUM(DC194:DC$1993),CONCATENATE(INT(B193),", "),INT(B193)),""))</f>
        <v>#VALUE!</v>
      </c>
    </row>
    <row r="194" spans="1:107" s="5" customFormat="1" ht="15" customHeight="1">
      <c r="A194" s="4" t="str">
        <f t="shared" ref="A194:A257" si="47">IF(AS194="",IF(B194="","",IF(LEN(B194)=1,"000"&amp;B194,IF(LEN(B194)=2,"00"&amp;B194,IF(LEN(B194)=3,"0"&amp;B194,B194)))),C194)</f>
        <v/>
      </c>
      <c r="B194" s="6"/>
      <c r="C194" s="8"/>
      <c r="D194" s="1" t="str">
        <f>IFERROR(INDEX('padron cfe'!B:B,MATCH(DATOS!C194,'padron cfe'!A:A,0),1),"")</f>
        <v/>
      </c>
      <c r="E194" s="1"/>
      <c r="F194" s="7"/>
      <c r="G194" s="9" t="s">
        <v>157</v>
      </c>
      <c r="H194" s="5" t="str">
        <f>IF(F194="","",IFERROR(CONCATENATE("PEUA",VLOOKUP(ESTADO,REPORTE!AV$2:AW$33,2,0),DIDTRITO_FORM,CADER_FORM,IFERROR(VLOOKUP(DAY(F194),$BN$3:$BO$11,2,0),DAY(F194)),IFERROR(VLOOKUP(MONTH(F194),$BN$3:$BO$11,2,0),MONTH(F194)),YEAR(F194),G194),""))</f>
        <v/>
      </c>
      <c r="I194" s="4"/>
      <c r="K194" s="2" t="str">
        <f>IFERROR(INDEX('padron cfe'!C:C,MATCH(DATOS!C194,'padron cfe'!A:A,0),1),"")</f>
        <v/>
      </c>
      <c r="L194" s="4" t="str">
        <f>IFERROR(IF(VLOOKUP(J194,J$2:L193,4,0)=0,"",VLOOKUP(J194,J$2:L193,4,0)),"")</f>
        <v/>
      </c>
      <c r="M194" s="4" t="str">
        <f>IFERROR(IF(VLOOKUP(J194,J$2:M193,5,0)=0,"",VLOOKUP(J194,J$2:M193,5,0)),"")</f>
        <v/>
      </c>
      <c r="N194" s="4"/>
      <c r="O194" s="2"/>
      <c r="P194" s="2"/>
      <c r="Q194" s="5" t="str">
        <f t="shared" si="41"/>
        <v/>
      </c>
      <c r="T194" s="2" t="str">
        <f>IFERROR(INDEX('padron cfe'!D:D,MATCH(DATOS!C194,'padron cfe'!A:A,0),1),"")</f>
        <v/>
      </c>
      <c r="U194" s="4"/>
      <c r="V194" s="4"/>
      <c r="W194" s="4"/>
      <c r="X194" s="6" t="s">
        <v>157</v>
      </c>
      <c r="Y194" s="4"/>
      <c r="Z194" s="4" t="str">
        <f t="shared" ref="Z194:Z257" si="48">IF(Y194="","",(Y194*0.746*365*24)*0.75+438)</f>
        <v/>
      </c>
      <c r="AA194" s="4"/>
      <c r="AB194" s="4"/>
      <c r="AC194" s="2" t="str">
        <f>IFERROR(IF(INDEX(AC$1:AC193,MATCH(J194,J$1:J193,0),1)=0,"",INDEX(AC$1:AC193,MATCH(J194,J$1:J193,0),1)),"")</f>
        <v/>
      </c>
      <c r="AD194" s="2" t="str">
        <f>IFERROR(IF(INDEX(AD$1:AD193,MATCH(J194,J$1:J193,0),1)=0,"",INDEX(AD$1:AD193,MATCH(J194,J$1:J193,0),1)),"")</f>
        <v/>
      </c>
      <c r="AE194" s="2" t="str">
        <f>IFERROR(IF(INDEX(AE$1:AE193,MATCH(J194,J$1:J193,0),1)=0,"",INDEX(AE$1:AE193,MATCH(J194,J$1:J193,0),1)),"")</f>
        <v/>
      </c>
      <c r="AF194" s="2"/>
      <c r="AG194" s="2"/>
      <c r="AH194" s="2"/>
      <c r="AI194" s="4"/>
      <c r="AJ194" s="4"/>
      <c r="AK194" s="4"/>
      <c r="AL194" s="4"/>
      <c r="AM194" s="4"/>
      <c r="AN194" s="4"/>
      <c r="AO194" s="4"/>
      <c r="AP194" s="4"/>
      <c r="AQ194" s="4"/>
      <c r="AS194" s="4"/>
      <c r="AT194" s="82"/>
      <c r="AU194" s="124"/>
      <c r="AV194" s="124"/>
      <c r="AW194" s="124"/>
      <c r="AX194" s="124"/>
      <c r="AY194" s="124"/>
      <c r="AZ194" s="124"/>
      <c r="BA194" s="4"/>
      <c r="BB194" s="127"/>
      <c r="BC194" s="4"/>
      <c r="BD194" s="4"/>
      <c r="BE194" s="4" t="s">
        <v>157</v>
      </c>
      <c r="BF194" s="7"/>
      <c r="BG194" s="7"/>
      <c r="BH194" s="7" t="str">
        <f t="shared" ref="BH194:BH257" ca="1" si="49">IFERROR(IF(BE194="","",IF(BA194=5,"",IF(BE194-TODAY()&gt;0,"VIGENTE","VENCIDO"))),"")</f>
        <v/>
      </c>
      <c r="BI194" s="4" t="str">
        <f t="shared" si="44"/>
        <v/>
      </c>
      <c r="BJ194" s="123" t="str">
        <f t="shared" ref="BJ194:BJ257" si="50">IFERROR(IF(AA194="","",AA194/V194),"")</f>
        <v/>
      </c>
      <c r="BK194" s="140" t="str">
        <f t="shared" si="42"/>
        <v/>
      </c>
      <c r="BQ194" s="4" t="str">
        <f>IF(IFERROR(VLOOKUP(C194,C195:C$1993,1,0),"")="","",COUNTIF(C:C,C194))</f>
        <v/>
      </c>
      <c r="BU194" s="5" t="str">
        <f>IF(B194="","",IF(BQ194="",1+(MAX(BU$2:BU193)),""))</f>
        <v/>
      </c>
      <c r="BV194" s="5" t="str">
        <f t="shared" ref="BV194:BV257" si="51">IF(BU194="","",Z194)</f>
        <v/>
      </c>
      <c r="BW194" s="5" t="str">
        <f t="shared" ref="BW194:BW257" si="52">IF(BU194="","",H194)</f>
        <v/>
      </c>
      <c r="BX194" s="14" t="str">
        <f t="shared" ref="BX194:BX257" si="53">IF(BU194="","",C194)</f>
        <v/>
      </c>
      <c r="BY194" s="28"/>
      <c r="BZ194" s="15"/>
      <c r="CA194" s="5" t="str">
        <f t="shared" si="46"/>
        <v/>
      </c>
      <c r="CD194" s="5" t="str">
        <f t="shared" si="43"/>
        <v/>
      </c>
      <c r="CE194" s="5" t="str">
        <f>IF(J194="","",IFERROR(IF(VLOOKUP(J194,J$2:J193,1,0)=0,"",""),J194))</f>
        <v/>
      </c>
      <c r="CF194" s="24" t="str">
        <f>IF(CE194="","",(IFERROR(VLOOKUP(MID(CE194,1,1),$CW$2:DA$28,3,0),0)+IFERROR(VLOOKUP(MID(CE194,2,1),CW$2:DA$28,4,0),0)+IFERROR(VLOOKUP(MID(CE194,3,1),CW$2:DA$28,5,0),0)+(ROW(CE194)/1000000000000)))</f>
        <v/>
      </c>
      <c r="CH194" s="5">
        <v>193</v>
      </c>
      <c r="CI194" s="5" t="str">
        <f>IFERROR(VLOOKUP(CH194,CD$2:CE1270,2,0),"")</f>
        <v/>
      </c>
      <c r="DC194" s="5" t="e">
        <f>IF(REPORTE!AH$2="si",IF(C194=VALUE(REPORTE!C$11),IF(SUM(DC195:DC$1993),CONCATENATE(INT(B194),", "),INT(B194)),""),IF(C194=VALUE(REPORTE!C$10),IF(SUM(DC195:DC$1993),CONCATENATE(INT(B194),", "),INT(B194)),""))</f>
        <v>#VALUE!</v>
      </c>
    </row>
    <row r="195" spans="1:107" s="5" customFormat="1" ht="15" customHeight="1">
      <c r="A195" s="4" t="str">
        <f t="shared" si="47"/>
        <v/>
      </c>
      <c r="B195" s="6"/>
      <c r="C195" s="8"/>
      <c r="D195" s="1" t="str">
        <f>IFERROR(INDEX('padron cfe'!B:B,MATCH(DATOS!C195,'padron cfe'!A:A,0),1),"")</f>
        <v/>
      </c>
      <c r="E195" s="1"/>
      <c r="F195" s="7"/>
      <c r="G195" s="9" t="s">
        <v>157</v>
      </c>
      <c r="H195" s="5" t="str">
        <f>IF(F195="","",IFERROR(CONCATENATE("PEUA",VLOOKUP(ESTADO,REPORTE!AV$2:AW$33,2,0),DIDTRITO_FORM,CADER_FORM,IFERROR(VLOOKUP(DAY(F195),$BN$3:$BO$11,2,0),DAY(F195)),IFERROR(VLOOKUP(MONTH(F195),$BN$3:$BO$11,2,0),MONTH(F195)),YEAR(F195),G195),""))</f>
        <v/>
      </c>
      <c r="I195" s="4"/>
      <c r="K195" s="2" t="str">
        <f>IFERROR(INDEX('padron cfe'!C:C,MATCH(DATOS!C195,'padron cfe'!A:A,0),1),"")</f>
        <v/>
      </c>
      <c r="L195" s="4" t="str">
        <f>IFERROR(IF(VLOOKUP(J195,J$2:L194,4,0)=0,"",VLOOKUP(J195,J$2:L194,4,0)),"")</f>
        <v/>
      </c>
      <c r="M195" s="4" t="str">
        <f>IFERROR(IF(VLOOKUP(J195,J$2:M194,5,0)=0,"",VLOOKUP(J195,J$2:M194,5,0)),"")</f>
        <v/>
      </c>
      <c r="N195" s="4"/>
      <c r="O195" s="2"/>
      <c r="P195" s="2"/>
      <c r="Q195" s="5" t="str">
        <f t="shared" ref="Q195:Q258" si="54">IF(J195="","",Q194)</f>
        <v/>
      </c>
      <c r="T195" s="2" t="str">
        <f>IFERROR(INDEX('padron cfe'!D:D,MATCH(DATOS!C195,'padron cfe'!A:A,0),1),"")</f>
        <v/>
      </c>
      <c r="U195" s="4"/>
      <c r="V195" s="4"/>
      <c r="W195" s="4"/>
      <c r="X195" s="6" t="s">
        <v>157</v>
      </c>
      <c r="Y195" s="4"/>
      <c r="Z195" s="4" t="str">
        <f t="shared" si="48"/>
        <v/>
      </c>
      <c r="AA195" s="4"/>
      <c r="AB195" s="4"/>
      <c r="AC195" s="2" t="str">
        <f>IFERROR(IF(INDEX(AC$1:AC194,MATCH(J195,J$1:J194,0),1)=0,"",INDEX(AC$1:AC194,MATCH(J195,J$1:J194,0),1)),"")</f>
        <v/>
      </c>
      <c r="AD195" s="2" t="str">
        <f>IFERROR(IF(INDEX(AD$1:AD194,MATCH(J195,J$1:J194,0),1)=0,"",INDEX(AD$1:AD194,MATCH(J195,J$1:J194,0),1)),"")</f>
        <v/>
      </c>
      <c r="AE195" s="2" t="str">
        <f>IFERROR(IF(INDEX(AE$1:AE194,MATCH(J195,J$1:J194,0),1)=0,"",INDEX(AE$1:AE194,MATCH(J195,J$1:J194,0),1)),"")</f>
        <v/>
      </c>
      <c r="AF195" s="2"/>
      <c r="AG195" s="2"/>
      <c r="AH195" s="2"/>
      <c r="AI195" s="4"/>
      <c r="AJ195" s="4"/>
      <c r="AK195" s="4"/>
      <c r="AL195" s="4"/>
      <c r="AM195" s="4"/>
      <c r="AN195" s="4"/>
      <c r="AO195" s="4"/>
      <c r="AP195" s="4"/>
      <c r="AQ195" s="4"/>
      <c r="AS195" s="4"/>
      <c r="AT195" s="82"/>
      <c r="AU195" s="124"/>
      <c r="AV195" s="124"/>
      <c r="AW195" s="124"/>
      <c r="AX195" s="124"/>
      <c r="AY195" s="124"/>
      <c r="AZ195" s="124"/>
      <c r="BA195" s="4"/>
      <c r="BB195" s="127"/>
      <c r="BC195" s="4"/>
      <c r="BD195" s="4"/>
      <c r="BE195" s="4"/>
      <c r="BF195" s="7"/>
      <c r="BG195" s="7"/>
      <c r="BH195" s="7" t="str">
        <f t="shared" ca="1" si="49"/>
        <v/>
      </c>
      <c r="BI195" s="4" t="str">
        <f t="shared" si="44"/>
        <v/>
      </c>
      <c r="BJ195" s="123" t="str">
        <f t="shared" si="50"/>
        <v/>
      </c>
      <c r="BK195" s="140" t="str">
        <f t="shared" ref="BK195:BK258" si="55">IFERROR(IF(AA195/Z195=0,"",AA195/Z195),"")</f>
        <v/>
      </c>
      <c r="BQ195" s="4" t="str">
        <f>IF(IFERROR(VLOOKUP(C195,C196:C$1993,1,0),"")="","",COUNTIF(C:C,C195))</f>
        <v/>
      </c>
      <c r="BU195" s="5" t="str">
        <f>IF(B195="","",IF(BQ195="",1+(MAX(BU$2:BU194)),""))</f>
        <v/>
      </c>
      <c r="BV195" s="5" t="str">
        <f t="shared" si="51"/>
        <v/>
      </c>
      <c r="BW195" s="5" t="str">
        <f t="shared" si="52"/>
        <v/>
      </c>
      <c r="BX195" s="14" t="str">
        <f t="shared" si="53"/>
        <v/>
      </c>
      <c r="BY195" s="28"/>
      <c r="BZ195" s="15"/>
      <c r="CA195" s="5" t="str">
        <f t="shared" si="46"/>
        <v/>
      </c>
      <c r="CD195" s="5" t="str">
        <f t="shared" si="43"/>
        <v/>
      </c>
      <c r="CE195" s="5" t="str">
        <f>IF(J195="","",IFERROR(IF(VLOOKUP(J195,J$2:J194,1,0)=0,"",""),J195))</f>
        <v/>
      </c>
      <c r="CF195" s="24" t="str">
        <f>IF(CE195="","",(IFERROR(VLOOKUP(MID(CE195,1,1),$CW$2:DA$28,3,0),0)+IFERROR(VLOOKUP(MID(CE195,2,1),CW$2:DA$28,4,0),0)+IFERROR(VLOOKUP(MID(CE195,3,1),CW$2:DA$28,5,0),0)+(ROW(CE195)/1000000000000)))</f>
        <v/>
      </c>
      <c r="CH195" s="5">
        <v>194</v>
      </c>
      <c r="CI195" s="5" t="str">
        <f>IFERROR(VLOOKUP(CH195,CD$2:CE1271,2,0),"")</f>
        <v/>
      </c>
      <c r="DC195" s="5" t="e">
        <f>IF(REPORTE!AH$2="si",IF(C195=VALUE(REPORTE!C$11),IF(SUM(DC196:DC$1993),CONCATENATE(INT(B195),", "),INT(B195)),""),IF(C195=VALUE(REPORTE!C$10),IF(SUM(DC196:DC$1993),CONCATENATE(INT(B195),", "),INT(B195)),""))</f>
        <v>#VALUE!</v>
      </c>
    </row>
    <row r="196" spans="1:107" s="5" customFormat="1" ht="15" customHeight="1">
      <c r="A196" s="4" t="str">
        <f t="shared" si="47"/>
        <v/>
      </c>
      <c r="B196" s="6"/>
      <c r="C196" s="8"/>
      <c r="D196" s="1" t="str">
        <f>IFERROR(INDEX('padron cfe'!B:B,MATCH(DATOS!C196,'padron cfe'!A:A,0),1),"")</f>
        <v/>
      </c>
      <c r="E196" s="1"/>
      <c r="F196" s="7"/>
      <c r="G196" s="9" t="s">
        <v>157</v>
      </c>
      <c r="H196" s="5" t="str">
        <f>IF(F196="","",IFERROR(CONCATENATE("PEUA",VLOOKUP(ESTADO,REPORTE!AV$2:AW$33,2,0),DIDTRITO_FORM,CADER_FORM,IFERROR(VLOOKUP(DAY(F196),$BN$3:$BO$11,2,0),DAY(F196)),IFERROR(VLOOKUP(MONTH(F196),$BN$3:$BO$11,2,0),MONTH(F196)),YEAR(F196),G196),""))</f>
        <v/>
      </c>
      <c r="I196" s="4"/>
      <c r="K196" s="2" t="str">
        <f>IFERROR(INDEX('padron cfe'!C:C,MATCH(DATOS!C196,'padron cfe'!A:A,0),1),"")</f>
        <v/>
      </c>
      <c r="L196" s="4" t="str">
        <f>IFERROR(IF(VLOOKUP(J196,J$2:L195,4,0)=0,"",VLOOKUP(J196,J$2:L195,4,0)),"")</f>
        <v/>
      </c>
      <c r="M196" s="4" t="str">
        <f>IFERROR(IF(VLOOKUP(J196,J$2:M195,5,0)=0,"",VLOOKUP(J196,J$2:M195,5,0)),"")</f>
        <v/>
      </c>
      <c r="N196" s="4"/>
      <c r="O196" s="2"/>
      <c r="P196" s="2"/>
      <c r="Q196" s="5" t="str">
        <f t="shared" si="54"/>
        <v/>
      </c>
      <c r="T196" s="2" t="str">
        <f>IFERROR(INDEX('padron cfe'!D:D,MATCH(DATOS!C196,'padron cfe'!A:A,0),1),"")</f>
        <v/>
      </c>
      <c r="U196" s="4"/>
      <c r="V196" s="4"/>
      <c r="W196" s="4"/>
      <c r="X196" s="6" t="s">
        <v>157</v>
      </c>
      <c r="Y196" s="4"/>
      <c r="Z196" s="4" t="str">
        <f t="shared" si="48"/>
        <v/>
      </c>
      <c r="AA196" s="4"/>
      <c r="AB196" s="4"/>
      <c r="AC196" s="2" t="str">
        <f>IFERROR(IF(INDEX(AC$1:AC195,MATCH(J196,J$1:J195,0),1)=0,"",INDEX(AC$1:AC195,MATCH(J196,J$1:J195,0),1)),"")</f>
        <v/>
      </c>
      <c r="AD196" s="2" t="str">
        <f>IFERROR(IF(INDEX(AD$1:AD195,MATCH(J196,J$1:J195,0),1)=0,"",INDEX(AD$1:AD195,MATCH(J196,J$1:J195,0),1)),"")</f>
        <v/>
      </c>
      <c r="AE196" s="2" t="str">
        <f>IFERROR(IF(INDEX(AE$1:AE195,MATCH(J196,J$1:J195,0),1)=0,"",INDEX(AE$1:AE195,MATCH(J196,J$1:J195,0),1)),"")</f>
        <v/>
      </c>
      <c r="AF196" s="2"/>
      <c r="AG196" s="2"/>
      <c r="AH196" s="2"/>
      <c r="AI196" s="4"/>
      <c r="AJ196" s="4"/>
      <c r="AK196" s="4"/>
      <c r="AL196" s="4"/>
      <c r="AM196" s="4"/>
      <c r="AN196" s="4"/>
      <c r="AO196" s="4"/>
      <c r="AP196" s="4"/>
      <c r="AQ196" s="4"/>
      <c r="AS196" s="4"/>
      <c r="AT196" s="82"/>
      <c r="AU196" s="124"/>
      <c r="AV196" s="124"/>
      <c r="AW196" s="124"/>
      <c r="AX196" s="124"/>
      <c r="AY196" s="124"/>
      <c r="AZ196" s="124"/>
      <c r="BA196" s="4"/>
      <c r="BB196" s="127"/>
      <c r="BC196" s="4"/>
      <c r="BD196" s="4"/>
      <c r="BE196" s="4" t="s">
        <v>157</v>
      </c>
      <c r="BF196" s="7"/>
      <c r="BG196" s="7"/>
      <c r="BH196" s="7" t="str">
        <f t="shared" ca="1" si="49"/>
        <v/>
      </c>
      <c r="BI196" s="4" t="str">
        <f t="shared" si="44"/>
        <v/>
      </c>
      <c r="BJ196" s="123" t="str">
        <f t="shared" si="50"/>
        <v/>
      </c>
      <c r="BK196" s="140" t="str">
        <f t="shared" si="55"/>
        <v/>
      </c>
      <c r="BQ196" s="4" t="str">
        <f>IF(IFERROR(VLOOKUP(C196,C197:C$1993,1,0),"")="","",COUNTIF(C:C,C196))</f>
        <v/>
      </c>
      <c r="BU196" s="5" t="str">
        <f>IF(B196="","",IF(BQ196="",1+(MAX(BU$2:BU195)),""))</f>
        <v/>
      </c>
      <c r="BV196" s="5" t="str">
        <f t="shared" si="51"/>
        <v/>
      </c>
      <c r="BW196" s="5" t="str">
        <f t="shared" si="52"/>
        <v/>
      </c>
      <c r="BX196" s="14" t="str">
        <f t="shared" si="53"/>
        <v/>
      </c>
      <c r="BY196" s="28"/>
      <c r="BZ196" s="15"/>
      <c r="CA196" s="5" t="str">
        <f t="shared" si="46"/>
        <v/>
      </c>
      <c r="CD196" s="5" t="str">
        <f t="shared" si="43"/>
        <v/>
      </c>
      <c r="CE196" s="5" t="str">
        <f>IF(J196="","",IFERROR(IF(VLOOKUP(J196,J$2:J195,1,0)=0,"",""),J196))</f>
        <v/>
      </c>
      <c r="CF196" s="24" t="str">
        <f>IF(CE196="","",(IFERROR(VLOOKUP(MID(CE196,1,1),$CW$2:DA$28,3,0),0)+IFERROR(VLOOKUP(MID(CE196,2,1),CW$2:DA$28,4,0),0)+IFERROR(VLOOKUP(MID(CE196,3,1),CW$2:DA$28,5,0),0)+(ROW(CE196)/1000000000000)))</f>
        <v/>
      </c>
      <c r="CH196" s="5">
        <v>195</v>
      </c>
      <c r="CI196" s="5" t="str">
        <f>IFERROR(VLOOKUP(CH196,CD$2:CE1272,2,0),"")</f>
        <v/>
      </c>
      <c r="DC196" s="5" t="e">
        <f>IF(REPORTE!AH$2="si",IF(C196=VALUE(REPORTE!C$11),IF(SUM(DC197:DC$1993),CONCATENATE(INT(B196),", "),INT(B196)),""),IF(C196=VALUE(REPORTE!C$10),IF(SUM(DC197:DC$1993),CONCATENATE(INT(B196),", "),INT(B196)),""))</f>
        <v>#VALUE!</v>
      </c>
    </row>
    <row r="197" spans="1:107" s="5" customFormat="1" ht="15" customHeight="1">
      <c r="A197" s="4" t="str">
        <f t="shared" si="47"/>
        <v/>
      </c>
      <c r="B197" s="6"/>
      <c r="C197" s="8"/>
      <c r="D197" s="1" t="str">
        <f>IFERROR(INDEX('padron cfe'!B:B,MATCH(DATOS!C197,'padron cfe'!A:A,0),1),"")</f>
        <v/>
      </c>
      <c r="E197" s="1"/>
      <c r="F197" s="7"/>
      <c r="G197" s="9" t="s">
        <v>157</v>
      </c>
      <c r="H197" s="5" t="str">
        <f>IF(F197="","",IFERROR(CONCATENATE("PEUA",VLOOKUP(ESTADO,REPORTE!AV$2:AW$33,2,0),DIDTRITO_FORM,CADER_FORM,IFERROR(VLOOKUP(DAY(F197),$BN$3:$BO$11,2,0),DAY(F197)),IFERROR(VLOOKUP(MONTH(F197),$BN$3:$BO$11,2,0),MONTH(F197)),YEAR(F197),G197),""))</f>
        <v/>
      </c>
      <c r="I197" s="4"/>
      <c r="K197" s="2" t="str">
        <f>IFERROR(INDEX('padron cfe'!C:C,MATCH(DATOS!C197,'padron cfe'!A:A,0),1),"")</f>
        <v/>
      </c>
      <c r="L197" s="4" t="str">
        <f>IFERROR(IF(VLOOKUP(J197,J$2:L196,4,0)=0,"",VLOOKUP(J197,J$2:L196,4,0)),"")</f>
        <v/>
      </c>
      <c r="M197" s="4" t="str">
        <f>IFERROR(IF(VLOOKUP(J197,J$2:M196,5,0)=0,"",VLOOKUP(J197,J$2:M196,5,0)),"")</f>
        <v/>
      </c>
      <c r="N197" s="4"/>
      <c r="O197" s="2"/>
      <c r="P197" s="2"/>
      <c r="Q197" s="5" t="str">
        <f t="shared" si="54"/>
        <v/>
      </c>
      <c r="T197" s="2" t="str">
        <f>IFERROR(INDEX('padron cfe'!D:D,MATCH(DATOS!C197,'padron cfe'!A:A,0),1),"")</f>
        <v/>
      </c>
      <c r="U197" s="4"/>
      <c r="V197" s="4"/>
      <c r="W197" s="4"/>
      <c r="X197" s="6" t="s">
        <v>157</v>
      </c>
      <c r="Y197" s="4"/>
      <c r="Z197" s="4" t="str">
        <f t="shared" si="48"/>
        <v/>
      </c>
      <c r="AA197" s="4"/>
      <c r="AB197" s="4"/>
      <c r="AC197" s="2" t="str">
        <f>IFERROR(IF(INDEX(AC$1:AC196,MATCH(J197,J$1:J196,0),1)=0,"",INDEX(AC$1:AC196,MATCH(J197,J$1:J196,0),1)),"")</f>
        <v/>
      </c>
      <c r="AD197" s="2" t="str">
        <f>IFERROR(IF(INDEX(AD$1:AD196,MATCH(J197,J$1:J196,0),1)=0,"",INDEX(AD$1:AD196,MATCH(J197,J$1:J196,0),1)),"")</f>
        <v/>
      </c>
      <c r="AE197" s="2" t="str">
        <f>IFERROR(IF(INDEX(AE$1:AE196,MATCH(J197,J$1:J196,0),1)=0,"",INDEX(AE$1:AE196,MATCH(J197,J$1:J196,0),1)),"")</f>
        <v/>
      </c>
      <c r="AF197" s="2"/>
      <c r="AG197" s="2"/>
      <c r="AH197" s="2"/>
      <c r="AI197" s="4"/>
      <c r="AJ197" s="4"/>
      <c r="AK197" s="4"/>
      <c r="AL197" s="4"/>
      <c r="AM197" s="4"/>
      <c r="AN197" s="4"/>
      <c r="AO197" s="4"/>
      <c r="AP197" s="4"/>
      <c r="AQ197" s="4"/>
      <c r="AS197" s="4"/>
      <c r="AT197" s="82"/>
      <c r="AU197" s="124"/>
      <c r="AV197" s="124"/>
      <c r="AW197" s="124"/>
      <c r="AX197" s="124"/>
      <c r="AY197" s="124"/>
      <c r="AZ197" s="124"/>
      <c r="BA197" s="4"/>
      <c r="BB197" s="127"/>
      <c r="BC197" s="4"/>
      <c r="BD197" s="4"/>
      <c r="BE197" s="4"/>
      <c r="BF197" s="7"/>
      <c r="BG197" s="7"/>
      <c r="BH197" s="7" t="str">
        <f t="shared" ca="1" si="49"/>
        <v/>
      </c>
      <c r="BI197" s="4" t="str">
        <f t="shared" si="44"/>
        <v/>
      </c>
      <c r="BJ197" s="123" t="str">
        <f t="shared" si="50"/>
        <v/>
      </c>
      <c r="BK197" s="140" t="str">
        <f t="shared" si="55"/>
        <v/>
      </c>
      <c r="BQ197" s="4" t="str">
        <f>IF(IFERROR(VLOOKUP(C197,C198:C$1993,1,0),"")="","",COUNTIF(C:C,C197))</f>
        <v/>
      </c>
      <c r="BU197" s="5" t="str">
        <f>IF(B197="","",IF(BQ197="",1+(MAX(BU$2:BU196)),""))</f>
        <v/>
      </c>
      <c r="BV197" s="5" t="str">
        <f t="shared" si="51"/>
        <v/>
      </c>
      <c r="BW197" s="5" t="str">
        <f t="shared" si="52"/>
        <v/>
      </c>
      <c r="BX197" s="14" t="str">
        <f t="shared" si="53"/>
        <v/>
      </c>
      <c r="BY197" s="28"/>
      <c r="BZ197" s="15"/>
      <c r="CA197" s="5" t="str">
        <f t="shared" si="46"/>
        <v/>
      </c>
      <c r="CD197" s="5" t="str">
        <f t="shared" si="43"/>
        <v/>
      </c>
      <c r="CE197" s="5" t="str">
        <f>IF(J197="","",IFERROR(IF(VLOOKUP(J197,J$2:J196,1,0)=0,"",""),J197))</f>
        <v/>
      </c>
      <c r="CF197" s="24" t="str">
        <f>IF(CE197="","",(IFERROR(VLOOKUP(MID(CE197,1,1),$CW$2:DA$28,3,0),0)+IFERROR(VLOOKUP(MID(CE197,2,1),CW$2:DA$28,4,0),0)+IFERROR(VLOOKUP(MID(CE197,3,1),CW$2:DA$28,5,0),0)+(ROW(CE197)/1000000000000)))</f>
        <v/>
      </c>
      <c r="CH197" s="5">
        <v>196</v>
      </c>
      <c r="CI197" s="5" t="str">
        <f>IFERROR(VLOOKUP(CH197,CD$2:CE1273,2,0),"")</f>
        <v/>
      </c>
      <c r="DC197" s="5" t="e">
        <f>IF(REPORTE!AH$2="si",IF(C197=VALUE(REPORTE!C$11),IF(SUM(DC198:DC$1993),CONCATENATE(INT(B197),", "),INT(B197)),""),IF(C197=VALUE(REPORTE!C$10),IF(SUM(DC198:DC$1993),CONCATENATE(INT(B197),", "),INT(B197)),""))</f>
        <v>#VALUE!</v>
      </c>
    </row>
    <row r="198" spans="1:107" s="5" customFormat="1" ht="15" customHeight="1">
      <c r="A198" s="4" t="str">
        <f t="shared" si="47"/>
        <v/>
      </c>
      <c r="B198" s="6"/>
      <c r="C198" s="8"/>
      <c r="D198" s="1" t="str">
        <f>IFERROR(INDEX('padron cfe'!B:B,MATCH(DATOS!C198,'padron cfe'!A:A,0),1),"")</f>
        <v/>
      </c>
      <c r="E198" s="1"/>
      <c r="F198" s="7"/>
      <c r="G198" s="9" t="s">
        <v>157</v>
      </c>
      <c r="H198" s="5" t="str">
        <f>IF(F198="","",IFERROR(CONCATENATE("PEUA",VLOOKUP(ESTADO,REPORTE!AV$2:AW$33,2,0),DIDTRITO_FORM,CADER_FORM,IFERROR(VLOOKUP(DAY(F198),$BN$3:$BO$11,2,0),DAY(F198)),IFERROR(VLOOKUP(MONTH(F198),$BN$3:$BO$11,2,0),MONTH(F198)),YEAR(F198),G198),""))</f>
        <v/>
      </c>
      <c r="I198" s="4"/>
      <c r="K198" s="2" t="str">
        <f>IFERROR(INDEX('padron cfe'!C:C,MATCH(DATOS!C198,'padron cfe'!A:A,0),1),"")</f>
        <v/>
      </c>
      <c r="L198" s="4" t="str">
        <f>IFERROR(IF(VLOOKUP(J198,J$2:L197,4,0)=0,"",VLOOKUP(J198,J$2:L197,4,0)),"")</f>
        <v/>
      </c>
      <c r="M198" s="4" t="str">
        <f>IFERROR(IF(VLOOKUP(J198,J$2:M197,5,0)=0,"",VLOOKUP(J198,J$2:M197,5,0)),"")</f>
        <v/>
      </c>
      <c r="N198" s="4"/>
      <c r="O198" s="2"/>
      <c r="P198" s="2"/>
      <c r="Q198" s="5" t="str">
        <f t="shared" si="54"/>
        <v/>
      </c>
      <c r="T198" s="2" t="str">
        <f>IFERROR(INDEX('padron cfe'!D:D,MATCH(DATOS!C198,'padron cfe'!A:A,0),1),"")</f>
        <v/>
      </c>
      <c r="U198" s="4"/>
      <c r="V198" s="4"/>
      <c r="W198" s="4"/>
      <c r="X198" s="6" t="s">
        <v>157</v>
      </c>
      <c r="Y198" s="4"/>
      <c r="Z198" s="4" t="str">
        <f t="shared" si="48"/>
        <v/>
      </c>
      <c r="AA198" s="4"/>
      <c r="AB198" s="4"/>
      <c r="AC198" s="2" t="str">
        <f>IFERROR(IF(INDEX(AC$1:AC197,MATCH(J198,J$1:J197,0),1)=0,"",INDEX(AC$1:AC197,MATCH(J198,J$1:J197,0),1)),"")</f>
        <v/>
      </c>
      <c r="AD198" s="2" t="str">
        <f>IFERROR(IF(INDEX(AD$1:AD197,MATCH(J198,J$1:J197,0),1)=0,"",INDEX(AD$1:AD197,MATCH(J198,J$1:J197,0),1)),"")</f>
        <v/>
      </c>
      <c r="AE198" s="2" t="str">
        <f>IFERROR(IF(INDEX(AE$1:AE197,MATCH(J198,J$1:J197,0),1)=0,"",INDEX(AE$1:AE197,MATCH(J198,J$1:J197,0),1)),"")</f>
        <v/>
      </c>
      <c r="AF198" s="2"/>
      <c r="AG198" s="2"/>
      <c r="AH198" s="2"/>
      <c r="AI198" s="4"/>
      <c r="AJ198" s="4"/>
      <c r="AK198" s="4"/>
      <c r="AL198" s="4"/>
      <c r="AM198" s="4"/>
      <c r="AN198" s="4"/>
      <c r="AO198" s="4"/>
      <c r="AP198" s="4"/>
      <c r="AQ198" s="4"/>
      <c r="AS198" s="4"/>
      <c r="AT198" s="82"/>
      <c r="AU198" s="124"/>
      <c r="AV198" s="124"/>
      <c r="AW198" s="124"/>
      <c r="AX198" s="124"/>
      <c r="AY198" s="124"/>
      <c r="AZ198" s="124"/>
      <c r="BA198" s="4"/>
      <c r="BB198" s="127"/>
      <c r="BC198" s="4"/>
      <c r="BD198" s="4"/>
      <c r="BE198" s="4" t="s">
        <v>157</v>
      </c>
      <c r="BF198" s="7"/>
      <c r="BG198" s="7"/>
      <c r="BH198" s="7" t="str">
        <f t="shared" ca="1" si="49"/>
        <v/>
      </c>
      <c r="BI198" s="4" t="str">
        <f t="shared" si="44"/>
        <v/>
      </c>
      <c r="BJ198" s="123" t="str">
        <f t="shared" si="50"/>
        <v/>
      </c>
      <c r="BK198" s="140" t="str">
        <f t="shared" si="55"/>
        <v/>
      </c>
      <c r="BQ198" s="4" t="str">
        <f>IF(IFERROR(VLOOKUP(C198,C199:C$1993,1,0),"")="","",COUNTIF(C:C,C198))</f>
        <v/>
      </c>
      <c r="BU198" s="5" t="str">
        <f>IF(B198="","",IF(BQ198="",1+(MAX(BU$2:BU197)),""))</f>
        <v/>
      </c>
      <c r="BV198" s="5" t="str">
        <f t="shared" si="51"/>
        <v/>
      </c>
      <c r="BW198" s="5" t="str">
        <f t="shared" si="52"/>
        <v/>
      </c>
      <c r="BX198" s="14" t="str">
        <f t="shared" si="53"/>
        <v/>
      </c>
      <c r="BY198" s="28"/>
      <c r="BZ198" s="15"/>
      <c r="CA198" s="5" t="str">
        <f t="shared" si="46"/>
        <v/>
      </c>
      <c r="CD198" s="5" t="str">
        <f t="shared" si="43"/>
        <v/>
      </c>
      <c r="CE198" s="5" t="str">
        <f>IF(J198="","",IFERROR(IF(VLOOKUP(J198,J$2:J197,1,0)=0,"",""),J198))</f>
        <v/>
      </c>
      <c r="CF198" s="24" t="str">
        <f>IF(CE198="","",(IFERROR(VLOOKUP(MID(CE198,1,1),$CW$2:DA$28,3,0),0)+IFERROR(VLOOKUP(MID(CE198,2,1),CW$2:DA$28,4,0),0)+IFERROR(VLOOKUP(MID(CE198,3,1),CW$2:DA$28,5,0),0)+(ROW(CE198)/1000000000000)))</f>
        <v/>
      </c>
      <c r="CH198" s="5">
        <v>197</v>
      </c>
      <c r="CI198" s="5" t="str">
        <f>IFERROR(VLOOKUP(CH198,CD$2:CE1274,2,0),"")</f>
        <v/>
      </c>
      <c r="CK198" s="14"/>
      <c r="DC198" s="5" t="e">
        <f>IF(REPORTE!AH$2="si",IF(C198=VALUE(REPORTE!C$11),IF(SUM(DC199:DC$1993),CONCATENATE(INT(B198),", "),INT(B198)),""),IF(C198=VALUE(REPORTE!C$10),IF(SUM(DC199:DC$1993),CONCATENATE(INT(B198),", "),INT(B198)),""))</f>
        <v>#VALUE!</v>
      </c>
    </row>
    <row r="199" spans="1:107" s="5" customFormat="1" ht="15" customHeight="1">
      <c r="A199" s="4" t="str">
        <f t="shared" si="47"/>
        <v/>
      </c>
      <c r="B199" s="6"/>
      <c r="C199" s="8"/>
      <c r="D199" s="1" t="str">
        <f>IFERROR(INDEX('padron cfe'!B:B,MATCH(DATOS!C199,'padron cfe'!A:A,0),1),"")</f>
        <v/>
      </c>
      <c r="E199" s="1"/>
      <c r="F199" s="7"/>
      <c r="G199" s="9" t="s">
        <v>157</v>
      </c>
      <c r="H199" s="5" t="str">
        <f>IF(F199="","",IFERROR(CONCATENATE("PEUA",VLOOKUP(ESTADO,REPORTE!AV$2:AW$33,2,0),DIDTRITO_FORM,CADER_FORM,IFERROR(VLOOKUP(DAY(F199),$BN$3:$BO$11,2,0),DAY(F199)),IFERROR(VLOOKUP(MONTH(F199),$BN$3:$BO$11,2,0),MONTH(F199)),YEAR(F199),G199),""))</f>
        <v/>
      </c>
      <c r="I199" s="4"/>
      <c r="K199" s="2" t="str">
        <f>IFERROR(INDEX('padron cfe'!C:C,MATCH(DATOS!C199,'padron cfe'!A:A,0),1),"")</f>
        <v/>
      </c>
      <c r="L199" s="4" t="str">
        <f>IFERROR(IF(VLOOKUP(J199,J$2:L198,4,0)=0,"",VLOOKUP(J199,J$2:L198,4,0)),"")</f>
        <v/>
      </c>
      <c r="M199" s="4" t="str">
        <f>IFERROR(IF(VLOOKUP(J199,J$2:M198,5,0)=0,"",VLOOKUP(J199,J$2:M198,5,0)),"")</f>
        <v/>
      </c>
      <c r="N199" s="4"/>
      <c r="O199" s="2"/>
      <c r="P199" s="2"/>
      <c r="Q199" s="5" t="str">
        <f t="shared" si="54"/>
        <v/>
      </c>
      <c r="T199" s="2" t="str">
        <f>IFERROR(INDEX('padron cfe'!D:D,MATCH(DATOS!C199,'padron cfe'!A:A,0),1),"")</f>
        <v/>
      </c>
      <c r="U199" s="4"/>
      <c r="V199" s="4"/>
      <c r="W199" s="4"/>
      <c r="X199" s="6" t="s">
        <v>157</v>
      </c>
      <c r="Y199" s="4"/>
      <c r="Z199" s="4" t="str">
        <f t="shared" si="48"/>
        <v/>
      </c>
      <c r="AA199" s="4"/>
      <c r="AB199" s="4"/>
      <c r="AC199" s="2" t="str">
        <f>IFERROR(IF(INDEX(AC$1:AC198,MATCH(J199,J$1:J198,0),1)=0,"",INDEX(AC$1:AC198,MATCH(J199,J$1:J198,0),1)),"")</f>
        <v/>
      </c>
      <c r="AD199" s="2" t="str">
        <f>IFERROR(IF(INDEX(AD$1:AD198,MATCH(J199,J$1:J198,0),1)=0,"",INDEX(AD$1:AD198,MATCH(J199,J$1:J198,0),1)),"")</f>
        <v/>
      </c>
      <c r="AE199" s="2" t="str">
        <f>IFERROR(IF(INDEX(AE$1:AE198,MATCH(J199,J$1:J198,0),1)=0,"",INDEX(AE$1:AE198,MATCH(J199,J$1:J198,0),1)),"")</f>
        <v/>
      </c>
      <c r="AF199" s="2"/>
      <c r="AG199" s="2"/>
      <c r="AH199" s="2"/>
      <c r="AI199" s="4"/>
      <c r="AJ199" s="4"/>
      <c r="AK199" s="4"/>
      <c r="AL199" s="4"/>
      <c r="AM199" s="4"/>
      <c r="AN199" s="4"/>
      <c r="AO199" s="4"/>
      <c r="AP199" s="4"/>
      <c r="AQ199" s="4"/>
      <c r="AS199" s="4"/>
      <c r="AT199" s="82"/>
      <c r="AU199" s="124"/>
      <c r="AV199" s="124"/>
      <c r="AW199" s="124"/>
      <c r="AX199" s="124"/>
      <c r="AY199" s="124"/>
      <c r="AZ199" s="124"/>
      <c r="BA199" s="4"/>
      <c r="BB199" s="127"/>
      <c r="BC199" s="4"/>
      <c r="BD199" s="4"/>
      <c r="BE199" s="4"/>
      <c r="BF199" s="7"/>
      <c r="BG199" s="7"/>
      <c r="BH199" s="7" t="str">
        <f t="shared" ca="1" si="49"/>
        <v/>
      </c>
      <c r="BI199" s="4" t="str">
        <f t="shared" si="44"/>
        <v/>
      </c>
      <c r="BJ199" s="123" t="str">
        <f t="shared" si="50"/>
        <v/>
      </c>
      <c r="BK199" s="140" t="str">
        <f t="shared" si="55"/>
        <v/>
      </c>
      <c r="BQ199" s="4" t="str">
        <f>IF(IFERROR(VLOOKUP(C199,C200:C$1993,1,0),"")="","",COUNTIF(C:C,C199))</f>
        <v/>
      </c>
      <c r="BU199" s="5" t="str">
        <f>IF(B199="","",IF(BQ199="",1+(MAX(BU$2:BU198)),""))</f>
        <v/>
      </c>
      <c r="BV199" s="5" t="str">
        <f t="shared" si="51"/>
        <v/>
      </c>
      <c r="BW199" s="5" t="str">
        <f t="shared" si="52"/>
        <v/>
      </c>
      <c r="BX199" s="14" t="str">
        <f t="shared" si="53"/>
        <v/>
      </c>
      <c r="BY199" s="28"/>
      <c r="BZ199" s="15"/>
      <c r="CA199" s="5" t="str">
        <f t="shared" si="46"/>
        <v/>
      </c>
      <c r="CD199" s="5" t="str">
        <f t="shared" si="43"/>
        <v/>
      </c>
      <c r="CE199" s="5" t="str">
        <f>IF(J199="","",IFERROR(IF(VLOOKUP(J199,J$2:J198,1,0)=0,"",""),J199))</f>
        <v/>
      </c>
      <c r="CF199" s="24" t="str">
        <f>IF(CE199="","",(IFERROR(VLOOKUP(MID(CE199,1,1),$CW$2:DA$28,3,0),0)+IFERROR(VLOOKUP(MID(CE199,2,1),CW$2:DA$28,4,0),0)+IFERROR(VLOOKUP(MID(CE199,3,1),CW$2:DA$28,5,0),0)+(ROW(CE199)/1000000000000)))</f>
        <v/>
      </c>
      <c r="CH199" s="5">
        <v>198</v>
      </c>
      <c r="CI199" s="5" t="str">
        <f>IFERROR(VLOOKUP(CH199,CD$2:CE1275,2,0),"")</f>
        <v/>
      </c>
      <c r="DC199" s="5" t="e">
        <f>IF(REPORTE!AH$2="si",IF(C199=VALUE(REPORTE!C$11),IF(SUM(DC200:DC$1993),CONCATENATE(INT(B199),", "),INT(B199)),""),IF(C199=VALUE(REPORTE!C$10),IF(SUM(DC200:DC$1993),CONCATENATE(INT(B199),", "),INT(B199)),""))</f>
        <v>#VALUE!</v>
      </c>
    </row>
    <row r="200" spans="1:107" s="5" customFormat="1" ht="15" customHeight="1">
      <c r="A200" s="4" t="str">
        <f t="shared" si="47"/>
        <v/>
      </c>
      <c r="B200" s="6"/>
      <c r="C200" s="8"/>
      <c r="D200" s="1" t="str">
        <f>IFERROR(INDEX('padron cfe'!B:B,MATCH(DATOS!C200,'padron cfe'!A:A,0),1),"")</f>
        <v/>
      </c>
      <c r="E200" s="1"/>
      <c r="F200" s="7"/>
      <c r="G200" s="9" t="s">
        <v>157</v>
      </c>
      <c r="H200" s="5" t="str">
        <f>IF(F200="","",IFERROR(CONCATENATE("PEUA",VLOOKUP(ESTADO,REPORTE!AV$2:AW$33,2,0),DIDTRITO_FORM,CADER_FORM,IFERROR(VLOOKUP(DAY(F200),$BN$3:$BO$11,2,0),DAY(F200)),IFERROR(VLOOKUP(MONTH(F200),$BN$3:$BO$11,2,0),MONTH(F200)),YEAR(F200),G200),""))</f>
        <v/>
      </c>
      <c r="I200" s="4"/>
      <c r="K200" s="2" t="str">
        <f>IFERROR(INDEX('padron cfe'!C:C,MATCH(DATOS!C200,'padron cfe'!A:A,0),1),"")</f>
        <v/>
      </c>
      <c r="L200" s="4" t="str">
        <f>IFERROR(IF(VLOOKUP(J200,J$2:L199,4,0)=0,"",VLOOKUP(J200,J$2:L199,4,0)),"")</f>
        <v/>
      </c>
      <c r="M200" s="4" t="str">
        <f>IFERROR(IF(VLOOKUP(J200,J$2:M199,5,0)=0,"",VLOOKUP(J200,J$2:M199,5,0)),"")</f>
        <v/>
      </c>
      <c r="N200" s="4"/>
      <c r="O200" s="2"/>
      <c r="P200" s="2"/>
      <c r="Q200" s="5" t="str">
        <f t="shared" si="54"/>
        <v/>
      </c>
      <c r="T200" s="2" t="str">
        <f>IFERROR(INDEX('padron cfe'!D:D,MATCH(DATOS!C200,'padron cfe'!A:A,0),1),"")</f>
        <v/>
      </c>
      <c r="U200" s="4"/>
      <c r="V200" s="4"/>
      <c r="W200" s="4"/>
      <c r="X200" s="6" t="s">
        <v>157</v>
      </c>
      <c r="Y200" s="4"/>
      <c r="Z200" s="4" t="str">
        <f t="shared" si="48"/>
        <v/>
      </c>
      <c r="AA200" s="4"/>
      <c r="AB200" s="4"/>
      <c r="AC200" s="2" t="str">
        <f>IFERROR(IF(INDEX(AC$1:AC199,MATCH(J200,J$1:J199,0),1)=0,"",INDEX(AC$1:AC199,MATCH(J200,J$1:J199,0),1)),"")</f>
        <v/>
      </c>
      <c r="AD200" s="2" t="str">
        <f>IFERROR(IF(INDEX(AD$1:AD199,MATCH(J200,J$1:J199,0),1)=0,"",INDEX(AD$1:AD199,MATCH(J200,J$1:J199,0),1)),"")</f>
        <v/>
      </c>
      <c r="AE200" s="2" t="str">
        <f>IFERROR(IF(INDEX(AE$1:AE199,MATCH(J200,J$1:J199,0),1)=0,"",INDEX(AE$1:AE199,MATCH(J200,J$1:J199,0),1)),"")</f>
        <v/>
      </c>
      <c r="AF200" s="2"/>
      <c r="AG200" s="2"/>
      <c r="AH200" s="2"/>
      <c r="AI200" s="4"/>
      <c r="AJ200" s="4"/>
      <c r="AK200" s="4"/>
      <c r="AL200" s="4"/>
      <c r="AM200" s="4"/>
      <c r="AN200" s="4"/>
      <c r="AO200" s="4"/>
      <c r="AP200" s="4"/>
      <c r="AQ200" s="4"/>
      <c r="AS200" s="4"/>
      <c r="AT200" s="82"/>
      <c r="AU200" s="124"/>
      <c r="AV200" s="124"/>
      <c r="AW200" s="124"/>
      <c r="AX200" s="124"/>
      <c r="AY200" s="124"/>
      <c r="AZ200" s="124"/>
      <c r="BA200" s="4"/>
      <c r="BB200" s="127"/>
      <c r="BC200" s="4"/>
      <c r="BD200" s="4"/>
      <c r="BE200" s="4" t="s">
        <v>157</v>
      </c>
      <c r="BF200" s="7"/>
      <c r="BG200" s="7"/>
      <c r="BH200" s="7" t="str">
        <f t="shared" ca="1" si="49"/>
        <v/>
      </c>
      <c r="BI200" s="4" t="str">
        <f t="shared" si="44"/>
        <v/>
      </c>
      <c r="BJ200" s="123" t="str">
        <f t="shared" si="50"/>
        <v/>
      </c>
      <c r="BK200" s="140" t="str">
        <f t="shared" si="55"/>
        <v/>
      </c>
      <c r="BQ200" s="4" t="str">
        <f>IF(IFERROR(VLOOKUP(C200,C201:C$1993,1,0),"")="","",COUNTIF(C:C,C200))</f>
        <v/>
      </c>
      <c r="BU200" s="5" t="str">
        <f>IF(B200="","",IF(BQ200="",1+(MAX(BU$2:BU199)),""))</f>
        <v/>
      </c>
      <c r="BV200" s="5" t="str">
        <f t="shared" si="51"/>
        <v/>
      </c>
      <c r="BW200" s="5" t="str">
        <f t="shared" si="52"/>
        <v/>
      </c>
      <c r="BX200" s="14" t="str">
        <f t="shared" si="53"/>
        <v/>
      </c>
      <c r="BY200" s="28"/>
      <c r="BZ200" s="15"/>
      <c r="CA200" s="5" t="str">
        <f t="shared" si="46"/>
        <v/>
      </c>
      <c r="CD200" s="5" t="str">
        <f t="shared" si="43"/>
        <v/>
      </c>
      <c r="CE200" s="5" t="str">
        <f>IF(J200="","",IFERROR(IF(VLOOKUP(J200,J$2:J199,1,0)=0,"",""),J200))</f>
        <v/>
      </c>
      <c r="CF200" s="24" t="str">
        <f>IF(CE200="","",(IFERROR(VLOOKUP(MID(CE200,1,1),$CW$2:DA$28,3,0),0)+IFERROR(VLOOKUP(MID(CE200,2,1),CW$2:DA$28,4,0),0)+IFERROR(VLOOKUP(MID(CE200,3,1),CW$2:DA$28,5,0),0)+(ROW(CE200)/1000000000000)))</f>
        <v/>
      </c>
      <c r="CH200" s="5">
        <v>199</v>
      </c>
      <c r="CI200" s="5" t="str">
        <f>IFERROR(VLOOKUP(CH200,CD$2:CE1276,2,0),"")</f>
        <v/>
      </c>
      <c r="DC200" s="5" t="e">
        <f>IF(REPORTE!AH$2="si",IF(C200=VALUE(REPORTE!C$11),IF(SUM(DC201:DC$1993),CONCATENATE(INT(B200),", "),INT(B200)),""),IF(C200=VALUE(REPORTE!C$10),IF(SUM(DC201:DC$1993),CONCATENATE(INT(B200),", "),INT(B200)),""))</f>
        <v>#VALUE!</v>
      </c>
    </row>
    <row r="201" spans="1:107" s="5" customFormat="1" ht="15" customHeight="1">
      <c r="A201" s="4" t="str">
        <f t="shared" si="47"/>
        <v/>
      </c>
      <c r="B201" s="6"/>
      <c r="C201" s="8"/>
      <c r="D201" s="1" t="str">
        <f>IFERROR(INDEX('padron cfe'!B:B,MATCH(DATOS!C201,'padron cfe'!A:A,0),1),"")</f>
        <v/>
      </c>
      <c r="E201" s="1"/>
      <c r="F201" s="7"/>
      <c r="G201" s="9" t="s">
        <v>157</v>
      </c>
      <c r="H201" s="5" t="str">
        <f>IF(F201="","",IFERROR(CONCATENATE("PEUA",VLOOKUP(ESTADO,REPORTE!AV$2:AW$33,2,0),DIDTRITO_FORM,CADER_FORM,IFERROR(VLOOKUP(DAY(F201),$BN$3:$BO$11,2,0),DAY(F201)),IFERROR(VLOOKUP(MONTH(F201),$BN$3:$BO$11,2,0),MONTH(F201)),YEAR(F201),G201),""))</f>
        <v/>
      </c>
      <c r="I201" s="4"/>
      <c r="K201" s="2" t="str">
        <f>IFERROR(INDEX('padron cfe'!C:C,MATCH(DATOS!C201,'padron cfe'!A:A,0),1),"")</f>
        <v/>
      </c>
      <c r="L201" s="4" t="str">
        <f>IFERROR(IF(VLOOKUP(J201,J$2:L200,4,0)=0,"",VLOOKUP(J201,J$2:L200,4,0)),"")</f>
        <v/>
      </c>
      <c r="M201" s="4" t="str">
        <f>IFERROR(IF(VLOOKUP(J201,J$2:M200,5,0)=0,"",VLOOKUP(J201,J$2:M200,5,0)),"")</f>
        <v/>
      </c>
      <c r="N201" s="4"/>
      <c r="O201" s="2"/>
      <c r="P201" s="2"/>
      <c r="Q201" s="5" t="str">
        <f t="shared" si="54"/>
        <v/>
      </c>
      <c r="T201" s="2" t="str">
        <f>IFERROR(INDEX('padron cfe'!D:D,MATCH(DATOS!C201,'padron cfe'!A:A,0),1),"")</f>
        <v/>
      </c>
      <c r="U201" s="4"/>
      <c r="V201" s="4"/>
      <c r="W201" s="4"/>
      <c r="X201" s="6" t="s">
        <v>157</v>
      </c>
      <c r="Y201" s="4"/>
      <c r="Z201" s="4" t="str">
        <f t="shared" si="48"/>
        <v/>
      </c>
      <c r="AA201" s="4"/>
      <c r="AB201" s="4"/>
      <c r="AC201" s="2" t="str">
        <f>IFERROR(IF(INDEX(AC$1:AC200,MATCH(J201,J$1:J200,0),1)=0,"",INDEX(AC$1:AC200,MATCH(J201,J$1:J200,0),1)),"")</f>
        <v/>
      </c>
      <c r="AD201" s="2" t="str">
        <f>IFERROR(IF(INDEX(AD$1:AD200,MATCH(J201,J$1:J200,0),1)=0,"",INDEX(AD$1:AD200,MATCH(J201,J$1:J200,0),1)),"")</f>
        <v/>
      </c>
      <c r="AE201" s="2" t="str">
        <f>IFERROR(IF(INDEX(AE$1:AE200,MATCH(J201,J$1:J200,0),1)=0,"",INDEX(AE$1:AE200,MATCH(J201,J$1:J200,0),1)),"")</f>
        <v/>
      </c>
      <c r="AF201" s="2"/>
      <c r="AG201" s="2"/>
      <c r="AH201" s="2"/>
      <c r="AI201" s="4"/>
      <c r="AJ201" s="4"/>
      <c r="AK201" s="4"/>
      <c r="AL201" s="4"/>
      <c r="AM201" s="4"/>
      <c r="AN201" s="4"/>
      <c r="AO201" s="4"/>
      <c r="AP201" s="4"/>
      <c r="AQ201" s="4"/>
      <c r="AS201" s="4"/>
      <c r="AT201" s="82"/>
      <c r="AU201" s="124"/>
      <c r="AV201" s="124"/>
      <c r="AW201" s="124"/>
      <c r="AX201" s="124"/>
      <c r="AY201" s="124"/>
      <c r="AZ201" s="124"/>
      <c r="BA201" s="4"/>
      <c r="BB201" s="127"/>
      <c r="BC201" s="4"/>
      <c r="BD201" s="4"/>
      <c r="BE201" s="4"/>
      <c r="BF201" s="7"/>
      <c r="BG201" s="7"/>
      <c r="BH201" s="7" t="str">
        <f t="shared" ca="1" si="49"/>
        <v/>
      </c>
      <c r="BI201" s="4" t="str">
        <f t="shared" si="44"/>
        <v/>
      </c>
      <c r="BJ201" s="123" t="str">
        <f t="shared" si="50"/>
        <v/>
      </c>
      <c r="BK201" s="140" t="str">
        <f t="shared" si="55"/>
        <v/>
      </c>
      <c r="BQ201" s="4" t="str">
        <f>IF(IFERROR(VLOOKUP(C201,C202:C$1993,1,0),"")="","",COUNTIF(C:C,C201))</f>
        <v/>
      </c>
      <c r="BU201" s="5" t="str">
        <f>IF(B201="","",IF(BQ201="",1+(MAX(BU$2:BU200)),""))</f>
        <v/>
      </c>
      <c r="BV201" s="5" t="str">
        <f t="shared" si="51"/>
        <v/>
      </c>
      <c r="BW201" s="5" t="str">
        <f t="shared" si="52"/>
        <v/>
      </c>
      <c r="BX201" s="14" t="str">
        <f t="shared" si="53"/>
        <v/>
      </c>
      <c r="BY201" s="28"/>
      <c r="BZ201" s="15"/>
      <c r="CA201" s="5" t="str">
        <f t="shared" si="46"/>
        <v/>
      </c>
      <c r="CD201" s="5" t="str">
        <f t="shared" si="43"/>
        <v/>
      </c>
      <c r="CE201" s="5" t="str">
        <f>IF(J201="","",IFERROR(IF(VLOOKUP(J201,J$2:J200,1,0)=0,"",""),J201))</f>
        <v/>
      </c>
      <c r="CF201" s="24" t="str">
        <f>IF(CE201="","",(IFERROR(VLOOKUP(MID(CE201,1,1),$CW$2:DA$28,3,0),0)+IFERROR(VLOOKUP(MID(CE201,2,1),CW$2:DA$28,4,0),0)+IFERROR(VLOOKUP(MID(CE201,3,1),CW$2:DA$28,5,0),0)+(ROW(CE201)/1000000000000)))</f>
        <v/>
      </c>
      <c r="CH201" s="5">
        <v>200</v>
      </c>
      <c r="CI201" s="5" t="str">
        <f>IFERROR(VLOOKUP(CH201,CD$2:CE1277,2,0),"")</f>
        <v/>
      </c>
      <c r="DC201" s="5" t="e">
        <f>IF(REPORTE!AH$2="si",IF(C201=VALUE(REPORTE!C$11),IF(SUM(DC202:DC$1993),CONCATENATE(INT(B201),", "),INT(B201)),""),IF(C201=VALUE(REPORTE!C$10),IF(SUM(DC202:DC$1993),CONCATENATE(INT(B201),", "),INT(B201)),""))</f>
        <v>#VALUE!</v>
      </c>
    </row>
    <row r="202" spans="1:107" s="5" customFormat="1" ht="15" customHeight="1">
      <c r="A202" s="4" t="str">
        <f t="shared" si="47"/>
        <v/>
      </c>
      <c r="B202" s="6"/>
      <c r="C202" s="8"/>
      <c r="D202" s="1" t="str">
        <f>IFERROR(INDEX('padron cfe'!B:B,MATCH(DATOS!C202,'padron cfe'!A:A,0),1),"")</f>
        <v/>
      </c>
      <c r="E202" s="1"/>
      <c r="F202" s="7"/>
      <c r="G202" s="9" t="s">
        <v>157</v>
      </c>
      <c r="H202" s="5" t="str">
        <f>IF(F202="","",IFERROR(CONCATENATE("PEUA",VLOOKUP(ESTADO,REPORTE!AV$2:AW$33,2,0),DIDTRITO_FORM,CADER_FORM,IFERROR(VLOOKUP(DAY(F202),$BN$3:$BO$11,2,0),DAY(F202)),IFERROR(VLOOKUP(MONTH(F202),$BN$3:$BO$11,2,0),MONTH(F202)),YEAR(F202),G202),""))</f>
        <v/>
      </c>
      <c r="I202" s="4"/>
      <c r="K202" s="2" t="str">
        <f>IFERROR(INDEX('padron cfe'!C:C,MATCH(DATOS!C202,'padron cfe'!A:A,0),1),"")</f>
        <v/>
      </c>
      <c r="L202" s="4" t="str">
        <f>IFERROR(IF(VLOOKUP(J202,J$2:L201,4,0)=0,"",VLOOKUP(J202,J$2:L201,4,0)),"")</f>
        <v/>
      </c>
      <c r="M202" s="4" t="str">
        <f>IFERROR(IF(VLOOKUP(J202,J$2:M201,5,0)=0,"",VLOOKUP(J202,J$2:M201,5,0)),"")</f>
        <v/>
      </c>
      <c r="N202" s="4"/>
      <c r="O202" s="2"/>
      <c r="P202" s="2"/>
      <c r="Q202" s="5" t="str">
        <f t="shared" si="54"/>
        <v/>
      </c>
      <c r="T202" s="2" t="str">
        <f>IFERROR(INDEX('padron cfe'!D:D,MATCH(DATOS!C202,'padron cfe'!A:A,0),1),"")</f>
        <v/>
      </c>
      <c r="U202" s="4"/>
      <c r="V202" s="4"/>
      <c r="W202" s="4"/>
      <c r="X202" s="6" t="s">
        <v>157</v>
      </c>
      <c r="Y202" s="4"/>
      <c r="Z202" s="4" t="str">
        <f t="shared" si="48"/>
        <v/>
      </c>
      <c r="AA202" s="4"/>
      <c r="AB202" s="4"/>
      <c r="AC202" s="2" t="str">
        <f>IFERROR(IF(INDEX(AC$1:AC201,MATCH(J202,J$1:J201,0),1)=0,"",INDEX(AC$1:AC201,MATCH(J202,J$1:J201,0),1)),"")</f>
        <v/>
      </c>
      <c r="AD202" s="2" t="str">
        <f>IFERROR(IF(INDEX(AD$1:AD201,MATCH(J202,J$1:J201,0),1)=0,"",INDEX(AD$1:AD201,MATCH(J202,J$1:J201,0),1)),"")</f>
        <v/>
      </c>
      <c r="AE202" s="2" t="str">
        <f>IFERROR(IF(INDEX(AE$1:AE201,MATCH(J202,J$1:J201,0),1)=0,"",INDEX(AE$1:AE201,MATCH(J202,J$1:J201,0),1)),"")</f>
        <v/>
      </c>
      <c r="AF202" s="2"/>
      <c r="AG202" s="2"/>
      <c r="AH202" s="2"/>
      <c r="AI202" s="4"/>
      <c r="AJ202" s="4"/>
      <c r="AK202" s="4"/>
      <c r="AL202" s="4"/>
      <c r="AM202" s="4"/>
      <c r="AN202" s="4"/>
      <c r="AO202" s="4"/>
      <c r="AP202" s="4"/>
      <c r="AQ202" s="4"/>
      <c r="AS202" s="4"/>
      <c r="AT202" s="82"/>
      <c r="AU202" s="124"/>
      <c r="AV202" s="124"/>
      <c r="AW202" s="124"/>
      <c r="AX202" s="124"/>
      <c r="AY202" s="124"/>
      <c r="AZ202" s="124"/>
      <c r="BA202" s="4"/>
      <c r="BB202" s="127"/>
      <c r="BC202" s="4"/>
      <c r="BD202" s="4"/>
      <c r="BE202" s="4" t="s">
        <v>157</v>
      </c>
      <c r="BF202" s="7"/>
      <c r="BG202" s="7"/>
      <c r="BH202" s="7" t="str">
        <f t="shared" ca="1" si="49"/>
        <v/>
      </c>
      <c r="BI202" s="4" t="str">
        <f t="shared" si="44"/>
        <v/>
      </c>
      <c r="BJ202" s="123" t="str">
        <f t="shared" si="50"/>
        <v/>
      </c>
      <c r="BK202" s="140" t="str">
        <f t="shared" si="55"/>
        <v/>
      </c>
      <c r="BQ202" s="4" t="str">
        <f>IF(IFERROR(VLOOKUP(C202,C203:C$1993,1,0),"")="","",COUNTIF(C:C,C202))</f>
        <v/>
      </c>
      <c r="BU202" s="5" t="str">
        <f>IF(B202="","",IF(BQ202="",1+(MAX(BU$2:BU201)),""))</f>
        <v/>
      </c>
      <c r="BV202" s="5" t="str">
        <f t="shared" si="51"/>
        <v/>
      </c>
      <c r="BW202" s="5" t="str">
        <f t="shared" si="52"/>
        <v/>
      </c>
      <c r="BX202" s="14" t="str">
        <f t="shared" si="53"/>
        <v/>
      </c>
      <c r="BY202" s="28"/>
      <c r="BZ202" s="15"/>
      <c r="CA202" s="5" t="str">
        <f t="shared" ref="CA202:CA210" si="56">CONCATENATE(AH202,AJ202,AK202,AL202,AM202)</f>
        <v/>
      </c>
      <c r="CD202" s="5" t="str">
        <f t="shared" si="43"/>
        <v/>
      </c>
      <c r="CE202" s="5" t="str">
        <f>IF(J202="","",IFERROR(IF(VLOOKUP(J202,J$2:J201,1,0)=0,"",""),J202))</f>
        <v/>
      </c>
      <c r="CF202" s="24" t="str">
        <f>IF(CE202="","",(IFERROR(VLOOKUP(MID(CE202,1,1),$CW$2:DA$28,3,0),0)+IFERROR(VLOOKUP(MID(CE202,2,1),CW$2:DA$28,4,0),0)+IFERROR(VLOOKUP(MID(CE202,3,1),CW$2:DA$28,5,0),0)+(ROW(CE202)/1000000000000)))</f>
        <v/>
      </c>
      <c r="CH202" s="5">
        <v>201</v>
      </c>
      <c r="CI202" s="5" t="str">
        <f>IFERROR(VLOOKUP(CH202,CD$2:CE1278,2,0),"")</f>
        <v/>
      </c>
      <c r="CK202" s="14"/>
      <c r="DC202" s="5" t="e">
        <f>IF(REPORTE!AH$2="si",IF(C202=VALUE(REPORTE!C$11),IF(SUM(DC203:DC$1993),CONCATENATE(INT(B202),", "),INT(B202)),""),IF(C202=VALUE(REPORTE!C$10),IF(SUM(DC203:DC$1993),CONCATENATE(INT(B202),", "),INT(B202)),""))</f>
        <v>#VALUE!</v>
      </c>
    </row>
    <row r="203" spans="1:107" s="5" customFormat="1" ht="15" customHeight="1">
      <c r="A203" s="4" t="str">
        <f t="shared" si="47"/>
        <v/>
      </c>
      <c r="B203" s="6"/>
      <c r="C203" s="8"/>
      <c r="D203" s="1" t="str">
        <f>IFERROR(INDEX('padron cfe'!B:B,MATCH(DATOS!C203,'padron cfe'!A:A,0),1),"")</f>
        <v/>
      </c>
      <c r="E203" s="1"/>
      <c r="F203" s="7"/>
      <c r="G203" s="9" t="s">
        <v>157</v>
      </c>
      <c r="H203" s="5" t="str">
        <f>IF(F203="","",IFERROR(CONCATENATE("PEUA",VLOOKUP(ESTADO,REPORTE!AV$2:AW$33,2,0),DIDTRITO_FORM,CADER_FORM,IFERROR(VLOOKUP(DAY(F203),$BN$3:$BO$11,2,0),DAY(F203)),IFERROR(VLOOKUP(MONTH(F203),$BN$3:$BO$11,2,0),MONTH(F203)),YEAR(F203),G203),""))</f>
        <v/>
      </c>
      <c r="I203" s="4"/>
      <c r="K203" s="2" t="str">
        <f>IFERROR(INDEX('padron cfe'!C:C,MATCH(DATOS!C203,'padron cfe'!A:A,0),1),"")</f>
        <v/>
      </c>
      <c r="L203" s="4" t="str">
        <f>IFERROR(IF(VLOOKUP(J203,J$2:L202,4,0)=0,"",VLOOKUP(J203,J$2:L202,4,0)),"")</f>
        <v/>
      </c>
      <c r="M203" s="4" t="str">
        <f>IFERROR(IF(VLOOKUP(J203,J$2:M202,5,0)=0,"",VLOOKUP(J203,J$2:M202,5,0)),"")</f>
        <v/>
      </c>
      <c r="N203" s="4"/>
      <c r="O203" s="2"/>
      <c r="P203" s="2"/>
      <c r="Q203" s="5" t="str">
        <f t="shared" si="54"/>
        <v/>
      </c>
      <c r="T203" s="2" t="str">
        <f>IFERROR(INDEX('padron cfe'!D:D,MATCH(DATOS!C203,'padron cfe'!A:A,0),1),"")</f>
        <v/>
      </c>
      <c r="U203" s="4"/>
      <c r="V203" s="4"/>
      <c r="W203" s="4"/>
      <c r="X203" s="6" t="s">
        <v>157</v>
      </c>
      <c r="Y203" s="4"/>
      <c r="Z203" s="4" t="str">
        <f t="shared" si="48"/>
        <v/>
      </c>
      <c r="AA203" s="4"/>
      <c r="AB203" s="4"/>
      <c r="AC203" s="2" t="str">
        <f>IFERROR(IF(INDEX(AC$1:AC202,MATCH(J203,J$1:J202,0),1)=0,"",INDEX(AC$1:AC202,MATCH(J203,J$1:J202,0),1)),"")</f>
        <v/>
      </c>
      <c r="AD203" s="2" t="str">
        <f>IFERROR(IF(INDEX(AD$1:AD202,MATCH(J203,J$1:J202,0),1)=0,"",INDEX(AD$1:AD202,MATCH(J203,J$1:J202,0),1)),"")</f>
        <v/>
      </c>
      <c r="AE203" s="2" t="str">
        <f>IFERROR(IF(INDEX(AE$1:AE202,MATCH(J203,J$1:J202,0),1)=0,"",INDEX(AE$1:AE202,MATCH(J203,J$1:J202,0),1)),"")</f>
        <v/>
      </c>
      <c r="AF203" s="2"/>
      <c r="AG203" s="2"/>
      <c r="AH203" s="2"/>
      <c r="AI203" s="4"/>
      <c r="AJ203" s="4"/>
      <c r="AK203" s="4"/>
      <c r="AL203" s="4"/>
      <c r="AM203" s="4"/>
      <c r="AN203" s="4"/>
      <c r="AO203" s="4"/>
      <c r="AP203" s="4"/>
      <c r="AQ203" s="4"/>
      <c r="AS203" s="4"/>
      <c r="AT203" s="82"/>
      <c r="AU203" s="124"/>
      <c r="AV203" s="124"/>
      <c r="AW203" s="124"/>
      <c r="AX203" s="124"/>
      <c r="AY203" s="124"/>
      <c r="AZ203" s="124"/>
      <c r="BA203" s="4"/>
      <c r="BB203" s="127"/>
      <c r="BC203" s="4"/>
      <c r="BD203" s="4"/>
      <c r="BE203" s="4"/>
      <c r="BF203" s="7"/>
      <c r="BG203" s="7"/>
      <c r="BH203" s="7" t="str">
        <f t="shared" ca="1" si="49"/>
        <v/>
      </c>
      <c r="BI203" s="4" t="str">
        <f t="shared" si="44"/>
        <v/>
      </c>
      <c r="BJ203" s="123" t="str">
        <f t="shared" si="50"/>
        <v/>
      </c>
      <c r="BK203" s="140" t="str">
        <f t="shared" si="55"/>
        <v/>
      </c>
      <c r="BQ203" s="4" t="str">
        <f>IF(IFERROR(VLOOKUP(C203,C204:C$1993,1,0),"")="","",COUNTIF(C:C,C203))</f>
        <v/>
      </c>
      <c r="BU203" s="5" t="str">
        <f>IF(B203="","",IF(BQ203="",1+(MAX(BU$2:BU202)),""))</f>
        <v/>
      </c>
      <c r="BV203" s="5" t="str">
        <f t="shared" si="51"/>
        <v/>
      </c>
      <c r="BW203" s="5" t="str">
        <f t="shared" si="52"/>
        <v/>
      </c>
      <c r="BX203" s="14" t="str">
        <f t="shared" si="53"/>
        <v/>
      </c>
      <c r="BY203" s="28"/>
      <c r="BZ203" s="15"/>
      <c r="CA203" s="5" t="str">
        <f t="shared" si="56"/>
        <v/>
      </c>
      <c r="CD203" s="5" t="str">
        <f t="shared" ref="CD203:CD266" si="57">IFERROR(RANK(CF203,CF$2:CF$1493,1),"")</f>
        <v/>
      </c>
      <c r="CE203" s="5" t="str">
        <f>IF(J203="","",IFERROR(IF(VLOOKUP(J203,J$2:J202,1,0)=0,"",""),J203))</f>
        <v/>
      </c>
      <c r="CF203" s="24" t="str">
        <f>IF(CE203="","",(IFERROR(VLOOKUP(MID(CE203,1,1),$CW$2:DA$28,3,0),0)+IFERROR(VLOOKUP(MID(CE203,2,1),CW$2:DA$28,4,0),0)+IFERROR(VLOOKUP(MID(CE203,3,1),CW$2:DA$28,5,0),0)+(ROW(CE203)/1000000000000)))</f>
        <v/>
      </c>
      <c r="CH203" s="5">
        <v>202</v>
      </c>
      <c r="CI203" s="5" t="str">
        <f>IFERROR(VLOOKUP(CH203,CD$2:CE1279,2,0),"")</f>
        <v/>
      </c>
      <c r="DC203" s="5" t="e">
        <f>IF(REPORTE!AH$2="si",IF(C203=VALUE(REPORTE!C$11),IF(SUM(DC204:DC$1993),CONCATENATE(INT(B203),", "),INT(B203)),""),IF(C203=VALUE(REPORTE!C$10),IF(SUM(DC204:DC$1993),CONCATENATE(INT(B203),", "),INT(B203)),""))</f>
        <v>#VALUE!</v>
      </c>
    </row>
    <row r="204" spans="1:107" s="5" customFormat="1" ht="15" customHeight="1">
      <c r="A204" s="4" t="str">
        <f t="shared" si="47"/>
        <v/>
      </c>
      <c r="B204" s="6"/>
      <c r="C204" s="8"/>
      <c r="D204" s="1" t="str">
        <f>IFERROR(INDEX('padron cfe'!B:B,MATCH(DATOS!C204,'padron cfe'!A:A,0),1),"")</f>
        <v/>
      </c>
      <c r="E204" s="1"/>
      <c r="F204" s="7"/>
      <c r="G204" s="9" t="s">
        <v>157</v>
      </c>
      <c r="H204" s="5" t="str">
        <f>IF(F204="","",IFERROR(CONCATENATE("PEUA",VLOOKUP(ESTADO,REPORTE!AV$2:AW$33,2,0),DIDTRITO_FORM,CADER_FORM,IFERROR(VLOOKUP(DAY(F204),$BN$3:$BO$11,2,0),DAY(F204)),IFERROR(VLOOKUP(MONTH(F204),$BN$3:$BO$11,2,0),MONTH(F204)),YEAR(F204),G204),""))</f>
        <v/>
      </c>
      <c r="I204" s="4"/>
      <c r="K204" s="2" t="str">
        <f>IFERROR(INDEX('padron cfe'!C:C,MATCH(DATOS!C204,'padron cfe'!A:A,0),1),"")</f>
        <v/>
      </c>
      <c r="L204" s="4" t="str">
        <f>IFERROR(IF(VLOOKUP(J204,J$2:L203,4,0)=0,"",VLOOKUP(J204,J$2:L203,4,0)),"")</f>
        <v/>
      </c>
      <c r="M204" s="4" t="str">
        <f>IFERROR(IF(VLOOKUP(J204,J$2:M203,5,0)=0,"",VLOOKUP(J204,J$2:M203,5,0)),"")</f>
        <v/>
      </c>
      <c r="N204" s="4"/>
      <c r="O204" s="2"/>
      <c r="P204" s="2"/>
      <c r="Q204" s="5" t="str">
        <f t="shared" si="54"/>
        <v/>
      </c>
      <c r="T204" s="2" t="str">
        <f>IFERROR(INDEX('padron cfe'!D:D,MATCH(DATOS!C204,'padron cfe'!A:A,0),1),"")</f>
        <v/>
      </c>
      <c r="U204" s="4"/>
      <c r="V204" s="4"/>
      <c r="W204" s="4"/>
      <c r="X204" s="6" t="s">
        <v>157</v>
      </c>
      <c r="Y204" s="4"/>
      <c r="Z204" s="4" t="str">
        <f t="shared" si="48"/>
        <v/>
      </c>
      <c r="AA204" s="4"/>
      <c r="AB204" s="4"/>
      <c r="AC204" s="2" t="str">
        <f>IFERROR(IF(INDEX(AC$1:AC203,MATCH(J204,J$1:J203,0),1)=0,"",INDEX(AC$1:AC203,MATCH(J204,J$1:J203,0),1)),"")</f>
        <v/>
      </c>
      <c r="AD204" s="2" t="str">
        <f>IFERROR(IF(INDEX(AD$1:AD203,MATCH(J204,J$1:J203,0),1)=0,"",INDEX(AD$1:AD203,MATCH(J204,J$1:J203,0),1)),"")</f>
        <v/>
      </c>
      <c r="AE204" s="2" t="str">
        <f>IFERROR(IF(INDEX(AE$1:AE203,MATCH(J204,J$1:J203,0),1)=0,"",INDEX(AE$1:AE203,MATCH(J204,J$1:J203,0),1)),"")</f>
        <v/>
      </c>
      <c r="AF204" s="2"/>
      <c r="AG204" s="2"/>
      <c r="AH204" s="2"/>
      <c r="AI204" s="4"/>
      <c r="AJ204" s="4"/>
      <c r="AK204" s="4"/>
      <c r="AL204" s="4"/>
      <c r="AM204" s="4"/>
      <c r="AN204" s="4"/>
      <c r="AO204" s="4"/>
      <c r="AP204" s="4"/>
      <c r="AQ204" s="4"/>
      <c r="AS204" s="4"/>
      <c r="AT204" s="82"/>
      <c r="AU204" s="124"/>
      <c r="AV204" s="124"/>
      <c r="AW204" s="124"/>
      <c r="AX204" s="124"/>
      <c r="AY204" s="124"/>
      <c r="AZ204" s="124"/>
      <c r="BA204" s="4"/>
      <c r="BB204" s="127"/>
      <c r="BC204" s="4"/>
      <c r="BD204" s="4"/>
      <c r="BE204" s="4" t="s">
        <v>157</v>
      </c>
      <c r="BF204" s="7"/>
      <c r="BG204" s="7"/>
      <c r="BH204" s="7" t="str">
        <f t="shared" ca="1" si="49"/>
        <v/>
      </c>
      <c r="BI204" s="4" t="str">
        <f t="shared" si="44"/>
        <v/>
      </c>
      <c r="BJ204" s="123" t="str">
        <f t="shared" si="50"/>
        <v/>
      </c>
      <c r="BK204" s="140" t="str">
        <f t="shared" si="55"/>
        <v/>
      </c>
      <c r="BQ204" s="4" t="str">
        <f>IF(IFERROR(VLOOKUP(C204,C205:C$1993,1,0),"")="","",COUNTIF(C:C,C204))</f>
        <v/>
      </c>
      <c r="BU204" s="5" t="str">
        <f>IF(B204="","",IF(BQ204="",1+(MAX(BU$2:BU203)),""))</f>
        <v/>
      </c>
      <c r="BV204" s="5" t="str">
        <f t="shared" si="51"/>
        <v/>
      </c>
      <c r="BW204" s="5" t="str">
        <f t="shared" si="52"/>
        <v/>
      </c>
      <c r="BX204" s="14" t="str">
        <f t="shared" si="53"/>
        <v/>
      </c>
      <c r="BY204" s="28"/>
      <c r="BZ204" s="15"/>
      <c r="CA204" s="5" t="str">
        <f t="shared" si="56"/>
        <v/>
      </c>
      <c r="CD204" s="5" t="str">
        <f t="shared" si="57"/>
        <v/>
      </c>
      <c r="CE204" s="5" t="str">
        <f>IF(J204="","",IFERROR(IF(VLOOKUP(J204,J$2:J203,1,0)=0,"",""),J204))</f>
        <v/>
      </c>
      <c r="CF204" s="24" t="str">
        <f>IF(CE204="","",(IFERROR(VLOOKUP(MID(CE204,1,1),$CW$2:DA$28,3,0),0)+IFERROR(VLOOKUP(MID(CE204,2,1),CW$2:DA$28,4,0),0)+IFERROR(VLOOKUP(MID(CE204,3,1),CW$2:DA$28,5,0),0)+(ROW(CE204)/1000000000000)))</f>
        <v/>
      </c>
      <c r="CH204" s="5">
        <v>203</v>
      </c>
      <c r="CI204" s="5" t="str">
        <f>IFERROR(VLOOKUP(CH204,CD$2:CE1280,2,0),"")</f>
        <v/>
      </c>
      <c r="DC204" s="5" t="e">
        <f>IF(REPORTE!AH$2="si",IF(C204=VALUE(REPORTE!C$11),IF(SUM(DC205:DC$1993),CONCATENATE(INT(B204),", "),INT(B204)),""),IF(C204=VALUE(REPORTE!C$10),IF(SUM(DC205:DC$1993),CONCATENATE(INT(B204),", "),INT(B204)),""))</f>
        <v>#VALUE!</v>
      </c>
    </row>
    <row r="205" spans="1:107" s="5" customFormat="1" ht="15" customHeight="1">
      <c r="A205" s="4" t="str">
        <f t="shared" si="47"/>
        <v/>
      </c>
      <c r="B205" s="6"/>
      <c r="C205" s="8"/>
      <c r="D205" s="1" t="str">
        <f>IFERROR(INDEX('padron cfe'!B:B,MATCH(DATOS!C205,'padron cfe'!A:A,0),1),"")</f>
        <v/>
      </c>
      <c r="E205" s="1"/>
      <c r="F205" s="7"/>
      <c r="G205" s="9" t="s">
        <v>157</v>
      </c>
      <c r="H205" s="5" t="str">
        <f>IF(F205="","",IFERROR(CONCATENATE("PEUA",VLOOKUP(ESTADO,REPORTE!AV$2:AW$33,2,0),DIDTRITO_FORM,CADER_FORM,IFERROR(VLOOKUP(DAY(F205),$BN$3:$BO$11,2,0),DAY(F205)),IFERROR(VLOOKUP(MONTH(F205),$BN$3:$BO$11,2,0),MONTH(F205)),YEAR(F205),G205),""))</f>
        <v/>
      </c>
      <c r="I205" s="4"/>
      <c r="K205" s="2" t="str">
        <f>IFERROR(INDEX('padron cfe'!C:C,MATCH(DATOS!C205,'padron cfe'!A:A,0),1),"")</f>
        <v/>
      </c>
      <c r="L205" s="4" t="str">
        <f>IFERROR(IF(VLOOKUP(J205,J$2:L204,4,0)=0,"",VLOOKUP(J205,J$2:L204,4,0)),"")</f>
        <v/>
      </c>
      <c r="M205" s="4" t="str">
        <f>IFERROR(IF(VLOOKUP(J205,J$2:M204,5,0)=0,"",VLOOKUP(J205,J$2:M204,5,0)),"")</f>
        <v/>
      </c>
      <c r="N205" s="4"/>
      <c r="O205" s="2"/>
      <c r="P205" s="2"/>
      <c r="Q205" s="5" t="str">
        <f t="shared" si="54"/>
        <v/>
      </c>
      <c r="T205" s="2" t="str">
        <f>IFERROR(INDEX('padron cfe'!D:D,MATCH(DATOS!C205,'padron cfe'!A:A,0),1),"")</f>
        <v/>
      </c>
      <c r="U205" s="4"/>
      <c r="V205" s="4"/>
      <c r="W205" s="4"/>
      <c r="X205" s="6" t="s">
        <v>157</v>
      </c>
      <c r="Y205" s="4"/>
      <c r="Z205" s="4" t="str">
        <f t="shared" si="48"/>
        <v/>
      </c>
      <c r="AA205" s="4"/>
      <c r="AB205" s="4"/>
      <c r="AC205" s="2" t="str">
        <f>IFERROR(IF(INDEX(AC$1:AC204,MATCH(J205,J$1:J204,0),1)=0,"",INDEX(AC$1:AC204,MATCH(J205,J$1:J204,0),1)),"")</f>
        <v/>
      </c>
      <c r="AD205" s="2" t="str">
        <f>IFERROR(IF(INDEX(AD$1:AD204,MATCH(J205,J$1:J204,0),1)=0,"",INDEX(AD$1:AD204,MATCH(J205,J$1:J204,0),1)),"")</f>
        <v/>
      </c>
      <c r="AE205" s="2" t="str">
        <f>IFERROR(IF(INDEX(AE$1:AE204,MATCH(J205,J$1:J204,0),1)=0,"",INDEX(AE$1:AE204,MATCH(J205,J$1:J204,0),1)),"")</f>
        <v/>
      </c>
      <c r="AF205" s="2"/>
      <c r="AG205" s="2"/>
      <c r="AH205" s="2"/>
      <c r="AI205" s="4"/>
      <c r="AJ205" s="4"/>
      <c r="AK205" s="4"/>
      <c r="AL205" s="4"/>
      <c r="AM205" s="4"/>
      <c r="AN205" s="4"/>
      <c r="AO205" s="4"/>
      <c r="AP205" s="4"/>
      <c r="AQ205" s="4"/>
      <c r="AS205" s="4"/>
      <c r="AT205" s="82"/>
      <c r="AU205" s="124"/>
      <c r="AV205" s="124"/>
      <c r="AW205" s="124"/>
      <c r="AX205" s="124"/>
      <c r="AY205" s="124"/>
      <c r="AZ205" s="124"/>
      <c r="BA205" s="4"/>
      <c r="BB205" s="127"/>
      <c r="BC205" s="4"/>
      <c r="BD205" s="4"/>
      <c r="BE205" s="4"/>
      <c r="BF205" s="7"/>
      <c r="BG205" s="7"/>
      <c r="BH205" s="7" t="str">
        <f t="shared" ca="1" si="49"/>
        <v/>
      </c>
      <c r="BI205" s="4" t="str">
        <f t="shared" si="44"/>
        <v/>
      </c>
      <c r="BJ205" s="123" t="str">
        <f t="shared" si="50"/>
        <v/>
      </c>
      <c r="BK205" s="140" t="str">
        <f t="shared" si="55"/>
        <v/>
      </c>
      <c r="BQ205" s="4" t="str">
        <f>IF(IFERROR(VLOOKUP(C205,C206:C$1993,1,0),"")="","",COUNTIF(C:C,C205))</f>
        <v/>
      </c>
      <c r="BU205" s="5" t="str">
        <f>IF(B205="","",IF(BQ205="",1+(MAX(BU$2:BU204)),""))</f>
        <v/>
      </c>
      <c r="BV205" s="5" t="str">
        <f t="shared" si="51"/>
        <v/>
      </c>
      <c r="BW205" s="5" t="str">
        <f t="shared" si="52"/>
        <v/>
      </c>
      <c r="BX205" s="14" t="str">
        <f t="shared" si="53"/>
        <v/>
      </c>
      <c r="BY205" s="28"/>
      <c r="BZ205" s="15"/>
      <c r="CA205" s="5" t="str">
        <f t="shared" si="56"/>
        <v/>
      </c>
      <c r="CD205" s="5" t="str">
        <f t="shared" si="57"/>
        <v/>
      </c>
      <c r="CE205" s="5" t="str">
        <f>IF(J205="","",IFERROR(IF(VLOOKUP(J205,J$2:J204,1,0)=0,"",""),J205))</f>
        <v/>
      </c>
      <c r="CF205" s="24" t="str">
        <f>IF(CE205="","",(IFERROR(VLOOKUP(MID(CE205,1,1),$CW$2:DA$28,3,0),0)+IFERROR(VLOOKUP(MID(CE205,2,1),CW$2:DA$28,4,0),0)+IFERROR(VLOOKUP(MID(CE205,3,1),CW$2:DA$28,5,0),0)+(ROW(CE205)/1000000000000)))</f>
        <v/>
      </c>
      <c r="CH205" s="5">
        <v>204</v>
      </c>
      <c r="CI205" s="5" t="str">
        <f>IFERROR(VLOOKUP(CH205,CD$2:CE1281,2,0),"")</f>
        <v/>
      </c>
      <c r="DC205" s="5" t="e">
        <f>IF(REPORTE!AH$2="si",IF(C205=VALUE(REPORTE!C$11),IF(SUM(DC206:DC$1993),CONCATENATE(INT(B205),", "),INT(B205)),""),IF(C205=VALUE(REPORTE!C$10),IF(SUM(DC206:DC$1993),CONCATENATE(INT(B205),", "),INT(B205)),""))</f>
        <v>#VALUE!</v>
      </c>
    </row>
    <row r="206" spans="1:107" s="5" customFormat="1" ht="15" customHeight="1">
      <c r="A206" s="4" t="str">
        <f t="shared" si="47"/>
        <v/>
      </c>
      <c r="B206" s="6"/>
      <c r="C206" s="8"/>
      <c r="D206" s="1" t="str">
        <f>IFERROR(INDEX('padron cfe'!B:B,MATCH(DATOS!C206,'padron cfe'!A:A,0),1),"")</f>
        <v/>
      </c>
      <c r="E206" s="1"/>
      <c r="F206" s="7"/>
      <c r="G206" s="9" t="s">
        <v>157</v>
      </c>
      <c r="H206" s="5" t="str">
        <f>IF(F206="","",IFERROR(CONCATENATE("PEUA",VLOOKUP(ESTADO,REPORTE!AV$2:AW$33,2,0),DIDTRITO_FORM,CADER_FORM,IFERROR(VLOOKUP(DAY(F206),$BN$3:$BO$11,2,0),DAY(F206)),IFERROR(VLOOKUP(MONTH(F206),$BN$3:$BO$11,2,0),MONTH(F206)),YEAR(F206),G206),""))</f>
        <v/>
      </c>
      <c r="I206" s="4"/>
      <c r="K206" s="2" t="str">
        <f>IFERROR(INDEX('padron cfe'!C:C,MATCH(DATOS!C206,'padron cfe'!A:A,0),1),"")</f>
        <v/>
      </c>
      <c r="L206" s="4" t="str">
        <f>IFERROR(IF(VLOOKUP(J206,J$2:L205,4,0)=0,"",VLOOKUP(J206,J$2:L205,4,0)),"")</f>
        <v/>
      </c>
      <c r="M206" s="4" t="str">
        <f>IFERROR(IF(VLOOKUP(J206,J$2:M205,5,0)=0,"",VLOOKUP(J206,J$2:M205,5,0)),"")</f>
        <v/>
      </c>
      <c r="N206" s="4"/>
      <c r="O206" s="2"/>
      <c r="P206" s="2"/>
      <c r="Q206" s="5" t="str">
        <f t="shared" si="54"/>
        <v/>
      </c>
      <c r="T206" s="2" t="str">
        <f>IFERROR(INDEX('padron cfe'!D:D,MATCH(DATOS!C206,'padron cfe'!A:A,0),1),"")</f>
        <v/>
      </c>
      <c r="U206" s="4"/>
      <c r="V206" s="4"/>
      <c r="W206" s="4"/>
      <c r="X206" s="6" t="s">
        <v>157</v>
      </c>
      <c r="Y206" s="4"/>
      <c r="Z206" s="4" t="str">
        <f t="shared" si="48"/>
        <v/>
      </c>
      <c r="AA206" s="4"/>
      <c r="AB206" s="4"/>
      <c r="AC206" s="2" t="str">
        <f>IFERROR(IF(INDEX(AC$1:AC205,MATCH(J206,J$1:J205,0),1)=0,"",INDEX(AC$1:AC205,MATCH(J206,J$1:J205,0),1)),"")</f>
        <v/>
      </c>
      <c r="AD206" s="2" t="str">
        <f>IFERROR(IF(INDEX(AD$1:AD205,MATCH(J206,J$1:J205,0),1)=0,"",INDEX(AD$1:AD205,MATCH(J206,J$1:J205,0),1)),"")</f>
        <v/>
      </c>
      <c r="AE206" s="2" t="str">
        <f>IFERROR(IF(INDEX(AE$1:AE205,MATCH(J206,J$1:J205,0),1)=0,"",INDEX(AE$1:AE205,MATCH(J206,J$1:J205,0),1)),"")</f>
        <v/>
      </c>
      <c r="AF206" s="2"/>
      <c r="AG206" s="2"/>
      <c r="AH206" s="2"/>
      <c r="AI206" s="4"/>
      <c r="AJ206" s="4"/>
      <c r="AK206" s="4"/>
      <c r="AL206" s="4"/>
      <c r="AM206" s="4"/>
      <c r="AN206" s="4"/>
      <c r="AO206" s="4"/>
      <c r="AP206" s="4"/>
      <c r="AQ206" s="4"/>
      <c r="AS206" s="4"/>
      <c r="AT206" s="82"/>
      <c r="AU206" s="124"/>
      <c r="AV206" s="124"/>
      <c r="AW206" s="124"/>
      <c r="AX206" s="124"/>
      <c r="AY206" s="124"/>
      <c r="AZ206" s="124"/>
      <c r="BA206" s="4"/>
      <c r="BB206" s="127"/>
      <c r="BC206" s="4"/>
      <c r="BD206" s="4"/>
      <c r="BE206" s="4" t="s">
        <v>157</v>
      </c>
      <c r="BF206" s="7"/>
      <c r="BG206" s="7"/>
      <c r="BH206" s="7" t="str">
        <f t="shared" ca="1" si="49"/>
        <v/>
      </c>
      <c r="BI206" s="4" t="str">
        <f t="shared" si="44"/>
        <v/>
      </c>
      <c r="BJ206" s="123" t="str">
        <f t="shared" si="50"/>
        <v/>
      </c>
      <c r="BK206" s="140" t="str">
        <f t="shared" si="55"/>
        <v/>
      </c>
      <c r="BQ206" s="4" t="str">
        <f>IF(IFERROR(VLOOKUP(C206,C207:C$1993,1,0),"")="","",COUNTIF(C:C,C206))</f>
        <v/>
      </c>
      <c r="BU206" s="5" t="str">
        <f>IF(B206="","",IF(BQ206="",1+(MAX(BU$2:BU205)),""))</f>
        <v/>
      </c>
      <c r="BV206" s="5" t="str">
        <f t="shared" si="51"/>
        <v/>
      </c>
      <c r="BW206" s="5" t="str">
        <f t="shared" si="52"/>
        <v/>
      </c>
      <c r="BX206" s="14" t="str">
        <f t="shared" si="53"/>
        <v/>
      </c>
      <c r="BY206" s="28"/>
      <c r="BZ206" s="15"/>
      <c r="CA206" s="5" t="str">
        <f t="shared" si="56"/>
        <v/>
      </c>
      <c r="CD206" s="5" t="str">
        <f t="shared" si="57"/>
        <v/>
      </c>
      <c r="CE206" s="5" t="str">
        <f>IF(J206="","",IFERROR(IF(VLOOKUP(J206,J$2:J205,1,0)=0,"",""),J206))</f>
        <v/>
      </c>
      <c r="CF206" s="24" t="str">
        <f>IF(CE206="","",(IFERROR(VLOOKUP(MID(CE206,1,1),$CW$2:DA$28,3,0),0)+IFERROR(VLOOKUP(MID(CE206,2,1),CW$2:DA$28,4,0),0)+IFERROR(VLOOKUP(MID(CE206,3,1),CW$2:DA$28,5,0),0)+(ROW(CE206)/1000000000000)))</f>
        <v/>
      </c>
      <c r="CH206" s="5">
        <v>205</v>
      </c>
      <c r="CI206" s="5" t="str">
        <f>IFERROR(VLOOKUP(CH206,CD$2:CE1282,2,0),"")</f>
        <v/>
      </c>
      <c r="DC206" s="5" t="e">
        <f>IF(REPORTE!AH$2="si",IF(C206=VALUE(REPORTE!C$11),IF(SUM(DC207:DC$1993),CONCATENATE(INT(B206),", "),INT(B206)),""),IF(C206=VALUE(REPORTE!C$10),IF(SUM(DC207:DC$1993),CONCATENATE(INT(B206),", "),INT(B206)),""))</f>
        <v>#VALUE!</v>
      </c>
    </row>
    <row r="207" spans="1:107" s="5" customFormat="1" ht="15" customHeight="1">
      <c r="A207" s="4" t="str">
        <f t="shared" si="47"/>
        <v/>
      </c>
      <c r="B207" s="6"/>
      <c r="C207" s="8"/>
      <c r="D207" s="1" t="str">
        <f>IFERROR(INDEX('padron cfe'!B:B,MATCH(DATOS!C207,'padron cfe'!A:A,0),1),"")</f>
        <v/>
      </c>
      <c r="E207" s="1"/>
      <c r="F207" s="7"/>
      <c r="G207" s="9" t="s">
        <v>157</v>
      </c>
      <c r="H207" s="5" t="str">
        <f>IF(F207="","",IFERROR(CONCATENATE("PEUA",VLOOKUP(ESTADO,REPORTE!AV$2:AW$33,2,0),DIDTRITO_FORM,CADER_FORM,IFERROR(VLOOKUP(DAY(F207),$BN$3:$BO$11,2,0),DAY(F207)),IFERROR(VLOOKUP(MONTH(F207),$BN$3:$BO$11,2,0),MONTH(F207)),YEAR(F207),G207),""))</f>
        <v/>
      </c>
      <c r="I207" s="4"/>
      <c r="K207" s="2" t="str">
        <f>IFERROR(INDEX('padron cfe'!C:C,MATCH(DATOS!C207,'padron cfe'!A:A,0),1),"")</f>
        <v/>
      </c>
      <c r="L207" s="4" t="str">
        <f>IFERROR(IF(VLOOKUP(J207,J$2:L206,4,0)=0,"",VLOOKUP(J207,J$2:L206,4,0)),"")</f>
        <v/>
      </c>
      <c r="M207" s="4" t="str">
        <f>IFERROR(IF(VLOOKUP(J207,J$2:M206,5,0)=0,"",VLOOKUP(J207,J$2:M206,5,0)),"")</f>
        <v/>
      </c>
      <c r="N207" s="4"/>
      <c r="O207" s="2"/>
      <c r="P207" s="2"/>
      <c r="Q207" s="5" t="str">
        <f t="shared" si="54"/>
        <v/>
      </c>
      <c r="T207" s="2" t="str">
        <f>IFERROR(INDEX('padron cfe'!D:D,MATCH(DATOS!C207,'padron cfe'!A:A,0),1),"")</f>
        <v/>
      </c>
      <c r="U207" s="4"/>
      <c r="V207" s="4"/>
      <c r="W207" s="4"/>
      <c r="X207" s="6" t="s">
        <v>157</v>
      </c>
      <c r="Y207" s="4"/>
      <c r="Z207" s="4" t="str">
        <f t="shared" si="48"/>
        <v/>
      </c>
      <c r="AA207" s="4"/>
      <c r="AB207" s="4"/>
      <c r="AC207" s="2" t="str">
        <f>IFERROR(IF(INDEX(AC$1:AC206,MATCH(J207,J$1:J206,0),1)=0,"",INDEX(AC$1:AC206,MATCH(J207,J$1:J206,0),1)),"")</f>
        <v/>
      </c>
      <c r="AD207" s="2" t="str">
        <f>IFERROR(IF(INDEX(AD$1:AD206,MATCH(J207,J$1:J206,0),1)=0,"",INDEX(AD$1:AD206,MATCH(J207,J$1:J206,0),1)),"")</f>
        <v/>
      </c>
      <c r="AE207" s="2" t="str">
        <f>IFERROR(IF(INDEX(AE$1:AE206,MATCH(J207,J$1:J206,0),1)=0,"",INDEX(AE$1:AE206,MATCH(J207,J$1:J206,0),1)),"")</f>
        <v/>
      </c>
      <c r="AF207" s="2"/>
      <c r="AG207" s="2"/>
      <c r="AH207" s="2"/>
      <c r="AI207" s="4"/>
      <c r="AJ207" s="4"/>
      <c r="AK207" s="4"/>
      <c r="AL207" s="4"/>
      <c r="AM207" s="4"/>
      <c r="AN207" s="4"/>
      <c r="AO207" s="4"/>
      <c r="AP207" s="4"/>
      <c r="AQ207" s="4"/>
      <c r="AS207" s="4"/>
      <c r="AT207" s="82"/>
      <c r="AU207" s="124"/>
      <c r="AV207" s="124"/>
      <c r="AW207" s="124"/>
      <c r="AX207" s="124"/>
      <c r="AY207" s="124"/>
      <c r="AZ207" s="124"/>
      <c r="BA207" s="4"/>
      <c r="BB207" s="127"/>
      <c r="BC207" s="4"/>
      <c r="BD207" s="4"/>
      <c r="BE207" s="4"/>
      <c r="BF207" s="7"/>
      <c r="BG207" s="7"/>
      <c r="BH207" s="7" t="str">
        <f t="shared" ca="1" si="49"/>
        <v/>
      </c>
      <c r="BI207" s="4" t="str">
        <f t="shared" si="44"/>
        <v/>
      </c>
      <c r="BJ207" s="123" t="str">
        <f t="shared" si="50"/>
        <v/>
      </c>
      <c r="BK207" s="140" t="str">
        <f t="shared" si="55"/>
        <v/>
      </c>
      <c r="BQ207" s="4" t="str">
        <f>IF(IFERROR(VLOOKUP(C207,C208:C$1993,1,0),"")="","",COUNTIF(C:C,C207))</f>
        <v/>
      </c>
      <c r="BU207" s="5" t="str">
        <f>IF(B207="","",IF(BQ207="",1+(MAX(BU$2:BU206)),""))</f>
        <v/>
      </c>
      <c r="BV207" s="5" t="str">
        <f t="shared" si="51"/>
        <v/>
      </c>
      <c r="BW207" s="5" t="str">
        <f t="shared" si="52"/>
        <v/>
      </c>
      <c r="BX207" s="14" t="str">
        <f t="shared" si="53"/>
        <v/>
      </c>
      <c r="BY207" s="28"/>
      <c r="BZ207" s="15"/>
      <c r="CA207" s="5" t="str">
        <f t="shared" si="56"/>
        <v/>
      </c>
      <c r="CD207" s="5" t="str">
        <f t="shared" si="57"/>
        <v/>
      </c>
      <c r="CE207" s="5" t="str">
        <f>IF(J207="","",IFERROR(IF(VLOOKUP(J207,J$2:J206,1,0)=0,"",""),J207))</f>
        <v/>
      </c>
      <c r="CF207" s="24" t="str">
        <f>IF(CE207="","",(IFERROR(VLOOKUP(MID(CE207,1,1),$CW$2:DA$28,3,0),0)+IFERROR(VLOOKUP(MID(CE207,2,1),CW$2:DA$28,4,0),0)+IFERROR(VLOOKUP(MID(CE207,3,1),CW$2:DA$28,5,0),0)+(ROW(CE207)/1000000000000)))</f>
        <v/>
      </c>
      <c r="CH207" s="5">
        <v>206</v>
      </c>
      <c r="CI207" s="5" t="str">
        <f>IFERROR(VLOOKUP(CH207,CD$2:CE1283,2,0),"")</f>
        <v/>
      </c>
      <c r="DC207" s="5" t="e">
        <f>IF(REPORTE!AH$2="si",IF(C207=VALUE(REPORTE!C$11),IF(SUM(DC208:DC$1993),CONCATENATE(INT(B207),", "),INT(B207)),""),IF(C207=VALUE(REPORTE!C$10),IF(SUM(DC208:DC$1993),CONCATENATE(INT(B207),", "),INT(B207)),""))</f>
        <v>#VALUE!</v>
      </c>
    </row>
    <row r="208" spans="1:107" s="5" customFormat="1" ht="15" customHeight="1">
      <c r="A208" s="4" t="str">
        <f t="shared" si="47"/>
        <v/>
      </c>
      <c r="B208" s="6"/>
      <c r="C208" s="8"/>
      <c r="D208" s="1" t="str">
        <f>IFERROR(INDEX('padron cfe'!B:B,MATCH(DATOS!C208,'padron cfe'!A:A,0),1),"")</f>
        <v/>
      </c>
      <c r="E208" s="1"/>
      <c r="F208" s="7"/>
      <c r="G208" s="9" t="s">
        <v>157</v>
      </c>
      <c r="H208" s="5" t="str">
        <f>IF(F208="","",IFERROR(CONCATENATE("PEUA",VLOOKUP(ESTADO,REPORTE!AV$2:AW$33,2,0),DIDTRITO_FORM,CADER_FORM,IFERROR(VLOOKUP(DAY(F208),$BN$3:$BO$11,2,0),DAY(F208)),IFERROR(VLOOKUP(MONTH(F208),$BN$3:$BO$11,2,0),MONTH(F208)),YEAR(F208),G208),""))</f>
        <v/>
      </c>
      <c r="I208" s="4"/>
      <c r="K208" s="2" t="str">
        <f>IFERROR(INDEX('padron cfe'!C:C,MATCH(DATOS!C208,'padron cfe'!A:A,0),1),"")</f>
        <v/>
      </c>
      <c r="L208" s="4" t="str">
        <f>IFERROR(IF(VLOOKUP(J208,J$2:L207,4,0)=0,"",VLOOKUP(J208,J$2:L207,4,0)),"")</f>
        <v/>
      </c>
      <c r="M208" s="4" t="str">
        <f>IFERROR(IF(VLOOKUP(J208,J$2:M207,5,0)=0,"",VLOOKUP(J208,J$2:M207,5,0)),"")</f>
        <v/>
      </c>
      <c r="N208" s="4"/>
      <c r="O208" s="2"/>
      <c r="P208" s="2"/>
      <c r="Q208" s="5" t="str">
        <f t="shared" si="54"/>
        <v/>
      </c>
      <c r="T208" s="2" t="str">
        <f>IFERROR(INDEX('padron cfe'!D:D,MATCH(DATOS!C208,'padron cfe'!A:A,0),1),"")</f>
        <v/>
      </c>
      <c r="U208" s="4"/>
      <c r="V208" s="4"/>
      <c r="W208" s="4"/>
      <c r="X208" s="6" t="s">
        <v>157</v>
      </c>
      <c r="Y208" s="4"/>
      <c r="Z208" s="4" t="str">
        <f t="shared" si="48"/>
        <v/>
      </c>
      <c r="AA208" s="4"/>
      <c r="AB208" s="4"/>
      <c r="AC208" s="2" t="str">
        <f>IFERROR(IF(INDEX(AC$1:AC207,MATCH(J208,J$1:J207,0),1)=0,"",INDEX(AC$1:AC207,MATCH(J208,J$1:J207,0),1)),"")</f>
        <v/>
      </c>
      <c r="AD208" s="2" t="str">
        <f>IFERROR(IF(INDEX(AD$1:AD207,MATCH(J208,J$1:J207,0),1)=0,"",INDEX(AD$1:AD207,MATCH(J208,J$1:J207,0),1)),"")</f>
        <v/>
      </c>
      <c r="AE208" s="2" t="str">
        <f>IFERROR(IF(INDEX(AE$1:AE207,MATCH(J208,J$1:J207,0),1)=0,"",INDEX(AE$1:AE207,MATCH(J208,J$1:J207,0),1)),"")</f>
        <v/>
      </c>
      <c r="AF208" s="2"/>
      <c r="AG208" s="2"/>
      <c r="AH208" s="2"/>
      <c r="AI208" s="4"/>
      <c r="AJ208" s="4"/>
      <c r="AK208" s="4"/>
      <c r="AL208" s="4"/>
      <c r="AM208" s="4"/>
      <c r="AN208" s="4"/>
      <c r="AO208" s="4"/>
      <c r="AP208" s="4"/>
      <c r="AQ208" s="4"/>
      <c r="AS208" s="4"/>
      <c r="AT208" s="82"/>
      <c r="AU208" s="124"/>
      <c r="AV208" s="124"/>
      <c r="AW208" s="124"/>
      <c r="AX208" s="124"/>
      <c r="AY208" s="124"/>
      <c r="AZ208" s="124"/>
      <c r="BA208" s="4"/>
      <c r="BB208" s="127"/>
      <c r="BC208" s="4"/>
      <c r="BD208" s="4"/>
      <c r="BE208" s="4" t="s">
        <v>157</v>
      </c>
      <c r="BF208" s="7"/>
      <c r="BG208" s="7"/>
      <c r="BH208" s="7" t="str">
        <f t="shared" ca="1" si="49"/>
        <v/>
      </c>
      <c r="BI208" s="4" t="str">
        <f t="shared" si="44"/>
        <v/>
      </c>
      <c r="BJ208" s="123" t="str">
        <f t="shared" si="50"/>
        <v/>
      </c>
      <c r="BK208" s="140" t="str">
        <f t="shared" si="55"/>
        <v/>
      </c>
      <c r="BQ208" s="4" t="str">
        <f>IF(IFERROR(VLOOKUP(C208,C209:C$1993,1,0),"")="","",COUNTIF(C:C,C208))</f>
        <v/>
      </c>
      <c r="BU208" s="5" t="str">
        <f>IF(B208="","",IF(BQ208="",1+(MAX(BU$2:BU207)),""))</f>
        <v/>
      </c>
      <c r="BV208" s="5" t="str">
        <f t="shared" si="51"/>
        <v/>
      </c>
      <c r="BW208" s="5" t="str">
        <f t="shared" si="52"/>
        <v/>
      </c>
      <c r="BX208" s="14" t="str">
        <f t="shared" si="53"/>
        <v/>
      </c>
      <c r="BY208" s="28"/>
      <c r="BZ208" s="15"/>
      <c r="CA208" s="5" t="str">
        <f t="shared" si="56"/>
        <v/>
      </c>
      <c r="CD208" s="5" t="str">
        <f t="shared" si="57"/>
        <v/>
      </c>
      <c r="CE208" s="5" t="str">
        <f>IF(J208="","",IFERROR(IF(VLOOKUP(J208,J$2:J207,1,0)=0,"",""),J208))</f>
        <v/>
      </c>
      <c r="CF208" s="24" t="str">
        <f>IF(CE208="","",(IFERROR(VLOOKUP(MID(CE208,1,1),$CW$2:DA$28,3,0),0)+IFERROR(VLOOKUP(MID(CE208,2,1),CW$2:DA$28,4,0),0)+IFERROR(VLOOKUP(MID(CE208,3,1),CW$2:DA$28,5,0),0)+(ROW(CE208)/1000000000000)))</f>
        <v/>
      </c>
      <c r="CH208" s="5">
        <v>207</v>
      </c>
      <c r="CI208" s="5" t="str">
        <f>IFERROR(VLOOKUP(CH208,CD$2:CE1284,2,0),"")</f>
        <v/>
      </c>
      <c r="DC208" s="5" t="e">
        <f>IF(REPORTE!AH$2="si",IF(C208=VALUE(REPORTE!C$11),IF(SUM(DC209:DC$1993),CONCATENATE(INT(B208),", "),INT(B208)),""),IF(C208=VALUE(REPORTE!C$10),IF(SUM(DC209:DC$1993),CONCATENATE(INT(B208),", "),INT(B208)),""))</f>
        <v>#VALUE!</v>
      </c>
    </row>
    <row r="209" spans="1:108" s="5" customFormat="1" ht="15" customHeight="1">
      <c r="A209" s="4" t="str">
        <f t="shared" si="47"/>
        <v/>
      </c>
      <c r="B209" s="6"/>
      <c r="C209" s="8"/>
      <c r="D209" s="1" t="str">
        <f>IFERROR(INDEX('padron cfe'!B:B,MATCH(DATOS!C209,'padron cfe'!A:A,0),1),"")</f>
        <v/>
      </c>
      <c r="E209" s="1"/>
      <c r="F209" s="7"/>
      <c r="G209" s="9" t="s">
        <v>157</v>
      </c>
      <c r="H209" s="5" t="str">
        <f>IF(F209="","",IFERROR(CONCATENATE("PEUA",VLOOKUP(ESTADO,REPORTE!AV$2:AW$33,2,0),DIDTRITO_FORM,CADER_FORM,IFERROR(VLOOKUP(DAY(F209),$BN$3:$BO$11,2,0),DAY(F209)),IFERROR(VLOOKUP(MONTH(F209),$BN$3:$BO$11,2,0),MONTH(F209)),YEAR(F209),G209),""))</f>
        <v/>
      </c>
      <c r="I209" s="4"/>
      <c r="K209" s="2" t="str">
        <f>IFERROR(INDEX('padron cfe'!C:C,MATCH(DATOS!C209,'padron cfe'!A:A,0),1),"")</f>
        <v/>
      </c>
      <c r="L209" s="4" t="str">
        <f>IFERROR(IF(VLOOKUP(J209,J$2:L208,4,0)=0,"",VLOOKUP(J209,J$2:L208,4,0)),"")</f>
        <v/>
      </c>
      <c r="M209" s="4" t="str">
        <f>IFERROR(IF(VLOOKUP(J209,J$2:M208,5,0)=0,"",VLOOKUP(J209,J$2:M208,5,0)),"")</f>
        <v/>
      </c>
      <c r="N209" s="4"/>
      <c r="O209" s="2"/>
      <c r="P209" s="2"/>
      <c r="Q209" s="5" t="str">
        <f t="shared" si="54"/>
        <v/>
      </c>
      <c r="T209" s="2" t="str">
        <f>IFERROR(INDEX('padron cfe'!D:D,MATCH(DATOS!C209,'padron cfe'!A:A,0),1),"")</f>
        <v/>
      </c>
      <c r="U209" s="4"/>
      <c r="V209" s="4"/>
      <c r="W209" s="4"/>
      <c r="X209" s="6" t="s">
        <v>157</v>
      </c>
      <c r="Y209" s="4"/>
      <c r="Z209" s="4" t="str">
        <f t="shared" si="48"/>
        <v/>
      </c>
      <c r="AA209" s="4"/>
      <c r="AB209" s="4"/>
      <c r="AC209" s="2" t="str">
        <f>IFERROR(IF(INDEX(AC$1:AC208,MATCH(J209,J$1:J208,0),1)=0,"",INDEX(AC$1:AC208,MATCH(J209,J$1:J208,0),1)),"")</f>
        <v/>
      </c>
      <c r="AD209" s="2" t="str">
        <f>IFERROR(IF(INDEX(AD$1:AD208,MATCH(J209,J$1:J208,0),1)=0,"",INDEX(AD$1:AD208,MATCH(J209,J$1:J208,0),1)),"")</f>
        <v/>
      </c>
      <c r="AE209" s="2" t="str">
        <f>IFERROR(IF(INDEX(AE$1:AE208,MATCH(J209,J$1:J208,0),1)=0,"",INDEX(AE$1:AE208,MATCH(J209,J$1:J208,0),1)),"")</f>
        <v/>
      </c>
      <c r="AF209" s="2"/>
      <c r="AG209" s="2"/>
      <c r="AH209" s="2"/>
      <c r="AI209" s="4"/>
      <c r="AJ209" s="4"/>
      <c r="AK209" s="4"/>
      <c r="AL209" s="4"/>
      <c r="AM209" s="4"/>
      <c r="AN209" s="4"/>
      <c r="AO209" s="4"/>
      <c r="AP209" s="4"/>
      <c r="AQ209" s="4"/>
      <c r="AS209" s="4"/>
      <c r="AT209" s="82"/>
      <c r="AU209" s="124"/>
      <c r="AV209" s="124"/>
      <c r="AW209" s="124"/>
      <c r="AX209" s="124"/>
      <c r="AY209" s="124"/>
      <c r="AZ209" s="124"/>
      <c r="BA209" s="4"/>
      <c r="BB209" s="127"/>
      <c r="BC209" s="4"/>
      <c r="BD209" s="4"/>
      <c r="BE209" s="4"/>
      <c r="BF209" s="7"/>
      <c r="BG209" s="7"/>
      <c r="BH209" s="7" t="str">
        <f t="shared" ca="1" si="49"/>
        <v/>
      </c>
      <c r="BI209" s="4" t="str">
        <f t="shared" si="44"/>
        <v/>
      </c>
      <c r="BJ209" s="123" t="str">
        <f t="shared" si="50"/>
        <v/>
      </c>
      <c r="BK209" s="140" t="str">
        <f t="shared" si="55"/>
        <v/>
      </c>
      <c r="BQ209" s="4" t="str">
        <f>IF(IFERROR(VLOOKUP(C209,C210:C$1993,1,0),"")="","",COUNTIF(C:C,C209))</f>
        <v/>
      </c>
      <c r="BU209" s="5" t="str">
        <f>IF(B209="","",IF(BQ209="",1+(MAX(BU$2:BU208)),""))</f>
        <v/>
      </c>
      <c r="BV209" s="5" t="str">
        <f t="shared" si="51"/>
        <v/>
      </c>
      <c r="BW209" s="5" t="str">
        <f t="shared" si="52"/>
        <v/>
      </c>
      <c r="BX209" s="14" t="str">
        <f t="shared" si="53"/>
        <v/>
      </c>
      <c r="BY209" s="28"/>
      <c r="BZ209" s="15"/>
      <c r="CA209" s="5" t="str">
        <f t="shared" si="56"/>
        <v/>
      </c>
      <c r="CD209" s="5" t="str">
        <f t="shared" si="57"/>
        <v/>
      </c>
      <c r="CE209" s="5" t="str">
        <f>IF(J209="","",IFERROR(IF(VLOOKUP(J209,J$2:J208,1,0)=0,"",""),J209))</f>
        <v/>
      </c>
      <c r="CF209" s="24" t="str">
        <f>IF(CE209="","",(IFERROR(VLOOKUP(MID(CE209,1,1),$CW$2:DA$28,3,0),0)+IFERROR(VLOOKUP(MID(CE209,2,1),CW$2:DA$28,4,0),0)+IFERROR(VLOOKUP(MID(CE209,3,1),CW$2:DA$28,5,0),0)+(ROW(CE209)/1000000000000)))</f>
        <v/>
      </c>
      <c r="CH209" s="5">
        <v>208</v>
      </c>
      <c r="CI209" s="5" t="str">
        <f>IFERROR(VLOOKUP(CH209,CD$2:CE1285,2,0),"")</f>
        <v/>
      </c>
      <c r="DC209" s="5" t="e">
        <f>IF(REPORTE!AH$2="si",IF(C209=VALUE(REPORTE!C$11),IF(SUM(DC210:DC$1993),CONCATENATE(INT(B209),", "),INT(B209)),""),IF(C209=VALUE(REPORTE!C$10),IF(SUM(DC210:DC$1993),CONCATENATE(INT(B209),", "),INT(B209)),""))</f>
        <v>#VALUE!</v>
      </c>
    </row>
    <row r="210" spans="1:108" s="5" customFormat="1" ht="15" customHeight="1">
      <c r="A210" s="4" t="str">
        <f t="shared" si="47"/>
        <v/>
      </c>
      <c r="B210" s="6"/>
      <c r="C210" s="8"/>
      <c r="D210" s="1" t="str">
        <f>IFERROR(INDEX('padron cfe'!B:B,MATCH(DATOS!C210,'padron cfe'!A:A,0),1),"")</f>
        <v/>
      </c>
      <c r="E210" s="1"/>
      <c r="F210" s="7"/>
      <c r="G210" s="9" t="s">
        <v>157</v>
      </c>
      <c r="H210" s="5" t="str">
        <f>IF(F210="","",IFERROR(CONCATENATE("PEUA",VLOOKUP(ESTADO,REPORTE!AV$2:AW$33,2,0),DIDTRITO_FORM,CADER_FORM,IFERROR(VLOOKUP(DAY(F210),$BN$3:$BO$11,2,0),DAY(F210)),IFERROR(VLOOKUP(MONTH(F210),$BN$3:$BO$11,2,0),MONTH(F210)),YEAR(F210),G210),""))</f>
        <v/>
      </c>
      <c r="I210" s="4"/>
      <c r="K210" s="2" t="str">
        <f>IFERROR(INDEX('padron cfe'!C:C,MATCH(DATOS!C210,'padron cfe'!A:A,0),1),"")</f>
        <v/>
      </c>
      <c r="L210" s="4" t="str">
        <f>IFERROR(IF(VLOOKUP(J210,J$2:L209,4,0)=0,"",VLOOKUP(J210,J$2:L209,4,0)),"")</f>
        <v/>
      </c>
      <c r="M210" s="4" t="str">
        <f>IFERROR(IF(VLOOKUP(J210,J$2:M209,5,0)=0,"",VLOOKUP(J210,J$2:M209,5,0)),"")</f>
        <v/>
      </c>
      <c r="N210" s="4"/>
      <c r="O210" s="2"/>
      <c r="P210" s="2"/>
      <c r="Q210" s="5" t="str">
        <f t="shared" si="54"/>
        <v/>
      </c>
      <c r="T210" s="2" t="str">
        <f>IFERROR(INDEX('padron cfe'!D:D,MATCH(DATOS!C210,'padron cfe'!A:A,0),1),"")</f>
        <v/>
      </c>
      <c r="U210" s="4"/>
      <c r="V210" s="4"/>
      <c r="W210" s="4"/>
      <c r="X210" s="6" t="s">
        <v>157</v>
      </c>
      <c r="Y210" s="4"/>
      <c r="Z210" s="4" t="str">
        <f t="shared" si="48"/>
        <v/>
      </c>
      <c r="AA210" s="4"/>
      <c r="AB210" s="4"/>
      <c r="AC210" s="2" t="str">
        <f>IFERROR(IF(INDEX(AC$1:AC209,MATCH(J210,J$1:J209,0),1)=0,"",INDEX(AC$1:AC209,MATCH(J210,J$1:J209,0),1)),"")</f>
        <v/>
      </c>
      <c r="AD210" s="2" t="str">
        <f>IFERROR(IF(INDEX(AD$1:AD209,MATCH(J210,J$1:J209,0),1)=0,"",INDEX(AD$1:AD209,MATCH(J210,J$1:J209,0),1)),"")</f>
        <v/>
      </c>
      <c r="AE210" s="2" t="str">
        <f>IFERROR(IF(INDEX(AE$1:AE209,MATCH(J210,J$1:J209,0),1)=0,"",INDEX(AE$1:AE209,MATCH(J210,J$1:J209,0),1)),"")</f>
        <v/>
      </c>
      <c r="AF210" s="2"/>
      <c r="AG210" s="2"/>
      <c r="AH210" s="2"/>
      <c r="AI210" s="4"/>
      <c r="AJ210" s="4"/>
      <c r="AK210" s="4"/>
      <c r="AL210" s="4"/>
      <c r="AM210" s="4"/>
      <c r="AN210" s="4"/>
      <c r="AO210" s="4"/>
      <c r="AP210" s="4"/>
      <c r="AQ210" s="4"/>
      <c r="AS210" s="4"/>
      <c r="AT210" s="82"/>
      <c r="AU210" s="124"/>
      <c r="AV210" s="124"/>
      <c r="AW210" s="124"/>
      <c r="AX210" s="124"/>
      <c r="AY210" s="124"/>
      <c r="AZ210" s="124"/>
      <c r="BA210" s="4"/>
      <c r="BB210" s="127"/>
      <c r="BC210" s="4"/>
      <c r="BD210" s="4"/>
      <c r="BE210" s="4" t="s">
        <v>157</v>
      </c>
      <c r="BF210" s="7"/>
      <c r="BG210" s="7"/>
      <c r="BH210" s="7" t="str">
        <f t="shared" ca="1" si="49"/>
        <v/>
      </c>
      <c r="BI210" s="4" t="str">
        <f t="shared" si="44"/>
        <v/>
      </c>
      <c r="BJ210" s="123" t="str">
        <f t="shared" si="50"/>
        <v/>
      </c>
      <c r="BK210" s="140" t="str">
        <f t="shared" si="55"/>
        <v/>
      </c>
      <c r="BQ210" s="4" t="str">
        <f>IF(IFERROR(VLOOKUP(C210,C211:C$1993,1,0),"")="","",COUNTIF(C:C,C210))</f>
        <v/>
      </c>
      <c r="BU210" s="5" t="str">
        <f>IF(B210="","",IF(BQ210="",1+(MAX(BU$2:BU209)),""))</f>
        <v/>
      </c>
      <c r="BV210" s="5" t="str">
        <f t="shared" si="51"/>
        <v/>
      </c>
      <c r="BW210" s="5" t="str">
        <f t="shared" si="52"/>
        <v/>
      </c>
      <c r="BX210" s="14" t="str">
        <f t="shared" si="53"/>
        <v/>
      </c>
      <c r="BY210" s="28"/>
      <c r="BZ210" s="15"/>
      <c r="CA210" s="5" t="str">
        <f t="shared" si="56"/>
        <v/>
      </c>
      <c r="CD210" s="5" t="str">
        <f t="shared" si="57"/>
        <v/>
      </c>
      <c r="CE210" s="5" t="str">
        <f>IF(J210="","",IFERROR(IF(VLOOKUP(J210,J$2:J209,1,0)=0,"",""),J210))</f>
        <v/>
      </c>
      <c r="CF210" s="24" t="str">
        <f>IF(CE210="","",(IFERROR(VLOOKUP(MID(CE210,1,1),$CW$2:DA$28,3,0),0)+IFERROR(VLOOKUP(MID(CE210,2,1),CW$2:DA$28,4,0),0)+IFERROR(VLOOKUP(MID(CE210,3,1),CW$2:DA$28,5,0),0)+(ROW(CE210)/1000000000000)))</f>
        <v/>
      </c>
      <c r="CH210" s="5">
        <v>209</v>
      </c>
      <c r="CI210" s="5" t="str">
        <f>IFERROR(VLOOKUP(CH210,CD$2:CE1286,2,0),"")</f>
        <v/>
      </c>
      <c r="DC210" s="5" t="e">
        <f>IF(REPORTE!AH$2="si",IF(C210=VALUE(REPORTE!C$11),IF(SUM(DC211:DC$1993),CONCATENATE(INT(B210),", "),INT(B210)),""),IF(C210=VALUE(REPORTE!C$10),IF(SUM(DC211:DC$1993),CONCATENATE(INT(B210),", "),INT(B210)),""))</f>
        <v>#VALUE!</v>
      </c>
    </row>
    <row r="211" spans="1:108" s="5" customFormat="1" ht="15" customHeight="1">
      <c r="A211" s="4" t="str">
        <f t="shared" si="47"/>
        <v/>
      </c>
      <c r="B211" s="6"/>
      <c r="C211" s="8"/>
      <c r="D211" s="1" t="str">
        <f>IFERROR(INDEX('padron cfe'!B:B,MATCH(DATOS!C211,'padron cfe'!A:A,0),1),"")</f>
        <v/>
      </c>
      <c r="E211" s="1"/>
      <c r="F211" s="7"/>
      <c r="G211" s="9" t="s">
        <v>157</v>
      </c>
      <c r="H211" s="5" t="str">
        <f>IF(F211="","",IFERROR(CONCATENATE("PEUA",VLOOKUP(ESTADO,REPORTE!AV$2:AW$33,2,0),DIDTRITO_FORM,CADER_FORM,IFERROR(VLOOKUP(DAY(F211),$BN$3:$BO$11,2,0),DAY(F211)),IFERROR(VLOOKUP(MONTH(F211),$BN$3:$BO$11,2,0),MONTH(F211)),YEAR(F211),G211),""))</f>
        <v/>
      </c>
      <c r="I211" s="4"/>
      <c r="K211" s="2" t="str">
        <f>IFERROR(INDEX('padron cfe'!C:C,MATCH(DATOS!C211,'padron cfe'!A:A,0),1),"")</f>
        <v/>
      </c>
      <c r="L211" s="4" t="str">
        <f>IFERROR(IF(VLOOKUP(J211,J$2:L210,4,0)=0,"",VLOOKUP(J211,J$2:L210,4,0)),"")</f>
        <v/>
      </c>
      <c r="M211" s="4" t="str">
        <f>IFERROR(IF(VLOOKUP(J211,J$2:M210,5,0)=0,"",VLOOKUP(J211,J$2:M210,5,0)),"")</f>
        <v/>
      </c>
      <c r="N211" s="4"/>
      <c r="O211" s="2"/>
      <c r="P211" s="2"/>
      <c r="Q211" s="5" t="str">
        <f t="shared" si="54"/>
        <v/>
      </c>
      <c r="T211" s="2" t="str">
        <f>IFERROR(INDEX('padron cfe'!D:D,MATCH(DATOS!C211,'padron cfe'!A:A,0),1),"")</f>
        <v/>
      </c>
      <c r="U211" s="4"/>
      <c r="V211" s="4"/>
      <c r="W211" s="4"/>
      <c r="X211" s="6" t="s">
        <v>157</v>
      </c>
      <c r="Y211" s="4"/>
      <c r="Z211" s="4" t="str">
        <f t="shared" si="48"/>
        <v/>
      </c>
      <c r="AA211" s="4"/>
      <c r="AB211" s="4"/>
      <c r="AC211" s="2" t="str">
        <f>IFERROR(IF(INDEX(AC$1:AC210,MATCH(J211,J$1:J210,0),1)=0,"",INDEX(AC$1:AC210,MATCH(J211,J$1:J210,0),1)),"")</f>
        <v/>
      </c>
      <c r="AD211" s="2" t="str">
        <f>IFERROR(IF(INDEX(AD$1:AD210,MATCH(J211,J$1:J210,0),1)=0,"",INDEX(AD$1:AD210,MATCH(J211,J$1:J210,0),1)),"")</f>
        <v/>
      </c>
      <c r="AE211" s="2" t="str">
        <f>IFERROR(IF(INDEX(AE$1:AE210,MATCH(J211,J$1:J210,0),1)=0,"",INDEX(AE$1:AE210,MATCH(J211,J$1:J210,0),1)),"")</f>
        <v/>
      </c>
      <c r="AF211" s="2"/>
      <c r="AG211" s="2"/>
      <c r="AH211" s="2"/>
      <c r="AI211" s="4"/>
      <c r="AJ211" s="4"/>
      <c r="AK211" s="4"/>
      <c r="AL211" s="4"/>
      <c r="AM211" s="4"/>
      <c r="AN211" s="4"/>
      <c r="AO211" s="4"/>
      <c r="AP211" s="4"/>
      <c r="AQ211" s="4"/>
      <c r="AS211" s="4"/>
      <c r="AT211" s="82"/>
      <c r="AU211" s="124"/>
      <c r="AV211" s="124"/>
      <c r="AW211" s="124"/>
      <c r="AX211" s="124"/>
      <c r="AY211" s="124"/>
      <c r="AZ211" s="124"/>
      <c r="BA211" s="4"/>
      <c r="BB211" s="127"/>
      <c r="BC211" s="4"/>
      <c r="BD211" s="4"/>
      <c r="BE211" s="4"/>
      <c r="BF211" s="7"/>
      <c r="BG211" s="7"/>
      <c r="BH211" s="7" t="str">
        <f t="shared" ca="1" si="49"/>
        <v/>
      </c>
      <c r="BI211" s="4" t="str">
        <f t="shared" ref="BI211:BI274" si="58">IFERROR(IF(AA211=0,"",AA211/BB211),"")</f>
        <v/>
      </c>
      <c r="BJ211" s="123" t="str">
        <f t="shared" si="50"/>
        <v/>
      </c>
      <c r="BK211" s="140" t="str">
        <f t="shared" si="55"/>
        <v/>
      </c>
      <c r="BQ211" s="4" t="str">
        <f>IF(IFERROR(VLOOKUP(C211,C212:C$1993,1,0),"")="","",COUNTIF(C:C,C211))</f>
        <v/>
      </c>
      <c r="BU211" s="5" t="str">
        <f>IF(B211="","",IF(BQ211="",1+(MAX(BU$2:BU210)),""))</f>
        <v/>
      </c>
      <c r="BV211" s="5" t="str">
        <f t="shared" si="51"/>
        <v/>
      </c>
      <c r="BW211" s="5" t="str">
        <f t="shared" si="52"/>
        <v/>
      </c>
      <c r="BX211" s="14" t="str">
        <f t="shared" si="53"/>
        <v/>
      </c>
      <c r="BY211" s="28"/>
      <c r="BZ211" s="15"/>
      <c r="CA211" s="5" t="str">
        <f t="shared" ref="CA211:CA216" si="59">CONCATENATE(AI211,AJ211,AK211,AL211,AM211)</f>
        <v/>
      </c>
      <c r="CD211" s="5" t="str">
        <f t="shared" si="57"/>
        <v/>
      </c>
      <c r="CE211" s="5" t="str">
        <f>IF(J211="","",IFERROR(IF(VLOOKUP(J211,J$2:J210,1,0)=0,"",""),J211))</f>
        <v/>
      </c>
      <c r="CF211" s="24" t="str">
        <f>IF(CE211="","",(IFERROR(VLOOKUP(MID(CE211,1,1),$CW$2:DA$28,3,0),0)+IFERROR(VLOOKUP(MID(CE211,2,1),CW$2:DA$28,4,0),0)+IFERROR(VLOOKUP(MID(CE211,3,1),CW$2:DA$28,5,0),0)+(ROW(CE211)/1000000000000)))</f>
        <v/>
      </c>
      <c r="CH211" s="5">
        <v>210</v>
      </c>
      <c r="CI211" s="5" t="str">
        <f>IFERROR(VLOOKUP(CH211,CD$2:CE1287,2,0),"")</f>
        <v/>
      </c>
      <c r="DC211" s="5" t="e">
        <f>IF(REPORTE!AH$2="si",IF(C211=VALUE(REPORTE!C$11),IF(SUM(DC212:DC$1993),CONCATENATE(INT(B211),", "),INT(B211)),""),IF(C211=VALUE(REPORTE!C$10),IF(SUM(DC212:DC$1993),CONCATENATE(INT(B211),", "),INT(B211)),""))</f>
        <v>#VALUE!</v>
      </c>
    </row>
    <row r="212" spans="1:108" s="5" customFormat="1" ht="15" customHeight="1">
      <c r="A212" s="4" t="str">
        <f t="shared" si="47"/>
        <v/>
      </c>
      <c r="B212" s="6"/>
      <c r="C212" s="8"/>
      <c r="D212" s="1" t="str">
        <f>IFERROR(INDEX('padron cfe'!B:B,MATCH(DATOS!C212,'padron cfe'!A:A,0),1),"")</f>
        <v/>
      </c>
      <c r="E212" s="1"/>
      <c r="F212" s="7"/>
      <c r="G212" s="9" t="s">
        <v>157</v>
      </c>
      <c r="H212" s="5" t="str">
        <f>IF(F212="","",IFERROR(CONCATENATE("PEUA",VLOOKUP(ESTADO,REPORTE!AV$2:AW$33,2,0),DIDTRITO_FORM,CADER_FORM,IFERROR(VLOOKUP(DAY(F212),$BN$3:$BO$11,2,0),DAY(F212)),IFERROR(VLOOKUP(MONTH(F212),$BN$3:$BO$11,2,0),MONTH(F212)),YEAR(F212),G212),""))</f>
        <v/>
      </c>
      <c r="I212" s="4"/>
      <c r="K212" s="2" t="str">
        <f>IFERROR(INDEX('padron cfe'!C:C,MATCH(DATOS!C212,'padron cfe'!A:A,0),1),"")</f>
        <v/>
      </c>
      <c r="L212" s="4" t="str">
        <f>IFERROR(IF(VLOOKUP(J212,J$2:L211,4,0)=0,"",VLOOKUP(J212,J$2:L211,4,0)),"")</f>
        <v/>
      </c>
      <c r="M212" s="4" t="str">
        <f>IFERROR(IF(VLOOKUP(J212,J$2:M211,5,0)=0,"",VLOOKUP(J212,J$2:M211,5,0)),"")</f>
        <v/>
      </c>
      <c r="N212" s="4"/>
      <c r="O212" s="2"/>
      <c r="P212" s="2"/>
      <c r="Q212" s="5" t="str">
        <f t="shared" si="54"/>
        <v/>
      </c>
      <c r="T212" s="2" t="str">
        <f>IFERROR(INDEX('padron cfe'!D:D,MATCH(DATOS!C212,'padron cfe'!A:A,0),1),"")</f>
        <v/>
      </c>
      <c r="U212" s="4"/>
      <c r="V212" s="4"/>
      <c r="W212" s="4"/>
      <c r="X212" s="6" t="s">
        <v>157</v>
      </c>
      <c r="Y212" s="4"/>
      <c r="Z212" s="4" t="str">
        <f t="shared" si="48"/>
        <v/>
      </c>
      <c r="AA212" s="4"/>
      <c r="AB212" s="4"/>
      <c r="AC212" s="2" t="str">
        <f>IFERROR(IF(INDEX(AC$1:AC211,MATCH(J212,J$1:J211,0),1)=0,"",INDEX(AC$1:AC211,MATCH(J212,J$1:J211,0),1)),"")</f>
        <v/>
      </c>
      <c r="AD212" s="2" t="str">
        <f>IFERROR(IF(INDEX(AD$1:AD211,MATCH(J212,J$1:J211,0),1)=0,"",INDEX(AD$1:AD211,MATCH(J212,J$1:J211,0),1)),"")</f>
        <v/>
      </c>
      <c r="AE212" s="2" t="str">
        <f>IFERROR(IF(INDEX(AE$1:AE211,MATCH(J212,J$1:J211,0),1)=0,"",INDEX(AE$1:AE211,MATCH(J212,J$1:J211,0),1)),"")</f>
        <v/>
      </c>
      <c r="AF212" s="2"/>
      <c r="AG212" s="2"/>
      <c r="AH212" s="2"/>
      <c r="AI212" s="4"/>
      <c r="AJ212" s="4"/>
      <c r="AK212" s="4"/>
      <c r="AL212" s="4"/>
      <c r="AM212" s="4"/>
      <c r="AN212" s="4"/>
      <c r="AO212" s="4"/>
      <c r="AP212" s="4"/>
      <c r="AQ212" s="4"/>
      <c r="AS212" s="4"/>
      <c r="AT212" s="82"/>
      <c r="AU212" s="124"/>
      <c r="AV212" s="124"/>
      <c r="AW212" s="124"/>
      <c r="AX212" s="124"/>
      <c r="AY212" s="124"/>
      <c r="AZ212" s="124"/>
      <c r="BA212" s="4"/>
      <c r="BB212" s="127"/>
      <c r="BC212" s="4"/>
      <c r="BD212" s="4"/>
      <c r="BE212" s="4" t="s">
        <v>157</v>
      </c>
      <c r="BF212" s="7"/>
      <c r="BG212" s="7"/>
      <c r="BH212" s="7" t="str">
        <f t="shared" ca="1" si="49"/>
        <v/>
      </c>
      <c r="BI212" s="4" t="str">
        <f t="shared" si="58"/>
        <v/>
      </c>
      <c r="BJ212" s="123" t="str">
        <f t="shared" si="50"/>
        <v/>
      </c>
      <c r="BK212" s="140" t="str">
        <f t="shared" si="55"/>
        <v/>
      </c>
      <c r="BQ212" s="4" t="str">
        <f>IF(IFERROR(VLOOKUP(C212,C213:C$1993,1,0),"")="","",COUNTIF(C:C,C212))</f>
        <v/>
      </c>
      <c r="BU212" s="5" t="str">
        <f>IF(B212="","",IF(BQ212="",1+(MAX(BU$2:BU211)),""))</f>
        <v/>
      </c>
      <c r="BV212" s="5" t="str">
        <f t="shared" si="51"/>
        <v/>
      </c>
      <c r="BW212" s="5" t="str">
        <f t="shared" si="52"/>
        <v/>
      </c>
      <c r="BX212" s="14" t="str">
        <f t="shared" si="53"/>
        <v/>
      </c>
      <c r="BY212" s="28"/>
      <c r="BZ212" s="15"/>
      <c r="CA212" s="5" t="str">
        <f t="shared" si="59"/>
        <v/>
      </c>
      <c r="CD212" s="5" t="str">
        <f t="shared" si="57"/>
        <v/>
      </c>
      <c r="CE212" s="5" t="str">
        <f>IF(J212="","",IFERROR(IF(VLOOKUP(J212,J$2:J211,1,0)=0,"",""),J212))</f>
        <v/>
      </c>
      <c r="CF212" s="24" t="str">
        <f>IF(CE212="","",(IFERROR(VLOOKUP(MID(CE212,1,1),$CW$2:DA$28,3,0),0)+IFERROR(VLOOKUP(MID(CE212,2,1),CW$2:DA$28,4,0),0)+IFERROR(VLOOKUP(MID(CE212,3,1),CW$2:DA$28,5,0),0)+(ROW(CE212)/1000000000000)))</f>
        <v/>
      </c>
      <c r="CH212" s="5">
        <v>211</v>
      </c>
      <c r="CI212" s="5" t="str">
        <f>IFERROR(VLOOKUP(CH212,CD$2:CE1288,2,0),"")</f>
        <v/>
      </c>
      <c r="DC212" s="5" t="e">
        <f>IF(REPORTE!AH$2="si",IF(C212=VALUE(REPORTE!C$11),IF(SUM(DC213:DC$1993),CONCATENATE(INT(B212),", "),INT(B212)),""),IF(C212=VALUE(REPORTE!C$10),IF(SUM(DC213:DC$1993),CONCATENATE(INT(B212),", "),INT(B212)),""))</f>
        <v>#VALUE!</v>
      </c>
      <c r="DD212" s="5" t="e">
        <f>CONCATENATE(DC212,DC213,DC214,DC215,DC216,DC217,DC218,DC219,DC220,DC221,DC222,DC223,DC224,DC225,DC226,DC227,DC228,DC229,DC230,DC231,DC232,DC233,DC234,DC235,DC236,DC237,DC238,DC239,DC240,DC241,DC242,DC243,DC244,DC245,DC246,DC247,DC248,DC249,DC250,DC251,DC252,DC253)</f>
        <v>#VALUE!</v>
      </c>
    </row>
    <row r="213" spans="1:108" s="5" customFormat="1" ht="15" customHeight="1">
      <c r="A213" s="4" t="str">
        <f t="shared" si="47"/>
        <v/>
      </c>
      <c r="B213" s="6"/>
      <c r="C213" s="8"/>
      <c r="D213" s="1" t="str">
        <f>IFERROR(INDEX('padron cfe'!B:B,MATCH(DATOS!C213,'padron cfe'!A:A,0),1),"")</f>
        <v/>
      </c>
      <c r="E213" s="1"/>
      <c r="F213" s="7"/>
      <c r="G213" s="9" t="s">
        <v>157</v>
      </c>
      <c r="H213" s="5" t="str">
        <f>IF(F213="","",IFERROR(CONCATENATE("PEUA",VLOOKUP(ESTADO,REPORTE!AV$2:AW$33,2,0),DIDTRITO_FORM,CADER_FORM,IFERROR(VLOOKUP(DAY(F213),$BN$3:$BO$11,2,0),DAY(F213)),IFERROR(VLOOKUP(MONTH(F213),$BN$3:$BO$11,2,0),MONTH(F213)),YEAR(F213),G213),""))</f>
        <v/>
      </c>
      <c r="I213" s="4"/>
      <c r="K213" s="2" t="str">
        <f>IFERROR(INDEX('padron cfe'!C:C,MATCH(DATOS!C213,'padron cfe'!A:A,0),1),"")</f>
        <v/>
      </c>
      <c r="L213" s="4" t="str">
        <f>IFERROR(IF(VLOOKUP(J213,J$2:L212,4,0)=0,"",VLOOKUP(J213,J$2:L212,4,0)),"")</f>
        <v/>
      </c>
      <c r="M213" s="4" t="str">
        <f>IFERROR(IF(VLOOKUP(J213,J$2:M212,5,0)=0,"",VLOOKUP(J213,J$2:M212,5,0)),"")</f>
        <v/>
      </c>
      <c r="N213" s="4"/>
      <c r="O213" s="2"/>
      <c r="P213" s="2"/>
      <c r="Q213" s="5" t="str">
        <f t="shared" si="54"/>
        <v/>
      </c>
      <c r="T213" s="2" t="str">
        <f>IFERROR(INDEX('padron cfe'!D:D,MATCH(DATOS!C213,'padron cfe'!A:A,0),1),"")</f>
        <v/>
      </c>
      <c r="U213" s="4"/>
      <c r="V213" s="4"/>
      <c r="W213" s="4"/>
      <c r="X213" s="6" t="s">
        <v>157</v>
      </c>
      <c r="Y213" s="4"/>
      <c r="Z213" s="4" t="str">
        <f t="shared" si="48"/>
        <v/>
      </c>
      <c r="AA213" s="4"/>
      <c r="AB213" s="4"/>
      <c r="AC213" s="2" t="str">
        <f>IFERROR(IF(INDEX(AC$1:AC212,MATCH(J213,J$1:J212,0),1)=0,"",INDEX(AC$1:AC212,MATCH(J213,J$1:J212,0),1)),"")</f>
        <v/>
      </c>
      <c r="AD213" s="2" t="str">
        <f>IFERROR(IF(INDEX(AD$1:AD212,MATCH(J213,J$1:J212,0),1)=0,"",INDEX(AD$1:AD212,MATCH(J213,J$1:J212,0),1)),"")</f>
        <v/>
      </c>
      <c r="AE213" s="2" t="str">
        <f>IFERROR(IF(INDEX(AE$1:AE212,MATCH(J213,J$1:J212,0),1)=0,"",INDEX(AE$1:AE212,MATCH(J213,J$1:J212,0),1)),"")</f>
        <v/>
      </c>
      <c r="AF213" s="2"/>
      <c r="AG213" s="2"/>
      <c r="AH213" s="2"/>
      <c r="AI213" s="4"/>
      <c r="AJ213" s="4"/>
      <c r="AK213" s="4"/>
      <c r="AL213" s="4"/>
      <c r="AM213" s="4"/>
      <c r="AN213" s="4"/>
      <c r="AO213" s="4"/>
      <c r="AP213" s="4"/>
      <c r="AQ213" s="4"/>
      <c r="AS213" s="4"/>
      <c r="AT213" s="82"/>
      <c r="AU213" s="124"/>
      <c r="AV213" s="124"/>
      <c r="AW213" s="124"/>
      <c r="AX213" s="124"/>
      <c r="AY213" s="124"/>
      <c r="AZ213" s="124"/>
      <c r="BA213" s="4"/>
      <c r="BB213" s="127"/>
      <c r="BC213" s="4"/>
      <c r="BD213" s="4"/>
      <c r="BE213" s="4"/>
      <c r="BF213" s="7"/>
      <c r="BG213" s="7"/>
      <c r="BH213" s="7" t="str">
        <f t="shared" ca="1" si="49"/>
        <v/>
      </c>
      <c r="BI213" s="4" t="str">
        <f t="shared" si="58"/>
        <v/>
      </c>
      <c r="BJ213" s="123" t="str">
        <f t="shared" si="50"/>
        <v/>
      </c>
      <c r="BK213" s="140" t="str">
        <f t="shared" si="55"/>
        <v/>
      </c>
      <c r="BQ213" s="4" t="str">
        <f>IF(IFERROR(VLOOKUP(C213,C214:C$1993,1,0),"")="","",COUNTIF(C:C,C213))</f>
        <v/>
      </c>
      <c r="BU213" s="5" t="str">
        <f>IF(B213="","",IF(BQ213="",1+(MAX(BU$2:BU212)),""))</f>
        <v/>
      </c>
      <c r="BV213" s="5" t="str">
        <f t="shared" si="51"/>
        <v/>
      </c>
      <c r="BW213" s="5" t="str">
        <f t="shared" si="52"/>
        <v/>
      </c>
      <c r="BX213" s="14" t="str">
        <f t="shared" si="53"/>
        <v/>
      </c>
      <c r="BY213" s="28"/>
      <c r="BZ213" s="15"/>
      <c r="CA213" s="5" t="str">
        <f t="shared" si="59"/>
        <v/>
      </c>
      <c r="CD213" s="5" t="str">
        <f t="shared" si="57"/>
        <v/>
      </c>
      <c r="CE213" s="5" t="str">
        <f>IF(J213="","",IFERROR(IF(VLOOKUP(J213,J$2:J212,1,0)=0,"",""),J213))</f>
        <v/>
      </c>
      <c r="CF213" s="24" t="str">
        <f>IF(CE213="","",(IFERROR(VLOOKUP(MID(CE213,1,1),$CW$2:DA$28,3,0),0)+IFERROR(VLOOKUP(MID(CE213,2,1),CW$2:DA$28,4,0),0)+IFERROR(VLOOKUP(MID(CE213,3,1),CW$2:DA$28,5,0),0)+(ROW(CE213)/1000000000000)))</f>
        <v/>
      </c>
      <c r="CH213" s="5">
        <v>212</v>
      </c>
      <c r="CI213" s="5" t="str">
        <f>IFERROR(VLOOKUP(CH213,CD$2:CE1289,2,0),"")</f>
        <v/>
      </c>
      <c r="DC213" s="5" t="e">
        <f>IF(REPORTE!AH$2="si",IF(C213=VALUE(REPORTE!C$11),IF(SUM(DC214:DC$1993),CONCATENATE(INT(B213),", "),INT(B213)),""),IF(C213=VALUE(REPORTE!C$10),IF(SUM(DC214:DC$1993),CONCATENATE(INT(B213),", "),INT(B213)),""))</f>
        <v>#VALUE!</v>
      </c>
    </row>
    <row r="214" spans="1:108" s="5" customFormat="1" ht="15" customHeight="1">
      <c r="A214" s="4" t="str">
        <f t="shared" si="47"/>
        <v/>
      </c>
      <c r="B214" s="6"/>
      <c r="C214" s="8"/>
      <c r="D214" s="1" t="str">
        <f>IFERROR(INDEX('padron cfe'!B:B,MATCH(DATOS!C214,'padron cfe'!A:A,0),1),"")</f>
        <v/>
      </c>
      <c r="E214" s="1"/>
      <c r="F214" s="7"/>
      <c r="G214" s="9" t="s">
        <v>157</v>
      </c>
      <c r="H214" s="5" t="str">
        <f>IF(F214="","",IFERROR(CONCATENATE("PEUA",VLOOKUP(ESTADO,REPORTE!AV$2:AW$33,2,0),DIDTRITO_FORM,CADER_FORM,IFERROR(VLOOKUP(DAY(F214),$BN$3:$BO$11,2,0),DAY(F214)),IFERROR(VLOOKUP(MONTH(F214),$BN$3:$BO$11,2,0),MONTH(F214)),YEAR(F214),G214),""))</f>
        <v/>
      </c>
      <c r="I214" s="4"/>
      <c r="K214" s="2" t="str">
        <f>IFERROR(INDEX('padron cfe'!C:C,MATCH(DATOS!C214,'padron cfe'!A:A,0),1),"")</f>
        <v/>
      </c>
      <c r="L214" s="4" t="str">
        <f>IFERROR(IF(VLOOKUP(J214,J$2:L213,4,0)=0,"",VLOOKUP(J214,J$2:L213,4,0)),"")</f>
        <v/>
      </c>
      <c r="M214" s="4" t="str">
        <f>IFERROR(IF(VLOOKUP(J214,J$2:M213,5,0)=0,"",VLOOKUP(J214,J$2:M213,5,0)),"")</f>
        <v/>
      </c>
      <c r="N214" s="4"/>
      <c r="O214" s="2"/>
      <c r="P214" s="2"/>
      <c r="Q214" s="5" t="str">
        <f t="shared" si="54"/>
        <v/>
      </c>
      <c r="T214" s="2" t="str">
        <f>IFERROR(INDEX('padron cfe'!D:D,MATCH(DATOS!C214,'padron cfe'!A:A,0),1),"")</f>
        <v/>
      </c>
      <c r="U214" s="4"/>
      <c r="V214" s="4"/>
      <c r="W214" s="4"/>
      <c r="X214" s="6" t="s">
        <v>157</v>
      </c>
      <c r="Y214" s="4"/>
      <c r="Z214" s="4" t="str">
        <f t="shared" si="48"/>
        <v/>
      </c>
      <c r="AA214" s="4"/>
      <c r="AB214" s="4"/>
      <c r="AC214" s="2" t="str">
        <f>IFERROR(IF(INDEX(AC$1:AC213,MATCH(J214,J$1:J213,0),1)=0,"",INDEX(AC$1:AC213,MATCH(J214,J$1:J213,0),1)),"")</f>
        <v/>
      </c>
      <c r="AD214" s="2" t="str">
        <f>IFERROR(IF(INDEX(AD$1:AD213,MATCH(J214,J$1:J213,0),1)=0,"",INDEX(AD$1:AD213,MATCH(J214,J$1:J213,0),1)),"")</f>
        <v/>
      </c>
      <c r="AE214" s="2" t="str">
        <f>IFERROR(IF(INDEX(AE$1:AE213,MATCH(J214,J$1:J213,0),1)=0,"",INDEX(AE$1:AE213,MATCH(J214,J$1:J213,0),1)),"")</f>
        <v/>
      </c>
      <c r="AF214" s="2"/>
      <c r="AG214" s="2"/>
      <c r="AH214" s="2"/>
      <c r="AI214" s="4"/>
      <c r="AJ214" s="4"/>
      <c r="AK214" s="4"/>
      <c r="AL214" s="4"/>
      <c r="AM214" s="4"/>
      <c r="AN214" s="4"/>
      <c r="AO214" s="4"/>
      <c r="AP214" s="4"/>
      <c r="AQ214" s="4"/>
      <c r="AS214" s="4"/>
      <c r="AT214" s="82"/>
      <c r="AU214" s="124"/>
      <c r="AV214" s="124"/>
      <c r="AW214" s="124"/>
      <c r="AX214" s="124"/>
      <c r="AY214" s="124"/>
      <c r="AZ214" s="124"/>
      <c r="BA214" s="4"/>
      <c r="BB214" s="127"/>
      <c r="BC214" s="4"/>
      <c r="BD214" s="4"/>
      <c r="BE214" s="4" t="s">
        <v>157</v>
      </c>
      <c r="BF214" s="7"/>
      <c r="BG214" s="7"/>
      <c r="BH214" s="7" t="str">
        <f t="shared" ca="1" si="49"/>
        <v/>
      </c>
      <c r="BI214" s="4" t="str">
        <f t="shared" si="58"/>
        <v/>
      </c>
      <c r="BJ214" s="123" t="str">
        <f t="shared" si="50"/>
        <v/>
      </c>
      <c r="BK214" s="140" t="str">
        <f t="shared" si="55"/>
        <v/>
      </c>
      <c r="BQ214" s="4" t="str">
        <f>IF(IFERROR(VLOOKUP(C214,C215:C$1993,1,0),"")="","",COUNTIF(C:C,C214))</f>
        <v/>
      </c>
      <c r="BU214" s="5" t="str">
        <f>IF(B214="","",IF(BQ214="",1+(MAX(BU$2:BU213)),""))</f>
        <v/>
      </c>
      <c r="BV214" s="5" t="str">
        <f t="shared" si="51"/>
        <v/>
      </c>
      <c r="BW214" s="5" t="str">
        <f t="shared" si="52"/>
        <v/>
      </c>
      <c r="BX214" s="14" t="str">
        <f t="shared" si="53"/>
        <v/>
      </c>
      <c r="BY214" s="28"/>
      <c r="BZ214" s="15"/>
      <c r="CA214" s="5" t="str">
        <f t="shared" si="59"/>
        <v/>
      </c>
      <c r="CD214" s="5" t="str">
        <f t="shared" si="57"/>
        <v/>
      </c>
      <c r="CE214" s="5" t="str">
        <f>IF(J214="","",IFERROR(IF(VLOOKUP(J214,J$2:J213,1,0)=0,"",""),J214))</f>
        <v/>
      </c>
      <c r="CF214" s="24" t="str">
        <f>IF(CE214="","",(IFERROR(VLOOKUP(MID(CE214,1,1),$CW$2:DA$28,3,0),0)+IFERROR(VLOOKUP(MID(CE214,2,1),CW$2:DA$28,4,0),0)+IFERROR(VLOOKUP(MID(CE214,3,1),CW$2:DA$28,5,0),0)+(ROW(CE214)/1000000000000)))</f>
        <v/>
      </c>
      <c r="CH214" s="5">
        <v>213</v>
      </c>
      <c r="CI214" s="5" t="str">
        <f>IFERROR(VLOOKUP(CH214,CD$2:CE1290,2,0),"")</f>
        <v/>
      </c>
      <c r="DC214" s="5" t="e">
        <f>IF(REPORTE!AH$2="si",IF(C214=VALUE(REPORTE!C$11),IF(SUM(DC215:DC$1993),CONCATENATE(INT(B214),", "),INT(B214)),""),IF(C214=VALUE(REPORTE!C$10),IF(SUM(DC215:DC$1993),CONCATENATE(INT(B214),", "),INT(B214)),""))</f>
        <v>#VALUE!</v>
      </c>
    </row>
    <row r="215" spans="1:108" s="5" customFormat="1" ht="15" customHeight="1">
      <c r="A215" s="4" t="str">
        <f t="shared" si="47"/>
        <v/>
      </c>
      <c r="B215" s="6"/>
      <c r="C215" s="8"/>
      <c r="D215" s="1" t="str">
        <f>IFERROR(INDEX('padron cfe'!B:B,MATCH(DATOS!C215,'padron cfe'!A:A,0),1),"")</f>
        <v/>
      </c>
      <c r="E215" s="1"/>
      <c r="F215" s="7"/>
      <c r="G215" s="9" t="s">
        <v>157</v>
      </c>
      <c r="H215" s="5" t="str">
        <f>IF(F215="","",IFERROR(CONCATENATE("PEUA",VLOOKUP(ESTADO,REPORTE!AV$2:AW$33,2,0),DIDTRITO_FORM,CADER_FORM,IFERROR(VLOOKUP(DAY(F215),$BN$3:$BO$11,2,0),DAY(F215)),IFERROR(VLOOKUP(MONTH(F215),$BN$3:$BO$11,2,0),MONTH(F215)),YEAR(F215),G215),""))</f>
        <v/>
      </c>
      <c r="I215" s="4"/>
      <c r="K215" s="2" t="str">
        <f>IFERROR(INDEX('padron cfe'!C:C,MATCH(DATOS!C215,'padron cfe'!A:A,0),1),"")</f>
        <v/>
      </c>
      <c r="L215" s="4" t="str">
        <f>IFERROR(IF(VLOOKUP(J215,J$2:L214,4,0)=0,"",VLOOKUP(J215,J$2:L214,4,0)),"")</f>
        <v/>
      </c>
      <c r="M215" s="4" t="str">
        <f>IFERROR(IF(VLOOKUP(J215,J$2:M214,5,0)=0,"",VLOOKUP(J215,J$2:M214,5,0)),"")</f>
        <v/>
      </c>
      <c r="N215" s="4"/>
      <c r="O215" s="2"/>
      <c r="P215" s="2"/>
      <c r="Q215" s="5" t="str">
        <f t="shared" si="54"/>
        <v/>
      </c>
      <c r="T215" s="2" t="str">
        <f>IFERROR(INDEX('padron cfe'!D:D,MATCH(DATOS!C215,'padron cfe'!A:A,0),1),"")</f>
        <v/>
      </c>
      <c r="U215" s="4"/>
      <c r="V215" s="4"/>
      <c r="W215" s="4"/>
      <c r="X215" s="6" t="s">
        <v>157</v>
      </c>
      <c r="Y215" s="4"/>
      <c r="Z215" s="4" t="str">
        <f t="shared" si="48"/>
        <v/>
      </c>
      <c r="AA215" s="4"/>
      <c r="AB215" s="4"/>
      <c r="AC215" s="2" t="str">
        <f>IFERROR(IF(INDEX(AC$1:AC214,MATCH(J215,J$1:J214,0),1)=0,"",INDEX(AC$1:AC214,MATCH(J215,J$1:J214,0),1)),"")</f>
        <v/>
      </c>
      <c r="AD215" s="2" t="str">
        <f>IFERROR(IF(INDEX(AD$1:AD214,MATCH(J215,J$1:J214,0),1)=0,"",INDEX(AD$1:AD214,MATCH(J215,J$1:J214,0),1)),"")</f>
        <v/>
      </c>
      <c r="AE215" s="2" t="str">
        <f>IFERROR(IF(INDEX(AE$1:AE214,MATCH(J215,J$1:J214,0),1)=0,"",INDEX(AE$1:AE214,MATCH(J215,J$1:J214,0),1)),"")</f>
        <v/>
      </c>
      <c r="AF215" s="2"/>
      <c r="AG215" s="2"/>
      <c r="AH215" s="2"/>
      <c r="AI215" s="4"/>
      <c r="AJ215" s="4"/>
      <c r="AK215" s="4"/>
      <c r="AL215" s="4"/>
      <c r="AM215" s="4"/>
      <c r="AN215" s="4"/>
      <c r="AO215" s="4"/>
      <c r="AP215" s="4"/>
      <c r="AQ215" s="4"/>
      <c r="AS215" s="4"/>
      <c r="AT215" s="82"/>
      <c r="AU215" s="124"/>
      <c r="AV215" s="124"/>
      <c r="AW215" s="124"/>
      <c r="AX215" s="124"/>
      <c r="AY215" s="124"/>
      <c r="AZ215" s="124"/>
      <c r="BA215" s="4"/>
      <c r="BB215" s="127"/>
      <c r="BC215" s="4"/>
      <c r="BD215" s="4"/>
      <c r="BE215" s="4"/>
      <c r="BF215" s="7"/>
      <c r="BG215" s="7"/>
      <c r="BH215" s="7" t="str">
        <f t="shared" ca="1" si="49"/>
        <v/>
      </c>
      <c r="BI215" s="4" t="str">
        <f t="shared" si="58"/>
        <v/>
      </c>
      <c r="BJ215" s="123" t="str">
        <f t="shared" si="50"/>
        <v/>
      </c>
      <c r="BK215" s="140" t="str">
        <f t="shared" si="55"/>
        <v/>
      </c>
      <c r="BQ215" s="4" t="str">
        <f>IF(IFERROR(VLOOKUP(C215,C216:C$1993,1,0),"")="","",COUNTIF(C:C,C215))</f>
        <v/>
      </c>
      <c r="BU215" s="5" t="str">
        <f>IF(B215="","",IF(BQ215="",1+(MAX(BU$2:BU214)),""))</f>
        <v/>
      </c>
      <c r="BV215" s="5" t="str">
        <f t="shared" si="51"/>
        <v/>
      </c>
      <c r="BW215" s="5" t="str">
        <f t="shared" si="52"/>
        <v/>
      </c>
      <c r="BX215" s="14" t="str">
        <f t="shared" si="53"/>
        <v/>
      </c>
      <c r="BY215" s="28"/>
      <c r="BZ215" s="15"/>
      <c r="CA215" s="5" t="str">
        <f t="shared" si="59"/>
        <v/>
      </c>
      <c r="CD215" s="5" t="str">
        <f t="shared" si="57"/>
        <v/>
      </c>
      <c r="CE215" s="5" t="str">
        <f>IF(J215="","",IFERROR(IF(VLOOKUP(J215,J$2:J214,1,0)=0,"",""),J215))</f>
        <v/>
      </c>
      <c r="CF215" s="24" t="str">
        <f>IF(CE215="","",(IFERROR(VLOOKUP(MID(CE215,1,1),$CW$2:DA$28,3,0),0)+IFERROR(VLOOKUP(MID(CE215,2,1),CW$2:DA$28,4,0),0)+IFERROR(VLOOKUP(MID(CE215,3,1),CW$2:DA$28,5,0),0)+(ROW(CE215)/1000000000000)))</f>
        <v/>
      </c>
      <c r="CH215" s="5">
        <v>214</v>
      </c>
      <c r="CI215" s="5" t="str">
        <f>IFERROR(VLOOKUP(CH215,CD$2:CE1291,2,0),"")</f>
        <v/>
      </c>
      <c r="DC215" s="5" t="e">
        <f>IF(REPORTE!AH$2="si",IF(C215=VALUE(REPORTE!C$11),IF(SUM(DC216:DC$1993),CONCATENATE(INT(B215),", "),INT(B215)),""),IF(C215=VALUE(REPORTE!C$10),IF(SUM(DC216:DC$1993),CONCATENATE(INT(B215),", "),INT(B215)),""))</f>
        <v>#VALUE!</v>
      </c>
    </row>
    <row r="216" spans="1:108" s="5" customFormat="1" ht="15" customHeight="1">
      <c r="A216" s="4" t="str">
        <f t="shared" si="47"/>
        <v/>
      </c>
      <c r="B216" s="6"/>
      <c r="C216" s="8"/>
      <c r="D216" s="1" t="str">
        <f>IFERROR(INDEX('padron cfe'!B:B,MATCH(DATOS!C216,'padron cfe'!A:A,0),1),"")</f>
        <v/>
      </c>
      <c r="E216" s="1"/>
      <c r="F216" s="7"/>
      <c r="G216" s="9" t="s">
        <v>157</v>
      </c>
      <c r="H216" s="5" t="str">
        <f>IF(F216="","",IFERROR(CONCATENATE("PEUA",VLOOKUP(ESTADO,REPORTE!AV$2:AW$33,2,0),DIDTRITO_FORM,CADER_FORM,IFERROR(VLOOKUP(DAY(F216),$BN$3:$BO$11,2,0),DAY(F216)),IFERROR(VLOOKUP(MONTH(F216),$BN$3:$BO$11,2,0),MONTH(F216)),YEAR(F216),G216),""))</f>
        <v/>
      </c>
      <c r="I216" s="4"/>
      <c r="K216" s="2" t="str">
        <f>IFERROR(INDEX('padron cfe'!C:C,MATCH(DATOS!C216,'padron cfe'!A:A,0),1),"")</f>
        <v/>
      </c>
      <c r="L216" s="4" t="str">
        <f>IFERROR(IF(VLOOKUP(J216,J$2:L215,4,0)=0,"",VLOOKUP(J216,J$2:L215,4,0)),"")</f>
        <v/>
      </c>
      <c r="M216" s="4" t="str">
        <f>IFERROR(IF(VLOOKUP(J216,J$2:M215,5,0)=0,"",VLOOKUP(J216,J$2:M215,5,0)),"")</f>
        <v/>
      </c>
      <c r="N216" s="4"/>
      <c r="O216" s="2"/>
      <c r="P216" s="2"/>
      <c r="Q216" s="5" t="str">
        <f t="shared" si="54"/>
        <v/>
      </c>
      <c r="T216" s="2" t="str">
        <f>IFERROR(INDEX('padron cfe'!D:D,MATCH(DATOS!C216,'padron cfe'!A:A,0),1),"")</f>
        <v/>
      </c>
      <c r="U216" s="4"/>
      <c r="V216" s="4"/>
      <c r="W216" s="4"/>
      <c r="X216" s="6" t="s">
        <v>157</v>
      </c>
      <c r="Y216" s="4"/>
      <c r="Z216" s="4" t="str">
        <f t="shared" si="48"/>
        <v/>
      </c>
      <c r="AA216" s="4"/>
      <c r="AB216" s="4"/>
      <c r="AC216" s="2" t="str">
        <f>IFERROR(IF(INDEX(AC$1:AC215,MATCH(J216,J$1:J215,0),1)=0,"",INDEX(AC$1:AC215,MATCH(J216,J$1:J215,0),1)),"")</f>
        <v/>
      </c>
      <c r="AD216" s="2" t="str">
        <f>IFERROR(IF(INDEX(AD$1:AD215,MATCH(J216,J$1:J215,0),1)=0,"",INDEX(AD$1:AD215,MATCH(J216,J$1:J215,0),1)),"")</f>
        <v/>
      </c>
      <c r="AE216" s="2" t="str">
        <f>IFERROR(IF(INDEX(AE$1:AE215,MATCH(J216,J$1:J215,0),1)=0,"",INDEX(AE$1:AE215,MATCH(J216,J$1:J215,0),1)),"")</f>
        <v/>
      </c>
      <c r="AF216" s="2"/>
      <c r="AG216" s="2"/>
      <c r="AH216" s="2"/>
      <c r="AI216" s="4"/>
      <c r="AJ216" s="4"/>
      <c r="AK216" s="4"/>
      <c r="AL216" s="4"/>
      <c r="AM216" s="4"/>
      <c r="AN216" s="4"/>
      <c r="AO216" s="4"/>
      <c r="AP216" s="4"/>
      <c r="AQ216" s="4"/>
      <c r="AS216" s="4"/>
      <c r="AT216" s="82"/>
      <c r="AU216" s="124"/>
      <c r="AV216" s="124"/>
      <c r="AW216" s="124"/>
      <c r="AX216" s="124"/>
      <c r="AY216" s="124"/>
      <c r="AZ216" s="124"/>
      <c r="BA216" s="4"/>
      <c r="BB216" s="127"/>
      <c r="BC216" s="4"/>
      <c r="BD216" s="4"/>
      <c r="BE216" s="4" t="s">
        <v>157</v>
      </c>
      <c r="BF216" s="7"/>
      <c r="BG216" s="7"/>
      <c r="BH216" s="7" t="str">
        <f t="shared" ca="1" si="49"/>
        <v/>
      </c>
      <c r="BI216" s="4" t="str">
        <f t="shared" si="58"/>
        <v/>
      </c>
      <c r="BJ216" s="123" t="str">
        <f t="shared" si="50"/>
        <v/>
      </c>
      <c r="BK216" s="140" t="str">
        <f t="shared" si="55"/>
        <v/>
      </c>
      <c r="BQ216" s="4" t="str">
        <f>IF(IFERROR(VLOOKUP(C216,C217:C$1993,1,0),"")="","",COUNTIF(C:C,C216))</f>
        <v/>
      </c>
      <c r="BU216" s="5" t="str">
        <f>IF(B216="","",IF(BQ216="",1+(MAX(BU$2:BU215)),""))</f>
        <v/>
      </c>
      <c r="BV216" s="5" t="str">
        <f t="shared" si="51"/>
        <v/>
      </c>
      <c r="BW216" s="5" t="str">
        <f t="shared" si="52"/>
        <v/>
      </c>
      <c r="BX216" s="14" t="str">
        <f t="shared" si="53"/>
        <v/>
      </c>
      <c r="BY216" s="28"/>
      <c r="BZ216" s="15"/>
      <c r="CA216" s="5" t="str">
        <f t="shared" si="59"/>
        <v/>
      </c>
      <c r="CD216" s="5" t="str">
        <f t="shared" si="57"/>
        <v/>
      </c>
      <c r="CE216" s="5" t="str">
        <f>IF(J216="","",IFERROR(IF(VLOOKUP(J216,J$2:J215,1,0)=0,"",""),J216))</f>
        <v/>
      </c>
      <c r="CF216" s="24" t="str">
        <f>IF(CE216="","",(IFERROR(VLOOKUP(MID(CE216,1,1),$CW$2:DA$28,3,0),0)+IFERROR(VLOOKUP(MID(CE216,2,1),CW$2:DA$28,4,0),0)+IFERROR(VLOOKUP(MID(CE216,3,1),CW$2:DA$28,5,0),0)+(ROW(CE216)/1000000000000)))</f>
        <v/>
      </c>
      <c r="CH216" s="5">
        <v>215</v>
      </c>
      <c r="CI216" s="5" t="str">
        <f>IFERROR(VLOOKUP(CH216,CD$2:CE1292,2,0),"")</f>
        <v/>
      </c>
      <c r="DC216" s="5" t="e">
        <f>IF(REPORTE!AH$2="si",IF(C216=VALUE(REPORTE!C$11),IF(SUM(DC217:DC$1993),CONCATENATE(INT(B216),", "),INT(B216)),""),IF(C216=VALUE(REPORTE!C$10),IF(SUM(DC217:DC$1993),CONCATENATE(INT(B216),", "),INT(B216)),""))</f>
        <v>#VALUE!</v>
      </c>
    </row>
    <row r="217" spans="1:108" s="5" customFormat="1" ht="15" customHeight="1">
      <c r="A217" s="4" t="str">
        <f t="shared" si="47"/>
        <v/>
      </c>
      <c r="B217" s="6"/>
      <c r="C217" s="8"/>
      <c r="D217" s="1" t="str">
        <f>IFERROR(INDEX('padron cfe'!B:B,MATCH(DATOS!C217,'padron cfe'!A:A,0),1),"")</f>
        <v/>
      </c>
      <c r="E217" s="1"/>
      <c r="F217" s="7"/>
      <c r="G217" s="9" t="s">
        <v>157</v>
      </c>
      <c r="H217" s="5" t="str">
        <f>IF(F217="","",IFERROR(CONCATENATE("PEUA",VLOOKUP(ESTADO,REPORTE!AV$2:AW$33,2,0),DIDTRITO_FORM,CADER_FORM,IFERROR(VLOOKUP(DAY(F217),$BN$3:$BO$11,2,0),DAY(F217)),IFERROR(VLOOKUP(MONTH(F217),$BN$3:$BO$11,2,0),MONTH(F217)),YEAR(F217),G217),""))</f>
        <v/>
      </c>
      <c r="I217" s="4"/>
      <c r="K217" s="2" t="str">
        <f>IFERROR(INDEX('padron cfe'!C:C,MATCH(DATOS!C217,'padron cfe'!A:A,0),1),"")</f>
        <v/>
      </c>
      <c r="L217" s="4" t="str">
        <f>IFERROR(IF(VLOOKUP(J217,J$2:L216,4,0)=0,"",VLOOKUP(J217,J$2:L216,4,0)),"")</f>
        <v/>
      </c>
      <c r="M217" s="4" t="str">
        <f>IFERROR(IF(VLOOKUP(J217,J$2:M216,5,0)=0,"",VLOOKUP(J217,J$2:M216,5,0)),"")</f>
        <v/>
      </c>
      <c r="N217" s="4"/>
      <c r="O217" s="2"/>
      <c r="P217" s="2"/>
      <c r="Q217" s="5" t="str">
        <f t="shared" si="54"/>
        <v/>
      </c>
      <c r="T217" s="2" t="str">
        <f>IFERROR(INDEX('padron cfe'!D:D,MATCH(DATOS!C217,'padron cfe'!A:A,0),1),"")</f>
        <v/>
      </c>
      <c r="U217" s="4"/>
      <c r="V217" s="4"/>
      <c r="W217" s="4"/>
      <c r="X217" s="6" t="s">
        <v>157</v>
      </c>
      <c r="Y217" s="4"/>
      <c r="Z217" s="4" t="str">
        <f t="shared" si="48"/>
        <v/>
      </c>
      <c r="AA217" s="4"/>
      <c r="AB217" s="4"/>
      <c r="AC217" s="2" t="str">
        <f>IFERROR(IF(INDEX(AC$1:AC216,MATCH(J217,J$1:J216,0),1)=0,"",INDEX(AC$1:AC216,MATCH(J217,J$1:J216,0),1)),"")</f>
        <v/>
      </c>
      <c r="AD217" s="2" t="str">
        <f>IFERROR(IF(INDEX(AD$1:AD216,MATCH(J217,J$1:J216,0),1)=0,"",INDEX(AD$1:AD216,MATCH(J217,J$1:J216,0),1)),"")</f>
        <v/>
      </c>
      <c r="AE217" s="2" t="str">
        <f>IFERROR(IF(INDEX(AE$1:AE216,MATCH(J217,J$1:J216,0),1)=0,"",INDEX(AE$1:AE216,MATCH(J217,J$1:J216,0),1)),"")</f>
        <v/>
      </c>
      <c r="AF217" s="2"/>
      <c r="AG217" s="2"/>
      <c r="AH217" s="2"/>
      <c r="AI217" s="4"/>
      <c r="AJ217" s="4"/>
      <c r="AK217" s="4"/>
      <c r="AL217" s="4"/>
      <c r="AM217" s="4"/>
      <c r="AN217" s="4"/>
      <c r="AO217" s="4"/>
      <c r="AP217" s="4"/>
      <c r="AQ217" s="4"/>
      <c r="AS217" s="4"/>
      <c r="AT217" s="82"/>
      <c r="AU217" s="124"/>
      <c r="AV217" s="124"/>
      <c r="AW217" s="124"/>
      <c r="AX217" s="124"/>
      <c r="AY217" s="124"/>
      <c r="AZ217" s="124"/>
      <c r="BA217" s="4"/>
      <c r="BB217" s="127"/>
      <c r="BC217" s="4"/>
      <c r="BD217" s="4"/>
      <c r="BE217" s="4"/>
      <c r="BF217" s="7"/>
      <c r="BG217" s="7"/>
      <c r="BH217" s="7" t="str">
        <f t="shared" ca="1" si="49"/>
        <v/>
      </c>
      <c r="BI217" s="4" t="str">
        <f t="shared" si="58"/>
        <v/>
      </c>
      <c r="BJ217" s="123" t="str">
        <f t="shared" si="50"/>
        <v/>
      </c>
      <c r="BK217" s="140" t="str">
        <f t="shared" si="55"/>
        <v/>
      </c>
      <c r="BQ217" s="4" t="str">
        <f>IF(IFERROR(VLOOKUP(C217,C218:C$1993,1,0),"")="","",COUNTIF(C:C,C217))</f>
        <v/>
      </c>
      <c r="BU217" s="5" t="str">
        <f>IF(B217="","",IF(BQ217="",1+(MAX(BU$2:BU216)),""))</f>
        <v/>
      </c>
      <c r="BV217" s="5" t="str">
        <f t="shared" si="51"/>
        <v/>
      </c>
      <c r="BW217" s="5" t="str">
        <f t="shared" si="52"/>
        <v/>
      </c>
      <c r="BX217" s="14" t="str">
        <f t="shared" si="53"/>
        <v/>
      </c>
      <c r="BY217" s="28"/>
      <c r="BZ217" s="15"/>
      <c r="CA217" s="5" t="str">
        <f t="shared" ref="CA217:CA226" si="60">CONCATENATE(AH217,AJ217,AK217,AL217,AM217)</f>
        <v/>
      </c>
      <c r="CD217" s="5" t="str">
        <f t="shared" si="57"/>
        <v/>
      </c>
      <c r="CE217" s="5" t="str">
        <f>IF(J217="","",IFERROR(IF(VLOOKUP(J217,J$2:J216,1,0)=0,"",""),J217))</f>
        <v/>
      </c>
      <c r="CF217" s="24" t="str">
        <f>IF(CE217="","",(IFERROR(VLOOKUP(MID(CE217,1,1),$CW$2:DA$28,3,0),0)+IFERROR(VLOOKUP(MID(CE217,2,1),CW$2:DA$28,4,0),0)+IFERROR(VLOOKUP(MID(CE217,3,1),CW$2:DA$28,5,0),0)+(ROW(CE217)/1000000000000)))</f>
        <v/>
      </c>
      <c r="CH217" s="5">
        <v>216</v>
      </c>
      <c r="CI217" s="5" t="str">
        <f>IFERROR(VLOOKUP(CH217,CD$2:CE1293,2,0),"")</f>
        <v/>
      </c>
      <c r="DC217" s="5" t="e">
        <f>IF(REPORTE!AH$2="si",IF(C217=VALUE(REPORTE!C$11),IF(SUM(DC218:DC$1993),CONCATENATE(INT(B217),", "),INT(B217)),""),IF(C217=VALUE(REPORTE!C$10),IF(SUM(DC218:DC$1993),CONCATENATE(INT(B217),", "),INT(B217)),""))</f>
        <v>#VALUE!</v>
      </c>
    </row>
    <row r="218" spans="1:108" s="5" customFormat="1" ht="15" customHeight="1">
      <c r="A218" s="4" t="str">
        <f t="shared" si="47"/>
        <v/>
      </c>
      <c r="B218" s="6"/>
      <c r="C218" s="8"/>
      <c r="D218" s="1" t="str">
        <f>IFERROR(INDEX('padron cfe'!B:B,MATCH(DATOS!C218,'padron cfe'!A:A,0),1),"")</f>
        <v/>
      </c>
      <c r="E218" s="1"/>
      <c r="F218" s="7"/>
      <c r="G218" s="9" t="s">
        <v>157</v>
      </c>
      <c r="H218" s="5" t="str">
        <f>IF(F218="","",IFERROR(CONCATENATE("PEUA",VLOOKUP(ESTADO,REPORTE!AV$2:AW$33,2,0),DIDTRITO_FORM,CADER_FORM,IFERROR(VLOOKUP(DAY(F218),$BN$3:$BO$11,2,0),DAY(F218)),IFERROR(VLOOKUP(MONTH(F218),$BN$3:$BO$11,2,0),MONTH(F218)),YEAR(F218),G218),""))</f>
        <v/>
      </c>
      <c r="I218" s="4"/>
      <c r="K218" s="2" t="str">
        <f>IFERROR(INDEX('padron cfe'!C:C,MATCH(DATOS!C218,'padron cfe'!A:A,0),1),"")</f>
        <v/>
      </c>
      <c r="L218" s="4" t="str">
        <f>IFERROR(IF(VLOOKUP(J218,J$2:L217,4,0)=0,"",VLOOKUP(J218,J$2:L217,4,0)),"")</f>
        <v/>
      </c>
      <c r="M218" s="4" t="str">
        <f>IFERROR(IF(VLOOKUP(J218,J$2:M217,5,0)=0,"",VLOOKUP(J218,J$2:M217,5,0)),"")</f>
        <v/>
      </c>
      <c r="N218" s="4"/>
      <c r="O218" s="2"/>
      <c r="P218" s="2"/>
      <c r="Q218" s="5" t="str">
        <f t="shared" si="54"/>
        <v/>
      </c>
      <c r="T218" s="2" t="str">
        <f>IFERROR(INDEX('padron cfe'!D:D,MATCH(DATOS!C218,'padron cfe'!A:A,0),1),"")</f>
        <v/>
      </c>
      <c r="U218" s="4"/>
      <c r="V218" s="4"/>
      <c r="W218" s="4"/>
      <c r="X218" s="6" t="s">
        <v>157</v>
      </c>
      <c r="Y218" s="4"/>
      <c r="Z218" s="4" t="str">
        <f t="shared" si="48"/>
        <v/>
      </c>
      <c r="AA218" s="4"/>
      <c r="AB218" s="4"/>
      <c r="AC218" s="2" t="str">
        <f>IFERROR(IF(INDEX(AC$1:AC217,MATCH(J218,J$1:J217,0),1)=0,"",INDEX(AC$1:AC217,MATCH(J218,J$1:J217,0),1)),"")</f>
        <v/>
      </c>
      <c r="AD218" s="2" t="str">
        <f>IFERROR(IF(INDEX(AD$1:AD217,MATCH(J218,J$1:J217,0),1)=0,"",INDEX(AD$1:AD217,MATCH(J218,J$1:J217,0),1)),"")</f>
        <v/>
      </c>
      <c r="AE218" s="2" t="str">
        <f>IFERROR(IF(INDEX(AE$1:AE217,MATCH(J218,J$1:J217,0),1)=0,"",INDEX(AE$1:AE217,MATCH(J218,J$1:J217,0),1)),"")</f>
        <v/>
      </c>
      <c r="AF218" s="2"/>
      <c r="AG218" s="2"/>
      <c r="AH218" s="2"/>
      <c r="AI218" s="4"/>
      <c r="AJ218" s="4"/>
      <c r="AK218" s="4"/>
      <c r="AL218" s="4"/>
      <c r="AM218" s="4"/>
      <c r="AN218" s="4"/>
      <c r="AO218" s="4"/>
      <c r="AP218" s="4"/>
      <c r="AQ218" s="4"/>
      <c r="AS218" s="4"/>
      <c r="AT218" s="82"/>
      <c r="AU218" s="124"/>
      <c r="AV218" s="124"/>
      <c r="AW218" s="124"/>
      <c r="AX218" s="124"/>
      <c r="AY218" s="124"/>
      <c r="AZ218" s="124"/>
      <c r="BA218" s="4"/>
      <c r="BB218" s="127"/>
      <c r="BC218" s="4"/>
      <c r="BD218" s="4"/>
      <c r="BE218" s="4" t="s">
        <v>157</v>
      </c>
      <c r="BF218" s="7"/>
      <c r="BG218" s="7"/>
      <c r="BH218" s="7" t="str">
        <f t="shared" ca="1" si="49"/>
        <v/>
      </c>
      <c r="BI218" s="4" t="str">
        <f t="shared" si="58"/>
        <v/>
      </c>
      <c r="BJ218" s="123" t="str">
        <f t="shared" si="50"/>
        <v/>
      </c>
      <c r="BK218" s="140" t="str">
        <f t="shared" si="55"/>
        <v/>
      </c>
      <c r="BQ218" s="4" t="str">
        <f>IF(IFERROR(VLOOKUP(C218,C219:C$1993,1,0),"")="","",COUNTIF(C:C,C218))</f>
        <v/>
      </c>
      <c r="BU218" s="5" t="str">
        <f>IF(B218="","",IF(BQ218="",1+(MAX(BU$2:BU217)),""))</f>
        <v/>
      </c>
      <c r="BV218" s="5" t="str">
        <f t="shared" si="51"/>
        <v/>
      </c>
      <c r="BW218" s="5" t="str">
        <f t="shared" si="52"/>
        <v/>
      </c>
      <c r="BX218" s="14" t="str">
        <f t="shared" si="53"/>
        <v/>
      </c>
      <c r="BY218" s="28"/>
      <c r="BZ218" s="15"/>
      <c r="CA218" s="5" t="str">
        <f t="shared" si="60"/>
        <v/>
      </c>
      <c r="CD218" s="5" t="str">
        <f t="shared" si="57"/>
        <v/>
      </c>
      <c r="CE218" s="5" t="str">
        <f>IF(J218="","",IFERROR(IF(VLOOKUP(J218,J$2:J217,1,0)=0,"",""),J218))</f>
        <v/>
      </c>
      <c r="CF218" s="24" t="str">
        <f>IF(CE218="","",(IFERROR(VLOOKUP(MID(CE218,1,1),$CW$2:DA$28,3,0),0)+IFERROR(VLOOKUP(MID(CE218,2,1),CW$2:DA$28,4,0),0)+IFERROR(VLOOKUP(MID(CE218,3,1),CW$2:DA$28,5,0),0)+(ROW(CE218)/1000000000000)))</f>
        <v/>
      </c>
      <c r="CH218" s="5">
        <v>217</v>
      </c>
      <c r="CI218" s="5" t="str">
        <f>IFERROR(VLOOKUP(CH218,CD$2:CE1294,2,0),"")</f>
        <v/>
      </c>
      <c r="DC218" s="5" t="e">
        <f>IF(REPORTE!AH$2="si",IF(C218=VALUE(REPORTE!C$11),IF(SUM(DC219:DC$1993),CONCATENATE(INT(B218),", "),INT(B218)),""),IF(C218=VALUE(REPORTE!C$10),IF(SUM(DC219:DC$1993),CONCATENATE(INT(B218),", "),INT(B218)),""))</f>
        <v>#VALUE!</v>
      </c>
    </row>
    <row r="219" spans="1:108" s="5" customFormat="1" ht="15" customHeight="1">
      <c r="A219" s="4" t="str">
        <f t="shared" si="47"/>
        <v/>
      </c>
      <c r="B219" s="6"/>
      <c r="C219" s="8"/>
      <c r="D219" s="1" t="str">
        <f>IFERROR(INDEX('padron cfe'!B:B,MATCH(DATOS!C219,'padron cfe'!A:A,0),1),"")</f>
        <v/>
      </c>
      <c r="E219" s="1"/>
      <c r="F219" s="7"/>
      <c r="G219" s="9" t="s">
        <v>157</v>
      </c>
      <c r="H219" s="5" t="str">
        <f>IF(F219="","",IFERROR(CONCATENATE("PEUA",VLOOKUP(ESTADO,REPORTE!AV$2:AW$33,2,0),DIDTRITO_FORM,CADER_FORM,IFERROR(VLOOKUP(DAY(F219),$BN$3:$BO$11,2,0),DAY(F219)),IFERROR(VLOOKUP(MONTH(F219),$BN$3:$BO$11,2,0),MONTH(F219)),YEAR(F219),G219),""))</f>
        <v/>
      </c>
      <c r="I219" s="4"/>
      <c r="K219" s="2" t="str">
        <f>IFERROR(INDEX('padron cfe'!C:C,MATCH(DATOS!C219,'padron cfe'!A:A,0),1),"")</f>
        <v/>
      </c>
      <c r="L219" s="4" t="str">
        <f>IFERROR(IF(VLOOKUP(J219,J$2:L218,4,0)=0,"",VLOOKUP(J219,J$2:L218,4,0)),"")</f>
        <v/>
      </c>
      <c r="M219" s="4" t="str">
        <f>IFERROR(IF(VLOOKUP(J219,J$2:M218,5,0)=0,"",VLOOKUP(J219,J$2:M218,5,0)),"")</f>
        <v/>
      </c>
      <c r="N219" s="4"/>
      <c r="O219" s="2"/>
      <c r="P219" s="2"/>
      <c r="Q219" s="5" t="str">
        <f t="shared" si="54"/>
        <v/>
      </c>
      <c r="T219" s="2" t="str">
        <f>IFERROR(INDEX('padron cfe'!D:D,MATCH(DATOS!C219,'padron cfe'!A:A,0),1),"")</f>
        <v/>
      </c>
      <c r="U219" s="4"/>
      <c r="V219" s="4"/>
      <c r="W219" s="4"/>
      <c r="X219" s="6" t="s">
        <v>157</v>
      </c>
      <c r="Y219" s="4"/>
      <c r="Z219" s="4" t="str">
        <f t="shared" si="48"/>
        <v/>
      </c>
      <c r="AA219" s="4"/>
      <c r="AB219" s="4"/>
      <c r="AC219" s="2" t="str">
        <f>IFERROR(IF(INDEX(AC$1:AC218,MATCH(J219,J$1:J218,0),1)=0,"",INDEX(AC$1:AC218,MATCH(J219,J$1:J218,0),1)),"")</f>
        <v/>
      </c>
      <c r="AD219" s="2" t="str">
        <f>IFERROR(IF(INDEX(AD$1:AD218,MATCH(J219,J$1:J218,0),1)=0,"",INDEX(AD$1:AD218,MATCH(J219,J$1:J218,0),1)),"")</f>
        <v/>
      </c>
      <c r="AE219" s="2" t="str">
        <f>IFERROR(IF(INDEX(AE$1:AE218,MATCH(J219,J$1:J218,0),1)=0,"",INDEX(AE$1:AE218,MATCH(J219,J$1:J218,0),1)),"")</f>
        <v/>
      </c>
      <c r="AF219" s="2"/>
      <c r="AG219" s="2"/>
      <c r="AH219" s="2"/>
      <c r="AI219" s="4"/>
      <c r="AJ219" s="4"/>
      <c r="AK219" s="4"/>
      <c r="AL219" s="4"/>
      <c r="AM219" s="4"/>
      <c r="AN219" s="4"/>
      <c r="AO219" s="4"/>
      <c r="AP219" s="4"/>
      <c r="AQ219" s="4"/>
      <c r="AS219" s="4"/>
      <c r="AT219" s="82"/>
      <c r="AU219" s="124"/>
      <c r="AV219" s="124"/>
      <c r="AW219" s="124"/>
      <c r="AX219" s="124"/>
      <c r="AY219" s="124"/>
      <c r="AZ219" s="124"/>
      <c r="BA219" s="4"/>
      <c r="BB219" s="127"/>
      <c r="BC219" s="4"/>
      <c r="BD219" s="4"/>
      <c r="BE219" s="4"/>
      <c r="BF219" s="7"/>
      <c r="BG219" s="7"/>
      <c r="BH219" s="7" t="str">
        <f t="shared" ca="1" si="49"/>
        <v/>
      </c>
      <c r="BI219" s="4" t="str">
        <f t="shared" si="58"/>
        <v/>
      </c>
      <c r="BJ219" s="123" t="str">
        <f t="shared" si="50"/>
        <v/>
      </c>
      <c r="BK219" s="140" t="str">
        <f t="shared" si="55"/>
        <v/>
      </c>
      <c r="BQ219" s="4" t="str">
        <f>IF(IFERROR(VLOOKUP(C219,C220:C$1993,1,0),"")="","",COUNTIF(C:C,C219))</f>
        <v/>
      </c>
      <c r="BU219" s="5" t="str">
        <f>IF(B219="","",IF(BQ219="",1+(MAX(BU$2:BU218)),""))</f>
        <v/>
      </c>
      <c r="BV219" s="5" t="str">
        <f t="shared" si="51"/>
        <v/>
      </c>
      <c r="BW219" s="5" t="str">
        <f t="shared" si="52"/>
        <v/>
      </c>
      <c r="BX219" s="14" t="str">
        <f t="shared" si="53"/>
        <v/>
      </c>
      <c r="BY219" s="28"/>
      <c r="BZ219" s="15"/>
      <c r="CA219" s="5" t="str">
        <f t="shared" si="60"/>
        <v/>
      </c>
      <c r="CD219" s="5" t="str">
        <f t="shared" si="57"/>
        <v/>
      </c>
      <c r="CE219" s="5" t="str">
        <f>IF(J219="","",IFERROR(IF(VLOOKUP(J219,J$2:J218,1,0)=0,"",""),J219))</f>
        <v/>
      </c>
      <c r="CF219" s="24" t="str">
        <f>IF(CE219="","",(IFERROR(VLOOKUP(MID(CE219,1,1),$CW$2:DA$28,3,0),0)+IFERROR(VLOOKUP(MID(CE219,2,1),CW$2:DA$28,4,0),0)+IFERROR(VLOOKUP(MID(CE219,3,1),CW$2:DA$28,5,0),0)+(ROW(CE219)/1000000000000)))</f>
        <v/>
      </c>
      <c r="CH219" s="5">
        <v>218</v>
      </c>
      <c r="CI219" s="5" t="str">
        <f>IFERROR(VLOOKUP(CH219,CD$2:CE1295,2,0),"")</f>
        <v/>
      </c>
      <c r="DC219" s="5" t="e">
        <f>IF(REPORTE!AH$2="si",IF(C219=VALUE(REPORTE!C$11),IF(SUM(DC220:DC$1993),CONCATENATE(INT(B219),", "),INT(B219)),""),IF(C219=VALUE(REPORTE!C$10),IF(SUM(DC220:DC$1993),CONCATENATE(INT(B219),", "),INT(B219)),""))</f>
        <v>#VALUE!</v>
      </c>
    </row>
    <row r="220" spans="1:108" s="5" customFormat="1" ht="15" customHeight="1">
      <c r="A220" s="4" t="str">
        <f t="shared" si="47"/>
        <v/>
      </c>
      <c r="B220" s="6"/>
      <c r="C220" s="8"/>
      <c r="D220" s="1" t="str">
        <f>IFERROR(INDEX('padron cfe'!B:B,MATCH(DATOS!C220,'padron cfe'!A:A,0),1),"")</f>
        <v/>
      </c>
      <c r="E220" s="1"/>
      <c r="F220" s="7"/>
      <c r="G220" s="9" t="s">
        <v>157</v>
      </c>
      <c r="H220" s="5" t="str">
        <f>IF(F220="","",IFERROR(CONCATENATE("PEUA",VLOOKUP(ESTADO,REPORTE!AV$2:AW$33,2,0),DIDTRITO_FORM,CADER_FORM,IFERROR(VLOOKUP(DAY(F220),$BN$3:$BO$11,2,0),DAY(F220)),IFERROR(VLOOKUP(MONTH(F220),$BN$3:$BO$11,2,0),MONTH(F220)),YEAR(F220),G220),""))</f>
        <v/>
      </c>
      <c r="I220" s="4"/>
      <c r="K220" s="2" t="str">
        <f>IFERROR(INDEX('padron cfe'!C:C,MATCH(DATOS!C220,'padron cfe'!A:A,0),1),"")</f>
        <v/>
      </c>
      <c r="L220" s="4" t="str">
        <f>IFERROR(IF(VLOOKUP(J220,J$2:L219,4,0)=0,"",VLOOKUP(J220,J$2:L219,4,0)),"")</f>
        <v/>
      </c>
      <c r="M220" s="4" t="str">
        <f>IFERROR(IF(VLOOKUP(J220,J$2:M219,5,0)=0,"",VLOOKUP(J220,J$2:M219,5,0)),"")</f>
        <v/>
      </c>
      <c r="N220" s="4"/>
      <c r="O220" s="2"/>
      <c r="P220" s="2"/>
      <c r="Q220" s="5" t="str">
        <f t="shared" si="54"/>
        <v/>
      </c>
      <c r="T220" s="2" t="str">
        <f>IFERROR(INDEX('padron cfe'!D:D,MATCH(DATOS!C220,'padron cfe'!A:A,0),1),"")</f>
        <v/>
      </c>
      <c r="U220" s="4"/>
      <c r="V220" s="4"/>
      <c r="W220" s="4"/>
      <c r="X220" s="6" t="s">
        <v>157</v>
      </c>
      <c r="Y220" s="4"/>
      <c r="Z220" s="4" t="str">
        <f t="shared" si="48"/>
        <v/>
      </c>
      <c r="AA220" s="4"/>
      <c r="AB220" s="4"/>
      <c r="AC220" s="2" t="str">
        <f>IFERROR(IF(INDEX(AC$1:AC219,MATCH(J220,J$1:J219,0),1)=0,"",INDEX(AC$1:AC219,MATCH(J220,J$1:J219,0),1)),"")</f>
        <v/>
      </c>
      <c r="AD220" s="2" t="str">
        <f>IFERROR(IF(INDEX(AD$1:AD219,MATCH(J220,J$1:J219,0),1)=0,"",INDEX(AD$1:AD219,MATCH(J220,J$1:J219,0),1)),"")</f>
        <v/>
      </c>
      <c r="AE220" s="2" t="str">
        <f>IFERROR(IF(INDEX(AE$1:AE219,MATCH(J220,J$1:J219,0),1)=0,"",INDEX(AE$1:AE219,MATCH(J220,J$1:J219,0),1)),"")</f>
        <v/>
      </c>
      <c r="AF220" s="2"/>
      <c r="AG220" s="2"/>
      <c r="AH220" s="2"/>
      <c r="AI220" s="4"/>
      <c r="AJ220" s="4"/>
      <c r="AK220" s="4"/>
      <c r="AL220" s="4"/>
      <c r="AM220" s="4"/>
      <c r="AN220" s="4"/>
      <c r="AO220" s="4"/>
      <c r="AP220" s="4"/>
      <c r="AQ220" s="4"/>
      <c r="AS220" s="4"/>
      <c r="AT220" s="82"/>
      <c r="AU220" s="124"/>
      <c r="AV220" s="124"/>
      <c r="AW220" s="124"/>
      <c r="AX220" s="124"/>
      <c r="AY220" s="124"/>
      <c r="AZ220" s="124"/>
      <c r="BA220" s="4"/>
      <c r="BB220" s="127"/>
      <c r="BC220" s="4"/>
      <c r="BD220" s="4"/>
      <c r="BE220" s="4" t="s">
        <v>157</v>
      </c>
      <c r="BF220" s="7"/>
      <c r="BG220" s="7"/>
      <c r="BH220" s="7" t="str">
        <f t="shared" ca="1" si="49"/>
        <v/>
      </c>
      <c r="BI220" s="4" t="str">
        <f t="shared" si="58"/>
        <v/>
      </c>
      <c r="BJ220" s="123" t="str">
        <f t="shared" si="50"/>
        <v/>
      </c>
      <c r="BK220" s="140" t="str">
        <f t="shared" si="55"/>
        <v/>
      </c>
      <c r="BQ220" s="4" t="str">
        <f>IF(IFERROR(VLOOKUP(C220,C221:C$1993,1,0),"")="","",COUNTIF(C:C,C220))</f>
        <v/>
      </c>
      <c r="BU220" s="5" t="str">
        <f>IF(B220="","",IF(BQ220="",1+(MAX(BU$2:BU219)),""))</f>
        <v/>
      </c>
      <c r="BV220" s="5" t="str">
        <f t="shared" si="51"/>
        <v/>
      </c>
      <c r="BW220" s="5" t="str">
        <f t="shared" si="52"/>
        <v/>
      </c>
      <c r="BX220" s="14" t="str">
        <f t="shared" si="53"/>
        <v/>
      </c>
      <c r="BY220" s="28"/>
      <c r="BZ220" s="15"/>
      <c r="CA220" s="5" t="str">
        <f t="shared" si="60"/>
        <v/>
      </c>
      <c r="CD220" s="5" t="str">
        <f t="shared" si="57"/>
        <v/>
      </c>
      <c r="CE220" s="5" t="str">
        <f>IF(J220="","",IFERROR(IF(VLOOKUP(J220,J$2:J219,1,0)=0,"",""),J220))</f>
        <v/>
      </c>
      <c r="CF220" s="24" t="str">
        <f>IF(CE220="","",(IFERROR(VLOOKUP(MID(CE220,1,1),$CW$2:DA$28,3,0),0)+IFERROR(VLOOKUP(MID(CE220,2,1),CW$2:DA$28,4,0),0)+IFERROR(VLOOKUP(MID(CE220,3,1),CW$2:DA$28,5,0),0)+(ROW(CE220)/1000000000000)))</f>
        <v/>
      </c>
      <c r="CH220" s="5">
        <v>219</v>
      </c>
      <c r="CI220" s="5" t="str">
        <f>IFERROR(VLOOKUP(CH220,CD$2:CE1296,2,0),"")</f>
        <v/>
      </c>
      <c r="DC220" s="5" t="e">
        <f>IF(REPORTE!AH$2="si",IF(C220=VALUE(REPORTE!C$11),IF(SUM(DC221:DC$1993),CONCATENATE(INT(B220),", "),INT(B220)),""),IF(C220=VALUE(REPORTE!C$10),IF(SUM(DC221:DC$1993),CONCATENATE(INT(B220),", "),INT(B220)),""))</f>
        <v>#VALUE!</v>
      </c>
    </row>
    <row r="221" spans="1:108" s="5" customFormat="1" ht="15" customHeight="1">
      <c r="A221" s="4" t="str">
        <f t="shared" si="47"/>
        <v/>
      </c>
      <c r="B221" s="6"/>
      <c r="C221" s="8"/>
      <c r="D221" s="1" t="str">
        <f>IFERROR(INDEX('padron cfe'!B:B,MATCH(DATOS!C221,'padron cfe'!A:A,0),1),"")</f>
        <v/>
      </c>
      <c r="E221" s="1"/>
      <c r="F221" s="7"/>
      <c r="G221" s="9" t="s">
        <v>157</v>
      </c>
      <c r="H221" s="5" t="str">
        <f>IF(F221="","",IFERROR(CONCATENATE("PEUA",VLOOKUP(ESTADO,REPORTE!AV$2:AW$33,2,0),DIDTRITO_FORM,CADER_FORM,IFERROR(VLOOKUP(DAY(F221),$BN$3:$BO$11,2,0),DAY(F221)),IFERROR(VLOOKUP(MONTH(F221),$BN$3:$BO$11,2,0),MONTH(F221)),YEAR(F221),G221),""))</f>
        <v/>
      </c>
      <c r="I221" s="4"/>
      <c r="K221" s="2" t="str">
        <f>IFERROR(INDEX('padron cfe'!C:C,MATCH(DATOS!C221,'padron cfe'!A:A,0),1),"")</f>
        <v/>
      </c>
      <c r="L221" s="4" t="str">
        <f>IFERROR(IF(VLOOKUP(J221,J$2:L220,4,0)=0,"",VLOOKUP(J221,J$2:L220,4,0)),"")</f>
        <v/>
      </c>
      <c r="M221" s="4" t="str">
        <f>IFERROR(IF(VLOOKUP(J221,J$2:M220,5,0)=0,"",VLOOKUP(J221,J$2:M220,5,0)),"")</f>
        <v/>
      </c>
      <c r="N221" s="4"/>
      <c r="O221" s="2"/>
      <c r="P221" s="2"/>
      <c r="Q221" s="5" t="str">
        <f t="shared" si="54"/>
        <v/>
      </c>
      <c r="T221" s="2" t="str">
        <f>IFERROR(INDEX('padron cfe'!D:D,MATCH(DATOS!C221,'padron cfe'!A:A,0),1),"")</f>
        <v/>
      </c>
      <c r="U221" s="4"/>
      <c r="V221" s="4"/>
      <c r="W221" s="4"/>
      <c r="X221" s="6" t="s">
        <v>157</v>
      </c>
      <c r="Y221" s="4"/>
      <c r="Z221" s="4" t="str">
        <f t="shared" si="48"/>
        <v/>
      </c>
      <c r="AA221" s="4"/>
      <c r="AB221" s="4"/>
      <c r="AC221" s="2" t="str">
        <f>IFERROR(IF(INDEX(AC$1:AC220,MATCH(J221,J$1:J220,0),1)=0,"",INDEX(AC$1:AC220,MATCH(J221,J$1:J220,0),1)),"")</f>
        <v/>
      </c>
      <c r="AD221" s="2" t="str">
        <f>IFERROR(IF(INDEX(AD$1:AD220,MATCH(J221,J$1:J220,0),1)=0,"",INDEX(AD$1:AD220,MATCH(J221,J$1:J220,0),1)),"")</f>
        <v/>
      </c>
      <c r="AE221" s="2" t="str">
        <f>IFERROR(IF(INDEX(AE$1:AE220,MATCH(J221,J$1:J220,0),1)=0,"",INDEX(AE$1:AE220,MATCH(J221,J$1:J220,0),1)),"")</f>
        <v/>
      </c>
      <c r="AF221" s="2"/>
      <c r="AG221" s="2"/>
      <c r="AH221" s="2"/>
      <c r="AI221" s="4"/>
      <c r="AJ221" s="4"/>
      <c r="AK221" s="4"/>
      <c r="AL221" s="4"/>
      <c r="AM221" s="4"/>
      <c r="AN221" s="4"/>
      <c r="AO221" s="4"/>
      <c r="AP221" s="4"/>
      <c r="AQ221" s="4"/>
      <c r="AS221" s="4"/>
      <c r="AT221" s="82"/>
      <c r="AU221" s="124"/>
      <c r="AV221" s="124"/>
      <c r="AW221" s="124"/>
      <c r="AX221" s="124"/>
      <c r="AY221" s="124"/>
      <c r="AZ221" s="124"/>
      <c r="BA221" s="4"/>
      <c r="BB221" s="127"/>
      <c r="BC221" s="4"/>
      <c r="BD221" s="4"/>
      <c r="BE221" s="4"/>
      <c r="BF221" s="7"/>
      <c r="BG221" s="7"/>
      <c r="BH221" s="7" t="str">
        <f t="shared" ca="1" si="49"/>
        <v/>
      </c>
      <c r="BI221" s="4" t="str">
        <f t="shared" si="58"/>
        <v/>
      </c>
      <c r="BJ221" s="123" t="str">
        <f t="shared" si="50"/>
        <v/>
      </c>
      <c r="BK221" s="140" t="str">
        <f t="shared" si="55"/>
        <v/>
      </c>
      <c r="BQ221" s="4" t="str">
        <f>IF(IFERROR(VLOOKUP(C221,C222:C$1993,1,0),"")="","",COUNTIF(C:C,C221))</f>
        <v/>
      </c>
      <c r="BU221" s="5" t="str">
        <f>IF(B221="","",IF(BQ221="",1+(MAX(BU$2:BU220)),""))</f>
        <v/>
      </c>
      <c r="BV221" s="5" t="str">
        <f t="shared" si="51"/>
        <v/>
      </c>
      <c r="BW221" s="5" t="str">
        <f t="shared" si="52"/>
        <v/>
      </c>
      <c r="BX221" s="14" t="str">
        <f t="shared" si="53"/>
        <v/>
      </c>
      <c r="BY221" s="28"/>
      <c r="BZ221" s="15"/>
      <c r="CA221" s="5" t="str">
        <f t="shared" si="60"/>
        <v/>
      </c>
      <c r="CD221" s="5" t="str">
        <f t="shared" si="57"/>
        <v/>
      </c>
      <c r="CE221" s="5" t="str">
        <f>IF(J221="","",IFERROR(IF(VLOOKUP(J221,J$2:J220,1,0)=0,"",""),J221))</f>
        <v/>
      </c>
      <c r="CF221" s="24" t="str">
        <f>IF(CE221="","",(IFERROR(VLOOKUP(MID(CE221,1,1),$CW$2:DA$28,3,0),0)+IFERROR(VLOOKUP(MID(CE221,2,1),CW$2:DA$28,4,0),0)+IFERROR(VLOOKUP(MID(CE221,3,1),CW$2:DA$28,5,0),0)+(ROW(CE221)/1000000000000)))</f>
        <v/>
      </c>
      <c r="CH221" s="5">
        <v>220</v>
      </c>
      <c r="CI221" s="5" t="str">
        <f>IFERROR(VLOOKUP(CH221,CD$2:CE1297,2,0),"")</f>
        <v/>
      </c>
      <c r="DC221" s="5" t="e">
        <f>IF(REPORTE!AH$2="si",IF(C221=VALUE(REPORTE!C$11),IF(SUM(DC222:DC$1993),CONCATENATE(INT(B221),", "),INT(B221)),""),IF(C221=VALUE(REPORTE!C$10),IF(SUM(DC222:DC$1993),CONCATENATE(INT(B221),", "),INT(B221)),""))</f>
        <v>#VALUE!</v>
      </c>
    </row>
    <row r="222" spans="1:108" s="5" customFormat="1" ht="12.75" customHeight="1">
      <c r="A222" s="4" t="str">
        <f t="shared" si="47"/>
        <v/>
      </c>
      <c r="B222" s="6"/>
      <c r="C222" s="8"/>
      <c r="D222" s="1" t="str">
        <f>IFERROR(INDEX('padron cfe'!B:B,MATCH(DATOS!C222,'padron cfe'!A:A,0),1),"")</f>
        <v/>
      </c>
      <c r="E222" s="1"/>
      <c r="F222" s="7"/>
      <c r="G222" s="9" t="s">
        <v>157</v>
      </c>
      <c r="H222" s="5" t="str">
        <f>IF(F222="","",IFERROR(CONCATENATE("PEUA",VLOOKUP(ESTADO,REPORTE!AV$2:AW$33,2,0),DIDTRITO_FORM,CADER_FORM,IFERROR(VLOOKUP(DAY(F222),$BN$3:$BO$11,2,0),DAY(F222)),IFERROR(VLOOKUP(MONTH(F222),$BN$3:$BO$11,2,0),MONTH(F222)),YEAR(F222),G222),""))</f>
        <v/>
      </c>
      <c r="I222" s="4"/>
      <c r="K222" s="2" t="str">
        <f>IFERROR(INDEX('padron cfe'!C:C,MATCH(DATOS!C222,'padron cfe'!A:A,0),1),"")</f>
        <v/>
      </c>
      <c r="L222" s="4" t="str">
        <f>IFERROR(IF(VLOOKUP(J222,J$2:L221,4,0)=0,"",VLOOKUP(J222,J$2:L221,4,0)),"")</f>
        <v/>
      </c>
      <c r="M222" s="4" t="str">
        <f>IFERROR(IF(VLOOKUP(J222,J$2:M221,5,0)=0,"",VLOOKUP(J222,J$2:M221,5,0)),"")</f>
        <v/>
      </c>
      <c r="N222" s="4"/>
      <c r="O222" s="2"/>
      <c r="P222" s="2"/>
      <c r="Q222" s="5" t="str">
        <f t="shared" si="54"/>
        <v/>
      </c>
      <c r="T222" s="2" t="str">
        <f>IFERROR(INDEX('padron cfe'!D:D,MATCH(DATOS!C222,'padron cfe'!A:A,0),1),"")</f>
        <v/>
      </c>
      <c r="U222" s="4"/>
      <c r="V222" s="4"/>
      <c r="W222" s="4"/>
      <c r="X222" s="6" t="s">
        <v>157</v>
      </c>
      <c r="Y222" s="4"/>
      <c r="Z222" s="4" t="str">
        <f t="shared" si="48"/>
        <v/>
      </c>
      <c r="AA222" s="4"/>
      <c r="AB222" s="4"/>
      <c r="AC222" s="2" t="str">
        <f>IFERROR(IF(INDEX(AC$1:AC221,MATCH(J222,J$1:J221,0),1)=0,"",INDEX(AC$1:AC221,MATCH(J222,J$1:J221,0),1)),"")</f>
        <v/>
      </c>
      <c r="AD222" s="2" t="str">
        <f>IFERROR(IF(INDEX(AD$1:AD221,MATCH(J222,J$1:J221,0),1)=0,"",INDEX(AD$1:AD221,MATCH(J222,J$1:J221,0),1)),"")</f>
        <v/>
      </c>
      <c r="AE222" s="2" t="str">
        <f>IFERROR(IF(INDEX(AE$1:AE221,MATCH(J222,J$1:J221,0),1)=0,"",INDEX(AE$1:AE221,MATCH(J222,J$1:J221,0),1)),"")</f>
        <v/>
      </c>
      <c r="AF222" s="2"/>
      <c r="AG222" s="2"/>
      <c r="AH222" s="2"/>
      <c r="AI222" s="4"/>
      <c r="AJ222" s="4"/>
      <c r="AK222" s="4"/>
      <c r="AL222" s="4"/>
      <c r="AM222" s="4"/>
      <c r="AN222" s="4"/>
      <c r="AO222" s="4"/>
      <c r="AP222" s="4"/>
      <c r="AQ222" s="4"/>
      <c r="AS222" s="4"/>
      <c r="AT222" s="82"/>
      <c r="AU222" s="124"/>
      <c r="AV222" s="124"/>
      <c r="AW222" s="124"/>
      <c r="AX222" s="124"/>
      <c r="AY222" s="124"/>
      <c r="AZ222" s="124"/>
      <c r="BA222" s="4"/>
      <c r="BB222" s="127"/>
      <c r="BC222" s="4"/>
      <c r="BD222" s="4"/>
      <c r="BE222" s="4" t="s">
        <v>157</v>
      </c>
      <c r="BF222" s="7"/>
      <c r="BG222" s="7"/>
      <c r="BH222" s="7" t="str">
        <f t="shared" ca="1" si="49"/>
        <v/>
      </c>
      <c r="BI222" s="4" t="str">
        <f t="shared" si="58"/>
        <v/>
      </c>
      <c r="BJ222" s="123" t="str">
        <f t="shared" si="50"/>
        <v/>
      </c>
      <c r="BK222" s="140" t="str">
        <f t="shared" si="55"/>
        <v/>
      </c>
      <c r="BQ222" s="4" t="str">
        <f>IF(IFERROR(VLOOKUP(C222,C223:C$1993,1,0),"")="","",COUNTIF(C:C,C222))</f>
        <v/>
      </c>
      <c r="BU222" s="5" t="str">
        <f>IF(B222="","",IF(BQ222="",1+(MAX(BU$2:BU221)),""))</f>
        <v/>
      </c>
      <c r="BV222" s="5" t="str">
        <f t="shared" si="51"/>
        <v/>
      </c>
      <c r="BW222" s="5" t="str">
        <f t="shared" si="52"/>
        <v/>
      </c>
      <c r="BX222" s="14" t="str">
        <f t="shared" si="53"/>
        <v/>
      </c>
      <c r="BY222" s="28"/>
      <c r="BZ222" s="15"/>
      <c r="CA222" s="5" t="str">
        <f t="shared" si="60"/>
        <v/>
      </c>
      <c r="CD222" s="5" t="str">
        <f t="shared" si="57"/>
        <v/>
      </c>
      <c r="CE222" s="5" t="str">
        <f>IF(J222="","",IFERROR(IF(VLOOKUP(J222,J$2:J221,1,0)=0,"",""),J222))</f>
        <v/>
      </c>
      <c r="CF222" s="24" t="str">
        <f>IF(CE222="","",(IFERROR(VLOOKUP(MID(CE222,1,1),$CW$2:DA$28,3,0),0)+IFERROR(VLOOKUP(MID(CE222,2,1),CW$2:DA$28,4,0),0)+IFERROR(VLOOKUP(MID(CE222,3,1),CW$2:DA$28,5,0),0)+(ROW(CE222)/1000000000000)))</f>
        <v/>
      </c>
      <c r="CH222" s="5">
        <v>221</v>
      </c>
      <c r="CI222" s="5" t="str">
        <f>IFERROR(VLOOKUP(CH222,CD$2:CE1298,2,0),"")</f>
        <v/>
      </c>
      <c r="DC222" s="5" t="e">
        <f>IF(REPORTE!AH$2="si",IF(C222=VALUE(REPORTE!C$11),IF(SUM(DC223:DC$1993),CONCATENATE(INT(B222),", "),INT(B222)),""),IF(C222=VALUE(REPORTE!C$10),IF(SUM(DC223:DC$1993),CONCATENATE(INT(B222),", "),INT(B222)),""))</f>
        <v>#VALUE!</v>
      </c>
    </row>
    <row r="223" spans="1:108" s="5" customFormat="1" ht="15" customHeight="1">
      <c r="A223" s="4" t="str">
        <f t="shared" si="47"/>
        <v/>
      </c>
      <c r="B223" s="6"/>
      <c r="C223" s="8"/>
      <c r="D223" s="1" t="str">
        <f>IFERROR(INDEX('padron cfe'!B:B,MATCH(DATOS!C223,'padron cfe'!A:A,0),1),"")</f>
        <v/>
      </c>
      <c r="E223" s="1"/>
      <c r="F223" s="7"/>
      <c r="G223" s="9" t="s">
        <v>157</v>
      </c>
      <c r="H223" s="5" t="str">
        <f>IF(F223="","",IFERROR(CONCATENATE("PEUA",VLOOKUP(ESTADO,REPORTE!AV$2:AW$33,2,0),DIDTRITO_FORM,CADER_FORM,IFERROR(VLOOKUP(DAY(F223),$BN$3:$BO$11,2,0),DAY(F223)),IFERROR(VLOOKUP(MONTH(F223),$BN$3:$BO$11,2,0),MONTH(F223)),YEAR(F223),G223),""))</f>
        <v/>
      </c>
      <c r="I223" s="4"/>
      <c r="K223" s="2" t="str">
        <f>IFERROR(INDEX('padron cfe'!C:C,MATCH(DATOS!C223,'padron cfe'!A:A,0),1),"")</f>
        <v/>
      </c>
      <c r="L223" s="4" t="str">
        <f>IFERROR(IF(VLOOKUP(J223,J$2:L222,4,0)=0,"",VLOOKUP(J223,J$2:L222,4,0)),"")</f>
        <v/>
      </c>
      <c r="M223" s="4" t="str">
        <f>IFERROR(IF(VLOOKUP(J223,J$2:M222,5,0)=0,"",VLOOKUP(J223,J$2:M222,5,0)),"")</f>
        <v/>
      </c>
      <c r="N223" s="4"/>
      <c r="O223" s="2"/>
      <c r="P223" s="2"/>
      <c r="Q223" s="5" t="str">
        <f t="shared" si="54"/>
        <v/>
      </c>
      <c r="T223" s="2" t="str">
        <f>IFERROR(INDEX('padron cfe'!D:D,MATCH(DATOS!C223,'padron cfe'!A:A,0),1),"")</f>
        <v/>
      </c>
      <c r="U223" s="4"/>
      <c r="V223" s="4"/>
      <c r="W223" s="4"/>
      <c r="X223" s="6" t="s">
        <v>157</v>
      </c>
      <c r="Y223" s="4"/>
      <c r="Z223" s="4" t="str">
        <f t="shared" si="48"/>
        <v/>
      </c>
      <c r="AA223" s="4"/>
      <c r="AB223" s="4"/>
      <c r="AC223" s="2" t="str">
        <f>IFERROR(IF(INDEX(AC$1:AC222,MATCH(J223,J$1:J222,0),1)=0,"",INDEX(AC$1:AC222,MATCH(J223,J$1:J222,0),1)),"")</f>
        <v/>
      </c>
      <c r="AD223" s="2" t="str">
        <f>IFERROR(IF(INDEX(AD$1:AD222,MATCH(J223,J$1:J222,0),1)=0,"",INDEX(AD$1:AD222,MATCH(J223,J$1:J222,0),1)),"")</f>
        <v/>
      </c>
      <c r="AE223" s="2" t="str">
        <f>IFERROR(IF(INDEX(AE$1:AE222,MATCH(J223,J$1:J222,0),1)=0,"",INDEX(AE$1:AE222,MATCH(J223,J$1:J222,0),1)),"")</f>
        <v/>
      </c>
      <c r="AF223" s="2"/>
      <c r="AG223" s="2"/>
      <c r="AH223" s="2"/>
      <c r="AI223" s="4"/>
      <c r="AJ223" s="4"/>
      <c r="AK223" s="4"/>
      <c r="AL223" s="4"/>
      <c r="AM223" s="4"/>
      <c r="AN223" s="4"/>
      <c r="AO223" s="4"/>
      <c r="AP223" s="4"/>
      <c r="AQ223" s="4"/>
      <c r="AS223" s="4"/>
      <c r="AT223" s="82"/>
      <c r="AU223" s="124"/>
      <c r="AV223" s="124"/>
      <c r="AW223" s="124"/>
      <c r="AX223" s="124"/>
      <c r="AY223" s="124"/>
      <c r="AZ223" s="124"/>
      <c r="BA223" s="4"/>
      <c r="BB223" s="127"/>
      <c r="BC223" s="4"/>
      <c r="BD223" s="4"/>
      <c r="BE223" s="4"/>
      <c r="BF223" s="7"/>
      <c r="BG223" s="7"/>
      <c r="BH223" s="7" t="str">
        <f t="shared" ca="1" si="49"/>
        <v/>
      </c>
      <c r="BI223" s="4" t="str">
        <f t="shared" si="58"/>
        <v/>
      </c>
      <c r="BJ223" s="123" t="str">
        <f t="shared" si="50"/>
        <v/>
      </c>
      <c r="BK223" s="140" t="str">
        <f t="shared" si="55"/>
        <v/>
      </c>
      <c r="BQ223" s="4" t="str">
        <f>IF(IFERROR(VLOOKUP(C223,C224:C$1993,1,0),"")="","",COUNTIF(C:C,C223))</f>
        <v/>
      </c>
      <c r="BU223" s="5" t="str">
        <f>IF(B223="","",IF(BQ223="",1+(MAX(BU$2:BU222)),""))</f>
        <v/>
      </c>
      <c r="BV223" s="5" t="str">
        <f t="shared" si="51"/>
        <v/>
      </c>
      <c r="BW223" s="5" t="str">
        <f t="shared" si="52"/>
        <v/>
      </c>
      <c r="BX223" s="14" t="str">
        <f t="shared" si="53"/>
        <v/>
      </c>
      <c r="BY223" s="28"/>
      <c r="BZ223" s="15"/>
      <c r="CA223" s="5" t="str">
        <f t="shared" si="60"/>
        <v/>
      </c>
      <c r="CD223" s="5" t="str">
        <f t="shared" si="57"/>
        <v/>
      </c>
      <c r="CE223" s="5" t="str">
        <f>IF(J223="","",IFERROR(IF(VLOOKUP(J223,J$2:J222,1,0)=0,"",""),J223))</f>
        <v/>
      </c>
      <c r="CF223" s="24" t="str">
        <f>IF(CE223="","",(IFERROR(VLOOKUP(MID(CE223,1,1),$CW$2:DA$28,3,0),0)+IFERROR(VLOOKUP(MID(CE223,2,1),CW$2:DA$28,4,0),0)+IFERROR(VLOOKUP(MID(CE223,3,1),CW$2:DA$28,5,0),0)+(ROW(CE223)/1000000000000)))</f>
        <v/>
      </c>
      <c r="CH223" s="5">
        <v>222</v>
      </c>
      <c r="CI223" s="5" t="str">
        <f>IFERROR(VLOOKUP(CH223,CD$2:CE1299,2,0),"")</f>
        <v/>
      </c>
      <c r="DC223" s="5" t="e">
        <f>IF(REPORTE!AH$2="si",IF(C223=VALUE(REPORTE!C$11),IF(SUM(DC224:DC$1993),CONCATENATE(INT(B223),", "),INT(B223)),""),IF(C223=VALUE(REPORTE!C$10),IF(SUM(DC224:DC$1993),CONCATENATE(INT(B223),", "),INT(B223)),""))</f>
        <v>#VALUE!</v>
      </c>
    </row>
    <row r="224" spans="1:108" s="5" customFormat="1" ht="15" customHeight="1">
      <c r="A224" s="4" t="str">
        <f t="shared" si="47"/>
        <v/>
      </c>
      <c r="B224" s="6"/>
      <c r="C224" s="8"/>
      <c r="D224" s="1" t="str">
        <f>IFERROR(INDEX('padron cfe'!B:B,MATCH(DATOS!C224,'padron cfe'!A:A,0),1),"")</f>
        <v/>
      </c>
      <c r="E224" s="1"/>
      <c r="F224" s="7"/>
      <c r="G224" s="9" t="s">
        <v>157</v>
      </c>
      <c r="H224" s="5" t="str">
        <f>IF(F224="","",IFERROR(CONCATENATE("PEUA",VLOOKUP(ESTADO,REPORTE!AV$2:AW$33,2,0),DIDTRITO_FORM,CADER_FORM,IFERROR(VLOOKUP(DAY(F224),$BN$3:$BO$11,2,0),DAY(F224)),IFERROR(VLOOKUP(MONTH(F224),$BN$3:$BO$11,2,0),MONTH(F224)),YEAR(F224),G224),""))</f>
        <v/>
      </c>
      <c r="I224" s="4"/>
      <c r="K224" s="2" t="str">
        <f>IFERROR(INDEX('padron cfe'!C:C,MATCH(DATOS!C224,'padron cfe'!A:A,0),1),"")</f>
        <v/>
      </c>
      <c r="L224" s="4" t="str">
        <f>IFERROR(IF(VLOOKUP(J224,J$2:L223,4,0)=0,"",VLOOKUP(J224,J$2:L223,4,0)),"")</f>
        <v/>
      </c>
      <c r="M224" s="4" t="str">
        <f>IFERROR(IF(VLOOKUP(J224,J$2:M223,5,0)=0,"",VLOOKUP(J224,J$2:M223,5,0)),"")</f>
        <v/>
      </c>
      <c r="N224" s="4"/>
      <c r="O224" s="2"/>
      <c r="P224" s="2"/>
      <c r="Q224" s="5" t="str">
        <f t="shared" si="54"/>
        <v/>
      </c>
      <c r="T224" s="2" t="str">
        <f>IFERROR(INDEX('padron cfe'!D:D,MATCH(DATOS!C224,'padron cfe'!A:A,0),1),"")</f>
        <v/>
      </c>
      <c r="U224" s="4"/>
      <c r="V224" s="4"/>
      <c r="W224" s="4"/>
      <c r="X224" s="6" t="s">
        <v>157</v>
      </c>
      <c r="Y224" s="4"/>
      <c r="Z224" s="4" t="str">
        <f t="shared" si="48"/>
        <v/>
      </c>
      <c r="AA224" s="4"/>
      <c r="AB224" s="4"/>
      <c r="AC224" s="2" t="str">
        <f>IFERROR(IF(INDEX(AC$1:AC223,MATCH(J224,J$1:J223,0),1)=0,"",INDEX(AC$1:AC223,MATCH(J224,J$1:J223,0),1)),"")</f>
        <v/>
      </c>
      <c r="AD224" s="2" t="str">
        <f>IFERROR(IF(INDEX(AD$1:AD223,MATCH(J224,J$1:J223,0),1)=0,"",INDEX(AD$1:AD223,MATCH(J224,J$1:J223,0),1)),"")</f>
        <v/>
      </c>
      <c r="AE224" s="2" t="str">
        <f>IFERROR(IF(INDEX(AE$1:AE223,MATCH(J224,J$1:J223,0),1)=0,"",INDEX(AE$1:AE223,MATCH(J224,J$1:J223,0),1)),"")</f>
        <v/>
      </c>
      <c r="AF224" s="2"/>
      <c r="AG224" s="2"/>
      <c r="AH224" s="2"/>
      <c r="AI224" s="4"/>
      <c r="AJ224" s="4"/>
      <c r="AK224" s="4"/>
      <c r="AL224" s="4"/>
      <c r="AM224" s="4"/>
      <c r="AN224" s="4"/>
      <c r="AO224" s="4"/>
      <c r="AP224" s="4"/>
      <c r="AQ224" s="4"/>
      <c r="AS224" s="4"/>
      <c r="AT224" s="82"/>
      <c r="AU224" s="124"/>
      <c r="AV224" s="124"/>
      <c r="AW224" s="124"/>
      <c r="AX224" s="124"/>
      <c r="AY224" s="124"/>
      <c r="AZ224" s="124"/>
      <c r="BA224" s="4"/>
      <c r="BB224" s="127"/>
      <c r="BC224" s="4"/>
      <c r="BD224" s="4"/>
      <c r="BE224" s="4" t="s">
        <v>157</v>
      </c>
      <c r="BF224" s="7"/>
      <c r="BG224" s="7"/>
      <c r="BH224" s="7" t="str">
        <f t="shared" ca="1" si="49"/>
        <v/>
      </c>
      <c r="BI224" s="4" t="str">
        <f t="shared" si="58"/>
        <v/>
      </c>
      <c r="BJ224" s="123" t="str">
        <f t="shared" si="50"/>
        <v/>
      </c>
      <c r="BK224" s="140" t="str">
        <f t="shared" si="55"/>
        <v/>
      </c>
      <c r="BQ224" s="4" t="str">
        <f>IF(IFERROR(VLOOKUP(C224,C225:C$1993,1,0),"")="","",COUNTIF(C:C,C224))</f>
        <v/>
      </c>
      <c r="BU224" s="5" t="str">
        <f>IF(B224="","",IF(BQ224="",1+(MAX(BU$2:BU223)),""))</f>
        <v/>
      </c>
      <c r="BV224" s="5" t="str">
        <f t="shared" si="51"/>
        <v/>
      </c>
      <c r="BW224" s="5" t="str">
        <f t="shared" si="52"/>
        <v/>
      </c>
      <c r="BX224" s="14" t="str">
        <f t="shared" si="53"/>
        <v/>
      </c>
      <c r="BY224" s="28"/>
      <c r="BZ224" s="15"/>
      <c r="CA224" s="5" t="str">
        <f t="shared" si="60"/>
        <v/>
      </c>
      <c r="CD224" s="5" t="str">
        <f t="shared" si="57"/>
        <v/>
      </c>
      <c r="CE224" s="5" t="str">
        <f>IF(J224="","",IFERROR(IF(VLOOKUP(J224,J$2:J223,1,0)=0,"",""),J224))</f>
        <v/>
      </c>
      <c r="CF224" s="24" t="str">
        <f>IF(CE224="","",(IFERROR(VLOOKUP(MID(CE224,1,1),$CW$2:DA$28,3,0),0)+IFERROR(VLOOKUP(MID(CE224,2,1),CW$2:DA$28,4,0),0)+IFERROR(VLOOKUP(MID(CE224,3,1),CW$2:DA$28,5,0),0)+(ROW(CE224)/1000000000000)))</f>
        <v/>
      </c>
      <c r="CH224" s="5">
        <v>223</v>
      </c>
      <c r="CI224" s="5" t="str">
        <f>IFERROR(VLOOKUP(CH224,CD$2:CE1300,2,0),"")</f>
        <v/>
      </c>
      <c r="DC224" s="5" t="e">
        <f>IF(REPORTE!AH$2="si",IF(C224=VALUE(REPORTE!C$11),IF(SUM(DC225:DC$1993),CONCATENATE(INT(B224),", "),INT(B224)),""),IF(C224=VALUE(REPORTE!C$10),IF(SUM(DC225:DC$1993),CONCATENATE(INT(B224),", "),INT(B224)),""))</f>
        <v>#VALUE!</v>
      </c>
    </row>
    <row r="225" spans="1:107" s="5" customFormat="1" ht="15" customHeight="1">
      <c r="A225" s="4" t="str">
        <f t="shared" si="47"/>
        <v/>
      </c>
      <c r="B225" s="6"/>
      <c r="C225" s="8"/>
      <c r="D225" s="1" t="str">
        <f>IFERROR(INDEX('padron cfe'!B:B,MATCH(DATOS!C225,'padron cfe'!A:A,0),1),"")</f>
        <v/>
      </c>
      <c r="E225" s="1"/>
      <c r="F225" s="7"/>
      <c r="G225" s="9" t="s">
        <v>157</v>
      </c>
      <c r="H225" s="5" t="str">
        <f>IF(F225="","",IFERROR(CONCATENATE("PEUA",VLOOKUP(ESTADO,REPORTE!AV$2:AW$33,2,0),DIDTRITO_FORM,CADER_FORM,IFERROR(VLOOKUP(DAY(F225),$BN$3:$BO$11,2,0),DAY(F225)),IFERROR(VLOOKUP(MONTH(F225),$BN$3:$BO$11,2,0),MONTH(F225)),YEAR(F225),G225),""))</f>
        <v/>
      </c>
      <c r="I225" s="4"/>
      <c r="K225" s="2" t="str">
        <f>IFERROR(INDEX('padron cfe'!C:C,MATCH(DATOS!C225,'padron cfe'!A:A,0),1),"")</f>
        <v/>
      </c>
      <c r="L225" s="4" t="str">
        <f>IFERROR(IF(VLOOKUP(J225,J$2:L224,4,0)=0,"",VLOOKUP(J225,J$2:L224,4,0)),"")</f>
        <v/>
      </c>
      <c r="M225" s="4" t="str">
        <f>IFERROR(IF(VLOOKUP(J225,J$2:M224,5,0)=0,"",VLOOKUP(J225,J$2:M224,5,0)),"")</f>
        <v/>
      </c>
      <c r="N225" s="4"/>
      <c r="O225" s="2"/>
      <c r="P225" s="2"/>
      <c r="Q225" s="5" t="str">
        <f t="shared" si="54"/>
        <v/>
      </c>
      <c r="T225" s="2" t="str">
        <f>IFERROR(INDEX('padron cfe'!D:D,MATCH(DATOS!C225,'padron cfe'!A:A,0),1),"")</f>
        <v/>
      </c>
      <c r="U225" s="4"/>
      <c r="V225" s="4"/>
      <c r="W225" s="4"/>
      <c r="X225" s="6" t="s">
        <v>157</v>
      </c>
      <c r="Y225" s="4"/>
      <c r="Z225" s="4" t="str">
        <f t="shared" si="48"/>
        <v/>
      </c>
      <c r="AA225" s="4"/>
      <c r="AB225" s="4"/>
      <c r="AC225" s="2" t="str">
        <f>IFERROR(IF(INDEX(AC$1:AC224,MATCH(J225,J$1:J224,0),1)=0,"",INDEX(AC$1:AC224,MATCH(J225,J$1:J224,0),1)),"")</f>
        <v/>
      </c>
      <c r="AD225" s="2" t="str">
        <f>IFERROR(IF(INDEX(AD$1:AD224,MATCH(J225,J$1:J224,0),1)=0,"",INDEX(AD$1:AD224,MATCH(J225,J$1:J224,0),1)),"")</f>
        <v/>
      </c>
      <c r="AE225" s="2" t="str">
        <f>IFERROR(IF(INDEX(AE$1:AE224,MATCH(J225,J$1:J224,0),1)=0,"",INDEX(AE$1:AE224,MATCH(J225,J$1:J224,0),1)),"")</f>
        <v/>
      </c>
      <c r="AF225" s="2"/>
      <c r="AG225" s="2"/>
      <c r="AH225" s="2"/>
      <c r="AI225" s="4"/>
      <c r="AJ225" s="4"/>
      <c r="AK225" s="4"/>
      <c r="AL225" s="4"/>
      <c r="AM225" s="4"/>
      <c r="AN225" s="4"/>
      <c r="AO225" s="4"/>
      <c r="AP225" s="4"/>
      <c r="AQ225" s="4"/>
      <c r="AS225" s="4"/>
      <c r="AT225" s="82"/>
      <c r="AU225" s="124"/>
      <c r="AV225" s="124"/>
      <c r="AW225" s="124"/>
      <c r="AX225" s="124"/>
      <c r="AY225" s="124"/>
      <c r="AZ225" s="124"/>
      <c r="BA225" s="4"/>
      <c r="BB225" s="127"/>
      <c r="BC225" s="4"/>
      <c r="BD225" s="4"/>
      <c r="BE225" s="4"/>
      <c r="BF225" s="7"/>
      <c r="BG225" s="7"/>
      <c r="BH225" s="7" t="str">
        <f t="shared" ca="1" si="49"/>
        <v/>
      </c>
      <c r="BI225" s="4" t="str">
        <f t="shared" si="58"/>
        <v/>
      </c>
      <c r="BJ225" s="123" t="str">
        <f t="shared" si="50"/>
        <v/>
      </c>
      <c r="BK225" s="140" t="str">
        <f t="shared" si="55"/>
        <v/>
      </c>
      <c r="BQ225" s="4" t="str">
        <f>IF(IFERROR(VLOOKUP(C225,C226:C$1993,1,0),"")="","",COUNTIF(C:C,C225))</f>
        <v/>
      </c>
      <c r="BU225" s="5" t="str">
        <f>IF(B225="","",IF(BQ225="",1+(MAX(BU$2:BU224)),""))</f>
        <v/>
      </c>
      <c r="BV225" s="5" t="str">
        <f t="shared" si="51"/>
        <v/>
      </c>
      <c r="BW225" s="5" t="str">
        <f t="shared" si="52"/>
        <v/>
      </c>
      <c r="BX225" s="14" t="str">
        <f t="shared" si="53"/>
        <v/>
      </c>
      <c r="BY225" s="28"/>
      <c r="BZ225" s="15"/>
      <c r="CA225" s="5" t="str">
        <f t="shared" si="60"/>
        <v/>
      </c>
      <c r="CD225" s="5" t="str">
        <f t="shared" si="57"/>
        <v/>
      </c>
      <c r="CE225" s="5" t="str">
        <f>IF(J225="","",IFERROR(IF(VLOOKUP(J225,J$2:J224,1,0)=0,"",""),J225))</f>
        <v/>
      </c>
      <c r="CF225" s="24" t="str">
        <f>IF(CE225="","",(IFERROR(VLOOKUP(MID(CE225,1,1),$CW$2:DA$28,3,0),0)+IFERROR(VLOOKUP(MID(CE225,2,1),CW$2:DA$28,4,0),0)+IFERROR(VLOOKUP(MID(CE225,3,1),CW$2:DA$28,5,0),0)+(ROW(CE225)/1000000000000)))</f>
        <v/>
      </c>
      <c r="CH225" s="5">
        <v>224</v>
      </c>
      <c r="CI225" s="5" t="str">
        <f>IFERROR(VLOOKUP(CH225,CD$2:CE1301,2,0),"")</f>
        <v/>
      </c>
      <c r="DC225" s="5" t="e">
        <f>IF(REPORTE!AH$2="si",IF(C225=VALUE(REPORTE!C$11),IF(SUM(DC226:DC$1993),CONCATENATE(INT(B225),", "),INT(B225)),""),IF(C225=VALUE(REPORTE!C$10),IF(SUM(DC226:DC$1993),CONCATENATE(INT(B225),", "),INT(B225)),""))</f>
        <v>#VALUE!</v>
      </c>
    </row>
    <row r="226" spans="1:107" s="5" customFormat="1" ht="15" customHeight="1">
      <c r="A226" s="4" t="str">
        <f t="shared" si="47"/>
        <v/>
      </c>
      <c r="B226" s="6"/>
      <c r="C226" s="8"/>
      <c r="D226" s="1" t="str">
        <f>IFERROR(INDEX('padron cfe'!B:B,MATCH(DATOS!C226,'padron cfe'!A:A,0),1),"")</f>
        <v/>
      </c>
      <c r="E226" s="1"/>
      <c r="F226" s="7"/>
      <c r="G226" s="9" t="s">
        <v>157</v>
      </c>
      <c r="H226" s="5" t="str">
        <f>IF(F226="","",IFERROR(CONCATENATE("PEUA",VLOOKUP(ESTADO,REPORTE!AV$2:AW$33,2,0),DIDTRITO_FORM,CADER_FORM,IFERROR(VLOOKUP(DAY(F226),$BN$3:$BO$11,2,0),DAY(F226)),IFERROR(VLOOKUP(MONTH(F226),$BN$3:$BO$11,2,0),MONTH(F226)),YEAR(F226),G226),""))</f>
        <v/>
      </c>
      <c r="I226" s="4"/>
      <c r="K226" s="2" t="str">
        <f>IFERROR(INDEX('padron cfe'!C:C,MATCH(DATOS!C226,'padron cfe'!A:A,0),1),"")</f>
        <v/>
      </c>
      <c r="L226" s="4" t="str">
        <f>IFERROR(IF(VLOOKUP(J226,J$2:L225,4,0)=0,"",VLOOKUP(J226,J$2:L225,4,0)),"")</f>
        <v/>
      </c>
      <c r="M226" s="4" t="str">
        <f>IFERROR(IF(VLOOKUP(J226,J$2:M225,5,0)=0,"",VLOOKUP(J226,J$2:M225,5,0)),"")</f>
        <v/>
      </c>
      <c r="N226" s="4"/>
      <c r="O226" s="2"/>
      <c r="P226" s="2"/>
      <c r="Q226" s="5" t="str">
        <f t="shared" si="54"/>
        <v/>
      </c>
      <c r="T226" s="2" t="str">
        <f>IFERROR(INDEX('padron cfe'!D:D,MATCH(DATOS!C226,'padron cfe'!A:A,0),1),"")</f>
        <v/>
      </c>
      <c r="U226" s="4"/>
      <c r="V226" s="4"/>
      <c r="W226" s="4"/>
      <c r="X226" s="6" t="s">
        <v>157</v>
      </c>
      <c r="Y226" s="4"/>
      <c r="Z226" s="4" t="str">
        <f t="shared" si="48"/>
        <v/>
      </c>
      <c r="AA226" s="4"/>
      <c r="AB226" s="4"/>
      <c r="AC226" s="2" t="str">
        <f>IFERROR(IF(INDEX(AC$1:AC225,MATCH(J226,J$1:J225,0),1)=0,"",INDEX(AC$1:AC225,MATCH(J226,J$1:J225,0),1)),"")</f>
        <v/>
      </c>
      <c r="AD226" s="2" t="str">
        <f>IFERROR(IF(INDEX(AD$1:AD225,MATCH(J226,J$1:J225,0),1)=0,"",INDEX(AD$1:AD225,MATCH(J226,J$1:J225,0),1)),"")</f>
        <v/>
      </c>
      <c r="AE226" s="2" t="str">
        <f>IFERROR(IF(INDEX(AE$1:AE225,MATCH(J226,J$1:J225,0),1)=0,"",INDEX(AE$1:AE225,MATCH(J226,J$1:J225,0),1)),"")</f>
        <v/>
      </c>
      <c r="AF226" s="2"/>
      <c r="AG226" s="2"/>
      <c r="AH226" s="2"/>
      <c r="AI226" s="4"/>
      <c r="AJ226" s="4"/>
      <c r="AK226" s="4"/>
      <c r="AL226" s="4"/>
      <c r="AM226" s="4"/>
      <c r="AN226" s="4"/>
      <c r="AO226" s="4"/>
      <c r="AP226" s="4"/>
      <c r="AQ226" s="4"/>
      <c r="AS226" s="4"/>
      <c r="AT226" s="82"/>
      <c r="AU226" s="124"/>
      <c r="AV226" s="124"/>
      <c r="AW226" s="124"/>
      <c r="AX226" s="124"/>
      <c r="AY226" s="124"/>
      <c r="AZ226" s="124"/>
      <c r="BA226" s="4"/>
      <c r="BB226" s="127"/>
      <c r="BC226" s="4"/>
      <c r="BD226" s="4"/>
      <c r="BE226" s="4" t="s">
        <v>157</v>
      </c>
      <c r="BF226" s="7"/>
      <c r="BG226" s="7"/>
      <c r="BH226" s="7" t="str">
        <f t="shared" ca="1" si="49"/>
        <v/>
      </c>
      <c r="BI226" s="4" t="str">
        <f t="shared" si="58"/>
        <v/>
      </c>
      <c r="BJ226" s="123" t="str">
        <f t="shared" si="50"/>
        <v/>
      </c>
      <c r="BK226" s="140" t="str">
        <f t="shared" si="55"/>
        <v/>
      </c>
      <c r="BQ226" s="4" t="str">
        <f>IF(IFERROR(VLOOKUP(C226,C227:C$1993,1,0),"")="","",COUNTIF(C:C,C226))</f>
        <v/>
      </c>
      <c r="BU226" s="5" t="str">
        <f>IF(B226="","",IF(BQ226="",1+(MAX(BU$2:BU225)),""))</f>
        <v/>
      </c>
      <c r="BV226" s="5" t="str">
        <f t="shared" si="51"/>
        <v/>
      </c>
      <c r="BW226" s="5" t="str">
        <f t="shared" si="52"/>
        <v/>
      </c>
      <c r="BX226" s="14" t="str">
        <f t="shared" si="53"/>
        <v/>
      </c>
      <c r="BY226" s="28"/>
      <c r="BZ226" s="15"/>
      <c r="CA226" s="5" t="str">
        <f t="shared" si="60"/>
        <v/>
      </c>
      <c r="CD226" s="5" t="str">
        <f t="shared" si="57"/>
        <v/>
      </c>
      <c r="CE226" s="5" t="str">
        <f>IF(J226="","",IFERROR(IF(VLOOKUP(J226,J$2:J225,1,0)=0,"",""),J226))</f>
        <v/>
      </c>
      <c r="CF226" s="24" t="str">
        <f>IF(CE226="","",(IFERROR(VLOOKUP(MID(CE226,1,1),$CW$2:DA$28,3,0),0)+IFERROR(VLOOKUP(MID(CE226,2,1),CW$2:DA$28,4,0),0)+IFERROR(VLOOKUP(MID(CE226,3,1),CW$2:DA$28,5,0),0)+(ROW(CE226)/1000000000000)))</f>
        <v/>
      </c>
      <c r="CH226" s="5">
        <v>225</v>
      </c>
      <c r="CI226" s="5" t="str">
        <f>IFERROR(VLOOKUP(CH226,CD$2:CE1302,2,0),"")</f>
        <v/>
      </c>
      <c r="DC226" s="5" t="e">
        <f>IF(REPORTE!AH$2="si",IF(C226=VALUE(REPORTE!C$11),IF(SUM(DC227:DC$1993),CONCATENATE(INT(B226),", "),INT(B226)),""),IF(C226=VALUE(REPORTE!C$10),IF(SUM(DC227:DC$1993),CONCATENATE(INT(B226),", "),INT(B226)),""))</f>
        <v>#VALUE!</v>
      </c>
    </row>
    <row r="227" spans="1:107" s="5" customFormat="1" ht="15" customHeight="1">
      <c r="A227" s="4" t="str">
        <f t="shared" si="47"/>
        <v/>
      </c>
      <c r="B227" s="6"/>
      <c r="C227" s="8"/>
      <c r="D227" s="1" t="str">
        <f>IFERROR(INDEX('padron cfe'!B:B,MATCH(DATOS!C227,'padron cfe'!A:A,0),1),"")</f>
        <v/>
      </c>
      <c r="E227" s="1"/>
      <c r="F227" s="7"/>
      <c r="G227" s="9" t="s">
        <v>157</v>
      </c>
      <c r="H227" s="5" t="str">
        <f>IF(F227="","",IFERROR(CONCATENATE("PEUA",VLOOKUP(ESTADO,REPORTE!AV$2:AW$33,2,0),DIDTRITO_FORM,CADER_FORM,IFERROR(VLOOKUP(DAY(F227),$BN$3:$BO$11,2,0),DAY(F227)),IFERROR(VLOOKUP(MONTH(F227),$BN$3:$BO$11,2,0),MONTH(F227)),YEAR(F227),G227),""))</f>
        <v/>
      </c>
      <c r="I227" s="4"/>
      <c r="K227" s="2" t="str">
        <f>IFERROR(INDEX('padron cfe'!C:C,MATCH(DATOS!C227,'padron cfe'!A:A,0),1),"")</f>
        <v/>
      </c>
      <c r="L227" s="4" t="str">
        <f>IFERROR(IF(VLOOKUP(J227,J$2:L226,4,0)=0,"",VLOOKUP(J227,J$2:L226,4,0)),"")</f>
        <v/>
      </c>
      <c r="M227" s="4" t="str">
        <f>IFERROR(IF(VLOOKUP(J227,J$2:M226,5,0)=0,"",VLOOKUP(J227,J$2:M226,5,0)),"")</f>
        <v/>
      </c>
      <c r="N227" s="4"/>
      <c r="O227" s="2"/>
      <c r="P227" s="2"/>
      <c r="Q227" s="5" t="str">
        <f t="shared" si="54"/>
        <v/>
      </c>
      <c r="T227" s="2" t="str">
        <f>IFERROR(INDEX('padron cfe'!D:D,MATCH(DATOS!C227,'padron cfe'!A:A,0),1),"")</f>
        <v/>
      </c>
      <c r="U227" s="4"/>
      <c r="V227" s="4"/>
      <c r="W227" s="4"/>
      <c r="X227" s="6" t="s">
        <v>157</v>
      </c>
      <c r="Y227" s="4"/>
      <c r="Z227" s="4" t="str">
        <f t="shared" si="48"/>
        <v/>
      </c>
      <c r="AA227" s="4"/>
      <c r="AB227" s="4"/>
      <c r="AC227" s="2" t="str">
        <f>IFERROR(IF(INDEX(AC$1:AC226,MATCH(J227,J$1:J226,0),1)=0,"",INDEX(AC$1:AC226,MATCH(J227,J$1:J226,0),1)),"")</f>
        <v/>
      </c>
      <c r="AD227" s="2" t="str">
        <f>IFERROR(IF(INDEX(AD$1:AD226,MATCH(J227,J$1:J226,0),1)=0,"",INDEX(AD$1:AD226,MATCH(J227,J$1:J226,0),1)),"")</f>
        <v/>
      </c>
      <c r="AE227" s="2" t="str">
        <f>IFERROR(IF(INDEX(AE$1:AE226,MATCH(J227,J$1:J226,0),1)=0,"",INDEX(AE$1:AE226,MATCH(J227,J$1:J226,0),1)),"")</f>
        <v/>
      </c>
      <c r="AF227" s="2"/>
      <c r="AG227" s="2"/>
      <c r="AH227" s="2"/>
      <c r="AI227" s="4"/>
      <c r="AJ227" s="4"/>
      <c r="AK227" s="4"/>
      <c r="AL227" s="4"/>
      <c r="AM227" s="4"/>
      <c r="AN227" s="4"/>
      <c r="AO227" s="4"/>
      <c r="AP227" s="4"/>
      <c r="AQ227" s="4"/>
      <c r="AS227" s="4"/>
      <c r="AT227" s="82"/>
      <c r="AU227" s="124"/>
      <c r="AV227" s="124"/>
      <c r="AW227" s="124"/>
      <c r="AX227" s="124"/>
      <c r="AY227" s="124"/>
      <c r="AZ227" s="124"/>
      <c r="BA227" s="4"/>
      <c r="BB227" s="127"/>
      <c r="BC227" s="4"/>
      <c r="BD227" s="4"/>
      <c r="BE227" s="4"/>
      <c r="BF227" s="7"/>
      <c r="BG227" s="7"/>
      <c r="BH227" s="7" t="str">
        <f t="shared" ca="1" si="49"/>
        <v/>
      </c>
      <c r="BI227" s="4" t="str">
        <f t="shared" si="58"/>
        <v/>
      </c>
      <c r="BJ227" s="123" t="str">
        <f t="shared" si="50"/>
        <v/>
      </c>
      <c r="BK227" s="140" t="str">
        <f t="shared" si="55"/>
        <v/>
      </c>
      <c r="BQ227" s="4" t="str">
        <f>IF(IFERROR(VLOOKUP(C227,C228:C$1993,1,0),"")="","",COUNTIF(C:C,C227))</f>
        <v/>
      </c>
      <c r="BU227" s="5" t="str">
        <f>IF(B227="","",IF(BQ227="",1+(MAX(BU$2:BU226)),""))</f>
        <v/>
      </c>
      <c r="BV227" s="5" t="str">
        <f t="shared" si="51"/>
        <v/>
      </c>
      <c r="BW227" s="5" t="str">
        <f t="shared" si="52"/>
        <v/>
      </c>
      <c r="BX227" s="14" t="str">
        <f t="shared" si="53"/>
        <v/>
      </c>
      <c r="BY227" s="28"/>
      <c r="BZ227" s="15"/>
      <c r="CA227" s="5" t="str">
        <f t="shared" ref="CA227:CA232" si="61">CONCATENATE(AI227,AJ227,AK227,AL227,AM227)</f>
        <v/>
      </c>
      <c r="CD227" s="5" t="str">
        <f t="shared" si="57"/>
        <v/>
      </c>
      <c r="CE227" s="5" t="str">
        <f>IF(J227="","",IFERROR(IF(VLOOKUP(J227,J$2:J226,1,0)=0,"",""),J227))</f>
        <v/>
      </c>
      <c r="CF227" s="24" t="str">
        <f>IF(CE227="","",(IFERROR(VLOOKUP(MID(CE227,1,1),$CW$2:DA$28,3,0),0)+IFERROR(VLOOKUP(MID(CE227,2,1),CW$2:DA$28,4,0),0)+IFERROR(VLOOKUP(MID(CE227,3,1),CW$2:DA$28,5,0),0)+(ROW(CE227)/1000000000000)))</f>
        <v/>
      </c>
      <c r="CH227" s="5">
        <v>226</v>
      </c>
      <c r="CI227" s="5" t="str">
        <f>IFERROR(VLOOKUP(CH227,CD$2:CE1303,2,0),"")</f>
        <v/>
      </c>
      <c r="DC227" s="5" t="e">
        <f>IF(REPORTE!AH$2="si",IF(C227=VALUE(REPORTE!C$11),IF(SUM(DC228:DC$1993),CONCATENATE(INT(B227),", "),INT(B227)),""),IF(C227=VALUE(REPORTE!C$10),IF(SUM(DC228:DC$1993),CONCATENATE(INT(B227),", "),INT(B227)),""))</f>
        <v>#VALUE!</v>
      </c>
    </row>
    <row r="228" spans="1:107" s="5" customFormat="1" ht="15" customHeight="1">
      <c r="A228" s="4" t="str">
        <f t="shared" si="47"/>
        <v/>
      </c>
      <c r="B228" s="6"/>
      <c r="C228" s="8"/>
      <c r="D228" s="1" t="str">
        <f>IFERROR(INDEX('padron cfe'!B:B,MATCH(DATOS!C228,'padron cfe'!A:A,0),1),"")</f>
        <v/>
      </c>
      <c r="E228" s="1"/>
      <c r="F228" s="7"/>
      <c r="G228" s="9" t="s">
        <v>157</v>
      </c>
      <c r="H228" s="5" t="str">
        <f>IF(F228="","",IFERROR(CONCATENATE("PEUA",VLOOKUP(ESTADO,REPORTE!AV$2:AW$33,2,0),DIDTRITO_FORM,CADER_FORM,IFERROR(VLOOKUP(DAY(F228),$BN$3:$BO$11,2,0),DAY(F228)),IFERROR(VLOOKUP(MONTH(F228),$BN$3:$BO$11,2,0),MONTH(F228)),YEAR(F228),G228),""))</f>
        <v/>
      </c>
      <c r="I228" s="4"/>
      <c r="K228" s="2" t="str">
        <f>IFERROR(INDEX('padron cfe'!C:C,MATCH(DATOS!C228,'padron cfe'!A:A,0),1),"")</f>
        <v/>
      </c>
      <c r="L228" s="4" t="str">
        <f>IFERROR(IF(VLOOKUP(J228,J$2:L227,4,0)=0,"",VLOOKUP(J228,J$2:L227,4,0)),"")</f>
        <v/>
      </c>
      <c r="M228" s="4" t="str">
        <f>IFERROR(IF(VLOOKUP(J228,J$2:M227,5,0)=0,"",VLOOKUP(J228,J$2:M227,5,0)),"")</f>
        <v/>
      </c>
      <c r="N228" s="4"/>
      <c r="O228" s="2"/>
      <c r="P228" s="2"/>
      <c r="Q228" s="5" t="str">
        <f t="shared" si="54"/>
        <v/>
      </c>
      <c r="T228" s="2" t="str">
        <f>IFERROR(INDEX('padron cfe'!D:D,MATCH(DATOS!C228,'padron cfe'!A:A,0),1),"")</f>
        <v/>
      </c>
      <c r="U228" s="4"/>
      <c r="V228" s="4"/>
      <c r="W228" s="4"/>
      <c r="X228" s="6" t="s">
        <v>157</v>
      </c>
      <c r="Y228" s="4"/>
      <c r="Z228" s="4" t="str">
        <f t="shared" si="48"/>
        <v/>
      </c>
      <c r="AA228" s="4"/>
      <c r="AB228" s="4"/>
      <c r="AC228" s="2" t="str">
        <f>IFERROR(IF(INDEX(AC$1:AC227,MATCH(J228,J$1:J227,0),1)=0,"",INDEX(AC$1:AC227,MATCH(J228,J$1:J227,0),1)),"")</f>
        <v/>
      </c>
      <c r="AD228" s="2" t="str">
        <f>IFERROR(IF(INDEX(AD$1:AD227,MATCH(J228,J$1:J227,0),1)=0,"",INDEX(AD$1:AD227,MATCH(J228,J$1:J227,0),1)),"")</f>
        <v/>
      </c>
      <c r="AE228" s="2" t="str">
        <f>IFERROR(IF(INDEX(AE$1:AE227,MATCH(J228,J$1:J227,0),1)=0,"",INDEX(AE$1:AE227,MATCH(J228,J$1:J227,0),1)),"")</f>
        <v/>
      </c>
      <c r="AF228" s="2"/>
      <c r="AG228" s="2"/>
      <c r="AH228" s="2"/>
      <c r="AI228" s="4"/>
      <c r="AJ228" s="4"/>
      <c r="AK228" s="4"/>
      <c r="AL228" s="4"/>
      <c r="AM228" s="4"/>
      <c r="AN228" s="4"/>
      <c r="AO228" s="4"/>
      <c r="AP228" s="4"/>
      <c r="AQ228" s="4"/>
      <c r="AS228" s="4"/>
      <c r="AT228" s="82"/>
      <c r="AU228" s="124"/>
      <c r="AV228" s="124"/>
      <c r="AW228" s="124"/>
      <c r="AX228" s="124"/>
      <c r="AY228" s="124"/>
      <c r="AZ228" s="124"/>
      <c r="BA228" s="4"/>
      <c r="BB228" s="127"/>
      <c r="BC228" s="4"/>
      <c r="BD228" s="4"/>
      <c r="BE228" s="4" t="s">
        <v>157</v>
      </c>
      <c r="BF228" s="7"/>
      <c r="BG228" s="7"/>
      <c r="BH228" s="7" t="str">
        <f t="shared" ca="1" si="49"/>
        <v/>
      </c>
      <c r="BI228" s="4" t="str">
        <f t="shared" si="58"/>
        <v/>
      </c>
      <c r="BJ228" s="123" t="str">
        <f t="shared" si="50"/>
        <v/>
      </c>
      <c r="BK228" s="140" t="str">
        <f t="shared" si="55"/>
        <v/>
      </c>
      <c r="BQ228" s="4" t="str">
        <f>IF(IFERROR(VLOOKUP(C228,C229:C$1993,1,0),"")="","",COUNTIF(C:C,C228))</f>
        <v/>
      </c>
      <c r="BU228" s="5" t="str">
        <f>IF(B228="","",IF(BQ228="",1+(MAX(BU$2:BU227)),""))</f>
        <v/>
      </c>
      <c r="BV228" s="5" t="str">
        <f t="shared" si="51"/>
        <v/>
      </c>
      <c r="BW228" s="5" t="str">
        <f t="shared" si="52"/>
        <v/>
      </c>
      <c r="BX228" s="14" t="str">
        <f t="shared" si="53"/>
        <v/>
      </c>
      <c r="BY228" s="28"/>
      <c r="BZ228" s="15"/>
      <c r="CA228" s="5" t="str">
        <f t="shared" si="61"/>
        <v/>
      </c>
      <c r="CD228" s="5" t="str">
        <f t="shared" si="57"/>
        <v/>
      </c>
      <c r="CE228" s="5" t="str">
        <f>IF(J228="","",IFERROR(IF(VLOOKUP(J228,J$2:J227,1,0)=0,"",""),J228))</f>
        <v/>
      </c>
      <c r="CF228" s="24" t="str">
        <f>IF(CE228="","",(IFERROR(VLOOKUP(MID(CE228,1,1),$CW$2:DA$28,3,0),0)+IFERROR(VLOOKUP(MID(CE228,2,1),CW$2:DA$28,4,0),0)+IFERROR(VLOOKUP(MID(CE228,3,1),CW$2:DA$28,5,0),0)+(ROW(CE228)/1000000000000)))</f>
        <v/>
      </c>
      <c r="CH228" s="5">
        <v>227</v>
      </c>
      <c r="CI228" s="5" t="str">
        <f>IFERROR(VLOOKUP(CH228,CD$2:CE1304,2,0),"")</f>
        <v/>
      </c>
      <c r="DC228" s="5" t="e">
        <f>IF(REPORTE!AH$2="si",IF(C228=VALUE(REPORTE!C$11),IF(SUM(DC229:DC$1993),CONCATENATE(INT(B228),", "),INT(B228)),""),IF(C228=VALUE(REPORTE!C$10),IF(SUM(DC229:DC$1993),CONCATENATE(INT(B228),", "),INT(B228)),""))</f>
        <v>#VALUE!</v>
      </c>
    </row>
    <row r="229" spans="1:107" s="5" customFormat="1" ht="15" customHeight="1">
      <c r="A229" s="4" t="str">
        <f t="shared" si="47"/>
        <v/>
      </c>
      <c r="B229" s="6"/>
      <c r="C229" s="8"/>
      <c r="D229" s="1" t="str">
        <f>IFERROR(INDEX('padron cfe'!B:B,MATCH(DATOS!C229,'padron cfe'!A:A,0),1),"")</f>
        <v/>
      </c>
      <c r="E229" s="1"/>
      <c r="F229" s="7"/>
      <c r="G229" s="9" t="s">
        <v>157</v>
      </c>
      <c r="H229" s="5" t="str">
        <f>IF(F229="","",IFERROR(CONCATENATE("PEUA",VLOOKUP(ESTADO,REPORTE!AV$2:AW$33,2,0),DIDTRITO_FORM,CADER_FORM,IFERROR(VLOOKUP(DAY(F229),$BN$3:$BO$11,2,0),DAY(F229)),IFERROR(VLOOKUP(MONTH(F229),$BN$3:$BO$11,2,0),MONTH(F229)),YEAR(F229),G229),""))</f>
        <v/>
      </c>
      <c r="I229" s="4"/>
      <c r="K229" s="2" t="str">
        <f>IFERROR(INDEX('padron cfe'!C:C,MATCH(DATOS!C229,'padron cfe'!A:A,0),1),"")</f>
        <v/>
      </c>
      <c r="L229" s="4" t="str">
        <f>IFERROR(IF(VLOOKUP(J229,J$2:L228,4,0)=0,"",VLOOKUP(J229,J$2:L228,4,0)),"")</f>
        <v/>
      </c>
      <c r="M229" s="4" t="str">
        <f>IFERROR(IF(VLOOKUP(J229,J$2:M228,5,0)=0,"",VLOOKUP(J229,J$2:M228,5,0)),"")</f>
        <v/>
      </c>
      <c r="N229" s="4"/>
      <c r="O229" s="2"/>
      <c r="P229" s="2"/>
      <c r="Q229" s="5" t="str">
        <f t="shared" si="54"/>
        <v/>
      </c>
      <c r="T229" s="2" t="str">
        <f>IFERROR(INDEX('padron cfe'!D:D,MATCH(DATOS!C229,'padron cfe'!A:A,0),1),"")</f>
        <v/>
      </c>
      <c r="U229" s="4"/>
      <c r="V229" s="4"/>
      <c r="W229" s="4"/>
      <c r="X229" s="6" t="s">
        <v>157</v>
      </c>
      <c r="Y229" s="4"/>
      <c r="Z229" s="4" t="str">
        <f t="shared" si="48"/>
        <v/>
      </c>
      <c r="AA229" s="4"/>
      <c r="AB229" s="4"/>
      <c r="AC229" s="2" t="str">
        <f>IFERROR(IF(INDEX(AC$1:AC228,MATCH(J229,J$1:J228,0),1)=0,"",INDEX(AC$1:AC228,MATCH(J229,J$1:J228,0),1)),"")</f>
        <v/>
      </c>
      <c r="AD229" s="2" t="str">
        <f>IFERROR(IF(INDEX(AD$1:AD228,MATCH(J229,J$1:J228,0),1)=0,"",INDEX(AD$1:AD228,MATCH(J229,J$1:J228,0),1)),"")</f>
        <v/>
      </c>
      <c r="AE229" s="2" t="str">
        <f>IFERROR(IF(INDEX(AE$1:AE228,MATCH(J229,J$1:J228,0),1)=0,"",INDEX(AE$1:AE228,MATCH(J229,J$1:J228,0),1)),"")</f>
        <v/>
      </c>
      <c r="AF229" s="2"/>
      <c r="AG229" s="2"/>
      <c r="AH229" s="2"/>
      <c r="AI229" s="4"/>
      <c r="AJ229" s="4"/>
      <c r="AK229" s="4"/>
      <c r="AL229" s="4"/>
      <c r="AM229" s="4"/>
      <c r="AN229" s="4"/>
      <c r="AO229" s="4"/>
      <c r="AP229" s="4"/>
      <c r="AQ229" s="4"/>
      <c r="AS229" s="4"/>
      <c r="AT229" s="82"/>
      <c r="AU229" s="124"/>
      <c r="AV229" s="124"/>
      <c r="AW229" s="124"/>
      <c r="AX229" s="124"/>
      <c r="AY229" s="124"/>
      <c r="AZ229" s="124"/>
      <c r="BA229" s="4"/>
      <c r="BB229" s="127"/>
      <c r="BC229" s="4"/>
      <c r="BD229" s="4"/>
      <c r="BE229" s="4"/>
      <c r="BF229" s="7"/>
      <c r="BG229" s="7"/>
      <c r="BH229" s="7" t="str">
        <f t="shared" ca="1" si="49"/>
        <v/>
      </c>
      <c r="BI229" s="4" t="str">
        <f t="shared" si="58"/>
        <v/>
      </c>
      <c r="BJ229" s="123" t="str">
        <f t="shared" si="50"/>
        <v/>
      </c>
      <c r="BK229" s="140" t="str">
        <f t="shared" si="55"/>
        <v/>
      </c>
      <c r="BQ229" s="4" t="str">
        <f>IF(IFERROR(VLOOKUP(C229,C230:C$1993,1,0),"")="","",COUNTIF(C:C,C229))</f>
        <v/>
      </c>
      <c r="BU229" s="5" t="str">
        <f>IF(B229="","",IF(BQ229="",1+(MAX(BU$2:BU228)),""))</f>
        <v/>
      </c>
      <c r="BV229" s="5" t="str">
        <f t="shared" si="51"/>
        <v/>
      </c>
      <c r="BW229" s="5" t="str">
        <f t="shared" si="52"/>
        <v/>
      </c>
      <c r="BX229" s="14" t="str">
        <f t="shared" si="53"/>
        <v/>
      </c>
      <c r="BY229" s="28"/>
      <c r="BZ229" s="15"/>
      <c r="CA229" s="5" t="str">
        <f t="shared" si="61"/>
        <v/>
      </c>
      <c r="CD229" s="5" t="str">
        <f t="shared" si="57"/>
        <v/>
      </c>
      <c r="CE229" s="5" t="str">
        <f>IF(J229="","",IFERROR(IF(VLOOKUP(J229,J$2:J228,1,0)=0,"",""),J229))</f>
        <v/>
      </c>
      <c r="CF229" s="24" t="str">
        <f>IF(CE229="","",(IFERROR(VLOOKUP(MID(CE229,1,1),$CW$2:DA$28,3,0),0)+IFERROR(VLOOKUP(MID(CE229,2,1),CW$2:DA$28,4,0),0)+IFERROR(VLOOKUP(MID(CE229,3,1),CW$2:DA$28,5,0),0)+(ROW(CE229)/1000000000000)))</f>
        <v/>
      </c>
      <c r="CH229" s="5">
        <v>228</v>
      </c>
      <c r="CI229" s="5" t="str">
        <f>IFERROR(VLOOKUP(CH229,CD$2:CE1305,2,0),"")</f>
        <v/>
      </c>
      <c r="CK229" s="14"/>
      <c r="DC229" s="5" t="e">
        <f>IF(REPORTE!AH$2="si",IF(C229=VALUE(REPORTE!C$11),IF(SUM(DC230:DC$1993),CONCATENATE(INT(B229),", "),INT(B229)),""),IF(C229=VALUE(REPORTE!C$10),IF(SUM(DC230:DC$1993),CONCATENATE(INT(B229),", "),INT(B229)),""))</f>
        <v>#VALUE!</v>
      </c>
    </row>
    <row r="230" spans="1:107" s="5" customFormat="1" ht="15" customHeight="1">
      <c r="A230" s="4" t="str">
        <f t="shared" si="47"/>
        <v/>
      </c>
      <c r="B230" s="6"/>
      <c r="C230" s="8"/>
      <c r="D230" s="1" t="str">
        <f>IFERROR(INDEX('padron cfe'!B:B,MATCH(DATOS!C230,'padron cfe'!A:A,0),1),"")</f>
        <v/>
      </c>
      <c r="E230" s="1"/>
      <c r="F230" s="7"/>
      <c r="G230" s="9" t="s">
        <v>157</v>
      </c>
      <c r="H230" s="5" t="str">
        <f>IF(F230="","",IFERROR(CONCATENATE("PEUA",VLOOKUP(ESTADO,REPORTE!AV$2:AW$33,2,0),DIDTRITO_FORM,CADER_FORM,IFERROR(VLOOKUP(DAY(F230),$BN$3:$BO$11,2,0),DAY(F230)),IFERROR(VLOOKUP(MONTH(F230),$BN$3:$BO$11,2,0),MONTH(F230)),YEAR(F230),G230),""))</f>
        <v/>
      </c>
      <c r="I230" s="4"/>
      <c r="K230" s="2" t="str">
        <f>IFERROR(INDEX('padron cfe'!C:C,MATCH(DATOS!C230,'padron cfe'!A:A,0),1),"")</f>
        <v/>
      </c>
      <c r="L230" s="4" t="str">
        <f>IFERROR(IF(VLOOKUP(J230,J$2:L229,4,0)=0,"",VLOOKUP(J230,J$2:L229,4,0)),"")</f>
        <v/>
      </c>
      <c r="M230" s="4" t="str">
        <f>IFERROR(IF(VLOOKUP(J230,J$2:M229,5,0)=0,"",VLOOKUP(J230,J$2:M229,5,0)),"")</f>
        <v/>
      </c>
      <c r="N230" s="4"/>
      <c r="O230" s="2"/>
      <c r="P230" s="2"/>
      <c r="Q230" s="5" t="str">
        <f t="shared" si="54"/>
        <v/>
      </c>
      <c r="T230" s="2" t="str">
        <f>IFERROR(INDEX('padron cfe'!D:D,MATCH(DATOS!C230,'padron cfe'!A:A,0),1),"")</f>
        <v/>
      </c>
      <c r="U230" s="4"/>
      <c r="V230" s="4"/>
      <c r="W230" s="4"/>
      <c r="X230" s="6" t="s">
        <v>157</v>
      </c>
      <c r="Y230" s="4"/>
      <c r="Z230" s="4" t="str">
        <f t="shared" si="48"/>
        <v/>
      </c>
      <c r="AA230" s="4"/>
      <c r="AB230" s="4"/>
      <c r="AC230" s="2" t="str">
        <f>IFERROR(IF(INDEX(AC$1:AC229,MATCH(J230,J$1:J229,0),1)=0,"",INDEX(AC$1:AC229,MATCH(J230,J$1:J229,0),1)),"")</f>
        <v/>
      </c>
      <c r="AD230" s="2" t="str">
        <f>IFERROR(IF(INDEX(AD$1:AD229,MATCH(J230,J$1:J229,0),1)=0,"",INDEX(AD$1:AD229,MATCH(J230,J$1:J229,0),1)),"")</f>
        <v/>
      </c>
      <c r="AE230" s="2" t="str">
        <f>IFERROR(IF(INDEX(AE$1:AE229,MATCH(J230,J$1:J229,0),1)=0,"",INDEX(AE$1:AE229,MATCH(J230,J$1:J229,0),1)),"")</f>
        <v/>
      </c>
      <c r="AF230" s="2"/>
      <c r="AG230" s="2"/>
      <c r="AH230" s="2"/>
      <c r="AI230" s="4"/>
      <c r="AJ230" s="4"/>
      <c r="AK230" s="4"/>
      <c r="AL230" s="4"/>
      <c r="AM230" s="4"/>
      <c r="AN230" s="4"/>
      <c r="AO230" s="4"/>
      <c r="AP230" s="4"/>
      <c r="AQ230" s="4"/>
      <c r="AS230" s="4"/>
      <c r="AT230" s="82"/>
      <c r="AU230" s="124"/>
      <c r="AV230" s="124"/>
      <c r="AW230" s="124"/>
      <c r="AX230" s="124"/>
      <c r="AY230" s="124"/>
      <c r="AZ230" s="124"/>
      <c r="BA230" s="4"/>
      <c r="BB230" s="127"/>
      <c r="BC230" s="4"/>
      <c r="BD230" s="4"/>
      <c r="BE230" s="4" t="s">
        <v>157</v>
      </c>
      <c r="BF230" s="7"/>
      <c r="BG230" s="7"/>
      <c r="BH230" s="7" t="str">
        <f t="shared" ca="1" si="49"/>
        <v/>
      </c>
      <c r="BI230" s="4" t="str">
        <f t="shared" si="58"/>
        <v/>
      </c>
      <c r="BJ230" s="123" t="str">
        <f t="shared" si="50"/>
        <v/>
      </c>
      <c r="BK230" s="140" t="str">
        <f t="shared" si="55"/>
        <v/>
      </c>
      <c r="BQ230" s="4" t="str">
        <f>IF(IFERROR(VLOOKUP(C230,C231:C$1993,1,0),"")="","",COUNTIF(C:C,C230))</f>
        <v/>
      </c>
      <c r="BU230" s="5" t="str">
        <f>IF(B230="","",IF(BQ230="",1+(MAX(BU$2:BU229)),""))</f>
        <v/>
      </c>
      <c r="BV230" s="5" t="str">
        <f t="shared" si="51"/>
        <v/>
      </c>
      <c r="BW230" s="5" t="str">
        <f t="shared" si="52"/>
        <v/>
      </c>
      <c r="BX230" s="14" t="str">
        <f t="shared" si="53"/>
        <v/>
      </c>
      <c r="BY230" s="28"/>
      <c r="BZ230" s="15"/>
      <c r="CA230" s="5" t="str">
        <f t="shared" si="61"/>
        <v/>
      </c>
      <c r="CD230" s="5" t="str">
        <f t="shared" si="57"/>
        <v/>
      </c>
      <c r="CE230" s="5" t="str">
        <f>IF(J230="","",IFERROR(IF(VLOOKUP(J230,J$2:J229,1,0)=0,"",""),J230))</f>
        <v/>
      </c>
      <c r="CF230" s="24" t="str">
        <f>IF(CE230="","",(IFERROR(VLOOKUP(MID(CE230,1,1),$CW$2:DA$28,3,0),0)+IFERROR(VLOOKUP(MID(CE230,2,1),CW$2:DA$28,4,0),0)+IFERROR(VLOOKUP(MID(CE230,3,1),CW$2:DA$28,5,0),0)+(ROW(CE230)/1000000000000)))</f>
        <v/>
      </c>
      <c r="CH230" s="5">
        <v>229</v>
      </c>
      <c r="CI230" s="5" t="str">
        <f>IFERROR(VLOOKUP(CH230,CD$2:CE1306,2,0),"")</f>
        <v/>
      </c>
      <c r="CK230" s="14"/>
      <c r="DC230" s="5" t="e">
        <f>IF(REPORTE!AH$2="si",IF(C230=VALUE(REPORTE!C$11),IF(SUM(DC231:DC$1993),CONCATENATE(INT(B230),", "),INT(B230)),""),IF(C230=VALUE(REPORTE!C$10),IF(SUM(DC231:DC$1993),CONCATENATE(INT(B230),", "),INT(B230)),""))</f>
        <v>#VALUE!</v>
      </c>
    </row>
    <row r="231" spans="1:107" s="5" customFormat="1" ht="15" customHeight="1">
      <c r="A231" s="4" t="str">
        <f t="shared" si="47"/>
        <v/>
      </c>
      <c r="B231" s="6"/>
      <c r="C231" s="8"/>
      <c r="D231" s="1" t="str">
        <f>IFERROR(INDEX('padron cfe'!B:B,MATCH(DATOS!C231,'padron cfe'!A:A,0),1),"")</f>
        <v/>
      </c>
      <c r="E231" s="1"/>
      <c r="F231" s="7"/>
      <c r="G231" s="9" t="s">
        <v>157</v>
      </c>
      <c r="H231" s="5" t="str">
        <f>IF(F231="","",IFERROR(CONCATENATE("PEUA",VLOOKUP(ESTADO,REPORTE!AV$2:AW$33,2,0),DIDTRITO_FORM,CADER_FORM,IFERROR(VLOOKUP(DAY(F231),$BN$3:$BO$11,2,0),DAY(F231)),IFERROR(VLOOKUP(MONTH(F231),$BN$3:$BO$11,2,0),MONTH(F231)),YEAR(F231),G231),""))</f>
        <v/>
      </c>
      <c r="I231" s="4"/>
      <c r="K231" s="2" t="str">
        <f>IFERROR(INDEX('padron cfe'!C:C,MATCH(DATOS!C231,'padron cfe'!A:A,0),1),"")</f>
        <v/>
      </c>
      <c r="L231" s="4" t="str">
        <f>IFERROR(IF(VLOOKUP(J231,J$2:L230,4,0)=0,"",VLOOKUP(J231,J$2:L230,4,0)),"")</f>
        <v/>
      </c>
      <c r="M231" s="4" t="str">
        <f>IFERROR(IF(VLOOKUP(J231,J$2:M230,5,0)=0,"",VLOOKUP(J231,J$2:M230,5,0)),"")</f>
        <v/>
      </c>
      <c r="N231" s="4"/>
      <c r="O231" s="2"/>
      <c r="P231" s="2"/>
      <c r="Q231" s="5" t="str">
        <f t="shared" si="54"/>
        <v/>
      </c>
      <c r="T231" s="2" t="str">
        <f>IFERROR(INDEX('padron cfe'!D:D,MATCH(DATOS!C231,'padron cfe'!A:A,0),1),"")</f>
        <v/>
      </c>
      <c r="U231" s="4"/>
      <c r="V231" s="4"/>
      <c r="W231" s="4"/>
      <c r="X231" s="6" t="s">
        <v>157</v>
      </c>
      <c r="Y231" s="4"/>
      <c r="Z231" s="4" t="str">
        <f t="shared" si="48"/>
        <v/>
      </c>
      <c r="AA231" s="4"/>
      <c r="AB231" s="4"/>
      <c r="AC231" s="2" t="str">
        <f>IFERROR(IF(INDEX(AC$1:AC230,MATCH(J231,J$1:J230,0),1)=0,"",INDEX(AC$1:AC230,MATCH(J231,J$1:J230,0),1)),"")</f>
        <v/>
      </c>
      <c r="AD231" s="2" t="str">
        <f>IFERROR(IF(INDEX(AD$1:AD230,MATCH(J231,J$1:J230,0),1)=0,"",INDEX(AD$1:AD230,MATCH(J231,J$1:J230,0),1)),"")</f>
        <v/>
      </c>
      <c r="AE231" s="2" t="str">
        <f>IFERROR(IF(INDEX(AE$1:AE230,MATCH(J231,J$1:J230,0),1)=0,"",INDEX(AE$1:AE230,MATCH(J231,J$1:J230,0),1)),"")</f>
        <v/>
      </c>
      <c r="AF231" s="2"/>
      <c r="AG231" s="2"/>
      <c r="AH231" s="2"/>
      <c r="AI231" s="4"/>
      <c r="AJ231" s="4"/>
      <c r="AK231" s="4"/>
      <c r="AL231" s="4"/>
      <c r="AM231" s="4"/>
      <c r="AN231" s="4"/>
      <c r="AO231" s="4"/>
      <c r="AP231" s="4"/>
      <c r="AQ231" s="4"/>
      <c r="AS231" s="4"/>
      <c r="AT231" s="82"/>
      <c r="AU231" s="124"/>
      <c r="AV231" s="124"/>
      <c r="AW231" s="124"/>
      <c r="AX231" s="124"/>
      <c r="AY231" s="124"/>
      <c r="AZ231" s="124"/>
      <c r="BA231" s="4"/>
      <c r="BB231" s="127"/>
      <c r="BC231" s="4"/>
      <c r="BD231" s="4"/>
      <c r="BE231" s="4"/>
      <c r="BF231" s="7"/>
      <c r="BG231" s="7"/>
      <c r="BH231" s="7" t="str">
        <f t="shared" ca="1" si="49"/>
        <v/>
      </c>
      <c r="BI231" s="4" t="str">
        <f t="shared" si="58"/>
        <v/>
      </c>
      <c r="BJ231" s="123" t="str">
        <f t="shared" si="50"/>
        <v/>
      </c>
      <c r="BK231" s="140" t="str">
        <f t="shared" si="55"/>
        <v/>
      </c>
      <c r="BQ231" s="4" t="str">
        <f>IF(IFERROR(VLOOKUP(C231,C232:C$1993,1,0),"")="","",COUNTIF(C:C,C231))</f>
        <v/>
      </c>
      <c r="BU231" s="5" t="str">
        <f>IF(B231="","",IF(BQ231="",1+(MAX(BU$2:BU230)),""))</f>
        <v/>
      </c>
      <c r="BV231" s="5" t="str">
        <f t="shared" si="51"/>
        <v/>
      </c>
      <c r="BW231" s="5" t="str">
        <f t="shared" si="52"/>
        <v/>
      </c>
      <c r="BX231" s="14" t="str">
        <f t="shared" si="53"/>
        <v/>
      </c>
      <c r="BY231" s="28"/>
      <c r="BZ231" s="15"/>
      <c r="CA231" s="5" t="str">
        <f t="shared" si="61"/>
        <v/>
      </c>
      <c r="CD231" s="5" t="str">
        <f t="shared" si="57"/>
        <v/>
      </c>
      <c r="CE231" s="5" t="str">
        <f>IF(J231="","",IFERROR(IF(VLOOKUP(J231,J$2:J230,1,0)=0,"",""),J231))</f>
        <v/>
      </c>
      <c r="CF231" s="24" t="str">
        <f>IF(CE231="","",(IFERROR(VLOOKUP(MID(CE231,1,1),$CW$2:DA$28,3,0),0)+IFERROR(VLOOKUP(MID(CE231,2,1),CW$2:DA$28,4,0),0)+IFERROR(VLOOKUP(MID(CE231,3,1),CW$2:DA$28,5,0),0)+(ROW(CE231)/1000000000000)))</f>
        <v/>
      </c>
      <c r="CH231" s="5">
        <v>230</v>
      </c>
      <c r="CI231" s="5" t="str">
        <f>IFERROR(VLOOKUP(CH231,CD$2:CE1307,2,0),"")</f>
        <v/>
      </c>
      <c r="CK231" s="14"/>
      <c r="DC231" s="5" t="e">
        <f>IF(REPORTE!AH$2="si",IF(C231=VALUE(REPORTE!C$11),IF(SUM(DC232:DC$1993),CONCATENATE(INT(B231),", "),INT(B231)),""),IF(C231=VALUE(REPORTE!C$10),IF(SUM(DC232:DC$1993),CONCATENATE(INT(B231),", "),INT(B231)),""))</f>
        <v>#VALUE!</v>
      </c>
    </row>
    <row r="232" spans="1:107" s="5" customFormat="1" ht="15" customHeight="1">
      <c r="A232" s="4" t="str">
        <f t="shared" si="47"/>
        <v/>
      </c>
      <c r="B232" s="6"/>
      <c r="C232" s="8"/>
      <c r="D232" s="1" t="str">
        <f>IFERROR(INDEX('padron cfe'!B:B,MATCH(DATOS!C232,'padron cfe'!A:A,0),1),"")</f>
        <v/>
      </c>
      <c r="E232" s="1"/>
      <c r="F232" s="7"/>
      <c r="G232" s="9" t="s">
        <v>157</v>
      </c>
      <c r="H232" s="5" t="str">
        <f>IF(F232="","",IFERROR(CONCATENATE("PEUA",VLOOKUP(ESTADO,REPORTE!AV$2:AW$33,2,0),DIDTRITO_FORM,CADER_FORM,IFERROR(VLOOKUP(DAY(F232),$BN$3:$BO$11,2,0),DAY(F232)),IFERROR(VLOOKUP(MONTH(F232),$BN$3:$BO$11,2,0),MONTH(F232)),YEAR(F232),G232),""))</f>
        <v/>
      </c>
      <c r="I232" s="4"/>
      <c r="K232" s="2" t="str">
        <f>IFERROR(INDEX('padron cfe'!C:C,MATCH(DATOS!C232,'padron cfe'!A:A,0),1),"")</f>
        <v/>
      </c>
      <c r="L232" s="4" t="str">
        <f>IFERROR(IF(VLOOKUP(J232,J$2:L231,4,0)=0,"",VLOOKUP(J232,J$2:L231,4,0)),"")</f>
        <v/>
      </c>
      <c r="M232" s="4" t="str">
        <f>IFERROR(IF(VLOOKUP(J232,J$2:M231,5,0)=0,"",VLOOKUP(J232,J$2:M231,5,0)),"")</f>
        <v/>
      </c>
      <c r="N232" s="4"/>
      <c r="O232" s="2"/>
      <c r="P232" s="2"/>
      <c r="Q232" s="5" t="str">
        <f t="shared" si="54"/>
        <v/>
      </c>
      <c r="T232" s="2" t="str">
        <f>IFERROR(INDEX('padron cfe'!D:D,MATCH(DATOS!C232,'padron cfe'!A:A,0),1),"")</f>
        <v/>
      </c>
      <c r="U232" s="4"/>
      <c r="V232" s="4"/>
      <c r="W232" s="4"/>
      <c r="X232" s="6" t="s">
        <v>157</v>
      </c>
      <c r="Y232" s="4"/>
      <c r="Z232" s="4" t="str">
        <f t="shared" si="48"/>
        <v/>
      </c>
      <c r="AA232" s="4"/>
      <c r="AB232" s="4"/>
      <c r="AC232" s="2" t="str">
        <f>IFERROR(IF(INDEX(AC$1:AC231,MATCH(J232,J$1:J231,0),1)=0,"",INDEX(AC$1:AC231,MATCH(J232,J$1:J231,0),1)),"")</f>
        <v/>
      </c>
      <c r="AD232" s="2" t="str">
        <f>IFERROR(IF(INDEX(AD$1:AD231,MATCH(J232,J$1:J231,0),1)=0,"",INDEX(AD$1:AD231,MATCH(J232,J$1:J231,0),1)),"")</f>
        <v/>
      </c>
      <c r="AE232" s="2" t="str">
        <f>IFERROR(IF(INDEX(AE$1:AE231,MATCH(J232,J$1:J231,0),1)=0,"",INDEX(AE$1:AE231,MATCH(J232,J$1:J231,0),1)),"")</f>
        <v/>
      </c>
      <c r="AF232" s="2"/>
      <c r="AG232" s="2"/>
      <c r="AH232" s="2"/>
      <c r="AI232" s="4"/>
      <c r="AJ232" s="4"/>
      <c r="AK232" s="4"/>
      <c r="AL232" s="4"/>
      <c r="AM232" s="4"/>
      <c r="AN232" s="4"/>
      <c r="AO232" s="4"/>
      <c r="AP232" s="4"/>
      <c r="AQ232" s="4"/>
      <c r="AS232" s="4"/>
      <c r="AT232" s="82"/>
      <c r="AU232" s="124"/>
      <c r="AV232" s="124"/>
      <c r="AW232" s="124"/>
      <c r="AX232" s="124"/>
      <c r="AY232" s="124"/>
      <c r="AZ232" s="124"/>
      <c r="BA232" s="4"/>
      <c r="BB232" s="127"/>
      <c r="BC232" s="4"/>
      <c r="BD232" s="4"/>
      <c r="BE232" s="4" t="s">
        <v>157</v>
      </c>
      <c r="BF232" s="7"/>
      <c r="BG232" s="7"/>
      <c r="BH232" s="7" t="str">
        <f t="shared" ca="1" si="49"/>
        <v/>
      </c>
      <c r="BI232" s="4" t="str">
        <f t="shared" si="58"/>
        <v/>
      </c>
      <c r="BJ232" s="123" t="str">
        <f t="shared" si="50"/>
        <v/>
      </c>
      <c r="BK232" s="140" t="str">
        <f t="shared" si="55"/>
        <v/>
      </c>
      <c r="BQ232" s="4" t="str">
        <f>IF(IFERROR(VLOOKUP(C232,C233:C$1993,1,0),"")="","",COUNTIF(C:C,C232))</f>
        <v/>
      </c>
      <c r="BU232" s="5" t="str">
        <f>IF(B232="","",IF(BQ232="",1+(MAX(BU$2:BU231)),""))</f>
        <v/>
      </c>
      <c r="BV232" s="5" t="str">
        <f t="shared" si="51"/>
        <v/>
      </c>
      <c r="BW232" s="5" t="str">
        <f t="shared" si="52"/>
        <v/>
      </c>
      <c r="BX232" s="14" t="str">
        <f t="shared" si="53"/>
        <v/>
      </c>
      <c r="BY232" s="28"/>
      <c r="BZ232" s="15"/>
      <c r="CA232" s="5" t="str">
        <f t="shared" si="61"/>
        <v/>
      </c>
      <c r="CD232" s="5" t="str">
        <f t="shared" si="57"/>
        <v/>
      </c>
      <c r="CE232" s="5" t="str">
        <f>IF(J232="","",IFERROR(IF(VLOOKUP(J232,J$2:J231,1,0)=0,"",""),J232))</f>
        <v/>
      </c>
      <c r="CF232" s="24" t="str">
        <f>IF(CE232="","",(IFERROR(VLOOKUP(MID(CE232,1,1),$CW$2:DA$28,3,0),0)+IFERROR(VLOOKUP(MID(CE232,2,1),CW$2:DA$28,4,0),0)+IFERROR(VLOOKUP(MID(CE232,3,1),CW$2:DA$28,5,0),0)+(ROW(CE232)/1000000000000)))</f>
        <v/>
      </c>
      <c r="CH232" s="5">
        <v>231</v>
      </c>
      <c r="CI232" s="5" t="str">
        <f>IFERROR(VLOOKUP(CH232,CD$2:CE1308,2,0),"")</f>
        <v/>
      </c>
      <c r="DC232" s="5" t="e">
        <f>IF(REPORTE!AH$2="si",IF(C232=VALUE(REPORTE!C$11),IF(SUM(DC233:DC$1993),CONCATENATE(INT(B232),", "),INT(B232)),""),IF(C232=VALUE(REPORTE!C$10),IF(SUM(DC233:DC$1993),CONCATENATE(INT(B232),", "),INT(B232)),""))</f>
        <v>#VALUE!</v>
      </c>
    </row>
    <row r="233" spans="1:107" s="5" customFormat="1" ht="15" customHeight="1">
      <c r="A233" s="4" t="str">
        <f t="shared" si="47"/>
        <v/>
      </c>
      <c r="B233" s="6"/>
      <c r="C233" s="8"/>
      <c r="D233" s="1" t="str">
        <f>IFERROR(INDEX('padron cfe'!B:B,MATCH(DATOS!C233,'padron cfe'!A:A,0),1),"")</f>
        <v/>
      </c>
      <c r="E233" s="1"/>
      <c r="F233" s="7"/>
      <c r="G233" s="9" t="s">
        <v>157</v>
      </c>
      <c r="H233" s="5" t="str">
        <f>IF(F233="","",IFERROR(CONCATENATE("PEUA",VLOOKUP(ESTADO,REPORTE!AV$2:AW$33,2,0),DIDTRITO_FORM,CADER_FORM,IFERROR(VLOOKUP(DAY(F233),$BN$3:$BO$11,2,0),DAY(F233)),IFERROR(VLOOKUP(MONTH(F233),$BN$3:$BO$11,2,0),MONTH(F233)),YEAR(F233),G233),""))</f>
        <v/>
      </c>
      <c r="I233" s="4"/>
      <c r="K233" s="2" t="str">
        <f>IFERROR(INDEX('padron cfe'!C:C,MATCH(DATOS!C233,'padron cfe'!A:A,0),1),"")</f>
        <v/>
      </c>
      <c r="L233" s="4" t="str">
        <f>IFERROR(IF(VLOOKUP(J233,J$2:L232,4,0)=0,"",VLOOKUP(J233,J$2:L232,4,0)),"")</f>
        <v/>
      </c>
      <c r="M233" s="4" t="str">
        <f>IFERROR(IF(VLOOKUP(J233,J$2:M232,5,0)=0,"",VLOOKUP(J233,J$2:M232,5,0)),"")</f>
        <v/>
      </c>
      <c r="N233" s="4"/>
      <c r="O233" s="2"/>
      <c r="P233" s="2"/>
      <c r="Q233" s="5" t="str">
        <f t="shared" si="54"/>
        <v/>
      </c>
      <c r="T233" s="2" t="str">
        <f>IFERROR(INDEX('padron cfe'!D:D,MATCH(DATOS!C233,'padron cfe'!A:A,0),1),"")</f>
        <v/>
      </c>
      <c r="U233" s="4"/>
      <c r="V233" s="4"/>
      <c r="W233" s="4"/>
      <c r="X233" s="6" t="s">
        <v>157</v>
      </c>
      <c r="Y233" s="4"/>
      <c r="Z233" s="4" t="str">
        <f t="shared" si="48"/>
        <v/>
      </c>
      <c r="AA233" s="4"/>
      <c r="AB233" s="4"/>
      <c r="AC233" s="2" t="str">
        <f>IFERROR(IF(INDEX(AC$1:AC232,MATCH(J233,J$1:J232,0),1)=0,"",INDEX(AC$1:AC232,MATCH(J233,J$1:J232,0),1)),"")</f>
        <v/>
      </c>
      <c r="AD233" s="2" t="str">
        <f>IFERROR(IF(INDEX(AD$1:AD232,MATCH(J233,J$1:J232,0),1)=0,"",INDEX(AD$1:AD232,MATCH(J233,J$1:J232,0),1)),"")</f>
        <v/>
      </c>
      <c r="AE233" s="2" t="str">
        <f>IFERROR(IF(INDEX(AE$1:AE232,MATCH(J233,J$1:J232,0),1)=0,"",INDEX(AE$1:AE232,MATCH(J233,J$1:J232,0),1)),"")</f>
        <v/>
      </c>
      <c r="AF233" s="2"/>
      <c r="AG233" s="2"/>
      <c r="AH233" s="2"/>
      <c r="AI233" s="4"/>
      <c r="AJ233" s="4"/>
      <c r="AK233" s="4"/>
      <c r="AL233" s="4"/>
      <c r="AM233" s="4"/>
      <c r="AN233" s="4"/>
      <c r="AO233" s="4"/>
      <c r="AP233" s="4"/>
      <c r="AQ233" s="4"/>
      <c r="AS233" s="4"/>
      <c r="AT233" s="82"/>
      <c r="AU233" s="124"/>
      <c r="AV233" s="124"/>
      <c r="AW233" s="124"/>
      <c r="AX233" s="124"/>
      <c r="AY233" s="124"/>
      <c r="AZ233" s="124"/>
      <c r="BA233" s="4"/>
      <c r="BB233" s="127"/>
      <c r="BC233" s="4"/>
      <c r="BD233" s="4"/>
      <c r="BE233" s="4"/>
      <c r="BF233" s="7"/>
      <c r="BG233" s="7"/>
      <c r="BH233" s="7" t="str">
        <f t="shared" ca="1" si="49"/>
        <v/>
      </c>
      <c r="BI233" s="4" t="str">
        <f t="shared" si="58"/>
        <v/>
      </c>
      <c r="BJ233" s="123" t="str">
        <f t="shared" si="50"/>
        <v/>
      </c>
      <c r="BK233" s="140" t="str">
        <f t="shared" si="55"/>
        <v/>
      </c>
      <c r="BQ233" s="4" t="str">
        <f>IF(IFERROR(VLOOKUP(C233,C234:C$1993,1,0),"")="","",COUNTIF(C:C,C233))</f>
        <v/>
      </c>
      <c r="BU233" s="5" t="str">
        <f>IF(B233="","",IF(BQ233="",1+(MAX(BU$2:BU232)),""))</f>
        <v/>
      </c>
      <c r="BV233" s="5" t="str">
        <f t="shared" si="51"/>
        <v/>
      </c>
      <c r="BW233" s="5" t="str">
        <f t="shared" si="52"/>
        <v/>
      </c>
      <c r="BX233" s="14" t="str">
        <f t="shared" si="53"/>
        <v/>
      </c>
      <c r="BY233" s="28"/>
      <c r="BZ233" s="15"/>
      <c r="CA233" s="5" t="str">
        <f t="shared" ref="CA233:CA264" si="62">CONCATENATE(AH233,AJ233,AK233,AL233,AM233)</f>
        <v/>
      </c>
      <c r="CD233" s="5" t="str">
        <f t="shared" si="57"/>
        <v/>
      </c>
      <c r="CE233" s="5" t="str">
        <f>IF(J233="","",IFERROR(IF(VLOOKUP(J233,J$2:J232,1,0)=0,"",""),J233))</f>
        <v/>
      </c>
      <c r="CF233" s="24" t="str">
        <f>IF(CE233="","",(IFERROR(VLOOKUP(MID(CE233,1,1),$CW$2:DA$28,3,0),0)+IFERROR(VLOOKUP(MID(CE233,2,1),CW$2:DA$28,4,0),0)+IFERROR(VLOOKUP(MID(CE233,3,1),CW$2:DA$28,5,0),0)+(ROW(CE233)/1000000000000)))</f>
        <v/>
      </c>
      <c r="CH233" s="5">
        <v>232</v>
      </c>
      <c r="CI233" s="5" t="str">
        <f>IFERROR(VLOOKUP(CH233,CD$2:CE1309,2,0),"")</f>
        <v/>
      </c>
      <c r="DC233" s="5" t="e">
        <f>IF(REPORTE!AH$2="si",IF(C233=VALUE(REPORTE!C$11),IF(SUM(DC234:DC$1993),CONCATENATE(INT(B233),", "),INT(B233)),""),IF(C233=VALUE(REPORTE!C$10),IF(SUM(DC234:DC$1993),CONCATENATE(INT(B233),", "),INT(B233)),""))</f>
        <v>#VALUE!</v>
      </c>
    </row>
    <row r="234" spans="1:107" s="5" customFormat="1" ht="15" customHeight="1">
      <c r="A234" s="4" t="str">
        <f t="shared" si="47"/>
        <v/>
      </c>
      <c r="B234" s="6"/>
      <c r="C234" s="8"/>
      <c r="D234" s="1" t="str">
        <f>IFERROR(INDEX('padron cfe'!B:B,MATCH(DATOS!C234,'padron cfe'!A:A,0),1),"")</f>
        <v/>
      </c>
      <c r="E234" s="1"/>
      <c r="F234" s="7"/>
      <c r="G234" s="9" t="s">
        <v>157</v>
      </c>
      <c r="H234" s="5" t="str">
        <f>IF(F234="","",IFERROR(CONCATENATE("PEUA",VLOOKUP(ESTADO,REPORTE!AV$2:AW$33,2,0),DIDTRITO_FORM,CADER_FORM,IFERROR(VLOOKUP(DAY(F234),$BN$3:$BO$11,2,0),DAY(F234)),IFERROR(VLOOKUP(MONTH(F234),$BN$3:$BO$11,2,0),MONTH(F234)),YEAR(F234),G234),""))</f>
        <v/>
      </c>
      <c r="I234" s="4"/>
      <c r="K234" s="2" t="str">
        <f>IFERROR(INDEX('padron cfe'!C:C,MATCH(DATOS!C234,'padron cfe'!A:A,0),1),"")</f>
        <v/>
      </c>
      <c r="L234" s="4" t="str">
        <f>IFERROR(IF(VLOOKUP(J234,J$2:L233,4,0)=0,"",VLOOKUP(J234,J$2:L233,4,0)),"")</f>
        <v/>
      </c>
      <c r="M234" s="4" t="str">
        <f>IFERROR(IF(VLOOKUP(J234,J$2:M233,5,0)=0,"",VLOOKUP(J234,J$2:M233,5,0)),"")</f>
        <v/>
      </c>
      <c r="N234" s="4"/>
      <c r="O234" s="2"/>
      <c r="P234" s="2"/>
      <c r="Q234" s="5" t="str">
        <f t="shared" si="54"/>
        <v/>
      </c>
      <c r="T234" s="2" t="str">
        <f>IFERROR(INDEX('padron cfe'!D:D,MATCH(DATOS!C234,'padron cfe'!A:A,0),1),"")</f>
        <v/>
      </c>
      <c r="U234" s="4"/>
      <c r="V234" s="4"/>
      <c r="W234" s="4"/>
      <c r="X234" s="6" t="s">
        <v>157</v>
      </c>
      <c r="Y234" s="4"/>
      <c r="Z234" s="4" t="str">
        <f t="shared" si="48"/>
        <v/>
      </c>
      <c r="AA234" s="4"/>
      <c r="AB234" s="4"/>
      <c r="AC234" s="2" t="str">
        <f>IFERROR(IF(INDEX(AC$1:AC233,MATCH(J234,J$1:J233,0),1)=0,"",INDEX(AC$1:AC233,MATCH(J234,J$1:J233,0),1)),"")</f>
        <v/>
      </c>
      <c r="AD234" s="2" t="str">
        <f>IFERROR(IF(INDEX(AD$1:AD233,MATCH(J234,J$1:J233,0),1)=0,"",INDEX(AD$1:AD233,MATCH(J234,J$1:J233,0),1)),"")</f>
        <v/>
      </c>
      <c r="AE234" s="2" t="str">
        <f>IFERROR(IF(INDEX(AE$1:AE233,MATCH(J234,J$1:J233,0),1)=0,"",INDEX(AE$1:AE233,MATCH(J234,J$1:J233,0),1)),"")</f>
        <v/>
      </c>
      <c r="AF234" s="2"/>
      <c r="AG234" s="2"/>
      <c r="AH234" s="2"/>
      <c r="AI234" s="4"/>
      <c r="AJ234" s="4"/>
      <c r="AK234" s="4"/>
      <c r="AL234" s="4"/>
      <c r="AM234" s="4"/>
      <c r="AN234" s="4"/>
      <c r="AO234" s="4"/>
      <c r="AP234" s="4"/>
      <c r="AQ234" s="4"/>
      <c r="AS234" s="4"/>
      <c r="AT234" s="82"/>
      <c r="AU234" s="124"/>
      <c r="AV234" s="124"/>
      <c r="AW234" s="124"/>
      <c r="AX234" s="124"/>
      <c r="AY234" s="124"/>
      <c r="AZ234" s="124"/>
      <c r="BA234" s="4"/>
      <c r="BB234" s="127"/>
      <c r="BC234" s="4"/>
      <c r="BD234" s="4"/>
      <c r="BE234" s="4" t="s">
        <v>157</v>
      </c>
      <c r="BF234" s="7"/>
      <c r="BG234" s="7"/>
      <c r="BH234" s="7" t="str">
        <f t="shared" ca="1" si="49"/>
        <v/>
      </c>
      <c r="BI234" s="4" t="str">
        <f t="shared" si="58"/>
        <v/>
      </c>
      <c r="BJ234" s="123" t="str">
        <f t="shared" si="50"/>
        <v/>
      </c>
      <c r="BK234" s="140" t="str">
        <f t="shared" si="55"/>
        <v/>
      </c>
      <c r="BQ234" s="4" t="str">
        <f>IF(IFERROR(VLOOKUP(C234,C235:C$1993,1,0),"")="","",COUNTIF(C:C,C234))</f>
        <v/>
      </c>
      <c r="BU234" s="5" t="str">
        <f>IF(B234="","",IF(BQ234="",1+(MAX(BU$2:BU233)),""))</f>
        <v/>
      </c>
      <c r="BV234" s="5" t="str">
        <f t="shared" si="51"/>
        <v/>
      </c>
      <c r="BW234" s="5" t="str">
        <f t="shared" si="52"/>
        <v/>
      </c>
      <c r="BX234" s="14" t="str">
        <f t="shared" si="53"/>
        <v/>
      </c>
      <c r="BY234" s="28"/>
      <c r="BZ234" s="15"/>
      <c r="CA234" s="5" t="str">
        <f t="shared" si="62"/>
        <v/>
      </c>
      <c r="CD234" s="5" t="str">
        <f t="shared" si="57"/>
        <v/>
      </c>
      <c r="CE234" s="5" t="str">
        <f>IF(J234="","",IFERROR(IF(VLOOKUP(J234,J$2:J233,1,0)=0,"",""),J234))</f>
        <v/>
      </c>
      <c r="CF234" s="24" t="str">
        <f>IF(CE234="","",(IFERROR(VLOOKUP(MID(CE234,1,1),$CW$2:DA$28,3,0),0)+IFERROR(VLOOKUP(MID(CE234,2,1),CW$2:DA$28,4,0),0)+IFERROR(VLOOKUP(MID(CE234,3,1),CW$2:DA$28,5,0),0)+(ROW(CE234)/1000000000000)))</f>
        <v/>
      </c>
      <c r="CH234" s="5">
        <v>233</v>
      </c>
      <c r="CI234" s="5" t="str">
        <f>IFERROR(VLOOKUP(CH234,CD$2:CE1310,2,0),"")</f>
        <v/>
      </c>
      <c r="CK234" s="14"/>
      <c r="DC234" s="5" t="e">
        <f>IF(REPORTE!AH$2="si",IF(C234=VALUE(REPORTE!C$11),IF(SUM(DC235:DC$1993),CONCATENATE(INT(B234),", "),INT(B234)),""),IF(C234=VALUE(REPORTE!C$10),IF(SUM(DC235:DC$1993),CONCATENATE(INT(B234),", "),INT(B234)),""))</f>
        <v>#VALUE!</v>
      </c>
    </row>
    <row r="235" spans="1:107" s="5" customFormat="1" ht="15" customHeight="1">
      <c r="A235" s="4" t="str">
        <f t="shared" si="47"/>
        <v/>
      </c>
      <c r="B235" s="6"/>
      <c r="C235" s="8"/>
      <c r="D235" s="1" t="str">
        <f>IFERROR(INDEX('padron cfe'!B:B,MATCH(DATOS!C235,'padron cfe'!A:A,0),1),"")</f>
        <v/>
      </c>
      <c r="E235" s="1"/>
      <c r="F235" s="7"/>
      <c r="G235" s="9" t="s">
        <v>157</v>
      </c>
      <c r="H235" s="5" t="str">
        <f>IF(F235="","",IFERROR(CONCATENATE("PEUA",VLOOKUP(ESTADO,REPORTE!AV$2:AW$33,2,0),DIDTRITO_FORM,CADER_FORM,IFERROR(VLOOKUP(DAY(F235),$BN$3:$BO$11,2,0),DAY(F235)),IFERROR(VLOOKUP(MONTH(F235),$BN$3:$BO$11,2,0),MONTH(F235)),YEAR(F235),G235),""))</f>
        <v/>
      </c>
      <c r="I235" s="4"/>
      <c r="K235" s="2" t="str">
        <f>IFERROR(INDEX('padron cfe'!C:C,MATCH(DATOS!C235,'padron cfe'!A:A,0),1),"")</f>
        <v/>
      </c>
      <c r="L235" s="4" t="str">
        <f>IFERROR(IF(VLOOKUP(J235,J$2:L234,4,0)=0,"",VLOOKUP(J235,J$2:L234,4,0)),"")</f>
        <v/>
      </c>
      <c r="M235" s="4" t="str">
        <f>IFERROR(IF(VLOOKUP(J235,J$2:M234,5,0)=0,"",VLOOKUP(J235,J$2:M234,5,0)),"")</f>
        <v/>
      </c>
      <c r="N235" s="4"/>
      <c r="O235" s="2"/>
      <c r="P235" s="2"/>
      <c r="Q235" s="5" t="str">
        <f t="shared" si="54"/>
        <v/>
      </c>
      <c r="T235" s="2" t="str">
        <f>IFERROR(INDEX('padron cfe'!D:D,MATCH(DATOS!C235,'padron cfe'!A:A,0),1),"")</f>
        <v/>
      </c>
      <c r="U235" s="4"/>
      <c r="V235" s="4"/>
      <c r="W235" s="4"/>
      <c r="X235" s="6" t="s">
        <v>157</v>
      </c>
      <c r="Y235" s="4"/>
      <c r="Z235" s="4" t="str">
        <f t="shared" si="48"/>
        <v/>
      </c>
      <c r="AA235" s="4"/>
      <c r="AB235" s="4"/>
      <c r="AC235" s="2" t="str">
        <f>IFERROR(IF(INDEX(AC$1:AC234,MATCH(J235,J$1:J234,0),1)=0,"",INDEX(AC$1:AC234,MATCH(J235,J$1:J234,0),1)),"")</f>
        <v/>
      </c>
      <c r="AD235" s="2" t="str">
        <f>IFERROR(IF(INDEX(AD$1:AD234,MATCH(J235,J$1:J234,0),1)=0,"",INDEX(AD$1:AD234,MATCH(J235,J$1:J234,0),1)),"")</f>
        <v/>
      </c>
      <c r="AE235" s="2" t="str">
        <f>IFERROR(IF(INDEX(AE$1:AE234,MATCH(J235,J$1:J234,0),1)=0,"",INDEX(AE$1:AE234,MATCH(J235,J$1:J234,0),1)),"")</f>
        <v/>
      </c>
      <c r="AF235" s="2"/>
      <c r="AG235" s="2"/>
      <c r="AH235" s="2"/>
      <c r="AI235" s="4"/>
      <c r="AJ235" s="4"/>
      <c r="AK235" s="4"/>
      <c r="AL235" s="4"/>
      <c r="AM235" s="4"/>
      <c r="AN235" s="4"/>
      <c r="AO235" s="4"/>
      <c r="AP235" s="4"/>
      <c r="AQ235" s="4"/>
      <c r="AS235" s="4"/>
      <c r="AT235" s="82"/>
      <c r="AU235" s="124"/>
      <c r="AV235" s="124"/>
      <c r="AW235" s="124"/>
      <c r="AX235" s="124"/>
      <c r="AY235" s="124"/>
      <c r="AZ235" s="124"/>
      <c r="BA235" s="4"/>
      <c r="BB235" s="127"/>
      <c r="BC235" s="4"/>
      <c r="BD235" s="4"/>
      <c r="BE235" s="4"/>
      <c r="BF235" s="7"/>
      <c r="BG235" s="7"/>
      <c r="BH235" s="7" t="str">
        <f t="shared" ca="1" si="49"/>
        <v/>
      </c>
      <c r="BI235" s="4" t="str">
        <f t="shared" si="58"/>
        <v/>
      </c>
      <c r="BJ235" s="123" t="str">
        <f t="shared" si="50"/>
        <v/>
      </c>
      <c r="BK235" s="140" t="str">
        <f t="shared" si="55"/>
        <v/>
      </c>
      <c r="BQ235" s="4" t="str">
        <f>IF(IFERROR(VLOOKUP(C235,C236:C$1993,1,0),"")="","",COUNTIF(C:C,C235))</f>
        <v/>
      </c>
      <c r="BU235" s="5" t="str">
        <f>IF(B235="","",IF(BQ235="",1+(MAX(BU$2:BU234)),""))</f>
        <v/>
      </c>
      <c r="BV235" s="5" t="str">
        <f t="shared" si="51"/>
        <v/>
      </c>
      <c r="BW235" s="5" t="str">
        <f t="shared" si="52"/>
        <v/>
      </c>
      <c r="BX235" s="14" t="str">
        <f t="shared" si="53"/>
        <v/>
      </c>
      <c r="BY235" s="28"/>
      <c r="BZ235" s="15"/>
      <c r="CA235" s="5" t="str">
        <f t="shared" si="62"/>
        <v/>
      </c>
      <c r="CD235" s="5" t="str">
        <f t="shared" si="57"/>
        <v/>
      </c>
      <c r="CE235" s="5" t="str">
        <f>IF(J235="","",IFERROR(IF(VLOOKUP(J235,J$2:J234,1,0)=0,"",""),J235))</f>
        <v/>
      </c>
      <c r="CF235" s="24" t="str">
        <f>IF(CE235="","",(IFERROR(VLOOKUP(MID(CE235,1,1),$CW$2:DA$28,3,0),0)+IFERROR(VLOOKUP(MID(CE235,2,1),CW$2:DA$28,4,0),0)+IFERROR(VLOOKUP(MID(CE235,3,1),CW$2:DA$28,5,0),0)+(ROW(CE235)/1000000000000)))</f>
        <v/>
      </c>
      <c r="CH235" s="5">
        <v>234</v>
      </c>
      <c r="CI235" s="5" t="str">
        <f>IFERROR(VLOOKUP(CH235,CD$2:CE1311,2,0),"")</f>
        <v/>
      </c>
      <c r="DC235" s="5" t="e">
        <f>IF(REPORTE!AH$2="si",IF(C235=VALUE(REPORTE!C$11),IF(SUM(DC236:DC$1993),CONCATENATE(INT(B235),", "),INT(B235)),""),IF(C235=VALUE(REPORTE!C$10),IF(SUM(DC236:DC$1993),CONCATENATE(INT(B235),", "),INT(B235)),""))</f>
        <v>#VALUE!</v>
      </c>
    </row>
    <row r="236" spans="1:107" s="5" customFormat="1" ht="15" customHeight="1">
      <c r="A236" s="4" t="str">
        <f t="shared" si="47"/>
        <v/>
      </c>
      <c r="B236" s="6"/>
      <c r="C236" s="8"/>
      <c r="D236" s="1" t="str">
        <f>IFERROR(INDEX('padron cfe'!B:B,MATCH(DATOS!C236,'padron cfe'!A:A,0),1),"")</f>
        <v/>
      </c>
      <c r="E236" s="1"/>
      <c r="F236" s="7"/>
      <c r="G236" s="9" t="s">
        <v>157</v>
      </c>
      <c r="H236" s="5" t="str">
        <f>IF(F236="","",IFERROR(CONCATENATE("PEUA",VLOOKUP(ESTADO,REPORTE!AV$2:AW$33,2,0),DIDTRITO_FORM,CADER_FORM,IFERROR(VLOOKUP(DAY(F236),$BN$3:$BO$11,2,0),DAY(F236)),IFERROR(VLOOKUP(MONTH(F236),$BN$3:$BO$11,2,0),MONTH(F236)),YEAR(F236),G236),""))</f>
        <v/>
      </c>
      <c r="I236" s="4"/>
      <c r="K236" s="2" t="str">
        <f>IFERROR(INDEX('padron cfe'!C:C,MATCH(DATOS!C236,'padron cfe'!A:A,0),1),"")</f>
        <v/>
      </c>
      <c r="L236" s="4" t="str">
        <f>IFERROR(IF(VLOOKUP(J236,J$2:L235,4,0)=0,"",VLOOKUP(J236,J$2:L235,4,0)),"")</f>
        <v/>
      </c>
      <c r="M236" s="4" t="str">
        <f>IFERROR(IF(VLOOKUP(J236,J$2:M235,5,0)=0,"",VLOOKUP(J236,J$2:M235,5,0)),"")</f>
        <v/>
      </c>
      <c r="N236" s="4"/>
      <c r="O236" s="2"/>
      <c r="P236" s="2"/>
      <c r="Q236" s="5" t="str">
        <f t="shared" si="54"/>
        <v/>
      </c>
      <c r="T236" s="2" t="str">
        <f>IFERROR(INDEX('padron cfe'!D:D,MATCH(DATOS!C236,'padron cfe'!A:A,0),1),"")</f>
        <v/>
      </c>
      <c r="U236" s="4"/>
      <c r="V236" s="4"/>
      <c r="W236" s="4"/>
      <c r="X236" s="6" t="s">
        <v>157</v>
      </c>
      <c r="Y236" s="4"/>
      <c r="Z236" s="4" t="str">
        <f t="shared" si="48"/>
        <v/>
      </c>
      <c r="AA236" s="4"/>
      <c r="AB236" s="4"/>
      <c r="AC236" s="2" t="str">
        <f>IFERROR(IF(INDEX(AC$1:AC235,MATCH(J236,J$1:J235,0),1)=0,"",INDEX(AC$1:AC235,MATCH(J236,J$1:J235,0),1)),"")</f>
        <v/>
      </c>
      <c r="AD236" s="2" t="str">
        <f>IFERROR(IF(INDEX(AD$1:AD235,MATCH(J236,J$1:J235,0),1)=0,"",INDEX(AD$1:AD235,MATCH(J236,J$1:J235,0),1)),"")</f>
        <v/>
      </c>
      <c r="AE236" s="2" t="str">
        <f>IFERROR(IF(INDEX(AE$1:AE235,MATCH(J236,J$1:J235,0),1)=0,"",INDEX(AE$1:AE235,MATCH(J236,J$1:J235,0),1)),"")</f>
        <v/>
      </c>
      <c r="AF236" s="2"/>
      <c r="AG236" s="2"/>
      <c r="AH236" s="2"/>
      <c r="AI236" s="4"/>
      <c r="AJ236" s="4"/>
      <c r="AK236" s="4"/>
      <c r="AL236" s="4"/>
      <c r="AM236" s="4"/>
      <c r="AN236" s="4"/>
      <c r="AO236" s="4"/>
      <c r="AP236" s="4"/>
      <c r="AQ236" s="4"/>
      <c r="AS236" s="4"/>
      <c r="AT236" s="82"/>
      <c r="AU236" s="124"/>
      <c r="AV236" s="124"/>
      <c r="AW236" s="124"/>
      <c r="AX236" s="124"/>
      <c r="AY236" s="124"/>
      <c r="AZ236" s="124"/>
      <c r="BA236" s="4"/>
      <c r="BB236" s="127"/>
      <c r="BC236" s="4"/>
      <c r="BD236" s="4"/>
      <c r="BE236" s="4" t="s">
        <v>157</v>
      </c>
      <c r="BF236" s="7"/>
      <c r="BG236" s="7"/>
      <c r="BH236" s="7" t="str">
        <f t="shared" ca="1" si="49"/>
        <v/>
      </c>
      <c r="BI236" s="4" t="str">
        <f t="shared" si="58"/>
        <v/>
      </c>
      <c r="BJ236" s="123" t="str">
        <f t="shared" si="50"/>
        <v/>
      </c>
      <c r="BK236" s="140" t="str">
        <f t="shared" si="55"/>
        <v/>
      </c>
      <c r="BQ236" s="4" t="str">
        <f>IF(IFERROR(VLOOKUP(C236,C237:C$1993,1,0),"")="","",COUNTIF(C:C,C236))</f>
        <v/>
      </c>
      <c r="BU236" s="5" t="str">
        <f>IF(B236="","",IF(BQ236="",1+(MAX(BU$2:BU235)),""))</f>
        <v/>
      </c>
      <c r="BV236" s="5" t="str">
        <f t="shared" si="51"/>
        <v/>
      </c>
      <c r="BW236" s="5" t="str">
        <f t="shared" si="52"/>
        <v/>
      </c>
      <c r="BX236" s="14" t="str">
        <f t="shared" si="53"/>
        <v/>
      </c>
      <c r="BY236" s="28"/>
      <c r="BZ236" s="15"/>
      <c r="CA236" s="5" t="str">
        <f t="shared" si="62"/>
        <v/>
      </c>
      <c r="CD236" s="5" t="str">
        <f t="shared" si="57"/>
        <v/>
      </c>
      <c r="CE236" s="5" t="str">
        <f>IF(J236="","",IFERROR(IF(VLOOKUP(J236,J$2:J235,1,0)=0,"",""),J236))</f>
        <v/>
      </c>
      <c r="CF236" s="24" t="str">
        <f>IF(CE236="","",(IFERROR(VLOOKUP(MID(CE236,1,1),$CW$2:DA$28,3,0),0)+IFERROR(VLOOKUP(MID(CE236,2,1),CW$2:DA$28,4,0),0)+IFERROR(VLOOKUP(MID(CE236,3,1),CW$2:DA$28,5,0),0)+(ROW(CE236)/1000000000000)))</f>
        <v/>
      </c>
      <c r="CH236" s="5">
        <v>235</v>
      </c>
      <c r="CI236" s="5" t="str">
        <f>IFERROR(VLOOKUP(CH236,CD$2:CE1312,2,0),"")</f>
        <v/>
      </c>
      <c r="DC236" s="5" t="e">
        <f>IF(REPORTE!AH$2="si",IF(C236=VALUE(REPORTE!C$11),IF(SUM(DC237:DC$1993),CONCATENATE(INT(B236),", "),INT(B236)),""),IF(C236=VALUE(REPORTE!C$10),IF(SUM(DC237:DC$1993),CONCATENATE(INT(B236),", "),INT(B236)),""))</f>
        <v>#VALUE!</v>
      </c>
    </row>
    <row r="237" spans="1:107" s="5" customFormat="1" ht="15" customHeight="1">
      <c r="A237" s="4" t="str">
        <f t="shared" si="47"/>
        <v/>
      </c>
      <c r="B237" s="6"/>
      <c r="C237" s="8"/>
      <c r="D237" s="1" t="str">
        <f>IFERROR(INDEX('padron cfe'!B:B,MATCH(DATOS!C237,'padron cfe'!A:A,0),1),"")</f>
        <v/>
      </c>
      <c r="E237" s="1"/>
      <c r="F237" s="7"/>
      <c r="G237" s="9" t="s">
        <v>157</v>
      </c>
      <c r="H237" s="5" t="str">
        <f>IF(F237="","",IFERROR(CONCATENATE("PEUA",VLOOKUP(ESTADO,REPORTE!AV$2:AW$33,2,0),DIDTRITO_FORM,CADER_FORM,IFERROR(VLOOKUP(DAY(F237),$BN$3:$BO$11,2,0),DAY(F237)),IFERROR(VLOOKUP(MONTH(F237),$BN$3:$BO$11,2,0),MONTH(F237)),YEAR(F237),G237),""))</f>
        <v/>
      </c>
      <c r="I237" s="4"/>
      <c r="K237" s="2" t="str">
        <f>IFERROR(INDEX('padron cfe'!C:C,MATCH(DATOS!C237,'padron cfe'!A:A,0),1),"")</f>
        <v/>
      </c>
      <c r="L237" s="4" t="str">
        <f>IFERROR(IF(VLOOKUP(J237,J$2:L236,4,0)=0,"",VLOOKUP(J237,J$2:L236,4,0)),"")</f>
        <v/>
      </c>
      <c r="M237" s="4" t="str">
        <f>IFERROR(IF(VLOOKUP(J237,J$2:M236,5,0)=0,"",VLOOKUP(J237,J$2:M236,5,0)),"")</f>
        <v/>
      </c>
      <c r="N237" s="4"/>
      <c r="O237" s="2"/>
      <c r="P237" s="2"/>
      <c r="Q237" s="5" t="str">
        <f t="shared" si="54"/>
        <v/>
      </c>
      <c r="T237" s="2" t="str">
        <f>IFERROR(INDEX('padron cfe'!D:D,MATCH(DATOS!C237,'padron cfe'!A:A,0),1),"")</f>
        <v/>
      </c>
      <c r="U237" s="4"/>
      <c r="V237" s="4"/>
      <c r="W237" s="4"/>
      <c r="X237" s="6" t="s">
        <v>157</v>
      </c>
      <c r="Y237" s="4"/>
      <c r="Z237" s="4" t="str">
        <f t="shared" si="48"/>
        <v/>
      </c>
      <c r="AA237" s="4"/>
      <c r="AB237" s="4"/>
      <c r="AC237" s="2" t="str">
        <f>IFERROR(IF(INDEX(AC$1:AC236,MATCH(J237,J$1:J236,0),1)=0,"",INDEX(AC$1:AC236,MATCH(J237,J$1:J236,0),1)),"")</f>
        <v/>
      </c>
      <c r="AD237" s="2" t="str">
        <f>IFERROR(IF(INDEX(AD$1:AD236,MATCH(J237,J$1:J236,0),1)=0,"",INDEX(AD$1:AD236,MATCH(J237,J$1:J236,0),1)),"")</f>
        <v/>
      </c>
      <c r="AE237" s="2" t="str">
        <f>IFERROR(IF(INDEX(AE$1:AE236,MATCH(J237,J$1:J236,0),1)=0,"",INDEX(AE$1:AE236,MATCH(J237,J$1:J236,0),1)),"")</f>
        <v/>
      </c>
      <c r="AF237" s="2"/>
      <c r="AG237" s="2"/>
      <c r="AH237" s="2"/>
      <c r="AI237" s="4"/>
      <c r="AJ237" s="4"/>
      <c r="AK237" s="4"/>
      <c r="AL237" s="4"/>
      <c r="AM237" s="4"/>
      <c r="AN237" s="4"/>
      <c r="AO237" s="4"/>
      <c r="AP237" s="4"/>
      <c r="AQ237" s="4"/>
      <c r="AS237" s="4"/>
      <c r="AT237" s="82"/>
      <c r="AU237" s="124"/>
      <c r="AV237" s="124"/>
      <c r="AW237" s="124"/>
      <c r="AX237" s="124"/>
      <c r="AY237" s="124"/>
      <c r="AZ237" s="124"/>
      <c r="BA237" s="4"/>
      <c r="BB237" s="127"/>
      <c r="BC237" s="4"/>
      <c r="BD237" s="4"/>
      <c r="BE237" s="4"/>
      <c r="BF237" s="7"/>
      <c r="BG237" s="7"/>
      <c r="BH237" s="7" t="str">
        <f t="shared" ca="1" si="49"/>
        <v/>
      </c>
      <c r="BI237" s="4" t="str">
        <f t="shared" si="58"/>
        <v/>
      </c>
      <c r="BJ237" s="123" t="str">
        <f t="shared" si="50"/>
        <v/>
      </c>
      <c r="BK237" s="140" t="str">
        <f t="shared" si="55"/>
        <v/>
      </c>
      <c r="BQ237" s="4" t="str">
        <f>IF(IFERROR(VLOOKUP(C237,C238:C$1993,1,0),"")="","",COUNTIF(C:C,C237))</f>
        <v/>
      </c>
      <c r="BU237" s="5" t="str">
        <f>IF(B237="","",IF(BQ237="",1+(MAX(BU$2:BU236)),""))</f>
        <v/>
      </c>
      <c r="BV237" s="5" t="str">
        <f t="shared" si="51"/>
        <v/>
      </c>
      <c r="BW237" s="5" t="str">
        <f t="shared" si="52"/>
        <v/>
      </c>
      <c r="BX237" s="14" t="str">
        <f t="shared" si="53"/>
        <v/>
      </c>
      <c r="BY237" s="28"/>
      <c r="BZ237" s="15"/>
      <c r="CA237" s="5" t="str">
        <f t="shared" si="62"/>
        <v/>
      </c>
      <c r="CD237" s="5" t="str">
        <f t="shared" si="57"/>
        <v/>
      </c>
      <c r="CE237" s="5" t="str">
        <f>IF(J237="","",IFERROR(IF(VLOOKUP(J237,J$2:J236,1,0)=0,"",""),J237))</f>
        <v/>
      </c>
      <c r="CF237" s="24" t="str">
        <f>IF(CE237="","",(IFERROR(VLOOKUP(MID(CE237,1,1),$CW$2:DA$28,3,0),0)+IFERROR(VLOOKUP(MID(CE237,2,1),CW$2:DA$28,4,0),0)+IFERROR(VLOOKUP(MID(CE237,3,1),CW$2:DA$28,5,0),0)+(ROW(CE237)/1000000000000)))</f>
        <v/>
      </c>
      <c r="CH237" s="5">
        <v>236</v>
      </c>
      <c r="CI237" s="5" t="str">
        <f>IFERROR(VLOOKUP(CH237,CD$2:CE1313,2,0),"")</f>
        <v/>
      </c>
      <c r="DC237" s="5" t="e">
        <f>IF(REPORTE!AH$2="si",IF(C237=VALUE(REPORTE!C$11),IF(SUM(DC238:DC$1993),CONCATENATE(INT(B237),", "),INT(B237)),""),IF(C237=VALUE(REPORTE!C$10),IF(SUM(DC238:DC$1993),CONCATENATE(INT(B237),", "),INT(B237)),""))</f>
        <v>#VALUE!</v>
      </c>
    </row>
    <row r="238" spans="1:107" s="5" customFormat="1" ht="15" customHeight="1">
      <c r="A238" s="4" t="str">
        <f t="shared" si="47"/>
        <v/>
      </c>
      <c r="B238" s="6"/>
      <c r="C238" s="8"/>
      <c r="D238" s="1" t="str">
        <f>IFERROR(INDEX('padron cfe'!B:B,MATCH(DATOS!C238,'padron cfe'!A:A,0),1),"")</f>
        <v/>
      </c>
      <c r="E238" s="1"/>
      <c r="F238" s="7"/>
      <c r="G238" s="9" t="s">
        <v>157</v>
      </c>
      <c r="H238" s="5" t="str">
        <f>IF(F238="","",IFERROR(CONCATENATE("PEUA",VLOOKUP(ESTADO,REPORTE!AV$2:AW$33,2,0),DIDTRITO_FORM,CADER_FORM,IFERROR(VLOOKUP(DAY(F238),$BN$3:$BO$11,2,0),DAY(F238)),IFERROR(VLOOKUP(MONTH(F238),$BN$3:$BO$11,2,0),MONTH(F238)),YEAR(F238),G238),""))</f>
        <v/>
      </c>
      <c r="I238" s="4"/>
      <c r="K238" s="2" t="str">
        <f>IFERROR(INDEX('padron cfe'!C:C,MATCH(DATOS!C238,'padron cfe'!A:A,0),1),"")</f>
        <v/>
      </c>
      <c r="L238" s="4" t="str">
        <f>IFERROR(IF(VLOOKUP(J238,J$2:L237,4,0)=0,"",VLOOKUP(J238,J$2:L237,4,0)),"")</f>
        <v/>
      </c>
      <c r="M238" s="4" t="str">
        <f>IFERROR(IF(VLOOKUP(J238,J$2:M237,5,0)=0,"",VLOOKUP(J238,J$2:M237,5,0)),"")</f>
        <v/>
      </c>
      <c r="N238" s="4"/>
      <c r="O238" s="2"/>
      <c r="P238" s="2"/>
      <c r="Q238" s="5" t="str">
        <f t="shared" si="54"/>
        <v/>
      </c>
      <c r="T238" s="2" t="str">
        <f>IFERROR(INDEX('padron cfe'!D:D,MATCH(DATOS!C238,'padron cfe'!A:A,0),1),"")</f>
        <v/>
      </c>
      <c r="U238" s="4"/>
      <c r="V238" s="4"/>
      <c r="W238" s="4"/>
      <c r="X238" s="6" t="s">
        <v>157</v>
      </c>
      <c r="Y238" s="4"/>
      <c r="Z238" s="4" t="str">
        <f t="shared" si="48"/>
        <v/>
      </c>
      <c r="AA238" s="4"/>
      <c r="AB238" s="4"/>
      <c r="AC238" s="2" t="str">
        <f>IFERROR(IF(INDEX(AC$1:AC237,MATCH(J238,J$1:J237,0),1)=0,"",INDEX(AC$1:AC237,MATCH(J238,J$1:J237,0),1)),"")</f>
        <v/>
      </c>
      <c r="AD238" s="2" t="str">
        <f>IFERROR(IF(INDEX(AD$1:AD237,MATCH(J238,J$1:J237,0),1)=0,"",INDEX(AD$1:AD237,MATCH(J238,J$1:J237,0),1)),"")</f>
        <v/>
      </c>
      <c r="AE238" s="2" t="str">
        <f>IFERROR(IF(INDEX(AE$1:AE237,MATCH(J238,J$1:J237,0),1)=0,"",INDEX(AE$1:AE237,MATCH(J238,J$1:J237,0),1)),"")</f>
        <v/>
      </c>
      <c r="AF238" s="2"/>
      <c r="AG238" s="2"/>
      <c r="AH238" s="2"/>
      <c r="AI238" s="4"/>
      <c r="AJ238" s="4"/>
      <c r="AK238" s="4"/>
      <c r="AL238" s="4"/>
      <c r="AM238" s="4"/>
      <c r="AN238" s="4"/>
      <c r="AO238" s="4"/>
      <c r="AP238" s="4"/>
      <c r="AQ238" s="4"/>
      <c r="AS238" s="4"/>
      <c r="AT238" s="82"/>
      <c r="AU238" s="124"/>
      <c r="AV238" s="124"/>
      <c r="AW238" s="124"/>
      <c r="AX238" s="124"/>
      <c r="AY238" s="124"/>
      <c r="AZ238" s="124"/>
      <c r="BA238" s="4"/>
      <c r="BB238" s="127"/>
      <c r="BC238" s="4"/>
      <c r="BD238" s="4"/>
      <c r="BE238" s="4" t="s">
        <v>157</v>
      </c>
      <c r="BF238" s="7"/>
      <c r="BG238" s="7"/>
      <c r="BH238" s="7" t="str">
        <f t="shared" ca="1" si="49"/>
        <v/>
      </c>
      <c r="BI238" s="4" t="str">
        <f t="shared" si="58"/>
        <v/>
      </c>
      <c r="BJ238" s="123" t="str">
        <f t="shared" si="50"/>
        <v/>
      </c>
      <c r="BK238" s="140" t="str">
        <f t="shared" si="55"/>
        <v/>
      </c>
      <c r="BQ238" s="4" t="str">
        <f>IF(IFERROR(VLOOKUP(C238,C239:C$1993,1,0),"")="","",COUNTIF(C:C,C238))</f>
        <v/>
      </c>
      <c r="BU238" s="5" t="str">
        <f>IF(B238="","",IF(BQ238="",1+(MAX(BU$2:BU237)),""))</f>
        <v/>
      </c>
      <c r="BV238" s="5" t="str">
        <f t="shared" si="51"/>
        <v/>
      </c>
      <c r="BW238" s="5" t="str">
        <f t="shared" si="52"/>
        <v/>
      </c>
      <c r="BX238" s="14" t="str">
        <f t="shared" si="53"/>
        <v/>
      </c>
      <c r="BY238" s="28"/>
      <c r="BZ238" s="15"/>
      <c r="CA238" s="5" t="str">
        <f t="shared" si="62"/>
        <v/>
      </c>
      <c r="CD238" s="5" t="str">
        <f t="shared" si="57"/>
        <v/>
      </c>
      <c r="CE238" s="5" t="str">
        <f>IF(J238="","",IFERROR(IF(VLOOKUP(J238,J$2:J237,1,0)=0,"",""),J238))</f>
        <v/>
      </c>
      <c r="CF238" s="24" t="str">
        <f>IF(CE238="","",(IFERROR(VLOOKUP(MID(CE238,1,1),$CW$2:DA$28,3,0),0)+IFERROR(VLOOKUP(MID(CE238,2,1),CW$2:DA$28,4,0),0)+IFERROR(VLOOKUP(MID(CE238,3,1),CW$2:DA$28,5,0),0)+(ROW(CE238)/1000000000000)))</f>
        <v/>
      </c>
      <c r="CH238" s="5">
        <v>237</v>
      </c>
      <c r="CI238" s="5" t="str">
        <f>IFERROR(VLOOKUP(CH238,CD$2:CE1314,2,0),"")</f>
        <v/>
      </c>
      <c r="DC238" s="5" t="e">
        <f>IF(REPORTE!AH$2="si",IF(C238=VALUE(REPORTE!C$11),IF(SUM(DC239:DC$1993),CONCATENATE(INT(B238),", "),INT(B238)),""),IF(C238=VALUE(REPORTE!C$10),IF(SUM(DC239:DC$1993),CONCATENATE(INT(B238),", "),INT(B238)),""))</f>
        <v>#VALUE!</v>
      </c>
    </row>
    <row r="239" spans="1:107" s="5" customFormat="1" ht="15" customHeight="1">
      <c r="A239" s="4" t="str">
        <f t="shared" si="47"/>
        <v/>
      </c>
      <c r="B239" s="6"/>
      <c r="C239" s="8"/>
      <c r="D239" s="1" t="str">
        <f>IFERROR(INDEX('padron cfe'!B:B,MATCH(DATOS!C239,'padron cfe'!A:A,0),1),"")</f>
        <v/>
      </c>
      <c r="E239" s="1"/>
      <c r="F239" s="7"/>
      <c r="G239" s="9" t="s">
        <v>157</v>
      </c>
      <c r="H239" s="5" t="str">
        <f>IF(F239="","",IFERROR(CONCATENATE("PEUA",VLOOKUP(ESTADO,REPORTE!AV$2:AW$33,2,0),DIDTRITO_FORM,CADER_FORM,IFERROR(VLOOKUP(DAY(F239),$BN$3:$BO$11,2,0),DAY(F239)),IFERROR(VLOOKUP(MONTH(F239),$BN$3:$BO$11,2,0),MONTH(F239)),YEAR(F239),G239),""))</f>
        <v/>
      </c>
      <c r="I239" s="4"/>
      <c r="K239" s="2" t="str">
        <f>IFERROR(INDEX('padron cfe'!C:C,MATCH(DATOS!C239,'padron cfe'!A:A,0),1),"")</f>
        <v/>
      </c>
      <c r="L239" s="4" t="str">
        <f>IFERROR(IF(VLOOKUP(J239,J$2:L238,4,0)=0,"",VLOOKUP(J239,J$2:L238,4,0)),"")</f>
        <v/>
      </c>
      <c r="M239" s="4" t="str">
        <f>IFERROR(IF(VLOOKUP(J239,J$2:M238,5,0)=0,"",VLOOKUP(J239,J$2:M238,5,0)),"")</f>
        <v/>
      </c>
      <c r="N239" s="4"/>
      <c r="O239" s="2"/>
      <c r="P239" s="2"/>
      <c r="Q239" s="5" t="str">
        <f t="shared" si="54"/>
        <v/>
      </c>
      <c r="T239" s="2" t="str">
        <f>IFERROR(INDEX('padron cfe'!D:D,MATCH(DATOS!C239,'padron cfe'!A:A,0),1),"")</f>
        <v/>
      </c>
      <c r="U239" s="4"/>
      <c r="V239" s="4"/>
      <c r="W239" s="4"/>
      <c r="X239" s="6" t="s">
        <v>157</v>
      </c>
      <c r="Y239" s="4"/>
      <c r="Z239" s="4" t="str">
        <f t="shared" si="48"/>
        <v/>
      </c>
      <c r="AA239" s="4"/>
      <c r="AB239" s="4"/>
      <c r="AC239" s="2" t="str">
        <f>IFERROR(IF(INDEX(AC$1:AC238,MATCH(J239,J$1:J238,0),1)=0,"",INDEX(AC$1:AC238,MATCH(J239,J$1:J238,0),1)),"")</f>
        <v/>
      </c>
      <c r="AD239" s="2" t="str">
        <f>IFERROR(IF(INDEX(AD$1:AD238,MATCH(J239,J$1:J238,0),1)=0,"",INDEX(AD$1:AD238,MATCH(J239,J$1:J238,0),1)),"")</f>
        <v/>
      </c>
      <c r="AE239" s="2" t="str">
        <f>IFERROR(IF(INDEX(AE$1:AE238,MATCH(J239,J$1:J238,0),1)=0,"",INDEX(AE$1:AE238,MATCH(J239,J$1:J238,0),1)),"")</f>
        <v/>
      </c>
      <c r="AF239" s="2"/>
      <c r="AG239" s="2"/>
      <c r="AH239" s="2"/>
      <c r="AI239" s="4"/>
      <c r="AJ239" s="4"/>
      <c r="AK239" s="4"/>
      <c r="AL239" s="4"/>
      <c r="AM239" s="4"/>
      <c r="AN239" s="4"/>
      <c r="AO239" s="4"/>
      <c r="AP239" s="4"/>
      <c r="AQ239" s="4"/>
      <c r="AS239" s="4"/>
      <c r="AT239" s="82"/>
      <c r="AU239" s="124"/>
      <c r="AV239" s="124"/>
      <c r="AW239" s="124"/>
      <c r="AX239" s="124"/>
      <c r="AY239" s="124"/>
      <c r="AZ239" s="124"/>
      <c r="BA239" s="4"/>
      <c r="BB239" s="127"/>
      <c r="BC239" s="4"/>
      <c r="BD239" s="4"/>
      <c r="BE239" s="4"/>
      <c r="BF239" s="7"/>
      <c r="BG239" s="7"/>
      <c r="BH239" s="7" t="str">
        <f t="shared" ca="1" si="49"/>
        <v/>
      </c>
      <c r="BI239" s="4" t="str">
        <f t="shared" si="58"/>
        <v/>
      </c>
      <c r="BJ239" s="123" t="str">
        <f t="shared" si="50"/>
        <v/>
      </c>
      <c r="BK239" s="140" t="str">
        <f t="shared" si="55"/>
        <v/>
      </c>
      <c r="BQ239" s="4" t="str">
        <f>IF(IFERROR(VLOOKUP(C239,C240:C$1993,1,0),"")="","",COUNTIF(C:C,C239))</f>
        <v/>
      </c>
      <c r="BU239" s="5" t="str">
        <f>IF(B239="","",IF(BQ239="",1+(MAX(BU$2:BU238)),""))</f>
        <v/>
      </c>
      <c r="BV239" s="5" t="str">
        <f t="shared" si="51"/>
        <v/>
      </c>
      <c r="BW239" s="5" t="str">
        <f t="shared" si="52"/>
        <v/>
      </c>
      <c r="BX239" s="14" t="str">
        <f t="shared" si="53"/>
        <v/>
      </c>
      <c r="BY239" s="28"/>
      <c r="BZ239" s="15"/>
      <c r="CA239" s="5" t="str">
        <f t="shared" si="62"/>
        <v/>
      </c>
      <c r="CD239" s="5" t="str">
        <f t="shared" si="57"/>
        <v/>
      </c>
      <c r="CE239" s="5" t="str">
        <f>IF(J239="","",IFERROR(IF(VLOOKUP(J239,J$2:J238,1,0)=0,"",""),J239))</f>
        <v/>
      </c>
      <c r="CF239" s="24" t="str">
        <f>IF(CE239="","",(IFERROR(VLOOKUP(MID(CE239,1,1),$CW$2:DA$28,3,0),0)+IFERROR(VLOOKUP(MID(CE239,2,1),CW$2:DA$28,4,0),0)+IFERROR(VLOOKUP(MID(CE239,3,1),CW$2:DA$28,5,0),0)+(ROW(CE239)/1000000000000)))</f>
        <v/>
      </c>
      <c r="CH239" s="5">
        <v>238</v>
      </c>
      <c r="CI239" s="5" t="str">
        <f>IFERROR(VLOOKUP(CH239,CD$2:CE1315,2,0),"")</f>
        <v/>
      </c>
      <c r="DC239" s="5" t="e">
        <f>IF(REPORTE!AH$2="si",IF(C239=VALUE(REPORTE!C$11),IF(SUM(DC240:DC$1993),CONCATENATE(INT(B239),", "),INT(B239)),""),IF(C239=VALUE(REPORTE!C$10),IF(SUM(DC240:DC$1993),CONCATENATE(INT(B239),", "),INT(B239)),""))</f>
        <v>#VALUE!</v>
      </c>
    </row>
    <row r="240" spans="1:107" s="5" customFormat="1" ht="15" customHeight="1">
      <c r="A240" s="4" t="str">
        <f t="shared" si="47"/>
        <v/>
      </c>
      <c r="B240" s="6"/>
      <c r="C240" s="8"/>
      <c r="D240" s="1" t="str">
        <f>IFERROR(INDEX('padron cfe'!B:B,MATCH(DATOS!C240,'padron cfe'!A:A,0),1),"")</f>
        <v/>
      </c>
      <c r="E240" s="1"/>
      <c r="F240" s="7"/>
      <c r="G240" s="9" t="s">
        <v>157</v>
      </c>
      <c r="H240" s="5" t="str">
        <f>IF(F240="","",IFERROR(CONCATENATE("PEUA",VLOOKUP(ESTADO,REPORTE!AV$2:AW$33,2,0),DIDTRITO_FORM,CADER_FORM,IFERROR(VLOOKUP(DAY(F240),$BN$3:$BO$11,2,0),DAY(F240)),IFERROR(VLOOKUP(MONTH(F240),$BN$3:$BO$11,2,0),MONTH(F240)),YEAR(F240),G240),""))</f>
        <v/>
      </c>
      <c r="I240" s="4"/>
      <c r="K240" s="2" t="str">
        <f>IFERROR(INDEX('padron cfe'!C:C,MATCH(DATOS!C240,'padron cfe'!A:A,0),1),"")</f>
        <v/>
      </c>
      <c r="L240" s="4" t="str">
        <f>IFERROR(IF(VLOOKUP(J240,J$2:L239,4,0)=0,"",VLOOKUP(J240,J$2:L239,4,0)),"")</f>
        <v/>
      </c>
      <c r="M240" s="4" t="str">
        <f>IFERROR(IF(VLOOKUP(J240,J$2:M239,5,0)=0,"",VLOOKUP(J240,J$2:M239,5,0)),"")</f>
        <v/>
      </c>
      <c r="N240" s="4"/>
      <c r="O240" s="2"/>
      <c r="P240" s="2"/>
      <c r="Q240" s="5" t="str">
        <f t="shared" si="54"/>
        <v/>
      </c>
      <c r="T240" s="2" t="str">
        <f>IFERROR(INDEX('padron cfe'!D:D,MATCH(DATOS!C240,'padron cfe'!A:A,0),1),"")</f>
        <v/>
      </c>
      <c r="U240" s="4"/>
      <c r="V240" s="4"/>
      <c r="W240" s="4"/>
      <c r="X240" s="6" t="s">
        <v>157</v>
      </c>
      <c r="Y240" s="4"/>
      <c r="Z240" s="4" t="str">
        <f t="shared" si="48"/>
        <v/>
      </c>
      <c r="AA240" s="4"/>
      <c r="AB240" s="4"/>
      <c r="AC240" s="2" t="str">
        <f>IFERROR(IF(INDEX(AC$1:AC239,MATCH(J240,J$1:J239,0),1)=0,"",INDEX(AC$1:AC239,MATCH(J240,J$1:J239,0),1)),"")</f>
        <v/>
      </c>
      <c r="AD240" s="2" t="str">
        <f>IFERROR(IF(INDEX(AD$1:AD239,MATCH(J240,J$1:J239,0),1)=0,"",INDEX(AD$1:AD239,MATCH(J240,J$1:J239,0),1)),"")</f>
        <v/>
      </c>
      <c r="AE240" s="2" t="str">
        <f>IFERROR(IF(INDEX(AE$1:AE239,MATCH(J240,J$1:J239,0),1)=0,"",INDEX(AE$1:AE239,MATCH(J240,J$1:J239,0),1)),"")</f>
        <v/>
      </c>
      <c r="AF240" s="2"/>
      <c r="AG240" s="2"/>
      <c r="AH240" s="2"/>
      <c r="AI240" s="4"/>
      <c r="AJ240" s="4"/>
      <c r="AK240" s="4"/>
      <c r="AL240" s="4"/>
      <c r="AM240" s="4"/>
      <c r="AN240" s="4"/>
      <c r="AO240" s="4"/>
      <c r="AP240" s="4"/>
      <c r="AQ240" s="4"/>
      <c r="AS240" s="4"/>
      <c r="AT240" s="82"/>
      <c r="AU240" s="124"/>
      <c r="AV240" s="124"/>
      <c r="AW240" s="124"/>
      <c r="AX240" s="124"/>
      <c r="AY240" s="124"/>
      <c r="AZ240" s="124"/>
      <c r="BA240" s="4"/>
      <c r="BB240" s="127"/>
      <c r="BC240" s="4"/>
      <c r="BD240" s="4"/>
      <c r="BE240" s="4" t="s">
        <v>157</v>
      </c>
      <c r="BF240" s="7"/>
      <c r="BG240" s="7"/>
      <c r="BH240" s="7" t="str">
        <f t="shared" ca="1" si="49"/>
        <v/>
      </c>
      <c r="BI240" s="4" t="str">
        <f t="shared" si="58"/>
        <v/>
      </c>
      <c r="BJ240" s="123" t="str">
        <f t="shared" si="50"/>
        <v/>
      </c>
      <c r="BK240" s="140" t="str">
        <f t="shared" si="55"/>
        <v/>
      </c>
      <c r="BQ240" s="4" t="str">
        <f>IF(IFERROR(VLOOKUP(C240,C241:C$1993,1,0),"")="","",COUNTIF(C:C,C240))</f>
        <v/>
      </c>
      <c r="BU240" s="5" t="str">
        <f>IF(B240="","",IF(BQ240="",1+(MAX(BU$2:BU239)),""))</f>
        <v/>
      </c>
      <c r="BV240" s="5" t="str">
        <f t="shared" si="51"/>
        <v/>
      </c>
      <c r="BW240" s="5" t="str">
        <f t="shared" si="52"/>
        <v/>
      </c>
      <c r="BX240" s="14" t="str">
        <f t="shared" si="53"/>
        <v/>
      </c>
      <c r="BY240" s="28"/>
      <c r="BZ240" s="15"/>
      <c r="CA240" s="5" t="str">
        <f t="shared" si="62"/>
        <v/>
      </c>
      <c r="CD240" s="5" t="str">
        <f t="shared" si="57"/>
        <v/>
      </c>
      <c r="CE240" s="5" t="str">
        <f>IF(J240="","",IFERROR(IF(VLOOKUP(J240,J$2:J239,1,0)=0,"",""),J240))</f>
        <v/>
      </c>
      <c r="CF240" s="24" t="str">
        <f>IF(CE240="","",(IFERROR(VLOOKUP(MID(CE240,1,1),$CW$2:DA$28,3,0),0)+IFERROR(VLOOKUP(MID(CE240,2,1),CW$2:DA$28,4,0),0)+IFERROR(VLOOKUP(MID(CE240,3,1),CW$2:DA$28,5,0),0)+(ROW(CE240)/1000000000000)))</f>
        <v/>
      </c>
      <c r="CH240" s="5">
        <v>239</v>
      </c>
      <c r="CI240" s="5" t="str">
        <f>IFERROR(VLOOKUP(CH240,CD$2:CE1316,2,0),"")</f>
        <v/>
      </c>
      <c r="DC240" s="5" t="e">
        <f>IF(REPORTE!AH$2="si",IF(C240=VALUE(REPORTE!C$11),IF(SUM(DC241:DC$1993),CONCATENATE(INT(B240),", "),INT(B240)),""),IF(C240=VALUE(REPORTE!C$10),IF(SUM(DC241:DC$1993),CONCATENATE(INT(B240),", "),INT(B240)),""))</f>
        <v>#VALUE!</v>
      </c>
    </row>
    <row r="241" spans="1:108" s="5" customFormat="1" ht="15" customHeight="1">
      <c r="A241" s="4" t="str">
        <f t="shared" si="47"/>
        <v/>
      </c>
      <c r="B241" s="6"/>
      <c r="C241" s="8"/>
      <c r="D241" s="1" t="str">
        <f>IFERROR(INDEX('padron cfe'!B:B,MATCH(DATOS!C241,'padron cfe'!A:A,0),1),"")</f>
        <v/>
      </c>
      <c r="E241" s="1"/>
      <c r="F241" s="7"/>
      <c r="G241" s="9" t="s">
        <v>157</v>
      </c>
      <c r="H241" s="5" t="str">
        <f>IF(F241="","",IFERROR(CONCATENATE("PEUA",VLOOKUP(ESTADO,REPORTE!AV$2:AW$33,2,0),DIDTRITO_FORM,CADER_FORM,IFERROR(VLOOKUP(DAY(F241),$BN$3:$BO$11,2,0),DAY(F241)),IFERROR(VLOOKUP(MONTH(F241),$BN$3:$BO$11,2,0),MONTH(F241)),YEAR(F241),G241),""))</f>
        <v/>
      </c>
      <c r="I241" s="4"/>
      <c r="K241" s="2" t="str">
        <f>IFERROR(INDEX('padron cfe'!C:C,MATCH(DATOS!C241,'padron cfe'!A:A,0),1),"")</f>
        <v/>
      </c>
      <c r="L241" s="4" t="str">
        <f>IFERROR(IF(VLOOKUP(J241,J$2:L240,4,0)=0,"",VLOOKUP(J241,J$2:L240,4,0)),"")</f>
        <v/>
      </c>
      <c r="M241" s="4" t="str">
        <f>IFERROR(IF(VLOOKUP(J241,J$2:M240,5,0)=0,"",VLOOKUP(J241,J$2:M240,5,0)),"")</f>
        <v/>
      </c>
      <c r="N241" s="4"/>
      <c r="O241" s="2"/>
      <c r="P241" s="2"/>
      <c r="Q241" s="5" t="str">
        <f t="shared" si="54"/>
        <v/>
      </c>
      <c r="T241" s="2" t="str">
        <f>IFERROR(INDEX('padron cfe'!D:D,MATCH(DATOS!C241,'padron cfe'!A:A,0),1),"")</f>
        <v/>
      </c>
      <c r="U241" s="4"/>
      <c r="V241" s="4"/>
      <c r="W241" s="4"/>
      <c r="X241" s="6" t="s">
        <v>157</v>
      </c>
      <c r="Y241" s="4"/>
      <c r="Z241" s="4" t="str">
        <f t="shared" si="48"/>
        <v/>
      </c>
      <c r="AA241" s="4"/>
      <c r="AB241" s="4"/>
      <c r="AC241" s="2" t="str">
        <f>IFERROR(IF(INDEX(AC$1:AC240,MATCH(J241,J$1:J240,0),1)=0,"",INDEX(AC$1:AC240,MATCH(J241,J$1:J240,0),1)),"")</f>
        <v/>
      </c>
      <c r="AD241" s="2" t="str">
        <f>IFERROR(IF(INDEX(AD$1:AD240,MATCH(J241,J$1:J240,0),1)=0,"",INDEX(AD$1:AD240,MATCH(J241,J$1:J240,0),1)),"")</f>
        <v/>
      </c>
      <c r="AE241" s="2" t="str">
        <f>IFERROR(IF(INDEX(AE$1:AE240,MATCH(J241,J$1:J240,0),1)=0,"",INDEX(AE$1:AE240,MATCH(J241,J$1:J240,0),1)),"")</f>
        <v/>
      </c>
      <c r="AF241" s="2"/>
      <c r="AG241" s="2"/>
      <c r="AH241" s="2"/>
      <c r="AI241" s="4"/>
      <c r="AJ241" s="4"/>
      <c r="AK241" s="4"/>
      <c r="AL241" s="4"/>
      <c r="AM241" s="4"/>
      <c r="AN241" s="4"/>
      <c r="AO241" s="4"/>
      <c r="AP241" s="4"/>
      <c r="AQ241" s="4"/>
      <c r="AS241" s="4"/>
      <c r="AT241" s="82"/>
      <c r="AU241" s="124"/>
      <c r="AV241" s="124"/>
      <c r="AW241" s="124"/>
      <c r="AX241" s="124"/>
      <c r="AY241" s="124"/>
      <c r="AZ241" s="124"/>
      <c r="BA241" s="4"/>
      <c r="BB241" s="127"/>
      <c r="BC241" s="4"/>
      <c r="BD241" s="4"/>
      <c r="BE241" s="4"/>
      <c r="BF241" s="7"/>
      <c r="BG241" s="7"/>
      <c r="BH241" s="7" t="str">
        <f t="shared" ca="1" si="49"/>
        <v/>
      </c>
      <c r="BI241" s="4" t="str">
        <f t="shared" si="58"/>
        <v/>
      </c>
      <c r="BJ241" s="123" t="str">
        <f t="shared" si="50"/>
        <v/>
      </c>
      <c r="BK241" s="140" t="str">
        <f t="shared" si="55"/>
        <v/>
      </c>
      <c r="BQ241" s="4" t="str">
        <f>IF(IFERROR(VLOOKUP(C241,C242:C$1993,1,0),"")="","",COUNTIF(C:C,C241))</f>
        <v/>
      </c>
      <c r="BU241" s="5" t="str">
        <f>IF(B241="","",IF(BQ241="",1+(MAX(BU$2:BU240)),""))</f>
        <v/>
      </c>
      <c r="BV241" s="5" t="str">
        <f t="shared" si="51"/>
        <v/>
      </c>
      <c r="BW241" s="5" t="str">
        <f t="shared" si="52"/>
        <v/>
      </c>
      <c r="BX241" s="14" t="str">
        <f t="shared" si="53"/>
        <v/>
      </c>
      <c r="BY241" s="28"/>
      <c r="BZ241" s="15"/>
      <c r="CA241" s="5" t="str">
        <f t="shared" si="62"/>
        <v/>
      </c>
      <c r="CD241" s="5" t="str">
        <f t="shared" si="57"/>
        <v/>
      </c>
      <c r="CE241" s="5" t="str">
        <f>IF(J241="","",IFERROR(IF(VLOOKUP(J241,J$2:J240,1,0)=0,"",""),J241))</f>
        <v/>
      </c>
      <c r="CF241" s="24" t="str">
        <f>IF(CE241="","",(IFERROR(VLOOKUP(MID(CE241,1,1),$CW$2:DA$28,3,0),0)+IFERROR(VLOOKUP(MID(CE241,2,1),CW$2:DA$28,4,0),0)+IFERROR(VLOOKUP(MID(CE241,3,1),CW$2:DA$28,5,0),0)+(ROW(CE241)/1000000000000)))</f>
        <v/>
      </c>
      <c r="CH241" s="5">
        <v>240</v>
      </c>
      <c r="CI241" s="5" t="str">
        <f>IFERROR(VLOOKUP(CH241,CD$2:CE1317,2,0),"")</f>
        <v/>
      </c>
      <c r="DC241" s="5" t="e">
        <f>IF(REPORTE!AH$2="si",IF(C241=VALUE(REPORTE!C$11),IF(SUM(DC242:DC$1993),CONCATENATE(INT(B241),", "),INT(B241)),""),IF(C241=VALUE(REPORTE!C$10),IF(SUM(DC242:DC$1993),CONCATENATE(INT(B241),", "),INT(B241)),""))</f>
        <v>#VALUE!</v>
      </c>
    </row>
    <row r="242" spans="1:108" s="5" customFormat="1" ht="15" customHeight="1">
      <c r="A242" s="4" t="str">
        <f t="shared" si="47"/>
        <v/>
      </c>
      <c r="B242" s="6"/>
      <c r="C242" s="8"/>
      <c r="D242" s="1" t="str">
        <f>IFERROR(INDEX('padron cfe'!B:B,MATCH(DATOS!C242,'padron cfe'!A:A,0),1),"")</f>
        <v/>
      </c>
      <c r="E242" s="1"/>
      <c r="F242" s="7"/>
      <c r="G242" s="9" t="s">
        <v>157</v>
      </c>
      <c r="H242" s="5" t="str">
        <f>IF(F242="","",IFERROR(CONCATENATE("PEUA",VLOOKUP(ESTADO,REPORTE!AV$2:AW$33,2,0),DIDTRITO_FORM,CADER_FORM,IFERROR(VLOOKUP(DAY(F242),$BN$3:$BO$11,2,0),DAY(F242)),IFERROR(VLOOKUP(MONTH(F242),$BN$3:$BO$11,2,0),MONTH(F242)),YEAR(F242),G242),""))</f>
        <v/>
      </c>
      <c r="I242" s="4"/>
      <c r="K242" s="2" t="str">
        <f>IFERROR(INDEX('padron cfe'!C:C,MATCH(DATOS!C242,'padron cfe'!A:A,0),1),"")</f>
        <v/>
      </c>
      <c r="L242" s="4" t="str">
        <f>IFERROR(IF(VLOOKUP(J242,J$2:L241,4,0)=0,"",VLOOKUP(J242,J$2:L241,4,0)),"")</f>
        <v/>
      </c>
      <c r="M242" s="4" t="str">
        <f>IFERROR(IF(VLOOKUP(J242,J$2:M241,5,0)=0,"",VLOOKUP(J242,J$2:M241,5,0)),"")</f>
        <v/>
      </c>
      <c r="N242" s="4"/>
      <c r="O242" s="2"/>
      <c r="P242" s="2"/>
      <c r="Q242" s="5" t="str">
        <f t="shared" si="54"/>
        <v/>
      </c>
      <c r="T242" s="2" t="str">
        <f>IFERROR(INDEX('padron cfe'!D:D,MATCH(DATOS!C242,'padron cfe'!A:A,0),1),"")</f>
        <v/>
      </c>
      <c r="U242" s="4"/>
      <c r="V242" s="4"/>
      <c r="W242" s="4"/>
      <c r="X242" s="6" t="s">
        <v>157</v>
      </c>
      <c r="Y242" s="4"/>
      <c r="Z242" s="4" t="str">
        <f t="shared" si="48"/>
        <v/>
      </c>
      <c r="AA242" s="4"/>
      <c r="AB242" s="4"/>
      <c r="AC242" s="2" t="str">
        <f>IFERROR(IF(INDEX(AC$1:AC241,MATCH(J242,J$1:J241,0),1)=0,"",INDEX(AC$1:AC241,MATCH(J242,J$1:J241,0),1)),"")</f>
        <v/>
      </c>
      <c r="AD242" s="2" t="str">
        <f>IFERROR(IF(INDEX(AD$1:AD241,MATCH(J242,J$1:J241,0),1)=0,"",INDEX(AD$1:AD241,MATCH(J242,J$1:J241,0),1)),"")</f>
        <v/>
      </c>
      <c r="AE242" s="2" t="str">
        <f>IFERROR(IF(INDEX(AE$1:AE241,MATCH(J242,J$1:J241,0),1)=0,"",INDEX(AE$1:AE241,MATCH(J242,J$1:J241,0),1)),"")</f>
        <v/>
      </c>
      <c r="AF242" s="2"/>
      <c r="AG242" s="2"/>
      <c r="AH242" s="2"/>
      <c r="AI242" s="4"/>
      <c r="AJ242" s="4"/>
      <c r="AK242" s="4"/>
      <c r="AL242" s="4"/>
      <c r="AM242" s="4"/>
      <c r="AN242" s="4"/>
      <c r="AO242" s="4"/>
      <c r="AP242" s="4"/>
      <c r="AQ242" s="4"/>
      <c r="AS242" s="4"/>
      <c r="AT242" s="82"/>
      <c r="AU242" s="124"/>
      <c r="AV242" s="124"/>
      <c r="AW242" s="124"/>
      <c r="AX242" s="124"/>
      <c r="AY242" s="124"/>
      <c r="AZ242" s="124"/>
      <c r="BA242" s="4"/>
      <c r="BB242" s="127"/>
      <c r="BC242" s="4"/>
      <c r="BD242" s="4"/>
      <c r="BE242" s="4" t="s">
        <v>157</v>
      </c>
      <c r="BF242" s="7"/>
      <c r="BG242" s="7"/>
      <c r="BH242" s="7" t="str">
        <f t="shared" ca="1" si="49"/>
        <v/>
      </c>
      <c r="BI242" s="4" t="str">
        <f t="shared" si="58"/>
        <v/>
      </c>
      <c r="BJ242" s="123" t="str">
        <f t="shared" si="50"/>
        <v/>
      </c>
      <c r="BK242" s="140" t="str">
        <f t="shared" si="55"/>
        <v/>
      </c>
      <c r="BQ242" s="4" t="str">
        <f>IF(IFERROR(VLOOKUP(C242,C243:C$1993,1,0),"")="","",COUNTIF(C:C,C242))</f>
        <v/>
      </c>
      <c r="BU242" s="5" t="str">
        <f>IF(B242="","",IF(BQ242="",1+(MAX(BU$2:BU241)),""))</f>
        <v/>
      </c>
      <c r="BV242" s="5" t="str">
        <f t="shared" si="51"/>
        <v/>
      </c>
      <c r="BW242" s="5" t="str">
        <f t="shared" si="52"/>
        <v/>
      </c>
      <c r="BX242" s="14" t="str">
        <f t="shared" si="53"/>
        <v/>
      </c>
      <c r="BY242" s="28"/>
      <c r="BZ242" s="15"/>
      <c r="CA242" s="5" t="str">
        <f t="shared" si="62"/>
        <v/>
      </c>
      <c r="CD242" s="5" t="str">
        <f t="shared" si="57"/>
        <v/>
      </c>
      <c r="CE242" s="5" t="str">
        <f>IF(J242="","",IFERROR(IF(VLOOKUP(J242,J$2:J241,1,0)=0,"",""),J242))</f>
        <v/>
      </c>
      <c r="CF242" s="24" t="str">
        <f>IF(CE242="","",(IFERROR(VLOOKUP(MID(CE242,1,1),$CW$2:DA$28,3,0),0)+IFERROR(VLOOKUP(MID(CE242,2,1),CW$2:DA$28,4,0),0)+IFERROR(VLOOKUP(MID(CE242,3,1),CW$2:DA$28,5,0),0)+(ROW(CE242)/1000000000000)))</f>
        <v/>
      </c>
      <c r="CH242" s="5">
        <v>241</v>
      </c>
      <c r="CI242" s="5" t="str">
        <f>IFERROR(VLOOKUP(CH242,CD$2:CE1318,2,0),"")</f>
        <v/>
      </c>
      <c r="DC242" s="5" t="e">
        <f>IF(REPORTE!AH$2="si",IF(C242=VALUE(REPORTE!C$11),IF(SUM(DC243:DC$1993),CONCATENATE(INT(B242),", "),INT(B242)),""),IF(C242=VALUE(REPORTE!C$10),IF(SUM(DC243:DC$1993),CONCATENATE(INT(B242),", "),INT(B242)),""))</f>
        <v>#VALUE!</v>
      </c>
    </row>
    <row r="243" spans="1:108" s="5" customFormat="1" ht="15" customHeight="1">
      <c r="A243" s="4" t="str">
        <f t="shared" si="47"/>
        <v/>
      </c>
      <c r="B243" s="6"/>
      <c r="C243" s="8"/>
      <c r="D243" s="1" t="str">
        <f>IFERROR(INDEX('padron cfe'!B:B,MATCH(DATOS!C243,'padron cfe'!A:A,0),1),"")</f>
        <v/>
      </c>
      <c r="E243" s="1"/>
      <c r="F243" s="7"/>
      <c r="G243" s="9" t="s">
        <v>157</v>
      </c>
      <c r="H243" s="5" t="str">
        <f>IF(F243="","",IFERROR(CONCATENATE("PEUA",VLOOKUP(ESTADO,REPORTE!AV$2:AW$33,2,0),DIDTRITO_FORM,CADER_FORM,IFERROR(VLOOKUP(DAY(F243),$BN$3:$BO$11,2,0),DAY(F243)),IFERROR(VLOOKUP(MONTH(F243),$BN$3:$BO$11,2,0),MONTH(F243)),YEAR(F243),G243),""))</f>
        <v/>
      </c>
      <c r="I243" s="4"/>
      <c r="K243" s="2" t="str">
        <f>IFERROR(INDEX('padron cfe'!C:C,MATCH(DATOS!C243,'padron cfe'!A:A,0),1),"")</f>
        <v/>
      </c>
      <c r="L243" s="4" t="str">
        <f>IFERROR(IF(VLOOKUP(J243,J$2:L242,4,0)=0,"",VLOOKUP(J243,J$2:L242,4,0)),"")</f>
        <v/>
      </c>
      <c r="M243" s="4" t="str">
        <f>IFERROR(IF(VLOOKUP(J243,J$2:M242,5,0)=0,"",VLOOKUP(J243,J$2:M242,5,0)),"")</f>
        <v/>
      </c>
      <c r="N243" s="4"/>
      <c r="O243" s="2"/>
      <c r="P243" s="2"/>
      <c r="Q243" s="5" t="str">
        <f t="shared" si="54"/>
        <v/>
      </c>
      <c r="T243" s="2" t="str">
        <f>IFERROR(INDEX('padron cfe'!D:D,MATCH(DATOS!C243,'padron cfe'!A:A,0),1),"")</f>
        <v/>
      </c>
      <c r="U243" s="4"/>
      <c r="V243" s="4"/>
      <c r="W243" s="4"/>
      <c r="X243" s="6" t="s">
        <v>157</v>
      </c>
      <c r="Y243" s="4"/>
      <c r="Z243" s="4" t="str">
        <f t="shared" si="48"/>
        <v/>
      </c>
      <c r="AA243" s="4"/>
      <c r="AB243" s="4"/>
      <c r="AC243" s="2" t="str">
        <f>IFERROR(IF(INDEX(AC$1:AC242,MATCH(J243,J$1:J242,0),1)=0,"",INDEX(AC$1:AC242,MATCH(J243,J$1:J242,0),1)),"")</f>
        <v/>
      </c>
      <c r="AD243" s="2" t="str">
        <f>IFERROR(IF(INDEX(AD$1:AD242,MATCH(J243,J$1:J242,0),1)=0,"",INDEX(AD$1:AD242,MATCH(J243,J$1:J242,0),1)),"")</f>
        <v/>
      </c>
      <c r="AE243" s="2" t="str">
        <f>IFERROR(IF(INDEX(AE$1:AE242,MATCH(J243,J$1:J242,0),1)=0,"",INDEX(AE$1:AE242,MATCH(J243,J$1:J242,0),1)),"")</f>
        <v/>
      </c>
      <c r="AF243" s="2"/>
      <c r="AG243" s="2"/>
      <c r="AH243" s="2"/>
      <c r="AI243" s="4"/>
      <c r="AJ243" s="4"/>
      <c r="AK243" s="4"/>
      <c r="AL243" s="4"/>
      <c r="AM243" s="4"/>
      <c r="AN243" s="4"/>
      <c r="AO243" s="4"/>
      <c r="AP243" s="4"/>
      <c r="AQ243" s="4"/>
      <c r="AS243" s="4"/>
      <c r="AT243" s="82"/>
      <c r="AU243" s="124"/>
      <c r="AV243" s="124"/>
      <c r="AW243" s="124"/>
      <c r="AX243" s="124"/>
      <c r="AY243" s="124"/>
      <c r="AZ243" s="124"/>
      <c r="BA243" s="4"/>
      <c r="BB243" s="127"/>
      <c r="BC243" s="4"/>
      <c r="BD243" s="4"/>
      <c r="BE243" s="4"/>
      <c r="BF243" s="7"/>
      <c r="BG243" s="7"/>
      <c r="BH243" s="7" t="str">
        <f t="shared" ca="1" si="49"/>
        <v/>
      </c>
      <c r="BI243" s="4" t="str">
        <f t="shared" si="58"/>
        <v/>
      </c>
      <c r="BJ243" s="123" t="str">
        <f t="shared" si="50"/>
        <v/>
      </c>
      <c r="BK243" s="140" t="str">
        <f t="shared" si="55"/>
        <v/>
      </c>
      <c r="BQ243" s="4" t="str">
        <f>IF(IFERROR(VLOOKUP(C243,C244:C$1993,1,0),"")="","",COUNTIF(C:C,C243))</f>
        <v/>
      </c>
      <c r="BU243" s="5" t="str">
        <f>IF(B243="","",IF(BQ243="",1+(MAX(BU$2:BU242)),""))</f>
        <v/>
      </c>
      <c r="BV243" s="5" t="str">
        <f t="shared" si="51"/>
        <v/>
      </c>
      <c r="BW243" s="5" t="str">
        <f t="shared" si="52"/>
        <v/>
      </c>
      <c r="BX243" s="14" t="str">
        <f t="shared" si="53"/>
        <v/>
      </c>
      <c r="BY243" s="28"/>
      <c r="BZ243" s="15"/>
      <c r="CA243" s="5" t="str">
        <f t="shared" si="62"/>
        <v/>
      </c>
      <c r="CD243" s="5" t="str">
        <f t="shared" si="57"/>
        <v/>
      </c>
      <c r="CE243" s="5" t="str">
        <f>IF(J243="","",IFERROR(IF(VLOOKUP(J243,J$2:J242,1,0)=0,"",""),J243))</f>
        <v/>
      </c>
      <c r="CF243" s="24" t="str">
        <f>IF(CE243="","",(IFERROR(VLOOKUP(MID(CE243,1,1),$CW$2:DA$28,3,0),0)+IFERROR(VLOOKUP(MID(CE243,2,1),CW$2:DA$28,4,0),0)+IFERROR(VLOOKUP(MID(CE243,3,1),CW$2:DA$28,5,0),0)+(ROW(CE243)/1000000000000)))</f>
        <v/>
      </c>
      <c r="CH243" s="5">
        <v>242</v>
      </c>
      <c r="CI243" s="5" t="str">
        <f>IFERROR(VLOOKUP(CH243,CD$2:CE1319,2,0),"")</f>
        <v/>
      </c>
      <c r="DC243" s="5" t="e">
        <f>IF(REPORTE!AH$2="si",IF(C243=VALUE(REPORTE!C$11),IF(SUM(DC244:DC$1993),CONCATENATE(INT(B243),", "),INT(B243)),""),IF(C243=VALUE(REPORTE!C$10),IF(SUM(DC244:DC$1993),CONCATENATE(INT(B243),", "),INT(B243)),""))</f>
        <v>#VALUE!</v>
      </c>
    </row>
    <row r="244" spans="1:108" s="5" customFormat="1" ht="15" customHeight="1">
      <c r="A244" s="4" t="str">
        <f t="shared" si="47"/>
        <v/>
      </c>
      <c r="B244" s="6"/>
      <c r="C244" s="8"/>
      <c r="D244" s="1" t="str">
        <f>IFERROR(INDEX('padron cfe'!B:B,MATCH(DATOS!C244,'padron cfe'!A:A,0),1),"")</f>
        <v/>
      </c>
      <c r="E244" s="1"/>
      <c r="F244" s="7"/>
      <c r="G244" s="9" t="s">
        <v>157</v>
      </c>
      <c r="H244" s="5" t="str">
        <f>IF(F244="","",IFERROR(CONCATENATE("PEUA",VLOOKUP(ESTADO,REPORTE!AV$2:AW$33,2,0),DIDTRITO_FORM,CADER_FORM,IFERROR(VLOOKUP(DAY(F244),$BN$3:$BO$11,2,0),DAY(F244)),IFERROR(VLOOKUP(MONTH(F244),$BN$3:$BO$11,2,0),MONTH(F244)),YEAR(F244),G244),""))</f>
        <v/>
      </c>
      <c r="I244" s="4"/>
      <c r="K244" s="2" t="str">
        <f>IFERROR(INDEX('padron cfe'!C:C,MATCH(DATOS!C244,'padron cfe'!A:A,0),1),"")</f>
        <v/>
      </c>
      <c r="L244" s="4" t="str">
        <f>IFERROR(IF(VLOOKUP(J244,J$2:L243,4,0)=0,"",VLOOKUP(J244,J$2:L243,4,0)),"")</f>
        <v/>
      </c>
      <c r="M244" s="4" t="str">
        <f>IFERROR(IF(VLOOKUP(J244,J$2:M243,5,0)=0,"",VLOOKUP(J244,J$2:M243,5,0)),"")</f>
        <v/>
      </c>
      <c r="N244" s="4"/>
      <c r="O244" s="2"/>
      <c r="P244" s="2"/>
      <c r="Q244" s="5" t="str">
        <f t="shared" si="54"/>
        <v/>
      </c>
      <c r="T244" s="2" t="str">
        <f>IFERROR(INDEX('padron cfe'!D:D,MATCH(DATOS!C244,'padron cfe'!A:A,0),1),"")</f>
        <v/>
      </c>
      <c r="U244" s="4"/>
      <c r="V244" s="4"/>
      <c r="W244" s="4"/>
      <c r="X244" s="6" t="s">
        <v>157</v>
      </c>
      <c r="Y244" s="4"/>
      <c r="Z244" s="4" t="str">
        <f t="shared" si="48"/>
        <v/>
      </c>
      <c r="AA244" s="4"/>
      <c r="AB244" s="4"/>
      <c r="AC244" s="2" t="str">
        <f>IFERROR(IF(INDEX(AC$1:AC243,MATCH(J244,J$1:J243,0),1)=0,"",INDEX(AC$1:AC243,MATCH(J244,J$1:J243,0),1)),"")</f>
        <v/>
      </c>
      <c r="AD244" s="2" t="str">
        <f>IFERROR(IF(INDEX(AD$1:AD243,MATCH(J244,J$1:J243,0),1)=0,"",INDEX(AD$1:AD243,MATCH(J244,J$1:J243,0),1)),"")</f>
        <v/>
      </c>
      <c r="AE244" s="2" t="str">
        <f>IFERROR(IF(INDEX(AE$1:AE243,MATCH(J244,J$1:J243,0),1)=0,"",INDEX(AE$1:AE243,MATCH(J244,J$1:J243,0),1)),"")</f>
        <v/>
      </c>
      <c r="AF244" s="2"/>
      <c r="AG244" s="2"/>
      <c r="AH244" s="2"/>
      <c r="AI244" s="4"/>
      <c r="AJ244" s="4"/>
      <c r="AK244" s="4"/>
      <c r="AL244" s="4"/>
      <c r="AM244" s="4"/>
      <c r="AN244" s="4"/>
      <c r="AO244" s="4"/>
      <c r="AP244" s="4"/>
      <c r="AQ244" s="4"/>
      <c r="AS244" s="4"/>
      <c r="AT244" s="82"/>
      <c r="AU244" s="124"/>
      <c r="AV244" s="124"/>
      <c r="AW244" s="124"/>
      <c r="AX244" s="124"/>
      <c r="AY244" s="124"/>
      <c r="AZ244" s="124"/>
      <c r="BA244" s="4"/>
      <c r="BB244" s="127"/>
      <c r="BC244" s="4"/>
      <c r="BD244" s="4"/>
      <c r="BE244" s="4" t="s">
        <v>157</v>
      </c>
      <c r="BF244" s="7"/>
      <c r="BG244" s="7"/>
      <c r="BH244" s="7" t="str">
        <f t="shared" ca="1" si="49"/>
        <v/>
      </c>
      <c r="BI244" s="4" t="str">
        <f t="shared" si="58"/>
        <v/>
      </c>
      <c r="BJ244" s="123" t="str">
        <f t="shared" si="50"/>
        <v/>
      </c>
      <c r="BK244" s="140" t="str">
        <f t="shared" si="55"/>
        <v/>
      </c>
      <c r="BQ244" s="4" t="str">
        <f>IF(IFERROR(VLOOKUP(C244,C245:C$1993,1,0),"")="","",COUNTIF(C:C,C244))</f>
        <v/>
      </c>
      <c r="BU244" s="5" t="str">
        <f>IF(B244="","",IF(BQ244="",1+(MAX(BU$2:BU243)),""))</f>
        <v/>
      </c>
      <c r="BV244" s="5" t="str">
        <f t="shared" si="51"/>
        <v/>
      </c>
      <c r="BW244" s="5" t="str">
        <f t="shared" si="52"/>
        <v/>
      </c>
      <c r="BX244" s="14" t="str">
        <f t="shared" si="53"/>
        <v/>
      </c>
      <c r="BY244" s="28"/>
      <c r="BZ244" s="15"/>
      <c r="CA244" s="5" t="str">
        <f t="shared" si="62"/>
        <v/>
      </c>
      <c r="CD244" s="5" t="str">
        <f t="shared" si="57"/>
        <v/>
      </c>
      <c r="CE244" s="5" t="str">
        <f>IF(J244="","",IFERROR(IF(VLOOKUP(J244,J$2:J243,1,0)=0,"",""),J244))</f>
        <v/>
      </c>
      <c r="CF244" s="24" t="str">
        <f>IF(CE244="","",(IFERROR(VLOOKUP(MID(CE244,1,1),$CW$2:DA$28,3,0),0)+IFERROR(VLOOKUP(MID(CE244,2,1),CW$2:DA$28,4,0),0)+IFERROR(VLOOKUP(MID(CE244,3,1),CW$2:DA$28,5,0),0)+(ROW(CE244)/1000000000000)))</f>
        <v/>
      </c>
      <c r="CH244" s="5">
        <v>243</v>
      </c>
      <c r="CI244" s="5" t="str">
        <f>IFERROR(VLOOKUP(CH244,CD$2:CE1320,2,0),"")</f>
        <v/>
      </c>
      <c r="DC244" s="5" t="e">
        <f>IF(REPORTE!AH$2="si",IF(C244=VALUE(REPORTE!C$11),IF(SUM(DC245:DC$1993),CONCATENATE(INT(B244),", "),INT(B244)),""),IF(C244=VALUE(REPORTE!C$10),IF(SUM(DC245:DC$1993),CONCATENATE(INT(B244),", "),INT(B244)),""))</f>
        <v>#VALUE!</v>
      </c>
    </row>
    <row r="245" spans="1:108" s="5" customFormat="1" ht="15" customHeight="1">
      <c r="A245" s="4" t="str">
        <f t="shared" si="47"/>
        <v/>
      </c>
      <c r="B245" s="6"/>
      <c r="C245" s="8"/>
      <c r="D245" s="1" t="str">
        <f>IFERROR(INDEX('padron cfe'!B:B,MATCH(DATOS!C245,'padron cfe'!A:A,0),1),"")</f>
        <v/>
      </c>
      <c r="E245" s="1"/>
      <c r="F245" s="7"/>
      <c r="G245" s="9" t="s">
        <v>157</v>
      </c>
      <c r="H245" s="5" t="str">
        <f>IF(F245="","",IFERROR(CONCATENATE("PEUA",VLOOKUP(ESTADO,REPORTE!AV$2:AW$33,2,0),DIDTRITO_FORM,CADER_FORM,IFERROR(VLOOKUP(DAY(F245),$BN$3:$BO$11,2,0),DAY(F245)),IFERROR(VLOOKUP(MONTH(F245),$BN$3:$BO$11,2,0),MONTH(F245)),YEAR(F245),G245),""))</f>
        <v/>
      </c>
      <c r="I245" s="4"/>
      <c r="K245" s="2" t="str">
        <f>IFERROR(INDEX('padron cfe'!C:C,MATCH(DATOS!C245,'padron cfe'!A:A,0),1),"")</f>
        <v/>
      </c>
      <c r="L245" s="4" t="str">
        <f>IFERROR(IF(VLOOKUP(J245,J$2:L244,4,0)=0,"",VLOOKUP(J245,J$2:L244,4,0)),"")</f>
        <v/>
      </c>
      <c r="M245" s="4" t="str">
        <f>IFERROR(IF(VLOOKUP(J245,J$2:M244,5,0)=0,"",VLOOKUP(J245,J$2:M244,5,0)),"")</f>
        <v/>
      </c>
      <c r="N245" s="4"/>
      <c r="O245" s="2"/>
      <c r="P245" s="2"/>
      <c r="Q245" s="5" t="str">
        <f t="shared" si="54"/>
        <v/>
      </c>
      <c r="T245" s="2" t="str">
        <f>IFERROR(INDEX('padron cfe'!D:D,MATCH(DATOS!C245,'padron cfe'!A:A,0),1),"")</f>
        <v/>
      </c>
      <c r="U245" s="4"/>
      <c r="V245" s="4"/>
      <c r="W245" s="4"/>
      <c r="X245" s="6" t="s">
        <v>157</v>
      </c>
      <c r="Y245" s="4"/>
      <c r="Z245" s="4" t="str">
        <f t="shared" si="48"/>
        <v/>
      </c>
      <c r="AA245" s="4"/>
      <c r="AB245" s="4"/>
      <c r="AC245" s="2" t="str">
        <f>IFERROR(IF(INDEX(AC$1:AC244,MATCH(J245,J$1:J244,0),1)=0,"",INDEX(AC$1:AC244,MATCH(J245,J$1:J244,0),1)),"")</f>
        <v/>
      </c>
      <c r="AD245" s="2" t="str">
        <f>IFERROR(IF(INDEX(AD$1:AD244,MATCH(J245,J$1:J244,0),1)=0,"",INDEX(AD$1:AD244,MATCH(J245,J$1:J244,0),1)),"")</f>
        <v/>
      </c>
      <c r="AE245" s="2" t="str">
        <f>IFERROR(IF(INDEX(AE$1:AE244,MATCH(J245,J$1:J244,0),1)=0,"",INDEX(AE$1:AE244,MATCH(J245,J$1:J244,0),1)),"")</f>
        <v/>
      </c>
      <c r="AF245" s="2"/>
      <c r="AG245" s="2"/>
      <c r="AH245" s="2"/>
      <c r="AI245" s="4"/>
      <c r="AJ245" s="4"/>
      <c r="AK245" s="4"/>
      <c r="AL245" s="4"/>
      <c r="AM245" s="4"/>
      <c r="AN245" s="4"/>
      <c r="AO245" s="4"/>
      <c r="AP245" s="4"/>
      <c r="AQ245" s="4"/>
      <c r="AS245" s="4"/>
      <c r="AT245" s="82"/>
      <c r="AU245" s="124"/>
      <c r="AV245" s="124"/>
      <c r="AW245" s="124"/>
      <c r="AX245" s="124"/>
      <c r="AY245" s="124"/>
      <c r="AZ245" s="124"/>
      <c r="BA245" s="4"/>
      <c r="BB245" s="127"/>
      <c r="BC245" s="4"/>
      <c r="BD245" s="4"/>
      <c r="BE245" s="4"/>
      <c r="BF245" s="7"/>
      <c r="BG245" s="7"/>
      <c r="BH245" s="7" t="str">
        <f t="shared" ca="1" si="49"/>
        <v/>
      </c>
      <c r="BI245" s="4" t="str">
        <f t="shared" si="58"/>
        <v/>
      </c>
      <c r="BJ245" s="123" t="str">
        <f t="shared" si="50"/>
        <v/>
      </c>
      <c r="BK245" s="140" t="str">
        <f t="shared" si="55"/>
        <v/>
      </c>
      <c r="BQ245" s="4" t="str">
        <f>IF(IFERROR(VLOOKUP(C245,C246:C$1993,1,0),"")="","",COUNTIF(C:C,C245))</f>
        <v/>
      </c>
      <c r="BU245" s="5" t="str">
        <f>IF(B245="","",IF(BQ245="",1+(MAX(BU$2:BU244)),""))</f>
        <v/>
      </c>
      <c r="BV245" s="5" t="str">
        <f t="shared" si="51"/>
        <v/>
      </c>
      <c r="BW245" s="5" t="str">
        <f t="shared" si="52"/>
        <v/>
      </c>
      <c r="BX245" s="14" t="str">
        <f t="shared" si="53"/>
        <v/>
      </c>
      <c r="BY245" s="28"/>
      <c r="BZ245" s="15"/>
      <c r="CA245" s="5" t="str">
        <f t="shared" si="62"/>
        <v/>
      </c>
      <c r="CD245" s="5" t="str">
        <f t="shared" si="57"/>
        <v/>
      </c>
      <c r="CE245" s="5" t="str">
        <f>IF(J245="","",IFERROR(IF(VLOOKUP(J245,J$2:J244,1,0)=0,"",""),J245))</f>
        <v/>
      </c>
      <c r="CF245" s="24" t="str">
        <f>IF(CE245="","",(IFERROR(VLOOKUP(MID(CE245,1,1),$CW$2:DA$28,3,0),0)+IFERROR(VLOOKUP(MID(CE245,2,1),CW$2:DA$28,4,0),0)+IFERROR(VLOOKUP(MID(CE245,3,1),CW$2:DA$28,5,0),0)+(ROW(CE245)/1000000000000)))</f>
        <v/>
      </c>
      <c r="CH245" s="5">
        <v>244</v>
      </c>
      <c r="CI245" s="5" t="str">
        <f>IFERROR(VLOOKUP(CH245,CD$2:CE1321,2,0),"")</f>
        <v/>
      </c>
      <c r="DC245" s="5" t="e">
        <f>IF(REPORTE!AH$2="si",IF(C245=VALUE(REPORTE!C$11),IF(SUM(DC246:DC$1993),CONCATENATE(INT(B245),", "),INT(B245)),""),IF(C245=VALUE(REPORTE!C$10),IF(SUM(DC246:DC$1993),CONCATENATE(INT(B245),", "),INT(B245)),""))</f>
        <v>#VALUE!</v>
      </c>
    </row>
    <row r="246" spans="1:108" s="5" customFormat="1" ht="15" customHeight="1">
      <c r="A246" s="4" t="str">
        <f t="shared" si="47"/>
        <v/>
      </c>
      <c r="B246" s="6"/>
      <c r="C246" s="8"/>
      <c r="D246" s="1" t="str">
        <f>IFERROR(INDEX('padron cfe'!B:B,MATCH(DATOS!C246,'padron cfe'!A:A,0),1),"")</f>
        <v/>
      </c>
      <c r="E246" s="1"/>
      <c r="F246" s="7"/>
      <c r="G246" s="9" t="s">
        <v>157</v>
      </c>
      <c r="H246" s="5" t="str">
        <f>IF(F246="","",IFERROR(CONCATENATE("PEUA",VLOOKUP(ESTADO,REPORTE!AV$2:AW$33,2,0),DIDTRITO_FORM,CADER_FORM,IFERROR(VLOOKUP(DAY(F246),$BN$3:$BO$11,2,0),DAY(F246)),IFERROR(VLOOKUP(MONTH(F246),$BN$3:$BO$11,2,0),MONTH(F246)),YEAR(F246),G246),""))</f>
        <v/>
      </c>
      <c r="I246" s="4"/>
      <c r="K246" s="2" t="str">
        <f>IFERROR(INDEX('padron cfe'!C:C,MATCH(DATOS!C246,'padron cfe'!A:A,0),1),"")</f>
        <v/>
      </c>
      <c r="L246" s="4" t="str">
        <f>IFERROR(IF(VLOOKUP(J246,J$2:L245,4,0)=0,"",VLOOKUP(J246,J$2:L245,4,0)),"")</f>
        <v/>
      </c>
      <c r="M246" s="4" t="str">
        <f>IFERROR(IF(VLOOKUP(J246,J$2:M245,5,0)=0,"",VLOOKUP(J246,J$2:M245,5,0)),"")</f>
        <v/>
      </c>
      <c r="N246" s="4"/>
      <c r="O246" s="2"/>
      <c r="P246" s="2"/>
      <c r="Q246" s="5" t="str">
        <f t="shared" si="54"/>
        <v/>
      </c>
      <c r="T246" s="2" t="str">
        <f>IFERROR(INDEX('padron cfe'!D:D,MATCH(DATOS!C246,'padron cfe'!A:A,0),1),"")</f>
        <v/>
      </c>
      <c r="U246" s="4"/>
      <c r="V246" s="4"/>
      <c r="W246" s="4"/>
      <c r="X246" s="6" t="s">
        <v>157</v>
      </c>
      <c r="Y246" s="4"/>
      <c r="Z246" s="4" t="str">
        <f t="shared" si="48"/>
        <v/>
      </c>
      <c r="AA246" s="4"/>
      <c r="AB246" s="4"/>
      <c r="AC246" s="2" t="str">
        <f>IFERROR(IF(INDEX(AC$1:AC245,MATCH(J246,J$1:J245,0),1)=0,"",INDEX(AC$1:AC245,MATCH(J246,J$1:J245,0),1)),"")</f>
        <v/>
      </c>
      <c r="AD246" s="2" t="str">
        <f>IFERROR(IF(INDEX(AD$1:AD245,MATCH(J246,J$1:J245,0),1)=0,"",INDEX(AD$1:AD245,MATCH(J246,J$1:J245,0),1)),"")</f>
        <v/>
      </c>
      <c r="AE246" s="2" t="str">
        <f>IFERROR(IF(INDEX(AE$1:AE245,MATCH(J246,J$1:J245,0),1)=0,"",INDEX(AE$1:AE245,MATCH(J246,J$1:J245,0),1)),"")</f>
        <v/>
      </c>
      <c r="AF246" s="2"/>
      <c r="AG246" s="2"/>
      <c r="AH246" s="2"/>
      <c r="AI246" s="4"/>
      <c r="AJ246" s="4"/>
      <c r="AK246" s="4"/>
      <c r="AL246" s="4"/>
      <c r="AM246" s="4"/>
      <c r="AN246" s="4"/>
      <c r="AO246" s="4"/>
      <c r="AP246" s="4"/>
      <c r="AQ246" s="4"/>
      <c r="AS246" s="4"/>
      <c r="AT246" s="82"/>
      <c r="AU246" s="124"/>
      <c r="AV246" s="124"/>
      <c r="AW246" s="124"/>
      <c r="AX246" s="124"/>
      <c r="AY246" s="124"/>
      <c r="AZ246" s="124"/>
      <c r="BA246" s="4"/>
      <c r="BB246" s="127"/>
      <c r="BC246" s="4"/>
      <c r="BD246" s="4"/>
      <c r="BE246" s="4" t="s">
        <v>157</v>
      </c>
      <c r="BF246" s="7"/>
      <c r="BG246" s="7"/>
      <c r="BH246" s="7" t="str">
        <f t="shared" ca="1" si="49"/>
        <v/>
      </c>
      <c r="BI246" s="4" t="str">
        <f t="shared" si="58"/>
        <v/>
      </c>
      <c r="BJ246" s="123" t="str">
        <f t="shared" si="50"/>
        <v/>
      </c>
      <c r="BK246" s="140" t="str">
        <f t="shared" si="55"/>
        <v/>
      </c>
      <c r="BQ246" s="4" t="str">
        <f>IF(IFERROR(VLOOKUP(C246,C247:C$1993,1,0),"")="","",COUNTIF(C:C,C246))</f>
        <v/>
      </c>
      <c r="BU246" s="5" t="str">
        <f>IF(B246="","",IF(BQ246="",1+(MAX(BU$2:BU245)),""))</f>
        <v/>
      </c>
      <c r="BV246" s="5" t="str">
        <f t="shared" si="51"/>
        <v/>
      </c>
      <c r="BW246" s="5" t="str">
        <f t="shared" si="52"/>
        <v/>
      </c>
      <c r="BX246" s="14" t="str">
        <f t="shared" si="53"/>
        <v/>
      </c>
      <c r="BY246" s="28"/>
      <c r="BZ246" s="15"/>
      <c r="CA246" s="5" t="str">
        <f t="shared" si="62"/>
        <v/>
      </c>
      <c r="CD246" s="5" t="str">
        <f t="shared" si="57"/>
        <v/>
      </c>
      <c r="CE246" s="5" t="str">
        <f>IF(J246="","",IFERROR(IF(VLOOKUP(J246,J$2:J245,1,0)=0,"",""),J246))</f>
        <v/>
      </c>
      <c r="CF246" s="24" t="str">
        <f>IF(CE246="","",(IFERROR(VLOOKUP(MID(CE246,1,1),$CW$2:DA$28,3,0),0)+IFERROR(VLOOKUP(MID(CE246,2,1),CW$2:DA$28,4,0),0)+IFERROR(VLOOKUP(MID(CE246,3,1),CW$2:DA$28,5,0),0)+(ROW(CE246)/1000000000000)))</f>
        <v/>
      </c>
      <c r="CH246" s="5">
        <v>245</v>
      </c>
      <c r="CI246" s="5" t="str">
        <f>IFERROR(VLOOKUP(CH246,CD$2:CE1322,2,0),"")</f>
        <v/>
      </c>
      <c r="DC246" s="5" t="e">
        <f>IF(REPORTE!AH$2="si",IF(C246=VALUE(REPORTE!C$11),IF(SUM(DC247:DC$1993),CONCATENATE(INT(B246),", "),INT(B246)),""),IF(C246=VALUE(REPORTE!C$10),IF(SUM(DC247:DC$1993),CONCATENATE(INT(B246),", "),INT(B246)),""))</f>
        <v>#VALUE!</v>
      </c>
    </row>
    <row r="247" spans="1:108" s="5" customFormat="1" ht="15" customHeight="1">
      <c r="A247" s="4" t="str">
        <f t="shared" si="47"/>
        <v/>
      </c>
      <c r="B247" s="6"/>
      <c r="C247" s="8"/>
      <c r="D247" s="1" t="str">
        <f>IFERROR(INDEX('padron cfe'!B:B,MATCH(DATOS!C247,'padron cfe'!A:A,0),1),"")</f>
        <v/>
      </c>
      <c r="E247" s="1"/>
      <c r="F247" s="7"/>
      <c r="G247" s="9" t="s">
        <v>157</v>
      </c>
      <c r="H247" s="5" t="str">
        <f>IF(F247="","",IFERROR(CONCATENATE("PEUA",VLOOKUP(ESTADO,REPORTE!AV$2:AW$33,2,0),DIDTRITO_FORM,CADER_FORM,IFERROR(VLOOKUP(DAY(F247),$BN$3:$BO$11,2,0),DAY(F247)),IFERROR(VLOOKUP(MONTH(F247),$BN$3:$BO$11,2,0),MONTH(F247)),YEAR(F247),G247),""))</f>
        <v/>
      </c>
      <c r="I247" s="4"/>
      <c r="K247" s="2" t="str">
        <f>IFERROR(INDEX('padron cfe'!C:C,MATCH(DATOS!C247,'padron cfe'!A:A,0),1),"")</f>
        <v/>
      </c>
      <c r="L247" s="4" t="str">
        <f>IFERROR(IF(VLOOKUP(J247,J$2:L246,4,0)=0,"",VLOOKUP(J247,J$2:L246,4,0)),"")</f>
        <v/>
      </c>
      <c r="M247" s="4" t="str">
        <f>IFERROR(IF(VLOOKUP(J247,J$2:M246,5,0)=0,"",VLOOKUP(J247,J$2:M246,5,0)),"")</f>
        <v/>
      </c>
      <c r="N247" s="4"/>
      <c r="O247" s="2"/>
      <c r="P247" s="2"/>
      <c r="Q247" s="5" t="str">
        <f t="shared" si="54"/>
        <v/>
      </c>
      <c r="T247" s="2" t="str">
        <f>IFERROR(INDEX('padron cfe'!D:D,MATCH(DATOS!C247,'padron cfe'!A:A,0),1),"")</f>
        <v/>
      </c>
      <c r="U247" s="4"/>
      <c r="V247" s="4"/>
      <c r="W247" s="4"/>
      <c r="X247" s="6" t="s">
        <v>157</v>
      </c>
      <c r="Y247" s="4"/>
      <c r="Z247" s="4" t="str">
        <f t="shared" si="48"/>
        <v/>
      </c>
      <c r="AA247" s="4"/>
      <c r="AB247" s="4"/>
      <c r="AC247" s="2" t="str">
        <f>IFERROR(IF(INDEX(AC$1:AC246,MATCH(J247,J$1:J246,0),1)=0,"",INDEX(AC$1:AC246,MATCH(J247,J$1:J246,0),1)),"")</f>
        <v/>
      </c>
      <c r="AD247" s="2" t="str">
        <f>IFERROR(IF(INDEX(AD$1:AD246,MATCH(J247,J$1:J246,0),1)=0,"",INDEX(AD$1:AD246,MATCH(J247,J$1:J246,0),1)),"")</f>
        <v/>
      </c>
      <c r="AE247" s="2" t="str">
        <f>IFERROR(IF(INDEX(AE$1:AE246,MATCH(J247,J$1:J246,0),1)=0,"",INDEX(AE$1:AE246,MATCH(J247,J$1:J246,0),1)),"")</f>
        <v/>
      </c>
      <c r="AF247" s="2"/>
      <c r="AG247" s="2"/>
      <c r="AH247" s="2"/>
      <c r="AI247" s="4"/>
      <c r="AJ247" s="4"/>
      <c r="AK247" s="4"/>
      <c r="AL247" s="4"/>
      <c r="AM247" s="4"/>
      <c r="AN247" s="4"/>
      <c r="AO247" s="4"/>
      <c r="AP247" s="4"/>
      <c r="AQ247" s="4"/>
      <c r="AS247" s="4"/>
      <c r="AT247" s="82"/>
      <c r="AU247" s="124"/>
      <c r="AV247" s="124"/>
      <c r="AW247" s="124"/>
      <c r="AX247" s="124"/>
      <c r="AY247" s="124"/>
      <c r="AZ247" s="124"/>
      <c r="BA247" s="4"/>
      <c r="BB247" s="127"/>
      <c r="BC247" s="4"/>
      <c r="BD247" s="4"/>
      <c r="BE247" s="4"/>
      <c r="BF247" s="7"/>
      <c r="BG247" s="7"/>
      <c r="BH247" s="7" t="str">
        <f t="shared" ca="1" si="49"/>
        <v/>
      </c>
      <c r="BI247" s="4" t="str">
        <f t="shared" si="58"/>
        <v/>
      </c>
      <c r="BJ247" s="123" t="str">
        <f t="shared" si="50"/>
        <v/>
      </c>
      <c r="BK247" s="140" t="str">
        <f t="shared" si="55"/>
        <v/>
      </c>
      <c r="BQ247" s="4" t="str">
        <f>IF(IFERROR(VLOOKUP(C247,C248:C$1993,1,0),"")="","",COUNTIF(C:C,C247))</f>
        <v/>
      </c>
      <c r="BU247" s="5" t="str">
        <f>IF(B247="","",IF(BQ247="",1+(MAX(BU$2:BU246)),""))</f>
        <v/>
      </c>
      <c r="BV247" s="5" t="str">
        <f t="shared" si="51"/>
        <v/>
      </c>
      <c r="BW247" s="5" t="str">
        <f t="shared" si="52"/>
        <v/>
      </c>
      <c r="BX247" s="14" t="str">
        <f t="shared" si="53"/>
        <v/>
      </c>
      <c r="BY247" s="28"/>
      <c r="BZ247" s="15"/>
      <c r="CA247" s="5" t="str">
        <f t="shared" si="62"/>
        <v/>
      </c>
      <c r="CD247" s="5" t="str">
        <f t="shared" si="57"/>
        <v/>
      </c>
      <c r="CE247" s="5" t="str">
        <f>IF(J247="","",IFERROR(IF(VLOOKUP(J247,J$2:J246,1,0)=0,"",""),J247))</f>
        <v/>
      </c>
      <c r="CF247" s="24" t="str">
        <f>IF(CE247="","",(IFERROR(VLOOKUP(MID(CE247,1,1),$CW$2:DA$28,3,0),0)+IFERROR(VLOOKUP(MID(CE247,2,1),CW$2:DA$28,4,0),0)+IFERROR(VLOOKUP(MID(CE247,3,1),CW$2:DA$28,5,0),0)+(ROW(CE247)/1000000000000)))</f>
        <v/>
      </c>
      <c r="CH247" s="5">
        <v>246</v>
      </c>
      <c r="CI247" s="5" t="str">
        <f>IFERROR(VLOOKUP(CH247,CD$2:CE1323,2,0),"")</f>
        <v/>
      </c>
      <c r="DC247" s="5" t="e">
        <f>IF(REPORTE!AH$2="si",IF(C247=VALUE(REPORTE!C$11),IF(SUM(DC248:DC$1993),CONCATENATE(INT(B247),", "),INT(B247)),""),IF(C247=VALUE(REPORTE!C$10),IF(SUM(DC248:DC$1993),CONCATENATE(INT(B247),", "),INT(B247)),""))</f>
        <v>#VALUE!</v>
      </c>
    </row>
    <row r="248" spans="1:108" s="5" customFormat="1" ht="15" customHeight="1">
      <c r="A248" s="4" t="str">
        <f t="shared" si="47"/>
        <v/>
      </c>
      <c r="B248" s="6"/>
      <c r="C248" s="8"/>
      <c r="D248" s="1" t="str">
        <f>IFERROR(INDEX('padron cfe'!B:B,MATCH(DATOS!C248,'padron cfe'!A:A,0),1),"")</f>
        <v/>
      </c>
      <c r="E248" s="1"/>
      <c r="F248" s="7"/>
      <c r="G248" s="9" t="s">
        <v>157</v>
      </c>
      <c r="H248" s="5" t="str">
        <f>IF(F248="","",IFERROR(CONCATENATE("PEUA",VLOOKUP(ESTADO,REPORTE!AV$2:AW$33,2,0),DIDTRITO_FORM,CADER_FORM,IFERROR(VLOOKUP(DAY(F248),$BN$3:$BO$11,2,0),DAY(F248)),IFERROR(VLOOKUP(MONTH(F248),$BN$3:$BO$11,2,0),MONTH(F248)),YEAR(F248),G248),""))</f>
        <v/>
      </c>
      <c r="I248" s="4"/>
      <c r="K248" s="2" t="str">
        <f>IFERROR(INDEX('padron cfe'!C:C,MATCH(DATOS!C248,'padron cfe'!A:A,0),1),"")</f>
        <v/>
      </c>
      <c r="L248" s="4" t="str">
        <f>IFERROR(IF(VLOOKUP(J248,J$2:L247,4,0)=0,"",VLOOKUP(J248,J$2:L247,4,0)),"")</f>
        <v/>
      </c>
      <c r="M248" s="4" t="str">
        <f>IFERROR(IF(VLOOKUP(J248,J$2:M247,5,0)=0,"",VLOOKUP(J248,J$2:M247,5,0)),"")</f>
        <v/>
      </c>
      <c r="N248" s="4"/>
      <c r="O248" s="2"/>
      <c r="P248" s="2"/>
      <c r="Q248" s="5" t="str">
        <f t="shared" si="54"/>
        <v/>
      </c>
      <c r="T248" s="2" t="str">
        <f>IFERROR(INDEX('padron cfe'!D:D,MATCH(DATOS!C248,'padron cfe'!A:A,0),1),"")</f>
        <v/>
      </c>
      <c r="U248" s="4"/>
      <c r="V248" s="4"/>
      <c r="W248" s="4"/>
      <c r="X248" s="6" t="s">
        <v>157</v>
      </c>
      <c r="Y248" s="4"/>
      <c r="Z248" s="4" t="str">
        <f t="shared" si="48"/>
        <v/>
      </c>
      <c r="AA248" s="4"/>
      <c r="AB248" s="4"/>
      <c r="AC248" s="2" t="str">
        <f>IFERROR(IF(INDEX(AC$1:AC247,MATCH(J248,J$1:J247,0),1)=0,"",INDEX(AC$1:AC247,MATCH(J248,J$1:J247,0),1)),"")</f>
        <v/>
      </c>
      <c r="AD248" s="2" t="str">
        <f>IFERROR(IF(INDEX(AD$1:AD247,MATCH(J248,J$1:J247,0),1)=0,"",INDEX(AD$1:AD247,MATCH(J248,J$1:J247,0),1)),"")</f>
        <v/>
      </c>
      <c r="AE248" s="2" t="str">
        <f>IFERROR(IF(INDEX(AE$1:AE247,MATCH(J248,J$1:J247,0),1)=0,"",INDEX(AE$1:AE247,MATCH(J248,J$1:J247,0),1)),"")</f>
        <v/>
      </c>
      <c r="AF248" s="2"/>
      <c r="AG248" s="2"/>
      <c r="AH248" s="2"/>
      <c r="AI248" s="4"/>
      <c r="AJ248" s="4"/>
      <c r="AK248" s="4"/>
      <c r="AL248" s="4"/>
      <c r="AM248" s="4"/>
      <c r="AN248" s="4"/>
      <c r="AO248" s="4"/>
      <c r="AP248" s="4"/>
      <c r="AQ248" s="4"/>
      <c r="AS248" s="4"/>
      <c r="AT248" s="82"/>
      <c r="AU248" s="124"/>
      <c r="AV248" s="124"/>
      <c r="AW248" s="124"/>
      <c r="AX248" s="124"/>
      <c r="AY248" s="124"/>
      <c r="AZ248" s="124"/>
      <c r="BA248" s="4"/>
      <c r="BB248" s="127"/>
      <c r="BC248" s="4"/>
      <c r="BD248" s="4"/>
      <c r="BE248" s="4" t="s">
        <v>157</v>
      </c>
      <c r="BF248" s="7"/>
      <c r="BG248" s="7"/>
      <c r="BH248" s="7" t="str">
        <f t="shared" ca="1" si="49"/>
        <v/>
      </c>
      <c r="BI248" s="4" t="str">
        <f t="shared" si="58"/>
        <v/>
      </c>
      <c r="BJ248" s="123" t="str">
        <f t="shared" si="50"/>
        <v/>
      </c>
      <c r="BK248" s="140" t="str">
        <f t="shared" si="55"/>
        <v/>
      </c>
      <c r="BQ248" s="4" t="str">
        <f>IF(IFERROR(VLOOKUP(C248,C249:C$1993,1,0),"")="","",COUNTIF(C:C,C248))</f>
        <v/>
      </c>
      <c r="BU248" s="5" t="str">
        <f>IF(B248="","",IF(BQ248="",1+(MAX(BU$2:BU247)),""))</f>
        <v/>
      </c>
      <c r="BV248" s="5" t="str">
        <f t="shared" si="51"/>
        <v/>
      </c>
      <c r="BW248" s="5" t="str">
        <f t="shared" si="52"/>
        <v/>
      </c>
      <c r="BX248" s="14" t="str">
        <f t="shared" si="53"/>
        <v/>
      </c>
      <c r="BY248" s="28"/>
      <c r="BZ248" s="15"/>
      <c r="CA248" s="5" t="str">
        <f t="shared" si="62"/>
        <v/>
      </c>
      <c r="CD248" s="5" t="str">
        <f t="shared" si="57"/>
        <v/>
      </c>
      <c r="CE248" s="5" t="str">
        <f>IF(J248="","",IFERROR(IF(VLOOKUP(J248,J$2:J247,1,0)=0,"",""),J248))</f>
        <v/>
      </c>
      <c r="CF248" s="24" t="str">
        <f>IF(CE248="","",(IFERROR(VLOOKUP(MID(CE248,1,1),$CW$2:DA$28,3,0),0)+IFERROR(VLOOKUP(MID(CE248,2,1),CW$2:DA$28,4,0),0)+IFERROR(VLOOKUP(MID(CE248,3,1),CW$2:DA$28,5,0),0)+(ROW(CE248)/1000000000000)))</f>
        <v/>
      </c>
      <c r="CH248" s="5">
        <v>247</v>
      </c>
      <c r="CI248" s="5" t="str">
        <f>IFERROR(VLOOKUP(CH248,CD$2:CE1324,2,0),"")</f>
        <v/>
      </c>
      <c r="DC248" s="5" t="e">
        <f>IF(REPORTE!AH$2="si",IF(C248=VALUE(REPORTE!C$11),IF(SUM(DC249:DC$1993),CONCATENATE(INT(B248),", "),INT(B248)),""),IF(C248=VALUE(REPORTE!C$10),IF(SUM(DC249:DC$1993),CONCATENATE(INT(B248),", "),INT(B248)),""))</f>
        <v>#VALUE!</v>
      </c>
    </row>
    <row r="249" spans="1:108" s="5" customFormat="1" ht="15" customHeight="1">
      <c r="A249" s="4" t="str">
        <f t="shared" si="47"/>
        <v/>
      </c>
      <c r="B249" s="6"/>
      <c r="C249" s="8"/>
      <c r="D249" s="1" t="str">
        <f>IFERROR(INDEX('padron cfe'!B:B,MATCH(DATOS!C249,'padron cfe'!A:A,0),1),"")</f>
        <v/>
      </c>
      <c r="E249" s="1"/>
      <c r="F249" s="7"/>
      <c r="G249" s="9" t="s">
        <v>157</v>
      </c>
      <c r="H249" s="5" t="str">
        <f>IF(F249="","",IFERROR(CONCATENATE("PEUA",VLOOKUP(ESTADO,REPORTE!AV$2:AW$33,2,0),DIDTRITO_FORM,CADER_FORM,IFERROR(VLOOKUP(DAY(F249),$BN$3:$BO$11,2,0),DAY(F249)),IFERROR(VLOOKUP(MONTH(F249),$BN$3:$BO$11,2,0),MONTH(F249)),YEAR(F249),G249),""))</f>
        <v/>
      </c>
      <c r="I249" s="4"/>
      <c r="K249" s="2" t="str">
        <f>IFERROR(INDEX('padron cfe'!C:C,MATCH(DATOS!C249,'padron cfe'!A:A,0),1),"")</f>
        <v/>
      </c>
      <c r="L249" s="4" t="str">
        <f>IFERROR(IF(VLOOKUP(J249,J$2:L248,4,0)=0,"",VLOOKUP(J249,J$2:L248,4,0)),"")</f>
        <v/>
      </c>
      <c r="M249" s="4" t="str">
        <f>IFERROR(IF(VLOOKUP(J249,J$2:M248,5,0)=0,"",VLOOKUP(J249,J$2:M248,5,0)),"")</f>
        <v/>
      </c>
      <c r="N249" s="4"/>
      <c r="O249" s="2"/>
      <c r="P249" s="2"/>
      <c r="Q249" s="5" t="str">
        <f t="shared" si="54"/>
        <v/>
      </c>
      <c r="T249" s="2" t="str">
        <f>IFERROR(INDEX('padron cfe'!D:D,MATCH(DATOS!C249,'padron cfe'!A:A,0),1),"")</f>
        <v/>
      </c>
      <c r="U249" s="4"/>
      <c r="V249" s="4"/>
      <c r="W249" s="4"/>
      <c r="X249" s="6" t="s">
        <v>157</v>
      </c>
      <c r="Y249" s="4"/>
      <c r="Z249" s="4" t="str">
        <f t="shared" si="48"/>
        <v/>
      </c>
      <c r="AA249" s="4"/>
      <c r="AB249" s="4"/>
      <c r="AC249" s="2" t="str">
        <f>IFERROR(IF(INDEX(AC$1:AC248,MATCH(J249,J$1:J248,0),1)=0,"",INDEX(AC$1:AC248,MATCH(J249,J$1:J248,0),1)),"")</f>
        <v/>
      </c>
      <c r="AD249" s="2" t="str">
        <f>IFERROR(IF(INDEX(AD$1:AD248,MATCH(J249,J$1:J248,0),1)=0,"",INDEX(AD$1:AD248,MATCH(J249,J$1:J248,0),1)),"")</f>
        <v/>
      </c>
      <c r="AE249" s="2" t="str">
        <f>IFERROR(IF(INDEX(AE$1:AE248,MATCH(J249,J$1:J248,0),1)=0,"",INDEX(AE$1:AE248,MATCH(J249,J$1:J248,0),1)),"")</f>
        <v/>
      </c>
      <c r="AF249" s="2"/>
      <c r="AG249" s="2"/>
      <c r="AH249" s="2"/>
      <c r="AI249" s="4"/>
      <c r="AJ249" s="4"/>
      <c r="AK249" s="4"/>
      <c r="AL249" s="4"/>
      <c r="AM249" s="4"/>
      <c r="AN249" s="4"/>
      <c r="AO249" s="4"/>
      <c r="AP249" s="4"/>
      <c r="AQ249" s="4"/>
      <c r="AS249" s="4"/>
      <c r="AT249" s="82"/>
      <c r="AU249" s="124"/>
      <c r="AV249" s="124"/>
      <c r="AW249" s="124"/>
      <c r="AX249" s="124"/>
      <c r="AY249" s="124"/>
      <c r="AZ249" s="124"/>
      <c r="BA249" s="4"/>
      <c r="BB249" s="127"/>
      <c r="BC249" s="4"/>
      <c r="BD249" s="4"/>
      <c r="BE249" s="4"/>
      <c r="BF249" s="7"/>
      <c r="BG249" s="7"/>
      <c r="BH249" s="7" t="str">
        <f t="shared" ca="1" si="49"/>
        <v/>
      </c>
      <c r="BI249" s="4" t="str">
        <f t="shared" si="58"/>
        <v/>
      </c>
      <c r="BJ249" s="123" t="str">
        <f t="shared" si="50"/>
        <v/>
      </c>
      <c r="BK249" s="140" t="str">
        <f t="shared" si="55"/>
        <v/>
      </c>
      <c r="BQ249" s="4" t="str">
        <f>IF(IFERROR(VLOOKUP(C249,C250:C$1993,1,0),"")="","",COUNTIF(C:C,C249))</f>
        <v/>
      </c>
      <c r="BU249" s="5" t="str">
        <f>IF(B249="","",IF(BQ249="",1+(MAX(BU$2:BU248)),""))</f>
        <v/>
      </c>
      <c r="BV249" s="5" t="str">
        <f t="shared" si="51"/>
        <v/>
      </c>
      <c r="BW249" s="5" t="str">
        <f t="shared" si="52"/>
        <v/>
      </c>
      <c r="BX249" s="14" t="str">
        <f t="shared" si="53"/>
        <v/>
      </c>
      <c r="BY249" s="28"/>
      <c r="BZ249" s="15"/>
      <c r="CA249" s="5" t="str">
        <f t="shared" si="62"/>
        <v/>
      </c>
      <c r="CD249" s="5" t="str">
        <f t="shared" si="57"/>
        <v/>
      </c>
      <c r="CE249" s="5" t="str">
        <f>IF(J249="","",IFERROR(IF(VLOOKUP(J249,J$2:J248,1,0)=0,"",""),J249))</f>
        <v/>
      </c>
      <c r="CF249" s="24" t="str">
        <f>IF(CE249="","",(IFERROR(VLOOKUP(MID(CE249,1,1),$CW$2:DA$28,3,0),0)+IFERROR(VLOOKUP(MID(CE249,2,1),CW$2:DA$28,4,0),0)+IFERROR(VLOOKUP(MID(CE249,3,1),CW$2:DA$28,5,0),0)+(ROW(CE249)/1000000000000)))</f>
        <v/>
      </c>
      <c r="CH249" s="5">
        <v>248</v>
      </c>
      <c r="CI249" s="5" t="str">
        <f>IFERROR(VLOOKUP(CH249,CD$2:CE1325,2,0),"")</f>
        <v/>
      </c>
      <c r="DC249" s="5" t="e">
        <f>IF(REPORTE!AH$2="si",IF(C249=VALUE(REPORTE!C$11),IF(SUM(DC250:DC$1993),CONCATENATE(INT(B249),", "),INT(B249)),""),IF(C249=VALUE(REPORTE!C$10),IF(SUM(DC250:DC$1993),CONCATENATE(INT(B249),", "),INT(B249)),""))</f>
        <v>#VALUE!</v>
      </c>
    </row>
    <row r="250" spans="1:108" s="5" customFormat="1" ht="15" customHeight="1">
      <c r="A250" s="4" t="str">
        <f t="shared" si="47"/>
        <v/>
      </c>
      <c r="B250" s="6"/>
      <c r="C250" s="8"/>
      <c r="D250" s="1" t="str">
        <f>IFERROR(INDEX('padron cfe'!B:B,MATCH(DATOS!C250,'padron cfe'!A:A,0),1),"")</f>
        <v/>
      </c>
      <c r="E250" s="1"/>
      <c r="F250" s="7"/>
      <c r="G250" s="9" t="s">
        <v>157</v>
      </c>
      <c r="H250" s="5" t="str">
        <f>IF(F250="","",IFERROR(CONCATENATE("PEUA",VLOOKUP(ESTADO,REPORTE!AV$2:AW$33,2,0),DIDTRITO_FORM,CADER_FORM,IFERROR(VLOOKUP(DAY(F250),$BN$3:$BO$11,2,0),DAY(F250)),IFERROR(VLOOKUP(MONTH(F250),$BN$3:$BO$11,2,0),MONTH(F250)),YEAR(F250),G250),""))</f>
        <v/>
      </c>
      <c r="I250" s="4"/>
      <c r="K250" s="2" t="str">
        <f>IFERROR(INDEX('padron cfe'!C:C,MATCH(DATOS!C250,'padron cfe'!A:A,0),1),"")</f>
        <v/>
      </c>
      <c r="L250" s="4" t="str">
        <f>IFERROR(IF(VLOOKUP(J250,J$2:L249,4,0)=0,"",VLOOKUP(J250,J$2:L249,4,0)),"")</f>
        <v/>
      </c>
      <c r="M250" s="4" t="str">
        <f>IFERROR(IF(VLOOKUP(J250,J$2:M249,5,0)=0,"",VLOOKUP(J250,J$2:M249,5,0)),"")</f>
        <v/>
      </c>
      <c r="N250" s="4"/>
      <c r="O250" s="2"/>
      <c r="P250" s="2"/>
      <c r="Q250" s="5" t="str">
        <f t="shared" si="54"/>
        <v/>
      </c>
      <c r="T250" s="2" t="str">
        <f>IFERROR(INDEX('padron cfe'!D:D,MATCH(DATOS!C250,'padron cfe'!A:A,0),1),"")</f>
        <v/>
      </c>
      <c r="U250" s="4"/>
      <c r="V250" s="4"/>
      <c r="W250" s="4"/>
      <c r="X250" s="6" t="s">
        <v>157</v>
      </c>
      <c r="Y250" s="4"/>
      <c r="Z250" s="4" t="str">
        <f t="shared" si="48"/>
        <v/>
      </c>
      <c r="AA250" s="4"/>
      <c r="AB250" s="4"/>
      <c r="AC250" s="2" t="str">
        <f>IFERROR(IF(INDEX(AC$1:AC249,MATCH(J250,J$1:J249,0),1)=0,"",INDEX(AC$1:AC249,MATCH(J250,J$1:J249,0),1)),"")</f>
        <v/>
      </c>
      <c r="AD250" s="2" t="str">
        <f>IFERROR(IF(INDEX(AD$1:AD249,MATCH(J250,J$1:J249,0),1)=0,"",INDEX(AD$1:AD249,MATCH(J250,J$1:J249,0),1)),"")</f>
        <v/>
      </c>
      <c r="AE250" s="2" t="str">
        <f>IFERROR(IF(INDEX(AE$1:AE249,MATCH(J250,J$1:J249,0),1)=0,"",INDEX(AE$1:AE249,MATCH(J250,J$1:J249,0),1)),"")</f>
        <v/>
      </c>
      <c r="AF250" s="2"/>
      <c r="AG250" s="2"/>
      <c r="AH250" s="2"/>
      <c r="AI250" s="4"/>
      <c r="AJ250" s="4"/>
      <c r="AK250" s="4"/>
      <c r="AL250" s="4"/>
      <c r="AM250" s="4"/>
      <c r="AN250" s="4"/>
      <c r="AO250" s="4"/>
      <c r="AP250" s="4"/>
      <c r="AQ250" s="4"/>
      <c r="AS250" s="4"/>
      <c r="AT250" s="82"/>
      <c r="AU250" s="124"/>
      <c r="AV250" s="124"/>
      <c r="AW250" s="124"/>
      <c r="AX250" s="124"/>
      <c r="AY250" s="124"/>
      <c r="AZ250" s="124"/>
      <c r="BA250" s="4"/>
      <c r="BB250" s="127"/>
      <c r="BC250" s="4"/>
      <c r="BD250" s="4"/>
      <c r="BE250" s="4" t="s">
        <v>157</v>
      </c>
      <c r="BF250" s="7"/>
      <c r="BG250" s="7"/>
      <c r="BH250" s="7" t="str">
        <f t="shared" ca="1" si="49"/>
        <v/>
      </c>
      <c r="BI250" s="4" t="str">
        <f t="shared" si="58"/>
        <v/>
      </c>
      <c r="BJ250" s="123" t="str">
        <f t="shared" si="50"/>
        <v/>
      </c>
      <c r="BK250" s="140" t="str">
        <f t="shared" si="55"/>
        <v/>
      </c>
      <c r="BQ250" s="4" t="str">
        <f>IF(IFERROR(VLOOKUP(C250,C251:C$1993,1,0),"")="","",COUNTIF(C:C,C250))</f>
        <v/>
      </c>
      <c r="BU250" s="5" t="str">
        <f>IF(B250="","",IF(BQ250="",1+(MAX(BU$2:BU249)),""))</f>
        <v/>
      </c>
      <c r="BV250" s="5" t="str">
        <f t="shared" si="51"/>
        <v/>
      </c>
      <c r="BW250" s="5" t="str">
        <f t="shared" si="52"/>
        <v/>
      </c>
      <c r="BX250" s="14" t="str">
        <f t="shared" si="53"/>
        <v/>
      </c>
      <c r="BY250" s="28"/>
      <c r="BZ250" s="15"/>
      <c r="CA250" s="5" t="str">
        <f t="shared" si="62"/>
        <v/>
      </c>
      <c r="CD250" s="5" t="str">
        <f t="shared" si="57"/>
        <v/>
      </c>
      <c r="CE250" s="5" t="str">
        <f>IF(J250="","",IFERROR(IF(VLOOKUP(J250,J$2:J249,1,0)=0,"",""),J250))</f>
        <v/>
      </c>
      <c r="CF250" s="24" t="str">
        <f>IF(CE250="","",(IFERROR(VLOOKUP(MID(CE250,1,1),$CW$2:DA$28,3,0),0)+IFERROR(VLOOKUP(MID(CE250,2,1),CW$2:DA$28,4,0),0)+IFERROR(VLOOKUP(MID(CE250,3,1),CW$2:DA$28,5,0),0)+(ROW(CE250)/1000000000000)))</f>
        <v/>
      </c>
      <c r="CH250" s="5">
        <v>249</v>
      </c>
      <c r="CI250" s="5" t="str">
        <f>IFERROR(VLOOKUP(CH250,CD$2:CE1326,2,0),"")</f>
        <v/>
      </c>
      <c r="DC250" s="5" t="e">
        <f>IF(REPORTE!AH$2="si",IF(C250=VALUE(REPORTE!C$11),IF(SUM(DC251:DC$1993),CONCATENATE(INT(B250),", "),INT(B250)),""),IF(C250=VALUE(REPORTE!C$10),IF(SUM(DC251:DC$1993),CONCATENATE(INT(B250),", "),INT(B250)),""))</f>
        <v>#VALUE!</v>
      </c>
    </row>
    <row r="251" spans="1:108" s="5" customFormat="1" ht="15" customHeight="1">
      <c r="A251" s="4" t="str">
        <f t="shared" si="47"/>
        <v/>
      </c>
      <c r="B251" s="6"/>
      <c r="C251" s="8"/>
      <c r="D251" s="1" t="str">
        <f>IFERROR(INDEX('padron cfe'!B:B,MATCH(DATOS!C251,'padron cfe'!A:A,0),1),"")</f>
        <v/>
      </c>
      <c r="E251" s="1"/>
      <c r="F251" s="7"/>
      <c r="G251" s="9" t="s">
        <v>157</v>
      </c>
      <c r="H251" s="5" t="str">
        <f>IF(F251="","",IFERROR(CONCATENATE("PEUA",VLOOKUP(ESTADO,REPORTE!AV$2:AW$33,2,0),DIDTRITO_FORM,CADER_FORM,IFERROR(VLOOKUP(DAY(F251),$BN$3:$BO$11,2,0),DAY(F251)),IFERROR(VLOOKUP(MONTH(F251),$BN$3:$BO$11,2,0),MONTH(F251)),YEAR(F251),G251),""))</f>
        <v/>
      </c>
      <c r="I251" s="4"/>
      <c r="K251" s="2" t="str">
        <f>IFERROR(INDEX('padron cfe'!C:C,MATCH(DATOS!C251,'padron cfe'!A:A,0),1),"")</f>
        <v/>
      </c>
      <c r="L251" s="4" t="str">
        <f>IFERROR(IF(VLOOKUP(J251,J$2:L250,4,0)=0,"",VLOOKUP(J251,J$2:L250,4,0)),"")</f>
        <v/>
      </c>
      <c r="M251" s="4" t="str">
        <f>IFERROR(IF(VLOOKUP(J251,J$2:M250,5,0)=0,"",VLOOKUP(J251,J$2:M250,5,0)),"")</f>
        <v/>
      </c>
      <c r="N251" s="4"/>
      <c r="O251" s="2"/>
      <c r="P251" s="2"/>
      <c r="Q251" s="5" t="str">
        <f t="shared" si="54"/>
        <v/>
      </c>
      <c r="T251" s="2" t="str">
        <f>IFERROR(INDEX('padron cfe'!D:D,MATCH(DATOS!C251,'padron cfe'!A:A,0),1),"")</f>
        <v/>
      </c>
      <c r="U251" s="4"/>
      <c r="V251" s="4"/>
      <c r="W251" s="4"/>
      <c r="X251" s="6" t="s">
        <v>157</v>
      </c>
      <c r="Y251" s="4"/>
      <c r="Z251" s="4" t="str">
        <f t="shared" si="48"/>
        <v/>
      </c>
      <c r="AA251" s="4"/>
      <c r="AB251" s="4"/>
      <c r="AC251" s="2" t="str">
        <f>IFERROR(IF(INDEX(AC$1:AC250,MATCH(J251,J$1:J250,0),1)=0,"",INDEX(AC$1:AC250,MATCH(J251,J$1:J250,0),1)),"")</f>
        <v/>
      </c>
      <c r="AD251" s="2" t="str">
        <f>IFERROR(IF(INDEX(AD$1:AD250,MATCH(J251,J$1:J250,0),1)=0,"",INDEX(AD$1:AD250,MATCH(J251,J$1:J250,0),1)),"")</f>
        <v/>
      </c>
      <c r="AE251" s="2" t="str">
        <f>IFERROR(IF(INDEX(AE$1:AE250,MATCH(J251,J$1:J250,0),1)=0,"",INDEX(AE$1:AE250,MATCH(J251,J$1:J250,0),1)),"")</f>
        <v/>
      </c>
      <c r="AF251" s="2"/>
      <c r="AG251" s="2"/>
      <c r="AH251" s="2"/>
      <c r="AI251" s="4"/>
      <c r="AJ251" s="4"/>
      <c r="AK251" s="4"/>
      <c r="AL251" s="4"/>
      <c r="AM251" s="4"/>
      <c r="AN251" s="4"/>
      <c r="AO251" s="4"/>
      <c r="AP251" s="4"/>
      <c r="AQ251" s="4"/>
      <c r="AS251" s="4"/>
      <c r="AT251" s="82"/>
      <c r="AU251" s="124"/>
      <c r="AV251" s="124"/>
      <c r="AW251" s="124"/>
      <c r="AX251" s="124"/>
      <c r="AY251" s="124"/>
      <c r="AZ251" s="124"/>
      <c r="BA251" s="4"/>
      <c r="BB251" s="127"/>
      <c r="BC251" s="4"/>
      <c r="BD251" s="4"/>
      <c r="BE251" s="4"/>
      <c r="BF251" s="7"/>
      <c r="BG251" s="7"/>
      <c r="BH251" s="7" t="str">
        <f t="shared" ca="1" si="49"/>
        <v/>
      </c>
      <c r="BI251" s="4" t="str">
        <f t="shared" si="58"/>
        <v/>
      </c>
      <c r="BJ251" s="123" t="str">
        <f t="shared" si="50"/>
        <v/>
      </c>
      <c r="BK251" s="140" t="str">
        <f t="shared" si="55"/>
        <v/>
      </c>
      <c r="BQ251" s="4" t="str">
        <f>IF(IFERROR(VLOOKUP(C251,C252:C$1993,1,0),"")="","",COUNTIF(C:C,C251))</f>
        <v/>
      </c>
      <c r="BU251" s="5" t="str">
        <f>IF(B251="","",IF(BQ251="",1+(MAX(BU$2:BU250)),""))</f>
        <v/>
      </c>
      <c r="BV251" s="5" t="str">
        <f t="shared" si="51"/>
        <v/>
      </c>
      <c r="BW251" s="5" t="str">
        <f t="shared" si="52"/>
        <v/>
      </c>
      <c r="BX251" s="14" t="str">
        <f t="shared" si="53"/>
        <v/>
      </c>
      <c r="BY251" s="28"/>
      <c r="BZ251" s="15"/>
      <c r="CA251" s="5" t="str">
        <f t="shared" si="62"/>
        <v/>
      </c>
      <c r="CD251" s="5" t="str">
        <f t="shared" si="57"/>
        <v/>
      </c>
      <c r="CE251" s="5" t="str">
        <f>IF(J251="","",IFERROR(IF(VLOOKUP(J251,J$2:J250,1,0)=0,"",""),J251))</f>
        <v/>
      </c>
      <c r="CF251" s="24" t="str">
        <f>IF(CE251="","",(IFERROR(VLOOKUP(MID(CE251,1,1),$CW$2:DA$28,3,0),0)+IFERROR(VLOOKUP(MID(CE251,2,1),CW$2:DA$28,4,0),0)+IFERROR(VLOOKUP(MID(CE251,3,1),CW$2:DA$28,5,0),0)+(ROW(CE251)/1000000000000)))</f>
        <v/>
      </c>
      <c r="CH251" s="5">
        <v>250</v>
      </c>
      <c r="CI251" s="5" t="str">
        <f>IFERROR(VLOOKUP(CH251,CD$2:CE1327,2,0),"")</f>
        <v/>
      </c>
      <c r="DC251" s="5" t="e">
        <f>IF(REPORTE!AH$2="si",IF(C251=VALUE(REPORTE!C$11),IF(SUM(DC252:DC$1993),CONCATENATE(INT(B251),", "),INT(B251)),""),IF(C251=VALUE(REPORTE!C$10),IF(SUM(DC252:DC$1993),CONCATENATE(INT(B251),", "),INT(B251)),""))</f>
        <v>#VALUE!</v>
      </c>
    </row>
    <row r="252" spans="1:108" s="5" customFormat="1" ht="15" customHeight="1">
      <c r="A252" s="4" t="str">
        <f t="shared" si="47"/>
        <v/>
      </c>
      <c r="B252" s="6"/>
      <c r="C252" s="8"/>
      <c r="D252" s="1" t="str">
        <f>IFERROR(INDEX('padron cfe'!B:B,MATCH(DATOS!C252,'padron cfe'!A:A,0),1),"")</f>
        <v/>
      </c>
      <c r="E252" s="1"/>
      <c r="F252" s="7"/>
      <c r="G252" s="9" t="s">
        <v>157</v>
      </c>
      <c r="H252" s="5" t="str">
        <f>IF(F252="","",IFERROR(CONCATENATE("PEUA",VLOOKUP(ESTADO,REPORTE!AV$2:AW$33,2,0),DIDTRITO_FORM,CADER_FORM,IFERROR(VLOOKUP(DAY(F252),$BN$3:$BO$11,2,0),DAY(F252)),IFERROR(VLOOKUP(MONTH(F252),$BN$3:$BO$11,2,0),MONTH(F252)),YEAR(F252),G252),""))</f>
        <v/>
      </c>
      <c r="I252" s="4"/>
      <c r="K252" s="2" t="str">
        <f>IFERROR(INDEX('padron cfe'!C:C,MATCH(DATOS!C252,'padron cfe'!A:A,0),1),"")</f>
        <v/>
      </c>
      <c r="L252" s="4" t="str">
        <f>IFERROR(IF(VLOOKUP(J252,J$2:L251,4,0)=0,"",VLOOKUP(J252,J$2:L251,4,0)),"")</f>
        <v/>
      </c>
      <c r="M252" s="4" t="str">
        <f>IFERROR(IF(VLOOKUP(J252,J$2:M251,5,0)=0,"",VLOOKUP(J252,J$2:M251,5,0)),"")</f>
        <v/>
      </c>
      <c r="N252" s="4"/>
      <c r="O252" s="2"/>
      <c r="P252" s="2"/>
      <c r="Q252" s="5" t="str">
        <f t="shared" si="54"/>
        <v/>
      </c>
      <c r="T252" s="2" t="str">
        <f>IFERROR(INDEX('padron cfe'!D:D,MATCH(DATOS!C252,'padron cfe'!A:A,0),1),"")</f>
        <v/>
      </c>
      <c r="U252" s="4"/>
      <c r="V252" s="4"/>
      <c r="W252" s="4"/>
      <c r="X252" s="6" t="s">
        <v>157</v>
      </c>
      <c r="Y252" s="4"/>
      <c r="Z252" s="4" t="str">
        <f t="shared" si="48"/>
        <v/>
      </c>
      <c r="AA252" s="4"/>
      <c r="AB252" s="4"/>
      <c r="AC252" s="2" t="str">
        <f>IFERROR(IF(INDEX(AC$1:AC251,MATCH(J252,J$1:J251,0),1)=0,"",INDEX(AC$1:AC251,MATCH(J252,J$1:J251,0),1)),"")</f>
        <v/>
      </c>
      <c r="AD252" s="2" t="str">
        <f>IFERROR(IF(INDEX(AD$1:AD251,MATCH(J252,J$1:J251,0),1)=0,"",INDEX(AD$1:AD251,MATCH(J252,J$1:J251,0),1)),"")</f>
        <v/>
      </c>
      <c r="AE252" s="2" t="str">
        <f>IFERROR(IF(INDEX(AE$1:AE251,MATCH(J252,J$1:J251,0),1)=0,"",INDEX(AE$1:AE251,MATCH(J252,J$1:J251,0),1)),"")</f>
        <v/>
      </c>
      <c r="AF252" s="2"/>
      <c r="AG252" s="2"/>
      <c r="AH252" s="2"/>
      <c r="AI252" s="4"/>
      <c r="AJ252" s="4"/>
      <c r="AK252" s="4"/>
      <c r="AL252" s="4"/>
      <c r="AM252" s="4"/>
      <c r="AN252" s="4"/>
      <c r="AO252" s="4"/>
      <c r="AP252" s="4"/>
      <c r="AQ252" s="4"/>
      <c r="AS252" s="4"/>
      <c r="AT252" s="82"/>
      <c r="AU252" s="124"/>
      <c r="AV252" s="124"/>
      <c r="AW252" s="124"/>
      <c r="AX252" s="124"/>
      <c r="AY252" s="124"/>
      <c r="AZ252" s="124"/>
      <c r="BA252" s="4"/>
      <c r="BB252" s="127"/>
      <c r="BC252" s="4"/>
      <c r="BD252" s="4"/>
      <c r="BE252" s="4" t="s">
        <v>157</v>
      </c>
      <c r="BF252" s="7"/>
      <c r="BG252" s="7"/>
      <c r="BH252" s="7" t="str">
        <f t="shared" ca="1" si="49"/>
        <v/>
      </c>
      <c r="BI252" s="4" t="str">
        <f t="shared" si="58"/>
        <v/>
      </c>
      <c r="BJ252" s="123" t="str">
        <f t="shared" si="50"/>
        <v/>
      </c>
      <c r="BK252" s="140" t="str">
        <f t="shared" si="55"/>
        <v/>
      </c>
      <c r="BQ252" s="4" t="str">
        <f>IF(IFERROR(VLOOKUP(C252,C253:C$1993,1,0),"")="","",COUNTIF(C:C,C252))</f>
        <v/>
      </c>
      <c r="BU252" s="5" t="str">
        <f>IF(B252="","",IF(BQ252="",1+(MAX(BU$2:BU251)),""))</f>
        <v/>
      </c>
      <c r="BV252" s="5" t="str">
        <f t="shared" si="51"/>
        <v/>
      </c>
      <c r="BW252" s="5" t="str">
        <f t="shared" si="52"/>
        <v/>
      </c>
      <c r="BX252" s="14" t="str">
        <f t="shared" si="53"/>
        <v/>
      </c>
      <c r="BY252" s="28"/>
      <c r="BZ252" s="15"/>
      <c r="CA252" s="5" t="str">
        <f t="shared" si="62"/>
        <v/>
      </c>
      <c r="CD252" s="5" t="str">
        <f t="shared" si="57"/>
        <v/>
      </c>
      <c r="CE252" s="5" t="str">
        <f>IF(J252="","",IFERROR(IF(VLOOKUP(J252,J$2:J251,1,0)=0,"",""),J252))</f>
        <v/>
      </c>
      <c r="CF252" s="24" t="str">
        <f>IF(CE252="","",(IFERROR(VLOOKUP(MID(CE252,1,1),$CW$2:DA$28,3,0),0)+IFERROR(VLOOKUP(MID(CE252,2,1),CW$2:DA$28,4,0),0)+IFERROR(VLOOKUP(MID(CE252,3,1),CW$2:DA$28,5,0),0)+(ROW(CE252)/1000000000000)))</f>
        <v/>
      </c>
      <c r="CH252" s="5">
        <v>251</v>
      </c>
      <c r="CI252" s="5" t="str">
        <f>IFERROR(VLOOKUP(CH252,CD$2:CE1328,2,0),"")</f>
        <v/>
      </c>
      <c r="DC252" s="5" t="e">
        <f>IF(REPORTE!AH$2="si",IF(C252=VALUE(REPORTE!C$11),IF(SUM(DC253:DC$1993),CONCATENATE(INT(B252),", "),INT(B252)),""),IF(C252=VALUE(REPORTE!C$10),IF(SUM(DC253:DC$1993),CONCATENATE(INT(B252),", "),INT(B252)),""))</f>
        <v>#VALUE!</v>
      </c>
    </row>
    <row r="253" spans="1:108" s="5" customFormat="1" ht="15" customHeight="1">
      <c r="A253" s="4" t="str">
        <f t="shared" si="47"/>
        <v/>
      </c>
      <c r="B253" s="6"/>
      <c r="C253" s="8"/>
      <c r="D253" s="1" t="str">
        <f>IFERROR(INDEX('padron cfe'!B:B,MATCH(DATOS!C253,'padron cfe'!A:A,0),1),"")</f>
        <v/>
      </c>
      <c r="E253" s="1"/>
      <c r="F253" s="7"/>
      <c r="G253" s="9" t="s">
        <v>157</v>
      </c>
      <c r="H253" s="5" t="str">
        <f>IF(F253="","",IFERROR(CONCATENATE("PEUA",VLOOKUP(ESTADO,REPORTE!AV$2:AW$33,2,0),DIDTRITO_FORM,CADER_FORM,IFERROR(VLOOKUP(DAY(F253),$BN$3:$BO$11,2,0),DAY(F253)),IFERROR(VLOOKUP(MONTH(F253),$BN$3:$BO$11,2,0),MONTH(F253)),YEAR(F253),G253),""))</f>
        <v/>
      </c>
      <c r="I253" s="4"/>
      <c r="K253" s="2" t="str">
        <f>IFERROR(INDEX('padron cfe'!C:C,MATCH(DATOS!C253,'padron cfe'!A:A,0),1),"")</f>
        <v/>
      </c>
      <c r="L253" s="4" t="str">
        <f>IFERROR(IF(VLOOKUP(J253,J$2:L252,4,0)=0,"",VLOOKUP(J253,J$2:L252,4,0)),"")</f>
        <v/>
      </c>
      <c r="M253" s="4" t="str">
        <f>IFERROR(IF(VLOOKUP(J253,J$2:M252,5,0)=0,"",VLOOKUP(J253,J$2:M252,5,0)),"")</f>
        <v/>
      </c>
      <c r="N253" s="4"/>
      <c r="O253" s="2"/>
      <c r="P253" s="2"/>
      <c r="Q253" s="5" t="str">
        <f t="shared" si="54"/>
        <v/>
      </c>
      <c r="T253" s="2" t="str">
        <f>IFERROR(INDEX('padron cfe'!D:D,MATCH(DATOS!C253,'padron cfe'!A:A,0),1),"")</f>
        <v/>
      </c>
      <c r="U253" s="4"/>
      <c r="V253" s="4"/>
      <c r="W253" s="4"/>
      <c r="X253" s="6" t="s">
        <v>157</v>
      </c>
      <c r="Y253" s="4"/>
      <c r="Z253" s="4" t="str">
        <f t="shared" si="48"/>
        <v/>
      </c>
      <c r="AA253" s="4"/>
      <c r="AB253" s="4"/>
      <c r="AC253" s="2" t="str">
        <f>IFERROR(IF(INDEX(AC$1:AC252,MATCH(J253,J$1:J252,0),1)=0,"",INDEX(AC$1:AC252,MATCH(J253,J$1:J252,0),1)),"")</f>
        <v/>
      </c>
      <c r="AD253" s="2" t="str">
        <f>IFERROR(IF(INDEX(AD$1:AD252,MATCH(J253,J$1:J252,0),1)=0,"",INDEX(AD$1:AD252,MATCH(J253,J$1:J252,0),1)),"")</f>
        <v/>
      </c>
      <c r="AE253" s="2" t="str">
        <f>IFERROR(IF(INDEX(AE$1:AE252,MATCH(J253,J$1:J252,0),1)=0,"",INDEX(AE$1:AE252,MATCH(J253,J$1:J252,0),1)),"")</f>
        <v/>
      </c>
      <c r="AF253" s="2"/>
      <c r="AG253" s="2"/>
      <c r="AH253" s="2"/>
      <c r="AI253" s="4"/>
      <c r="AJ253" s="4"/>
      <c r="AK253" s="4"/>
      <c r="AL253" s="4"/>
      <c r="AM253" s="4"/>
      <c r="AN253" s="4"/>
      <c r="AO253" s="4"/>
      <c r="AP253" s="4"/>
      <c r="AQ253" s="4"/>
      <c r="AS253" s="4"/>
      <c r="AT253" s="82"/>
      <c r="AU253" s="124"/>
      <c r="AV253" s="124"/>
      <c r="AW253" s="124"/>
      <c r="AX253" s="124"/>
      <c r="AY253" s="124"/>
      <c r="AZ253" s="124"/>
      <c r="BA253" s="4"/>
      <c r="BB253" s="127"/>
      <c r="BC253" s="4"/>
      <c r="BD253" s="4"/>
      <c r="BE253" s="4"/>
      <c r="BF253" s="7"/>
      <c r="BG253" s="7"/>
      <c r="BH253" s="7" t="str">
        <f t="shared" ca="1" si="49"/>
        <v/>
      </c>
      <c r="BI253" s="4" t="str">
        <f t="shared" si="58"/>
        <v/>
      </c>
      <c r="BJ253" s="123" t="str">
        <f t="shared" si="50"/>
        <v/>
      </c>
      <c r="BK253" s="140" t="str">
        <f t="shared" si="55"/>
        <v/>
      </c>
      <c r="BQ253" s="4" t="str">
        <f>IF(IFERROR(VLOOKUP(C253,C254:C$1993,1,0),"")="","",COUNTIF(C:C,C253))</f>
        <v/>
      </c>
      <c r="BU253" s="5" t="str">
        <f>IF(B253="","",IF(BQ253="",1+(MAX(BU$2:BU252)),""))</f>
        <v/>
      </c>
      <c r="BV253" s="5" t="str">
        <f t="shared" si="51"/>
        <v/>
      </c>
      <c r="BW253" s="5" t="str">
        <f t="shared" si="52"/>
        <v/>
      </c>
      <c r="BX253" s="14" t="str">
        <f t="shared" si="53"/>
        <v/>
      </c>
      <c r="BY253" s="28"/>
      <c r="BZ253" s="15"/>
      <c r="CA253" s="5" t="str">
        <f t="shared" si="62"/>
        <v/>
      </c>
      <c r="CD253" s="5" t="str">
        <f t="shared" si="57"/>
        <v/>
      </c>
      <c r="CE253" s="5" t="str">
        <f>IF(J253="","",IFERROR(IF(VLOOKUP(J253,J$2:J252,1,0)=0,"",""),J253))</f>
        <v/>
      </c>
      <c r="CF253" s="24" t="str">
        <f>IF(CE253="","",(IFERROR(VLOOKUP(MID(CE253,1,1),$CW$2:DA$28,3,0),0)+IFERROR(VLOOKUP(MID(CE253,2,1),CW$2:DA$28,4,0),0)+IFERROR(VLOOKUP(MID(CE253,3,1),CW$2:DA$28,5,0),0)+(ROW(CE253)/1000000000000)))</f>
        <v/>
      </c>
      <c r="CH253" s="5">
        <v>252</v>
      </c>
      <c r="CI253" s="5" t="str">
        <f>IFERROR(VLOOKUP(CH253,CD$2:CE1329,2,0),"")</f>
        <v/>
      </c>
      <c r="DC253" s="5" t="e">
        <f>IF(REPORTE!AH$2="si",IF(C253=VALUE(REPORTE!C$11),IF(SUM(DC254:DC$1993),CONCATENATE(INT(B253),", "),INT(B253)),""),IF(C253=VALUE(REPORTE!C$10),IF(SUM(DC254:DC$1993),CONCATENATE(INT(B253),", "),INT(B253)),""))</f>
        <v>#VALUE!</v>
      </c>
    </row>
    <row r="254" spans="1:108" s="5" customFormat="1" ht="15" customHeight="1">
      <c r="A254" s="4" t="str">
        <f t="shared" si="47"/>
        <v/>
      </c>
      <c r="B254" s="6"/>
      <c r="C254" s="8"/>
      <c r="D254" s="1" t="str">
        <f>IFERROR(INDEX('padron cfe'!B:B,MATCH(DATOS!C254,'padron cfe'!A:A,0),1),"")</f>
        <v/>
      </c>
      <c r="E254" s="1"/>
      <c r="F254" s="7"/>
      <c r="G254" s="9" t="s">
        <v>157</v>
      </c>
      <c r="H254" s="5" t="str">
        <f>IF(F254="","",IFERROR(CONCATENATE("PEUA",VLOOKUP(ESTADO,REPORTE!AV$2:AW$33,2,0),DIDTRITO_FORM,CADER_FORM,IFERROR(VLOOKUP(DAY(F254),$BN$3:$BO$11,2,0),DAY(F254)),IFERROR(VLOOKUP(MONTH(F254),$BN$3:$BO$11,2,0),MONTH(F254)),YEAR(F254),G254),""))</f>
        <v/>
      </c>
      <c r="I254" s="4"/>
      <c r="K254" s="2" t="str">
        <f>IFERROR(INDEX('padron cfe'!C:C,MATCH(DATOS!C254,'padron cfe'!A:A,0),1),"")</f>
        <v/>
      </c>
      <c r="L254" s="4" t="str">
        <f>IFERROR(IF(VLOOKUP(J254,J$2:L253,4,0)=0,"",VLOOKUP(J254,J$2:L253,4,0)),"")</f>
        <v/>
      </c>
      <c r="M254" s="4" t="str">
        <f>IFERROR(IF(VLOOKUP(J254,J$2:M253,5,0)=0,"",VLOOKUP(J254,J$2:M253,5,0)),"")</f>
        <v/>
      </c>
      <c r="N254" s="4"/>
      <c r="O254" s="2"/>
      <c r="P254" s="2"/>
      <c r="Q254" s="5" t="str">
        <f t="shared" si="54"/>
        <v/>
      </c>
      <c r="T254" s="2" t="str">
        <f>IFERROR(INDEX('padron cfe'!D:D,MATCH(DATOS!C254,'padron cfe'!A:A,0),1),"")</f>
        <v/>
      </c>
      <c r="U254" s="4"/>
      <c r="V254" s="4"/>
      <c r="W254" s="4"/>
      <c r="X254" s="6" t="s">
        <v>157</v>
      </c>
      <c r="Y254" s="4"/>
      <c r="Z254" s="4" t="str">
        <f t="shared" si="48"/>
        <v/>
      </c>
      <c r="AA254" s="4"/>
      <c r="AB254" s="4"/>
      <c r="AC254" s="2" t="str">
        <f>IFERROR(IF(INDEX(AC$1:AC253,MATCH(J254,J$1:J253,0),1)=0,"",INDEX(AC$1:AC253,MATCH(J254,J$1:J253,0),1)),"")</f>
        <v/>
      </c>
      <c r="AD254" s="2" t="str">
        <f>IFERROR(IF(INDEX(AD$1:AD253,MATCH(J254,J$1:J253,0),1)=0,"",INDEX(AD$1:AD253,MATCH(J254,J$1:J253,0),1)),"")</f>
        <v/>
      </c>
      <c r="AE254" s="2" t="str">
        <f>IFERROR(IF(INDEX(AE$1:AE253,MATCH(J254,J$1:J253,0),1)=0,"",INDEX(AE$1:AE253,MATCH(J254,J$1:J253,0),1)),"")</f>
        <v/>
      </c>
      <c r="AF254" s="2"/>
      <c r="AG254" s="2"/>
      <c r="AH254" s="2"/>
      <c r="AI254" s="4"/>
      <c r="AJ254" s="4"/>
      <c r="AK254" s="4"/>
      <c r="AL254" s="4"/>
      <c r="AM254" s="4"/>
      <c r="AN254" s="4"/>
      <c r="AO254" s="4"/>
      <c r="AP254" s="4"/>
      <c r="AQ254" s="4"/>
      <c r="AS254" s="4"/>
      <c r="AT254" s="82"/>
      <c r="AU254" s="124"/>
      <c r="AV254" s="124"/>
      <c r="AW254" s="124"/>
      <c r="AX254" s="124"/>
      <c r="AY254" s="124"/>
      <c r="AZ254" s="124"/>
      <c r="BA254" s="4"/>
      <c r="BB254" s="127"/>
      <c r="BC254" s="4"/>
      <c r="BD254" s="4"/>
      <c r="BE254" s="4" t="s">
        <v>157</v>
      </c>
      <c r="BF254" s="7"/>
      <c r="BG254" s="7"/>
      <c r="BH254" s="7" t="str">
        <f t="shared" ca="1" si="49"/>
        <v/>
      </c>
      <c r="BI254" s="4" t="str">
        <f t="shared" si="58"/>
        <v/>
      </c>
      <c r="BJ254" s="123" t="str">
        <f t="shared" si="50"/>
        <v/>
      </c>
      <c r="BK254" s="140" t="str">
        <f t="shared" si="55"/>
        <v/>
      </c>
      <c r="BQ254" s="4" t="str">
        <f>IF(IFERROR(VLOOKUP(C254,C255:C$1993,1,0),"")="","",COUNTIF(C:C,C254))</f>
        <v/>
      </c>
      <c r="BU254" s="5" t="str">
        <f>IF(B254="","",IF(BQ254="",1+(MAX(BU$2:BU253)),""))</f>
        <v/>
      </c>
      <c r="BV254" s="5" t="str">
        <f t="shared" si="51"/>
        <v/>
      </c>
      <c r="BW254" s="5" t="str">
        <f t="shared" si="52"/>
        <v/>
      </c>
      <c r="BX254" s="14" t="str">
        <f t="shared" si="53"/>
        <v/>
      </c>
      <c r="BY254" s="28"/>
      <c r="BZ254" s="15"/>
      <c r="CA254" s="5" t="str">
        <f t="shared" si="62"/>
        <v/>
      </c>
      <c r="CD254" s="5" t="str">
        <f t="shared" si="57"/>
        <v/>
      </c>
      <c r="CE254" s="5" t="str">
        <f>IF(J254="","",IFERROR(IF(VLOOKUP(J254,J$2:J253,1,0)=0,"",""),J254))</f>
        <v/>
      </c>
      <c r="CF254" s="24" t="str">
        <f>IF(CE254="","",(IFERROR(VLOOKUP(MID(CE254,1,1),$CW$2:DA$28,3,0),0)+IFERROR(VLOOKUP(MID(CE254,2,1),CW$2:DA$28,4,0),0)+IFERROR(VLOOKUP(MID(CE254,3,1),CW$2:DA$28,5,0),0)+(ROW(CE254)/1000000000000)))</f>
        <v/>
      </c>
      <c r="CH254" s="5">
        <v>253</v>
      </c>
      <c r="CI254" s="5" t="str">
        <f>IFERROR(VLOOKUP(CH254,CD$2:CE1330,2,0),"")</f>
        <v/>
      </c>
      <c r="DC254" s="5" t="e">
        <f>IF(REPORTE!AH$2="si",IF(C254=VALUE(REPORTE!C$11),IF(SUM(DC255:DC$1993),CONCATENATE(INT(B254),", "),INT(B254)),""),IF(C254=VALUE(REPORTE!C$10),IF(SUM(DC255:DC$1993),CONCATENATE(INT(B254),", "),INT(B254)),""))</f>
        <v>#VALUE!</v>
      </c>
      <c r="DD254" s="5" t="e">
        <f>CONCATENATE(DC254,DC255,DC256,DC257,DC258,DC259,DC260,DC261,DC262,DC263,DC264,DC265,DC266,DC267,DC268,DC269,DC270,DC271,DC272,DC273,DC274,DC275,DC276,DC277,DC278,DC279,DC280,DC281,DC282,DC283,DC284,DC285,DC286,DC287,DC288,DC289,DC290,DC291,DC292,DC293,DC294,DC295)</f>
        <v>#VALUE!</v>
      </c>
    </row>
    <row r="255" spans="1:108" s="5" customFormat="1" ht="15" customHeight="1">
      <c r="A255" s="4" t="str">
        <f t="shared" si="47"/>
        <v/>
      </c>
      <c r="B255" s="6"/>
      <c r="C255" s="8"/>
      <c r="D255" s="1" t="str">
        <f>IFERROR(INDEX('padron cfe'!B:B,MATCH(DATOS!C255,'padron cfe'!A:A,0),1),"")</f>
        <v/>
      </c>
      <c r="E255" s="1"/>
      <c r="F255" s="7"/>
      <c r="G255" s="9" t="s">
        <v>157</v>
      </c>
      <c r="H255" s="5" t="str">
        <f>IF(F255="","",IFERROR(CONCATENATE("PEUA",VLOOKUP(ESTADO,REPORTE!AV$2:AW$33,2,0),DIDTRITO_FORM,CADER_FORM,IFERROR(VLOOKUP(DAY(F255),$BN$3:$BO$11,2,0),DAY(F255)),IFERROR(VLOOKUP(MONTH(F255),$BN$3:$BO$11,2,0),MONTH(F255)),YEAR(F255),G255),""))</f>
        <v/>
      </c>
      <c r="I255" s="4"/>
      <c r="K255" s="2" t="str">
        <f>IFERROR(INDEX('padron cfe'!C:C,MATCH(DATOS!C255,'padron cfe'!A:A,0),1),"")</f>
        <v/>
      </c>
      <c r="L255" s="4" t="str">
        <f>IFERROR(IF(VLOOKUP(J255,J$2:L254,4,0)=0,"",VLOOKUP(J255,J$2:L254,4,0)),"")</f>
        <v/>
      </c>
      <c r="M255" s="4" t="str">
        <f>IFERROR(IF(VLOOKUP(J255,J$2:M254,5,0)=0,"",VLOOKUP(J255,J$2:M254,5,0)),"")</f>
        <v/>
      </c>
      <c r="N255" s="4"/>
      <c r="O255" s="2"/>
      <c r="P255" s="2"/>
      <c r="Q255" s="5" t="str">
        <f t="shared" si="54"/>
        <v/>
      </c>
      <c r="T255" s="2" t="str">
        <f>IFERROR(INDEX('padron cfe'!D:D,MATCH(DATOS!C255,'padron cfe'!A:A,0),1),"")</f>
        <v/>
      </c>
      <c r="U255" s="4"/>
      <c r="V255" s="4"/>
      <c r="W255" s="4"/>
      <c r="X255" s="6" t="s">
        <v>157</v>
      </c>
      <c r="Y255" s="4"/>
      <c r="Z255" s="4" t="str">
        <f t="shared" si="48"/>
        <v/>
      </c>
      <c r="AA255" s="4"/>
      <c r="AB255" s="4"/>
      <c r="AC255" s="2" t="str">
        <f>IFERROR(IF(INDEX(AC$1:AC254,MATCH(J255,J$1:J254,0),1)=0,"",INDEX(AC$1:AC254,MATCH(J255,J$1:J254,0),1)),"")</f>
        <v/>
      </c>
      <c r="AD255" s="2" t="str">
        <f>IFERROR(IF(INDEX(AD$1:AD254,MATCH(J255,J$1:J254,0),1)=0,"",INDEX(AD$1:AD254,MATCH(J255,J$1:J254,0),1)),"")</f>
        <v/>
      </c>
      <c r="AE255" s="2" t="str">
        <f>IFERROR(IF(INDEX(AE$1:AE254,MATCH(J255,J$1:J254,0),1)=0,"",INDEX(AE$1:AE254,MATCH(J255,J$1:J254,0),1)),"")</f>
        <v/>
      </c>
      <c r="AF255" s="2"/>
      <c r="AG255" s="2"/>
      <c r="AH255" s="2"/>
      <c r="AI255" s="4"/>
      <c r="AJ255" s="4"/>
      <c r="AK255" s="4"/>
      <c r="AL255" s="4"/>
      <c r="AM255" s="4"/>
      <c r="AN255" s="4"/>
      <c r="AO255" s="4"/>
      <c r="AP255" s="4"/>
      <c r="AQ255" s="4"/>
      <c r="AS255" s="4"/>
      <c r="AT255" s="82"/>
      <c r="AU255" s="124"/>
      <c r="AV255" s="124"/>
      <c r="AW255" s="124"/>
      <c r="AX255" s="124"/>
      <c r="AY255" s="124"/>
      <c r="AZ255" s="124"/>
      <c r="BA255" s="4"/>
      <c r="BB255" s="127"/>
      <c r="BC255" s="4"/>
      <c r="BD255" s="4"/>
      <c r="BE255" s="4"/>
      <c r="BF255" s="7"/>
      <c r="BG255" s="7"/>
      <c r="BH255" s="7" t="str">
        <f t="shared" ca="1" si="49"/>
        <v/>
      </c>
      <c r="BI255" s="4" t="str">
        <f t="shared" si="58"/>
        <v/>
      </c>
      <c r="BJ255" s="123" t="str">
        <f t="shared" si="50"/>
        <v/>
      </c>
      <c r="BK255" s="140" t="str">
        <f t="shared" si="55"/>
        <v/>
      </c>
      <c r="BQ255" s="4" t="str">
        <f>IF(IFERROR(VLOOKUP(C255,C256:C$1993,1,0),"")="","",COUNTIF(C:C,C255))</f>
        <v/>
      </c>
      <c r="BU255" s="5" t="str">
        <f>IF(B255="","",IF(BQ255="",1+(MAX(BU$2:BU254)),""))</f>
        <v/>
      </c>
      <c r="BV255" s="5" t="str">
        <f t="shared" si="51"/>
        <v/>
      </c>
      <c r="BW255" s="5" t="str">
        <f t="shared" si="52"/>
        <v/>
      </c>
      <c r="BX255" s="14" t="str">
        <f t="shared" si="53"/>
        <v/>
      </c>
      <c r="BY255" s="28"/>
      <c r="BZ255" s="15"/>
      <c r="CA255" s="5" t="str">
        <f t="shared" si="62"/>
        <v/>
      </c>
      <c r="CD255" s="5" t="str">
        <f t="shared" si="57"/>
        <v/>
      </c>
      <c r="CE255" s="5" t="str">
        <f>IF(J255="","",IFERROR(IF(VLOOKUP(J255,J$2:J254,1,0)=0,"",""),J255))</f>
        <v/>
      </c>
      <c r="CF255" s="24" t="str">
        <f>IF(CE255="","",(IFERROR(VLOOKUP(MID(CE255,1,1),$CW$2:DA$28,3,0),0)+IFERROR(VLOOKUP(MID(CE255,2,1),CW$2:DA$28,4,0),0)+IFERROR(VLOOKUP(MID(CE255,3,1),CW$2:DA$28,5,0),0)+(ROW(CE255)/1000000000000)))</f>
        <v/>
      </c>
      <c r="CH255" s="5">
        <v>254</v>
      </c>
      <c r="CI255" s="5" t="str">
        <f>IFERROR(VLOOKUP(CH255,CD$2:CE1331,2,0),"")</f>
        <v/>
      </c>
      <c r="DC255" s="5" t="e">
        <f>IF(REPORTE!AH$2="si",IF(C255=VALUE(REPORTE!C$11),IF(SUM(DC256:DC$1993),CONCATENATE(INT(B255),", "),INT(B255)),""),IF(C255=VALUE(REPORTE!C$10),IF(SUM(DC256:DC$1993),CONCATENATE(INT(B255),", "),INT(B255)),""))</f>
        <v>#VALUE!</v>
      </c>
    </row>
    <row r="256" spans="1:108" s="5" customFormat="1" ht="15" customHeight="1">
      <c r="A256" s="4" t="str">
        <f t="shared" si="47"/>
        <v/>
      </c>
      <c r="B256" s="6"/>
      <c r="C256" s="8"/>
      <c r="D256" s="1" t="str">
        <f>IFERROR(INDEX('padron cfe'!B:B,MATCH(DATOS!C256,'padron cfe'!A:A,0),1),"")</f>
        <v/>
      </c>
      <c r="E256" s="1"/>
      <c r="F256" s="7"/>
      <c r="G256" s="9" t="s">
        <v>157</v>
      </c>
      <c r="H256" s="5" t="str">
        <f>IF(F256="","",IFERROR(CONCATENATE("PEUA",VLOOKUP(ESTADO,REPORTE!AV$2:AW$33,2,0),DIDTRITO_FORM,CADER_FORM,IFERROR(VLOOKUP(DAY(F256),$BN$3:$BO$11,2,0),DAY(F256)),IFERROR(VLOOKUP(MONTH(F256),$BN$3:$BO$11,2,0),MONTH(F256)),YEAR(F256),G256),""))</f>
        <v/>
      </c>
      <c r="I256" s="4"/>
      <c r="K256" s="2" t="str">
        <f>IFERROR(INDEX('padron cfe'!C:C,MATCH(DATOS!C256,'padron cfe'!A:A,0),1),"")</f>
        <v/>
      </c>
      <c r="L256" s="4" t="str">
        <f>IFERROR(IF(VLOOKUP(J256,J$2:L255,4,0)=0,"",VLOOKUP(J256,J$2:L255,4,0)),"")</f>
        <v/>
      </c>
      <c r="M256" s="4" t="str">
        <f>IFERROR(IF(VLOOKUP(J256,J$2:M255,5,0)=0,"",VLOOKUP(J256,J$2:M255,5,0)),"")</f>
        <v/>
      </c>
      <c r="N256" s="4"/>
      <c r="O256" s="2"/>
      <c r="P256" s="2"/>
      <c r="Q256" s="5" t="str">
        <f t="shared" si="54"/>
        <v/>
      </c>
      <c r="T256" s="2" t="str">
        <f>IFERROR(INDEX('padron cfe'!D:D,MATCH(DATOS!C256,'padron cfe'!A:A,0),1),"")</f>
        <v/>
      </c>
      <c r="U256" s="4"/>
      <c r="V256" s="4"/>
      <c r="W256" s="4"/>
      <c r="X256" s="6" t="s">
        <v>157</v>
      </c>
      <c r="Y256" s="4"/>
      <c r="Z256" s="4" t="str">
        <f t="shared" si="48"/>
        <v/>
      </c>
      <c r="AA256" s="4"/>
      <c r="AB256" s="4"/>
      <c r="AC256" s="2" t="str">
        <f>IFERROR(IF(INDEX(AC$1:AC255,MATCH(J256,J$1:J255,0),1)=0,"",INDEX(AC$1:AC255,MATCH(J256,J$1:J255,0),1)),"")</f>
        <v/>
      </c>
      <c r="AD256" s="2" t="str">
        <f>IFERROR(IF(INDEX(AD$1:AD255,MATCH(J256,J$1:J255,0),1)=0,"",INDEX(AD$1:AD255,MATCH(J256,J$1:J255,0),1)),"")</f>
        <v/>
      </c>
      <c r="AE256" s="2" t="str">
        <f>IFERROR(IF(INDEX(AE$1:AE255,MATCH(J256,J$1:J255,0),1)=0,"",INDEX(AE$1:AE255,MATCH(J256,J$1:J255,0),1)),"")</f>
        <v/>
      </c>
      <c r="AF256" s="2"/>
      <c r="AG256" s="2"/>
      <c r="AH256" s="2"/>
      <c r="AI256" s="4"/>
      <c r="AJ256" s="4"/>
      <c r="AK256" s="4"/>
      <c r="AL256" s="4"/>
      <c r="AM256" s="4"/>
      <c r="AN256" s="4"/>
      <c r="AO256" s="4"/>
      <c r="AP256" s="4"/>
      <c r="AQ256" s="4"/>
      <c r="AS256" s="4"/>
      <c r="AT256" s="82"/>
      <c r="AU256" s="124"/>
      <c r="AV256" s="124"/>
      <c r="AW256" s="124"/>
      <c r="AX256" s="124"/>
      <c r="AY256" s="124"/>
      <c r="AZ256" s="124"/>
      <c r="BA256" s="4"/>
      <c r="BB256" s="127"/>
      <c r="BC256" s="4"/>
      <c r="BD256" s="4"/>
      <c r="BE256" s="4" t="s">
        <v>157</v>
      </c>
      <c r="BF256" s="7"/>
      <c r="BG256" s="7"/>
      <c r="BH256" s="7" t="str">
        <f t="shared" ca="1" si="49"/>
        <v/>
      </c>
      <c r="BI256" s="4" t="str">
        <f t="shared" si="58"/>
        <v/>
      </c>
      <c r="BJ256" s="123" t="str">
        <f t="shared" si="50"/>
        <v/>
      </c>
      <c r="BK256" s="140" t="str">
        <f t="shared" si="55"/>
        <v/>
      </c>
      <c r="BQ256" s="4" t="str">
        <f>IF(IFERROR(VLOOKUP(C256,C257:C$1993,1,0),"")="","",COUNTIF(C:C,C256))</f>
        <v/>
      </c>
      <c r="BU256" s="5" t="str">
        <f>IF(B256="","",IF(BQ256="",1+(MAX(BU$2:BU255)),""))</f>
        <v/>
      </c>
      <c r="BV256" s="5" t="str">
        <f t="shared" si="51"/>
        <v/>
      </c>
      <c r="BW256" s="5" t="str">
        <f t="shared" si="52"/>
        <v/>
      </c>
      <c r="BX256" s="14" t="str">
        <f t="shared" si="53"/>
        <v/>
      </c>
      <c r="BY256" s="28"/>
      <c r="BZ256" s="15"/>
      <c r="CA256" s="5" t="str">
        <f t="shared" si="62"/>
        <v/>
      </c>
      <c r="CD256" s="5" t="str">
        <f t="shared" si="57"/>
        <v/>
      </c>
      <c r="CE256" s="5" t="str">
        <f>IF(J256="","",IFERROR(IF(VLOOKUP(J256,J$2:J255,1,0)=0,"",""),J256))</f>
        <v/>
      </c>
      <c r="CF256" s="24" t="str">
        <f>IF(CE256="","",(IFERROR(VLOOKUP(MID(CE256,1,1),$CW$2:DA$28,3,0),0)+IFERROR(VLOOKUP(MID(CE256,2,1),CW$2:DA$28,4,0),0)+IFERROR(VLOOKUP(MID(CE256,3,1),CW$2:DA$28,5,0),0)+(ROW(CE256)/1000000000000)))</f>
        <v/>
      </c>
      <c r="CH256" s="5">
        <v>255</v>
      </c>
      <c r="CI256" s="5" t="str">
        <f>IFERROR(VLOOKUP(CH256,CD$2:CE1332,2,0),"")</f>
        <v/>
      </c>
      <c r="DC256" s="5" t="e">
        <f>IF(REPORTE!AH$2="si",IF(C256=VALUE(REPORTE!C$11),IF(SUM(DC257:DC$1993),CONCATENATE(INT(B256),", "),INT(B256)),""),IF(C256=VALUE(REPORTE!C$10),IF(SUM(DC257:DC$1993),CONCATENATE(INT(B256),", "),INT(B256)),""))</f>
        <v>#VALUE!</v>
      </c>
    </row>
    <row r="257" spans="1:107" s="5" customFormat="1" ht="15" customHeight="1">
      <c r="A257" s="4" t="str">
        <f t="shared" si="47"/>
        <v/>
      </c>
      <c r="B257" s="6"/>
      <c r="C257" s="8"/>
      <c r="D257" s="1" t="str">
        <f>IFERROR(INDEX('padron cfe'!B:B,MATCH(DATOS!C257,'padron cfe'!A:A,0),1),"")</f>
        <v/>
      </c>
      <c r="E257" s="1"/>
      <c r="F257" s="7"/>
      <c r="G257" s="9" t="s">
        <v>157</v>
      </c>
      <c r="H257" s="5" t="str">
        <f>IF(F257="","",IFERROR(CONCATENATE("PEUA",VLOOKUP(ESTADO,REPORTE!AV$2:AW$33,2,0),DIDTRITO_FORM,CADER_FORM,IFERROR(VLOOKUP(DAY(F257),$BN$3:$BO$11,2,0),DAY(F257)),IFERROR(VLOOKUP(MONTH(F257),$BN$3:$BO$11,2,0),MONTH(F257)),YEAR(F257),G257),""))</f>
        <v/>
      </c>
      <c r="I257" s="4"/>
      <c r="K257" s="2" t="str">
        <f>IFERROR(INDEX('padron cfe'!C:C,MATCH(DATOS!C257,'padron cfe'!A:A,0),1),"")</f>
        <v/>
      </c>
      <c r="L257" s="4" t="str">
        <f>IFERROR(IF(VLOOKUP(J257,J$2:L256,4,0)=0,"",VLOOKUP(J257,J$2:L256,4,0)),"")</f>
        <v/>
      </c>
      <c r="M257" s="4" t="str">
        <f>IFERROR(IF(VLOOKUP(J257,J$2:M256,5,0)=0,"",VLOOKUP(J257,J$2:M256,5,0)),"")</f>
        <v/>
      </c>
      <c r="N257" s="4"/>
      <c r="O257" s="2"/>
      <c r="P257" s="2"/>
      <c r="Q257" s="5" t="str">
        <f t="shared" si="54"/>
        <v/>
      </c>
      <c r="T257" s="2" t="str">
        <f>IFERROR(INDEX('padron cfe'!D:D,MATCH(DATOS!C257,'padron cfe'!A:A,0),1),"")</f>
        <v/>
      </c>
      <c r="U257" s="4"/>
      <c r="V257" s="4"/>
      <c r="W257" s="4"/>
      <c r="X257" s="6" t="s">
        <v>157</v>
      </c>
      <c r="Y257" s="4"/>
      <c r="Z257" s="4" t="str">
        <f t="shared" si="48"/>
        <v/>
      </c>
      <c r="AA257" s="4"/>
      <c r="AB257" s="4"/>
      <c r="AC257" s="2" t="str">
        <f>IFERROR(IF(INDEX(AC$1:AC256,MATCH(J257,J$1:J256,0),1)=0,"",INDEX(AC$1:AC256,MATCH(J257,J$1:J256,0),1)),"")</f>
        <v/>
      </c>
      <c r="AD257" s="2" t="str">
        <f>IFERROR(IF(INDEX(AD$1:AD256,MATCH(J257,J$1:J256,0),1)=0,"",INDEX(AD$1:AD256,MATCH(J257,J$1:J256,0),1)),"")</f>
        <v/>
      </c>
      <c r="AE257" s="2" t="str">
        <f>IFERROR(IF(INDEX(AE$1:AE256,MATCH(J257,J$1:J256,0),1)=0,"",INDEX(AE$1:AE256,MATCH(J257,J$1:J256,0),1)),"")</f>
        <v/>
      </c>
      <c r="AF257" s="2"/>
      <c r="AG257" s="2"/>
      <c r="AH257" s="2"/>
      <c r="AI257" s="4"/>
      <c r="AJ257" s="4"/>
      <c r="AK257" s="4"/>
      <c r="AL257" s="4"/>
      <c r="AM257" s="4"/>
      <c r="AN257" s="4"/>
      <c r="AO257" s="4"/>
      <c r="AP257" s="4"/>
      <c r="AQ257" s="4"/>
      <c r="AS257" s="4"/>
      <c r="AT257" s="82"/>
      <c r="AU257" s="124"/>
      <c r="AV257" s="124"/>
      <c r="AW257" s="124"/>
      <c r="AX257" s="124"/>
      <c r="AY257" s="124"/>
      <c r="AZ257" s="124"/>
      <c r="BA257" s="4"/>
      <c r="BB257" s="127"/>
      <c r="BC257" s="4"/>
      <c r="BD257" s="4"/>
      <c r="BE257" s="4"/>
      <c r="BF257" s="7"/>
      <c r="BG257" s="7"/>
      <c r="BH257" s="7" t="str">
        <f t="shared" ca="1" si="49"/>
        <v/>
      </c>
      <c r="BI257" s="4" t="str">
        <f t="shared" si="58"/>
        <v/>
      </c>
      <c r="BJ257" s="123" t="str">
        <f t="shared" si="50"/>
        <v/>
      </c>
      <c r="BK257" s="140" t="str">
        <f t="shared" si="55"/>
        <v/>
      </c>
      <c r="BQ257" s="4" t="str">
        <f>IF(IFERROR(VLOOKUP(C257,C258:C$1993,1,0),"")="","",COUNTIF(C:C,C257))</f>
        <v/>
      </c>
      <c r="BU257" s="5" t="str">
        <f>IF(B257="","",IF(BQ257="",1+(MAX(BU$2:BU256)),""))</f>
        <v/>
      </c>
      <c r="BV257" s="5" t="str">
        <f t="shared" si="51"/>
        <v/>
      </c>
      <c r="BW257" s="5" t="str">
        <f t="shared" si="52"/>
        <v/>
      </c>
      <c r="BX257" s="14" t="str">
        <f t="shared" si="53"/>
        <v/>
      </c>
      <c r="BY257" s="28"/>
      <c r="BZ257" s="15"/>
      <c r="CA257" s="5" t="str">
        <f t="shared" si="62"/>
        <v/>
      </c>
      <c r="CD257" s="5" t="str">
        <f t="shared" si="57"/>
        <v/>
      </c>
      <c r="CE257" s="5" t="str">
        <f>IF(J257="","",IFERROR(IF(VLOOKUP(J257,J$2:J256,1,0)=0,"",""),J257))</f>
        <v/>
      </c>
      <c r="CF257" s="24" t="str">
        <f>IF(CE257="","",(IFERROR(VLOOKUP(MID(CE257,1,1),$CW$2:DA$28,3,0),0)+IFERROR(VLOOKUP(MID(CE257,2,1),CW$2:DA$28,4,0),0)+IFERROR(VLOOKUP(MID(CE257,3,1),CW$2:DA$28,5,0),0)+(ROW(CE257)/1000000000000)))</f>
        <v/>
      </c>
      <c r="CH257" s="5">
        <v>256</v>
      </c>
      <c r="CI257" s="5" t="str">
        <f>IFERROR(VLOOKUP(CH257,CD$2:CE1333,2,0),"")</f>
        <v/>
      </c>
      <c r="DC257" s="5" t="e">
        <f>IF(REPORTE!AH$2="si",IF(C257=VALUE(REPORTE!C$11),IF(SUM(DC258:DC$1993),CONCATENATE(INT(B257),", "),INT(B257)),""),IF(C257=VALUE(REPORTE!C$10),IF(SUM(DC258:DC$1993),CONCATENATE(INT(B257),", "),INT(B257)),""))</f>
        <v>#VALUE!</v>
      </c>
    </row>
    <row r="258" spans="1:107" s="5" customFormat="1" ht="15" customHeight="1">
      <c r="A258" s="4" t="str">
        <f t="shared" ref="A258:A321" si="63">IF(AS258="",IF(B258="","",IF(LEN(B258)=1,"000"&amp;B258,IF(LEN(B258)=2,"00"&amp;B258,IF(LEN(B258)=3,"0"&amp;B258,B258)))),C258)</f>
        <v/>
      </c>
      <c r="B258" s="6"/>
      <c r="C258" s="8"/>
      <c r="D258" s="1" t="str">
        <f>IFERROR(INDEX('padron cfe'!B:B,MATCH(DATOS!C258,'padron cfe'!A:A,0),1),"")</f>
        <v/>
      </c>
      <c r="E258" s="1"/>
      <c r="F258" s="7"/>
      <c r="G258" s="9" t="s">
        <v>157</v>
      </c>
      <c r="H258" s="5" t="str">
        <f>IF(F258="","",IFERROR(CONCATENATE("PEUA",VLOOKUP(ESTADO,REPORTE!AV$2:AW$33,2,0),DIDTRITO_FORM,CADER_FORM,IFERROR(VLOOKUP(DAY(F258),$BN$3:$BO$11,2,0),DAY(F258)),IFERROR(VLOOKUP(MONTH(F258),$BN$3:$BO$11,2,0),MONTH(F258)),YEAR(F258),G258),""))</f>
        <v/>
      </c>
      <c r="I258" s="4"/>
      <c r="K258" s="2" t="str">
        <f>IFERROR(INDEX('padron cfe'!C:C,MATCH(DATOS!C258,'padron cfe'!A:A,0),1),"")</f>
        <v/>
      </c>
      <c r="L258" s="4" t="str">
        <f>IFERROR(IF(VLOOKUP(J258,J$2:L257,4,0)=0,"",VLOOKUP(J258,J$2:L257,4,0)),"")</f>
        <v/>
      </c>
      <c r="M258" s="4" t="str">
        <f>IFERROR(IF(VLOOKUP(J258,J$2:M257,5,0)=0,"",VLOOKUP(J258,J$2:M257,5,0)),"")</f>
        <v/>
      </c>
      <c r="N258" s="4"/>
      <c r="O258" s="2"/>
      <c r="P258" s="2"/>
      <c r="Q258" s="5" t="str">
        <f t="shared" si="54"/>
        <v/>
      </c>
      <c r="T258" s="2" t="str">
        <f>IFERROR(INDEX('padron cfe'!D:D,MATCH(DATOS!C258,'padron cfe'!A:A,0),1),"")</f>
        <v/>
      </c>
      <c r="U258" s="4"/>
      <c r="V258" s="4"/>
      <c r="W258" s="4"/>
      <c r="X258" s="6" t="s">
        <v>157</v>
      </c>
      <c r="Y258" s="4"/>
      <c r="Z258" s="4" t="str">
        <f t="shared" ref="Z258:Z321" si="64">IF(Y258="","",(Y258*0.746*365*24)*0.75+438)</f>
        <v/>
      </c>
      <c r="AA258" s="4"/>
      <c r="AB258" s="4"/>
      <c r="AC258" s="2" t="str">
        <f>IFERROR(IF(INDEX(AC$1:AC257,MATCH(J258,J$1:J257,0),1)=0,"",INDEX(AC$1:AC257,MATCH(J258,J$1:J257,0),1)),"")</f>
        <v/>
      </c>
      <c r="AD258" s="2" t="str">
        <f>IFERROR(IF(INDEX(AD$1:AD257,MATCH(J258,J$1:J257,0),1)=0,"",INDEX(AD$1:AD257,MATCH(J258,J$1:J257,0),1)),"")</f>
        <v/>
      </c>
      <c r="AE258" s="2" t="str">
        <f>IFERROR(IF(INDEX(AE$1:AE257,MATCH(J258,J$1:J257,0),1)=0,"",INDEX(AE$1:AE257,MATCH(J258,J$1:J257,0),1)),"")</f>
        <v/>
      </c>
      <c r="AF258" s="2"/>
      <c r="AG258" s="2"/>
      <c r="AH258" s="2"/>
      <c r="AI258" s="4"/>
      <c r="AJ258" s="4"/>
      <c r="AK258" s="4"/>
      <c r="AL258" s="4"/>
      <c r="AM258" s="4"/>
      <c r="AN258" s="4"/>
      <c r="AO258" s="4"/>
      <c r="AP258" s="4"/>
      <c r="AQ258" s="4"/>
      <c r="AS258" s="4"/>
      <c r="AT258" s="82"/>
      <c r="AU258" s="124"/>
      <c r="AV258" s="124"/>
      <c r="AW258" s="124"/>
      <c r="AX258" s="124"/>
      <c r="AY258" s="124"/>
      <c r="AZ258" s="124"/>
      <c r="BA258" s="4"/>
      <c r="BB258" s="127"/>
      <c r="BC258" s="4"/>
      <c r="BD258" s="4"/>
      <c r="BE258" s="4" t="s">
        <v>157</v>
      </c>
      <c r="BF258" s="7"/>
      <c r="BG258" s="7"/>
      <c r="BH258" s="7" t="str">
        <f t="shared" ref="BH258:BH321" ca="1" si="65">IFERROR(IF(BE258="","",IF(BA258=5,"",IF(BE258-TODAY()&gt;0,"VIGENTE","VENCIDO"))),"")</f>
        <v/>
      </c>
      <c r="BI258" s="4" t="str">
        <f t="shared" si="58"/>
        <v/>
      </c>
      <c r="BJ258" s="123" t="str">
        <f t="shared" ref="BJ258:BJ321" si="66">IFERROR(IF(AA258="","",AA258/V258),"")</f>
        <v/>
      </c>
      <c r="BK258" s="140" t="str">
        <f t="shared" si="55"/>
        <v/>
      </c>
      <c r="BQ258" s="4" t="str">
        <f>IF(IFERROR(VLOOKUP(C258,C259:C$1993,1,0),"")="","",COUNTIF(C:C,C258))</f>
        <v/>
      </c>
      <c r="BU258" s="5" t="str">
        <f>IF(B258="","",IF(BQ258="",1+(MAX(BU$2:BU257)),""))</f>
        <v/>
      </c>
      <c r="BV258" s="5" t="str">
        <f t="shared" ref="BV258:BV321" si="67">IF(BU258="","",Z258)</f>
        <v/>
      </c>
      <c r="BW258" s="5" t="str">
        <f t="shared" ref="BW258:BW321" si="68">IF(BU258="","",H258)</f>
        <v/>
      </c>
      <c r="BX258" s="14" t="str">
        <f t="shared" ref="BX258:BX321" si="69">IF(BU258="","",C258)</f>
        <v/>
      </c>
      <c r="BY258" s="28"/>
      <c r="BZ258" s="15"/>
      <c r="CA258" s="5" t="str">
        <f t="shared" si="62"/>
        <v/>
      </c>
      <c r="CD258" s="5" t="str">
        <f t="shared" si="57"/>
        <v/>
      </c>
      <c r="CE258" s="5" t="str">
        <f>IF(J258="","",IFERROR(IF(VLOOKUP(J258,J$2:J257,1,0)=0,"",""),J258))</f>
        <v/>
      </c>
      <c r="CF258" s="24" t="str">
        <f>IF(CE258="","",(IFERROR(VLOOKUP(MID(CE258,1,1),$CW$2:DA$28,3,0),0)+IFERROR(VLOOKUP(MID(CE258,2,1),CW$2:DA$28,4,0),0)+IFERROR(VLOOKUP(MID(CE258,3,1),CW$2:DA$28,5,0),0)+(ROW(CE258)/1000000000000)))</f>
        <v/>
      </c>
      <c r="CH258" s="5">
        <v>257</v>
      </c>
      <c r="CI258" s="5" t="str">
        <f>IFERROR(VLOOKUP(CH258,CD$2:CE1334,2,0),"")</f>
        <v/>
      </c>
      <c r="DC258" s="5" t="e">
        <f>IF(REPORTE!AH$2="si",IF(C258=VALUE(REPORTE!C$11),IF(SUM(DC259:DC$1993),CONCATENATE(INT(B258),", "),INT(B258)),""),IF(C258=VALUE(REPORTE!C$10),IF(SUM(DC259:DC$1993),CONCATENATE(INT(B258),", "),INT(B258)),""))</f>
        <v>#VALUE!</v>
      </c>
    </row>
    <row r="259" spans="1:107" s="5" customFormat="1" ht="15" customHeight="1">
      <c r="A259" s="4" t="str">
        <f t="shared" si="63"/>
        <v/>
      </c>
      <c r="B259" s="6"/>
      <c r="C259" s="8"/>
      <c r="D259" s="1" t="str">
        <f>IFERROR(INDEX('padron cfe'!B:B,MATCH(DATOS!C259,'padron cfe'!A:A,0),1),"")</f>
        <v/>
      </c>
      <c r="E259" s="1"/>
      <c r="F259" s="7"/>
      <c r="G259" s="9" t="s">
        <v>157</v>
      </c>
      <c r="H259" s="5" t="str">
        <f>IF(F259="","",IFERROR(CONCATENATE("PEUA",VLOOKUP(ESTADO,REPORTE!AV$2:AW$33,2,0),DIDTRITO_FORM,CADER_FORM,IFERROR(VLOOKUP(DAY(F259),$BN$3:$BO$11,2,0),DAY(F259)),IFERROR(VLOOKUP(MONTH(F259),$BN$3:$BO$11,2,0),MONTH(F259)),YEAR(F259),G259),""))</f>
        <v/>
      </c>
      <c r="I259" s="4"/>
      <c r="K259" s="2" t="str">
        <f>IFERROR(INDEX('padron cfe'!C:C,MATCH(DATOS!C259,'padron cfe'!A:A,0),1),"")</f>
        <v/>
      </c>
      <c r="L259" s="4" t="str">
        <f>IFERROR(IF(VLOOKUP(J259,J$2:L258,4,0)=0,"",VLOOKUP(J259,J$2:L258,4,0)),"")</f>
        <v/>
      </c>
      <c r="M259" s="4" t="str">
        <f>IFERROR(IF(VLOOKUP(J259,J$2:M258,5,0)=0,"",VLOOKUP(J259,J$2:M258,5,0)),"")</f>
        <v/>
      </c>
      <c r="N259" s="4"/>
      <c r="O259" s="2"/>
      <c r="P259" s="2"/>
      <c r="Q259" s="5" t="str">
        <f t="shared" ref="Q259:Q322" si="70">IF(J259="","",Q258)</f>
        <v/>
      </c>
      <c r="T259" s="2" t="str">
        <f>IFERROR(INDEX('padron cfe'!D:D,MATCH(DATOS!C259,'padron cfe'!A:A,0),1),"")</f>
        <v/>
      </c>
      <c r="U259" s="4"/>
      <c r="V259" s="4"/>
      <c r="W259" s="4"/>
      <c r="X259" s="6" t="s">
        <v>157</v>
      </c>
      <c r="Y259" s="4"/>
      <c r="Z259" s="4" t="str">
        <f t="shared" si="64"/>
        <v/>
      </c>
      <c r="AA259" s="4"/>
      <c r="AB259" s="4"/>
      <c r="AC259" s="2" t="str">
        <f>IFERROR(IF(INDEX(AC$1:AC258,MATCH(J259,J$1:J258,0),1)=0,"",INDEX(AC$1:AC258,MATCH(J259,J$1:J258,0),1)),"")</f>
        <v/>
      </c>
      <c r="AD259" s="2" t="str">
        <f>IFERROR(IF(INDEX(AD$1:AD258,MATCH(J259,J$1:J258,0),1)=0,"",INDEX(AD$1:AD258,MATCH(J259,J$1:J258,0),1)),"")</f>
        <v/>
      </c>
      <c r="AE259" s="2" t="str">
        <f>IFERROR(IF(INDEX(AE$1:AE258,MATCH(J259,J$1:J258,0),1)=0,"",INDEX(AE$1:AE258,MATCH(J259,J$1:J258,0),1)),"")</f>
        <v/>
      </c>
      <c r="AF259" s="2"/>
      <c r="AG259" s="2"/>
      <c r="AH259" s="2"/>
      <c r="AI259" s="4"/>
      <c r="AJ259" s="4"/>
      <c r="AK259" s="4"/>
      <c r="AL259" s="4"/>
      <c r="AM259" s="4"/>
      <c r="AN259" s="4"/>
      <c r="AO259" s="4"/>
      <c r="AP259" s="4"/>
      <c r="AQ259" s="4"/>
      <c r="AS259" s="4"/>
      <c r="AT259" s="82"/>
      <c r="AU259" s="124"/>
      <c r="AV259" s="124"/>
      <c r="AW259" s="124"/>
      <c r="AX259" s="124"/>
      <c r="AY259" s="124"/>
      <c r="AZ259" s="124"/>
      <c r="BA259" s="4"/>
      <c r="BB259" s="127"/>
      <c r="BC259" s="4"/>
      <c r="BD259" s="4"/>
      <c r="BE259" s="4"/>
      <c r="BF259" s="7"/>
      <c r="BG259" s="7"/>
      <c r="BH259" s="7" t="str">
        <f t="shared" ca="1" si="65"/>
        <v/>
      </c>
      <c r="BI259" s="4" t="str">
        <f t="shared" si="58"/>
        <v/>
      </c>
      <c r="BJ259" s="123" t="str">
        <f t="shared" si="66"/>
        <v/>
      </c>
      <c r="BK259" s="140" t="str">
        <f t="shared" ref="BK259:BK322" si="71">IFERROR(IF(AA259/Z259=0,"",AA259/Z259),"")</f>
        <v/>
      </c>
      <c r="BQ259" s="4" t="str">
        <f>IF(IFERROR(VLOOKUP(C259,C260:C$1993,1,0),"")="","",COUNTIF(C:C,C259))</f>
        <v/>
      </c>
      <c r="BU259" s="5" t="str">
        <f>IF(B259="","",IF(BQ259="",1+(MAX(BU$2:BU258)),""))</f>
        <v/>
      </c>
      <c r="BV259" s="5" t="str">
        <f t="shared" si="67"/>
        <v/>
      </c>
      <c r="BW259" s="5" t="str">
        <f t="shared" si="68"/>
        <v/>
      </c>
      <c r="BX259" s="14" t="str">
        <f t="shared" si="69"/>
        <v/>
      </c>
      <c r="BY259" s="28"/>
      <c r="BZ259" s="15"/>
      <c r="CA259" s="5" t="str">
        <f t="shared" si="62"/>
        <v/>
      </c>
      <c r="CD259" s="5" t="str">
        <f t="shared" si="57"/>
        <v/>
      </c>
      <c r="CE259" s="5" t="str">
        <f>IF(J259="","",IFERROR(IF(VLOOKUP(J259,J$2:J258,1,0)=0,"",""),J259))</f>
        <v/>
      </c>
      <c r="CF259" s="24" t="str">
        <f>IF(CE259="","",(IFERROR(VLOOKUP(MID(CE259,1,1),$CW$2:DA$28,3,0),0)+IFERROR(VLOOKUP(MID(CE259,2,1),CW$2:DA$28,4,0),0)+IFERROR(VLOOKUP(MID(CE259,3,1),CW$2:DA$28,5,0),0)+(ROW(CE259)/1000000000000)))</f>
        <v/>
      </c>
      <c r="CH259" s="5">
        <v>258</v>
      </c>
      <c r="CI259" s="5" t="str">
        <f>IFERROR(VLOOKUP(CH259,CD$2:CE1335,2,0),"")</f>
        <v/>
      </c>
      <c r="DC259" s="5" t="e">
        <f>IF(REPORTE!AH$2="si",IF(C259=VALUE(REPORTE!C$11),IF(SUM(DC260:DC$1993),CONCATENATE(INT(B259),", "),INT(B259)),""),IF(C259=VALUE(REPORTE!C$10),IF(SUM(DC260:DC$1993),CONCATENATE(INT(B259),", "),INT(B259)),""))</f>
        <v>#VALUE!</v>
      </c>
    </row>
    <row r="260" spans="1:107" s="5" customFormat="1" ht="15" customHeight="1">
      <c r="A260" s="4" t="str">
        <f t="shared" si="63"/>
        <v/>
      </c>
      <c r="B260" s="6"/>
      <c r="C260" s="8"/>
      <c r="D260" s="1" t="str">
        <f>IFERROR(INDEX('padron cfe'!B:B,MATCH(DATOS!C260,'padron cfe'!A:A,0),1),"")</f>
        <v/>
      </c>
      <c r="E260" s="1"/>
      <c r="F260" s="7"/>
      <c r="G260" s="9" t="s">
        <v>157</v>
      </c>
      <c r="H260" s="5" t="str">
        <f>IF(F260="","",IFERROR(CONCATENATE("PEUA",VLOOKUP(ESTADO,REPORTE!AV$2:AW$33,2,0),DIDTRITO_FORM,CADER_FORM,IFERROR(VLOOKUP(DAY(F260),$BN$3:$BO$11,2,0),DAY(F260)),IFERROR(VLOOKUP(MONTH(F260),$BN$3:$BO$11,2,0),MONTH(F260)),YEAR(F260),G260),""))</f>
        <v/>
      </c>
      <c r="I260" s="4"/>
      <c r="K260" s="2" t="str">
        <f>IFERROR(INDEX('padron cfe'!C:C,MATCH(DATOS!C260,'padron cfe'!A:A,0),1),"")</f>
        <v/>
      </c>
      <c r="L260" s="4" t="str">
        <f>IFERROR(IF(VLOOKUP(J260,J$2:L259,4,0)=0,"",VLOOKUP(J260,J$2:L259,4,0)),"")</f>
        <v/>
      </c>
      <c r="M260" s="4" t="str">
        <f>IFERROR(IF(VLOOKUP(J260,J$2:M259,5,0)=0,"",VLOOKUP(J260,J$2:M259,5,0)),"")</f>
        <v/>
      </c>
      <c r="N260" s="4"/>
      <c r="O260" s="2"/>
      <c r="P260" s="2"/>
      <c r="Q260" s="5" t="str">
        <f t="shared" si="70"/>
        <v/>
      </c>
      <c r="T260" s="2" t="str">
        <f>IFERROR(INDEX('padron cfe'!D:D,MATCH(DATOS!C260,'padron cfe'!A:A,0),1),"")</f>
        <v/>
      </c>
      <c r="U260" s="4"/>
      <c r="V260" s="4"/>
      <c r="W260" s="4"/>
      <c r="X260" s="6" t="s">
        <v>157</v>
      </c>
      <c r="Y260" s="4"/>
      <c r="Z260" s="4" t="str">
        <f t="shared" si="64"/>
        <v/>
      </c>
      <c r="AA260" s="4"/>
      <c r="AB260" s="4"/>
      <c r="AC260" s="2" t="str">
        <f>IFERROR(IF(INDEX(AC$1:AC259,MATCH(J260,J$1:J259,0),1)=0,"",INDEX(AC$1:AC259,MATCH(J260,J$1:J259,0),1)),"")</f>
        <v/>
      </c>
      <c r="AD260" s="2" t="str">
        <f>IFERROR(IF(INDEX(AD$1:AD259,MATCH(J260,J$1:J259,0),1)=0,"",INDEX(AD$1:AD259,MATCH(J260,J$1:J259,0),1)),"")</f>
        <v/>
      </c>
      <c r="AE260" s="2" t="str">
        <f>IFERROR(IF(INDEX(AE$1:AE259,MATCH(J260,J$1:J259,0),1)=0,"",INDEX(AE$1:AE259,MATCH(J260,J$1:J259,0),1)),"")</f>
        <v/>
      </c>
      <c r="AF260" s="2"/>
      <c r="AG260" s="2"/>
      <c r="AH260" s="2"/>
      <c r="AI260" s="4"/>
      <c r="AJ260" s="4"/>
      <c r="AK260" s="4"/>
      <c r="AL260" s="4"/>
      <c r="AM260" s="4"/>
      <c r="AN260" s="4"/>
      <c r="AO260" s="4"/>
      <c r="AP260" s="4"/>
      <c r="AQ260" s="4"/>
      <c r="AS260" s="4"/>
      <c r="AT260" s="82"/>
      <c r="AU260" s="124"/>
      <c r="AV260" s="124"/>
      <c r="AW260" s="124"/>
      <c r="AX260" s="124"/>
      <c r="AY260" s="124"/>
      <c r="AZ260" s="124"/>
      <c r="BA260" s="4"/>
      <c r="BB260" s="127"/>
      <c r="BC260" s="4"/>
      <c r="BD260" s="4"/>
      <c r="BE260" s="4" t="s">
        <v>157</v>
      </c>
      <c r="BF260" s="7"/>
      <c r="BG260" s="7"/>
      <c r="BH260" s="7" t="str">
        <f t="shared" ca="1" si="65"/>
        <v/>
      </c>
      <c r="BI260" s="4" t="str">
        <f t="shared" si="58"/>
        <v/>
      </c>
      <c r="BJ260" s="123" t="str">
        <f t="shared" si="66"/>
        <v/>
      </c>
      <c r="BK260" s="140" t="str">
        <f t="shared" si="71"/>
        <v/>
      </c>
      <c r="BQ260" s="4" t="str">
        <f>IF(IFERROR(VLOOKUP(C260,C261:C$1993,1,0),"")="","",COUNTIF(C:C,C260))</f>
        <v/>
      </c>
      <c r="BU260" s="5" t="str">
        <f>IF(B260="","",IF(BQ260="",1+(MAX(BU$2:BU259)),""))</f>
        <v/>
      </c>
      <c r="BV260" s="5" t="str">
        <f t="shared" si="67"/>
        <v/>
      </c>
      <c r="BW260" s="5" t="str">
        <f t="shared" si="68"/>
        <v/>
      </c>
      <c r="BX260" s="14" t="str">
        <f t="shared" si="69"/>
        <v/>
      </c>
      <c r="BY260" s="28"/>
      <c r="BZ260" s="15"/>
      <c r="CA260" s="5" t="str">
        <f t="shared" si="62"/>
        <v/>
      </c>
      <c r="CD260" s="5" t="str">
        <f t="shared" si="57"/>
        <v/>
      </c>
      <c r="CE260" s="5" t="str">
        <f>IF(J260="","",IFERROR(IF(VLOOKUP(J260,J$2:J259,1,0)=0,"",""),J260))</f>
        <v/>
      </c>
      <c r="CF260" s="24" t="str">
        <f>IF(CE260="","",(IFERROR(VLOOKUP(MID(CE260,1,1),$CW$2:DA$28,3,0),0)+IFERROR(VLOOKUP(MID(CE260,2,1),CW$2:DA$28,4,0),0)+IFERROR(VLOOKUP(MID(CE260,3,1),CW$2:DA$28,5,0),0)+(ROW(CE260)/1000000000000)))</f>
        <v/>
      </c>
      <c r="CH260" s="5">
        <v>259</v>
      </c>
      <c r="CI260" s="5" t="str">
        <f>IFERROR(VLOOKUP(CH260,CD$2:CE1336,2,0),"")</f>
        <v/>
      </c>
      <c r="DC260" s="5" t="e">
        <f>IF(REPORTE!AH$2="si",IF(C260=VALUE(REPORTE!C$11),IF(SUM(DC261:DC$1993),CONCATENATE(INT(B260),", "),INT(B260)),""),IF(C260=VALUE(REPORTE!C$10),IF(SUM(DC261:DC$1993),CONCATENATE(INT(B260),", "),INT(B260)),""))</f>
        <v>#VALUE!</v>
      </c>
    </row>
    <row r="261" spans="1:107" s="5" customFormat="1" ht="15" customHeight="1">
      <c r="A261" s="4" t="str">
        <f t="shared" si="63"/>
        <v/>
      </c>
      <c r="B261" s="6"/>
      <c r="C261" s="8"/>
      <c r="D261" s="1" t="str">
        <f>IFERROR(INDEX('padron cfe'!B:B,MATCH(DATOS!C261,'padron cfe'!A:A,0),1),"")</f>
        <v/>
      </c>
      <c r="E261" s="1"/>
      <c r="F261" s="7"/>
      <c r="G261" s="9" t="s">
        <v>157</v>
      </c>
      <c r="H261" s="5" t="str">
        <f>IF(F261="","",IFERROR(CONCATENATE("PEUA",VLOOKUP(ESTADO,REPORTE!AV$2:AW$33,2,0),DIDTRITO_FORM,CADER_FORM,IFERROR(VLOOKUP(DAY(F261),$BN$3:$BO$11,2,0),DAY(F261)),IFERROR(VLOOKUP(MONTH(F261),$BN$3:$BO$11,2,0),MONTH(F261)),YEAR(F261),G261),""))</f>
        <v/>
      </c>
      <c r="I261" s="4"/>
      <c r="K261" s="2" t="str">
        <f>IFERROR(INDEX('padron cfe'!C:C,MATCH(DATOS!C261,'padron cfe'!A:A,0),1),"")</f>
        <v/>
      </c>
      <c r="L261" s="4" t="str">
        <f>IFERROR(IF(VLOOKUP(J261,J$2:L260,4,0)=0,"",VLOOKUP(J261,J$2:L260,4,0)),"")</f>
        <v/>
      </c>
      <c r="M261" s="4" t="str">
        <f>IFERROR(IF(VLOOKUP(J261,J$2:M260,5,0)=0,"",VLOOKUP(J261,J$2:M260,5,0)),"")</f>
        <v/>
      </c>
      <c r="N261" s="4"/>
      <c r="O261" s="2"/>
      <c r="P261" s="2"/>
      <c r="Q261" s="5" t="str">
        <f t="shared" si="70"/>
        <v/>
      </c>
      <c r="T261" s="2" t="str">
        <f>IFERROR(INDEX('padron cfe'!D:D,MATCH(DATOS!C261,'padron cfe'!A:A,0),1),"")</f>
        <v/>
      </c>
      <c r="U261" s="4"/>
      <c r="V261" s="4"/>
      <c r="W261" s="4"/>
      <c r="X261" s="6" t="s">
        <v>157</v>
      </c>
      <c r="Y261" s="4"/>
      <c r="Z261" s="4" t="str">
        <f t="shared" si="64"/>
        <v/>
      </c>
      <c r="AA261" s="4"/>
      <c r="AB261" s="4"/>
      <c r="AC261" s="2" t="str">
        <f>IFERROR(IF(INDEX(AC$1:AC260,MATCH(J261,J$1:J260,0),1)=0,"",INDEX(AC$1:AC260,MATCH(J261,J$1:J260,0),1)),"")</f>
        <v/>
      </c>
      <c r="AD261" s="2" t="str">
        <f>IFERROR(IF(INDEX(AD$1:AD260,MATCH(J261,J$1:J260,0),1)=0,"",INDEX(AD$1:AD260,MATCH(J261,J$1:J260,0),1)),"")</f>
        <v/>
      </c>
      <c r="AE261" s="2" t="str">
        <f>IFERROR(IF(INDEX(AE$1:AE260,MATCH(J261,J$1:J260,0),1)=0,"",INDEX(AE$1:AE260,MATCH(J261,J$1:J260,0),1)),"")</f>
        <v/>
      </c>
      <c r="AF261" s="2"/>
      <c r="AG261" s="2"/>
      <c r="AH261" s="2"/>
      <c r="AI261" s="4"/>
      <c r="AJ261" s="4"/>
      <c r="AK261" s="4"/>
      <c r="AL261" s="4"/>
      <c r="AM261" s="4"/>
      <c r="AN261" s="4"/>
      <c r="AO261" s="4"/>
      <c r="AP261" s="4"/>
      <c r="AQ261" s="4"/>
      <c r="AS261" s="4"/>
      <c r="AT261" s="82"/>
      <c r="AU261" s="124"/>
      <c r="AV261" s="124"/>
      <c r="AW261" s="124"/>
      <c r="AX261" s="124"/>
      <c r="AY261" s="124"/>
      <c r="AZ261" s="124"/>
      <c r="BA261" s="4"/>
      <c r="BB261" s="127"/>
      <c r="BC261" s="4"/>
      <c r="BD261" s="4"/>
      <c r="BE261" s="4"/>
      <c r="BF261" s="7"/>
      <c r="BG261" s="7"/>
      <c r="BH261" s="7" t="str">
        <f t="shared" ca="1" si="65"/>
        <v/>
      </c>
      <c r="BI261" s="4" t="str">
        <f t="shared" si="58"/>
        <v/>
      </c>
      <c r="BJ261" s="123" t="str">
        <f t="shared" si="66"/>
        <v/>
      </c>
      <c r="BK261" s="140" t="str">
        <f t="shared" si="71"/>
        <v/>
      </c>
      <c r="BQ261" s="4" t="str">
        <f>IF(IFERROR(VLOOKUP(C261,C262:C$1993,1,0),"")="","",COUNTIF(C:C,C261))</f>
        <v/>
      </c>
      <c r="BU261" s="5" t="str">
        <f>IF(B261="","",IF(BQ261="",1+(MAX(BU$2:BU260)),""))</f>
        <v/>
      </c>
      <c r="BV261" s="5" t="str">
        <f t="shared" si="67"/>
        <v/>
      </c>
      <c r="BW261" s="5" t="str">
        <f t="shared" si="68"/>
        <v/>
      </c>
      <c r="BX261" s="14" t="str">
        <f t="shared" si="69"/>
        <v/>
      </c>
      <c r="BY261" s="28"/>
      <c r="BZ261" s="15"/>
      <c r="CA261" s="5" t="str">
        <f t="shared" si="62"/>
        <v/>
      </c>
      <c r="CD261" s="5" t="str">
        <f t="shared" si="57"/>
        <v/>
      </c>
      <c r="CE261" s="5" t="str">
        <f>IF(J261="","",IFERROR(IF(VLOOKUP(J261,J$2:J260,1,0)=0,"",""),J261))</f>
        <v/>
      </c>
      <c r="CF261" s="24" t="str">
        <f>IF(CE261="","",(IFERROR(VLOOKUP(MID(CE261,1,1),$CW$2:DA$28,3,0),0)+IFERROR(VLOOKUP(MID(CE261,2,1),CW$2:DA$28,4,0),0)+IFERROR(VLOOKUP(MID(CE261,3,1),CW$2:DA$28,5,0),0)+(ROW(CE261)/1000000000000)))</f>
        <v/>
      </c>
      <c r="CH261" s="5">
        <v>260</v>
      </c>
      <c r="CI261" s="5" t="str">
        <f>IFERROR(VLOOKUP(CH261,CD$2:CE1337,2,0),"")</f>
        <v/>
      </c>
      <c r="DC261" s="5" t="e">
        <f>IF(REPORTE!AH$2="si",IF(C261=VALUE(REPORTE!C$11),IF(SUM(DC262:DC$1993),CONCATENATE(INT(B261),", "),INT(B261)),""),IF(C261=VALUE(REPORTE!C$10),IF(SUM(DC262:DC$1993),CONCATENATE(INT(B261),", "),INT(B261)),""))</f>
        <v>#VALUE!</v>
      </c>
    </row>
    <row r="262" spans="1:107" s="5" customFormat="1" ht="15" customHeight="1">
      <c r="A262" s="4" t="str">
        <f t="shared" si="63"/>
        <v/>
      </c>
      <c r="B262" s="6"/>
      <c r="C262" s="8"/>
      <c r="D262" s="1" t="str">
        <f>IFERROR(INDEX('padron cfe'!B:B,MATCH(DATOS!C262,'padron cfe'!A:A,0),1),"")</f>
        <v/>
      </c>
      <c r="E262" s="1"/>
      <c r="F262" s="7"/>
      <c r="G262" s="9" t="s">
        <v>157</v>
      </c>
      <c r="H262" s="5" t="str">
        <f>IF(F262="","",IFERROR(CONCATENATE("PEUA",VLOOKUP(ESTADO,REPORTE!AV$2:AW$33,2,0),DIDTRITO_FORM,CADER_FORM,IFERROR(VLOOKUP(DAY(F262),$BN$3:$BO$11,2,0),DAY(F262)),IFERROR(VLOOKUP(MONTH(F262),$BN$3:$BO$11,2,0),MONTH(F262)),YEAR(F262),G262),""))</f>
        <v/>
      </c>
      <c r="I262" s="4"/>
      <c r="K262" s="2" t="str">
        <f>IFERROR(INDEX('padron cfe'!C:C,MATCH(DATOS!C262,'padron cfe'!A:A,0),1),"")</f>
        <v/>
      </c>
      <c r="L262" s="4" t="str">
        <f>IFERROR(IF(VLOOKUP(J262,J$2:L261,4,0)=0,"",VLOOKUP(J262,J$2:L261,4,0)),"")</f>
        <v/>
      </c>
      <c r="M262" s="4" t="str">
        <f>IFERROR(IF(VLOOKUP(J262,J$2:M261,5,0)=0,"",VLOOKUP(J262,J$2:M261,5,0)),"")</f>
        <v/>
      </c>
      <c r="N262" s="4"/>
      <c r="O262" s="2"/>
      <c r="P262" s="2"/>
      <c r="Q262" s="5" t="str">
        <f t="shared" si="70"/>
        <v/>
      </c>
      <c r="T262" s="2" t="str">
        <f>IFERROR(INDEX('padron cfe'!D:D,MATCH(DATOS!C262,'padron cfe'!A:A,0),1),"")</f>
        <v/>
      </c>
      <c r="U262" s="4"/>
      <c r="V262" s="4"/>
      <c r="W262" s="4"/>
      <c r="X262" s="6" t="s">
        <v>157</v>
      </c>
      <c r="Y262" s="4"/>
      <c r="Z262" s="4" t="str">
        <f t="shared" si="64"/>
        <v/>
      </c>
      <c r="AA262" s="4"/>
      <c r="AB262" s="4"/>
      <c r="AC262" s="2" t="str">
        <f>IFERROR(IF(INDEX(AC$1:AC261,MATCH(J262,J$1:J261,0),1)=0,"",INDEX(AC$1:AC261,MATCH(J262,J$1:J261,0),1)),"")</f>
        <v/>
      </c>
      <c r="AD262" s="2" t="str">
        <f>IFERROR(IF(INDEX(AD$1:AD261,MATCH(J262,J$1:J261,0),1)=0,"",INDEX(AD$1:AD261,MATCH(J262,J$1:J261,0),1)),"")</f>
        <v/>
      </c>
      <c r="AE262" s="2" t="str">
        <f>IFERROR(IF(INDEX(AE$1:AE261,MATCH(J262,J$1:J261,0),1)=0,"",INDEX(AE$1:AE261,MATCH(J262,J$1:J261,0),1)),"")</f>
        <v/>
      </c>
      <c r="AF262" s="2"/>
      <c r="AG262" s="2"/>
      <c r="AH262" s="2"/>
      <c r="AI262" s="4"/>
      <c r="AJ262" s="4"/>
      <c r="AK262" s="4"/>
      <c r="AL262" s="4"/>
      <c r="AM262" s="4"/>
      <c r="AN262" s="4"/>
      <c r="AO262" s="4"/>
      <c r="AP262" s="4"/>
      <c r="AQ262" s="4"/>
      <c r="AS262" s="4"/>
      <c r="AT262" s="82"/>
      <c r="AU262" s="124"/>
      <c r="AV262" s="124"/>
      <c r="AW262" s="124"/>
      <c r="AX262" s="124"/>
      <c r="AY262" s="124"/>
      <c r="AZ262" s="124"/>
      <c r="BA262" s="4"/>
      <c r="BB262" s="127"/>
      <c r="BC262" s="4"/>
      <c r="BD262" s="4"/>
      <c r="BE262" s="4" t="s">
        <v>157</v>
      </c>
      <c r="BF262" s="7"/>
      <c r="BG262" s="7"/>
      <c r="BH262" s="7" t="str">
        <f t="shared" ca="1" si="65"/>
        <v/>
      </c>
      <c r="BI262" s="4" t="str">
        <f t="shared" si="58"/>
        <v/>
      </c>
      <c r="BJ262" s="123" t="str">
        <f t="shared" si="66"/>
        <v/>
      </c>
      <c r="BK262" s="140" t="str">
        <f t="shared" si="71"/>
        <v/>
      </c>
      <c r="BQ262" s="4" t="str">
        <f>IF(IFERROR(VLOOKUP(C262,C263:C$1993,1,0),"")="","",COUNTIF(C:C,C262))</f>
        <v/>
      </c>
      <c r="BU262" s="5" t="str">
        <f>IF(B262="","",IF(BQ262="",1+(MAX(BU$2:BU261)),""))</f>
        <v/>
      </c>
      <c r="BV262" s="5" t="str">
        <f t="shared" si="67"/>
        <v/>
      </c>
      <c r="BW262" s="5" t="str">
        <f t="shared" si="68"/>
        <v/>
      </c>
      <c r="BX262" s="14" t="str">
        <f t="shared" si="69"/>
        <v/>
      </c>
      <c r="BY262" s="28"/>
      <c r="BZ262" s="15"/>
      <c r="CA262" s="5" t="str">
        <f t="shared" si="62"/>
        <v/>
      </c>
      <c r="CD262" s="5" t="str">
        <f t="shared" si="57"/>
        <v/>
      </c>
      <c r="CE262" s="5" t="str">
        <f>IF(J262="","",IFERROR(IF(VLOOKUP(J262,J$2:J261,1,0)=0,"",""),J262))</f>
        <v/>
      </c>
      <c r="CF262" s="24" t="str">
        <f>IF(CE262="","",(IFERROR(VLOOKUP(MID(CE262,1,1),$CW$2:DA$28,3,0),0)+IFERROR(VLOOKUP(MID(CE262,2,1),CW$2:DA$28,4,0),0)+IFERROR(VLOOKUP(MID(CE262,3,1),CW$2:DA$28,5,0),0)+(ROW(CE262)/1000000000000)))</f>
        <v/>
      </c>
      <c r="CH262" s="5">
        <v>261</v>
      </c>
      <c r="CI262" s="5" t="str">
        <f>IFERROR(VLOOKUP(CH262,CD$2:CE1338,2,0),"")</f>
        <v/>
      </c>
      <c r="DC262" s="5" t="e">
        <f>IF(REPORTE!AH$2="si",IF(C262=VALUE(REPORTE!C$11),IF(SUM(DC263:DC$1993),CONCATENATE(INT(B262),", "),INT(B262)),""),IF(C262=VALUE(REPORTE!C$10),IF(SUM(DC263:DC$1993),CONCATENATE(INT(B262),", "),INT(B262)),""))</f>
        <v>#VALUE!</v>
      </c>
    </row>
    <row r="263" spans="1:107" s="5" customFormat="1" ht="15" customHeight="1">
      <c r="A263" s="4" t="str">
        <f t="shared" si="63"/>
        <v/>
      </c>
      <c r="B263" s="6"/>
      <c r="C263" s="8"/>
      <c r="D263" s="1" t="str">
        <f>IFERROR(INDEX('padron cfe'!B:B,MATCH(DATOS!C263,'padron cfe'!A:A,0),1),"")</f>
        <v/>
      </c>
      <c r="E263" s="1"/>
      <c r="F263" s="7"/>
      <c r="G263" s="9" t="s">
        <v>157</v>
      </c>
      <c r="H263" s="5" t="str">
        <f>IF(F263="","",IFERROR(CONCATENATE("PEUA",VLOOKUP(ESTADO,REPORTE!AV$2:AW$33,2,0),DIDTRITO_FORM,CADER_FORM,IFERROR(VLOOKUP(DAY(F263),$BN$3:$BO$11,2,0),DAY(F263)),IFERROR(VLOOKUP(MONTH(F263),$BN$3:$BO$11,2,0),MONTH(F263)),YEAR(F263),G263),""))</f>
        <v/>
      </c>
      <c r="I263" s="4"/>
      <c r="K263" s="2" t="str">
        <f>IFERROR(INDEX('padron cfe'!C:C,MATCH(DATOS!C263,'padron cfe'!A:A,0),1),"")</f>
        <v/>
      </c>
      <c r="L263" s="4" t="str">
        <f>IFERROR(IF(VLOOKUP(J263,J$2:L262,4,0)=0,"",VLOOKUP(J263,J$2:L262,4,0)),"")</f>
        <v/>
      </c>
      <c r="M263" s="4" t="str">
        <f>IFERROR(IF(VLOOKUP(J263,J$2:M262,5,0)=0,"",VLOOKUP(J263,J$2:M262,5,0)),"")</f>
        <v/>
      </c>
      <c r="N263" s="4"/>
      <c r="O263" s="2"/>
      <c r="P263" s="2"/>
      <c r="Q263" s="5" t="str">
        <f t="shared" si="70"/>
        <v/>
      </c>
      <c r="T263" s="2" t="str">
        <f>IFERROR(INDEX('padron cfe'!D:D,MATCH(DATOS!C263,'padron cfe'!A:A,0),1),"")</f>
        <v/>
      </c>
      <c r="U263" s="4"/>
      <c r="V263" s="4"/>
      <c r="W263" s="4"/>
      <c r="X263" s="6" t="s">
        <v>157</v>
      </c>
      <c r="Y263" s="4"/>
      <c r="Z263" s="4" t="str">
        <f t="shared" si="64"/>
        <v/>
      </c>
      <c r="AA263" s="4"/>
      <c r="AB263" s="4"/>
      <c r="AC263" s="2" t="str">
        <f>IFERROR(IF(INDEX(AC$1:AC262,MATCH(J263,J$1:J262,0),1)=0,"",INDEX(AC$1:AC262,MATCH(J263,J$1:J262,0),1)),"")</f>
        <v/>
      </c>
      <c r="AD263" s="2" t="str">
        <f>IFERROR(IF(INDEX(AD$1:AD262,MATCH(J263,J$1:J262,0),1)=0,"",INDEX(AD$1:AD262,MATCH(J263,J$1:J262,0),1)),"")</f>
        <v/>
      </c>
      <c r="AE263" s="2" t="str">
        <f>IFERROR(IF(INDEX(AE$1:AE262,MATCH(J263,J$1:J262,0),1)=0,"",INDEX(AE$1:AE262,MATCH(J263,J$1:J262,0),1)),"")</f>
        <v/>
      </c>
      <c r="AF263" s="2"/>
      <c r="AG263" s="2"/>
      <c r="AH263" s="2"/>
      <c r="AI263" s="4"/>
      <c r="AJ263" s="4"/>
      <c r="AK263" s="4"/>
      <c r="AL263" s="4"/>
      <c r="AM263" s="4"/>
      <c r="AN263" s="4"/>
      <c r="AO263" s="4"/>
      <c r="AP263" s="4"/>
      <c r="AQ263" s="4"/>
      <c r="AS263" s="4"/>
      <c r="AT263" s="82"/>
      <c r="AU263" s="124"/>
      <c r="AV263" s="124"/>
      <c r="AW263" s="124"/>
      <c r="AX263" s="124"/>
      <c r="AY263" s="124"/>
      <c r="AZ263" s="124"/>
      <c r="BA263" s="4"/>
      <c r="BB263" s="127"/>
      <c r="BC263" s="4"/>
      <c r="BD263" s="4"/>
      <c r="BE263" s="4"/>
      <c r="BF263" s="7"/>
      <c r="BG263" s="7"/>
      <c r="BH263" s="7" t="str">
        <f t="shared" ca="1" si="65"/>
        <v/>
      </c>
      <c r="BI263" s="4" t="str">
        <f t="shared" si="58"/>
        <v/>
      </c>
      <c r="BJ263" s="123" t="str">
        <f t="shared" si="66"/>
        <v/>
      </c>
      <c r="BK263" s="140" t="str">
        <f t="shared" si="71"/>
        <v/>
      </c>
      <c r="BQ263" s="4" t="str">
        <f>IF(IFERROR(VLOOKUP(C263,C264:C$1993,1,0),"")="","",COUNTIF(C:C,C263))</f>
        <v/>
      </c>
      <c r="BU263" s="5" t="str">
        <f>IF(B263="","",IF(BQ263="",1+(MAX(BU$2:BU262)),""))</f>
        <v/>
      </c>
      <c r="BV263" s="5" t="str">
        <f t="shared" si="67"/>
        <v/>
      </c>
      <c r="BW263" s="5" t="str">
        <f t="shared" si="68"/>
        <v/>
      </c>
      <c r="BX263" s="14" t="str">
        <f t="shared" si="69"/>
        <v/>
      </c>
      <c r="BY263" s="28"/>
      <c r="BZ263" s="15"/>
      <c r="CA263" s="5" t="str">
        <f t="shared" si="62"/>
        <v/>
      </c>
      <c r="CD263" s="5" t="str">
        <f t="shared" si="57"/>
        <v/>
      </c>
      <c r="CE263" s="5" t="str">
        <f>IF(J263="","",IFERROR(IF(VLOOKUP(J263,J$2:J262,1,0)=0,"",""),J263))</f>
        <v/>
      </c>
      <c r="CF263" s="24" t="str">
        <f>IF(CE263="","",(IFERROR(VLOOKUP(MID(CE263,1,1),$CW$2:DA$28,3,0),0)+IFERROR(VLOOKUP(MID(CE263,2,1),CW$2:DA$28,4,0),0)+IFERROR(VLOOKUP(MID(CE263,3,1),CW$2:DA$28,5,0),0)+(ROW(CE263)/1000000000000)))</f>
        <v/>
      </c>
      <c r="CH263" s="5">
        <v>262</v>
      </c>
      <c r="CI263" s="5" t="str">
        <f>IFERROR(VLOOKUP(CH263,CD$2:CE1339,2,0),"")</f>
        <v/>
      </c>
      <c r="DC263" s="5" t="e">
        <f>IF(REPORTE!AH$2="si",IF(C263=VALUE(REPORTE!C$11),IF(SUM(DC264:DC$1993),CONCATENATE(INT(B263),", "),INT(B263)),""),IF(C263=VALUE(REPORTE!C$10),IF(SUM(DC264:DC$1993),CONCATENATE(INT(B263),", "),INT(B263)),""))</f>
        <v>#VALUE!</v>
      </c>
    </row>
    <row r="264" spans="1:107" s="5" customFormat="1" ht="15" customHeight="1">
      <c r="A264" s="4" t="str">
        <f t="shared" si="63"/>
        <v/>
      </c>
      <c r="B264" s="6"/>
      <c r="C264" s="8"/>
      <c r="D264" s="1" t="str">
        <f>IFERROR(INDEX('padron cfe'!B:B,MATCH(DATOS!C264,'padron cfe'!A:A,0),1),"")</f>
        <v/>
      </c>
      <c r="E264" s="1"/>
      <c r="F264" s="7"/>
      <c r="G264" s="9" t="s">
        <v>157</v>
      </c>
      <c r="H264" s="5" t="str">
        <f>IF(F264="","",IFERROR(CONCATENATE("PEUA",VLOOKUP(ESTADO,REPORTE!AV$2:AW$33,2,0),DIDTRITO_FORM,CADER_FORM,IFERROR(VLOOKUP(DAY(F264),$BN$3:$BO$11,2,0),DAY(F264)),IFERROR(VLOOKUP(MONTH(F264),$BN$3:$BO$11,2,0),MONTH(F264)),YEAR(F264),G264),""))</f>
        <v/>
      </c>
      <c r="I264" s="4"/>
      <c r="K264" s="2" t="str">
        <f>IFERROR(INDEX('padron cfe'!C:C,MATCH(DATOS!C264,'padron cfe'!A:A,0),1),"")</f>
        <v/>
      </c>
      <c r="L264" s="4" t="str">
        <f>IFERROR(IF(VLOOKUP(J264,J$2:L263,4,0)=0,"",VLOOKUP(J264,J$2:L263,4,0)),"")</f>
        <v/>
      </c>
      <c r="M264" s="4" t="str">
        <f>IFERROR(IF(VLOOKUP(J264,J$2:M263,5,0)=0,"",VLOOKUP(J264,J$2:M263,5,0)),"")</f>
        <v/>
      </c>
      <c r="N264" s="4"/>
      <c r="O264" s="2"/>
      <c r="P264" s="2"/>
      <c r="Q264" s="5" t="str">
        <f t="shared" si="70"/>
        <v/>
      </c>
      <c r="T264" s="2" t="str">
        <f>IFERROR(INDEX('padron cfe'!D:D,MATCH(DATOS!C264,'padron cfe'!A:A,0),1),"")</f>
        <v/>
      </c>
      <c r="U264" s="4"/>
      <c r="V264" s="4"/>
      <c r="W264" s="4"/>
      <c r="X264" s="6" t="s">
        <v>157</v>
      </c>
      <c r="Y264" s="4"/>
      <c r="Z264" s="4" t="str">
        <f t="shared" si="64"/>
        <v/>
      </c>
      <c r="AA264" s="4"/>
      <c r="AB264" s="4"/>
      <c r="AC264" s="2" t="str">
        <f>IFERROR(IF(INDEX(AC$1:AC263,MATCH(J264,J$1:J263,0),1)=0,"",INDEX(AC$1:AC263,MATCH(J264,J$1:J263,0),1)),"")</f>
        <v/>
      </c>
      <c r="AD264" s="2" t="str">
        <f>IFERROR(IF(INDEX(AD$1:AD263,MATCH(J264,J$1:J263,0),1)=0,"",INDEX(AD$1:AD263,MATCH(J264,J$1:J263,0),1)),"")</f>
        <v/>
      </c>
      <c r="AE264" s="2" t="str">
        <f>IFERROR(IF(INDEX(AE$1:AE263,MATCH(J264,J$1:J263,0),1)=0,"",INDEX(AE$1:AE263,MATCH(J264,J$1:J263,0),1)),"")</f>
        <v/>
      </c>
      <c r="AF264" s="2"/>
      <c r="AG264" s="2"/>
      <c r="AH264" s="2"/>
      <c r="AI264" s="4"/>
      <c r="AJ264" s="4"/>
      <c r="AK264" s="4"/>
      <c r="AL264" s="4"/>
      <c r="AM264" s="4"/>
      <c r="AN264" s="4"/>
      <c r="AO264" s="4"/>
      <c r="AP264" s="4"/>
      <c r="AQ264" s="4"/>
      <c r="AS264" s="4"/>
      <c r="AT264" s="82"/>
      <c r="AU264" s="124"/>
      <c r="AV264" s="124"/>
      <c r="AW264" s="124"/>
      <c r="AX264" s="124"/>
      <c r="AY264" s="124"/>
      <c r="AZ264" s="124"/>
      <c r="BA264" s="4"/>
      <c r="BB264" s="127"/>
      <c r="BC264" s="4"/>
      <c r="BD264" s="4"/>
      <c r="BE264" s="4" t="s">
        <v>157</v>
      </c>
      <c r="BF264" s="7"/>
      <c r="BG264" s="7"/>
      <c r="BH264" s="7" t="str">
        <f t="shared" ca="1" si="65"/>
        <v/>
      </c>
      <c r="BI264" s="4" t="str">
        <f t="shared" si="58"/>
        <v/>
      </c>
      <c r="BJ264" s="123" t="str">
        <f t="shared" si="66"/>
        <v/>
      </c>
      <c r="BK264" s="140" t="str">
        <f t="shared" si="71"/>
        <v/>
      </c>
      <c r="BQ264" s="4" t="str">
        <f>IF(IFERROR(VLOOKUP(C264,C265:C$1993,1,0),"")="","",COUNTIF(C:C,C264))</f>
        <v/>
      </c>
      <c r="BU264" s="5" t="str">
        <f>IF(B264="","",IF(BQ264="",1+(MAX(BU$2:BU263)),""))</f>
        <v/>
      </c>
      <c r="BV264" s="5" t="str">
        <f t="shared" si="67"/>
        <v/>
      </c>
      <c r="BW264" s="5" t="str">
        <f t="shared" si="68"/>
        <v/>
      </c>
      <c r="BX264" s="14" t="str">
        <f t="shared" si="69"/>
        <v/>
      </c>
      <c r="BY264" s="28"/>
      <c r="BZ264" s="15"/>
      <c r="CA264" s="5" t="str">
        <f t="shared" si="62"/>
        <v/>
      </c>
      <c r="CD264" s="5" t="str">
        <f t="shared" si="57"/>
        <v/>
      </c>
      <c r="CE264" s="5" t="str">
        <f>IF(J264="","",IFERROR(IF(VLOOKUP(J264,J$2:J263,1,0)=0,"",""),J264))</f>
        <v/>
      </c>
      <c r="CF264" s="24" t="str">
        <f>IF(CE264="","",(IFERROR(VLOOKUP(MID(CE264,1,1),$CW$2:DA$28,3,0),0)+IFERROR(VLOOKUP(MID(CE264,2,1),CW$2:DA$28,4,0),0)+IFERROR(VLOOKUP(MID(CE264,3,1),CW$2:DA$28,5,0),0)+(ROW(CE264)/1000000000000)))</f>
        <v/>
      </c>
      <c r="CH264" s="5">
        <v>263</v>
      </c>
      <c r="CI264" s="5" t="str">
        <f>IFERROR(VLOOKUP(CH264,CD$2:CE1340,2,0),"")</f>
        <v/>
      </c>
      <c r="DC264" s="5" t="e">
        <f>IF(REPORTE!AH$2="si",IF(C264=VALUE(REPORTE!C$11),IF(SUM(DC265:DC$1993),CONCATENATE(INT(B264),", "),INT(B264)),""),IF(C264=VALUE(REPORTE!C$10),IF(SUM(DC265:DC$1993),CONCATENATE(INT(B264),", "),INT(B264)),""))</f>
        <v>#VALUE!</v>
      </c>
    </row>
    <row r="265" spans="1:107" s="5" customFormat="1" ht="15" customHeight="1">
      <c r="A265" s="4" t="str">
        <f t="shared" si="63"/>
        <v/>
      </c>
      <c r="B265" s="6"/>
      <c r="C265" s="8"/>
      <c r="D265" s="1" t="str">
        <f>IFERROR(INDEX('padron cfe'!B:B,MATCH(DATOS!C265,'padron cfe'!A:A,0),1),"")</f>
        <v/>
      </c>
      <c r="E265" s="1"/>
      <c r="F265" s="7"/>
      <c r="G265" s="9" t="s">
        <v>157</v>
      </c>
      <c r="H265" s="5" t="str">
        <f>IF(F265="","",IFERROR(CONCATENATE("PEUA",VLOOKUP(ESTADO,REPORTE!AV$2:AW$33,2,0),DIDTRITO_FORM,CADER_FORM,IFERROR(VLOOKUP(DAY(F265),$BN$3:$BO$11,2,0),DAY(F265)),IFERROR(VLOOKUP(MONTH(F265),$BN$3:$BO$11,2,0),MONTH(F265)),YEAR(F265),G265),""))</f>
        <v/>
      </c>
      <c r="I265" s="4"/>
      <c r="K265" s="2" t="str">
        <f>IFERROR(INDEX('padron cfe'!C:C,MATCH(DATOS!C265,'padron cfe'!A:A,0),1),"")</f>
        <v/>
      </c>
      <c r="L265" s="4" t="str">
        <f>IFERROR(IF(VLOOKUP(J265,J$2:L264,4,0)=0,"",VLOOKUP(J265,J$2:L264,4,0)),"")</f>
        <v/>
      </c>
      <c r="M265" s="4" t="str">
        <f>IFERROR(IF(VLOOKUP(J265,J$2:M264,5,0)=0,"",VLOOKUP(J265,J$2:M264,5,0)),"")</f>
        <v/>
      </c>
      <c r="N265" s="4"/>
      <c r="O265" s="2"/>
      <c r="P265" s="2"/>
      <c r="Q265" s="5" t="str">
        <f t="shared" si="70"/>
        <v/>
      </c>
      <c r="T265" s="2" t="str">
        <f>IFERROR(INDEX('padron cfe'!D:D,MATCH(DATOS!C265,'padron cfe'!A:A,0),1),"")</f>
        <v/>
      </c>
      <c r="U265" s="4"/>
      <c r="V265" s="4"/>
      <c r="W265" s="4"/>
      <c r="X265" s="6" t="s">
        <v>157</v>
      </c>
      <c r="Y265" s="4"/>
      <c r="Z265" s="4" t="str">
        <f t="shared" si="64"/>
        <v/>
      </c>
      <c r="AA265" s="4"/>
      <c r="AB265" s="4"/>
      <c r="AC265" s="2" t="str">
        <f>IFERROR(IF(INDEX(AC$1:AC264,MATCH(J265,J$1:J264,0),1)=0,"",INDEX(AC$1:AC264,MATCH(J265,J$1:J264,0),1)),"")</f>
        <v/>
      </c>
      <c r="AD265" s="2" t="str">
        <f>IFERROR(IF(INDEX(AD$1:AD264,MATCH(J265,J$1:J264,0),1)=0,"",INDEX(AD$1:AD264,MATCH(J265,J$1:J264,0),1)),"")</f>
        <v/>
      </c>
      <c r="AE265" s="2" t="str">
        <f>IFERROR(IF(INDEX(AE$1:AE264,MATCH(J265,J$1:J264,0),1)=0,"",INDEX(AE$1:AE264,MATCH(J265,J$1:J264,0),1)),"")</f>
        <v/>
      </c>
      <c r="AF265" s="2"/>
      <c r="AG265" s="2"/>
      <c r="AH265" s="2"/>
      <c r="AI265" s="4"/>
      <c r="AJ265" s="4"/>
      <c r="AK265" s="4"/>
      <c r="AL265" s="4"/>
      <c r="AM265" s="4"/>
      <c r="AN265" s="4"/>
      <c r="AO265" s="4"/>
      <c r="AP265" s="4"/>
      <c r="AQ265" s="4"/>
      <c r="AS265" s="4"/>
      <c r="AT265" s="82"/>
      <c r="AU265" s="124"/>
      <c r="AV265" s="124"/>
      <c r="AW265" s="124"/>
      <c r="AX265" s="124"/>
      <c r="AY265" s="124"/>
      <c r="AZ265" s="124"/>
      <c r="BA265" s="4"/>
      <c r="BB265" s="127"/>
      <c r="BC265" s="4"/>
      <c r="BD265" s="4"/>
      <c r="BE265" s="4"/>
      <c r="BF265" s="7"/>
      <c r="BG265" s="7"/>
      <c r="BH265" s="7" t="str">
        <f t="shared" ca="1" si="65"/>
        <v/>
      </c>
      <c r="BI265" s="4" t="str">
        <f t="shared" si="58"/>
        <v/>
      </c>
      <c r="BJ265" s="123" t="str">
        <f t="shared" si="66"/>
        <v/>
      </c>
      <c r="BK265" s="140" t="str">
        <f t="shared" si="71"/>
        <v/>
      </c>
      <c r="BQ265" s="4" t="str">
        <f>IF(IFERROR(VLOOKUP(C265,C266:C$1993,1,0),"")="","",COUNTIF(C:C,C265))</f>
        <v/>
      </c>
      <c r="BU265" s="5" t="str">
        <f>IF(B265="","",IF(BQ265="",1+(MAX(BU$2:BU264)),""))</f>
        <v/>
      </c>
      <c r="BV265" s="5" t="str">
        <f t="shared" si="67"/>
        <v/>
      </c>
      <c r="BW265" s="5" t="str">
        <f t="shared" si="68"/>
        <v/>
      </c>
      <c r="BX265" s="14" t="str">
        <f t="shared" si="69"/>
        <v/>
      </c>
      <c r="BY265" s="28"/>
      <c r="BZ265" s="15"/>
      <c r="CA265" s="5" t="str">
        <f t="shared" ref="CA265:CA296" si="72">CONCATENATE(AH265,AJ265,AK265,AL265,AM265)</f>
        <v/>
      </c>
      <c r="CD265" s="5" t="str">
        <f t="shared" si="57"/>
        <v/>
      </c>
      <c r="CE265" s="5" t="str">
        <f>IF(J265="","",IFERROR(IF(VLOOKUP(J265,J$2:J264,1,0)=0,"",""),J265))</f>
        <v/>
      </c>
      <c r="CF265" s="24" t="str">
        <f>IF(CE265="","",(IFERROR(VLOOKUP(MID(CE265,1,1),$CW$2:DA$28,3,0),0)+IFERROR(VLOOKUP(MID(CE265,2,1),CW$2:DA$28,4,0),0)+IFERROR(VLOOKUP(MID(CE265,3,1),CW$2:DA$28,5,0),0)+(ROW(CE265)/1000000000000)))</f>
        <v/>
      </c>
      <c r="CH265" s="5">
        <v>264</v>
      </c>
      <c r="CI265" s="5" t="str">
        <f>IFERROR(VLOOKUP(CH265,CD$2:CE1341,2,0),"")</f>
        <v/>
      </c>
      <c r="DC265" s="5" t="e">
        <f>IF(REPORTE!AH$2="si",IF(C265=VALUE(REPORTE!C$11),IF(SUM(DC266:DC$1993),CONCATENATE(INT(B265),", "),INT(B265)),""),IF(C265=VALUE(REPORTE!C$10),IF(SUM(DC266:DC$1993),CONCATENATE(INT(B265),", "),INT(B265)),""))</f>
        <v>#VALUE!</v>
      </c>
    </row>
    <row r="266" spans="1:107" s="5" customFormat="1" ht="15" customHeight="1">
      <c r="A266" s="4" t="str">
        <f t="shared" si="63"/>
        <v/>
      </c>
      <c r="B266" s="6"/>
      <c r="C266" s="8"/>
      <c r="D266" s="1" t="str">
        <f>IFERROR(INDEX('padron cfe'!B:B,MATCH(DATOS!C266,'padron cfe'!A:A,0),1),"")</f>
        <v/>
      </c>
      <c r="E266" s="1"/>
      <c r="F266" s="7"/>
      <c r="G266" s="9" t="s">
        <v>157</v>
      </c>
      <c r="H266" s="5" t="str">
        <f>IF(F266="","",IFERROR(CONCATENATE("PEUA",VLOOKUP(ESTADO,REPORTE!AV$2:AW$33,2,0),DIDTRITO_FORM,CADER_FORM,IFERROR(VLOOKUP(DAY(F266),$BN$3:$BO$11,2,0),DAY(F266)),IFERROR(VLOOKUP(MONTH(F266),$BN$3:$BO$11,2,0),MONTH(F266)),YEAR(F266),G266),""))</f>
        <v/>
      </c>
      <c r="I266" s="4"/>
      <c r="K266" s="2" t="str">
        <f>IFERROR(INDEX('padron cfe'!C:C,MATCH(DATOS!C266,'padron cfe'!A:A,0),1),"")</f>
        <v/>
      </c>
      <c r="L266" s="4" t="str">
        <f>IFERROR(IF(VLOOKUP(J266,J$2:L265,4,0)=0,"",VLOOKUP(J266,J$2:L265,4,0)),"")</f>
        <v/>
      </c>
      <c r="M266" s="4" t="str">
        <f>IFERROR(IF(VLOOKUP(J266,J$2:M265,5,0)=0,"",VLOOKUP(J266,J$2:M265,5,0)),"")</f>
        <v/>
      </c>
      <c r="N266" s="4"/>
      <c r="O266" s="2"/>
      <c r="P266" s="2"/>
      <c r="Q266" s="5" t="str">
        <f t="shared" si="70"/>
        <v/>
      </c>
      <c r="T266" s="2" t="str">
        <f>IFERROR(INDEX('padron cfe'!D:D,MATCH(DATOS!C266,'padron cfe'!A:A,0),1),"")</f>
        <v/>
      </c>
      <c r="U266" s="4"/>
      <c r="V266" s="4"/>
      <c r="W266" s="4"/>
      <c r="X266" s="6" t="s">
        <v>157</v>
      </c>
      <c r="Y266" s="4"/>
      <c r="Z266" s="4" t="str">
        <f t="shared" si="64"/>
        <v/>
      </c>
      <c r="AA266" s="4"/>
      <c r="AB266" s="4"/>
      <c r="AC266" s="2" t="str">
        <f>IFERROR(IF(INDEX(AC$1:AC265,MATCH(J266,J$1:J265,0),1)=0,"",INDEX(AC$1:AC265,MATCH(J266,J$1:J265,0),1)),"")</f>
        <v/>
      </c>
      <c r="AD266" s="2" t="str">
        <f>IFERROR(IF(INDEX(AD$1:AD265,MATCH(J266,J$1:J265,0),1)=0,"",INDEX(AD$1:AD265,MATCH(J266,J$1:J265,0),1)),"")</f>
        <v/>
      </c>
      <c r="AE266" s="2" t="str">
        <f>IFERROR(IF(INDEX(AE$1:AE265,MATCH(J266,J$1:J265,0),1)=0,"",INDEX(AE$1:AE265,MATCH(J266,J$1:J265,0),1)),"")</f>
        <v/>
      </c>
      <c r="AF266" s="2"/>
      <c r="AG266" s="2"/>
      <c r="AH266" s="2"/>
      <c r="AI266" s="4"/>
      <c r="AJ266" s="4"/>
      <c r="AK266" s="4"/>
      <c r="AL266" s="4"/>
      <c r="AM266" s="4"/>
      <c r="AN266" s="4"/>
      <c r="AO266" s="4"/>
      <c r="AP266" s="4"/>
      <c r="AQ266" s="4"/>
      <c r="AS266" s="4"/>
      <c r="AT266" s="82"/>
      <c r="AU266" s="124"/>
      <c r="AV266" s="124"/>
      <c r="AW266" s="124"/>
      <c r="AX266" s="124"/>
      <c r="AY266" s="124"/>
      <c r="AZ266" s="124"/>
      <c r="BA266" s="4"/>
      <c r="BB266" s="127"/>
      <c r="BC266" s="4"/>
      <c r="BD266" s="4"/>
      <c r="BE266" s="4" t="s">
        <v>157</v>
      </c>
      <c r="BF266" s="7"/>
      <c r="BG266" s="7"/>
      <c r="BH266" s="7" t="str">
        <f t="shared" ca="1" si="65"/>
        <v/>
      </c>
      <c r="BI266" s="4" t="str">
        <f t="shared" si="58"/>
        <v/>
      </c>
      <c r="BJ266" s="123" t="str">
        <f t="shared" si="66"/>
        <v/>
      </c>
      <c r="BK266" s="140" t="str">
        <f t="shared" si="71"/>
        <v/>
      </c>
      <c r="BQ266" s="4" t="str">
        <f>IF(IFERROR(VLOOKUP(C266,C267:C$1993,1,0),"")="","",COUNTIF(C:C,C266))</f>
        <v/>
      </c>
      <c r="BU266" s="5" t="str">
        <f>IF(B266="","",IF(BQ266="",1+(MAX(BU$2:BU265)),""))</f>
        <v/>
      </c>
      <c r="BV266" s="5" t="str">
        <f t="shared" si="67"/>
        <v/>
      </c>
      <c r="BW266" s="5" t="str">
        <f t="shared" si="68"/>
        <v/>
      </c>
      <c r="BX266" s="14" t="str">
        <f t="shared" si="69"/>
        <v/>
      </c>
      <c r="BY266" s="28"/>
      <c r="BZ266" s="15"/>
      <c r="CA266" s="5" t="str">
        <f t="shared" si="72"/>
        <v/>
      </c>
      <c r="CD266" s="5" t="str">
        <f t="shared" si="57"/>
        <v/>
      </c>
      <c r="CE266" s="5" t="str">
        <f>IF(J266="","",IFERROR(IF(VLOOKUP(J266,J$2:J265,1,0)=0,"",""),J266))</f>
        <v/>
      </c>
      <c r="CF266" s="24" t="str">
        <f>IF(CE266="","",(IFERROR(VLOOKUP(MID(CE266,1,1),$CW$2:DA$28,3,0),0)+IFERROR(VLOOKUP(MID(CE266,2,1),CW$2:DA$28,4,0),0)+IFERROR(VLOOKUP(MID(CE266,3,1),CW$2:DA$28,5,0),0)+(ROW(CE266)/1000000000000)))</f>
        <v/>
      </c>
      <c r="CH266" s="5">
        <v>265</v>
      </c>
      <c r="CI266" s="5" t="str">
        <f>IFERROR(VLOOKUP(CH266,CD$2:CE1342,2,0),"")</f>
        <v/>
      </c>
      <c r="DC266" s="5" t="e">
        <f>IF(REPORTE!AH$2="si",IF(C266=VALUE(REPORTE!C$11),IF(SUM(DC267:DC$1993),CONCATENATE(INT(B266),", "),INT(B266)),""),IF(C266=VALUE(REPORTE!C$10),IF(SUM(DC267:DC$1993),CONCATENATE(INT(B266),", "),INT(B266)),""))</f>
        <v>#VALUE!</v>
      </c>
    </row>
    <row r="267" spans="1:107" s="5" customFormat="1" ht="15" customHeight="1">
      <c r="A267" s="4" t="str">
        <f t="shared" si="63"/>
        <v/>
      </c>
      <c r="B267" s="6"/>
      <c r="C267" s="8"/>
      <c r="D267" s="1" t="str">
        <f>IFERROR(INDEX('padron cfe'!B:B,MATCH(DATOS!C267,'padron cfe'!A:A,0),1),"")</f>
        <v/>
      </c>
      <c r="E267" s="1"/>
      <c r="F267" s="7"/>
      <c r="G267" s="9" t="s">
        <v>157</v>
      </c>
      <c r="H267" s="5" t="str">
        <f>IF(F267="","",IFERROR(CONCATENATE("PEUA",VLOOKUP(ESTADO,REPORTE!AV$2:AW$33,2,0),DIDTRITO_FORM,CADER_FORM,IFERROR(VLOOKUP(DAY(F267),$BN$3:$BO$11,2,0),DAY(F267)),IFERROR(VLOOKUP(MONTH(F267),$BN$3:$BO$11,2,0),MONTH(F267)),YEAR(F267),G267),""))</f>
        <v/>
      </c>
      <c r="I267" s="4"/>
      <c r="K267" s="2" t="str">
        <f>IFERROR(INDEX('padron cfe'!C:C,MATCH(DATOS!C267,'padron cfe'!A:A,0),1),"")</f>
        <v/>
      </c>
      <c r="L267" s="4" t="str">
        <f>IFERROR(IF(VLOOKUP(J267,J$2:L266,4,0)=0,"",VLOOKUP(J267,J$2:L266,4,0)),"")</f>
        <v/>
      </c>
      <c r="M267" s="4" t="str">
        <f>IFERROR(IF(VLOOKUP(J267,J$2:M266,5,0)=0,"",VLOOKUP(J267,J$2:M266,5,0)),"")</f>
        <v/>
      </c>
      <c r="N267" s="4"/>
      <c r="O267" s="2"/>
      <c r="P267" s="2"/>
      <c r="Q267" s="5" t="str">
        <f t="shared" si="70"/>
        <v/>
      </c>
      <c r="T267" s="2" t="str">
        <f>IFERROR(INDEX('padron cfe'!D:D,MATCH(DATOS!C267,'padron cfe'!A:A,0),1),"")</f>
        <v/>
      </c>
      <c r="U267" s="4"/>
      <c r="V267" s="4"/>
      <c r="W267" s="4"/>
      <c r="X267" s="6" t="s">
        <v>157</v>
      </c>
      <c r="Y267" s="4"/>
      <c r="Z267" s="4" t="str">
        <f t="shared" si="64"/>
        <v/>
      </c>
      <c r="AA267" s="4"/>
      <c r="AB267" s="4"/>
      <c r="AC267" s="2" t="str">
        <f>IFERROR(IF(INDEX(AC$1:AC266,MATCH(J267,J$1:J266,0),1)=0,"",INDEX(AC$1:AC266,MATCH(J267,J$1:J266,0),1)),"")</f>
        <v/>
      </c>
      <c r="AD267" s="2" t="str">
        <f>IFERROR(IF(INDEX(AD$1:AD266,MATCH(J267,J$1:J266,0),1)=0,"",INDEX(AD$1:AD266,MATCH(J267,J$1:J266,0),1)),"")</f>
        <v/>
      </c>
      <c r="AE267" s="2" t="str">
        <f>IFERROR(IF(INDEX(AE$1:AE266,MATCH(J267,J$1:J266,0),1)=0,"",INDEX(AE$1:AE266,MATCH(J267,J$1:J266,0),1)),"")</f>
        <v/>
      </c>
      <c r="AF267" s="2"/>
      <c r="AG267" s="2"/>
      <c r="AH267" s="2"/>
      <c r="AI267" s="4"/>
      <c r="AJ267" s="4"/>
      <c r="AK267" s="4"/>
      <c r="AL267" s="4"/>
      <c r="AM267" s="4"/>
      <c r="AN267" s="4"/>
      <c r="AO267" s="4"/>
      <c r="AP267" s="4"/>
      <c r="AQ267" s="4"/>
      <c r="AS267" s="4"/>
      <c r="AT267" s="82"/>
      <c r="AU267" s="124"/>
      <c r="AV267" s="124"/>
      <c r="AW267" s="124"/>
      <c r="AX267" s="124"/>
      <c r="AY267" s="124"/>
      <c r="AZ267" s="124"/>
      <c r="BA267" s="4"/>
      <c r="BB267" s="127"/>
      <c r="BC267" s="4"/>
      <c r="BD267" s="4"/>
      <c r="BE267" s="4"/>
      <c r="BF267" s="7"/>
      <c r="BG267" s="7"/>
      <c r="BH267" s="7" t="str">
        <f t="shared" ca="1" si="65"/>
        <v/>
      </c>
      <c r="BI267" s="4" t="str">
        <f t="shared" si="58"/>
        <v/>
      </c>
      <c r="BJ267" s="123" t="str">
        <f t="shared" si="66"/>
        <v/>
      </c>
      <c r="BK267" s="140" t="str">
        <f t="shared" si="71"/>
        <v/>
      </c>
      <c r="BQ267" s="4" t="str">
        <f>IF(IFERROR(VLOOKUP(C267,C268:C$1993,1,0),"")="","",COUNTIF(C:C,C267))</f>
        <v/>
      </c>
      <c r="BU267" s="5" t="str">
        <f>IF(B267="","",IF(BQ267="",1+(MAX(BU$2:BU266)),""))</f>
        <v/>
      </c>
      <c r="BV267" s="5" t="str">
        <f t="shared" si="67"/>
        <v/>
      </c>
      <c r="BW267" s="5" t="str">
        <f t="shared" si="68"/>
        <v/>
      </c>
      <c r="BX267" s="14" t="str">
        <f t="shared" si="69"/>
        <v/>
      </c>
      <c r="BY267" s="28"/>
      <c r="BZ267" s="15"/>
      <c r="CA267" s="5" t="str">
        <f t="shared" si="72"/>
        <v/>
      </c>
      <c r="CD267" s="5" t="str">
        <f t="shared" ref="CD267:CD330" si="73">IFERROR(RANK(CF267,CF$2:CF$1493,1),"")</f>
        <v/>
      </c>
      <c r="CE267" s="5" t="str">
        <f>IF(J267="","",IFERROR(IF(VLOOKUP(J267,J$2:J266,1,0)=0,"",""),J267))</f>
        <v/>
      </c>
      <c r="CF267" s="24" t="str">
        <f>IF(CE267="","",(IFERROR(VLOOKUP(MID(CE267,1,1),$CW$2:DA$28,3,0),0)+IFERROR(VLOOKUP(MID(CE267,2,1),CW$2:DA$28,4,0),0)+IFERROR(VLOOKUP(MID(CE267,3,1),CW$2:DA$28,5,0),0)+(ROW(CE267)/1000000000000)))</f>
        <v/>
      </c>
      <c r="CH267" s="5">
        <v>266</v>
      </c>
      <c r="CI267" s="5" t="str">
        <f>IFERROR(VLOOKUP(CH267,CD$2:CE1343,2,0),"")</f>
        <v/>
      </c>
      <c r="DC267" s="5" t="e">
        <f>IF(REPORTE!AH$2="si",IF(C267=VALUE(REPORTE!C$11),IF(SUM(DC268:DC$1993),CONCATENATE(INT(B267),", "),INT(B267)),""),IF(C267=VALUE(REPORTE!C$10),IF(SUM(DC268:DC$1993),CONCATENATE(INT(B267),", "),INT(B267)),""))</f>
        <v>#VALUE!</v>
      </c>
    </row>
    <row r="268" spans="1:107" s="5" customFormat="1" ht="15" customHeight="1">
      <c r="A268" s="4" t="str">
        <f t="shared" si="63"/>
        <v/>
      </c>
      <c r="B268" s="6"/>
      <c r="C268" s="8"/>
      <c r="D268" s="1" t="str">
        <f>IFERROR(INDEX('padron cfe'!B:B,MATCH(DATOS!C268,'padron cfe'!A:A,0),1),"")</f>
        <v/>
      </c>
      <c r="E268" s="1"/>
      <c r="F268" s="7"/>
      <c r="G268" s="9" t="s">
        <v>157</v>
      </c>
      <c r="H268" s="5" t="str">
        <f>IF(F268="","",IFERROR(CONCATENATE("PEUA",VLOOKUP(ESTADO,REPORTE!AV$2:AW$33,2,0),DIDTRITO_FORM,CADER_FORM,IFERROR(VLOOKUP(DAY(F268),$BN$3:$BO$11,2,0),DAY(F268)),IFERROR(VLOOKUP(MONTH(F268),$BN$3:$BO$11,2,0),MONTH(F268)),YEAR(F268),G268),""))</f>
        <v/>
      </c>
      <c r="I268" s="4"/>
      <c r="K268" s="2" t="str">
        <f>IFERROR(INDEX('padron cfe'!C:C,MATCH(DATOS!C268,'padron cfe'!A:A,0),1),"")</f>
        <v/>
      </c>
      <c r="L268" s="4" t="str">
        <f>IFERROR(IF(VLOOKUP(J268,J$2:L267,4,0)=0,"",VLOOKUP(J268,J$2:L267,4,0)),"")</f>
        <v/>
      </c>
      <c r="M268" s="4" t="str">
        <f>IFERROR(IF(VLOOKUP(J268,J$2:M267,5,0)=0,"",VLOOKUP(J268,J$2:M267,5,0)),"")</f>
        <v/>
      </c>
      <c r="N268" s="4"/>
      <c r="O268" s="2"/>
      <c r="P268" s="2"/>
      <c r="Q268" s="5" t="str">
        <f t="shared" si="70"/>
        <v/>
      </c>
      <c r="T268" s="2" t="str">
        <f>IFERROR(INDEX('padron cfe'!D:D,MATCH(DATOS!C268,'padron cfe'!A:A,0),1),"")</f>
        <v/>
      </c>
      <c r="U268" s="4"/>
      <c r="V268" s="4"/>
      <c r="W268" s="4"/>
      <c r="X268" s="6" t="s">
        <v>157</v>
      </c>
      <c r="Y268" s="4"/>
      <c r="Z268" s="4" t="str">
        <f t="shared" si="64"/>
        <v/>
      </c>
      <c r="AA268" s="4"/>
      <c r="AB268" s="4"/>
      <c r="AC268" s="2" t="str">
        <f>IFERROR(IF(INDEX(AC$1:AC267,MATCH(J268,J$1:J267,0),1)=0,"",INDEX(AC$1:AC267,MATCH(J268,J$1:J267,0),1)),"")</f>
        <v/>
      </c>
      <c r="AD268" s="2" t="str">
        <f>IFERROR(IF(INDEX(AD$1:AD267,MATCH(J268,J$1:J267,0),1)=0,"",INDEX(AD$1:AD267,MATCH(J268,J$1:J267,0),1)),"")</f>
        <v/>
      </c>
      <c r="AE268" s="2" t="str">
        <f>IFERROR(IF(INDEX(AE$1:AE267,MATCH(J268,J$1:J267,0),1)=0,"",INDEX(AE$1:AE267,MATCH(J268,J$1:J267,0),1)),"")</f>
        <v/>
      </c>
      <c r="AF268" s="2"/>
      <c r="AG268" s="2"/>
      <c r="AH268" s="2"/>
      <c r="AI268" s="4"/>
      <c r="AJ268" s="4"/>
      <c r="AK268" s="4"/>
      <c r="AL268" s="4"/>
      <c r="AM268" s="4"/>
      <c r="AN268" s="4"/>
      <c r="AO268" s="4"/>
      <c r="AP268" s="4"/>
      <c r="AQ268" s="4"/>
      <c r="AS268" s="4"/>
      <c r="AT268" s="82"/>
      <c r="AU268" s="124"/>
      <c r="AV268" s="124"/>
      <c r="AW268" s="124"/>
      <c r="AX268" s="124"/>
      <c r="AY268" s="124"/>
      <c r="AZ268" s="124"/>
      <c r="BA268" s="4"/>
      <c r="BB268" s="127"/>
      <c r="BC268" s="4"/>
      <c r="BD268" s="4"/>
      <c r="BE268" s="4" t="s">
        <v>157</v>
      </c>
      <c r="BF268" s="7"/>
      <c r="BG268" s="7"/>
      <c r="BH268" s="7" t="str">
        <f t="shared" ca="1" si="65"/>
        <v/>
      </c>
      <c r="BI268" s="4" t="str">
        <f t="shared" si="58"/>
        <v/>
      </c>
      <c r="BJ268" s="123" t="str">
        <f t="shared" si="66"/>
        <v/>
      </c>
      <c r="BK268" s="140" t="str">
        <f t="shared" si="71"/>
        <v/>
      </c>
      <c r="BQ268" s="4" t="str">
        <f>IF(IFERROR(VLOOKUP(C268,C269:C$1993,1,0),"")="","",COUNTIF(C:C,C268))</f>
        <v/>
      </c>
      <c r="BU268" s="5" t="str">
        <f>IF(B268="","",IF(BQ268="",1+(MAX(BU$2:BU267)),""))</f>
        <v/>
      </c>
      <c r="BV268" s="5" t="str">
        <f t="shared" si="67"/>
        <v/>
      </c>
      <c r="BW268" s="5" t="str">
        <f t="shared" si="68"/>
        <v/>
      </c>
      <c r="BX268" s="14" t="str">
        <f t="shared" si="69"/>
        <v/>
      </c>
      <c r="BY268" s="28"/>
      <c r="BZ268" s="15"/>
      <c r="CA268" s="5" t="str">
        <f t="shared" si="72"/>
        <v/>
      </c>
      <c r="CD268" s="5" t="str">
        <f t="shared" si="73"/>
        <v/>
      </c>
      <c r="CE268" s="5" t="str">
        <f>IF(J268="","",IFERROR(IF(VLOOKUP(J268,J$2:J267,1,0)=0,"",""),J268))</f>
        <v/>
      </c>
      <c r="CF268" s="24" t="str">
        <f>IF(CE268="","",(IFERROR(VLOOKUP(MID(CE268,1,1),$CW$2:DA$28,3,0),0)+IFERROR(VLOOKUP(MID(CE268,2,1),CW$2:DA$28,4,0),0)+IFERROR(VLOOKUP(MID(CE268,3,1),CW$2:DA$28,5,0),0)+(ROW(CE268)/1000000000000)))</f>
        <v/>
      </c>
      <c r="CH268" s="5">
        <v>267</v>
      </c>
      <c r="CI268" s="5" t="str">
        <f>IFERROR(VLOOKUP(CH268,CD$2:CE1344,2,0),"")</f>
        <v/>
      </c>
      <c r="CK268" s="14"/>
      <c r="DC268" s="5" t="e">
        <f>IF(REPORTE!AH$2="si",IF(C268=VALUE(REPORTE!C$11),IF(SUM(DC269:DC$1993),CONCATENATE(INT(B268),", "),INT(B268)),""),IF(C268=VALUE(REPORTE!C$10),IF(SUM(DC269:DC$1993),CONCATENATE(INT(B268),", "),INT(B268)),""))</f>
        <v>#VALUE!</v>
      </c>
    </row>
    <row r="269" spans="1:107" s="5" customFormat="1" ht="15" customHeight="1">
      <c r="A269" s="4" t="str">
        <f t="shared" si="63"/>
        <v/>
      </c>
      <c r="B269" s="6"/>
      <c r="C269" s="8"/>
      <c r="D269" s="1" t="str">
        <f>IFERROR(INDEX('padron cfe'!B:B,MATCH(DATOS!C269,'padron cfe'!A:A,0),1),"")</f>
        <v/>
      </c>
      <c r="E269" s="1"/>
      <c r="F269" s="7"/>
      <c r="G269" s="9" t="s">
        <v>157</v>
      </c>
      <c r="H269" s="5" t="str">
        <f>IF(F269="","",IFERROR(CONCATENATE("PEUA",VLOOKUP(ESTADO,REPORTE!AV$2:AW$33,2,0),DIDTRITO_FORM,CADER_FORM,IFERROR(VLOOKUP(DAY(F269),$BN$3:$BO$11,2,0),DAY(F269)),IFERROR(VLOOKUP(MONTH(F269),$BN$3:$BO$11,2,0),MONTH(F269)),YEAR(F269),G269),""))</f>
        <v/>
      </c>
      <c r="I269" s="4"/>
      <c r="K269" s="2" t="str">
        <f>IFERROR(INDEX('padron cfe'!C:C,MATCH(DATOS!C269,'padron cfe'!A:A,0),1),"")</f>
        <v/>
      </c>
      <c r="L269" s="4" t="str">
        <f>IFERROR(IF(VLOOKUP(J269,J$2:L268,4,0)=0,"",VLOOKUP(J269,J$2:L268,4,0)),"")</f>
        <v/>
      </c>
      <c r="M269" s="4" t="str">
        <f>IFERROR(IF(VLOOKUP(J269,J$2:M268,5,0)=0,"",VLOOKUP(J269,J$2:M268,5,0)),"")</f>
        <v/>
      </c>
      <c r="N269" s="4"/>
      <c r="O269" s="2"/>
      <c r="P269" s="2"/>
      <c r="Q269" s="5" t="str">
        <f t="shared" si="70"/>
        <v/>
      </c>
      <c r="T269" s="2" t="str">
        <f>IFERROR(INDEX('padron cfe'!D:D,MATCH(DATOS!C269,'padron cfe'!A:A,0),1),"")</f>
        <v/>
      </c>
      <c r="U269" s="4"/>
      <c r="V269" s="4"/>
      <c r="W269" s="4"/>
      <c r="X269" s="6" t="s">
        <v>157</v>
      </c>
      <c r="Y269" s="4"/>
      <c r="Z269" s="4" t="str">
        <f t="shared" si="64"/>
        <v/>
      </c>
      <c r="AA269" s="4"/>
      <c r="AB269" s="4"/>
      <c r="AC269" s="2" t="str">
        <f>IFERROR(IF(INDEX(AC$1:AC268,MATCH(J269,J$1:J268,0),1)=0,"",INDEX(AC$1:AC268,MATCH(J269,J$1:J268,0),1)),"")</f>
        <v/>
      </c>
      <c r="AD269" s="2" t="str">
        <f>IFERROR(IF(INDEX(AD$1:AD268,MATCH(J269,J$1:J268,0),1)=0,"",INDEX(AD$1:AD268,MATCH(J269,J$1:J268,0),1)),"")</f>
        <v/>
      </c>
      <c r="AE269" s="2" t="str">
        <f>IFERROR(IF(INDEX(AE$1:AE268,MATCH(J269,J$1:J268,0),1)=0,"",INDEX(AE$1:AE268,MATCH(J269,J$1:J268,0),1)),"")</f>
        <v/>
      </c>
      <c r="AF269" s="2"/>
      <c r="AG269" s="2"/>
      <c r="AH269" s="2"/>
      <c r="AI269" s="4"/>
      <c r="AJ269" s="4"/>
      <c r="AK269" s="4"/>
      <c r="AL269" s="4"/>
      <c r="AM269" s="4"/>
      <c r="AN269" s="4"/>
      <c r="AO269" s="4"/>
      <c r="AP269" s="4"/>
      <c r="AQ269" s="4"/>
      <c r="AS269" s="4"/>
      <c r="AT269" s="82"/>
      <c r="AU269" s="124"/>
      <c r="AV269" s="124"/>
      <c r="AW269" s="124"/>
      <c r="AX269" s="124"/>
      <c r="AY269" s="124"/>
      <c r="AZ269" s="124"/>
      <c r="BA269" s="4"/>
      <c r="BB269" s="127"/>
      <c r="BC269" s="4"/>
      <c r="BD269" s="4"/>
      <c r="BE269" s="4"/>
      <c r="BF269" s="7"/>
      <c r="BG269" s="7"/>
      <c r="BH269" s="7" t="str">
        <f t="shared" ca="1" si="65"/>
        <v/>
      </c>
      <c r="BI269" s="4" t="str">
        <f t="shared" si="58"/>
        <v/>
      </c>
      <c r="BJ269" s="123" t="str">
        <f t="shared" si="66"/>
        <v/>
      </c>
      <c r="BK269" s="140" t="str">
        <f t="shared" si="71"/>
        <v/>
      </c>
      <c r="BQ269" s="4" t="str">
        <f>IF(IFERROR(VLOOKUP(C269,C270:C$1993,1,0),"")="","",COUNTIF(C:C,C269))</f>
        <v/>
      </c>
      <c r="BU269" s="5" t="str">
        <f>IF(B269="","",IF(BQ269="",1+(MAX(BU$2:BU268)),""))</f>
        <v/>
      </c>
      <c r="BV269" s="5" t="str">
        <f t="shared" si="67"/>
        <v/>
      </c>
      <c r="BW269" s="5" t="str">
        <f t="shared" si="68"/>
        <v/>
      </c>
      <c r="BX269" s="14" t="str">
        <f t="shared" si="69"/>
        <v/>
      </c>
      <c r="BY269" s="28"/>
      <c r="BZ269" s="15"/>
      <c r="CA269" s="5" t="str">
        <f t="shared" si="72"/>
        <v/>
      </c>
      <c r="CD269" s="5" t="str">
        <f t="shared" si="73"/>
        <v/>
      </c>
      <c r="CE269" s="5" t="str">
        <f>IF(J269="","",IFERROR(IF(VLOOKUP(J269,J$2:J268,1,0)=0,"",""),J269))</f>
        <v/>
      </c>
      <c r="CF269" s="24" t="str">
        <f>IF(CE269="","",(IFERROR(VLOOKUP(MID(CE269,1,1),$CW$2:DA$28,3,0),0)+IFERROR(VLOOKUP(MID(CE269,2,1),CW$2:DA$28,4,0),0)+IFERROR(VLOOKUP(MID(CE269,3,1),CW$2:DA$28,5,0),0)+(ROW(CE269)/1000000000000)))</f>
        <v/>
      </c>
      <c r="CH269" s="5">
        <v>268</v>
      </c>
      <c r="CI269" s="5" t="str">
        <f>IFERROR(VLOOKUP(CH269,CD$2:CE1345,2,0),"")</f>
        <v/>
      </c>
      <c r="DC269" s="5" t="e">
        <f>IF(REPORTE!AH$2="si",IF(C269=VALUE(REPORTE!C$11),IF(SUM(DC270:DC$1993),CONCATENATE(INT(B269),", "),INT(B269)),""),IF(C269=VALUE(REPORTE!C$10),IF(SUM(DC270:DC$1993),CONCATENATE(INT(B269),", "),INT(B269)),""))</f>
        <v>#VALUE!</v>
      </c>
    </row>
    <row r="270" spans="1:107" s="5" customFormat="1" ht="15" customHeight="1">
      <c r="A270" s="4" t="str">
        <f t="shared" si="63"/>
        <v/>
      </c>
      <c r="B270" s="6"/>
      <c r="C270" s="8"/>
      <c r="D270" s="1" t="str">
        <f>IFERROR(INDEX('padron cfe'!B:B,MATCH(DATOS!C270,'padron cfe'!A:A,0),1),"")</f>
        <v/>
      </c>
      <c r="E270" s="1"/>
      <c r="F270" s="7"/>
      <c r="G270" s="9" t="s">
        <v>157</v>
      </c>
      <c r="H270" s="5" t="str">
        <f>IF(F270="","",IFERROR(CONCATENATE("PEUA",VLOOKUP(ESTADO,REPORTE!AV$2:AW$33,2,0),DIDTRITO_FORM,CADER_FORM,IFERROR(VLOOKUP(DAY(F270),$BN$3:$BO$11,2,0),DAY(F270)),IFERROR(VLOOKUP(MONTH(F270),$BN$3:$BO$11,2,0),MONTH(F270)),YEAR(F270),G270),""))</f>
        <v/>
      </c>
      <c r="I270" s="4"/>
      <c r="K270" s="2" t="str">
        <f>IFERROR(INDEX('padron cfe'!C:C,MATCH(DATOS!C270,'padron cfe'!A:A,0),1),"")</f>
        <v/>
      </c>
      <c r="L270" s="4" t="str">
        <f>IFERROR(IF(VLOOKUP(J270,J$2:L269,4,0)=0,"",VLOOKUP(J270,J$2:L269,4,0)),"")</f>
        <v/>
      </c>
      <c r="M270" s="4" t="str">
        <f>IFERROR(IF(VLOOKUP(J270,J$2:M269,5,0)=0,"",VLOOKUP(J270,J$2:M269,5,0)),"")</f>
        <v/>
      </c>
      <c r="N270" s="4"/>
      <c r="O270" s="2"/>
      <c r="P270" s="2"/>
      <c r="Q270" s="5" t="str">
        <f t="shared" si="70"/>
        <v/>
      </c>
      <c r="T270" s="2" t="str">
        <f>IFERROR(INDEX('padron cfe'!D:D,MATCH(DATOS!C270,'padron cfe'!A:A,0),1),"")</f>
        <v/>
      </c>
      <c r="U270" s="4"/>
      <c r="V270" s="4"/>
      <c r="W270" s="4"/>
      <c r="X270" s="6" t="s">
        <v>157</v>
      </c>
      <c r="Y270" s="4"/>
      <c r="Z270" s="4" t="str">
        <f t="shared" si="64"/>
        <v/>
      </c>
      <c r="AA270" s="4"/>
      <c r="AB270" s="4"/>
      <c r="AC270" s="2" t="str">
        <f>IFERROR(IF(INDEX(AC$1:AC269,MATCH(J270,J$1:J269,0),1)=0,"",INDEX(AC$1:AC269,MATCH(J270,J$1:J269,0),1)),"")</f>
        <v/>
      </c>
      <c r="AD270" s="2" t="str">
        <f>IFERROR(IF(INDEX(AD$1:AD269,MATCH(J270,J$1:J269,0),1)=0,"",INDEX(AD$1:AD269,MATCH(J270,J$1:J269,0),1)),"")</f>
        <v/>
      </c>
      <c r="AE270" s="2" t="str">
        <f>IFERROR(IF(INDEX(AE$1:AE269,MATCH(J270,J$1:J269,0),1)=0,"",INDEX(AE$1:AE269,MATCH(J270,J$1:J269,0),1)),"")</f>
        <v/>
      </c>
      <c r="AF270" s="2"/>
      <c r="AG270" s="2"/>
      <c r="AH270" s="2"/>
      <c r="AI270" s="4"/>
      <c r="AJ270" s="4"/>
      <c r="AK270" s="4"/>
      <c r="AL270" s="4"/>
      <c r="AM270" s="4"/>
      <c r="AN270" s="4"/>
      <c r="AO270" s="4"/>
      <c r="AP270" s="4"/>
      <c r="AQ270" s="4"/>
      <c r="AS270" s="4"/>
      <c r="AT270" s="82"/>
      <c r="AU270" s="124"/>
      <c r="AV270" s="124"/>
      <c r="AW270" s="124"/>
      <c r="AX270" s="124"/>
      <c r="AY270" s="124"/>
      <c r="AZ270" s="124"/>
      <c r="BA270" s="4"/>
      <c r="BB270" s="127"/>
      <c r="BC270" s="4"/>
      <c r="BD270" s="4"/>
      <c r="BE270" s="4" t="s">
        <v>157</v>
      </c>
      <c r="BF270" s="7"/>
      <c r="BG270" s="7"/>
      <c r="BH270" s="7" t="str">
        <f t="shared" ca="1" si="65"/>
        <v/>
      </c>
      <c r="BI270" s="4" t="str">
        <f t="shared" si="58"/>
        <v/>
      </c>
      <c r="BJ270" s="123" t="str">
        <f t="shared" si="66"/>
        <v/>
      </c>
      <c r="BK270" s="140" t="str">
        <f t="shared" si="71"/>
        <v/>
      </c>
      <c r="BQ270" s="4" t="str">
        <f>IF(IFERROR(VLOOKUP(C270,C271:C$1993,1,0),"")="","",COUNTIF(C:C,C270))</f>
        <v/>
      </c>
      <c r="BU270" s="5" t="str">
        <f>IF(B270="","",IF(BQ270="",1+(MAX(BU$2:BU269)),""))</f>
        <v/>
      </c>
      <c r="BV270" s="5" t="str">
        <f t="shared" si="67"/>
        <v/>
      </c>
      <c r="BW270" s="5" t="str">
        <f t="shared" si="68"/>
        <v/>
      </c>
      <c r="BX270" s="14" t="str">
        <f t="shared" si="69"/>
        <v/>
      </c>
      <c r="BY270" s="28"/>
      <c r="BZ270" s="15"/>
      <c r="CA270" s="5" t="str">
        <f t="shared" si="72"/>
        <v/>
      </c>
      <c r="CD270" s="5" t="str">
        <f t="shared" si="73"/>
        <v/>
      </c>
      <c r="CE270" s="5" t="str">
        <f>IF(J270="","",IFERROR(IF(VLOOKUP(J270,J$2:J269,1,0)=0,"",""),J270))</f>
        <v/>
      </c>
      <c r="CF270" s="24" t="str">
        <f>IF(CE270="","",(IFERROR(VLOOKUP(MID(CE270,1,1),$CW$2:DA$28,3,0),0)+IFERROR(VLOOKUP(MID(CE270,2,1),CW$2:DA$28,4,0),0)+IFERROR(VLOOKUP(MID(CE270,3,1),CW$2:DA$28,5,0),0)+(ROW(CE270)/1000000000000)))</f>
        <v/>
      </c>
      <c r="CH270" s="5">
        <v>269</v>
      </c>
      <c r="CI270" s="5" t="str">
        <f>IFERROR(VLOOKUP(CH270,CD$2:CE1346,2,0),"")</f>
        <v/>
      </c>
      <c r="DC270" s="5" t="e">
        <f>IF(REPORTE!AH$2="si",IF(C270=VALUE(REPORTE!C$11),IF(SUM(DC271:DC$1993),CONCATENATE(INT(B270),", "),INT(B270)),""),IF(C270=VALUE(REPORTE!C$10),IF(SUM(DC271:DC$1993),CONCATENATE(INT(B270),", "),INT(B270)),""))</f>
        <v>#VALUE!</v>
      </c>
    </row>
    <row r="271" spans="1:107" s="5" customFormat="1" ht="15" customHeight="1">
      <c r="A271" s="4" t="str">
        <f t="shared" si="63"/>
        <v/>
      </c>
      <c r="B271" s="6"/>
      <c r="C271" s="8"/>
      <c r="D271" s="1" t="str">
        <f>IFERROR(INDEX('padron cfe'!B:B,MATCH(DATOS!C271,'padron cfe'!A:A,0),1),"")</f>
        <v/>
      </c>
      <c r="E271" s="1"/>
      <c r="F271" s="7"/>
      <c r="G271" s="9" t="s">
        <v>157</v>
      </c>
      <c r="H271" s="5" t="str">
        <f>IF(F271="","",IFERROR(CONCATENATE("PEUA",VLOOKUP(ESTADO,REPORTE!AV$2:AW$33,2,0),DIDTRITO_FORM,CADER_FORM,IFERROR(VLOOKUP(DAY(F271),$BN$3:$BO$11,2,0),DAY(F271)),IFERROR(VLOOKUP(MONTH(F271),$BN$3:$BO$11,2,0),MONTH(F271)),YEAR(F271),G271),""))</f>
        <v/>
      </c>
      <c r="I271" s="4"/>
      <c r="K271" s="2" t="str">
        <f>IFERROR(INDEX('padron cfe'!C:C,MATCH(DATOS!C271,'padron cfe'!A:A,0),1),"")</f>
        <v/>
      </c>
      <c r="L271" s="4" t="str">
        <f>IFERROR(IF(VLOOKUP(J271,J$2:L270,4,0)=0,"",VLOOKUP(J271,J$2:L270,4,0)),"")</f>
        <v/>
      </c>
      <c r="M271" s="4" t="str">
        <f>IFERROR(IF(VLOOKUP(J271,J$2:M270,5,0)=0,"",VLOOKUP(J271,J$2:M270,5,0)),"")</f>
        <v/>
      </c>
      <c r="N271" s="4"/>
      <c r="O271" s="2"/>
      <c r="P271" s="2"/>
      <c r="Q271" s="5" t="str">
        <f t="shared" si="70"/>
        <v/>
      </c>
      <c r="T271" s="2" t="str">
        <f>IFERROR(INDEX('padron cfe'!D:D,MATCH(DATOS!C271,'padron cfe'!A:A,0),1),"")</f>
        <v/>
      </c>
      <c r="U271" s="4"/>
      <c r="V271" s="4"/>
      <c r="W271" s="4"/>
      <c r="X271" s="6" t="s">
        <v>157</v>
      </c>
      <c r="Y271" s="4"/>
      <c r="Z271" s="4" t="str">
        <f t="shared" si="64"/>
        <v/>
      </c>
      <c r="AA271" s="4"/>
      <c r="AB271" s="4"/>
      <c r="AC271" s="2" t="str">
        <f>IFERROR(IF(INDEX(AC$1:AC270,MATCH(J271,J$1:J270,0),1)=0,"",INDEX(AC$1:AC270,MATCH(J271,J$1:J270,0),1)),"")</f>
        <v/>
      </c>
      <c r="AD271" s="2" t="str">
        <f>IFERROR(IF(INDEX(AD$1:AD270,MATCH(J271,J$1:J270,0),1)=0,"",INDEX(AD$1:AD270,MATCH(J271,J$1:J270,0),1)),"")</f>
        <v/>
      </c>
      <c r="AE271" s="2" t="str">
        <f>IFERROR(IF(INDEX(AE$1:AE270,MATCH(J271,J$1:J270,0),1)=0,"",INDEX(AE$1:AE270,MATCH(J271,J$1:J270,0),1)),"")</f>
        <v/>
      </c>
      <c r="AF271" s="2"/>
      <c r="AG271" s="2"/>
      <c r="AH271" s="2"/>
      <c r="AI271" s="4"/>
      <c r="AJ271" s="4"/>
      <c r="AK271" s="4"/>
      <c r="AL271" s="4"/>
      <c r="AM271" s="4"/>
      <c r="AN271" s="4"/>
      <c r="AO271" s="4"/>
      <c r="AP271" s="4"/>
      <c r="AQ271" s="4"/>
      <c r="AS271" s="4"/>
      <c r="AT271" s="82"/>
      <c r="AU271" s="124"/>
      <c r="AV271" s="124"/>
      <c r="AW271" s="124"/>
      <c r="AX271" s="124"/>
      <c r="AY271" s="124"/>
      <c r="AZ271" s="124"/>
      <c r="BA271" s="4"/>
      <c r="BB271" s="127"/>
      <c r="BC271" s="4"/>
      <c r="BD271" s="4"/>
      <c r="BE271" s="4"/>
      <c r="BF271" s="7"/>
      <c r="BG271" s="7"/>
      <c r="BH271" s="7" t="str">
        <f t="shared" ca="1" si="65"/>
        <v/>
      </c>
      <c r="BI271" s="4" t="str">
        <f t="shared" si="58"/>
        <v/>
      </c>
      <c r="BJ271" s="123" t="str">
        <f t="shared" si="66"/>
        <v/>
      </c>
      <c r="BK271" s="140" t="str">
        <f t="shared" si="71"/>
        <v/>
      </c>
      <c r="BQ271" s="4" t="str">
        <f>IF(IFERROR(VLOOKUP(C271,C272:C$1993,1,0),"")="","",COUNTIF(C:C,C271))</f>
        <v/>
      </c>
      <c r="BU271" s="5" t="str">
        <f>IF(B271="","",IF(BQ271="",1+(MAX(BU$2:BU270)),""))</f>
        <v/>
      </c>
      <c r="BV271" s="5" t="str">
        <f t="shared" si="67"/>
        <v/>
      </c>
      <c r="BW271" s="5" t="str">
        <f t="shared" si="68"/>
        <v/>
      </c>
      <c r="BX271" s="14" t="str">
        <f t="shared" si="69"/>
        <v/>
      </c>
      <c r="BY271" s="28"/>
      <c r="BZ271" s="15"/>
      <c r="CA271" s="5" t="str">
        <f t="shared" si="72"/>
        <v/>
      </c>
      <c r="CD271" s="5" t="str">
        <f t="shared" si="73"/>
        <v/>
      </c>
      <c r="CE271" s="5" t="str">
        <f>IF(J271="","",IFERROR(IF(VLOOKUP(J271,J$2:J270,1,0)=0,"",""),J271))</f>
        <v/>
      </c>
      <c r="CF271" s="24" t="str">
        <f>IF(CE271="","",(IFERROR(VLOOKUP(MID(CE271,1,1),$CW$2:DA$28,3,0),0)+IFERROR(VLOOKUP(MID(CE271,2,1),CW$2:DA$28,4,0),0)+IFERROR(VLOOKUP(MID(CE271,3,1),CW$2:DA$28,5,0),0)+(ROW(CE271)/1000000000000)))</f>
        <v/>
      </c>
      <c r="CH271" s="5">
        <v>270</v>
      </c>
      <c r="CI271" s="5" t="str">
        <f>IFERROR(VLOOKUP(CH271,CD$2:CE1347,2,0),"")</f>
        <v/>
      </c>
      <c r="DC271" s="5" t="e">
        <f>IF(REPORTE!AH$2="si",IF(C271=VALUE(REPORTE!C$11),IF(SUM(DC272:DC$1993),CONCATENATE(INT(B271),", "),INT(B271)),""),IF(C271=VALUE(REPORTE!C$10),IF(SUM(DC272:DC$1993),CONCATENATE(INT(B271),", "),INT(B271)),""))</f>
        <v>#VALUE!</v>
      </c>
    </row>
    <row r="272" spans="1:107" s="5" customFormat="1" ht="15" customHeight="1">
      <c r="A272" s="4" t="str">
        <f t="shared" si="63"/>
        <v/>
      </c>
      <c r="B272" s="6"/>
      <c r="C272" s="8"/>
      <c r="D272" s="1" t="str">
        <f>IFERROR(INDEX('padron cfe'!B:B,MATCH(DATOS!C272,'padron cfe'!A:A,0),1),"")</f>
        <v/>
      </c>
      <c r="E272" s="1"/>
      <c r="F272" s="7"/>
      <c r="G272" s="9" t="s">
        <v>157</v>
      </c>
      <c r="H272" s="5" t="str">
        <f>IF(F272="","",IFERROR(CONCATENATE("PEUA",VLOOKUP(ESTADO,REPORTE!AV$2:AW$33,2,0),DIDTRITO_FORM,CADER_FORM,IFERROR(VLOOKUP(DAY(F272),$BN$3:$BO$11,2,0),DAY(F272)),IFERROR(VLOOKUP(MONTH(F272),$BN$3:$BO$11,2,0),MONTH(F272)),YEAR(F272),G272),""))</f>
        <v/>
      </c>
      <c r="I272" s="4"/>
      <c r="K272" s="2" t="str">
        <f>IFERROR(INDEX('padron cfe'!C:C,MATCH(DATOS!C272,'padron cfe'!A:A,0),1),"")</f>
        <v/>
      </c>
      <c r="L272" s="4" t="str">
        <f>IFERROR(IF(VLOOKUP(J272,J$2:L271,4,0)=0,"",VLOOKUP(J272,J$2:L271,4,0)),"")</f>
        <v/>
      </c>
      <c r="M272" s="4" t="str">
        <f>IFERROR(IF(VLOOKUP(J272,J$2:M271,5,0)=0,"",VLOOKUP(J272,J$2:M271,5,0)),"")</f>
        <v/>
      </c>
      <c r="N272" s="4"/>
      <c r="O272" s="2"/>
      <c r="P272" s="2"/>
      <c r="Q272" s="5" t="str">
        <f t="shared" si="70"/>
        <v/>
      </c>
      <c r="T272" s="2" t="str">
        <f>IFERROR(INDEX('padron cfe'!D:D,MATCH(DATOS!C272,'padron cfe'!A:A,0),1),"")</f>
        <v/>
      </c>
      <c r="U272" s="4"/>
      <c r="V272" s="4"/>
      <c r="W272" s="4"/>
      <c r="X272" s="6" t="s">
        <v>157</v>
      </c>
      <c r="Y272" s="4"/>
      <c r="Z272" s="4" t="str">
        <f t="shared" si="64"/>
        <v/>
      </c>
      <c r="AA272" s="4"/>
      <c r="AB272" s="4"/>
      <c r="AC272" s="2" t="str">
        <f>IFERROR(IF(INDEX(AC$1:AC271,MATCH(J272,J$1:J271,0),1)=0,"",INDEX(AC$1:AC271,MATCH(J272,J$1:J271,0),1)),"")</f>
        <v/>
      </c>
      <c r="AD272" s="2" t="str">
        <f>IFERROR(IF(INDEX(AD$1:AD271,MATCH(J272,J$1:J271,0),1)=0,"",INDEX(AD$1:AD271,MATCH(J272,J$1:J271,0),1)),"")</f>
        <v/>
      </c>
      <c r="AE272" s="2" t="str">
        <f>IFERROR(IF(INDEX(AE$1:AE271,MATCH(J272,J$1:J271,0),1)=0,"",INDEX(AE$1:AE271,MATCH(J272,J$1:J271,0),1)),"")</f>
        <v/>
      </c>
      <c r="AF272" s="2"/>
      <c r="AG272" s="2"/>
      <c r="AH272" s="2"/>
      <c r="AI272" s="4"/>
      <c r="AJ272" s="4"/>
      <c r="AK272" s="4"/>
      <c r="AL272" s="4"/>
      <c r="AM272" s="4"/>
      <c r="AN272" s="4"/>
      <c r="AO272" s="4"/>
      <c r="AP272" s="4"/>
      <c r="AQ272" s="4"/>
      <c r="AS272" s="4"/>
      <c r="AT272" s="82"/>
      <c r="AU272" s="124"/>
      <c r="AV272" s="124"/>
      <c r="AW272" s="124"/>
      <c r="AX272" s="124"/>
      <c r="AY272" s="124"/>
      <c r="AZ272" s="124"/>
      <c r="BA272" s="4"/>
      <c r="BB272" s="127"/>
      <c r="BC272" s="4"/>
      <c r="BD272" s="4"/>
      <c r="BE272" s="4" t="s">
        <v>157</v>
      </c>
      <c r="BF272" s="7"/>
      <c r="BG272" s="7"/>
      <c r="BH272" s="7" t="str">
        <f t="shared" ca="1" si="65"/>
        <v/>
      </c>
      <c r="BI272" s="4" t="str">
        <f t="shared" si="58"/>
        <v/>
      </c>
      <c r="BJ272" s="123" t="str">
        <f t="shared" si="66"/>
        <v/>
      </c>
      <c r="BK272" s="140" t="str">
        <f t="shared" si="71"/>
        <v/>
      </c>
      <c r="BQ272" s="4" t="str">
        <f>IF(IFERROR(VLOOKUP(C272,C273:C$1993,1,0),"")="","",COUNTIF(C:C,C272))</f>
        <v/>
      </c>
      <c r="BU272" s="5" t="str">
        <f>IF(B272="","",IF(BQ272="",1+(MAX(BU$2:BU271)),""))</f>
        <v/>
      </c>
      <c r="BV272" s="5" t="str">
        <f t="shared" si="67"/>
        <v/>
      </c>
      <c r="BW272" s="5" t="str">
        <f t="shared" si="68"/>
        <v/>
      </c>
      <c r="BX272" s="14" t="str">
        <f t="shared" si="69"/>
        <v/>
      </c>
      <c r="BY272" s="28"/>
      <c r="BZ272" s="15"/>
      <c r="CA272" s="5" t="str">
        <f t="shared" si="72"/>
        <v/>
      </c>
      <c r="CD272" s="5" t="str">
        <f t="shared" si="73"/>
        <v/>
      </c>
      <c r="CE272" s="5" t="str">
        <f>IF(J272="","",IFERROR(IF(VLOOKUP(J272,J$2:J271,1,0)=0,"",""),J272))</f>
        <v/>
      </c>
      <c r="CF272" s="24" t="str">
        <f>IF(CE272="","",(IFERROR(VLOOKUP(MID(CE272,1,1),$CW$2:DA$28,3,0),0)+IFERROR(VLOOKUP(MID(CE272,2,1),CW$2:DA$28,4,0),0)+IFERROR(VLOOKUP(MID(CE272,3,1),CW$2:DA$28,5,0),0)+(ROW(CE272)/1000000000000)))</f>
        <v/>
      </c>
      <c r="CH272" s="5">
        <v>271</v>
      </c>
      <c r="CI272" s="5" t="str">
        <f>IFERROR(VLOOKUP(CH272,CD$2:CE1348,2,0),"")</f>
        <v/>
      </c>
      <c r="CK272" s="14"/>
      <c r="DC272" s="5" t="e">
        <f>IF(REPORTE!AH$2="si",IF(C272=VALUE(REPORTE!C$11),IF(SUM(DC273:DC$1993),CONCATENATE(INT(B272),", "),INT(B272)),""),IF(C272=VALUE(REPORTE!C$10),IF(SUM(DC273:DC$1993),CONCATENATE(INT(B272),", "),INT(B272)),""))</f>
        <v>#VALUE!</v>
      </c>
    </row>
    <row r="273" spans="1:107" s="5" customFormat="1" ht="15" customHeight="1">
      <c r="A273" s="4" t="str">
        <f t="shared" si="63"/>
        <v/>
      </c>
      <c r="B273" s="6"/>
      <c r="C273" s="8"/>
      <c r="D273" s="1" t="str">
        <f>IFERROR(INDEX('padron cfe'!B:B,MATCH(DATOS!C273,'padron cfe'!A:A,0),1),"")</f>
        <v/>
      </c>
      <c r="E273" s="1"/>
      <c r="F273" s="7"/>
      <c r="G273" s="9" t="s">
        <v>157</v>
      </c>
      <c r="H273" s="5" t="str">
        <f>IF(F273="","",IFERROR(CONCATENATE("PEUA",VLOOKUP(ESTADO,REPORTE!AV$2:AW$33,2,0),DIDTRITO_FORM,CADER_FORM,IFERROR(VLOOKUP(DAY(F273),$BN$3:$BO$11,2,0),DAY(F273)),IFERROR(VLOOKUP(MONTH(F273),$BN$3:$BO$11,2,0),MONTH(F273)),YEAR(F273),G273),""))</f>
        <v/>
      </c>
      <c r="I273" s="4"/>
      <c r="K273" s="2" t="str">
        <f>IFERROR(INDEX('padron cfe'!C:C,MATCH(DATOS!C273,'padron cfe'!A:A,0),1),"")</f>
        <v/>
      </c>
      <c r="L273" s="4" t="str">
        <f>IFERROR(IF(VLOOKUP(J273,J$2:L272,4,0)=0,"",VLOOKUP(J273,J$2:L272,4,0)),"")</f>
        <v/>
      </c>
      <c r="M273" s="4" t="str">
        <f>IFERROR(IF(VLOOKUP(J273,J$2:M272,5,0)=0,"",VLOOKUP(J273,J$2:M272,5,0)),"")</f>
        <v/>
      </c>
      <c r="N273" s="4"/>
      <c r="O273" s="2"/>
      <c r="P273" s="2"/>
      <c r="Q273" s="5" t="str">
        <f t="shared" si="70"/>
        <v/>
      </c>
      <c r="T273" s="2" t="str">
        <f>IFERROR(INDEX('padron cfe'!D:D,MATCH(DATOS!C273,'padron cfe'!A:A,0),1),"")</f>
        <v/>
      </c>
      <c r="U273" s="4"/>
      <c r="V273" s="4"/>
      <c r="W273" s="4"/>
      <c r="X273" s="6" t="s">
        <v>157</v>
      </c>
      <c r="Y273" s="4"/>
      <c r="Z273" s="4" t="str">
        <f t="shared" si="64"/>
        <v/>
      </c>
      <c r="AA273" s="4"/>
      <c r="AB273" s="4"/>
      <c r="AC273" s="2" t="str">
        <f>IFERROR(IF(INDEX(AC$1:AC272,MATCH(J273,J$1:J272,0),1)=0,"",INDEX(AC$1:AC272,MATCH(J273,J$1:J272,0),1)),"")</f>
        <v/>
      </c>
      <c r="AD273" s="2" t="str">
        <f>IFERROR(IF(INDEX(AD$1:AD272,MATCH(J273,J$1:J272,0),1)=0,"",INDEX(AD$1:AD272,MATCH(J273,J$1:J272,0),1)),"")</f>
        <v/>
      </c>
      <c r="AE273" s="2" t="str">
        <f>IFERROR(IF(INDEX(AE$1:AE272,MATCH(J273,J$1:J272,0),1)=0,"",INDEX(AE$1:AE272,MATCH(J273,J$1:J272,0),1)),"")</f>
        <v/>
      </c>
      <c r="AF273" s="2"/>
      <c r="AG273" s="2"/>
      <c r="AH273" s="2"/>
      <c r="AI273" s="4"/>
      <c r="AJ273" s="4"/>
      <c r="AK273" s="4"/>
      <c r="AL273" s="4"/>
      <c r="AM273" s="4"/>
      <c r="AN273" s="4"/>
      <c r="AO273" s="4"/>
      <c r="AP273" s="4"/>
      <c r="AQ273" s="4"/>
      <c r="AS273" s="4"/>
      <c r="AT273" s="82"/>
      <c r="AU273" s="124"/>
      <c r="AV273" s="124"/>
      <c r="AW273" s="124"/>
      <c r="AX273" s="124"/>
      <c r="AY273" s="124"/>
      <c r="AZ273" s="124"/>
      <c r="BA273" s="4"/>
      <c r="BB273" s="127"/>
      <c r="BC273" s="4"/>
      <c r="BD273" s="4"/>
      <c r="BE273" s="4"/>
      <c r="BF273" s="7"/>
      <c r="BG273" s="7"/>
      <c r="BH273" s="7" t="str">
        <f t="shared" ca="1" si="65"/>
        <v/>
      </c>
      <c r="BI273" s="4" t="str">
        <f t="shared" si="58"/>
        <v/>
      </c>
      <c r="BJ273" s="123" t="str">
        <f t="shared" si="66"/>
        <v/>
      </c>
      <c r="BK273" s="140" t="str">
        <f t="shared" si="71"/>
        <v/>
      </c>
      <c r="BQ273" s="4" t="str">
        <f>IF(IFERROR(VLOOKUP(C273,C274:C$1993,1,0),"")="","",COUNTIF(C:C,C273))</f>
        <v/>
      </c>
      <c r="BU273" s="5" t="str">
        <f>IF(B273="","",IF(BQ273="",1+(MAX(BU$2:BU272)),""))</f>
        <v/>
      </c>
      <c r="BV273" s="5" t="str">
        <f t="shared" si="67"/>
        <v/>
      </c>
      <c r="BW273" s="5" t="str">
        <f t="shared" si="68"/>
        <v/>
      </c>
      <c r="BX273" s="14" t="str">
        <f t="shared" si="69"/>
        <v/>
      </c>
      <c r="BY273" s="28"/>
      <c r="BZ273" s="15"/>
      <c r="CA273" s="5" t="str">
        <f t="shared" si="72"/>
        <v/>
      </c>
      <c r="CD273" s="5" t="str">
        <f t="shared" si="73"/>
        <v/>
      </c>
      <c r="CE273" s="5" t="str">
        <f>IF(J273="","",IFERROR(IF(VLOOKUP(J273,J$2:J272,1,0)=0,"",""),J273))</f>
        <v/>
      </c>
      <c r="CF273" s="24" t="str">
        <f>IF(CE273="","",(IFERROR(VLOOKUP(MID(CE273,1,1),$CW$2:DA$28,3,0),0)+IFERROR(VLOOKUP(MID(CE273,2,1),CW$2:DA$28,4,0),0)+IFERROR(VLOOKUP(MID(CE273,3,1),CW$2:DA$28,5,0),0)+(ROW(CE273)/1000000000000)))</f>
        <v/>
      </c>
      <c r="CH273" s="5">
        <v>272</v>
      </c>
      <c r="CI273" s="5" t="str">
        <f>IFERROR(VLOOKUP(CH273,CD$2:CE1349,2,0),"")</f>
        <v/>
      </c>
      <c r="DC273" s="5" t="e">
        <f>IF(REPORTE!AH$2="si",IF(C273=VALUE(REPORTE!C$11),IF(SUM(DC274:DC$1993),CONCATENATE(INT(B273),", "),INT(B273)),""),IF(C273=VALUE(REPORTE!C$10),IF(SUM(DC274:DC$1993),CONCATENATE(INT(B273),", "),INT(B273)),""))</f>
        <v>#VALUE!</v>
      </c>
    </row>
    <row r="274" spans="1:107" s="5" customFormat="1" ht="15" customHeight="1">
      <c r="A274" s="4" t="str">
        <f t="shared" si="63"/>
        <v/>
      </c>
      <c r="B274" s="6"/>
      <c r="C274" s="8"/>
      <c r="D274" s="1" t="str">
        <f>IFERROR(INDEX('padron cfe'!B:B,MATCH(DATOS!C274,'padron cfe'!A:A,0),1),"")</f>
        <v/>
      </c>
      <c r="E274" s="1"/>
      <c r="F274" s="7"/>
      <c r="G274" s="9" t="s">
        <v>157</v>
      </c>
      <c r="H274" s="5" t="str">
        <f>IF(F274="","",IFERROR(CONCATENATE("PEUA",VLOOKUP(ESTADO,REPORTE!AV$2:AW$33,2,0),DIDTRITO_FORM,CADER_FORM,IFERROR(VLOOKUP(DAY(F274),$BN$3:$BO$11,2,0),DAY(F274)),IFERROR(VLOOKUP(MONTH(F274),$BN$3:$BO$11,2,0),MONTH(F274)),YEAR(F274),G274),""))</f>
        <v/>
      </c>
      <c r="I274" s="4"/>
      <c r="K274" s="2" t="str">
        <f>IFERROR(INDEX('padron cfe'!C:C,MATCH(DATOS!C274,'padron cfe'!A:A,0),1),"")</f>
        <v/>
      </c>
      <c r="L274" s="4" t="str">
        <f>IFERROR(IF(VLOOKUP(J274,J$2:L273,4,0)=0,"",VLOOKUP(J274,J$2:L273,4,0)),"")</f>
        <v/>
      </c>
      <c r="M274" s="4" t="str">
        <f>IFERROR(IF(VLOOKUP(J274,J$2:M273,5,0)=0,"",VLOOKUP(J274,J$2:M273,5,0)),"")</f>
        <v/>
      </c>
      <c r="N274" s="4"/>
      <c r="O274" s="2"/>
      <c r="P274" s="2"/>
      <c r="Q274" s="5" t="str">
        <f t="shared" si="70"/>
        <v/>
      </c>
      <c r="T274" s="2" t="str">
        <f>IFERROR(INDEX('padron cfe'!D:D,MATCH(DATOS!C274,'padron cfe'!A:A,0),1),"")</f>
        <v/>
      </c>
      <c r="U274" s="4"/>
      <c r="V274" s="4"/>
      <c r="W274" s="4"/>
      <c r="X274" s="6" t="s">
        <v>157</v>
      </c>
      <c r="Y274" s="4"/>
      <c r="Z274" s="4" t="str">
        <f t="shared" si="64"/>
        <v/>
      </c>
      <c r="AA274" s="4"/>
      <c r="AB274" s="4"/>
      <c r="AC274" s="2" t="str">
        <f>IFERROR(IF(INDEX(AC$1:AC273,MATCH(J274,J$1:J273,0),1)=0,"",INDEX(AC$1:AC273,MATCH(J274,J$1:J273,0),1)),"")</f>
        <v/>
      </c>
      <c r="AD274" s="2" t="str">
        <f>IFERROR(IF(INDEX(AD$1:AD273,MATCH(J274,J$1:J273,0),1)=0,"",INDEX(AD$1:AD273,MATCH(J274,J$1:J273,0),1)),"")</f>
        <v/>
      </c>
      <c r="AE274" s="2" t="str">
        <f>IFERROR(IF(INDEX(AE$1:AE273,MATCH(J274,J$1:J273,0),1)=0,"",INDEX(AE$1:AE273,MATCH(J274,J$1:J273,0),1)),"")</f>
        <v/>
      </c>
      <c r="AF274" s="2"/>
      <c r="AG274" s="2"/>
      <c r="AH274" s="2"/>
      <c r="AI274" s="4"/>
      <c r="AJ274" s="4"/>
      <c r="AK274" s="4"/>
      <c r="AL274" s="4"/>
      <c r="AM274" s="4"/>
      <c r="AN274" s="4"/>
      <c r="AO274" s="4"/>
      <c r="AP274" s="4"/>
      <c r="AQ274" s="4"/>
      <c r="AS274" s="4"/>
      <c r="AT274" s="82"/>
      <c r="AU274" s="124"/>
      <c r="AV274" s="124"/>
      <c r="AW274" s="124"/>
      <c r="AX274" s="124"/>
      <c r="AY274" s="124"/>
      <c r="AZ274" s="124"/>
      <c r="BA274" s="4"/>
      <c r="BB274" s="127"/>
      <c r="BC274" s="4"/>
      <c r="BD274" s="4"/>
      <c r="BE274" s="4" t="s">
        <v>157</v>
      </c>
      <c r="BF274" s="7"/>
      <c r="BG274" s="7"/>
      <c r="BH274" s="7" t="str">
        <f t="shared" ca="1" si="65"/>
        <v/>
      </c>
      <c r="BI274" s="4" t="str">
        <f t="shared" si="58"/>
        <v/>
      </c>
      <c r="BJ274" s="123" t="str">
        <f t="shared" si="66"/>
        <v/>
      </c>
      <c r="BK274" s="140" t="str">
        <f t="shared" si="71"/>
        <v/>
      </c>
      <c r="BQ274" s="4" t="str">
        <f>IF(IFERROR(VLOOKUP(C274,C275:C$1993,1,0),"")="","",COUNTIF(C:C,C274))</f>
        <v/>
      </c>
      <c r="BU274" s="5" t="str">
        <f>IF(B274="","",IF(BQ274="",1+(MAX(BU$2:BU273)),""))</f>
        <v/>
      </c>
      <c r="BV274" s="5" t="str">
        <f t="shared" si="67"/>
        <v/>
      </c>
      <c r="BW274" s="5" t="str">
        <f t="shared" si="68"/>
        <v/>
      </c>
      <c r="BX274" s="14" t="str">
        <f t="shared" si="69"/>
        <v/>
      </c>
      <c r="BY274" s="28"/>
      <c r="BZ274" s="15"/>
      <c r="CA274" s="5" t="str">
        <f t="shared" si="72"/>
        <v/>
      </c>
      <c r="CD274" s="5" t="str">
        <f t="shared" si="73"/>
        <v/>
      </c>
      <c r="CE274" s="5" t="str">
        <f>IF(J274="","",IFERROR(IF(VLOOKUP(J274,J$2:J273,1,0)=0,"",""),J274))</f>
        <v/>
      </c>
      <c r="CF274" s="24" t="str">
        <f>IF(CE274="","",(IFERROR(VLOOKUP(MID(CE274,1,1),$CW$2:DA$28,3,0),0)+IFERROR(VLOOKUP(MID(CE274,2,1),CW$2:DA$28,4,0),0)+IFERROR(VLOOKUP(MID(CE274,3,1),CW$2:DA$28,5,0),0)+(ROW(CE274)/1000000000000)))</f>
        <v/>
      </c>
      <c r="CH274" s="5">
        <v>273</v>
      </c>
      <c r="CI274" s="5" t="str">
        <f>IFERROR(VLOOKUP(CH274,CD$2:CE1350,2,0),"")</f>
        <v/>
      </c>
      <c r="DC274" s="5" t="e">
        <f>IF(REPORTE!AH$2="si",IF(C274=VALUE(REPORTE!C$11),IF(SUM(DC275:DC$1993),CONCATENATE(INT(B274),", "),INT(B274)),""),IF(C274=VALUE(REPORTE!C$10),IF(SUM(DC275:DC$1993),CONCATENATE(INT(B274),", "),INT(B274)),""))</f>
        <v>#VALUE!</v>
      </c>
    </row>
    <row r="275" spans="1:107" s="5" customFormat="1" ht="15" customHeight="1">
      <c r="A275" s="4" t="str">
        <f t="shared" si="63"/>
        <v/>
      </c>
      <c r="B275" s="6"/>
      <c r="C275" s="8"/>
      <c r="D275" s="1" t="str">
        <f>IFERROR(INDEX('padron cfe'!B:B,MATCH(DATOS!C275,'padron cfe'!A:A,0),1),"")</f>
        <v/>
      </c>
      <c r="E275" s="1"/>
      <c r="F275" s="7"/>
      <c r="G275" s="9" t="s">
        <v>157</v>
      </c>
      <c r="H275" s="5" t="str">
        <f>IF(F275="","",IFERROR(CONCATENATE("PEUA",VLOOKUP(ESTADO,REPORTE!AV$2:AW$33,2,0),DIDTRITO_FORM,CADER_FORM,IFERROR(VLOOKUP(DAY(F275),$BN$3:$BO$11,2,0),DAY(F275)),IFERROR(VLOOKUP(MONTH(F275),$BN$3:$BO$11,2,0),MONTH(F275)),YEAR(F275),G275),""))</f>
        <v/>
      </c>
      <c r="I275" s="4"/>
      <c r="K275" s="2" t="str">
        <f>IFERROR(INDEX('padron cfe'!C:C,MATCH(DATOS!C275,'padron cfe'!A:A,0),1),"")</f>
        <v/>
      </c>
      <c r="L275" s="4" t="str">
        <f>IFERROR(IF(VLOOKUP(J275,J$2:L274,4,0)=0,"",VLOOKUP(J275,J$2:L274,4,0)),"")</f>
        <v/>
      </c>
      <c r="M275" s="4" t="str">
        <f>IFERROR(IF(VLOOKUP(J275,J$2:M274,5,0)=0,"",VLOOKUP(J275,J$2:M274,5,0)),"")</f>
        <v/>
      </c>
      <c r="N275" s="4"/>
      <c r="O275" s="2"/>
      <c r="P275" s="2"/>
      <c r="Q275" s="5" t="str">
        <f t="shared" si="70"/>
        <v/>
      </c>
      <c r="T275" s="2" t="str">
        <f>IFERROR(INDEX('padron cfe'!D:D,MATCH(DATOS!C275,'padron cfe'!A:A,0),1),"")</f>
        <v/>
      </c>
      <c r="U275" s="4"/>
      <c r="V275" s="4"/>
      <c r="W275" s="4"/>
      <c r="X275" s="6" t="s">
        <v>157</v>
      </c>
      <c r="Y275" s="4"/>
      <c r="Z275" s="4" t="str">
        <f t="shared" si="64"/>
        <v/>
      </c>
      <c r="AA275" s="4"/>
      <c r="AB275" s="4"/>
      <c r="AC275" s="2" t="str">
        <f>IFERROR(IF(INDEX(AC$1:AC274,MATCH(J275,J$1:J274,0),1)=0,"",INDEX(AC$1:AC274,MATCH(J275,J$1:J274,0),1)),"")</f>
        <v/>
      </c>
      <c r="AD275" s="2" t="str">
        <f>IFERROR(IF(INDEX(AD$1:AD274,MATCH(J275,J$1:J274,0),1)=0,"",INDEX(AD$1:AD274,MATCH(J275,J$1:J274,0),1)),"")</f>
        <v/>
      </c>
      <c r="AE275" s="2" t="str">
        <f>IFERROR(IF(INDEX(AE$1:AE274,MATCH(J275,J$1:J274,0),1)=0,"",INDEX(AE$1:AE274,MATCH(J275,J$1:J274,0),1)),"")</f>
        <v/>
      </c>
      <c r="AF275" s="2"/>
      <c r="AG275" s="2"/>
      <c r="AH275" s="2"/>
      <c r="AI275" s="4"/>
      <c r="AJ275" s="4"/>
      <c r="AK275" s="4"/>
      <c r="AL275" s="4"/>
      <c r="AM275" s="4"/>
      <c r="AN275" s="4"/>
      <c r="AO275" s="4"/>
      <c r="AP275" s="4"/>
      <c r="AQ275" s="4"/>
      <c r="AS275" s="4"/>
      <c r="AT275" s="82"/>
      <c r="AU275" s="124"/>
      <c r="AV275" s="124"/>
      <c r="AW275" s="124"/>
      <c r="AX275" s="124"/>
      <c r="AY275" s="124"/>
      <c r="AZ275" s="124"/>
      <c r="BA275" s="4"/>
      <c r="BB275" s="127"/>
      <c r="BC275" s="4"/>
      <c r="BD275" s="4"/>
      <c r="BE275" s="4"/>
      <c r="BF275" s="7"/>
      <c r="BG275" s="7"/>
      <c r="BH275" s="7" t="str">
        <f t="shared" ca="1" si="65"/>
        <v/>
      </c>
      <c r="BI275" s="4" t="str">
        <f t="shared" ref="BI275:BI338" si="74">IFERROR(IF(AA275=0,"",AA275/BB275),"")</f>
        <v/>
      </c>
      <c r="BJ275" s="123" t="str">
        <f t="shared" si="66"/>
        <v/>
      </c>
      <c r="BK275" s="140" t="str">
        <f t="shared" si="71"/>
        <v/>
      </c>
      <c r="BQ275" s="4" t="str">
        <f>IF(IFERROR(VLOOKUP(C275,C276:C$1993,1,0),"")="","",COUNTIF(C:C,C275))</f>
        <v/>
      </c>
      <c r="BU275" s="5" t="str">
        <f>IF(B275="","",IF(BQ275="",1+(MAX(BU$2:BU274)),""))</f>
        <v/>
      </c>
      <c r="BV275" s="5" t="str">
        <f t="shared" si="67"/>
        <v/>
      </c>
      <c r="BW275" s="5" t="str">
        <f t="shared" si="68"/>
        <v/>
      </c>
      <c r="BX275" s="14" t="str">
        <f t="shared" si="69"/>
        <v/>
      </c>
      <c r="BY275" s="28"/>
      <c r="BZ275" s="15"/>
      <c r="CA275" s="5" t="str">
        <f t="shared" si="72"/>
        <v/>
      </c>
      <c r="CD275" s="5" t="str">
        <f t="shared" si="73"/>
        <v/>
      </c>
      <c r="CE275" s="5" t="str">
        <f>IF(J275="","",IFERROR(IF(VLOOKUP(J275,J$2:J274,1,0)=0,"",""),J275))</f>
        <v/>
      </c>
      <c r="CF275" s="24" t="str">
        <f>IF(CE275="","",(IFERROR(VLOOKUP(MID(CE275,1,1),$CW$2:DA$28,3,0),0)+IFERROR(VLOOKUP(MID(CE275,2,1),CW$2:DA$28,4,0),0)+IFERROR(VLOOKUP(MID(CE275,3,1),CW$2:DA$28,5,0),0)+(ROW(CE275)/1000000000000)))</f>
        <v/>
      </c>
      <c r="CH275" s="5">
        <v>274</v>
      </c>
      <c r="CI275" s="5" t="str">
        <f>IFERROR(VLOOKUP(CH275,CD$2:CE1351,2,0),"")</f>
        <v/>
      </c>
      <c r="DC275" s="5" t="e">
        <f>IF(REPORTE!AH$2="si",IF(C275=VALUE(REPORTE!C$11),IF(SUM(DC276:DC$1993),CONCATENATE(INT(B275),", "),INT(B275)),""),IF(C275=VALUE(REPORTE!C$10),IF(SUM(DC276:DC$1993),CONCATENATE(INT(B275),", "),INT(B275)),""))</f>
        <v>#VALUE!</v>
      </c>
    </row>
    <row r="276" spans="1:107" s="5" customFormat="1" ht="15" customHeight="1">
      <c r="A276" s="4" t="str">
        <f t="shared" si="63"/>
        <v/>
      </c>
      <c r="B276" s="6"/>
      <c r="C276" s="8"/>
      <c r="D276" s="1" t="str">
        <f>IFERROR(INDEX('padron cfe'!B:B,MATCH(DATOS!C276,'padron cfe'!A:A,0),1),"")</f>
        <v/>
      </c>
      <c r="E276" s="1"/>
      <c r="F276" s="7"/>
      <c r="G276" s="9" t="s">
        <v>157</v>
      </c>
      <c r="H276" s="5" t="str">
        <f>IF(F276="","",IFERROR(CONCATENATE("PEUA",VLOOKUP(ESTADO,REPORTE!AV$2:AW$33,2,0),DIDTRITO_FORM,CADER_FORM,IFERROR(VLOOKUP(DAY(F276),$BN$3:$BO$11,2,0),DAY(F276)),IFERROR(VLOOKUP(MONTH(F276),$BN$3:$BO$11,2,0),MONTH(F276)),YEAR(F276),G276),""))</f>
        <v/>
      </c>
      <c r="I276" s="4"/>
      <c r="K276" s="2" t="str">
        <f>IFERROR(INDEX('padron cfe'!C:C,MATCH(DATOS!C276,'padron cfe'!A:A,0),1),"")</f>
        <v/>
      </c>
      <c r="L276" s="4" t="str">
        <f>IFERROR(IF(VLOOKUP(J276,J$2:L275,4,0)=0,"",VLOOKUP(J276,J$2:L275,4,0)),"")</f>
        <v/>
      </c>
      <c r="M276" s="4" t="str">
        <f>IFERROR(IF(VLOOKUP(J276,J$2:M275,5,0)=0,"",VLOOKUP(J276,J$2:M275,5,0)),"")</f>
        <v/>
      </c>
      <c r="N276" s="4"/>
      <c r="O276" s="2"/>
      <c r="P276" s="2"/>
      <c r="Q276" s="5" t="str">
        <f t="shared" si="70"/>
        <v/>
      </c>
      <c r="T276" s="2" t="str">
        <f>IFERROR(INDEX('padron cfe'!D:D,MATCH(DATOS!C276,'padron cfe'!A:A,0),1),"")</f>
        <v/>
      </c>
      <c r="U276" s="4"/>
      <c r="V276" s="4"/>
      <c r="W276" s="4"/>
      <c r="X276" s="6" t="s">
        <v>157</v>
      </c>
      <c r="Y276" s="4"/>
      <c r="Z276" s="4" t="str">
        <f t="shared" si="64"/>
        <v/>
      </c>
      <c r="AA276" s="4"/>
      <c r="AB276" s="4"/>
      <c r="AC276" s="2" t="str">
        <f>IFERROR(IF(INDEX(AC$1:AC275,MATCH(J276,J$1:J275,0),1)=0,"",INDEX(AC$1:AC275,MATCH(J276,J$1:J275,0),1)),"")</f>
        <v/>
      </c>
      <c r="AD276" s="2" t="str">
        <f>IFERROR(IF(INDEX(AD$1:AD275,MATCH(J276,J$1:J275,0),1)=0,"",INDEX(AD$1:AD275,MATCH(J276,J$1:J275,0),1)),"")</f>
        <v/>
      </c>
      <c r="AE276" s="2" t="str">
        <f>IFERROR(IF(INDEX(AE$1:AE275,MATCH(J276,J$1:J275,0),1)=0,"",INDEX(AE$1:AE275,MATCH(J276,J$1:J275,0),1)),"")</f>
        <v/>
      </c>
      <c r="AF276" s="2"/>
      <c r="AG276" s="2"/>
      <c r="AH276" s="2"/>
      <c r="AI276" s="4"/>
      <c r="AJ276" s="4"/>
      <c r="AK276" s="4"/>
      <c r="AL276" s="4"/>
      <c r="AM276" s="4"/>
      <c r="AN276" s="4"/>
      <c r="AO276" s="4"/>
      <c r="AP276" s="4"/>
      <c r="AQ276" s="4"/>
      <c r="AS276" s="4"/>
      <c r="AT276" s="82"/>
      <c r="AU276" s="124"/>
      <c r="AV276" s="124"/>
      <c r="AW276" s="124"/>
      <c r="AX276" s="124"/>
      <c r="AY276" s="124"/>
      <c r="AZ276" s="124"/>
      <c r="BA276" s="4"/>
      <c r="BB276" s="127"/>
      <c r="BC276" s="4"/>
      <c r="BD276" s="4"/>
      <c r="BE276" s="4" t="s">
        <v>157</v>
      </c>
      <c r="BF276" s="7"/>
      <c r="BG276" s="7"/>
      <c r="BH276" s="7" t="str">
        <f t="shared" ca="1" si="65"/>
        <v/>
      </c>
      <c r="BI276" s="4" t="str">
        <f t="shared" si="74"/>
        <v/>
      </c>
      <c r="BJ276" s="123" t="str">
        <f t="shared" si="66"/>
        <v/>
      </c>
      <c r="BK276" s="140" t="str">
        <f t="shared" si="71"/>
        <v/>
      </c>
      <c r="BQ276" s="4" t="str">
        <f>IF(IFERROR(VLOOKUP(C276,C277:C$1993,1,0),"")="","",COUNTIF(C:C,C276))</f>
        <v/>
      </c>
      <c r="BU276" s="5" t="str">
        <f>IF(B276="","",IF(BQ276="",1+(MAX(BU$2:BU275)),""))</f>
        <v/>
      </c>
      <c r="BV276" s="5" t="str">
        <f t="shared" si="67"/>
        <v/>
      </c>
      <c r="BW276" s="5" t="str">
        <f t="shared" si="68"/>
        <v/>
      </c>
      <c r="BX276" s="14" t="str">
        <f t="shared" si="69"/>
        <v/>
      </c>
      <c r="BY276" s="28"/>
      <c r="BZ276" s="15"/>
      <c r="CA276" s="5" t="str">
        <f t="shared" si="72"/>
        <v/>
      </c>
      <c r="CD276" s="5" t="str">
        <f t="shared" si="73"/>
        <v/>
      </c>
      <c r="CE276" s="5" t="str">
        <f>IF(J276="","",IFERROR(IF(VLOOKUP(J276,J$2:J275,1,0)=0,"",""),J276))</f>
        <v/>
      </c>
      <c r="CF276" s="24" t="str">
        <f>IF(CE276="","",(IFERROR(VLOOKUP(MID(CE276,1,1),$CW$2:DA$28,3,0),0)+IFERROR(VLOOKUP(MID(CE276,2,1),CW$2:DA$28,4,0),0)+IFERROR(VLOOKUP(MID(CE276,3,1),CW$2:DA$28,5,0),0)+(ROW(CE276)/1000000000000)))</f>
        <v/>
      </c>
      <c r="CH276" s="5">
        <v>275</v>
      </c>
      <c r="CI276" s="5" t="str">
        <f>IFERROR(VLOOKUP(CH276,CD$2:CE1352,2,0),"")</f>
        <v/>
      </c>
      <c r="DC276" s="5" t="e">
        <f>IF(REPORTE!AH$2="si",IF(C276=VALUE(REPORTE!C$11),IF(SUM(DC277:DC$1993),CONCATENATE(INT(B276),", "),INT(B276)),""),IF(C276=VALUE(REPORTE!C$10),IF(SUM(DC277:DC$1993),CONCATENATE(INT(B276),", "),INT(B276)),""))</f>
        <v>#VALUE!</v>
      </c>
    </row>
    <row r="277" spans="1:107" s="5" customFormat="1" ht="15" customHeight="1">
      <c r="A277" s="4" t="str">
        <f t="shared" si="63"/>
        <v/>
      </c>
      <c r="B277" s="6"/>
      <c r="C277" s="8"/>
      <c r="D277" s="1" t="str">
        <f>IFERROR(INDEX('padron cfe'!B:B,MATCH(DATOS!C277,'padron cfe'!A:A,0),1),"")</f>
        <v/>
      </c>
      <c r="E277" s="1"/>
      <c r="F277" s="7"/>
      <c r="G277" s="9" t="s">
        <v>157</v>
      </c>
      <c r="H277" s="5" t="str">
        <f>IF(F277="","",IFERROR(CONCATENATE("PEUA",VLOOKUP(ESTADO,REPORTE!AV$2:AW$33,2,0),DIDTRITO_FORM,CADER_FORM,IFERROR(VLOOKUP(DAY(F277),$BN$3:$BO$11,2,0),DAY(F277)),IFERROR(VLOOKUP(MONTH(F277),$BN$3:$BO$11,2,0),MONTH(F277)),YEAR(F277),G277),""))</f>
        <v/>
      </c>
      <c r="I277" s="4"/>
      <c r="K277" s="2" t="str">
        <f>IFERROR(INDEX('padron cfe'!C:C,MATCH(DATOS!C277,'padron cfe'!A:A,0),1),"")</f>
        <v/>
      </c>
      <c r="L277" s="4" t="str">
        <f>IFERROR(IF(VLOOKUP(J277,J$2:L276,4,0)=0,"",VLOOKUP(J277,J$2:L276,4,0)),"")</f>
        <v/>
      </c>
      <c r="M277" s="4" t="str">
        <f>IFERROR(IF(VLOOKUP(J277,J$2:M276,5,0)=0,"",VLOOKUP(J277,J$2:M276,5,0)),"")</f>
        <v/>
      </c>
      <c r="N277" s="4"/>
      <c r="O277" s="2"/>
      <c r="P277" s="2"/>
      <c r="Q277" s="5" t="str">
        <f t="shared" si="70"/>
        <v/>
      </c>
      <c r="T277" s="2" t="str">
        <f>IFERROR(INDEX('padron cfe'!D:D,MATCH(DATOS!C277,'padron cfe'!A:A,0),1),"")</f>
        <v/>
      </c>
      <c r="U277" s="4"/>
      <c r="V277" s="4"/>
      <c r="W277" s="4"/>
      <c r="X277" s="6" t="s">
        <v>157</v>
      </c>
      <c r="Y277" s="4"/>
      <c r="Z277" s="4" t="str">
        <f t="shared" si="64"/>
        <v/>
      </c>
      <c r="AA277" s="4"/>
      <c r="AB277" s="4"/>
      <c r="AC277" s="2" t="str">
        <f>IFERROR(IF(INDEX(AC$1:AC276,MATCH(J277,J$1:J276,0),1)=0,"",INDEX(AC$1:AC276,MATCH(J277,J$1:J276,0),1)),"")</f>
        <v/>
      </c>
      <c r="AD277" s="2" t="str">
        <f>IFERROR(IF(INDEX(AD$1:AD276,MATCH(J277,J$1:J276,0),1)=0,"",INDEX(AD$1:AD276,MATCH(J277,J$1:J276,0),1)),"")</f>
        <v/>
      </c>
      <c r="AE277" s="2" t="str">
        <f>IFERROR(IF(INDEX(AE$1:AE276,MATCH(J277,J$1:J276,0),1)=0,"",INDEX(AE$1:AE276,MATCH(J277,J$1:J276,0),1)),"")</f>
        <v/>
      </c>
      <c r="AF277" s="2"/>
      <c r="AG277" s="2"/>
      <c r="AH277" s="2"/>
      <c r="AI277" s="4"/>
      <c r="AJ277" s="4"/>
      <c r="AK277" s="4"/>
      <c r="AL277" s="4"/>
      <c r="AM277" s="4"/>
      <c r="AN277" s="4"/>
      <c r="AO277" s="4"/>
      <c r="AP277" s="4"/>
      <c r="AQ277" s="4"/>
      <c r="AS277" s="4"/>
      <c r="AT277" s="82"/>
      <c r="AU277" s="124"/>
      <c r="AV277" s="124"/>
      <c r="AW277" s="124"/>
      <c r="AX277" s="124"/>
      <c r="AY277" s="124"/>
      <c r="AZ277" s="124"/>
      <c r="BA277" s="4"/>
      <c r="BB277" s="127"/>
      <c r="BC277" s="4"/>
      <c r="BD277" s="4"/>
      <c r="BE277" s="4"/>
      <c r="BF277" s="7"/>
      <c r="BG277" s="7"/>
      <c r="BH277" s="7" t="str">
        <f t="shared" ca="1" si="65"/>
        <v/>
      </c>
      <c r="BI277" s="4" t="str">
        <f t="shared" si="74"/>
        <v/>
      </c>
      <c r="BJ277" s="123" t="str">
        <f t="shared" si="66"/>
        <v/>
      </c>
      <c r="BK277" s="140" t="str">
        <f t="shared" si="71"/>
        <v/>
      </c>
      <c r="BQ277" s="4" t="str">
        <f>IF(IFERROR(VLOOKUP(C277,C278:C$1993,1,0),"")="","",COUNTIF(C:C,C277))</f>
        <v/>
      </c>
      <c r="BU277" s="5" t="str">
        <f>IF(B277="","",IF(BQ277="",1+(MAX(BU$2:BU276)),""))</f>
        <v/>
      </c>
      <c r="BV277" s="5" t="str">
        <f t="shared" si="67"/>
        <v/>
      </c>
      <c r="BW277" s="5" t="str">
        <f t="shared" si="68"/>
        <v/>
      </c>
      <c r="BX277" s="14" t="str">
        <f t="shared" si="69"/>
        <v/>
      </c>
      <c r="BY277" s="28"/>
      <c r="BZ277" s="15"/>
      <c r="CA277" s="5" t="str">
        <f t="shared" si="72"/>
        <v/>
      </c>
      <c r="CD277" s="5" t="str">
        <f t="shared" si="73"/>
        <v/>
      </c>
      <c r="CE277" s="5" t="str">
        <f>IF(J277="","",IFERROR(IF(VLOOKUP(J277,J$2:J276,1,0)=0,"",""),J277))</f>
        <v/>
      </c>
      <c r="CF277" s="24" t="str">
        <f>IF(CE277="","",(IFERROR(VLOOKUP(MID(CE277,1,1),$CW$2:DA$28,3,0),0)+IFERROR(VLOOKUP(MID(CE277,2,1),CW$2:DA$28,4,0),0)+IFERROR(VLOOKUP(MID(CE277,3,1),CW$2:DA$28,5,0),0)+(ROW(CE277)/1000000000000)))</f>
        <v/>
      </c>
      <c r="CH277" s="5">
        <v>276</v>
      </c>
      <c r="CI277" s="5" t="str">
        <f>IFERROR(VLOOKUP(CH277,CD$2:CE1353,2,0),"")</f>
        <v/>
      </c>
      <c r="DC277" s="5" t="e">
        <f>IF(REPORTE!AH$2="si",IF(C277=VALUE(REPORTE!C$11),IF(SUM(DC278:DC$1993),CONCATENATE(INT(B277),", "),INT(B277)),""),IF(C277=VALUE(REPORTE!C$10),IF(SUM(DC278:DC$1993),CONCATENATE(INT(B277),", "),INT(B277)),""))</f>
        <v>#VALUE!</v>
      </c>
    </row>
    <row r="278" spans="1:107" s="5" customFormat="1" ht="15" customHeight="1">
      <c r="A278" s="4" t="str">
        <f t="shared" si="63"/>
        <v/>
      </c>
      <c r="B278" s="6"/>
      <c r="C278" s="8"/>
      <c r="D278" s="1" t="str">
        <f>IFERROR(INDEX('padron cfe'!B:B,MATCH(DATOS!C278,'padron cfe'!A:A,0),1),"")</f>
        <v/>
      </c>
      <c r="E278" s="1"/>
      <c r="F278" s="7"/>
      <c r="G278" s="9" t="s">
        <v>157</v>
      </c>
      <c r="H278" s="5" t="str">
        <f>IF(F278="","",IFERROR(CONCATENATE("PEUA",VLOOKUP(ESTADO,REPORTE!AV$2:AW$33,2,0),DIDTRITO_FORM,CADER_FORM,IFERROR(VLOOKUP(DAY(F278),$BN$3:$BO$11,2,0),DAY(F278)),IFERROR(VLOOKUP(MONTH(F278),$BN$3:$BO$11,2,0),MONTH(F278)),YEAR(F278),G278),""))</f>
        <v/>
      </c>
      <c r="I278" s="4"/>
      <c r="K278" s="2" t="str">
        <f>IFERROR(INDEX('padron cfe'!C:C,MATCH(DATOS!C278,'padron cfe'!A:A,0),1),"")</f>
        <v/>
      </c>
      <c r="L278" s="4" t="str">
        <f>IFERROR(IF(VLOOKUP(J278,J$2:L277,4,0)=0,"",VLOOKUP(J278,J$2:L277,4,0)),"")</f>
        <v/>
      </c>
      <c r="M278" s="4" t="str">
        <f>IFERROR(IF(VLOOKUP(J278,J$2:M277,5,0)=0,"",VLOOKUP(J278,J$2:M277,5,0)),"")</f>
        <v/>
      </c>
      <c r="N278" s="4"/>
      <c r="O278" s="2"/>
      <c r="P278" s="2"/>
      <c r="Q278" s="5" t="str">
        <f t="shared" si="70"/>
        <v/>
      </c>
      <c r="T278" s="2" t="str">
        <f>IFERROR(INDEX('padron cfe'!D:D,MATCH(DATOS!C278,'padron cfe'!A:A,0),1),"")</f>
        <v/>
      </c>
      <c r="U278" s="4"/>
      <c r="V278" s="4"/>
      <c r="W278" s="4"/>
      <c r="X278" s="6" t="s">
        <v>157</v>
      </c>
      <c r="Y278" s="4"/>
      <c r="Z278" s="4" t="str">
        <f t="shared" si="64"/>
        <v/>
      </c>
      <c r="AA278" s="4"/>
      <c r="AB278" s="4"/>
      <c r="AC278" s="2" t="str">
        <f>IFERROR(IF(INDEX(AC$1:AC277,MATCH(J278,J$1:J277,0),1)=0,"",INDEX(AC$1:AC277,MATCH(J278,J$1:J277,0),1)),"")</f>
        <v/>
      </c>
      <c r="AD278" s="2" t="str">
        <f>IFERROR(IF(INDEX(AD$1:AD277,MATCH(J278,J$1:J277,0),1)=0,"",INDEX(AD$1:AD277,MATCH(J278,J$1:J277,0),1)),"")</f>
        <v/>
      </c>
      <c r="AE278" s="2" t="str">
        <f>IFERROR(IF(INDEX(AE$1:AE277,MATCH(J278,J$1:J277,0),1)=0,"",INDEX(AE$1:AE277,MATCH(J278,J$1:J277,0),1)),"")</f>
        <v/>
      </c>
      <c r="AF278" s="2"/>
      <c r="AG278" s="2"/>
      <c r="AH278" s="2"/>
      <c r="AI278" s="4"/>
      <c r="AJ278" s="4"/>
      <c r="AK278" s="4"/>
      <c r="AL278" s="4"/>
      <c r="AM278" s="4"/>
      <c r="AN278" s="4"/>
      <c r="AO278" s="4"/>
      <c r="AP278" s="4"/>
      <c r="AQ278" s="4"/>
      <c r="AS278" s="4"/>
      <c r="AT278" s="82"/>
      <c r="AU278" s="124"/>
      <c r="AV278" s="124"/>
      <c r="AW278" s="124"/>
      <c r="AX278" s="124"/>
      <c r="AY278" s="124"/>
      <c r="AZ278" s="124"/>
      <c r="BA278" s="4"/>
      <c r="BB278" s="127"/>
      <c r="BC278" s="4"/>
      <c r="BD278" s="4"/>
      <c r="BE278" s="4" t="s">
        <v>157</v>
      </c>
      <c r="BF278" s="7"/>
      <c r="BG278" s="7"/>
      <c r="BH278" s="7" t="str">
        <f t="shared" ca="1" si="65"/>
        <v/>
      </c>
      <c r="BI278" s="4" t="str">
        <f t="shared" si="74"/>
        <v/>
      </c>
      <c r="BJ278" s="123" t="str">
        <f t="shared" si="66"/>
        <v/>
      </c>
      <c r="BK278" s="140" t="str">
        <f t="shared" si="71"/>
        <v/>
      </c>
      <c r="BQ278" s="4" t="str">
        <f>IF(IFERROR(VLOOKUP(C278,C279:C$1993,1,0),"")="","",COUNTIF(C:C,C278))</f>
        <v/>
      </c>
      <c r="BU278" s="5" t="str">
        <f>IF(B278="","",IF(BQ278="",1+(MAX(BU$2:BU277)),""))</f>
        <v/>
      </c>
      <c r="BV278" s="5" t="str">
        <f t="shared" si="67"/>
        <v/>
      </c>
      <c r="BW278" s="5" t="str">
        <f t="shared" si="68"/>
        <v/>
      </c>
      <c r="BX278" s="14" t="str">
        <f t="shared" si="69"/>
        <v/>
      </c>
      <c r="BY278" s="28"/>
      <c r="BZ278" s="15"/>
      <c r="CA278" s="5" t="str">
        <f t="shared" si="72"/>
        <v/>
      </c>
      <c r="CD278" s="5" t="str">
        <f t="shared" si="73"/>
        <v/>
      </c>
      <c r="CE278" s="5" t="str">
        <f>IF(J278="","",IFERROR(IF(VLOOKUP(J278,J$2:J277,1,0)=0,"",""),J278))</f>
        <v/>
      </c>
      <c r="CF278" s="24" t="str">
        <f>IF(CE278="","",(IFERROR(VLOOKUP(MID(CE278,1,1),$CW$2:DA$28,3,0),0)+IFERROR(VLOOKUP(MID(CE278,2,1),CW$2:DA$28,4,0),0)+IFERROR(VLOOKUP(MID(CE278,3,1),CW$2:DA$28,5,0),0)+(ROW(CE278)/1000000000000)))</f>
        <v/>
      </c>
      <c r="CH278" s="5">
        <v>277</v>
      </c>
      <c r="CI278" s="5" t="str">
        <f>IFERROR(VLOOKUP(CH278,CD$2:CE1354,2,0),"")</f>
        <v/>
      </c>
      <c r="DC278" s="5" t="e">
        <f>IF(REPORTE!AH$2="si",IF(C278=VALUE(REPORTE!C$11),IF(SUM(DC279:DC$1993),CONCATENATE(INT(B278),", "),INT(B278)),""),IF(C278=VALUE(REPORTE!C$10),IF(SUM(DC279:DC$1993),CONCATENATE(INT(B278),", "),INT(B278)),""))</f>
        <v>#VALUE!</v>
      </c>
    </row>
    <row r="279" spans="1:107" s="5" customFormat="1" ht="15" customHeight="1">
      <c r="A279" s="4" t="str">
        <f t="shared" si="63"/>
        <v/>
      </c>
      <c r="B279" s="6"/>
      <c r="C279" s="8"/>
      <c r="D279" s="1" t="str">
        <f>IFERROR(INDEX('padron cfe'!B:B,MATCH(DATOS!C279,'padron cfe'!A:A,0),1),"")</f>
        <v/>
      </c>
      <c r="E279" s="1"/>
      <c r="F279" s="7"/>
      <c r="G279" s="9" t="s">
        <v>157</v>
      </c>
      <c r="H279" s="5" t="str">
        <f>IF(F279="","",IFERROR(CONCATENATE("PEUA",VLOOKUP(ESTADO,REPORTE!AV$2:AW$33,2,0),DIDTRITO_FORM,CADER_FORM,IFERROR(VLOOKUP(DAY(F279),$BN$3:$BO$11,2,0),DAY(F279)),IFERROR(VLOOKUP(MONTH(F279),$BN$3:$BO$11,2,0),MONTH(F279)),YEAR(F279),G279),""))</f>
        <v/>
      </c>
      <c r="I279" s="4"/>
      <c r="K279" s="2" t="str">
        <f>IFERROR(INDEX('padron cfe'!C:C,MATCH(DATOS!C279,'padron cfe'!A:A,0),1),"")</f>
        <v/>
      </c>
      <c r="L279" s="4" t="str">
        <f>IFERROR(IF(VLOOKUP(J279,J$2:L278,4,0)=0,"",VLOOKUP(J279,J$2:L278,4,0)),"")</f>
        <v/>
      </c>
      <c r="M279" s="4" t="str">
        <f>IFERROR(IF(VLOOKUP(J279,J$2:M278,5,0)=0,"",VLOOKUP(J279,J$2:M278,5,0)),"")</f>
        <v/>
      </c>
      <c r="N279" s="4"/>
      <c r="O279" s="2"/>
      <c r="P279" s="2"/>
      <c r="Q279" s="5" t="str">
        <f t="shared" si="70"/>
        <v/>
      </c>
      <c r="T279" s="2" t="str">
        <f>IFERROR(INDEX('padron cfe'!D:D,MATCH(DATOS!C279,'padron cfe'!A:A,0),1),"")</f>
        <v/>
      </c>
      <c r="U279" s="4"/>
      <c r="V279" s="4"/>
      <c r="W279" s="4"/>
      <c r="X279" s="6" t="s">
        <v>157</v>
      </c>
      <c r="Y279" s="4"/>
      <c r="Z279" s="4" t="str">
        <f t="shared" si="64"/>
        <v/>
      </c>
      <c r="AA279" s="4"/>
      <c r="AB279" s="4"/>
      <c r="AC279" s="2" t="str">
        <f>IFERROR(IF(INDEX(AC$1:AC278,MATCH(J279,J$1:J278,0),1)=0,"",INDEX(AC$1:AC278,MATCH(J279,J$1:J278,0),1)),"")</f>
        <v/>
      </c>
      <c r="AD279" s="2" t="str">
        <f>IFERROR(IF(INDEX(AD$1:AD278,MATCH(J279,J$1:J278,0),1)=0,"",INDEX(AD$1:AD278,MATCH(J279,J$1:J278,0),1)),"")</f>
        <v/>
      </c>
      <c r="AE279" s="2" t="str">
        <f>IFERROR(IF(INDEX(AE$1:AE278,MATCH(J279,J$1:J278,0),1)=0,"",INDEX(AE$1:AE278,MATCH(J279,J$1:J278,0),1)),"")</f>
        <v/>
      </c>
      <c r="AF279" s="2"/>
      <c r="AG279" s="2"/>
      <c r="AH279" s="2"/>
      <c r="AI279" s="4"/>
      <c r="AJ279" s="4"/>
      <c r="AK279" s="4"/>
      <c r="AL279" s="4"/>
      <c r="AM279" s="4"/>
      <c r="AN279" s="4"/>
      <c r="AO279" s="4"/>
      <c r="AP279" s="4"/>
      <c r="AQ279" s="4"/>
      <c r="AS279" s="4"/>
      <c r="AT279" s="82"/>
      <c r="AU279" s="124"/>
      <c r="AV279" s="124"/>
      <c r="AW279" s="124"/>
      <c r="AX279" s="124"/>
      <c r="AY279" s="124"/>
      <c r="AZ279" s="124"/>
      <c r="BA279" s="4"/>
      <c r="BB279" s="127"/>
      <c r="BC279" s="4"/>
      <c r="BD279" s="4"/>
      <c r="BE279" s="4"/>
      <c r="BF279" s="7"/>
      <c r="BG279" s="7"/>
      <c r="BH279" s="7" t="str">
        <f t="shared" ca="1" si="65"/>
        <v/>
      </c>
      <c r="BI279" s="4" t="str">
        <f t="shared" si="74"/>
        <v/>
      </c>
      <c r="BJ279" s="123" t="str">
        <f t="shared" si="66"/>
        <v/>
      </c>
      <c r="BK279" s="140" t="str">
        <f t="shared" si="71"/>
        <v/>
      </c>
      <c r="BQ279" s="4" t="str">
        <f>IF(IFERROR(VLOOKUP(C279,C280:C$1993,1,0),"")="","",COUNTIF(C:C,C279))</f>
        <v/>
      </c>
      <c r="BU279" s="5" t="str">
        <f>IF(B279="","",IF(BQ279="",1+(MAX(BU$2:BU278)),""))</f>
        <v/>
      </c>
      <c r="BV279" s="5" t="str">
        <f t="shared" si="67"/>
        <v/>
      </c>
      <c r="BW279" s="5" t="str">
        <f t="shared" si="68"/>
        <v/>
      </c>
      <c r="BX279" s="14" t="str">
        <f t="shared" si="69"/>
        <v/>
      </c>
      <c r="BY279" s="28"/>
      <c r="BZ279" s="15"/>
      <c r="CA279" s="5" t="str">
        <f t="shared" si="72"/>
        <v/>
      </c>
      <c r="CD279" s="5" t="str">
        <f t="shared" si="73"/>
        <v/>
      </c>
      <c r="CE279" s="5" t="str">
        <f>IF(J279="","",IFERROR(IF(VLOOKUP(J279,J$2:J278,1,0)=0,"",""),J279))</f>
        <v/>
      </c>
      <c r="CF279" s="24" t="str">
        <f>IF(CE279="","",(IFERROR(VLOOKUP(MID(CE279,1,1),$CW$2:DA$28,3,0),0)+IFERROR(VLOOKUP(MID(CE279,2,1),CW$2:DA$28,4,0),0)+IFERROR(VLOOKUP(MID(CE279,3,1),CW$2:DA$28,5,0),0)+(ROW(CE279)/1000000000000)))</f>
        <v/>
      </c>
      <c r="CH279" s="5">
        <v>278</v>
      </c>
      <c r="CI279" s="5" t="str">
        <f>IFERROR(VLOOKUP(CH279,CD$2:CE1355,2,0),"")</f>
        <v/>
      </c>
      <c r="DC279" s="5" t="e">
        <f>IF(REPORTE!AH$2="si",IF(C279=VALUE(REPORTE!C$11),IF(SUM(DC280:DC$1993),CONCATENATE(INT(B279),", "),INT(B279)),""),IF(C279=VALUE(REPORTE!C$10),IF(SUM(DC280:DC$1993),CONCATENATE(INT(B279),", "),INT(B279)),""))</f>
        <v>#VALUE!</v>
      </c>
    </row>
    <row r="280" spans="1:107" s="5" customFormat="1" ht="15" customHeight="1">
      <c r="A280" s="4" t="str">
        <f t="shared" si="63"/>
        <v/>
      </c>
      <c r="B280" s="6"/>
      <c r="C280" s="8"/>
      <c r="D280" s="1" t="str">
        <f>IFERROR(INDEX('padron cfe'!B:B,MATCH(DATOS!C280,'padron cfe'!A:A,0),1),"")</f>
        <v/>
      </c>
      <c r="E280" s="1"/>
      <c r="F280" s="7"/>
      <c r="G280" s="9" t="s">
        <v>157</v>
      </c>
      <c r="H280" s="5" t="str">
        <f>IF(F280="","",IFERROR(CONCATENATE("PEUA",VLOOKUP(ESTADO,REPORTE!AV$2:AW$33,2,0),DIDTRITO_FORM,CADER_FORM,IFERROR(VLOOKUP(DAY(F280),$BN$3:$BO$11,2,0),DAY(F280)),IFERROR(VLOOKUP(MONTH(F280),$BN$3:$BO$11,2,0),MONTH(F280)),YEAR(F280),G280),""))</f>
        <v/>
      </c>
      <c r="I280" s="4"/>
      <c r="K280" s="2" t="str">
        <f>IFERROR(INDEX('padron cfe'!C:C,MATCH(DATOS!C280,'padron cfe'!A:A,0),1),"")</f>
        <v/>
      </c>
      <c r="L280" s="4" t="str">
        <f>IFERROR(IF(VLOOKUP(J280,J$2:L279,4,0)=0,"",VLOOKUP(J280,J$2:L279,4,0)),"")</f>
        <v/>
      </c>
      <c r="M280" s="4" t="str">
        <f>IFERROR(IF(VLOOKUP(J280,J$2:M279,5,0)=0,"",VLOOKUP(J280,J$2:M279,5,0)),"")</f>
        <v/>
      </c>
      <c r="N280" s="4"/>
      <c r="O280" s="2"/>
      <c r="P280" s="2"/>
      <c r="Q280" s="5" t="str">
        <f t="shared" si="70"/>
        <v/>
      </c>
      <c r="T280" s="2" t="str">
        <f>IFERROR(INDEX('padron cfe'!D:D,MATCH(DATOS!C280,'padron cfe'!A:A,0),1),"")</f>
        <v/>
      </c>
      <c r="U280" s="4"/>
      <c r="V280" s="4"/>
      <c r="W280" s="4"/>
      <c r="X280" s="6" t="s">
        <v>157</v>
      </c>
      <c r="Y280" s="4"/>
      <c r="Z280" s="4" t="str">
        <f t="shared" si="64"/>
        <v/>
      </c>
      <c r="AA280" s="4"/>
      <c r="AB280" s="4"/>
      <c r="AC280" s="2" t="str">
        <f>IFERROR(IF(INDEX(AC$1:AC279,MATCH(J280,J$1:J279,0),1)=0,"",INDEX(AC$1:AC279,MATCH(J280,J$1:J279,0),1)),"")</f>
        <v/>
      </c>
      <c r="AD280" s="2" t="str">
        <f>IFERROR(IF(INDEX(AD$1:AD279,MATCH(J280,J$1:J279,0),1)=0,"",INDEX(AD$1:AD279,MATCH(J280,J$1:J279,0),1)),"")</f>
        <v/>
      </c>
      <c r="AE280" s="2" t="str">
        <f>IFERROR(IF(INDEX(AE$1:AE279,MATCH(J280,J$1:J279,0),1)=0,"",INDEX(AE$1:AE279,MATCH(J280,J$1:J279,0),1)),"")</f>
        <v/>
      </c>
      <c r="AF280" s="2"/>
      <c r="AG280" s="2"/>
      <c r="AH280" s="2"/>
      <c r="AI280" s="4"/>
      <c r="AJ280" s="4"/>
      <c r="AK280" s="4"/>
      <c r="AL280" s="4"/>
      <c r="AM280" s="4"/>
      <c r="AN280" s="4"/>
      <c r="AO280" s="4"/>
      <c r="AP280" s="4"/>
      <c r="AQ280" s="4"/>
      <c r="AS280" s="4"/>
      <c r="AT280" s="82"/>
      <c r="AU280" s="124"/>
      <c r="AV280" s="124"/>
      <c r="AW280" s="124"/>
      <c r="AX280" s="124"/>
      <c r="AY280" s="124"/>
      <c r="AZ280" s="124"/>
      <c r="BA280" s="4"/>
      <c r="BB280" s="127"/>
      <c r="BC280" s="4"/>
      <c r="BD280" s="4"/>
      <c r="BE280" s="4" t="s">
        <v>157</v>
      </c>
      <c r="BF280" s="7"/>
      <c r="BG280" s="7"/>
      <c r="BH280" s="7" t="str">
        <f t="shared" ca="1" si="65"/>
        <v/>
      </c>
      <c r="BI280" s="4" t="str">
        <f t="shared" si="74"/>
        <v/>
      </c>
      <c r="BJ280" s="123" t="str">
        <f t="shared" si="66"/>
        <v/>
      </c>
      <c r="BK280" s="140" t="str">
        <f t="shared" si="71"/>
        <v/>
      </c>
      <c r="BQ280" s="4" t="str">
        <f>IF(IFERROR(VLOOKUP(C280,C281:C$1993,1,0),"")="","",COUNTIF(C:C,C280))</f>
        <v/>
      </c>
      <c r="BU280" s="5" t="str">
        <f>IF(B280="","",IF(BQ280="",1+(MAX(BU$2:BU279)),""))</f>
        <v/>
      </c>
      <c r="BV280" s="5" t="str">
        <f t="shared" si="67"/>
        <v/>
      </c>
      <c r="BW280" s="5" t="str">
        <f t="shared" si="68"/>
        <v/>
      </c>
      <c r="BX280" s="14" t="str">
        <f t="shared" si="69"/>
        <v/>
      </c>
      <c r="BY280" s="28"/>
      <c r="BZ280" s="15"/>
      <c r="CA280" s="5" t="str">
        <f t="shared" si="72"/>
        <v/>
      </c>
      <c r="CD280" s="5" t="str">
        <f t="shared" si="73"/>
        <v/>
      </c>
      <c r="CE280" s="5" t="str">
        <f>IF(J280="","",IFERROR(IF(VLOOKUP(J280,J$2:J279,1,0)=0,"",""),J280))</f>
        <v/>
      </c>
      <c r="CF280" s="24" t="str">
        <f>IF(CE280="","",(IFERROR(VLOOKUP(MID(CE280,1,1),$CW$2:DA$28,3,0),0)+IFERROR(VLOOKUP(MID(CE280,2,1),CW$2:DA$28,4,0),0)+IFERROR(VLOOKUP(MID(CE280,3,1),CW$2:DA$28,5,0),0)+(ROW(CE280)/1000000000000)))</f>
        <v/>
      </c>
      <c r="CH280" s="5">
        <v>279</v>
      </c>
      <c r="CI280" s="5" t="str">
        <f>IFERROR(VLOOKUP(CH280,CD$2:CE1356,2,0),"")</f>
        <v/>
      </c>
      <c r="DC280" s="5" t="e">
        <f>IF(REPORTE!AH$2="si",IF(C280=VALUE(REPORTE!C$11),IF(SUM(DC281:DC$1993),CONCATENATE(INT(B280),", "),INT(B280)),""),IF(C280=VALUE(REPORTE!C$10),IF(SUM(DC281:DC$1993),CONCATENATE(INT(B280),", "),INT(B280)),""))</f>
        <v>#VALUE!</v>
      </c>
    </row>
    <row r="281" spans="1:107" s="5" customFormat="1" ht="15" customHeight="1">
      <c r="A281" s="4" t="str">
        <f t="shared" si="63"/>
        <v/>
      </c>
      <c r="B281" s="6"/>
      <c r="C281" s="8"/>
      <c r="D281" s="1" t="str">
        <f>IFERROR(INDEX('padron cfe'!B:B,MATCH(DATOS!C281,'padron cfe'!A:A,0),1),"")</f>
        <v/>
      </c>
      <c r="E281" s="1"/>
      <c r="F281" s="7"/>
      <c r="G281" s="9" t="s">
        <v>157</v>
      </c>
      <c r="H281" s="5" t="str">
        <f>IF(F281="","",IFERROR(CONCATENATE("PEUA",VLOOKUP(ESTADO,REPORTE!AV$2:AW$33,2,0),DIDTRITO_FORM,CADER_FORM,IFERROR(VLOOKUP(DAY(F281),$BN$3:$BO$11,2,0),DAY(F281)),IFERROR(VLOOKUP(MONTH(F281),$BN$3:$BO$11,2,0),MONTH(F281)),YEAR(F281),G281),""))</f>
        <v/>
      </c>
      <c r="I281" s="4"/>
      <c r="K281" s="2" t="str">
        <f>IFERROR(INDEX('padron cfe'!C:C,MATCH(DATOS!C281,'padron cfe'!A:A,0),1),"")</f>
        <v/>
      </c>
      <c r="L281" s="4" t="str">
        <f>IFERROR(IF(VLOOKUP(J281,J$2:L280,4,0)=0,"",VLOOKUP(J281,J$2:L280,4,0)),"")</f>
        <v/>
      </c>
      <c r="M281" s="4" t="str">
        <f>IFERROR(IF(VLOOKUP(J281,J$2:M280,5,0)=0,"",VLOOKUP(J281,J$2:M280,5,0)),"")</f>
        <v/>
      </c>
      <c r="N281" s="4"/>
      <c r="O281" s="2"/>
      <c r="P281" s="2"/>
      <c r="Q281" s="5" t="str">
        <f t="shared" si="70"/>
        <v/>
      </c>
      <c r="T281" s="2" t="str">
        <f>IFERROR(INDEX('padron cfe'!D:D,MATCH(DATOS!C281,'padron cfe'!A:A,0),1),"")</f>
        <v/>
      </c>
      <c r="U281" s="4"/>
      <c r="V281" s="4"/>
      <c r="W281" s="4"/>
      <c r="X281" s="6" t="s">
        <v>157</v>
      </c>
      <c r="Y281" s="4"/>
      <c r="Z281" s="4" t="str">
        <f t="shared" si="64"/>
        <v/>
      </c>
      <c r="AA281" s="4"/>
      <c r="AB281" s="4"/>
      <c r="AC281" s="2" t="str">
        <f>IFERROR(IF(INDEX(AC$1:AC280,MATCH(J281,J$1:J280,0),1)=0,"",INDEX(AC$1:AC280,MATCH(J281,J$1:J280,0),1)),"")</f>
        <v/>
      </c>
      <c r="AD281" s="2" t="str">
        <f>IFERROR(IF(INDEX(AD$1:AD280,MATCH(J281,J$1:J280,0),1)=0,"",INDEX(AD$1:AD280,MATCH(J281,J$1:J280,0),1)),"")</f>
        <v/>
      </c>
      <c r="AE281" s="2" t="str">
        <f>IFERROR(IF(INDEX(AE$1:AE280,MATCH(J281,J$1:J280,0),1)=0,"",INDEX(AE$1:AE280,MATCH(J281,J$1:J280,0),1)),"")</f>
        <v/>
      </c>
      <c r="AF281" s="2"/>
      <c r="AG281" s="2"/>
      <c r="AH281" s="2"/>
      <c r="AI281" s="4"/>
      <c r="AJ281" s="4"/>
      <c r="AK281" s="4"/>
      <c r="AL281" s="4"/>
      <c r="AM281" s="4"/>
      <c r="AN281" s="4"/>
      <c r="AO281" s="4"/>
      <c r="AP281" s="4"/>
      <c r="AQ281" s="4"/>
      <c r="AS281" s="4"/>
      <c r="AT281" s="82"/>
      <c r="AU281" s="124"/>
      <c r="AV281" s="124"/>
      <c r="AW281" s="124"/>
      <c r="AX281" s="124"/>
      <c r="AY281" s="124"/>
      <c r="AZ281" s="124"/>
      <c r="BA281" s="4"/>
      <c r="BB281" s="127"/>
      <c r="BC281" s="4"/>
      <c r="BD281" s="4"/>
      <c r="BE281" s="4"/>
      <c r="BF281" s="7"/>
      <c r="BG281" s="7"/>
      <c r="BH281" s="7" t="str">
        <f t="shared" ca="1" si="65"/>
        <v/>
      </c>
      <c r="BI281" s="4" t="str">
        <f t="shared" si="74"/>
        <v/>
      </c>
      <c r="BJ281" s="123" t="str">
        <f t="shared" si="66"/>
        <v/>
      </c>
      <c r="BK281" s="140" t="str">
        <f t="shared" si="71"/>
        <v/>
      </c>
      <c r="BQ281" s="4" t="str">
        <f>IF(IFERROR(VLOOKUP(C281,C282:C$1993,1,0),"")="","",COUNTIF(C:C,C281))</f>
        <v/>
      </c>
      <c r="BU281" s="5" t="str">
        <f>IF(B281="","",IF(BQ281="",1+(MAX(BU$2:BU280)),""))</f>
        <v/>
      </c>
      <c r="BV281" s="5" t="str">
        <f t="shared" si="67"/>
        <v/>
      </c>
      <c r="BW281" s="5" t="str">
        <f t="shared" si="68"/>
        <v/>
      </c>
      <c r="BX281" s="14" t="str">
        <f t="shared" si="69"/>
        <v/>
      </c>
      <c r="BY281" s="28"/>
      <c r="BZ281" s="15"/>
      <c r="CA281" s="5" t="str">
        <f t="shared" si="72"/>
        <v/>
      </c>
      <c r="CD281" s="5" t="str">
        <f t="shared" si="73"/>
        <v/>
      </c>
      <c r="CE281" s="5" t="str">
        <f>IF(J281="","",IFERROR(IF(VLOOKUP(J281,J$2:J280,1,0)=0,"",""),J281))</f>
        <v/>
      </c>
      <c r="CF281" s="24" t="str">
        <f>IF(CE281="","",(IFERROR(VLOOKUP(MID(CE281,1,1),$CW$2:DA$28,3,0),0)+IFERROR(VLOOKUP(MID(CE281,2,1),CW$2:DA$28,4,0),0)+IFERROR(VLOOKUP(MID(CE281,3,1),CW$2:DA$28,5,0),0)+(ROW(CE281)/1000000000000)))</f>
        <v/>
      </c>
      <c r="CH281" s="5">
        <v>280</v>
      </c>
      <c r="CI281" s="5" t="str">
        <f>IFERROR(VLOOKUP(CH281,CD$2:CE1357,2,0),"")</f>
        <v/>
      </c>
      <c r="DC281" s="5" t="e">
        <f>IF(REPORTE!AH$2="si",IF(C281=VALUE(REPORTE!C$11),IF(SUM(DC282:DC$1993),CONCATENATE(INT(B281),", "),INT(B281)),""),IF(C281=VALUE(REPORTE!C$10),IF(SUM(DC282:DC$1993),CONCATENATE(INT(B281),", "),INT(B281)),""))</f>
        <v>#VALUE!</v>
      </c>
    </row>
    <row r="282" spans="1:107" s="5" customFormat="1" ht="15" customHeight="1">
      <c r="A282" s="4" t="str">
        <f t="shared" si="63"/>
        <v/>
      </c>
      <c r="B282" s="6"/>
      <c r="C282" s="8"/>
      <c r="D282" s="1" t="str">
        <f>IFERROR(INDEX('padron cfe'!B:B,MATCH(DATOS!C282,'padron cfe'!A:A,0),1),"")</f>
        <v/>
      </c>
      <c r="E282" s="1"/>
      <c r="F282" s="7"/>
      <c r="G282" s="9" t="s">
        <v>157</v>
      </c>
      <c r="H282" s="5" t="str">
        <f>IF(F282="","",IFERROR(CONCATENATE("PEUA",VLOOKUP(ESTADO,REPORTE!AV$2:AW$33,2,0),DIDTRITO_FORM,CADER_FORM,IFERROR(VLOOKUP(DAY(F282),$BN$3:$BO$11,2,0),DAY(F282)),IFERROR(VLOOKUP(MONTH(F282),$BN$3:$BO$11,2,0),MONTH(F282)),YEAR(F282),G282),""))</f>
        <v/>
      </c>
      <c r="I282" s="4"/>
      <c r="K282" s="2" t="str">
        <f>IFERROR(INDEX('padron cfe'!C:C,MATCH(DATOS!C282,'padron cfe'!A:A,0),1),"")</f>
        <v/>
      </c>
      <c r="L282" s="4" t="str">
        <f>IFERROR(IF(VLOOKUP(J282,J$2:L281,4,0)=0,"",VLOOKUP(J282,J$2:L281,4,0)),"")</f>
        <v/>
      </c>
      <c r="M282" s="4" t="str">
        <f>IFERROR(IF(VLOOKUP(J282,J$2:M281,5,0)=0,"",VLOOKUP(J282,J$2:M281,5,0)),"")</f>
        <v/>
      </c>
      <c r="N282" s="4"/>
      <c r="O282" s="2"/>
      <c r="P282" s="2"/>
      <c r="Q282" s="5" t="str">
        <f t="shared" si="70"/>
        <v/>
      </c>
      <c r="T282" s="2" t="str">
        <f>IFERROR(INDEX('padron cfe'!D:D,MATCH(DATOS!C282,'padron cfe'!A:A,0),1),"")</f>
        <v/>
      </c>
      <c r="U282" s="4"/>
      <c r="V282" s="4"/>
      <c r="W282" s="4"/>
      <c r="X282" s="6" t="s">
        <v>157</v>
      </c>
      <c r="Y282" s="4"/>
      <c r="Z282" s="4" t="str">
        <f t="shared" si="64"/>
        <v/>
      </c>
      <c r="AA282" s="4"/>
      <c r="AB282" s="4"/>
      <c r="AC282" s="2" t="str">
        <f>IFERROR(IF(INDEX(AC$1:AC281,MATCH(J282,J$1:J281,0),1)=0,"",INDEX(AC$1:AC281,MATCH(J282,J$1:J281,0),1)),"")</f>
        <v/>
      </c>
      <c r="AD282" s="2" t="str">
        <f>IFERROR(IF(INDEX(AD$1:AD281,MATCH(J282,J$1:J281,0),1)=0,"",INDEX(AD$1:AD281,MATCH(J282,J$1:J281,0),1)),"")</f>
        <v/>
      </c>
      <c r="AE282" s="2" t="str">
        <f>IFERROR(IF(INDEX(AE$1:AE281,MATCH(J282,J$1:J281,0),1)=0,"",INDEX(AE$1:AE281,MATCH(J282,J$1:J281,0),1)),"")</f>
        <v/>
      </c>
      <c r="AF282" s="2"/>
      <c r="AG282" s="2"/>
      <c r="AH282" s="2"/>
      <c r="AI282" s="4"/>
      <c r="AJ282" s="4"/>
      <c r="AK282" s="4"/>
      <c r="AL282" s="4"/>
      <c r="AM282" s="4"/>
      <c r="AN282" s="4"/>
      <c r="AO282" s="4"/>
      <c r="AP282" s="4"/>
      <c r="AQ282" s="4"/>
      <c r="AS282" s="4"/>
      <c r="AT282" s="82"/>
      <c r="AU282" s="124"/>
      <c r="AV282" s="124"/>
      <c r="AW282" s="124"/>
      <c r="AX282" s="124"/>
      <c r="AY282" s="124"/>
      <c r="AZ282" s="124"/>
      <c r="BA282" s="4"/>
      <c r="BB282" s="127"/>
      <c r="BC282" s="4"/>
      <c r="BD282" s="4"/>
      <c r="BE282" s="4" t="s">
        <v>157</v>
      </c>
      <c r="BF282" s="7"/>
      <c r="BG282" s="7"/>
      <c r="BH282" s="7" t="str">
        <f t="shared" ca="1" si="65"/>
        <v/>
      </c>
      <c r="BI282" s="4" t="str">
        <f t="shared" si="74"/>
        <v/>
      </c>
      <c r="BJ282" s="123" t="str">
        <f t="shared" si="66"/>
        <v/>
      </c>
      <c r="BK282" s="140" t="str">
        <f t="shared" si="71"/>
        <v/>
      </c>
      <c r="BQ282" s="4" t="str">
        <f>IF(IFERROR(VLOOKUP(C282,C283:C$1993,1,0),"")="","",COUNTIF(C:C,C282))</f>
        <v/>
      </c>
      <c r="BU282" s="5" t="str">
        <f>IF(B282="","",IF(BQ282="",1+(MAX(BU$2:BU281)),""))</f>
        <v/>
      </c>
      <c r="BV282" s="5" t="str">
        <f t="shared" si="67"/>
        <v/>
      </c>
      <c r="BW282" s="5" t="str">
        <f t="shared" si="68"/>
        <v/>
      </c>
      <c r="BX282" s="14" t="str">
        <f t="shared" si="69"/>
        <v/>
      </c>
      <c r="BY282" s="28"/>
      <c r="BZ282" s="15"/>
      <c r="CA282" s="5" t="str">
        <f t="shared" si="72"/>
        <v/>
      </c>
      <c r="CD282" s="5" t="str">
        <f t="shared" si="73"/>
        <v/>
      </c>
      <c r="CE282" s="5" t="str">
        <f>IF(J282="","",IFERROR(IF(VLOOKUP(J282,J$2:J281,1,0)=0,"",""),J282))</f>
        <v/>
      </c>
      <c r="CF282" s="24" t="str">
        <f>IF(CE282="","",(IFERROR(VLOOKUP(MID(CE282,1,1),$CW$2:DA$28,3,0),0)+IFERROR(VLOOKUP(MID(CE282,2,1),CW$2:DA$28,4,0),0)+IFERROR(VLOOKUP(MID(CE282,3,1),CW$2:DA$28,5,0),0)+(ROW(CE282)/1000000000000)))</f>
        <v/>
      </c>
      <c r="CH282" s="5">
        <v>281</v>
      </c>
      <c r="CI282" s="5" t="str">
        <f>IFERROR(VLOOKUP(CH282,CD$2:CE1358,2,0),"")</f>
        <v/>
      </c>
      <c r="CK282" s="14"/>
      <c r="DC282" s="5" t="e">
        <f>IF(REPORTE!AH$2="si",IF(C282=VALUE(REPORTE!C$11),IF(SUM(DC283:DC$1993),CONCATENATE(INT(B282),", "),INT(B282)),""),IF(C282=VALUE(REPORTE!C$10),IF(SUM(DC283:DC$1993),CONCATENATE(INT(B282),", "),INT(B282)),""))</f>
        <v>#VALUE!</v>
      </c>
    </row>
    <row r="283" spans="1:107" s="5" customFormat="1" ht="15" customHeight="1">
      <c r="A283" s="4" t="str">
        <f t="shared" si="63"/>
        <v/>
      </c>
      <c r="B283" s="6"/>
      <c r="C283" s="8"/>
      <c r="D283" s="1" t="str">
        <f>IFERROR(INDEX('padron cfe'!B:B,MATCH(DATOS!C283,'padron cfe'!A:A,0),1),"")</f>
        <v/>
      </c>
      <c r="E283" s="1"/>
      <c r="F283" s="7"/>
      <c r="G283" s="9" t="s">
        <v>157</v>
      </c>
      <c r="H283" s="5" t="str">
        <f>IF(F283="","",IFERROR(CONCATENATE("PEUA",VLOOKUP(ESTADO,REPORTE!AV$2:AW$33,2,0),DIDTRITO_FORM,CADER_FORM,IFERROR(VLOOKUP(DAY(F283),$BN$3:$BO$11,2,0),DAY(F283)),IFERROR(VLOOKUP(MONTH(F283),$BN$3:$BO$11,2,0),MONTH(F283)),YEAR(F283),G283),""))</f>
        <v/>
      </c>
      <c r="I283" s="4"/>
      <c r="K283" s="2" t="str">
        <f>IFERROR(INDEX('padron cfe'!C:C,MATCH(DATOS!C283,'padron cfe'!A:A,0),1),"")</f>
        <v/>
      </c>
      <c r="L283" s="4" t="str">
        <f>IFERROR(IF(VLOOKUP(J283,J$2:L282,4,0)=0,"",VLOOKUP(J283,J$2:L282,4,0)),"")</f>
        <v/>
      </c>
      <c r="M283" s="4" t="str">
        <f>IFERROR(IF(VLOOKUP(J283,J$2:M282,5,0)=0,"",VLOOKUP(J283,J$2:M282,5,0)),"")</f>
        <v/>
      </c>
      <c r="N283" s="4"/>
      <c r="O283" s="2"/>
      <c r="P283" s="2"/>
      <c r="Q283" s="5" t="str">
        <f t="shared" si="70"/>
        <v/>
      </c>
      <c r="T283" s="2" t="str">
        <f>IFERROR(INDEX('padron cfe'!D:D,MATCH(DATOS!C283,'padron cfe'!A:A,0),1),"")</f>
        <v/>
      </c>
      <c r="U283" s="4"/>
      <c r="V283" s="4"/>
      <c r="W283" s="4"/>
      <c r="X283" s="6" t="s">
        <v>157</v>
      </c>
      <c r="Y283" s="4"/>
      <c r="Z283" s="4" t="str">
        <f t="shared" si="64"/>
        <v/>
      </c>
      <c r="AA283" s="4"/>
      <c r="AB283" s="4"/>
      <c r="AC283" s="2" t="str">
        <f>IFERROR(IF(INDEX(AC$1:AC282,MATCH(J283,J$1:J282,0),1)=0,"",INDEX(AC$1:AC282,MATCH(J283,J$1:J282,0),1)),"")</f>
        <v/>
      </c>
      <c r="AD283" s="2" t="str">
        <f>IFERROR(IF(INDEX(AD$1:AD282,MATCH(J283,J$1:J282,0),1)=0,"",INDEX(AD$1:AD282,MATCH(J283,J$1:J282,0),1)),"")</f>
        <v/>
      </c>
      <c r="AE283" s="2" t="str">
        <f>IFERROR(IF(INDEX(AE$1:AE282,MATCH(J283,J$1:J282,0),1)=0,"",INDEX(AE$1:AE282,MATCH(J283,J$1:J282,0),1)),"")</f>
        <v/>
      </c>
      <c r="AF283" s="2"/>
      <c r="AG283" s="2"/>
      <c r="AH283" s="2"/>
      <c r="AI283" s="4"/>
      <c r="AJ283" s="4"/>
      <c r="AK283" s="4"/>
      <c r="AL283" s="4"/>
      <c r="AM283" s="4"/>
      <c r="AN283" s="4"/>
      <c r="AO283" s="4"/>
      <c r="AP283" s="4"/>
      <c r="AQ283" s="4"/>
      <c r="AS283" s="4"/>
      <c r="AT283" s="82"/>
      <c r="AU283" s="124"/>
      <c r="AV283" s="124"/>
      <c r="AW283" s="124"/>
      <c r="AX283" s="124"/>
      <c r="AY283" s="124"/>
      <c r="AZ283" s="124"/>
      <c r="BA283" s="4"/>
      <c r="BB283" s="127"/>
      <c r="BC283" s="4"/>
      <c r="BD283" s="4"/>
      <c r="BE283" s="4"/>
      <c r="BF283" s="7"/>
      <c r="BG283" s="7"/>
      <c r="BH283" s="7" t="str">
        <f t="shared" ca="1" si="65"/>
        <v/>
      </c>
      <c r="BI283" s="4" t="str">
        <f t="shared" si="74"/>
        <v/>
      </c>
      <c r="BJ283" s="123" t="str">
        <f t="shared" si="66"/>
        <v/>
      </c>
      <c r="BK283" s="140" t="str">
        <f t="shared" si="71"/>
        <v/>
      </c>
      <c r="BQ283" s="4" t="str">
        <f>IF(IFERROR(VLOOKUP(C283,C284:C$1993,1,0),"")="","",COUNTIF(C:C,C283))</f>
        <v/>
      </c>
      <c r="BU283" s="5" t="str">
        <f>IF(B283="","",IF(BQ283="",1+(MAX(BU$2:BU282)),""))</f>
        <v/>
      </c>
      <c r="BV283" s="5" t="str">
        <f t="shared" si="67"/>
        <v/>
      </c>
      <c r="BW283" s="5" t="str">
        <f t="shared" si="68"/>
        <v/>
      </c>
      <c r="BX283" s="14" t="str">
        <f t="shared" si="69"/>
        <v/>
      </c>
      <c r="BY283" s="28"/>
      <c r="BZ283" s="15"/>
      <c r="CA283" s="5" t="str">
        <f t="shared" si="72"/>
        <v/>
      </c>
      <c r="CD283" s="5" t="str">
        <f t="shared" si="73"/>
        <v/>
      </c>
      <c r="CE283" s="5" t="str">
        <f>IF(J283="","",IFERROR(IF(VLOOKUP(J283,J$2:J282,1,0)=0,"",""),J283))</f>
        <v/>
      </c>
      <c r="CF283" s="24" t="str">
        <f>IF(CE283="","",(IFERROR(VLOOKUP(MID(CE283,1,1),$CW$2:DA$28,3,0),0)+IFERROR(VLOOKUP(MID(CE283,2,1),CW$2:DA$28,4,0),0)+IFERROR(VLOOKUP(MID(CE283,3,1),CW$2:DA$28,5,0),0)+(ROW(CE283)/1000000000000)))</f>
        <v/>
      </c>
      <c r="CH283" s="5">
        <v>282</v>
      </c>
      <c r="CI283" s="5" t="str">
        <f>IFERROR(VLOOKUP(CH283,CD$2:CE1359,2,0),"")</f>
        <v/>
      </c>
      <c r="DC283" s="5" t="e">
        <f>IF(REPORTE!AH$2="si",IF(C283=VALUE(REPORTE!C$11),IF(SUM(DC284:DC$1993),CONCATENATE(INT(B283),", "),INT(B283)),""),IF(C283=VALUE(REPORTE!C$10),IF(SUM(DC284:DC$1993),CONCATENATE(INT(B283),", "),INT(B283)),""))</f>
        <v>#VALUE!</v>
      </c>
    </row>
    <row r="284" spans="1:107" s="5" customFormat="1" ht="15" customHeight="1">
      <c r="A284" s="4" t="str">
        <f t="shared" si="63"/>
        <v/>
      </c>
      <c r="B284" s="6"/>
      <c r="C284" s="8"/>
      <c r="D284" s="1" t="str">
        <f>IFERROR(INDEX('padron cfe'!B:B,MATCH(DATOS!C284,'padron cfe'!A:A,0),1),"")</f>
        <v/>
      </c>
      <c r="E284" s="1"/>
      <c r="F284" s="7"/>
      <c r="G284" s="9" t="s">
        <v>157</v>
      </c>
      <c r="H284" s="5" t="str">
        <f>IF(F284="","",IFERROR(CONCATENATE("PEUA",VLOOKUP(ESTADO,REPORTE!AV$2:AW$33,2,0),DIDTRITO_FORM,CADER_FORM,IFERROR(VLOOKUP(DAY(F284),$BN$3:$BO$11,2,0),DAY(F284)),IFERROR(VLOOKUP(MONTH(F284),$BN$3:$BO$11,2,0),MONTH(F284)),YEAR(F284),G284),""))</f>
        <v/>
      </c>
      <c r="I284" s="4"/>
      <c r="K284" s="2" t="str">
        <f>IFERROR(INDEX('padron cfe'!C:C,MATCH(DATOS!C284,'padron cfe'!A:A,0),1),"")</f>
        <v/>
      </c>
      <c r="L284" s="4" t="str">
        <f>IFERROR(IF(VLOOKUP(J284,J$2:L283,4,0)=0,"",VLOOKUP(J284,J$2:L283,4,0)),"")</f>
        <v/>
      </c>
      <c r="M284" s="4" t="str">
        <f>IFERROR(IF(VLOOKUP(J284,J$2:M283,5,0)=0,"",VLOOKUP(J284,J$2:M283,5,0)),"")</f>
        <v/>
      </c>
      <c r="N284" s="4"/>
      <c r="O284" s="2"/>
      <c r="P284" s="2"/>
      <c r="Q284" s="5" t="str">
        <f t="shared" si="70"/>
        <v/>
      </c>
      <c r="T284" s="2" t="str">
        <f>IFERROR(INDEX('padron cfe'!D:D,MATCH(DATOS!C284,'padron cfe'!A:A,0),1),"")</f>
        <v/>
      </c>
      <c r="U284" s="4"/>
      <c r="V284" s="4"/>
      <c r="W284" s="4"/>
      <c r="X284" s="6" t="s">
        <v>157</v>
      </c>
      <c r="Y284" s="4"/>
      <c r="Z284" s="4" t="str">
        <f t="shared" si="64"/>
        <v/>
      </c>
      <c r="AA284" s="4"/>
      <c r="AB284" s="4"/>
      <c r="AC284" s="2" t="str">
        <f>IFERROR(IF(INDEX(AC$1:AC283,MATCH(J284,J$1:J283,0),1)=0,"",INDEX(AC$1:AC283,MATCH(J284,J$1:J283,0),1)),"")</f>
        <v/>
      </c>
      <c r="AD284" s="2" t="str">
        <f>IFERROR(IF(INDEX(AD$1:AD283,MATCH(J284,J$1:J283,0),1)=0,"",INDEX(AD$1:AD283,MATCH(J284,J$1:J283,0),1)),"")</f>
        <v/>
      </c>
      <c r="AE284" s="2" t="str">
        <f>IFERROR(IF(INDEX(AE$1:AE283,MATCH(J284,J$1:J283,0),1)=0,"",INDEX(AE$1:AE283,MATCH(J284,J$1:J283,0),1)),"")</f>
        <v/>
      </c>
      <c r="AF284" s="2"/>
      <c r="AG284" s="2"/>
      <c r="AH284" s="2"/>
      <c r="AI284" s="4"/>
      <c r="AJ284" s="4"/>
      <c r="AK284" s="4"/>
      <c r="AL284" s="4"/>
      <c r="AM284" s="4"/>
      <c r="AN284" s="4"/>
      <c r="AO284" s="4"/>
      <c r="AP284" s="4"/>
      <c r="AQ284" s="4"/>
      <c r="AS284" s="4"/>
      <c r="AT284" s="82"/>
      <c r="AU284" s="124"/>
      <c r="AV284" s="124"/>
      <c r="AW284" s="124"/>
      <c r="AX284" s="124"/>
      <c r="AY284" s="124"/>
      <c r="AZ284" s="124"/>
      <c r="BA284" s="4"/>
      <c r="BB284" s="127"/>
      <c r="BC284" s="4"/>
      <c r="BD284" s="4"/>
      <c r="BE284" s="4" t="s">
        <v>157</v>
      </c>
      <c r="BF284" s="7"/>
      <c r="BG284" s="7"/>
      <c r="BH284" s="7" t="str">
        <f t="shared" ca="1" si="65"/>
        <v/>
      </c>
      <c r="BI284" s="4" t="str">
        <f t="shared" si="74"/>
        <v/>
      </c>
      <c r="BJ284" s="123" t="str">
        <f t="shared" si="66"/>
        <v/>
      </c>
      <c r="BK284" s="140" t="str">
        <f t="shared" si="71"/>
        <v/>
      </c>
      <c r="BQ284" s="4" t="str">
        <f>IF(IFERROR(VLOOKUP(C284,C285:C$1993,1,0),"")="","",COUNTIF(C:C,C284))</f>
        <v/>
      </c>
      <c r="BU284" s="5" t="str">
        <f>IF(B284="","",IF(BQ284="",1+(MAX(BU$2:BU283)),""))</f>
        <v/>
      </c>
      <c r="BV284" s="5" t="str">
        <f t="shared" si="67"/>
        <v/>
      </c>
      <c r="BW284" s="5" t="str">
        <f t="shared" si="68"/>
        <v/>
      </c>
      <c r="BX284" s="14" t="str">
        <f t="shared" si="69"/>
        <v/>
      </c>
      <c r="BY284" s="28"/>
      <c r="BZ284" s="15"/>
      <c r="CA284" s="5" t="str">
        <f t="shared" si="72"/>
        <v/>
      </c>
      <c r="CD284" s="5" t="str">
        <f t="shared" si="73"/>
        <v/>
      </c>
      <c r="CE284" s="5" t="str">
        <f>IF(J284="","",IFERROR(IF(VLOOKUP(J284,J$2:J283,1,0)=0,"",""),J284))</f>
        <v/>
      </c>
      <c r="CF284" s="24" t="str">
        <f>IF(CE284="","",(IFERROR(VLOOKUP(MID(CE284,1,1),$CW$2:DA$28,3,0),0)+IFERROR(VLOOKUP(MID(CE284,2,1),CW$2:DA$28,4,0),0)+IFERROR(VLOOKUP(MID(CE284,3,1),CW$2:DA$28,5,0),0)+(ROW(CE284)/1000000000000)))</f>
        <v/>
      </c>
      <c r="CH284" s="5">
        <v>283</v>
      </c>
      <c r="CI284" s="5" t="str">
        <f>IFERROR(VLOOKUP(CH284,CD$2:CE1360,2,0),"")</f>
        <v/>
      </c>
      <c r="DC284" s="5" t="e">
        <f>IF(REPORTE!AH$2="si",IF(C284=VALUE(REPORTE!C$11),IF(SUM(DC285:DC$1993),CONCATENATE(INT(B284),", "),INT(B284)),""),IF(C284=VALUE(REPORTE!C$10),IF(SUM(DC285:DC$1993),CONCATENATE(INT(B284),", "),INT(B284)),""))</f>
        <v>#VALUE!</v>
      </c>
    </row>
    <row r="285" spans="1:107" s="5" customFormat="1" ht="15" customHeight="1">
      <c r="A285" s="4" t="str">
        <f t="shared" si="63"/>
        <v/>
      </c>
      <c r="B285" s="6"/>
      <c r="C285" s="8"/>
      <c r="D285" s="1" t="str">
        <f>IFERROR(INDEX('padron cfe'!B:B,MATCH(DATOS!C285,'padron cfe'!A:A,0),1),"")</f>
        <v/>
      </c>
      <c r="E285" s="1"/>
      <c r="F285" s="7"/>
      <c r="G285" s="9" t="s">
        <v>157</v>
      </c>
      <c r="H285" s="5" t="str">
        <f>IF(F285="","",IFERROR(CONCATENATE("PEUA",VLOOKUP(ESTADO,REPORTE!AV$2:AW$33,2,0),DIDTRITO_FORM,CADER_FORM,IFERROR(VLOOKUP(DAY(F285),$BN$3:$BO$11,2,0),DAY(F285)),IFERROR(VLOOKUP(MONTH(F285),$BN$3:$BO$11,2,0),MONTH(F285)),YEAR(F285),G285),""))</f>
        <v/>
      </c>
      <c r="I285" s="4"/>
      <c r="K285" s="2" t="str">
        <f>IFERROR(INDEX('padron cfe'!C:C,MATCH(DATOS!C285,'padron cfe'!A:A,0),1),"")</f>
        <v/>
      </c>
      <c r="L285" s="4" t="str">
        <f>IFERROR(IF(VLOOKUP(J285,J$2:L284,4,0)=0,"",VLOOKUP(J285,J$2:L284,4,0)),"")</f>
        <v/>
      </c>
      <c r="M285" s="4" t="str">
        <f>IFERROR(IF(VLOOKUP(J285,J$2:M284,5,0)=0,"",VLOOKUP(J285,J$2:M284,5,0)),"")</f>
        <v/>
      </c>
      <c r="N285" s="4"/>
      <c r="O285" s="2"/>
      <c r="P285" s="2"/>
      <c r="Q285" s="5" t="str">
        <f t="shared" si="70"/>
        <v/>
      </c>
      <c r="T285" s="2" t="str">
        <f>IFERROR(INDEX('padron cfe'!D:D,MATCH(DATOS!C285,'padron cfe'!A:A,0),1),"")</f>
        <v/>
      </c>
      <c r="U285" s="4"/>
      <c r="V285" s="4"/>
      <c r="W285" s="4"/>
      <c r="X285" s="6" t="s">
        <v>157</v>
      </c>
      <c r="Y285" s="4"/>
      <c r="Z285" s="4" t="str">
        <f t="shared" si="64"/>
        <v/>
      </c>
      <c r="AA285" s="4"/>
      <c r="AB285" s="4"/>
      <c r="AC285" s="2" t="str">
        <f>IFERROR(IF(INDEX(AC$1:AC284,MATCH(J285,J$1:J284,0),1)=0,"",INDEX(AC$1:AC284,MATCH(J285,J$1:J284,0),1)),"")</f>
        <v/>
      </c>
      <c r="AD285" s="2" t="str">
        <f>IFERROR(IF(INDEX(AD$1:AD284,MATCH(J285,J$1:J284,0),1)=0,"",INDEX(AD$1:AD284,MATCH(J285,J$1:J284,0),1)),"")</f>
        <v/>
      </c>
      <c r="AE285" s="2" t="str">
        <f>IFERROR(IF(INDEX(AE$1:AE284,MATCH(J285,J$1:J284,0),1)=0,"",INDEX(AE$1:AE284,MATCH(J285,J$1:J284,0),1)),"")</f>
        <v/>
      </c>
      <c r="AF285" s="2"/>
      <c r="AG285" s="2"/>
      <c r="AH285" s="2"/>
      <c r="AI285" s="4"/>
      <c r="AJ285" s="4"/>
      <c r="AK285" s="4"/>
      <c r="AL285" s="4"/>
      <c r="AM285" s="4"/>
      <c r="AN285" s="4"/>
      <c r="AO285" s="4"/>
      <c r="AP285" s="4"/>
      <c r="AQ285" s="4"/>
      <c r="AS285" s="4"/>
      <c r="AT285" s="82"/>
      <c r="AU285" s="124"/>
      <c r="AV285" s="124"/>
      <c r="AW285" s="124"/>
      <c r="AX285" s="124"/>
      <c r="AY285" s="124"/>
      <c r="AZ285" s="124"/>
      <c r="BA285" s="4"/>
      <c r="BB285" s="127"/>
      <c r="BC285" s="4"/>
      <c r="BD285" s="4"/>
      <c r="BE285" s="4"/>
      <c r="BF285" s="7"/>
      <c r="BG285" s="7"/>
      <c r="BH285" s="7" t="str">
        <f t="shared" ca="1" si="65"/>
        <v/>
      </c>
      <c r="BI285" s="4" t="str">
        <f t="shared" si="74"/>
        <v/>
      </c>
      <c r="BJ285" s="123" t="str">
        <f t="shared" si="66"/>
        <v/>
      </c>
      <c r="BK285" s="140" t="str">
        <f t="shared" si="71"/>
        <v/>
      </c>
      <c r="BQ285" s="4" t="str">
        <f>IF(IFERROR(VLOOKUP(C285,C286:C$1993,1,0),"")="","",COUNTIF(C:C,C285))</f>
        <v/>
      </c>
      <c r="BU285" s="5" t="str">
        <f>IF(B285="","",IF(BQ285="",1+(MAX(BU$2:BU284)),""))</f>
        <v/>
      </c>
      <c r="BV285" s="5" t="str">
        <f t="shared" si="67"/>
        <v/>
      </c>
      <c r="BW285" s="5" t="str">
        <f t="shared" si="68"/>
        <v/>
      </c>
      <c r="BX285" s="14" t="str">
        <f t="shared" si="69"/>
        <v/>
      </c>
      <c r="BY285" s="28"/>
      <c r="BZ285" s="15"/>
      <c r="CA285" s="5" t="str">
        <f t="shared" si="72"/>
        <v/>
      </c>
      <c r="CD285" s="5" t="str">
        <f t="shared" si="73"/>
        <v/>
      </c>
      <c r="CE285" s="5" t="str">
        <f>IF(J285="","",IFERROR(IF(VLOOKUP(J285,J$2:J284,1,0)=0,"",""),J285))</f>
        <v/>
      </c>
      <c r="CF285" s="24" t="str">
        <f>IF(CE285="","",(IFERROR(VLOOKUP(MID(CE285,1,1),$CW$2:DA$28,3,0),0)+IFERROR(VLOOKUP(MID(CE285,2,1),CW$2:DA$28,4,0),0)+IFERROR(VLOOKUP(MID(CE285,3,1),CW$2:DA$28,5,0),0)+(ROW(CE285)/1000000000000)))</f>
        <v/>
      </c>
      <c r="CH285" s="5">
        <v>284</v>
      </c>
      <c r="CI285" s="5" t="str">
        <f>IFERROR(VLOOKUP(CH285,CD$2:CE1361,2,0),"")</f>
        <v/>
      </c>
      <c r="DC285" s="5" t="e">
        <f>IF(REPORTE!AH$2="si",IF(C285=VALUE(REPORTE!C$11),IF(SUM(DC286:DC$1993),CONCATENATE(INT(B285),", "),INT(B285)),""),IF(C285=VALUE(REPORTE!C$10),IF(SUM(DC286:DC$1993),CONCATENATE(INT(B285),", "),INT(B285)),""))</f>
        <v>#VALUE!</v>
      </c>
    </row>
    <row r="286" spans="1:107" s="5" customFormat="1" ht="15" customHeight="1">
      <c r="A286" s="4" t="str">
        <f t="shared" si="63"/>
        <v/>
      </c>
      <c r="B286" s="6"/>
      <c r="C286" s="8"/>
      <c r="D286" s="1" t="str">
        <f>IFERROR(INDEX('padron cfe'!B:B,MATCH(DATOS!C286,'padron cfe'!A:A,0),1),"")</f>
        <v/>
      </c>
      <c r="E286" s="1"/>
      <c r="F286" s="7"/>
      <c r="G286" s="9" t="s">
        <v>157</v>
      </c>
      <c r="H286" s="5" t="str">
        <f>IF(F286="","",IFERROR(CONCATENATE("PEUA",VLOOKUP(ESTADO,REPORTE!AV$2:AW$33,2,0),DIDTRITO_FORM,CADER_FORM,IFERROR(VLOOKUP(DAY(F286),$BN$3:$BO$11,2,0),DAY(F286)),IFERROR(VLOOKUP(MONTH(F286),$BN$3:$BO$11,2,0),MONTH(F286)),YEAR(F286),G286),""))</f>
        <v/>
      </c>
      <c r="I286" s="4"/>
      <c r="K286" s="2" t="str">
        <f>IFERROR(INDEX('padron cfe'!C:C,MATCH(DATOS!C286,'padron cfe'!A:A,0),1),"")</f>
        <v/>
      </c>
      <c r="L286" s="4" t="str">
        <f>IFERROR(IF(VLOOKUP(J286,J$2:L285,4,0)=0,"",VLOOKUP(J286,J$2:L285,4,0)),"")</f>
        <v/>
      </c>
      <c r="M286" s="4" t="str">
        <f>IFERROR(IF(VLOOKUP(J286,J$2:M285,5,0)=0,"",VLOOKUP(J286,J$2:M285,5,0)),"")</f>
        <v/>
      </c>
      <c r="N286" s="4"/>
      <c r="O286" s="2"/>
      <c r="P286" s="2"/>
      <c r="Q286" s="5" t="str">
        <f t="shared" si="70"/>
        <v/>
      </c>
      <c r="T286" s="2" t="str">
        <f>IFERROR(INDEX('padron cfe'!D:D,MATCH(DATOS!C286,'padron cfe'!A:A,0),1),"")</f>
        <v/>
      </c>
      <c r="U286" s="4"/>
      <c r="V286" s="4"/>
      <c r="W286" s="4"/>
      <c r="X286" s="6" t="s">
        <v>157</v>
      </c>
      <c r="Y286" s="4"/>
      <c r="Z286" s="4" t="str">
        <f t="shared" si="64"/>
        <v/>
      </c>
      <c r="AA286" s="4"/>
      <c r="AB286" s="4"/>
      <c r="AC286" s="2" t="str">
        <f>IFERROR(IF(INDEX(AC$1:AC285,MATCH(J286,J$1:J285,0),1)=0,"",INDEX(AC$1:AC285,MATCH(J286,J$1:J285,0),1)),"")</f>
        <v/>
      </c>
      <c r="AD286" s="2" t="str">
        <f>IFERROR(IF(INDEX(AD$1:AD285,MATCH(J286,J$1:J285,0),1)=0,"",INDEX(AD$1:AD285,MATCH(J286,J$1:J285,0),1)),"")</f>
        <v/>
      </c>
      <c r="AE286" s="2" t="str">
        <f>IFERROR(IF(INDEX(AE$1:AE285,MATCH(J286,J$1:J285,0),1)=0,"",INDEX(AE$1:AE285,MATCH(J286,J$1:J285,0),1)),"")</f>
        <v/>
      </c>
      <c r="AF286" s="2"/>
      <c r="AG286" s="2"/>
      <c r="AH286" s="2"/>
      <c r="AI286" s="4"/>
      <c r="AJ286" s="4"/>
      <c r="AK286" s="4"/>
      <c r="AL286" s="4"/>
      <c r="AM286" s="4"/>
      <c r="AN286" s="4"/>
      <c r="AO286" s="4"/>
      <c r="AP286" s="4"/>
      <c r="AQ286" s="4"/>
      <c r="AS286" s="4"/>
      <c r="AT286" s="82"/>
      <c r="AU286" s="124"/>
      <c r="AV286" s="124"/>
      <c r="AW286" s="124"/>
      <c r="AX286" s="124"/>
      <c r="AY286" s="124"/>
      <c r="AZ286" s="124"/>
      <c r="BA286" s="4"/>
      <c r="BB286" s="127"/>
      <c r="BC286" s="4"/>
      <c r="BD286" s="4"/>
      <c r="BE286" s="4" t="s">
        <v>157</v>
      </c>
      <c r="BF286" s="7"/>
      <c r="BG286" s="7"/>
      <c r="BH286" s="7" t="str">
        <f t="shared" ca="1" si="65"/>
        <v/>
      </c>
      <c r="BI286" s="4" t="str">
        <f t="shared" si="74"/>
        <v/>
      </c>
      <c r="BJ286" s="123" t="str">
        <f t="shared" si="66"/>
        <v/>
      </c>
      <c r="BK286" s="140" t="str">
        <f t="shared" si="71"/>
        <v/>
      </c>
      <c r="BQ286" s="4" t="str">
        <f>IF(IFERROR(VLOOKUP(C286,C287:C$1993,1,0),"")="","",COUNTIF(C:C,C286))</f>
        <v/>
      </c>
      <c r="BU286" s="5" t="str">
        <f>IF(B286="","",IF(BQ286="",1+(MAX(BU$2:BU285)),""))</f>
        <v/>
      </c>
      <c r="BV286" s="5" t="str">
        <f t="shared" si="67"/>
        <v/>
      </c>
      <c r="BW286" s="5" t="str">
        <f t="shared" si="68"/>
        <v/>
      </c>
      <c r="BX286" s="14" t="str">
        <f t="shared" si="69"/>
        <v/>
      </c>
      <c r="BY286" s="28"/>
      <c r="BZ286" s="15"/>
      <c r="CA286" s="5" t="str">
        <f t="shared" si="72"/>
        <v/>
      </c>
      <c r="CD286" s="5" t="str">
        <f t="shared" si="73"/>
        <v/>
      </c>
      <c r="CE286" s="5" t="str">
        <f>IF(J286="","",IFERROR(IF(VLOOKUP(J286,J$2:J285,1,0)=0,"",""),J286))</f>
        <v/>
      </c>
      <c r="CF286" s="24" t="str">
        <f>IF(CE286="","",(IFERROR(VLOOKUP(MID(CE286,1,1),$CW$2:DA$28,3,0),0)+IFERROR(VLOOKUP(MID(CE286,2,1),CW$2:DA$28,4,0),0)+IFERROR(VLOOKUP(MID(CE286,3,1),CW$2:DA$28,5,0),0)+(ROW(CE286)/1000000000000)))</f>
        <v/>
      </c>
      <c r="CH286" s="5">
        <v>285</v>
      </c>
      <c r="CI286" s="5" t="str">
        <f>IFERROR(VLOOKUP(CH286,CD$2:CE1362,2,0),"")</f>
        <v/>
      </c>
      <c r="DC286" s="5" t="e">
        <f>IF(REPORTE!AH$2="si",IF(C286=VALUE(REPORTE!C$11),IF(SUM(DC287:DC$1993),CONCATENATE(INT(B286),", "),INT(B286)),""),IF(C286=VALUE(REPORTE!C$10),IF(SUM(DC287:DC$1993),CONCATENATE(INT(B286),", "),INT(B286)),""))</f>
        <v>#VALUE!</v>
      </c>
    </row>
    <row r="287" spans="1:107" s="5" customFormat="1" ht="15" customHeight="1">
      <c r="A287" s="4" t="str">
        <f t="shared" si="63"/>
        <v/>
      </c>
      <c r="B287" s="6"/>
      <c r="C287" s="8"/>
      <c r="D287" s="1" t="str">
        <f>IFERROR(INDEX('padron cfe'!B:B,MATCH(DATOS!C287,'padron cfe'!A:A,0),1),"")</f>
        <v/>
      </c>
      <c r="E287" s="1"/>
      <c r="F287" s="7"/>
      <c r="G287" s="9" t="s">
        <v>157</v>
      </c>
      <c r="H287" s="5" t="str">
        <f>IF(F287="","",IFERROR(CONCATENATE("PEUA",VLOOKUP(ESTADO,REPORTE!AV$2:AW$33,2,0),DIDTRITO_FORM,CADER_FORM,IFERROR(VLOOKUP(DAY(F287),$BN$3:$BO$11,2,0),DAY(F287)),IFERROR(VLOOKUP(MONTH(F287),$BN$3:$BO$11,2,0),MONTH(F287)),YEAR(F287),G287),""))</f>
        <v/>
      </c>
      <c r="I287" s="4"/>
      <c r="K287" s="2" t="str">
        <f>IFERROR(INDEX('padron cfe'!C:C,MATCH(DATOS!C287,'padron cfe'!A:A,0),1),"")</f>
        <v/>
      </c>
      <c r="L287" s="4" t="str">
        <f>IFERROR(IF(VLOOKUP(J287,J$2:L286,4,0)=0,"",VLOOKUP(J287,J$2:L286,4,0)),"")</f>
        <v/>
      </c>
      <c r="M287" s="4" t="str">
        <f>IFERROR(IF(VLOOKUP(J287,J$2:M286,5,0)=0,"",VLOOKUP(J287,J$2:M286,5,0)),"")</f>
        <v/>
      </c>
      <c r="N287" s="4"/>
      <c r="O287" s="2"/>
      <c r="P287" s="2"/>
      <c r="Q287" s="5" t="str">
        <f t="shared" si="70"/>
        <v/>
      </c>
      <c r="T287" s="2" t="str">
        <f>IFERROR(INDEX('padron cfe'!D:D,MATCH(DATOS!C287,'padron cfe'!A:A,0),1),"")</f>
        <v/>
      </c>
      <c r="U287" s="4"/>
      <c r="V287" s="4"/>
      <c r="W287" s="4"/>
      <c r="X287" s="6" t="s">
        <v>157</v>
      </c>
      <c r="Y287" s="4"/>
      <c r="Z287" s="4" t="str">
        <f t="shared" si="64"/>
        <v/>
      </c>
      <c r="AA287" s="4"/>
      <c r="AB287" s="4"/>
      <c r="AC287" s="2" t="str">
        <f>IFERROR(IF(INDEX(AC$1:AC286,MATCH(J287,J$1:J286,0),1)=0,"",INDEX(AC$1:AC286,MATCH(J287,J$1:J286,0),1)),"")</f>
        <v/>
      </c>
      <c r="AD287" s="2" t="str">
        <f>IFERROR(IF(INDEX(AD$1:AD286,MATCH(J287,J$1:J286,0),1)=0,"",INDEX(AD$1:AD286,MATCH(J287,J$1:J286,0),1)),"")</f>
        <v/>
      </c>
      <c r="AE287" s="2" t="str">
        <f>IFERROR(IF(INDEX(AE$1:AE286,MATCH(J287,J$1:J286,0),1)=0,"",INDEX(AE$1:AE286,MATCH(J287,J$1:J286,0),1)),"")</f>
        <v/>
      </c>
      <c r="AF287" s="2"/>
      <c r="AG287" s="2"/>
      <c r="AH287" s="2"/>
      <c r="AI287" s="4"/>
      <c r="AJ287" s="4"/>
      <c r="AK287" s="4"/>
      <c r="AL287" s="4"/>
      <c r="AM287" s="4"/>
      <c r="AN287" s="4"/>
      <c r="AO287" s="4"/>
      <c r="AP287" s="4"/>
      <c r="AQ287" s="4"/>
      <c r="AS287" s="4"/>
      <c r="AT287" s="82"/>
      <c r="AU287" s="124"/>
      <c r="AV287" s="124"/>
      <c r="AW287" s="124"/>
      <c r="AX287" s="124"/>
      <c r="AY287" s="124"/>
      <c r="AZ287" s="124"/>
      <c r="BA287" s="4"/>
      <c r="BB287" s="127"/>
      <c r="BC287" s="4"/>
      <c r="BD287" s="4"/>
      <c r="BE287" s="4"/>
      <c r="BF287" s="7"/>
      <c r="BG287" s="7"/>
      <c r="BH287" s="7" t="str">
        <f t="shared" ca="1" si="65"/>
        <v/>
      </c>
      <c r="BI287" s="4" t="str">
        <f t="shared" si="74"/>
        <v/>
      </c>
      <c r="BJ287" s="123" t="str">
        <f t="shared" si="66"/>
        <v/>
      </c>
      <c r="BK287" s="140" t="str">
        <f t="shared" si="71"/>
        <v/>
      </c>
      <c r="BQ287" s="4" t="str">
        <f>IF(IFERROR(VLOOKUP(C287,C288:C$1993,1,0),"")="","",COUNTIF(C:C,C287))</f>
        <v/>
      </c>
      <c r="BU287" s="5" t="str">
        <f>IF(B287="","",IF(BQ287="",1+(MAX(BU$2:BU286)),""))</f>
        <v/>
      </c>
      <c r="BV287" s="5" t="str">
        <f t="shared" si="67"/>
        <v/>
      </c>
      <c r="BW287" s="5" t="str">
        <f t="shared" si="68"/>
        <v/>
      </c>
      <c r="BX287" s="14" t="str">
        <f t="shared" si="69"/>
        <v/>
      </c>
      <c r="BY287" s="28"/>
      <c r="BZ287" s="15"/>
      <c r="CA287" s="5" t="str">
        <f t="shared" si="72"/>
        <v/>
      </c>
      <c r="CD287" s="5" t="str">
        <f t="shared" si="73"/>
        <v/>
      </c>
      <c r="CE287" s="5" t="str">
        <f>IF(J287="","",IFERROR(IF(VLOOKUP(J287,J$2:J286,1,0)=0,"",""),J287))</f>
        <v/>
      </c>
      <c r="CF287" s="24" t="str">
        <f>IF(CE287="","",(IFERROR(VLOOKUP(MID(CE287,1,1),$CW$2:DA$28,3,0),0)+IFERROR(VLOOKUP(MID(CE287,2,1),CW$2:DA$28,4,0),0)+IFERROR(VLOOKUP(MID(CE287,3,1),CW$2:DA$28,5,0),0)+(ROW(CE287)/1000000000000)))</f>
        <v/>
      </c>
      <c r="CH287" s="5">
        <v>286</v>
      </c>
      <c r="CI287" s="5" t="str">
        <f>IFERROR(VLOOKUP(CH287,CD$2:CE1363,2,0),"")</f>
        <v/>
      </c>
      <c r="DC287" s="5" t="e">
        <f>IF(REPORTE!AH$2="si",IF(C287=VALUE(REPORTE!C$11),IF(SUM(DC288:DC$1993),CONCATENATE(INT(B287),", "),INT(B287)),""),IF(C287=VALUE(REPORTE!C$10),IF(SUM(DC288:DC$1993),CONCATENATE(INT(B287),", "),INT(B287)),""))</f>
        <v>#VALUE!</v>
      </c>
    </row>
    <row r="288" spans="1:107" s="5" customFormat="1" ht="15" customHeight="1">
      <c r="A288" s="4" t="str">
        <f t="shared" si="63"/>
        <v/>
      </c>
      <c r="B288" s="6"/>
      <c r="C288" s="8"/>
      <c r="D288" s="1" t="str">
        <f>IFERROR(INDEX('padron cfe'!B:B,MATCH(DATOS!C288,'padron cfe'!A:A,0),1),"")</f>
        <v/>
      </c>
      <c r="E288" s="1"/>
      <c r="F288" s="7"/>
      <c r="G288" s="9" t="s">
        <v>157</v>
      </c>
      <c r="H288" s="5" t="str">
        <f>IF(F288="","",IFERROR(CONCATENATE("PEUA",VLOOKUP(ESTADO,REPORTE!AV$2:AW$33,2,0),DIDTRITO_FORM,CADER_FORM,IFERROR(VLOOKUP(DAY(F288),$BN$3:$BO$11,2,0),DAY(F288)),IFERROR(VLOOKUP(MONTH(F288),$BN$3:$BO$11,2,0),MONTH(F288)),YEAR(F288),G288),""))</f>
        <v/>
      </c>
      <c r="I288" s="4"/>
      <c r="K288" s="2" t="str">
        <f>IFERROR(INDEX('padron cfe'!C:C,MATCH(DATOS!C288,'padron cfe'!A:A,0),1),"")</f>
        <v/>
      </c>
      <c r="L288" s="4" t="str">
        <f>IFERROR(IF(VLOOKUP(J288,J$2:L287,4,0)=0,"",VLOOKUP(J288,J$2:L287,4,0)),"")</f>
        <v/>
      </c>
      <c r="M288" s="4" t="str">
        <f>IFERROR(IF(VLOOKUP(J288,J$2:M287,5,0)=0,"",VLOOKUP(J288,J$2:M287,5,0)),"")</f>
        <v/>
      </c>
      <c r="N288" s="4"/>
      <c r="O288" s="2"/>
      <c r="P288" s="2"/>
      <c r="Q288" s="5" t="str">
        <f t="shared" si="70"/>
        <v/>
      </c>
      <c r="T288" s="2" t="str">
        <f>IFERROR(INDEX('padron cfe'!D:D,MATCH(DATOS!C288,'padron cfe'!A:A,0),1),"")</f>
        <v/>
      </c>
      <c r="U288" s="4"/>
      <c r="V288" s="4"/>
      <c r="W288" s="4"/>
      <c r="X288" s="6" t="s">
        <v>157</v>
      </c>
      <c r="Y288" s="4"/>
      <c r="Z288" s="4" t="str">
        <f t="shared" si="64"/>
        <v/>
      </c>
      <c r="AA288" s="4"/>
      <c r="AB288" s="4"/>
      <c r="AC288" s="2" t="str">
        <f>IFERROR(IF(INDEX(AC$1:AC287,MATCH(J288,J$1:J287,0),1)=0,"",INDEX(AC$1:AC287,MATCH(J288,J$1:J287,0),1)),"")</f>
        <v/>
      </c>
      <c r="AD288" s="2" t="str">
        <f>IFERROR(IF(INDEX(AD$1:AD287,MATCH(J288,J$1:J287,0),1)=0,"",INDEX(AD$1:AD287,MATCH(J288,J$1:J287,0),1)),"")</f>
        <v/>
      </c>
      <c r="AE288" s="2" t="str">
        <f>IFERROR(IF(INDEX(AE$1:AE287,MATCH(J288,J$1:J287,0),1)=0,"",INDEX(AE$1:AE287,MATCH(J288,J$1:J287,0),1)),"")</f>
        <v/>
      </c>
      <c r="AF288" s="2"/>
      <c r="AG288" s="2"/>
      <c r="AH288" s="2"/>
      <c r="AI288" s="4"/>
      <c r="AJ288" s="4"/>
      <c r="AK288" s="4"/>
      <c r="AL288" s="4"/>
      <c r="AM288" s="4"/>
      <c r="AN288" s="4"/>
      <c r="AO288" s="4"/>
      <c r="AP288" s="4"/>
      <c r="AQ288" s="4"/>
      <c r="AS288" s="4"/>
      <c r="AT288" s="82"/>
      <c r="AU288" s="124"/>
      <c r="AV288" s="124"/>
      <c r="AW288" s="124"/>
      <c r="AX288" s="124"/>
      <c r="AY288" s="124"/>
      <c r="AZ288" s="124"/>
      <c r="BA288" s="4"/>
      <c r="BB288" s="127"/>
      <c r="BC288" s="4"/>
      <c r="BD288" s="4"/>
      <c r="BE288" s="4" t="s">
        <v>157</v>
      </c>
      <c r="BF288" s="7"/>
      <c r="BG288" s="7"/>
      <c r="BH288" s="7" t="str">
        <f t="shared" ca="1" si="65"/>
        <v/>
      </c>
      <c r="BI288" s="4" t="str">
        <f t="shared" si="74"/>
        <v/>
      </c>
      <c r="BJ288" s="123" t="str">
        <f t="shared" si="66"/>
        <v/>
      </c>
      <c r="BK288" s="140" t="str">
        <f t="shared" si="71"/>
        <v/>
      </c>
      <c r="BQ288" s="4" t="str">
        <f>IF(IFERROR(VLOOKUP(C288,C289:C$1993,1,0),"")="","",COUNTIF(C:C,C288))</f>
        <v/>
      </c>
      <c r="BU288" s="5" t="str">
        <f>IF(B288="","",IF(BQ288="",1+(MAX(BU$2:BU287)),""))</f>
        <v/>
      </c>
      <c r="BV288" s="5" t="str">
        <f t="shared" si="67"/>
        <v/>
      </c>
      <c r="BW288" s="5" t="str">
        <f t="shared" si="68"/>
        <v/>
      </c>
      <c r="BX288" s="14" t="str">
        <f t="shared" si="69"/>
        <v/>
      </c>
      <c r="BY288" s="28"/>
      <c r="BZ288" s="15"/>
      <c r="CA288" s="5" t="str">
        <f t="shared" si="72"/>
        <v/>
      </c>
      <c r="CD288" s="5" t="str">
        <f t="shared" si="73"/>
        <v/>
      </c>
      <c r="CE288" s="5" t="str">
        <f>IF(J288="","",IFERROR(IF(VLOOKUP(J288,J$2:J287,1,0)=0,"",""),J288))</f>
        <v/>
      </c>
      <c r="CF288" s="24" t="str">
        <f>IF(CE288="","",(IFERROR(VLOOKUP(MID(CE288,1,1),$CW$2:DA$28,3,0),0)+IFERROR(VLOOKUP(MID(CE288,2,1),CW$2:DA$28,4,0),0)+IFERROR(VLOOKUP(MID(CE288,3,1),CW$2:DA$28,5,0),0)+(ROW(CE288)/1000000000000)))</f>
        <v/>
      </c>
      <c r="CH288" s="5">
        <v>287</v>
      </c>
      <c r="CI288" s="5" t="str">
        <f>IFERROR(VLOOKUP(CH288,CD$2:CE1364,2,0),"")</f>
        <v/>
      </c>
      <c r="DC288" s="5" t="e">
        <f>IF(REPORTE!AH$2="si",IF(C288=VALUE(REPORTE!C$11),IF(SUM(DC289:DC$1993),CONCATENATE(INT(B288),", "),INT(B288)),""),IF(C288=VALUE(REPORTE!C$10),IF(SUM(DC289:DC$1993),CONCATENATE(INT(B288),", "),INT(B288)),""))</f>
        <v>#VALUE!</v>
      </c>
    </row>
    <row r="289" spans="1:108" s="5" customFormat="1" ht="15" customHeight="1">
      <c r="A289" s="4" t="str">
        <f t="shared" si="63"/>
        <v/>
      </c>
      <c r="B289" s="6"/>
      <c r="C289" s="8"/>
      <c r="D289" s="1" t="str">
        <f>IFERROR(INDEX('padron cfe'!B:B,MATCH(DATOS!C289,'padron cfe'!A:A,0),1),"")</f>
        <v/>
      </c>
      <c r="E289" s="1"/>
      <c r="F289" s="7"/>
      <c r="G289" s="9" t="s">
        <v>157</v>
      </c>
      <c r="H289" s="5" t="str">
        <f>IF(F289="","",IFERROR(CONCATENATE("PEUA",VLOOKUP(ESTADO,REPORTE!AV$2:AW$33,2,0),DIDTRITO_FORM,CADER_FORM,IFERROR(VLOOKUP(DAY(F289),$BN$3:$BO$11,2,0),DAY(F289)),IFERROR(VLOOKUP(MONTH(F289),$BN$3:$BO$11,2,0),MONTH(F289)),YEAR(F289),G289),""))</f>
        <v/>
      </c>
      <c r="I289" s="4"/>
      <c r="K289" s="2" t="str">
        <f>IFERROR(INDEX('padron cfe'!C:C,MATCH(DATOS!C289,'padron cfe'!A:A,0),1),"")</f>
        <v/>
      </c>
      <c r="L289" s="4" t="str">
        <f>IFERROR(IF(VLOOKUP(J289,J$2:L288,4,0)=0,"",VLOOKUP(J289,J$2:L288,4,0)),"")</f>
        <v/>
      </c>
      <c r="M289" s="4" t="str">
        <f>IFERROR(IF(VLOOKUP(J289,J$2:M288,5,0)=0,"",VLOOKUP(J289,J$2:M288,5,0)),"")</f>
        <v/>
      </c>
      <c r="N289" s="4"/>
      <c r="O289" s="2"/>
      <c r="P289" s="2"/>
      <c r="Q289" s="5" t="str">
        <f t="shared" si="70"/>
        <v/>
      </c>
      <c r="T289" s="2" t="str">
        <f>IFERROR(INDEX('padron cfe'!D:D,MATCH(DATOS!C289,'padron cfe'!A:A,0),1),"")</f>
        <v/>
      </c>
      <c r="U289" s="4"/>
      <c r="V289" s="4"/>
      <c r="W289" s="4"/>
      <c r="X289" s="6" t="s">
        <v>157</v>
      </c>
      <c r="Y289" s="4"/>
      <c r="Z289" s="4" t="str">
        <f t="shared" si="64"/>
        <v/>
      </c>
      <c r="AA289" s="4"/>
      <c r="AB289" s="4"/>
      <c r="AC289" s="2" t="str">
        <f>IFERROR(IF(INDEX(AC$1:AC288,MATCH(J289,J$1:J288,0),1)=0,"",INDEX(AC$1:AC288,MATCH(J289,J$1:J288,0),1)),"")</f>
        <v/>
      </c>
      <c r="AD289" s="2" t="str">
        <f>IFERROR(IF(INDEX(AD$1:AD288,MATCH(J289,J$1:J288,0),1)=0,"",INDEX(AD$1:AD288,MATCH(J289,J$1:J288,0),1)),"")</f>
        <v/>
      </c>
      <c r="AE289" s="2" t="str">
        <f>IFERROR(IF(INDEX(AE$1:AE288,MATCH(J289,J$1:J288,0),1)=0,"",INDEX(AE$1:AE288,MATCH(J289,J$1:J288,0),1)),"")</f>
        <v/>
      </c>
      <c r="AF289" s="2"/>
      <c r="AG289" s="2"/>
      <c r="AH289" s="2"/>
      <c r="AI289" s="4"/>
      <c r="AJ289" s="4"/>
      <c r="AK289" s="4"/>
      <c r="AL289" s="4"/>
      <c r="AM289" s="4"/>
      <c r="AN289" s="4"/>
      <c r="AO289" s="4"/>
      <c r="AP289" s="4"/>
      <c r="AQ289" s="4"/>
      <c r="AS289" s="4"/>
      <c r="AT289" s="82"/>
      <c r="AU289" s="124"/>
      <c r="AV289" s="124"/>
      <c r="AW289" s="124"/>
      <c r="AX289" s="124"/>
      <c r="AY289" s="124"/>
      <c r="AZ289" s="124"/>
      <c r="BA289" s="4"/>
      <c r="BB289" s="127"/>
      <c r="BC289" s="4"/>
      <c r="BD289" s="4"/>
      <c r="BE289" s="4"/>
      <c r="BF289" s="7"/>
      <c r="BG289" s="7"/>
      <c r="BH289" s="7" t="str">
        <f t="shared" ca="1" si="65"/>
        <v/>
      </c>
      <c r="BI289" s="4" t="str">
        <f t="shared" si="74"/>
        <v/>
      </c>
      <c r="BJ289" s="123" t="str">
        <f t="shared" si="66"/>
        <v/>
      </c>
      <c r="BK289" s="140" t="str">
        <f t="shared" si="71"/>
        <v/>
      </c>
      <c r="BQ289" s="4" t="str">
        <f>IF(IFERROR(VLOOKUP(C289,C290:C$1993,1,0),"")="","",COUNTIF(C:C,C289))</f>
        <v/>
      </c>
      <c r="BU289" s="5" t="str">
        <f>IF(B289="","",IF(BQ289="",1+(MAX(BU$2:BU288)),""))</f>
        <v/>
      </c>
      <c r="BV289" s="5" t="str">
        <f t="shared" si="67"/>
        <v/>
      </c>
      <c r="BW289" s="5" t="str">
        <f t="shared" si="68"/>
        <v/>
      </c>
      <c r="BX289" s="14" t="str">
        <f t="shared" si="69"/>
        <v/>
      </c>
      <c r="BY289" s="28"/>
      <c r="BZ289" s="15"/>
      <c r="CA289" s="5" t="str">
        <f t="shared" si="72"/>
        <v/>
      </c>
      <c r="CD289" s="5" t="str">
        <f t="shared" si="73"/>
        <v/>
      </c>
      <c r="CE289" s="5" t="str">
        <f>IF(J289="","",IFERROR(IF(VLOOKUP(J289,J$2:J288,1,0)=0,"",""),J289))</f>
        <v/>
      </c>
      <c r="CF289" s="24" t="str">
        <f>IF(CE289="","",(IFERROR(VLOOKUP(MID(CE289,1,1),$CW$2:DA$28,3,0),0)+IFERROR(VLOOKUP(MID(CE289,2,1),CW$2:DA$28,4,0),0)+IFERROR(VLOOKUP(MID(CE289,3,1),CW$2:DA$28,5,0),0)+(ROW(CE289)/1000000000000)))</f>
        <v/>
      </c>
      <c r="CH289" s="5">
        <v>288</v>
      </c>
      <c r="CI289" s="5" t="str">
        <f>IFERROR(VLOOKUP(CH289,CD$2:CE1365,2,0),"")</f>
        <v/>
      </c>
      <c r="DC289" s="5" t="e">
        <f>IF(REPORTE!AH$2="si",IF(C289=VALUE(REPORTE!C$11),IF(SUM(DC290:DC$1993),CONCATENATE(INT(B289),", "),INT(B289)),""),IF(C289=VALUE(REPORTE!C$10),IF(SUM(DC290:DC$1993),CONCATENATE(INT(B289),", "),INT(B289)),""))</f>
        <v>#VALUE!</v>
      </c>
    </row>
    <row r="290" spans="1:108" s="5" customFormat="1" ht="15" customHeight="1">
      <c r="A290" s="4" t="str">
        <f t="shared" si="63"/>
        <v/>
      </c>
      <c r="B290" s="6"/>
      <c r="C290" s="8"/>
      <c r="D290" s="1" t="str">
        <f>IFERROR(INDEX('padron cfe'!B:B,MATCH(DATOS!C290,'padron cfe'!A:A,0),1),"")</f>
        <v/>
      </c>
      <c r="E290" s="1"/>
      <c r="F290" s="7"/>
      <c r="G290" s="9" t="s">
        <v>157</v>
      </c>
      <c r="H290" s="5" t="str">
        <f>IF(F290="","",IFERROR(CONCATENATE("PEUA",VLOOKUP(ESTADO,REPORTE!AV$2:AW$33,2,0),DIDTRITO_FORM,CADER_FORM,IFERROR(VLOOKUP(DAY(F290),$BN$3:$BO$11,2,0),DAY(F290)),IFERROR(VLOOKUP(MONTH(F290),$BN$3:$BO$11,2,0),MONTH(F290)),YEAR(F290),G290),""))</f>
        <v/>
      </c>
      <c r="I290" s="4"/>
      <c r="K290" s="2" t="str">
        <f>IFERROR(INDEX('padron cfe'!C:C,MATCH(DATOS!C290,'padron cfe'!A:A,0),1),"")</f>
        <v/>
      </c>
      <c r="L290" s="4" t="str">
        <f>IFERROR(IF(VLOOKUP(J290,J$2:L289,4,0)=0,"",VLOOKUP(J290,J$2:L289,4,0)),"")</f>
        <v/>
      </c>
      <c r="M290" s="4" t="str">
        <f>IFERROR(IF(VLOOKUP(J290,J$2:M289,5,0)=0,"",VLOOKUP(J290,J$2:M289,5,0)),"")</f>
        <v/>
      </c>
      <c r="N290" s="4"/>
      <c r="O290" s="2"/>
      <c r="P290" s="2"/>
      <c r="Q290" s="5" t="str">
        <f t="shared" si="70"/>
        <v/>
      </c>
      <c r="T290" s="2" t="str">
        <f>IFERROR(INDEX('padron cfe'!D:D,MATCH(DATOS!C290,'padron cfe'!A:A,0),1),"")</f>
        <v/>
      </c>
      <c r="U290" s="4"/>
      <c r="V290" s="4"/>
      <c r="W290" s="4"/>
      <c r="X290" s="6" t="s">
        <v>157</v>
      </c>
      <c r="Y290" s="4"/>
      <c r="Z290" s="4" t="str">
        <f t="shared" si="64"/>
        <v/>
      </c>
      <c r="AA290" s="4"/>
      <c r="AB290" s="4"/>
      <c r="AC290" s="2" t="str">
        <f>IFERROR(IF(INDEX(AC$1:AC289,MATCH(J290,J$1:J289,0),1)=0,"",INDEX(AC$1:AC289,MATCH(J290,J$1:J289,0),1)),"")</f>
        <v/>
      </c>
      <c r="AD290" s="2" t="str">
        <f>IFERROR(IF(INDEX(AD$1:AD289,MATCH(J290,J$1:J289,0),1)=0,"",INDEX(AD$1:AD289,MATCH(J290,J$1:J289,0),1)),"")</f>
        <v/>
      </c>
      <c r="AE290" s="2" t="str">
        <f>IFERROR(IF(INDEX(AE$1:AE289,MATCH(J290,J$1:J289,0),1)=0,"",INDEX(AE$1:AE289,MATCH(J290,J$1:J289,0),1)),"")</f>
        <v/>
      </c>
      <c r="AF290" s="2"/>
      <c r="AG290" s="2"/>
      <c r="AH290" s="2"/>
      <c r="AI290" s="4"/>
      <c r="AJ290" s="4"/>
      <c r="AK290" s="4"/>
      <c r="AL290" s="4"/>
      <c r="AM290" s="4"/>
      <c r="AN290" s="4"/>
      <c r="AO290" s="4"/>
      <c r="AP290" s="4"/>
      <c r="AQ290" s="4"/>
      <c r="AS290" s="4"/>
      <c r="AT290" s="82"/>
      <c r="AU290" s="124"/>
      <c r="AV290" s="124"/>
      <c r="AW290" s="124"/>
      <c r="AX290" s="124"/>
      <c r="AY290" s="124"/>
      <c r="AZ290" s="124"/>
      <c r="BA290" s="4"/>
      <c r="BB290" s="127"/>
      <c r="BC290" s="4"/>
      <c r="BD290" s="4"/>
      <c r="BE290" s="4" t="s">
        <v>157</v>
      </c>
      <c r="BF290" s="7"/>
      <c r="BG290" s="7"/>
      <c r="BH290" s="7" t="str">
        <f t="shared" ca="1" si="65"/>
        <v/>
      </c>
      <c r="BI290" s="4" t="str">
        <f t="shared" si="74"/>
        <v/>
      </c>
      <c r="BJ290" s="123" t="str">
        <f t="shared" si="66"/>
        <v/>
      </c>
      <c r="BK290" s="140" t="str">
        <f t="shared" si="71"/>
        <v/>
      </c>
      <c r="BQ290" s="4" t="str">
        <f>IF(IFERROR(VLOOKUP(C290,C291:C$1993,1,0),"")="","",COUNTIF(C:C,C290))</f>
        <v/>
      </c>
      <c r="BU290" s="5" t="str">
        <f>IF(B290="","",IF(BQ290="",1+(MAX(BU$2:BU289)),""))</f>
        <v/>
      </c>
      <c r="BV290" s="5" t="str">
        <f t="shared" si="67"/>
        <v/>
      </c>
      <c r="BW290" s="5" t="str">
        <f t="shared" si="68"/>
        <v/>
      </c>
      <c r="BX290" s="14" t="str">
        <f t="shared" si="69"/>
        <v/>
      </c>
      <c r="BY290" s="28"/>
      <c r="BZ290" s="15"/>
      <c r="CA290" s="5" t="str">
        <f t="shared" si="72"/>
        <v/>
      </c>
      <c r="CD290" s="5" t="str">
        <f t="shared" si="73"/>
        <v/>
      </c>
      <c r="CE290" s="5" t="str">
        <f>IF(J290="","",IFERROR(IF(VLOOKUP(J290,J$2:J289,1,0)=0,"",""),J290))</f>
        <v/>
      </c>
      <c r="CF290" s="24" t="str">
        <f>IF(CE290="","",(IFERROR(VLOOKUP(MID(CE290,1,1),$CW$2:DA$28,3,0),0)+IFERROR(VLOOKUP(MID(CE290,2,1),CW$2:DA$28,4,0),0)+IFERROR(VLOOKUP(MID(CE290,3,1),CW$2:DA$28,5,0),0)+(ROW(CE290)/1000000000000)))</f>
        <v/>
      </c>
      <c r="CH290" s="5">
        <v>289</v>
      </c>
      <c r="CI290" s="5" t="str">
        <f>IFERROR(VLOOKUP(CH290,CD$2:CE1366,2,0),"")</f>
        <v/>
      </c>
      <c r="DC290" s="5" t="e">
        <f>IF(REPORTE!AH$2="si",IF(C290=VALUE(REPORTE!C$11),IF(SUM(DC291:DC$1993),CONCATENATE(INT(B290),", "),INT(B290)),""),IF(C290=VALUE(REPORTE!C$10),IF(SUM(DC291:DC$1993),CONCATENATE(INT(B290),", "),INT(B290)),""))</f>
        <v>#VALUE!</v>
      </c>
    </row>
    <row r="291" spans="1:108" s="5" customFormat="1" ht="15" customHeight="1">
      <c r="A291" s="4" t="str">
        <f t="shared" si="63"/>
        <v/>
      </c>
      <c r="B291" s="6"/>
      <c r="C291" s="8"/>
      <c r="D291" s="1" t="str">
        <f>IFERROR(INDEX('padron cfe'!B:B,MATCH(DATOS!C291,'padron cfe'!A:A,0),1),"")</f>
        <v/>
      </c>
      <c r="E291" s="1"/>
      <c r="F291" s="7"/>
      <c r="G291" s="9" t="s">
        <v>157</v>
      </c>
      <c r="H291" s="5" t="str">
        <f>IF(F291="","",IFERROR(CONCATENATE("PEUA",VLOOKUP(ESTADO,REPORTE!AV$2:AW$33,2,0),DIDTRITO_FORM,CADER_FORM,IFERROR(VLOOKUP(DAY(F291),$BN$3:$BO$11,2,0),DAY(F291)),IFERROR(VLOOKUP(MONTH(F291),$BN$3:$BO$11,2,0),MONTH(F291)),YEAR(F291),G291),""))</f>
        <v/>
      </c>
      <c r="I291" s="4"/>
      <c r="K291" s="2" t="str">
        <f>IFERROR(INDEX('padron cfe'!C:C,MATCH(DATOS!C291,'padron cfe'!A:A,0),1),"")</f>
        <v/>
      </c>
      <c r="L291" s="4" t="str">
        <f>IFERROR(IF(VLOOKUP(J291,J$2:L290,4,0)=0,"",VLOOKUP(J291,J$2:L290,4,0)),"")</f>
        <v/>
      </c>
      <c r="M291" s="4" t="str">
        <f>IFERROR(IF(VLOOKUP(J291,J$2:M290,5,0)=0,"",VLOOKUP(J291,J$2:M290,5,0)),"")</f>
        <v/>
      </c>
      <c r="N291" s="4"/>
      <c r="O291" s="2"/>
      <c r="P291" s="2"/>
      <c r="Q291" s="5" t="str">
        <f t="shared" si="70"/>
        <v/>
      </c>
      <c r="T291" s="2" t="str">
        <f>IFERROR(INDEX('padron cfe'!D:D,MATCH(DATOS!C291,'padron cfe'!A:A,0),1),"")</f>
        <v/>
      </c>
      <c r="U291" s="4"/>
      <c r="V291" s="4"/>
      <c r="W291" s="4"/>
      <c r="X291" s="6" t="s">
        <v>157</v>
      </c>
      <c r="Y291" s="4"/>
      <c r="Z291" s="4" t="str">
        <f t="shared" si="64"/>
        <v/>
      </c>
      <c r="AA291" s="4"/>
      <c r="AB291" s="4"/>
      <c r="AC291" s="2" t="str">
        <f>IFERROR(IF(INDEX(AC$1:AC290,MATCH(J291,J$1:J290,0),1)=0,"",INDEX(AC$1:AC290,MATCH(J291,J$1:J290,0),1)),"")</f>
        <v/>
      </c>
      <c r="AD291" s="2" t="str">
        <f>IFERROR(IF(INDEX(AD$1:AD290,MATCH(J291,J$1:J290,0),1)=0,"",INDEX(AD$1:AD290,MATCH(J291,J$1:J290,0),1)),"")</f>
        <v/>
      </c>
      <c r="AE291" s="2" t="str">
        <f>IFERROR(IF(INDEX(AE$1:AE290,MATCH(J291,J$1:J290,0),1)=0,"",INDEX(AE$1:AE290,MATCH(J291,J$1:J290,0),1)),"")</f>
        <v/>
      </c>
      <c r="AF291" s="2"/>
      <c r="AG291" s="2"/>
      <c r="AH291" s="2"/>
      <c r="AI291" s="4"/>
      <c r="AJ291" s="4"/>
      <c r="AK291" s="4"/>
      <c r="AL291" s="4"/>
      <c r="AM291" s="4"/>
      <c r="AN291" s="4"/>
      <c r="AO291" s="4"/>
      <c r="AP291" s="4"/>
      <c r="AQ291" s="4"/>
      <c r="AS291" s="4"/>
      <c r="AT291" s="82"/>
      <c r="AU291" s="124"/>
      <c r="AV291" s="124"/>
      <c r="AW291" s="124"/>
      <c r="AX291" s="124"/>
      <c r="AY291" s="124"/>
      <c r="AZ291" s="124"/>
      <c r="BA291" s="4"/>
      <c r="BB291" s="127"/>
      <c r="BC291" s="4"/>
      <c r="BD291" s="4"/>
      <c r="BE291" s="4"/>
      <c r="BF291" s="7"/>
      <c r="BG291" s="7"/>
      <c r="BH291" s="7" t="str">
        <f t="shared" ca="1" si="65"/>
        <v/>
      </c>
      <c r="BI291" s="4" t="str">
        <f t="shared" si="74"/>
        <v/>
      </c>
      <c r="BJ291" s="123" t="str">
        <f t="shared" si="66"/>
        <v/>
      </c>
      <c r="BK291" s="140" t="str">
        <f t="shared" si="71"/>
        <v/>
      </c>
      <c r="BQ291" s="4" t="str">
        <f>IF(IFERROR(VLOOKUP(C291,C292:C$1993,1,0),"")="","",COUNTIF(C:C,C291))</f>
        <v/>
      </c>
      <c r="BU291" s="5" t="str">
        <f>IF(B291="","",IF(BQ291="",1+(MAX(BU$2:BU290)),""))</f>
        <v/>
      </c>
      <c r="BV291" s="5" t="str">
        <f t="shared" si="67"/>
        <v/>
      </c>
      <c r="BW291" s="5" t="str">
        <f t="shared" si="68"/>
        <v/>
      </c>
      <c r="BX291" s="14" t="str">
        <f t="shared" si="69"/>
        <v/>
      </c>
      <c r="BY291" s="28"/>
      <c r="BZ291" s="15"/>
      <c r="CA291" s="5" t="str">
        <f t="shared" si="72"/>
        <v/>
      </c>
      <c r="CD291" s="5" t="str">
        <f t="shared" si="73"/>
        <v/>
      </c>
      <c r="CE291" s="5" t="str">
        <f>IF(J291="","",IFERROR(IF(VLOOKUP(J291,J$2:J290,1,0)=0,"",""),J291))</f>
        <v/>
      </c>
      <c r="CF291" s="24" t="str">
        <f>IF(CE291="","",(IFERROR(VLOOKUP(MID(CE291,1,1),$CW$2:DA$28,3,0),0)+IFERROR(VLOOKUP(MID(CE291,2,1),CW$2:DA$28,4,0),0)+IFERROR(VLOOKUP(MID(CE291,3,1),CW$2:DA$28,5,0),0)+(ROW(CE291)/1000000000000)))</f>
        <v/>
      </c>
      <c r="CH291" s="5">
        <v>290</v>
      </c>
      <c r="CI291" s="5" t="str">
        <f>IFERROR(VLOOKUP(CH291,CD$2:CE1367,2,0),"")</f>
        <v/>
      </c>
      <c r="DC291" s="5" t="e">
        <f>IF(REPORTE!AH$2="si",IF(C291=VALUE(REPORTE!C$11),IF(SUM(DC292:DC$1993),CONCATENATE(INT(B291),", "),INT(B291)),""),IF(C291=VALUE(REPORTE!C$10),IF(SUM(DC292:DC$1993),CONCATENATE(INT(B291),", "),INT(B291)),""))</f>
        <v>#VALUE!</v>
      </c>
    </row>
    <row r="292" spans="1:108" s="5" customFormat="1" ht="15" customHeight="1">
      <c r="A292" s="4" t="str">
        <f t="shared" si="63"/>
        <v/>
      </c>
      <c r="B292" s="6"/>
      <c r="C292" s="8"/>
      <c r="D292" s="1" t="str">
        <f>IFERROR(INDEX('padron cfe'!B:B,MATCH(DATOS!C292,'padron cfe'!A:A,0),1),"")</f>
        <v/>
      </c>
      <c r="E292" s="1"/>
      <c r="F292" s="7"/>
      <c r="G292" s="9" t="s">
        <v>157</v>
      </c>
      <c r="H292" s="5" t="str">
        <f>IF(F292="","",IFERROR(CONCATENATE("PEUA",VLOOKUP(ESTADO,REPORTE!AV$2:AW$33,2,0),DIDTRITO_FORM,CADER_FORM,IFERROR(VLOOKUP(DAY(F292),$BN$3:$BO$11,2,0),DAY(F292)),IFERROR(VLOOKUP(MONTH(F292),$BN$3:$BO$11,2,0),MONTH(F292)),YEAR(F292),G292),""))</f>
        <v/>
      </c>
      <c r="I292" s="4"/>
      <c r="K292" s="2" t="str">
        <f>IFERROR(INDEX('padron cfe'!C:C,MATCH(DATOS!C292,'padron cfe'!A:A,0),1),"")</f>
        <v/>
      </c>
      <c r="L292" s="4" t="str">
        <f>IFERROR(IF(VLOOKUP(J292,J$2:L291,4,0)=0,"",VLOOKUP(J292,J$2:L291,4,0)),"")</f>
        <v/>
      </c>
      <c r="M292" s="4" t="str">
        <f>IFERROR(IF(VLOOKUP(J292,J$2:M291,5,0)=0,"",VLOOKUP(J292,J$2:M291,5,0)),"")</f>
        <v/>
      </c>
      <c r="N292" s="4"/>
      <c r="O292" s="2"/>
      <c r="P292" s="2"/>
      <c r="Q292" s="5" t="str">
        <f t="shared" si="70"/>
        <v/>
      </c>
      <c r="T292" s="2" t="str">
        <f>IFERROR(INDEX('padron cfe'!D:D,MATCH(DATOS!C292,'padron cfe'!A:A,0),1),"")</f>
        <v/>
      </c>
      <c r="U292" s="4"/>
      <c r="V292" s="4"/>
      <c r="W292" s="4"/>
      <c r="X292" s="6" t="s">
        <v>157</v>
      </c>
      <c r="Y292" s="4"/>
      <c r="Z292" s="4" t="str">
        <f t="shared" si="64"/>
        <v/>
      </c>
      <c r="AA292" s="4"/>
      <c r="AB292" s="4"/>
      <c r="AC292" s="2" t="str">
        <f>IFERROR(IF(INDEX(AC$1:AC291,MATCH(J292,J$1:J291,0),1)=0,"",INDEX(AC$1:AC291,MATCH(J292,J$1:J291,0),1)),"")</f>
        <v/>
      </c>
      <c r="AD292" s="2" t="str">
        <f>IFERROR(IF(INDEX(AD$1:AD291,MATCH(J292,J$1:J291,0),1)=0,"",INDEX(AD$1:AD291,MATCH(J292,J$1:J291,0),1)),"")</f>
        <v/>
      </c>
      <c r="AE292" s="2" t="str">
        <f>IFERROR(IF(INDEX(AE$1:AE291,MATCH(J292,J$1:J291,0),1)=0,"",INDEX(AE$1:AE291,MATCH(J292,J$1:J291,0),1)),"")</f>
        <v/>
      </c>
      <c r="AF292" s="2"/>
      <c r="AG292" s="2"/>
      <c r="AH292" s="2"/>
      <c r="AI292" s="4"/>
      <c r="AJ292" s="4"/>
      <c r="AK292" s="4"/>
      <c r="AL292" s="4"/>
      <c r="AM292" s="4"/>
      <c r="AN292" s="4"/>
      <c r="AO292" s="4"/>
      <c r="AP292" s="4"/>
      <c r="AQ292" s="4"/>
      <c r="AS292" s="4"/>
      <c r="AT292" s="82"/>
      <c r="AU292" s="124"/>
      <c r="AV292" s="124"/>
      <c r="AW292" s="124"/>
      <c r="AX292" s="124"/>
      <c r="AY292" s="124"/>
      <c r="AZ292" s="124"/>
      <c r="BA292" s="4"/>
      <c r="BB292" s="127"/>
      <c r="BC292" s="4"/>
      <c r="BD292" s="4"/>
      <c r="BE292" s="4" t="s">
        <v>157</v>
      </c>
      <c r="BF292" s="7"/>
      <c r="BG292" s="7"/>
      <c r="BH292" s="7" t="str">
        <f t="shared" ca="1" si="65"/>
        <v/>
      </c>
      <c r="BI292" s="4" t="str">
        <f t="shared" si="74"/>
        <v/>
      </c>
      <c r="BJ292" s="123" t="str">
        <f t="shared" si="66"/>
        <v/>
      </c>
      <c r="BK292" s="140" t="str">
        <f t="shared" si="71"/>
        <v/>
      </c>
      <c r="BQ292" s="4" t="str">
        <f>IF(IFERROR(VLOOKUP(C292,C293:C$1993,1,0),"")="","",COUNTIF(C:C,C292))</f>
        <v/>
      </c>
      <c r="BU292" s="5" t="str">
        <f>IF(B292="","",IF(BQ292="",1+(MAX(BU$2:BU291)),""))</f>
        <v/>
      </c>
      <c r="BV292" s="5" t="str">
        <f t="shared" si="67"/>
        <v/>
      </c>
      <c r="BW292" s="5" t="str">
        <f t="shared" si="68"/>
        <v/>
      </c>
      <c r="BX292" s="14" t="str">
        <f t="shared" si="69"/>
        <v/>
      </c>
      <c r="BY292" s="28"/>
      <c r="BZ292" s="15"/>
      <c r="CA292" s="5" t="str">
        <f t="shared" si="72"/>
        <v/>
      </c>
      <c r="CD292" s="5" t="str">
        <f t="shared" si="73"/>
        <v/>
      </c>
      <c r="CE292" s="5" t="str">
        <f>IF(J292="","",IFERROR(IF(VLOOKUP(J292,J$2:J291,1,0)=0,"",""),J292))</f>
        <v/>
      </c>
      <c r="CF292" s="24" t="str">
        <f>IF(CE292="","",(IFERROR(VLOOKUP(MID(CE292,1,1),$CW$2:DA$28,3,0),0)+IFERROR(VLOOKUP(MID(CE292,2,1),CW$2:DA$28,4,0),0)+IFERROR(VLOOKUP(MID(CE292,3,1),CW$2:DA$28,5,0),0)+(ROW(CE292)/1000000000000)))</f>
        <v/>
      </c>
      <c r="CH292" s="5">
        <v>291</v>
      </c>
      <c r="CI292" s="5" t="str">
        <f>IFERROR(VLOOKUP(CH292,CD$2:CE1368,2,0),"")</f>
        <v/>
      </c>
      <c r="DC292" s="5" t="e">
        <f>IF(REPORTE!AH$2="si",IF(C292=VALUE(REPORTE!C$11),IF(SUM(DC293:DC$1993),CONCATENATE(INT(B292),", "),INT(B292)),""),IF(C292=VALUE(REPORTE!C$10),IF(SUM(DC293:DC$1993),CONCATENATE(INT(B292),", "),INT(B292)),""))</f>
        <v>#VALUE!</v>
      </c>
    </row>
    <row r="293" spans="1:108" s="5" customFormat="1" ht="15" customHeight="1">
      <c r="A293" s="4" t="str">
        <f t="shared" si="63"/>
        <v/>
      </c>
      <c r="B293" s="6"/>
      <c r="C293" s="8"/>
      <c r="D293" s="1" t="str">
        <f>IFERROR(INDEX('padron cfe'!B:B,MATCH(DATOS!C293,'padron cfe'!A:A,0),1),"")</f>
        <v/>
      </c>
      <c r="E293" s="1"/>
      <c r="F293" s="7"/>
      <c r="G293" s="9" t="s">
        <v>157</v>
      </c>
      <c r="H293" s="5" t="str">
        <f>IF(F293="","",IFERROR(CONCATENATE("PEUA",VLOOKUP(ESTADO,REPORTE!AV$2:AW$33,2,0),DIDTRITO_FORM,CADER_FORM,IFERROR(VLOOKUP(DAY(F293),$BN$3:$BO$11,2,0),DAY(F293)),IFERROR(VLOOKUP(MONTH(F293),$BN$3:$BO$11,2,0),MONTH(F293)),YEAR(F293),G293),""))</f>
        <v/>
      </c>
      <c r="I293" s="4"/>
      <c r="K293" s="2" t="str">
        <f>IFERROR(INDEX('padron cfe'!C:C,MATCH(DATOS!C293,'padron cfe'!A:A,0),1),"")</f>
        <v/>
      </c>
      <c r="L293" s="4" t="str">
        <f>IFERROR(IF(VLOOKUP(J293,J$2:L292,4,0)=0,"",VLOOKUP(J293,J$2:L292,4,0)),"")</f>
        <v/>
      </c>
      <c r="M293" s="4" t="str">
        <f>IFERROR(IF(VLOOKUP(J293,J$2:M292,5,0)=0,"",VLOOKUP(J293,J$2:M292,5,0)),"")</f>
        <v/>
      </c>
      <c r="N293" s="4"/>
      <c r="O293" s="2"/>
      <c r="P293" s="2"/>
      <c r="Q293" s="5" t="str">
        <f t="shared" si="70"/>
        <v/>
      </c>
      <c r="T293" s="2" t="str">
        <f>IFERROR(INDEX('padron cfe'!D:D,MATCH(DATOS!C293,'padron cfe'!A:A,0),1),"")</f>
        <v/>
      </c>
      <c r="U293" s="4"/>
      <c r="V293" s="4"/>
      <c r="W293" s="4"/>
      <c r="X293" s="6" t="s">
        <v>157</v>
      </c>
      <c r="Y293" s="4"/>
      <c r="Z293" s="4" t="str">
        <f t="shared" si="64"/>
        <v/>
      </c>
      <c r="AA293" s="4"/>
      <c r="AB293" s="4"/>
      <c r="AC293" s="2" t="str">
        <f>IFERROR(IF(INDEX(AC$1:AC292,MATCH(J293,J$1:J292,0),1)=0,"",INDEX(AC$1:AC292,MATCH(J293,J$1:J292,0),1)),"")</f>
        <v/>
      </c>
      <c r="AD293" s="2" t="str">
        <f>IFERROR(IF(INDEX(AD$1:AD292,MATCH(J293,J$1:J292,0),1)=0,"",INDEX(AD$1:AD292,MATCH(J293,J$1:J292,0),1)),"")</f>
        <v/>
      </c>
      <c r="AE293" s="2" t="str">
        <f>IFERROR(IF(INDEX(AE$1:AE292,MATCH(J293,J$1:J292,0),1)=0,"",INDEX(AE$1:AE292,MATCH(J293,J$1:J292,0),1)),"")</f>
        <v/>
      </c>
      <c r="AF293" s="2"/>
      <c r="AG293" s="2"/>
      <c r="AH293" s="2"/>
      <c r="AI293" s="4"/>
      <c r="AJ293" s="4"/>
      <c r="AK293" s="4"/>
      <c r="AL293" s="4"/>
      <c r="AM293" s="4"/>
      <c r="AN293" s="4"/>
      <c r="AO293" s="4"/>
      <c r="AP293" s="4"/>
      <c r="AQ293" s="4"/>
      <c r="AS293" s="4"/>
      <c r="AT293" s="82"/>
      <c r="AU293" s="124"/>
      <c r="AV293" s="124"/>
      <c r="AW293" s="124"/>
      <c r="AX293" s="124"/>
      <c r="AY293" s="124"/>
      <c r="AZ293" s="124"/>
      <c r="BA293" s="4"/>
      <c r="BB293" s="127"/>
      <c r="BC293" s="4"/>
      <c r="BD293" s="4"/>
      <c r="BE293" s="4"/>
      <c r="BF293" s="7"/>
      <c r="BG293" s="7"/>
      <c r="BH293" s="7" t="str">
        <f t="shared" ca="1" si="65"/>
        <v/>
      </c>
      <c r="BI293" s="4" t="str">
        <f t="shared" si="74"/>
        <v/>
      </c>
      <c r="BJ293" s="123" t="str">
        <f t="shared" si="66"/>
        <v/>
      </c>
      <c r="BK293" s="140" t="str">
        <f t="shared" si="71"/>
        <v/>
      </c>
      <c r="BQ293" s="4" t="str">
        <f>IF(IFERROR(VLOOKUP(C293,C294:C$1993,1,0),"")="","",COUNTIF(C:C,C293))</f>
        <v/>
      </c>
      <c r="BU293" s="5" t="str">
        <f>IF(B293="","",IF(BQ293="",1+(MAX(BU$2:BU292)),""))</f>
        <v/>
      </c>
      <c r="BV293" s="5" t="str">
        <f t="shared" si="67"/>
        <v/>
      </c>
      <c r="BW293" s="5" t="str">
        <f t="shared" si="68"/>
        <v/>
      </c>
      <c r="BX293" s="14" t="str">
        <f t="shared" si="69"/>
        <v/>
      </c>
      <c r="BY293" s="28"/>
      <c r="BZ293" s="15"/>
      <c r="CA293" s="5" t="str">
        <f t="shared" si="72"/>
        <v/>
      </c>
      <c r="CD293" s="5" t="str">
        <f t="shared" si="73"/>
        <v/>
      </c>
      <c r="CE293" s="5" t="str">
        <f>IF(J293="","",IFERROR(IF(VLOOKUP(J293,J$2:J292,1,0)=0,"",""),J293))</f>
        <v/>
      </c>
      <c r="CF293" s="24" t="str">
        <f>IF(CE293="","",(IFERROR(VLOOKUP(MID(CE293,1,1),$CW$2:DA$28,3,0),0)+IFERROR(VLOOKUP(MID(CE293,2,1),CW$2:DA$28,4,0),0)+IFERROR(VLOOKUP(MID(CE293,3,1),CW$2:DA$28,5,0),0)+(ROW(CE293)/1000000000000)))</f>
        <v/>
      </c>
      <c r="CH293" s="5">
        <v>292</v>
      </c>
      <c r="CI293" s="5" t="str">
        <f>IFERROR(VLOOKUP(CH293,CD$2:CE1369,2,0),"")</f>
        <v/>
      </c>
      <c r="DC293" s="5" t="e">
        <f>IF(REPORTE!AH$2="si",IF(C293=VALUE(REPORTE!C$11),IF(SUM(DC294:DC$1993),CONCATENATE(INT(B293),", "),INT(B293)),""),IF(C293=VALUE(REPORTE!C$10),IF(SUM(DC294:DC$1993),CONCATENATE(INT(B293),", "),INT(B293)),""))</f>
        <v>#VALUE!</v>
      </c>
    </row>
    <row r="294" spans="1:108" s="5" customFormat="1" ht="15" customHeight="1">
      <c r="A294" s="4" t="str">
        <f t="shared" si="63"/>
        <v/>
      </c>
      <c r="B294" s="6"/>
      <c r="C294" s="8"/>
      <c r="D294" s="1" t="str">
        <f>IFERROR(INDEX('padron cfe'!B:B,MATCH(DATOS!C294,'padron cfe'!A:A,0),1),"")</f>
        <v/>
      </c>
      <c r="E294" s="1"/>
      <c r="F294" s="7"/>
      <c r="G294" s="9" t="s">
        <v>157</v>
      </c>
      <c r="H294" s="5" t="str">
        <f>IF(F294="","",IFERROR(CONCATENATE("PEUA",VLOOKUP(ESTADO,REPORTE!AV$2:AW$33,2,0),DIDTRITO_FORM,CADER_FORM,IFERROR(VLOOKUP(DAY(F294),$BN$3:$BO$11,2,0),DAY(F294)),IFERROR(VLOOKUP(MONTH(F294),$BN$3:$BO$11,2,0),MONTH(F294)),YEAR(F294),G294),""))</f>
        <v/>
      </c>
      <c r="I294" s="4"/>
      <c r="K294" s="2" t="str">
        <f>IFERROR(INDEX('padron cfe'!C:C,MATCH(DATOS!C294,'padron cfe'!A:A,0),1),"")</f>
        <v/>
      </c>
      <c r="L294" s="4" t="str">
        <f>IFERROR(IF(VLOOKUP(J294,J$2:L293,4,0)=0,"",VLOOKUP(J294,J$2:L293,4,0)),"")</f>
        <v/>
      </c>
      <c r="M294" s="4" t="str">
        <f>IFERROR(IF(VLOOKUP(J294,J$2:M293,5,0)=0,"",VLOOKUP(J294,J$2:M293,5,0)),"")</f>
        <v/>
      </c>
      <c r="N294" s="4"/>
      <c r="O294" s="2"/>
      <c r="P294" s="2"/>
      <c r="Q294" s="5" t="str">
        <f t="shared" si="70"/>
        <v/>
      </c>
      <c r="T294" s="2" t="str">
        <f>IFERROR(INDEX('padron cfe'!D:D,MATCH(DATOS!C294,'padron cfe'!A:A,0),1),"")</f>
        <v/>
      </c>
      <c r="U294" s="4"/>
      <c r="V294" s="4"/>
      <c r="W294" s="4"/>
      <c r="X294" s="6" t="s">
        <v>157</v>
      </c>
      <c r="Y294" s="4"/>
      <c r="Z294" s="4" t="str">
        <f t="shared" si="64"/>
        <v/>
      </c>
      <c r="AA294" s="4"/>
      <c r="AB294" s="4"/>
      <c r="AC294" s="2" t="str">
        <f>IFERROR(IF(INDEX(AC$1:AC293,MATCH(J294,J$1:J293,0),1)=0,"",INDEX(AC$1:AC293,MATCH(J294,J$1:J293,0),1)),"")</f>
        <v/>
      </c>
      <c r="AD294" s="2" t="str">
        <f>IFERROR(IF(INDEX(AD$1:AD293,MATCH(J294,J$1:J293,0),1)=0,"",INDEX(AD$1:AD293,MATCH(J294,J$1:J293,0),1)),"")</f>
        <v/>
      </c>
      <c r="AE294" s="2" t="str">
        <f>IFERROR(IF(INDEX(AE$1:AE293,MATCH(J294,J$1:J293,0),1)=0,"",INDEX(AE$1:AE293,MATCH(J294,J$1:J293,0),1)),"")</f>
        <v/>
      </c>
      <c r="AF294" s="2"/>
      <c r="AG294" s="2"/>
      <c r="AH294" s="2"/>
      <c r="AI294" s="4"/>
      <c r="AJ294" s="4"/>
      <c r="AK294" s="4"/>
      <c r="AL294" s="4"/>
      <c r="AM294" s="4"/>
      <c r="AN294" s="4"/>
      <c r="AO294" s="4"/>
      <c r="AP294" s="4"/>
      <c r="AQ294" s="4"/>
      <c r="AS294" s="4"/>
      <c r="AT294" s="82"/>
      <c r="AU294" s="124"/>
      <c r="AV294" s="124"/>
      <c r="AW294" s="124"/>
      <c r="AX294" s="124"/>
      <c r="AY294" s="124"/>
      <c r="AZ294" s="124"/>
      <c r="BA294" s="4"/>
      <c r="BB294" s="127"/>
      <c r="BC294" s="4"/>
      <c r="BD294" s="4"/>
      <c r="BE294" s="4" t="s">
        <v>157</v>
      </c>
      <c r="BF294" s="7"/>
      <c r="BG294" s="7"/>
      <c r="BH294" s="7" t="str">
        <f t="shared" ca="1" si="65"/>
        <v/>
      </c>
      <c r="BI294" s="4" t="str">
        <f t="shared" si="74"/>
        <v/>
      </c>
      <c r="BJ294" s="123" t="str">
        <f t="shared" si="66"/>
        <v/>
      </c>
      <c r="BK294" s="140" t="str">
        <f t="shared" si="71"/>
        <v/>
      </c>
      <c r="BQ294" s="4" t="str">
        <f>IF(IFERROR(VLOOKUP(C294,C295:C$1993,1,0),"")="","",COUNTIF(C:C,C294))</f>
        <v/>
      </c>
      <c r="BU294" s="5" t="str">
        <f>IF(B294="","",IF(BQ294="",1+(MAX(BU$2:BU293)),""))</f>
        <v/>
      </c>
      <c r="BV294" s="5" t="str">
        <f t="shared" si="67"/>
        <v/>
      </c>
      <c r="BW294" s="5" t="str">
        <f t="shared" si="68"/>
        <v/>
      </c>
      <c r="BX294" s="14" t="str">
        <f t="shared" si="69"/>
        <v/>
      </c>
      <c r="BY294" s="28"/>
      <c r="BZ294" s="15"/>
      <c r="CA294" s="5" t="str">
        <f t="shared" si="72"/>
        <v/>
      </c>
      <c r="CD294" s="5" t="str">
        <f t="shared" si="73"/>
        <v/>
      </c>
      <c r="CE294" s="5" t="str">
        <f>IF(J294="","",IFERROR(IF(VLOOKUP(J294,J$2:J293,1,0)=0,"",""),J294))</f>
        <v/>
      </c>
      <c r="CF294" s="24" t="str">
        <f>IF(CE294="","",(IFERROR(VLOOKUP(MID(CE294,1,1),$CW$2:DA$28,3,0),0)+IFERROR(VLOOKUP(MID(CE294,2,1),CW$2:DA$28,4,0),0)+IFERROR(VLOOKUP(MID(CE294,3,1),CW$2:DA$28,5,0),0)+(ROW(CE294)/1000000000000)))</f>
        <v/>
      </c>
      <c r="CH294" s="5">
        <v>293</v>
      </c>
      <c r="CI294" s="5" t="str">
        <f>IFERROR(VLOOKUP(CH294,CD$2:CE1370,2,0),"")</f>
        <v/>
      </c>
      <c r="DC294" s="5" t="e">
        <f>IF(REPORTE!AH$2="si",IF(C294=VALUE(REPORTE!C$11),IF(SUM(DC295:DC$1993),CONCATENATE(INT(B294),", "),INT(B294)),""),IF(C294=VALUE(REPORTE!C$10),IF(SUM(DC295:DC$1993),CONCATENATE(INT(B294),", "),INT(B294)),""))</f>
        <v>#VALUE!</v>
      </c>
    </row>
    <row r="295" spans="1:108" s="5" customFormat="1" ht="15" customHeight="1">
      <c r="A295" s="4" t="str">
        <f t="shared" si="63"/>
        <v/>
      </c>
      <c r="B295" s="6"/>
      <c r="C295" s="8"/>
      <c r="D295" s="1" t="str">
        <f>IFERROR(INDEX('padron cfe'!B:B,MATCH(DATOS!C295,'padron cfe'!A:A,0),1),"")</f>
        <v/>
      </c>
      <c r="E295" s="1"/>
      <c r="F295" s="7"/>
      <c r="G295" s="9" t="s">
        <v>157</v>
      </c>
      <c r="H295" s="5" t="str">
        <f>IF(F295="","",IFERROR(CONCATENATE("PEUA",VLOOKUP(ESTADO,REPORTE!AV$2:AW$33,2,0),DIDTRITO_FORM,CADER_FORM,IFERROR(VLOOKUP(DAY(F295),$BN$3:$BO$11,2,0),DAY(F295)),IFERROR(VLOOKUP(MONTH(F295),$BN$3:$BO$11,2,0),MONTH(F295)),YEAR(F295),G295),""))</f>
        <v/>
      </c>
      <c r="I295" s="4"/>
      <c r="K295" s="2" t="str">
        <f>IFERROR(INDEX('padron cfe'!C:C,MATCH(DATOS!C295,'padron cfe'!A:A,0),1),"")</f>
        <v/>
      </c>
      <c r="L295" s="4" t="str">
        <f>IFERROR(IF(VLOOKUP(J295,J$2:L294,4,0)=0,"",VLOOKUP(J295,J$2:L294,4,0)),"")</f>
        <v/>
      </c>
      <c r="M295" s="4" t="str">
        <f>IFERROR(IF(VLOOKUP(J295,J$2:M294,5,0)=0,"",VLOOKUP(J295,J$2:M294,5,0)),"")</f>
        <v/>
      </c>
      <c r="N295" s="4"/>
      <c r="O295" s="2"/>
      <c r="P295" s="2"/>
      <c r="Q295" s="5" t="str">
        <f t="shared" si="70"/>
        <v/>
      </c>
      <c r="T295" s="2" t="str">
        <f>IFERROR(INDEX('padron cfe'!D:D,MATCH(DATOS!C295,'padron cfe'!A:A,0),1),"")</f>
        <v/>
      </c>
      <c r="U295" s="4"/>
      <c r="V295" s="4"/>
      <c r="W295" s="4"/>
      <c r="X295" s="6" t="s">
        <v>157</v>
      </c>
      <c r="Y295" s="4"/>
      <c r="Z295" s="4" t="str">
        <f t="shared" si="64"/>
        <v/>
      </c>
      <c r="AA295" s="4"/>
      <c r="AB295" s="4"/>
      <c r="AC295" s="2" t="str">
        <f>IFERROR(IF(INDEX(AC$1:AC294,MATCH(J295,J$1:J294,0),1)=0,"",INDEX(AC$1:AC294,MATCH(J295,J$1:J294,0),1)),"")</f>
        <v/>
      </c>
      <c r="AD295" s="2" t="str">
        <f>IFERROR(IF(INDEX(AD$1:AD294,MATCH(J295,J$1:J294,0),1)=0,"",INDEX(AD$1:AD294,MATCH(J295,J$1:J294,0),1)),"")</f>
        <v/>
      </c>
      <c r="AE295" s="2" t="str">
        <f>IFERROR(IF(INDEX(AE$1:AE294,MATCH(J295,J$1:J294,0),1)=0,"",INDEX(AE$1:AE294,MATCH(J295,J$1:J294,0),1)),"")</f>
        <v/>
      </c>
      <c r="AF295" s="2"/>
      <c r="AG295" s="2"/>
      <c r="AH295" s="2"/>
      <c r="AI295" s="4"/>
      <c r="AJ295" s="4"/>
      <c r="AK295" s="4"/>
      <c r="AL295" s="4"/>
      <c r="AM295" s="4"/>
      <c r="AN295" s="4"/>
      <c r="AO295" s="4"/>
      <c r="AP295" s="4"/>
      <c r="AQ295" s="4"/>
      <c r="AS295" s="4"/>
      <c r="AT295" s="82"/>
      <c r="AU295" s="124"/>
      <c r="AV295" s="124"/>
      <c r="AW295" s="124"/>
      <c r="AX295" s="124"/>
      <c r="AY295" s="124"/>
      <c r="AZ295" s="124"/>
      <c r="BA295" s="4"/>
      <c r="BB295" s="127"/>
      <c r="BC295" s="4"/>
      <c r="BD295" s="4"/>
      <c r="BE295" s="4"/>
      <c r="BF295" s="7"/>
      <c r="BG295" s="7"/>
      <c r="BH295" s="7" t="str">
        <f t="shared" ca="1" si="65"/>
        <v/>
      </c>
      <c r="BI295" s="4" t="str">
        <f t="shared" si="74"/>
        <v/>
      </c>
      <c r="BJ295" s="123" t="str">
        <f t="shared" si="66"/>
        <v/>
      </c>
      <c r="BK295" s="140" t="str">
        <f t="shared" si="71"/>
        <v/>
      </c>
      <c r="BQ295" s="4" t="str">
        <f>IF(IFERROR(VLOOKUP(C295,C296:C$1993,1,0),"")="","",COUNTIF(C:C,C295))</f>
        <v/>
      </c>
      <c r="BU295" s="5" t="str">
        <f>IF(B295="","",IF(BQ295="",1+(MAX(BU$2:BU294)),""))</f>
        <v/>
      </c>
      <c r="BV295" s="5" t="str">
        <f t="shared" si="67"/>
        <v/>
      </c>
      <c r="BW295" s="5" t="str">
        <f t="shared" si="68"/>
        <v/>
      </c>
      <c r="BX295" s="14" t="str">
        <f t="shared" si="69"/>
        <v/>
      </c>
      <c r="BY295" s="28"/>
      <c r="BZ295" s="15"/>
      <c r="CA295" s="5" t="str">
        <f t="shared" si="72"/>
        <v/>
      </c>
      <c r="CD295" s="5" t="str">
        <f t="shared" si="73"/>
        <v/>
      </c>
      <c r="CE295" s="5" t="str">
        <f>IF(J295="","",IFERROR(IF(VLOOKUP(J295,J$2:J294,1,0)=0,"",""),J295))</f>
        <v/>
      </c>
      <c r="CF295" s="24" t="str">
        <f>IF(CE295="","",(IFERROR(VLOOKUP(MID(CE295,1,1),$CW$2:DA$28,3,0),0)+IFERROR(VLOOKUP(MID(CE295,2,1),CW$2:DA$28,4,0),0)+IFERROR(VLOOKUP(MID(CE295,3,1),CW$2:DA$28,5,0),0)+(ROW(CE295)/1000000000000)))</f>
        <v/>
      </c>
      <c r="CH295" s="5">
        <v>294</v>
      </c>
      <c r="CI295" s="5" t="str">
        <f>IFERROR(VLOOKUP(CH295,CD$2:CE1371,2,0),"")</f>
        <v/>
      </c>
      <c r="DC295" s="5" t="e">
        <f>IF(REPORTE!AH$2="si",IF(C295=VALUE(REPORTE!C$11),IF(SUM(DC296:DC$1993),CONCATENATE(INT(B295),", "),INT(B295)),""),IF(C295=VALUE(REPORTE!C$10),IF(SUM(DC296:DC$1993),CONCATENATE(INT(B295),", "),INT(B295)),""))</f>
        <v>#VALUE!</v>
      </c>
    </row>
    <row r="296" spans="1:108" s="5" customFormat="1" ht="15" customHeight="1">
      <c r="A296" s="4" t="str">
        <f t="shared" si="63"/>
        <v/>
      </c>
      <c r="B296" s="6"/>
      <c r="C296" s="8"/>
      <c r="D296" s="1" t="str">
        <f>IFERROR(INDEX('padron cfe'!B:B,MATCH(DATOS!C296,'padron cfe'!A:A,0),1),"")</f>
        <v/>
      </c>
      <c r="E296" s="1"/>
      <c r="F296" s="7"/>
      <c r="G296" s="9" t="s">
        <v>157</v>
      </c>
      <c r="H296" s="5" t="str">
        <f>IF(F296="","",IFERROR(CONCATENATE("PEUA",VLOOKUP(ESTADO,REPORTE!AV$2:AW$33,2,0),DIDTRITO_FORM,CADER_FORM,IFERROR(VLOOKUP(DAY(F296),$BN$3:$BO$11,2,0),DAY(F296)),IFERROR(VLOOKUP(MONTH(F296),$BN$3:$BO$11,2,0),MONTH(F296)),YEAR(F296),G296),""))</f>
        <v/>
      </c>
      <c r="I296" s="4"/>
      <c r="K296" s="2" t="str">
        <f>IFERROR(INDEX('padron cfe'!C:C,MATCH(DATOS!C296,'padron cfe'!A:A,0),1),"")</f>
        <v/>
      </c>
      <c r="L296" s="4" t="str">
        <f>IFERROR(IF(VLOOKUP(J296,J$2:L295,4,0)=0,"",VLOOKUP(J296,J$2:L295,4,0)),"")</f>
        <v/>
      </c>
      <c r="M296" s="4" t="str">
        <f>IFERROR(IF(VLOOKUP(J296,J$2:M295,5,0)=0,"",VLOOKUP(J296,J$2:M295,5,0)),"")</f>
        <v/>
      </c>
      <c r="N296" s="4"/>
      <c r="O296" s="2"/>
      <c r="P296" s="2"/>
      <c r="Q296" s="5" t="str">
        <f t="shared" si="70"/>
        <v/>
      </c>
      <c r="T296" s="2" t="str">
        <f>IFERROR(INDEX('padron cfe'!D:D,MATCH(DATOS!C296,'padron cfe'!A:A,0),1),"")</f>
        <v/>
      </c>
      <c r="U296" s="4"/>
      <c r="V296" s="4"/>
      <c r="W296" s="4"/>
      <c r="X296" s="6" t="s">
        <v>157</v>
      </c>
      <c r="Y296" s="4"/>
      <c r="Z296" s="4" t="str">
        <f t="shared" si="64"/>
        <v/>
      </c>
      <c r="AA296" s="4"/>
      <c r="AB296" s="4"/>
      <c r="AC296" s="2" t="str">
        <f>IFERROR(IF(INDEX(AC$1:AC295,MATCH(J296,J$1:J295,0),1)=0,"",INDEX(AC$1:AC295,MATCH(J296,J$1:J295,0),1)),"")</f>
        <v/>
      </c>
      <c r="AD296" s="2" t="str">
        <f>IFERROR(IF(INDEX(AD$1:AD295,MATCH(J296,J$1:J295,0),1)=0,"",INDEX(AD$1:AD295,MATCH(J296,J$1:J295,0),1)),"")</f>
        <v/>
      </c>
      <c r="AE296" s="2" t="str">
        <f>IFERROR(IF(INDEX(AE$1:AE295,MATCH(J296,J$1:J295,0),1)=0,"",INDEX(AE$1:AE295,MATCH(J296,J$1:J295,0),1)),"")</f>
        <v/>
      </c>
      <c r="AF296" s="2"/>
      <c r="AG296" s="2"/>
      <c r="AH296" s="2"/>
      <c r="AI296" s="4"/>
      <c r="AJ296" s="4"/>
      <c r="AK296" s="4"/>
      <c r="AL296" s="4"/>
      <c r="AM296" s="4"/>
      <c r="AN296" s="4"/>
      <c r="AO296" s="4"/>
      <c r="AP296" s="4"/>
      <c r="AQ296" s="4"/>
      <c r="AS296" s="4"/>
      <c r="AT296" s="82"/>
      <c r="AU296" s="124"/>
      <c r="AV296" s="124"/>
      <c r="AW296" s="124"/>
      <c r="AX296" s="124"/>
      <c r="AY296" s="124"/>
      <c r="AZ296" s="124"/>
      <c r="BA296" s="4"/>
      <c r="BB296" s="127"/>
      <c r="BC296" s="4"/>
      <c r="BD296" s="4"/>
      <c r="BE296" s="4" t="s">
        <v>157</v>
      </c>
      <c r="BF296" s="7"/>
      <c r="BG296" s="7"/>
      <c r="BH296" s="7" t="str">
        <f t="shared" ca="1" si="65"/>
        <v/>
      </c>
      <c r="BI296" s="4" t="str">
        <f t="shared" si="74"/>
        <v/>
      </c>
      <c r="BJ296" s="123" t="str">
        <f t="shared" si="66"/>
        <v/>
      </c>
      <c r="BK296" s="140" t="str">
        <f t="shared" si="71"/>
        <v/>
      </c>
      <c r="BQ296" s="4" t="str">
        <f>IF(IFERROR(VLOOKUP(C296,C297:C$1993,1,0),"")="","",COUNTIF(C:C,C296))</f>
        <v/>
      </c>
      <c r="BU296" s="5" t="str">
        <f>IF(B296="","",IF(BQ296="",1+(MAX(BU$2:BU295)),""))</f>
        <v/>
      </c>
      <c r="BV296" s="5" t="str">
        <f t="shared" si="67"/>
        <v/>
      </c>
      <c r="BW296" s="5" t="str">
        <f t="shared" si="68"/>
        <v/>
      </c>
      <c r="BX296" s="14" t="str">
        <f t="shared" si="69"/>
        <v/>
      </c>
      <c r="BY296" s="28"/>
      <c r="BZ296" s="15"/>
      <c r="CA296" s="5" t="str">
        <f t="shared" si="72"/>
        <v/>
      </c>
      <c r="CD296" s="5" t="str">
        <f t="shared" si="73"/>
        <v/>
      </c>
      <c r="CE296" s="5" t="str">
        <f>IF(J296="","",IFERROR(IF(VLOOKUP(J296,J$2:J295,1,0)=0,"",""),J296))</f>
        <v/>
      </c>
      <c r="CF296" s="24" t="str">
        <f>IF(CE296="","",(IFERROR(VLOOKUP(MID(CE296,1,1),$CW$2:DA$28,3,0),0)+IFERROR(VLOOKUP(MID(CE296,2,1),CW$2:DA$28,4,0),0)+IFERROR(VLOOKUP(MID(CE296,3,1),CW$2:DA$28,5,0),0)+(ROW(CE296)/1000000000000)))</f>
        <v/>
      </c>
      <c r="CH296" s="5">
        <v>295</v>
      </c>
      <c r="CI296" s="5" t="str">
        <f>IFERROR(VLOOKUP(CH296,CD$2:CE1372,2,0),"")</f>
        <v/>
      </c>
      <c r="DC296" s="5" t="e">
        <f>IF(REPORTE!AH$2="si",IF(C296=VALUE(REPORTE!C$11),IF(SUM(DC297:DC$1993),CONCATENATE(INT(B296),", "),INT(B296)),""),IF(C296=VALUE(REPORTE!C$10),IF(SUM(DC297:DC$1993),CONCATENATE(INT(B296),", "),INT(B296)),""))</f>
        <v>#VALUE!</v>
      </c>
      <c r="DD296" s="5" t="e">
        <f>CONCATENATE(DC296,DC297,DC298,DC299,DC300,DC301,DC302,DC303,DC304,DC305,DC306,DC307,DC308,DC309,DC310,DC311,DC312,DC313,DC314,DC315,DC316,DC317,DC318,DC319,DC320,DC321,DC322,DC323,DC324,DC325,DC326,DC327,DC328,DC329,DC330,DC331,DC332,DC333,DC334,DC335,DC336,DC337)</f>
        <v>#VALUE!</v>
      </c>
    </row>
    <row r="297" spans="1:108" s="5" customFormat="1" ht="15" customHeight="1">
      <c r="A297" s="4" t="str">
        <f t="shared" si="63"/>
        <v/>
      </c>
      <c r="B297" s="6"/>
      <c r="C297" s="8"/>
      <c r="D297" s="1" t="str">
        <f>IFERROR(INDEX('padron cfe'!B:B,MATCH(DATOS!C297,'padron cfe'!A:A,0),1),"")</f>
        <v/>
      </c>
      <c r="E297" s="1"/>
      <c r="F297" s="7"/>
      <c r="G297" s="9" t="s">
        <v>157</v>
      </c>
      <c r="H297" s="5" t="str">
        <f>IF(F297="","",IFERROR(CONCATENATE("PEUA",VLOOKUP(ESTADO,REPORTE!AV$2:AW$33,2,0),DIDTRITO_FORM,CADER_FORM,IFERROR(VLOOKUP(DAY(F297),$BN$3:$BO$11,2,0),DAY(F297)),IFERROR(VLOOKUP(MONTH(F297),$BN$3:$BO$11,2,0),MONTH(F297)),YEAR(F297),G297),""))</f>
        <v/>
      </c>
      <c r="I297" s="4"/>
      <c r="K297" s="2" t="str">
        <f>IFERROR(INDEX('padron cfe'!C:C,MATCH(DATOS!C297,'padron cfe'!A:A,0),1),"")</f>
        <v/>
      </c>
      <c r="L297" s="4" t="str">
        <f>IFERROR(IF(VLOOKUP(J297,J$2:L296,4,0)=0,"",VLOOKUP(J297,J$2:L296,4,0)),"")</f>
        <v/>
      </c>
      <c r="M297" s="4" t="str">
        <f>IFERROR(IF(VLOOKUP(J297,J$2:M296,5,0)=0,"",VLOOKUP(J297,J$2:M296,5,0)),"")</f>
        <v/>
      </c>
      <c r="N297" s="4"/>
      <c r="O297" s="2"/>
      <c r="P297" s="2"/>
      <c r="Q297" s="5" t="str">
        <f t="shared" si="70"/>
        <v/>
      </c>
      <c r="T297" s="2" t="str">
        <f>IFERROR(INDEX('padron cfe'!D:D,MATCH(DATOS!C297,'padron cfe'!A:A,0),1),"")</f>
        <v/>
      </c>
      <c r="U297" s="4"/>
      <c r="V297" s="4"/>
      <c r="W297" s="4"/>
      <c r="X297" s="6" t="s">
        <v>157</v>
      </c>
      <c r="Y297" s="4"/>
      <c r="Z297" s="4" t="str">
        <f t="shared" si="64"/>
        <v/>
      </c>
      <c r="AA297" s="4"/>
      <c r="AB297" s="4"/>
      <c r="AC297" s="2" t="str">
        <f>IFERROR(IF(INDEX(AC$1:AC296,MATCH(J297,J$1:J296,0),1)=0,"",INDEX(AC$1:AC296,MATCH(J297,J$1:J296,0),1)),"")</f>
        <v/>
      </c>
      <c r="AD297" s="2" t="str">
        <f>IFERROR(IF(INDEX(AD$1:AD296,MATCH(J297,J$1:J296,0),1)=0,"",INDEX(AD$1:AD296,MATCH(J297,J$1:J296,0),1)),"")</f>
        <v/>
      </c>
      <c r="AE297" s="2" t="str">
        <f>IFERROR(IF(INDEX(AE$1:AE296,MATCH(J297,J$1:J296,0),1)=0,"",INDEX(AE$1:AE296,MATCH(J297,J$1:J296,0),1)),"")</f>
        <v/>
      </c>
      <c r="AF297" s="2"/>
      <c r="AG297" s="2"/>
      <c r="AH297" s="2"/>
      <c r="AI297" s="4"/>
      <c r="AJ297" s="4"/>
      <c r="AK297" s="4"/>
      <c r="AL297" s="4"/>
      <c r="AM297" s="4"/>
      <c r="AN297" s="4"/>
      <c r="AO297" s="4"/>
      <c r="AP297" s="4"/>
      <c r="AQ297" s="4"/>
      <c r="AS297" s="4"/>
      <c r="AT297" s="82"/>
      <c r="AU297" s="124"/>
      <c r="AV297" s="124"/>
      <c r="AW297" s="124"/>
      <c r="AX297" s="124"/>
      <c r="AY297" s="124"/>
      <c r="AZ297" s="124"/>
      <c r="BA297" s="4"/>
      <c r="BB297" s="127"/>
      <c r="BC297" s="4"/>
      <c r="BD297" s="4"/>
      <c r="BE297" s="4"/>
      <c r="BF297" s="7"/>
      <c r="BG297" s="7"/>
      <c r="BH297" s="7" t="str">
        <f t="shared" ca="1" si="65"/>
        <v/>
      </c>
      <c r="BI297" s="4" t="str">
        <f t="shared" si="74"/>
        <v/>
      </c>
      <c r="BJ297" s="123" t="str">
        <f t="shared" si="66"/>
        <v/>
      </c>
      <c r="BK297" s="140" t="str">
        <f t="shared" si="71"/>
        <v/>
      </c>
      <c r="BQ297" s="4" t="str">
        <f>IF(IFERROR(VLOOKUP(C297,C298:C$1993,1,0),"")="","",COUNTIF(C:C,C297))</f>
        <v/>
      </c>
      <c r="BU297" s="5" t="str">
        <f>IF(B297="","",IF(BQ297="",1+(MAX(BU$2:BU296)),""))</f>
        <v/>
      </c>
      <c r="BV297" s="5" t="str">
        <f t="shared" si="67"/>
        <v/>
      </c>
      <c r="BW297" s="5" t="str">
        <f t="shared" si="68"/>
        <v/>
      </c>
      <c r="BX297" s="14" t="str">
        <f t="shared" si="69"/>
        <v/>
      </c>
      <c r="BY297" s="28"/>
      <c r="BZ297" s="15"/>
      <c r="CA297" s="5" t="str">
        <f t="shared" ref="CA297:CA328" si="75">CONCATENATE(AH297,AJ297,AK297,AL297,AM297)</f>
        <v/>
      </c>
      <c r="CD297" s="5" t="str">
        <f t="shared" si="73"/>
        <v/>
      </c>
      <c r="CE297" s="5" t="str">
        <f>IF(J297="","",IFERROR(IF(VLOOKUP(J297,J$2:J296,1,0)=0,"",""),J297))</f>
        <v/>
      </c>
      <c r="CF297" s="24" t="str">
        <f>IF(CE297="","",(IFERROR(VLOOKUP(MID(CE297,1,1),$CW$2:DA$28,3,0),0)+IFERROR(VLOOKUP(MID(CE297,2,1),CW$2:DA$28,4,0),0)+IFERROR(VLOOKUP(MID(CE297,3,1),CW$2:DA$28,5,0),0)+(ROW(CE297)/1000000000000)))</f>
        <v/>
      </c>
      <c r="CH297" s="5">
        <v>296</v>
      </c>
      <c r="CI297" s="5" t="str">
        <f>IFERROR(VLOOKUP(CH297,CD$2:CE1373,2,0),"")</f>
        <v/>
      </c>
      <c r="DC297" s="5" t="e">
        <f>IF(REPORTE!AH$2="si",IF(C297=VALUE(REPORTE!C$11),IF(SUM(DC298:DC$1993),CONCATENATE(INT(B297),", "),INT(B297)),""),IF(C297=VALUE(REPORTE!C$10),IF(SUM(DC298:DC$1993),CONCATENATE(INT(B297),", "),INT(B297)),""))</f>
        <v>#VALUE!</v>
      </c>
    </row>
    <row r="298" spans="1:108" s="5" customFormat="1" ht="15" customHeight="1">
      <c r="A298" s="4" t="str">
        <f t="shared" si="63"/>
        <v/>
      </c>
      <c r="B298" s="6"/>
      <c r="C298" s="8"/>
      <c r="D298" s="1" t="str">
        <f>IFERROR(INDEX('padron cfe'!B:B,MATCH(DATOS!C298,'padron cfe'!A:A,0),1),"")</f>
        <v/>
      </c>
      <c r="E298" s="1"/>
      <c r="F298" s="7"/>
      <c r="G298" s="9" t="s">
        <v>157</v>
      </c>
      <c r="H298" s="5" t="str">
        <f>IF(F298="","",IFERROR(CONCATENATE("PEUA",VLOOKUP(ESTADO,REPORTE!AV$2:AW$33,2,0),DIDTRITO_FORM,CADER_FORM,IFERROR(VLOOKUP(DAY(F298),$BN$3:$BO$11,2,0),DAY(F298)),IFERROR(VLOOKUP(MONTH(F298),$BN$3:$BO$11,2,0),MONTH(F298)),YEAR(F298),G298),""))</f>
        <v/>
      </c>
      <c r="I298" s="4"/>
      <c r="K298" s="2" t="str">
        <f>IFERROR(INDEX('padron cfe'!C:C,MATCH(DATOS!C298,'padron cfe'!A:A,0),1),"")</f>
        <v/>
      </c>
      <c r="L298" s="4" t="str">
        <f>IFERROR(IF(VLOOKUP(J298,J$2:L297,4,0)=0,"",VLOOKUP(J298,J$2:L297,4,0)),"")</f>
        <v/>
      </c>
      <c r="M298" s="4" t="str">
        <f>IFERROR(IF(VLOOKUP(J298,J$2:M297,5,0)=0,"",VLOOKUP(J298,J$2:M297,5,0)),"")</f>
        <v/>
      </c>
      <c r="N298" s="4"/>
      <c r="O298" s="2"/>
      <c r="P298" s="2"/>
      <c r="Q298" s="5" t="str">
        <f t="shared" si="70"/>
        <v/>
      </c>
      <c r="T298" s="2" t="str">
        <f>IFERROR(INDEX('padron cfe'!D:D,MATCH(DATOS!C298,'padron cfe'!A:A,0),1),"")</f>
        <v/>
      </c>
      <c r="U298" s="4"/>
      <c r="V298" s="4"/>
      <c r="W298" s="4"/>
      <c r="X298" s="6" t="s">
        <v>157</v>
      </c>
      <c r="Y298" s="4"/>
      <c r="Z298" s="4" t="str">
        <f t="shared" si="64"/>
        <v/>
      </c>
      <c r="AA298" s="4"/>
      <c r="AB298" s="4"/>
      <c r="AC298" s="2" t="str">
        <f>IFERROR(IF(INDEX(AC$1:AC297,MATCH(J298,J$1:J297,0),1)=0,"",INDEX(AC$1:AC297,MATCH(J298,J$1:J297,0),1)),"")</f>
        <v/>
      </c>
      <c r="AD298" s="2" t="str">
        <f>IFERROR(IF(INDEX(AD$1:AD297,MATCH(J298,J$1:J297,0),1)=0,"",INDEX(AD$1:AD297,MATCH(J298,J$1:J297,0),1)),"")</f>
        <v/>
      </c>
      <c r="AE298" s="2" t="str">
        <f>IFERROR(IF(INDEX(AE$1:AE297,MATCH(J298,J$1:J297,0),1)=0,"",INDEX(AE$1:AE297,MATCH(J298,J$1:J297,0),1)),"")</f>
        <v/>
      </c>
      <c r="AF298" s="2"/>
      <c r="AG298" s="2"/>
      <c r="AH298" s="2"/>
      <c r="AI298" s="4"/>
      <c r="AJ298" s="4"/>
      <c r="AK298" s="4"/>
      <c r="AL298" s="4"/>
      <c r="AM298" s="4"/>
      <c r="AN298" s="4"/>
      <c r="AO298" s="4"/>
      <c r="AP298" s="4"/>
      <c r="AQ298" s="4"/>
      <c r="AS298" s="4"/>
      <c r="AT298" s="82"/>
      <c r="AU298" s="124"/>
      <c r="AV298" s="124"/>
      <c r="AW298" s="124"/>
      <c r="AX298" s="124"/>
      <c r="AY298" s="124"/>
      <c r="AZ298" s="124"/>
      <c r="BA298" s="4"/>
      <c r="BB298" s="127"/>
      <c r="BC298" s="4"/>
      <c r="BD298" s="4"/>
      <c r="BE298" s="4" t="s">
        <v>157</v>
      </c>
      <c r="BF298" s="7"/>
      <c r="BG298" s="7"/>
      <c r="BH298" s="7" t="str">
        <f t="shared" ca="1" si="65"/>
        <v/>
      </c>
      <c r="BI298" s="4" t="str">
        <f t="shared" si="74"/>
        <v/>
      </c>
      <c r="BJ298" s="123" t="str">
        <f t="shared" si="66"/>
        <v/>
      </c>
      <c r="BK298" s="140" t="str">
        <f t="shared" si="71"/>
        <v/>
      </c>
      <c r="BQ298" s="4" t="str">
        <f>IF(IFERROR(VLOOKUP(C298,C299:C$1993,1,0),"")="","",COUNTIF(C:C,C298))</f>
        <v/>
      </c>
      <c r="BU298" s="5" t="str">
        <f>IF(B298="","",IF(BQ298="",1+(MAX(BU$2:BU297)),""))</f>
        <v/>
      </c>
      <c r="BV298" s="5" t="str">
        <f t="shared" si="67"/>
        <v/>
      </c>
      <c r="BW298" s="5" t="str">
        <f t="shared" si="68"/>
        <v/>
      </c>
      <c r="BX298" s="14" t="str">
        <f t="shared" si="69"/>
        <v/>
      </c>
      <c r="BY298" s="28"/>
      <c r="BZ298" s="15"/>
      <c r="CA298" s="5" t="str">
        <f t="shared" si="75"/>
        <v/>
      </c>
      <c r="CD298" s="5" t="str">
        <f t="shared" si="73"/>
        <v/>
      </c>
      <c r="CE298" s="5" t="str">
        <f>IF(J298="","",IFERROR(IF(VLOOKUP(J298,J$2:J297,1,0)=0,"",""),J298))</f>
        <v/>
      </c>
      <c r="CF298" s="24" t="str">
        <f>IF(CE298="","",(IFERROR(VLOOKUP(MID(CE298,1,1),$CW$2:DA$28,3,0),0)+IFERROR(VLOOKUP(MID(CE298,2,1),CW$2:DA$28,4,0),0)+IFERROR(VLOOKUP(MID(CE298,3,1),CW$2:DA$28,5,0),0)+(ROW(CE298)/1000000000000)))</f>
        <v/>
      </c>
      <c r="CH298" s="5">
        <v>297</v>
      </c>
      <c r="CI298" s="5" t="str">
        <f>IFERROR(VLOOKUP(CH298,CD$2:CE1374,2,0),"")</f>
        <v/>
      </c>
      <c r="DC298" s="5" t="e">
        <f>IF(REPORTE!AH$2="si",IF(C298=VALUE(REPORTE!C$11),IF(SUM(DC299:DC$1993),CONCATENATE(INT(B298),", "),INT(B298)),""),IF(C298=VALUE(REPORTE!C$10),IF(SUM(DC299:DC$1993),CONCATENATE(INT(B298),", "),INT(B298)),""))</f>
        <v>#VALUE!</v>
      </c>
    </row>
    <row r="299" spans="1:108" s="5" customFormat="1" ht="15" customHeight="1">
      <c r="A299" s="4" t="str">
        <f t="shared" si="63"/>
        <v/>
      </c>
      <c r="B299" s="6"/>
      <c r="C299" s="8"/>
      <c r="D299" s="1" t="str">
        <f>IFERROR(INDEX('padron cfe'!B:B,MATCH(DATOS!C299,'padron cfe'!A:A,0),1),"")</f>
        <v/>
      </c>
      <c r="E299" s="1"/>
      <c r="F299" s="7"/>
      <c r="G299" s="9" t="s">
        <v>157</v>
      </c>
      <c r="H299" s="5" t="str">
        <f>IF(F299="","",IFERROR(CONCATENATE("PEUA",VLOOKUP(ESTADO,REPORTE!AV$2:AW$33,2,0),DIDTRITO_FORM,CADER_FORM,IFERROR(VLOOKUP(DAY(F299),$BN$3:$BO$11,2,0),DAY(F299)),IFERROR(VLOOKUP(MONTH(F299),$BN$3:$BO$11,2,0),MONTH(F299)),YEAR(F299),G299),""))</f>
        <v/>
      </c>
      <c r="I299" s="4"/>
      <c r="K299" s="2" t="str">
        <f>IFERROR(INDEX('padron cfe'!C:C,MATCH(DATOS!C299,'padron cfe'!A:A,0),1),"")</f>
        <v/>
      </c>
      <c r="L299" s="4" t="str">
        <f>IFERROR(IF(VLOOKUP(J299,J$2:L298,4,0)=0,"",VLOOKUP(J299,J$2:L298,4,0)),"")</f>
        <v/>
      </c>
      <c r="M299" s="4" t="str">
        <f>IFERROR(IF(VLOOKUP(J299,J$2:M298,5,0)=0,"",VLOOKUP(J299,J$2:M298,5,0)),"")</f>
        <v/>
      </c>
      <c r="N299" s="4"/>
      <c r="O299" s="2"/>
      <c r="P299" s="2"/>
      <c r="Q299" s="5" t="str">
        <f t="shared" si="70"/>
        <v/>
      </c>
      <c r="T299" s="2" t="str">
        <f>IFERROR(INDEX('padron cfe'!D:D,MATCH(DATOS!C299,'padron cfe'!A:A,0),1),"")</f>
        <v/>
      </c>
      <c r="U299" s="4"/>
      <c r="V299" s="4"/>
      <c r="W299" s="4"/>
      <c r="X299" s="6" t="s">
        <v>157</v>
      </c>
      <c r="Y299" s="4"/>
      <c r="Z299" s="4" t="str">
        <f t="shared" si="64"/>
        <v/>
      </c>
      <c r="AA299" s="4"/>
      <c r="AB299" s="4"/>
      <c r="AC299" s="2" t="str">
        <f>IFERROR(IF(INDEX(AC$1:AC298,MATCH(J299,J$1:J298,0),1)=0,"",INDEX(AC$1:AC298,MATCH(J299,J$1:J298,0),1)),"")</f>
        <v/>
      </c>
      <c r="AD299" s="2" t="str">
        <f>IFERROR(IF(INDEX(AD$1:AD298,MATCH(J299,J$1:J298,0),1)=0,"",INDEX(AD$1:AD298,MATCH(J299,J$1:J298,0),1)),"")</f>
        <v/>
      </c>
      <c r="AE299" s="2" t="str">
        <f>IFERROR(IF(INDEX(AE$1:AE298,MATCH(J299,J$1:J298,0),1)=0,"",INDEX(AE$1:AE298,MATCH(J299,J$1:J298,0),1)),"")</f>
        <v/>
      </c>
      <c r="AF299" s="2"/>
      <c r="AG299" s="2"/>
      <c r="AH299" s="2"/>
      <c r="AI299" s="4"/>
      <c r="AJ299" s="4"/>
      <c r="AK299" s="4"/>
      <c r="AL299" s="4"/>
      <c r="AM299" s="4"/>
      <c r="AN299" s="4"/>
      <c r="AO299" s="4"/>
      <c r="AP299" s="4"/>
      <c r="AQ299" s="4"/>
      <c r="AS299" s="4"/>
      <c r="AT299" s="82"/>
      <c r="AU299" s="124"/>
      <c r="AV299" s="124"/>
      <c r="AW299" s="124"/>
      <c r="AX299" s="124"/>
      <c r="AY299" s="124"/>
      <c r="AZ299" s="124"/>
      <c r="BA299" s="4"/>
      <c r="BB299" s="127"/>
      <c r="BC299" s="4"/>
      <c r="BD299" s="4"/>
      <c r="BE299" s="4"/>
      <c r="BF299" s="7"/>
      <c r="BG299" s="7"/>
      <c r="BH299" s="7" t="str">
        <f t="shared" ca="1" si="65"/>
        <v/>
      </c>
      <c r="BI299" s="4" t="str">
        <f t="shared" si="74"/>
        <v/>
      </c>
      <c r="BJ299" s="123" t="str">
        <f t="shared" si="66"/>
        <v/>
      </c>
      <c r="BK299" s="140" t="str">
        <f t="shared" si="71"/>
        <v/>
      </c>
      <c r="BQ299" s="4" t="str">
        <f>IF(IFERROR(VLOOKUP(C299,C300:C$1993,1,0),"")="","",COUNTIF(C:C,C299))</f>
        <v/>
      </c>
      <c r="BU299" s="5" t="str">
        <f>IF(B299="","",IF(BQ299="",1+(MAX(BU$2:BU298)),""))</f>
        <v/>
      </c>
      <c r="BV299" s="5" t="str">
        <f t="shared" si="67"/>
        <v/>
      </c>
      <c r="BW299" s="5" t="str">
        <f t="shared" si="68"/>
        <v/>
      </c>
      <c r="BX299" s="14" t="str">
        <f t="shared" si="69"/>
        <v/>
      </c>
      <c r="BY299" s="28"/>
      <c r="BZ299" s="15"/>
      <c r="CA299" s="5" t="str">
        <f t="shared" si="75"/>
        <v/>
      </c>
      <c r="CD299" s="5" t="str">
        <f t="shared" si="73"/>
        <v/>
      </c>
      <c r="CE299" s="5" t="str">
        <f>IF(J299="","",IFERROR(IF(VLOOKUP(J299,J$2:J298,1,0)=0,"",""),J299))</f>
        <v/>
      </c>
      <c r="CF299" s="24" t="str">
        <f>IF(CE299="","",(IFERROR(VLOOKUP(MID(CE299,1,1),$CW$2:DA$28,3,0),0)+IFERROR(VLOOKUP(MID(CE299,2,1),CW$2:DA$28,4,0),0)+IFERROR(VLOOKUP(MID(CE299,3,1),CW$2:DA$28,5,0),0)+(ROW(CE299)/1000000000000)))</f>
        <v/>
      </c>
      <c r="CH299" s="5">
        <v>298</v>
      </c>
      <c r="CI299" s="5" t="str">
        <f>IFERROR(VLOOKUP(CH299,CD$2:CE1375,2,0),"")</f>
        <v/>
      </c>
      <c r="DC299" s="5" t="e">
        <f>IF(REPORTE!AH$2="si",IF(C299=VALUE(REPORTE!C$11),IF(SUM(DC300:DC$1993),CONCATENATE(INT(B299),", "),INT(B299)),""),IF(C299=VALUE(REPORTE!C$10),IF(SUM(DC300:DC$1993),CONCATENATE(INT(B299),", "),INT(B299)),""))</f>
        <v>#VALUE!</v>
      </c>
    </row>
    <row r="300" spans="1:108" s="5" customFormat="1" ht="15" customHeight="1">
      <c r="A300" s="4" t="str">
        <f t="shared" si="63"/>
        <v/>
      </c>
      <c r="B300" s="6"/>
      <c r="C300" s="8"/>
      <c r="D300" s="1" t="str">
        <f>IFERROR(INDEX('padron cfe'!B:B,MATCH(DATOS!C300,'padron cfe'!A:A,0),1),"")</f>
        <v/>
      </c>
      <c r="E300" s="1"/>
      <c r="F300" s="7"/>
      <c r="G300" s="9" t="s">
        <v>157</v>
      </c>
      <c r="H300" s="5" t="str">
        <f>IF(F300="","",IFERROR(CONCATENATE("PEUA",VLOOKUP(ESTADO,REPORTE!AV$2:AW$33,2,0),DIDTRITO_FORM,CADER_FORM,IFERROR(VLOOKUP(DAY(F300),$BN$3:$BO$11,2,0),DAY(F300)),IFERROR(VLOOKUP(MONTH(F300),$BN$3:$BO$11,2,0),MONTH(F300)),YEAR(F300),G300),""))</f>
        <v/>
      </c>
      <c r="I300" s="4"/>
      <c r="K300" s="2" t="str">
        <f>IFERROR(INDEX('padron cfe'!C:C,MATCH(DATOS!C300,'padron cfe'!A:A,0),1),"")</f>
        <v/>
      </c>
      <c r="L300" s="4" t="str">
        <f>IFERROR(IF(VLOOKUP(J300,J$2:L299,4,0)=0,"",VLOOKUP(J300,J$2:L299,4,0)),"")</f>
        <v/>
      </c>
      <c r="M300" s="4" t="str">
        <f>IFERROR(IF(VLOOKUP(J300,J$2:M299,5,0)=0,"",VLOOKUP(J300,J$2:M299,5,0)),"")</f>
        <v/>
      </c>
      <c r="N300" s="4"/>
      <c r="O300" s="2"/>
      <c r="P300" s="2"/>
      <c r="Q300" s="5" t="str">
        <f t="shared" si="70"/>
        <v/>
      </c>
      <c r="T300" s="2" t="str">
        <f>IFERROR(INDEX('padron cfe'!D:D,MATCH(DATOS!C300,'padron cfe'!A:A,0),1),"")</f>
        <v/>
      </c>
      <c r="U300" s="4"/>
      <c r="V300" s="4"/>
      <c r="W300" s="4"/>
      <c r="X300" s="6" t="s">
        <v>157</v>
      </c>
      <c r="Y300" s="4"/>
      <c r="Z300" s="4" t="str">
        <f t="shared" si="64"/>
        <v/>
      </c>
      <c r="AA300" s="4"/>
      <c r="AB300" s="4"/>
      <c r="AC300" s="2" t="str">
        <f>IFERROR(IF(INDEX(AC$1:AC299,MATCH(J300,J$1:J299,0),1)=0,"",INDEX(AC$1:AC299,MATCH(J300,J$1:J299,0),1)),"")</f>
        <v/>
      </c>
      <c r="AD300" s="2" t="str">
        <f>IFERROR(IF(INDEX(AD$1:AD299,MATCH(J300,J$1:J299,0),1)=0,"",INDEX(AD$1:AD299,MATCH(J300,J$1:J299,0),1)),"")</f>
        <v/>
      </c>
      <c r="AE300" s="2" t="str">
        <f>IFERROR(IF(INDEX(AE$1:AE299,MATCH(J300,J$1:J299,0),1)=0,"",INDEX(AE$1:AE299,MATCH(J300,J$1:J299,0),1)),"")</f>
        <v/>
      </c>
      <c r="AF300" s="2"/>
      <c r="AG300" s="2"/>
      <c r="AH300" s="2"/>
      <c r="AI300" s="4"/>
      <c r="AJ300" s="4"/>
      <c r="AK300" s="4"/>
      <c r="AL300" s="4"/>
      <c r="AM300" s="4"/>
      <c r="AN300" s="4"/>
      <c r="AO300" s="4"/>
      <c r="AP300" s="4"/>
      <c r="AQ300" s="4"/>
      <c r="AS300" s="4"/>
      <c r="AT300" s="82"/>
      <c r="AU300" s="124"/>
      <c r="AV300" s="124"/>
      <c r="AW300" s="124"/>
      <c r="AX300" s="124"/>
      <c r="AY300" s="124"/>
      <c r="AZ300" s="124"/>
      <c r="BA300" s="4"/>
      <c r="BB300" s="127"/>
      <c r="BC300" s="4"/>
      <c r="BD300" s="4"/>
      <c r="BE300" s="4" t="s">
        <v>157</v>
      </c>
      <c r="BF300" s="7"/>
      <c r="BG300" s="7"/>
      <c r="BH300" s="7" t="str">
        <f t="shared" ca="1" si="65"/>
        <v/>
      </c>
      <c r="BI300" s="4" t="str">
        <f t="shared" si="74"/>
        <v/>
      </c>
      <c r="BJ300" s="123" t="str">
        <f t="shared" si="66"/>
        <v/>
      </c>
      <c r="BK300" s="140" t="str">
        <f t="shared" si="71"/>
        <v/>
      </c>
      <c r="BQ300" s="4" t="str">
        <f>IF(IFERROR(VLOOKUP(C300,C301:C$1993,1,0),"")="","",COUNTIF(C:C,C300))</f>
        <v/>
      </c>
      <c r="BU300" s="5" t="str">
        <f>IF(B300="","",IF(BQ300="",1+(MAX(BU$2:BU299)),""))</f>
        <v/>
      </c>
      <c r="BV300" s="5" t="str">
        <f t="shared" si="67"/>
        <v/>
      </c>
      <c r="BW300" s="5" t="str">
        <f t="shared" si="68"/>
        <v/>
      </c>
      <c r="BX300" s="14" t="str">
        <f t="shared" si="69"/>
        <v/>
      </c>
      <c r="BY300" s="28"/>
      <c r="BZ300" s="15"/>
      <c r="CA300" s="5" t="str">
        <f t="shared" si="75"/>
        <v/>
      </c>
      <c r="CD300" s="5" t="str">
        <f t="shared" si="73"/>
        <v/>
      </c>
      <c r="CE300" s="5" t="str">
        <f>IF(J300="","",IFERROR(IF(VLOOKUP(J300,J$2:J299,1,0)=0,"",""),J300))</f>
        <v/>
      </c>
      <c r="CF300" s="24" t="str">
        <f>IF(CE300="","",(IFERROR(VLOOKUP(MID(CE300,1,1),$CW$2:DA$28,3,0),0)+IFERROR(VLOOKUP(MID(CE300,2,1),CW$2:DA$28,4,0),0)+IFERROR(VLOOKUP(MID(CE300,3,1),CW$2:DA$28,5,0),0)+(ROW(CE300)/1000000000000)))</f>
        <v/>
      </c>
      <c r="CH300" s="5">
        <v>299</v>
      </c>
      <c r="CI300" s="5" t="str">
        <f>IFERROR(VLOOKUP(CH300,CD$2:CE1376,2,0),"")</f>
        <v/>
      </c>
      <c r="DC300" s="5" t="e">
        <f>IF(REPORTE!AH$2="si",IF(C300=VALUE(REPORTE!C$11),IF(SUM(DC301:DC$1993),CONCATENATE(INT(B300),", "),INT(B300)),""),IF(C300=VALUE(REPORTE!C$10),IF(SUM(DC301:DC$1993),CONCATENATE(INT(B300),", "),INT(B300)),""))</f>
        <v>#VALUE!</v>
      </c>
    </row>
    <row r="301" spans="1:108" s="5" customFormat="1" ht="15" customHeight="1">
      <c r="A301" s="4" t="str">
        <f t="shared" si="63"/>
        <v/>
      </c>
      <c r="B301" s="6"/>
      <c r="C301" s="8"/>
      <c r="D301" s="1" t="str">
        <f>IFERROR(INDEX('padron cfe'!B:B,MATCH(DATOS!C301,'padron cfe'!A:A,0),1),"")</f>
        <v/>
      </c>
      <c r="E301" s="1"/>
      <c r="F301" s="7"/>
      <c r="G301" s="9" t="s">
        <v>157</v>
      </c>
      <c r="H301" s="5" t="str">
        <f>IF(F301="","",IFERROR(CONCATENATE("PEUA",VLOOKUP(ESTADO,REPORTE!AV$2:AW$33,2,0),DIDTRITO_FORM,CADER_FORM,IFERROR(VLOOKUP(DAY(F301),$BN$3:$BO$11,2,0),DAY(F301)),IFERROR(VLOOKUP(MONTH(F301),$BN$3:$BO$11,2,0),MONTH(F301)),YEAR(F301),G301),""))</f>
        <v/>
      </c>
      <c r="I301" s="4"/>
      <c r="K301" s="2" t="str">
        <f>IFERROR(INDEX('padron cfe'!C:C,MATCH(DATOS!C301,'padron cfe'!A:A,0),1),"")</f>
        <v/>
      </c>
      <c r="L301" s="4" t="str">
        <f>IFERROR(IF(VLOOKUP(J301,J$2:L300,4,0)=0,"",VLOOKUP(J301,J$2:L300,4,0)),"")</f>
        <v/>
      </c>
      <c r="M301" s="4" t="str">
        <f>IFERROR(IF(VLOOKUP(J301,J$2:M300,5,0)=0,"",VLOOKUP(J301,J$2:M300,5,0)),"")</f>
        <v/>
      </c>
      <c r="N301" s="4"/>
      <c r="O301" s="2"/>
      <c r="P301" s="2"/>
      <c r="Q301" s="5" t="str">
        <f t="shared" si="70"/>
        <v/>
      </c>
      <c r="T301" s="2" t="str">
        <f>IFERROR(INDEX('padron cfe'!D:D,MATCH(DATOS!C301,'padron cfe'!A:A,0),1),"")</f>
        <v/>
      </c>
      <c r="U301" s="4"/>
      <c r="V301" s="4"/>
      <c r="W301" s="4"/>
      <c r="X301" s="6" t="s">
        <v>157</v>
      </c>
      <c r="Y301" s="4"/>
      <c r="Z301" s="4" t="str">
        <f t="shared" si="64"/>
        <v/>
      </c>
      <c r="AA301" s="4"/>
      <c r="AB301" s="4"/>
      <c r="AC301" s="2" t="str">
        <f>IFERROR(IF(INDEX(AC$1:AC300,MATCH(J301,J$1:J300,0),1)=0,"",INDEX(AC$1:AC300,MATCH(J301,J$1:J300,0),1)),"")</f>
        <v/>
      </c>
      <c r="AD301" s="2" t="str">
        <f>IFERROR(IF(INDEX(AD$1:AD300,MATCH(J301,J$1:J300,0),1)=0,"",INDEX(AD$1:AD300,MATCH(J301,J$1:J300,0),1)),"")</f>
        <v/>
      </c>
      <c r="AE301" s="2" t="str">
        <f>IFERROR(IF(INDEX(AE$1:AE300,MATCH(J301,J$1:J300,0),1)=0,"",INDEX(AE$1:AE300,MATCH(J301,J$1:J300,0),1)),"")</f>
        <v/>
      </c>
      <c r="AF301" s="2"/>
      <c r="AG301" s="2"/>
      <c r="AH301" s="2"/>
      <c r="AI301" s="4"/>
      <c r="AJ301" s="4"/>
      <c r="AK301" s="4"/>
      <c r="AL301" s="4"/>
      <c r="AM301" s="4"/>
      <c r="AN301" s="4"/>
      <c r="AO301" s="4"/>
      <c r="AP301" s="4"/>
      <c r="AQ301" s="4"/>
      <c r="AS301" s="4"/>
      <c r="AT301" s="82"/>
      <c r="AU301" s="124"/>
      <c r="AV301" s="124"/>
      <c r="AW301" s="124"/>
      <c r="AX301" s="124"/>
      <c r="AY301" s="124"/>
      <c r="AZ301" s="124"/>
      <c r="BA301" s="4"/>
      <c r="BB301" s="127"/>
      <c r="BC301" s="4"/>
      <c r="BD301" s="4"/>
      <c r="BE301" s="4"/>
      <c r="BF301" s="7"/>
      <c r="BG301" s="7"/>
      <c r="BH301" s="7" t="str">
        <f t="shared" ca="1" si="65"/>
        <v/>
      </c>
      <c r="BI301" s="4" t="str">
        <f t="shared" si="74"/>
        <v/>
      </c>
      <c r="BJ301" s="123" t="str">
        <f t="shared" si="66"/>
        <v/>
      </c>
      <c r="BK301" s="140" t="str">
        <f t="shared" si="71"/>
        <v/>
      </c>
      <c r="BQ301" s="4" t="str">
        <f>IF(IFERROR(VLOOKUP(C301,C302:C$1993,1,0),"")="","",COUNTIF(C:C,C301))</f>
        <v/>
      </c>
      <c r="BU301" s="5" t="str">
        <f>IF(B301="","",IF(BQ301="",1+(MAX(BU$2:BU300)),""))</f>
        <v/>
      </c>
      <c r="BV301" s="5" t="str">
        <f t="shared" si="67"/>
        <v/>
      </c>
      <c r="BW301" s="5" t="str">
        <f t="shared" si="68"/>
        <v/>
      </c>
      <c r="BX301" s="14" t="str">
        <f t="shared" si="69"/>
        <v/>
      </c>
      <c r="BY301" s="28"/>
      <c r="BZ301" s="15"/>
      <c r="CA301" s="5" t="str">
        <f t="shared" si="75"/>
        <v/>
      </c>
      <c r="CD301" s="5" t="str">
        <f t="shared" si="73"/>
        <v/>
      </c>
      <c r="CE301" s="5" t="str">
        <f>IF(J301="","",IFERROR(IF(VLOOKUP(J301,J$2:J300,1,0)=0,"",""),J301))</f>
        <v/>
      </c>
      <c r="CF301" s="24" t="str">
        <f>IF(CE301="","",(IFERROR(VLOOKUP(MID(CE301,1,1),$CW$2:DA$28,3,0),0)+IFERROR(VLOOKUP(MID(CE301,2,1),CW$2:DA$28,4,0),0)+IFERROR(VLOOKUP(MID(CE301,3,1),CW$2:DA$28,5,0),0)+(ROW(CE301)/1000000000000)))</f>
        <v/>
      </c>
      <c r="CH301" s="5">
        <v>300</v>
      </c>
      <c r="CI301" s="5" t="str">
        <f>IFERROR(VLOOKUP(CH301,CD$2:CE1377,2,0),"")</f>
        <v/>
      </c>
      <c r="DC301" s="5" t="e">
        <f>IF(REPORTE!AH$2="si",IF(C301=VALUE(REPORTE!C$11),IF(SUM(DC302:DC$1993),CONCATENATE(INT(B301),", "),INT(B301)),""),IF(C301=VALUE(REPORTE!C$10),IF(SUM(DC302:DC$1993),CONCATENATE(INT(B301),", "),INT(B301)),""))</f>
        <v>#VALUE!</v>
      </c>
    </row>
    <row r="302" spans="1:108" s="5" customFormat="1" ht="15" customHeight="1">
      <c r="A302" s="4" t="str">
        <f t="shared" si="63"/>
        <v/>
      </c>
      <c r="B302" s="6"/>
      <c r="C302" s="8"/>
      <c r="D302" s="1" t="str">
        <f>IFERROR(INDEX('padron cfe'!B:B,MATCH(DATOS!C302,'padron cfe'!A:A,0),1),"")</f>
        <v/>
      </c>
      <c r="E302" s="1"/>
      <c r="F302" s="7"/>
      <c r="G302" s="9" t="s">
        <v>157</v>
      </c>
      <c r="H302" s="5" t="str">
        <f>IF(F302="","",IFERROR(CONCATENATE("PEUA",VLOOKUP(ESTADO,REPORTE!AV$2:AW$33,2,0),DIDTRITO_FORM,CADER_FORM,IFERROR(VLOOKUP(DAY(F302),$BN$3:$BO$11,2,0),DAY(F302)),IFERROR(VLOOKUP(MONTH(F302),$BN$3:$BO$11,2,0),MONTH(F302)),YEAR(F302),G302),""))</f>
        <v/>
      </c>
      <c r="I302" s="4"/>
      <c r="K302" s="2" t="str">
        <f>IFERROR(INDEX('padron cfe'!C:C,MATCH(DATOS!C302,'padron cfe'!A:A,0),1),"")</f>
        <v/>
      </c>
      <c r="L302" s="4" t="str">
        <f>IFERROR(IF(VLOOKUP(J302,J$2:L301,4,0)=0,"",VLOOKUP(J302,J$2:L301,4,0)),"")</f>
        <v/>
      </c>
      <c r="M302" s="4" t="str">
        <f>IFERROR(IF(VLOOKUP(J302,J$2:M301,5,0)=0,"",VLOOKUP(J302,J$2:M301,5,0)),"")</f>
        <v/>
      </c>
      <c r="N302" s="4"/>
      <c r="O302" s="2"/>
      <c r="P302" s="2"/>
      <c r="Q302" s="5" t="str">
        <f t="shared" si="70"/>
        <v/>
      </c>
      <c r="T302" s="2" t="str">
        <f>IFERROR(INDEX('padron cfe'!D:D,MATCH(DATOS!C302,'padron cfe'!A:A,0),1),"")</f>
        <v/>
      </c>
      <c r="U302" s="4"/>
      <c r="V302" s="4"/>
      <c r="W302" s="4"/>
      <c r="X302" s="6" t="s">
        <v>157</v>
      </c>
      <c r="Y302" s="4"/>
      <c r="Z302" s="4" t="str">
        <f t="shared" si="64"/>
        <v/>
      </c>
      <c r="AA302" s="4"/>
      <c r="AB302" s="4"/>
      <c r="AC302" s="2" t="str">
        <f>IFERROR(IF(INDEX(AC$1:AC301,MATCH(J302,J$1:J301,0),1)=0,"",INDEX(AC$1:AC301,MATCH(J302,J$1:J301,0),1)),"")</f>
        <v/>
      </c>
      <c r="AD302" s="2" t="str">
        <f>IFERROR(IF(INDEX(AD$1:AD301,MATCH(J302,J$1:J301,0),1)=0,"",INDEX(AD$1:AD301,MATCH(J302,J$1:J301,0),1)),"")</f>
        <v/>
      </c>
      <c r="AE302" s="2" t="str">
        <f>IFERROR(IF(INDEX(AE$1:AE301,MATCH(J302,J$1:J301,0),1)=0,"",INDEX(AE$1:AE301,MATCH(J302,J$1:J301,0),1)),"")</f>
        <v/>
      </c>
      <c r="AF302" s="2"/>
      <c r="AG302" s="2"/>
      <c r="AH302" s="2"/>
      <c r="AI302" s="4"/>
      <c r="AJ302" s="4"/>
      <c r="AK302" s="4"/>
      <c r="AL302" s="4"/>
      <c r="AM302" s="4"/>
      <c r="AN302" s="4"/>
      <c r="AO302" s="4"/>
      <c r="AP302" s="4"/>
      <c r="AQ302" s="4"/>
      <c r="AS302" s="4"/>
      <c r="AT302" s="82"/>
      <c r="AU302" s="124"/>
      <c r="AV302" s="124"/>
      <c r="AW302" s="124"/>
      <c r="AX302" s="124"/>
      <c r="AY302" s="124"/>
      <c r="AZ302" s="124"/>
      <c r="BA302" s="4"/>
      <c r="BB302" s="127"/>
      <c r="BC302" s="4"/>
      <c r="BD302" s="4"/>
      <c r="BE302" s="4" t="s">
        <v>157</v>
      </c>
      <c r="BF302" s="7"/>
      <c r="BG302" s="7"/>
      <c r="BH302" s="7" t="str">
        <f t="shared" ca="1" si="65"/>
        <v/>
      </c>
      <c r="BI302" s="4" t="str">
        <f t="shared" si="74"/>
        <v/>
      </c>
      <c r="BJ302" s="123" t="str">
        <f t="shared" si="66"/>
        <v/>
      </c>
      <c r="BK302" s="140" t="str">
        <f t="shared" si="71"/>
        <v/>
      </c>
      <c r="BQ302" s="4" t="str">
        <f>IF(IFERROR(VLOOKUP(C302,C303:C$1993,1,0),"")="","",COUNTIF(C:C,C302))</f>
        <v/>
      </c>
      <c r="BU302" s="5" t="str">
        <f>IF(B302="","",IF(BQ302="",1+(MAX(BU$2:BU301)),""))</f>
        <v/>
      </c>
      <c r="BV302" s="5" t="str">
        <f t="shared" si="67"/>
        <v/>
      </c>
      <c r="BW302" s="5" t="str">
        <f t="shared" si="68"/>
        <v/>
      </c>
      <c r="BX302" s="14" t="str">
        <f t="shared" si="69"/>
        <v/>
      </c>
      <c r="BY302" s="28"/>
      <c r="BZ302" s="15"/>
      <c r="CA302" s="5" t="str">
        <f t="shared" si="75"/>
        <v/>
      </c>
      <c r="CD302" s="5" t="str">
        <f t="shared" si="73"/>
        <v/>
      </c>
      <c r="CE302" s="5" t="str">
        <f>IF(J302="","",IFERROR(IF(VLOOKUP(J302,J$2:J301,1,0)=0,"",""),J302))</f>
        <v/>
      </c>
      <c r="CF302" s="24" t="str">
        <f>IF(CE302="","",(IFERROR(VLOOKUP(MID(CE302,1,1),$CW$2:DA$28,3,0),0)+IFERROR(VLOOKUP(MID(CE302,2,1),CW$2:DA$28,4,0),0)+IFERROR(VLOOKUP(MID(CE302,3,1),CW$2:DA$28,5,0),0)+(ROW(CE302)/1000000000000)))</f>
        <v/>
      </c>
      <c r="CH302" s="5">
        <v>301</v>
      </c>
      <c r="CI302" s="5" t="str">
        <f>IFERROR(VLOOKUP(CH302,CD$2:CE1378,2,0),"")</f>
        <v/>
      </c>
      <c r="DC302" s="5" t="e">
        <f>IF(REPORTE!AH$2="si",IF(C302=VALUE(REPORTE!C$11),IF(SUM(DC303:DC$1993),CONCATENATE(INT(B302),", "),INT(B302)),""),IF(C302=VALUE(REPORTE!C$10),IF(SUM(DC303:DC$1993),CONCATENATE(INT(B302),", "),INT(B302)),""))</f>
        <v>#VALUE!</v>
      </c>
    </row>
    <row r="303" spans="1:108" s="5" customFormat="1" ht="15" customHeight="1">
      <c r="A303" s="4" t="str">
        <f t="shared" si="63"/>
        <v/>
      </c>
      <c r="B303" s="6"/>
      <c r="C303" s="8"/>
      <c r="D303" s="1" t="str">
        <f>IFERROR(INDEX('padron cfe'!B:B,MATCH(DATOS!C303,'padron cfe'!A:A,0),1),"")</f>
        <v/>
      </c>
      <c r="E303" s="1"/>
      <c r="F303" s="7"/>
      <c r="G303" s="9" t="s">
        <v>157</v>
      </c>
      <c r="H303" s="5" t="str">
        <f>IF(F303="","",IFERROR(CONCATENATE("PEUA",VLOOKUP(ESTADO,REPORTE!AV$2:AW$33,2,0),DIDTRITO_FORM,CADER_FORM,IFERROR(VLOOKUP(DAY(F303),$BN$3:$BO$11,2,0),DAY(F303)),IFERROR(VLOOKUP(MONTH(F303),$BN$3:$BO$11,2,0),MONTH(F303)),YEAR(F303),G303),""))</f>
        <v/>
      </c>
      <c r="I303" s="4"/>
      <c r="K303" s="2" t="str">
        <f>IFERROR(INDEX('padron cfe'!C:C,MATCH(DATOS!C303,'padron cfe'!A:A,0),1),"")</f>
        <v/>
      </c>
      <c r="L303" s="4" t="str">
        <f>IFERROR(IF(VLOOKUP(J303,J$2:L302,4,0)=0,"",VLOOKUP(J303,J$2:L302,4,0)),"")</f>
        <v/>
      </c>
      <c r="M303" s="4" t="str">
        <f>IFERROR(IF(VLOOKUP(J303,J$2:M302,5,0)=0,"",VLOOKUP(J303,J$2:M302,5,0)),"")</f>
        <v/>
      </c>
      <c r="N303" s="4"/>
      <c r="O303" s="2"/>
      <c r="P303" s="2"/>
      <c r="Q303" s="5" t="str">
        <f t="shared" si="70"/>
        <v/>
      </c>
      <c r="T303" s="2" t="str">
        <f>IFERROR(INDEX('padron cfe'!D:D,MATCH(DATOS!C303,'padron cfe'!A:A,0),1),"")</f>
        <v/>
      </c>
      <c r="U303" s="4"/>
      <c r="V303" s="4"/>
      <c r="W303" s="4"/>
      <c r="X303" s="6" t="s">
        <v>157</v>
      </c>
      <c r="Y303" s="4"/>
      <c r="Z303" s="4" t="str">
        <f t="shared" si="64"/>
        <v/>
      </c>
      <c r="AA303" s="4"/>
      <c r="AB303" s="4"/>
      <c r="AC303" s="2" t="str">
        <f>IFERROR(IF(INDEX(AC$1:AC302,MATCH(J303,J$1:J302,0),1)=0,"",INDEX(AC$1:AC302,MATCH(J303,J$1:J302,0),1)),"")</f>
        <v/>
      </c>
      <c r="AD303" s="2" t="str">
        <f>IFERROR(IF(INDEX(AD$1:AD302,MATCH(J303,J$1:J302,0),1)=0,"",INDEX(AD$1:AD302,MATCH(J303,J$1:J302,0),1)),"")</f>
        <v/>
      </c>
      <c r="AE303" s="2" t="str">
        <f>IFERROR(IF(INDEX(AE$1:AE302,MATCH(J303,J$1:J302,0),1)=0,"",INDEX(AE$1:AE302,MATCH(J303,J$1:J302,0),1)),"")</f>
        <v/>
      </c>
      <c r="AF303" s="2"/>
      <c r="AG303" s="2"/>
      <c r="AH303" s="2"/>
      <c r="AI303" s="4"/>
      <c r="AJ303" s="4"/>
      <c r="AK303" s="4"/>
      <c r="AL303" s="4"/>
      <c r="AM303" s="4"/>
      <c r="AN303" s="4"/>
      <c r="AO303" s="4"/>
      <c r="AP303" s="4"/>
      <c r="AQ303" s="4"/>
      <c r="AS303" s="4"/>
      <c r="AT303" s="82"/>
      <c r="AU303" s="124"/>
      <c r="AV303" s="124"/>
      <c r="AW303" s="124"/>
      <c r="AX303" s="124"/>
      <c r="AY303" s="124"/>
      <c r="AZ303" s="124"/>
      <c r="BA303" s="4"/>
      <c r="BB303" s="127"/>
      <c r="BC303" s="4"/>
      <c r="BD303" s="4"/>
      <c r="BE303" s="4"/>
      <c r="BF303" s="7"/>
      <c r="BG303" s="7"/>
      <c r="BH303" s="7" t="str">
        <f t="shared" ca="1" si="65"/>
        <v/>
      </c>
      <c r="BI303" s="4" t="str">
        <f t="shared" si="74"/>
        <v/>
      </c>
      <c r="BJ303" s="123" t="str">
        <f t="shared" si="66"/>
        <v/>
      </c>
      <c r="BK303" s="140" t="str">
        <f t="shared" si="71"/>
        <v/>
      </c>
      <c r="BQ303" s="4" t="str">
        <f>IF(IFERROR(VLOOKUP(C303,C304:C$1993,1,0),"")="","",COUNTIF(C:C,C303))</f>
        <v/>
      </c>
      <c r="BU303" s="5" t="str">
        <f>IF(B303="","",IF(BQ303="",1+(MAX(BU$2:BU302)),""))</f>
        <v/>
      </c>
      <c r="BV303" s="5" t="str">
        <f t="shared" si="67"/>
        <v/>
      </c>
      <c r="BW303" s="5" t="str">
        <f t="shared" si="68"/>
        <v/>
      </c>
      <c r="BX303" s="14" t="str">
        <f t="shared" si="69"/>
        <v/>
      </c>
      <c r="BY303" s="28"/>
      <c r="BZ303" s="15"/>
      <c r="CA303" s="5" t="str">
        <f t="shared" si="75"/>
        <v/>
      </c>
      <c r="CD303" s="5" t="str">
        <f t="shared" si="73"/>
        <v/>
      </c>
      <c r="CE303" s="5" t="str">
        <f>IF(J303="","",IFERROR(IF(VLOOKUP(J303,J$2:J302,1,0)=0,"",""),J303))</f>
        <v/>
      </c>
      <c r="CF303" s="24" t="str">
        <f>IF(CE303="","",(IFERROR(VLOOKUP(MID(CE303,1,1),$CW$2:DA$28,3,0),0)+IFERROR(VLOOKUP(MID(CE303,2,1),CW$2:DA$28,4,0),0)+IFERROR(VLOOKUP(MID(CE303,3,1),CW$2:DA$28,5,0),0)+(ROW(CE303)/1000000000000)))</f>
        <v/>
      </c>
      <c r="CH303" s="5">
        <v>302</v>
      </c>
      <c r="CI303" s="5" t="str">
        <f>IFERROR(VLOOKUP(CH303,CD$2:CE1379,2,0),"")</f>
        <v/>
      </c>
      <c r="DC303" s="5" t="e">
        <f>IF(REPORTE!AH$2="si",IF(C303=VALUE(REPORTE!C$11),IF(SUM(DC304:DC$1993),CONCATENATE(INT(B303),", "),INT(B303)),""),IF(C303=VALUE(REPORTE!C$10),IF(SUM(DC304:DC$1993),CONCATENATE(INT(B303),", "),INT(B303)),""))</f>
        <v>#VALUE!</v>
      </c>
    </row>
    <row r="304" spans="1:108" s="5" customFormat="1" ht="15" customHeight="1">
      <c r="A304" s="4" t="str">
        <f t="shared" si="63"/>
        <v/>
      </c>
      <c r="B304" s="6"/>
      <c r="C304" s="8"/>
      <c r="D304" s="1" t="str">
        <f>IFERROR(INDEX('padron cfe'!B:B,MATCH(DATOS!C304,'padron cfe'!A:A,0),1),"")</f>
        <v/>
      </c>
      <c r="E304" s="1"/>
      <c r="F304" s="7"/>
      <c r="G304" s="9" t="s">
        <v>157</v>
      </c>
      <c r="H304" s="5" t="str">
        <f>IF(F304="","",IFERROR(CONCATENATE("PEUA",VLOOKUP(ESTADO,REPORTE!AV$2:AW$33,2,0),DIDTRITO_FORM,CADER_FORM,IFERROR(VLOOKUP(DAY(F304),$BN$3:$BO$11,2,0),DAY(F304)),IFERROR(VLOOKUP(MONTH(F304),$BN$3:$BO$11,2,0),MONTH(F304)),YEAR(F304),G304),""))</f>
        <v/>
      </c>
      <c r="I304" s="4"/>
      <c r="K304" s="2" t="str">
        <f>IFERROR(INDEX('padron cfe'!C:C,MATCH(DATOS!C304,'padron cfe'!A:A,0),1),"")</f>
        <v/>
      </c>
      <c r="L304" s="4" t="str">
        <f>IFERROR(IF(VLOOKUP(J304,J$2:L303,4,0)=0,"",VLOOKUP(J304,J$2:L303,4,0)),"")</f>
        <v/>
      </c>
      <c r="M304" s="4" t="str">
        <f>IFERROR(IF(VLOOKUP(J304,J$2:M303,5,0)=0,"",VLOOKUP(J304,J$2:M303,5,0)),"")</f>
        <v/>
      </c>
      <c r="N304" s="4"/>
      <c r="O304" s="2"/>
      <c r="P304" s="2"/>
      <c r="Q304" s="5" t="str">
        <f t="shared" si="70"/>
        <v/>
      </c>
      <c r="T304" s="2" t="str">
        <f>IFERROR(INDEX('padron cfe'!D:D,MATCH(DATOS!C304,'padron cfe'!A:A,0),1),"")</f>
        <v/>
      </c>
      <c r="U304" s="4"/>
      <c r="V304" s="4"/>
      <c r="W304" s="4"/>
      <c r="X304" s="6" t="s">
        <v>157</v>
      </c>
      <c r="Y304" s="4"/>
      <c r="Z304" s="4" t="str">
        <f t="shared" si="64"/>
        <v/>
      </c>
      <c r="AA304" s="4"/>
      <c r="AB304" s="4"/>
      <c r="AC304" s="2" t="str">
        <f>IFERROR(IF(INDEX(AC$1:AC303,MATCH(J304,J$1:J303,0),1)=0,"",INDEX(AC$1:AC303,MATCH(J304,J$1:J303,0),1)),"")</f>
        <v/>
      </c>
      <c r="AD304" s="2" t="str">
        <f>IFERROR(IF(INDEX(AD$1:AD303,MATCH(J304,J$1:J303,0),1)=0,"",INDEX(AD$1:AD303,MATCH(J304,J$1:J303,0),1)),"")</f>
        <v/>
      </c>
      <c r="AE304" s="2" t="str">
        <f>IFERROR(IF(INDEX(AE$1:AE303,MATCH(J304,J$1:J303,0),1)=0,"",INDEX(AE$1:AE303,MATCH(J304,J$1:J303,0),1)),"")</f>
        <v/>
      </c>
      <c r="AF304" s="2"/>
      <c r="AG304" s="2"/>
      <c r="AH304" s="2"/>
      <c r="AI304" s="4"/>
      <c r="AJ304" s="4"/>
      <c r="AK304" s="4"/>
      <c r="AL304" s="4"/>
      <c r="AM304" s="4"/>
      <c r="AN304" s="4"/>
      <c r="AO304" s="4"/>
      <c r="AP304" s="4"/>
      <c r="AQ304" s="4"/>
      <c r="AS304" s="4"/>
      <c r="AT304" s="82"/>
      <c r="AU304" s="124"/>
      <c r="AV304" s="124"/>
      <c r="AW304" s="124"/>
      <c r="AX304" s="124"/>
      <c r="AY304" s="124"/>
      <c r="AZ304" s="124"/>
      <c r="BA304" s="4"/>
      <c r="BB304" s="127"/>
      <c r="BC304" s="4"/>
      <c r="BD304" s="4"/>
      <c r="BE304" s="4" t="s">
        <v>157</v>
      </c>
      <c r="BF304" s="7"/>
      <c r="BG304" s="7"/>
      <c r="BH304" s="7" t="str">
        <f t="shared" ca="1" si="65"/>
        <v/>
      </c>
      <c r="BI304" s="4" t="str">
        <f t="shared" si="74"/>
        <v/>
      </c>
      <c r="BJ304" s="123" t="str">
        <f t="shared" si="66"/>
        <v/>
      </c>
      <c r="BK304" s="140" t="str">
        <f t="shared" si="71"/>
        <v/>
      </c>
      <c r="BQ304" s="4" t="str">
        <f>IF(IFERROR(VLOOKUP(C304,C305:C$1993,1,0),"")="","",COUNTIF(C:C,C304))</f>
        <v/>
      </c>
      <c r="BU304" s="5" t="str">
        <f>IF(B304="","",IF(BQ304="",1+(MAX(BU$2:BU303)),""))</f>
        <v/>
      </c>
      <c r="BV304" s="5" t="str">
        <f t="shared" si="67"/>
        <v/>
      </c>
      <c r="BW304" s="5" t="str">
        <f t="shared" si="68"/>
        <v/>
      </c>
      <c r="BX304" s="14" t="str">
        <f t="shared" si="69"/>
        <v/>
      </c>
      <c r="BY304" s="28"/>
      <c r="BZ304" s="15"/>
      <c r="CA304" s="5" t="str">
        <f t="shared" si="75"/>
        <v/>
      </c>
      <c r="CD304" s="5" t="str">
        <f t="shared" si="73"/>
        <v/>
      </c>
      <c r="CE304" s="5" t="str">
        <f>IF(J304="","",IFERROR(IF(VLOOKUP(J304,J$2:J303,1,0)=0,"",""),J304))</f>
        <v/>
      </c>
      <c r="CF304" s="24" t="str">
        <f>IF(CE304="","",(IFERROR(VLOOKUP(MID(CE304,1,1),$CW$2:DA$28,3,0),0)+IFERROR(VLOOKUP(MID(CE304,2,1),CW$2:DA$28,4,0),0)+IFERROR(VLOOKUP(MID(CE304,3,1),CW$2:DA$28,5,0),0)+(ROW(CE304)/1000000000000)))</f>
        <v/>
      </c>
      <c r="CH304" s="5">
        <v>303</v>
      </c>
      <c r="CI304" s="5" t="str">
        <f>IFERROR(VLOOKUP(CH304,CD$2:CE1380,2,0),"")</f>
        <v/>
      </c>
      <c r="DC304" s="5" t="e">
        <f>IF(REPORTE!AH$2="si",IF(C304=VALUE(REPORTE!C$11),IF(SUM(DC305:DC$1993),CONCATENATE(INT(B304),", "),INT(B304)),""),IF(C304=VALUE(REPORTE!C$10),IF(SUM(DC305:DC$1993),CONCATENATE(INT(B304),", "),INT(B304)),""))</f>
        <v>#VALUE!</v>
      </c>
    </row>
    <row r="305" spans="1:107" s="5" customFormat="1" ht="15" customHeight="1">
      <c r="A305" s="4" t="str">
        <f t="shared" si="63"/>
        <v/>
      </c>
      <c r="B305" s="6"/>
      <c r="C305" s="8"/>
      <c r="D305" s="1" t="str">
        <f>IFERROR(INDEX('padron cfe'!B:B,MATCH(DATOS!C305,'padron cfe'!A:A,0),1),"")</f>
        <v/>
      </c>
      <c r="E305" s="1"/>
      <c r="F305" s="7"/>
      <c r="G305" s="9" t="s">
        <v>157</v>
      </c>
      <c r="H305" s="5" t="str">
        <f>IF(F305="","",IFERROR(CONCATENATE("PEUA",VLOOKUP(ESTADO,REPORTE!AV$2:AW$33,2,0),DIDTRITO_FORM,CADER_FORM,IFERROR(VLOOKUP(DAY(F305),$BN$3:$BO$11,2,0),DAY(F305)),IFERROR(VLOOKUP(MONTH(F305),$BN$3:$BO$11,2,0),MONTH(F305)),YEAR(F305),G305),""))</f>
        <v/>
      </c>
      <c r="I305" s="4"/>
      <c r="K305" s="2" t="str">
        <f>IFERROR(INDEX('padron cfe'!C:C,MATCH(DATOS!C305,'padron cfe'!A:A,0),1),"")</f>
        <v/>
      </c>
      <c r="L305" s="4" t="str">
        <f>IFERROR(IF(VLOOKUP(J305,J$2:L304,4,0)=0,"",VLOOKUP(J305,J$2:L304,4,0)),"")</f>
        <v/>
      </c>
      <c r="M305" s="4" t="str">
        <f>IFERROR(IF(VLOOKUP(J305,J$2:M304,5,0)=0,"",VLOOKUP(J305,J$2:M304,5,0)),"")</f>
        <v/>
      </c>
      <c r="N305" s="4"/>
      <c r="O305" s="2"/>
      <c r="P305" s="2"/>
      <c r="Q305" s="5" t="str">
        <f t="shared" si="70"/>
        <v/>
      </c>
      <c r="T305" s="2" t="str">
        <f>IFERROR(INDEX('padron cfe'!D:D,MATCH(DATOS!C305,'padron cfe'!A:A,0),1),"")</f>
        <v/>
      </c>
      <c r="U305" s="4"/>
      <c r="V305" s="4"/>
      <c r="W305" s="4"/>
      <c r="X305" s="6" t="s">
        <v>157</v>
      </c>
      <c r="Y305" s="4"/>
      <c r="Z305" s="4" t="str">
        <f t="shared" si="64"/>
        <v/>
      </c>
      <c r="AA305" s="4"/>
      <c r="AB305" s="4"/>
      <c r="AC305" s="2" t="str">
        <f>IFERROR(IF(INDEX(AC$1:AC304,MATCH(J305,J$1:J304,0),1)=0,"",INDEX(AC$1:AC304,MATCH(J305,J$1:J304,0),1)),"")</f>
        <v/>
      </c>
      <c r="AD305" s="2" t="str">
        <f>IFERROR(IF(INDEX(AD$1:AD304,MATCH(J305,J$1:J304,0),1)=0,"",INDEX(AD$1:AD304,MATCH(J305,J$1:J304,0),1)),"")</f>
        <v/>
      </c>
      <c r="AE305" s="2" t="str">
        <f>IFERROR(IF(INDEX(AE$1:AE304,MATCH(J305,J$1:J304,0),1)=0,"",INDEX(AE$1:AE304,MATCH(J305,J$1:J304,0),1)),"")</f>
        <v/>
      </c>
      <c r="AF305" s="2"/>
      <c r="AG305" s="2"/>
      <c r="AH305" s="2"/>
      <c r="AI305" s="4"/>
      <c r="AJ305" s="4"/>
      <c r="AK305" s="4"/>
      <c r="AL305" s="4"/>
      <c r="AM305" s="4"/>
      <c r="AN305" s="4"/>
      <c r="AO305" s="4"/>
      <c r="AP305" s="4"/>
      <c r="AQ305" s="4"/>
      <c r="AS305" s="4"/>
      <c r="AT305" s="82"/>
      <c r="AU305" s="124"/>
      <c r="AV305" s="124"/>
      <c r="AW305" s="124"/>
      <c r="AX305" s="124"/>
      <c r="AY305" s="124"/>
      <c r="AZ305" s="124"/>
      <c r="BA305" s="4"/>
      <c r="BB305" s="127"/>
      <c r="BC305" s="4"/>
      <c r="BD305" s="4"/>
      <c r="BE305" s="4"/>
      <c r="BF305" s="7"/>
      <c r="BG305" s="7"/>
      <c r="BH305" s="7" t="str">
        <f t="shared" ca="1" si="65"/>
        <v/>
      </c>
      <c r="BI305" s="4" t="str">
        <f t="shared" si="74"/>
        <v/>
      </c>
      <c r="BJ305" s="123" t="str">
        <f t="shared" si="66"/>
        <v/>
      </c>
      <c r="BK305" s="140" t="str">
        <f t="shared" si="71"/>
        <v/>
      </c>
      <c r="BQ305" s="4" t="str">
        <f>IF(IFERROR(VLOOKUP(C305,C306:C$1993,1,0),"")="","",COUNTIF(C:C,C305))</f>
        <v/>
      </c>
      <c r="BU305" s="5" t="str">
        <f>IF(B305="","",IF(BQ305="",1+(MAX(BU$2:BU304)),""))</f>
        <v/>
      </c>
      <c r="BV305" s="5" t="str">
        <f t="shared" si="67"/>
        <v/>
      </c>
      <c r="BW305" s="5" t="str">
        <f t="shared" si="68"/>
        <v/>
      </c>
      <c r="BX305" s="14" t="str">
        <f t="shared" si="69"/>
        <v/>
      </c>
      <c r="BY305" s="28"/>
      <c r="BZ305" s="15"/>
      <c r="CA305" s="5" t="str">
        <f t="shared" si="75"/>
        <v/>
      </c>
      <c r="CD305" s="5" t="str">
        <f t="shared" si="73"/>
        <v/>
      </c>
      <c r="CE305" s="5" t="str">
        <f>IF(J305="","",IFERROR(IF(VLOOKUP(J305,J$2:J304,1,0)=0,"",""),J305))</f>
        <v/>
      </c>
      <c r="CF305" s="24" t="str">
        <f>IF(CE305="","",(IFERROR(VLOOKUP(MID(CE305,1,1),$CW$2:DA$28,3,0),0)+IFERROR(VLOOKUP(MID(CE305,2,1),CW$2:DA$28,4,0),0)+IFERROR(VLOOKUP(MID(CE305,3,1),CW$2:DA$28,5,0),0)+(ROW(CE305)/1000000000000)))</f>
        <v/>
      </c>
      <c r="CH305" s="5">
        <v>304</v>
      </c>
      <c r="CI305" s="5" t="str">
        <f>IFERROR(VLOOKUP(CH305,CD$2:CE1381,2,0),"")</f>
        <v/>
      </c>
      <c r="DC305" s="5" t="e">
        <f>IF(REPORTE!AH$2="si",IF(C305=VALUE(REPORTE!C$11),IF(SUM(DC306:DC$1993),CONCATENATE(INT(B305),", "),INT(B305)),""),IF(C305=VALUE(REPORTE!C$10),IF(SUM(DC306:DC$1993),CONCATENATE(INT(B305),", "),INT(B305)),""))</f>
        <v>#VALUE!</v>
      </c>
    </row>
    <row r="306" spans="1:107" s="5" customFormat="1" ht="15" customHeight="1">
      <c r="A306" s="4" t="str">
        <f t="shared" si="63"/>
        <v/>
      </c>
      <c r="B306" s="6"/>
      <c r="C306" s="8"/>
      <c r="D306" s="1" t="str">
        <f>IFERROR(INDEX('padron cfe'!B:B,MATCH(DATOS!C306,'padron cfe'!A:A,0),1),"")</f>
        <v/>
      </c>
      <c r="E306" s="1"/>
      <c r="F306" s="7"/>
      <c r="G306" s="9" t="s">
        <v>157</v>
      </c>
      <c r="H306" s="5" t="str">
        <f>IF(F306="","",IFERROR(CONCATENATE("PEUA",VLOOKUP(ESTADO,REPORTE!AV$2:AW$33,2,0),DIDTRITO_FORM,CADER_FORM,IFERROR(VLOOKUP(DAY(F306),$BN$3:$BO$11,2,0),DAY(F306)),IFERROR(VLOOKUP(MONTH(F306),$BN$3:$BO$11,2,0),MONTH(F306)),YEAR(F306),G306),""))</f>
        <v/>
      </c>
      <c r="I306" s="4"/>
      <c r="K306" s="2" t="str">
        <f>IFERROR(INDEX('padron cfe'!C:C,MATCH(DATOS!C306,'padron cfe'!A:A,0),1),"")</f>
        <v/>
      </c>
      <c r="L306" s="4" t="str">
        <f>IFERROR(IF(VLOOKUP(J306,J$2:L305,4,0)=0,"",VLOOKUP(J306,J$2:L305,4,0)),"")</f>
        <v/>
      </c>
      <c r="M306" s="4" t="str">
        <f>IFERROR(IF(VLOOKUP(J306,J$2:M305,5,0)=0,"",VLOOKUP(J306,J$2:M305,5,0)),"")</f>
        <v/>
      </c>
      <c r="N306" s="4"/>
      <c r="O306" s="2"/>
      <c r="P306" s="2"/>
      <c r="Q306" s="5" t="str">
        <f t="shared" si="70"/>
        <v/>
      </c>
      <c r="T306" s="2" t="str">
        <f>IFERROR(INDEX('padron cfe'!D:D,MATCH(DATOS!C306,'padron cfe'!A:A,0),1),"")</f>
        <v/>
      </c>
      <c r="U306" s="4"/>
      <c r="V306" s="4"/>
      <c r="W306" s="4"/>
      <c r="X306" s="6" t="s">
        <v>157</v>
      </c>
      <c r="Y306" s="4"/>
      <c r="Z306" s="4" t="str">
        <f t="shared" si="64"/>
        <v/>
      </c>
      <c r="AA306" s="4"/>
      <c r="AB306" s="4"/>
      <c r="AC306" s="2" t="str">
        <f>IFERROR(IF(INDEX(AC$1:AC305,MATCH(J306,J$1:J305,0),1)=0,"",INDEX(AC$1:AC305,MATCH(J306,J$1:J305,0),1)),"")</f>
        <v/>
      </c>
      <c r="AD306" s="2" t="str">
        <f>IFERROR(IF(INDEX(AD$1:AD305,MATCH(J306,J$1:J305,0),1)=0,"",INDEX(AD$1:AD305,MATCH(J306,J$1:J305,0),1)),"")</f>
        <v/>
      </c>
      <c r="AE306" s="2" t="str">
        <f>IFERROR(IF(INDEX(AE$1:AE305,MATCH(J306,J$1:J305,0),1)=0,"",INDEX(AE$1:AE305,MATCH(J306,J$1:J305,0),1)),"")</f>
        <v/>
      </c>
      <c r="AF306" s="2"/>
      <c r="AG306" s="2"/>
      <c r="AH306" s="2"/>
      <c r="AI306" s="4"/>
      <c r="AJ306" s="4"/>
      <c r="AK306" s="4"/>
      <c r="AL306" s="4"/>
      <c r="AM306" s="4"/>
      <c r="AN306" s="4"/>
      <c r="AO306" s="4"/>
      <c r="AP306" s="4"/>
      <c r="AQ306" s="4"/>
      <c r="AS306" s="4"/>
      <c r="AT306" s="82"/>
      <c r="AU306" s="124"/>
      <c r="AV306" s="124"/>
      <c r="AW306" s="124"/>
      <c r="AX306" s="124"/>
      <c r="AY306" s="124"/>
      <c r="AZ306" s="124"/>
      <c r="BA306" s="4"/>
      <c r="BB306" s="127"/>
      <c r="BC306" s="4"/>
      <c r="BD306" s="4"/>
      <c r="BE306" s="4" t="s">
        <v>157</v>
      </c>
      <c r="BF306" s="7"/>
      <c r="BG306" s="7"/>
      <c r="BH306" s="7" t="str">
        <f t="shared" ca="1" si="65"/>
        <v/>
      </c>
      <c r="BI306" s="4" t="str">
        <f t="shared" si="74"/>
        <v/>
      </c>
      <c r="BJ306" s="123" t="str">
        <f t="shared" si="66"/>
        <v/>
      </c>
      <c r="BK306" s="140" t="str">
        <f t="shared" si="71"/>
        <v/>
      </c>
      <c r="BQ306" s="4" t="str">
        <f>IF(IFERROR(VLOOKUP(C306,C307:C$1993,1,0),"")="","",COUNTIF(C:C,C306))</f>
        <v/>
      </c>
      <c r="BU306" s="5" t="str">
        <f>IF(B306="","",IF(BQ306="",1+(MAX(BU$2:BU305)),""))</f>
        <v/>
      </c>
      <c r="BV306" s="5" t="str">
        <f t="shared" si="67"/>
        <v/>
      </c>
      <c r="BW306" s="5" t="str">
        <f t="shared" si="68"/>
        <v/>
      </c>
      <c r="BX306" s="14" t="str">
        <f t="shared" si="69"/>
        <v/>
      </c>
      <c r="BY306" s="28"/>
      <c r="BZ306" s="15"/>
      <c r="CA306" s="5" t="str">
        <f t="shared" si="75"/>
        <v/>
      </c>
      <c r="CD306" s="5" t="str">
        <f t="shared" si="73"/>
        <v/>
      </c>
      <c r="CE306" s="5" t="str">
        <f>IF(J306="","",IFERROR(IF(VLOOKUP(J306,J$2:J305,1,0)=0,"",""),J306))</f>
        <v/>
      </c>
      <c r="CF306" s="24" t="str">
        <f>IF(CE306="","",(IFERROR(VLOOKUP(MID(CE306,1,1),$CW$2:DA$28,3,0),0)+IFERROR(VLOOKUP(MID(CE306,2,1),CW$2:DA$28,4,0),0)+IFERROR(VLOOKUP(MID(CE306,3,1),CW$2:DA$28,5,0),0)+(ROW(CE306)/1000000000000)))</f>
        <v/>
      </c>
      <c r="CH306" s="5">
        <v>305</v>
      </c>
      <c r="CI306" s="5" t="str">
        <f>IFERROR(VLOOKUP(CH306,CD$2:CE1382,2,0),"")</f>
        <v/>
      </c>
      <c r="DC306" s="5" t="e">
        <f>IF(REPORTE!AH$2="si",IF(C306=VALUE(REPORTE!C$11),IF(SUM(DC307:DC$1993),CONCATENATE(INT(B306),", "),INT(B306)),""),IF(C306=VALUE(REPORTE!C$10),IF(SUM(DC307:DC$1993),CONCATENATE(INT(B306),", "),INT(B306)),""))</f>
        <v>#VALUE!</v>
      </c>
    </row>
    <row r="307" spans="1:107" s="5" customFormat="1" ht="15" customHeight="1">
      <c r="A307" s="4" t="str">
        <f t="shared" si="63"/>
        <v/>
      </c>
      <c r="B307" s="6"/>
      <c r="C307" s="8"/>
      <c r="D307" s="1" t="str">
        <f>IFERROR(INDEX('padron cfe'!B:B,MATCH(DATOS!C307,'padron cfe'!A:A,0),1),"")</f>
        <v/>
      </c>
      <c r="E307" s="1"/>
      <c r="F307" s="7"/>
      <c r="G307" s="9" t="s">
        <v>157</v>
      </c>
      <c r="H307" s="5" t="str">
        <f>IF(F307="","",IFERROR(CONCATENATE("PEUA",VLOOKUP(ESTADO,REPORTE!AV$2:AW$33,2,0),DIDTRITO_FORM,CADER_FORM,IFERROR(VLOOKUP(DAY(F307),$BN$3:$BO$11,2,0),DAY(F307)),IFERROR(VLOOKUP(MONTH(F307),$BN$3:$BO$11,2,0),MONTH(F307)),YEAR(F307),G307),""))</f>
        <v/>
      </c>
      <c r="I307" s="4"/>
      <c r="K307" s="2" t="str">
        <f>IFERROR(INDEX('padron cfe'!C:C,MATCH(DATOS!C307,'padron cfe'!A:A,0),1),"")</f>
        <v/>
      </c>
      <c r="L307" s="4" t="str">
        <f>IFERROR(IF(VLOOKUP(J307,J$2:L306,4,0)=0,"",VLOOKUP(J307,J$2:L306,4,0)),"")</f>
        <v/>
      </c>
      <c r="M307" s="4" t="str">
        <f>IFERROR(IF(VLOOKUP(J307,J$2:M306,5,0)=0,"",VLOOKUP(J307,J$2:M306,5,0)),"")</f>
        <v/>
      </c>
      <c r="N307" s="4"/>
      <c r="O307" s="2"/>
      <c r="P307" s="2"/>
      <c r="Q307" s="5" t="str">
        <f t="shared" si="70"/>
        <v/>
      </c>
      <c r="T307" s="2" t="str">
        <f>IFERROR(INDEX('padron cfe'!D:D,MATCH(DATOS!C307,'padron cfe'!A:A,0),1),"")</f>
        <v/>
      </c>
      <c r="U307" s="4"/>
      <c r="V307" s="4"/>
      <c r="W307" s="4"/>
      <c r="X307" s="6" t="s">
        <v>157</v>
      </c>
      <c r="Y307" s="4"/>
      <c r="Z307" s="4" t="str">
        <f t="shared" si="64"/>
        <v/>
      </c>
      <c r="AA307" s="4"/>
      <c r="AB307" s="4"/>
      <c r="AC307" s="2" t="str">
        <f>IFERROR(IF(INDEX(AC$1:AC306,MATCH(J307,J$1:J306,0),1)=0,"",INDEX(AC$1:AC306,MATCH(J307,J$1:J306,0),1)),"")</f>
        <v/>
      </c>
      <c r="AD307" s="2" t="str">
        <f>IFERROR(IF(INDEX(AD$1:AD306,MATCH(J307,J$1:J306,0),1)=0,"",INDEX(AD$1:AD306,MATCH(J307,J$1:J306,0),1)),"")</f>
        <v/>
      </c>
      <c r="AE307" s="2" t="str">
        <f>IFERROR(IF(INDEX(AE$1:AE306,MATCH(J307,J$1:J306,0),1)=0,"",INDEX(AE$1:AE306,MATCH(J307,J$1:J306,0),1)),"")</f>
        <v/>
      </c>
      <c r="AF307" s="2"/>
      <c r="AG307" s="2"/>
      <c r="AH307" s="2"/>
      <c r="AI307" s="4"/>
      <c r="AJ307" s="4"/>
      <c r="AK307" s="4"/>
      <c r="AL307" s="4"/>
      <c r="AM307" s="4"/>
      <c r="AN307" s="4"/>
      <c r="AO307" s="4"/>
      <c r="AP307" s="4"/>
      <c r="AQ307" s="4"/>
      <c r="AS307" s="4"/>
      <c r="AT307" s="82"/>
      <c r="AU307" s="124"/>
      <c r="AV307" s="124"/>
      <c r="AW307" s="124"/>
      <c r="AX307" s="124"/>
      <c r="AY307" s="124"/>
      <c r="AZ307" s="124"/>
      <c r="BA307" s="4"/>
      <c r="BB307" s="127"/>
      <c r="BC307" s="4"/>
      <c r="BD307" s="4"/>
      <c r="BE307" s="4"/>
      <c r="BF307" s="7"/>
      <c r="BG307" s="7"/>
      <c r="BH307" s="7" t="str">
        <f t="shared" ca="1" si="65"/>
        <v/>
      </c>
      <c r="BI307" s="4" t="str">
        <f t="shared" si="74"/>
        <v/>
      </c>
      <c r="BJ307" s="123" t="str">
        <f t="shared" si="66"/>
        <v/>
      </c>
      <c r="BK307" s="140" t="str">
        <f t="shared" si="71"/>
        <v/>
      </c>
      <c r="BQ307" s="4" t="str">
        <f>IF(IFERROR(VLOOKUP(C307,C308:C$1993,1,0),"")="","",COUNTIF(C:C,C307))</f>
        <v/>
      </c>
      <c r="BU307" s="5" t="str">
        <f>IF(B307="","",IF(BQ307="",1+(MAX(BU$2:BU306)),""))</f>
        <v/>
      </c>
      <c r="BV307" s="5" t="str">
        <f t="shared" si="67"/>
        <v/>
      </c>
      <c r="BW307" s="5" t="str">
        <f t="shared" si="68"/>
        <v/>
      </c>
      <c r="BX307" s="14" t="str">
        <f t="shared" si="69"/>
        <v/>
      </c>
      <c r="BY307" s="28"/>
      <c r="BZ307" s="15"/>
      <c r="CA307" s="5" t="str">
        <f t="shared" si="75"/>
        <v/>
      </c>
      <c r="CD307" s="5" t="str">
        <f t="shared" si="73"/>
        <v/>
      </c>
      <c r="CE307" s="5" t="str">
        <f>IF(J307="","",IFERROR(IF(VLOOKUP(J307,J$2:J306,1,0)=0,"",""),J307))</f>
        <v/>
      </c>
      <c r="CF307" s="24" t="str">
        <f>IF(CE307="","",(IFERROR(VLOOKUP(MID(CE307,1,1),$CW$2:DA$28,3,0),0)+IFERROR(VLOOKUP(MID(CE307,2,1),CW$2:DA$28,4,0),0)+IFERROR(VLOOKUP(MID(CE307,3,1),CW$2:DA$28,5,0),0)+(ROW(CE307)/1000000000000)))</f>
        <v/>
      </c>
      <c r="CH307" s="5">
        <v>306</v>
      </c>
      <c r="CI307" s="5" t="str">
        <f>IFERROR(VLOOKUP(CH307,CD$2:CE1383,2,0),"")</f>
        <v/>
      </c>
      <c r="DC307" s="5" t="e">
        <f>IF(REPORTE!AH$2="si",IF(C307=VALUE(REPORTE!C$11),IF(SUM(DC308:DC$1993),CONCATENATE(INT(B307),", "),INT(B307)),""),IF(C307=VALUE(REPORTE!C$10),IF(SUM(DC308:DC$1993),CONCATENATE(INT(B307),", "),INT(B307)),""))</f>
        <v>#VALUE!</v>
      </c>
    </row>
    <row r="308" spans="1:107" s="5" customFormat="1" ht="15" customHeight="1">
      <c r="A308" s="4" t="str">
        <f t="shared" si="63"/>
        <v/>
      </c>
      <c r="B308" s="6"/>
      <c r="C308" s="8"/>
      <c r="D308" s="1" t="str">
        <f>IFERROR(INDEX('padron cfe'!B:B,MATCH(DATOS!C308,'padron cfe'!A:A,0),1),"")</f>
        <v/>
      </c>
      <c r="E308" s="1"/>
      <c r="F308" s="7"/>
      <c r="G308" s="9" t="s">
        <v>157</v>
      </c>
      <c r="H308" s="5" t="str">
        <f>IF(F308="","",IFERROR(CONCATENATE("PEUA",VLOOKUP(ESTADO,REPORTE!AV$2:AW$33,2,0),DIDTRITO_FORM,CADER_FORM,IFERROR(VLOOKUP(DAY(F308),$BN$3:$BO$11,2,0),DAY(F308)),IFERROR(VLOOKUP(MONTH(F308),$BN$3:$BO$11,2,0),MONTH(F308)),YEAR(F308),G308),""))</f>
        <v/>
      </c>
      <c r="I308" s="4"/>
      <c r="K308" s="2" t="str">
        <f>IFERROR(INDEX('padron cfe'!C:C,MATCH(DATOS!C308,'padron cfe'!A:A,0),1),"")</f>
        <v/>
      </c>
      <c r="L308" s="4" t="str">
        <f>IFERROR(IF(VLOOKUP(J308,J$2:L307,4,0)=0,"",VLOOKUP(J308,J$2:L307,4,0)),"")</f>
        <v/>
      </c>
      <c r="M308" s="4" t="str">
        <f>IFERROR(IF(VLOOKUP(J308,J$2:M307,5,0)=0,"",VLOOKUP(J308,J$2:M307,5,0)),"")</f>
        <v/>
      </c>
      <c r="N308" s="4"/>
      <c r="O308" s="2"/>
      <c r="P308" s="2"/>
      <c r="Q308" s="5" t="str">
        <f t="shared" si="70"/>
        <v/>
      </c>
      <c r="T308" s="2" t="str">
        <f>IFERROR(INDEX('padron cfe'!D:D,MATCH(DATOS!C308,'padron cfe'!A:A,0),1),"")</f>
        <v/>
      </c>
      <c r="U308" s="4"/>
      <c r="V308" s="4"/>
      <c r="W308" s="4"/>
      <c r="X308" s="6" t="s">
        <v>157</v>
      </c>
      <c r="Y308" s="4"/>
      <c r="Z308" s="4" t="str">
        <f t="shared" si="64"/>
        <v/>
      </c>
      <c r="AA308" s="4"/>
      <c r="AB308" s="4"/>
      <c r="AC308" s="2" t="str">
        <f>IFERROR(IF(INDEX(AC$1:AC307,MATCH(J308,J$1:J307,0),1)=0,"",INDEX(AC$1:AC307,MATCH(J308,J$1:J307,0),1)),"")</f>
        <v/>
      </c>
      <c r="AD308" s="2" t="str">
        <f>IFERROR(IF(INDEX(AD$1:AD307,MATCH(J308,J$1:J307,0),1)=0,"",INDEX(AD$1:AD307,MATCH(J308,J$1:J307,0),1)),"")</f>
        <v/>
      </c>
      <c r="AE308" s="2" t="str">
        <f>IFERROR(IF(INDEX(AE$1:AE307,MATCH(J308,J$1:J307,0),1)=0,"",INDEX(AE$1:AE307,MATCH(J308,J$1:J307,0),1)),"")</f>
        <v/>
      </c>
      <c r="AF308" s="2"/>
      <c r="AG308" s="2"/>
      <c r="AH308" s="2"/>
      <c r="AI308" s="4"/>
      <c r="AJ308" s="4"/>
      <c r="AK308" s="4"/>
      <c r="AL308" s="4"/>
      <c r="AM308" s="4"/>
      <c r="AN308" s="4"/>
      <c r="AO308" s="4"/>
      <c r="AP308" s="4"/>
      <c r="AQ308" s="4"/>
      <c r="AS308" s="4"/>
      <c r="AT308" s="82"/>
      <c r="AU308" s="124"/>
      <c r="AV308" s="124"/>
      <c r="AW308" s="124"/>
      <c r="AX308" s="124"/>
      <c r="AY308" s="124"/>
      <c r="AZ308" s="124"/>
      <c r="BA308" s="4"/>
      <c r="BB308" s="127"/>
      <c r="BC308" s="4"/>
      <c r="BD308" s="4"/>
      <c r="BE308" s="4" t="s">
        <v>157</v>
      </c>
      <c r="BF308" s="7"/>
      <c r="BG308" s="7"/>
      <c r="BH308" s="7" t="str">
        <f t="shared" ca="1" si="65"/>
        <v/>
      </c>
      <c r="BI308" s="4" t="str">
        <f t="shared" si="74"/>
        <v/>
      </c>
      <c r="BJ308" s="123" t="str">
        <f t="shared" si="66"/>
        <v/>
      </c>
      <c r="BK308" s="140" t="str">
        <f t="shared" si="71"/>
        <v/>
      </c>
      <c r="BQ308" s="4" t="str">
        <f>IF(IFERROR(VLOOKUP(C308,C309:C$1993,1,0),"")="","",COUNTIF(C:C,C308))</f>
        <v/>
      </c>
      <c r="BU308" s="5" t="str">
        <f>IF(B308="","",IF(BQ308="",1+(MAX(BU$2:BU307)),""))</f>
        <v/>
      </c>
      <c r="BV308" s="5" t="str">
        <f t="shared" si="67"/>
        <v/>
      </c>
      <c r="BW308" s="5" t="str">
        <f t="shared" si="68"/>
        <v/>
      </c>
      <c r="BX308" s="14" t="str">
        <f t="shared" si="69"/>
        <v/>
      </c>
      <c r="BY308" s="28"/>
      <c r="BZ308" s="15"/>
      <c r="CA308" s="5" t="str">
        <f t="shared" si="75"/>
        <v/>
      </c>
      <c r="CD308" s="5" t="str">
        <f t="shared" si="73"/>
        <v/>
      </c>
      <c r="CE308" s="5" t="str">
        <f>IF(J308="","",IFERROR(IF(VLOOKUP(J308,J$2:J307,1,0)=0,"",""),J308))</f>
        <v/>
      </c>
      <c r="CF308" s="24" t="str">
        <f>IF(CE308="","",(IFERROR(VLOOKUP(MID(CE308,1,1),$CW$2:DA$28,3,0),0)+IFERROR(VLOOKUP(MID(CE308,2,1),CW$2:DA$28,4,0),0)+IFERROR(VLOOKUP(MID(CE308,3,1),CW$2:DA$28,5,0),0)+(ROW(CE308)/1000000000000)))</f>
        <v/>
      </c>
      <c r="CH308" s="5">
        <v>307</v>
      </c>
      <c r="CI308" s="5" t="str">
        <f>IFERROR(VLOOKUP(CH308,CD$2:CE1384,2,0),"")</f>
        <v/>
      </c>
      <c r="DC308" s="5" t="e">
        <f>IF(REPORTE!AH$2="si",IF(C308=VALUE(REPORTE!C$11),IF(SUM(DC309:DC$1993),CONCATENATE(INT(B308),", "),INT(B308)),""),IF(C308=VALUE(REPORTE!C$10),IF(SUM(DC309:DC$1993),CONCATENATE(INT(B308),", "),INT(B308)),""))</f>
        <v>#VALUE!</v>
      </c>
    </row>
    <row r="309" spans="1:107" s="5" customFormat="1" ht="15" customHeight="1">
      <c r="A309" s="4" t="str">
        <f t="shared" si="63"/>
        <v/>
      </c>
      <c r="B309" s="6"/>
      <c r="C309" s="8"/>
      <c r="D309" s="1" t="str">
        <f>IFERROR(INDEX('padron cfe'!B:B,MATCH(DATOS!C309,'padron cfe'!A:A,0),1),"")</f>
        <v/>
      </c>
      <c r="E309" s="1"/>
      <c r="F309" s="7"/>
      <c r="G309" s="9" t="s">
        <v>157</v>
      </c>
      <c r="H309" s="5" t="str">
        <f>IF(F309="","",IFERROR(CONCATENATE("PEUA",VLOOKUP(ESTADO,REPORTE!AV$2:AW$33,2,0),DIDTRITO_FORM,CADER_FORM,IFERROR(VLOOKUP(DAY(F309),$BN$3:$BO$11,2,0),DAY(F309)),IFERROR(VLOOKUP(MONTH(F309),$BN$3:$BO$11,2,0),MONTH(F309)),YEAR(F309),G309),""))</f>
        <v/>
      </c>
      <c r="I309" s="4"/>
      <c r="K309" s="2" t="str">
        <f>IFERROR(INDEX('padron cfe'!C:C,MATCH(DATOS!C309,'padron cfe'!A:A,0),1),"")</f>
        <v/>
      </c>
      <c r="L309" s="4" t="str">
        <f>IFERROR(IF(VLOOKUP(J309,J$2:L308,4,0)=0,"",VLOOKUP(J309,J$2:L308,4,0)),"")</f>
        <v/>
      </c>
      <c r="M309" s="4" t="str">
        <f>IFERROR(IF(VLOOKUP(J309,J$2:M308,5,0)=0,"",VLOOKUP(J309,J$2:M308,5,0)),"")</f>
        <v/>
      </c>
      <c r="N309" s="4"/>
      <c r="O309" s="2"/>
      <c r="P309" s="2"/>
      <c r="Q309" s="5" t="str">
        <f t="shared" si="70"/>
        <v/>
      </c>
      <c r="T309" s="2" t="str">
        <f>IFERROR(INDEX('padron cfe'!D:D,MATCH(DATOS!C309,'padron cfe'!A:A,0),1),"")</f>
        <v/>
      </c>
      <c r="U309" s="4"/>
      <c r="V309" s="4"/>
      <c r="W309" s="4"/>
      <c r="X309" s="6" t="s">
        <v>157</v>
      </c>
      <c r="Y309" s="4"/>
      <c r="Z309" s="4" t="str">
        <f t="shared" si="64"/>
        <v/>
      </c>
      <c r="AA309" s="4"/>
      <c r="AB309" s="4"/>
      <c r="AC309" s="2" t="str">
        <f>IFERROR(IF(INDEX(AC$1:AC308,MATCH(J309,J$1:J308,0),1)=0,"",INDEX(AC$1:AC308,MATCH(J309,J$1:J308,0),1)),"")</f>
        <v/>
      </c>
      <c r="AD309" s="2" t="str">
        <f>IFERROR(IF(INDEX(AD$1:AD308,MATCH(J309,J$1:J308,0),1)=0,"",INDEX(AD$1:AD308,MATCH(J309,J$1:J308,0),1)),"")</f>
        <v/>
      </c>
      <c r="AE309" s="2" t="str">
        <f>IFERROR(IF(INDEX(AE$1:AE308,MATCH(J309,J$1:J308,0),1)=0,"",INDEX(AE$1:AE308,MATCH(J309,J$1:J308,0),1)),"")</f>
        <v/>
      </c>
      <c r="AF309" s="2"/>
      <c r="AG309" s="2"/>
      <c r="AH309" s="2"/>
      <c r="AI309" s="4"/>
      <c r="AJ309" s="4"/>
      <c r="AK309" s="4"/>
      <c r="AL309" s="4"/>
      <c r="AM309" s="4"/>
      <c r="AN309" s="4"/>
      <c r="AO309" s="4"/>
      <c r="AP309" s="4"/>
      <c r="AQ309" s="4"/>
      <c r="AS309" s="4"/>
      <c r="AT309" s="82"/>
      <c r="AU309" s="124"/>
      <c r="AV309" s="124"/>
      <c r="AW309" s="124"/>
      <c r="AX309" s="124"/>
      <c r="AY309" s="124"/>
      <c r="AZ309" s="124"/>
      <c r="BA309" s="4"/>
      <c r="BB309" s="127"/>
      <c r="BC309" s="4"/>
      <c r="BD309" s="4"/>
      <c r="BE309" s="4"/>
      <c r="BF309" s="7"/>
      <c r="BG309" s="7"/>
      <c r="BH309" s="7" t="str">
        <f t="shared" ca="1" si="65"/>
        <v/>
      </c>
      <c r="BI309" s="4" t="str">
        <f t="shared" si="74"/>
        <v/>
      </c>
      <c r="BJ309" s="123" t="str">
        <f t="shared" si="66"/>
        <v/>
      </c>
      <c r="BK309" s="140" t="str">
        <f t="shared" si="71"/>
        <v/>
      </c>
      <c r="BQ309" s="4" t="str">
        <f>IF(IFERROR(VLOOKUP(C309,C310:C$1993,1,0),"")="","",COUNTIF(C:C,C309))</f>
        <v/>
      </c>
      <c r="BU309" s="5" t="str">
        <f>IF(B309="","",IF(BQ309="",1+(MAX(BU$2:BU308)),""))</f>
        <v/>
      </c>
      <c r="BV309" s="5" t="str">
        <f t="shared" si="67"/>
        <v/>
      </c>
      <c r="BW309" s="5" t="str">
        <f t="shared" si="68"/>
        <v/>
      </c>
      <c r="BX309" s="14" t="str">
        <f t="shared" si="69"/>
        <v/>
      </c>
      <c r="BY309" s="28"/>
      <c r="BZ309" s="15"/>
      <c r="CA309" s="5" t="str">
        <f t="shared" si="75"/>
        <v/>
      </c>
      <c r="CD309" s="5" t="str">
        <f t="shared" si="73"/>
        <v/>
      </c>
      <c r="CE309" s="5" t="str">
        <f>IF(J309="","",IFERROR(IF(VLOOKUP(J309,J$2:J308,1,0)=0,"",""),J309))</f>
        <v/>
      </c>
      <c r="CF309" s="24" t="str">
        <f>IF(CE309="","",(IFERROR(VLOOKUP(MID(CE309,1,1),$CW$2:DA$28,3,0),0)+IFERROR(VLOOKUP(MID(CE309,2,1),CW$2:DA$28,4,0),0)+IFERROR(VLOOKUP(MID(CE309,3,1),CW$2:DA$28,5,0),0)+(ROW(CE309)/1000000000000)))</f>
        <v/>
      </c>
      <c r="CH309" s="5">
        <v>308</v>
      </c>
      <c r="CI309" s="5" t="str">
        <f>IFERROR(VLOOKUP(CH309,CD$2:CE1385,2,0),"")</f>
        <v/>
      </c>
      <c r="DC309" s="5" t="e">
        <f>IF(REPORTE!AH$2="si",IF(C309=VALUE(REPORTE!C$11),IF(SUM(DC310:DC$1993),CONCATENATE(INT(B309),", "),INT(B309)),""),IF(C309=VALUE(REPORTE!C$10),IF(SUM(DC310:DC$1993),CONCATENATE(INT(B309),", "),INT(B309)),""))</f>
        <v>#VALUE!</v>
      </c>
    </row>
    <row r="310" spans="1:107" s="5" customFormat="1" ht="15" customHeight="1">
      <c r="A310" s="4" t="str">
        <f t="shared" si="63"/>
        <v/>
      </c>
      <c r="B310" s="6"/>
      <c r="C310" s="8"/>
      <c r="D310" s="1" t="str">
        <f>IFERROR(INDEX('padron cfe'!B:B,MATCH(DATOS!C310,'padron cfe'!A:A,0),1),"")</f>
        <v/>
      </c>
      <c r="E310" s="1"/>
      <c r="F310" s="7"/>
      <c r="G310" s="9" t="s">
        <v>157</v>
      </c>
      <c r="H310" s="5" t="str">
        <f>IF(F310="","",IFERROR(CONCATENATE("PEUA",VLOOKUP(ESTADO,REPORTE!AV$2:AW$33,2,0),DIDTRITO_FORM,CADER_FORM,IFERROR(VLOOKUP(DAY(F310),$BN$3:$BO$11,2,0),DAY(F310)),IFERROR(VLOOKUP(MONTH(F310),$BN$3:$BO$11,2,0),MONTH(F310)),YEAR(F310),G310),""))</f>
        <v/>
      </c>
      <c r="I310" s="4"/>
      <c r="K310" s="2" t="str">
        <f>IFERROR(INDEX('padron cfe'!C:C,MATCH(DATOS!C310,'padron cfe'!A:A,0),1),"")</f>
        <v/>
      </c>
      <c r="L310" s="4" t="str">
        <f>IFERROR(IF(VLOOKUP(J310,J$2:L309,4,0)=0,"",VLOOKUP(J310,J$2:L309,4,0)),"")</f>
        <v/>
      </c>
      <c r="M310" s="4" t="str">
        <f>IFERROR(IF(VLOOKUP(J310,J$2:M309,5,0)=0,"",VLOOKUP(J310,J$2:M309,5,0)),"")</f>
        <v/>
      </c>
      <c r="N310" s="4"/>
      <c r="O310" s="2"/>
      <c r="P310" s="2"/>
      <c r="Q310" s="5" t="str">
        <f t="shared" si="70"/>
        <v/>
      </c>
      <c r="T310" s="2" t="str">
        <f>IFERROR(INDEX('padron cfe'!D:D,MATCH(DATOS!C310,'padron cfe'!A:A,0),1),"")</f>
        <v/>
      </c>
      <c r="U310" s="4"/>
      <c r="V310" s="4"/>
      <c r="W310" s="4"/>
      <c r="X310" s="6" t="s">
        <v>157</v>
      </c>
      <c r="Y310" s="4"/>
      <c r="Z310" s="4" t="str">
        <f t="shared" si="64"/>
        <v/>
      </c>
      <c r="AA310" s="4"/>
      <c r="AB310" s="4"/>
      <c r="AC310" s="2" t="str">
        <f>IFERROR(IF(INDEX(AC$1:AC309,MATCH(J310,J$1:J309,0),1)=0,"",INDEX(AC$1:AC309,MATCH(J310,J$1:J309,0),1)),"")</f>
        <v/>
      </c>
      <c r="AD310" s="2" t="str">
        <f>IFERROR(IF(INDEX(AD$1:AD309,MATCH(J310,J$1:J309,0),1)=0,"",INDEX(AD$1:AD309,MATCH(J310,J$1:J309,0),1)),"")</f>
        <v/>
      </c>
      <c r="AE310" s="2" t="str">
        <f>IFERROR(IF(INDEX(AE$1:AE309,MATCH(J310,J$1:J309,0),1)=0,"",INDEX(AE$1:AE309,MATCH(J310,J$1:J309,0),1)),"")</f>
        <v/>
      </c>
      <c r="AF310" s="2"/>
      <c r="AG310" s="2"/>
      <c r="AH310" s="2"/>
      <c r="AI310" s="4"/>
      <c r="AJ310" s="4"/>
      <c r="AK310" s="4"/>
      <c r="AL310" s="4"/>
      <c r="AM310" s="4"/>
      <c r="AN310" s="4"/>
      <c r="AO310" s="4"/>
      <c r="AP310" s="4"/>
      <c r="AQ310" s="4"/>
      <c r="AS310" s="4"/>
      <c r="AT310" s="82"/>
      <c r="AU310" s="124"/>
      <c r="AV310" s="124"/>
      <c r="AW310" s="124"/>
      <c r="AX310" s="124"/>
      <c r="AY310" s="124"/>
      <c r="AZ310" s="124"/>
      <c r="BA310" s="4"/>
      <c r="BB310" s="127"/>
      <c r="BC310" s="4"/>
      <c r="BD310" s="4"/>
      <c r="BE310" s="4" t="s">
        <v>157</v>
      </c>
      <c r="BF310" s="7"/>
      <c r="BG310" s="7"/>
      <c r="BH310" s="7" t="str">
        <f t="shared" ca="1" si="65"/>
        <v/>
      </c>
      <c r="BI310" s="4" t="str">
        <f t="shared" si="74"/>
        <v/>
      </c>
      <c r="BJ310" s="123" t="str">
        <f t="shared" si="66"/>
        <v/>
      </c>
      <c r="BK310" s="140" t="str">
        <f t="shared" si="71"/>
        <v/>
      </c>
      <c r="BQ310" s="4" t="str">
        <f>IF(IFERROR(VLOOKUP(C310,C311:C$1993,1,0),"")="","",COUNTIF(C:C,C310))</f>
        <v/>
      </c>
      <c r="BU310" s="5" t="str">
        <f>IF(B310="","",IF(BQ310="",1+(MAX(BU$2:BU309)),""))</f>
        <v/>
      </c>
      <c r="BV310" s="5" t="str">
        <f t="shared" si="67"/>
        <v/>
      </c>
      <c r="BW310" s="5" t="str">
        <f t="shared" si="68"/>
        <v/>
      </c>
      <c r="BX310" s="14" t="str">
        <f t="shared" si="69"/>
        <v/>
      </c>
      <c r="BY310" s="28"/>
      <c r="BZ310" s="15"/>
      <c r="CA310" s="5" t="str">
        <f t="shared" si="75"/>
        <v/>
      </c>
      <c r="CD310" s="5" t="str">
        <f t="shared" si="73"/>
        <v/>
      </c>
      <c r="CE310" s="5" t="str">
        <f>IF(J310="","",IFERROR(IF(VLOOKUP(J310,J$2:J309,1,0)=0,"",""),J310))</f>
        <v/>
      </c>
      <c r="CF310" s="24" t="str">
        <f>IF(CE310="","",(IFERROR(VLOOKUP(MID(CE310,1,1),$CW$2:DA$28,3,0),0)+IFERROR(VLOOKUP(MID(CE310,2,1),CW$2:DA$28,4,0),0)+IFERROR(VLOOKUP(MID(CE310,3,1),CW$2:DA$28,5,0),0)+(ROW(CE310)/1000000000000)))</f>
        <v/>
      </c>
      <c r="CH310" s="5">
        <v>309</v>
      </c>
      <c r="CI310" s="5" t="str">
        <f>IFERROR(VLOOKUP(CH310,CD$2:CE1386,2,0),"")</f>
        <v/>
      </c>
      <c r="DC310" s="5" t="e">
        <f>IF(REPORTE!AH$2="si",IF(C310=VALUE(REPORTE!C$11),IF(SUM(DC311:DC$1993),CONCATENATE(INT(B310),", "),INT(B310)),""),IF(C310=VALUE(REPORTE!C$10),IF(SUM(DC311:DC$1993),CONCATENATE(INT(B310),", "),INT(B310)),""))</f>
        <v>#VALUE!</v>
      </c>
    </row>
    <row r="311" spans="1:107" s="5" customFormat="1" ht="15" customHeight="1">
      <c r="A311" s="4" t="str">
        <f t="shared" si="63"/>
        <v/>
      </c>
      <c r="B311" s="6"/>
      <c r="C311" s="8"/>
      <c r="D311" s="1" t="str">
        <f>IFERROR(INDEX('padron cfe'!B:B,MATCH(DATOS!C311,'padron cfe'!A:A,0),1),"")</f>
        <v/>
      </c>
      <c r="E311" s="1"/>
      <c r="F311" s="7"/>
      <c r="G311" s="9" t="s">
        <v>157</v>
      </c>
      <c r="H311" s="5" t="str">
        <f>IF(F311="","",IFERROR(CONCATENATE("PEUA",VLOOKUP(ESTADO,REPORTE!AV$2:AW$33,2,0),DIDTRITO_FORM,CADER_FORM,IFERROR(VLOOKUP(DAY(F311),$BN$3:$BO$11,2,0),DAY(F311)),IFERROR(VLOOKUP(MONTH(F311),$BN$3:$BO$11,2,0),MONTH(F311)),YEAR(F311),G311),""))</f>
        <v/>
      </c>
      <c r="I311" s="4"/>
      <c r="K311" s="2" t="str">
        <f>IFERROR(INDEX('padron cfe'!C:C,MATCH(DATOS!C311,'padron cfe'!A:A,0),1),"")</f>
        <v/>
      </c>
      <c r="L311" s="4" t="str">
        <f>IFERROR(IF(VLOOKUP(J311,J$2:L310,4,0)=0,"",VLOOKUP(J311,J$2:L310,4,0)),"")</f>
        <v/>
      </c>
      <c r="M311" s="4" t="str">
        <f>IFERROR(IF(VLOOKUP(J311,J$2:M310,5,0)=0,"",VLOOKUP(J311,J$2:M310,5,0)),"")</f>
        <v/>
      </c>
      <c r="N311" s="4"/>
      <c r="O311" s="2"/>
      <c r="P311" s="2"/>
      <c r="Q311" s="5" t="str">
        <f t="shared" si="70"/>
        <v/>
      </c>
      <c r="T311" s="2" t="str">
        <f>IFERROR(INDEX('padron cfe'!D:D,MATCH(DATOS!C311,'padron cfe'!A:A,0),1),"")</f>
        <v/>
      </c>
      <c r="U311" s="4"/>
      <c r="V311" s="4"/>
      <c r="W311" s="4"/>
      <c r="X311" s="6" t="s">
        <v>157</v>
      </c>
      <c r="Y311" s="4"/>
      <c r="Z311" s="4" t="str">
        <f t="shared" si="64"/>
        <v/>
      </c>
      <c r="AA311" s="4"/>
      <c r="AB311" s="4"/>
      <c r="AC311" s="2" t="str">
        <f>IFERROR(IF(INDEX(AC$1:AC310,MATCH(J311,J$1:J310,0),1)=0,"",INDEX(AC$1:AC310,MATCH(J311,J$1:J310,0),1)),"")</f>
        <v/>
      </c>
      <c r="AD311" s="2" t="str">
        <f>IFERROR(IF(INDEX(AD$1:AD310,MATCH(J311,J$1:J310,0),1)=0,"",INDEX(AD$1:AD310,MATCH(J311,J$1:J310,0),1)),"")</f>
        <v/>
      </c>
      <c r="AE311" s="2" t="str">
        <f>IFERROR(IF(INDEX(AE$1:AE310,MATCH(J311,J$1:J310,0),1)=0,"",INDEX(AE$1:AE310,MATCH(J311,J$1:J310,0),1)),"")</f>
        <v/>
      </c>
      <c r="AF311" s="2"/>
      <c r="AG311" s="2"/>
      <c r="AH311" s="2"/>
      <c r="AI311" s="4"/>
      <c r="AJ311" s="4"/>
      <c r="AK311" s="4"/>
      <c r="AL311" s="4"/>
      <c r="AM311" s="4"/>
      <c r="AN311" s="4"/>
      <c r="AO311" s="4"/>
      <c r="AP311" s="4"/>
      <c r="AQ311" s="4"/>
      <c r="AS311" s="4"/>
      <c r="AT311" s="82"/>
      <c r="AU311" s="124"/>
      <c r="AV311" s="124"/>
      <c r="AW311" s="124"/>
      <c r="AX311" s="124"/>
      <c r="AY311" s="124"/>
      <c r="AZ311" s="124"/>
      <c r="BA311" s="4"/>
      <c r="BB311" s="127"/>
      <c r="BC311" s="4"/>
      <c r="BD311" s="4"/>
      <c r="BE311" s="4"/>
      <c r="BF311" s="7"/>
      <c r="BG311" s="7"/>
      <c r="BH311" s="7" t="str">
        <f t="shared" ca="1" si="65"/>
        <v/>
      </c>
      <c r="BI311" s="4" t="str">
        <f t="shared" si="74"/>
        <v/>
      </c>
      <c r="BJ311" s="123" t="str">
        <f t="shared" si="66"/>
        <v/>
      </c>
      <c r="BK311" s="140" t="str">
        <f t="shared" si="71"/>
        <v/>
      </c>
      <c r="BQ311" s="4" t="str">
        <f>IF(IFERROR(VLOOKUP(C311,C312:C$1993,1,0),"")="","",COUNTIF(C:C,C311))</f>
        <v/>
      </c>
      <c r="BU311" s="5" t="str">
        <f>IF(B311="","",IF(BQ311="",1+(MAX(BU$2:BU310)),""))</f>
        <v/>
      </c>
      <c r="BV311" s="5" t="str">
        <f t="shared" si="67"/>
        <v/>
      </c>
      <c r="BW311" s="5" t="str">
        <f t="shared" si="68"/>
        <v/>
      </c>
      <c r="BX311" s="14" t="str">
        <f t="shared" si="69"/>
        <v/>
      </c>
      <c r="BY311" s="28"/>
      <c r="BZ311" s="15"/>
      <c r="CA311" s="5" t="str">
        <f t="shared" si="75"/>
        <v/>
      </c>
      <c r="CD311" s="5" t="str">
        <f t="shared" si="73"/>
        <v/>
      </c>
      <c r="CE311" s="5" t="str">
        <f>IF(J311="","",IFERROR(IF(VLOOKUP(J311,J$2:J310,1,0)=0,"",""),J311))</f>
        <v/>
      </c>
      <c r="CF311" s="24" t="str">
        <f>IF(CE311="","",(IFERROR(VLOOKUP(MID(CE311,1,1),$CW$2:DA$28,3,0),0)+IFERROR(VLOOKUP(MID(CE311,2,1),CW$2:DA$28,4,0),0)+IFERROR(VLOOKUP(MID(CE311,3,1),CW$2:DA$28,5,0),0)+(ROW(CE311)/1000000000000)))</f>
        <v/>
      </c>
      <c r="CH311" s="5">
        <v>310</v>
      </c>
      <c r="CI311" s="5" t="str">
        <f>IFERROR(VLOOKUP(CH311,CD$2:CE1387,2,0),"")</f>
        <v/>
      </c>
      <c r="DC311" s="5" t="e">
        <f>IF(REPORTE!AH$2="si",IF(C311=VALUE(REPORTE!C$11),IF(SUM(DC312:DC$1993),CONCATENATE(INT(B311),", "),INT(B311)),""),IF(C311=VALUE(REPORTE!C$10),IF(SUM(DC312:DC$1993),CONCATENATE(INT(B311),", "),INT(B311)),""))</f>
        <v>#VALUE!</v>
      </c>
    </row>
    <row r="312" spans="1:107" s="5" customFormat="1" ht="15" customHeight="1">
      <c r="A312" s="4" t="str">
        <f t="shared" si="63"/>
        <v/>
      </c>
      <c r="B312" s="6"/>
      <c r="C312" s="8"/>
      <c r="D312" s="1" t="str">
        <f>IFERROR(INDEX('padron cfe'!B:B,MATCH(DATOS!C312,'padron cfe'!A:A,0),1),"")</f>
        <v/>
      </c>
      <c r="E312" s="1"/>
      <c r="F312" s="7"/>
      <c r="G312" s="9" t="s">
        <v>157</v>
      </c>
      <c r="H312" s="5" t="str">
        <f>IF(F312="","",IFERROR(CONCATENATE("PEUA",VLOOKUP(ESTADO,REPORTE!AV$2:AW$33,2,0),DIDTRITO_FORM,CADER_FORM,IFERROR(VLOOKUP(DAY(F312),$BN$3:$BO$11,2,0),DAY(F312)),IFERROR(VLOOKUP(MONTH(F312),$BN$3:$BO$11,2,0),MONTH(F312)),YEAR(F312),G312),""))</f>
        <v/>
      </c>
      <c r="I312" s="4"/>
      <c r="K312" s="2" t="str">
        <f>IFERROR(INDEX('padron cfe'!C:C,MATCH(DATOS!C312,'padron cfe'!A:A,0),1),"")</f>
        <v/>
      </c>
      <c r="L312" s="4" t="str">
        <f>IFERROR(IF(VLOOKUP(J312,J$2:L311,4,0)=0,"",VLOOKUP(J312,J$2:L311,4,0)),"")</f>
        <v/>
      </c>
      <c r="M312" s="4" t="str">
        <f>IFERROR(IF(VLOOKUP(J312,J$2:M311,5,0)=0,"",VLOOKUP(J312,J$2:M311,5,0)),"")</f>
        <v/>
      </c>
      <c r="N312" s="4"/>
      <c r="O312" s="2"/>
      <c r="P312" s="2"/>
      <c r="Q312" s="5" t="str">
        <f t="shared" si="70"/>
        <v/>
      </c>
      <c r="T312" s="2" t="str">
        <f>IFERROR(INDEX('padron cfe'!D:D,MATCH(DATOS!C312,'padron cfe'!A:A,0),1),"")</f>
        <v/>
      </c>
      <c r="U312" s="4"/>
      <c r="V312" s="4"/>
      <c r="W312" s="4"/>
      <c r="X312" s="6" t="s">
        <v>157</v>
      </c>
      <c r="Y312" s="4"/>
      <c r="Z312" s="4" t="str">
        <f t="shared" si="64"/>
        <v/>
      </c>
      <c r="AA312" s="4"/>
      <c r="AB312" s="4"/>
      <c r="AC312" s="2" t="str">
        <f>IFERROR(IF(INDEX(AC$1:AC311,MATCH(J312,J$1:J311,0),1)=0,"",INDEX(AC$1:AC311,MATCH(J312,J$1:J311,0),1)),"")</f>
        <v/>
      </c>
      <c r="AD312" s="2" t="str">
        <f>IFERROR(IF(INDEX(AD$1:AD311,MATCH(J312,J$1:J311,0),1)=0,"",INDEX(AD$1:AD311,MATCH(J312,J$1:J311,0),1)),"")</f>
        <v/>
      </c>
      <c r="AE312" s="2" t="str">
        <f>IFERROR(IF(INDEX(AE$1:AE311,MATCH(J312,J$1:J311,0),1)=0,"",INDEX(AE$1:AE311,MATCH(J312,J$1:J311,0),1)),"")</f>
        <v/>
      </c>
      <c r="AF312" s="2"/>
      <c r="AG312" s="2"/>
      <c r="AH312" s="2"/>
      <c r="AI312" s="4"/>
      <c r="AJ312" s="4"/>
      <c r="AK312" s="4"/>
      <c r="AL312" s="4"/>
      <c r="AM312" s="4"/>
      <c r="AN312" s="4"/>
      <c r="AO312" s="4"/>
      <c r="AP312" s="4"/>
      <c r="AQ312" s="4"/>
      <c r="AS312" s="4"/>
      <c r="AT312" s="82"/>
      <c r="AU312" s="124"/>
      <c r="AV312" s="124"/>
      <c r="AW312" s="124"/>
      <c r="AX312" s="124"/>
      <c r="AY312" s="124"/>
      <c r="AZ312" s="124"/>
      <c r="BA312" s="4"/>
      <c r="BB312" s="127"/>
      <c r="BC312" s="4"/>
      <c r="BD312" s="4"/>
      <c r="BE312" s="4" t="s">
        <v>157</v>
      </c>
      <c r="BF312" s="7"/>
      <c r="BG312" s="7"/>
      <c r="BH312" s="7" t="str">
        <f t="shared" ca="1" si="65"/>
        <v/>
      </c>
      <c r="BI312" s="4" t="str">
        <f t="shared" si="74"/>
        <v/>
      </c>
      <c r="BJ312" s="123" t="str">
        <f t="shared" si="66"/>
        <v/>
      </c>
      <c r="BK312" s="140" t="str">
        <f t="shared" si="71"/>
        <v/>
      </c>
      <c r="BQ312" s="4" t="str">
        <f>IF(IFERROR(VLOOKUP(C312,C313:C$1993,1,0),"")="","",COUNTIF(C:C,C312))</f>
        <v/>
      </c>
      <c r="BU312" s="5" t="str">
        <f>IF(B312="","",IF(BQ312="",1+(MAX(BU$2:BU311)),""))</f>
        <v/>
      </c>
      <c r="BV312" s="5" t="str">
        <f t="shared" si="67"/>
        <v/>
      </c>
      <c r="BW312" s="5" t="str">
        <f t="shared" si="68"/>
        <v/>
      </c>
      <c r="BX312" s="14" t="str">
        <f t="shared" si="69"/>
        <v/>
      </c>
      <c r="BY312" s="28"/>
      <c r="BZ312" s="15"/>
      <c r="CA312" s="5" t="str">
        <f t="shared" si="75"/>
        <v/>
      </c>
      <c r="CD312" s="5" t="str">
        <f t="shared" si="73"/>
        <v/>
      </c>
      <c r="CE312" s="5" t="str">
        <f>IF(J312="","",IFERROR(IF(VLOOKUP(J312,J$2:J311,1,0)=0,"",""),J312))</f>
        <v/>
      </c>
      <c r="CF312" s="24" t="str">
        <f>IF(CE312="","",(IFERROR(VLOOKUP(MID(CE312,1,1),$CW$2:DA$28,3,0),0)+IFERROR(VLOOKUP(MID(CE312,2,1),CW$2:DA$28,4,0),0)+IFERROR(VLOOKUP(MID(CE312,3,1),CW$2:DA$28,5,0),0)+(ROW(CE312)/1000000000000)))</f>
        <v/>
      </c>
      <c r="CH312" s="5">
        <v>311</v>
      </c>
      <c r="CI312" s="5" t="str">
        <f>IFERROR(VLOOKUP(CH312,CD$2:CE1388,2,0),"")</f>
        <v/>
      </c>
      <c r="DC312" s="5" t="e">
        <f>IF(REPORTE!AH$2="si",IF(C312=VALUE(REPORTE!C$11),IF(SUM(DC313:DC$1993),CONCATENATE(INT(B312),", "),INT(B312)),""),IF(C312=VALUE(REPORTE!C$10),IF(SUM(DC313:DC$1993),CONCATENATE(INT(B312),", "),INT(B312)),""))</f>
        <v>#VALUE!</v>
      </c>
    </row>
    <row r="313" spans="1:107" s="5" customFormat="1" ht="15" customHeight="1">
      <c r="A313" s="4" t="str">
        <f t="shared" si="63"/>
        <v/>
      </c>
      <c r="B313" s="6"/>
      <c r="C313" s="8"/>
      <c r="D313" s="1" t="str">
        <f>IFERROR(INDEX('padron cfe'!B:B,MATCH(DATOS!C313,'padron cfe'!A:A,0),1),"")</f>
        <v/>
      </c>
      <c r="E313" s="1"/>
      <c r="F313" s="7"/>
      <c r="G313" s="9" t="s">
        <v>157</v>
      </c>
      <c r="H313" s="5" t="str">
        <f>IF(F313="","",IFERROR(CONCATENATE("PEUA",VLOOKUP(ESTADO,REPORTE!AV$2:AW$33,2,0),DIDTRITO_FORM,CADER_FORM,IFERROR(VLOOKUP(DAY(F313),$BN$3:$BO$11,2,0),DAY(F313)),IFERROR(VLOOKUP(MONTH(F313),$BN$3:$BO$11,2,0),MONTH(F313)),YEAR(F313),G313),""))</f>
        <v/>
      </c>
      <c r="I313" s="4"/>
      <c r="K313" s="2" t="str">
        <f>IFERROR(INDEX('padron cfe'!C:C,MATCH(DATOS!C313,'padron cfe'!A:A,0),1),"")</f>
        <v/>
      </c>
      <c r="L313" s="4" t="str">
        <f>IFERROR(IF(VLOOKUP(J313,J$2:L312,4,0)=0,"",VLOOKUP(J313,J$2:L312,4,0)),"")</f>
        <v/>
      </c>
      <c r="M313" s="4" t="str">
        <f>IFERROR(IF(VLOOKUP(J313,J$2:M312,5,0)=0,"",VLOOKUP(J313,J$2:M312,5,0)),"")</f>
        <v/>
      </c>
      <c r="N313" s="4"/>
      <c r="O313" s="2"/>
      <c r="P313" s="2"/>
      <c r="Q313" s="5" t="str">
        <f t="shared" si="70"/>
        <v/>
      </c>
      <c r="T313" s="2" t="str">
        <f>IFERROR(INDEX('padron cfe'!D:D,MATCH(DATOS!C313,'padron cfe'!A:A,0),1),"")</f>
        <v/>
      </c>
      <c r="U313" s="4"/>
      <c r="V313" s="4"/>
      <c r="W313" s="4"/>
      <c r="X313" s="6" t="s">
        <v>157</v>
      </c>
      <c r="Y313" s="4"/>
      <c r="Z313" s="4" t="str">
        <f t="shared" si="64"/>
        <v/>
      </c>
      <c r="AA313" s="4"/>
      <c r="AB313" s="4"/>
      <c r="AC313" s="2" t="str">
        <f>IFERROR(IF(INDEX(AC$1:AC312,MATCH(J313,J$1:J312,0),1)=0,"",INDEX(AC$1:AC312,MATCH(J313,J$1:J312,0),1)),"")</f>
        <v/>
      </c>
      <c r="AD313" s="2" t="str">
        <f>IFERROR(IF(INDEX(AD$1:AD312,MATCH(J313,J$1:J312,0),1)=0,"",INDEX(AD$1:AD312,MATCH(J313,J$1:J312,0),1)),"")</f>
        <v/>
      </c>
      <c r="AE313" s="2" t="str">
        <f>IFERROR(IF(INDEX(AE$1:AE312,MATCH(J313,J$1:J312,0),1)=0,"",INDEX(AE$1:AE312,MATCH(J313,J$1:J312,0),1)),"")</f>
        <v/>
      </c>
      <c r="AF313" s="2"/>
      <c r="AG313" s="2"/>
      <c r="AH313" s="2"/>
      <c r="AI313" s="4"/>
      <c r="AJ313" s="4"/>
      <c r="AK313" s="4"/>
      <c r="AL313" s="4"/>
      <c r="AM313" s="4"/>
      <c r="AN313" s="4"/>
      <c r="AO313" s="4"/>
      <c r="AP313" s="4"/>
      <c r="AQ313" s="4"/>
      <c r="AS313" s="4"/>
      <c r="AT313" s="82"/>
      <c r="AU313" s="124"/>
      <c r="AV313" s="124"/>
      <c r="AW313" s="124"/>
      <c r="AX313" s="124"/>
      <c r="AY313" s="124"/>
      <c r="AZ313" s="124"/>
      <c r="BA313" s="4"/>
      <c r="BB313" s="127"/>
      <c r="BC313" s="4"/>
      <c r="BD313" s="4"/>
      <c r="BE313" s="4"/>
      <c r="BF313" s="7"/>
      <c r="BG313" s="7"/>
      <c r="BH313" s="7" t="str">
        <f t="shared" ca="1" si="65"/>
        <v/>
      </c>
      <c r="BI313" s="4" t="str">
        <f t="shared" si="74"/>
        <v/>
      </c>
      <c r="BJ313" s="123" t="str">
        <f t="shared" si="66"/>
        <v/>
      </c>
      <c r="BK313" s="140" t="str">
        <f t="shared" si="71"/>
        <v/>
      </c>
      <c r="BQ313" s="4" t="str">
        <f>IF(IFERROR(VLOOKUP(C313,C314:C$1993,1,0),"")="","",COUNTIF(C:C,C313))</f>
        <v/>
      </c>
      <c r="BU313" s="5" t="str">
        <f>IF(B313="","",IF(BQ313="",1+(MAX(BU$2:BU312)),""))</f>
        <v/>
      </c>
      <c r="BV313" s="5" t="str">
        <f t="shared" si="67"/>
        <v/>
      </c>
      <c r="BW313" s="5" t="str">
        <f t="shared" si="68"/>
        <v/>
      </c>
      <c r="BX313" s="14" t="str">
        <f t="shared" si="69"/>
        <v/>
      </c>
      <c r="BY313" s="28"/>
      <c r="BZ313" s="15"/>
      <c r="CA313" s="5" t="str">
        <f t="shared" si="75"/>
        <v/>
      </c>
      <c r="CD313" s="5" t="str">
        <f t="shared" si="73"/>
        <v/>
      </c>
      <c r="CE313" s="5" t="str">
        <f>IF(J313="","",IFERROR(IF(VLOOKUP(J313,J$2:J312,1,0)=0,"",""),J313))</f>
        <v/>
      </c>
      <c r="CF313" s="24" t="str">
        <f>IF(CE313="","",(IFERROR(VLOOKUP(MID(CE313,1,1),$CW$2:DA$28,3,0),0)+IFERROR(VLOOKUP(MID(CE313,2,1),CW$2:DA$28,4,0),0)+IFERROR(VLOOKUP(MID(CE313,3,1),CW$2:DA$28,5,0),0)+(ROW(CE313)/1000000000000)))</f>
        <v/>
      </c>
      <c r="CH313" s="5">
        <v>312</v>
      </c>
      <c r="CI313" s="5" t="str">
        <f>IFERROR(VLOOKUP(CH313,CD$2:CE1389,2,0),"")</f>
        <v/>
      </c>
      <c r="DC313" s="5" t="e">
        <f>IF(REPORTE!AH$2="si",IF(C313=VALUE(REPORTE!C$11),IF(SUM(DC314:DC$1993),CONCATENATE(INT(B313),", "),INT(B313)),""),IF(C313=VALUE(REPORTE!C$10),IF(SUM(DC314:DC$1993),CONCATENATE(INT(B313),", "),INT(B313)),""))</f>
        <v>#VALUE!</v>
      </c>
    </row>
    <row r="314" spans="1:107" s="5" customFormat="1" ht="15" customHeight="1">
      <c r="A314" s="4" t="str">
        <f t="shared" si="63"/>
        <v/>
      </c>
      <c r="B314" s="6"/>
      <c r="C314" s="8"/>
      <c r="D314" s="1" t="str">
        <f>IFERROR(INDEX('padron cfe'!B:B,MATCH(DATOS!C314,'padron cfe'!A:A,0),1),"")</f>
        <v/>
      </c>
      <c r="E314" s="1"/>
      <c r="F314" s="7"/>
      <c r="G314" s="9" t="s">
        <v>157</v>
      </c>
      <c r="H314" s="5" t="str">
        <f>IF(F314="","",IFERROR(CONCATENATE("PEUA",VLOOKUP(ESTADO,REPORTE!AV$2:AW$33,2,0),DIDTRITO_FORM,CADER_FORM,IFERROR(VLOOKUP(DAY(F314),$BN$3:$BO$11,2,0),DAY(F314)),IFERROR(VLOOKUP(MONTH(F314),$BN$3:$BO$11,2,0),MONTH(F314)),YEAR(F314),G314),""))</f>
        <v/>
      </c>
      <c r="I314" s="4"/>
      <c r="K314" s="2" t="str">
        <f>IFERROR(INDEX('padron cfe'!C:C,MATCH(DATOS!C314,'padron cfe'!A:A,0),1),"")</f>
        <v/>
      </c>
      <c r="L314" s="4" t="str">
        <f>IFERROR(IF(VLOOKUP(J314,J$2:L313,4,0)=0,"",VLOOKUP(J314,J$2:L313,4,0)),"")</f>
        <v/>
      </c>
      <c r="M314" s="4" t="str">
        <f>IFERROR(IF(VLOOKUP(J314,J$2:M313,5,0)=0,"",VLOOKUP(J314,J$2:M313,5,0)),"")</f>
        <v/>
      </c>
      <c r="N314" s="4"/>
      <c r="O314" s="2"/>
      <c r="P314" s="2"/>
      <c r="Q314" s="5" t="str">
        <f t="shared" si="70"/>
        <v/>
      </c>
      <c r="T314" s="2" t="str">
        <f>IFERROR(INDEX('padron cfe'!D:D,MATCH(DATOS!C314,'padron cfe'!A:A,0),1),"")</f>
        <v/>
      </c>
      <c r="U314" s="4"/>
      <c r="V314" s="4"/>
      <c r="W314" s="4"/>
      <c r="X314" s="6" t="s">
        <v>157</v>
      </c>
      <c r="Y314" s="4"/>
      <c r="Z314" s="4" t="str">
        <f t="shared" si="64"/>
        <v/>
      </c>
      <c r="AA314" s="4"/>
      <c r="AB314" s="4"/>
      <c r="AC314" s="2" t="str">
        <f>IFERROR(IF(INDEX(AC$1:AC313,MATCH(J314,J$1:J313,0),1)=0,"",INDEX(AC$1:AC313,MATCH(J314,J$1:J313,0),1)),"")</f>
        <v/>
      </c>
      <c r="AD314" s="2" t="str">
        <f>IFERROR(IF(INDEX(AD$1:AD313,MATCH(J314,J$1:J313,0),1)=0,"",INDEX(AD$1:AD313,MATCH(J314,J$1:J313,0),1)),"")</f>
        <v/>
      </c>
      <c r="AE314" s="2" t="str">
        <f>IFERROR(IF(INDEX(AE$1:AE313,MATCH(J314,J$1:J313,0),1)=0,"",INDEX(AE$1:AE313,MATCH(J314,J$1:J313,0),1)),"")</f>
        <v/>
      </c>
      <c r="AF314" s="2"/>
      <c r="AG314" s="2"/>
      <c r="AH314" s="2"/>
      <c r="AI314" s="4"/>
      <c r="AJ314" s="4"/>
      <c r="AK314" s="4"/>
      <c r="AL314" s="4"/>
      <c r="AM314" s="4"/>
      <c r="AN314" s="4"/>
      <c r="AO314" s="4"/>
      <c r="AP314" s="4"/>
      <c r="AQ314" s="4"/>
      <c r="AS314" s="4"/>
      <c r="AT314" s="82"/>
      <c r="AU314" s="124"/>
      <c r="AV314" s="124"/>
      <c r="AW314" s="124"/>
      <c r="AX314" s="124"/>
      <c r="AY314" s="124"/>
      <c r="AZ314" s="124"/>
      <c r="BA314" s="4"/>
      <c r="BB314" s="127"/>
      <c r="BC314" s="4"/>
      <c r="BD314" s="4"/>
      <c r="BE314" s="4" t="s">
        <v>157</v>
      </c>
      <c r="BF314" s="7"/>
      <c r="BG314" s="7"/>
      <c r="BH314" s="7" t="str">
        <f t="shared" ca="1" si="65"/>
        <v/>
      </c>
      <c r="BI314" s="4" t="str">
        <f t="shared" si="74"/>
        <v/>
      </c>
      <c r="BJ314" s="123" t="str">
        <f t="shared" si="66"/>
        <v/>
      </c>
      <c r="BK314" s="140" t="str">
        <f t="shared" si="71"/>
        <v/>
      </c>
      <c r="BQ314" s="4" t="str">
        <f>IF(IFERROR(VLOOKUP(C314,C315:C$1993,1,0),"")="","",COUNTIF(C:C,C314))</f>
        <v/>
      </c>
      <c r="BU314" s="5" t="str">
        <f>IF(B314="","",IF(BQ314="",1+(MAX(BU$2:BU313)),""))</f>
        <v/>
      </c>
      <c r="BV314" s="5" t="str">
        <f t="shared" si="67"/>
        <v/>
      </c>
      <c r="BW314" s="5" t="str">
        <f t="shared" si="68"/>
        <v/>
      </c>
      <c r="BX314" s="14" t="str">
        <f t="shared" si="69"/>
        <v/>
      </c>
      <c r="BY314" s="28"/>
      <c r="BZ314" s="15"/>
      <c r="CA314" s="5" t="str">
        <f t="shared" si="75"/>
        <v/>
      </c>
      <c r="CD314" s="5" t="str">
        <f t="shared" si="73"/>
        <v/>
      </c>
      <c r="CE314" s="5" t="str">
        <f>IF(J314="","",IFERROR(IF(VLOOKUP(J314,J$2:J313,1,0)=0,"",""),J314))</f>
        <v/>
      </c>
      <c r="CF314" s="24" t="str">
        <f>IF(CE314="","",(IFERROR(VLOOKUP(MID(CE314,1,1),$CW$2:DA$28,3,0),0)+IFERROR(VLOOKUP(MID(CE314,2,1),CW$2:DA$28,4,0),0)+IFERROR(VLOOKUP(MID(CE314,3,1),CW$2:DA$28,5,0),0)+(ROW(CE314)/1000000000000)))</f>
        <v/>
      </c>
      <c r="CH314" s="5">
        <v>313</v>
      </c>
      <c r="CI314" s="5" t="str">
        <f>IFERROR(VLOOKUP(CH314,CD$2:CE1390,2,0),"")</f>
        <v/>
      </c>
      <c r="DC314" s="5" t="e">
        <f>IF(REPORTE!AH$2="si",IF(C314=VALUE(REPORTE!C$11),IF(SUM(DC315:DC$1993),CONCATENATE(INT(B314),", "),INT(B314)),""),IF(C314=VALUE(REPORTE!C$10),IF(SUM(DC315:DC$1993),CONCATENATE(INT(B314),", "),INT(B314)),""))</f>
        <v>#VALUE!</v>
      </c>
    </row>
    <row r="315" spans="1:107" s="5" customFormat="1" ht="15" customHeight="1">
      <c r="A315" s="4" t="str">
        <f t="shared" si="63"/>
        <v/>
      </c>
      <c r="B315" s="6"/>
      <c r="C315" s="8"/>
      <c r="D315" s="1" t="str">
        <f>IFERROR(INDEX('padron cfe'!B:B,MATCH(DATOS!C315,'padron cfe'!A:A,0),1),"")</f>
        <v/>
      </c>
      <c r="E315" s="1"/>
      <c r="F315" s="7"/>
      <c r="G315" s="9" t="s">
        <v>157</v>
      </c>
      <c r="H315" s="5" t="str">
        <f>IF(F315="","",IFERROR(CONCATENATE("PEUA",VLOOKUP(ESTADO,REPORTE!AV$2:AW$33,2,0),DIDTRITO_FORM,CADER_FORM,IFERROR(VLOOKUP(DAY(F315),$BN$3:$BO$11,2,0),DAY(F315)),IFERROR(VLOOKUP(MONTH(F315),$BN$3:$BO$11,2,0),MONTH(F315)),YEAR(F315),G315),""))</f>
        <v/>
      </c>
      <c r="I315" s="4"/>
      <c r="K315" s="2" t="str">
        <f>IFERROR(INDEX('padron cfe'!C:C,MATCH(DATOS!C315,'padron cfe'!A:A,0),1),"")</f>
        <v/>
      </c>
      <c r="L315" s="4" t="str">
        <f>IFERROR(IF(VLOOKUP(J315,J$2:L314,4,0)=0,"",VLOOKUP(J315,J$2:L314,4,0)),"")</f>
        <v/>
      </c>
      <c r="M315" s="4" t="str">
        <f>IFERROR(IF(VLOOKUP(J315,J$2:M314,5,0)=0,"",VLOOKUP(J315,J$2:M314,5,0)),"")</f>
        <v/>
      </c>
      <c r="N315" s="4"/>
      <c r="O315" s="2"/>
      <c r="P315" s="2"/>
      <c r="Q315" s="5" t="str">
        <f t="shared" si="70"/>
        <v/>
      </c>
      <c r="T315" s="2" t="str">
        <f>IFERROR(INDEX('padron cfe'!D:D,MATCH(DATOS!C315,'padron cfe'!A:A,0),1),"")</f>
        <v/>
      </c>
      <c r="U315" s="4"/>
      <c r="V315" s="4"/>
      <c r="W315" s="4"/>
      <c r="X315" s="6" t="s">
        <v>157</v>
      </c>
      <c r="Y315" s="4"/>
      <c r="Z315" s="4" t="str">
        <f t="shared" si="64"/>
        <v/>
      </c>
      <c r="AA315" s="4"/>
      <c r="AB315" s="4"/>
      <c r="AC315" s="2" t="str">
        <f>IFERROR(IF(INDEX(AC$1:AC314,MATCH(J315,J$1:J314,0),1)=0,"",INDEX(AC$1:AC314,MATCH(J315,J$1:J314,0),1)),"")</f>
        <v/>
      </c>
      <c r="AD315" s="2" t="str">
        <f>IFERROR(IF(INDEX(AD$1:AD314,MATCH(J315,J$1:J314,0),1)=0,"",INDEX(AD$1:AD314,MATCH(J315,J$1:J314,0),1)),"")</f>
        <v/>
      </c>
      <c r="AE315" s="2" t="str">
        <f>IFERROR(IF(INDEX(AE$1:AE314,MATCH(J315,J$1:J314,0),1)=0,"",INDEX(AE$1:AE314,MATCH(J315,J$1:J314,0),1)),"")</f>
        <v/>
      </c>
      <c r="AF315" s="2"/>
      <c r="AG315" s="2"/>
      <c r="AH315" s="2"/>
      <c r="AI315" s="4"/>
      <c r="AJ315" s="4"/>
      <c r="AK315" s="4"/>
      <c r="AL315" s="4"/>
      <c r="AM315" s="4"/>
      <c r="AN315" s="4"/>
      <c r="AO315" s="4"/>
      <c r="AP315" s="4"/>
      <c r="AQ315" s="4"/>
      <c r="AS315" s="4"/>
      <c r="AT315" s="82"/>
      <c r="AU315" s="124"/>
      <c r="AV315" s="124"/>
      <c r="AW315" s="124"/>
      <c r="AX315" s="124"/>
      <c r="AY315" s="124"/>
      <c r="AZ315" s="124"/>
      <c r="BA315" s="4"/>
      <c r="BB315" s="127"/>
      <c r="BC315" s="4"/>
      <c r="BD315" s="4"/>
      <c r="BE315" s="4"/>
      <c r="BF315" s="7"/>
      <c r="BG315" s="7"/>
      <c r="BH315" s="7" t="str">
        <f t="shared" ca="1" si="65"/>
        <v/>
      </c>
      <c r="BI315" s="4" t="str">
        <f t="shared" si="74"/>
        <v/>
      </c>
      <c r="BJ315" s="123" t="str">
        <f t="shared" si="66"/>
        <v/>
      </c>
      <c r="BK315" s="140" t="str">
        <f t="shared" si="71"/>
        <v/>
      </c>
      <c r="BQ315" s="4" t="str">
        <f>IF(IFERROR(VLOOKUP(C315,C316:C$1993,1,0),"")="","",COUNTIF(C:C,C315))</f>
        <v/>
      </c>
      <c r="BU315" s="5" t="str">
        <f>IF(B315="","",IF(BQ315="",1+(MAX(BU$2:BU314)),""))</f>
        <v/>
      </c>
      <c r="BV315" s="5" t="str">
        <f t="shared" si="67"/>
        <v/>
      </c>
      <c r="BW315" s="5" t="str">
        <f t="shared" si="68"/>
        <v/>
      </c>
      <c r="BX315" s="14" t="str">
        <f t="shared" si="69"/>
        <v/>
      </c>
      <c r="BY315" s="28"/>
      <c r="BZ315" s="15"/>
      <c r="CA315" s="5" t="str">
        <f t="shared" si="75"/>
        <v/>
      </c>
      <c r="CD315" s="5" t="str">
        <f t="shared" si="73"/>
        <v/>
      </c>
      <c r="CE315" s="5" t="str">
        <f>IF(J315="","",IFERROR(IF(VLOOKUP(J315,J$2:J314,1,0)=0,"",""),J315))</f>
        <v/>
      </c>
      <c r="CF315" s="24" t="str">
        <f>IF(CE315="","",(IFERROR(VLOOKUP(MID(CE315,1,1),$CW$2:DA$28,3,0),0)+IFERROR(VLOOKUP(MID(CE315,2,1),CW$2:DA$28,4,0),0)+IFERROR(VLOOKUP(MID(CE315,3,1),CW$2:DA$28,5,0),0)+(ROW(CE315)/1000000000000)))</f>
        <v/>
      </c>
      <c r="CH315" s="5">
        <v>314</v>
      </c>
      <c r="CI315" s="5" t="str">
        <f>IFERROR(VLOOKUP(CH315,CD$2:CE1391,2,0),"")</f>
        <v/>
      </c>
      <c r="DC315" s="5" t="e">
        <f>IF(REPORTE!AH$2="si",IF(C315=VALUE(REPORTE!C$11),IF(SUM(DC316:DC$1993),CONCATENATE(INT(B315),", "),INT(B315)),""),IF(C315=VALUE(REPORTE!C$10),IF(SUM(DC316:DC$1993),CONCATENATE(INT(B315),", "),INT(B315)),""))</f>
        <v>#VALUE!</v>
      </c>
    </row>
    <row r="316" spans="1:107" s="5" customFormat="1" ht="15" customHeight="1">
      <c r="A316" s="4" t="str">
        <f t="shared" si="63"/>
        <v/>
      </c>
      <c r="B316" s="6"/>
      <c r="C316" s="8"/>
      <c r="D316" s="1" t="str">
        <f>IFERROR(INDEX('padron cfe'!B:B,MATCH(DATOS!C316,'padron cfe'!A:A,0),1),"")</f>
        <v/>
      </c>
      <c r="E316" s="1"/>
      <c r="F316" s="7"/>
      <c r="G316" s="9" t="s">
        <v>157</v>
      </c>
      <c r="H316" s="5" t="str">
        <f>IF(F316="","",IFERROR(CONCATENATE("PEUA",VLOOKUP(ESTADO,REPORTE!AV$2:AW$33,2,0),DIDTRITO_FORM,CADER_FORM,IFERROR(VLOOKUP(DAY(F316),$BN$3:$BO$11,2,0),DAY(F316)),IFERROR(VLOOKUP(MONTH(F316),$BN$3:$BO$11,2,0),MONTH(F316)),YEAR(F316),G316),""))</f>
        <v/>
      </c>
      <c r="I316" s="4"/>
      <c r="K316" s="2" t="str">
        <f>IFERROR(INDEX('padron cfe'!C:C,MATCH(DATOS!C316,'padron cfe'!A:A,0),1),"")</f>
        <v/>
      </c>
      <c r="L316" s="4" t="str">
        <f>IFERROR(IF(VLOOKUP(J316,J$2:L315,4,0)=0,"",VLOOKUP(J316,J$2:L315,4,0)),"")</f>
        <v/>
      </c>
      <c r="M316" s="4" t="str">
        <f>IFERROR(IF(VLOOKUP(J316,J$2:M315,5,0)=0,"",VLOOKUP(J316,J$2:M315,5,0)),"")</f>
        <v/>
      </c>
      <c r="N316" s="4"/>
      <c r="O316" s="2"/>
      <c r="P316" s="2"/>
      <c r="Q316" s="5" t="str">
        <f t="shared" si="70"/>
        <v/>
      </c>
      <c r="T316" s="2" t="str">
        <f>IFERROR(INDEX('padron cfe'!D:D,MATCH(DATOS!C316,'padron cfe'!A:A,0),1),"")</f>
        <v/>
      </c>
      <c r="U316" s="4"/>
      <c r="V316" s="4"/>
      <c r="W316" s="4"/>
      <c r="X316" s="6" t="s">
        <v>157</v>
      </c>
      <c r="Y316" s="4"/>
      <c r="Z316" s="4" t="str">
        <f t="shared" si="64"/>
        <v/>
      </c>
      <c r="AA316" s="4"/>
      <c r="AB316" s="4"/>
      <c r="AC316" s="2" t="str">
        <f>IFERROR(IF(INDEX(AC$1:AC315,MATCH(J316,J$1:J315,0),1)=0,"",INDEX(AC$1:AC315,MATCH(J316,J$1:J315,0),1)),"")</f>
        <v/>
      </c>
      <c r="AD316" s="2" t="str">
        <f>IFERROR(IF(INDEX(AD$1:AD315,MATCH(J316,J$1:J315,0),1)=0,"",INDEX(AD$1:AD315,MATCH(J316,J$1:J315,0),1)),"")</f>
        <v/>
      </c>
      <c r="AE316" s="2" t="str">
        <f>IFERROR(IF(INDEX(AE$1:AE315,MATCH(J316,J$1:J315,0),1)=0,"",INDEX(AE$1:AE315,MATCH(J316,J$1:J315,0),1)),"")</f>
        <v/>
      </c>
      <c r="AF316" s="2"/>
      <c r="AG316" s="2"/>
      <c r="AH316" s="2"/>
      <c r="AI316" s="4"/>
      <c r="AJ316" s="4"/>
      <c r="AK316" s="4"/>
      <c r="AL316" s="4"/>
      <c r="AM316" s="4"/>
      <c r="AN316" s="4"/>
      <c r="AO316" s="4"/>
      <c r="AP316" s="4"/>
      <c r="AQ316" s="4"/>
      <c r="AS316" s="4"/>
      <c r="AT316" s="82"/>
      <c r="AU316" s="124"/>
      <c r="AV316" s="124"/>
      <c r="AW316" s="124"/>
      <c r="AX316" s="124"/>
      <c r="AY316" s="124"/>
      <c r="AZ316" s="124"/>
      <c r="BA316" s="4"/>
      <c r="BB316" s="127"/>
      <c r="BC316" s="4"/>
      <c r="BD316" s="4"/>
      <c r="BE316" s="4" t="s">
        <v>157</v>
      </c>
      <c r="BF316" s="7"/>
      <c r="BG316" s="7"/>
      <c r="BH316" s="7" t="str">
        <f t="shared" ca="1" si="65"/>
        <v/>
      </c>
      <c r="BI316" s="4" t="str">
        <f t="shared" si="74"/>
        <v/>
      </c>
      <c r="BJ316" s="123" t="str">
        <f t="shared" si="66"/>
        <v/>
      </c>
      <c r="BK316" s="140" t="str">
        <f t="shared" si="71"/>
        <v/>
      </c>
      <c r="BQ316" s="4" t="str">
        <f>IF(IFERROR(VLOOKUP(C316,C317:C$1993,1,0),"")="","",COUNTIF(C:C,C316))</f>
        <v/>
      </c>
      <c r="BU316" s="5" t="str">
        <f>IF(B316="","",IF(BQ316="",1+(MAX(BU$2:BU315)),""))</f>
        <v/>
      </c>
      <c r="BV316" s="5" t="str">
        <f t="shared" si="67"/>
        <v/>
      </c>
      <c r="BW316" s="5" t="str">
        <f t="shared" si="68"/>
        <v/>
      </c>
      <c r="BX316" s="14" t="str">
        <f t="shared" si="69"/>
        <v/>
      </c>
      <c r="BY316" s="28"/>
      <c r="BZ316" s="15"/>
      <c r="CA316" s="5" t="str">
        <f t="shared" si="75"/>
        <v/>
      </c>
      <c r="CD316" s="5" t="str">
        <f t="shared" si="73"/>
        <v/>
      </c>
      <c r="CE316" s="5" t="str">
        <f>IF(J316="","",IFERROR(IF(VLOOKUP(J316,J$2:J315,1,0)=0,"",""),J316))</f>
        <v/>
      </c>
      <c r="CF316" s="24" t="str">
        <f>IF(CE316="","",(IFERROR(VLOOKUP(MID(CE316,1,1),$CW$2:DA$28,3,0),0)+IFERROR(VLOOKUP(MID(CE316,2,1),CW$2:DA$28,4,0),0)+IFERROR(VLOOKUP(MID(CE316,3,1),CW$2:DA$28,5,0),0)+(ROW(CE316)/1000000000000)))</f>
        <v/>
      </c>
      <c r="CH316" s="5">
        <v>315</v>
      </c>
      <c r="CI316" s="5" t="str">
        <f>IFERROR(VLOOKUP(CH316,CD$2:CE1392,2,0),"")</f>
        <v/>
      </c>
      <c r="DC316" s="5" t="e">
        <f>IF(REPORTE!AH$2="si",IF(C316=VALUE(REPORTE!C$11),IF(SUM(DC317:DC$1993),CONCATENATE(INT(B316),", "),INT(B316)),""),IF(C316=VALUE(REPORTE!C$10),IF(SUM(DC317:DC$1993),CONCATENATE(INT(B316),", "),INT(B316)),""))</f>
        <v>#VALUE!</v>
      </c>
    </row>
    <row r="317" spans="1:107" s="5" customFormat="1" ht="15" customHeight="1">
      <c r="A317" s="4" t="str">
        <f t="shared" si="63"/>
        <v/>
      </c>
      <c r="B317" s="6"/>
      <c r="C317" s="8"/>
      <c r="D317" s="1" t="str">
        <f>IFERROR(INDEX('padron cfe'!B:B,MATCH(DATOS!C317,'padron cfe'!A:A,0),1),"")</f>
        <v/>
      </c>
      <c r="E317" s="1"/>
      <c r="F317" s="7"/>
      <c r="G317" s="9" t="s">
        <v>157</v>
      </c>
      <c r="H317" s="5" t="str">
        <f>IF(F317="","",IFERROR(CONCATENATE("PEUA",VLOOKUP(ESTADO,REPORTE!AV$2:AW$33,2,0),DIDTRITO_FORM,CADER_FORM,IFERROR(VLOOKUP(DAY(F317),$BN$3:$BO$11,2,0),DAY(F317)),IFERROR(VLOOKUP(MONTH(F317),$BN$3:$BO$11,2,0),MONTH(F317)),YEAR(F317),G317),""))</f>
        <v/>
      </c>
      <c r="I317" s="4"/>
      <c r="K317" s="2" t="str">
        <f>IFERROR(INDEX('padron cfe'!C:C,MATCH(DATOS!C317,'padron cfe'!A:A,0),1),"")</f>
        <v/>
      </c>
      <c r="L317" s="4" t="str">
        <f>IFERROR(IF(VLOOKUP(J317,J$2:L316,4,0)=0,"",VLOOKUP(J317,J$2:L316,4,0)),"")</f>
        <v/>
      </c>
      <c r="M317" s="4" t="str">
        <f>IFERROR(IF(VLOOKUP(J317,J$2:M316,5,0)=0,"",VLOOKUP(J317,J$2:M316,5,0)),"")</f>
        <v/>
      </c>
      <c r="N317" s="4"/>
      <c r="O317" s="2"/>
      <c r="P317" s="2"/>
      <c r="Q317" s="5" t="str">
        <f t="shared" si="70"/>
        <v/>
      </c>
      <c r="T317" s="2" t="str">
        <f>IFERROR(INDEX('padron cfe'!D:D,MATCH(DATOS!C317,'padron cfe'!A:A,0),1),"")</f>
        <v/>
      </c>
      <c r="U317" s="4"/>
      <c r="V317" s="4"/>
      <c r="W317" s="4"/>
      <c r="X317" s="6" t="s">
        <v>157</v>
      </c>
      <c r="Y317" s="4"/>
      <c r="Z317" s="4" t="str">
        <f t="shared" si="64"/>
        <v/>
      </c>
      <c r="AA317" s="4"/>
      <c r="AB317" s="4"/>
      <c r="AC317" s="2" t="str">
        <f>IFERROR(IF(INDEX(AC$1:AC316,MATCH(J317,J$1:J316,0),1)=0,"",INDEX(AC$1:AC316,MATCH(J317,J$1:J316,0),1)),"")</f>
        <v/>
      </c>
      <c r="AD317" s="2" t="str">
        <f>IFERROR(IF(INDEX(AD$1:AD316,MATCH(J317,J$1:J316,0),1)=0,"",INDEX(AD$1:AD316,MATCH(J317,J$1:J316,0),1)),"")</f>
        <v/>
      </c>
      <c r="AE317" s="2" t="str">
        <f>IFERROR(IF(INDEX(AE$1:AE316,MATCH(J317,J$1:J316,0),1)=0,"",INDEX(AE$1:AE316,MATCH(J317,J$1:J316,0),1)),"")</f>
        <v/>
      </c>
      <c r="AF317" s="2"/>
      <c r="AG317" s="2"/>
      <c r="AH317" s="2"/>
      <c r="AI317" s="4"/>
      <c r="AJ317" s="4"/>
      <c r="AK317" s="4"/>
      <c r="AL317" s="4"/>
      <c r="AM317" s="4"/>
      <c r="AN317" s="4"/>
      <c r="AO317" s="4"/>
      <c r="AP317" s="4"/>
      <c r="AQ317" s="4"/>
      <c r="AS317" s="4"/>
      <c r="AT317" s="82"/>
      <c r="AU317" s="124"/>
      <c r="AV317" s="124"/>
      <c r="AW317" s="124"/>
      <c r="AX317" s="124"/>
      <c r="AY317" s="124"/>
      <c r="AZ317" s="124"/>
      <c r="BA317" s="4"/>
      <c r="BB317" s="127"/>
      <c r="BC317" s="4"/>
      <c r="BD317" s="4"/>
      <c r="BE317" s="4"/>
      <c r="BF317" s="7"/>
      <c r="BG317" s="7"/>
      <c r="BH317" s="7" t="str">
        <f t="shared" ca="1" si="65"/>
        <v/>
      </c>
      <c r="BI317" s="4" t="str">
        <f t="shared" si="74"/>
        <v/>
      </c>
      <c r="BJ317" s="123" t="str">
        <f t="shared" si="66"/>
        <v/>
      </c>
      <c r="BK317" s="140" t="str">
        <f t="shared" si="71"/>
        <v/>
      </c>
      <c r="BQ317" s="4" t="str">
        <f>IF(IFERROR(VLOOKUP(C317,C318:C$1993,1,0),"")="","",COUNTIF(C:C,C317))</f>
        <v/>
      </c>
      <c r="BU317" s="5" t="str">
        <f>IF(B317="","",IF(BQ317="",1+(MAX(BU$2:BU316)),""))</f>
        <v/>
      </c>
      <c r="BV317" s="5" t="str">
        <f t="shared" si="67"/>
        <v/>
      </c>
      <c r="BW317" s="5" t="str">
        <f t="shared" si="68"/>
        <v/>
      </c>
      <c r="BX317" s="14" t="str">
        <f t="shared" si="69"/>
        <v/>
      </c>
      <c r="BY317" s="28"/>
      <c r="BZ317" s="15"/>
      <c r="CA317" s="5" t="str">
        <f t="shared" si="75"/>
        <v/>
      </c>
      <c r="CD317" s="5" t="str">
        <f t="shared" si="73"/>
        <v/>
      </c>
      <c r="CE317" s="5" t="str">
        <f>IF(J317="","",IFERROR(IF(VLOOKUP(J317,J$2:J316,1,0)=0,"",""),J317))</f>
        <v/>
      </c>
      <c r="CF317" s="24" t="str">
        <f>IF(CE317="","",(IFERROR(VLOOKUP(MID(CE317,1,1),$CW$2:DA$28,3,0),0)+IFERROR(VLOOKUP(MID(CE317,2,1),CW$2:DA$28,4,0),0)+IFERROR(VLOOKUP(MID(CE317,3,1),CW$2:DA$28,5,0),0)+(ROW(CE317)/1000000000000)))</f>
        <v/>
      </c>
      <c r="CH317" s="5">
        <v>316</v>
      </c>
      <c r="CI317" s="5" t="str">
        <f>IFERROR(VLOOKUP(CH317,CD$2:CE1393,2,0),"")</f>
        <v/>
      </c>
      <c r="DC317" s="5" t="e">
        <f>IF(REPORTE!AH$2="si",IF(C317=VALUE(REPORTE!C$11),IF(SUM(DC318:DC$1993),CONCATENATE(INT(B317),", "),INT(B317)),""),IF(C317=VALUE(REPORTE!C$10),IF(SUM(DC318:DC$1993),CONCATENATE(INT(B317),", "),INT(B317)),""))</f>
        <v>#VALUE!</v>
      </c>
    </row>
    <row r="318" spans="1:107" s="5" customFormat="1" ht="15" customHeight="1">
      <c r="A318" s="4" t="str">
        <f t="shared" si="63"/>
        <v/>
      </c>
      <c r="B318" s="6"/>
      <c r="C318" s="8"/>
      <c r="D318" s="1" t="str">
        <f>IFERROR(INDEX('padron cfe'!B:B,MATCH(DATOS!C318,'padron cfe'!A:A,0),1),"")</f>
        <v/>
      </c>
      <c r="E318" s="1"/>
      <c r="F318" s="7"/>
      <c r="G318" s="9" t="s">
        <v>157</v>
      </c>
      <c r="H318" s="5" t="str">
        <f>IF(F318="","",IFERROR(CONCATENATE("PEUA",VLOOKUP(ESTADO,REPORTE!AV$2:AW$33,2,0),DIDTRITO_FORM,CADER_FORM,IFERROR(VLOOKUP(DAY(F318),$BN$3:$BO$11,2,0),DAY(F318)),IFERROR(VLOOKUP(MONTH(F318),$BN$3:$BO$11,2,0),MONTH(F318)),YEAR(F318),G318),""))</f>
        <v/>
      </c>
      <c r="I318" s="4"/>
      <c r="K318" s="2" t="str">
        <f>IFERROR(INDEX('padron cfe'!C:C,MATCH(DATOS!C318,'padron cfe'!A:A,0),1),"")</f>
        <v/>
      </c>
      <c r="L318" s="4" t="str">
        <f>IFERROR(IF(VLOOKUP(J318,J$2:L317,4,0)=0,"",VLOOKUP(J318,J$2:L317,4,0)),"")</f>
        <v/>
      </c>
      <c r="M318" s="4" t="str">
        <f>IFERROR(IF(VLOOKUP(J318,J$2:M317,5,0)=0,"",VLOOKUP(J318,J$2:M317,5,0)),"")</f>
        <v/>
      </c>
      <c r="N318" s="4"/>
      <c r="O318" s="2"/>
      <c r="P318" s="2"/>
      <c r="Q318" s="5" t="str">
        <f t="shared" si="70"/>
        <v/>
      </c>
      <c r="T318" s="2" t="str">
        <f>IFERROR(INDEX('padron cfe'!D:D,MATCH(DATOS!C318,'padron cfe'!A:A,0),1),"")</f>
        <v/>
      </c>
      <c r="U318" s="4"/>
      <c r="V318" s="4"/>
      <c r="W318" s="4"/>
      <c r="X318" s="6" t="s">
        <v>157</v>
      </c>
      <c r="Y318" s="4"/>
      <c r="Z318" s="4" t="str">
        <f t="shared" si="64"/>
        <v/>
      </c>
      <c r="AA318" s="4"/>
      <c r="AB318" s="4"/>
      <c r="AC318" s="2" t="str">
        <f>IFERROR(IF(INDEX(AC$1:AC317,MATCH(J318,J$1:J317,0),1)=0,"",INDEX(AC$1:AC317,MATCH(J318,J$1:J317,0),1)),"")</f>
        <v/>
      </c>
      <c r="AD318" s="2" t="str">
        <f>IFERROR(IF(INDEX(AD$1:AD317,MATCH(J318,J$1:J317,0),1)=0,"",INDEX(AD$1:AD317,MATCH(J318,J$1:J317,0),1)),"")</f>
        <v/>
      </c>
      <c r="AE318" s="2" t="str">
        <f>IFERROR(IF(INDEX(AE$1:AE317,MATCH(J318,J$1:J317,0),1)=0,"",INDEX(AE$1:AE317,MATCH(J318,J$1:J317,0),1)),"")</f>
        <v/>
      </c>
      <c r="AF318" s="2"/>
      <c r="AG318" s="2"/>
      <c r="AH318" s="2"/>
      <c r="AI318" s="4"/>
      <c r="AJ318" s="4"/>
      <c r="AK318" s="4"/>
      <c r="AL318" s="4"/>
      <c r="AM318" s="4"/>
      <c r="AN318" s="4"/>
      <c r="AO318" s="4"/>
      <c r="AP318" s="4"/>
      <c r="AQ318" s="4"/>
      <c r="AS318" s="4"/>
      <c r="AT318" s="82"/>
      <c r="AU318" s="124"/>
      <c r="AV318" s="124"/>
      <c r="AW318" s="124"/>
      <c r="AX318" s="124"/>
      <c r="AY318" s="124"/>
      <c r="AZ318" s="124"/>
      <c r="BA318" s="4"/>
      <c r="BB318" s="127"/>
      <c r="BC318" s="4"/>
      <c r="BD318" s="4"/>
      <c r="BE318" s="4" t="s">
        <v>157</v>
      </c>
      <c r="BF318" s="7"/>
      <c r="BG318" s="7"/>
      <c r="BH318" s="7" t="str">
        <f t="shared" ca="1" si="65"/>
        <v/>
      </c>
      <c r="BI318" s="4" t="str">
        <f t="shared" si="74"/>
        <v/>
      </c>
      <c r="BJ318" s="123" t="str">
        <f t="shared" si="66"/>
        <v/>
      </c>
      <c r="BK318" s="140" t="str">
        <f t="shared" si="71"/>
        <v/>
      </c>
      <c r="BQ318" s="4" t="str">
        <f>IF(IFERROR(VLOOKUP(C318,C319:C$1993,1,0),"")="","",COUNTIF(C:C,C318))</f>
        <v/>
      </c>
      <c r="BU318" s="5" t="str">
        <f>IF(B318="","",IF(BQ318="",1+(MAX(BU$2:BU317)),""))</f>
        <v/>
      </c>
      <c r="BV318" s="5" t="str">
        <f t="shared" si="67"/>
        <v/>
      </c>
      <c r="BW318" s="5" t="str">
        <f t="shared" si="68"/>
        <v/>
      </c>
      <c r="BX318" s="14" t="str">
        <f t="shared" si="69"/>
        <v/>
      </c>
      <c r="BY318" s="28"/>
      <c r="BZ318" s="15"/>
      <c r="CA318" s="5" t="str">
        <f t="shared" si="75"/>
        <v/>
      </c>
      <c r="CD318" s="5" t="str">
        <f t="shared" si="73"/>
        <v/>
      </c>
      <c r="CE318" s="5" t="str">
        <f>IF(J318="","",IFERROR(IF(VLOOKUP(J318,J$2:J317,1,0)=0,"",""),J318))</f>
        <v/>
      </c>
      <c r="CF318" s="24" t="str">
        <f>IF(CE318="","",(IFERROR(VLOOKUP(MID(CE318,1,1),$CW$2:DA$28,3,0),0)+IFERROR(VLOOKUP(MID(CE318,2,1),CW$2:DA$28,4,0),0)+IFERROR(VLOOKUP(MID(CE318,3,1),CW$2:DA$28,5,0),0)+(ROW(CE318)/1000000000000)))</f>
        <v/>
      </c>
      <c r="CH318" s="5">
        <v>317</v>
      </c>
      <c r="CI318" s="5" t="str">
        <f>IFERROR(VLOOKUP(CH318,CD$2:CE1394,2,0),"")</f>
        <v/>
      </c>
      <c r="DC318" s="5" t="e">
        <f>IF(REPORTE!AH$2="si",IF(C318=VALUE(REPORTE!C$11),IF(SUM(DC319:DC$1993),CONCATENATE(INT(B318),", "),INT(B318)),""),IF(C318=VALUE(REPORTE!C$10),IF(SUM(DC319:DC$1993),CONCATENATE(INT(B318),", "),INT(B318)),""))</f>
        <v>#VALUE!</v>
      </c>
    </row>
    <row r="319" spans="1:107" s="5" customFormat="1" ht="15" customHeight="1">
      <c r="A319" s="4" t="str">
        <f t="shared" si="63"/>
        <v/>
      </c>
      <c r="B319" s="6"/>
      <c r="C319" s="8"/>
      <c r="D319" s="1" t="str">
        <f>IFERROR(INDEX('padron cfe'!B:B,MATCH(DATOS!C319,'padron cfe'!A:A,0),1),"")</f>
        <v/>
      </c>
      <c r="E319" s="1"/>
      <c r="F319" s="7"/>
      <c r="G319" s="9" t="s">
        <v>157</v>
      </c>
      <c r="H319" s="5" t="str">
        <f>IF(F319="","",IFERROR(CONCATENATE("PEUA",VLOOKUP(ESTADO,REPORTE!AV$2:AW$33,2,0),DIDTRITO_FORM,CADER_FORM,IFERROR(VLOOKUP(DAY(F319),$BN$3:$BO$11,2,0),DAY(F319)),IFERROR(VLOOKUP(MONTH(F319),$BN$3:$BO$11,2,0),MONTH(F319)),YEAR(F319),G319),""))</f>
        <v/>
      </c>
      <c r="I319" s="4"/>
      <c r="K319" s="2" t="str">
        <f>IFERROR(INDEX('padron cfe'!C:C,MATCH(DATOS!C319,'padron cfe'!A:A,0),1),"")</f>
        <v/>
      </c>
      <c r="L319" s="4" t="str">
        <f>IFERROR(IF(VLOOKUP(J319,J$2:L318,4,0)=0,"",VLOOKUP(J319,J$2:L318,4,0)),"")</f>
        <v/>
      </c>
      <c r="M319" s="4" t="str">
        <f>IFERROR(IF(VLOOKUP(J319,J$2:M318,5,0)=0,"",VLOOKUP(J319,J$2:M318,5,0)),"")</f>
        <v/>
      </c>
      <c r="N319" s="4"/>
      <c r="O319" s="2"/>
      <c r="P319" s="2"/>
      <c r="Q319" s="5" t="str">
        <f t="shared" si="70"/>
        <v/>
      </c>
      <c r="T319" s="2" t="str">
        <f>IFERROR(INDEX('padron cfe'!D:D,MATCH(DATOS!C319,'padron cfe'!A:A,0),1),"")</f>
        <v/>
      </c>
      <c r="U319" s="4"/>
      <c r="V319" s="4"/>
      <c r="W319" s="4"/>
      <c r="X319" s="6" t="s">
        <v>157</v>
      </c>
      <c r="Y319" s="4"/>
      <c r="Z319" s="4" t="str">
        <f t="shared" si="64"/>
        <v/>
      </c>
      <c r="AA319" s="4"/>
      <c r="AB319" s="4"/>
      <c r="AC319" s="2" t="str">
        <f>IFERROR(IF(INDEX(AC$1:AC318,MATCH(J319,J$1:J318,0),1)=0,"",INDEX(AC$1:AC318,MATCH(J319,J$1:J318,0),1)),"")</f>
        <v/>
      </c>
      <c r="AD319" s="2" t="str">
        <f>IFERROR(IF(INDEX(AD$1:AD318,MATCH(J319,J$1:J318,0),1)=0,"",INDEX(AD$1:AD318,MATCH(J319,J$1:J318,0),1)),"")</f>
        <v/>
      </c>
      <c r="AE319" s="2" t="str">
        <f>IFERROR(IF(INDEX(AE$1:AE318,MATCH(J319,J$1:J318,0),1)=0,"",INDEX(AE$1:AE318,MATCH(J319,J$1:J318,0),1)),"")</f>
        <v/>
      </c>
      <c r="AF319" s="2"/>
      <c r="AG319" s="2"/>
      <c r="AH319" s="2"/>
      <c r="AI319" s="4"/>
      <c r="AJ319" s="4"/>
      <c r="AK319" s="4"/>
      <c r="AL319" s="4"/>
      <c r="AM319" s="4"/>
      <c r="AN319" s="4"/>
      <c r="AO319" s="4"/>
      <c r="AP319" s="4"/>
      <c r="AQ319" s="4"/>
      <c r="AS319" s="4"/>
      <c r="AT319" s="82"/>
      <c r="AU319" s="124"/>
      <c r="AV319" s="124"/>
      <c r="AW319" s="124"/>
      <c r="AX319" s="124"/>
      <c r="AY319" s="124"/>
      <c r="AZ319" s="124"/>
      <c r="BA319" s="4"/>
      <c r="BB319" s="127"/>
      <c r="BC319" s="4"/>
      <c r="BD319" s="4"/>
      <c r="BE319" s="4"/>
      <c r="BF319" s="7"/>
      <c r="BG319" s="7"/>
      <c r="BH319" s="7" t="str">
        <f t="shared" ca="1" si="65"/>
        <v/>
      </c>
      <c r="BI319" s="4" t="str">
        <f t="shared" si="74"/>
        <v/>
      </c>
      <c r="BJ319" s="123" t="str">
        <f t="shared" si="66"/>
        <v/>
      </c>
      <c r="BK319" s="140" t="str">
        <f t="shared" si="71"/>
        <v/>
      </c>
      <c r="BQ319" s="4" t="str">
        <f>IF(IFERROR(VLOOKUP(C319,C320:C$1993,1,0),"")="","",COUNTIF(C:C,C319))</f>
        <v/>
      </c>
      <c r="BU319" s="5" t="str">
        <f>IF(B319="","",IF(BQ319="",1+(MAX(BU$2:BU318)),""))</f>
        <v/>
      </c>
      <c r="BV319" s="5" t="str">
        <f t="shared" si="67"/>
        <v/>
      </c>
      <c r="BW319" s="5" t="str">
        <f t="shared" si="68"/>
        <v/>
      </c>
      <c r="BX319" s="14" t="str">
        <f t="shared" si="69"/>
        <v/>
      </c>
      <c r="BY319" s="28"/>
      <c r="BZ319" s="15"/>
      <c r="CA319" s="5" t="str">
        <f t="shared" si="75"/>
        <v/>
      </c>
      <c r="CD319" s="5" t="str">
        <f t="shared" si="73"/>
        <v/>
      </c>
      <c r="CE319" s="5" t="str">
        <f>IF(J319="","",IFERROR(IF(VLOOKUP(J319,J$2:J318,1,0)=0,"",""),J319))</f>
        <v/>
      </c>
      <c r="CF319" s="24" t="str">
        <f>IF(CE319="","",(IFERROR(VLOOKUP(MID(CE319,1,1),$CW$2:DA$28,3,0),0)+IFERROR(VLOOKUP(MID(CE319,2,1),CW$2:DA$28,4,0),0)+IFERROR(VLOOKUP(MID(CE319,3,1),CW$2:DA$28,5,0),0)+(ROW(CE319)/1000000000000)))</f>
        <v/>
      </c>
      <c r="CH319" s="5">
        <v>318</v>
      </c>
      <c r="CI319" s="5" t="str">
        <f>IFERROR(VLOOKUP(CH319,CD$2:CE1395,2,0),"")</f>
        <v/>
      </c>
      <c r="DC319" s="5" t="e">
        <f>IF(REPORTE!AH$2="si",IF(C319=VALUE(REPORTE!C$11),IF(SUM(DC320:DC$1993),CONCATENATE(INT(B319),", "),INT(B319)),""),IF(C319=VALUE(REPORTE!C$10),IF(SUM(DC320:DC$1993),CONCATENATE(INT(B319),", "),INT(B319)),""))</f>
        <v>#VALUE!</v>
      </c>
    </row>
    <row r="320" spans="1:107" s="5" customFormat="1" ht="15" customHeight="1">
      <c r="A320" s="4" t="str">
        <f t="shared" si="63"/>
        <v/>
      </c>
      <c r="B320" s="6"/>
      <c r="C320" s="8"/>
      <c r="D320" s="1" t="str">
        <f>IFERROR(INDEX('padron cfe'!B:B,MATCH(DATOS!C320,'padron cfe'!A:A,0),1),"")</f>
        <v/>
      </c>
      <c r="E320" s="1"/>
      <c r="F320" s="7"/>
      <c r="G320" s="9" t="s">
        <v>157</v>
      </c>
      <c r="H320" s="5" t="str">
        <f>IF(F320="","",IFERROR(CONCATENATE("PEUA",VLOOKUP(ESTADO,REPORTE!AV$2:AW$33,2,0),DIDTRITO_FORM,CADER_FORM,IFERROR(VLOOKUP(DAY(F320),$BN$3:$BO$11,2,0),DAY(F320)),IFERROR(VLOOKUP(MONTH(F320),$BN$3:$BO$11,2,0),MONTH(F320)),YEAR(F320),G320),""))</f>
        <v/>
      </c>
      <c r="I320" s="4"/>
      <c r="K320" s="2" t="str">
        <f>IFERROR(INDEX('padron cfe'!C:C,MATCH(DATOS!C320,'padron cfe'!A:A,0),1),"")</f>
        <v/>
      </c>
      <c r="L320" s="4" t="str">
        <f>IFERROR(IF(VLOOKUP(J320,J$2:L319,4,0)=0,"",VLOOKUP(J320,J$2:L319,4,0)),"")</f>
        <v/>
      </c>
      <c r="M320" s="4" t="str">
        <f>IFERROR(IF(VLOOKUP(J320,J$2:M319,5,0)=0,"",VLOOKUP(J320,J$2:M319,5,0)),"")</f>
        <v/>
      </c>
      <c r="N320" s="4"/>
      <c r="O320" s="2"/>
      <c r="P320" s="2"/>
      <c r="Q320" s="5" t="str">
        <f t="shared" si="70"/>
        <v/>
      </c>
      <c r="T320" s="2" t="str">
        <f>IFERROR(INDEX('padron cfe'!D:D,MATCH(DATOS!C320,'padron cfe'!A:A,0),1),"")</f>
        <v/>
      </c>
      <c r="U320" s="4"/>
      <c r="V320" s="4"/>
      <c r="W320" s="4"/>
      <c r="X320" s="6" t="s">
        <v>157</v>
      </c>
      <c r="Y320" s="4"/>
      <c r="Z320" s="4" t="str">
        <f t="shared" si="64"/>
        <v/>
      </c>
      <c r="AA320" s="4"/>
      <c r="AB320" s="4"/>
      <c r="AC320" s="2" t="str">
        <f>IFERROR(IF(INDEX(AC$1:AC319,MATCH(J320,J$1:J319,0),1)=0,"",INDEX(AC$1:AC319,MATCH(J320,J$1:J319,0),1)),"")</f>
        <v/>
      </c>
      <c r="AD320" s="2" t="str">
        <f>IFERROR(IF(INDEX(AD$1:AD319,MATCH(J320,J$1:J319,0),1)=0,"",INDEX(AD$1:AD319,MATCH(J320,J$1:J319,0),1)),"")</f>
        <v/>
      </c>
      <c r="AE320" s="2" t="str">
        <f>IFERROR(IF(INDEX(AE$1:AE319,MATCH(J320,J$1:J319,0),1)=0,"",INDEX(AE$1:AE319,MATCH(J320,J$1:J319,0),1)),"")</f>
        <v/>
      </c>
      <c r="AF320" s="2"/>
      <c r="AG320" s="2"/>
      <c r="AH320" s="2"/>
      <c r="AI320" s="4"/>
      <c r="AJ320" s="4"/>
      <c r="AK320" s="4"/>
      <c r="AL320" s="4"/>
      <c r="AM320" s="4"/>
      <c r="AN320" s="4"/>
      <c r="AO320" s="4"/>
      <c r="AP320" s="4"/>
      <c r="AQ320" s="4"/>
      <c r="AS320" s="4"/>
      <c r="AT320" s="82"/>
      <c r="AU320" s="124"/>
      <c r="AV320" s="124"/>
      <c r="AW320" s="124"/>
      <c r="AX320" s="124"/>
      <c r="AY320" s="124"/>
      <c r="AZ320" s="124"/>
      <c r="BA320" s="4"/>
      <c r="BB320" s="127"/>
      <c r="BC320" s="4"/>
      <c r="BD320" s="4"/>
      <c r="BE320" s="4" t="s">
        <v>157</v>
      </c>
      <c r="BF320" s="7"/>
      <c r="BG320" s="7"/>
      <c r="BH320" s="7" t="str">
        <f t="shared" ca="1" si="65"/>
        <v/>
      </c>
      <c r="BI320" s="4" t="str">
        <f t="shared" si="74"/>
        <v/>
      </c>
      <c r="BJ320" s="123" t="str">
        <f t="shared" si="66"/>
        <v/>
      </c>
      <c r="BK320" s="140" t="str">
        <f t="shared" si="71"/>
        <v/>
      </c>
      <c r="BQ320" s="4" t="str">
        <f>IF(IFERROR(VLOOKUP(C320,C321:C$1993,1,0),"")="","",COUNTIF(C:C,C320))</f>
        <v/>
      </c>
      <c r="BU320" s="5" t="str">
        <f>IF(B320="","",IF(BQ320="",1+(MAX(BU$2:BU319)),""))</f>
        <v/>
      </c>
      <c r="BV320" s="5" t="str">
        <f t="shared" si="67"/>
        <v/>
      </c>
      <c r="BW320" s="5" t="str">
        <f t="shared" si="68"/>
        <v/>
      </c>
      <c r="BX320" s="14" t="str">
        <f t="shared" si="69"/>
        <v/>
      </c>
      <c r="BY320" s="28"/>
      <c r="BZ320" s="15"/>
      <c r="CA320" s="5" t="str">
        <f t="shared" si="75"/>
        <v/>
      </c>
      <c r="CD320" s="5" t="str">
        <f t="shared" si="73"/>
        <v/>
      </c>
      <c r="CE320" s="5" t="str">
        <f>IF(J320="","",IFERROR(IF(VLOOKUP(J320,J$2:J319,1,0)=0,"",""),J320))</f>
        <v/>
      </c>
      <c r="CF320" s="24" t="str">
        <f>IF(CE320="","",(IFERROR(VLOOKUP(MID(CE320,1,1),$CW$2:DA$28,3,0),0)+IFERROR(VLOOKUP(MID(CE320,2,1),CW$2:DA$28,4,0),0)+IFERROR(VLOOKUP(MID(CE320,3,1),CW$2:DA$28,5,0),0)+(ROW(CE320)/1000000000000)))</f>
        <v/>
      </c>
      <c r="CH320" s="5">
        <v>319</v>
      </c>
      <c r="CI320" s="5" t="str">
        <f>IFERROR(VLOOKUP(CH320,CD$2:CE1396,2,0),"")</f>
        <v/>
      </c>
      <c r="DC320" s="5" t="e">
        <f>IF(REPORTE!AH$2="si",IF(C320=VALUE(REPORTE!C$11),IF(SUM(DC321:DC$1993),CONCATENATE(INT(B320),", "),INT(B320)),""),IF(C320=VALUE(REPORTE!C$10),IF(SUM(DC321:DC$1993),CONCATENATE(INT(B320),", "),INT(B320)),""))</f>
        <v>#VALUE!</v>
      </c>
    </row>
    <row r="321" spans="1:107" s="5" customFormat="1" ht="15" customHeight="1">
      <c r="A321" s="4" t="str">
        <f t="shared" si="63"/>
        <v/>
      </c>
      <c r="B321" s="6"/>
      <c r="C321" s="8"/>
      <c r="D321" s="1" t="str">
        <f>IFERROR(INDEX('padron cfe'!B:B,MATCH(DATOS!C321,'padron cfe'!A:A,0),1),"")</f>
        <v/>
      </c>
      <c r="E321" s="1"/>
      <c r="F321" s="7"/>
      <c r="G321" s="9" t="s">
        <v>157</v>
      </c>
      <c r="H321" s="5" t="str">
        <f>IF(F321="","",IFERROR(CONCATENATE("PEUA",VLOOKUP(ESTADO,REPORTE!AV$2:AW$33,2,0),DIDTRITO_FORM,CADER_FORM,IFERROR(VLOOKUP(DAY(F321),$BN$3:$BO$11,2,0),DAY(F321)),IFERROR(VLOOKUP(MONTH(F321),$BN$3:$BO$11,2,0),MONTH(F321)),YEAR(F321),G321),""))</f>
        <v/>
      </c>
      <c r="I321" s="4"/>
      <c r="K321" s="2" t="str">
        <f>IFERROR(INDEX('padron cfe'!C:C,MATCH(DATOS!C321,'padron cfe'!A:A,0),1),"")</f>
        <v/>
      </c>
      <c r="L321" s="4" t="str">
        <f>IFERROR(IF(VLOOKUP(J321,J$2:L320,4,0)=0,"",VLOOKUP(J321,J$2:L320,4,0)),"")</f>
        <v/>
      </c>
      <c r="M321" s="4" t="str">
        <f>IFERROR(IF(VLOOKUP(J321,J$2:M320,5,0)=0,"",VLOOKUP(J321,J$2:M320,5,0)),"")</f>
        <v/>
      </c>
      <c r="N321" s="4"/>
      <c r="O321" s="2"/>
      <c r="P321" s="2"/>
      <c r="Q321" s="5" t="str">
        <f t="shared" si="70"/>
        <v/>
      </c>
      <c r="T321" s="2" t="str">
        <f>IFERROR(INDEX('padron cfe'!D:D,MATCH(DATOS!C321,'padron cfe'!A:A,0),1),"")</f>
        <v/>
      </c>
      <c r="U321" s="4"/>
      <c r="V321" s="4"/>
      <c r="W321" s="4"/>
      <c r="X321" s="6" t="s">
        <v>157</v>
      </c>
      <c r="Y321" s="4"/>
      <c r="Z321" s="4" t="str">
        <f t="shared" si="64"/>
        <v/>
      </c>
      <c r="AA321" s="4"/>
      <c r="AB321" s="4"/>
      <c r="AC321" s="2" t="str">
        <f>IFERROR(IF(INDEX(AC$1:AC320,MATCH(J321,J$1:J320,0),1)=0,"",INDEX(AC$1:AC320,MATCH(J321,J$1:J320,0),1)),"")</f>
        <v/>
      </c>
      <c r="AD321" s="2" t="str">
        <f>IFERROR(IF(INDEX(AD$1:AD320,MATCH(J321,J$1:J320,0),1)=0,"",INDEX(AD$1:AD320,MATCH(J321,J$1:J320,0),1)),"")</f>
        <v/>
      </c>
      <c r="AE321" s="2" t="str">
        <f>IFERROR(IF(INDEX(AE$1:AE320,MATCH(J321,J$1:J320,0),1)=0,"",INDEX(AE$1:AE320,MATCH(J321,J$1:J320,0),1)),"")</f>
        <v/>
      </c>
      <c r="AF321" s="2"/>
      <c r="AG321" s="2"/>
      <c r="AH321" s="2"/>
      <c r="AI321" s="4"/>
      <c r="AJ321" s="4"/>
      <c r="AK321" s="4"/>
      <c r="AL321" s="4"/>
      <c r="AM321" s="4"/>
      <c r="AN321" s="4"/>
      <c r="AO321" s="4"/>
      <c r="AP321" s="4"/>
      <c r="AQ321" s="4"/>
      <c r="AS321" s="4"/>
      <c r="AT321" s="82"/>
      <c r="AU321" s="124"/>
      <c r="AV321" s="124"/>
      <c r="AW321" s="124"/>
      <c r="AX321" s="124"/>
      <c r="AY321" s="124"/>
      <c r="AZ321" s="124"/>
      <c r="BA321" s="4"/>
      <c r="BB321" s="127"/>
      <c r="BC321" s="4"/>
      <c r="BD321" s="4"/>
      <c r="BE321" s="4"/>
      <c r="BF321" s="7"/>
      <c r="BG321" s="7"/>
      <c r="BH321" s="7" t="str">
        <f t="shared" ca="1" si="65"/>
        <v/>
      </c>
      <c r="BI321" s="4" t="str">
        <f t="shared" si="74"/>
        <v/>
      </c>
      <c r="BJ321" s="123" t="str">
        <f t="shared" si="66"/>
        <v/>
      </c>
      <c r="BK321" s="140" t="str">
        <f t="shared" si="71"/>
        <v/>
      </c>
      <c r="BQ321" s="4" t="str">
        <f>IF(IFERROR(VLOOKUP(C321,C322:C$1993,1,0),"")="","",COUNTIF(C:C,C321))</f>
        <v/>
      </c>
      <c r="BU321" s="5" t="str">
        <f>IF(B321="","",IF(BQ321="",1+(MAX(BU$2:BU320)),""))</f>
        <v/>
      </c>
      <c r="BV321" s="5" t="str">
        <f t="shared" si="67"/>
        <v/>
      </c>
      <c r="BW321" s="5" t="str">
        <f t="shared" si="68"/>
        <v/>
      </c>
      <c r="BX321" s="14" t="str">
        <f t="shared" si="69"/>
        <v/>
      </c>
      <c r="BY321" s="28"/>
      <c r="BZ321" s="15"/>
      <c r="CA321" s="5" t="str">
        <f t="shared" si="75"/>
        <v/>
      </c>
      <c r="CD321" s="5" t="str">
        <f t="shared" si="73"/>
        <v/>
      </c>
      <c r="CE321" s="5" t="str">
        <f>IF(J321="","",IFERROR(IF(VLOOKUP(J321,J$2:J320,1,0)=0,"",""),J321))</f>
        <v/>
      </c>
      <c r="CF321" s="24" t="str">
        <f>IF(CE321="","",(IFERROR(VLOOKUP(MID(CE321,1,1),$CW$2:DA$28,3,0),0)+IFERROR(VLOOKUP(MID(CE321,2,1),CW$2:DA$28,4,0),0)+IFERROR(VLOOKUP(MID(CE321,3,1),CW$2:DA$28,5,0),0)+(ROW(CE321)/1000000000000)))</f>
        <v/>
      </c>
      <c r="CH321" s="5">
        <v>320</v>
      </c>
      <c r="CI321" s="5" t="str">
        <f>IFERROR(VLOOKUP(CH321,CD$2:CE1397,2,0),"")</f>
        <v/>
      </c>
      <c r="DC321" s="5" t="e">
        <f>IF(REPORTE!AH$2="si",IF(C321=VALUE(REPORTE!C$11),IF(SUM(DC322:DC$1993),CONCATENATE(INT(B321),", "),INT(B321)),""),IF(C321=VALUE(REPORTE!C$10),IF(SUM(DC322:DC$1993),CONCATENATE(INT(B321),", "),INT(B321)),""))</f>
        <v>#VALUE!</v>
      </c>
    </row>
    <row r="322" spans="1:107" s="5" customFormat="1" ht="15" customHeight="1">
      <c r="A322" s="4" t="str">
        <f t="shared" ref="A322:A385" si="76">IF(AS322="",IF(B322="","",IF(LEN(B322)=1,"000"&amp;B322,IF(LEN(B322)=2,"00"&amp;B322,IF(LEN(B322)=3,"0"&amp;B322,B322)))),C322)</f>
        <v/>
      </c>
      <c r="B322" s="6"/>
      <c r="C322" s="8"/>
      <c r="D322" s="1" t="str">
        <f>IFERROR(INDEX('padron cfe'!B:B,MATCH(DATOS!C322,'padron cfe'!A:A,0),1),"")</f>
        <v/>
      </c>
      <c r="E322" s="1"/>
      <c r="F322" s="7"/>
      <c r="G322" s="9" t="s">
        <v>157</v>
      </c>
      <c r="H322" s="5" t="str">
        <f>IF(F322="","",IFERROR(CONCATENATE("PEUA",VLOOKUP(ESTADO,REPORTE!AV$2:AW$33,2,0),DIDTRITO_FORM,CADER_FORM,IFERROR(VLOOKUP(DAY(F322),$BN$3:$BO$11,2,0),DAY(F322)),IFERROR(VLOOKUP(MONTH(F322),$BN$3:$BO$11,2,0),MONTH(F322)),YEAR(F322),G322),""))</f>
        <v/>
      </c>
      <c r="I322" s="4"/>
      <c r="K322" s="2" t="str">
        <f>IFERROR(INDEX('padron cfe'!C:C,MATCH(DATOS!C322,'padron cfe'!A:A,0),1),"")</f>
        <v/>
      </c>
      <c r="L322" s="4" t="str">
        <f>IFERROR(IF(VLOOKUP(J322,J$2:L321,4,0)=0,"",VLOOKUP(J322,J$2:L321,4,0)),"")</f>
        <v/>
      </c>
      <c r="M322" s="4" t="str">
        <f>IFERROR(IF(VLOOKUP(J322,J$2:M321,5,0)=0,"",VLOOKUP(J322,J$2:M321,5,0)),"")</f>
        <v/>
      </c>
      <c r="N322" s="4"/>
      <c r="O322" s="2"/>
      <c r="P322" s="2"/>
      <c r="Q322" s="5" t="str">
        <f t="shared" si="70"/>
        <v/>
      </c>
      <c r="T322" s="2" t="str">
        <f>IFERROR(INDEX('padron cfe'!D:D,MATCH(DATOS!C322,'padron cfe'!A:A,0),1),"")</f>
        <v/>
      </c>
      <c r="U322" s="4"/>
      <c r="V322" s="4"/>
      <c r="W322" s="4"/>
      <c r="X322" s="6" t="s">
        <v>157</v>
      </c>
      <c r="Y322" s="4"/>
      <c r="Z322" s="4" t="str">
        <f t="shared" ref="Z322:Z385" si="77">IF(Y322="","",(Y322*0.746*365*24)*0.75+438)</f>
        <v/>
      </c>
      <c r="AA322" s="4"/>
      <c r="AB322" s="4"/>
      <c r="AC322" s="2" t="str">
        <f>IFERROR(IF(INDEX(AC$1:AC321,MATCH(J322,J$1:J321,0),1)=0,"",INDEX(AC$1:AC321,MATCH(J322,J$1:J321,0),1)),"")</f>
        <v/>
      </c>
      <c r="AD322" s="2" t="str">
        <f>IFERROR(IF(INDEX(AD$1:AD321,MATCH(J322,J$1:J321,0),1)=0,"",INDEX(AD$1:AD321,MATCH(J322,J$1:J321,0),1)),"")</f>
        <v/>
      </c>
      <c r="AE322" s="2" t="str">
        <f>IFERROR(IF(INDEX(AE$1:AE321,MATCH(J322,J$1:J321,0),1)=0,"",INDEX(AE$1:AE321,MATCH(J322,J$1:J321,0),1)),"")</f>
        <v/>
      </c>
      <c r="AF322" s="2"/>
      <c r="AG322" s="2"/>
      <c r="AH322" s="2"/>
      <c r="AI322" s="4"/>
      <c r="AJ322" s="4"/>
      <c r="AK322" s="4"/>
      <c r="AL322" s="4"/>
      <c r="AM322" s="4"/>
      <c r="AN322" s="4"/>
      <c r="AO322" s="4"/>
      <c r="AP322" s="4"/>
      <c r="AQ322" s="4"/>
      <c r="AS322" s="4"/>
      <c r="AT322" s="82"/>
      <c r="AU322" s="124"/>
      <c r="AV322" s="124"/>
      <c r="AW322" s="124"/>
      <c r="AX322" s="124"/>
      <c r="AY322" s="124"/>
      <c r="AZ322" s="124"/>
      <c r="BA322" s="4"/>
      <c r="BB322" s="127"/>
      <c r="BC322" s="4"/>
      <c r="BD322" s="4"/>
      <c r="BE322" s="4" t="s">
        <v>157</v>
      </c>
      <c r="BF322" s="7"/>
      <c r="BG322" s="7"/>
      <c r="BH322" s="7" t="str">
        <f t="shared" ref="BH322:BH385" ca="1" si="78">IFERROR(IF(BE322="","",IF(BA322=5,"",IF(BE322-TODAY()&gt;0,"VIGENTE","VENCIDO"))),"")</f>
        <v/>
      </c>
      <c r="BI322" s="4" t="str">
        <f t="shared" si="74"/>
        <v/>
      </c>
      <c r="BJ322" s="123" t="str">
        <f t="shared" ref="BJ322:BJ385" si="79">IFERROR(IF(AA322="","",AA322/V322),"")</f>
        <v/>
      </c>
      <c r="BK322" s="140" t="str">
        <f t="shared" si="71"/>
        <v/>
      </c>
      <c r="BQ322" s="4" t="str">
        <f>IF(IFERROR(VLOOKUP(C322,C323:C$1993,1,0),"")="","",COUNTIF(C:C,C322))</f>
        <v/>
      </c>
      <c r="BU322" s="5" t="str">
        <f>IF(B322="","",IF(BQ322="",1+(MAX(BU$2:BU321)),""))</f>
        <v/>
      </c>
      <c r="BV322" s="5" t="str">
        <f t="shared" ref="BV322:BV385" si="80">IF(BU322="","",Z322)</f>
        <v/>
      </c>
      <c r="BW322" s="5" t="str">
        <f t="shared" ref="BW322:BW385" si="81">IF(BU322="","",H322)</f>
        <v/>
      </c>
      <c r="BX322" s="14" t="str">
        <f t="shared" ref="BX322:BX385" si="82">IF(BU322="","",C322)</f>
        <v/>
      </c>
      <c r="BY322" s="28"/>
      <c r="BZ322" s="15"/>
      <c r="CA322" s="5" t="str">
        <f t="shared" si="75"/>
        <v/>
      </c>
      <c r="CD322" s="5" t="str">
        <f t="shared" si="73"/>
        <v/>
      </c>
      <c r="CE322" s="5" t="str">
        <f>IF(J322="","",IFERROR(IF(VLOOKUP(J322,J$2:J321,1,0)=0,"",""),J322))</f>
        <v/>
      </c>
      <c r="CF322" s="24" t="str">
        <f>IF(CE322="","",(IFERROR(VLOOKUP(MID(CE322,1,1),$CW$2:DA$28,3,0),0)+IFERROR(VLOOKUP(MID(CE322,2,1),CW$2:DA$28,4,0),0)+IFERROR(VLOOKUP(MID(CE322,3,1),CW$2:DA$28,5,0),0)+(ROW(CE322)/1000000000000)))</f>
        <v/>
      </c>
      <c r="CH322" s="5">
        <v>321</v>
      </c>
      <c r="CI322" s="5" t="str">
        <f>IFERROR(VLOOKUP(CH322,CD$2:CE1398,2,0),"")</f>
        <v/>
      </c>
      <c r="DC322" s="5" t="e">
        <f>IF(REPORTE!AH$2="si",IF(C322=VALUE(REPORTE!C$11),IF(SUM(DC323:DC$1993),CONCATENATE(INT(B322),", "),INT(B322)),""),IF(C322=VALUE(REPORTE!C$10),IF(SUM(DC323:DC$1993),CONCATENATE(INT(B322),", "),INT(B322)),""))</f>
        <v>#VALUE!</v>
      </c>
    </row>
    <row r="323" spans="1:107" s="5" customFormat="1" ht="15" customHeight="1">
      <c r="A323" s="4" t="str">
        <f t="shared" si="76"/>
        <v/>
      </c>
      <c r="B323" s="6"/>
      <c r="C323" s="8"/>
      <c r="D323" s="1" t="str">
        <f>IFERROR(INDEX('padron cfe'!B:B,MATCH(DATOS!C323,'padron cfe'!A:A,0),1),"")</f>
        <v/>
      </c>
      <c r="E323" s="1"/>
      <c r="F323" s="7"/>
      <c r="G323" s="9" t="s">
        <v>157</v>
      </c>
      <c r="H323" s="5" t="str">
        <f>IF(F323="","",IFERROR(CONCATENATE("PEUA",VLOOKUP(ESTADO,REPORTE!AV$2:AW$33,2,0),DIDTRITO_FORM,CADER_FORM,IFERROR(VLOOKUP(DAY(F323),$BN$3:$BO$11,2,0),DAY(F323)),IFERROR(VLOOKUP(MONTH(F323),$BN$3:$BO$11,2,0),MONTH(F323)),YEAR(F323),G323),""))</f>
        <v/>
      </c>
      <c r="I323" s="4"/>
      <c r="K323" s="2" t="str">
        <f>IFERROR(INDEX('padron cfe'!C:C,MATCH(DATOS!C323,'padron cfe'!A:A,0),1),"")</f>
        <v/>
      </c>
      <c r="L323" s="4" t="str">
        <f>IFERROR(IF(VLOOKUP(J323,J$2:L322,4,0)=0,"",VLOOKUP(J323,J$2:L322,4,0)),"")</f>
        <v/>
      </c>
      <c r="M323" s="4" t="str">
        <f>IFERROR(IF(VLOOKUP(J323,J$2:M322,5,0)=0,"",VLOOKUP(J323,J$2:M322,5,0)),"")</f>
        <v/>
      </c>
      <c r="N323" s="4"/>
      <c r="O323" s="2"/>
      <c r="P323" s="2"/>
      <c r="Q323" s="5" t="str">
        <f t="shared" ref="Q323:Q386" si="83">IF(J323="","",Q322)</f>
        <v/>
      </c>
      <c r="T323" s="2" t="str">
        <f>IFERROR(INDEX('padron cfe'!D:D,MATCH(DATOS!C323,'padron cfe'!A:A,0),1),"")</f>
        <v/>
      </c>
      <c r="U323" s="4"/>
      <c r="V323" s="4"/>
      <c r="W323" s="4"/>
      <c r="X323" s="6" t="s">
        <v>157</v>
      </c>
      <c r="Y323" s="4"/>
      <c r="Z323" s="4" t="str">
        <f t="shared" si="77"/>
        <v/>
      </c>
      <c r="AA323" s="4"/>
      <c r="AB323" s="4"/>
      <c r="AC323" s="2" t="str">
        <f>IFERROR(IF(INDEX(AC$1:AC322,MATCH(J323,J$1:J322,0),1)=0,"",INDEX(AC$1:AC322,MATCH(J323,J$1:J322,0),1)),"")</f>
        <v/>
      </c>
      <c r="AD323" s="2" t="str">
        <f>IFERROR(IF(INDEX(AD$1:AD322,MATCH(J323,J$1:J322,0),1)=0,"",INDEX(AD$1:AD322,MATCH(J323,J$1:J322,0),1)),"")</f>
        <v/>
      </c>
      <c r="AE323" s="2" t="str">
        <f>IFERROR(IF(INDEX(AE$1:AE322,MATCH(J323,J$1:J322,0),1)=0,"",INDEX(AE$1:AE322,MATCH(J323,J$1:J322,0),1)),"")</f>
        <v/>
      </c>
      <c r="AF323" s="2"/>
      <c r="AG323" s="2"/>
      <c r="AH323" s="2"/>
      <c r="AI323" s="4"/>
      <c r="AJ323" s="4"/>
      <c r="AK323" s="4"/>
      <c r="AL323" s="4"/>
      <c r="AM323" s="4"/>
      <c r="AN323" s="4"/>
      <c r="AO323" s="4"/>
      <c r="AP323" s="4"/>
      <c r="AQ323" s="4"/>
      <c r="AS323" s="4"/>
      <c r="AT323" s="82"/>
      <c r="AU323" s="124"/>
      <c r="AV323" s="124"/>
      <c r="AW323" s="124"/>
      <c r="AX323" s="124"/>
      <c r="AY323" s="124"/>
      <c r="AZ323" s="124"/>
      <c r="BA323" s="4"/>
      <c r="BB323" s="127"/>
      <c r="BC323" s="4"/>
      <c r="BD323" s="4"/>
      <c r="BE323" s="4"/>
      <c r="BF323" s="7"/>
      <c r="BG323" s="7"/>
      <c r="BH323" s="7" t="str">
        <f t="shared" ca="1" si="78"/>
        <v/>
      </c>
      <c r="BI323" s="4" t="str">
        <f t="shared" si="74"/>
        <v/>
      </c>
      <c r="BJ323" s="123" t="str">
        <f t="shared" si="79"/>
        <v/>
      </c>
      <c r="BK323" s="140" t="str">
        <f t="shared" ref="BK323:BK386" si="84">IFERROR(IF(AA323/Z323=0,"",AA323/Z323),"")</f>
        <v/>
      </c>
      <c r="BQ323" s="4" t="str">
        <f>IF(IFERROR(VLOOKUP(C323,C324:C$1993,1,0),"")="","",COUNTIF(C:C,C323))</f>
        <v/>
      </c>
      <c r="BU323" s="5" t="str">
        <f>IF(B323="","",IF(BQ323="",1+(MAX(BU$2:BU322)),""))</f>
        <v/>
      </c>
      <c r="BV323" s="5" t="str">
        <f t="shared" si="80"/>
        <v/>
      </c>
      <c r="BW323" s="5" t="str">
        <f t="shared" si="81"/>
        <v/>
      </c>
      <c r="BX323" s="14" t="str">
        <f t="shared" si="82"/>
        <v/>
      </c>
      <c r="BY323" s="28"/>
      <c r="BZ323" s="15"/>
      <c r="CA323" s="5" t="str">
        <f t="shared" si="75"/>
        <v/>
      </c>
      <c r="CD323" s="5" t="str">
        <f t="shared" si="73"/>
        <v/>
      </c>
      <c r="CE323" s="5" t="str">
        <f>IF(J323="","",IFERROR(IF(VLOOKUP(J323,J$2:J322,1,0)=0,"",""),J323))</f>
        <v/>
      </c>
      <c r="CF323" s="24" t="str">
        <f>IF(CE323="","",(IFERROR(VLOOKUP(MID(CE323,1,1),$CW$2:DA$28,3,0),0)+IFERROR(VLOOKUP(MID(CE323,2,1),CW$2:DA$28,4,0),0)+IFERROR(VLOOKUP(MID(CE323,3,1),CW$2:DA$28,5,0),0)+(ROW(CE323)/1000000000000)))</f>
        <v/>
      </c>
      <c r="CH323" s="5">
        <v>322</v>
      </c>
      <c r="CI323" s="5" t="str">
        <f>IFERROR(VLOOKUP(CH323,CD$2:CE1399,2,0),"")</f>
        <v/>
      </c>
      <c r="DC323" s="5" t="e">
        <f>IF(REPORTE!AH$2="si",IF(C323=VALUE(REPORTE!C$11),IF(SUM(DC324:DC$1993),CONCATENATE(INT(B323),", "),INT(B323)),""),IF(C323=VALUE(REPORTE!C$10),IF(SUM(DC324:DC$1993),CONCATENATE(INT(B323),", "),INT(B323)),""))</f>
        <v>#VALUE!</v>
      </c>
    </row>
    <row r="324" spans="1:107" s="5" customFormat="1" ht="15" customHeight="1">
      <c r="A324" s="4" t="str">
        <f t="shared" si="76"/>
        <v/>
      </c>
      <c r="B324" s="6"/>
      <c r="C324" s="8"/>
      <c r="D324" s="1" t="str">
        <f>IFERROR(INDEX('padron cfe'!B:B,MATCH(DATOS!C324,'padron cfe'!A:A,0),1),"")</f>
        <v/>
      </c>
      <c r="E324" s="1"/>
      <c r="F324" s="7"/>
      <c r="G324" s="9" t="s">
        <v>157</v>
      </c>
      <c r="H324" s="5" t="str">
        <f>IF(F324="","",IFERROR(CONCATENATE("PEUA",VLOOKUP(ESTADO,REPORTE!AV$2:AW$33,2,0),DIDTRITO_FORM,CADER_FORM,IFERROR(VLOOKUP(DAY(F324),$BN$3:$BO$11,2,0),DAY(F324)),IFERROR(VLOOKUP(MONTH(F324),$BN$3:$BO$11,2,0),MONTH(F324)),YEAR(F324),G324),""))</f>
        <v/>
      </c>
      <c r="I324" s="4"/>
      <c r="K324" s="2" t="str">
        <f>IFERROR(INDEX('padron cfe'!C:C,MATCH(DATOS!C324,'padron cfe'!A:A,0),1),"")</f>
        <v/>
      </c>
      <c r="L324" s="4" t="str">
        <f>IFERROR(IF(VLOOKUP(J324,J$2:L323,4,0)=0,"",VLOOKUP(J324,J$2:L323,4,0)),"")</f>
        <v/>
      </c>
      <c r="M324" s="4" t="str">
        <f>IFERROR(IF(VLOOKUP(J324,J$2:M323,5,0)=0,"",VLOOKUP(J324,J$2:M323,5,0)),"")</f>
        <v/>
      </c>
      <c r="N324" s="4"/>
      <c r="O324" s="2"/>
      <c r="P324" s="2"/>
      <c r="Q324" s="5" t="str">
        <f t="shared" si="83"/>
        <v/>
      </c>
      <c r="T324" s="2" t="str">
        <f>IFERROR(INDEX('padron cfe'!D:D,MATCH(DATOS!C324,'padron cfe'!A:A,0),1),"")</f>
        <v/>
      </c>
      <c r="U324" s="4"/>
      <c r="V324" s="4"/>
      <c r="W324" s="4"/>
      <c r="X324" s="6" t="s">
        <v>157</v>
      </c>
      <c r="Y324" s="4"/>
      <c r="Z324" s="4" t="str">
        <f t="shared" si="77"/>
        <v/>
      </c>
      <c r="AA324" s="4"/>
      <c r="AB324" s="4"/>
      <c r="AC324" s="2" t="str">
        <f>IFERROR(IF(INDEX(AC$1:AC323,MATCH(J324,J$1:J323,0),1)=0,"",INDEX(AC$1:AC323,MATCH(J324,J$1:J323,0),1)),"")</f>
        <v/>
      </c>
      <c r="AD324" s="2" t="str">
        <f>IFERROR(IF(INDEX(AD$1:AD323,MATCH(J324,J$1:J323,0),1)=0,"",INDEX(AD$1:AD323,MATCH(J324,J$1:J323,0),1)),"")</f>
        <v/>
      </c>
      <c r="AE324" s="2" t="str">
        <f>IFERROR(IF(INDEX(AE$1:AE323,MATCH(J324,J$1:J323,0),1)=0,"",INDEX(AE$1:AE323,MATCH(J324,J$1:J323,0),1)),"")</f>
        <v/>
      </c>
      <c r="AF324" s="2"/>
      <c r="AG324" s="2"/>
      <c r="AH324" s="2"/>
      <c r="AI324" s="4"/>
      <c r="AJ324" s="4"/>
      <c r="AK324" s="4"/>
      <c r="AL324" s="4"/>
      <c r="AM324" s="4"/>
      <c r="AN324" s="4"/>
      <c r="AO324" s="4"/>
      <c r="AP324" s="4"/>
      <c r="AQ324" s="4"/>
      <c r="AS324" s="4"/>
      <c r="AT324" s="82"/>
      <c r="AU324" s="124"/>
      <c r="AV324" s="124"/>
      <c r="AW324" s="124"/>
      <c r="AX324" s="124"/>
      <c r="AY324" s="124"/>
      <c r="AZ324" s="124"/>
      <c r="BA324" s="4"/>
      <c r="BB324" s="127"/>
      <c r="BC324" s="4"/>
      <c r="BD324" s="4"/>
      <c r="BE324" s="4" t="s">
        <v>157</v>
      </c>
      <c r="BF324" s="7"/>
      <c r="BG324" s="7"/>
      <c r="BH324" s="7" t="str">
        <f t="shared" ca="1" si="78"/>
        <v/>
      </c>
      <c r="BI324" s="4" t="str">
        <f t="shared" si="74"/>
        <v/>
      </c>
      <c r="BJ324" s="123" t="str">
        <f t="shared" si="79"/>
        <v/>
      </c>
      <c r="BK324" s="140" t="str">
        <f t="shared" si="84"/>
        <v/>
      </c>
      <c r="BQ324" s="4" t="str">
        <f>IF(IFERROR(VLOOKUP(C324,C325:C$1993,1,0),"")="","",COUNTIF(C:C,C324))</f>
        <v/>
      </c>
      <c r="BU324" s="5" t="str">
        <f>IF(B324="","",IF(BQ324="",1+(MAX(BU$2:BU323)),""))</f>
        <v/>
      </c>
      <c r="BV324" s="5" t="str">
        <f t="shared" si="80"/>
        <v/>
      </c>
      <c r="BW324" s="5" t="str">
        <f t="shared" si="81"/>
        <v/>
      </c>
      <c r="BX324" s="14" t="str">
        <f t="shared" si="82"/>
        <v/>
      </c>
      <c r="BY324" s="28"/>
      <c r="BZ324" s="15"/>
      <c r="CA324" s="5" t="str">
        <f t="shared" si="75"/>
        <v/>
      </c>
      <c r="CD324" s="5" t="str">
        <f t="shared" si="73"/>
        <v/>
      </c>
      <c r="CE324" s="5" t="str">
        <f>IF(J324="","",IFERROR(IF(VLOOKUP(J324,J$2:J323,1,0)=0,"",""),J324))</f>
        <v/>
      </c>
      <c r="CF324" s="24" t="str">
        <f>IF(CE324="","",(IFERROR(VLOOKUP(MID(CE324,1,1),$CW$2:DA$28,3,0),0)+IFERROR(VLOOKUP(MID(CE324,2,1),CW$2:DA$28,4,0),0)+IFERROR(VLOOKUP(MID(CE324,3,1),CW$2:DA$28,5,0),0)+(ROW(CE324)/1000000000000)))</f>
        <v/>
      </c>
      <c r="CH324" s="5">
        <v>323</v>
      </c>
      <c r="CI324" s="5" t="str">
        <f>IFERROR(VLOOKUP(CH324,CD$2:CE1400,2,0),"")</f>
        <v/>
      </c>
      <c r="CK324" s="14"/>
      <c r="DC324" s="5" t="e">
        <f>IF(REPORTE!AH$2="si",IF(C324=VALUE(REPORTE!C$11),IF(SUM(DC325:DC$1993),CONCATENATE(INT(B324),", "),INT(B324)),""),IF(C324=VALUE(REPORTE!C$10),IF(SUM(DC325:DC$1993),CONCATENATE(INT(B324),", "),INT(B324)),""))</f>
        <v>#VALUE!</v>
      </c>
    </row>
    <row r="325" spans="1:107" s="5" customFormat="1" ht="15" customHeight="1">
      <c r="A325" s="4" t="str">
        <f t="shared" si="76"/>
        <v/>
      </c>
      <c r="B325" s="6"/>
      <c r="C325" s="8"/>
      <c r="D325" s="1" t="str">
        <f>IFERROR(INDEX('padron cfe'!B:B,MATCH(DATOS!C325,'padron cfe'!A:A,0),1),"")</f>
        <v/>
      </c>
      <c r="E325" s="1"/>
      <c r="F325" s="7"/>
      <c r="G325" s="9" t="s">
        <v>157</v>
      </c>
      <c r="H325" s="5" t="str">
        <f>IF(F325="","",IFERROR(CONCATENATE("PEUA",VLOOKUP(ESTADO,REPORTE!AV$2:AW$33,2,0),DIDTRITO_FORM,CADER_FORM,IFERROR(VLOOKUP(DAY(F325),$BN$3:$BO$11,2,0),DAY(F325)),IFERROR(VLOOKUP(MONTH(F325),$BN$3:$BO$11,2,0),MONTH(F325)),YEAR(F325),G325),""))</f>
        <v/>
      </c>
      <c r="I325" s="4"/>
      <c r="K325" s="2" t="str">
        <f>IFERROR(INDEX('padron cfe'!C:C,MATCH(DATOS!C325,'padron cfe'!A:A,0),1),"")</f>
        <v/>
      </c>
      <c r="L325" s="4" t="str">
        <f>IFERROR(IF(VLOOKUP(J325,J$2:L324,4,0)=0,"",VLOOKUP(J325,J$2:L324,4,0)),"")</f>
        <v/>
      </c>
      <c r="M325" s="4" t="str">
        <f>IFERROR(IF(VLOOKUP(J325,J$2:M324,5,0)=0,"",VLOOKUP(J325,J$2:M324,5,0)),"")</f>
        <v/>
      </c>
      <c r="N325" s="4"/>
      <c r="O325" s="2"/>
      <c r="P325" s="2"/>
      <c r="Q325" s="5" t="str">
        <f t="shared" si="83"/>
        <v/>
      </c>
      <c r="T325" s="2" t="str">
        <f>IFERROR(INDEX('padron cfe'!D:D,MATCH(DATOS!C325,'padron cfe'!A:A,0),1),"")</f>
        <v/>
      </c>
      <c r="U325" s="4"/>
      <c r="V325" s="4"/>
      <c r="W325" s="4"/>
      <c r="X325" s="6" t="s">
        <v>157</v>
      </c>
      <c r="Y325" s="4"/>
      <c r="Z325" s="4" t="str">
        <f t="shared" si="77"/>
        <v/>
      </c>
      <c r="AA325" s="4"/>
      <c r="AB325" s="4"/>
      <c r="AC325" s="2" t="str">
        <f>IFERROR(IF(INDEX(AC$1:AC324,MATCH(J325,J$1:J324,0),1)=0,"",INDEX(AC$1:AC324,MATCH(J325,J$1:J324,0),1)),"")</f>
        <v/>
      </c>
      <c r="AD325" s="2" t="str">
        <f>IFERROR(IF(INDEX(AD$1:AD324,MATCH(J325,J$1:J324,0),1)=0,"",INDEX(AD$1:AD324,MATCH(J325,J$1:J324,0),1)),"")</f>
        <v/>
      </c>
      <c r="AE325" s="2" t="str">
        <f>IFERROR(IF(INDEX(AE$1:AE324,MATCH(J325,J$1:J324,0),1)=0,"",INDEX(AE$1:AE324,MATCH(J325,J$1:J324,0),1)),"")</f>
        <v/>
      </c>
      <c r="AF325" s="2"/>
      <c r="AG325" s="2"/>
      <c r="AH325" s="2"/>
      <c r="AI325" s="4"/>
      <c r="AJ325" s="4"/>
      <c r="AK325" s="4"/>
      <c r="AL325" s="4"/>
      <c r="AM325" s="4"/>
      <c r="AN325" s="4"/>
      <c r="AO325" s="4"/>
      <c r="AP325" s="4"/>
      <c r="AQ325" s="4"/>
      <c r="AS325" s="4"/>
      <c r="AT325" s="82"/>
      <c r="AU325" s="124"/>
      <c r="AV325" s="124"/>
      <c r="AW325" s="124"/>
      <c r="AX325" s="124"/>
      <c r="AY325" s="124"/>
      <c r="AZ325" s="124"/>
      <c r="BA325" s="4"/>
      <c r="BB325" s="127"/>
      <c r="BC325" s="4"/>
      <c r="BD325" s="4"/>
      <c r="BE325" s="4"/>
      <c r="BF325" s="7"/>
      <c r="BG325" s="7"/>
      <c r="BH325" s="7" t="str">
        <f t="shared" ca="1" si="78"/>
        <v/>
      </c>
      <c r="BI325" s="4" t="str">
        <f t="shared" si="74"/>
        <v/>
      </c>
      <c r="BJ325" s="123" t="str">
        <f t="shared" si="79"/>
        <v/>
      </c>
      <c r="BK325" s="140" t="str">
        <f t="shared" si="84"/>
        <v/>
      </c>
      <c r="BQ325" s="4" t="str">
        <f>IF(IFERROR(VLOOKUP(C325,C326:C$1993,1,0),"")="","",COUNTIF(C:C,C325))</f>
        <v/>
      </c>
      <c r="BU325" s="5" t="str">
        <f>IF(B325="","",IF(BQ325="",1+(MAX(BU$2:BU324)),""))</f>
        <v/>
      </c>
      <c r="BV325" s="5" t="str">
        <f t="shared" si="80"/>
        <v/>
      </c>
      <c r="BW325" s="5" t="str">
        <f t="shared" si="81"/>
        <v/>
      </c>
      <c r="BX325" s="14" t="str">
        <f t="shared" si="82"/>
        <v/>
      </c>
      <c r="BY325" s="28"/>
      <c r="BZ325" s="15"/>
      <c r="CA325" s="5" t="str">
        <f t="shared" si="75"/>
        <v/>
      </c>
      <c r="CD325" s="5" t="str">
        <f t="shared" si="73"/>
        <v/>
      </c>
      <c r="CE325" s="5" t="str">
        <f>IF(J325="","",IFERROR(IF(VLOOKUP(J325,J$2:J324,1,0)=0,"",""),J325))</f>
        <v/>
      </c>
      <c r="CF325" s="24" t="str">
        <f>IF(CE325="","",(IFERROR(VLOOKUP(MID(CE325,1,1),$CW$2:DA$28,3,0),0)+IFERROR(VLOOKUP(MID(CE325,2,1),CW$2:DA$28,4,0),0)+IFERROR(VLOOKUP(MID(CE325,3,1),CW$2:DA$28,5,0),0)+(ROW(CE325)/1000000000000)))</f>
        <v/>
      </c>
      <c r="CH325" s="5">
        <v>324</v>
      </c>
      <c r="CI325" s="5" t="str">
        <f>IFERROR(VLOOKUP(CH325,CD$2:CE1401,2,0),"")</f>
        <v/>
      </c>
      <c r="DC325" s="5" t="e">
        <f>IF(REPORTE!AH$2="si",IF(C325=VALUE(REPORTE!C$11),IF(SUM(DC326:DC$1993),CONCATENATE(INT(B325),", "),INT(B325)),""),IF(C325=VALUE(REPORTE!C$10),IF(SUM(DC326:DC$1993),CONCATENATE(INT(B325),", "),INT(B325)),""))</f>
        <v>#VALUE!</v>
      </c>
    </row>
    <row r="326" spans="1:107" s="5" customFormat="1" ht="15" customHeight="1">
      <c r="A326" s="4" t="str">
        <f t="shared" si="76"/>
        <v/>
      </c>
      <c r="B326" s="6"/>
      <c r="C326" s="8"/>
      <c r="D326" s="1" t="str">
        <f>IFERROR(INDEX('padron cfe'!B:B,MATCH(DATOS!C326,'padron cfe'!A:A,0),1),"")</f>
        <v/>
      </c>
      <c r="E326" s="1"/>
      <c r="F326" s="7"/>
      <c r="G326" s="9" t="s">
        <v>157</v>
      </c>
      <c r="H326" s="5" t="str">
        <f>IF(F326="","",IFERROR(CONCATENATE("PEUA",VLOOKUP(ESTADO,REPORTE!AV$2:AW$33,2,0),DIDTRITO_FORM,CADER_FORM,IFERROR(VLOOKUP(DAY(F326),$BN$3:$BO$11,2,0),DAY(F326)),IFERROR(VLOOKUP(MONTH(F326),$BN$3:$BO$11,2,0),MONTH(F326)),YEAR(F326),G326),""))</f>
        <v/>
      </c>
      <c r="I326" s="4"/>
      <c r="K326" s="2" t="str">
        <f>IFERROR(INDEX('padron cfe'!C:C,MATCH(DATOS!C326,'padron cfe'!A:A,0),1),"")</f>
        <v/>
      </c>
      <c r="L326" s="4" t="str">
        <f>IFERROR(IF(VLOOKUP(J326,J$2:L325,4,0)=0,"",VLOOKUP(J326,J$2:L325,4,0)),"")</f>
        <v/>
      </c>
      <c r="M326" s="4" t="str">
        <f>IFERROR(IF(VLOOKUP(J326,J$2:M325,5,0)=0,"",VLOOKUP(J326,J$2:M325,5,0)),"")</f>
        <v/>
      </c>
      <c r="N326" s="4"/>
      <c r="O326" s="2"/>
      <c r="P326" s="2"/>
      <c r="Q326" s="5" t="str">
        <f t="shared" si="83"/>
        <v/>
      </c>
      <c r="T326" s="2" t="str">
        <f>IFERROR(INDEX('padron cfe'!D:D,MATCH(DATOS!C326,'padron cfe'!A:A,0),1),"")</f>
        <v/>
      </c>
      <c r="U326" s="4"/>
      <c r="V326" s="4"/>
      <c r="W326" s="4"/>
      <c r="X326" s="6" t="s">
        <v>157</v>
      </c>
      <c r="Y326" s="4"/>
      <c r="Z326" s="4" t="str">
        <f t="shared" si="77"/>
        <v/>
      </c>
      <c r="AA326" s="4"/>
      <c r="AB326" s="4"/>
      <c r="AC326" s="2" t="str">
        <f>IFERROR(IF(INDEX(AC$1:AC325,MATCH(J326,J$1:J325,0),1)=0,"",INDEX(AC$1:AC325,MATCH(J326,J$1:J325,0),1)),"")</f>
        <v/>
      </c>
      <c r="AD326" s="2" t="str">
        <f>IFERROR(IF(INDEX(AD$1:AD325,MATCH(J326,J$1:J325,0),1)=0,"",INDEX(AD$1:AD325,MATCH(J326,J$1:J325,0),1)),"")</f>
        <v/>
      </c>
      <c r="AE326" s="2" t="str">
        <f>IFERROR(IF(INDEX(AE$1:AE325,MATCH(J326,J$1:J325,0),1)=0,"",INDEX(AE$1:AE325,MATCH(J326,J$1:J325,0),1)),"")</f>
        <v/>
      </c>
      <c r="AF326" s="2"/>
      <c r="AG326" s="2"/>
      <c r="AH326" s="2"/>
      <c r="AI326" s="4"/>
      <c r="AJ326" s="4"/>
      <c r="AK326" s="4"/>
      <c r="AL326" s="4"/>
      <c r="AM326" s="4"/>
      <c r="AN326" s="4"/>
      <c r="AO326" s="4"/>
      <c r="AP326" s="4"/>
      <c r="AQ326" s="4"/>
      <c r="AS326" s="4"/>
      <c r="AT326" s="82"/>
      <c r="AU326" s="124"/>
      <c r="AV326" s="124"/>
      <c r="AW326" s="124"/>
      <c r="AX326" s="124"/>
      <c r="AY326" s="124"/>
      <c r="AZ326" s="124"/>
      <c r="BA326" s="4"/>
      <c r="BB326" s="127"/>
      <c r="BC326" s="4"/>
      <c r="BD326" s="4"/>
      <c r="BE326" s="4" t="s">
        <v>157</v>
      </c>
      <c r="BF326" s="7"/>
      <c r="BG326" s="7"/>
      <c r="BH326" s="7" t="str">
        <f t="shared" ca="1" si="78"/>
        <v/>
      </c>
      <c r="BI326" s="4" t="str">
        <f t="shared" si="74"/>
        <v/>
      </c>
      <c r="BJ326" s="123" t="str">
        <f t="shared" si="79"/>
        <v/>
      </c>
      <c r="BK326" s="140" t="str">
        <f t="shared" si="84"/>
        <v/>
      </c>
      <c r="BQ326" s="4" t="str">
        <f>IF(IFERROR(VLOOKUP(C326,C327:C$1993,1,0),"")="","",COUNTIF(C:C,C326))</f>
        <v/>
      </c>
      <c r="BU326" s="5" t="str">
        <f>IF(B326="","",IF(BQ326="",1+(MAX(BU$2:BU325)),""))</f>
        <v/>
      </c>
      <c r="BV326" s="5" t="str">
        <f t="shared" si="80"/>
        <v/>
      </c>
      <c r="BW326" s="5" t="str">
        <f t="shared" si="81"/>
        <v/>
      </c>
      <c r="BX326" s="14" t="str">
        <f t="shared" si="82"/>
        <v/>
      </c>
      <c r="BY326" s="28"/>
      <c r="BZ326" s="15"/>
      <c r="CA326" s="5" t="str">
        <f t="shared" si="75"/>
        <v/>
      </c>
      <c r="CD326" s="5" t="str">
        <f t="shared" si="73"/>
        <v/>
      </c>
      <c r="CE326" s="5" t="str">
        <f>IF(J326="","",IFERROR(IF(VLOOKUP(J326,J$2:J325,1,0)=0,"",""),J326))</f>
        <v/>
      </c>
      <c r="CF326" s="24" t="str">
        <f>IF(CE326="","",(IFERROR(VLOOKUP(MID(CE326,1,1),$CW$2:DA$28,3,0),0)+IFERROR(VLOOKUP(MID(CE326,2,1),CW$2:DA$28,4,0),0)+IFERROR(VLOOKUP(MID(CE326,3,1),CW$2:DA$28,5,0),0)+(ROW(CE326)/1000000000000)))</f>
        <v/>
      </c>
      <c r="CH326" s="5">
        <v>325</v>
      </c>
      <c r="CI326" s="5" t="str">
        <f>IFERROR(VLOOKUP(CH326,CD$2:CE1402,2,0),"")</f>
        <v/>
      </c>
      <c r="CK326" s="14"/>
      <c r="DC326" s="5" t="e">
        <f>IF(REPORTE!AH$2="si",IF(C326=VALUE(REPORTE!C$11),IF(SUM(DC327:DC$1993),CONCATENATE(INT(B326),", "),INT(B326)),""),IF(C326=VALUE(REPORTE!C$10),IF(SUM(DC327:DC$1993),CONCATENATE(INT(B326),", "),INT(B326)),""))</f>
        <v>#VALUE!</v>
      </c>
    </row>
    <row r="327" spans="1:107" s="5" customFormat="1" ht="15" customHeight="1">
      <c r="A327" s="4" t="str">
        <f t="shared" si="76"/>
        <v/>
      </c>
      <c r="B327" s="6"/>
      <c r="C327" s="8"/>
      <c r="D327" s="1" t="str">
        <f>IFERROR(INDEX('padron cfe'!B:B,MATCH(DATOS!C327,'padron cfe'!A:A,0),1),"")</f>
        <v/>
      </c>
      <c r="E327" s="1"/>
      <c r="F327" s="7"/>
      <c r="G327" s="9" t="s">
        <v>157</v>
      </c>
      <c r="H327" s="5" t="str">
        <f>IF(F327="","",IFERROR(CONCATENATE("PEUA",VLOOKUP(ESTADO,REPORTE!AV$2:AW$33,2,0),DIDTRITO_FORM,CADER_FORM,IFERROR(VLOOKUP(DAY(F327),$BN$3:$BO$11,2,0),DAY(F327)),IFERROR(VLOOKUP(MONTH(F327),$BN$3:$BO$11,2,0),MONTH(F327)),YEAR(F327),G327),""))</f>
        <v/>
      </c>
      <c r="I327" s="4"/>
      <c r="K327" s="2" t="str">
        <f>IFERROR(INDEX('padron cfe'!C:C,MATCH(DATOS!C327,'padron cfe'!A:A,0),1),"")</f>
        <v/>
      </c>
      <c r="L327" s="4" t="str">
        <f>IFERROR(IF(VLOOKUP(J327,J$2:L326,4,0)=0,"",VLOOKUP(J327,J$2:L326,4,0)),"")</f>
        <v/>
      </c>
      <c r="M327" s="4" t="str">
        <f>IFERROR(IF(VLOOKUP(J327,J$2:M326,5,0)=0,"",VLOOKUP(J327,J$2:M326,5,0)),"")</f>
        <v/>
      </c>
      <c r="N327" s="4"/>
      <c r="O327" s="2"/>
      <c r="P327" s="2"/>
      <c r="Q327" s="5" t="str">
        <f t="shared" si="83"/>
        <v/>
      </c>
      <c r="T327" s="2" t="str">
        <f>IFERROR(INDEX('padron cfe'!D:D,MATCH(DATOS!C327,'padron cfe'!A:A,0),1),"")</f>
        <v/>
      </c>
      <c r="U327" s="4"/>
      <c r="V327" s="4"/>
      <c r="W327" s="4"/>
      <c r="X327" s="6" t="s">
        <v>157</v>
      </c>
      <c r="Y327" s="4"/>
      <c r="Z327" s="4" t="str">
        <f t="shared" si="77"/>
        <v/>
      </c>
      <c r="AA327" s="4"/>
      <c r="AB327" s="4"/>
      <c r="AC327" s="2" t="str">
        <f>IFERROR(IF(INDEX(AC$1:AC326,MATCH(J327,J$1:J326,0),1)=0,"",INDEX(AC$1:AC326,MATCH(J327,J$1:J326,0),1)),"")</f>
        <v/>
      </c>
      <c r="AD327" s="2" t="str">
        <f>IFERROR(IF(INDEX(AD$1:AD326,MATCH(J327,J$1:J326,0),1)=0,"",INDEX(AD$1:AD326,MATCH(J327,J$1:J326,0),1)),"")</f>
        <v/>
      </c>
      <c r="AE327" s="2" t="str">
        <f>IFERROR(IF(INDEX(AE$1:AE326,MATCH(J327,J$1:J326,0),1)=0,"",INDEX(AE$1:AE326,MATCH(J327,J$1:J326,0),1)),"")</f>
        <v/>
      </c>
      <c r="AF327" s="2"/>
      <c r="AG327" s="2"/>
      <c r="AH327" s="2"/>
      <c r="AI327" s="4"/>
      <c r="AJ327" s="4"/>
      <c r="AK327" s="4"/>
      <c r="AL327" s="4"/>
      <c r="AM327" s="4"/>
      <c r="AN327" s="4"/>
      <c r="AO327" s="4"/>
      <c r="AP327" s="4"/>
      <c r="AQ327" s="4"/>
      <c r="AS327" s="4"/>
      <c r="AT327" s="82"/>
      <c r="AU327" s="124"/>
      <c r="AV327" s="124"/>
      <c r="AW327" s="124"/>
      <c r="AX327" s="124"/>
      <c r="AY327" s="124"/>
      <c r="AZ327" s="124"/>
      <c r="BA327" s="4"/>
      <c r="BB327" s="127"/>
      <c r="BC327" s="4"/>
      <c r="BD327" s="4"/>
      <c r="BE327" s="4"/>
      <c r="BF327" s="7"/>
      <c r="BG327" s="7"/>
      <c r="BH327" s="7" t="str">
        <f t="shared" ca="1" si="78"/>
        <v/>
      </c>
      <c r="BI327" s="4" t="str">
        <f t="shared" si="74"/>
        <v/>
      </c>
      <c r="BJ327" s="123" t="str">
        <f t="shared" si="79"/>
        <v/>
      </c>
      <c r="BK327" s="140" t="str">
        <f t="shared" si="84"/>
        <v/>
      </c>
      <c r="BQ327" s="4" t="str">
        <f>IF(IFERROR(VLOOKUP(C327,C328:C$1993,1,0),"")="","",COUNTIF(C:C,C327))</f>
        <v/>
      </c>
      <c r="BU327" s="5" t="str">
        <f>IF(B327="","",IF(BQ327="",1+(MAX(BU$2:BU326)),""))</f>
        <v/>
      </c>
      <c r="BV327" s="5" t="str">
        <f t="shared" si="80"/>
        <v/>
      </c>
      <c r="BW327" s="5" t="str">
        <f t="shared" si="81"/>
        <v/>
      </c>
      <c r="BX327" s="14" t="str">
        <f t="shared" si="82"/>
        <v/>
      </c>
      <c r="BY327" s="28"/>
      <c r="BZ327" s="15"/>
      <c r="CA327" s="5" t="str">
        <f t="shared" si="75"/>
        <v/>
      </c>
      <c r="CD327" s="5" t="str">
        <f t="shared" si="73"/>
        <v/>
      </c>
      <c r="CE327" s="5" t="str">
        <f>IF(J327="","",IFERROR(IF(VLOOKUP(J327,J$2:J326,1,0)=0,"",""),J327))</f>
        <v/>
      </c>
      <c r="CF327" s="24" t="str">
        <f>IF(CE327="","",(IFERROR(VLOOKUP(MID(CE327,1,1),$CW$2:DA$28,3,0),0)+IFERROR(VLOOKUP(MID(CE327,2,1),CW$2:DA$28,4,0),0)+IFERROR(VLOOKUP(MID(CE327,3,1),CW$2:DA$28,5,0),0)+(ROW(CE327)/1000000000000)))</f>
        <v/>
      </c>
      <c r="CH327" s="5">
        <v>326</v>
      </c>
      <c r="CI327" s="5" t="str">
        <f>IFERROR(VLOOKUP(CH327,CD$2:CE1403,2,0),"")</f>
        <v/>
      </c>
      <c r="DC327" s="5" t="e">
        <f>IF(REPORTE!AH$2="si",IF(C327=VALUE(REPORTE!C$11),IF(SUM(DC328:DC$1993),CONCATENATE(INT(B327),", "),INT(B327)),""),IF(C327=VALUE(REPORTE!C$10),IF(SUM(DC328:DC$1993),CONCATENATE(INT(B327),", "),INT(B327)),""))</f>
        <v>#VALUE!</v>
      </c>
    </row>
    <row r="328" spans="1:107" s="5" customFormat="1" ht="15" customHeight="1">
      <c r="A328" s="4" t="str">
        <f t="shared" si="76"/>
        <v/>
      </c>
      <c r="B328" s="6"/>
      <c r="C328" s="8"/>
      <c r="D328" s="1" t="str">
        <f>IFERROR(INDEX('padron cfe'!B:B,MATCH(DATOS!C328,'padron cfe'!A:A,0),1),"")</f>
        <v/>
      </c>
      <c r="E328" s="1"/>
      <c r="F328" s="7"/>
      <c r="G328" s="9" t="s">
        <v>157</v>
      </c>
      <c r="H328" s="5" t="str">
        <f>IF(F328="","",IFERROR(CONCATENATE("PEUA",VLOOKUP(ESTADO,REPORTE!AV$2:AW$33,2,0),DIDTRITO_FORM,CADER_FORM,IFERROR(VLOOKUP(DAY(F328),$BN$3:$BO$11,2,0),DAY(F328)),IFERROR(VLOOKUP(MONTH(F328),$BN$3:$BO$11,2,0),MONTH(F328)),YEAR(F328),G328),""))</f>
        <v/>
      </c>
      <c r="I328" s="4"/>
      <c r="K328" s="2" t="str">
        <f>IFERROR(INDEX('padron cfe'!C:C,MATCH(DATOS!C328,'padron cfe'!A:A,0),1),"")</f>
        <v/>
      </c>
      <c r="L328" s="4" t="str">
        <f>IFERROR(IF(VLOOKUP(J328,J$2:L327,4,0)=0,"",VLOOKUP(J328,J$2:L327,4,0)),"")</f>
        <v/>
      </c>
      <c r="M328" s="4" t="str">
        <f>IFERROR(IF(VLOOKUP(J328,J$2:M327,5,0)=0,"",VLOOKUP(J328,J$2:M327,5,0)),"")</f>
        <v/>
      </c>
      <c r="N328" s="4"/>
      <c r="O328" s="2"/>
      <c r="P328" s="2"/>
      <c r="Q328" s="5" t="str">
        <f t="shared" si="83"/>
        <v/>
      </c>
      <c r="T328" s="2" t="str">
        <f>IFERROR(INDEX('padron cfe'!D:D,MATCH(DATOS!C328,'padron cfe'!A:A,0),1),"")</f>
        <v/>
      </c>
      <c r="U328" s="4"/>
      <c r="V328" s="4"/>
      <c r="W328" s="4"/>
      <c r="X328" s="6" t="s">
        <v>157</v>
      </c>
      <c r="Y328" s="4"/>
      <c r="Z328" s="4" t="str">
        <f t="shared" si="77"/>
        <v/>
      </c>
      <c r="AA328" s="4"/>
      <c r="AB328" s="4"/>
      <c r="AC328" s="2" t="str">
        <f>IFERROR(IF(INDEX(AC$1:AC327,MATCH(J328,J$1:J327,0),1)=0,"",INDEX(AC$1:AC327,MATCH(J328,J$1:J327,0),1)),"")</f>
        <v/>
      </c>
      <c r="AD328" s="2" t="str">
        <f>IFERROR(IF(INDEX(AD$1:AD327,MATCH(J328,J$1:J327,0),1)=0,"",INDEX(AD$1:AD327,MATCH(J328,J$1:J327,0),1)),"")</f>
        <v/>
      </c>
      <c r="AE328" s="2" t="str">
        <f>IFERROR(IF(INDEX(AE$1:AE327,MATCH(J328,J$1:J327,0),1)=0,"",INDEX(AE$1:AE327,MATCH(J328,J$1:J327,0),1)),"")</f>
        <v/>
      </c>
      <c r="AF328" s="2"/>
      <c r="AG328" s="2"/>
      <c r="AH328" s="2"/>
      <c r="AI328" s="4"/>
      <c r="AJ328" s="4"/>
      <c r="AK328" s="4"/>
      <c r="AL328" s="4"/>
      <c r="AM328" s="4"/>
      <c r="AN328" s="4"/>
      <c r="AO328" s="4"/>
      <c r="AP328" s="4"/>
      <c r="AQ328" s="4"/>
      <c r="AS328" s="4"/>
      <c r="AT328" s="82"/>
      <c r="AU328" s="124"/>
      <c r="AV328" s="124"/>
      <c r="AW328" s="124"/>
      <c r="AX328" s="124"/>
      <c r="AY328" s="124"/>
      <c r="AZ328" s="124"/>
      <c r="BA328" s="4"/>
      <c r="BB328" s="127"/>
      <c r="BC328" s="4"/>
      <c r="BD328" s="4"/>
      <c r="BE328" s="4" t="s">
        <v>157</v>
      </c>
      <c r="BF328" s="7"/>
      <c r="BG328" s="7"/>
      <c r="BH328" s="7" t="str">
        <f t="shared" ca="1" si="78"/>
        <v/>
      </c>
      <c r="BI328" s="4" t="str">
        <f t="shared" si="74"/>
        <v/>
      </c>
      <c r="BJ328" s="123" t="str">
        <f t="shared" si="79"/>
        <v/>
      </c>
      <c r="BK328" s="140" t="str">
        <f t="shared" si="84"/>
        <v/>
      </c>
      <c r="BQ328" s="4" t="str">
        <f>IF(IFERROR(VLOOKUP(C328,C329:C$1993,1,0),"")="","",COUNTIF(C:C,C328))</f>
        <v/>
      </c>
      <c r="BU328" s="5" t="str">
        <f>IF(B328="","",IF(BQ328="",1+(MAX(BU$2:BU327)),""))</f>
        <v/>
      </c>
      <c r="BV328" s="5" t="str">
        <f t="shared" si="80"/>
        <v/>
      </c>
      <c r="BW328" s="5" t="str">
        <f t="shared" si="81"/>
        <v/>
      </c>
      <c r="BX328" s="14" t="str">
        <f t="shared" si="82"/>
        <v/>
      </c>
      <c r="BY328" s="28"/>
      <c r="BZ328" s="15"/>
      <c r="CA328" s="5" t="str">
        <f t="shared" si="75"/>
        <v/>
      </c>
      <c r="CD328" s="5" t="str">
        <f t="shared" si="73"/>
        <v/>
      </c>
      <c r="CE328" s="5" t="str">
        <f>IF(J328="","",IFERROR(IF(VLOOKUP(J328,J$2:J327,1,0)=0,"",""),J328))</f>
        <v/>
      </c>
      <c r="CF328" s="24" t="str">
        <f>IF(CE328="","",(IFERROR(VLOOKUP(MID(CE328,1,1),$CW$2:DA$28,3,0),0)+IFERROR(VLOOKUP(MID(CE328,2,1),CW$2:DA$28,4,0),0)+IFERROR(VLOOKUP(MID(CE328,3,1),CW$2:DA$28,5,0),0)+(ROW(CE328)/1000000000000)))</f>
        <v/>
      </c>
      <c r="CH328" s="5">
        <v>327</v>
      </c>
      <c r="CI328" s="5" t="str">
        <f>IFERROR(VLOOKUP(CH328,CD$2:CE1404,2,0),"")</f>
        <v/>
      </c>
      <c r="DC328" s="5" t="e">
        <f>IF(REPORTE!AH$2="si",IF(C328=VALUE(REPORTE!C$11),IF(SUM(DC329:DC$1993),CONCATENATE(INT(B328),", "),INT(B328)),""),IF(C328=VALUE(REPORTE!C$10),IF(SUM(DC329:DC$1993),CONCATENATE(INT(B328),", "),INT(B328)),""))</f>
        <v>#VALUE!</v>
      </c>
    </row>
    <row r="329" spans="1:107" s="5" customFormat="1" ht="15" customHeight="1">
      <c r="A329" s="4" t="str">
        <f t="shared" si="76"/>
        <v/>
      </c>
      <c r="B329" s="6"/>
      <c r="C329" s="8"/>
      <c r="D329" s="1" t="str">
        <f>IFERROR(INDEX('padron cfe'!B:B,MATCH(DATOS!C329,'padron cfe'!A:A,0),1),"")</f>
        <v/>
      </c>
      <c r="E329" s="1"/>
      <c r="F329" s="7"/>
      <c r="G329" s="9" t="s">
        <v>157</v>
      </c>
      <c r="H329" s="5" t="str">
        <f>IF(F329="","",IFERROR(CONCATENATE("PEUA",VLOOKUP(ESTADO,REPORTE!AV$2:AW$33,2,0),DIDTRITO_FORM,CADER_FORM,IFERROR(VLOOKUP(DAY(F329),$BN$3:$BO$11,2,0),DAY(F329)),IFERROR(VLOOKUP(MONTH(F329),$BN$3:$BO$11,2,0),MONTH(F329)),YEAR(F329),G329),""))</f>
        <v/>
      </c>
      <c r="I329" s="4"/>
      <c r="K329" s="2" t="str">
        <f>IFERROR(INDEX('padron cfe'!C:C,MATCH(DATOS!C329,'padron cfe'!A:A,0),1),"")</f>
        <v/>
      </c>
      <c r="L329" s="4" t="str">
        <f>IFERROR(IF(VLOOKUP(J329,J$2:L328,4,0)=0,"",VLOOKUP(J329,J$2:L328,4,0)),"")</f>
        <v/>
      </c>
      <c r="M329" s="4" t="str">
        <f>IFERROR(IF(VLOOKUP(J329,J$2:M328,5,0)=0,"",VLOOKUP(J329,J$2:M328,5,0)),"")</f>
        <v/>
      </c>
      <c r="N329" s="4"/>
      <c r="O329" s="2"/>
      <c r="P329" s="2"/>
      <c r="Q329" s="5" t="str">
        <f t="shared" si="83"/>
        <v/>
      </c>
      <c r="T329" s="2" t="str">
        <f>IFERROR(INDEX('padron cfe'!D:D,MATCH(DATOS!C329,'padron cfe'!A:A,0),1),"")</f>
        <v/>
      </c>
      <c r="U329" s="4"/>
      <c r="V329" s="4"/>
      <c r="W329" s="4"/>
      <c r="X329" s="6" t="s">
        <v>157</v>
      </c>
      <c r="Y329" s="4"/>
      <c r="Z329" s="4" t="str">
        <f t="shared" si="77"/>
        <v/>
      </c>
      <c r="AA329" s="4"/>
      <c r="AB329" s="4"/>
      <c r="AC329" s="2" t="str">
        <f>IFERROR(IF(INDEX(AC$1:AC328,MATCH(J329,J$1:J328,0),1)=0,"",INDEX(AC$1:AC328,MATCH(J329,J$1:J328,0),1)),"")</f>
        <v/>
      </c>
      <c r="AD329" s="2" t="str">
        <f>IFERROR(IF(INDEX(AD$1:AD328,MATCH(J329,J$1:J328,0),1)=0,"",INDEX(AD$1:AD328,MATCH(J329,J$1:J328,0),1)),"")</f>
        <v/>
      </c>
      <c r="AE329" s="2" t="str">
        <f>IFERROR(IF(INDEX(AE$1:AE328,MATCH(J329,J$1:J328,0),1)=0,"",INDEX(AE$1:AE328,MATCH(J329,J$1:J328,0),1)),"")</f>
        <v/>
      </c>
      <c r="AF329" s="2"/>
      <c r="AG329" s="2"/>
      <c r="AH329" s="2"/>
      <c r="AI329" s="4"/>
      <c r="AJ329" s="4"/>
      <c r="AK329" s="4"/>
      <c r="AL329" s="4"/>
      <c r="AM329" s="4"/>
      <c r="AN329" s="4"/>
      <c r="AO329" s="4"/>
      <c r="AP329" s="4"/>
      <c r="AQ329" s="4"/>
      <c r="AS329" s="4"/>
      <c r="AT329" s="82"/>
      <c r="AU329" s="124"/>
      <c r="AV329" s="124"/>
      <c r="AW329" s="124"/>
      <c r="AX329" s="124"/>
      <c r="AY329" s="124"/>
      <c r="AZ329" s="124"/>
      <c r="BA329" s="4"/>
      <c r="BB329" s="127"/>
      <c r="BC329" s="4"/>
      <c r="BD329" s="4"/>
      <c r="BE329" s="4"/>
      <c r="BF329" s="7"/>
      <c r="BG329" s="7"/>
      <c r="BH329" s="7" t="str">
        <f t="shared" ca="1" si="78"/>
        <v/>
      </c>
      <c r="BI329" s="4" t="str">
        <f t="shared" si="74"/>
        <v/>
      </c>
      <c r="BJ329" s="123" t="str">
        <f t="shared" si="79"/>
        <v/>
      </c>
      <c r="BK329" s="140" t="str">
        <f t="shared" si="84"/>
        <v/>
      </c>
      <c r="BQ329" s="4" t="str">
        <f>IF(IFERROR(VLOOKUP(C329,C330:C$1993,1,0),"")="","",COUNTIF(C:C,C329))</f>
        <v/>
      </c>
      <c r="BU329" s="5" t="str">
        <f>IF(B329="","",IF(BQ329="",1+(MAX(BU$2:BU328)),""))</f>
        <v/>
      </c>
      <c r="BV329" s="5" t="str">
        <f t="shared" si="80"/>
        <v/>
      </c>
      <c r="BW329" s="5" t="str">
        <f t="shared" si="81"/>
        <v/>
      </c>
      <c r="BX329" s="14" t="str">
        <f t="shared" si="82"/>
        <v/>
      </c>
      <c r="BY329" s="28"/>
      <c r="BZ329" s="15"/>
      <c r="CA329" s="5" t="str">
        <f t="shared" ref="CA329:CA360" si="85">CONCATENATE(AH329,AJ329,AK329,AL329,AM329)</f>
        <v/>
      </c>
      <c r="CD329" s="5" t="str">
        <f t="shared" si="73"/>
        <v/>
      </c>
      <c r="CE329" s="5" t="str">
        <f>IF(J329="","",IFERROR(IF(VLOOKUP(J329,J$2:J328,1,0)=0,"",""),J329))</f>
        <v/>
      </c>
      <c r="CF329" s="24" t="str">
        <f>IF(CE329="","",(IFERROR(VLOOKUP(MID(CE329,1,1),$CW$2:DA$28,3,0),0)+IFERROR(VLOOKUP(MID(CE329,2,1),CW$2:DA$28,4,0),0)+IFERROR(VLOOKUP(MID(CE329,3,1),CW$2:DA$28,5,0),0)+(ROW(CE329)/1000000000000)))</f>
        <v/>
      </c>
      <c r="CH329" s="5">
        <v>328</v>
      </c>
      <c r="CI329" s="5" t="str">
        <f>IFERROR(VLOOKUP(CH329,CD$2:CE1405,2,0),"")</f>
        <v/>
      </c>
      <c r="DC329" s="5" t="e">
        <f>IF(REPORTE!AH$2="si",IF(C329=VALUE(REPORTE!C$11),IF(SUM(DC330:DC$1993),CONCATENATE(INT(B329),", "),INT(B329)),""),IF(C329=VALUE(REPORTE!C$10),IF(SUM(DC330:DC$1993),CONCATENATE(INT(B329),", "),INT(B329)),""))</f>
        <v>#VALUE!</v>
      </c>
    </row>
    <row r="330" spans="1:107" s="5" customFormat="1" ht="15" customHeight="1">
      <c r="A330" s="4" t="str">
        <f t="shared" si="76"/>
        <v/>
      </c>
      <c r="B330" s="6"/>
      <c r="C330" s="8"/>
      <c r="D330" s="1" t="str">
        <f>IFERROR(INDEX('padron cfe'!B:B,MATCH(DATOS!C330,'padron cfe'!A:A,0),1),"")</f>
        <v/>
      </c>
      <c r="E330" s="1"/>
      <c r="F330" s="7"/>
      <c r="G330" s="9" t="s">
        <v>157</v>
      </c>
      <c r="H330" s="5" t="str">
        <f>IF(F330="","",IFERROR(CONCATENATE("PEUA",VLOOKUP(ESTADO,REPORTE!AV$2:AW$33,2,0),DIDTRITO_FORM,CADER_FORM,IFERROR(VLOOKUP(DAY(F330),$BN$3:$BO$11,2,0),DAY(F330)),IFERROR(VLOOKUP(MONTH(F330),$BN$3:$BO$11,2,0),MONTH(F330)),YEAR(F330),G330),""))</f>
        <v/>
      </c>
      <c r="I330" s="4"/>
      <c r="K330" s="2" t="str">
        <f>IFERROR(INDEX('padron cfe'!C:C,MATCH(DATOS!C330,'padron cfe'!A:A,0),1),"")</f>
        <v/>
      </c>
      <c r="L330" s="4" t="str">
        <f>IFERROR(IF(VLOOKUP(J330,J$2:L329,4,0)=0,"",VLOOKUP(J330,J$2:L329,4,0)),"")</f>
        <v/>
      </c>
      <c r="M330" s="4" t="str">
        <f>IFERROR(IF(VLOOKUP(J330,J$2:M329,5,0)=0,"",VLOOKUP(J330,J$2:M329,5,0)),"")</f>
        <v/>
      </c>
      <c r="N330" s="4"/>
      <c r="O330" s="2"/>
      <c r="P330" s="2"/>
      <c r="Q330" s="5" t="str">
        <f t="shared" si="83"/>
        <v/>
      </c>
      <c r="T330" s="2" t="str">
        <f>IFERROR(INDEX('padron cfe'!D:D,MATCH(DATOS!C330,'padron cfe'!A:A,0),1),"")</f>
        <v/>
      </c>
      <c r="U330" s="4"/>
      <c r="V330" s="4"/>
      <c r="W330" s="4"/>
      <c r="X330" s="6" t="s">
        <v>157</v>
      </c>
      <c r="Y330" s="4"/>
      <c r="Z330" s="4" t="str">
        <f t="shared" si="77"/>
        <v/>
      </c>
      <c r="AA330" s="4"/>
      <c r="AB330" s="4"/>
      <c r="AC330" s="2" t="str">
        <f>IFERROR(IF(INDEX(AC$1:AC329,MATCH(J330,J$1:J329,0),1)=0,"",INDEX(AC$1:AC329,MATCH(J330,J$1:J329,0),1)),"")</f>
        <v/>
      </c>
      <c r="AD330" s="2" t="str">
        <f>IFERROR(IF(INDEX(AD$1:AD329,MATCH(J330,J$1:J329,0),1)=0,"",INDEX(AD$1:AD329,MATCH(J330,J$1:J329,0),1)),"")</f>
        <v/>
      </c>
      <c r="AE330" s="2" t="str">
        <f>IFERROR(IF(INDEX(AE$1:AE329,MATCH(J330,J$1:J329,0),1)=0,"",INDEX(AE$1:AE329,MATCH(J330,J$1:J329,0),1)),"")</f>
        <v/>
      </c>
      <c r="AF330" s="2"/>
      <c r="AG330" s="2"/>
      <c r="AH330" s="2"/>
      <c r="AI330" s="4"/>
      <c r="AJ330" s="4"/>
      <c r="AK330" s="4"/>
      <c r="AL330" s="4"/>
      <c r="AM330" s="4"/>
      <c r="AN330" s="4"/>
      <c r="AO330" s="4"/>
      <c r="AP330" s="4"/>
      <c r="AQ330" s="4"/>
      <c r="AS330" s="4"/>
      <c r="AT330" s="82"/>
      <c r="AU330" s="124"/>
      <c r="AV330" s="124"/>
      <c r="AW330" s="124"/>
      <c r="AX330" s="124"/>
      <c r="AY330" s="124"/>
      <c r="AZ330" s="124"/>
      <c r="BA330" s="4"/>
      <c r="BB330" s="127"/>
      <c r="BC330" s="4"/>
      <c r="BD330" s="4"/>
      <c r="BE330" s="4" t="s">
        <v>157</v>
      </c>
      <c r="BF330" s="7"/>
      <c r="BG330" s="7"/>
      <c r="BH330" s="7" t="str">
        <f t="shared" ca="1" si="78"/>
        <v/>
      </c>
      <c r="BI330" s="4" t="str">
        <f t="shared" si="74"/>
        <v/>
      </c>
      <c r="BJ330" s="123" t="str">
        <f t="shared" si="79"/>
        <v/>
      </c>
      <c r="BK330" s="140" t="str">
        <f t="shared" si="84"/>
        <v/>
      </c>
      <c r="BQ330" s="4" t="str">
        <f>IF(IFERROR(VLOOKUP(C330,C331:C$1993,1,0),"")="","",COUNTIF(C:C,C330))</f>
        <v/>
      </c>
      <c r="BU330" s="5" t="str">
        <f>IF(B330="","",IF(BQ330="",1+(MAX(BU$2:BU329)),""))</f>
        <v/>
      </c>
      <c r="BV330" s="5" t="str">
        <f t="shared" si="80"/>
        <v/>
      </c>
      <c r="BW330" s="5" t="str">
        <f t="shared" si="81"/>
        <v/>
      </c>
      <c r="BX330" s="14" t="str">
        <f t="shared" si="82"/>
        <v/>
      </c>
      <c r="BY330" s="28"/>
      <c r="BZ330" s="15"/>
      <c r="CA330" s="5" t="str">
        <f t="shared" si="85"/>
        <v/>
      </c>
      <c r="CD330" s="5" t="str">
        <f t="shared" si="73"/>
        <v/>
      </c>
      <c r="CE330" s="5" t="str">
        <f>IF(J330="","",IFERROR(IF(VLOOKUP(J330,J$2:J329,1,0)=0,"",""),J330))</f>
        <v/>
      </c>
      <c r="CF330" s="24" t="str">
        <f>IF(CE330="","",(IFERROR(VLOOKUP(MID(CE330,1,1),$CW$2:DA$28,3,0),0)+IFERROR(VLOOKUP(MID(CE330,2,1),CW$2:DA$28,4,0),0)+IFERROR(VLOOKUP(MID(CE330,3,1),CW$2:DA$28,5,0),0)+(ROW(CE330)/1000000000000)))</f>
        <v/>
      </c>
      <c r="CH330" s="5">
        <v>329</v>
      </c>
      <c r="CI330" s="5" t="str">
        <f>IFERROR(VLOOKUP(CH330,CD$2:CE1406,2,0),"")</f>
        <v/>
      </c>
      <c r="DC330" s="5" t="e">
        <f>IF(REPORTE!AH$2="si",IF(C330=VALUE(REPORTE!C$11),IF(SUM(DC331:DC$1993),CONCATENATE(INT(B330),", "),INT(B330)),""),IF(C330=VALUE(REPORTE!C$10),IF(SUM(DC331:DC$1993),CONCATENATE(INT(B330),", "),INT(B330)),""))</f>
        <v>#VALUE!</v>
      </c>
    </row>
    <row r="331" spans="1:107" s="5" customFormat="1" ht="15" customHeight="1">
      <c r="A331" s="4" t="str">
        <f t="shared" si="76"/>
        <v/>
      </c>
      <c r="B331" s="6"/>
      <c r="C331" s="8"/>
      <c r="D331" s="1" t="str">
        <f>IFERROR(INDEX('padron cfe'!B:B,MATCH(DATOS!C331,'padron cfe'!A:A,0),1),"")</f>
        <v/>
      </c>
      <c r="E331" s="1"/>
      <c r="F331" s="7"/>
      <c r="G331" s="9" t="s">
        <v>157</v>
      </c>
      <c r="H331" s="5" t="str">
        <f>IF(F331="","",IFERROR(CONCATENATE("PEUA",VLOOKUP(ESTADO,REPORTE!AV$2:AW$33,2,0),DIDTRITO_FORM,CADER_FORM,IFERROR(VLOOKUP(DAY(F331),$BN$3:$BO$11,2,0),DAY(F331)),IFERROR(VLOOKUP(MONTH(F331),$BN$3:$BO$11,2,0),MONTH(F331)),YEAR(F331),G331),""))</f>
        <v/>
      </c>
      <c r="I331" s="4"/>
      <c r="K331" s="2" t="str">
        <f>IFERROR(INDEX('padron cfe'!C:C,MATCH(DATOS!C331,'padron cfe'!A:A,0),1),"")</f>
        <v/>
      </c>
      <c r="L331" s="4" t="str">
        <f>IFERROR(IF(VLOOKUP(J331,J$2:L330,4,0)=0,"",VLOOKUP(J331,J$2:L330,4,0)),"")</f>
        <v/>
      </c>
      <c r="M331" s="4" t="str">
        <f>IFERROR(IF(VLOOKUP(J331,J$2:M330,5,0)=0,"",VLOOKUP(J331,J$2:M330,5,0)),"")</f>
        <v/>
      </c>
      <c r="N331" s="4"/>
      <c r="O331" s="2"/>
      <c r="P331" s="2"/>
      <c r="Q331" s="5" t="str">
        <f t="shared" si="83"/>
        <v/>
      </c>
      <c r="T331" s="2" t="str">
        <f>IFERROR(INDEX('padron cfe'!D:D,MATCH(DATOS!C331,'padron cfe'!A:A,0),1),"")</f>
        <v/>
      </c>
      <c r="U331" s="4"/>
      <c r="V331" s="4"/>
      <c r="W331" s="4"/>
      <c r="X331" s="6" t="s">
        <v>157</v>
      </c>
      <c r="Y331" s="4"/>
      <c r="Z331" s="4" t="str">
        <f t="shared" si="77"/>
        <v/>
      </c>
      <c r="AA331" s="4"/>
      <c r="AB331" s="4"/>
      <c r="AC331" s="2" t="str">
        <f>IFERROR(IF(INDEX(AC$1:AC330,MATCH(J331,J$1:J330,0),1)=0,"",INDEX(AC$1:AC330,MATCH(J331,J$1:J330,0),1)),"")</f>
        <v/>
      </c>
      <c r="AD331" s="2" t="str">
        <f>IFERROR(IF(INDEX(AD$1:AD330,MATCH(J331,J$1:J330,0),1)=0,"",INDEX(AD$1:AD330,MATCH(J331,J$1:J330,0),1)),"")</f>
        <v/>
      </c>
      <c r="AE331" s="2" t="str">
        <f>IFERROR(IF(INDEX(AE$1:AE330,MATCH(J331,J$1:J330,0),1)=0,"",INDEX(AE$1:AE330,MATCH(J331,J$1:J330,0),1)),"")</f>
        <v/>
      </c>
      <c r="AF331" s="2"/>
      <c r="AG331" s="2"/>
      <c r="AH331" s="2"/>
      <c r="AI331" s="4"/>
      <c r="AJ331" s="4"/>
      <c r="AK331" s="4"/>
      <c r="AL331" s="4"/>
      <c r="AM331" s="4"/>
      <c r="AN331" s="4"/>
      <c r="AO331" s="4"/>
      <c r="AP331" s="4"/>
      <c r="AQ331" s="4"/>
      <c r="AS331" s="4"/>
      <c r="AT331" s="82"/>
      <c r="AU331" s="124"/>
      <c r="AV331" s="124"/>
      <c r="AW331" s="124"/>
      <c r="AX331" s="124"/>
      <c r="AY331" s="124"/>
      <c r="AZ331" s="124"/>
      <c r="BA331" s="4"/>
      <c r="BB331" s="127"/>
      <c r="BC331" s="4"/>
      <c r="BD331" s="4"/>
      <c r="BE331" s="4"/>
      <c r="BF331" s="7"/>
      <c r="BG331" s="7"/>
      <c r="BH331" s="7" t="str">
        <f t="shared" ca="1" si="78"/>
        <v/>
      </c>
      <c r="BI331" s="4" t="str">
        <f t="shared" si="74"/>
        <v/>
      </c>
      <c r="BJ331" s="123" t="str">
        <f t="shared" si="79"/>
        <v/>
      </c>
      <c r="BK331" s="140" t="str">
        <f t="shared" si="84"/>
        <v/>
      </c>
      <c r="BQ331" s="4" t="str">
        <f>IF(IFERROR(VLOOKUP(C331,C332:C$1993,1,0),"")="","",COUNTIF(C:C,C331))</f>
        <v/>
      </c>
      <c r="BU331" s="5" t="str">
        <f>IF(B331="","",IF(BQ331="",1+(MAX(BU$2:BU330)),""))</f>
        <v/>
      </c>
      <c r="BV331" s="5" t="str">
        <f t="shared" si="80"/>
        <v/>
      </c>
      <c r="BW331" s="5" t="str">
        <f t="shared" si="81"/>
        <v/>
      </c>
      <c r="BX331" s="14" t="str">
        <f t="shared" si="82"/>
        <v/>
      </c>
      <c r="BY331" s="28"/>
      <c r="BZ331" s="15"/>
      <c r="CA331" s="5" t="str">
        <f t="shared" si="85"/>
        <v/>
      </c>
      <c r="CD331" s="5" t="str">
        <f t="shared" ref="CD331:CD376" si="86">IFERROR(RANK(CF331,CF$2:CF$1493,1),"")</f>
        <v/>
      </c>
      <c r="CE331" s="5" t="str">
        <f>IF(J331="","",IFERROR(IF(VLOOKUP(J331,J$2:J330,1,0)=0,"",""),J331))</f>
        <v/>
      </c>
      <c r="CF331" s="24" t="str">
        <f>IF(CE331="","",(IFERROR(VLOOKUP(MID(CE331,1,1),$CW$2:DA$28,3,0),0)+IFERROR(VLOOKUP(MID(CE331,2,1),CW$2:DA$28,4,0),0)+IFERROR(VLOOKUP(MID(CE331,3,1),CW$2:DA$28,5,0),0)+(ROW(CE331)/1000000000000)))</f>
        <v/>
      </c>
      <c r="CH331" s="5">
        <v>330</v>
      </c>
      <c r="CI331" s="5" t="str">
        <f>IFERROR(VLOOKUP(CH331,CD$2:CE1407,2,0),"")</f>
        <v/>
      </c>
      <c r="DC331" s="5" t="e">
        <f>IF(REPORTE!AH$2="si",IF(C331=VALUE(REPORTE!C$11),IF(SUM(DC332:DC$1993),CONCATENATE(INT(B331),", "),INT(B331)),""),IF(C331=VALUE(REPORTE!C$10),IF(SUM(DC332:DC$1993),CONCATENATE(INT(B331),", "),INT(B331)),""))</f>
        <v>#VALUE!</v>
      </c>
    </row>
    <row r="332" spans="1:107" s="5" customFormat="1" ht="15" customHeight="1">
      <c r="A332" s="4" t="str">
        <f t="shared" si="76"/>
        <v/>
      </c>
      <c r="B332" s="6"/>
      <c r="C332" s="8"/>
      <c r="D332" s="1" t="str">
        <f>IFERROR(INDEX('padron cfe'!B:B,MATCH(DATOS!C332,'padron cfe'!A:A,0),1),"")</f>
        <v/>
      </c>
      <c r="E332" s="1"/>
      <c r="F332" s="7"/>
      <c r="G332" s="9" t="s">
        <v>157</v>
      </c>
      <c r="H332" s="5" t="str">
        <f>IF(F332="","",IFERROR(CONCATENATE("PEUA",VLOOKUP(ESTADO,REPORTE!AV$2:AW$33,2,0),DIDTRITO_FORM,CADER_FORM,IFERROR(VLOOKUP(DAY(F332),$BN$3:$BO$11,2,0),DAY(F332)),IFERROR(VLOOKUP(MONTH(F332),$BN$3:$BO$11,2,0),MONTH(F332)),YEAR(F332),G332),""))</f>
        <v/>
      </c>
      <c r="I332" s="4"/>
      <c r="K332" s="2" t="str">
        <f>IFERROR(INDEX('padron cfe'!C:C,MATCH(DATOS!C332,'padron cfe'!A:A,0),1),"")</f>
        <v/>
      </c>
      <c r="L332" s="4" t="str">
        <f>IFERROR(IF(VLOOKUP(J332,J$2:L331,4,0)=0,"",VLOOKUP(J332,J$2:L331,4,0)),"")</f>
        <v/>
      </c>
      <c r="M332" s="4" t="str">
        <f>IFERROR(IF(VLOOKUP(J332,J$2:M331,5,0)=0,"",VLOOKUP(J332,J$2:M331,5,0)),"")</f>
        <v/>
      </c>
      <c r="N332" s="4"/>
      <c r="O332" s="2"/>
      <c r="P332" s="2"/>
      <c r="Q332" s="5" t="str">
        <f t="shared" si="83"/>
        <v/>
      </c>
      <c r="T332" s="2" t="str">
        <f>IFERROR(INDEX('padron cfe'!D:D,MATCH(DATOS!C332,'padron cfe'!A:A,0),1),"")</f>
        <v/>
      </c>
      <c r="U332" s="4"/>
      <c r="V332" s="4"/>
      <c r="W332" s="4"/>
      <c r="X332" s="6" t="s">
        <v>157</v>
      </c>
      <c r="Y332" s="4"/>
      <c r="Z332" s="4" t="str">
        <f t="shared" si="77"/>
        <v/>
      </c>
      <c r="AA332" s="4"/>
      <c r="AB332" s="4"/>
      <c r="AC332" s="2" t="str">
        <f>IFERROR(IF(INDEX(AC$1:AC331,MATCH(J332,J$1:J331,0),1)=0,"",INDEX(AC$1:AC331,MATCH(J332,J$1:J331,0),1)),"")</f>
        <v/>
      </c>
      <c r="AD332" s="2" t="str">
        <f>IFERROR(IF(INDEX(AD$1:AD331,MATCH(J332,J$1:J331,0),1)=0,"",INDEX(AD$1:AD331,MATCH(J332,J$1:J331,0),1)),"")</f>
        <v/>
      </c>
      <c r="AE332" s="2" t="str">
        <f>IFERROR(IF(INDEX(AE$1:AE331,MATCH(J332,J$1:J331,0),1)=0,"",INDEX(AE$1:AE331,MATCH(J332,J$1:J331,0),1)),"")</f>
        <v/>
      </c>
      <c r="AF332" s="2"/>
      <c r="AG332" s="2"/>
      <c r="AH332" s="2"/>
      <c r="AI332" s="4"/>
      <c r="AJ332" s="4"/>
      <c r="AK332" s="4"/>
      <c r="AL332" s="4"/>
      <c r="AM332" s="4"/>
      <c r="AN332" s="4"/>
      <c r="AO332" s="4"/>
      <c r="AP332" s="4"/>
      <c r="AQ332" s="4"/>
      <c r="AS332" s="4"/>
      <c r="AT332" s="82"/>
      <c r="AU332" s="124"/>
      <c r="AV332" s="124"/>
      <c r="AW332" s="124"/>
      <c r="AX332" s="124"/>
      <c r="AY332" s="124"/>
      <c r="AZ332" s="124"/>
      <c r="BA332" s="4"/>
      <c r="BB332" s="127"/>
      <c r="BC332" s="4"/>
      <c r="BD332" s="4"/>
      <c r="BE332" s="4" t="s">
        <v>157</v>
      </c>
      <c r="BF332" s="7"/>
      <c r="BG332" s="7"/>
      <c r="BH332" s="7" t="str">
        <f t="shared" ca="1" si="78"/>
        <v/>
      </c>
      <c r="BI332" s="4" t="str">
        <f t="shared" si="74"/>
        <v/>
      </c>
      <c r="BJ332" s="123" t="str">
        <f t="shared" si="79"/>
        <v/>
      </c>
      <c r="BK332" s="140" t="str">
        <f t="shared" si="84"/>
        <v/>
      </c>
      <c r="BQ332" s="4" t="str">
        <f>IF(IFERROR(VLOOKUP(C332,C333:C$1993,1,0),"")="","",COUNTIF(C:C,C332))</f>
        <v/>
      </c>
      <c r="BU332" s="5" t="str">
        <f>IF(B332="","",IF(BQ332="",1+(MAX(BU$2:BU331)),""))</f>
        <v/>
      </c>
      <c r="BV332" s="5" t="str">
        <f t="shared" si="80"/>
        <v/>
      </c>
      <c r="BW332" s="5" t="str">
        <f t="shared" si="81"/>
        <v/>
      </c>
      <c r="BX332" s="14" t="str">
        <f t="shared" si="82"/>
        <v/>
      </c>
      <c r="BY332" s="28"/>
      <c r="BZ332" s="15"/>
      <c r="CA332" s="5" t="str">
        <f t="shared" si="85"/>
        <v/>
      </c>
      <c r="CD332" s="5" t="str">
        <f t="shared" si="86"/>
        <v/>
      </c>
      <c r="CE332" s="5" t="str">
        <f>IF(J332="","",IFERROR(IF(VLOOKUP(J332,J$2:J331,1,0)=0,"",""),J332))</f>
        <v/>
      </c>
      <c r="CF332" s="24" t="str">
        <f>IF(CE332="","",(IFERROR(VLOOKUP(MID(CE332,1,1),$CW$2:DA$28,3,0),0)+IFERROR(VLOOKUP(MID(CE332,2,1),CW$2:DA$28,4,0),0)+IFERROR(VLOOKUP(MID(CE332,3,1),CW$2:DA$28,5,0),0)+(ROW(CE332)/1000000000000)))</f>
        <v/>
      </c>
      <c r="CH332" s="5">
        <v>331</v>
      </c>
      <c r="CI332" s="5" t="str">
        <f>IFERROR(VLOOKUP(CH332,CD$2:CE1408,2,0),"")</f>
        <v/>
      </c>
      <c r="DC332" s="5" t="e">
        <f>IF(REPORTE!AH$2="si",IF(C332=VALUE(REPORTE!C$11),IF(SUM(DC333:DC$1993),CONCATENATE(INT(B332),", "),INT(B332)),""),IF(C332=VALUE(REPORTE!C$10),IF(SUM(DC333:DC$1993),CONCATENATE(INT(B332),", "),INT(B332)),""))</f>
        <v>#VALUE!</v>
      </c>
    </row>
    <row r="333" spans="1:107" s="5" customFormat="1" ht="15" customHeight="1">
      <c r="A333" s="4" t="str">
        <f t="shared" si="76"/>
        <v/>
      </c>
      <c r="B333" s="6"/>
      <c r="C333" s="8"/>
      <c r="D333" s="1" t="str">
        <f>IFERROR(INDEX('padron cfe'!B:B,MATCH(DATOS!C333,'padron cfe'!A:A,0),1),"")</f>
        <v/>
      </c>
      <c r="E333" s="1"/>
      <c r="F333" s="7"/>
      <c r="G333" s="9" t="s">
        <v>157</v>
      </c>
      <c r="H333" s="5" t="str">
        <f>IF(F333="","",IFERROR(CONCATENATE("PEUA",VLOOKUP(ESTADO,REPORTE!AV$2:AW$33,2,0),DIDTRITO_FORM,CADER_FORM,IFERROR(VLOOKUP(DAY(F333),$BN$3:$BO$11,2,0),DAY(F333)),IFERROR(VLOOKUP(MONTH(F333),$BN$3:$BO$11,2,0),MONTH(F333)),YEAR(F333),G333),""))</f>
        <v/>
      </c>
      <c r="I333" s="4"/>
      <c r="K333" s="2" t="str">
        <f>IFERROR(INDEX('padron cfe'!C:C,MATCH(DATOS!C333,'padron cfe'!A:A,0),1),"")</f>
        <v/>
      </c>
      <c r="L333" s="4" t="str">
        <f>IFERROR(IF(VLOOKUP(J333,J$2:L332,4,0)=0,"",VLOOKUP(J333,J$2:L332,4,0)),"")</f>
        <v/>
      </c>
      <c r="M333" s="4" t="str">
        <f>IFERROR(IF(VLOOKUP(J333,J$2:M332,5,0)=0,"",VLOOKUP(J333,J$2:M332,5,0)),"")</f>
        <v/>
      </c>
      <c r="N333" s="4"/>
      <c r="O333" s="2"/>
      <c r="P333" s="2"/>
      <c r="Q333" s="5" t="str">
        <f t="shared" si="83"/>
        <v/>
      </c>
      <c r="T333" s="2" t="str">
        <f>IFERROR(INDEX('padron cfe'!D:D,MATCH(DATOS!C333,'padron cfe'!A:A,0),1),"")</f>
        <v/>
      </c>
      <c r="U333" s="4"/>
      <c r="V333" s="4"/>
      <c r="W333" s="4"/>
      <c r="X333" s="6" t="s">
        <v>157</v>
      </c>
      <c r="Y333" s="4"/>
      <c r="Z333" s="4" t="str">
        <f t="shared" si="77"/>
        <v/>
      </c>
      <c r="AA333" s="4"/>
      <c r="AB333" s="4"/>
      <c r="AC333" s="2" t="str">
        <f>IFERROR(IF(INDEX(AC$1:AC332,MATCH(J333,J$1:J332,0),1)=0,"",INDEX(AC$1:AC332,MATCH(J333,J$1:J332,0),1)),"")</f>
        <v/>
      </c>
      <c r="AD333" s="2" t="str">
        <f>IFERROR(IF(INDEX(AD$1:AD332,MATCH(J333,J$1:J332,0),1)=0,"",INDEX(AD$1:AD332,MATCH(J333,J$1:J332,0),1)),"")</f>
        <v/>
      </c>
      <c r="AE333" s="2" t="str">
        <f>IFERROR(IF(INDEX(AE$1:AE332,MATCH(J333,J$1:J332,0),1)=0,"",INDEX(AE$1:AE332,MATCH(J333,J$1:J332,0),1)),"")</f>
        <v/>
      </c>
      <c r="AF333" s="2"/>
      <c r="AG333" s="2"/>
      <c r="AH333" s="2"/>
      <c r="AI333" s="4"/>
      <c r="AJ333" s="4"/>
      <c r="AK333" s="4"/>
      <c r="AL333" s="4"/>
      <c r="AM333" s="4"/>
      <c r="AN333" s="4"/>
      <c r="AO333" s="4"/>
      <c r="AP333" s="4"/>
      <c r="AQ333" s="4"/>
      <c r="AS333" s="4"/>
      <c r="AT333" s="82"/>
      <c r="AU333" s="124"/>
      <c r="AV333" s="124"/>
      <c r="AW333" s="124"/>
      <c r="AX333" s="124"/>
      <c r="AY333" s="124"/>
      <c r="AZ333" s="124"/>
      <c r="BA333" s="4"/>
      <c r="BB333" s="127"/>
      <c r="BC333" s="4"/>
      <c r="BD333" s="4"/>
      <c r="BE333" s="4"/>
      <c r="BF333" s="7"/>
      <c r="BG333" s="7"/>
      <c r="BH333" s="7" t="str">
        <f t="shared" ca="1" si="78"/>
        <v/>
      </c>
      <c r="BI333" s="4" t="str">
        <f t="shared" si="74"/>
        <v/>
      </c>
      <c r="BJ333" s="123" t="str">
        <f t="shared" si="79"/>
        <v/>
      </c>
      <c r="BK333" s="140" t="str">
        <f t="shared" si="84"/>
        <v/>
      </c>
      <c r="BQ333" s="4" t="str">
        <f>IF(IFERROR(VLOOKUP(C333,C334:C$1993,1,0),"")="","",COUNTIF(C:C,C333))</f>
        <v/>
      </c>
      <c r="BU333" s="5" t="str">
        <f>IF(B333="","",IF(BQ333="",1+(MAX(BU$2:BU332)),""))</f>
        <v/>
      </c>
      <c r="BV333" s="5" t="str">
        <f t="shared" si="80"/>
        <v/>
      </c>
      <c r="BW333" s="5" t="str">
        <f t="shared" si="81"/>
        <v/>
      </c>
      <c r="BX333" s="14" t="str">
        <f t="shared" si="82"/>
        <v/>
      </c>
      <c r="BY333" s="28"/>
      <c r="BZ333" s="15"/>
      <c r="CA333" s="5" t="str">
        <f t="shared" si="85"/>
        <v/>
      </c>
      <c r="CD333" s="5" t="str">
        <f t="shared" si="86"/>
        <v/>
      </c>
      <c r="CE333" s="5" t="str">
        <f>IF(J333="","",IFERROR(IF(VLOOKUP(J333,J$2:J332,1,0)=0,"",""),J333))</f>
        <v/>
      </c>
      <c r="CF333" s="24" t="str">
        <f>IF(CE333="","",(IFERROR(VLOOKUP(MID(CE333,1,1),$CW$2:DA$28,3,0),0)+IFERROR(VLOOKUP(MID(CE333,2,1),CW$2:DA$28,4,0),0)+IFERROR(VLOOKUP(MID(CE333,3,1),CW$2:DA$28,5,0),0)+(ROW(CE333)/1000000000000)))</f>
        <v/>
      </c>
      <c r="CH333" s="5">
        <v>332</v>
      </c>
      <c r="CI333" s="5" t="str">
        <f>IFERROR(VLOOKUP(CH333,CD$2:CE1409,2,0),"")</f>
        <v/>
      </c>
      <c r="DC333" s="5" t="e">
        <f>IF(REPORTE!AH$2="si",IF(C333=VALUE(REPORTE!C$11),IF(SUM(DC334:DC$1993),CONCATENATE(INT(B333),", "),INT(B333)),""),IF(C333=VALUE(REPORTE!C$10),IF(SUM(DC334:DC$1993),CONCATENATE(INT(B333),", "),INT(B333)),""))</f>
        <v>#VALUE!</v>
      </c>
    </row>
    <row r="334" spans="1:107" s="5" customFormat="1" ht="15" customHeight="1">
      <c r="A334" s="4" t="str">
        <f t="shared" si="76"/>
        <v/>
      </c>
      <c r="B334" s="6"/>
      <c r="C334" s="8"/>
      <c r="D334" s="1" t="str">
        <f>IFERROR(INDEX('padron cfe'!B:B,MATCH(DATOS!C334,'padron cfe'!A:A,0),1),"")</f>
        <v/>
      </c>
      <c r="E334" s="1"/>
      <c r="F334" s="7"/>
      <c r="G334" s="9" t="s">
        <v>157</v>
      </c>
      <c r="H334" s="5" t="str">
        <f>IF(F334="","",IFERROR(CONCATENATE("PEUA",VLOOKUP(ESTADO,REPORTE!AV$2:AW$33,2,0),DIDTRITO_FORM,CADER_FORM,IFERROR(VLOOKUP(DAY(F334),$BN$3:$BO$11,2,0),DAY(F334)),IFERROR(VLOOKUP(MONTH(F334),$BN$3:$BO$11,2,0),MONTH(F334)),YEAR(F334),G334),""))</f>
        <v/>
      </c>
      <c r="I334" s="4"/>
      <c r="K334" s="2" t="str">
        <f>IFERROR(INDEX('padron cfe'!C:C,MATCH(DATOS!C334,'padron cfe'!A:A,0),1),"")</f>
        <v/>
      </c>
      <c r="L334" s="4" t="str">
        <f>IFERROR(IF(VLOOKUP(J334,J$2:L333,4,0)=0,"",VLOOKUP(J334,J$2:L333,4,0)),"")</f>
        <v/>
      </c>
      <c r="M334" s="4" t="str">
        <f>IFERROR(IF(VLOOKUP(J334,J$2:M333,5,0)=0,"",VLOOKUP(J334,J$2:M333,5,0)),"")</f>
        <v/>
      </c>
      <c r="N334" s="4"/>
      <c r="O334" s="2"/>
      <c r="P334" s="2"/>
      <c r="Q334" s="5" t="str">
        <f t="shared" si="83"/>
        <v/>
      </c>
      <c r="T334" s="2" t="str">
        <f>IFERROR(INDEX('padron cfe'!D:D,MATCH(DATOS!C334,'padron cfe'!A:A,0),1),"")</f>
        <v/>
      </c>
      <c r="U334" s="4"/>
      <c r="V334" s="4"/>
      <c r="W334" s="4"/>
      <c r="X334" s="6" t="s">
        <v>157</v>
      </c>
      <c r="Y334" s="4"/>
      <c r="Z334" s="4" t="str">
        <f t="shared" si="77"/>
        <v/>
      </c>
      <c r="AA334" s="4"/>
      <c r="AB334" s="4"/>
      <c r="AC334" s="2" t="str">
        <f>IFERROR(IF(INDEX(AC$1:AC333,MATCH(J334,J$1:J333,0),1)=0,"",INDEX(AC$1:AC333,MATCH(J334,J$1:J333,0),1)),"")</f>
        <v/>
      </c>
      <c r="AD334" s="2" t="str">
        <f>IFERROR(IF(INDEX(AD$1:AD333,MATCH(J334,J$1:J333,0),1)=0,"",INDEX(AD$1:AD333,MATCH(J334,J$1:J333,0),1)),"")</f>
        <v/>
      </c>
      <c r="AE334" s="2" t="str">
        <f>IFERROR(IF(INDEX(AE$1:AE333,MATCH(J334,J$1:J333,0),1)=0,"",INDEX(AE$1:AE333,MATCH(J334,J$1:J333,0),1)),"")</f>
        <v/>
      </c>
      <c r="AF334" s="2"/>
      <c r="AG334" s="2"/>
      <c r="AH334" s="2"/>
      <c r="AI334" s="4"/>
      <c r="AJ334" s="4"/>
      <c r="AK334" s="4"/>
      <c r="AL334" s="4"/>
      <c r="AM334" s="4"/>
      <c r="AN334" s="4"/>
      <c r="AO334" s="4"/>
      <c r="AP334" s="4"/>
      <c r="AQ334" s="4"/>
      <c r="AS334" s="4"/>
      <c r="AT334" s="82"/>
      <c r="AU334" s="124"/>
      <c r="AV334" s="124"/>
      <c r="AW334" s="124"/>
      <c r="AX334" s="124"/>
      <c r="AY334" s="124"/>
      <c r="AZ334" s="124"/>
      <c r="BA334" s="4"/>
      <c r="BB334" s="127"/>
      <c r="BC334" s="4"/>
      <c r="BD334" s="4"/>
      <c r="BE334" s="4" t="s">
        <v>157</v>
      </c>
      <c r="BF334" s="7"/>
      <c r="BG334" s="7"/>
      <c r="BH334" s="7" t="str">
        <f t="shared" ca="1" si="78"/>
        <v/>
      </c>
      <c r="BI334" s="4" t="str">
        <f t="shared" si="74"/>
        <v/>
      </c>
      <c r="BJ334" s="123" t="str">
        <f t="shared" si="79"/>
        <v/>
      </c>
      <c r="BK334" s="140" t="str">
        <f t="shared" si="84"/>
        <v/>
      </c>
      <c r="BQ334" s="4" t="str">
        <f>IF(IFERROR(VLOOKUP(C334,C335:C$1993,1,0),"")="","",COUNTIF(C:C,C334))</f>
        <v/>
      </c>
      <c r="BU334" s="5" t="str">
        <f>IF(B334="","",IF(BQ334="",1+(MAX(BU$2:BU333)),""))</f>
        <v/>
      </c>
      <c r="BV334" s="5" t="str">
        <f t="shared" si="80"/>
        <v/>
      </c>
      <c r="BW334" s="5" t="str">
        <f t="shared" si="81"/>
        <v/>
      </c>
      <c r="BX334" s="14" t="str">
        <f t="shared" si="82"/>
        <v/>
      </c>
      <c r="BY334" s="28"/>
      <c r="BZ334" s="15"/>
      <c r="CA334" s="5" t="str">
        <f t="shared" si="85"/>
        <v/>
      </c>
      <c r="CD334" s="5" t="str">
        <f t="shared" si="86"/>
        <v/>
      </c>
      <c r="CE334" s="5" t="str">
        <f>IF(J334="","",IFERROR(IF(VLOOKUP(J334,J$2:J333,1,0)=0,"",""),J334))</f>
        <v/>
      </c>
      <c r="CF334" s="24" t="str">
        <f>IF(CE334="","",(IFERROR(VLOOKUP(MID(CE334,1,1),$CW$2:DA$28,3,0),0)+IFERROR(VLOOKUP(MID(CE334,2,1),CW$2:DA$28,4,0),0)+IFERROR(VLOOKUP(MID(CE334,3,1),CW$2:DA$28,5,0),0)+(ROW(CE334)/1000000000000)))</f>
        <v/>
      </c>
      <c r="CH334" s="5">
        <v>333</v>
      </c>
      <c r="CI334" s="5" t="str">
        <f>IFERROR(VLOOKUP(CH334,CD$2:CE1410,2,0),"")</f>
        <v/>
      </c>
      <c r="DC334" s="5" t="e">
        <f>IF(REPORTE!AH$2="si",IF(C334=VALUE(REPORTE!C$11),IF(SUM(DC335:DC$1993),CONCATENATE(INT(B334),", "),INT(B334)),""),IF(C334=VALUE(REPORTE!C$10),IF(SUM(DC335:DC$1993),CONCATENATE(INT(B334),", "),INT(B334)),""))</f>
        <v>#VALUE!</v>
      </c>
    </row>
    <row r="335" spans="1:107" s="5" customFormat="1" ht="15" customHeight="1">
      <c r="A335" s="4" t="str">
        <f t="shared" si="76"/>
        <v/>
      </c>
      <c r="B335" s="6"/>
      <c r="C335" s="8"/>
      <c r="D335" s="1" t="str">
        <f>IFERROR(INDEX('padron cfe'!B:B,MATCH(DATOS!C335,'padron cfe'!A:A,0),1),"")</f>
        <v/>
      </c>
      <c r="E335" s="1"/>
      <c r="F335" s="7"/>
      <c r="G335" s="9" t="s">
        <v>157</v>
      </c>
      <c r="H335" s="5" t="str">
        <f>IF(F335="","",IFERROR(CONCATENATE("PEUA",VLOOKUP(ESTADO,REPORTE!AV$2:AW$33,2,0),DIDTRITO_FORM,CADER_FORM,IFERROR(VLOOKUP(DAY(F335),$BN$3:$BO$11,2,0),DAY(F335)),IFERROR(VLOOKUP(MONTH(F335),$BN$3:$BO$11,2,0),MONTH(F335)),YEAR(F335),G335),""))</f>
        <v/>
      </c>
      <c r="I335" s="4"/>
      <c r="K335" s="2" t="str">
        <f>IFERROR(INDEX('padron cfe'!C:C,MATCH(DATOS!C335,'padron cfe'!A:A,0),1),"")</f>
        <v/>
      </c>
      <c r="L335" s="4" t="str">
        <f>IFERROR(IF(VLOOKUP(J335,J$2:L334,4,0)=0,"",VLOOKUP(J335,J$2:L334,4,0)),"")</f>
        <v/>
      </c>
      <c r="M335" s="4" t="str">
        <f>IFERROR(IF(VLOOKUP(J335,J$2:M334,5,0)=0,"",VLOOKUP(J335,J$2:M334,5,0)),"")</f>
        <v/>
      </c>
      <c r="N335" s="4"/>
      <c r="O335" s="2"/>
      <c r="P335" s="2"/>
      <c r="Q335" s="5" t="str">
        <f t="shared" si="83"/>
        <v/>
      </c>
      <c r="T335" s="2" t="str">
        <f>IFERROR(INDEX('padron cfe'!D:D,MATCH(DATOS!C335,'padron cfe'!A:A,0),1),"")</f>
        <v/>
      </c>
      <c r="U335" s="4"/>
      <c r="V335" s="4"/>
      <c r="W335" s="4"/>
      <c r="X335" s="6" t="s">
        <v>157</v>
      </c>
      <c r="Y335" s="4"/>
      <c r="Z335" s="4" t="str">
        <f t="shared" si="77"/>
        <v/>
      </c>
      <c r="AA335" s="4"/>
      <c r="AB335" s="4"/>
      <c r="AC335" s="2" t="str">
        <f>IFERROR(IF(INDEX(AC$1:AC334,MATCH(J335,J$1:J334,0),1)=0,"",INDEX(AC$1:AC334,MATCH(J335,J$1:J334,0),1)),"")</f>
        <v/>
      </c>
      <c r="AD335" s="2" t="str">
        <f>IFERROR(IF(INDEX(AD$1:AD334,MATCH(J335,J$1:J334,0),1)=0,"",INDEX(AD$1:AD334,MATCH(J335,J$1:J334,0),1)),"")</f>
        <v/>
      </c>
      <c r="AE335" s="2" t="str">
        <f>IFERROR(IF(INDEX(AE$1:AE334,MATCH(J335,J$1:J334,0),1)=0,"",INDEX(AE$1:AE334,MATCH(J335,J$1:J334,0),1)),"")</f>
        <v/>
      </c>
      <c r="AF335" s="2"/>
      <c r="AG335" s="2"/>
      <c r="AH335" s="2"/>
      <c r="AI335" s="4"/>
      <c r="AJ335" s="4"/>
      <c r="AK335" s="4"/>
      <c r="AL335" s="4"/>
      <c r="AM335" s="4"/>
      <c r="AN335" s="4"/>
      <c r="AO335" s="4"/>
      <c r="AP335" s="4"/>
      <c r="AQ335" s="4"/>
      <c r="AS335" s="4"/>
      <c r="AT335" s="82"/>
      <c r="AU335" s="124"/>
      <c r="AV335" s="124"/>
      <c r="AW335" s="124"/>
      <c r="AX335" s="124"/>
      <c r="AY335" s="124"/>
      <c r="AZ335" s="124"/>
      <c r="BA335" s="4"/>
      <c r="BB335" s="127"/>
      <c r="BC335" s="4"/>
      <c r="BD335" s="4"/>
      <c r="BE335" s="4"/>
      <c r="BF335" s="7"/>
      <c r="BG335" s="7"/>
      <c r="BH335" s="7" t="str">
        <f t="shared" ca="1" si="78"/>
        <v/>
      </c>
      <c r="BI335" s="4" t="str">
        <f t="shared" si="74"/>
        <v/>
      </c>
      <c r="BJ335" s="123" t="str">
        <f t="shared" si="79"/>
        <v/>
      </c>
      <c r="BK335" s="140" t="str">
        <f t="shared" si="84"/>
        <v/>
      </c>
      <c r="BQ335" s="4" t="str">
        <f>IF(IFERROR(VLOOKUP(C335,C336:C$1993,1,0),"")="","",COUNTIF(C:C,C335))</f>
        <v/>
      </c>
      <c r="BU335" s="5" t="str">
        <f>IF(B335="","",IF(BQ335="",1+(MAX(BU$2:BU334)),""))</f>
        <v/>
      </c>
      <c r="BV335" s="5" t="str">
        <f t="shared" si="80"/>
        <v/>
      </c>
      <c r="BW335" s="5" t="str">
        <f t="shared" si="81"/>
        <v/>
      </c>
      <c r="BX335" s="14" t="str">
        <f t="shared" si="82"/>
        <v/>
      </c>
      <c r="BY335" s="28"/>
      <c r="BZ335" s="15"/>
      <c r="CA335" s="5" t="str">
        <f t="shared" si="85"/>
        <v/>
      </c>
      <c r="CD335" s="5" t="str">
        <f t="shared" si="86"/>
        <v/>
      </c>
      <c r="CE335" s="5" t="str">
        <f>IF(J335="","",IFERROR(IF(VLOOKUP(J335,J$2:J334,1,0)=0,"",""),J335))</f>
        <v/>
      </c>
      <c r="CF335" s="24" t="str">
        <f>IF(CE335="","",(IFERROR(VLOOKUP(MID(CE335,1,1),$CW$2:DA$28,3,0),0)+IFERROR(VLOOKUP(MID(CE335,2,1),CW$2:DA$28,4,0),0)+IFERROR(VLOOKUP(MID(CE335,3,1),CW$2:DA$28,5,0),0)+(ROW(CE335)/1000000000000)))</f>
        <v/>
      </c>
      <c r="CH335" s="5">
        <v>334</v>
      </c>
      <c r="CI335" s="5" t="str">
        <f>IFERROR(VLOOKUP(CH335,CD$2:CE1411,2,0),"")</f>
        <v/>
      </c>
      <c r="DC335" s="5" t="e">
        <f>IF(REPORTE!AH$2="si",IF(C335=VALUE(REPORTE!C$11),IF(SUM(DC336:DC$1993),CONCATENATE(INT(B335),", "),INT(B335)),""),IF(C335=VALUE(REPORTE!C$10),IF(SUM(DC336:DC$1993),CONCATENATE(INT(B335),", "),INT(B335)),""))</f>
        <v>#VALUE!</v>
      </c>
    </row>
    <row r="336" spans="1:107" s="5" customFormat="1" ht="15" customHeight="1">
      <c r="A336" s="4" t="str">
        <f t="shared" si="76"/>
        <v/>
      </c>
      <c r="B336" s="6"/>
      <c r="C336" s="8"/>
      <c r="D336" s="1" t="str">
        <f>IFERROR(INDEX('padron cfe'!B:B,MATCH(DATOS!C336,'padron cfe'!A:A,0),1),"")</f>
        <v/>
      </c>
      <c r="E336" s="1"/>
      <c r="F336" s="7"/>
      <c r="G336" s="9" t="s">
        <v>157</v>
      </c>
      <c r="H336" s="5" t="str">
        <f>IF(F336="","",IFERROR(CONCATENATE("PEUA",VLOOKUP(ESTADO,REPORTE!AV$2:AW$33,2,0),DIDTRITO_FORM,CADER_FORM,IFERROR(VLOOKUP(DAY(F336),$BN$3:$BO$11,2,0),DAY(F336)),IFERROR(VLOOKUP(MONTH(F336),$BN$3:$BO$11,2,0),MONTH(F336)),YEAR(F336),G336),""))</f>
        <v/>
      </c>
      <c r="I336" s="4"/>
      <c r="K336" s="2" t="str">
        <f>IFERROR(INDEX('padron cfe'!C:C,MATCH(DATOS!C336,'padron cfe'!A:A,0),1),"")</f>
        <v/>
      </c>
      <c r="L336" s="4" t="str">
        <f>IFERROR(IF(VLOOKUP(J336,J$2:L335,4,0)=0,"",VLOOKUP(J336,J$2:L335,4,0)),"")</f>
        <v/>
      </c>
      <c r="M336" s="4" t="str">
        <f>IFERROR(IF(VLOOKUP(J336,J$2:M335,5,0)=0,"",VLOOKUP(J336,J$2:M335,5,0)),"")</f>
        <v/>
      </c>
      <c r="N336" s="4"/>
      <c r="O336" s="2"/>
      <c r="P336" s="2"/>
      <c r="Q336" s="5" t="str">
        <f t="shared" si="83"/>
        <v/>
      </c>
      <c r="T336" s="2" t="str">
        <f>IFERROR(INDEX('padron cfe'!D:D,MATCH(DATOS!C336,'padron cfe'!A:A,0),1),"")</f>
        <v/>
      </c>
      <c r="U336" s="4"/>
      <c r="V336" s="4"/>
      <c r="W336" s="4"/>
      <c r="X336" s="6" t="s">
        <v>157</v>
      </c>
      <c r="Y336" s="4"/>
      <c r="Z336" s="4" t="str">
        <f t="shared" si="77"/>
        <v/>
      </c>
      <c r="AA336" s="4"/>
      <c r="AB336" s="4"/>
      <c r="AC336" s="2" t="str">
        <f>IFERROR(IF(INDEX(AC$1:AC335,MATCH(J336,J$1:J335,0),1)=0,"",INDEX(AC$1:AC335,MATCH(J336,J$1:J335,0),1)),"")</f>
        <v/>
      </c>
      <c r="AD336" s="2" t="str">
        <f>IFERROR(IF(INDEX(AD$1:AD335,MATCH(J336,J$1:J335,0),1)=0,"",INDEX(AD$1:AD335,MATCH(J336,J$1:J335,0),1)),"")</f>
        <v/>
      </c>
      <c r="AE336" s="2" t="str">
        <f>IFERROR(IF(INDEX(AE$1:AE335,MATCH(J336,J$1:J335,0),1)=0,"",INDEX(AE$1:AE335,MATCH(J336,J$1:J335,0),1)),"")</f>
        <v/>
      </c>
      <c r="AF336" s="2"/>
      <c r="AG336" s="2"/>
      <c r="AH336" s="2"/>
      <c r="AI336" s="4"/>
      <c r="AJ336" s="4"/>
      <c r="AK336" s="4"/>
      <c r="AL336" s="4"/>
      <c r="AM336" s="4"/>
      <c r="AN336" s="4"/>
      <c r="AO336" s="4"/>
      <c r="AP336" s="4"/>
      <c r="AQ336" s="4"/>
      <c r="AS336" s="4"/>
      <c r="AT336" s="82"/>
      <c r="AU336" s="124"/>
      <c r="AV336" s="124"/>
      <c r="AW336" s="124"/>
      <c r="AX336" s="124"/>
      <c r="AY336" s="124"/>
      <c r="AZ336" s="124"/>
      <c r="BA336" s="4"/>
      <c r="BB336" s="127"/>
      <c r="BC336" s="4"/>
      <c r="BD336" s="4"/>
      <c r="BE336" s="4" t="s">
        <v>157</v>
      </c>
      <c r="BF336" s="7"/>
      <c r="BG336" s="7"/>
      <c r="BH336" s="7" t="str">
        <f t="shared" ca="1" si="78"/>
        <v/>
      </c>
      <c r="BI336" s="4" t="str">
        <f t="shared" si="74"/>
        <v/>
      </c>
      <c r="BJ336" s="123" t="str">
        <f t="shared" si="79"/>
        <v/>
      </c>
      <c r="BK336" s="140" t="str">
        <f t="shared" si="84"/>
        <v/>
      </c>
      <c r="BQ336" s="4" t="str">
        <f>IF(IFERROR(VLOOKUP(C336,C337:C$1993,1,0),"")="","",COUNTIF(C:C,C336))</f>
        <v/>
      </c>
      <c r="BU336" s="5" t="str">
        <f>IF(B336="","",IF(BQ336="",1+(MAX(BU$2:BU335)),""))</f>
        <v/>
      </c>
      <c r="BV336" s="5" t="str">
        <f t="shared" si="80"/>
        <v/>
      </c>
      <c r="BW336" s="5" t="str">
        <f t="shared" si="81"/>
        <v/>
      </c>
      <c r="BX336" s="14" t="str">
        <f t="shared" si="82"/>
        <v/>
      </c>
      <c r="BY336" s="28"/>
      <c r="BZ336" s="15"/>
      <c r="CA336" s="5" t="str">
        <f t="shared" si="85"/>
        <v/>
      </c>
      <c r="CD336" s="5" t="str">
        <f t="shared" si="86"/>
        <v/>
      </c>
      <c r="CE336" s="5" t="str">
        <f>IF(J336="","",IFERROR(IF(VLOOKUP(J336,J$2:J335,1,0)=0,"",""),J336))</f>
        <v/>
      </c>
      <c r="CF336" s="24" t="str">
        <f>IF(CE336="","",(IFERROR(VLOOKUP(MID(CE336,1,1),$CW$2:DA$28,3,0),0)+IFERROR(VLOOKUP(MID(CE336,2,1),CW$2:DA$28,4,0),0)+IFERROR(VLOOKUP(MID(CE336,3,1),CW$2:DA$28,5,0),0)+(ROW(CE336)/1000000000000)))</f>
        <v/>
      </c>
      <c r="CH336" s="5">
        <v>335</v>
      </c>
      <c r="CI336" s="5" t="str">
        <f>IFERROR(VLOOKUP(CH336,CD$2:CE1412,2,0),"")</f>
        <v/>
      </c>
      <c r="DC336" s="5" t="e">
        <f>IF(REPORTE!AH$2="si",IF(C336=VALUE(REPORTE!C$11),IF(SUM(DC337:DC$1993),CONCATENATE(INT(B336),", "),INT(B336)),""),IF(C336=VALUE(REPORTE!C$10),IF(SUM(DC337:DC$1993),CONCATENATE(INT(B336),", "),INT(B336)),""))</f>
        <v>#VALUE!</v>
      </c>
    </row>
    <row r="337" spans="1:108" s="5" customFormat="1" ht="15" customHeight="1">
      <c r="A337" s="4" t="str">
        <f t="shared" si="76"/>
        <v/>
      </c>
      <c r="B337" s="6"/>
      <c r="C337" s="8"/>
      <c r="D337" s="1" t="str">
        <f>IFERROR(INDEX('padron cfe'!B:B,MATCH(DATOS!C337,'padron cfe'!A:A,0),1),"")</f>
        <v/>
      </c>
      <c r="E337" s="1"/>
      <c r="F337" s="7"/>
      <c r="G337" s="9" t="s">
        <v>157</v>
      </c>
      <c r="H337" s="5" t="str">
        <f>IF(F337="","",IFERROR(CONCATENATE("PEUA",VLOOKUP(ESTADO,REPORTE!AV$2:AW$33,2,0),DIDTRITO_FORM,CADER_FORM,IFERROR(VLOOKUP(DAY(F337),$BN$3:$BO$11,2,0),DAY(F337)),IFERROR(VLOOKUP(MONTH(F337),$BN$3:$BO$11,2,0),MONTH(F337)),YEAR(F337),G337),""))</f>
        <v/>
      </c>
      <c r="I337" s="4"/>
      <c r="K337" s="2" t="str">
        <f>IFERROR(INDEX('padron cfe'!C:C,MATCH(DATOS!C337,'padron cfe'!A:A,0),1),"")</f>
        <v/>
      </c>
      <c r="L337" s="4" t="str">
        <f>IFERROR(IF(VLOOKUP(J337,J$2:L336,4,0)=0,"",VLOOKUP(J337,J$2:L336,4,0)),"")</f>
        <v/>
      </c>
      <c r="M337" s="4" t="str">
        <f>IFERROR(IF(VLOOKUP(J337,J$2:M336,5,0)=0,"",VLOOKUP(J337,J$2:M336,5,0)),"")</f>
        <v/>
      </c>
      <c r="N337" s="4"/>
      <c r="O337" s="2"/>
      <c r="P337" s="2"/>
      <c r="Q337" s="5" t="str">
        <f t="shared" si="83"/>
        <v/>
      </c>
      <c r="T337" s="2" t="str">
        <f>IFERROR(INDEX('padron cfe'!D:D,MATCH(DATOS!C337,'padron cfe'!A:A,0),1),"")</f>
        <v/>
      </c>
      <c r="U337" s="4"/>
      <c r="V337" s="4"/>
      <c r="W337" s="4"/>
      <c r="X337" s="6" t="s">
        <v>157</v>
      </c>
      <c r="Y337" s="4"/>
      <c r="Z337" s="4" t="str">
        <f t="shared" si="77"/>
        <v/>
      </c>
      <c r="AA337" s="4"/>
      <c r="AB337" s="4"/>
      <c r="AC337" s="2" t="str">
        <f>IFERROR(IF(INDEX(AC$1:AC336,MATCH(J337,J$1:J336,0),1)=0,"",INDEX(AC$1:AC336,MATCH(J337,J$1:J336,0),1)),"")</f>
        <v/>
      </c>
      <c r="AD337" s="2" t="str">
        <f>IFERROR(IF(INDEX(AD$1:AD336,MATCH(J337,J$1:J336,0),1)=0,"",INDEX(AD$1:AD336,MATCH(J337,J$1:J336,0),1)),"")</f>
        <v/>
      </c>
      <c r="AE337" s="2" t="str">
        <f>IFERROR(IF(INDEX(AE$1:AE336,MATCH(J337,J$1:J336,0),1)=0,"",INDEX(AE$1:AE336,MATCH(J337,J$1:J336,0),1)),"")</f>
        <v/>
      </c>
      <c r="AF337" s="2"/>
      <c r="AG337" s="2"/>
      <c r="AH337" s="2"/>
      <c r="AI337" s="4"/>
      <c r="AJ337" s="4"/>
      <c r="AK337" s="4"/>
      <c r="AL337" s="4"/>
      <c r="AM337" s="4"/>
      <c r="AN337" s="4"/>
      <c r="AO337" s="4"/>
      <c r="AP337" s="4"/>
      <c r="AQ337" s="4"/>
      <c r="AS337" s="4"/>
      <c r="AT337" s="82"/>
      <c r="AU337" s="124"/>
      <c r="AV337" s="124"/>
      <c r="AW337" s="124"/>
      <c r="AX337" s="124"/>
      <c r="AY337" s="124"/>
      <c r="AZ337" s="124"/>
      <c r="BA337" s="4"/>
      <c r="BB337" s="127"/>
      <c r="BC337" s="4"/>
      <c r="BD337" s="4"/>
      <c r="BE337" s="4"/>
      <c r="BF337" s="7"/>
      <c r="BG337" s="7"/>
      <c r="BH337" s="7" t="str">
        <f t="shared" ca="1" si="78"/>
        <v/>
      </c>
      <c r="BI337" s="4" t="str">
        <f t="shared" si="74"/>
        <v/>
      </c>
      <c r="BJ337" s="123" t="str">
        <f t="shared" si="79"/>
        <v/>
      </c>
      <c r="BK337" s="140" t="str">
        <f t="shared" si="84"/>
        <v/>
      </c>
      <c r="BQ337" s="4" t="str">
        <f>IF(IFERROR(VLOOKUP(C337,C338:C$1993,1,0),"")="","",COUNTIF(C:C,C337))</f>
        <v/>
      </c>
      <c r="BU337" s="5" t="str">
        <f>IF(B337="","",IF(BQ337="",1+(MAX(BU$2:BU336)),""))</f>
        <v/>
      </c>
      <c r="BV337" s="5" t="str">
        <f t="shared" si="80"/>
        <v/>
      </c>
      <c r="BW337" s="5" t="str">
        <f t="shared" si="81"/>
        <v/>
      </c>
      <c r="BX337" s="14" t="str">
        <f t="shared" si="82"/>
        <v/>
      </c>
      <c r="BY337" s="28"/>
      <c r="BZ337" s="15"/>
      <c r="CA337" s="5" t="str">
        <f t="shared" si="85"/>
        <v/>
      </c>
      <c r="CD337" s="5" t="str">
        <f t="shared" si="86"/>
        <v/>
      </c>
      <c r="CE337" s="5" t="str">
        <f>IF(J337="","",IFERROR(IF(VLOOKUP(J337,J$2:J336,1,0)=0,"",""),J337))</f>
        <v/>
      </c>
      <c r="CF337" s="24" t="str">
        <f>IF(CE337="","",(IFERROR(VLOOKUP(MID(CE337,1,1),$CW$2:DA$28,3,0),0)+IFERROR(VLOOKUP(MID(CE337,2,1),CW$2:DA$28,4,0),0)+IFERROR(VLOOKUP(MID(CE337,3,1),CW$2:DA$28,5,0),0)+(ROW(CE337)/1000000000000)))</f>
        <v/>
      </c>
      <c r="CH337" s="5">
        <v>336</v>
      </c>
      <c r="CI337" s="5" t="str">
        <f>IFERROR(VLOOKUP(CH337,CD$2:CE1413,2,0),"")</f>
        <v/>
      </c>
      <c r="DC337" s="5" t="e">
        <f>IF(REPORTE!AH$2="si",IF(C337=VALUE(REPORTE!C$11),IF(SUM(DC338:DC$1993),CONCATENATE(INT(B337),", "),INT(B337)),""),IF(C337=VALUE(REPORTE!C$10),IF(SUM(DC338:DC$1993),CONCATENATE(INT(B337),", "),INT(B337)),""))</f>
        <v>#VALUE!</v>
      </c>
    </row>
    <row r="338" spans="1:108" s="5" customFormat="1" ht="15" customHeight="1">
      <c r="A338" s="4" t="str">
        <f t="shared" si="76"/>
        <v/>
      </c>
      <c r="B338" s="6"/>
      <c r="C338" s="8"/>
      <c r="D338" s="1" t="str">
        <f>IFERROR(INDEX('padron cfe'!B:B,MATCH(DATOS!C338,'padron cfe'!A:A,0),1),"")</f>
        <v/>
      </c>
      <c r="E338" s="1"/>
      <c r="F338" s="7"/>
      <c r="G338" s="9" t="s">
        <v>157</v>
      </c>
      <c r="H338" s="5" t="str">
        <f>IF(F338="","",IFERROR(CONCATENATE("PEUA",VLOOKUP(ESTADO,REPORTE!AV$2:AW$33,2,0),DIDTRITO_FORM,CADER_FORM,IFERROR(VLOOKUP(DAY(F338),$BN$3:$BO$11,2,0),DAY(F338)),IFERROR(VLOOKUP(MONTH(F338),$BN$3:$BO$11,2,0),MONTH(F338)),YEAR(F338),G338),""))</f>
        <v/>
      </c>
      <c r="I338" s="4"/>
      <c r="K338" s="2" t="str">
        <f>IFERROR(INDEX('padron cfe'!C:C,MATCH(DATOS!C338,'padron cfe'!A:A,0),1),"")</f>
        <v/>
      </c>
      <c r="L338" s="4" t="str">
        <f>IFERROR(IF(VLOOKUP(J338,J$2:L337,4,0)=0,"",VLOOKUP(J338,J$2:L337,4,0)),"")</f>
        <v/>
      </c>
      <c r="M338" s="4" t="str">
        <f>IFERROR(IF(VLOOKUP(J338,J$2:M337,5,0)=0,"",VLOOKUP(J338,J$2:M337,5,0)),"")</f>
        <v/>
      </c>
      <c r="N338" s="4"/>
      <c r="O338" s="2"/>
      <c r="P338" s="2"/>
      <c r="Q338" s="5" t="str">
        <f t="shared" si="83"/>
        <v/>
      </c>
      <c r="T338" s="2" t="str">
        <f>IFERROR(INDEX('padron cfe'!D:D,MATCH(DATOS!C338,'padron cfe'!A:A,0),1),"")</f>
        <v/>
      </c>
      <c r="U338" s="4"/>
      <c r="V338" s="4"/>
      <c r="W338" s="4"/>
      <c r="X338" s="6" t="s">
        <v>157</v>
      </c>
      <c r="Y338" s="4"/>
      <c r="Z338" s="4" t="str">
        <f t="shared" si="77"/>
        <v/>
      </c>
      <c r="AA338" s="4"/>
      <c r="AB338" s="4"/>
      <c r="AC338" s="2" t="str">
        <f>IFERROR(IF(INDEX(AC$1:AC337,MATCH(J338,J$1:J337,0),1)=0,"",INDEX(AC$1:AC337,MATCH(J338,J$1:J337,0),1)),"")</f>
        <v/>
      </c>
      <c r="AD338" s="2" t="str">
        <f>IFERROR(IF(INDEX(AD$1:AD337,MATCH(J338,J$1:J337,0),1)=0,"",INDEX(AD$1:AD337,MATCH(J338,J$1:J337,0),1)),"")</f>
        <v/>
      </c>
      <c r="AE338" s="2" t="str">
        <f>IFERROR(IF(INDEX(AE$1:AE337,MATCH(J338,J$1:J337,0),1)=0,"",INDEX(AE$1:AE337,MATCH(J338,J$1:J337,0),1)),"")</f>
        <v/>
      </c>
      <c r="AF338" s="2"/>
      <c r="AG338" s="2"/>
      <c r="AH338" s="2"/>
      <c r="AI338" s="4"/>
      <c r="AJ338" s="4"/>
      <c r="AK338" s="4"/>
      <c r="AL338" s="4"/>
      <c r="AM338" s="4"/>
      <c r="AN338" s="4"/>
      <c r="AO338" s="4"/>
      <c r="AP338" s="4"/>
      <c r="AQ338" s="4"/>
      <c r="AS338" s="4"/>
      <c r="AT338" s="82"/>
      <c r="AU338" s="124"/>
      <c r="AV338" s="124"/>
      <c r="AW338" s="124"/>
      <c r="AX338" s="124"/>
      <c r="AY338" s="124"/>
      <c r="AZ338" s="124"/>
      <c r="BA338" s="4"/>
      <c r="BB338" s="127"/>
      <c r="BC338" s="4"/>
      <c r="BD338" s="4"/>
      <c r="BE338" s="4" t="s">
        <v>157</v>
      </c>
      <c r="BF338" s="7"/>
      <c r="BG338" s="7"/>
      <c r="BH338" s="7" t="str">
        <f t="shared" ca="1" si="78"/>
        <v/>
      </c>
      <c r="BI338" s="4" t="str">
        <f t="shared" si="74"/>
        <v/>
      </c>
      <c r="BJ338" s="123" t="str">
        <f t="shared" si="79"/>
        <v/>
      </c>
      <c r="BK338" s="140" t="str">
        <f t="shared" si="84"/>
        <v/>
      </c>
      <c r="BQ338" s="4" t="str">
        <f>IF(IFERROR(VLOOKUP(C338,C339:C$1993,1,0),"")="","",COUNTIF(C:C,C338))</f>
        <v/>
      </c>
      <c r="BU338" s="5" t="str">
        <f>IF(B338="","",IF(BQ338="",1+(MAX(BU$2:BU337)),""))</f>
        <v/>
      </c>
      <c r="BV338" s="5" t="str">
        <f t="shared" si="80"/>
        <v/>
      </c>
      <c r="BW338" s="5" t="str">
        <f t="shared" si="81"/>
        <v/>
      </c>
      <c r="BX338" s="14" t="str">
        <f t="shared" si="82"/>
        <v/>
      </c>
      <c r="BY338" s="28"/>
      <c r="BZ338" s="15"/>
      <c r="CA338" s="5" t="str">
        <f t="shared" si="85"/>
        <v/>
      </c>
      <c r="CD338" s="5" t="str">
        <f t="shared" si="86"/>
        <v/>
      </c>
      <c r="CE338" s="5" t="str">
        <f>IF(J338="","",IFERROR(IF(VLOOKUP(J338,J$2:J337,1,0)=0,"",""),J338))</f>
        <v/>
      </c>
      <c r="CF338" s="24" t="str">
        <f>IF(CE338="","",(IFERROR(VLOOKUP(MID(CE338,1,1),$CW$2:DA$28,3,0),0)+IFERROR(VLOOKUP(MID(CE338,2,1),CW$2:DA$28,4,0),0)+IFERROR(VLOOKUP(MID(CE338,3,1),CW$2:DA$28,5,0),0)+(ROW(CE338)/1000000000000)))</f>
        <v/>
      </c>
      <c r="CH338" s="5">
        <v>337</v>
      </c>
      <c r="CI338" s="5" t="str">
        <f>IFERROR(VLOOKUP(CH338,CD$2:CE1414,2,0),"")</f>
        <v/>
      </c>
      <c r="DC338" s="5" t="e">
        <f>IF(REPORTE!AH$2="si",IF(C338=VALUE(REPORTE!C$11),IF(SUM(DC339:DC$1993),CONCATENATE(INT(B338),", "),INT(B338)),""),IF(C338=VALUE(REPORTE!C$10),IF(SUM(DC339:DC$1993),CONCATENATE(INT(B338),", "),INT(B338)),""))</f>
        <v>#VALUE!</v>
      </c>
      <c r="DD338" s="5" t="e">
        <f>CONCATENATE(DC338,DC339,DC340,DC341,DC342,DC343,DC344,DC345,DC346,DC347,DC348,DC349,DC350,DC351,DC352,DC353,DC354,DC355,DC356,DC357,DC358,DC359,DC360,DC361,DC362,DC363,DC364,DC365,DC366,DC367,DC368,DC369,DC370,DC371,DC372,DC373,DC374,DC375,DC376,DC377,DC378,DC379)</f>
        <v>#VALUE!</v>
      </c>
    </row>
    <row r="339" spans="1:108" s="5" customFormat="1" ht="15" customHeight="1">
      <c r="A339" s="4" t="str">
        <f t="shared" si="76"/>
        <v/>
      </c>
      <c r="B339" s="6"/>
      <c r="C339" s="8"/>
      <c r="D339" s="1" t="str">
        <f>IFERROR(INDEX('padron cfe'!B:B,MATCH(DATOS!C339,'padron cfe'!A:A,0),1),"")</f>
        <v/>
      </c>
      <c r="E339" s="1"/>
      <c r="F339" s="7"/>
      <c r="G339" s="9" t="s">
        <v>157</v>
      </c>
      <c r="H339" s="5" t="str">
        <f>IF(F339="","",IFERROR(CONCATENATE("PEUA",VLOOKUP(ESTADO,REPORTE!AV$2:AW$33,2,0),DIDTRITO_FORM,CADER_FORM,IFERROR(VLOOKUP(DAY(F339),$BN$3:$BO$11,2,0),DAY(F339)),IFERROR(VLOOKUP(MONTH(F339),$BN$3:$BO$11,2,0),MONTH(F339)),YEAR(F339),G339),""))</f>
        <v/>
      </c>
      <c r="I339" s="4"/>
      <c r="K339" s="2" t="str">
        <f>IFERROR(INDEX('padron cfe'!C:C,MATCH(DATOS!C339,'padron cfe'!A:A,0),1),"")</f>
        <v/>
      </c>
      <c r="L339" s="4" t="str">
        <f>IFERROR(IF(VLOOKUP(J339,J$2:L338,4,0)=0,"",VLOOKUP(J339,J$2:L338,4,0)),"")</f>
        <v/>
      </c>
      <c r="M339" s="4" t="str">
        <f>IFERROR(IF(VLOOKUP(J339,J$2:M338,5,0)=0,"",VLOOKUP(J339,J$2:M338,5,0)),"")</f>
        <v/>
      </c>
      <c r="N339" s="4"/>
      <c r="O339" s="2"/>
      <c r="P339" s="2"/>
      <c r="Q339" s="5" t="str">
        <f t="shared" si="83"/>
        <v/>
      </c>
      <c r="T339" s="2" t="str">
        <f>IFERROR(INDEX('padron cfe'!D:D,MATCH(DATOS!C339,'padron cfe'!A:A,0),1),"")</f>
        <v/>
      </c>
      <c r="U339" s="4"/>
      <c r="V339" s="4"/>
      <c r="W339" s="4"/>
      <c r="X339" s="6" t="s">
        <v>157</v>
      </c>
      <c r="Y339" s="4"/>
      <c r="Z339" s="4" t="str">
        <f t="shared" si="77"/>
        <v/>
      </c>
      <c r="AA339" s="4"/>
      <c r="AB339" s="4"/>
      <c r="AC339" s="2" t="str">
        <f>IFERROR(IF(INDEX(AC$1:AC338,MATCH(J339,J$1:J338,0),1)=0,"",INDEX(AC$1:AC338,MATCH(J339,J$1:J338,0),1)),"")</f>
        <v/>
      </c>
      <c r="AD339" s="2" t="str">
        <f>IFERROR(IF(INDEX(AD$1:AD338,MATCH(J339,J$1:J338,0),1)=0,"",INDEX(AD$1:AD338,MATCH(J339,J$1:J338,0),1)),"")</f>
        <v/>
      </c>
      <c r="AE339" s="2" t="str">
        <f>IFERROR(IF(INDEX(AE$1:AE338,MATCH(J339,J$1:J338,0),1)=0,"",INDEX(AE$1:AE338,MATCH(J339,J$1:J338,0),1)),"")</f>
        <v/>
      </c>
      <c r="AF339" s="2"/>
      <c r="AG339" s="2"/>
      <c r="AH339" s="2"/>
      <c r="AI339" s="4"/>
      <c r="AJ339" s="4"/>
      <c r="AK339" s="4"/>
      <c r="AL339" s="4"/>
      <c r="AM339" s="4"/>
      <c r="AN339" s="4"/>
      <c r="AO339" s="4"/>
      <c r="AP339" s="4"/>
      <c r="AQ339" s="4"/>
      <c r="AS339" s="4"/>
      <c r="AT339" s="82"/>
      <c r="AU339" s="124"/>
      <c r="AV339" s="124"/>
      <c r="AW339" s="124"/>
      <c r="AX339" s="124"/>
      <c r="AY339" s="124"/>
      <c r="AZ339" s="124"/>
      <c r="BA339" s="4"/>
      <c r="BB339" s="127"/>
      <c r="BC339" s="4"/>
      <c r="BD339" s="4"/>
      <c r="BE339" s="4"/>
      <c r="BF339" s="7"/>
      <c r="BG339" s="7"/>
      <c r="BH339" s="7" t="str">
        <f t="shared" ca="1" si="78"/>
        <v/>
      </c>
      <c r="BI339" s="4" t="str">
        <f t="shared" ref="BI339:BI402" si="87">IFERROR(IF(AA339=0,"",AA339/BB339),"")</f>
        <v/>
      </c>
      <c r="BJ339" s="123" t="str">
        <f t="shared" si="79"/>
        <v/>
      </c>
      <c r="BK339" s="140" t="str">
        <f t="shared" si="84"/>
        <v/>
      </c>
      <c r="BQ339" s="4" t="str">
        <f>IF(IFERROR(VLOOKUP(C339,C340:C$1993,1,0),"")="","",COUNTIF(C:C,C339))</f>
        <v/>
      </c>
      <c r="BU339" s="5" t="str">
        <f>IF(B339="","",IF(BQ339="",1+(MAX(BU$2:BU338)),""))</f>
        <v/>
      </c>
      <c r="BV339" s="5" t="str">
        <f t="shared" si="80"/>
        <v/>
      </c>
      <c r="BW339" s="5" t="str">
        <f t="shared" si="81"/>
        <v/>
      </c>
      <c r="BX339" s="14" t="str">
        <f t="shared" si="82"/>
        <v/>
      </c>
      <c r="BY339" s="28"/>
      <c r="BZ339" s="15"/>
      <c r="CA339" s="5" t="str">
        <f t="shared" si="85"/>
        <v/>
      </c>
      <c r="CD339" s="5" t="str">
        <f t="shared" si="86"/>
        <v/>
      </c>
      <c r="CE339" s="5" t="str">
        <f>IF(J339="","",IFERROR(IF(VLOOKUP(J339,J$2:J338,1,0)=0,"",""),J339))</f>
        <v/>
      </c>
      <c r="CF339" s="24" t="str">
        <f>IF(CE339="","",(IFERROR(VLOOKUP(MID(CE339,1,1),$CW$2:DA$28,3,0),0)+IFERROR(VLOOKUP(MID(CE339,2,1),CW$2:DA$28,4,0),0)+IFERROR(VLOOKUP(MID(CE339,3,1),CW$2:DA$28,5,0),0)+(ROW(CE339)/1000000000000)))</f>
        <v/>
      </c>
      <c r="CH339" s="5">
        <v>338</v>
      </c>
      <c r="CI339" s="5" t="str">
        <f>IFERROR(VLOOKUP(CH339,CD$2:CE1415,2,0),"")</f>
        <v/>
      </c>
      <c r="DC339" s="5" t="e">
        <f>IF(REPORTE!AH$2="si",IF(C339=VALUE(REPORTE!C$11),IF(SUM(DC340:DC$1993),CONCATENATE(INT(B339),", "),INT(B339)),""),IF(C339=VALUE(REPORTE!C$10),IF(SUM(DC340:DC$1993),CONCATENATE(INT(B339),", "),INT(B339)),""))</f>
        <v>#VALUE!</v>
      </c>
    </row>
    <row r="340" spans="1:108" s="5" customFormat="1" ht="15" customHeight="1">
      <c r="A340" s="4" t="str">
        <f t="shared" si="76"/>
        <v/>
      </c>
      <c r="B340" s="6"/>
      <c r="C340" s="8"/>
      <c r="D340" s="1" t="str">
        <f>IFERROR(INDEX('padron cfe'!B:B,MATCH(DATOS!C340,'padron cfe'!A:A,0),1),"")</f>
        <v/>
      </c>
      <c r="E340" s="1"/>
      <c r="F340" s="7"/>
      <c r="G340" s="9" t="s">
        <v>157</v>
      </c>
      <c r="H340" s="5" t="str">
        <f>IF(F340="","",IFERROR(CONCATENATE("PEUA",VLOOKUP(ESTADO,REPORTE!AV$2:AW$33,2,0),DIDTRITO_FORM,CADER_FORM,IFERROR(VLOOKUP(DAY(F340),$BN$3:$BO$11,2,0),DAY(F340)),IFERROR(VLOOKUP(MONTH(F340),$BN$3:$BO$11,2,0),MONTH(F340)),YEAR(F340),G340),""))</f>
        <v/>
      </c>
      <c r="I340" s="4"/>
      <c r="K340" s="2" t="str">
        <f>IFERROR(INDEX('padron cfe'!C:C,MATCH(DATOS!C340,'padron cfe'!A:A,0),1),"")</f>
        <v/>
      </c>
      <c r="L340" s="4" t="str">
        <f>IFERROR(IF(VLOOKUP(J340,J$2:L339,4,0)=0,"",VLOOKUP(J340,J$2:L339,4,0)),"")</f>
        <v/>
      </c>
      <c r="M340" s="4" t="str">
        <f>IFERROR(IF(VLOOKUP(J340,J$2:M339,5,0)=0,"",VLOOKUP(J340,J$2:M339,5,0)),"")</f>
        <v/>
      </c>
      <c r="N340" s="4"/>
      <c r="O340" s="2"/>
      <c r="P340" s="2"/>
      <c r="Q340" s="5" t="str">
        <f t="shared" si="83"/>
        <v/>
      </c>
      <c r="T340" s="2" t="str">
        <f>IFERROR(INDEX('padron cfe'!D:D,MATCH(DATOS!C340,'padron cfe'!A:A,0),1),"")</f>
        <v/>
      </c>
      <c r="U340" s="4"/>
      <c r="V340" s="4"/>
      <c r="W340" s="4"/>
      <c r="X340" s="6" t="s">
        <v>157</v>
      </c>
      <c r="Y340" s="4"/>
      <c r="Z340" s="4" t="str">
        <f t="shared" si="77"/>
        <v/>
      </c>
      <c r="AA340" s="4"/>
      <c r="AB340" s="4"/>
      <c r="AC340" s="2" t="str">
        <f>IFERROR(IF(INDEX(AC$1:AC339,MATCH(J340,J$1:J339,0),1)=0,"",INDEX(AC$1:AC339,MATCH(J340,J$1:J339,0),1)),"")</f>
        <v/>
      </c>
      <c r="AD340" s="2" t="str">
        <f>IFERROR(IF(INDEX(AD$1:AD339,MATCH(J340,J$1:J339,0),1)=0,"",INDEX(AD$1:AD339,MATCH(J340,J$1:J339,0),1)),"")</f>
        <v/>
      </c>
      <c r="AE340" s="2" t="str">
        <f>IFERROR(IF(INDEX(AE$1:AE339,MATCH(J340,J$1:J339,0),1)=0,"",INDEX(AE$1:AE339,MATCH(J340,J$1:J339,0),1)),"")</f>
        <v/>
      </c>
      <c r="AF340" s="2"/>
      <c r="AG340" s="2"/>
      <c r="AH340" s="2"/>
      <c r="AI340" s="4"/>
      <c r="AJ340" s="4"/>
      <c r="AK340" s="4"/>
      <c r="AL340" s="4"/>
      <c r="AM340" s="4"/>
      <c r="AN340" s="4"/>
      <c r="AO340" s="4"/>
      <c r="AP340" s="4"/>
      <c r="AQ340" s="4"/>
      <c r="AS340" s="4"/>
      <c r="AT340" s="82"/>
      <c r="AU340" s="124"/>
      <c r="AV340" s="124"/>
      <c r="AW340" s="124"/>
      <c r="AX340" s="124"/>
      <c r="AY340" s="124"/>
      <c r="AZ340" s="124"/>
      <c r="BA340" s="4"/>
      <c r="BB340" s="127"/>
      <c r="BC340" s="4"/>
      <c r="BD340" s="4"/>
      <c r="BE340" s="4" t="s">
        <v>157</v>
      </c>
      <c r="BF340" s="7"/>
      <c r="BG340" s="7"/>
      <c r="BH340" s="7" t="str">
        <f t="shared" ca="1" si="78"/>
        <v/>
      </c>
      <c r="BI340" s="4" t="str">
        <f t="shared" si="87"/>
        <v/>
      </c>
      <c r="BJ340" s="123" t="str">
        <f t="shared" si="79"/>
        <v/>
      </c>
      <c r="BK340" s="140" t="str">
        <f t="shared" si="84"/>
        <v/>
      </c>
      <c r="BQ340" s="4" t="str">
        <f>IF(IFERROR(VLOOKUP(C340,C341:C$1993,1,0),"")="","",COUNTIF(C:C,C340))</f>
        <v/>
      </c>
      <c r="BU340" s="5" t="str">
        <f>IF(B340="","",IF(BQ340="",1+(MAX(BU$2:BU339)),""))</f>
        <v/>
      </c>
      <c r="BV340" s="5" t="str">
        <f t="shared" si="80"/>
        <v/>
      </c>
      <c r="BW340" s="5" t="str">
        <f t="shared" si="81"/>
        <v/>
      </c>
      <c r="BX340" s="14" t="str">
        <f t="shared" si="82"/>
        <v/>
      </c>
      <c r="BY340" s="28"/>
      <c r="BZ340" s="15"/>
      <c r="CA340" s="5" t="str">
        <f t="shared" si="85"/>
        <v/>
      </c>
      <c r="CD340" s="5" t="str">
        <f t="shared" si="86"/>
        <v/>
      </c>
      <c r="CE340" s="5" t="str">
        <f>IF(J340="","",IFERROR(IF(VLOOKUP(J340,J$2:J339,1,0)=0,"",""),J340))</f>
        <v/>
      </c>
      <c r="CF340" s="24" t="str">
        <f>IF(CE340="","",(IFERROR(VLOOKUP(MID(CE340,1,1),$CW$2:DA$28,3,0),0)+IFERROR(VLOOKUP(MID(CE340,2,1),CW$2:DA$28,4,0),0)+IFERROR(VLOOKUP(MID(CE340,3,1),CW$2:DA$28,5,0),0)+(ROW(CE340)/1000000000000)))</f>
        <v/>
      </c>
      <c r="CH340" s="5">
        <v>339</v>
      </c>
      <c r="CI340" s="5" t="str">
        <f>IFERROR(VLOOKUP(CH340,CD$2:CE1416,2,0),"")</f>
        <v/>
      </c>
      <c r="DC340" s="5" t="e">
        <f>IF(REPORTE!AH$2="si",IF(C340=VALUE(REPORTE!C$11),IF(SUM(DC341:DC$1993),CONCATENATE(INT(B340),", "),INT(B340)),""),IF(C340=VALUE(REPORTE!C$10),IF(SUM(DC341:DC$1993),CONCATENATE(INT(B340),", "),INT(B340)),""))</f>
        <v>#VALUE!</v>
      </c>
    </row>
    <row r="341" spans="1:108" s="5" customFormat="1" ht="15" customHeight="1">
      <c r="A341" s="4" t="str">
        <f t="shared" si="76"/>
        <v/>
      </c>
      <c r="B341" s="6"/>
      <c r="C341" s="8"/>
      <c r="D341" s="1" t="str">
        <f>IFERROR(INDEX('padron cfe'!B:B,MATCH(DATOS!C341,'padron cfe'!A:A,0),1),"")</f>
        <v/>
      </c>
      <c r="E341" s="1"/>
      <c r="F341" s="7"/>
      <c r="G341" s="9" t="s">
        <v>157</v>
      </c>
      <c r="H341" s="5" t="str">
        <f>IF(F341="","",IFERROR(CONCATENATE("PEUA",VLOOKUP(ESTADO,REPORTE!AV$2:AW$33,2,0),DIDTRITO_FORM,CADER_FORM,IFERROR(VLOOKUP(DAY(F341),$BN$3:$BO$11,2,0),DAY(F341)),IFERROR(VLOOKUP(MONTH(F341),$BN$3:$BO$11,2,0),MONTH(F341)),YEAR(F341),G341),""))</f>
        <v/>
      </c>
      <c r="I341" s="4"/>
      <c r="K341" s="2" t="str">
        <f>IFERROR(INDEX('padron cfe'!C:C,MATCH(DATOS!C341,'padron cfe'!A:A,0),1),"")</f>
        <v/>
      </c>
      <c r="L341" s="4" t="str">
        <f>IFERROR(IF(VLOOKUP(J341,J$2:L340,4,0)=0,"",VLOOKUP(J341,J$2:L340,4,0)),"")</f>
        <v/>
      </c>
      <c r="M341" s="4" t="str">
        <f>IFERROR(IF(VLOOKUP(J341,J$2:M340,5,0)=0,"",VLOOKUP(J341,J$2:M340,5,0)),"")</f>
        <v/>
      </c>
      <c r="N341" s="4"/>
      <c r="O341" s="2"/>
      <c r="P341" s="2"/>
      <c r="Q341" s="5" t="str">
        <f t="shared" si="83"/>
        <v/>
      </c>
      <c r="T341" s="2" t="str">
        <f>IFERROR(INDEX('padron cfe'!D:D,MATCH(DATOS!C341,'padron cfe'!A:A,0),1),"")</f>
        <v/>
      </c>
      <c r="U341" s="4"/>
      <c r="V341" s="4"/>
      <c r="W341" s="4"/>
      <c r="X341" s="6" t="s">
        <v>157</v>
      </c>
      <c r="Y341" s="4"/>
      <c r="Z341" s="4" t="str">
        <f t="shared" si="77"/>
        <v/>
      </c>
      <c r="AA341" s="4"/>
      <c r="AB341" s="4"/>
      <c r="AC341" s="2" t="str">
        <f>IFERROR(IF(INDEX(AC$1:AC340,MATCH(J341,J$1:J340,0),1)=0,"",INDEX(AC$1:AC340,MATCH(J341,J$1:J340,0),1)),"")</f>
        <v/>
      </c>
      <c r="AD341" s="2" t="str">
        <f>IFERROR(IF(INDEX(AD$1:AD340,MATCH(J341,J$1:J340,0),1)=0,"",INDEX(AD$1:AD340,MATCH(J341,J$1:J340,0),1)),"")</f>
        <v/>
      </c>
      <c r="AE341" s="2" t="str">
        <f>IFERROR(IF(INDEX(AE$1:AE340,MATCH(J341,J$1:J340,0),1)=0,"",INDEX(AE$1:AE340,MATCH(J341,J$1:J340,0),1)),"")</f>
        <v/>
      </c>
      <c r="AF341" s="2"/>
      <c r="AG341" s="2"/>
      <c r="AH341" s="2"/>
      <c r="AI341" s="4"/>
      <c r="AJ341" s="4"/>
      <c r="AK341" s="4"/>
      <c r="AL341" s="4"/>
      <c r="AM341" s="4"/>
      <c r="AN341" s="4"/>
      <c r="AO341" s="4"/>
      <c r="AP341" s="4"/>
      <c r="AQ341" s="4"/>
      <c r="AS341" s="4"/>
      <c r="AT341" s="82"/>
      <c r="AU341" s="124"/>
      <c r="AV341" s="124"/>
      <c r="AW341" s="124"/>
      <c r="AX341" s="124"/>
      <c r="AY341" s="124"/>
      <c r="AZ341" s="124"/>
      <c r="BA341" s="4"/>
      <c r="BB341" s="127"/>
      <c r="BC341" s="4"/>
      <c r="BD341" s="4"/>
      <c r="BE341" s="4"/>
      <c r="BF341" s="7"/>
      <c r="BG341" s="7"/>
      <c r="BH341" s="7" t="str">
        <f t="shared" ca="1" si="78"/>
        <v/>
      </c>
      <c r="BI341" s="4" t="str">
        <f t="shared" si="87"/>
        <v/>
      </c>
      <c r="BJ341" s="123" t="str">
        <f t="shared" si="79"/>
        <v/>
      </c>
      <c r="BK341" s="140" t="str">
        <f t="shared" si="84"/>
        <v/>
      </c>
      <c r="BQ341" s="4" t="str">
        <f>IF(IFERROR(VLOOKUP(C341,C342:C$1993,1,0),"")="","",COUNTIF(C:C,C341))</f>
        <v/>
      </c>
      <c r="BU341" s="5" t="str">
        <f>IF(B341="","",IF(BQ341="",1+(MAX(BU$2:BU340)),""))</f>
        <v/>
      </c>
      <c r="BV341" s="5" t="str">
        <f t="shared" si="80"/>
        <v/>
      </c>
      <c r="BW341" s="5" t="str">
        <f t="shared" si="81"/>
        <v/>
      </c>
      <c r="BX341" s="14" t="str">
        <f t="shared" si="82"/>
        <v/>
      </c>
      <c r="BY341" s="28"/>
      <c r="BZ341" s="15"/>
      <c r="CA341" s="5" t="str">
        <f t="shared" si="85"/>
        <v/>
      </c>
      <c r="CD341" s="5" t="str">
        <f t="shared" si="86"/>
        <v/>
      </c>
      <c r="CE341" s="5" t="str">
        <f>IF(J341="","",IFERROR(IF(VLOOKUP(J341,J$2:J340,1,0)=0,"",""),J341))</f>
        <v/>
      </c>
      <c r="CF341" s="24" t="str">
        <f>IF(CE341="","",(IFERROR(VLOOKUP(MID(CE341,1,1),$CW$2:DA$28,3,0),0)+IFERROR(VLOOKUP(MID(CE341,2,1),CW$2:DA$28,4,0),0)+IFERROR(VLOOKUP(MID(CE341,3,1),CW$2:DA$28,5,0),0)+(ROW(CE341)/1000000000000)))</f>
        <v/>
      </c>
      <c r="CH341" s="5">
        <v>340</v>
      </c>
      <c r="CI341" s="5" t="str">
        <f>IFERROR(VLOOKUP(CH341,CD$2:CE1417,2,0),"")</f>
        <v/>
      </c>
      <c r="DC341" s="5" t="e">
        <f>IF(REPORTE!AH$2="si",IF(C341=VALUE(REPORTE!C$11),IF(SUM(DC342:DC$1993),CONCATENATE(INT(B341),", "),INT(B341)),""),IF(C341=VALUE(REPORTE!C$10),IF(SUM(DC342:DC$1993),CONCATENATE(INT(B341),", "),INT(B341)),""))</f>
        <v>#VALUE!</v>
      </c>
    </row>
    <row r="342" spans="1:108" s="5" customFormat="1" ht="15" customHeight="1">
      <c r="A342" s="4" t="str">
        <f t="shared" si="76"/>
        <v/>
      </c>
      <c r="B342" s="6"/>
      <c r="C342" s="8"/>
      <c r="D342" s="1" t="str">
        <f>IFERROR(INDEX('padron cfe'!B:B,MATCH(DATOS!C342,'padron cfe'!A:A,0),1),"")</f>
        <v/>
      </c>
      <c r="E342" s="1"/>
      <c r="F342" s="7"/>
      <c r="G342" s="9" t="s">
        <v>157</v>
      </c>
      <c r="H342" s="5" t="str">
        <f>IF(F342="","",IFERROR(CONCATENATE("PEUA",VLOOKUP(ESTADO,REPORTE!AV$2:AW$33,2,0),DIDTRITO_FORM,CADER_FORM,IFERROR(VLOOKUP(DAY(F342),$BN$3:$BO$11,2,0),DAY(F342)),IFERROR(VLOOKUP(MONTH(F342),$BN$3:$BO$11,2,0),MONTH(F342)),YEAR(F342),G342),""))</f>
        <v/>
      </c>
      <c r="I342" s="4"/>
      <c r="K342" s="2" t="str">
        <f>IFERROR(INDEX('padron cfe'!C:C,MATCH(DATOS!C342,'padron cfe'!A:A,0),1),"")</f>
        <v/>
      </c>
      <c r="L342" s="4" t="str">
        <f>IFERROR(IF(VLOOKUP(J342,J$2:L341,4,0)=0,"",VLOOKUP(J342,J$2:L341,4,0)),"")</f>
        <v/>
      </c>
      <c r="M342" s="4" t="str">
        <f>IFERROR(IF(VLOOKUP(J342,J$2:M341,5,0)=0,"",VLOOKUP(J342,J$2:M341,5,0)),"")</f>
        <v/>
      </c>
      <c r="N342" s="4"/>
      <c r="O342" s="2"/>
      <c r="P342" s="2"/>
      <c r="Q342" s="5" t="str">
        <f t="shared" si="83"/>
        <v/>
      </c>
      <c r="T342" s="2" t="str">
        <f>IFERROR(INDEX('padron cfe'!D:D,MATCH(DATOS!C342,'padron cfe'!A:A,0),1),"")</f>
        <v/>
      </c>
      <c r="U342" s="4"/>
      <c r="V342" s="4"/>
      <c r="W342" s="4"/>
      <c r="X342" s="6" t="s">
        <v>157</v>
      </c>
      <c r="Y342" s="4"/>
      <c r="Z342" s="4" t="str">
        <f t="shared" si="77"/>
        <v/>
      </c>
      <c r="AA342" s="4"/>
      <c r="AB342" s="4"/>
      <c r="AC342" s="2" t="str">
        <f>IFERROR(IF(INDEX(AC$1:AC341,MATCH(J342,J$1:J341,0),1)=0,"",INDEX(AC$1:AC341,MATCH(J342,J$1:J341,0),1)),"")</f>
        <v/>
      </c>
      <c r="AD342" s="2" t="str">
        <f>IFERROR(IF(INDEX(AD$1:AD341,MATCH(J342,J$1:J341,0),1)=0,"",INDEX(AD$1:AD341,MATCH(J342,J$1:J341,0),1)),"")</f>
        <v/>
      </c>
      <c r="AE342" s="2" t="str">
        <f>IFERROR(IF(INDEX(AE$1:AE341,MATCH(J342,J$1:J341,0),1)=0,"",INDEX(AE$1:AE341,MATCH(J342,J$1:J341,0),1)),"")</f>
        <v/>
      </c>
      <c r="AF342" s="2"/>
      <c r="AG342" s="2"/>
      <c r="AH342" s="2"/>
      <c r="AI342" s="4"/>
      <c r="AJ342" s="4"/>
      <c r="AK342" s="4"/>
      <c r="AL342" s="4"/>
      <c r="AM342" s="4"/>
      <c r="AN342" s="4"/>
      <c r="AO342" s="4"/>
      <c r="AP342" s="4"/>
      <c r="AQ342" s="4"/>
      <c r="AS342" s="4"/>
      <c r="AT342" s="82"/>
      <c r="AU342" s="124"/>
      <c r="AV342" s="124"/>
      <c r="AW342" s="124"/>
      <c r="AX342" s="124"/>
      <c r="AY342" s="124"/>
      <c r="AZ342" s="124"/>
      <c r="BA342" s="4"/>
      <c r="BB342" s="127"/>
      <c r="BC342" s="4"/>
      <c r="BD342" s="4"/>
      <c r="BE342" s="4" t="s">
        <v>157</v>
      </c>
      <c r="BF342" s="7"/>
      <c r="BG342" s="7"/>
      <c r="BH342" s="7" t="str">
        <f t="shared" ca="1" si="78"/>
        <v/>
      </c>
      <c r="BI342" s="4" t="str">
        <f t="shared" si="87"/>
        <v/>
      </c>
      <c r="BJ342" s="123" t="str">
        <f t="shared" si="79"/>
        <v/>
      </c>
      <c r="BK342" s="140" t="str">
        <f t="shared" si="84"/>
        <v/>
      </c>
      <c r="BQ342" s="4" t="str">
        <f>IF(IFERROR(VLOOKUP(C342,C343:C$1993,1,0),"")="","",COUNTIF(C:C,C342))</f>
        <v/>
      </c>
      <c r="BU342" s="5" t="str">
        <f>IF(B342="","",IF(BQ342="",1+(MAX(BU$2:BU341)),""))</f>
        <v/>
      </c>
      <c r="BV342" s="5" t="str">
        <f t="shared" si="80"/>
        <v/>
      </c>
      <c r="BW342" s="5" t="str">
        <f t="shared" si="81"/>
        <v/>
      </c>
      <c r="BX342" s="14" t="str">
        <f t="shared" si="82"/>
        <v/>
      </c>
      <c r="BY342" s="28"/>
      <c r="BZ342" s="15"/>
      <c r="CA342" s="5" t="str">
        <f t="shared" si="85"/>
        <v/>
      </c>
      <c r="CD342" s="5" t="str">
        <f t="shared" si="86"/>
        <v/>
      </c>
      <c r="CE342" s="5" t="str">
        <f>IF(J342="","",IFERROR(IF(VLOOKUP(J342,J$2:J341,1,0)=0,"",""),J342))</f>
        <v/>
      </c>
      <c r="CF342" s="24" t="str">
        <f>IF(CE342="","",(IFERROR(VLOOKUP(MID(CE342,1,1),$CW$2:DA$28,3,0),0)+IFERROR(VLOOKUP(MID(CE342,2,1),CW$2:DA$28,4,0),0)+IFERROR(VLOOKUP(MID(CE342,3,1),CW$2:DA$28,5,0),0)+(ROW(CE342)/1000000000000)))</f>
        <v/>
      </c>
      <c r="CH342" s="5">
        <v>341</v>
      </c>
      <c r="CI342" s="5" t="str">
        <f>IFERROR(VLOOKUP(CH342,CD$2:CE1418,2,0),"")</f>
        <v/>
      </c>
      <c r="DC342" s="5" t="e">
        <f>IF(REPORTE!AH$2="si",IF(C342=VALUE(REPORTE!C$11),IF(SUM(DC343:DC$1993),CONCATENATE(INT(B342),", "),INT(B342)),""),IF(C342=VALUE(REPORTE!C$10),IF(SUM(DC343:DC$1993),CONCATENATE(INT(B342),", "),INT(B342)),""))</f>
        <v>#VALUE!</v>
      </c>
    </row>
    <row r="343" spans="1:108" s="5" customFormat="1" ht="15" customHeight="1">
      <c r="A343" s="4" t="str">
        <f t="shared" si="76"/>
        <v/>
      </c>
      <c r="B343" s="6"/>
      <c r="C343" s="8"/>
      <c r="D343" s="1" t="str">
        <f>IFERROR(INDEX('padron cfe'!B:B,MATCH(DATOS!C343,'padron cfe'!A:A,0),1),"")</f>
        <v/>
      </c>
      <c r="E343" s="1"/>
      <c r="F343" s="7"/>
      <c r="G343" s="9" t="s">
        <v>157</v>
      </c>
      <c r="H343" s="5" t="str">
        <f>IF(F343="","",IFERROR(CONCATENATE("PEUA",VLOOKUP(ESTADO,REPORTE!AV$2:AW$33,2,0),DIDTRITO_FORM,CADER_FORM,IFERROR(VLOOKUP(DAY(F343),$BN$3:$BO$11,2,0),DAY(F343)),IFERROR(VLOOKUP(MONTH(F343),$BN$3:$BO$11,2,0),MONTH(F343)),YEAR(F343),G343),""))</f>
        <v/>
      </c>
      <c r="I343" s="4"/>
      <c r="K343" s="2" t="str">
        <f>IFERROR(INDEX('padron cfe'!C:C,MATCH(DATOS!C343,'padron cfe'!A:A,0),1),"")</f>
        <v/>
      </c>
      <c r="L343" s="4" t="str">
        <f>IFERROR(IF(VLOOKUP(J343,J$2:L342,4,0)=0,"",VLOOKUP(J343,J$2:L342,4,0)),"")</f>
        <v/>
      </c>
      <c r="M343" s="4" t="str">
        <f>IFERROR(IF(VLOOKUP(J343,J$2:M342,5,0)=0,"",VLOOKUP(J343,J$2:M342,5,0)),"")</f>
        <v/>
      </c>
      <c r="N343" s="4"/>
      <c r="O343" s="2"/>
      <c r="P343" s="2"/>
      <c r="Q343" s="5" t="str">
        <f t="shared" si="83"/>
        <v/>
      </c>
      <c r="T343" s="2" t="str">
        <f>IFERROR(INDEX('padron cfe'!D:D,MATCH(DATOS!C343,'padron cfe'!A:A,0),1),"")</f>
        <v/>
      </c>
      <c r="U343" s="4"/>
      <c r="V343" s="4"/>
      <c r="W343" s="4"/>
      <c r="X343" s="6" t="s">
        <v>157</v>
      </c>
      <c r="Y343" s="4"/>
      <c r="Z343" s="4" t="str">
        <f t="shared" si="77"/>
        <v/>
      </c>
      <c r="AA343" s="4"/>
      <c r="AB343" s="4"/>
      <c r="AC343" s="2" t="str">
        <f>IFERROR(IF(INDEX(AC$1:AC342,MATCH(J343,J$1:J342,0),1)=0,"",INDEX(AC$1:AC342,MATCH(J343,J$1:J342,0),1)),"")</f>
        <v/>
      </c>
      <c r="AD343" s="2" t="str">
        <f>IFERROR(IF(INDEX(AD$1:AD342,MATCH(J343,J$1:J342,0),1)=0,"",INDEX(AD$1:AD342,MATCH(J343,J$1:J342,0),1)),"")</f>
        <v/>
      </c>
      <c r="AE343" s="2" t="str">
        <f>IFERROR(IF(INDEX(AE$1:AE342,MATCH(J343,J$1:J342,0),1)=0,"",INDEX(AE$1:AE342,MATCH(J343,J$1:J342,0),1)),"")</f>
        <v/>
      </c>
      <c r="AF343" s="2"/>
      <c r="AG343" s="2"/>
      <c r="AH343" s="2"/>
      <c r="AI343" s="4"/>
      <c r="AJ343" s="4"/>
      <c r="AK343" s="4"/>
      <c r="AL343" s="4"/>
      <c r="AM343" s="4"/>
      <c r="AN343" s="4"/>
      <c r="AO343" s="4"/>
      <c r="AP343" s="4"/>
      <c r="AQ343" s="4"/>
      <c r="AS343" s="4"/>
      <c r="AT343" s="82"/>
      <c r="AU343" s="124"/>
      <c r="AV343" s="124"/>
      <c r="AW343" s="124"/>
      <c r="AX343" s="124"/>
      <c r="AY343" s="124"/>
      <c r="AZ343" s="124"/>
      <c r="BA343" s="4"/>
      <c r="BB343" s="127"/>
      <c r="BC343" s="4"/>
      <c r="BD343" s="4"/>
      <c r="BE343" s="4"/>
      <c r="BF343" s="7"/>
      <c r="BG343" s="7"/>
      <c r="BH343" s="7" t="str">
        <f t="shared" ca="1" si="78"/>
        <v/>
      </c>
      <c r="BI343" s="4" t="str">
        <f t="shared" si="87"/>
        <v/>
      </c>
      <c r="BJ343" s="123" t="str">
        <f t="shared" si="79"/>
        <v/>
      </c>
      <c r="BK343" s="140" t="str">
        <f t="shared" si="84"/>
        <v/>
      </c>
      <c r="BQ343" s="4" t="str">
        <f>IF(IFERROR(VLOOKUP(C343,C344:C$1993,1,0),"")="","",COUNTIF(C:C,C343))</f>
        <v/>
      </c>
      <c r="BU343" s="5" t="str">
        <f>IF(B343="","",IF(BQ343="",1+(MAX(BU$2:BU342)),""))</f>
        <v/>
      </c>
      <c r="BV343" s="5" t="str">
        <f t="shared" si="80"/>
        <v/>
      </c>
      <c r="BW343" s="5" t="str">
        <f t="shared" si="81"/>
        <v/>
      </c>
      <c r="BX343" s="14" t="str">
        <f t="shared" si="82"/>
        <v/>
      </c>
      <c r="BY343" s="28"/>
      <c r="BZ343" s="15"/>
      <c r="CA343" s="5" t="str">
        <f t="shared" si="85"/>
        <v/>
      </c>
      <c r="CD343" s="5" t="str">
        <f t="shared" si="86"/>
        <v/>
      </c>
      <c r="CE343" s="5" t="str">
        <f>IF(J343="","",IFERROR(IF(VLOOKUP(J343,J$2:J342,1,0)=0,"",""),J343))</f>
        <v/>
      </c>
      <c r="CF343" s="24" t="str">
        <f>IF(CE343="","",(IFERROR(VLOOKUP(MID(CE343,1,1),$CW$2:DA$28,3,0),0)+IFERROR(VLOOKUP(MID(CE343,2,1),CW$2:DA$28,4,0),0)+IFERROR(VLOOKUP(MID(CE343,3,1),CW$2:DA$28,5,0),0)+(ROW(CE343)/1000000000000)))</f>
        <v/>
      </c>
      <c r="CH343" s="5">
        <v>342</v>
      </c>
      <c r="CI343" s="5" t="str">
        <f>IFERROR(VLOOKUP(CH343,CD$2:CE1419,2,0),"")</f>
        <v/>
      </c>
      <c r="DC343" s="5" t="e">
        <f>IF(REPORTE!AH$2="si",IF(C343=VALUE(REPORTE!C$11),IF(SUM(DC344:DC$1993),CONCATENATE(INT(B343),", "),INT(B343)),""),IF(C343=VALUE(REPORTE!C$10),IF(SUM(DC344:DC$1993),CONCATENATE(INT(B343),", "),INT(B343)),""))</f>
        <v>#VALUE!</v>
      </c>
    </row>
    <row r="344" spans="1:108" s="5" customFormat="1" ht="15" customHeight="1">
      <c r="A344" s="4" t="str">
        <f t="shared" si="76"/>
        <v/>
      </c>
      <c r="B344" s="6"/>
      <c r="C344" s="8"/>
      <c r="D344" s="1" t="str">
        <f>IFERROR(INDEX('padron cfe'!B:B,MATCH(DATOS!C344,'padron cfe'!A:A,0),1),"")</f>
        <v/>
      </c>
      <c r="E344" s="1"/>
      <c r="F344" s="7"/>
      <c r="G344" s="9" t="s">
        <v>157</v>
      </c>
      <c r="H344" s="5" t="str">
        <f>IF(F344="","",IFERROR(CONCATENATE("PEUA",VLOOKUP(ESTADO,REPORTE!AV$2:AW$33,2,0),DIDTRITO_FORM,CADER_FORM,IFERROR(VLOOKUP(DAY(F344),$BN$3:$BO$11,2,0),DAY(F344)),IFERROR(VLOOKUP(MONTH(F344),$BN$3:$BO$11,2,0),MONTH(F344)),YEAR(F344),G344),""))</f>
        <v/>
      </c>
      <c r="I344" s="4"/>
      <c r="K344" s="2" t="str">
        <f>IFERROR(INDEX('padron cfe'!C:C,MATCH(DATOS!C344,'padron cfe'!A:A,0),1),"")</f>
        <v/>
      </c>
      <c r="L344" s="4" t="str">
        <f>IFERROR(IF(VLOOKUP(J344,J$2:L343,4,0)=0,"",VLOOKUP(J344,J$2:L343,4,0)),"")</f>
        <v/>
      </c>
      <c r="M344" s="4" t="str">
        <f>IFERROR(IF(VLOOKUP(J344,J$2:M343,5,0)=0,"",VLOOKUP(J344,J$2:M343,5,0)),"")</f>
        <v/>
      </c>
      <c r="N344" s="4"/>
      <c r="O344" s="2"/>
      <c r="P344" s="2"/>
      <c r="Q344" s="5" t="str">
        <f t="shared" si="83"/>
        <v/>
      </c>
      <c r="T344" s="2" t="str">
        <f>IFERROR(INDEX('padron cfe'!D:D,MATCH(DATOS!C344,'padron cfe'!A:A,0),1),"")</f>
        <v/>
      </c>
      <c r="U344" s="4"/>
      <c r="V344" s="4"/>
      <c r="W344" s="4"/>
      <c r="X344" s="6" t="s">
        <v>157</v>
      </c>
      <c r="Y344" s="4"/>
      <c r="Z344" s="4" t="str">
        <f t="shared" si="77"/>
        <v/>
      </c>
      <c r="AA344" s="4"/>
      <c r="AB344" s="4"/>
      <c r="AC344" s="2" t="str">
        <f>IFERROR(IF(INDEX(AC$1:AC343,MATCH(J344,J$1:J343,0),1)=0,"",INDEX(AC$1:AC343,MATCH(J344,J$1:J343,0),1)),"")</f>
        <v/>
      </c>
      <c r="AD344" s="2" t="str">
        <f>IFERROR(IF(INDEX(AD$1:AD343,MATCH(J344,J$1:J343,0),1)=0,"",INDEX(AD$1:AD343,MATCH(J344,J$1:J343,0),1)),"")</f>
        <v/>
      </c>
      <c r="AE344" s="2" t="str">
        <f>IFERROR(IF(INDEX(AE$1:AE343,MATCH(J344,J$1:J343,0),1)=0,"",INDEX(AE$1:AE343,MATCH(J344,J$1:J343,0),1)),"")</f>
        <v/>
      </c>
      <c r="AF344" s="2"/>
      <c r="AG344" s="2"/>
      <c r="AH344" s="2"/>
      <c r="AI344" s="4"/>
      <c r="AJ344" s="4"/>
      <c r="AK344" s="4"/>
      <c r="AL344" s="4"/>
      <c r="AM344" s="4"/>
      <c r="AN344" s="4"/>
      <c r="AO344" s="4"/>
      <c r="AP344" s="4"/>
      <c r="AQ344" s="4"/>
      <c r="AS344" s="4"/>
      <c r="AT344" s="82"/>
      <c r="AU344" s="124"/>
      <c r="AV344" s="124"/>
      <c r="AW344" s="124"/>
      <c r="AX344" s="124"/>
      <c r="AY344" s="124"/>
      <c r="AZ344" s="124"/>
      <c r="BA344" s="4"/>
      <c r="BB344" s="127"/>
      <c r="BC344" s="4"/>
      <c r="BD344" s="4"/>
      <c r="BE344" s="4" t="s">
        <v>157</v>
      </c>
      <c r="BF344" s="7"/>
      <c r="BG344" s="7"/>
      <c r="BH344" s="7" t="str">
        <f t="shared" ca="1" si="78"/>
        <v/>
      </c>
      <c r="BI344" s="4" t="str">
        <f t="shared" si="87"/>
        <v/>
      </c>
      <c r="BJ344" s="123" t="str">
        <f t="shared" si="79"/>
        <v/>
      </c>
      <c r="BK344" s="140" t="str">
        <f t="shared" si="84"/>
        <v/>
      </c>
      <c r="BQ344" s="4" t="str">
        <f>IF(IFERROR(VLOOKUP(C344,C345:C$1993,1,0),"")="","",COUNTIF(C:C,C344))</f>
        <v/>
      </c>
      <c r="BU344" s="5" t="str">
        <f>IF(B344="","",IF(BQ344="",1+(MAX(BU$2:BU343)),""))</f>
        <v/>
      </c>
      <c r="BV344" s="5" t="str">
        <f t="shared" si="80"/>
        <v/>
      </c>
      <c r="BW344" s="5" t="str">
        <f t="shared" si="81"/>
        <v/>
      </c>
      <c r="BX344" s="14" t="str">
        <f t="shared" si="82"/>
        <v/>
      </c>
      <c r="BY344" s="28"/>
      <c r="BZ344" s="15"/>
      <c r="CA344" s="5" t="str">
        <f t="shared" si="85"/>
        <v/>
      </c>
      <c r="CD344" s="5" t="str">
        <f t="shared" si="86"/>
        <v/>
      </c>
      <c r="CE344" s="5" t="str">
        <f>IF(J344="","",IFERROR(IF(VLOOKUP(J344,J$2:J343,1,0)=0,"",""),J344))</f>
        <v/>
      </c>
      <c r="CF344" s="24" t="str">
        <f>IF(CE344="","",(IFERROR(VLOOKUP(MID(CE344,1,1),$CW$2:DA$28,3,0),0)+IFERROR(VLOOKUP(MID(CE344,2,1),CW$2:DA$28,4,0),0)+IFERROR(VLOOKUP(MID(CE344,3,1),CW$2:DA$28,5,0),0)+(ROW(CE344)/1000000000000)))</f>
        <v/>
      </c>
      <c r="CH344" s="5">
        <v>343</v>
      </c>
      <c r="CI344" s="5" t="str">
        <f>IFERROR(VLOOKUP(CH344,CD$2:CE1420,2,0),"")</f>
        <v/>
      </c>
      <c r="DC344" s="5" t="e">
        <f>IF(REPORTE!AH$2="si",IF(C344=VALUE(REPORTE!C$11),IF(SUM(DC345:DC$1993),CONCATENATE(INT(B344),", "),INT(B344)),""),IF(C344=VALUE(REPORTE!C$10),IF(SUM(DC345:DC$1993),CONCATENATE(INT(B344),", "),INT(B344)),""))</f>
        <v>#VALUE!</v>
      </c>
    </row>
    <row r="345" spans="1:108" s="5" customFormat="1" ht="15" customHeight="1">
      <c r="A345" s="4" t="str">
        <f t="shared" si="76"/>
        <v/>
      </c>
      <c r="B345" s="6"/>
      <c r="C345" s="8"/>
      <c r="D345" s="1" t="str">
        <f>IFERROR(INDEX('padron cfe'!B:B,MATCH(DATOS!C345,'padron cfe'!A:A,0),1),"")</f>
        <v/>
      </c>
      <c r="E345" s="1"/>
      <c r="F345" s="7"/>
      <c r="G345" s="9" t="s">
        <v>157</v>
      </c>
      <c r="H345" s="5" t="str">
        <f>IF(F345="","",IFERROR(CONCATENATE("PEUA",VLOOKUP(ESTADO,REPORTE!AV$2:AW$33,2,0),DIDTRITO_FORM,CADER_FORM,IFERROR(VLOOKUP(DAY(F345),$BN$3:$BO$11,2,0),DAY(F345)),IFERROR(VLOOKUP(MONTH(F345),$BN$3:$BO$11,2,0),MONTH(F345)),YEAR(F345),G345),""))</f>
        <v/>
      </c>
      <c r="I345" s="4"/>
      <c r="K345" s="2" t="str">
        <f>IFERROR(INDEX('padron cfe'!C:C,MATCH(DATOS!C345,'padron cfe'!A:A,0),1),"")</f>
        <v/>
      </c>
      <c r="L345" s="4" t="str">
        <f>IFERROR(IF(VLOOKUP(J345,J$2:L344,4,0)=0,"",VLOOKUP(J345,J$2:L344,4,0)),"")</f>
        <v/>
      </c>
      <c r="M345" s="4" t="str">
        <f>IFERROR(IF(VLOOKUP(J345,J$2:M344,5,0)=0,"",VLOOKUP(J345,J$2:M344,5,0)),"")</f>
        <v/>
      </c>
      <c r="N345" s="4"/>
      <c r="O345" s="2"/>
      <c r="P345" s="2"/>
      <c r="Q345" s="5" t="str">
        <f t="shared" si="83"/>
        <v/>
      </c>
      <c r="T345" s="2" t="str">
        <f>IFERROR(INDEX('padron cfe'!D:D,MATCH(DATOS!C345,'padron cfe'!A:A,0),1),"")</f>
        <v/>
      </c>
      <c r="U345" s="4"/>
      <c r="V345" s="4"/>
      <c r="W345" s="4"/>
      <c r="X345" s="6" t="s">
        <v>157</v>
      </c>
      <c r="Y345" s="4"/>
      <c r="Z345" s="4" t="str">
        <f t="shared" si="77"/>
        <v/>
      </c>
      <c r="AA345" s="4"/>
      <c r="AB345" s="4"/>
      <c r="AC345" s="2" t="str">
        <f>IFERROR(IF(INDEX(AC$1:AC344,MATCH(J345,J$1:J344,0),1)=0,"",INDEX(AC$1:AC344,MATCH(J345,J$1:J344,0),1)),"")</f>
        <v/>
      </c>
      <c r="AD345" s="2" t="str">
        <f>IFERROR(IF(INDEX(AD$1:AD344,MATCH(J345,J$1:J344,0),1)=0,"",INDEX(AD$1:AD344,MATCH(J345,J$1:J344,0),1)),"")</f>
        <v/>
      </c>
      <c r="AE345" s="2" t="str">
        <f>IFERROR(IF(INDEX(AE$1:AE344,MATCH(J345,J$1:J344,0),1)=0,"",INDEX(AE$1:AE344,MATCH(J345,J$1:J344,0),1)),"")</f>
        <v/>
      </c>
      <c r="AF345" s="2"/>
      <c r="AG345" s="2"/>
      <c r="AH345" s="2"/>
      <c r="AI345" s="4"/>
      <c r="AJ345" s="4"/>
      <c r="AK345" s="4"/>
      <c r="AL345" s="4"/>
      <c r="AM345" s="4"/>
      <c r="AN345" s="4"/>
      <c r="AO345" s="4"/>
      <c r="AP345" s="4"/>
      <c r="AQ345" s="4"/>
      <c r="AS345" s="4"/>
      <c r="AT345" s="82"/>
      <c r="AU345" s="124"/>
      <c r="AV345" s="124"/>
      <c r="AW345" s="124"/>
      <c r="AX345" s="124"/>
      <c r="AY345" s="124"/>
      <c r="AZ345" s="124"/>
      <c r="BA345" s="4"/>
      <c r="BB345" s="127"/>
      <c r="BC345" s="4"/>
      <c r="BD345" s="4"/>
      <c r="BE345" s="4"/>
      <c r="BF345" s="7"/>
      <c r="BG345" s="7"/>
      <c r="BH345" s="7" t="str">
        <f t="shared" ca="1" si="78"/>
        <v/>
      </c>
      <c r="BI345" s="4" t="str">
        <f t="shared" si="87"/>
        <v/>
      </c>
      <c r="BJ345" s="123" t="str">
        <f t="shared" si="79"/>
        <v/>
      </c>
      <c r="BK345" s="140" t="str">
        <f t="shared" si="84"/>
        <v/>
      </c>
      <c r="BQ345" s="4" t="str">
        <f>IF(IFERROR(VLOOKUP(C345,C346:C$1993,1,0),"")="","",COUNTIF(C:C,C345))</f>
        <v/>
      </c>
      <c r="BU345" s="5" t="str">
        <f>IF(B345="","",IF(BQ345="",1+(MAX(BU$2:BU344)),""))</f>
        <v/>
      </c>
      <c r="BV345" s="5" t="str">
        <f t="shared" si="80"/>
        <v/>
      </c>
      <c r="BW345" s="5" t="str">
        <f t="shared" si="81"/>
        <v/>
      </c>
      <c r="BX345" s="14" t="str">
        <f t="shared" si="82"/>
        <v/>
      </c>
      <c r="BY345" s="28"/>
      <c r="BZ345" s="15"/>
      <c r="CA345" s="5" t="str">
        <f t="shared" si="85"/>
        <v/>
      </c>
      <c r="CD345" s="5" t="str">
        <f t="shared" si="86"/>
        <v/>
      </c>
      <c r="CE345" s="5" t="str">
        <f>IF(J345="","",IFERROR(IF(VLOOKUP(J345,J$2:J344,1,0)=0,"",""),J345))</f>
        <v/>
      </c>
      <c r="CF345" s="24" t="str">
        <f>IF(CE345="","",(IFERROR(VLOOKUP(MID(CE345,1,1),$CW$2:DA$28,3,0),0)+IFERROR(VLOOKUP(MID(CE345,2,1),CW$2:DA$28,4,0),0)+IFERROR(VLOOKUP(MID(CE345,3,1),CW$2:DA$28,5,0),0)+(ROW(CE345)/1000000000000)))</f>
        <v/>
      </c>
      <c r="CH345" s="5">
        <v>344</v>
      </c>
      <c r="CI345" s="5" t="str">
        <f>IFERROR(VLOOKUP(CH345,CD$2:CE1421,2,0),"")</f>
        <v/>
      </c>
      <c r="CK345" s="14"/>
      <c r="DC345" s="5" t="e">
        <f>IF(REPORTE!AH$2="si",IF(C345=VALUE(REPORTE!C$11),IF(SUM(DC346:DC$1993),CONCATENATE(INT(B345),", "),INT(B345)),""),IF(C345=VALUE(REPORTE!C$10),IF(SUM(DC346:DC$1993),CONCATENATE(INT(B345),", "),INT(B345)),""))</f>
        <v>#VALUE!</v>
      </c>
    </row>
    <row r="346" spans="1:108" s="5" customFormat="1" ht="15" customHeight="1">
      <c r="A346" s="4" t="str">
        <f t="shared" si="76"/>
        <v/>
      </c>
      <c r="B346" s="6"/>
      <c r="C346" s="8"/>
      <c r="D346" s="1" t="str">
        <f>IFERROR(INDEX('padron cfe'!B:B,MATCH(DATOS!C346,'padron cfe'!A:A,0),1),"")</f>
        <v/>
      </c>
      <c r="E346" s="1"/>
      <c r="F346" s="7"/>
      <c r="G346" s="9" t="s">
        <v>157</v>
      </c>
      <c r="H346" s="5" t="str">
        <f>IF(F346="","",IFERROR(CONCATENATE("PEUA",VLOOKUP(ESTADO,REPORTE!AV$2:AW$33,2,0),DIDTRITO_FORM,CADER_FORM,IFERROR(VLOOKUP(DAY(F346),$BN$3:$BO$11,2,0),DAY(F346)),IFERROR(VLOOKUP(MONTH(F346),$BN$3:$BO$11,2,0),MONTH(F346)),YEAR(F346),G346),""))</f>
        <v/>
      </c>
      <c r="I346" s="4"/>
      <c r="K346" s="2" t="str">
        <f>IFERROR(INDEX('padron cfe'!C:C,MATCH(DATOS!C346,'padron cfe'!A:A,0),1),"")</f>
        <v/>
      </c>
      <c r="L346" s="4" t="str">
        <f>IFERROR(IF(VLOOKUP(J346,J$2:L345,4,0)=0,"",VLOOKUP(J346,J$2:L345,4,0)),"")</f>
        <v/>
      </c>
      <c r="M346" s="4" t="str">
        <f>IFERROR(IF(VLOOKUP(J346,J$2:M345,5,0)=0,"",VLOOKUP(J346,J$2:M345,5,0)),"")</f>
        <v/>
      </c>
      <c r="N346" s="4"/>
      <c r="O346" s="2"/>
      <c r="P346" s="2"/>
      <c r="Q346" s="5" t="str">
        <f t="shared" si="83"/>
        <v/>
      </c>
      <c r="T346" s="2" t="str">
        <f>IFERROR(INDEX('padron cfe'!D:D,MATCH(DATOS!C346,'padron cfe'!A:A,0),1),"")</f>
        <v/>
      </c>
      <c r="U346" s="4"/>
      <c r="V346" s="4"/>
      <c r="W346" s="4"/>
      <c r="X346" s="6" t="s">
        <v>157</v>
      </c>
      <c r="Y346" s="4"/>
      <c r="Z346" s="4" t="str">
        <f t="shared" si="77"/>
        <v/>
      </c>
      <c r="AA346" s="4"/>
      <c r="AB346" s="4"/>
      <c r="AC346" s="2" t="str">
        <f>IFERROR(IF(INDEX(AC$1:AC345,MATCH(J346,J$1:J345,0),1)=0,"",INDEX(AC$1:AC345,MATCH(J346,J$1:J345,0),1)),"")</f>
        <v/>
      </c>
      <c r="AD346" s="2" t="str">
        <f>IFERROR(IF(INDEX(AD$1:AD345,MATCH(J346,J$1:J345,0),1)=0,"",INDEX(AD$1:AD345,MATCH(J346,J$1:J345,0),1)),"")</f>
        <v/>
      </c>
      <c r="AE346" s="2" t="str">
        <f>IFERROR(IF(INDEX(AE$1:AE345,MATCH(J346,J$1:J345,0),1)=0,"",INDEX(AE$1:AE345,MATCH(J346,J$1:J345,0),1)),"")</f>
        <v/>
      </c>
      <c r="AF346" s="2"/>
      <c r="AG346" s="2"/>
      <c r="AH346" s="2"/>
      <c r="AI346" s="4"/>
      <c r="AJ346" s="4"/>
      <c r="AK346" s="4"/>
      <c r="AL346" s="4"/>
      <c r="AM346" s="4"/>
      <c r="AN346" s="4"/>
      <c r="AO346" s="4"/>
      <c r="AP346" s="4"/>
      <c r="AQ346" s="4"/>
      <c r="AS346" s="4"/>
      <c r="AT346" s="82"/>
      <c r="AU346" s="124"/>
      <c r="AV346" s="124"/>
      <c r="AW346" s="124"/>
      <c r="AX346" s="124"/>
      <c r="AY346" s="124"/>
      <c r="AZ346" s="124"/>
      <c r="BA346" s="4"/>
      <c r="BB346" s="127"/>
      <c r="BC346" s="4"/>
      <c r="BD346" s="4"/>
      <c r="BE346" s="4" t="s">
        <v>157</v>
      </c>
      <c r="BF346" s="7"/>
      <c r="BG346" s="7"/>
      <c r="BH346" s="7" t="str">
        <f t="shared" ca="1" si="78"/>
        <v/>
      </c>
      <c r="BI346" s="4" t="str">
        <f t="shared" si="87"/>
        <v/>
      </c>
      <c r="BJ346" s="123" t="str">
        <f t="shared" si="79"/>
        <v/>
      </c>
      <c r="BK346" s="140" t="str">
        <f t="shared" si="84"/>
        <v/>
      </c>
      <c r="BQ346" s="4" t="str">
        <f>IF(IFERROR(VLOOKUP(C346,C347:C$1993,1,0),"")="","",COUNTIF(C:C,C346))</f>
        <v/>
      </c>
      <c r="BU346" s="5" t="str">
        <f>IF(B346="","",IF(BQ346="",1+(MAX(BU$2:BU345)),""))</f>
        <v/>
      </c>
      <c r="BV346" s="5" t="str">
        <f t="shared" si="80"/>
        <v/>
      </c>
      <c r="BW346" s="5" t="str">
        <f t="shared" si="81"/>
        <v/>
      </c>
      <c r="BX346" s="14" t="str">
        <f t="shared" si="82"/>
        <v/>
      </c>
      <c r="BY346" s="28"/>
      <c r="BZ346" s="15"/>
      <c r="CA346" s="5" t="str">
        <f t="shared" si="85"/>
        <v/>
      </c>
      <c r="CD346" s="5" t="str">
        <f t="shared" si="86"/>
        <v/>
      </c>
      <c r="CE346" s="5" t="str">
        <f>IF(J346="","",IFERROR(IF(VLOOKUP(J346,J$2:J345,1,0)=0,"",""),J346))</f>
        <v/>
      </c>
      <c r="CF346" s="24" t="str">
        <f>IF(CE346="","",(IFERROR(VLOOKUP(MID(CE346,1,1),$CW$2:DA$28,3,0),0)+IFERROR(VLOOKUP(MID(CE346,2,1),CW$2:DA$28,4,0),0)+IFERROR(VLOOKUP(MID(CE346,3,1),CW$2:DA$28,5,0),0)+(ROW(CE346)/1000000000000)))</f>
        <v/>
      </c>
      <c r="CH346" s="5">
        <v>345</v>
      </c>
      <c r="CI346" s="5" t="str">
        <f>IFERROR(VLOOKUP(CH346,CD$2:CE1422,2,0),"")</f>
        <v/>
      </c>
      <c r="CK346" s="14"/>
      <c r="DC346" s="5" t="e">
        <f>IF(REPORTE!AH$2="si",IF(C346=VALUE(REPORTE!C$11),IF(SUM(DC347:DC$1993),CONCATENATE(INT(B346),", "),INT(B346)),""),IF(C346=VALUE(REPORTE!C$10),IF(SUM(DC347:DC$1993),CONCATENATE(INT(B346),", "),INT(B346)),""))</f>
        <v>#VALUE!</v>
      </c>
    </row>
    <row r="347" spans="1:108" s="5" customFormat="1" ht="15" customHeight="1">
      <c r="A347" s="4" t="str">
        <f t="shared" si="76"/>
        <v/>
      </c>
      <c r="B347" s="6"/>
      <c r="C347" s="8"/>
      <c r="D347" s="1" t="str">
        <f>IFERROR(INDEX('padron cfe'!B:B,MATCH(DATOS!C347,'padron cfe'!A:A,0),1),"")</f>
        <v/>
      </c>
      <c r="E347" s="1"/>
      <c r="F347" s="7"/>
      <c r="G347" s="9" t="s">
        <v>157</v>
      </c>
      <c r="H347" s="5" t="str">
        <f>IF(F347="","",IFERROR(CONCATENATE("PEUA",VLOOKUP(ESTADO,REPORTE!AV$2:AW$33,2,0),DIDTRITO_FORM,CADER_FORM,IFERROR(VLOOKUP(DAY(F347),$BN$3:$BO$11,2,0),DAY(F347)),IFERROR(VLOOKUP(MONTH(F347),$BN$3:$BO$11,2,0),MONTH(F347)),YEAR(F347),G347),""))</f>
        <v/>
      </c>
      <c r="I347" s="4"/>
      <c r="K347" s="2" t="str">
        <f>IFERROR(INDEX('padron cfe'!C:C,MATCH(DATOS!C347,'padron cfe'!A:A,0),1),"")</f>
        <v/>
      </c>
      <c r="L347" s="4" t="str">
        <f>IFERROR(IF(VLOOKUP(J347,J$2:L346,4,0)=0,"",VLOOKUP(J347,J$2:L346,4,0)),"")</f>
        <v/>
      </c>
      <c r="M347" s="4" t="str">
        <f>IFERROR(IF(VLOOKUP(J347,J$2:M346,5,0)=0,"",VLOOKUP(J347,J$2:M346,5,0)),"")</f>
        <v/>
      </c>
      <c r="N347" s="4"/>
      <c r="O347" s="2"/>
      <c r="P347" s="2"/>
      <c r="Q347" s="5" t="str">
        <f t="shared" si="83"/>
        <v/>
      </c>
      <c r="T347" s="2" t="str">
        <f>IFERROR(INDEX('padron cfe'!D:D,MATCH(DATOS!C347,'padron cfe'!A:A,0),1),"")</f>
        <v/>
      </c>
      <c r="U347" s="4"/>
      <c r="V347" s="4"/>
      <c r="W347" s="4"/>
      <c r="X347" s="6" t="s">
        <v>157</v>
      </c>
      <c r="Y347" s="4"/>
      <c r="Z347" s="4" t="str">
        <f t="shared" si="77"/>
        <v/>
      </c>
      <c r="AA347" s="4"/>
      <c r="AB347" s="4"/>
      <c r="AC347" s="2" t="str">
        <f>IFERROR(IF(INDEX(AC$1:AC346,MATCH(J347,J$1:J346,0),1)=0,"",INDEX(AC$1:AC346,MATCH(J347,J$1:J346,0),1)),"")</f>
        <v/>
      </c>
      <c r="AD347" s="2" t="str">
        <f>IFERROR(IF(INDEX(AD$1:AD346,MATCH(J347,J$1:J346,0),1)=0,"",INDEX(AD$1:AD346,MATCH(J347,J$1:J346,0),1)),"")</f>
        <v/>
      </c>
      <c r="AE347" s="2" t="str">
        <f>IFERROR(IF(INDEX(AE$1:AE346,MATCH(J347,J$1:J346,0),1)=0,"",INDEX(AE$1:AE346,MATCH(J347,J$1:J346,0),1)),"")</f>
        <v/>
      </c>
      <c r="AF347" s="2"/>
      <c r="AG347" s="2"/>
      <c r="AH347" s="2"/>
      <c r="AI347" s="4"/>
      <c r="AJ347" s="4"/>
      <c r="AK347" s="4"/>
      <c r="AL347" s="4"/>
      <c r="AM347" s="4"/>
      <c r="AN347" s="4"/>
      <c r="AO347" s="4"/>
      <c r="AP347" s="4"/>
      <c r="AQ347" s="4"/>
      <c r="AS347" s="4"/>
      <c r="AT347" s="82"/>
      <c r="AU347" s="124"/>
      <c r="AV347" s="124"/>
      <c r="AW347" s="124"/>
      <c r="AX347" s="124"/>
      <c r="AY347" s="124"/>
      <c r="AZ347" s="124"/>
      <c r="BA347" s="4"/>
      <c r="BB347" s="127"/>
      <c r="BC347" s="4"/>
      <c r="BD347" s="4"/>
      <c r="BE347" s="4"/>
      <c r="BF347" s="7"/>
      <c r="BG347" s="7"/>
      <c r="BH347" s="7" t="str">
        <f t="shared" ca="1" si="78"/>
        <v/>
      </c>
      <c r="BI347" s="4" t="str">
        <f t="shared" si="87"/>
        <v/>
      </c>
      <c r="BJ347" s="123" t="str">
        <f t="shared" si="79"/>
        <v/>
      </c>
      <c r="BK347" s="140" t="str">
        <f t="shared" si="84"/>
        <v/>
      </c>
      <c r="BQ347" s="4" t="str">
        <f>IF(IFERROR(VLOOKUP(C347,C348:C$1993,1,0),"")="","",COUNTIF(C:C,C347))</f>
        <v/>
      </c>
      <c r="BU347" s="5" t="str">
        <f>IF(B347="","",IF(BQ347="",1+(MAX(BU$2:BU346)),""))</f>
        <v/>
      </c>
      <c r="BV347" s="5" t="str">
        <f t="shared" si="80"/>
        <v/>
      </c>
      <c r="BW347" s="5" t="str">
        <f t="shared" si="81"/>
        <v/>
      </c>
      <c r="BX347" s="14" t="str">
        <f t="shared" si="82"/>
        <v/>
      </c>
      <c r="BY347" s="28"/>
      <c r="BZ347" s="15"/>
      <c r="CA347" s="5" t="str">
        <f t="shared" si="85"/>
        <v/>
      </c>
      <c r="CD347" s="5" t="str">
        <f t="shared" si="86"/>
        <v/>
      </c>
      <c r="CE347" s="5" t="str">
        <f>IF(J347="","",IFERROR(IF(VLOOKUP(J347,J$2:J346,1,0)=0,"",""),J347))</f>
        <v/>
      </c>
      <c r="CF347" s="24" t="str">
        <f>IF(CE347="","",(IFERROR(VLOOKUP(MID(CE347,1,1),$CW$2:DA$28,3,0),0)+IFERROR(VLOOKUP(MID(CE347,2,1),CW$2:DA$28,4,0),0)+IFERROR(VLOOKUP(MID(CE347,3,1),CW$2:DA$28,5,0),0)+(ROW(CE347)/1000000000000)))</f>
        <v/>
      </c>
      <c r="CH347" s="5">
        <v>346</v>
      </c>
      <c r="CI347" s="5" t="str">
        <f>IFERROR(VLOOKUP(CH347,CD$2:CE1423,2,0),"")</f>
        <v/>
      </c>
      <c r="DC347" s="5" t="e">
        <f>IF(REPORTE!AH$2="si",IF(C347=VALUE(REPORTE!C$11),IF(SUM(DC348:DC$1993),CONCATENATE(INT(B347),", "),INT(B347)),""),IF(C347=VALUE(REPORTE!C$10),IF(SUM(DC348:DC$1993),CONCATENATE(INT(B347),", "),INT(B347)),""))</f>
        <v>#VALUE!</v>
      </c>
    </row>
    <row r="348" spans="1:108" s="5" customFormat="1" ht="15" customHeight="1">
      <c r="A348" s="4" t="str">
        <f t="shared" si="76"/>
        <v/>
      </c>
      <c r="B348" s="6"/>
      <c r="C348" s="8"/>
      <c r="D348" s="1" t="str">
        <f>IFERROR(INDEX('padron cfe'!B:B,MATCH(DATOS!C348,'padron cfe'!A:A,0),1),"")</f>
        <v/>
      </c>
      <c r="E348" s="1"/>
      <c r="F348" s="7"/>
      <c r="G348" s="9" t="s">
        <v>157</v>
      </c>
      <c r="H348" s="5" t="str">
        <f>IF(F348="","",IFERROR(CONCATENATE("PEUA",VLOOKUP(ESTADO,REPORTE!AV$2:AW$33,2,0),DIDTRITO_FORM,CADER_FORM,IFERROR(VLOOKUP(DAY(F348),$BN$3:$BO$11,2,0),DAY(F348)),IFERROR(VLOOKUP(MONTH(F348),$BN$3:$BO$11,2,0),MONTH(F348)),YEAR(F348),G348),""))</f>
        <v/>
      </c>
      <c r="I348" s="4"/>
      <c r="K348" s="2" t="str">
        <f>IFERROR(INDEX('padron cfe'!C:C,MATCH(DATOS!C348,'padron cfe'!A:A,0),1),"")</f>
        <v/>
      </c>
      <c r="L348" s="4" t="str">
        <f>IFERROR(IF(VLOOKUP(J348,J$2:L347,4,0)=0,"",VLOOKUP(J348,J$2:L347,4,0)),"")</f>
        <v/>
      </c>
      <c r="M348" s="4" t="str">
        <f>IFERROR(IF(VLOOKUP(J348,J$2:M347,5,0)=0,"",VLOOKUP(J348,J$2:M347,5,0)),"")</f>
        <v/>
      </c>
      <c r="N348" s="4"/>
      <c r="O348" s="2"/>
      <c r="P348" s="2"/>
      <c r="Q348" s="5" t="str">
        <f t="shared" si="83"/>
        <v/>
      </c>
      <c r="T348" s="2" t="str">
        <f>IFERROR(INDEX('padron cfe'!D:D,MATCH(DATOS!C348,'padron cfe'!A:A,0),1),"")</f>
        <v/>
      </c>
      <c r="U348" s="4"/>
      <c r="V348" s="4"/>
      <c r="W348" s="4"/>
      <c r="X348" s="6" t="s">
        <v>157</v>
      </c>
      <c r="Y348" s="4"/>
      <c r="Z348" s="4" t="str">
        <f t="shared" si="77"/>
        <v/>
      </c>
      <c r="AA348" s="4"/>
      <c r="AB348" s="4"/>
      <c r="AC348" s="2" t="str">
        <f>IFERROR(IF(INDEX(AC$1:AC347,MATCH(J348,J$1:J347,0),1)=0,"",INDEX(AC$1:AC347,MATCH(J348,J$1:J347,0),1)),"")</f>
        <v/>
      </c>
      <c r="AD348" s="2" t="str">
        <f>IFERROR(IF(INDEX(AD$1:AD347,MATCH(J348,J$1:J347,0),1)=0,"",INDEX(AD$1:AD347,MATCH(J348,J$1:J347,0),1)),"")</f>
        <v/>
      </c>
      <c r="AE348" s="2" t="str">
        <f>IFERROR(IF(INDEX(AE$1:AE347,MATCH(J348,J$1:J347,0),1)=0,"",INDEX(AE$1:AE347,MATCH(J348,J$1:J347,0),1)),"")</f>
        <v/>
      </c>
      <c r="AF348" s="2"/>
      <c r="AG348" s="2"/>
      <c r="AH348" s="2"/>
      <c r="AI348" s="4"/>
      <c r="AJ348" s="4"/>
      <c r="AK348" s="4"/>
      <c r="AL348" s="4"/>
      <c r="AM348" s="4"/>
      <c r="AN348" s="4"/>
      <c r="AO348" s="4"/>
      <c r="AP348" s="4"/>
      <c r="AQ348" s="4"/>
      <c r="AS348" s="4"/>
      <c r="AT348" s="82"/>
      <c r="AU348" s="124"/>
      <c r="AV348" s="124"/>
      <c r="AW348" s="124"/>
      <c r="AX348" s="124"/>
      <c r="AY348" s="124"/>
      <c r="AZ348" s="124"/>
      <c r="BA348" s="4"/>
      <c r="BB348" s="127"/>
      <c r="BC348" s="4"/>
      <c r="BD348" s="4"/>
      <c r="BE348" s="4" t="s">
        <v>157</v>
      </c>
      <c r="BF348" s="7"/>
      <c r="BG348" s="7"/>
      <c r="BH348" s="7" t="str">
        <f t="shared" ca="1" si="78"/>
        <v/>
      </c>
      <c r="BI348" s="4" t="str">
        <f t="shared" si="87"/>
        <v/>
      </c>
      <c r="BJ348" s="123" t="str">
        <f t="shared" si="79"/>
        <v/>
      </c>
      <c r="BK348" s="140" t="str">
        <f t="shared" si="84"/>
        <v/>
      </c>
      <c r="BQ348" s="4" t="str">
        <f>IF(IFERROR(VLOOKUP(C348,C349:C$1993,1,0),"")="","",COUNTIF(C:C,C348))</f>
        <v/>
      </c>
      <c r="BU348" s="5" t="str">
        <f>IF(B348="","",IF(BQ348="",1+(MAX(BU$2:BU347)),""))</f>
        <v/>
      </c>
      <c r="BV348" s="5" t="str">
        <f t="shared" si="80"/>
        <v/>
      </c>
      <c r="BW348" s="5" t="str">
        <f t="shared" si="81"/>
        <v/>
      </c>
      <c r="BX348" s="14" t="str">
        <f t="shared" si="82"/>
        <v/>
      </c>
      <c r="BY348" s="28"/>
      <c r="BZ348" s="15"/>
      <c r="CA348" s="5" t="str">
        <f t="shared" si="85"/>
        <v/>
      </c>
      <c r="CD348" s="5" t="str">
        <f t="shared" si="86"/>
        <v/>
      </c>
      <c r="CE348" s="5" t="str">
        <f>IF(J348="","",IFERROR(IF(VLOOKUP(J348,J$2:J347,1,0)=0,"",""),J348))</f>
        <v/>
      </c>
      <c r="CF348" s="24" t="str">
        <f>IF(CE348="","",(IFERROR(VLOOKUP(MID(CE348,1,1),$CW$2:DA$28,3,0),0)+IFERROR(VLOOKUP(MID(CE348,2,1),CW$2:DA$28,4,0),0)+IFERROR(VLOOKUP(MID(CE348,3,1),CW$2:DA$28,5,0),0)+(ROW(CE348)/1000000000000)))</f>
        <v/>
      </c>
      <c r="CH348" s="5">
        <v>347</v>
      </c>
      <c r="CI348" s="5" t="str">
        <f>IFERROR(VLOOKUP(CH348,CD$2:CE1424,2,0),"")</f>
        <v/>
      </c>
      <c r="DC348" s="5" t="e">
        <f>IF(REPORTE!AH$2="si",IF(C348=VALUE(REPORTE!C$11),IF(SUM(DC349:DC$1993),CONCATENATE(INT(B348),", "),INT(B348)),""),IF(C348=VALUE(REPORTE!C$10),IF(SUM(DC349:DC$1993),CONCATENATE(INT(B348),", "),INT(B348)),""))</f>
        <v>#VALUE!</v>
      </c>
    </row>
    <row r="349" spans="1:108" s="5" customFormat="1" ht="15" customHeight="1">
      <c r="A349" s="4" t="str">
        <f t="shared" si="76"/>
        <v/>
      </c>
      <c r="B349" s="6"/>
      <c r="C349" s="8"/>
      <c r="D349" s="1" t="str">
        <f>IFERROR(INDEX('padron cfe'!B:B,MATCH(DATOS!C349,'padron cfe'!A:A,0),1),"")</f>
        <v/>
      </c>
      <c r="E349" s="1"/>
      <c r="F349" s="7"/>
      <c r="G349" s="9" t="s">
        <v>157</v>
      </c>
      <c r="H349" s="5" t="str">
        <f>IF(F349="","",IFERROR(CONCATENATE("PEUA",VLOOKUP(ESTADO,REPORTE!AV$2:AW$33,2,0),DIDTRITO_FORM,CADER_FORM,IFERROR(VLOOKUP(DAY(F349),$BN$3:$BO$11,2,0),DAY(F349)),IFERROR(VLOOKUP(MONTH(F349),$BN$3:$BO$11,2,0),MONTH(F349)),YEAR(F349),G349),""))</f>
        <v/>
      </c>
      <c r="I349" s="4"/>
      <c r="K349" s="2" t="str">
        <f>IFERROR(INDEX('padron cfe'!C:C,MATCH(DATOS!C349,'padron cfe'!A:A,0),1),"")</f>
        <v/>
      </c>
      <c r="L349" s="4" t="str">
        <f>IFERROR(IF(VLOOKUP(J349,J$2:L348,4,0)=0,"",VLOOKUP(J349,J$2:L348,4,0)),"")</f>
        <v/>
      </c>
      <c r="M349" s="4" t="str">
        <f>IFERROR(IF(VLOOKUP(J349,J$2:M348,5,0)=0,"",VLOOKUP(J349,J$2:M348,5,0)),"")</f>
        <v/>
      </c>
      <c r="N349" s="4"/>
      <c r="O349" s="2"/>
      <c r="P349" s="2"/>
      <c r="Q349" s="5" t="str">
        <f t="shared" si="83"/>
        <v/>
      </c>
      <c r="T349" s="2" t="str">
        <f>IFERROR(INDEX('padron cfe'!D:D,MATCH(DATOS!C349,'padron cfe'!A:A,0),1),"")</f>
        <v/>
      </c>
      <c r="U349" s="4"/>
      <c r="V349" s="4"/>
      <c r="W349" s="4"/>
      <c r="X349" s="6" t="s">
        <v>157</v>
      </c>
      <c r="Y349" s="4"/>
      <c r="Z349" s="4" t="str">
        <f t="shared" si="77"/>
        <v/>
      </c>
      <c r="AA349" s="4"/>
      <c r="AB349" s="4"/>
      <c r="AC349" s="2" t="str">
        <f>IFERROR(IF(INDEX(AC$1:AC348,MATCH(J349,J$1:J348,0),1)=0,"",INDEX(AC$1:AC348,MATCH(J349,J$1:J348,0),1)),"")</f>
        <v/>
      </c>
      <c r="AD349" s="2" t="str">
        <f>IFERROR(IF(INDEX(AD$1:AD348,MATCH(J349,J$1:J348,0),1)=0,"",INDEX(AD$1:AD348,MATCH(J349,J$1:J348,0),1)),"")</f>
        <v/>
      </c>
      <c r="AE349" s="2" t="str">
        <f>IFERROR(IF(INDEX(AE$1:AE348,MATCH(J349,J$1:J348,0),1)=0,"",INDEX(AE$1:AE348,MATCH(J349,J$1:J348,0),1)),"")</f>
        <v/>
      </c>
      <c r="AF349" s="2"/>
      <c r="AG349" s="2"/>
      <c r="AH349" s="2"/>
      <c r="AI349" s="4"/>
      <c r="AJ349" s="4"/>
      <c r="AK349" s="4"/>
      <c r="AL349" s="4"/>
      <c r="AM349" s="4"/>
      <c r="AN349" s="4"/>
      <c r="AO349" s="4"/>
      <c r="AP349" s="4"/>
      <c r="AQ349" s="4"/>
      <c r="AS349" s="4"/>
      <c r="AT349" s="82"/>
      <c r="AU349" s="124"/>
      <c r="AV349" s="124"/>
      <c r="AW349" s="124"/>
      <c r="AX349" s="124"/>
      <c r="AY349" s="124"/>
      <c r="AZ349" s="124"/>
      <c r="BA349" s="4"/>
      <c r="BB349" s="127"/>
      <c r="BC349" s="4"/>
      <c r="BD349" s="4"/>
      <c r="BE349" s="4"/>
      <c r="BF349" s="7"/>
      <c r="BG349" s="7"/>
      <c r="BH349" s="7" t="str">
        <f t="shared" ca="1" si="78"/>
        <v/>
      </c>
      <c r="BI349" s="4" t="str">
        <f t="shared" si="87"/>
        <v/>
      </c>
      <c r="BJ349" s="123" t="str">
        <f t="shared" si="79"/>
        <v/>
      </c>
      <c r="BK349" s="140" t="str">
        <f t="shared" si="84"/>
        <v/>
      </c>
      <c r="BQ349" s="4" t="str">
        <f>IF(IFERROR(VLOOKUP(C349,C350:C$1993,1,0),"")="","",COUNTIF(C:C,C349))</f>
        <v/>
      </c>
      <c r="BU349" s="5" t="str">
        <f>IF(B349="","",IF(BQ349="",1+(MAX(BU$2:BU348)),""))</f>
        <v/>
      </c>
      <c r="BV349" s="5" t="str">
        <f t="shared" si="80"/>
        <v/>
      </c>
      <c r="BW349" s="5" t="str">
        <f t="shared" si="81"/>
        <v/>
      </c>
      <c r="BX349" s="14" t="str">
        <f t="shared" si="82"/>
        <v/>
      </c>
      <c r="BY349" s="28"/>
      <c r="BZ349" s="15"/>
      <c r="CA349" s="5" t="str">
        <f t="shared" si="85"/>
        <v/>
      </c>
      <c r="CD349" s="5" t="str">
        <f t="shared" si="86"/>
        <v/>
      </c>
      <c r="CE349" s="5" t="str">
        <f>IF(J349="","",IFERROR(IF(VLOOKUP(J349,J$2:J348,1,0)=0,"",""),J349))</f>
        <v/>
      </c>
      <c r="CF349" s="24" t="str">
        <f>IF(CE349="","",(IFERROR(VLOOKUP(MID(CE349,1,1),$CW$2:DA$28,3,0),0)+IFERROR(VLOOKUP(MID(CE349,2,1),CW$2:DA$28,4,0),0)+IFERROR(VLOOKUP(MID(CE349,3,1),CW$2:DA$28,5,0),0)+(ROW(CE349)/1000000000000)))</f>
        <v/>
      </c>
      <c r="CH349" s="5">
        <v>348</v>
      </c>
      <c r="CI349" s="5" t="str">
        <f>IFERROR(VLOOKUP(CH349,CD$2:CE1425,2,0),"")</f>
        <v/>
      </c>
      <c r="DC349" s="5" t="e">
        <f>IF(REPORTE!AH$2="si",IF(C349=VALUE(REPORTE!C$11),IF(SUM(DC350:DC$1993),CONCATENATE(INT(B349),", "),INT(B349)),""),IF(C349=VALUE(REPORTE!C$10),IF(SUM(DC350:DC$1993),CONCATENATE(INT(B349),", "),INT(B349)),""))</f>
        <v>#VALUE!</v>
      </c>
    </row>
    <row r="350" spans="1:108" s="5" customFormat="1" ht="15" customHeight="1">
      <c r="A350" s="4" t="str">
        <f t="shared" si="76"/>
        <v/>
      </c>
      <c r="B350" s="6"/>
      <c r="C350" s="8"/>
      <c r="D350" s="1" t="str">
        <f>IFERROR(INDEX('padron cfe'!B:B,MATCH(DATOS!C350,'padron cfe'!A:A,0),1),"")</f>
        <v/>
      </c>
      <c r="E350" s="1"/>
      <c r="F350" s="7"/>
      <c r="G350" s="9" t="s">
        <v>157</v>
      </c>
      <c r="H350" s="5" t="str">
        <f>IF(F350="","",IFERROR(CONCATENATE("PEUA",VLOOKUP(ESTADO,REPORTE!AV$2:AW$33,2,0),DIDTRITO_FORM,CADER_FORM,IFERROR(VLOOKUP(DAY(F350),$BN$3:$BO$11,2,0),DAY(F350)),IFERROR(VLOOKUP(MONTH(F350),$BN$3:$BO$11,2,0),MONTH(F350)),YEAR(F350),G350),""))</f>
        <v/>
      </c>
      <c r="I350" s="4"/>
      <c r="K350" s="2" t="str">
        <f>IFERROR(INDEX('padron cfe'!C:C,MATCH(DATOS!C350,'padron cfe'!A:A,0),1),"")</f>
        <v/>
      </c>
      <c r="L350" s="4" t="str">
        <f>IFERROR(IF(VLOOKUP(J350,J$2:L349,4,0)=0,"",VLOOKUP(J350,J$2:L349,4,0)),"")</f>
        <v/>
      </c>
      <c r="M350" s="4" t="str">
        <f>IFERROR(IF(VLOOKUP(J350,J$2:M349,5,0)=0,"",VLOOKUP(J350,J$2:M349,5,0)),"")</f>
        <v/>
      </c>
      <c r="N350" s="4"/>
      <c r="O350" s="2"/>
      <c r="P350" s="2"/>
      <c r="Q350" s="5" t="str">
        <f t="shared" si="83"/>
        <v/>
      </c>
      <c r="T350" s="2" t="str">
        <f>IFERROR(INDEX('padron cfe'!D:D,MATCH(DATOS!C350,'padron cfe'!A:A,0),1),"")</f>
        <v/>
      </c>
      <c r="U350" s="4"/>
      <c r="V350" s="4"/>
      <c r="W350" s="4"/>
      <c r="X350" s="6" t="s">
        <v>157</v>
      </c>
      <c r="Y350" s="4"/>
      <c r="Z350" s="4" t="str">
        <f t="shared" si="77"/>
        <v/>
      </c>
      <c r="AA350" s="4"/>
      <c r="AB350" s="4"/>
      <c r="AC350" s="2" t="str">
        <f>IFERROR(IF(INDEX(AC$1:AC349,MATCH(J350,J$1:J349,0),1)=0,"",INDEX(AC$1:AC349,MATCH(J350,J$1:J349,0),1)),"")</f>
        <v/>
      </c>
      <c r="AD350" s="2" t="str">
        <f>IFERROR(IF(INDEX(AD$1:AD349,MATCH(J350,J$1:J349,0),1)=0,"",INDEX(AD$1:AD349,MATCH(J350,J$1:J349,0),1)),"")</f>
        <v/>
      </c>
      <c r="AE350" s="2" t="str">
        <f>IFERROR(IF(INDEX(AE$1:AE349,MATCH(J350,J$1:J349,0),1)=0,"",INDEX(AE$1:AE349,MATCH(J350,J$1:J349,0),1)),"")</f>
        <v/>
      </c>
      <c r="AF350" s="2"/>
      <c r="AG350" s="2"/>
      <c r="AH350" s="2"/>
      <c r="AI350" s="4"/>
      <c r="AJ350" s="4"/>
      <c r="AK350" s="4"/>
      <c r="AL350" s="4"/>
      <c r="AM350" s="4"/>
      <c r="AN350" s="4"/>
      <c r="AO350" s="4"/>
      <c r="AP350" s="4"/>
      <c r="AQ350" s="4"/>
      <c r="AS350" s="4"/>
      <c r="AT350" s="82"/>
      <c r="AU350" s="124"/>
      <c r="AV350" s="124"/>
      <c r="AW350" s="124"/>
      <c r="AX350" s="124"/>
      <c r="AY350" s="124"/>
      <c r="AZ350" s="124"/>
      <c r="BA350" s="4"/>
      <c r="BB350" s="127"/>
      <c r="BC350" s="4"/>
      <c r="BD350" s="4"/>
      <c r="BE350" s="4" t="s">
        <v>157</v>
      </c>
      <c r="BF350" s="7"/>
      <c r="BG350" s="7"/>
      <c r="BH350" s="7" t="str">
        <f t="shared" ca="1" si="78"/>
        <v/>
      </c>
      <c r="BI350" s="4" t="str">
        <f t="shared" si="87"/>
        <v/>
      </c>
      <c r="BJ350" s="123" t="str">
        <f t="shared" si="79"/>
        <v/>
      </c>
      <c r="BK350" s="140" t="str">
        <f t="shared" si="84"/>
        <v/>
      </c>
      <c r="BQ350" s="4" t="str">
        <f>IF(IFERROR(VLOOKUP(C350,C351:C$1993,1,0),"")="","",COUNTIF(C:C,C350))</f>
        <v/>
      </c>
      <c r="BU350" s="5" t="str">
        <f>IF(B350="","",IF(BQ350="",1+(MAX(BU$2:BU349)),""))</f>
        <v/>
      </c>
      <c r="BV350" s="5" t="str">
        <f t="shared" si="80"/>
        <v/>
      </c>
      <c r="BW350" s="5" t="str">
        <f t="shared" si="81"/>
        <v/>
      </c>
      <c r="BX350" s="14" t="str">
        <f t="shared" si="82"/>
        <v/>
      </c>
      <c r="BY350" s="28"/>
      <c r="BZ350" s="15"/>
      <c r="CA350" s="5" t="str">
        <f t="shared" si="85"/>
        <v/>
      </c>
      <c r="CD350" s="5" t="str">
        <f t="shared" si="86"/>
        <v/>
      </c>
      <c r="CE350" s="5" t="str">
        <f>IF(J350="","",IFERROR(IF(VLOOKUP(J350,J$2:J349,1,0)=0,"",""),J350))</f>
        <v/>
      </c>
      <c r="CF350" s="24" t="str">
        <f>IF(CE350="","",(IFERROR(VLOOKUP(MID(CE350,1,1),$CW$2:DA$28,3,0),0)+IFERROR(VLOOKUP(MID(CE350,2,1),CW$2:DA$28,4,0),0)+IFERROR(VLOOKUP(MID(CE350,3,1),CW$2:DA$28,5,0),0)+(ROW(CE350)/1000000000000)))</f>
        <v/>
      </c>
      <c r="CH350" s="5">
        <v>349</v>
      </c>
      <c r="CI350" s="5" t="str">
        <f>IFERROR(VLOOKUP(CH350,CD$2:CE1426,2,0),"")</f>
        <v/>
      </c>
      <c r="DC350" s="5" t="e">
        <f>IF(REPORTE!AH$2="si",IF(C350=VALUE(REPORTE!C$11),IF(SUM(DC351:DC$1993),CONCATENATE(INT(B350),", "),INT(B350)),""),IF(C350=VALUE(REPORTE!C$10),IF(SUM(DC351:DC$1993),CONCATENATE(INT(B350),", "),INT(B350)),""))</f>
        <v>#VALUE!</v>
      </c>
    </row>
    <row r="351" spans="1:108" s="5" customFormat="1" ht="15" customHeight="1">
      <c r="A351" s="4" t="str">
        <f t="shared" si="76"/>
        <v/>
      </c>
      <c r="B351" s="6"/>
      <c r="C351" s="8"/>
      <c r="D351" s="1" t="str">
        <f>IFERROR(INDEX('padron cfe'!B:B,MATCH(DATOS!C351,'padron cfe'!A:A,0),1),"")</f>
        <v/>
      </c>
      <c r="E351" s="1"/>
      <c r="F351" s="7"/>
      <c r="G351" s="9" t="s">
        <v>157</v>
      </c>
      <c r="H351" s="5" t="str">
        <f>IF(F351="","",IFERROR(CONCATENATE("PEUA",VLOOKUP(ESTADO,REPORTE!AV$2:AW$33,2,0),DIDTRITO_FORM,CADER_FORM,IFERROR(VLOOKUP(DAY(F351),$BN$3:$BO$11,2,0),DAY(F351)),IFERROR(VLOOKUP(MONTH(F351),$BN$3:$BO$11,2,0),MONTH(F351)),YEAR(F351),G351),""))</f>
        <v/>
      </c>
      <c r="I351" s="4"/>
      <c r="K351" s="2" t="str">
        <f>IFERROR(INDEX('padron cfe'!C:C,MATCH(DATOS!C351,'padron cfe'!A:A,0),1),"")</f>
        <v/>
      </c>
      <c r="L351" s="4" t="str">
        <f>IFERROR(IF(VLOOKUP(J351,J$2:L350,4,0)=0,"",VLOOKUP(J351,J$2:L350,4,0)),"")</f>
        <v/>
      </c>
      <c r="M351" s="4" t="str">
        <f>IFERROR(IF(VLOOKUP(J351,J$2:M350,5,0)=0,"",VLOOKUP(J351,J$2:M350,5,0)),"")</f>
        <v/>
      </c>
      <c r="N351" s="4"/>
      <c r="O351" s="2"/>
      <c r="P351" s="2"/>
      <c r="Q351" s="5" t="str">
        <f t="shared" si="83"/>
        <v/>
      </c>
      <c r="T351" s="2" t="str">
        <f>IFERROR(INDEX('padron cfe'!D:D,MATCH(DATOS!C351,'padron cfe'!A:A,0),1),"")</f>
        <v/>
      </c>
      <c r="U351" s="4"/>
      <c r="V351" s="4"/>
      <c r="W351" s="4"/>
      <c r="X351" s="6" t="s">
        <v>157</v>
      </c>
      <c r="Y351" s="4"/>
      <c r="Z351" s="4" t="str">
        <f t="shared" si="77"/>
        <v/>
      </c>
      <c r="AA351" s="4"/>
      <c r="AB351" s="4"/>
      <c r="AC351" s="2" t="str">
        <f>IFERROR(IF(INDEX(AC$1:AC350,MATCH(J351,J$1:J350,0),1)=0,"",INDEX(AC$1:AC350,MATCH(J351,J$1:J350,0),1)),"")</f>
        <v/>
      </c>
      <c r="AD351" s="2" t="str">
        <f>IFERROR(IF(INDEX(AD$1:AD350,MATCH(J351,J$1:J350,0),1)=0,"",INDEX(AD$1:AD350,MATCH(J351,J$1:J350,0),1)),"")</f>
        <v/>
      </c>
      <c r="AE351" s="2" t="str">
        <f>IFERROR(IF(INDEX(AE$1:AE350,MATCH(J351,J$1:J350,0),1)=0,"",INDEX(AE$1:AE350,MATCH(J351,J$1:J350,0),1)),"")</f>
        <v/>
      </c>
      <c r="AF351" s="2"/>
      <c r="AG351" s="2"/>
      <c r="AH351" s="2"/>
      <c r="AI351" s="4"/>
      <c r="AJ351" s="4"/>
      <c r="AK351" s="4"/>
      <c r="AL351" s="4"/>
      <c r="AM351" s="4"/>
      <c r="AN351" s="4"/>
      <c r="AO351" s="4"/>
      <c r="AP351" s="4"/>
      <c r="AQ351" s="4"/>
      <c r="AS351" s="4"/>
      <c r="AT351" s="82"/>
      <c r="AU351" s="124"/>
      <c r="AV351" s="124"/>
      <c r="AW351" s="124"/>
      <c r="AX351" s="124"/>
      <c r="AY351" s="124"/>
      <c r="AZ351" s="124"/>
      <c r="BA351" s="4"/>
      <c r="BB351" s="127"/>
      <c r="BC351" s="4"/>
      <c r="BD351" s="4"/>
      <c r="BE351" s="4"/>
      <c r="BF351" s="7"/>
      <c r="BG351" s="7"/>
      <c r="BH351" s="7" t="str">
        <f t="shared" ca="1" si="78"/>
        <v/>
      </c>
      <c r="BI351" s="4" t="str">
        <f t="shared" si="87"/>
        <v/>
      </c>
      <c r="BJ351" s="123" t="str">
        <f t="shared" si="79"/>
        <v/>
      </c>
      <c r="BK351" s="140" t="str">
        <f t="shared" si="84"/>
        <v/>
      </c>
      <c r="BQ351" s="4" t="str">
        <f>IF(IFERROR(VLOOKUP(C351,C352:C$1993,1,0),"")="","",COUNTIF(C:C,C351))</f>
        <v/>
      </c>
      <c r="BU351" s="5" t="str">
        <f>IF(B351="","",IF(BQ351="",1+(MAX(BU$2:BU350)),""))</f>
        <v/>
      </c>
      <c r="BV351" s="5" t="str">
        <f t="shared" si="80"/>
        <v/>
      </c>
      <c r="BW351" s="5" t="str">
        <f t="shared" si="81"/>
        <v/>
      </c>
      <c r="BX351" s="14" t="str">
        <f t="shared" si="82"/>
        <v/>
      </c>
      <c r="BY351" s="28"/>
      <c r="BZ351" s="15"/>
      <c r="CA351" s="5" t="str">
        <f t="shared" si="85"/>
        <v/>
      </c>
      <c r="CD351" s="5" t="str">
        <f t="shared" si="86"/>
        <v/>
      </c>
      <c r="CE351" s="5" t="str">
        <f>IF(J351="","",IFERROR(IF(VLOOKUP(J351,J$2:J350,1,0)=0,"",""),J351))</f>
        <v/>
      </c>
      <c r="CF351" s="24" t="str">
        <f>IF(CE351="","",(IFERROR(VLOOKUP(MID(CE351,1,1),$CW$2:DA$28,3,0),0)+IFERROR(VLOOKUP(MID(CE351,2,1),CW$2:DA$28,4,0),0)+IFERROR(VLOOKUP(MID(CE351,3,1),CW$2:DA$28,5,0),0)+(ROW(CE351)/1000000000000)))</f>
        <v/>
      </c>
      <c r="CH351" s="5">
        <v>350</v>
      </c>
      <c r="CI351" s="5" t="str">
        <f>IFERROR(VLOOKUP(CH351,CD$2:CE1427,2,0),"")</f>
        <v/>
      </c>
      <c r="DC351" s="5" t="e">
        <f>IF(REPORTE!AH$2="si",IF(C351=VALUE(REPORTE!C$11),IF(SUM(DC352:DC$1993),CONCATENATE(INT(B351),", "),INT(B351)),""),IF(C351=VALUE(REPORTE!C$10),IF(SUM(DC352:DC$1993),CONCATENATE(INT(B351),", "),INT(B351)),""))</f>
        <v>#VALUE!</v>
      </c>
    </row>
    <row r="352" spans="1:108" s="5" customFormat="1" ht="15" customHeight="1">
      <c r="A352" s="4" t="str">
        <f t="shared" si="76"/>
        <v/>
      </c>
      <c r="B352" s="6"/>
      <c r="C352" s="8"/>
      <c r="D352" s="1" t="str">
        <f>IFERROR(INDEX('padron cfe'!B:B,MATCH(DATOS!C352,'padron cfe'!A:A,0),1),"")</f>
        <v/>
      </c>
      <c r="E352" s="1"/>
      <c r="F352" s="7"/>
      <c r="G352" s="9" t="s">
        <v>157</v>
      </c>
      <c r="H352" s="5" t="str">
        <f>IF(F352="","",IFERROR(CONCATENATE("PEUA",VLOOKUP(ESTADO,REPORTE!AV$2:AW$33,2,0),DIDTRITO_FORM,CADER_FORM,IFERROR(VLOOKUP(DAY(F352),$BN$3:$BO$11,2,0),DAY(F352)),IFERROR(VLOOKUP(MONTH(F352),$BN$3:$BO$11,2,0),MONTH(F352)),YEAR(F352),G352),""))</f>
        <v/>
      </c>
      <c r="I352" s="4"/>
      <c r="K352" s="2" t="str">
        <f>IFERROR(INDEX('padron cfe'!C:C,MATCH(DATOS!C352,'padron cfe'!A:A,0),1),"")</f>
        <v/>
      </c>
      <c r="L352" s="4" t="str">
        <f>IFERROR(IF(VLOOKUP(J352,J$2:L351,4,0)=0,"",VLOOKUP(J352,J$2:L351,4,0)),"")</f>
        <v/>
      </c>
      <c r="M352" s="4" t="str">
        <f>IFERROR(IF(VLOOKUP(J352,J$2:M351,5,0)=0,"",VLOOKUP(J352,J$2:M351,5,0)),"")</f>
        <v/>
      </c>
      <c r="N352" s="4"/>
      <c r="O352" s="2"/>
      <c r="P352" s="2"/>
      <c r="Q352" s="5" t="str">
        <f t="shared" si="83"/>
        <v/>
      </c>
      <c r="T352" s="2" t="str">
        <f>IFERROR(INDEX('padron cfe'!D:D,MATCH(DATOS!C352,'padron cfe'!A:A,0),1),"")</f>
        <v/>
      </c>
      <c r="U352" s="4"/>
      <c r="V352" s="4"/>
      <c r="W352" s="4"/>
      <c r="X352" s="6" t="s">
        <v>157</v>
      </c>
      <c r="Y352" s="4"/>
      <c r="Z352" s="4" t="str">
        <f t="shared" si="77"/>
        <v/>
      </c>
      <c r="AA352" s="4"/>
      <c r="AB352" s="4"/>
      <c r="AC352" s="2" t="str">
        <f>IFERROR(IF(INDEX(AC$1:AC351,MATCH(J352,J$1:J351,0),1)=0,"",INDEX(AC$1:AC351,MATCH(J352,J$1:J351,0),1)),"")</f>
        <v/>
      </c>
      <c r="AD352" s="2" t="str">
        <f>IFERROR(IF(INDEX(AD$1:AD351,MATCH(J352,J$1:J351,0),1)=0,"",INDEX(AD$1:AD351,MATCH(J352,J$1:J351,0),1)),"")</f>
        <v/>
      </c>
      <c r="AE352" s="2" t="str">
        <f>IFERROR(IF(INDEX(AE$1:AE351,MATCH(J352,J$1:J351,0),1)=0,"",INDEX(AE$1:AE351,MATCH(J352,J$1:J351,0),1)),"")</f>
        <v/>
      </c>
      <c r="AF352" s="2"/>
      <c r="AG352" s="2"/>
      <c r="AH352" s="2"/>
      <c r="AI352" s="4"/>
      <c r="AJ352" s="4"/>
      <c r="AK352" s="4"/>
      <c r="AL352" s="4"/>
      <c r="AM352" s="4"/>
      <c r="AN352" s="4"/>
      <c r="AO352" s="4"/>
      <c r="AP352" s="4"/>
      <c r="AQ352" s="4"/>
      <c r="AS352" s="4"/>
      <c r="AT352" s="82"/>
      <c r="AU352" s="124"/>
      <c r="AV352" s="124"/>
      <c r="AW352" s="124"/>
      <c r="AX352" s="124"/>
      <c r="AY352" s="124"/>
      <c r="AZ352" s="124"/>
      <c r="BA352" s="4"/>
      <c r="BB352" s="127"/>
      <c r="BC352" s="4"/>
      <c r="BD352" s="4"/>
      <c r="BE352" s="4" t="s">
        <v>157</v>
      </c>
      <c r="BF352" s="7"/>
      <c r="BG352" s="7"/>
      <c r="BH352" s="7" t="str">
        <f t="shared" ca="1" si="78"/>
        <v/>
      </c>
      <c r="BI352" s="4" t="str">
        <f t="shared" si="87"/>
        <v/>
      </c>
      <c r="BJ352" s="123" t="str">
        <f t="shared" si="79"/>
        <v/>
      </c>
      <c r="BK352" s="140" t="str">
        <f t="shared" si="84"/>
        <v/>
      </c>
      <c r="BQ352" s="4" t="str">
        <f>IF(IFERROR(VLOOKUP(C352,C353:C$1993,1,0),"")="","",COUNTIF(C:C,C352))</f>
        <v/>
      </c>
      <c r="BU352" s="5" t="str">
        <f>IF(B352="","",IF(BQ352="",1+(MAX(BU$2:BU351)),""))</f>
        <v/>
      </c>
      <c r="BV352" s="5" t="str">
        <f t="shared" si="80"/>
        <v/>
      </c>
      <c r="BW352" s="5" t="str">
        <f t="shared" si="81"/>
        <v/>
      </c>
      <c r="BX352" s="14" t="str">
        <f t="shared" si="82"/>
        <v/>
      </c>
      <c r="BY352" s="28"/>
      <c r="BZ352" s="15"/>
      <c r="CA352" s="5" t="str">
        <f t="shared" si="85"/>
        <v/>
      </c>
      <c r="CD352" s="5" t="str">
        <f t="shared" si="86"/>
        <v/>
      </c>
      <c r="CE352" s="5" t="str">
        <f>IF(J352="","",IFERROR(IF(VLOOKUP(J352,J$2:J351,1,0)=0,"",""),J352))</f>
        <v/>
      </c>
      <c r="CF352" s="24" t="str">
        <f>IF(CE352="","",(IFERROR(VLOOKUP(MID(CE352,1,1),$CW$2:DA$28,3,0),0)+IFERROR(VLOOKUP(MID(CE352,2,1),CW$2:DA$28,4,0),0)+IFERROR(VLOOKUP(MID(CE352,3,1),CW$2:DA$28,5,0),0)+(ROW(CE352)/1000000000000)))</f>
        <v/>
      </c>
      <c r="CH352" s="5">
        <v>351</v>
      </c>
      <c r="CI352" s="5" t="str">
        <f>IFERROR(VLOOKUP(CH352,CD$2:CE1428,2,0),"")</f>
        <v/>
      </c>
      <c r="DC352" s="5" t="e">
        <f>IF(REPORTE!AH$2="si",IF(C352=VALUE(REPORTE!C$11),IF(SUM(DC353:DC$1993),CONCATENATE(INT(B352),", "),INT(B352)),""),IF(C352=VALUE(REPORTE!C$10),IF(SUM(DC353:DC$1993),CONCATENATE(INT(B352),", "),INT(B352)),""))</f>
        <v>#VALUE!</v>
      </c>
    </row>
    <row r="353" spans="1:107" s="5" customFormat="1" ht="15" customHeight="1">
      <c r="A353" s="4" t="str">
        <f t="shared" si="76"/>
        <v/>
      </c>
      <c r="B353" s="6"/>
      <c r="C353" s="8"/>
      <c r="D353" s="1" t="str">
        <f>IFERROR(INDEX('padron cfe'!B:B,MATCH(DATOS!C353,'padron cfe'!A:A,0),1),"")</f>
        <v/>
      </c>
      <c r="E353" s="1"/>
      <c r="F353" s="7"/>
      <c r="G353" s="9" t="s">
        <v>157</v>
      </c>
      <c r="H353" s="5" t="str">
        <f>IF(F353="","",IFERROR(CONCATENATE("PEUA",VLOOKUP(ESTADO,REPORTE!AV$2:AW$33,2,0),DIDTRITO_FORM,CADER_FORM,IFERROR(VLOOKUP(DAY(F353),$BN$3:$BO$11,2,0),DAY(F353)),IFERROR(VLOOKUP(MONTH(F353),$BN$3:$BO$11,2,0),MONTH(F353)),YEAR(F353),G353),""))</f>
        <v/>
      </c>
      <c r="I353" s="4"/>
      <c r="K353" s="2" t="str">
        <f>IFERROR(INDEX('padron cfe'!C:C,MATCH(DATOS!C353,'padron cfe'!A:A,0),1),"")</f>
        <v/>
      </c>
      <c r="L353" s="4" t="str">
        <f>IFERROR(IF(VLOOKUP(J353,J$2:L352,4,0)=0,"",VLOOKUP(J353,J$2:L352,4,0)),"")</f>
        <v/>
      </c>
      <c r="M353" s="4" t="str">
        <f>IFERROR(IF(VLOOKUP(J353,J$2:M352,5,0)=0,"",VLOOKUP(J353,J$2:M352,5,0)),"")</f>
        <v/>
      </c>
      <c r="N353" s="4"/>
      <c r="O353" s="2"/>
      <c r="P353" s="2"/>
      <c r="Q353" s="5" t="str">
        <f t="shared" si="83"/>
        <v/>
      </c>
      <c r="T353" s="2" t="str">
        <f>IFERROR(INDEX('padron cfe'!D:D,MATCH(DATOS!C353,'padron cfe'!A:A,0),1),"")</f>
        <v/>
      </c>
      <c r="U353" s="4"/>
      <c r="V353" s="4"/>
      <c r="W353" s="4"/>
      <c r="X353" s="6" t="s">
        <v>157</v>
      </c>
      <c r="Y353" s="4"/>
      <c r="Z353" s="4" t="str">
        <f t="shared" si="77"/>
        <v/>
      </c>
      <c r="AA353" s="4"/>
      <c r="AB353" s="4"/>
      <c r="AC353" s="2" t="str">
        <f>IFERROR(IF(INDEX(AC$1:AC352,MATCH(J353,J$1:J352,0),1)=0,"",INDEX(AC$1:AC352,MATCH(J353,J$1:J352,0),1)),"")</f>
        <v/>
      </c>
      <c r="AD353" s="2" t="str">
        <f>IFERROR(IF(INDEX(AD$1:AD352,MATCH(J353,J$1:J352,0),1)=0,"",INDEX(AD$1:AD352,MATCH(J353,J$1:J352,0),1)),"")</f>
        <v/>
      </c>
      <c r="AE353" s="2" t="str">
        <f>IFERROR(IF(INDEX(AE$1:AE352,MATCH(J353,J$1:J352,0),1)=0,"",INDEX(AE$1:AE352,MATCH(J353,J$1:J352,0),1)),"")</f>
        <v/>
      </c>
      <c r="AF353" s="2"/>
      <c r="AG353" s="2"/>
      <c r="AH353" s="2"/>
      <c r="AI353" s="4"/>
      <c r="AJ353" s="4"/>
      <c r="AK353" s="4"/>
      <c r="AL353" s="4"/>
      <c r="AM353" s="4"/>
      <c r="AN353" s="4"/>
      <c r="AO353" s="4"/>
      <c r="AP353" s="4"/>
      <c r="AQ353" s="4"/>
      <c r="AS353" s="4"/>
      <c r="AT353" s="82"/>
      <c r="AU353" s="124"/>
      <c r="AV353" s="124"/>
      <c r="AW353" s="124"/>
      <c r="AX353" s="124"/>
      <c r="AY353" s="124"/>
      <c r="AZ353" s="124"/>
      <c r="BA353" s="4"/>
      <c r="BB353" s="127"/>
      <c r="BC353" s="4"/>
      <c r="BD353" s="4"/>
      <c r="BE353" s="4"/>
      <c r="BF353" s="7"/>
      <c r="BG353" s="7"/>
      <c r="BH353" s="7" t="str">
        <f t="shared" ca="1" si="78"/>
        <v/>
      </c>
      <c r="BI353" s="4" t="str">
        <f t="shared" si="87"/>
        <v/>
      </c>
      <c r="BJ353" s="123" t="str">
        <f t="shared" si="79"/>
        <v/>
      </c>
      <c r="BK353" s="140" t="str">
        <f t="shared" si="84"/>
        <v/>
      </c>
      <c r="BQ353" s="4" t="str">
        <f>IF(IFERROR(VLOOKUP(C353,C354:C$1993,1,0),"")="","",COUNTIF(C:C,C353))</f>
        <v/>
      </c>
      <c r="BU353" s="5" t="str">
        <f>IF(B353="","",IF(BQ353="",1+(MAX(BU$2:BU352)),""))</f>
        <v/>
      </c>
      <c r="BV353" s="5" t="str">
        <f t="shared" si="80"/>
        <v/>
      </c>
      <c r="BW353" s="5" t="str">
        <f t="shared" si="81"/>
        <v/>
      </c>
      <c r="BX353" s="14" t="str">
        <f t="shared" si="82"/>
        <v/>
      </c>
      <c r="BY353" s="28"/>
      <c r="BZ353" s="15"/>
      <c r="CA353" s="5" t="str">
        <f t="shared" si="85"/>
        <v/>
      </c>
      <c r="CD353" s="5" t="str">
        <f t="shared" si="86"/>
        <v/>
      </c>
      <c r="CE353" s="5" t="str">
        <f>IF(J353="","",IFERROR(IF(VLOOKUP(J353,J$2:J352,1,0)=0,"",""),J353))</f>
        <v/>
      </c>
      <c r="CF353" s="24" t="str">
        <f>IF(CE353="","",(IFERROR(VLOOKUP(MID(CE353,1,1),$CW$2:DA$28,3,0),0)+IFERROR(VLOOKUP(MID(CE353,2,1),CW$2:DA$28,4,0),0)+IFERROR(VLOOKUP(MID(CE353,3,1),CW$2:DA$28,5,0),0)+(ROW(CE353)/1000000000000)))</f>
        <v/>
      </c>
      <c r="CH353" s="5">
        <v>352</v>
      </c>
      <c r="CI353" s="5" t="str">
        <f>IFERROR(VLOOKUP(CH353,CD$2:CE1429,2,0),"")</f>
        <v/>
      </c>
      <c r="DC353" s="5" t="e">
        <f>IF(REPORTE!AH$2="si",IF(C353=VALUE(REPORTE!C$11),IF(SUM(DC354:DC$1993),CONCATENATE(INT(B353),", "),INT(B353)),""),IF(C353=VALUE(REPORTE!C$10),IF(SUM(DC354:DC$1993),CONCATENATE(INT(B353),", "),INT(B353)),""))</f>
        <v>#VALUE!</v>
      </c>
    </row>
    <row r="354" spans="1:107" s="5" customFormat="1" ht="15" customHeight="1">
      <c r="A354" s="4" t="str">
        <f t="shared" si="76"/>
        <v/>
      </c>
      <c r="B354" s="6"/>
      <c r="C354" s="8"/>
      <c r="D354" s="1" t="str">
        <f>IFERROR(INDEX('padron cfe'!B:B,MATCH(DATOS!C354,'padron cfe'!A:A,0),1),"")</f>
        <v/>
      </c>
      <c r="E354" s="1"/>
      <c r="F354" s="7"/>
      <c r="G354" s="9" t="s">
        <v>157</v>
      </c>
      <c r="H354" s="5" t="str">
        <f>IF(F354="","",IFERROR(CONCATENATE("PEUA",VLOOKUP(ESTADO,REPORTE!AV$2:AW$33,2,0),DIDTRITO_FORM,CADER_FORM,IFERROR(VLOOKUP(DAY(F354),$BN$3:$BO$11,2,0),DAY(F354)),IFERROR(VLOOKUP(MONTH(F354),$BN$3:$BO$11,2,0),MONTH(F354)),YEAR(F354),G354),""))</f>
        <v/>
      </c>
      <c r="I354" s="4"/>
      <c r="K354" s="2" t="str">
        <f>IFERROR(INDEX('padron cfe'!C:C,MATCH(DATOS!C354,'padron cfe'!A:A,0),1),"")</f>
        <v/>
      </c>
      <c r="L354" s="4" t="str">
        <f>IFERROR(IF(VLOOKUP(J354,J$2:L353,4,0)=0,"",VLOOKUP(J354,J$2:L353,4,0)),"")</f>
        <v/>
      </c>
      <c r="M354" s="4" t="str">
        <f>IFERROR(IF(VLOOKUP(J354,J$2:M353,5,0)=0,"",VLOOKUP(J354,J$2:M353,5,0)),"")</f>
        <v/>
      </c>
      <c r="N354" s="4"/>
      <c r="O354" s="2"/>
      <c r="P354" s="2"/>
      <c r="Q354" s="5" t="str">
        <f t="shared" si="83"/>
        <v/>
      </c>
      <c r="T354" s="2" t="str">
        <f>IFERROR(INDEX('padron cfe'!D:D,MATCH(DATOS!C354,'padron cfe'!A:A,0),1),"")</f>
        <v/>
      </c>
      <c r="U354" s="4"/>
      <c r="V354" s="4"/>
      <c r="W354" s="4"/>
      <c r="X354" s="6" t="s">
        <v>157</v>
      </c>
      <c r="Y354" s="4"/>
      <c r="Z354" s="4" t="str">
        <f t="shared" si="77"/>
        <v/>
      </c>
      <c r="AA354" s="4"/>
      <c r="AB354" s="4"/>
      <c r="AC354" s="2" t="str">
        <f>IFERROR(IF(INDEX(AC$1:AC353,MATCH(J354,J$1:J353,0),1)=0,"",INDEX(AC$1:AC353,MATCH(J354,J$1:J353,0),1)),"")</f>
        <v/>
      </c>
      <c r="AD354" s="2" t="str">
        <f>IFERROR(IF(INDEX(AD$1:AD353,MATCH(J354,J$1:J353,0),1)=0,"",INDEX(AD$1:AD353,MATCH(J354,J$1:J353,0),1)),"")</f>
        <v/>
      </c>
      <c r="AE354" s="2" t="str">
        <f>IFERROR(IF(INDEX(AE$1:AE353,MATCH(J354,J$1:J353,0),1)=0,"",INDEX(AE$1:AE353,MATCH(J354,J$1:J353,0),1)),"")</f>
        <v/>
      </c>
      <c r="AF354" s="2"/>
      <c r="AG354" s="2"/>
      <c r="AH354" s="2"/>
      <c r="AI354" s="4"/>
      <c r="AJ354" s="4"/>
      <c r="AK354" s="4"/>
      <c r="AL354" s="4"/>
      <c r="AM354" s="4"/>
      <c r="AN354" s="4"/>
      <c r="AO354" s="4"/>
      <c r="AP354" s="4"/>
      <c r="AQ354" s="4"/>
      <c r="AS354" s="4"/>
      <c r="AT354" s="82"/>
      <c r="AU354" s="124"/>
      <c r="AV354" s="124"/>
      <c r="AW354" s="124"/>
      <c r="AX354" s="124"/>
      <c r="AY354" s="124"/>
      <c r="AZ354" s="124"/>
      <c r="BA354" s="4"/>
      <c r="BB354" s="127"/>
      <c r="BC354" s="4"/>
      <c r="BD354" s="4"/>
      <c r="BE354" s="4" t="s">
        <v>157</v>
      </c>
      <c r="BF354" s="7"/>
      <c r="BG354" s="7"/>
      <c r="BH354" s="7" t="str">
        <f t="shared" ca="1" si="78"/>
        <v/>
      </c>
      <c r="BI354" s="4" t="str">
        <f t="shared" si="87"/>
        <v/>
      </c>
      <c r="BJ354" s="123" t="str">
        <f t="shared" si="79"/>
        <v/>
      </c>
      <c r="BK354" s="140" t="str">
        <f t="shared" si="84"/>
        <v/>
      </c>
      <c r="BQ354" s="4" t="str">
        <f>IF(IFERROR(VLOOKUP(C354,C355:C$1993,1,0),"")="","",COUNTIF(C:C,C354))</f>
        <v/>
      </c>
      <c r="BU354" s="5" t="str">
        <f>IF(B354="","",IF(BQ354="",1+(MAX(BU$2:BU353)),""))</f>
        <v/>
      </c>
      <c r="BV354" s="5" t="str">
        <f t="shared" si="80"/>
        <v/>
      </c>
      <c r="BW354" s="5" t="str">
        <f t="shared" si="81"/>
        <v/>
      </c>
      <c r="BX354" s="14" t="str">
        <f t="shared" si="82"/>
        <v/>
      </c>
      <c r="BY354" s="28"/>
      <c r="BZ354" s="15"/>
      <c r="CA354" s="5" t="str">
        <f t="shared" si="85"/>
        <v/>
      </c>
      <c r="CD354" s="5" t="str">
        <f t="shared" si="86"/>
        <v/>
      </c>
      <c r="CE354" s="5" t="str">
        <f>IF(J354="","",IFERROR(IF(VLOOKUP(J354,J$2:J353,1,0)=0,"",""),J354))</f>
        <v/>
      </c>
      <c r="CF354" s="24" t="str">
        <f>IF(CE354="","",(IFERROR(VLOOKUP(MID(CE354,1,1),$CW$2:DA$28,3,0),0)+IFERROR(VLOOKUP(MID(CE354,2,1),CW$2:DA$28,4,0),0)+IFERROR(VLOOKUP(MID(CE354,3,1),CW$2:DA$28,5,0),0)+(ROW(CE354)/1000000000000)))</f>
        <v/>
      </c>
      <c r="CH354" s="5">
        <v>353</v>
      </c>
      <c r="CI354" s="5" t="str">
        <f>IFERROR(VLOOKUP(CH354,CD$2:CE1430,2,0),"")</f>
        <v/>
      </c>
      <c r="DC354" s="5" t="e">
        <f>IF(REPORTE!AH$2="si",IF(C354=VALUE(REPORTE!C$11),IF(SUM(DC355:DC$1993),CONCATENATE(INT(B354),", "),INT(B354)),""),IF(C354=VALUE(REPORTE!C$10),IF(SUM(DC355:DC$1993),CONCATENATE(INT(B354),", "),INT(B354)),""))</f>
        <v>#VALUE!</v>
      </c>
    </row>
    <row r="355" spans="1:107" s="5" customFormat="1" ht="15" customHeight="1">
      <c r="A355" s="4" t="str">
        <f t="shared" si="76"/>
        <v/>
      </c>
      <c r="B355" s="6"/>
      <c r="C355" s="8"/>
      <c r="D355" s="1" t="str">
        <f>IFERROR(INDEX('padron cfe'!B:B,MATCH(DATOS!C355,'padron cfe'!A:A,0),1),"")</f>
        <v/>
      </c>
      <c r="E355" s="1"/>
      <c r="F355" s="7"/>
      <c r="G355" s="9" t="s">
        <v>157</v>
      </c>
      <c r="H355" s="5" t="str">
        <f>IF(F355="","",IFERROR(CONCATENATE("PEUA",VLOOKUP(ESTADO,REPORTE!AV$2:AW$33,2,0),DIDTRITO_FORM,CADER_FORM,IFERROR(VLOOKUP(DAY(F355),$BN$3:$BO$11,2,0),DAY(F355)),IFERROR(VLOOKUP(MONTH(F355),$BN$3:$BO$11,2,0),MONTH(F355)),YEAR(F355),G355),""))</f>
        <v/>
      </c>
      <c r="I355" s="4"/>
      <c r="K355" s="2" t="str">
        <f>IFERROR(INDEX('padron cfe'!C:C,MATCH(DATOS!C355,'padron cfe'!A:A,0),1),"")</f>
        <v/>
      </c>
      <c r="L355" s="4" t="str">
        <f>IFERROR(IF(VLOOKUP(J355,J$2:L354,4,0)=0,"",VLOOKUP(J355,J$2:L354,4,0)),"")</f>
        <v/>
      </c>
      <c r="M355" s="4" t="str">
        <f>IFERROR(IF(VLOOKUP(J355,J$2:M354,5,0)=0,"",VLOOKUP(J355,J$2:M354,5,0)),"")</f>
        <v/>
      </c>
      <c r="N355" s="4"/>
      <c r="O355" s="2"/>
      <c r="P355" s="2"/>
      <c r="Q355" s="5" t="str">
        <f t="shared" si="83"/>
        <v/>
      </c>
      <c r="T355" s="2" t="str">
        <f>IFERROR(INDEX('padron cfe'!D:D,MATCH(DATOS!C355,'padron cfe'!A:A,0),1),"")</f>
        <v/>
      </c>
      <c r="U355" s="4"/>
      <c r="V355" s="4"/>
      <c r="W355" s="4"/>
      <c r="X355" s="6" t="s">
        <v>157</v>
      </c>
      <c r="Y355" s="4"/>
      <c r="Z355" s="4" t="str">
        <f t="shared" si="77"/>
        <v/>
      </c>
      <c r="AA355" s="4"/>
      <c r="AB355" s="4"/>
      <c r="AC355" s="2" t="str">
        <f>IFERROR(IF(INDEX(AC$1:AC354,MATCH(J355,J$1:J354,0),1)=0,"",INDEX(AC$1:AC354,MATCH(J355,J$1:J354,0),1)),"")</f>
        <v/>
      </c>
      <c r="AD355" s="2" t="str">
        <f>IFERROR(IF(INDEX(AD$1:AD354,MATCH(J355,J$1:J354,0),1)=0,"",INDEX(AD$1:AD354,MATCH(J355,J$1:J354,0),1)),"")</f>
        <v/>
      </c>
      <c r="AE355" s="2" t="str">
        <f>IFERROR(IF(INDEX(AE$1:AE354,MATCH(J355,J$1:J354,0),1)=0,"",INDEX(AE$1:AE354,MATCH(J355,J$1:J354,0),1)),"")</f>
        <v/>
      </c>
      <c r="AF355" s="2"/>
      <c r="AG355" s="2"/>
      <c r="AH355" s="2"/>
      <c r="AI355" s="4"/>
      <c r="AJ355" s="4"/>
      <c r="AK355" s="4"/>
      <c r="AL355" s="4"/>
      <c r="AM355" s="4"/>
      <c r="AN355" s="4"/>
      <c r="AO355" s="4"/>
      <c r="AP355" s="4"/>
      <c r="AQ355" s="4"/>
      <c r="AS355" s="4"/>
      <c r="AT355" s="82"/>
      <c r="AU355" s="124"/>
      <c r="AV355" s="124"/>
      <c r="AW355" s="124"/>
      <c r="AX355" s="124"/>
      <c r="AY355" s="124"/>
      <c r="AZ355" s="124"/>
      <c r="BA355" s="4"/>
      <c r="BB355" s="127"/>
      <c r="BC355" s="4"/>
      <c r="BD355" s="4"/>
      <c r="BE355" s="4"/>
      <c r="BF355" s="7"/>
      <c r="BG355" s="7"/>
      <c r="BH355" s="7" t="str">
        <f t="shared" ca="1" si="78"/>
        <v/>
      </c>
      <c r="BI355" s="4" t="str">
        <f t="shared" si="87"/>
        <v/>
      </c>
      <c r="BJ355" s="123" t="str">
        <f t="shared" si="79"/>
        <v/>
      </c>
      <c r="BK355" s="140" t="str">
        <f t="shared" si="84"/>
        <v/>
      </c>
      <c r="BQ355" s="4" t="str">
        <f>IF(IFERROR(VLOOKUP(C355,C356:C$1993,1,0),"")="","",COUNTIF(C:C,C355))</f>
        <v/>
      </c>
      <c r="BU355" s="5" t="str">
        <f>IF(B355="","",IF(BQ355="",1+(MAX(BU$2:BU354)),""))</f>
        <v/>
      </c>
      <c r="BV355" s="5" t="str">
        <f t="shared" si="80"/>
        <v/>
      </c>
      <c r="BW355" s="5" t="str">
        <f t="shared" si="81"/>
        <v/>
      </c>
      <c r="BX355" s="14" t="str">
        <f t="shared" si="82"/>
        <v/>
      </c>
      <c r="BY355" s="28"/>
      <c r="BZ355" s="15"/>
      <c r="CA355" s="5" t="str">
        <f t="shared" si="85"/>
        <v/>
      </c>
      <c r="CD355" s="5" t="str">
        <f t="shared" si="86"/>
        <v/>
      </c>
      <c r="CE355" s="5" t="str">
        <f>IF(J355="","",IFERROR(IF(VLOOKUP(J355,J$2:J354,1,0)=0,"",""),J355))</f>
        <v/>
      </c>
      <c r="CF355" s="24" t="str">
        <f>IF(CE355="","",(IFERROR(VLOOKUP(MID(CE355,1,1),$CW$2:DA$28,3,0),0)+IFERROR(VLOOKUP(MID(CE355,2,1),CW$2:DA$28,4,0),0)+IFERROR(VLOOKUP(MID(CE355,3,1),CW$2:DA$28,5,0),0)+(ROW(CE355)/1000000000000)))</f>
        <v/>
      </c>
      <c r="CH355" s="5">
        <v>354</v>
      </c>
      <c r="CI355" s="5" t="str">
        <f>IFERROR(VLOOKUP(CH355,CD$2:CE1431,2,0),"")</f>
        <v/>
      </c>
      <c r="DC355" s="5" t="e">
        <f>IF(REPORTE!AH$2="si",IF(C355=VALUE(REPORTE!C$11),IF(SUM(DC356:DC$1993),CONCATENATE(INT(B355),", "),INT(B355)),""),IF(C355=VALUE(REPORTE!C$10),IF(SUM(DC356:DC$1993),CONCATENATE(INT(B355),", "),INT(B355)),""))</f>
        <v>#VALUE!</v>
      </c>
    </row>
    <row r="356" spans="1:107" s="5" customFormat="1" ht="15" customHeight="1">
      <c r="A356" s="4" t="str">
        <f t="shared" si="76"/>
        <v/>
      </c>
      <c r="B356" s="6"/>
      <c r="C356" s="8"/>
      <c r="D356" s="1" t="str">
        <f>IFERROR(INDEX('padron cfe'!B:B,MATCH(DATOS!C356,'padron cfe'!A:A,0),1),"")</f>
        <v/>
      </c>
      <c r="E356" s="1"/>
      <c r="F356" s="7"/>
      <c r="G356" s="9" t="s">
        <v>157</v>
      </c>
      <c r="H356" s="5" t="str">
        <f>IF(F356="","",IFERROR(CONCATENATE("PEUA",VLOOKUP(ESTADO,REPORTE!AV$2:AW$33,2,0),DIDTRITO_FORM,CADER_FORM,IFERROR(VLOOKUP(DAY(F356),$BN$3:$BO$11,2,0),DAY(F356)),IFERROR(VLOOKUP(MONTH(F356),$BN$3:$BO$11,2,0),MONTH(F356)),YEAR(F356),G356),""))</f>
        <v/>
      </c>
      <c r="I356" s="4"/>
      <c r="K356" s="2" t="str">
        <f>IFERROR(INDEX('padron cfe'!C:C,MATCH(DATOS!C356,'padron cfe'!A:A,0),1),"")</f>
        <v/>
      </c>
      <c r="L356" s="4" t="str">
        <f>IFERROR(IF(VLOOKUP(J356,J$2:L355,4,0)=0,"",VLOOKUP(J356,J$2:L355,4,0)),"")</f>
        <v/>
      </c>
      <c r="M356" s="4" t="str">
        <f>IFERROR(IF(VLOOKUP(J356,J$2:M355,5,0)=0,"",VLOOKUP(J356,J$2:M355,5,0)),"")</f>
        <v/>
      </c>
      <c r="N356" s="4"/>
      <c r="O356" s="2"/>
      <c r="P356" s="2"/>
      <c r="Q356" s="5" t="str">
        <f t="shared" si="83"/>
        <v/>
      </c>
      <c r="T356" s="2" t="str">
        <f>IFERROR(INDEX('padron cfe'!D:D,MATCH(DATOS!C356,'padron cfe'!A:A,0),1),"")</f>
        <v/>
      </c>
      <c r="U356" s="4"/>
      <c r="V356" s="4"/>
      <c r="W356" s="4"/>
      <c r="X356" s="6" t="s">
        <v>157</v>
      </c>
      <c r="Y356" s="4"/>
      <c r="Z356" s="4" t="str">
        <f t="shared" si="77"/>
        <v/>
      </c>
      <c r="AA356" s="4"/>
      <c r="AB356" s="4"/>
      <c r="AC356" s="2" t="str">
        <f>IFERROR(IF(INDEX(AC$1:AC355,MATCH(J356,J$1:J355,0),1)=0,"",INDEX(AC$1:AC355,MATCH(J356,J$1:J355,0),1)),"")</f>
        <v/>
      </c>
      <c r="AD356" s="2" t="str">
        <f>IFERROR(IF(INDEX(AD$1:AD355,MATCH(J356,J$1:J355,0),1)=0,"",INDEX(AD$1:AD355,MATCH(J356,J$1:J355,0),1)),"")</f>
        <v/>
      </c>
      <c r="AE356" s="2" t="str">
        <f>IFERROR(IF(INDEX(AE$1:AE355,MATCH(J356,J$1:J355,0),1)=0,"",INDEX(AE$1:AE355,MATCH(J356,J$1:J355,0),1)),"")</f>
        <v/>
      </c>
      <c r="AF356" s="2"/>
      <c r="AG356" s="2"/>
      <c r="AH356" s="2"/>
      <c r="AI356" s="4"/>
      <c r="AJ356" s="4"/>
      <c r="AK356" s="4"/>
      <c r="AL356" s="4"/>
      <c r="AM356" s="4"/>
      <c r="AN356" s="4"/>
      <c r="AO356" s="4"/>
      <c r="AP356" s="4"/>
      <c r="AQ356" s="4"/>
      <c r="AS356" s="4"/>
      <c r="AT356" s="82"/>
      <c r="AU356" s="124"/>
      <c r="AV356" s="124"/>
      <c r="AW356" s="124"/>
      <c r="AX356" s="124"/>
      <c r="AY356" s="124"/>
      <c r="AZ356" s="124"/>
      <c r="BA356" s="4"/>
      <c r="BB356" s="127"/>
      <c r="BC356" s="4"/>
      <c r="BD356" s="4"/>
      <c r="BE356" s="4" t="s">
        <v>157</v>
      </c>
      <c r="BF356" s="7"/>
      <c r="BG356" s="7"/>
      <c r="BH356" s="7" t="str">
        <f t="shared" ca="1" si="78"/>
        <v/>
      </c>
      <c r="BI356" s="4" t="str">
        <f t="shared" si="87"/>
        <v/>
      </c>
      <c r="BJ356" s="123" t="str">
        <f t="shared" si="79"/>
        <v/>
      </c>
      <c r="BK356" s="140" t="str">
        <f t="shared" si="84"/>
        <v/>
      </c>
      <c r="BQ356" s="4" t="str">
        <f>IF(IFERROR(VLOOKUP(C356,C357:C$1993,1,0),"")="","",COUNTIF(C:C,C356))</f>
        <v/>
      </c>
      <c r="BU356" s="5" t="str">
        <f>IF(B356="","",IF(BQ356="",1+(MAX(BU$2:BU355)),""))</f>
        <v/>
      </c>
      <c r="BV356" s="5" t="str">
        <f t="shared" si="80"/>
        <v/>
      </c>
      <c r="BW356" s="5" t="str">
        <f t="shared" si="81"/>
        <v/>
      </c>
      <c r="BX356" s="14" t="str">
        <f t="shared" si="82"/>
        <v/>
      </c>
      <c r="BY356" s="28"/>
      <c r="BZ356" s="15"/>
      <c r="CA356" s="5" t="str">
        <f t="shared" si="85"/>
        <v/>
      </c>
      <c r="CD356" s="5" t="str">
        <f t="shared" si="86"/>
        <v/>
      </c>
      <c r="CE356" s="5" t="str">
        <f>IF(J356="","",IFERROR(IF(VLOOKUP(J356,J$2:J355,1,0)=0,"",""),J356))</f>
        <v/>
      </c>
      <c r="CF356" s="24" t="str">
        <f>IF(CE356="","",(IFERROR(VLOOKUP(MID(CE356,1,1),$CW$2:DA$28,3,0),0)+IFERROR(VLOOKUP(MID(CE356,2,1),CW$2:DA$28,4,0),0)+IFERROR(VLOOKUP(MID(CE356,3,1),CW$2:DA$28,5,0),0)+(ROW(CE356)/1000000000000)))</f>
        <v/>
      </c>
      <c r="CH356" s="5">
        <v>355</v>
      </c>
      <c r="CI356" s="5" t="str">
        <f>IFERROR(VLOOKUP(CH356,CD$2:CE1432,2,0),"")</f>
        <v/>
      </c>
      <c r="DC356" s="5" t="e">
        <f>IF(REPORTE!AH$2="si",IF(C356=VALUE(REPORTE!C$11),IF(SUM(DC357:DC$1993),CONCATENATE(INT(B356),", "),INT(B356)),""),IF(C356=VALUE(REPORTE!C$10),IF(SUM(DC357:DC$1993),CONCATENATE(INT(B356),", "),INT(B356)),""))</f>
        <v>#VALUE!</v>
      </c>
    </row>
    <row r="357" spans="1:107" s="5" customFormat="1" ht="15" customHeight="1">
      <c r="A357" s="4" t="str">
        <f t="shared" si="76"/>
        <v/>
      </c>
      <c r="B357" s="6"/>
      <c r="C357" s="8"/>
      <c r="D357" s="1" t="str">
        <f>IFERROR(INDEX('padron cfe'!B:B,MATCH(DATOS!C357,'padron cfe'!A:A,0),1),"")</f>
        <v/>
      </c>
      <c r="E357" s="1"/>
      <c r="F357" s="7"/>
      <c r="G357" s="9" t="s">
        <v>157</v>
      </c>
      <c r="H357" s="5" t="str">
        <f>IF(F357="","",IFERROR(CONCATENATE("PEUA",VLOOKUP(ESTADO,REPORTE!AV$2:AW$33,2,0),DIDTRITO_FORM,CADER_FORM,IFERROR(VLOOKUP(DAY(F357),$BN$3:$BO$11,2,0),DAY(F357)),IFERROR(VLOOKUP(MONTH(F357),$BN$3:$BO$11,2,0),MONTH(F357)),YEAR(F357),G357),""))</f>
        <v/>
      </c>
      <c r="I357" s="4"/>
      <c r="K357" s="2" t="str">
        <f>IFERROR(INDEX('padron cfe'!C:C,MATCH(DATOS!C357,'padron cfe'!A:A,0),1),"")</f>
        <v/>
      </c>
      <c r="L357" s="4" t="str">
        <f>IFERROR(IF(VLOOKUP(J357,J$2:L356,4,0)=0,"",VLOOKUP(J357,J$2:L356,4,0)),"")</f>
        <v/>
      </c>
      <c r="M357" s="4" t="str">
        <f>IFERROR(IF(VLOOKUP(J357,J$2:M356,5,0)=0,"",VLOOKUP(J357,J$2:M356,5,0)),"")</f>
        <v/>
      </c>
      <c r="N357" s="4"/>
      <c r="O357" s="2"/>
      <c r="P357" s="2"/>
      <c r="Q357" s="5" t="str">
        <f t="shared" si="83"/>
        <v/>
      </c>
      <c r="T357" s="2" t="str">
        <f>IFERROR(INDEX('padron cfe'!D:D,MATCH(DATOS!C357,'padron cfe'!A:A,0),1),"")</f>
        <v/>
      </c>
      <c r="U357" s="4"/>
      <c r="V357" s="4"/>
      <c r="W357" s="4"/>
      <c r="X357" s="6" t="s">
        <v>157</v>
      </c>
      <c r="Y357" s="4"/>
      <c r="Z357" s="4" t="str">
        <f t="shared" si="77"/>
        <v/>
      </c>
      <c r="AA357" s="4"/>
      <c r="AB357" s="4"/>
      <c r="AC357" s="2" t="str">
        <f>IFERROR(IF(INDEX(AC$1:AC356,MATCH(J357,J$1:J356,0),1)=0,"",INDEX(AC$1:AC356,MATCH(J357,J$1:J356,0),1)),"")</f>
        <v/>
      </c>
      <c r="AD357" s="2" t="str">
        <f>IFERROR(IF(INDEX(AD$1:AD356,MATCH(J357,J$1:J356,0),1)=0,"",INDEX(AD$1:AD356,MATCH(J357,J$1:J356,0),1)),"")</f>
        <v/>
      </c>
      <c r="AE357" s="2" t="str">
        <f>IFERROR(IF(INDEX(AE$1:AE356,MATCH(J357,J$1:J356,0),1)=0,"",INDEX(AE$1:AE356,MATCH(J357,J$1:J356,0),1)),"")</f>
        <v/>
      </c>
      <c r="AF357" s="2"/>
      <c r="AG357" s="2"/>
      <c r="AH357" s="2"/>
      <c r="AI357" s="4"/>
      <c r="AJ357" s="4"/>
      <c r="AK357" s="4"/>
      <c r="AL357" s="4"/>
      <c r="AM357" s="4"/>
      <c r="AN357" s="4"/>
      <c r="AO357" s="4"/>
      <c r="AP357" s="4"/>
      <c r="AQ357" s="4"/>
      <c r="AS357" s="4"/>
      <c r="AT357" s="82"/>
      <c r="AU357" s="124"/>
      <c r="AV357" s="124"/>
      <c r="AW357" s="124"/>
      <c r="AX357" s="124"/>
      <c r="AY357" s="124"/>
      <c r="AZ357" s="124"/>
      <c r="BA357" s="4"/>
      <c r="BB357" s="127"/>
      <c r="BC357" s="4"/>
      <c r="BD357" s="4"/>
      <c r="BE357" s="4"/>
      <c r="BF357" s="7"/>
      <c r="BG357" s="7"/>
      <c r="BH357" s="7" t="str">
        <f t="shared" ca="1" si="78"/>
        <v/>
      </c>
      <c r="BI357" s="4" t="str">
        <f t="shared" si="87"/>
        <v/>
      </c>
      <c r="BJ357" s="123" t="str">
        <f t="shared" si="79"/>
        <v/>
      </c>
      <c r="BK357" s="140" t="str">
        <f t="shared" si="84"/>
        <v/>
      </c>
      <c r="BQ357" s="4" t="str">
        <f>IF(IFERROR(VLOOKUP(C357,C358:C$1993,1,0),"")="","",COUNTIF(C:C,C357))</f>
        <v/>
      </c>
      <c r="BU357" s="5" t="str">
        <f>IF(B357="","",IF(BQ357="",1+(MAX(BU$2:BU356)),""))</f>
        <v/>
      </c>
      <c r="BV357" s="5" t="str">
        <f t="shared" si="80"/>
        <v/>
      </c>
      <c r="BW357" s="5" t="str">
        <f t="shared" si="81"/>
        <v/>
      </c>
      <c r="BX357" s="14" t="str">
        <f t="shared" si="82"/>
        <v/>
      </c>
      <c r="BY357" s="28"/>
      <c r="BZ357" s="15"/>
      <c r="CA357" s="5" t="str">
        <f t="shared" si="85"/>
        <v/>
      </c>
      <c r="CD357" s="5" t="str">
        <f t="shared" si="86"/>
        <v/>
      </c>
      <c r="CE357" s="5" t="str">
        <f>IF(J357="","",IFERROR(IF(VLOOKUP(J357,J$2:J356,1,0)=0,"",""),J357))</f>
        <v/>
      </c>
      <c r="CF357" s="24" t="str">
        <f>IF(CE357="","",(IFERROR(VLOOKUP(MID(CE357,1,1),$CW$2:DA$28,3,0),0)+IFERROR(VLOOKUP(MID(CE357,2,1),CW$2:DA$28,4,0),0)+IFERROR(VLOOKUP(MID(CE357,3,1),CW$2:DA$28,5,0),0)+(ROW(CE357)/1000000000000)))</f>
        <v/>
      </c>
      <c r="CH357" s="5">
        <v>356</v>
      </c>
      <c r="CI357" s="5" t="str">
        <f>IFERROR(VLOOKUP(CH357,CD$2:CE1433,2,0),"")</f>
        <v/>
      </c>
      <c r="DC357" s="5" t="e">
        <f>IF(REPORTE!AH$2="si",IF(C357=VALUE(REPORTE!C$11),IF(SUM(DC358:DC$1993),CONCATENATE(INT(B357),", "),INT(B357)),""),IF(C357=VALUE(REPORTE!C$10),IF(SUM(DC358:DC$1993),CONCATENATE(INT(B357),", "),INT(B357)),""))</f>
        <v>#VALUE!</v>
      </c>
    </row>
    <row r="358" spans="1:107" s="5" customFormat="1" ht="15" customHeight="1">
      <c r="A358" s="4" t="str">
        <f t="shared" si="76"/>
        <v/>
      </c>
      <c r="B358" s="6"/>
      <c r="C358" s="8"/>
      <c r="D358" s="1" t="str">
        <f>IFERROR(INDEX('padron cfe'!B:B,MATCH(DATOS!C358,'padron cfe'!A:A,0),1),"")</f>
        <v/>
      </c>
      <c r="E358" s="1"/>
      <c r="F358" s="7"/>
      <c r="G358" s="9" t="s">
        <v>157</v>
      </c>
      <c r="H358" s="5" t="str">
        <f>IF(F358="","",IFERROR(CONCATENATE("PEUA",VLOOKUP(ESTADO,REPORTE!AV$2:AW$33,2,0),DIDTRITO_FORM,CADER_FORM,IFERROR(VLOOKUP(DAY(F358),$BN$3:$BO$11,2,0),DAY(F358)),IFERROR(VLOOKUP(MONTH(F358),$BN$3:$BO$11,2,0),MONTH(F358)),YEAR(F358),G358),""))</f>
        <v/>
      </c>
      <c r="I358" s="4"/>
      <c r="K358" s="2" t="str">
        <f>IFERROR(INDEX('padron cfe'!C:C,MATCH(DATOS!C358,'padron cfe'!A:A,0),1),"")</f>
        <v/>
      </c>
      <c r="L358" s="4" t="str">
        <f>IFERROR(IF(VLOOKUP(J358,J$2:L357,4,0)=0,"",VLOOKUP(J358,J$2:L357,4,0)),"")</f>
        <v/>
      </c>
      <c r="M358" s="4" t="str">
        <f>IFERROR(IF(VLOOKUP(J358,J$2:M357,5,0)=0,"",VLOOKUP(J358,J$2:M357,5,0)),"")</f>
        <v/>
      </c>
      <c r="N358" s="4"/>
      <c r="O358" s="2"/>
      <c r="P358" s="2"/>
      <c r="Q358" s="5" t="str">
        <f t="shared" si="83"/>
        <v/>
      </c>
      <c r="T358" s="2" t="str">
        <f>IFERROR(INDEX('padron cfe'!D:D,MATCH(DATOS!C358,'padron cfe'!A:A,0),1),"")</f>
        <v/>
      </c>
      <c r="U358" s="4"/>
      <c r="V358" s="4"/>
      <c r="W358" s="4"/>
      <c r="X358" s="6" t="s">
        <v>157</v>
      </c>
      <c r="Y358" s="4"/>
      <c r="Z358" s="4" t="str">
        <f t="shared" si="77"/>
        <v/>
      </c>
      <c r="AA358" s="4"/>
      <c r="AB358" s="4"/>
      <c r="AC358" s="2" t="str">
        <f>IFERROR(IF(INDEX(AC$1:AC357,MATCH(J358,J$1:J357,0),1)=0,"",INDEX(AC$1:AC357,MATCH(J358,J$1:J357,0),1)),"")</f>
        <v/>
      </c>
      <c r="AD358" s="2" t="str">
        <f>IFERROR(IF(INDEX(AD$1:AD357,MATCH(J358,J$1:J357,0),1)=0,"",INDEX(AD$1:AD357,MATCH(J358,J$1:J357,0),1)),"")</f>
        <v/>
      </c>
      <c r="AE358" s="2" t="str">
        <f>IFERROR(IF(INDEX(AE$1:AE357,MATCH(J358,J$1:J357,0),1)=0,"",INDEX(AE$1:AE357,MATCH(J358,J$1:J357,0),1)),"")</f>
        <v/>
      </c>
      <c r="AF358" s="2"/>
      <c r="AG358" s="2"/>
      <c r="AH358" s="2"/>
      <c r="AI358" s="4"/>
      <c r="AJ358" s="4"/>
      <c r="AK358" s="4"/>
      <c r="AL358" s="4"/>
      <c r="AM358" s="4"/>
      <c r="AN358" s="4"/>
      <c r="AO358" s="4"/>
      <c r="AP358" s="4"/>
      <c r="AQ358" s="4"/>
      <c r="AS358" s="4"/>
      <c r="AT358" s="82"/>
      <c r="AU358" s="124"/>
      <c r="AV358" s="124"/>
      <c r="AW358" s="124"/>
      <c r="AX358" s="124"/>
      <c r="AY358" s="124"/>
      <c r="AZ358" s="124"/>
      <c r="BA358" s="4"/>
      <c r="BB358" s="127"/>
      <c r="BC358" s="4"/>
      <c r="BD358" s="4"/>
      <c r="BE358" s="4" t="s">
        <v>157</v>
      </c>
      <c r="BF358" s="7"/>
      <c r="BG358" s="7"/>
      <c r="BH358" s="7" t="str">
        <f t="shared" ca="1" si="78"/>
        <v/>
      </c>
      <c r="BI358" s="4" t="str">
        <f t="shared" si="87"/>
        <v/>
      </c>
      <c r="BJ358" s="123" t="str">
        <f t="shared" si="79"/>
        <v/>
      </c>
      <c r="BK358" s="140" t="str">
        <f t="shared" si="84"/>
        <v/>
      </c>
      <c r="BQ358" s="4" t="str">
        <f>IF(IFERROR(VLOOKUP(C358,C359:C$1993,1,0),"")="","",COUNTIF(C:C,C358))</f>
        <v/>
      </c>
      <c r="BU358" s="5" t="str">
        <f>IF(B358="","",IF(BQ358="",1+(MAX(BU$2:BU357)),""))</f>
        <v/>
      </c>
      <c r="BV358" s="5" t="str">
        <f t="shared" si="80"/>
        <v/>
      </c>
      <c r="BW358" s="5" t="str">
        <f t="shared" si="81"/>
        <v/>
      </c>
      <c r="BX358" s="14" t="str">
        <f t="shared" si="82"/>
        <v/>
      </c>
      <c r="BY358" s="28"/>
      <c r="BZ358" s="15"/>
      <c r="CA358" s="5" t="str">
        <f t="shared" si="85"/>
        <v/>
      </c>
      <c r="CD358" s="5" t="str">
        <f t="shared" si="86"/>
        <v/>
      </c>
      <c r="CE358" s="5" t="str">
        <f>IF(J358="","",IFERROR(IF(VLOOKUP(J358,J$2:J357,1,0)=0,"",""),J358))</f>
        <v/>
      </c>
      <c r="CF358" s="24" t="str">
        <f>IF(CE358="","",(IFERROR(VLOOKUP(MID(CE358,1,1),$CW$2:DA$28,3,0),0)+IFERROR(VLOOKUP(MID(CE358,2,1),CW$2:DA$28,4,0),0)+IFERROR(VLOOKUP(MID(CE358,3,1),CW$2:DA$28,5,0),0)+(ROW(CE358)/1000000000000)))</f>
        <v/>
      </c>
      <c r="CH358" s="5">
        <v>357</v>
      </c>
      <c r="CI358" s="5" t="str">
        <f>IFERROR(VLOOKUP(CH358,CD$2:CE1434,2,0),"")</f>
        <v/>
      </c>
      <c r="DC358" s="5" t="e">
        <f>IF(REPORTE!AH$2="si",IF(C358=VALUE(REPORTE!C$11),IF(SUM(DC359:DC$1993),CONCATENATE(INT(B358),", "),INT(B358)),""),IF(C358=VALUE(REPORTE!C$10),IF(SUM(DC359:DC$1993),CONCATENATE(INT(B358),", "),INT(B358)),""))</f>
        <v>#VALUE!</v>
      </c>
    </row>
    <row r="359" spans="1:107" s="5" customFormat="1" ht="15" customHeight="1">
      <c r="A359" s="4" t="str">
        <f t="shared" si="76"/>
        <v/>
      </c>
      <c r="B359" s="6"/>
      <c r="C359" s="8"/>
      <c r="D359" s="1" t="str">
        <f>IFERROR(INDEX('padron cfe'!B:B,MATCH(DATOS!C359,'padron cfe'!A:A,0),1),"")</f>
        <v/>
      </c>
      <c r="E359" s="1"/>
      <c r="F359" s="7"/>
      <c r="G359" s="9" t="s">
        <v>157</v>
      </c>
      <c r="H359" s="5" t="str">
        <f>IF(F359="","",IFERROR(CONCATENATE("PEUA",VLOOKUP(ESTADO,REPORTE!AV$2:AW$33,2,0),DIDTRITO_FORM,CADER_FORM,IFERROR(VLOOKUP(DAY(F359),$BN$3:$BO$11,2,0),DAY(F359)),IFERROR(VLOOKUP(MONTH(F359),$BN$3:$BO$11,2,0),MONTH(F359)),YEAR(F359),G359),""))</f>
        <v/>
      </c>
      <c r="I359" s="4"/>
      <c r="K359" s="2" t="str">
        <f>IFERROR(INDEX('padron cfe'!C:C,MATCH(DATOS!C359,'padron cfe'!A:A,0),1),"")</f>
        <v/>
      </c>
      <c r="L359" s="4" t="str">
        <f>IFERROR(IF(VLOOKUP(J359,J$2:L358,4,0)=0,"",VLOOKUP(J359,J$2:L358,4,0)),"")</f>
        <v/>
      </c>
      <c r="M359" s="4" t="str">
        <f>IFERROR(IF(VLOOKUP(J359,J$2:M358,5,0)=0,"",VLOOKUP(J359,J$2:M358,5,0)),"")</f>
        <v/>
      </c>
      <c r="N359" s="4"/>
      <c r="O359" s="2"/>
      <c r="P359" s="2"/>
      <c r="Q359" s="5" t="str">
        <f t="shared" si="83"/>
        <v/>
      </c>
      <c r="T359" s="2" t="str">
        <f>IFERROR(INDEX('padron cfe'!D:D,MATCH(DATOS!C359,'padron cfe'!A:A,0),1),"")</f>
        <v/>
      </c>
      <c r="U359" s="4"/>
      <c r="V359" s="4"/>
      <c r="W359" s="4"/>
      <c r="X359" s="6" t="s">
        <v>157</v>
      </c>
      <c r="Y359" s="4"/>
      <c r="Z359" s="4" t="str">
        <f t="shared" si="77"/>
        <v/>
      </c>
      <c r="AA359" s="4"/>
      <c r="AB359" s="4"/>
      <c r="AC359" s="2" t="str">
        <f>IFERROR(IF(INDEX(AC$1:AC358,MATCH(J359,J$1:J358,0),1)=0,"",INDEX(AC$1:AC358,MATCH(J359,J$1:J358,0),1)),"")</f>
        <v/>
      </c>
      <c r="AD359" s="2" t="str">
        <f>IFERROR(IF(INDEX(AD$1:AD358,MATCH(J359,J$1:J358,0),1)=0,"",INDEX(AD$1:AD358,MATCH(J359,J$1:J358,0),1)),"")</f>
        <v/>
      </c>
      <c r="AE359" s="2" t="str">
        <f>IFERROR(IF(INDEX(AE$1:AE358,MATCH(J359,J$1:J358,0),1)=0,"",INDEX(AE$1:AE358,MATCH(J359,J$1:J358,0),1)),"")</f>
        <v/>
      </c>
      <c r="AF359" s="2"/>
      <c r="AG359" s="2"/>
      <c r="AH359" s="2"/>
      <c r="AI359" s="4"/>
      <c r="AJ359" s="4"/>
      <c r="AK359" s="4"/>
      <c r="AL359" s="4"/>
      <c r="AM359" s="4"/>
      <c r="AN359" s="4"/>
      <c r="AO359" s="4"/>
      <c r="AP359" s="4"/>
      <c r="AQ359" s="4"/>
      <c r="AS359" s="4"/>
      <c r="AT359" s="82"/>
      <c r="AU359" s="124"/>
      <c r="AV359" s="124"/>
      <c r="AW359" s="124"/>
      <c r="AX359" s="124"/>
      <c r="AY359" s="124"/>
      <c r="AZ359" s="124"/>
      <c r="BA359" s="4"/>
      <c r="BB359" s="127"/>
      <c r="BC359" s="4"/>
      <c r="BD359" s="4"/>
      <c r="BE359" s="4"/>
      <c r="BF359" s="7"/>
      <c r="BG359" s="7"/>
      <c r="BH359" s="7" t="str">
        <f t="shared" ca="1" si="78"/>
        <v/>
      </c>
      <c r="BI359" s="4" t="str">
        <f t="shared" si="87"/>
        <v/>
      </c>
      <c r="BJ359" s="123" t="str">
        <f t="shared" si="79"/>
        <v/>
      </c>
      <c r="BK359" s="140" t="str">
        <f t="shared" si="84"/>
        <v/>
      </c>
      <c r="BQ359" s="4" t="str">
        <f>IF(IFERROR(VLOOKUP(C359,C360:C$1993,1,0),"")="","",COUNTIF(C:C,C359))</f>
        <v/>
      </c>
      <c r="BU359" s="5" t="str">
        <f>IF(B359="","",IF(BQ359="",1+(MAX(BU$2:BU358)),""))</f>
        <v/>
      </c>
      <c r="BV359" s="5" t="str">
        <f t="shared" si="80"/>
        <v/>
      </c>
      <c r="BW359" s="5" t="str">
        <f t="shared" si="81"/>
        <v/>
      </c>
      <c r="BX359" s="14" t="str">
        <f t="shared" si="82"/>
        <v/>
      </c>
      <c r="BY359" s="28"/>
      <c r="BZ359" s="15"/>
      <c r="CA359" s="5" t="str">
        <f t="shared" si="85"/>
        <v/>
      </c>
      <c r="CD359" s="5" t="str">
        <f t="shared" si="86"/>
        <v/>
      </c>
      <c r="CE359" s="5" t="str">
        <f>IF(J359="","",IFERROR(IF(VLOOKUP(J359,J$2:J358,1,0)=0,"",""),J359))</f>
        <v/>
      </c>
      <c r="CF359" s="24" t="str">
        <f>IF(CE359="","",(IFERROR(VLOOKUP(MID(CE359,1,1),$CW$2:DA$28,3,0),0)+IFERROR(VLOOKUP(MID(CE359,2,1),CW$2:DA$28,4,0),0)+IFERROR(VLOOKUP(MID(CE359,3,1),CW$2:DA$28,5,0),0)+(ROW(CE359)/1000000000000)))</f>
        <v/>
      </c>
      <c r="CH359" s="5">
        <v>358</v>
      </c>
      <c r="CI359" s="5" t="str">
        <f>IFERROR(VLOOKUP(CH359,CD$2:CE1435,2,0),"")</f>
        <v/>
      </c>
      <c r="DC359" s="5" t="e">
        <f>IF(REPORTE!AH$2="si",IF(C359=VALUE(REPORTE!C$11),IF(SUM(DC360:DC$1993),CONCATENATE(INT(B359),", "),INT(B359)),""),IF(C359=VALUE(REPORTE!C$10),IF(SUM(DC360:DC$1993),CONCATENATE(INT(B359),", "),INT(B359)),""))</f>
        <v>#VALUE!</v>
      </c>
    </row>
    <row r="360" spans="1:107" s="5" customFormat="1" ht="15" customHeight="1">
      <c r="A360" s="4" t="str">
        <f t="shared" si="76"/>
        <v/>
      </c>
      <c r="B360" s="6"/>
      <c r="C360" s="8"/>
      <c r="D360" s="1" t="str">
        <f>IFERROR(INDEX('padron cfe'!B:B,MATCH(DATOS!C360,'padron cfe'!A:A,0),1),"")</f>
        <v/>
      </c>
      <c r="E360" s="1"/>
      <c r="F360" s="7"/>
      <c r="G360" s="9" t="s">
        <v>157</v>
      </c>
      <c r="H360" s="5" t="str">
        <f>IF(F360="","",IFERROR(CONCATENATE("PEUA",VLOOKUP(ESTADO,REPORTE!AV$2:AW$33,2,0),DIDTRITO_FORM,CADER_FORM,IFERROR(VLOOKUP(DAY(F360),$BN$3:$BO$11,2,0),DAY(F360)),IFERROR(VLOOKUP(MONTH(F360),$BN$3:$BO$11,2,0),MONTH(F360)),YEAR(F360),G360),""))</f>
        <v/>
      </c>
      <c r="I360" s="4"/>
      <c r="K360" s="2" t="str">
        <f>IFERROR(INDEX('padron cfe'!C:C,MATCH(DATOS!C360,'padron cfe'!A:A,0),1),"")</f>
        <v/>
      </c>
      <c r="L360" s="4" t="str">
        <f>IFERROR(IF(VLOOKUP(J360,J$2:L359,4,0)=0,"",VLOOKUP(J360,J$2:L359,4,0)),"")</f>
        <v/>
      </c>
      <c r="M360" s="4" t="str">
        <f>IFERROR(IF(VLOOKUP(J360,J$2:M359,5,0)=0,"",VLOOKUP(J360,J$2:M359,5,0)),"")</f>
        <v/>
      </c>
      <c r="N360" s="4"/>
      <c r="O360" s="2"/>
      <c r="P360" s="2"/>
      <c r="Q360" s="5" t="str">
        <f t="shared" si="83"/>
        <v/>
      </c>
      <c r="T360" s="2" t="str">
        <f>IFERROR(INDEX('padron cfe'!D:D,MATCH(DATOS!C360,'padron cfe'!A:A,0),1),"")</f>
        <v/>
      </c>
      <c r="U360" s="4"/>
      <c r="V360" s="4"/>
      <c r="W360" s="4"/>
      <c r="X360" s="6" t="s">
        <v>157</v>
      </c>
      <c r="Y360" s="4"/>
      <c r="Z360" s="4" t="str">
        <f t="shared" si="77"/>
        <v/>
      </c>
      <c r="AA360" s="4"/>
      <c r="AB360" s="4"/>
      <c r="AC360" s="2" t="str">
        <f>IFERROR(IF(INDEX(AC$1:AC359,MATCH(J360,J$1:J359,0),1)=0,"",INDEX(AC$1:AC359,MATCH(J360,J$1:J359,0),1)),"")</f>
        <v/>
      </c>
      <c r="AD360" s="2" t="str">
        <f>IFERROR(IF(INDEX(AD$1:AD359,MATCH(J360,J$1:J359,0),1)=0,"",INDEX(AD$1:AD359,MATCH(J360,J$1:J359,0),1)),"")</f>
        <v/>
      </c>
      <c r="AE360" s="2" t="str">
        <f>IFERROR(IF(INDEX(AE$1:AE359,MATCH(J360,J$1:J359,0),1)=0,"",INDEX(AE$1:AE359,MATCH(J360,J$1:J359,0),1)),"")</f>
        <v/>
      </c>
      <c r="AF360" s="2"/>
      <c r="AG360" s="2"/>
      <c r="AH360" s="2"/>
      <c r="AI360" s="4"/>
      <c r="AJ360" s="4"/>
      <c r="AK360" s="4"/>
      <c r="AL360" s="4"/>
      <c r="AM360" s="4"/>
      <c r="AN360" s="4"/>
      <c r="AO360" s="4"/>
      <c r="AP360" s="4"/>
      <c r="AQ360" s="4"/>
      <c r="AS360" s="4"/>
      <c r="AT360" s="82"/>
      <c r="AU360" s="124"/>
      <c r="AV360" s="124"/>
      <c r="AW360" s="124"/>
      <c r="AX360" s="124"/>
      <c r="AY360" s="124"/>
      <c r="AZ360" s="124"/>
      <c r="BA360" s="4"/>
      <c r="BB360" s="127"/>
      <c r="BC360" s="4"/>
      <c r="BD360" s="4"/>
      <c r="BE360" s="4" t="s">
        <v>157</v>
      </c>
      <c r="BF360" s="7"/>
      <c r="BG360" s="7"/>
      <c r="BH360" s="7" t="str">
        <f t="shared" ca="1" si="78"/>
        <v/>
      </c>
      <c r="BI360" s="4" t="str">
        <f t="shared" si="87"/>
        <v/>
      </c>
      <c r="BJ360" s="123" t="str">
        <f t="shared" si="79"/>
        <v/>
      </c>
      <c r="BK360" s="140" t="str">
        <f t="shared" si="84"/>
        <v/>
      </c>
      <c r="BQ360" s="4" t="str">
        <f>IF(IFERROR(VLOOKUP(C360,C361:C$1993,1,0),"")="","",COUNTIF(C:C,C360))</f>
        <v/>
      </c>
      <c r="BU360" s="5" t="str">
        <f>IF(B360="","",IF(BQ360="",1+(MAX(BU$2:BU359)),""))</f>
        <v/>
      </c>
      <c r="BV360" s="5" t="str">
        <f t="shared" si="80"/>
        <v/>
      </c>
      <c r="BW360" s="5" t="str">
        <f t="shared" si="81"/>
        <v/>
      </c>
      <c r="BX360" s="14" t="str">
        <f t="shared" si="82"/>
        <v/>
      </c>
      <c r="BY360" s="28"/>
      <c r="BZ360" s="15"/>
      <c r="CA360" s="5" t="str">
        <f t="shared" si="85"/>
        <v/>
      </c>
      <c r="CD360" s="5" t="str">
        <f t="shared" si="86"/>
        <v/>
      </c>
      <c r="CE360" s="5" t="str">
        <f>IF(J360="","",IFERROR(IF(VLOOKUP(J360,J$2:J359,1,0)=0,"",""),J360))</f>
        <v/>
      </c>
      <c r="CF360" s="24" t="str">
        <f>IF(CE360="","",(IFERROR(VLOOKUP(MID(CE360,1,1),$CW$2:DA$28,3,0),0)+IFERROR(VLOOKUP(MID(CE360,2,1),CW$2:DA$28,4,0),0)+IFERROR(VLOOKUP(MID(CE360,3,1),CW$2:DA$28,5,0),0)+(ROW(CE360)/1000000000000)))</f>
        <v/>
      </c>
      <c r="CH360" s="5">
        <v>359</v>
      </c>
      <c r="CI360" s="5" t="str">
        <f>IFERROR(VLOOKUP(CH360,CD$2:CE1436,2,0),"")</f>
        <v/>
      </c>
      <c r="DC360" s="5" t="e">
        <f>IF(REPORTE!AH$2="si",IF(C360=VALUE(REPORTE!C$11),IF(SUM(DC361:DC$1993),CONCATENATE(INT(B360),", "),INT(B360)),""),IF(C360=VALUE(REPORTE!C$10),IF(SUM(DC361:DC$1993),CONCATENATE(INT(B360),", "),INT(B360)),""))</f>
        <v>#VALUE!</v>
      </c>
    </row>
    <row r="361" spans="1:107" s="5" customFormat="1" ht="15" customHeight="1">
      <c r="A361" s="4" t="str">
        <f t="shared" si="76"/>
        <v/>
      </c>
      <c r="B361" s="6"/>
      <c r="C361" s="8"/>
      <c r="D361" s="1" t="str">
        <f>IFERROR(INDEX('padron cfe'!B:B,MATCH(DATOS!C361,'padron cfe'!A:A,0),1),"")</f>
        <v/>
      </c>
      <c r="E361" s="1"/>
      <c r="F361" s="7"/>
      <c r="G361" s="9" t="s">
        <v>157</v>
      </c>
      <c r="H361" s="5" t="str">
        <f>IF(F361="","",IFERROR(CONCATENATE("PEUA",VLOOKUP(ESTADO,REPORTE!AV$2:AW$33,2,0),DIDTRITO_FORM,CADER_FORM,IFERROR(VLOOKUP(DAY(F361),$BN$3:$BO$11,2,0),DAY(F361)),IFERROR(VLOOKUP(MONTH(F361),$BN$3:$BO$11,2,0),MONTH(F361)),YEAR(F361),G361),""))</f>
        <v/>
      </c>
      <c r="I361" s="4"/>
      <c r="K361" s="2" t="str">
        <f>IFERROR(INDEX('padron cfe'!C:C,MATCH(DATOS!C361,'padron cfe'!A:A,0),1),"")</f>
        <v/>
      </c>
      <c r="L361" s="4" t="str">
        <f>IFERROR(IF(VLOOKUP(J361,J$2:L360,4,0)=0,"",VLOOKUP(J361,J$2:L360,4,0)),"")</f>
        <v/>
      </c>
      <c r="M361" s="4" t="str">
        <f>IFERROR(IF(VLOOKUP(J361,J$2:M360,5,0)=0,"",VLOOKUP(J361,J$2:M360,5,0)),"")</f>
        <v/>
      </c>
      <c r="N361" s="4"/>
      <c r="O361" s="2"/>
      <c r="P361" s="2"/>
      <c r="Q361" s="5" t="str">
        <f t="shared" si="83"/>
        <v/>
      </c>
      <c r="T361" s="2" t="str">
        <f>IFERROR(INDEX('padron cfe'!D:D,MATCH(DATOS!C361,'padron cfe'!A:A,0),1),"")</f>
        <v/>
      </c>
      <c r="U361" s="4"/>
      <c r="V361" s="4"/>
      <c r="W361" s="4"/>
      <c r="X361" s="6" t="s">
        <v>157</v>
      </c>
      <c r="Y361" s="4"/>
      <c r="Z361" s="4" t="str">
        <f t="shared" si="77"/>
        <v/>
      </c>
      <c r="AA361" s="4"/>
      <c r="AB361" s="4"/>
      <c r="AC361" s="2" t="str">
        <f>IFERROR(IF(INDEX(AC$1:AC360,MATCH(J361,J$1:J360,0),1)=0,"",INDEX(AC$1:AC360,MATCH(J361,J$1:J360,0),1)),"")</f>
        <v/>
      </c>
      <c r="AD361" s="2" t="str">
        <f>IFERROR(IF(INDEX(AD$1:AD360,MATCH(J361,J$1:J360,0),1)=0,"",INDEX(AD$1:AD360,MATCH(J361,J$1:J360,0),1)),"")</f>
        <v/>
      </c>
      <c r="AE361" s="2" t="str">
        <f>IFERROR(IF(INDEX(AE$1:AE360,MATCH(J361,J$1:J360,0),1)=0,"",INDEX(AE$1:AE360,MATCH(J361,J$1:J360,0),1)),"")</f>
        <v/>
      </c>
      <c r="AF361" s="2"/>
      <c r="AG361" s="2"/>
      <c r="AH361" s="2"/>
      <c r="AI361" s="4"/>
      <c r="AJ361" s="4"/>
      <c r="AK361" s="4"/>
      <c r="AL361" s="4"/>
      <c r="AM361" s="4"/>
      <c r="AN361" s="4"/>
      <c r="AO361" s="4"/>
      <c r="AP361" s="4"/>
      <c r="AQ361" s="4"/>
      <c r="AS361" s="4"/>
      <c r="AT361" s="82"/>
      <c r="AU361" s="124"/>
      <c r="AV361" s="124"/>
      <c r="AW361" s="124"/>
      <c r="AX361" s="124"/>
      <c r="AY361" s="124"/>
      <c r="AZ361" s="124"/>
      <c r="BA361" s="4"/>
      <c r="BB361" s="127"/>
      <c r="BC361" s="4"/>
      <c r="BD361" s="4"/>
      <c r="BE361" s="4"/>
      <c r="BF361" s="7"/>
      <c r="BG361" s="7"/>
      <c r="BH361" s="7" t="str">
        <f t="shared" ca="1" si="78"/>
        <v/>
      </c>
      <c r="BI361" s="4" t="str">
        <f t="shared" si="87"/>
        <v/>
      </c>
      <c r="BJ361" s="123" t="str">
        <f t="shared" si="79"/>
        <v/>
      </c>
      <c r="BK361" s="140" t="str">
        <f t="shared" si="84"/>
        <v/>
      </c>
      <c r="BQ361" s="4" t="str">
        <f>IF(IFERROR(VLOOKUP(C361,C362:C$1993,1,0),"")="","",COUNTIF(C:C,C361))</f>
        <v/>
      </c>
      <c r="BU361" s="5" t="str">
        <f>IF(B361="","",IF(BQ361="",1+(MAX(BU$2:BU360)),""))</f>
        <v/>
      </c>
      <c r="BV361" s="5" t="str">
        <f t="shared" si="80"/>
        <v/>
      </c>
      <c r="BW361" s="5" t="str">
        <f t="shared" si="81"/>
        <v/>
      </c>
      <c r="BX361" s="14" t="str">
        <f t="shared" si="82"/>
        <v/>
      </c>
      <c r="BY361" s="28"/>
      <c r="BZ361" s="15"/>
      <c r="CA361" s="5" t="str">
        <f t="shared" ref="CA361:CA392" si="88">CONCATENATE(AH361,AJ361,AK361,AL361,AM361)</f>
        <v/>
      </c>
      <c r="CD361" s="5" t="str">
        <f t="shared" si="86"/>
        <v/>
      </c>
      <c r="CE361" s="5" t="str">
        <f>IF(J361="","",IFERROR(IF(VLOOKUP(J361,J$2:J360,1,0)=0,"",""),J361))</f>
        <v/>
      </c>
      <c r="CF361" s="24" t="str">
        <f>IF(CE361="","",(IFERROR(VLOOKUP(MID(CE361,1,1),$CW$2:DA$28,3,0),0)+IFERROR(VLOOKUP(MID(CE361,2,1),CW$2:DA$28,4,0),0)+IFERROR(VLOOKUP(MID(CE361,3,1),CW$2:DA$28,5,0),0)+(ROW(CE361)/1000000000000)))</f>
        <v/>
      </c>
      <c r="CH361" s="5">
        <v>360</v>
      </c>
      <c r="CI361" s="5" t="str">
        <f>IFERROR(VLOOKUP(CH361,CD$2:CE1437,2,0),"")</f>
        <v/>
      </c>
      <c r="DC361" s="5" t="e">
        <f>IF(REPORTE!AH$2="si",IF(C361=VALUE(REPORTE!C$11),IF(SUM(DC362:DC$1993),CONCATENATE(INT(B361),", "),INT(B361)),""),IF(C361=VALUE(REPORTE!C$10),IF(SUM(DC362:DC$1993),CONCATENATE(INT(B361),", "),INT(B361)),""))</f>
        <v>#VALUE!</v>
      </c>
    </row>
    <row r="362" spans="1:107" s="5" customFormat="1" ht="15" customHeight="1">
      <c r="A362" s="4" t="str">
        <f t="shared" si="76"/>
        <v/>
      </c>
      <c r="B362" s="6"/>
      <c r="C362" s="8"/>
      <c r="D362" s="1" t="str">
        <f>IFERROR(INDEX('padron cfe'!B:B,MATCH(DATOS!C362,'padron cfe'!A:A,0),1),"")</f>
        <v/>
      </c>
      <c r="E362" s="1"/>
      <c r="F362" s="7"/>
      <c r="G362" s="9" t="s">
        <v>157</v>
      </c>
      <c r="H362" s="5" t="str">
        <f>IF(F362="","",IFERROR(CONCATENATE("PEUA",VLOOKUP(ESTADO,REPORTE!AV$2:AW$33,2,0),DIDTRITO_FORM,CADER_FORM,IFERROR(VLOOKUP(DAY(F362),$BN$3:$BO$11,2,0),DAY(F362)),IFERROR(VLOOKUP(MONTH(F362),$BN$3:$BO$11,2,0),MONTH(F362)),YEAR(F362),G362),""))</f>
        <v/>
      </c>
      <c r="I362" s="4"/>
      <c r="K362" s="2" t="str">
        <f>IFERROR(INDEX('padron cfe'!C:C,MATCH(DATOS!C362,'padron cfe'!A:A,0),1),"")</f>
        <v/>
      </c>
      <c r="L362" s="4" t="str">
        <f>IFERROR(IF(VLOOKUP(J362,J$2:L361,4,0)=0,"",VLOOKUP(J362,J$2:L361,4,0)),"")</f>
        <v/>
      </c>
      <c r="M362" s="4" t="str">
        <f>IFERROR(IF(VLOOKUP(J362,J$2:M361,5,0)=0,"",VLOOKUP(J362,J$2:M361,5,0)),"")</f>
        <v/>
      </c>
      <c r="N362" s="4"/>
      <c r="O362" s="2"/>
      <c r="P362" s="2"/>
      <c r="Q362" s="5" t="str">
        <f t="shared" si="83"/>
        <v/>
      </c>
      <c r="T362" s="2" t="str">
        <f>IFERROR(INDEX('padron cfe'!D:D,MATCH(DATOS!C362,'padron cfe'!A:A,0),1),"")</f>
        <v/>
      </c>
      <c r="U362" s="4"/>
      <c r="V362" s="4"/>
      <c r="W362" s="4"/>
      <c r="X362" s="6" t="s">
        <v>157</v>
      </c>
      <c r="Y362" s="4"/>
      <c r="Z362" s="4" t="str">
        <f t="shared" si="77"/>
        <v/>
      </c>
      <c r="AA362" s="4"/>
      <c r="AB362" s="4"/>
      <c r="AC362" s="2" t="str">
        <f>IFERROR(IF(INDEX(AC$1:AC361,MATCH(J362,J$1:J361,0),1)=0,"",INDEX(AC$1:AC361,MATCH(J362,J$1:J361,0),1)),"")</f>
        <v/>
      </c>
      <c r="AD362" s="2" t="str">
        <f>IFERROR(IF(INDEX(AD$1:AD361,MATCH(J362,J$1:J361,0),1)=0,"",INDEX(AD$1:AD361,MATCH(J362,J$1:J361,0),1)),"")</f>
        <v/>
      </c>
      <c r="AE362" s="2" t="str">
        <f>IFERROR(IF(INDEX(AE$1:AE361,MATCH(J362,J$1:J361,0),1)=0,"",INDEX(AE$1:AE361,MATCH(J362,J$1:J361,0),1)),"")</f>
        <v/>
      </c>
      <c r="AF362" s="2"/>
      <c r="AG362" s="2"/>
      <c r="AH362" s="2"/>
      <c r="AI362" s="4"/>
      <c r="AJ362" s="4"/>
      <c r="AK362" s="4"/>
      <c r="AL362" s="4"/>
      <c r="AM362" s="4"/>
      <c r="AN362" s="4"/>
      <c r="AO362" s="4"/>
      <c r="AP362" s="4"/>
      <c r="AQ362" s="4"/>
      <c r="AS362" s="4"/>
      <c r="AT362" s="82"/>
      <c r="AU362" s="124"/>
      <c r="AV362" s="124"/>
      <c r="AW362" s="124"/>
      <c r="AX362" s="124"/>
      <c r="AY362" s="124"/>
      <c r="AZ362" s="124"/>
      <c r="BA362" s="4"/>
      <c r="BB362" s="127"/>
      <c r="BC362" s="4"/>
      <c r="BD362" s="4"/>
      <c r="BE362" s="4" t="s">
        <v>157</v>
      </c>
      <c r="BF362" s="7"/>
      <c r="BG362" s="7"/>
      <c r="BH362" s="7" t="str">
        <f t="shared" ca="1" si="78"/>
        <v/>
      </c>
      <c r="BI362" s="4" t="str">
        <f t="shared" si="87"/>
        <v/>
      </c>
      <c r="BJ362" s="123" t="str">
        <f t="shared" si="79"/>
        <v/>
      </c>
      <c r="BK362" s="140" t="str">
        <f t="shared" si="84"/>
        <v/>
      </c>
      <c r="BQ362" s="4" t="str">
        <f>IF(IFERROR(VLOOKUP(C362,C363:C$1993,1,0),"")="","",COUNTIF(C:C,C362))</f>
        <v/>
      </c>
      <c r="BU362" s="5" t="str">
        <f>IF(B362="","",IF(BQ362="",1+(MAX(BU$2:BU361)),""))</f>
        <v/>
      </c>
      <c r="BV362" s="5" t="str">
        <f t="shared" si="80"/>
        <v/>
      </c>
      <c r="BW362" s="5" t="str">
        <f t="shared" si="81"/>
        <v/>
      </c>
      <c r="BX362" s="14" t="str">
        <f t="shared" si="82"/>
        <v/>
      </c>
      <c r="BY362" s="28"/>
      <c r="BZ362" s="15"/>
      <c r="CA362" s="5" t="str">
        <f t="shared" si="88"/>
        <v/>
      </c>
      <c r="CD362" s="5" t="str">
        <f t="shared" si="86"/>
        <v/>
      </c>
      <c r="CE362" s="5" t="str">
        <f>IF(J362="","",IFERROR(IF(VLOOKUP(J362,J$2:J361,1,0)=0,"",""),J362))</f>
        <v/>
      </c>
      <c r="CF362" s="24" t="str">
        <f>IF(CE362="","",(IFERROR(VLOOKUP(MID(CE362,1,1),$CW$2:DA$28,3,0),0)+IFERROR(VLOOKUP(MID(CE362,2,1),CW$2:DA$28,4,0),0)+IFERROR(VLOOKUP(MID(CE362,3,1),CW$2:DA$28,5,0),0)+(ROW(CE362)/1000000000000)))</f>
        <v/>
      </c>
      <c r="CH362" s="5">
        <v>361</v>
      </c>
      <c r="CI362" s="5" t="str">
        <f>IFERROR(VLOOKUP(CH362,CD$2:CE1438,2,0),"")</f>
        <v/>
      </c>
      <c r="DC362" s="5" t="e">
        <f>IF(REPORTE!AH$2="si",IF(C362=VALUE(REPORTE!C$11),IF(SUM(DC363:DC$1993),CONCATENATE(INT(B362),", "),INT(B362)),""),IF(C362=VALUE(REPORTE!C$10),IF(SUM(DC363:DC$1993),CONCATENATE(INT(B362),", "),INT(B362)),""))</f>
        <v>#VALUE!</v>
      </c>
    </row>
    <row r="363" spans="1:107" s="5" customFormat="1" ht="15" customHeight="1">
      <c r="A363" s="4" t="str">
        <f t="shared" si="76"/>
        <v/>
      </c>
      <c r="B363" s="6"/>
      <c r="C363" s="8"/>
      <c r="D363" s="1" t="str">
        <f>IFERROR(INDEX('padron cfe'!B:B,MATCH(DATOS!C363,'padron cfe'!A:A,0),1),"")</f>
        <v/>
      </c>
      <c r="E363" s="1"/>
      <c r="F363" s="7"/>
      <c r="G363" s="9" t="s">
        <v>157</v>
      </c>
      <c r="H363" s="5" t="str">
        <f>IF(F363="","",IFERROR(CONCATENATE("PEUA",VLOOKUP(ESTADO,REPORTE!AV$2:AW$33,2,0),DIDTRITO_FORM,CADER_FORM,IFERROR(VLOOKUP(DAY(F363),$BN$3:$BO$11,2,0),DAY(F363)),IFERROR(VLOOKUP(MONTH(F363),$BN$3:$BO$11,2,0),MONTH(F363)),YEAR(F363),G363),""))</f>
        <v/>
      </c>
      <c r="I363" s="4"/>
      <c r="K363" s="2" t="str">
        <f>IFERROR(INDEX('padron cfe'!C:C,MATCH(DATOS!C363,'padron cfe'!A:A,0),1),"")</f>
        <v/>
      </c>
      <c r="L363" s="4" t="str">
        <f>IFERROR(IF(VLOOKUP(J363,J$2:L362,4,0)=0,"",VLOOKUP(J363,J$2:L362,4,0)),"")</f>
        <v/>
      </c>
      <c r="M363" s="4" t="str">
        <f>IFERROR(IF(VLOOKUP(J363,J$2:M362,5,0)=0,"",VLOOKUP(J363,J$2:M362,5,0)),"")</f>
        <v/>
      </c>
      <c r="N363" s="4"/>
      <c r="O363" s="2"/>
      <c r="P363" s="2"/>
      <c r="Q363" s="5" t="str">
        <f t="shared" si="83"/>
        <v/>
      </c>
      <c r="T363" s="2" t="str">
        <f>IFERROR(INDEX('padron cfe'!D:D,MATCH(DATOS!C363,'padron cfe'!A:A,0),1),"")</f>
        <v/>
      </c>
      <c r="U363" s="4"/>
      <c r="V363" s="4"/>
      <c r="W363" s="4"/>
      <c r="X363" s="6" t="s">
        <v>157</v>
      </c>
      <c r="Y363" s="4"/>
      <c r="Z363" s="4" t="str">
        <f t="shared" si="77"/>
        <v/>
      </c>
      <c r="AA363" s="4"/>
      <c r="AB363" s="4"/>
      <c r="AC363" s="2" t="str">
        <f>IFERROR(IF(INDEX(AC$1:AC362,MATCH(J363,J$1:J362,0),1)=0,"",INDEX(AC$1:AC362,MATCH(J363,J$1:J362,0),1)),"")</f>
        <v/>
      </c>
      <c r="AD363" s="2" t="str">
        <f>IFERROR(IF(INDEX(AD$1:AD362,MATCH(J363,J$1:J362,0),1)=0,"",INDEX(AD$1:AD362,MATCH(J363,J$1:J362,0),1)),"")</f>
        <v/>
      </c>
      <c r="AE363" s="2" t="str">
        <f>IFERROR(IF(INDEX(AE$1:AE362,MATCH(J363,J$1:J362,0),1)=0,"",INDEX(AE$1:AE362,MATCH(J363,J$1:J362,0),1)),"")</f>
        <v/>
      </c>
      <c r="AF363" s="2"/>
      <c r="AG363" s="2"/>
      <c r="AH363" s="2"/>
      <c r="AI363" s="4"/>
      <c r="AJ363" s="4"/>
      <c r="AK363" s="4"/>
      <c r="AL363" s="4"/>
      <c r="AM363" s="4"/>
      <c r="AN363" s="4"/>
      <c r="AO363" s="4"/>
      <c r="AP363" s="4"/>
      <c r="AQ363" s="4"/>
      <c r="AS363" s="4"/>
      <c r="AT363" s="82"/>
      <c r="AU363" s="124"/>
      <c r="AV363" s="124"/>
      <c r="AW363" s="124"/>
      <c r="AX363" s="124"/>
      <c r="AY363" s="124"/>
      <c r="AZ363" s="124"/>
      <c r="BA363" s="4"/>
      <c r="BB363" s="127"/>
      <c r="BC363" s="4"/>
      <c r="BD363" s="4"/>
      <c r="BE363" s="4"/>
      <c r="BF363" s="7"/>
      <c r="BG363" s="7"/>
      <c r="BH363" s="7" t="str">
        <f t="shared" ca="1" si="78"/>
        <v/>
      </c>
      <c r="BI363" s="4" t="str">
        <f t="shared" si="87"/>
        <v/>
      </c>
      <c r="BJ363" s="123" t="str">
        <f t="shared" si="79"/>
        <v/>
      </c>
      <c r="BK363" s="140" t="str">
        <f t="shared" si="84"/>
        <v/>
      </c>
      <c r="BQ363" s="4" t="str">
        <f>IF(IFERROR(VLOOKUP(C363,C364:C$1993,1,0),"")="","",COUNTIF(C:C,C363))</f>
        <v/>
      </c>
      <c r="BU363" s="5" t="str">
        <f>IF(B363="","",IF(BQ363="",1+(MAX(BU$2:BU362)),""))</f>
        <v/>
      </c>
      <c r="BV363" s="5" t="str">
        <f t="shared" si="80"/>
        <v/>
      </c>
      <c r="BW363" s="5" t="str">
        <f t="shared" si="81"/>
        <v/>
      </c>
      <c r="BX363" s="14" t="str">
        <f t="shared" si="82"/>
        <v/>
      </c>
      <c r="BY363" s="28"/>
      <c r="BZ363" s="15"/>
      <c r="CA363" s="5" t="str">
        <f t="shared" si="88"/>
        <v/>
      </c>
      <c r="CD363" s="5" t="str">
        <f t="shared" si="86"/>
        <v/>
      </c>
      <c r="CE363" s="5" t="str">
        <f>IF(J363="","",IFERROR(IF(VLOOKUP(J363,J$2:J362,1,0)=0,"",""),J363))</f>
        <v/>
      </c>
      <c r="CF363" s="24" t="str">
        <f>IF(CE363="","",(IFERROR(VLOOKUP(MID(CE363,1,1),$CW$2:DA$28,3,0),0)+IFERROR(VLOOKUP(MID(CE363,2,1),CW$2:DA$28,4,0),0)+IFERROR(VLOOKUP(MID(CE363,3,1),CW$2:DA$28,5,0),0)+(ROW(CE363)/1000000000000)))</f>
        <v/>
      </c>
      <c r="CH363" s="5">
        <v>362</v>
      </c>
      <c r="CI363" s="5" t="str">
        <f>IFERROR(VLOOKUP(CH363,CD$2:CE1439,2,0),"")</f>
        <v/>
      </c>
      <c r="DC363" s="5" t="e">
        <f>IF(REPORTE!AH$2="si",IF(C363=VALUE(REPORTE!C$11),IF(SUM(DC364:DC$1993),CONCATENATE(INT(B363),", "),INT(B363)),""),IF(C363=VALUE(REPORTE!C$10),IF(SUM(DC364:DC$1993),CONCATENATE(INT(B363),", "),INT(B363)),""))</f>
        <v>#VALUE!</v>
      </c>
    </row>
    <row r="364" spans="1:107" s="5" customFormat="1" ht="15" customHeight="1">
      <c r="A364" s="4" t="str">
        <f t="shared" si="76"/>
        <v/>
      </c>
      <c r="B364" s="6"/>
      <c r="C364" s="8"/>
      <c r="D364" s="1" t="str">
        <f>IFERROR(INDEX('padron cfe'!B:B,MATCH(DATOS!C364,'padron cfe'!A:A,0),1),"")</f>
        <v/>
      </c>
      <c r="E364" s="1"/>
      <c r="F364" s="7"/>
      <c r="G364" s="9" t="s">
        <v>157</v>
      </c>
      <c r="H364" s="5" t="str">
        <f>IF(F364="","",IFERROR(CONCATENATE("PEUA",VLOOKUP(ESTADO,REPORTE!AV$2:AW$33,2,0),DIDTRITO_FORM,CADER_FORM,IFERROR(VLOOKUP(DAY(F364),$BN$3:$BO$11,2,0),DAY(F364)),IFERROR(VLOOKUP(MONTH(F364),$BN$3:$BO$11,2,0),MONTH(F364)),YEAR(F364),G364),""))</f>
        <v/>
      </c>
      <c r="I364" s="4"/>
      <c r="K364" s="2" t="str">
        <f>IFERROR(INDEX('padron cfe'!C:C,MATCH(DATOS!C364,'padron cfe'!A:A,0),1),"")</f>
        <v/>
      </c>
      <c r="L364" s="4" t="str">
        <f>IFERROR(IF(VLOOKUP(J364,J$2:L363,4,0)=0,"",VLOOKUP(J364,J$2:L363,4,0)),"")</f>
        <v/>
      </c>
      <c r="M364" s="4" t="str">
        <f>IFERROR(IF(VLOOKUP(J364,J$2:M363,5,0)=0,"",VLOOKUP(J364,J$2:M363,5,0)),"")</f>
        <v/>
      </c>
      <c r="N364" s="4"/>
      <c r="O364" s="2"/>
      <c r="P364" s="2"/>
      <c r="Q364" s="5" t="str">
        <f t="shared" si="83"/>
        <v/>
      </c>
      <c r="T364" s="2" t="str">
        <f>IFERROR(INDEX('padron cfe'!D:D,MATCH(DATOS!C364,'padron cfe'!A:A,0),1),"")</f>
        <v/>
      </c>
      <c r="U364" s="4"/>
      <c r="V364" s="4"/>
      <c r="W364" s="4"/>
      <c r="X364" s="6" t="s">
        <v>157</v>
      </c>
      <c r="Y364" s="4"/>
      <c r="Z364" s="4" t="str">
        <f t="shared" si="77"/>
        <v/>
      </c>
      <c r="AA364" s="4"/>
      <c r="AB364" s="4"/>
      <c r="AC364" s="2" t="str">
        <f>IFERROR(IF(INDEX(AC$1:AC363,MATCH(J364,J$1:J363,0),1)=0,"",INDEX(AC$1:AC363,MATCH(J364,J$1:J363,0),1)),"")</f>
        <v/>
      </c>
      <c r="AD364" s="2" t="str">
        <f>IFERROR(IF(INDEX(AD$1:AD363,MATCH(J364,J$1:J363,0),1)=0,"",INDEX(AD$1:AD363,MATCH(J364,J$1:J363,0),1)),"")</f>
        <v/>
      </c>
      <c r="AE364" s="2" t="str">
        <f>IFERROR(IF(INDEX(AE$1:AE363,MATCH(J364,J$1:J363,0),1)=0,"",INDEX(AE$1:AE363,MATCH(J364,J$1:J363,0),1)),"")</f>
        <v/>
      </c>
      <c r="AF364" s="2"/>
      <c r="AG364" s="2"/>
      <c r="AH364" s="2"/>
      <c r="AI364" s="4"/>
      <c r="AJ364" s="4"/>
      <c r="AK364" s="4"/>
      <c r="AL364" s="4"/>
      <c r="AM364" s="4"/>
      <c r="AN364" s="4"/>
      <c r="AO364" s="4"/>
      <c r="AP364" s="4"/>
      <c r="AQ364" s="4"/>
      <c r="AS364" s="4"/>
      <c r="AT364" s="82"/>
      <c r="AU364" s="124"/>
      <c r="AV364" s="124"/>
      <c r="AW364" s="124"/>
      <c r="AX364" s="124"/>
      <c r="AY364" s="124"/>
      <c r="AZ364" s="124"/>
      <c r="BA364" s="4"/>
      <c r="BB364" s="127"/>
      <c r="BC364" s="4"/>
      <c r="BD364" s="4"/>
      <c r="BE364" s="4" t="s">
        <v>157</v>
      </c>
      <c r="BF364" s="7"/>
      <c r="BG364" s="7"/>
      <c r="BH364" s="7" t="str">
        <f t="shared" ca="1" si="78"/>
        <v/>
      </c>
      <c r="BI364" s="4" t="str">
        <f t="shared" si="87"/>
        <v/>
      </c>
      <c r="BJ364" s="123" t="str">
        <f t="shared" si="79"/>
        <v/>
      </c>
      <c r="BK364" s="140" t="str">
        <f t="shared" si="84"/>
        <v/>
      </c>
      <c r="BQ364" s="4" t="str">
        <f>IF(IFERROR(VLOOKUP(C364,C365:C$1993,1,0),"")="","",COUNTIF(C:C,C364))</f>
        <v/>
      </c>
      <c r="BU364" s="5" t="str">
        <f>IF(B364="","",IF(BQ364="",1+(MAX(BU$2:BU363)),""))</f>
        <v/>
      </c>
      <c r="BV364" s="5" t="str">
        <f t="shared" si="80"/>
        <v/>
      </c>
      <c r="BW364" s="5" t="str">
        <f t="shared" si="81"/>
        <v/>
      </c>
      <c r="BX364" s="14" t="str">
        <f t="shared" si="82"/>
        <v/>
      </c>
      <c r="BY364" s="28"/>
      <c r="BZ364" s="15"/>
      <c r="CA364" s="5" t="str">
        <f t="shared" si="88"/>
        <v/>
      </c>
      <c r="CD364" s="5" t="str">
        <f t="shared" si="86"/>
        <v/>
      </c>
      <c r="CE364" s="5" t="str">
        <f>IF(J364="","",IFERROR(IF(VLOOKUP(J364,J$2:J363,1,0)=0,"",""),J364))</f>
        <v/>
      </c>
      <c r="CF364" s="24" t="str">
        <f>IF(CE364="","",(IFERROR(VLOOKUP(MID(CE364,1,1),$CW$2:DA$28,3,0),0)+IFERROR(VLOOKUP(MID(CE364,2,1),CW$2:DA$28,4,0),0)+IFERROR(VLOOKUP(MID(CE364,3,1),CW$2:DA$28,5,0),0)+(ROW(CE364)/1000000000000)))</f>
        <v/>
      </c>
      <c r="CH364" s="5">
        <v>363</v>
      </c>
      <c r="CI364" s="5" t="str">
        <f>IFERROR(VLOOKUP(CH364,CD$2:CE1440,2,0),"")</f>
        <v/>
      </c>
      <c r="DC364" s="5" t="e">
        <f>IF(REPORTE!AH$2="si",IF(C364=VALUE(REPORTE!C$11),IF(SUM(DC365:DC$1993),CONCATENATE(INT(B364),", "),INT(B364)),""),IF(C364=VALUE(REPORTE!C$10),IF(SUM(DC365:DC$1993),CONCATENATE(INT(B364),", "),INT(B364)),""))</f>
        <v>#VALUE!</v>
      </c>
    </row>
    <row r="365" spans="1:107" s="5" customFormat="1" ht="15" customHeight="1">
      <c r="A365" s="4" t="str">
        <f t="shared" si="76"/>
        <v/>
      </c>
      <c r="B365" s="6"/>
      <c r="C365" s="8"/>
      <c r="D365" s="1" t="str">
        <f>IFERROR(INDEX('padron cfe'!B:B,MATCH(DATOS!C365,'padron cfe'!A:A,0),1),"")</f>
        <v/>
      </c>
      <c r="E365" s="1"/>
      <c r="F365" s="7"/>
      <c r="G365" s="9" t="s">
        <v>157</v>
      </c>
      <c r="H365" s="5" t="str">
        <f>IF(F365="","",IFERROR(CONCATENATE("PEUA",VLOOKUP(ESTADO,REPORTE!AV$2:AW$33,2,0),DIDTRITO_FORM,CADER_FORM,IFERROR(VLOOKUP(DAY(F365),$BN$3:$BO$11,2,0),DAY(F365)),IFERROR(VLOOKUP(MONTH(F365),$BN$3:$BO$11,2,0),MONTH(F365)),YEAR(F365),G365),""))</f>
        <v/>
      </c>
      <c r="I365" s="4"/>
      <c r="K365" s="2" t="str">
        <f>IFERROR(INDEX('padron cfe'!C:C,MATCH(DATOS!C365,'padron cfe'!A:A,0),1),"")</f>
        <v/>
      </c>
      <c r="L365" s="4" t="str">
        <f>IFERROR(IF(VLOOKUP(J365,J$2:L364,4,0)=0,"",VLOOKUP(J365,J$2:L364,4,0)),"")</f>
        <v/>
      </c>
      <c r="M365" s="4" t="str">
        <f>IFERROR(IF(VLOOKUP(J365,J$2:M364,5,0)=0,"",VLOOKUP(J365,J$2:M364,5,0)),"")</f>
        <v/>
      </c>
      <c r="N365" s="4"/>
      <c r="O365" s="2"/>
      <c r="P365" s="2"/>
      <c r="Q365" s="5" t="str">
        <f t="shared" si="83"/>
        <v/>
      </c>
      <c r="T365" s="2" t="str">
        <f>IFERROR(INDEX('padron cfe'!D:D,MATCH(DATOS!C365,'padron cfe'!A:A,0),1),"")</f>
        <v/>
      </c>
      <c r="U365" s="4"/>
      <c r="V365" s="4"/>
      <c r="W365" s="4"/>
      <c r="X365" s="6" t="s">
        <v>157</v>
      </c>
      <c r="Y365" s="4"/>
      <c r="Z365" s="4" t="str">
        <f t="shared" si="77"/>
        <v/>
      </c>
      <c r="AA365" s="4"/>
      <c r="AB365" s="4"/>
      <c r="AC365" s="2" t="str">
        <f>IFERROR(IF(INDEX(AC$1:AC364,MATCH(J365,J$1:J364,0),1)=0,"",INDEX(AC$1:AC364,MATCH(J365,J$1:J364,0),1)),"")</f>
        <v/>
      </c>
      <c r="AD365" s="2" t="str">
        <f>IFERROR(IF(INDEX(AD$1:AD364,MATCH(J365,J$1:J364,0),1)=0,"",INDEX(AD$1:AD364,MATCH(J365,J$1:J364,0),1)),"")</f>
        <v/>
      </c>
      <c r="AE365" s="2" t="str">
        <f>IFERROR(IF(INDEX(AE$1:AE364,MATCH(J365,J$1:J364,0),1)=0,"",INDEX(AE$1:AE364,MATCH(J365,J$1:J364,0),1)),"")</f>
        <v/>
      </c>
      <c r="AF365" s="2"/>
      <c r="AG365" s="2"/>
      <c r="AH365" s="2"/>
      <c r="AI365" s="4"/>
      <c r="AJ365" s="4"/>
      <c r="AK365" s="4"/>
      <c r="AL365" s="4"/>
      <c r="AM365" s="4"/>
      <c r="AN365" s="4"/>
      <c r="AO365" s="4"/>
      <c r="AP365" s="4"/>
      <c r="AQ365" s="4"/>
      <c r="AS365" s="4"/>
      <c r="AT365" s="82"/>
      <c r="AU365" s="124"/>
      <c r="AV365" s="124"/>
      <c r="AW365" s="124"/>
      <c r="AX365" s="124"/>
      <c r="AY365" s="124"/>
      <c r="AZ365" s="124"/>
      <c r="BA365" s="4"/>
      <c r="BB365" s="127"/>
      <c r="BC365" s="4"/>
      <c r="BD365" s="4"/>
      <c r="BE365" s="4"/>
      <c r="BF365" s="7"/>
      <c r="BG365" s="7"/>
      <c r="BH365" s="7" t="str">
        <f t="shared" ca="1" si="78"/>
        <v/>
      </c>
      <c r="BI365" s="4" t="str">
        <f t="shared" si="87"/>
        <v/>
      </c>
      <c r="BJ365" s="123" t="str">
        <f t="shared" si="79"/>
        <v/>
      </c>
      <c r="BK365" s="140" t="str">
        <f t="shared" si="84"/>
        <v/>
      </c>
      <c r="BQ365" s="4" t="str">
        <f>IF(IFERROR(VLOOKUP(C365,C366:C$1993,1,0),"")="","",COUNTIF(C:C,C365))</f>
        <v/>
      </c>
      <c r="BU365" s="5" t="str">
        <f>IF(B365="","",IF(BQ365="",1+(MAX(BU$2:BU364)),""))</f>
        <v/>
      </c>
      <c r="BV365" s="5" t="str">
        <f t="shared" si="80"/>
        <v/>
      </c>
      <c r="BW365" s="5" t="str">
        <f t="shared" si="81"/>
        <v/>
      </c>
      <c r="BX365" s="14" t="str">
        <f t="shared" si="82"/>
        <v/>
      </c>
      <c r="BY365" s="28"/>
      <c r="BZ365" s="15"/>
      <c r="CA365" s="5" t="str">
        <f t="shared" si="88"/>
        <v/>
      </c>
      <c r="CD365" s="5" t="str">
        <f t="shared" si="86"/>
        <v/>
      </c>
      <c r="CE365" s="5" t="str">
        <f>IF(J365="","",IFERROR(IF(VLOOKUP(J365,J$2:J364,1,0)=0,"",""),J365))</f>
        <v/>
      </c>
      <c r="CF365" s="24" t="str">
        <f>IF(CE365="","",(IFERROR(VLOOKUP(MID(CE365,1,1),$CW$2:DA$28,3,0),0)+IFERROR(VLOOKUP(MID(CE365,2,1),CW$2:DA$28,4,0),0)+IFERROR(VLOOKUP(MID(CE365,3,1),CW$2:DA$28,5,0),0)+(ROW(CE365)/1000000000000)))</f>
        <v/>
      </c>
      <c r="CH365" s="5">
        <v>364</v>
      </c>
      <c r="CI365" s="5" t="str">
        <f>IFERROR(VLOOKUP(CH365,CD$2:CE1441,2,0),"")</f>
        <v/>
      </c>
      <c r="DC365" s="5" t="e">
        <f>IF(REPORTE!AH$2="si",IF(C365=VALUE(REPORTE!C$11),IF(SUM(DC366:DC$1993),CONCATENATE(INT(B365),", "),INT(B365)),""),IF(C365=VALUE(REPORTE!C$10),IF(SUM(DC366:DC$1993),CONCATENATE(INT(B365),", "),INT(B365)),""))</f>
        <v>#VALUE!</v>
      </c>
    </row>
    <row r="366" spans="1:107" s="5" customFormat="1" ht="15" customHeight="1">
      <c r="A366" s="4" t="str">
        <f t="shared" si="76"/>
        <v/>
      </c>
      <c r="B366" s="6"/>
      <c r="C366" s="8"/>
      <c r="D366" s="1" t="str">
        <f>IFERROR(INDEX('padron cfe'!B:B,MATCH(DATOS!C366,'padron cfe'!A:A,0),1),"")</f>
        <v/>
      </c>
      <c r="E366" s="1"/>
      <c r="F366" s="7"/>
      <c r="G366" s="9" t="s">
        <v>157</v>
      </c>
      <c r="H366" s="5" t="str">
        <f>IF(F366="","",IFERROR(CONCATENATE("PEUA",VLOOKUP(ESTADO,REPORTE!AV$2:AW$33,2,0),DIDTRITO_FORM,CADER_FORM,IFERROR(VLOOKUP(DAY(F366),$BN$3:$BO$11,2,0),DAY(F366)),IFERROR(VLOOKUP(MONTH(F366),$BN$3:$BO$11,2,0),MONTH(F366)),YEAR(F366),G366),""))</f>
        <v/>
      </c>
      <c r="I366" s="4"/>
      <c r="K366" s="2" t="str">
        <f>IFERROR(INDEX('padron cfe'!C:C,MATCH(DATOS!C366,'padron cfe'!A:A,0),1),"")</f>
        <v/>
      </c>
      <c r="L366" s="4" t="str">
        <f>IFERROR(IF(VLOOKUP(J366,J$2:L365,4,0)=0,"",VLOOKUP(J366,J$2:L365,4,0)),"")</f>
        <v/>
      </c>
      <c r="M366" s="4" t="str">
        <f>IFERROR(IF(VLOOKUP(J366,J$2:M365,5,0)=0,"",VLOOKUP(J366,J$2:M365,5,0)),"")</f>
        <v/>
      </c>
      <c r="N366" s="4"/>
      <c r="O366" s="2"/>
      <c r="P366" s="2"/>
      <c r="Q366" s="5" t="str">
        <f t="shared" si="83"/>
        <v/>
      </c>
      <c r="T366" s="2" t="str">
        <f>IFERROR(INDEX('padron cfe'!D:D,MATCH(DATOS!C366,'padron cfe'!A:A,0),1),"")</f>
        <v/>
      </c>
      <c r="U366" s="4"/>
      <c r="V366" s="4"/>
      <c r="W366" s="4"/>
      <c r="X366" s="6" t="s">
        <v>157</v>
      </c>
      <c r="Y366" s="4"/>
      <c r="Z366" s="4" t="str">
        <f t="shared" si="77"/>
        <v/>
      </c>
      <c r="AA366" s="4"/>
      <c r="AB366" s="4"/>
      <c r="AC366" s="2" t="str">
        <f>IFERROR(IF(INDEX(AC$1:AC365,MATCH(J366,J$1:J365,0),1)=0,"",INDEX(AC$1:AC365,MATCH(J366,J$1:J365,0),1)),"")</f>
        <v/>
      </c>
      <c r="AD366" s="2" t="str">
        <f>IFERROR(IF(INDEX(AD$1:AD365,MATCH(J366,J$1:J365,0),1)=0,"",INDEX(AD$1:AD365,MATCH(J366,J$1:J365,0),1)),"")</f>
        <v/>
      </c>
      <c r="AE366" s="2" t="str">
        <f>IFERROR(IF(INDEX(AE$1:AE365,MATCH(J366,J$1:J365,0),1)=0,"",INDEX(AE$1:AE365,MATCH(J366,J$1:J365,0),1)),"")</f>
        <v/>
      </c>
      <c r="AF366" s="2"/>
      <c r="AG366" s="2"/>
      <c r="AH366" s="2"/>
      <c r="AI366" s="4"/>
      <c r="AJ366" s="4"/>
      <c r="AK366" s="4"/>
      <c r="AL366" s="4"/>
      <c r="AM366" s="4"/>
      <c r="AN366" s="4"/>
      <c r="AO366" s="4"/>
      <c r="AP366" s="4"/>
      <c r="AQ366" s="4"/>
      <c r="AS366" s="4"/>
      <c r="AT366" s="82"/>
      <c r="AU366" s="124"/>
      <c r="AV366" s="124"/>
      <c r="AW366" s="124"/>
      <c r="AX366" s="124"/>
      <c r="AY366" s="124"/>
      <c r="AZ366" s="124"/>
      <c r="BA366" s="4"/>
      <c r="BB366" s="127"/>
      <c r="BC366" s="4"/>
      <c r="BD366" s="4"/>
      <c r="BE366" s="4" t="s">
        <v>157</v>
      </c>
      <c r="BF366" s="7"/>
      <c r="BG366" s="7"/>
      <c r="BH366" s="7" t="str">
        <f t="shared" ca="1" si="78"/>
        <v/>
      </c>
      <c r="BI366" s="4" t="str">
        <f t="shared" si="87"/>
        <v/>
      </c>
      <c r="BJ366" s="123" t="str">
        <f t="shared" si="79"/>
        <v/>
      </c>
      <c r="BK366" s="140" t="str">
        <f t="shared" si="84"/>
        <v/>
      </c>
      <c r="BQ366" s="4" t="str">
        <f>IF(IFERROR(VLOOKUP(C366,C367:C$1993,1,0),"")="","",COUNTIF(C:C,C366))</f>
        <v/>
      </c>
      <c r="BU366" s="5" t="str">
        <f>IF(B366="","",IF(BQ366="",1+(MAX(BU$2:BU365)),""))</f>
        <v/>
      </c>
      <c r="BV366" s="5" t="str">
        <f t="shared" si="80"/>
        <v/>
      </c>
      <c r="BW366" s="5" t="str">
        <f t="shared" si="81"/>
        <v/>
      </c>
      <c r="BX366" s="14" t="str">
        <f t="shared" si="82"/>
        <v/>
      </c>
      <c r="BY366" s="28"/>
      <c r="BZ366" s="15"/>
      <c r="CA366" s="5" t="str">
        <f t="shared" si="88"/>
        <v/>
      </c>
      <c r="CD366" s="5" t="str">
        <f t="shared" si="86"/>
        <v/>
      </c>
      <c r="CE366" s="5" t="str">
        <f>IF(J366="","",IFERROR(IF(VLOOKUP(J366,J$2:J365,1,0)=0,"",""),J366))</f>
        <v/>
      </c>
      <c r="CF366" s="24" t="str">
        <f>IF(CE366="","",(IFERROR(VLOOKUP(MID(CE366,1,1),$CW$2:DA$28,3,0),0)+IFERROR(VLOOKUP(MID(CE366,2,1),CW$2:DA$28,4,0),0)+IFERROR(VLOOKUP(MID(CE366,3,1),CW$2:DA$28,5,0),0)+(ROW(CE366)/1000000000000)))</f>
        <v/>
      </c>
      <c r="CH366" s="5">
        <v>365</v>
      </c>
      <c r="CI366" s="5" t="str">
        <f>IFERROR(VLOOKUP(CH366,CD$2:CE1442,2,0),"")</f>
        <v/>
      </c>
      <c r="DC366" s="5" t="e">
        <f>IF(REPORTE!AH$2="si",IF(C366=VALUE(REPORTE!C$11),IF(SUM(DC367:DC$1993),CONCATENATE(INT(B366),", "),INT(B366)),""),IF(C366=VALUE(REPORTE!C$10),IF(SUM(DC367:DC$1993),CONCATENATE(INT(B366),", "),INT(B366)),""))</f>
        <v>#VALUE!</v>
      </c>
    </row>
    <row r="367" spans="1:107" s="5" customFormat="1" ht="15" customHeight="1">
      <c r="A367" s="4" t="str">
        <f t="shared" si="76"/>
        <v/>
      </c>
      <c r="B367" s="6"/>
      <c r="C367" s="8"/>
      <c r="D367" s="1" t="str">
        <f>IFERROR(INDEX('padron cfe'!B:B,MATCH(DATOS!C367,'padron cfe'!A:A,0),1),"")</f>
        <v/>
      </c>
      <c r="E367" s="1"/>
      <c r="F367" s="7"/>
      <c r="G367" s="9" t="s">
        <v>157</v>
      </c>
      <c r="H367" s="5" t="str">
        <f>IF(F367="","",IFERROR(CONCATENATE("PEUA",VLOOKUP(ESTADO,REPORTE!AV$2:AW$33,2,0),DIDTRITO_FORM,CADER_FORM,IFERROR(VLOOKUP(DAY(F367),$BN$3:$BO$11,2,0),DAY(F367)),IFERROR(VLOOKUP(MONTH(F367),$BN$3:$BO$11,2,0),MONTH(F367)),YEAR(F367),G367),""))</f>
        <v/>
      </c>
      <c r="I367" s="4"/>
      <c r="K367" s="2" t="str">
        <f>IFERROR(INDEX('padron cfe'!C:C,MATCH(DATOS!C367,'padron cfe'!A:A,0),1),"")</f>
        <v/>
      </c>
      <c r="L367" s="4" t="str">
        <f>IFERROR(IF(VLOOKUP(J367,J$2:L366,4,0)=0,"",VLOOKUP(J367,J$2:L366,4,0)),"")</f>
        <v/>
      </c>
      <c r="M367" s="4" t="str">
        <f>IFERROR(IF(VLOOKUP(J367,J$2:M366,5,0)=0,"",VLOOKUP(J367,J$2:M366,5,0)),"")</f>
        <v/>
      </c>
      <c r="N367" s="4"/>
      <c r="O367" s="2"/>
      <c r="P367" s="2"/>
      <c r="Q367" s="5" t="str">
        <f t="shared" si="83"/>
        <v/>
      </c>
      <c r="T367" s="2" t="str">
        <f>IFERROR(INDEX('padron cfe'!D:D,MATCH(DATOS!C367,'padron cfe'!A:A,0),1),"")</f>
        <v/>
      </c>
      <c r="U367" s="4"/>
      <c r="V367" s="4"/>
      <c r="W367" s="4"/>
      <c r="X367" s="6" t="s">
        <v>157</v>
      </c>
      <c r="Y367" s="4"/>
      <c r="Z367" s="4" t="str">
        <f t="shared" si="77"/>
        <v/>
      </c>
      <c r="AA367" s="4"/>
      <c r="AB367" s="4"/>
      <c r="AC367" s="2" t="str">
        <f>IFERROR(IF(INDEX(AC$1:AC366,MATCH(J367,J$1:J366,0),1)=0,"",INDEX(AC$1:AC366,MATCH(J367,J$1:J366,0),1)),"")</f>
        <v/>
      </c>
      <c r="AD367" s="2" t="str">
        <f>IFERROR(IF(INDEX(AD$1:AD366,MATCH(J367,J$1:J366,0),1)=0,"",INDEX(AD$1:AD366,MATCH(J367,J$1:J366,0),1)),"")</f>
        <v/>
      </c>
      <c r="AE367" s="2" t="str">
        <f>IFERROR(IF(INDEX(AE$1:AE366,MATCH(J367,J$1:J366,0),1)=0,"",INDEX(AE$1:AE366,MATCH(J367,J$1:J366,0),1)),"")</f>
        <v/>
      </c>
      <c r="AF367" s="2"/>
      <c r="AG367" s="2"/>
      <c r="AH367" s="2"/>
      <c r="AI367" s="4"/>
      <c r="AJ367" s="4"/>
      <c r="AK367" s="4"/>
      <c r="AL367" s="4"/>
      <c r="AM367" s="4"/>
      <c r="AN367" s="4"/>
      <c r="AO367" s="4"/>
      <c r="AP367" s="4"/>
      <c r="AQ367" s="4"/>
      <c r="AS367" s="4"/>
      <c r="AT367" s="82"/>
      <c r="AU367" s="124"/>
      <c r="AV367" s="124"/>
      <c r="AW367" s="124"/>
      <c r="AX367" s="124"/>
      <c r="AY367" s="124"/>
      <c r="AZ367" s="124"/>
      <c r="BA367" s="4"/>
      <c r="BB367" s="127"/>
      <c r="BC367" s="4"/>
      <c r="BD367" s="4"/>
      <c r="BE367" s="4"/>
      <c r="BF367" s="7"/>
      <c r="BG367" s="7"/>
      <c r="BH367" s="7" t="str">
        <f t="shared" ca="1" si="78"/>
        <v/>
      </c>
      <c r="BI367" s="4" t="str">
        <f t="shared" si="87"/>
        <v/>
      </c>
      <c r="BJ367" s="123" t="str">
        <f t="shared" si="79"/>
        <v/>
      </c>
      <c r="BK367" s="140" t="str">
        <f t="shared" si="84"/>
        <v/>
      </c>
      <c r="BQ367" s="4" t="str">
        <f>IF(IFERROR(VLOOKUP(C367,C368:C$1993,1,0),"")="","",COUNTIF(C:C,C367))</f>
        <v/>
      </c>
      <c r="BU367" s="5" t="str">
        <f>IF(B367="","",IF(BQ367="",1+(MAX(BU$2:BU366)),""))</f>
        <v/>
      </c>
      <c r="BV367" s="5" t="str">
        <f t="shared" si="80"/>
        <v/>
      </c>
      <c r="BW367" s="5" t="str">
        <f t="shared" si="81"/>
        <v/>
      </c>
      <c r="BX367" s="14" t="str">
        <f t="shared" si="82"/>
        <v/>
      </c>
      <c r="BY367" s="28"/>
      <c r="BZ367" s="15"/>
      <c r="CA367" s="5" t="str">
        <f t="shared" si="88"/>
        <v/>
      </c>
      <c r="CD367" s="5" t="str">
        <f t="shared" si="86"/>
        <v/>
      </c>
      <c r="CE367" s="5" t="str">
        <f>IF(J367="","",IFERROR(IF(VLOOKUP(J367,J$2:J366,1,0)=0,"",""),J367))</f>
        <v/>
      </c>
      <c r="CF367" s="24" t="str">
        <f>IF(CE367="","",(IFERROR(VLOOKUP(MID(CE367,1,1),$CW$2:DA$28,3,0),0)+IFERROR(VLOOKUP(MID(CE367,2,1),CW$2:DA$28,4,0),0)+IFERROR(VLOOKUP(MID(CE367,3,1),CW$2:DA$28,5,0),0)+(ROW(CE367)/1000000000000)))</f>
        <v/>
      </c>
      <c r="CH367" s="5">
        <v>366</v>
      </c>
      <c r="CI367" s="5" t="str">
        <f>IFERROR(VLOOKUP(CH367,CD$2:CE1443,2,0),"")</f>
        <v/>
      </c>
      <c r="DC367" s="5" t="e">
        <f>IF(REPORTE!AH$2="si",IF(C367=VALUE(REPORTE!C$11),IF(SUM(DC368:DC$1993),CONCATENATE(INT(B367),", "),INT(B367)),""),IF(C367=VALUE(REPORTE!C$10),IF(SUM(DC368:DC$1993),CONCATENATE(INT(B367),", "),INT(B367)),""))</f>
        <v>#VALUE!</v>
      </c>
    </row>
    <row r="368" spans="1:107" s="5" customFormat="1" ht="15" customHeight="1">
      <c r="A368" s="4" t="str">
        <f t="shared" si="76"/>
        <v/>
      </c>
      <c r="B368" s="6"/>
      <c r="C368" s="8"/>
      <c r="D368" s="1" t="str">
        <f>IFERROR(INDEX('padron cfe'!B:B,MATCH(DATOS!C368,'padron cfe'!A:A,0),1),"")</f>
        <v/>
      </c>
      <c r="E368" s="1"/>
      <c r="F368" s="7"/>
      <c r="G368" s="9" t="s">
        <v>157</v>
      </c>
      <c r="H368" s="5" t="str">
        <f>IF(F368="","",IFERROR(CONCATENATE("PEUA",VLOOKUP(ESTADO,REPORTE!AV$2:AW$33,2,0),DIDTRITO_FORM,CADER_FORM,IFERROR(VLOOKUP(DAY(F368),$BN$3:$BO$11,2,0),DAY(F368)),IFERROR(VLOOKUP(MONTH(F368),$BN$3:$BO$11,2,0),MONTH(F368)),YEAR(F368),G368),""))</f>
        <v/>
      </c>
      <c r="I368" s="4"/>
      <c r="K368" s="2" t="str">
        <f>IFERROR(INDEX('padron cfe'!C:C,MATCH(DATOS!C368,'padron cfe'!A:A,0),1),"")</f>
        <v/>
      </c>
      <c r="L368" s="4" t="str">
        <f>IFERROR(IF(VLOOKUP(J368,J$2:L367,4,0)=0,"",VLOOKUP(J368,J$2:L367,4,0)),"")</f>
        <v/>
      </c>
      <c r="M368" s="4" t="str">
        <f>IFERROR(IF(VLOOKUP(J368,J$2:M367,5,0)=0,"",VLOOKUP(J368,J$2:M367,5,0)),"")</f>
        <v/>
      </c>
      <c r="N368" s="4"/>
      <c r="O368" s="2"/>
      <c r="P368" s="2"/>
      <c r="Q368" s="5" t="str">
        <f t="shared" si="83"/>
        <v/>
      </c>
      <c r="T368" s="2" t="str">
        <f>IFERROR(INDEX('padron cfe'!D:D,MATCH(DATOS!C368,'padron cfe'!A:A,0),1),"")</f>
        <v/>
      </c>
      <c r="U368" s="4"/>
      <c r="V368" s="4"/>
      <c r="W368" s="4"/>
      <c r="X368" s="6" t="s">
        <v>157</v>
      </c>
      <c r="Y368" s="4"/>
      <c r="Z368" s="4" t="str">
        <f t="shared" si="77"/>
        <v/>
      </c>
      <c r="AA368" s="4"/>
      <c r="AB368" s="4"/>
      <c r="AC368" s="2" t="str">
        <f>IFERROR(IF(INDEX(AC$1:AC367,MATCH(J368,J$1:J367,0),1)=0,"",INDEX(AC$1:AC367,MATCH(J368,J$1:J367,0),1)),"")</f>
        <v/>
      </c>
      <c r="AD368" s="2" t="str">
        <f>IFERROR(IF(INDEX(AD$1:AD367,MATCH(J368,J$1:J367,0),1)=0,"",INDEX(AD$1:AD367,MATCH(J368,J$1:J367,0),1)),"")</f>
        <v/>
      </c>
      <c r="AE368" s="2" t="str">
        <f>IFERROR(IF(INDEX(AE$1:AE367,MATCH(J368,J$1:J367,0),1)=0,"",INDEX(AE$1:AE367,MATCH(J368,J$1:J367,0),1)),"")</f>
        <v/>
      </c>
      <c r="AF368" s="2"/>
      <c r="AG368" s="2"/>
      <c r="AH368" s="2"/>
      <c r="AI368" s="4"/>
      <c r="AJ368" s="4"/>
      <c r="AK368" s="4"/>
      <c r="AL368" s="4"/>
      <c r="AM368" s="4"/>
      <c r="AN368" s="4"/>
      <c r="AO368" s="4"/>
      <c r="AP368" s="4"/>
      <c r="AQ368" s="4"/>
      <c r="AS368" s="4"/>
      <c r="AT368" s="82"/>
      <c r="AU368" s="124"/>
      <c r="AV368" s="124"/>
      <c r="AW368" s="124"/>
      <c r="AX368" s="124"/>
      <c r="AY368" s="124"/>
      <c r="AZ368" s="124"/>
      <c r="BA368" s="4"/>
      <c r="BB368" s="127"/>
      <c r="BC368" s="4"/>
      <c r="BD368" s="4"/>
      <c r="BE368" s="4" t="s">
        <v>157</v>
      </c>
      <c r="BF368" s="7"/>
      <c r="BG368" s="7"/>
      <c r="BH368" s="7" t="str">
        <f t="shared" ca="1" si="78"/>
        <v/>
      </c>
      <c r="BI368" s="4" t="str">
        <f t="shared" si="87"/>
        <v/>
      </c>
      <c r="BJ368" s="123" t="str">
        <f t="shared" si="79"/>
        <v/>
      </c>
      <c r="BK368" s="140" t="str">
        <f t="shared" si="84"/>
        <v/>
      </c>
      <c r="BQ368" s="4" t="str">
        <f>IF(IFERROR(VLOOKUP(C368,C369:C$1993,1,0),"")="","",COUNTIF(C:C,C368))</f>
        <v/>
      </c>
      <c r="BU368" s="5" t="str">
        <f>IF(B368="","",IF(BQ368="",1+(MAX(BU$2:BU367)),""))</f>
        <v/>
      </c>
      <c r="BV368" s="5" t="str">
        <f t="shared" si="80"/>
        <v/>
      </c>
      <c r="BW368" s="5" t="str">
        <f t="shared" si="81"/>
        <v/>
      </c>
      <c r="BX368" s="14" t="str">
        <f t="shared" si="82"/>
        <v/>
      </c>
      <c r="BY368" s="28"/>
      <c r="BZ368" s="15"/>
      <c r="CA368" s="5" t="str">
        <f t="shared" si="88"/>
        <v/>
      </c>
      <c r="CD368" s="5" t="str">
        <f t="shared" si="86"/>
        <v/>
      </c>
      <c r="CE368" s="5" t="str">
        <f>IF(J368="","",IFERROR(IF(VLOOKUP(J368,J$2:J367,1,0)=0,"",""),J368))</f>
        <v/>
      </c>
      <c r="CF368" s="24" t="str">
        <f>IF(CE368="","",(IFERROR(VLOOKUP(MID(CE368,1,1),$CW$2:DA$28,3,0),0)+IFERROR(VLOOKUP(MID(CE368,2,1),CW$2:DA$28,4,0),0)+IFERROR(VLOOKUP(MID(CE368,3,1),CW$2:DA$28,5,0),0)+(ROW(CE368)/1000000000000)))</f>
        <v/>
      </c>
      <c r="CH368" s="5">
        <v>367</v>
      </c>
      <c r="CI368" s="5" t="str">
        <f>IFERROR(VLOOKUP(CH368,CD$2:CE1444,2,0),"")</f>
        <v/>
      </c>
      <c r="DC368" s="5" t="e">
        <f>IF(REPORTE!AH$2="si",IF(C368=VALUE(REPORTE!C$11),IF(SUM(DC369:DC$1993),CONCATENATE(INT(B368),", "),INT(B368)),""),IF(C368=VALUE(REPORTE!C$10),IF(SUM(DC369:DC$1993),CONCATENATE(INT(B368),", "),INT(B368)),""))</f>
        <v>#VALUE!</v>
      </c>
    </row>
    <row r="369" spans="1:108" s="5" customFormat="1" ht="15" customHeight="1">
      <c r="A369" s="4" t="str">
        <f t="shared" si="76"/>
        <v/>
      </c>
      <c r="B369" s="6"/>
      <c r="C369" s="8"/>
      <c r="D369" s="1" t="str">
        <f>IFERROR(INDEX('padron cfe'!B:B,MATCH(DATOS!C369,'padron cfe'!A:A,0),1),"")</f>
        <v/>
      </c>
      <c r="E369" s="1"/>
      <c r="F369" s="7"/>
      <c r="G369" s="9" t="s">
        <v>157</v>
      </c>
      <c r="H369" s="5" t="str">
        <f>IF(F369="","",IFERROR(CONCATENATE("PEUA",VLOOKUP(ESTADO,REPORTE!AV$2:AW$33,2,0),DIDTRITO_FORM,CADER_FORM,IFERROR(VLOOKUP(DAY(F369),$BN$3:$BO$11,2,0),DAY(F369)),IFERROR(VLOOKUP(MONTH(F369),$BN$3:$BO$11,2,0),MONTH(F369)),YEAR(F369),G369),""))</f>
        <v/>
      </c>
      <c r="I369" s="4"/>
      <c r="K369" s="2" t="str">
        <f>IFERROR(INDEX('padron cfe'!C:C,MATCH(DATOS!C369,'padron cfe'!A:A,0),1),"")</f>
        <v/>
      </c>
      <c r="L369" s="4" t="str">
        <f>IFERROR(IF(VLOOKUP(J369,J$2:L368,4,0)=0,"",VLOOKUP(J369,J$2:L368,4,0)),"")</f>
        <v/>
      </c>
      <c r="M369" s="4" t="str">
        <f>IFERROR(IF(VLOOKUP(J369,J$2:M368,5,0)=0,"",VLOOKUP(J369,J$2:M368,5,0)),"")</f>
        <v/>
      </c>
      <c r="N369" s="4"/>
      <c r="O369" s="2"/>
      <c r="P369" s="2"/>
      <c r="Q369" s="5" t="str">
        <f t="shared" si="83"/>
        <v/>
      </c>
      <c r="T369" s="2" t="str">
        <f>IFERROR(INDEX('padron cfe'!D:D,MATCH(DATOS!C369,'padron cfe'!A:A,0),1),"")</f>
        <v/>
      </c>
      <c r="U369" s="4"/>
      <c r="V369" s="4"/>
      <c r="W369" s="4"/>
      <c r="X369" s="6" t="s">
        <v>157</v>
      </c>
      <c r="Y369" s="4"/>
      <c r="Z369" s="4" t="str">
        <f t="shared" si="77"/>
        <v/>
      </c>
      <c r="AA369" s="4"/>
      <c r="AB369" s="4"/>
      <c r="AC369" s="2" t="str">
        <f>IFERROR(IF(INDEX(AC$1:AC368,MATCH(J369,J$1:J368,0),1)=0,"",INDEX(AC$1:AC368,MATCH(J369,J$1:J368,0),1)),"")</f>
        <v/>
      </c>
      <c r="AD369" s="2" t="str">
        <f>IFERROR(IF(INDEX(AD$1:AD368,MATCH(J369,J$1:J368,0),1)=0,"",INDEX(AD$1:AD368,MATCH(J369,J$1:J368,0),1)),"")</f>
        <v/>
      </c>
      <c r="AE369" s="2" t="str">
        <f>IFERROR(IF(INDEX(AE$1:AE368,MATCH(J369,J$1:J368,0),1)=0,"",INDEX(AE$1:AE368,MATCH(J369,J$1:J368,0),1)),"")</f>
        <v/>
      </c>
      <c r="AF369" s="2"/>
      <c r="AG369" s="2"/>
      <c r="AH369" s="2"/>
      <c r="AI369" s="4"/>
      <c r="AJ369" s="4"/>
      <c r="AK369" s="4"/>
      <c r="AL369" s="4"/>
      <c r="AM369" s="4"/>
      <c r="AN369" s="4"/>
      <c r="AO369" s="4"/>
      <c r="AP369" s="4"/>
      <c r="AQ369" s="4"/>
      <c r="AS369" s="4"/>
      <c r="AT369" s="82"/>
      <c r="AU369" s="124"/>
      <c r="AV369" s="124"/>
      <c r="AW369" s="124"/>
      <c r="AX369" s="124"/>
      <c r="AY369" s="124"/>
      <c r="AZ369" s="124"/>
      <c r="BA369" s="4"/>
      <c r="BB369" s="127"/>
      <c r="BC369" s="4"/>
      <c r="BD369" s="4"/>
      <c r="BE369" s="4"/>
      <c r="BF369" s="7"/>
      <c r="BG369" s="7"/>
      <c r="BH369" s="7" t="str">
        <f t="shared" ca="1" si="78"/>
        <v/>
      </c>
      <c r="BI369" s="4" t="str">
        <f t="shared" si="87"/>
        <v/>
      </c>
      <c r="BJ369" s="123" t="str">
        <f t="shared" si="79"/>
        <v/>
      </c>
      <c r="BK369" s="140" t="str">
        <f t="shared" si="84"/>
        <v/>
      </c>
      <c r="BQ369" s="4" t="str">
        <f>IF(IFERROR(VLOOKUP(C369,C370:C$1993,1,0),"")="","",COUNTIF(C:C,C369))</f>
        <v/>
      </c>
      <c r="BU369" s="5" t="str">
        <f>IF(B369="","",IF(BQ369="",1+(MAX(BU$2:BU368)),""))</f>
        <v/>
      </c>
      <c r="BV369" s="5" t="str">
        <f t="shared" si="80"/>
        <v/>
      </c>
      <c r="BW369" s="5" t="str">
        <f t="shared" si="81"/>
        <v/>
      </c>
      <c r="BX369" s="14" t="str">
        <f t="shared" si="82"/>
        <v/>
      </c>
      <c r="BY369" s="28"/>
      <c r="BZ369" s="15"/>
      <c r="CA369" s="5" t="str">
        <f t="shared" si="88"/>
        <v/>
      </c>
      <c r="CD369" s="5" t="str">
        <f t="shared" si="86"/>
        <v/>
      </c>
      <c r="CE369" s="5" t="str">
        <f>IF(J369="","",IFERROR(IF(VLOOKUP(J369,J$2:J368,1,0)=0,"",""),J369))</f>
        <v/>
      </c>
      <c r="CF369" s="24" t="str">
        <f>IF(CE369="","",(IFERROR(VLOOKUP(MID(CE369,1,1),$CW$2:DA$28,3,0),0)+IFERROR(VLOOKUP(MID(CE369,2,1),CW$2:DA$28,4,0),0)+IFERROR(VLOOKUP(MID(CE369,3,1),CW$2:DA$28,5,0),0)+(ROW(CE369)/1000000000000)))</f>
        <v/>
      </c>
      <c r="CH369" s="5">
        <v>368</v>
      </c>
      <c r="CI369" s="5" t="str">
        <f>IFERROR(VLOOKUP(CH369,CD$2:CE1445,2,0),"")</f>
        <v/>
      </c>
      <c r="DC369" s="5" t="e">
        <f>IF(REPORTE!AH$2="si",IF(C369=VALUE(REPORTE!C$11),IF(SUM(DC370:DC$1993),CONCATENATE(INT(B369),", "),INT(B369)),""),IF(C369=VALUE(REPORTE!C$10),IF(SUM(DC370:DC$1993),CONCATENATE(INT(B369),", "),INT(B369)),""))</f>
        <v>#VALUE!</v>
      </c>
    </row>
    <row r="370" spans="1:108" s="5" customFormat="1" ht="15" customHeight="1">
      <c r="A370" s="4" t="str">
        <f t="shared" si="76"/>
        <v/>
      </c>
      <c r="B370" s="6"/>
      <c r="C370" s="8"/>
      <c r="D370" s="1" t="str">
        <f>IFERROR(INDEX('padron cfe'!B:B,MATCH(DATOS!C370,'padron cfe'!A:A,0),1),"")</f>
        <v/>
      </c>
      <c r="E370" s="1"/>
      <c r="F370" s="7"/>
      <c r="G370" s="9" t="s">
        <v>157</v>
      </c>
      <c r="H370" s="5" t="str">
        <f>IF(F370="","",IFERROR(CONCATENATE("PEUA",VLOOKUP(ESTADO,REPORTE!AV$2:AW$33,2,0),DIDTRITO_FORM,CADER_FORM,IFERROR(VLOOKUP(DAY(F370),$BN$3:$BO$11,2,0),DAY(F370)),IFERROR(VLOOKUP(MONTH(F370),$BN$3:$BO$11,2,0),MONTH(F370)),YEAR(F370),G370),""))</f>
        <v/>
      </c>
      <c r="I370" s="4"/>
      <c r="K370" s="2" t="str">
        <f>IFERROR(INDEX('padron cfe'!C:C,MATCH(DATOS!C370,'padron cfe'!A:A,0),1),"")</f>
        <v/>
      </c>
      <c r="L370" s="4" t="str">
        <f>IFERROR(IF(VLOOKUP(J370,J$2:L369,4,0)=0,"",VLOOKUP(J370,J$2:L369,4,0)),"")</f>
        <v/>
      </c>
      <c r="M370" s="4" t="str">
        <f>IFERROR(IF(VLOOKUP(J370,J$2:M369,5,0)=0,"",VLOOKUP(J370,J$2:M369,5,0)),"")</f>
        <v/>
      </c>
      <c r="N370" s="4"/>
      <c r="O370" s="2"/>
      <c r="P370" s="2"/>
      <c r="Q370" s="5" t="str">
        <f t="shared" si="83"/>
        <v/>
      </c>
      <c r="T370" s="2" t="str">
        <f>IFERROR(INDEX('padron cfe'!D:D,MATCH(DATOS!C370,'padron cfe'!A:A,0),1),"")</f>
        <v/>
      </c>
      <c r="U370" s="4"/>
      <c r="V370" s="4"/>
      <c r="W370" s="4"/>
      <c r="X370" s="6" t="s">
        <v>157</v>
      </c>
      <c r="Y370" s="4"/>
      <c r="Z370" s="4" t="str">
        <f t="shared" si="77"/>
        <v/>
      </c>
      <c r="AA370" s="4"/>
      <c r="AB370" s="4"/>
      <c r="AC370" s="2" t="str">
        <f>IFERROR(IF(INDEX(AC$1:AC369,MATCH(J370,J$1:J369,0),1)=0,"",INDEX(AC$1:AC369,MATCH(J370,J$1:J369,0),1)),"")</f>
        <v/>
      </c>
      <c r="AD370" s="2" t="str">
        <f>IFERROR(IF(INDEX(AD$1:AD369,MATCH(J370,J$1:J369,0),1)=0,"",INDEX(AD$1:AD369,MATCH(J370,J$1:J369,0),1)),"")</f>
        <v/>
      </c>
      <c r="AE370" s="2" t="str">
        <f>IFERROR(IF(INDEX(AE$1:AE369,MATCH(J370,J$1:J369,0),1)=0,"",INDEX(AE$1:AE369,MATCH(J370,J$1:J369,0),1)),"")</f>
        <v/>
      </c>
      <c r="AF370" s="2"/>
      <c r="AG370" s="2"/>
      <c r="AH370" s="2"/>
      <c r="AI370" s="4"/>
      <c r="AJ370" s="4"/>
      <c r="AK370" s="4"/>
      <c r="AL370" s="4"/>
      <c r="AM370" s="4"/>
      <c r="AN370" s="4"/>
      <c r="AO370" s="4"/>
      <c r="AP370" s="4"/>
      <c r="AQ370" s="4"/>
      <c r="AS370" s="4"/>
      <c r="AT370" s="82"/>
      <c r="AU370" s="124"/>
      <c r="AV370" s="124"/>
      <c r="AW370" s="124"/>
      <c r="AX370" s="124"/>
      <c r="AY370" s="124"/>
      <c r="AZ370" s="124"/>
      <c r="BA370" s="4"/>
      <c r="BB370" s="127"/>
      <c r="BC370" s="4"/>
      <c r="BD370" s="4"/>
      <c r="BE370" s="4" t="s">
        <v>157</v>
      </c>
      <c r="BF370" s="7"/>
      <c r="BG370" s="7"/>
      <c r="BH370" s="7" t="str">
        <f t="shared" ca="1" si="78"/>
        <v/>
      </c>
      <c r="BI370" s="4" t="str">
        <f t="shared" si="87"/>
        <v/>
      </c>
      <c r="BJ370" s="123" t="str">
        <f t="shared" si="79"/>
        <v/>
      </c>
      <c r="BK370" s="140" t="str">
        <f t="shared" si="84"/>
        <v/>
      </c>
      <c r="BQ370" s="4" t="str">
        <f>IF(IFERROR(VLOOKUP(C370,C371:C$1993,1,0),"")="","",COUNTIF(C:C,C370))</f>
        <v/>
      </c>
      <c r="BU370" s="5" t="str">
        <f>IF(B370="","",IF(BQ370="",1+(MAX(BU$2:BU369)),""))</f>
        <v/>
      </c>
      <c r="BV370" s="5" t="str">
        <f t="shared" si="80"/>
        <v/>
      </c>
      <c r="BW370" s="5" t="str">
        <f t="shared" si="81"/>
        <v/>
      </c>
      <c r="BX370" s="14" t="str">
        <f t="shared" si="82"/>
        <v/>
      </c>
      <c r="BY370" s="28"/>
      <c r="BZ370" s="15"/>
      <c r="CA370" s="5" t="str">
        <f t="shared" si="88"/>
        <v/>
      </c>
      <c r="CD370" s="5" t="str">
        <f t="shared" si="86"/>
        <v/>
      </c>
      <c r="CE370" s="5" t="str">
        <f>IF(J370="","",IFERROR(IF(VLOOKUP(J370,J$2:J369,1,0)=0,"",""),J370))</f>
        <v/>
      </c>
      <c r="CF370" s="24" t="str">
        <f>IF(CE370="","",(IFERROR(VLOOKUP(MID(CE370,1,1),$CW$2:DA$28,3,0),0)+IFERROR(VLOOKUP(MID(CE370,2,1),CW$2:DA$28,4,0),0)+IFERROR(VLOOKUP(MID(CE370,3,1),CW$2:DA$28,5,0),0)+(ROW(CE370)/1000000000000)))</f>
        <v/>
      </c>
      <c r="CH370" s="5">
        <v>369</v>
      </c>
      <c r="CI370" s="5" t="str">
        <f>IFERROR(VLOOKUP(CH370,CD$2:CE1446,2,0),"")</f>
        <v/>
      </c>
      <c r="DC370" s="5" t="e">
        <f>IF(REPORTE!AH$2="si",IF(C370=VALUE(REPORTE!C$11),IF(SUM(DC371:DC$1993),CONCATENATE(INT(B370),", "),INT(B370)),""),IF(C370=VALUE(REPORTE!C$10),IF(SUM(DC371:DC$1993),CONCATENATE(INT(B370),", "),INT(B370)),""))</f>
        <v>#VALUE!</v>
      </c>
    </row>
    <row r="371" spans="1:108" s="5" customFormat="1" ht="15" customHeight="1">
      <c r="A371" s="4" t="str">
        <f t="shared" si="76"/>
        <v/>
      </c>
      <c r="B371" s="6"/>
      <c r="C371" s="8"/>
      <c r="D371" s="1" t="str">
        <f>IFERROR(INDEX('padron cfe'!B:B,MATCH(DATOS!C371,'padron cfe'!A:A,0),1),"")</f>
        <v/>
      </c>
      <c r="E371" s="1"/>
      <c r="F371" s="7"/>
      <c r="G371" s="9" t="s">
        <v>157</v>
      </c>
      <c r="H371" s="5" t="str">
        <f>IF(F371="","",IFERROR(CONCATENATE("PEUA",VLOOKUP(ESTADO,REPORTE!AV$2:AW$33,2,0),DIDTRITO_FORM,CADER_FORM,IFERROR(VLOOKUP(DAY(F371),$BN$3:$BO$11,2,0),DAY(F371)),IFERROR(VLOOKUP(MONTH(F371),$BN$3:$BO$11,2,0),MONTH(F371)),YEAR(F371),G371),""))</f>
        <v/>
      </c>
      <c r="I371" s="4"/>
      <c r="K371" s="2" t="str">
        <f>IFERROR(INDEX('padron cfe'!C:C,MATCH(DATOS!C371,'padron cfe'!A:A,0),1),"")</f>
        <v/>
      </c>
      <c r="L371" s="4" t="str">
        <f>IFERROR(IF(VLOOKUP(J371,J$2:L370,4,0)=0,"",VLOOKUP(J371,J$2:L370,4,0)),"")</f>
        <v/>
      </c>
      <c r="M371" s="4" t="str">
        <f>IFERROR(IF(VLOOKUP(J371,J$2:M370,5,0)=0,"",VLOOKUP(J371,J$2:M370,5,0)),"")</f>
        <v/>
      </c>
      <c r="N371" s="4"/>
      <c r="O371" s="2"/>
      <c r="P371" s="2"/>
      <c r="Q371" s="5" t="str">
        <f t="shared" si="83"/>
        <v/>
      </c>
      <c r="T371" s="2" t="str">
        <f>IFERROR(INDEX('padron cfe'!D:D,MATCH(DATOS!C371,'padron cfe'!A:A,0),1),"")</f>
        <v/>
      </c>
      <c r="U371" s="4"/>
      <c r="V371" s="4"/>
      <c r="W371" s="4"/>
      <c r="X371" s="6" t="s">
        <v>157</v>
      </c>
      <c r="Y371" s="4"/>
      <c r="Z371" s="4" t="str">
        <f t="shared" si="77"/>
        <v/>
      </c>
      <c r="AA371" s="4"/>
      <c r="AB371" s="4"/>
      <c r="AC371" s="2" t="str">
        <f>IFERROR(IF(INDEX(AC$1:AC370,MATCH(J371,J$1:J370,0),1)=0,"",INDEX(AC$1:AC370,MATCH(J371,J$1:J370,0),1)),"")</f>
        <v/>
      </c>
      <c r="AD371" s="2" t="str">
        <f>IFERROR(IF(INDEX(AD$1:AD370,MATCH(J371,J$1:J370,0),1)=0,"",INDEX(AD$1:AD370,MATCH(J371,J$1:J370,0),1)),"")</f>
        <v/>
      </c>
      <c r="AE371" s="2" t="str">
        <f>IFERROR(IF(INDEX(AE$1:AE370,MATCH(J371,J$1:J370,0),1)=0,"",INDEX(AE$1:AE370,MATCH(J371,J$1:J370,0),1)),"")</f>
        <v/>
      </c>
      <c r="AF371" s="2"/>
      <c r="AG371" s="2"/>
      <c r="AH371" s="2"/>
      <c r="AI371" s="4"/>
      <c r="AJ371" s="4"/>
      <c r="AK371" s="4"/>
      <c r="AL371" s="4"/>
      <c r="AM371" s="4"/>
      <c r="AN371" s="4"/>
      <c r="AO371" s="4"/>
      <c r="AP371" s="4"/>
      <c r="AQ371" s="4"/>
      <c r="AS371" s="4"/>
      <c r="AT371" s="82"/>
      <c r="AU371" s="124"/>
      <c r="AV371" s="124"/>
      <c r="AW371" s="124"/>
      <c r="AX371" s="124"/>
      <c r="AY371" s="124"/>
      <c r="AZ371" s="124"/>
      <c r="BA371" s="4"/>
      <c r="BB371" s="127"/>
      <c r="BC371" s="4"/>
      <c r="BD371" s="4"/>
      <c r="BE371" s="4"/>
      <c r="BF371" s="7"/>
      <c r="BG371" s="7"/>
      <c r="BH371" s="7" t="str">
        <f t="shared" ca="1" si="78"/>
        <v/>
      </c>
      <c r="BI371" s="4" t="str">
        <f t="shared" si="87"/>
        <v/>
      </c>
      <c r="BJ371" s="123" t="str">
        <f t="shared" si="79"/>
        <v/>
      </c>
      <c r="BK371" s="140" t="str">
        <f t="shared" si="84"/>
        <v/>
      </c>
      <c r="BQ371" s="4" t="str">
        <f>IF(IFERROR(VLOOKUP(C371,C372:C$1993,1,0),"")="","",COUNTIF(C:C,C371))</f>
        <v/>
      </c>
      <c r="BU371" s="5" t="str">
        <f>IF(B371="","",IF(BQ371="",1+(MAX(BU$2:BU370)),""))</f>
        <v/>
      </c>
      <c r="BV371" s="5" t="str">
        <f t="shared" si="80"/>
        <v/>
      </c>
      <c r="BW371" s="5" t="str">
        <f t="shared" si="81"/>
        <v/>
      </c>
      <c r="BX371" s="14" t="str">
        <f t="shared" si="82"/>
        <v/>
      </c>
      <c r="BY371" s="28"/>
      <c r="BZ371" s="15"/>
      <c r="CA371" s="5" t="str">
        <f t="shared" si="88"/>
        <v/>
      </c>
      <c r="CD371" s="5" t="str">
        <f t="shared" si="86"/>
        <v/>
      </c>
      <c r="CE371" s="5" t="str">
        <f>IF(J371="","",IFERROR(IF(VLOOKUP(J371,J$2:J370,1,0)=0,"",""),J371))</f>
        <v/>
      </c>
      <c r="CF371" s="24" t="str">
        <f>IF(CE371="","",(IFERROR(VLOOKUP(MID(CE371,1,1),$CW$2:DA$28,3,0),0)+IFERROR(VLOOKUP(MID(CE371,2,1),CW$2:DA$28,4,0),0)+IFERROR(VLOOKUP(MID(CE371,3,1),CW$2:DA$28,5,0),0)+(ROW(CE371)/1000000000000)))</f>
        <v/>
      </c>
      <c r="CH371" s="5">
        <v>370</v>
      </c>
      <c r="CI371" s="5" t="str">
        <f>IFERROR(VLOOKUP(CH371,CD$2:CE1447,2,0),"")</f>
        <v/>
      </c>
      <c r="DC371" s="5" t="e">
        <f>IF(REPORTE!AH$2="si",IF(C371=VALUE(REPORTE!C$11),IF(SUM(DC372:DC$1993),CONCATENATE(INT(B371),", "),INT(B371)),""),IF(C371=VALUE(REPORTE!C$10),IF(SUM(DC372:DC$1993),CONCATENATE(INT(B371),", "),INT(B371)),""))</f>
        <v>#VALUE!</v>
      </c>
    </row>
    <row r="372" spans="1:108" s="5" customFormat="1" ht="15" customHeight="1">
      <c r="A372" s="4" t="str">
        <f t="shared" si="76"/>
        <v/>
      </c>
      <c r="B372" s="6"/>
      <c r="C372" s="8"/>
      <c r="D372" s="1" t="str">
        <f>IFERROR(INDEX('padron cfe'!B:B,MATCH(DATOS!C372,'padron cfe'!A:A,0),1),"")</f>
        <v/>
      </c>
      <c r="E372" s="1"/>
      <c r="F372" s="7"/>
      <c r="G372" s="9" t="s">
        <v>157</v>
      </c>
      <c r="H372" s="5" t="str">
        <f>IF(F372="","",IFERROR(CONCATENATE("PEUA",VLOOKUP(ESTADO,REPORTE!AV$2:AW$33,2,0),DIDTRITO_FORM,CADER_FORM,IFERROR(VLOOKUP(DAY(F372),$BN$3:$BO$11,2,0),DAY(F372)),IFERROR(VLOOKUP(MONTH(F372),$BN$3:$BO$11,2,0),MONTH(F372)),YEAR(F372),G372),""))</f>
        <v/>
      </c>
      <c r="I372" s="4"/>
      <c r="K372" s="2" t="str">
        <f>IFERROR(INDEX('padron cfe'!C:C,MATCH(DATOS!C372,'padron cfe'!A:A,0),1),"")</f>
        <v/>
      </c>
      <c r="L372" s="4" t="str">
        <f>IFERROR(IF(VLOOKUP(J372,J$2:L371,4,0)=0,"",VLOOKUP(J372,J$2:L371,4,0)),"")</f>
        <v/>
      </c>
      <c r="M372" s="4" t="str">
        <f>IFERROR(IF(VLOOKUP(J372,J$2:M371,5,0)=0,"",VLOOKUP(J372,J$2:M371,5,0)),"")</f>
        <v/>
      </c>
      <c r="N372" s="4"/>
      <c r="O372" s="2"/>
      <c r="P372" s="2"/>
      <c r="Q372" s="5" t="str">
        <f t="shared" si="83"/>
        <v/>
      </c>
      <c r="T372" s="2" t="str">
        <f>IFERROR(INDEX('padron cfe'!D:D,MATCH(DATOS!C372,'padron cfe'!A:A,0),1),"")</f>
        <v/>
      </c>
      <c r="U372" s="4"/>
      <c r="V372" s="4"/>
      <c r="W372" s="4"/>
      <c r="X372" s="6" t="s">
        <v>157</v>
      </c>
      <c r="Y372" s="4"/>
      <c r="Z372" s="4" t="str">
        <f t="shared" si="77"/>
        <v/>
      </c>
      <c r="AA372" s="4"/>
      <c r="AB372" s="4"/>
      <c r="AC372" s="2" t="str">
        <f>IFERROR(IF(INDEX(AC$1:AC371,MATCH(J372,J$1:J371,0),1)=0,"",INDEX(AC$1:AC371,MATCH(J372,J$1:J371,0),1)),"")</f>
        <v/>
      </c>
      <c r="AD372" s="2" t="str">
        <f>IFERROR(IF(INDEX(AD$1:AD371,MATCH(J372,J$1:J371,0),1)=0,"",INDEX(AD$1:AD371,MATCH(J372,J$1:J371,0),1)),"")</f>
        <v/>
      </c>
      <c r="AE372" s="2" t="str">
        <f>IFERROR(IF(INDEX(AE$1:AE371,MATCH(J372,J$1:J371,0),1)=0,"",INDEX(AE$1:AE371,MATCH(J372,J$1:J371,0),1)),"")</f>
        <v/>
      </c>
      <c r="AF372" s="2"/>
      <c r="AG372" s="2"/>
      <c r="AH372" s="2"/>
      <c r="AI372" s="4"/>
      <c r="AJ372" s="4"/>
      <c r="AK372" s="4"/>
      <c r="AL372" s="4"/>
      <c r="AM372" s="4"/>
      <c r="AN372" s="4"/>
      <c r="AO372" s="4"/>
      <c r="AP372" s="4"/>
      <c r="AQ372" s="4"/>
      <c r="AS372" s="4"/>
      <c r="AT372" s="82"/>
      <c r="AU372" s="124"/>
      <c r="AV372" s="124"/>
      <c r="AW372" s="124"/>
      <c r="AX372" s="124"/>
      <c r="AY372" s="124"/>
      <c r="AZ372" s="124"/>
      <c r="BA372" s="4"/>
      <c r="BB372" s="127"/>
      <c r="BC372" s="4"/>
      <c r="BD372" s="4"/>
      <c r="BE372" s="4" t="s">
        <v>157</v>
      </c>
      <c r="BF372" s="7"/>
      <c r="BG372" s="7"/>
      <c r="BH372" s="7" t="str">
        <f t="shared" ca="1" si="78"/>
        <v/>
      </c>
      <c r="BI372" s="4" t="str">
        <f t="shared" si="87"/>
        <v/>
      </c>
      <c r="BJ372" s="123" t="str">
        <f t="shared" si="79"/>
        <v/>
      </c>
      <c r="BK372" s="140" t="str">
        <f t="shared" si="84"/>
        <v/>
      </c>
      <c r="BQ372" s="4" t="str">
        <f>IF(IFERROR(VLOOKUP(C372,C373:C$1993,1,0),"")="","",COUNTIF(C:C,C372))</f>
        <v/>
      </c>
      <c r="BU372" s="5" t="str">
        <f>IF(B372="","",IF(BQ372="",1+(MAX(BU$2:BU371)),""))</f>
        <v/>
      </c>
      <c r="BV372" s="5" t="str">
        <f t="shared" si="80"/>
        <v/>
      </c>
      <c r="BW372" s="5" t="str">
        <f t="shared" si="81"/>
        <v/>
      </c>
      <c r="BX372" s="14" t="str">
        <f t="shared" si="82"/>
        <v/>
      </c>
      <c r="BY372" s="28"/>
      <c r="BZ372" s="15"/>
      <c r="CA372" s="5" t="str">
        <f t="shared" si="88"/>
        <v/>
      </c>
      <c r="CD372" s="5" t="str">
        <f t="shared" si="86"/>
        <v/>
      </c>
      <c r="CE372" s="5" t="str">
        <f>IF(J372="","",IFERROR(IF(VLOOKUP(J372,J$2:J371,1,0)=0,"",""),J372))</f>
        <v/>
      </c>
      <c r="CF372" s="24" t="str">
        <f>IF(CE372="","",(IFERROR(VLOOKUP(MID(CE372,1,1),$CW$2:DA$28,3,0),0)+IFERROR(VLOOKUP(MID(CE372,2,1),CW$2:DA$28,4,0),0)+IFERROR(VLOOKUP(MID(CE372,3,1),CW$2:DA$28,5,0),0)+(ROW(CE372)/1000000000000)))</f>
        <v/>
      </c>
      <c r="CH372" s="5">
        <v>371</v>
      </c>
      <c r="CI372" s="5" t="str">
        <f>IFERROR(VLOOKUP(CH372,CD$2:CE1448,2,0),"")</f>
        <v/>
      </c>
      <c r="DC372" s="5" t="e">
        <f>IF(REPORTE!AH$2="si",IF(C372=VALUE(REPORTE!C$11),IF(SUM(DC373:DC$1993),CONCATENATE(INT(B372),", "),INT(B372)),""),IF(C372=VALUE(REPORTE!C$10),IF(SUM(DC373:DC$1993),CONCATENATE(INT(B372),", "),INT(B372)),""))</f>
        <v>#VALUE!</v>
      </c>
    </row>
    <row r="373" spans="1:108" s="5" customFormat="1" ht="15" customHeight="1">
      <c r="A373" s="4" t="str">
        <f t="shared" si="76"/>
        <v/>
      </c>
      <c r="B373" s="6"/>
      <c r="C373" s="8"/>
      <c r="D373" s="1" t="str">
        <f>IFERROR(INDEX('padron cfe'!B:B,MATCH(DATOS!C373,'padron cfe'!A:A,0),1),"")</f>
        <v/>
      </c>
      <c r="E373" s="1"/>
      <c r="F373" s="7"/>
      <c r="G373" s="9" t="s">
        <v>157</v>
      </c>
      <c r="H373" s="5" t="str">
        <f>IF(F373="","",IFERROR(CONCATENATE("PEUA",VLOOKUP(ESTADO,REPORTE!AV$2:AW$33,2,0),DIDTRITO_FORM,CADER_FORM,IFERROR(VLOOKUP(DAY(F373),$BN$3:$BO$11,2,0),DAY(F373)),IFERROR(VLOOKUP(MONTH(F373),$BN$3:$BO$11,2,0),MONTH(F373)),YEAR(F373),G373),""))</f>
        <v/>
      </c>
      <c r="I373" s="4"/>
      <c r="K373" s="2" t="str">
        <f>IFERROR(INDEX('padron cfe'!C:C,MATCH(DATOS!C373,'padron cfe'!A:A,0),1),"")</f>
        <v/>
      </c>
      <c r="L373" s="4" t="str">
        <f>IFERROR(IF(VLOOKUP(J373,J$2:L372,4,0)=0,"",VLOOKUP(J373,J$2:L372,4,0)),"")</f>
        <v/>
      </c>
      <c r="M373" s="4" t="str">
        <f>IFERROR(IF(VLOOKUP(J373,J$2:M372,5,0)=0,"",VLOOKUP(J373,J$2:M372,5,0)),"")</f>
        <v/>
      </c>
      <c r="N373" s="4"/>
      <c r="O373" s="2"/>
      <c r="P373" s="2"/>
      <c r="Q373" s="5" t="str">
        <f t="shared" si="83"/>
        <v/>
      </c>
      <c r="T373" s="2" t="str">
        <f>IFERROR(INDEX('padron cfe'!D:D,MATCH(DATOS!C373,'padron cfe'!A:A,0),1),"")</f>
        <v/>
      </c>
      <c r="U373" s="4"/>
      <c r="V373" s="4"/>
      <c r="W373" s="4"/>
      <c r="X373" s="6" t="s">
        <v>157</v>
      </c>
      <c r="Y373" s="4"/>
      <c r="Z373" s="4" t="str">
        <f t="shared" si="77"/>
        <v/>
      </c>
      <c r="AA373" s="4"/>
      <c r="AB373" s="4"/>
      <c r="AC373" s="2" t="str">
        <f>IFERROR(IF(INDEX(AC$1:AC372,MATCH(J373,J$1:J372,0),1)=0,"",INDEX(AC$1:AC372,MATCH(J373,J$1:J372,0),1)),"")</f>
        <v/>
      </c>
      <c r="AD373" s="2" t="str">
        <f>IFERROR(IF(INDEX(AD$1:AD372,MATCH(J373,J$1:J372,0),1)=0,"",INDEX(AD$1:AD372,MATCH(J373,J$1:J372,0),1)),"")</f>
        <v/>
      </c>
      <c r="AE373" s="2" t="str">
        <f>IFERROR(IF(INDEX(AE$1:AE372,MATCH(J373,J$1:J372,0),1)=0,"",INDEX(AE$1:AE372,MATCH(J373,J$1:J372,0),1)),"")</f>
        <v/>
      </c>
      <c r="AF373" s="2"/>
      <c r="AG373" s="2"/>
      <c r="AH373" s="2"/>
      <c r="AI373" s="4"/>
      <c r="AJ373" s="4"/>
      <c r="AK373" s="4"/>
      <c r="AL373" s="4"/>
      <c r="AM373" s="4"/>
      <c r="AN373" s="4"/>
      <c r="AO373" s="4"/>
      <c r="AP373" s="4"/>
      <c r="AQ373" s="4"/>
      <c r="AS373" s="4"/>
      <c r="AT373" s="82"/>
      <c r="AU373" s="124"/>
      <c r="AV373" s="124"/>
      <c r="AW373" s="124"/>
      <c r="AX373" s="124"/>
      <c r="AY373" s="124"/>
      <c r="AZ373" s="124"/>
      <c r="BA373" s="4"/>
      <c r="BB373" s="127"/>
      <c r="BC373" s="4"/>
      <c r="BD373" s="4"/>
      <c r="BE373" s="4"/>
      <c r="BF373" s="7"/>
      <c r="BG373" s="7"/>
      <c r="BH373" s="7" t="str">
        <f t="shared" ca="1" si="78"/>
        <v/>
      </c>
      <c r="BI373" s="4" t="str">
        <f t="shared" si="87"/>
        <v/>
      </c>
      <c r="BJ373" s="123" t="str">
        <f t="shared" si="79"/>
        <v/>
      </c>
      <c r="BK373" s="140" t="str">
        <f t="shared" si="84"/>
        <v/>
      </c>
      <c r="BQ373" s="4" t="str">
        <f>IF(IFERROR(VLOOKUP(C373,C374:C$1993,1,0),"")="","",COUNTIF(C:C,C373))</f>
        <v/>
      </c>
      <c r="BU373" s="5" t="str">
        <f>IF(B373="","",IF(BQ373="",1+(MAX(BU$2:BU372)),""))</f>
        <v/>
      </c>
      <c r="BV373" s="5" t="str">
        <f t="shared" si="80"/>
        <v/>
      </c>
      <c r="BW373" s="5" t="str">
        <f t="shared" si="81"/>
        <v/>
      </c>
      <c r="BX373" s="14" t="str">
        <f t="shared" si="82"/>
        <v/>
      </c>
      <c r="BY373" s="28"/>
      <c r="BZ373" s="15"/>
      <c r="CA373" s="5" t="str">
        <f t="shared" si="88"/>
        <v/>
      </c>
      <c r="CD373" s="5" t="str">
        <f t="shared" si="86"/>
        <v/>
      </c>
      <c r="CE373" s="5" t="str">
        <f>IF(J373="","",IFERROR(IF(VLOOKUP(J373,J$2:J372,1,0)=0,"",""),J373))</f>
        <v/>
      </c>
      <c r="CF373" s="24" t="str">
        <f>IF(CE373="","",(IFERROR(VLOOKUP(MID(CE373,1,1),$CW$2:DA$28,3,0),0)+IFERROR(VLOOKUP(MID(CE373,2,1),CW$2:DA$28,4,0),0)+IFERROR(VLOOKUP(MID(CE373,3,1),CW$2:DA$28,5,0),0)+(ROW(CE373)/1000000000000)))</f>
        <v/>
      </c>
      <c r="CH373" s="5">
        <v>372</v>
      </c>
      <c r="CI373" s="5" t="str">
        <f>IFERROR(VLOOKUP(CH373,CD$2:CE1449,2,0),"")</f>
        <v/>
      </c>
      <c r="DC373" s="5" t="e">
        <f>IF(REPORTE!AH$2="si",IF(C373=VALUE(REPORTE!C$11),IF(SUM(DC374:DC$1993),CONCATENATE(INT(B373),", "),INT(B373)),""),IF(C373=VALUE(REPORTE!C$10),IF(SUM(DC374:DC$1993),CONCATENATE(INT(B373),", "),INT(B373)),""))</f>
        <v>#VALUE!</v>
      </c>
    </row>
    <row r="374" spans="1:108" s="5" customFormat="1" ht="15" customHeight="1">
      <c r="A374" s="4" t="str">
        <f t="shared" si="76"/>
        <v/>
      </c>
      <c r="B374" s="6"/>
      <c r="C374" s="8"/>
      <c r="D374" s="1" t="str">
        <f>IFERROR(INDEX('padron cfe'!B:B,MATCH(DATOS!C374,'padron cfe'!A:A,0),1),"")</f>
        <v/>
      </c>
      <c r="E374" s="1"/>
      <c r="F374" s="7"/>
      <c r="G374" s="9" t="s">
        <v>157</v>
      </c>
      <c r="H374" s="5" t="str">
        <f>IF(F374="","",IFERROR(CONCATENATE("PEUA",VLOOKUP(ESTADO,REPORTE!AV$2:AW$33,2,0),DIDTRITO_FORM,CADER_FORM,IFERROR(VLOOKUP(DAY(F374),$BN$3:$BO$11,2,0),DAY(F374)),IFERROR(VLOOKUP(MONTH(F374),$BN$3:$BO$11,2,0),MONTH(F374)),YEAR(F374),G374),""))</f>
        <v/>
      </c>
      <c r="I374" s="4"/>
      <c r="K374" s="2" t="str">
        <f>IFERROR(INDEX('padron cfe'!C:C,MATCH(DATOS!C374,'padron cfe'!A:A,0),1),"")</f>
        <v/>
      </c>
      <c r="L374" s="4" t="str">
        <f>IFERROR(IF(VLOOKUP(J374,J$2:L373,4,0)=0,"",VLOOKUP(J374,J$2:L373,4,0)),"")</f>
        <v/>
      </c>
      <c r="M374" s="4" t="str">
        <f>IFERROR(IF(VLOOKUP(J374,J$2:M373,5,0)=0,"",VLOOKUP(J374,J$2:M373,5,0)),"")</f>
        <v/>
      </c>
      <c r="N374" s="4"/>
      <c r="O374" s="2"/>
      <c r="P374" s="2"/>
      <c r="Q374" s="5" t="str">
        <f t="shared" si="83"/>
        <v/>
      </c>
      <c r="T374" s="2" t="str">
        <f>IFERROR(INDEX('padron cfe'!D:D,MATCH(DATOS!C374,'padron cfe'!A:A,0),1),"")</f>
        <v/>
      </c>
      <c r="U374" s="4"/>
      <c r="V374" s="4"/>
      <c r="W374" s="4"/>
      <c r="X374" s="6" t="s">
        <v>157</v>
      </c>
      <c r="Y374" s="4"/>
      <c r="Z374" s="4" t="str">
        <f t="shared" si="77"/>
        <v/>
      </c>
      <c r="AA374" s="4"/>
      <c r="AB374" s="4"/>
      <c r="AC374" s="2" t="str">
        <f>IFERROR(IF(INDEX(AC$1:AC373,MATCH(J374,J$1:J373,0),1)=0,"",INDEX(AC$1:AC373,MATCH(J374,J$1:J373,0),1)),"")</f>
        <v/>
      </c>
      <c r="AD374" s="2" t="str">
        <f>IFERROR(IF(INDEX(AD$1:AD373,MATCH(J374,J$1:J373,0),1)=0,"",INDEX(AD$1:AD373,MATCH(J374,J$1:J373,0),1)),"")</f>
        <v/>
      </c>
      <c r="AE374" s="2" t="str">
        <f>IFERROR(IF(INDEX(AE$1:AE373,MATCH(J374,J$1:J373,0),1)=0,"",INDEX(AE$1:AE373,MATCH(J374,J$1:J373,0),1)),"")</f>
        <v/>
      </c>
      <c r="AF374" s="2"/>
      <c r="AG374" s="2"/>
      <c r="AH374" s="2"/>
      <c r="AI374" s="4"/>
      <c r="AJ374" s="4"/>
      <c r="AK374" s="4"/>
      <c r="AL374" s="4"/>
      <c r="AM374" s="4"/>
      <c r="AN374" s="4"/>
      <c r="AO374" s="4"/>
      <c r="AP374" s="4"/>
      <c r="AQ374" s="4"/>
      <c r="AS374" s="4"/>
      <c r="AT374" s="82"/>
      <c r="AU374" s="124"/>
      <c r="AV374" s="124"/>
      <c r="AW374" s="124"/>
      <c r="AX374" s="124"/>
      <c r="AY374" s="124"/>
      <c r="AZ374" s="124"/>
      <c r="BA374" s="4"/>
      <c r="BB374" s="127"/>
      <c r="BC374" s="4"/>
      <c r="BD374" s="4"/>
      <c r="BE374" s="4" t="s">
        <v>157</v>
      </c>
      <c r="BF374" s="7"/>
      <c r="BG374" s="7"/>
      <c r="BH374" s="7" t="str">
        <f t="shared" ca="1" si="78"/>
        <v/>
      </c>
      <c r="BI374" s="4" t="str">
        <f t="shared" si="87"/>
        <v/>
      </c>
      <c r="BJ374" s="123" t="str">
        <f t="shared" si="79"/>
        <v/>
      </c>
      <c r="BK374" s="140" t="str">
        <f t="shared" si="84"/>
        <v/>
      </c>
      <c r="BQ374" s="4" t="str">
        <f>IF(IFERROR(VLOOKUP(C374,C375:C$1993,1,0),"")="","",COUNTIF(C:C,C374))</f>
        <v/>
      </c>
      <c r="BU374" s="5" t="str">
        <f>IF(B374="","",IF(BQ374="",1+(MAX(BU$2:BU373)),""))</f>
        <v/>
      </c>
      <c r="BV374" s="5" t="str">
        <f t="shared" si="80"/>
        <v/>
      </c>
      <c r="BW374" s="5" t="str">
        <f t="shared" si="81"/>
        <v/>
      </c>
      <c r="BX374" s="14" t="str">
        <f t="shared" si="82"/>
        <v/>
      </c>
      <c r="BY374" s="28"/>
      <c r="BZ374" s="15"/>
      <c r="CA374" s="5" t="str">
        <f t="shared" si="88"/>
        <v/>
      </c>
      <c r="CD374" s="5" t="str">
        <f t="shared" si="86"/>
        <v/>
      </c>
      <c r="CE374" s="5" t="str">
        <f>IF(J374="","",IFERROR(IF(VLOOKUP(J374,J$2:J373,1,0)=0,"",""),J374))</f>
        <v/>
      </c>
      <c r="CF374" s="24" t="str">
        <f>IF(CE374="","",(IFERROR(VLOOKUP(MID(CE374,1,1),$CW$2:DA$28,3,0),0)+IFERROR(VLOOKUP(MID(CE374,2,1),CW$2:DA$28,4,0),0)+IFERROR(VLOOKUP(MID(CE374,3,1),CW$2:DA$28,5,0),0)+(ROW(CE374)/1000000000000)))</f>
        <v/>
      </c>
      <c r="CH374" s="5">
        <v>373</v>
      </c>
      <c r="CI374" s="5" t="str">
        <f>IFERROR(VLOOKUP(CH374,CD$2:CE1450,2,0),"")</f>
        <v/>
      </c>
      <c r="DC374" s="5" t="e">
        <f>IF(REPORTE!AH$2="si",IF(C374=VALUE(REPORTE!C$11),IF(SUM(DC375:DC$1993),CONCATENATE(INT(B374),", "),INT(B374)),""),IF(C374=VALUE(REPORTE!C$10),IF(SUM(DC375:DC$1993),CONCATENATE(INT(B374),", "),INT(B374)),""))</f>
        <v>#VALUE!</v>
      </c>
    </row>
    <row r="375" spans="1:108" s="5" customFormat="1" ht="15" customHeight="1">
      <c r="A375" s="4" t="str">
        <f t="shared" si="76"/>
        <v/>
      </c>
      <c r="B375" s="6"/>
      <c r="C375" s="8"/>
      <c r="D375" s="1" t="str">
        <f>IFERROR(INDEX('padron cfe'!B:B,MATCH(DATOS!C375,'padron cfe'!A:A,0),1),"")</f>
        <v/>
      </c>
      <c r="E375" s="1"/>
      <c r="F375" s="7"/>
      <c r="G375" s="9" t="s">
        <v>157</v>
      </c>
      <c r="H375" s="5" t="str">
        <f>IF(F375="","",IFERROR(CONCATENATE("PEUA",VLOOKUP(ESTADO,REPORTE!AV$2:AW$33,2,0),DIDTRITO_FORM,CADER_FORM,IFERROR(VLOOKUP(DAY(F375),$BN$3:$BO$11,2,0),DAY(F375)),IFERROR(VLOOKUP(MONTH(F375),$BN$3:$BO$11,2,0),MONTH(F375)),YEAR(F375),G375),""))</f>
        <v/>
      </c>
      <c r="I375" s="4"/>
      <c r="K375" s="2" t="str">
        <f>IFERROR(INDEX('padron cfe'!C:C,MATCH(DATOS!C375,'padron cfe'!A:A,0),1),"")</f>
        <v/>
      </c>
      <c r="L375" s="4" t="str">
        <f>IFERROR(IF(VLOOKUP(J375,J$2:L374,4,0)=0,"",VLOOKUP(J375,J$2:L374,4,0)),"")</f>
        <v/>
      </c>
      <c r="M375" s="4" t="str">
        <f>IFERROR(IF(VLOOKUP(J375,J$2:M374,5,0)=0,"",VLOOKUP(J375,J$2:M374,5,0)),"")</f>
        <v/>
      </c>
      <c r="N375" s="4"/>
      <c r="O375" s="2"/>
      <c r="P375" s="2"/>
      <c r="Q375" s="5" t="str">
        <f t="shared" si="83"/>
        <v/>
      </c>
      <c r="T375" s="2" t="str">
        <f>IFERROR(INDEX('padron cfe'!D:D,MATCH(DATOS!C375,'padron cfe'!A:A,0),1),"")</f>
        <v/>
      </c>
      <c r="U375" s="4"/>
      <c r="V375" s="4"/>
      <c r="W375" s="4"/>
      <c r="X375" s="6" t="s">
        <v>157</v>
      </c>
      <c r="Y375" s="4"/>
      <c r="Z375" s="4" t="str">
        <f t="shared" si="77"/>
        <v/>
      </c>
      <c r="AA375" s="4"/>
      <c r="AB375" s="4"/>
      <c r="AC375" s="2" t="str">
        <f>IFERROR(IF(INDEX(AC$1:AC374,MATCH(J375,J$1:J374,0),1)=0,"",INDEX(AC$1:AC374,MATCH(J375,J$1:J374,0),1)),"")</f>
        <v/>
      </c>
      <c r="AD375" s="2" t="str">
        <f>IFERROR(IF(INDEX(AD$1:AD374,MATCH(J375,J$1:J374,0),1)=0,"",INDEX(AD$1:AD374,MATCH(J375,J$1:J374,0),1)),"")</f>
        <v/>
      </c>
      <c r="AE375" s="2" t="str">
        <f>IFERROR(IF(INDEX(AE$1:AE374,MATCH(J375,J$1:J374,0),1)=0,"",INDEX(AE$1:AE374,MATCH(J375,J$1:J374,0),1)),"")</f>
        <v/>
      </c>
      <c r="AF375" s="2"/>
      <c r="AG375" s="2"/>
      <c r="AH375" s="2"/>
      <c r="AI375" s="4"/>
      <c r="AJ375" s="4"/>
      <c r="AK375" s="4"/>
      <c r="AL375" s="4"/>
      <c r="AM375" s="4"/>
      <c r="AN375" s="4"/>
      <c r="AO375" s="4"/>
      <c r="AP375" s="4"/>
      <c r="AQ375" s="4"/>
      <c r="AS375" s="4"/>
      <c r="AT375" s="82"/>
      <c r="AU375" s="124"/>
      <c r="AV375" s="124"/>
      <c r="AW375" s="124"/>
      <c r="AX375" s="124"/>
      <c r="AY375" s="124"/>
      <c r="AZ375" s="124"/>
      <c r="BA375" s="4"/>
      <c r="BB375" s="127"/>
      <c r="BC375" s="4"/>
      <c r="BD375" s="4"/>
      <c r="BE375" s="4"/>
      <c r="BF375" s="7"/>
      <c r="BG375" s="7"/>
      <c r="BH375" s="7" t="str">
        <f t="shared" ca="1" si="78"/>
        <v/>
      </c>
      <c r="BI375" s="4" t="str">
        <f t="shared" si="87"/>
        <v/>
      </c>
      <c r="BJ375" s="123" t="str">
        <f t="shared" si="79"/>
        <v/>
      </c>
      <c r="BK375" s="140" t="str">
        <f t="shared" si="84"/>
        <v/>
      </c>
      <c r="BQ375" s="4" t="str">
        <f>IF(IFERROR(VLOOKUP(C375,C376:C$1993,1,0),"")="","",COUNTIF(C:C,C375))</f>
        <v/>
      </c>
      <c r="BU375" s="5" t="str">
        <f>IF(B375="","",IF(BQ375="",1+(MAX(BU$2:BU374)),""))</f>
        <v/>
      </c>
      <c r="BV375" s="5" t="str">
        <f t="shared" si="80"/>
        <v/>
      </c>
      <c r="BW375" s="5" t="str">
        <f t="shared" si="81"/>
        <v/>
      </c>
      <c r="BX375" s="14" t="str">
        <f t="shared" si="82"/>
        <v/>
      </c>
      <c r="BY375" s="28"/>
      <c r="BZ375" s="15"/>
      <c r="CA375" s="5" t="str">
        <f t="shared" si="88"/>
        <v/>
      </c>
      <c r="CD375" s="5" t="str">
        <f t="shared" si="86"/>
        <v/>
      </c>
      <c r="CE375" s="5" t="str">
        <f>IF(J375="","",IFERROR(IF(VLOOKUP(J375,J$2:J374,1,0)=0,"",""),J375))</f>
        <v/>
      </c>
      <c r="CF375" s="24" t="str">
        <f>IF(CE375="","",(IFERROR(VLOOKUP(MID(CE375,1,1),$CW$2:DA$28,3,0),0)+IFERROR(VLOOKUP(MID(CE375,2,1),CW$2:DA$28,4,0),0)+IFERROR(VLOOKUP(MID(CE375,3,1),CW$2:DA$28,5,0),0)+(ROW(CE375)/1000000000000)))</f>
        <v/>
      </c>
      <c r="CH375" s="5">
        <v>374</v>
      </c>
      <c r="CI375" s="5" t="str">
        <f>IFERROR(VLOOKUP(CH375,CD$2:CE1451,2,0),"")</f>
        <v/>
      </c>
      <c r="DC375" s="5" t="e">
        <f>IF(REPORTE!AH$2="si",IF(C375=VALUE(REPORTE!C$11),IF(SUM(DC376:DC$1993),CONCATENATE(INT(B375),", "),INT(B375)),""),IF(C375=VALUE(REPORTE!C$10),IF(SUM(DC376:DC$1993),CONCATENATE(INT(B375),", "),INT(B375)),""))</f>
        <v>#VALUE!</v>
      </c>
    </row>
    <row r="376" spans="1:108" s="5" customFormat="1" ht="15" customHeight="1">
      <c r="A376" s="4" t="str">
        <f t="shared" si="76"/>
        <v/>
      </c>
      <c r="B376" s="6"/>
      <c r="C376" s="8"/>
      <c r="D376" s="1" t="str">
        <f>IFERROR(INDEX('padron cfe'!B:B,MATCH(DATOS!C376,'padron cfe'!A:A,0),1),"")</f>
        <v/>
      </c>
      <c r="E376" s="1"/>
      <c r="F376" s="7"/>
      <c r="G376" s="9" t="s">
        <v>157</v>
      </c>
      <c r="H376" s="5" t="str">
        <f>IF(F376="","",IFERROR(CONCATENATE("PEUA",VLOOKUP(ESTADO,REPORTE!AV$2:AW$33,2,0),DIDTRITO_FORM,CADER_FORM,IFERROR(VLOOKUP(DAY(F376),$BN$3:$BO$11,2,0),DAY(F376)),IFERROR(VLOOKUP(MONTH(F376),$BN$3:$BO$11,2,0),MONTH(F376)),YEAR(F376),G376),""))</f>
        <v/>
      </c>
      <c r="I376" s="4"/>
      <c r="K376" s="2" t="str">
        <f>IFERROR(INDEX('padron cfe'!C:C,MATCH(DATOS!C376,'padron cfe'!A:A,0),1),"")</f>
        <v/>
      </c>
      <c r="L376" s="4" t="str">
        <f>IFERROR(IF(VLOOKUP(J376,J$2:L375,4,0)=0,"",VLOOKUP(J376,J$2:L375,4,0)),"")</f>
        <v/>
      </c>
      <c r="M376" s="4" t="str">
        <f>IFERROR(IF(VLOOKUP(J376,J$2:M375,5,0)=0,"",VLOOKUP(J376,J$2:M375,5,0)),"")</f>
        <v/>
      </c>
      <c r="N376" s="4"/>
      <c r="O376" s="2"/>
      <c r="P376" s="2"/>
      <c r="Q376" s="5" t="str">
        <f t="shared" si="83"/>
        <v/>
      </c>
      <c r="T376" s="2" t="str">
        <f>IFERROR(INDEX('padron cfe'!D:D,MATCH(DATOS!C376,'padron cfe'!A:A,0),1),"")</f>
        <v/>
      </c>
      <c r="U376" s="4"/>
      <c r="V376" s="4"/>
      <c r="W376" s="4"/>
      <c r="X376" s="6" t="s">
        <v>157</v>
      </c>
      <c r="Y376" s="4"/>
      <c r="Z376" s="4" t="str">
        <f t="shared" si="77"/>
        <v/>
      </c>
      <c r="AA376" s="4"/>
      <c r="AB376" s="4"/>
      <c r="AC376" s="2" t="str">
        <f>IFERROR(IF(INDEX(AC$1:AC375,MATCH(J376,J$1:J375,0),1)=0,"",INDEX(AC$1:AC375,MATCH(J376,J$1:J375,0),1)),"")</f>
        <v/>
      </c>
      <c r="AD376" s="2" t="str">
        <f>IFERROR(IF(INDEX(AD$1:AD375,MATCH(J376,J$1:J375,0),1)=0,"",INDEX(AD$1:AD375,MATCH(J376,J$1:J375,0),1)),"")</f>
        <v/>
      </c>
      <c r="AE376" s="2" t="str">
        <f>IFERROR(IF(INDEX(AE$1:AE375,MATCH(J376,J$1:J375,0),1)=0,"",INDEX(AE$1:AE375,MATCH(J376,J$1:J375,0),1)),"")</f>
        <v/>
      </c>
      <c r="AF376" s="2"/>
      <c r="AG376" s="2"/>
      <c r="AH376" s="2"/>
      <c r="AI376" s="4"/>
      <c r="AJ376" s="4"/>
      <c r="AK376" s="4"/>
      <c r="AL376" s="4"/>
      <c r="AM376" s="4"/>
      <c r="AN376" s="4"/>
      <c r="AO376" s="4"/>
      <c r="AP376" s="4"/>
      <c r="AQ376" s="4"/>
      <c r="AS376" s="4"/>
      <c r="AT376" s="82"/>
      <c r="AU376" s="124"/>
      <c r="AV376" s="124"/>
      <c r="AW376" s="124"/>
      <c r="AX376" s="124"/>
      <c r="AY376" s="124"/>
      <c r="AZ376" s="124"/>
      <c r="BA376" s="4"/>
      <c r="BB376" s="127"/>
      <c r="BC376" s="4"/>
      <c r="BD376" s="4"/>
      <c r="BE376" s="4" t="s">
        <v>157</v>
      </c>
      <c r="BF376" s="7"/>
      <c r="BG376" s="7"/>
      <c r="BH376" s="7" t="str">
        <f t="shared" ca="1" si="78"/>
        <v/>
      </c>
      <c r="BI376" s="4" t="str">
        <f t="shared" si="87"/>
        <v/>
      </c>
      <c r="BJ376" s="123" t="str">
        <f t="shared" si="79"/>
        <v/>
      </c>
      <c r="BK376" s="140" t="str">
        <f t="shared" si="84"/>
        <v/>
      </c>
      <c r="BQ376" s="4" t="str">
        <f>IF(IFERROR(VLOOKUP(C376,C377:C$1993,1,0),"")="","",COUNTIF(C:C,C376))</f>
        <v/>
      </c>
      <c r="BU376" s="5" t="str">
        <f>IF(B376="","",IF(BQ376="",1+(MAX(BU$2:BU375)),""))</f>
        <v/>
      </c>
      <c r="BV376" s="5" t="str">
        <f t="shared" si="80"/>
        <v/>
      </c>
      <c r="BW376" s="5" t="str">
        <f t="shared" si="81"/>
        <v/>
      </c>
      <c r="BX376" s="14" t="str">
        <f t="shared" si="82"/>
        <v/>
      </c>
      <c r="BY376" s="28"/>
      <c r="BZ376" s="15"/>
      <c r="CA376" s="5" t="str">
        <f t="shared" si="88"/>
        <v/>
      </c>
      <c r="CD376" s="5" t="str">
        <f t="shared" si="86"/>
        <v/>
      </c>
      <c r="CE376" s="5" t="str">
        <f>IF(J376="","",IFERROR(IF(VLOOKUP(J376,J$2:J375,1,0)=0,"",""),J376))</f>
        <v/>
      </c>
      <c r="CF376" s="24" t="str">
        <f>IF(CE376="","",(IFERROR(VLOOKUP(MID(CE376,1,1),$CW$2:DA$28,3,0),0)+IFERROR(VLOOKUP(MID(CE376,2,1),CW$2:DA$28,4,0),0)+IFERROR(VLOOKUP(MID(CE376,3,1),CW$2:DA$28,5,0),0)+(ROW(CE376)/1000000000000)))</f>
        <v/>
      </c>
      <c r="CH376" s="5">
        <v>375</v>
      </c>
      <c r="CI376" s="5" t="str">
        <f>IFERROR(VLOOKUP(CH376,CD$2:CE1452,2,0),"")</f>
        <v/>
      </c>
      <c r="DC376" s="5" t="e">
        <f>IF(REPORTE!AH$2="si",IF(C376=VALUE(REPORTE!C$11),IF(SUM(DC377:DC$1993),CONCATENATE(INT(B376),", "),INT(B376)),""),IF(C376=VALUE(REPORTE!C$10),IF(SUM(DC377:DC$1993),CONCATENATE(INT(B376),", "),INT(B376)),""))</f>
        <v>#VALUE!</v>
      </c>
    </row>
    <row r="377" spans="1:108" s="5" customFormat="1" ht="15" customHeight="1">
      <c r="A377" s="4" t="str">
        <f t="shared" si="76"/>
        <v/>
      </c>
      <c r="B377" s="6"/>
      <c r="C377" s="8"/>
      <c r="D377" s="1" t="str">
        <f>IFERROR(INDEX('padron cfe'!B:B,MATCH(DATOS!C377,'padron cfe'!A:A,0),1),"")</f>
        <v/>
      </c>
      <c r="E377" s="1"/>
      <c r="F377" s="7"/>
      <c r="G377" s="9" t="s">
        <v>157</v>
      </c>
      <c r="H377" s="5" t="str">
        <f>IF(F377="","",IFERROR(CONCATENATE("PEUA",VLOOKUP(ESTADO,REPORTE!AV$2:AW$33,2,0),DIDTRITO_FORM,CADER_FORM,IFERROR(VLOOKUP(DAY(F377),$BN$3:$BO$11,2,0),DAY(F377)),IFERROR(VLOOKUP(MONTH(F377),$BN$3:$BO$11,2,0),MONTH(F377)),YEAR(F377),G377),""))</f>
        <v/>
      </c>
      <c r="I377" s="4"/>
      <c r="K377" s="2" t="str">
        <f>IFERROR(INDEX('padron cfe'!C:C,MATCH(DATOS!C377,'padron cfe'!A:A,0),1),"")</f>
        <v/>
      </c>
      <c r="L377" s="4" t="str">
        <f>IFERROR(IF(VLOOKUP(J377,J$2:L376,4,0)=0,"",VLOOKUP(J377,J$2:L376,4,0)),"")</f>
        <v/>
      </c>
      <c r="M377" s="4" t="str">
        <f>IFERROR(IF(VLOOKUP(J377,J$2:M376,5,0)=0,"",VLOOKUP(J377,J$2:M376,5,0)),"")</f>
        <v/>
      </c>
      <c r="N377" s="4"/>
      <c r="O377" s="2"/>
      <c r="P377" s="2"/>
      <c r="Q377" s="5" t="str">
        <f t="shared" si="83"/>
        <v/>
      </c>
      <c r="T377" s="2" t="str">
        <f>IFERROR(INDEX('padron cfe'!D:D,MATCH(DATOS!C377,'padron cfe'!A:A,0),1),"")</f>
        <v/>
      </c>
      <c r="U377" s="4"/>
      <c r="V377" s="4"/>
      <c r="W377" s="4"/>
      <c r="X377" s="6" t="s">
        <v>157</v>
      </c>
      <c r="Y377" s="4"/>
      <c r="Z377" s="4" t="str">
        <f t="shared" si="77"/>
        <v/>
      </c>
      <c r="AA377" s="4"/>
      <c r="AB377" s="4"/>
      <c r="AC377" s="2" t="str">
        <f>IFERROR(IF(INDEX(AC$1:AC376,MATCH(J377,J$1:J376,0),1)=0,"",INDEX(AC$1:AC376,MATCH(J377,J$1:J376,0),1)),"")</f>
        <v/>
      </c>
      <c r="AD377" s="2" t="str">
        <f>IFERROR(IF(INDEX(AD$1:AD376,MATCH(J377,J$1:J376,0),1)=0,"",INDEX(AD$1:AD376,MATCH(J377,J$1:J376,0),1)),"")</f>
        <v/>
      </c>
      <c r="AE377" s="2" t="str">
        <f>IFERROR(IF(INDEX(AE$1:AE376,MATCH(J377,J$1:J376,0),1)=0,"",INDEX(AE$1:AE376,MATCH(J377,J$1:J376,0),1)),"")</f>
        <v/>
      </c>
      <c r="AF377" s="2"/>
      <c r="AG377" s="2"/>
      <c r="AH377" s="2"/>
      <c r="AI377" s="4"/>
      <c r="AJ377" s="4"/>
      <c r="AK377" s="4"/>
      <c r="AL377" s="4"/>
      <c r="AM377" s="4"/>
      <c r="AN377" s="4"/>
      <c r="AO377" s="4"/>
      <c r="AP377" s="4"/>
      <c r="AQ377" s="4"/>
      <c r="AS377" s="4"/>
      <c r="AT377" s="82"/>
      <c r="AU377" s="124"/>
      <c r="AV377" s="124"/>
      <c r="AW377" s="124"/>
      <c r="AX377" s="124"/>
      <c r="AY377" s="124"/>
      <c r="AZ377" s="124"/>
      <c r="BA377" s="4"/>
      <c r="BB377" s="127"/>
      <c r="BC377" s="4"/>
      <c r="BD377" s="4"/>
      <c r="BE377" s="4"/>
      <c r="BF377" s="7"/>
      <c r="BG377" s="7"/>
      <c r="BH377" s="7" t="str">
        <f t="shared" ca="1" si="78"/>
        <v/>
      </c>
      <c r="BI377" s="4" t="str">
        <f t="shared" si="87"/>
        <v/>
      </c>
      <c r="BJ377" s="123" t="str">
        <f t="shared" si="79"/>
        <v/>
      </c>
      <c r="BK377" s="140" t="str">
        <f t="shared" si="84"/>
        <v/>
      </c>
      <c r="BQ377" s="4" t="str">
        <f>IF(IFERROR(VLOOKUP(C377,C378:C$1993,1,0),"")="","",COUNTIF(C:C,C377))</f>
        <v/>
      </c>
      <c r="BU377" s="5" t="str">
        <f>IF(B377="","",IF(BQ377="",1+(MAX(BU$2:BU376)),""))</f>
        <v/>
      </c>
      <c r="BV377" s="5" t="str">
        <f t="shared" si="80"/>
        <v/>
      </c>
      <c r="BW377" s="5" t="str">
        <f t="shared" si="81"/>
        <v/>
      </c>
      <c r="BX377" s="14" t="str">
        <f t="shared" si="82"/>
        <v/>
      </c>
      <c r="BY377" s="28"/>
      <c r="BZ377" s="15"/>
      <c r="CA377" s="5" t="str">
        <f t="shared" si="88"/>
        <v/>
      </c>
      <c r="CD377" s="5" t="str">
        <f t="shared" ref="CD377:CD385" si="89">IFERROR(RANK(CF377,CF$2:CF$1493,1),"")</f>
        <v/>
      </c>
      <c r="CE377" s="5" t="str">
        <f>IF(J377="","",IFERROR(IF(VLOOKUP(J377,J$2:J376,1,0)=0,"",""),J377))</f>
        <v/>
      </c>
      <c r="CF377" s="24" t="str">
        <f>IF(CE377="","",(IFERROR(VLOOKUP(MID(CE377,1,1),$CW$2:DA$28,3,0),0)+IFERROR(VLOOKUP(MID(CE377,2,1),CW$2:DA$28,4,0),0)+IFERROR(VLOOKUP(MID(CE377,3,1),CW$2:DA$28,5,0),0)+(ROW(CE377)/1000000000000)))</f>
        <v/>
      </c>
      <c r="CH377" s="5">
        <v>376</v>
      </c>
      <c r="CI377" s="5" t="str">
        <f>IFERROR(VLOOKUP(CH377,CD$2:CE1453,2,0),"")</f>
        <v/>
      </c>
      <c r="DC377" s="5" t="e">
        <f>IF(REPORTE!AH$2="si",IF(C377=VALUE(REPORTE!C$11),IF(SUM(DC378:DC$1993),CONCATENATE(INT(B377),", "),INT(B377)),""),IF(C377=VALUE(REPORTE!C$10),IF(SUM(DC378:DC$1993),CONCATENATE(INT(B377),", "),INT(B377)),""))</f>
        <v>#VALUE!</v>
      </c>
    </row>
    <row r="378" spans="1:108" s="5" customFormat="1" ht="15" customHeight="1">
      <c r="A378" s="4" t="str">
        <f t="shared" si="76"/>
        <v/>
      </c>
      <c r="B378" s="6"/>
      <c r="C378" s="8"/>
      <c r="D378" s="1" t="str">
        <f>IFERROR(INDEX('padron cfe'!B:B,MATCH(DATOS!C378,'padron cfe'!A:A,0),1),"")</f>
        <v/>
      </c>
      <c r="E378" s="1"/>
      <c r="F378" s="7"/>
      <c r="G378" s="9" t="s">
        <v>157</v>
      </c>
      <c r="H378" s="5" t="str">
        <f>IF(F378="","",IFERROR(CONCATENATE("PEUA",VLOOKUP(ESTADO,REPORTE!AV$2:AW$33,2,0),DIDTRITO_FORM,CADER_FORM,IFERROR(VLOOKUP(DAY(F378),$BN$3:$BO$11,2,0),DAY(F378)),IFERROR(VLOOKUP(MONTH(F378),$BN$3:$BO$11,2,0),MONTH(F378)),YEAR(F378),G378),""))</f>
        <v/>
      </c>
      <c r="I378" s="4"/>
      <c r="K378" s="2" t="str">
        <f>IFERROR(INDEX('padron cfe'!C:C,MATCH(DATOS!C378,'padron cfe'!A:A,0),1),"")</f>
        <v/>
      </c>
      <c r="L378" s="4" t="str">
        <f>IFERROR(IF(VLOOKUP(J378,J$2:L377,4,0)=0,"",VLOOKUP(J378,J$2:L377,4,0)),"")</f>
        <v/>
      </c>
      <c r="M378" s="4" t="str">
        <f>IFERROR(IF(VLOOKUP(J378,J$2:M377,5,0)=0,"",VLOOKUP(J378,J$2:M377,5,0)),"")</f>
        <v/>
      </c>
      <c r="N378" s="4"/>
      <c r="O378" s="2"/>
      <c r="P378" s="2"/>
      <c r="Q378" s="5" t="str">
        <f t="shared" si="83"/>
        <v/>
      </c>
      <c r="T378" s="2" t="str">
        <f>IFERROR(INDEX('padron cfe'!D:D,MATCH(DATOS!C378,'padron cfe'!A:A,0),1),"")</f>
        <v/>
      </c>
      <c r="U378" s="4"/>
      <c r="V378" s="4"/>
      <c r="W378" s="4"/>
      <c r="X378" s="6" t="s">
        <v>157</v>
      </c>
      <c r="Y378" s="4"/>
      <c r="Z378" s="4" t="str">
        <f t="shared" si="77"/>
        <v/>
      </c>
      <c r="AA378" s="4"/>
      <c r="AB378" s="4"/>
      <c r="AC378" s="2" t="str">
        <f>IFERROR(IF(INDEX(AC$1:AC377,MATCH(J378,J$1:J377,0),1)=0,"",INDEX(AC$1:AC377,MATCH(J378,J$1:J377,0),1)),"")</f>
        <v/>
      </c>
      <c r="AD378" s="2" t="str">
        <f>IFERROR(IF(INDEX(AD$1:AD377,MATCH(J378,J$1:J377,0),1)=0,"",INDEX(AD$1:AD377,MATCH(J378,J$1:J377,0),1)),"")</f>
        <v/>
      </c>
      <c r="AE378" s="2" t="str">
        <f>IFERROR(IF(INDEX(AE$1:AE377,MATCH(J378,J$1:J377,0),1)=0,"",INDEX(AE$1:AE377,MATCH(J378,J$1:J377,0),1)),"")</f>
        <v/>
      </c>
      <c r="AF378" s="2"/>
      <c r="AG378" s="2"/>
      <c r="AH378" s="2"/>
      <c r="AI378" s="4"/>
      <c r="AJ378" s="4"/>
      <c r="AK378" s="4"/>
      <c r="AL378" s="4"/>
      <c r="AM378" s="4"/>
      <c r="AN378" s="4"/>
      <c r="AO378" s="4"/>
      <c r="AP378" s="4"/>
      <c r="AQ378" s="4"/>
      <c r="AS378" s="4"/>
      <c r="AT378" s="82"/>
      <c r="AU378" s="124"/>
      <c r="AV378" s="124"/>
      <c r="AW378" s="124"/>
      <c r="AX378" s="124"/>
      <c r="AY378" s="124"/>
      <c r="AZ378" s="124"/>
      <c r="BA378" s="4"/>
      <c r="BB378" s="127"/>
      <c r="BC378" s="4"/>
      <c r="BD378" s="4"/>
      <c r="BE378" s="4" t="s">
        <v>157</v>
      </c>
      <c r="BF378" s="7"/>
      <c r="BG378" s="7"/>
      <c r="BH378" s="7" t="str">
        <f t="shared" ca="1" si="78"/>
        <v/>
      </c>
      <c r="BI378" s="4" t="str">
        <f t="shared" si="87"/>
        <v/>
      </c>
      <c r="BJ378" s="123" t="str">
        <f t="shared" si="79"/>
        <v/>
      </c>
      <c r="BK378" s="140" t="str">
        <f t="shared" si="84"/>
        <v/>
      </c>
      <c r="BQ378" s="4" t="str">
        <f>IF(IFERROR(VLOOKUP(C378,C379:C$1993,1,0),"")="","",COUNTIF(C:C,C378))</f>
        <v/>
      </c>
      <c r="BU378" s="5" t="str">
        <f>IF(B378="","",IF(BQ378="",1+(MAX(BU$2:BU377)),""))</f>
        <v/>
      </c>
      <c r="BV378" s="5" t="str">
        <f t="shared" si="80"/>
        <v/>
      </c>
      <c r="BW378" s="5" t="str">
        <f t="shared" si="81"/>
        <v/>
      </c>
      <c r="BX378" s="14" t="str">
        <f t="shared" si="82"/>
        <v/>
      </c>
      <c r="BY378" s="28"/>
      <c r="BZ378" s="15"/>
      <c r="CA378" s="5" t="str">
        <f t="shared" si="88"/>
        <v/>
      </c>
      <c r="CD378" s="5" t="str">
        <f t="shared" si="89"/>
        <v/>
      </c>
      <c r="CE378" s="5" t="str">
        <f>IF(J378="","",IFERROR(IF(VLOOKUP(J378,J$2:J377,1,0)=0,"",""),J378))</f>
        <v/>
      </c>
      <c r="CF378" s="24" t="str">
        <f>IF(CE378="","",(IFERROR(VLOOKUP(MID(CE378,1,1),$CW$2:DA$28,3,0),0)+IFERROR(VLOOKUP(MID(CE378,2,1),CW$2:DA$28,4,0),0)+IFERROR(VLOOKUP(MID(CE378,3,1),CW$2:DA$28,5,0),0)+(ROW(CE378)/1000000000000)))</f>
        <v/>
      </c>
      <c r="CH378" s="5">
        <v>377</v>
      </c>
      <c r="CI378" s="5" t="str">
        <f>IFERROR(VLOOKUP(CH378,CD$2:CE1454,2,0),"")</f>
        <v/>
      </c>
      <c r="DC378" s="5" t="e">
        <f>IF(REPORTE!AH$2="si",IF(C378=VALUE(REPORTE!C$11),IF(SUM(DC379:DC$1993),CONCATENATE(INT(B378),", "),INT(B378)),""),IF(C378=VALUE(REPORTE!C$10),IF(SUM(DC379:DC$1993),CONCATENATE(INT(B378),", "),INT(B378)),""))</f>
        <v>#VALUE!</v>
      </c>
    </row>
    <row r="379" spans="1:108" s="5" customFormat="1" ht="15" customHeight="1">
      <c r="A379" s="4" t="str">
        <f t="shared" si="76"/>
        <v/>
      </c>
      <c r="B379" s="6"/>
      <c r="C379" s="8"/>
      <c r="D379" s="1" t="str">
        <f>IFERROR(INDEX('padron cfe'!B:B,MATCH(DATOS!C379,'padron cfe'!A:A,0),1),"")</f>
        <v/>
      </c>
      <c r="E379" s="1"/>
      <c r="F379" s="7"/>
      <c r="G379" s="9" t="s">
        <v>157</v>
      </c>
      <c r="H379" s="5" t="str">
        <f>IF(F379="","",IFERROR(CONCATENATE("PEUA",VLOOKUP(ESTADO,REPORTE!AV$2:AW$33,2,0),DIDTRITO_FORM,CADER_FORM,IFERROR(VLOOKUP(DAY(F379),$BN$3:$BO$11,2,0),DAY(F379)),IFERROR(VLOOKUP(MONTH(F379),$BN$3:$BO$11,2,0),MONTH(F379)),YEAR(F379),G379),""))</f>
        <v/>
      </c>
      <c r="I379" s="4"/>
      <c r="K379" s="2" t="str">
        <f>IFERROR(INDEX('padron cfe'!C:C,MATCH(DATOS!C379,'padron cfe'!A:A,0),1),"")</f>
        <v/>
      </c>
      <c r="L379" s="4" t="str">
        <f>IFERROR(IF(VLOOKUP(J379,J$2:L378,4,0)=0,"",VLOOKUP(J379,J$2:L378,4,0)),"")</f>
        <v/>
      </c>
      <c r="M379" s="4" t="str">
        <f>IFERROR(IF(VLOOKUP(J379,J$2:M378,5,0)=0,"",VLOOKUP(J379,J$2:M378,5,0)),"")</f>
        <v/>
      </c>
      <c r="N379" s="4"/>
      <c r="O379" s="2"/>
      <c r="P379" s="2"/>
      <c r="Q379" s="5" t="str">
        <f t="shared" si="83"/>
        <v/>
      </c>
      <c r="T379" s="2" t="str">
        <f>IFERROR(INDEX('padron cfe'!D:D,MATCH(DATOS!C379,'padron cfe'!A:A,0),1),"")</f>
        <v/>
      </c>
      <c r="U379" s="4"/>
      <c r="V379" s="4"/>
      <c r="W379" s="4"/>
      <c r="X379" s="6" t="s">
        <v>157</v>
      </c>
      <c r="Y379" s="4"/>
      <c r="Z379" s="4" t="str">
        <f t="shared" si="77"/>
        <v/>
      </c>
      <c r="AA379" s="4"/>
      <c r="AB379" s="4"/>
      <c r="AC379" s="2" t="str">
        <f>IFERROR(IF(INDEX(AC$1:AC378,MATCH(J379,J$1:J378,0),1)=0,"",INDEX(AC$1:AC378,MATCH(J379,J$1:J378,0),1)),"")</f>
        <v/>
      </c>
      <c r="AD379" s="2" t="str">
        <f>IFERROR(IF(INDEX(AD$1:AD378,MATCH(J379,J$1:J378,0),1)=0,"",INDEX(AD$1:AD378,MATCH(J379,J$1:J378,0),1)),"")</f>
        <v/>
      </c>
      <c r="AE379" s="2" t="str">
        <f>IFERROR(IF(INDEX(AE$1:AE378,MATCH(J379,J$1:J378,0),1)=0,"",INDEX(AE$1:AE378,MATCH(J379,J$1:J378,0),1)),"")</f>
        <v/>
      </c>
      <c r="AF379" s="2"/>
      <c r="AG379" s="2"/>
      <c r="AH379" s="2"/>
      <c r="AI379" s="4"/>
      <c r="AJ379" s="4"/>
      <c r="AK379" s="4"/>
      <c r="AL379" s="4"/>
      <c r="AM379" s="4"/>
      <c r="AN379" s="4"/>
      <c r="AO379" s="4"/>
      <c r="AP379" s="4"/>
      <c r="AQ379" s="4"/>
      <c r="AS379" s="4"/>
      <c r="AT379" s="82"/>
      <c r="AU379" s="124"/>
      <c r="AV379" s="124"/>
      <c r="AW379" s="124"/>
      <c r="AX379" s="124"/>
      <c r="AY379" s="124"/>
      <c r="AZ379" s="124"/>
      <c r="BA379" s="4"/>
      <c r="BB379" s="127"/>
      <c r="BC379" s="4"/>
      <c r="BD379" s="4"/>
      <c r="BE379" s="4"/>
      <c r="BF379" s="7"/>
      <c r="BG379" s="7"/>
      <c r="BH379" s="7" t="str">
        <f t="shared" ca="1" si="78"/>
        <v/>
      </c>
      <c r="BI379" s="4" t="str">
        <f t="shared" si="87"/>
        <v/>
      </c>
      <c r="BJ379" s="123" t="str">
        <f t="shared" si="79"/>
        <v/>
      </c>
      <c r="BK379" s="140" t="str">
        <f t="shared" si="84"/>
        <v/>
      </c>
      <c r="BQ379" s="4" t="str">
        <f>IF(IFERROR(VLOOKUP(C379,C380:C$1993,1,0),"")="","",COUNTIF(C:C,C379))</f>
        <v/>
      </c>
      <c r="BU379" s="5" t="str">
        <f>IF(B379="","",IF(BQ379="",1+(MAX(BU$2:BU378)),""))</f>
        <v/>
      </c>
      <c r="BV379" s="5" t="str">
        <f t="shared" si="80"/>
        <v/>
      </c>
      <c r="BW379" s="5" t="str">
        <f t="shared" si="81"/>
        <v/>
      </c>
      <c r="BX379" s="14" t="str">
        <f t="shared" si="82"/>
        <v/>
      </c>
      <c r="BY379" s="28"/>
      <c r="BZ379" s="15"/>
      <c r="CA379" s="5" t="str">
        <f t="shared" si="88"/>
        <v/>
      </c>
      <c r="CD379" s="5" t="str">
        <f t="shared" si="89"/>
        <v/>
      </c>
      <c r="CE379" s="5" t="str">
        <f>IF(J379="","",IFERROR(IF(VLOOKUP(J379,J$2:J378,1,0)=0,"",""),J379))</f>
        <v/>
      </c>
      <c r="CF379" s="24" t="str">
        <f>IF(CE379="","",(IFERROR(VLOOKUP(MID(CE379,1,1),$CW$2:DA$28,3,0),0)+IFERROR(VLOOKUP(MID(CE379,2,1),CW$2:DA$28,4,0),0)+IFERROR(VLOOKUP(MID(CE379,3,1),CW$2:DA$28,5,0),0)+(ROW(CE379)/1000000000000)))</f>
        <v/>
      </c>
      <c r="CH379" s="5">
        <v>378</v>
      </c>
      <c r="CI379" s="5" t="str">
        <f>IFERROR(VLOOKUP(CH379,CD$2:CE1455,2,0),"")</f>
        <v/>
      </c>
      <c r="DC379" s="5" t="e">
        <f>IF(REPORTE!AH$2="si",IF(C379=VALUE(REPORTE!C$11),IF(SUM(DC380:DC$1993),CONCATENATE(INT(B379),", "),INT(B379)),""),IF(C379=VALUE(REPORTE!C$10),IF(SUM(DC380:DC$1993),CONCATENATE(INT(B379),", "),INT(B379)),""))</f>
        <v>#VALUE!</v>
      </c>
    </row>
    <row r="380" spans="1:108" s="5" customFormat="1" ht="15" customHeight="1">
      <c r="A380" s="4" t="str">
        <f t="shared" si="76"/>
        <v/>
      </c>
      <c r="B380" s="6"/>
      <c r="C380" s="8"/>
      <c r="D380" s="1" t="str">
        <f>IFERROR(INDEX('padron cfe'!B:B,MATCH(DATOS!C380,'padron cfe'!A:A,0),1),"")</f>
        <v/>
      </c>
      <c r="E380" s="1"/>
      <c r="F380" s="7"/>
      <c r="G380" s="9" t="s">
        <v>157</v>
      </c>
      <c r="H380" s="5" t="str">
        <f>IF(F380="","",IFERROR(CONCATENATE("PEUA",VLOOKUP(ESTADO,REPORTE!AV$2:AW$33,2,0),DIDTRITO_FORM,CADER_FORM,IFERROR(VLOOKUP(DAY(F380),$BN$3:$BO$11,2,0),DAY(F380)),IFERROR(VLOOKUP(MONTH(F380),$BN$3:$BO$11,2,0),MONTH(F380)),YEAR(F380),G380),""))</f>
        <v/>
      </c>
      <c r="I380" s="4"/>
      <c r="K380" s="2" t="str">
        <f>IFERROR(INDEX('padron cfe'!C:C,MATCH(DATOS!C380,'padron cfe'!A:A,0),1),"")</f>
        <v/>
      </c>
      <c r="L380" s="4" t="str">
        <f>IFERROR(IF(VLOOKUP(J380,J$2:L379,4,0)=0,"",VLOOKUP(J380,J$2:L379,4,0)),"")</f>
        <v/>
      </c>
      <c r="M380" s="4" t="str">
        <f>IFERROR(IF(VLOOKUP(J380,J$2:M379,5,0)=0,"",VLOOKUP(J380,J$2:M379,5,0)),"")</f>
        <v/>
      </c>
      <c r="N380" s="4"/>
      <c r="O380" s="2"/>
      <c r="P380" s="2"/>
      <c r="Q380" s="5" t="str">
        <f t="shared" si="83"/>
        <v/>
      </c>
      <c r="T380" s="2" t="str">
        <f>IFERROR(INDEX('padron cfe'!D:D,MATCH(DATOS!C380,'padron cfe'!A:A,0),1),"")</f>
        <v/>
      </c>
      <c r="U380" s="4"/>
      <c r="V380" s="4"/>
      <c r="W380" s="4"/>
      <c r="X380" s="6" t="s">
        <v>157</v>
      </c>
      <c r="Y380" s="4"/>
      <c r="Z380" s="4" t="str">
        <f t="shared" si="77"/>
        <v/>
      </c>
      <c r="AA380" s="4"/>
      <c r="AB380" s="4"/>
      <c r="AC380" s="2" t="str">
        <f>IFERROR(IF(INDEX(AC$1:AC379,MATCH(J380,J$1:J379,0),1)=0,"",INDEX(AC$1:AC379,MATCH(J380,J$1:J379,0),1)),"")</f>
        <v/>
      </c>
      <c r="AD380" s="2" t="str">
        <f>IFERROR(IF(INDEX(AD$1:AD379,MATCH(J380,J$1:J379,0),1)=0,"",INDEX(AD$1:AD379,MATCH(J380,J$1:J379,0),1)),"")</f>
        <v/>
      </c>
      <c r="AE380" s="2" t="str">
        <f>IFERROR(IF(INDEX(AE$1:AE379,MATCH(J380,J$1:J379,0),1)=0,"",INDEX(AE$1:AE379,MATCH(J380,J$1:J379,0),1)),"")</f>
        <v/>
      </c>
      <c r="AF380" s="2"/>
      <c r="AG380" s="2"/>
      <c r="AH380" s="2"/>
      <c r="AI380" s="4"/>
      <c r="AJ380" s="4"/>
      <c r="AK380" s="4"/>
      <c r="AL380" s="4"/>
      <c r="AM380" s="4"/>
      <c r="AN380" s="4"/>
      <c r="AO380" s="4"/>
      <c r="AP380" s="4"/>
      <c r="AQ380" s="4"/>
      <c r="AS380" s="4"/>
      <c r="AT380" s="82"/>
      <c r="AU380" s="124"/>
      <c r="AV380" s="124"/>
      <c r="AW380" s="124"/>
      <c r="AX380" s="124"/>
      <c r="AY380" s="124"/>
      <c r="AZ380" s="124"/>
      <c r="BA380" s="4"/>
      <c r="BB380" s="127"/>
      <c r="BC380" s="4"/>
      <c r="BD380" s="4"/>
      <c r="BE380" s="4" t="s">
        <v>157</v>
      </c>
      <c r="BF380" s="7"/>
      <c r="BG380" s="7"/>
      <c r="BH380" s="7" t="str">
        <f t="shared" ca="1" si="78"/>
        <v/>
      </c>
      <c r="BI380" s="4" t="str">
        <f t="shared" si="87"/>
        <v/>
      </c>
      <c r="BJ380" s="123" t="str">
        <f t="shared" si="79"/>
        <v/>
      </c>
      <c r="BK380" s="140" t="str">
        <f t="shared" si="84"/>
        <v/>
      </c>
      <c r="BQ380" s="4" t="str">
        <f>IF(IFERROR(VLOOKUP(C380,C381:C$1993,1,0),"")="","",COUNTIF(C:C,C380))</f>
        <v/>
      </c>
      <c r="BU380" s="5" t="str">
        <f>IF(B380="","",IF(BQ380="",1+(MAX(BU$2:BU379)),""))</f>
        <v/>
      </c>
      <c r="BV380" s="5" t="str">
        <f t="shared" si="80"/>
        <v/>
      </c>
      <c r="BW380" s="5" t="str">
        <f t="shared" si="81"/>
        <v/>
      </c>
      <c r="BX380" s="14" t="str">
        <f t="shared" si="82"/>
        <v/>
      </c>
      <c r="BY380" s="28"/>
      <c r="BZ380" s="15"/>
      <c r="CA380" s="5" t="str">
        <f t="shared" si="88"/>
        <v/>
      </c>
      <c r="CD380" s="5" t="str">
        <f t="shared" si="89"/>
        <v/>
      </c>
      <c r="CE380" s="5" t="str">
        <f>IF(J380="","",IFERROR(IF(VLOOKUP(J380,J$2:J379,1,0)=0,"",""),J380))</f>
        <v/>
      </c>
      <c r="CF380" s="24" t="str">
        <f>IF(CE380="","",(IFERROR(VLOOKUP(MID(CE380,1,1),$CW$2:DA$28,3,0),0)+IFERROR(VLOOKUP(MID(CE380,2,1),CW$2:DA$28,4,0),0)+IFERROR(VLOOKUP(MID(CE380,3,1),CW$2:DA$28,5,0),0)+(ROW(CE380)/1000000000000)))</f>
        <v/>
      </c>
      <c r="CH380" s="5">
        <v>379</v>
      </c>
      <c r="CI380" s="5" t="str">
        <f>IFERROR(VLOOKUP(CH380,CD$2:CE1456,2,0),"")</f>
        <v/>
      </c>
      <c r="DC380" s="5" t="e">
        <f>IF(REPORTE!AH$2="si",IF(C380=VALUE(REPORTE!C$11),IF(SUM(DC381:DC$1993),CONCATENATE(INT(B380),", "),INT(B380)),""),IF(C380=VALUE(REPORTE!C$10),IF(SUM(DC381:DC$1993),CONCATENATE(INT(B380),", "),INT(B380)),""))</f>
        <v>#VALUE!</v>
      </c>
      <c r="DD380" s="5" t="e">
        <f>CONCATENATE(DC380,DC381,DC382,DC383,DC384,DC385,DC386,DC387,DC388,DC389,DC390,DC391,DC392,DC393,DC394,DC395,DC396,DC397,DC398,DC399,DC400,DC401,DC402,DC403,DC404,DC405,DC406,DC407,DC408,DC409,DC410,DC411,DC412,DC413,DC414,DC415,DC416,DC417,DC418,DC419,DC420,DC421)</f>
        <v>#VALUE!</v>
      </c>
    </row>
    <row r="381" spans="1:108" s="5" customFormat="1" ht="15" customHeight="1">
      <c r="A381" s="4" t="str">
        <f t="shared" si="76"/>
        <v/>
      </c>
      <c r="B381" s="6"/>
      <c r="C381" s="8"/>
      <c r="D381" s="1" t="str">
        <f>IFERROR(INDEX('padron cfe'!B:B,MATCH(DATOS!C381,'padron cfe'!A:A,0),1),"")</f>
        <v/>
      </c>
      <c r="E381" s="1"/>
      <c r="F381" s="7"/>
      <c r="G381" s="9" t="s">
        <v>157</v>
      </c>
      <c r="H381" s="5" t="str">
        <f>IF(F381="","",IFERROR(CONCATENATE("PEUA",VLOOKUP(ESTADO,REPORTE!AV$2:AW$33,2,0),DIDTRITO_FORM,CADER_FORM,IFERROR(VLOOKUP(DAY(F381),$BN$3:$BO$11,2,0),DAY(F381)),IFERROR(VLOOKUP(MONTH(F381),$BN$3:$BO$11,2,0),MONTH(F381)),YEAR(F381),G381),""))</f>
        <v/>
      </c>
      <c r="I381" s="4"/>
      <c r="K381" s="2" t="str">
        <f>IFERROR(INDEX('padron cfe'!C:C,MATCH(DATOS!C381,'padron cfe'!A:A,0),1),"")</f>
        <v/>
      </c>
      <c r="L381" s="4" t="str">
        <f>IFERROR(IF(VLOOKUP(J381,J$2:L380,4,0)=0,"",VLOOKUP(J381,J$2:L380,4,0)),"")</f>
        <v/>
      </c>
      <c r="M381" s="4" t="str">
        <f>IFERROR(IF(VLOOKUP(J381,J$2:M380,5,0)=0,"",VLOOKUP(J381,J$2:M380,5,0)),"")</f>
        <v/>
      </c>
      <c r="N381" s="4"/>
      <c r="O381" s="2"/>
      <c r="P381" s="2"/>
      <c r="Q381" s="5" t="str">
        <f t="shared" si="83"/>
        <v/>
      </c>
      <c r="T381" s="2" t="str">
        <f>IFERROR(INDEX('padron cfe'!D:D,MATCH(DATOS!C381,'padron cfe'!A:A,0),1),"")</f>
        <v/>
      </c>
      <c r="U381" s="4"/>
      <c r="V381" s="4"/>
      <c r="W381" s="4"/>
      <c r="X381" s="6" t="s">
        <v>157</v>
      </c>
      <c r="Y381" s="4"/>
      <c r="Z381" s="4" t="str">
        <f t="shared" si="77"/>
        <v/>
      </c>
      <c r="AA381" s="4"/>
      <c r="AB381" s="4"/>
      <c r="AC381" s="2" t="str">
        <f>IFERROR(IF(INDEX(AC$1:AC380,MATCH(J381,J$1:J380,0),1)=0,"",INDEX(AC$1:AC380,MATCH(J381,J$1:J380,0),1)),"")</f>
        <v/>
      </c>
      <c r="AD381" s="2" t="str">
        <f>IFERROR(IF(INDEX(AD$1:AD380,MATCH(J381,J$1:J380,0),1)=0,"",INDEX(AD$1:AD380,MATCH(J381,J$1:J380,0),1)),"")</f>
        <v/>
      </c>
      <c r="AE381" s="2" t="str">
        <f>IFERROR(IF(INDEX(AE$1:AE380,MATCH(J381,J$1:J380,0),1)=0,"",INDEX(AE$1:AE380,MATCH(J381,J$1:J380,0),1)),"")</f>
        <v/>
      </c>
      <c r="AF381" s="2"/>
      <c r="AG381" s="2"/>
      <c r="AH381" s="2"/>
      <c r="AI381" s="4"/>
      <c r="AJ381" s="4"/>
      <c r="AK381" s="4"/>
      <c r="AL381" s="4"/>
      <c r="AM381" s="4"/>
      <c r="AN381" s="4"/>
      <c r="AO381" s="4"/>
      <c r="AP381" s="4"/>
      <c r="AQ381" s="4"/>
      <c r="AS381" s="4"/>
      <c r="AT381" s="82"/>
      <c r="AU381" s="124"/>
      <c r="AV381" s="124"/>
      <c r="AW381" s="124"/>
      <c r="AX381" s="124"/>
      <c r="AY381" s="124"/>
      <c r="AZ381" s="124"/>
      <c r="BA381" s="4"/>
      <c r="BB381" s="127"/>
      <c r="BC381" s="4"/>
      <c r="BD381" s="4"/>
      <c r="BE381" s="4"/>
      <c r="BF381" s="7"/>
      <c r="BG381" s="7"/>
      <c r="BH381" s="7" t="str">
        <f t="shared" ca="1" si="78"/>
        <v/>
      </c>
      <c r="BI381" s="4" t="str">
        <f t="shared" si="87"/>
        <v/>
      </c>
      <c r="BJ381" s="123" t="str">
        <f t="shared" si="79"/>
        <v/>
      </c>
      <c r="BK381" s="140" t="str">
        <f t="shared" si="84"/>
        <v/>
      </c>
      <c r="BQ381" s="4" t="str">
        <f>IF(IFERROR(VLOOKUP(C381,C382:C$1993,1,0),"")="","",COUNTIF(C:C,C381))</f>
        <v/>
      </c>
      <c r="BU381" s="5" t="str">
        <f>IF(B381="","",IF(BQ381="",1+(MAX(BU$2:BU380)),""))</f>
        <v/>
      </c>
      <c r="BV381" s="5" t="str">
        <f t="shared" si="80"/>
        <v/>
      </c>
      <c r="BW381" s="5" t="str">
        <f t="shared" si="81"/>
        <v/>
      </c>
      <c r="BX381" s="14" t="str">
        <f t="shared" si="82"/>
        <v/>
      </c>
      <c r="BY381" s="28"/>
      <c r="BZ381" s="15"/>
      <c r="CA381" s="5" t="str">
        <f t="shared" si="88"/>
        <v/>
      </c>
      <c r="CD381" s="5" t="str">
        <f t="shared" si="89"/>
        <v/>
      </c>
      <c r="CE381" s="5" t="str">
        <f>IF(J381="","",IFERROR(IF(VLOOKUP(J381,J$2:J380,1,0)=0,"",""),J381))</f>
        <v/>
      </c>
      <c r="CF381" s="24" t="str">
        <f>IF(CE381="","",(IFERROR(VLOOKUP(MID(CE381,1,1),$CW$2:DA$28,3,0),0)+IFERROR(VLOOKUP(MID(CE381,2,1),CW$2:DA$28,4,0),0)+IFERROR(VLOOKUP(MID(CE381,3,1),CW$2:DA$28,5,0),0)+(ROW(CE381)/1000000000000)))</f>
        <v/>
      </c>
      <c r="CH381" s="5">
        <v>380</v>
      </c>
      <c r="CI381" s="5" t="str">
        <f>IFERROR(VLOOKUP(CH381,CD$2:CE1457,2,0),"")</f>
        <v/>
      </c>
      <c r="DC381" s="5" t="e">
        <f>IF(REPORTE!AH$2="si",IF(C381=VALUE(REPORTE!C$11),IF(SUM(DC382:DC$1993),CONCATENATE(INT(B381),", "),INT(B381)),""),IF(C381=VALUE(REPORTE!C$10),IF(SUM(DC382:DC$1993),CONCATENATE(INT(B381),", "),INT(B381)),""))</f>
        <v>#VALUE!</v>
      </c>
    </row>
    <row r="382" spans="1:108" s="5" customFormat="1" ht="15" customHeight="1">
      <c r="A382" s="4" t="str">
        <f t="shared" si="76"/>
        <v/>
      </c>
      <c r="B382" s="6"/>
      <c r="C382" s="8"/>
      <c r="D382" s="1" t="str">
        <f>IFERROR(INDEX('padron cfe'!B:B,MATCH(DATOS!C382,'padron cfe'!A:A,0),1),"")</f>
        <v/>
      </c>
      <c r="E382" s="1"/>
      <c r="F382" s="7"/>
      <c r="G382" s="9" t="s">
        <v>157</v>
      </c>
      <c r="H382" s="5" t="str">
        <f>IF(F382="","",IFERROR(CONCATENATE("PEUA",VLOOKUP(ESTADO,REPORTE!AV$2:AW$33,2,0),DIDTRITO_FORM,CADER_FORM,IFERROR(VLOOKUP(DAY(F382),$BN$3:$BO$11,2,0),DAY(F382)),IFERROR(VLOOKUP(MONTH(F382),$BN$3:$BO$11,2,0),MONTH(F382)),YEAR(F382),G382),""))</f>
        <v/>
      </c>
      <c r="I382" s="4"/>
      <c r="K382" s="2" t="str">
        <f>IFERROR(INDEX('padron cfe'!C:C,MATCH(DATOS!C382,'padron cfe'!A:A,0),1),"")</f>
        <v/>
      </c>
      <c r="L382" s="4" t="str">
        <f>IFERROR(IF(VLOOKUP(J382,J$2:L381,4,0)=0,"",VLOOKUP(J382,J$2:L381,4,0)),"")</f>
        <v/>
      </c>
      <c r="M382" s="4" t="str">
        <f>IFERROR(IF(VLOOKUP(J382,J$2:M381,5,0)=0,"",VLOOKUP(J382,J$2:M381,5,0)),"")</f>
        <v/>
      </c>
      <c r="N382" s="4"/>
      <c r="O382" s="2"/>
      <c r="P382" s="2"/>
      <c r="Q382" s="5" t="str">
        <f t="shared" si="83"/>
        <v/>
      </c>
      <c r="T382" s="2" t="str">
        <f>IFERROR(INDEX('padron cfe'!D:D,MATCH(DATOS!C382,'padron cfe'!A:A,0),1),"")</f>
        <v/>
      </c>
      <c r="U382" s="4"/>
      <c r="V382" s="4"/>
      <c r="W382" s="4"/>
      <c r="X382" s="6" t="s">
        <v>157</v>
      </c>
      <c r="Y382" s="4"/>
      <c r="Z382" s="4" t="str">
        <f t="shared" si="77"/>
        <v/>
      </c>
      <c r="AA382" s="4"/>
      <c r="AB382" s="4"/>
      <c r="AC382" s="2" t="str">
        <f>IFERROR(IF(INDEX(AC$1:AC381,MATCH(J382,J$1:J381,0),1)=0,"",INDEX(AC$1:AC381,MATCH(J382,J$1:J381,0),1)),"")</f>
        <v/>
      </c>
      <c r="AD382" s="2" t="str">
        <f>IFERROR(IF(INDEX(AD$1:AD381,MATCH(J382,J$1:J381,0),1)=0,"",INDEX(AD$1:AD381,MATCH(J382,J$1:J381,0),1)),"")</f>
        <v/>
      </c>
      <c r="AE382" s="2" t="str">
        <f>IFERROR(IF(INDEX(AE$1:AE381,MATCH(J382,J$1:J381,0),1)=0,"",INDEX(AE$1:AE381,MATCH(J382,J$1:J381,0),1)),"")</f>
        <v/>
      </c>
      <c r="AF382" s="2"/>
      <c r="AG382" s="2"/>
      <c r="AH382" s="2"/>
      <c r="AI382" s="4"/>
      <c r="AJ382" s="4"/>
      <c r="AK382" s="4"/>
      <c r="AL382" s="4"/>
      <c r="AM382" s="4"/>
      <c r="AN382" s="4"/>
      <c r="AO382" s="4"/>
      <c r="AP382" s="4"/>
      <c r="AQ382" s="4"/>
      <c r="AS382" s="4"/>
      <c r="AT382" s="82"/>
      <c r="AU382" s="124"/>
      <c r="AV382" s="124"/>
      <c r="AW382" s="124"/>
      <c r="AX382" s="124"/>
      <c r="AY382" s="124"/>
      <c r="AZ382" s="124"/>
      <c r="BA382" s="4"/>
      <c r="BB382" s="127"/>
      <c r="BC382" s="4"/>
      <c r="BD382" s="4"/>
      <c r="BE382" s="4" t="s">
        <v>157</v>
      </c>
      <c r="BF382" s="7"/>
      <c r="BG382" s="7"/>
      <c r="BH382" s="7" t="str">
        <f t="shared" ca="1" si="78"/>
        <v/>
      </c>
      <c r="BI382" s="4" t="str">
        <f t="shared" si="87"/>
        <v/>
      </c>
      <c r="BJ382" s="123" t="str">
        <f t="shared" si="79"/>
        <v/>
      </c>
      <c r="BK382" s="140" t="str">
        <f t="shared" si="84"/>
        <v/>
      </c>
      <c r="BQ382" s="4" t="str">
        <f>IF(IFERROR(VLOOKUP(C382,C383:C$1993,1,0),"")="","",COUNTIF(C:C,C382))</f>
        <v/>
      </c>
      <c r="BU382" s="5" t="str">
        <f>IF(B382="","",IF(BQ382="",1+(MAX(BU$2:BU381)),""))</f>
        <v/>
      </c>
      <c r="BV382" s="5" t="str">
        <f t="shared" si="80"/>
        <v/>
      </c>
      <c r="BW382" s="5" t="str">
        <f t="shared" si="81"/>
        <v/>
      </c>
      <c r="BX382" s="14" t="str">
        <f t="shared" si="82"/>
        <v/>
      </c>
      <c r="BY382" s="28"/>
      <c r="BZ382" s="15"/>
      <c r="CA382" s="5" t="str">
        <f t="shared" si="88"/>
        <v/>
      </c>
      <c r="CD382" s="5" t="str">
        <f t="shared" si="89"/>
        <v/>
      </c>
      <c r="CE382" s="5" t="str">
        <f>IF(J382="","",IFERROR(IF(VLOOKUP(J382,J$2:J381,1,0)=0,"",""),J382))</f>
        <v/>
      </c>
      <c r="CF382" s="24" t="str">
        <f>IF(CE382="","",(IFERROR(VLOOKUP(MID(CE382,1,1),$CW$2:DA$28,3,0),0)+IFERROR(VLOOKUP(MID(CE382,2,1),CW$2:DA$28,4,0),0)+IFERROR(VLOOKUP(MID(CE382,3,1),CW$2:DA$28,5,0),0)+(ROW(CE382)/1000000000000)))</f>
        <v/>
      </c>
      <c r="CH382" s="5">
        <v>381</v>
      </c>
      <c r="CI382" s="5" t="str">
        <f>IFERROR(VLOOKUP(CH382,CD$2:CE1458,2,0),"")</f>
        <v/>
      </c>
      <c r="DC382" s="5" t="e">
        <f>IF(REPORTE!AH$2="si",IF(C382=VALUE(REPORTE!C$11),IF(SUM(DC383:DC$1993),CONCATENATE(INT(B382),", "),INT(B382)),""),IF(C382=VALUE(REPORTE!C$10),IF(SUM(DC383:DC$1993),CONCATENATE(INT(B382),", "),INT(B382)),""))</f>
        <v>#VALUE!</v>
      </c>
    </row>
    <row r="383" spans="1:108" s="5" customFormat="1" ht="15" customHeight="1">
      <c r="A383" s="4" t="str">
        <f t="shared" si="76"/>
        <v/>
      </c>
      <c r="B383" s="6"/>
      <c r="C383" s="8"/>
      <c r="D383" s="1" t="str">
        <f>IFERROR(INDEX('padron cfe'!B:B,MATCH(DATOS!C383,'padron cfe'!A:A,0),1),"")</f>
        <v/>
      </c>
      <c r="E383" s="1"/>
      <c r="F383" s="7"/>
      <c r="G383" s="9" t="s">
        <v>157</v>
      </c>
      <c r="H383" s="5" t="str">
        <f>IF(F383="","",IFERROR(CONCATENATE("PEUA",VLOOKUP(ESTADO,REPORTE!AV$2:AW$33,2,0),DIDTRITO_FORM,CADER_FORM,IFERROR(VLOOKUP(DAY(F383),$BN$3:$BO$11,2,0),DAY(F383)),IFERROR(VLOOKUP(MONTH(F383),$BN$3:$BO$11,2,0),MONTH(F383)),YEAR(F383),G383),""))</f>
        <v/>
      </c>
      <c r="I383" s="4"/>
      <c r="K383" s="2" t="str">
        <f>IFERROR(INDEX('padron cfe'!C:C,MATCH(DATOS!C383,'padron cfe'!A:A,0),1),"")</f>
        <v/>
      </c>
      <c r="L383" s="4" t="str">
        <f>IFERROR(IF(VLOOKUP(J383,J$2:L382,4,0)=0,"",VLOOKUP(J383,J$2:L382,4,0)),"")</f>
        <v/>
      </c>
      <c r="M383" s="4" t="str">
        <f>IFERROR(IF(VLOOKUP(J383,J$2:M382,5,0)=0,"",VLOOKUP(J383,J$2:M382,5,0)),"")</f>
        <v/>
      </c>
      <c r="N383" s="4"/>
      <c r="O383" s="2"/>
      <c r="P383" s="2"/>
      <c r="Q383" s="5" t="str">
        <f t="shared" si="83"/>
        <v/>
      </c>
      <c r="T383" s="2" t="str">
        <f>IFERROR(INDEX('padron cfe'!D:D,MATCH(DATOS!C383,'padron cfe'!A:A,0),1),"")</f>
        <v/>
      </c>
      <c r="U383" s="4"/>
      <c r="V383" s="4"/>
      <c r="W383" s="4"/>
      <c r="X383" s="6" t="s">
        <v>157</v>
      </c>
      <c r="Y383" s="4"/>
      <c r="Z383" s="4" t="str">
        <f t="shared" si="77"/>
        <v/>
      </c>
      <c r="AA383" s="4"/>
      <c r="AB383" s="4"/>
      <c r="AC383" s="2" t="str">
        <f>IFERROR(IF(INDEX(AC$1:AC382,MATCH(J383,J$1:J382,0),1)=0,"",INDEX(AC$1:AC382,MATCH(J383,J$1:J382,0),1)),"")</f>
        <v/>
      </c>
      <c r="AD383" s="2" t="str">
        <f>IFERROR(IF(INDEX(AD$1:AD382,MATCH(J383,J$1:J382,0),1)=0,"",INDEX(AD$1:AD382,MATCH(J383,J$1:J382,0),1)),"")</f>
        <v/>
      </c>
      <c r="AE383" s="2" t="str">
        <f>IFERROR(IF(INDEX(AE$1:AE382,MATCH(J383,J$1:J382,0),1)=0,"",INDEX(AE$1:AE382,MATCH(J383,J$1:J382,0),1)),"")</f>
        <v/>
      </c>
      <c r="AF383" s="2"/>
      <c r="AG383" s="2"/>
      <c r="AH383" s="2"/>
      <c r="AI383" s="4"/>
      <c r="AJ383" s="4"/>
      <c r="AK383" s="4"/>
      <c r="AL383" s="4"/>
      <c r="AM383" s="4"/>
      <c r="AN383" s="4"/>
      <c r="AO383" s="4"/>
      <c r="AP383" s="4"/>
      <c r="AQ383" s="4"/>
      <c r="AS383" s="4"/>
      <c r="AT383" s="82"/>
      <c r="AU383" s="124"/>
      <c r="AV383" s="124"/>
      <c r="AW383" s="124"/>
      <c r="AX383" s="124"/>
      <c r="AY383" s="124"/>
      <c r="AZ383" s="124"/>
      <c r="BA383" s="4"/>
      <c r="BB383" s="127"/>
      <c r="BC383" s="4"/>
      <c r="BD383" s="4"/>
      <c r="BE383" s="4"/>
      <c r="BF383" s="7"/>
      <c r="BG383" s="7"/>
      <c r="BH383" s="7" t="str">
        <f t="shared" ca="1" si="78"/>
        <v/>
      </c>
      <c r="BI383" s="4" t="str">
        <f t="shared" si="87"/>
        <v/>
      </c>
      <c r="BJ383" s="123" t="str">
        <f t="shared" si="79"/>
        <v/>
      </c>
      <c r="BK383" s="140" t="str">
        <f t="shared" si="84"/>
        <v/>
      </c>
      <c r="BQ383" s="4" t="str">
        <f>IF(IFERROR(VLOOKUP(C383,C384:C$1993,1,0),"")="","",COUNTIF(C:C,C383))</f>
        <v/>
      </c>
      <c r="BU383" s="5" t="str">
        <f>IF(B383="","",IF(BQ383="",1+(MAX(BU$2:BU382)),""))</f>
        <v/>
      </c>
      <c r="BV383" s="5" t="str">
        <f t="shared" si="80"/>
        <v/>
      </c>
      <c r="BW383" s="5" t="str">
        <f t="shared" si="81"/>
        <v/>
      </c>
      <c r="BX383" s="14" t="str">
        <f t="shared" si="82"/>
        <v/>
      </c>
      <c r="BY383" s="28"/>
      <c r="BZ383" s="15"/>
      <c r="CA383" s="5" t="str">
        <f t="shared" si="88"/>
        <v/>
      </c>
      <c r="CD383" s="5" t="str">
        <f t="shared" si="89"/>
        <v/>
      </c>
      <c r="CE383" s="5" t="str">
        <f>IF(J383="","",IFERROR(IF(VLOOKUP(J383,J$2:J382,1,0)=0,"",""),J383))</f>
        <v/>
      </c>
      <c r="CF383" s="24" t="str">
        <f>IF(CE383="","",(IFERROR(VLOOKUP(MID(CE383,1,1),$CW$2:DA$28,3,0),0)+IFERROR(VLOOKUP(MID(CE383,2,1),CW$2:DA$28,4,0),0)+IFERROR(VLOOKUP(MID(CE383,3,1),CW$2:DA$28,5,0),0)+(ROW(CE383)/1000000000000)))</f>
        <v/>
      </c>
      <c r="CH383" s="5">
        <v>382</v>
      </c>
      <c r="CI383" s="5" t="str">
        <f>IFERROR(VLOOKUP(CH383,CD$2:CE1459,2,0),"")</f>
        <v/>
      </c>
      <c r="CK383" s="14"/>
      <c r="DC383" s="5" t="e">
        <f>IF(REPORTE!AH$2="si",IF(C383=VALUE(REPORTE!C$11),IF(SUM(DC384:DC$1993),CONCATENATE(INT(B383),", "),INT(B383)),""),IF(C383=VALUE(REPORTE!C$10),IF(SUM(DC384:DC$1993),CONCATENATE(INT(B383),", "),INT(B383)),""))</f>
        <v>#VALUE!</v>
      </c>
    </row>
    <row r="384" spans="1:108" s="5" customFormat="1" ht="15" customHeight="1">
      <c r="A384" s="4" t="str">
        <f t="shared" si="76"/>
        <v/>
      </c>
      <c r="B384" s="6"/>
      <c r="C384" s="8"/>
      <c r="D384" s="1" t="str">
        <f>IFERROR(INDEX('padron cfe'!B:B,MATCH(DATOS!C384,'padron cfe'!A:A,0),1),"")</f>
        <v/>
      </c>
      <c r="E384" s="1"/>
      <c r="F384" s="7"/>
      <c r="G384" s="9" t="s">
        <v>157</v>
      </c>
      <c r="H384" s="5" t="str">
        <f>IF(F384="","",IFERROR(CONCATENATE("PEUA",VLOOKUP(ESTADO,REPORTE!AV$2:AW$33,2,0),DIDTRITO_FORM,CADER_FORM,IFERROR(VLOOKUP(DAY(F384),$BN$3:$BO$11,2,0),DAY(F384)),IFERROR(VLOOKUP(MONTH(F384),$BN$3:$BO$11,2,0),MONTH(F384)),YEAR(F384),G384),""))</f>
        <v/>
      </c>
      <c r="I384" s="4"/>
      <c r="K384" s="2" t="str">
        <f>IFERROR(INDEX('padron cfe'!C:C,MATCH(DATOS!C384,'padron cfe'!A:A,0),1),"")</f>
        <v/>
      </c>
      <c r="L384" s="4" t="str">
        <f>IFERROR(IF(VLOOKUP(J384,J$2:L383,4,0)=0,"",VLOOKUP(J384,J$2:L383,4,0)),"")</f>
        <v/>
      </c>
      <c r="M384" s="4" t="str">
        <f>IFERROR(IF(VLOOKUP(J384,J$2:M383,5,0)=0,"",VLOOKUP(J384,J$2:M383,5,0)),"")</f>
        <v/>
      </c>
      <c r="N384" s="4"/>
      <c r="O384" s="2"/>
      <c r="P384" s="2"/>
      <c r="Q384" s="5" t="str">
        <f t="shared" si="83"/>
        <v/>
      </c>
      <c r="T384" s="2" t="str">
        <f>IFERROR(INDEX('padron cfe'!D:D,MATCH(DATOS!C384,'padron cfe'!A:A,0),1),"")</f>
        <v/>
      </c>
      <c r="U384" s="4"/>
      <c r="V384" s="4"/>
      <c r="W384" s="4"/>
      <c r="X384" s="6" t="s">
        <v>157</v>
      </c>
      <c r="Y384" s="4"/>
      <c r="Z384" s="4" t="str">
        <f t="shared" si="77"/>
        <v/>
      </c>
      <c r="AA384" s="4"/>
      <c r="AB384" s="4"/>
      <c r="AC384" s="2" t="str">
        <f>IFERROR(IF(INDEX(AC$1:AC383,MATCH(J384,J$1:J383,0),1)=0,"",INDEX(AC$1:AC383,MATCH(J384,J$1:J383,0),1)),"")</f>
        <v/>
      </c>
      <c r="AD384" s="2" t="str">
        <f>IFERROR(IF(INDEX(AD$1:AD383,MATCH(J384,J$1:J383,0),1)=0,"",INDEX(AD$1:AD383,MATCH(J384,J$1:J383,0),1)),"")</f>
        <v/>
      </c>
      <c r="AE384" s="2" t="str">
        <f>IFERROR(IF(INDEX(AE$1:AE383,MATCH(J384,J$1:J383,0),1)=0,"",INDEX(AE$1:AE383,MATCH(J384,J$1:J383,0),1)),"")</f>
        <v/>
      </c>
      <c r="AF384" s="2"/>
      <c r="AG384" s="2"/>
      <c r="AH384" s="2"/>
      <c r="AI384" s="4"/>
      <c r="AJ384" s="4"/>
      <c r="AK384" s="4"/>
      <c r="AL384" s="4"/>
      <c r="AM384" s="4"/>
      <c r="AN384" s="4"/>
      <c r="AO384" s="4"/>
      <c r="AP384" s="4"/>
      <c r="AQ384" s="4"/>
      <c r="AS384" s="4"/>
      <c r="AT384" s="82"/>
      <c r="AU384" s="124"/>
      <c r="AV384" s="124"/>
      <c r="AW384" s="124"/>
      <c r="AX384" s="124"/>
      <c r="AY384" s="124"/>
      <c r="AZ384" s="124"/>
      <c r="BA384" s="4"/>
      <c r="BB384" s="127"/>
      <c r="BC384" s="4"/>
      <c r="BD384" s="4"/>
      <c r="BE384" s="4" t="s">
        <v>157</v>
      </c>
      <c r="BF384" s="7"/>
      <c r="BG384" s="7"/>
      <c r="BH384" s="7" t="str">
        <f t="shared" ca="1" si="78"/>
        <v/>
      </c>
      <c r="BI384" s="4" t="str">
        <f t="shared" si="87"/>
        <v/>
      </c>
      <c r="BJ384" s="123" t="str">
        <f t="shared" si="79"/>
        <v/>
      </c>
      <c r="BK384" s="140" t="str">
        <f t="shared" si="84"/>
        <v/>
      </c>
      <c r="BQ384" s="4" t="str">
        <f>IF(IFERROR(VLOOKUP(C384,C385:C$1993,1,0),"")="","",COUNTIF(C:C,C384))</f>
        <v/>
      </c>
      <c r="BU384" s="5" t="str">
        <f>IF(B384="","",IF(BQ384="",1+(MAX(BU$2:BU383)),""))</f>
        <v/>
      </c>
      <c r="BV384" s="5" t="str">
        <f t="shared" si="80"/>
        <v/>
      </c>
      <c r="BW384" s="5" t="str">
        <f t="shared" si="81"/>
        <v/>
      </c>
      <c r="BX384" s="14" t="str">
        <f t="shared" si="82"/>
        <v/>
      </c>
      <c r="BY384" s="28"/>
      <c r="BZ384" s="15"/>
      <c r="CA384" s="5" t="str">
        <f t="shared" si="88"/>
        <v/>
      </c>
      <c r="CD384" s="5" t="str">
        <f t="shared" si="89"/>
        <v/>
      </c>
      <c r="CE384" s="5" t="str">
        <f>IF(J384="","",IFERROR(IF(VLOOKUP(J384,J$2:J383,1,0)=0,"",""),J384))</f>
        <v/>
      </c>
      <c r="CF384" s="24" t="str">
        <f>IF(CE384="","",(IFERROR(VLOOKUP(MID(CE384,1,1),$CW$2:DA$28,3,0),0)+IFERROR(VLOOKUP(MID(CE384,2,1),CW$2:DA$28,4,0),0)+IFERROR(VLOOKUP(MID(CE384,3,1),CW$2:DA$28,5,0),0)+(ROW(CE384)/1000000000000)))</f>
        <v/>
      </c>
      <c r="CH384" s="5">
        <v>383</v>
      </c>
      <c r="CI384" s="5" t="str">
        <f>IFERROR(VLOOKUP(CH384,CD$2:CE1460,2,0),"")</f>
        <v/>
      </c>
      <c r="CK384" s="14"/>
      <c r="DC384" s="5" t="e">
        <f>IF(REPORTE!AH$2="si",IF(C384=VALUE(REPORTE!C$11),IF(SUM(DC385:DC$1993),CONCATENATE(INT(B384),", "),INT(B384)),""),IF(C384=VALUE(REPORTE!C$10),IF(SUM(DC385:DC$1993),CONCATENATE(INT(B384),", "),INT(B384)),""))</f>
        <v>#VALUE!</v>
      </c>
    </row>
    <row r="385" spans="1:107" s="5" customFormat="1" ht="15" customHeight="1">
      <c r="A385" s="4" t="str">
        <f t="shared" si="76"/>
        <v/>
      </c>
      <c r="B385" s="6"/>
      <c r="C385" s="8"/>
      <c r="D385" s="1" t="str">
        <f>IFERROR(INDEX('padron cfe'!B:B,MATCH(DATOS!C385,'padron cfe'!A:A,0),1),"")</f>
        <v/>
      </c>
      <c r="E385" s="1"/>
      <c r="F385" s="7"/>
      <c r="G385" s="9" t="s">
        <v>157</v>
      </c>
      <c r="H385" s="5" t="str">
        <f>IF(F385="","",IFERROR(CONCATENATE("PEUA",VLOOKUP(ESTADO,REPORTE!AV$2:AW$33,2,0),DIDTRITO_FORM,CADER_FORM,IFERROR(VLOOKUP(DAY(F385),$BN$3:$BO$11,2,0),DAY(F385)),IFERROR(VLOOKUP(MONTH(F385),$BN$3:$BO$11,2,0),MONTH(F385)),YEAR(F385),G385),""))</f>
        <v/>
      </c>
      <c r="I385" s="4"/>
      <c r="K385" s="2" t="str">
        <f>IFERROR(INDEX('padron cfe'!C:C,MATCH(DATOS!C385,'padron cfe'!A:A,0),1),"")</f>
        <v/>
      </c>
      <c r="L385" s="4" t="str">
        <f>IFERROR(IF(VLOOKUP(J385,J$2:L384,4,0)=0,"",VLOOKUP(J385,J$2:L384,4,0)),"")</f>
        <v/>
      </c>
      <c r="M385" s="4" t="str">
        <f>IFERROR(IF(VLOOKUP(J385,J$2:M384,5,0)=0,"",VLOOKUP(J385,J$2:M384,5,0)),"")</f>
        <v/>
      </c>
      <c r="N385" s="4"/>
      <c r="O385" s="2"/>
      <c r="P385" s="2"/>
      <c r="Q385" s="5" t="str">
        <f t="shared" si="83"/>
        <v/>
      </c>
      <c r="T385" s="2" t="str">
        <f>IFERROR(INDEX('padron cfe'!D:D,MATCH(DATOS!C385,'padron cfe'!A:A,0),1),"")</f>
        <v/>
      </c>
      <c r="U385" s="4"/>
      <c r="V385" s="4"/>
      <c r="W385" s="4"/>
      <c r="X385" s="6" t="s">
        <v>157</v>
      </c>
      <c r="Y385" s="4"/>
      <c r="Z385" s="4" t="str">
        <f t="shared" si="77"/>
        <v/>
      </c>
      <c r="AA385" s="4"/>
      <c r="AB385" s="4"/>
      <c r="AC385" s="2" t="str">
        <f>IFERROR(IF(INDEX(AC$1:AC384,MATCH(J385,J$1:J384,0),1)=0,"",INDEX(AC$1:AC384,MATCH(J385,J$1:J384,0),1)),"")</f>
        <v/>
      </c>
      <c r="AD385" s="2" t="str">
        <f>IFERROR(IF(INDEX(AD$1:AD384,MATCH(J385,J$1:J384,0),1)=0,"",INDEX(AD$1:AD384,MATCH(J385,J$1:J384,0),1)),"")</f>
        <v/>
      </c>
      <c r="AE385" s="2" t="str">
        <f>IFERROR(IF(INDEX(AE$1:AE384,MATCH(J385,J$1:J384,0),1)=0,"",INDEX(AE$1:AE384,MATCH(J385,J$1:J384,0),1)),"")</f>
        <v/>
      </c>
      <c r="AF385" s="2"/>
      <c r="AG385" s="2"/>
      <c r="AH385" s="2"/>
      <c r="AI385" s="4"/>
      <c r="AJ385" s="4"/>
      <c r="AK385" s="4"/>
      <c r="AL385" s="4"/>
      <c r="AM385" s="4"/>
      <c r="AN385" s="4"/>
      <c r="AO385" s="4"/>
      <c r="AP385" s="4"/>
      <c r="AQ385" s="4"/>
      <c r="AS385" s="4"/>
      <c r="AT385" s="82"/>
      <c r="AU385" s="124"/>
      <c r="AV385" s="124"/>
      <c r="AW385" s="124"/>
      <c r="AX385" s="124"/>
      <c r="AY385" s="124"/>
      <c r="AZ385" s="124"/>
      <c r="BA385" s="4"/>
      <c r="BB385" s="127"/>
      <c r="BC385" s="4"/>
      <c r="BD385" s="4"/>
      <c r="BE385" s="4"/>
      <c r="BF385" s="7"/>
      <c r="BG385" s="7"/>
      <c r="BH385" s="7" t="str">
        <f t="shared" ca="1" si="78"/>
        <v/>
      </c>
      <c r="BI385" s="4" t="str">
        <f t="shared" si="87"/>
        <v/>
      </c>
      <c r="BJ385" s="123" t="str">
        <f t="shared" si="79"/>
        <v/>
      </c>
      <c r="BK385" s="140" t="str">
        <f t="shared" si="84"/>
        <v/>
      </c>
      <c r="BQ385" s="4" t="str">
        <f>IF(IFERROR(VLOOKUP(C385,C386:C$1993,1,0),"")="","",COUNTIF(C:C,C385))</f>
        <v/>
      </c>
      <c r="BU385" s="5" t="str">
        <f>IF(B385="","",IF(BQ385="",1+(MAX(BU$2:BU384)),""))</f>
        <v/>
      </c>
      <c r="BV385" s="5" t="str">
        <f t="shared" si="80"/>
        <v/>
      </c>
      <c r="BW385" s="5" t="str">
        <f t="shared" si="81"/>
        <v/>
      </c>
      <c r="BX385" s="14" t="str">
        <f t="shared" si="82"/>
        <v/>
      </c>
      <c r="BY385" s="28"/>
      <c r="BZ385" s="15"/>
      <c r="CA385" s="5" t="str">
        <f t="shared" si="88"/>
        <v/>
      </c>
      <c r="CD385" s="5" t="str">
        <f t="shared" si="89"/>
        <v/>
      </c>
      <c r="CE385" s="5" t="str">
        <f>IF(J385="","",IFERROR(IF(VLOOKUP(J385,J$2:J384,1,0)=0,"",""),J385))</f>
        <v/>
      </c>
      <c r="CF385" s="24" t="str">
        <f>IF(CE385="","",(IFERROR(VLOOKUP(MID(CE385,1,1),$CW$2:DA$28,3,0),0)+IFERROR(VLOOKUP(MID(CE385,2,1),CW$2:DA$28,4,0),0)+IFERROR(VLOOKUP(MID(CE385,3,1),CW$2:DA$28,5,0),0)+(ROW(CE385)/1000000000000)))</f>
        <v/>
      </c>
      <c r="CH385" s="5">
        <v>384</v>
      </c>
      <c r="CI385" s="5" t="str">
        <f>IFERROR(VLOOKUP(CH385,CD$2:CE1461,2,0),"")</f>
        <v/>
      </c>
      <c r="DC385" s="5" t="e">
        <f>IF(REPORTE!AH$2="si",IF(C385=VALUE(REPORTE!C$11),IF(SUM(DC386:DC$1993),CONCATENATE(INT(B385),", "),INT(B385)),""),IF(C385=VALUE(REPORTE!C$10),IF(SUM(DC386:DC$1993),CONCATENATE(INT(B385),", "),INT(B385)),""))</f>
        <v>#VALUE!</v>
      </c>
    </row>
    <row r="386" spans="1:107" s="5" customFormat="1" ht="15" customHeight="1">
      <c r="A386" s="4" t="str">
        <f t="shared" ref="A386:A393" si="90">IF(AS386="",IF(B386="","",IF(LEN(B386)=1,"000"&amp;B386,IF(LEN(B386)=2,"00"&amp;B386,IF(LEN(B386)=3,"0"&amp;B386,B386)))),C386)</f>
        <v/>
      </c>
      <c r="B386" s="6"/>
      <c r="C386" s="8"/>
      <c r="D386" s="1" t="str">
        <f>IFERROR(INDEX('padron cfe'!B:B,MATCH(DATOS!C386,'padron cfe'!A:A,0),1),"")</f>
        <v/>
      </c>
      <c r="E386" s="1"/>
      <c r="F386" s="7"/>
      <c r="G386" s="9" t="s">
        <v>157</v>
      </c>
      <c r="H386" s="5" t="str">
        <f>IF(F386="","",IFERROR(CONCATENATE("PEUA",VLOOKUP(ESTADO,REPORTE!AV$2:AW$33,2,0),DIDTRITO_FORM,CADER_FORM,IFERROR(VLOOKUP(DAY(F386),$BN$3:$BO$11,2,0),DAY(F386)),IFERROR(VLOOKUP(MONTH(F386),$BN$3:$BO$11,2,0),MONTH(F386)),YEAR(F386),G386),""))</f>
        <v/>
      </c>
      <c r="I386" s="4"/>
      <c r="K386" s="2" t="str">
        <f>IFERROR(INDEX('padron cfe'!C:C,MATCH(DATOS!C386,'padron cfe'!A:A,0),1),"")</f>
        <v/>
      </c>
      <c r="L386" s="4" t="str">
        <f>IFERROR(IF(VLOOKUP(J386,J$2:L385,4,0)=0,"",VLOOKUP(J386,J$2:L385,4,0)),"")</f>
        <v/>
      </c>
      <c r="M386" s="4" t="str">
        <f>IFERROR(IF(VLOOKUP(J386,J$2:M385,5,0)=0,"",VLOOKUP(J386,J$2:M385,5,0)),"")</f>
        <v/>
      </c>
      <c r="N386" s="4"/>
      <c r="O386" s="2"/>
      <c r="P386" s="2"/>
      <c r="Q386" s="5" t="str">
        <f t="shared" si="83"/>
        <v/>
      </c>
      <c r="T386" s="2" t="str">
        <f>IFERROR(INDEX('padron cfe'!D:D,MATCH(DATOS!C386,'padron cfe'!A:A,0),1),"")</f>
        <v/>
      </c>
      <c r="U386" s="4"/>
      <c r="V386" s="4"/>
      <c r="W386" s="4"/>
      <c r="X386" s="6" t="s">
        <v>157</v>
      </c>
      <c r="Y386" s="4"/>
      <c r="Z386" s="4" t="str">
        <f t="shared" ref="Z386:Z393" si="91">IF(Y386="","",(Y386*0.746*365*24)*0.75+438)</f>
        <v/>
      </c>
      <c r="AA386" s="4"/>
      <c r="AB386" s="4"/>
      <c r="AC386" s="2" t="str">
        <f>IFERROR(IF(INDEX(AC$1:AC385,MATCH(J386,J$1:J385,0),1)=0,"",INDEX(AC$1:AC385,MATCH(J386,J$1:J385,0),1)),"")</f>
        <v/>
      </c>
      <c r="AD386" s="2" t="str">
        <f>IFERROR(IF(INDEX(AD$1:AD385,MATCH(J386,J$1:J385,0),1)=0,"",INDEX(AD$1:AD385,MATCH(J386,J$1:J385,0),1)),"")</f>
        <v/>
      </c>
      <c r="AE386" s="2" t="str">
        <f>IFERROR(IF(INDEX(AE$1:AE385,MATCH(J386,J$1:J385,0),1)=0,"",INDEX(AE$1:AE385,MATCH(J386,J$1:J385,0),1)),"")</f>
        <v/>
      </c>
      <c r="AF386" s="2"/>
      <c r="AG386" s="2"/>
      <c r="AH386" s="2"/>
      <c r="AI386" s="4"/>
      <c r="AJ386" s="4"/>
      <c r="AK386" s="4"/>
      <c r="AL386" s="4"/>
      <c r="AM386" s="4"/>
      <c r="AN386" s="4"/>
      <c r="AO386" s="4"/>
      <c r="AP386" s="4"/>
      <c r="AQ386" s="4"/>
      <c r="AS386" s="4"/>
      <c r="AT386" s="82"/>
      <c r="AU386" s="124"/>
      <c r="AV386" s="124"/>
      <c r="AW386" s="124"/>
      <c r="AX386" s="124"/>
      <c r="AY386" s="124"/>
      <c r="AZ386" s="124"/>
      <c r="BA386" s="4"/>
      <c r="BB386" s="127"/>
      <c r="BC386" s="4"/>
      <c r="BD386" s="4"/>
      <c r="BE386" s="4" t="s">
        <v>157</v>
      </c>
      <c r="BF386" s="7"/>
      <c r="BG386" s="7"/>
      <c r="BH386" s="7" t="str">
        <f t="shared" ref="BH386:BH449" ca="1" si="92">IFERROR(IF(BE386="","",IF(BA386=5,"",IF(BE386-TODAY()&gt;0,"VIGENTE","VENCIDO"))),"")</f>
        <v/>
      </c>
      <c r="BI386" s="4" t="str">
        <f t="shared" si="87"/>
        <v/>
      </c>
      <c r="BJ386" s="123" t="str">
        <f t="shared" ref="BJ386:BJ449" si="93">IFERROR(IF(AA386="","",AA386/V386),"")</f>
        <v/>
      </c>
      <c r="BK386" s="140" t="str">
        <f t="shared" si="84"/>
        <v/>
      </c>
      <c r="BQ386" s="4" t="str">
        <f>IF(IFERROR(VLOOKUP(C386,C387:C$1993,1,0),"")="","",COUNTIF(C:C,C386))</f>
        <v/>
      </c>
      <c r="BU386" s="5" t="str">
        <f>IF(B386="","",IF(BQ386="",1+(MAX(BU$2:BU385)),""))</f>
        <v/>
      </c>
      <c r="BV386" s="5" t="str">
        <f t="shared" ref="BV386:BV449" si="94">IF(BU386="","",Z386)</f>
        <v/>
      </c>
      <c r="BW386" s="5" t="str">
        <f t="shared" ref="BW386:BW449" si="95">IF(BU386="","",H386)</f>
        <v/>
      </c>
      <c r="BX386" s="14" t="str">
        <f t="shared" ref="BX386:BX449" si="96">IF(BU386="","",C386)</f>
        <v/>
      </c>
      <c r="BY386" s="28"/>
      <c r="BZ386" s="15"/>
      <c r="CA386" s="5" t="str">
        <f t="shared" si="88"/>
        <v/>
      </c>
      <c r="CD386" s="5" t="str">
        <f>IFERROR(RANK(CF386,CF$2:CF$1493,1),"")</f>
        <v/>
      </c>
      <c r="CE386" s="5" t="str">
        <f>IF(J386="","",IFERROR(IF(VLOOKUP(J386,J$2:J385,1,0)=0,"",""),J386))</f>
        <v/>
      </c>
      <c r="CF386" s="24" t="str">
        <f>IF(CE386="","",(IFERROR(VLOOKUP(MID(CE386,1,1),$CW$2:DA$28,3,0),0)+IFERROR(VLOOKUP(MID(CE386,2,1),CW$2:DA$28,4,0),0)+IFERROR(VLOOKUP(MID(CE386,3,1),CW$2:DA$28,5,0),0)+(ROW(CE386)/1000000000000)))</f>
        <v/>
      </c>
      <c r="CH386" s="5">
        <v>385</v>
      </c>
      <c r="CI386" s="5" t="str">
        <f>IFERROR(VLOOKUP(CH386,CD$2:CE1462,2,0),"")</f>
        <v/>
      </c>
      <c r="DC386" s="5" t="e">
        <f>IF(REPORTE!AH$2="si",IF(C386=VALUE(REPORTE!C$11),IF(SUM(DC387:DC$1993),CONCATENATE(INT(B386),", "),INT(B386)),""),IF(C386=VALUE(REPORTE!C$10),IF(SUM(DC387:DC$1993),CONCATENATE(INT(B386),", "),INT(B386)),""))</f>
        <v>#VALUE!</v>
      </c>
    </row>
    <row r="387" spans="1:107" s="5" customFormat="1" ht="15" customHeight="1">
      <c r="A387" s="4" t="str">
        <f t="shared" si="90"/>
        <v/>
      </c>
      <c r="B387" s="6"/>
      <c r="C387" s="8"/>
      <c r="D387" s="1" t="str">
        <f>IFERROR(INDEX('padron cfe'!B:B,MATCH(DATOS!C387,'padron cfe'!A:A,0),1),"")</f>
        <v/>
      </c>
      <c r="E387" s="1"/>
      <c r="F387" s="7"/>
      <c r="G387" s="9" t="s">
        <v>157</v>
      </c>
      <c r="H387" s="5" t="str">
        <f>IF(F387="","",IFERROR(CONCATENATE("PEUA",VLOOKUP(ESTADO,REPORTE!AV$2:AW$33,2,0),DIDTRITO_FORM,CADER_FORM,IFERROR(VLOOKUP(DAY(F387),$BN$3:$BO$11,2,0),DAY(F387)),IFERROR(VLOOKUP(MONTH(F387),$BN$3:$BO$11,2,0),MONTH(F387)),YEAR(F387),G387),""))</f>
        <v/>
      </c>
      <c r="I387" s="4"/>
      <c r="K387" s="2" t="str">
        <f>IFERROR(INDEX('padron cfe'!C:C,MATCH(DATOS!C387,'padron cfe'!A:A,0),1),"")</f>
        <v/>
      </c>
      <c r="L387" s="4" t="str">
        <f>IFERROR(IF(VLOOKUP(J387,J$2:L386,4,0)=0,"",VLOOKUP(J387,J$2:L386,4,0)),"")</f>
        <v/>
      </c>
      <c r="M387" s="4" t="str">
        <f>IFERROR(IF(VLOOKUP(J387,J$2:M386,5,0)=0,"",VLOOKUP(J387,J$2:M386,5,0)),"")</f>
        <v/>
      </c>
      <c r="N387" s="4"/>
      <c r="O387" s="2"/>
      <c r="P387" s="2"/>
      <c r="Q387" s="5" t="str">
        <f t="shared" ref="Q387:Q405" si="97">IF(J387="","",Q386)</f>
        <v/>
      </c>
      <c r="T387" s="2" t="str">
        <f>IFERROR(INDEX('padron cfe'!D:D,MATCH(DATOS!C387,'padron cfe'!A:A,0),1),"")</f>
        <v/>
      </c>
      <c r="U387" s="4"/>
      <c r="V387" s="4"/>
      <c r="W387" s="4"/>
      <c r="X387" s="6" t="s">
        <v>157</v>
      </c>
      <c r="Y387" s="4"/>
      <c r="Z387" s="4" t="str">
        <f t="shared" si="91"/>
        <v/>
      </c>
      <c r="AA387" s="4"/>
      <c r="AB387" s="4"/>
      <c r="AC387" s="2" t="str">
        <f>IFERROR(IF(INDEX(AC$1:AC386,MATCH(J387,J$1:J386,0),1)=0,"",INDEX(AC$1:AC386,MATCH(J387,J$1:J386,0),1)),"")</f>
        <v/>
      </c>
      <c r="AD387" s="2" t="str">
        <f>IFERROR(IF(INDEX(AD$1:AD386,MATCH(J387,J$1:J386,0),1)=0,"",INDEX(AD$1:AD386,MATCH(J387,J$1:J386,0),1)),"")</f>
        <v/>
      </c>
      <c r="AE387" s="2" t="str">
        <f>IFERROR(IF(INDEX(AE$1:AE386,MATCH(J387,J$1:J386,0),1)=0,"",INDEX(AE$1:AE386,MATCH(J387,J$1:J386,0),1)),"")</f>
        <v/>
      </c>
      <c r="AF387" s="2"/>
      <c r="AG387" s="2"/>
      <c r="AH387" s="2"/>
      <c r="AI387" s="4"/>
      <c r="AJ387" s="4"/>
      <c r="AK387" s="4"/>
      <c r="AL387" s="4"/>
      <c r="AM387" s="4"/>
      <c r="AN387" s="4"/>
      <c r="AO387" s="4"/>
      <c r="AP387" s="4"/>
      <c r="AQ387" s="4"/>
      <c r="AS387" s="4"/>
      <c r="AT387" s="82"/>
      <c r="AU387" s="124"/>
      <c r="AV387" s="124"/>
      <c r="AW387" s="124"/>
      <c r="AX387" s="124"/>
      <c r="AY387" s="124"/>
      <c r="AZ387" s="124"/>
      <c r="BA387" s="4"/>
      <c r="BB387" s="127"/>
      <c r="BC387" s="4"/>
      <c r="BD387" s="4"/>
      <c r="BE387" s="4"/>
      <c r="BF387" s="7"/>
      <c r="BG387" s="7"/>
      <c r="BH387" s="7" t="str">
        <f t="shared" ca="1" si="92"/>
        <v/>
      </c>
      <c r="BI387" s="4" t="str">
        <f t="shared" si="87"/>
        <v/>
      </c>
      <c r="BJ387" s="123" t="str">
        <f t="shared" si="93"/>
        <v/>
      </c>
      <c r="BK387" s="140" t="str">
        <f t="shared" ref="BK387:BK450" si="98">IFERROR(IF(AA387/Z387=0,"",AA387/Z387),"")</f>
        <v/>
      </c>
      <c r="BQ387" s="4" t="str">
        <f>IF(IFERROR(VLOOKUP(C387,C388:C$1993,1,0),"")="","",COUNTIF(C:C,C387))</f>
        <v/>
      </c>
      <c r="BU387" s="5" t="str">
        <f>IF(B387="","",IF(BQ387="",1+(MAX(BU$2:BU386)),""))</f>
        <v/>
      </c>
      <c r="BV387" s="5" t="str">
        <f t="shared" si="94"/>
        <v/>
      </c>
      <c r="BW387" s="5" t="str">
        <f t="shared" si="95"/>
        <v/>
      </c>
      <c r="BX387" s="14" t="str">
        <f t="shared" si="96"/>
        <v/>
      </c>
      <c r="BY387" s="28"/>
      <c r="BZ387" s="15"/>
      <c r="CA387" s="5" t="str">
        <f t="shared" si="88"/>
        <v/>
      </c>
      <c r="CD387" s="5" t="str">
        <f>IFERROR(RANK(CF387,CF$2:CF$1493,1),"")</f>
        <v/>
      </c>
      <c r="CE387" s="5" t="str">
        <f>IF(J387="","",IFERROR(IF(VLOOKUP(J387,J$2:J386,1,0)=0,"",""),J387))</f>
        <v/>
      </c>
      <c r="CF387" s="24" t="str">
        <f>IF(CE387="","",(IFERROR(VLOOKUP(MID(CE387,1,1),$CW$2:DA$28,3,0),0)+IFERROR(VLOOKUP(MID(CE387,2,1),CW$2:DA$28,4,0),0)+IFERROR(VLOOKUP(MID(CE387,3,1),CW$2:DA$28,5,0),0)+(ROW(CE387)/1000000000000)))</f>
        <v/>
      </c>
      <c r="CH387" s="5">
        <v>386</v>
      </c>
      <c r="CI387" s="5" t="str">
        <f>IFERROR(VLOOKUP(CH387,CD$2:CE1463,2,0),"")</f>
        <v/>
      </c>
      <c r="DC387" s="5" t="e">
        <f>IF(REPORTE!AH$2="si",IF(C387=VALUE(REPORTE!C$11),IF(SUM(DC388:DC$1993),CONCATENATE(INT(B387),", "),INT(B387)),""),IF(C387=VALUE(REPORTE!C$10),IF(SUM(DC388:DC$1993),CONCATENATE(INT(B387),", "),INT(B387)),""))</f>
        <v>#VALUE!</v>
      </c>
    </row>
    <row r="388" spans="1:107" s="5" customFormat="1" ht="15" customHeight="1">
      <c r="A388" s="4" t="str">
        <f t="shared" si="90"/>
        <v/>
      </c>
      <c r="B388" s="6"/>
      <c r="C388" s="8"/>
      <c r="D388" s="1" t="str">
        <f>IFERROR(INDEX('padron cfe'!B:B,MATCH(DATOS!C388,'padron cfe'!A:A,0),1),"")</f>
        <v/>
      </c>
      <c r="E388" s="1"/>
      <c r="F388" s="7"/>
      <c r="G388" s="9" t="s">
        <v>157</v>
      </c>
      <c r="H388" s="5" t="str">
        <f>IF(F388="","",IFERROR(CONCATENATE("PEUA",VLOOKUP(ESTADO,REPORTE!AV$2:AW$33,2,0),DIDTRITO_FORM,CADER_FORM,IFERROR(VLOOKUP(DAY(F388),$BN$3:$BO$11,2,0),DAY(F388)),IFERROR(VLOOKUP(MONTH(F388),$BN$3:$BO$11,2,0),MONTH(F388)),YEAR(F388),G388),""))</f>
        <v/>
      </c>
      <c r="I388" s="4"/>
      <c r="K388" s="2" t="str">
        <f>IFERROR(INDEX('padron cfe'!C:C,MATCH(DATOS!C388,'padron cfe'!A:A,0),1),"")</f>
        <v/>
      </c>
      <c r="L388" s="4" t="str">
        <f>IFERROR(IF(VLOOKUP(J388,J$2:L387,4,0)=0,"",VLOOKUP(J388,J$2:L387,4,0)),"")</f>
        <v/>
      </c>
      <c r="M388" s="4" t="str">
        <f>IFERROR(IF(VLOOKUP(J388,J$2:M387,5,0)=0,"",VLOOKUP(J388,J$2:M387,5,0)),"")</f>
        <v/>
      </c>
      <c r="N388" s="4"/>
      <c r="O388" s="2"/>
      <c r="P388" s="2"/>
      <c r="Q388" s="5" t="str">
        <f t="shared" si="97"/>
        <v/>
      </c>
      <c r="T388" s="2" t="str">
        <f>IFERROR(INDEX('padron cfe'!D:D,MATCH(DATOS!C388,'padron cfe'!A:A,0),1),"")</f>
        <v/>
      </c>
      <c r="U388" s="4"/>
      <c r="V388" s="4"/>
      <c r="W388" s="4"/>
      <c r="X388" s="6" t="s">
        <v>157</v>
      </c>
      <c r="Y388" s="4"/>
      <c r="Z388" s="4" t="str">
        <f t="shared" si="91"/>
        <v/>
      </c>
      <c r="AA388" s="4"/>
      <c r="AB388" s="4"/>
      <c r="AC388" s="2" t="str">
        <f>IFERROR(IF(INDEX(AC$1:AC387,MATCH(J388,J$1:J387,0),1)=0,"",INDEX(AC$1:AC387,MATCH(J388,J$1:J387,0),1)),"")</f>
        <v/>
      </c>
      <c r="AD388" s="2" t="str">
        <f>IFERROR(IF(INDEX(AD$1:AD387,MATCH(J388,J$1:J387,0),1)=0,"",INDEX(AD$1:AD387,MATCH(J388,J$1:J387,0),1)),"")</f>
        <v/>
      </c>
      <c r="AE388" s="2" t="str">
        <f>IFERROR(IF(INDEX(AE$1:AE387,MATCH(J388,J$1:J387,0),1)=0,"",INDEX(AE$1:AE387,MATCH(J388,J$1:J387,0),1)),"")</f>
        <v/>
      </c>
      <c r="AF388" s="2"/>
      <c r="AG388" s="2"/>
      <c r="AH388" s="2"/>
      <c r="AI388" s="4"/>
      <c r="AJ388" s="4"/>
      <c r="AK388" s="4"/>
      <c r="AL388" s="4"/>
      <c r="AM388" s="4"/>
      <c r="AN388" s="4"/>
      <c r="AO388" s="4"/>
      <c r="AP388" s="4"/>
      <c r="AQ388" s="4"/>
      <c r="AS388" s="4"/>
      <c r="AT388" s="82"/>
      <c r="AU388" s="124"/>
      <c r="AV388" s="124"/>
      <c r="AW388" s="124"/>
      <c r="AX388" s="124"/>
      <c r="AY388" s="124"/>
      <c r="AZ388" s="124"/>
      <c r="BA388" s="4"/>
      <c r="BB388" s="127"/>
      <c r="BC388" s="4"/>
      <c r="BD388" s="4"/>
      <c r="BE388" s="4" t="s">
        <v>157</v>
      </c>
      <c r="BF388" s="7"/>
      <c r="BG388" s="7"/>
      <c r="BH388" s="7" t="str">
        <f t="shared" ca="1" si="92"/>
        <v/>
      </c>
      <c r="BI388" s="4" t="str">
        <f t="shared" si="87"/>
        <v/>
      </c>
      <c r="BJ388" s="123" t="str">
        <f t="shared" si="93"/>
        <v/>
      </c>
      <c r="BK388" s="140" t="str">
        <f t="shared" si="98"/>
        <v/>
      </c>
      <c r="BQ388" s="4" t="str">
        <f>IF(IFERROR(VLOOKUP(C388,C389:C$1993,1,0),"")="","",COUNTIF(C:C,C388))</f>
        <v/>
      </c>
      <c r="BU388" s="5" t="str">
        <f>IF(B388="","",IF(BQ388="",1+(MAX(BU$2:BU387)),""))</f>
        <v/>
      </c>
      <c r="BV388" s="5" t="str">
        <f t="shared" si="94"/>
        <v/>
      </c>
      <c r="BW388" s="5" t="str">
        <f t="shared" si="95"/>
        <v/>
      </c>
      <c r="BX388" s="14" t="str">
        <f t="shared" si="96"/>
        <v/>
      </c>
      <c r="BY388" s="28"/>
      <c r="BZ388" s="15"/>
      <c r="CA388" s="5" t="str">
        <f t="shared" si="88"/>
        <v/>
      </c>
      <c r="CD388" s="5" t="str">
        <f t="shared" ref="CD388:CD449" si="99">IFERROR(RANK(CF388,CF$2:CF$1493,1),"")</f>
        <v/>
      </c>
      <c r="CE388" s="5" t="str">
        <f>IF(J388="","",IFERROR(IF(VLOOKUP(J388,J$2:J387,1,0)=0,"",""),J388))</f>
        <v/>
      </c>
      <c r="CF388" s="24" t="str">
        <f>IF(CE388="","",(IFERROR(VLOOKUP(MID(CE388,1,1),$CW$2:DA$28,3,0),0)+IFERROR(VLOOKUP(MID(CE388,2,1),CW$2:DA$28,4,0),0)+IFERROR(VLOOKUP(MID(CE388,3,1),CW$2:DA$28,5,0),0)+(ROW(CE388)/1000000000000)))</f>
        <v/>
      </c>
      <c r="CH388" s="5">
        <v>387</v>
      </c>
      <c r="CI388" s="5" t="str">
        <f>IFERROR(VLOOKUP(CH388,CD$2:CE1464,2,0),"")</f>
        <v/>
      </c>
      <c r="DC388" s="5" t="e">
        <f>IF(REPORTE!AH$2="si",IF(C388=VALUE(REPORTE!C$11),IF(SUM(DC389:DC$1993),CONCATENATE(INT(B388),", "),INT(B388)),""),IF(C388=VALUE(REPORTE!C$10),IF(SUM(DC389:DC$1993),CONCATENATE(INT(B388),", "),INT(B388)),""))</f>
        <v>#VALUE!</v>
      </c>
    </row>
    <row r="389" spans="1:107" s="5" customFormat="1" ht="15" customHeight="1">
      <c r="A389" s="4" t="str">
        <f t="shared" si="90"/>
        <v/>
      </c>
      <c r="B389" s="6"/>
      <c r="C389" s="8"/>
      <c r="D389" s="1" t="str">
        <f>IFERROR(INDEX('padron cfe'!B:B,MATCH(DATOS!C389,'padron cfe'!A:A,0),1),"")</f>
        <v/>
      </c>
      <c r="E389" s="1"/>
      <c r="F389" s="7"/>
      <c r="G389" s="9" t="s">
        <v>157</v>
      </c>
      <c r="H389" s="5" t="str">
        <f>IF(F389="","",IFERROR(CONCATENATE("PEUA",VLOOKUP(ESTADO,REPORTE!AV$2:AW$33,2,0),DIDTRITO_FORM,CADER_FORM,IFERROR(VLOOKUP(DAY(F389),$BN$3:$BO$11,2,0),DAY(F389)),IFERROR(VLOOKUP(MONTH(F389),$BN$3:$BO$11,2,0),MONTH(F389)),YEAR(F389),G389),""))</f>
        <v/>
      </c>
      <c r="I389" s="4"/>
      <c r="K389" s="2" t="str">
        <f>IFERROR(INDEX('padron cfe'!C:C,MATCH(DATOS!C389,'padron cfe'!A:A,0),1),"")</f>
        <v/>
      </c>
      <c r="L389" s="4" t="str">
        <f>IFERROR(IF(VLOOKUP(J389,J$2:L388,4,0)=0,"",VLOOKUP(J389,J$2:L388,4,0)),"")</f>
        <v/>
      </c>
      <c r="M389" s="4" t="str">
        <f>IFERROR(IF(VLOOKUP(J389,J$2:M388,5,0)=0,"",VLOOKUP(J389,J$2:M388,5,0)),"")</f>
        <v/>
      </c>
      <c r="N389" s="4"/>
      <c r="O389" s="2"/>
      <c r="P389" s="2"/>
      <c r="Q389" s="5" t="str">
        <f t="shared" si="97"/>
        <v/>
      </c>
      <c r="T389" s="2" t="str">
        <f>IFERROR(INDEX('padron cfe'!D:D,MATCH(DATOS!C389,'padron cfe'!A:A,0),1),"")</f>
        <v/>
      </c>
      <c r="U389" s="4"/>
      <c r="V389" s="4"/>
      <c r="W389" s="4"/>
      <c r="X389" s="6" t="s">
        <v>157</v>
      </c>
      <c r="Y389" s="4"/>
      <c r="Z389" s="4" t="str">
        <f t="shared" si="91"/>
        <v/>
      </c>
      <c r="AA389" s="4"/>
      <c r="AB389" s="4"/>
      <c r="AC389" s="2" t="str">
        <f>IFERROR(IF(INDEX(AC$1:AC388,MATCH(J389,J$1:J388,0),1)=0,"",INDEX(AC$1:AC388,MATCH(J389,J$1:J388,0),1)),"")</f>
        <v/>
      </c>
      <c r="AD389" s="2" t="str">
        <f>IFERROR(IF(INDEX(AD$1:AD388,MATCH(J389,J$1:J388,0),1)=0,"",INDEX(AD$1:AD388,MATCH(J389,J$1:J388,0),1)),"")</f>
        <v/>
      </c>
      <c r="AE389" s="2" t="str">
        <f>IFERROR(IF(INDEX(AE$1:AE388,MATCH(J389,J$1:J388,0),1)=0,"",INDEX(AE$1:AE388,MATCH(J389,J$1:J388,0),1)),"")</f>
        <v/>
      </c>
      <c r="AF389" s="2"/>
      <c r="AG389" s="2"/>
      <c r="AH389" s="2"/>
      <c r="AI389" s="4"/>
      <c r="AJ389" s="4"/>
      <c r="AK389" s="4"/>
      <c r="AL389" s="4"/>
      <c r="AM389" s="4"/>
      <c r="AN389" s="4"/>
      <c r="AO389" s="4"/>
      <c r="AP389" s="4"/>
      <c r="AQ389" s="4"/>
      <c r="AS389" s="4"/>
      <c r="AT389" s="82"/>
      <c r="AU389" s="124"/>
      <c r="AV389" s="124"/>
      <c r="AW389" s="124"/>
      <c r="AX389" s="124"/>
      <c r="AY389" s="124"/>
      <c r="AZ389" s="124"/>
      <c r="BA389" s="4"/>
      <c r="BB389" s="127"/>
      <c r="BC389" s="4"/>
      <c r="BD389" s="4"/>
      <c r="BE389" s="4"/>
      <c r="BF389" s="7"/>
      <c r="BG389" s="7"/>
      <c r="BH389" s="7" t="str">
        <f t="shared" ca="1" si="92"/>
        <v/>
      </c>
      <c r="BI389" s="4" t="str">
        <f t="shared" si="87"/>
        <v/>
      </c>
      <c r="BJ389" s="123" t="str">
        <f t="shared" si="93"/>
        <v/>
      </c>
      <c r="BK389" s="140" t="str">
        <f t="shared" si="98"/>
        <v/>
      </c>
      <c r="BQ389" s="4" t="str">
        <f>IF(IFERROR(VLOOKUP(C389,C390:C$1993,1,0),"")="","",COUNTIF(C:C,C389))</f>
        <v/>
      </c>
      <c r="BU389" s="5" t="str">
        <f>IF(B389="","",IF(BQ389="",1+(MAX(BU$2:BU388)),""))</f>
        <v/>
      </c>
      <c r="BV389" s="5" t="str">
        <f t="shared" si="94"/>
        <v/>
      </c>
      <c r="BW389" s="5" t="str">
        <f t="shared" si="95"/>
        <v/>
      </c>
      <c r="BX389" s="14" t="str">
        <f t="shared" si="96"/>
        <v/>
      </c>
      <c r="BY389" s="28"/>
      <c r="BZ389" s="15"/>
      <c r="CA389" s="5" t="str">
        <f t="shared" si="88"/>
        <v/>
      </c>
      <c r="CD389" s="5" t="str">
        <f t="shared" si="99"/>
        <v/>
      </c>
      <c r="CE389" s="5" t="str">
        <f>IF(J389="","",IFERROR(IF(VLOOKUP(J389,J$2:J388,1,0)=0,"",""),J389))</f>
        <v/>
      </c>
      <c r="CF389" s="24" t="str">
        <f>IF(CE389="","",(IFERROR(VLOOKUP(MID(CE389,1,1),$CW$2:DA$28,3,0),0)+IFERROR(VLOOKUP(MID(CE389,2,1),CW$2:DA$28,4,0),0)+IFERROR(VLOOKUP(MID(CE389,3,1),CW$2:DA$28,5,0),0)+(ROW(CE389)/1000000000000)))</f>
        <v/>
      </c>
      <c r="CH389" s="5">
        <v>388</v>
      </c>
      <c r="CI389" s="5" t="str">
        <f>IFERROR(VLOOKUP(CH389,CD$2:CE1465,2,0),"")</f>
        <v/>
      </c>
      <c r="DC389" s="5" t="e">
        <f>IF(REPORTE!AH$2="si",IF(C389=VALUE(REPORTE!C$11),IF(SUM(DC390:DC$1993),CONCATENATE(INT(B389),", "),INT(B389)),""),IF(C389=VALUE(REPORTE!C$10),IF(SUM(DC390:DC$1993),CONCATENATE(INT(B389),", "),INT(B389)),""))</f>
        <v>#VALUE!</v>
      </c>
    </row>
    <row r="390" spans="1:107" s="5" customFormat="1" ht="15" customHeight="1">
      <c r="A390" s="4" t="str">
        <f t="shared" si="90"/>
        <v/>
      </c>
      <c r="B390" s="6"/>
      <c r="C390" s="8"/>
      <c r="D390" s="1" t="str">
        <f>IFERROR(INDEX('padron cfe'!B:B,MATCH(DATOS!C390,'padron cfe'!A:A,0),1),"")</f>
        <v/>
      </c>
      <c r="E390" s="1"/>
      <c r="F390" s="7"/>
      <c r="G390" s="9" t="s">
        <v>157</v>
      </c>
      <c r="H390" s="5" t="str">
        <f>IF(F390="","",IFERROR(CONCATENATE("PEUA",VLOOKUP(ESTADO,REPORTE!AV$2:AW$33,2,0),DIDTRITO_FORM,CADER_FORM,IFERROR(VLOOKUP(DAY(F390),$BN$3:$BO$11,2,0),DAY(F390)),IFERROR(VLOOKUP(MONTH(F390),$BN$3:$BO$11,2,0),MONTH(F390)),YEAR(F390),G390),""))</f>
        <v/>
      </c>
      <c r="I390" s="4"/>
      <c r="K390" s="2" t="str">
        <f>IFERROR(INDEX('padron cfe'!C:C,MATCH(DATOS!C390,'padron cfe'!A:A,0),1),"")</f>
        <v/>
      </c>
      <c r="L390" s="4" t="str">
        <f>IFERROR(IF(VLOOKUP(J390,J$2:L389,4,0)=0,"",VLOOKUP(J390,J$2:L389,4,0)),"")</f>
        <v/>
      </c>
      <c r="M390" s="4" t="str">
        <f>IFERROR(IF(VLOOKUP(J390,J$2:M389,5,0)=0,"",VLOOKUP(J390,J$2:M389,5,0)),"")</f>
        <v/>
      </c>
      <c r="N390" s="4"/>
      <c r="O390" s="2"/>
      <c r="P390" s="2"/>
      <c r="Q390" s="5" t="str">
        <f t="shared" si="97"/>
        <v/>
      </c>
      <c r="T390" s="2" t="str">
        <f>IFERROR(INDEX('padron cfe'!D:D,MATCH(DATOS!C390,'padron cfe'!A:A,0),1),"")</f>
        <v/>
      </c>
      <c r="U390" s="4"/>
      <c r="V390" s="4"/>
      <c r="W390" s="4"/>
      <c r="X390" s="6" t="s">
        <v>157</v>
      </c>
      <c r="Y390" s="4"/>
      <c r="Z390" s="4" t="str">
        <f t="shared" si="91"/>
        <v/>
      </c>
      <c r="AA390" s="4"/>
      <c r="AB390" s="4"/>
      <c r="AC390" s="2" t="str">
        <f>IFERROR(IF(INDEX(AC$1:AC389,MATCH(J390,J$1:J389,0),1)=0,"",INDEX(AC$1:AC389,MATCH(J390,J$1:J389,0),1)),"")</f>
        <v/>
      </c>
      <c r="AD390" s="2" t="str">
        <f>IFERROR(IF(INDEX(AD$1:AD389,MATCH(J390,J$1:J389,0),1)=0,"",INDEX(AD$1:AD389,MATCH(J390,J$1:J389,0),1)),"")</f>
        <v/>
      </c>
      <c r="AE390" s="2" t="str">
        <f>IFERROR(IF(INDEX(AE$1:AE389,MATCH(J390,J$1:J389,0),1)=0,"",INDEX(AE$1:AE389,MATCH(J390,J$1:J389,0),1)),"")</f>
        <v/>
      </c>
      <c r="AF390" s="2"/>
      <c r="AG390" s="2"/>
      <c r="AH390" s="2"/>
      <c r="AI390" s="4"/>
      <c r="AJ390" s="4"/>
      <c r="AK390" s="4"/>
      <c r="AL390" s="4"/>
      <c r="AM390" s="4"/>
      <c r="AN390" s="4"/>
      <c r="AO390" s="4"/>
      <c r="AP390" s="4"/>
      <c r="AQ390" s="4"/>
      <c r="AS390" s="4"/>
      <c r="AT390" s="82"/>
      <c r="AU390" s="124"/>
      <c r="AV390" s="124"/>
      <c r="AW390" s="124"/>
      <c r="AX390" s="124"/>
      <c r="AY390" s="124"/>
      <c r="AZ390" s="124"/>
      <c r="BA390" s="4"/>
      <c r="BB390" s="127"/>
      <c r="BC390" s="4"/>
      <c r="BD390" s="4"/>
      <c r="BE390" s="4" t="s">
        <v>157</v>
      </c>
      <c r="BF390" s="7"/>
      <c r="BG390" s="7"/>
      <c r="BH390" s="7" t="str">
        <f t="shared" ca="1" si="92"/>
        <v/>
      </c>
      <c r="BI390" s="4" t="str">
        <f t="shared" si="87"/>
        <v/>
      </c>
      <c r="BJ390" s="123" t="str">
        <f t="shared" si="93"/>
        <v/>
      </c>
      <c r="BK390" s="140" t="str">
        <f t="shared" si="98"/>
        <v/>
      </c>
      <c r="BQ390" s="4" t="str">
        <f>IF(IFERROR(VLOOKUP(C390,C391:C$1993,1,0),"")="","",COUNTIF(C:C,C390))</f>
        <v/>
      </c>
      <c r="BU390" s="5" t="str">
        <f>IF(B390="","",IF(BQ390="",1+(MAX(BU$2:BU389)),""))</f>
        <v/>
      </c>
      <c r="BV390" s="5" t="str">
        <f t="shared" si="94"/>
        <v/>
      </c>
      <c r="BW390" s="5" t="str">
        <f t="shared" si="95"/>
        <v/>
      </c>
      <c r="BX390" s="14" t="str">
        <f t="shared" si="96"/>
        <v/>
      </c>
      <c r="BY390" s="28"/>
      <c r="BZ390" s="15"/>
      <c r="CA390" s="5" t="str">
        <f t="shared" si="88"/>
        <v/>
      </c>
      <c r="CD390" s="5" t="str">
        <f t="shared" si="99"/>
        <v/>
      </c>
      <c r="CE390" s="5" t="str">
        <f>IF(J390="","",IFERROR(IF(VLOOKUP(J390,J$2:J389,1,0)=0,"",""),J390))</f>
        <v/>
      </c>
      <c r="CF390" s="24" t="str">
        <f>IF(CE390="","",(IFERROR(VLOOKUP(MID(CE390,1,1),$CW$2:DA$28,3,0),0)+IFERROR(VLOOKUP(MID(CE390,2,1),CW$2:DA$28,4,0),0)+IFERROR(VLOOKUP(MID(CE390,3,1),CW$2:DA$28,5,0),0)+(ROW(CE390)/1000000000000)))</f>
        <v/>
      </c>
      <c r="CH390" s="5">
        <v>389</v>
      </c>
      <c r="CI390" s="5" t="str">
        <f>IFERROR(VLOOKUP(CH390,CD$2:CE1466,2,0),"")</f>
        <v/>
      </c>
      <c r="DC390" s="5" t="e">
        <f>IF(REPORTE!AH$2="si",IF(C390=VALUE(REPORTE!C$11),IF(SUM(DC391:DC$1993),CONCATENATE(INT(B390),", "),INT(B390)),""),IF(C390=VALUE(REPORTE!C$10),IF(SUM(DC391:DC$1993),CONCATENATE(INT(B390),", "),INT(B390)),""))</f>
        <v>#VALUE!</v>
      </c>
    </row>
    <row r="391" spans="1:107" s="5" customFormat="1" ht="15" customHeight="1">
      <c r="A391" s="4" t="str">
        <f t="shared" si="90"/>
        <v/>
      </c>
      <c r="B391" s="6"/>
      <c r="C391" s="8"/>
      <c r="D391" s="1" t="str">
        <f>IFERROR(INDEX('padron cfe'!B:B,MATCH(DATOS!C391,'padron cfe'!A:A,0),1),"")</f>
        <v/>
      </c>
      <c r="E391" s="1"/>
      <c r="F391" s="7"/>
      <c r="G391" s="9" t="s">
        <v>157</v>
      </c>
      <c r="H391" s="5" t="str">
        <f>IF(F391="","",IFERROR(CONCATENATE("PEUA",VLOOKUP(ESTADO,REPORTE!AV$2:AW$33,2,0),DIDTRITO_FORM,CADER_FORM,IFERROR(VLOOKUP(DAY(F391),$BN$3:$BO$11,2,0),DAY(F391)),IFERROR(VLOOKUP(MONTH(F391),$BN$3:$BO$11,2,0),MONTH(F391)),YEAR(F391),G391),""))</f>
        <v/>
      </c>
      <c r="I391" s="4"/>
      <c r="K391" s="2" t="str">
        <f>IFERROR(INDEX('padron cfe'!C:C,MATCH(DATOS!C391,'padron cfe'!A:A,0),1),"")</f>
        <v/>
      </c>
      <c r="L391" s="4" t="str">
        <f>IFERROR(IF(VLOOKUP(J391,J$2:L390,4,0)=0,"",VLOOKUP(J391,J$2:L390,4,0)),"")</f>
        <v/>
      </c>
      <c r="M391" s="4" t="str">
        <f>IFERROR(IF(VLOOKUP(J391,J$2:M390,5,0)=0,"",VLOOKUP(J391,J$2:M390,5,0)),"")</f>
        <v/>
      </c>
      <c r="N391" s="4"/>
      <c r="O391" s="2"/>
      <c r="P391" s="2"/>
      <c r="Q391" s="5" t="str">
        <f t="shared" si="97"/>
        <v/>
      </c>
      <c r="T391" s="2" t="str">
        <f>IFERROR(INDEX('padron cfe'!D:D,MATCH(DATOS!C391,'padron cfe'!A:A,0),1),"")</f>
        <v/>
      </c>
      <c r="U391" s="4"/>
      <c r="V391" s="4"/>
      <c r="W391" s="4"/>
      <c r="X391" s="6" t="s">
        <v>157</v>
      </c>
      <c r="Y391" s="4"/>
      <c r="Z391" s="4" t="str">
        <f t="shared" si="91"/>
        <v/>
      </c>
      <c r="AA391" s="4"/>
      <c r="AB391" s="4"/>
      <c r="AC391" s="2" t="str">
        <f>IFERROR(IF(INDEX(AC$1:AC390,MATCH(J391,J$1:J390,0),1)=0,"",INDEX(AC$1:AC390,MATCH(J391,J$1:J390,0),1)),"")</f>
        <v/>
      </c>
      <c r="AD391" s="2" t="str">
        <f>IFERROR(IF(INDEX(AD$1:AD390,MATCH(J391,J$1:J390,0),1)=0,"",INDEX(AD$1:AD390,MATCH(J391,J$1:J390,0),1)),"")</f>
        <v/>
      </c>
      <c r="AE391" s="2" t="str">
        <f>IFERROR(IF(INDEX(AE$1:AE390,MATCH(J391,J$1:J390,0),1)=0,"",INDEX(AE$1:AE390,MATCH(J391,J$1:J390,0),1)),"")</f>
        <v/>
      </c>
      <c r="AF391" s="2"/>
      <c r="AG391" s="2"/>
      <c r="AH391" s="2"/>
      <c r="AI391" s="4"/>
      <c r="AJ391" s="4"/>
      <c r="AK391" s="4"/>
      <c r="AL391" s="4"/>
      <c r="AM391" s="4"/>
      <c r="AN391" s="4"/>
      <c r="AO391" s="4"/>
      <c r="AP391" s="4"/>
      <c r="AQ391" s="4"/>
      <c r="AS391" s="4"/>
      <c r="AT391" s="82"/>
      <c r="AU391" s="124"/>
      <c r="AV391" s="124"/>
      <c r="AW391" s="124"/>
      <c r="AX391" s="124"/>
      <c r="AY391" s="124"/>
      <c r="AZ391" s="124"/>
      <c r="BA391" s="4"/>
      <c r="BB391" s="127"/>
      <c r="BC391" s="4"/>
      <c r="BD391" s="4"/>
      <c r="BE391" s="4"/>
      <c r="BF391" s="7"/>
      <c r="BG391" s="7"/>
      <c r="BH391" s="7" t="str">
        <f t="shared" ca="1" si="92"/>
        <v/>
      </c>
      <c r="BI391" s="4" t="str">
        <f t="shared" si="87"/>
        <v/>
      </c>
      <c r="BJ391" s="123" t="str">
        <f t="shared" si="93"/>
        <v/>
      </c>
      <c r="BK391" s="140" t="str">
        <f t="shared" si="98"/>
        <v/>
      </c>
      <c r="BQ391" s="4" t="str">
        <f>IF(IFERROR(VLOOKUP(C391,C392:C$1993,1,0),"")="","",COUNTIF(C:C,C391))</f>
        <v/>
      </c>
      <c r="BU391" s="5" t="str">
        <f>IF(B391="","",IF(BQ391="",1+(MAX(BU$2:BU390)),""))</f>
        <v/>
      </c>
      <c r="BV391" s="5" t="str">
        <f t="shared" si="94"/>
        <v/>
      </c>
      <c r="BW391" s="5" t="str">
        <f t="shared" si="95"/>
        <v/>
      </c>
      <c r="BX391" s="14" t="str">
        <f t="shared" si="96"/>
        <v/>
      </c>
      <c r="BY391" s="28"/>
      <c r="BZ391" s="15"/>
      <c r="CA391" s="5" t="str">
        <f t="shared" si="88"/>
        <v/>
      </c>
      <c r="CD391" s="5" t="str">
        <f t="shared" si="99"/>
        <v/>
      </c>
      <c r="CE391" s="5" t="str">
        <f>IF(J391="","",IFERROR(IF(VLOOKUP(J391,J$2:J390,1,0)=0,"",""),J391))</f>
        <v/>
      </c>
      <c r="CF391" s="24" t="str">
        <f>IF(CE391="","",(IFERROR(VLOOKUP(MID(CE391,1,1),$CW$2:DA$28,3,0),0)+IFERROR(VLOOKUP(MID(CE391,2,1),CW$2:DA$28,4,0),0)+IFERROR(VLOOKUP(MID(CE391,3,1),CW$2:DA$28,5,0),0)+(ROW(CE391)/1000000000000)))</f>
        <v/>
      </c>
      <c r="CH391" s="5">
        <v>390</v>
      </c>
      <c r="CI391" s="5" t="str">
        <f>IFERROR(VLOOKUP(CH391,CD$2:CE1467,2,0),"")</f>
        <v/>
      </c>
      <c r="DC391" s="5" t="e">
        <f>IF(REPORTE!AH$2="si",IF(C391=VALUE(REPORTE!C$11),IF(SUM(DC392:DC$1993),CONCATENATE(INT(B391),", "),INT(B391)),""),IF(C391=VALUE(REPORTE!C$10),IF(SUM(DC392:DC$1993),CONCATENATE(INT(B391),", "),INT(B391)),""))</f>
        <v>#VALUE!</v>
      </c>
    </row>
    <row r="392" spans="1:107" s="5" customFormat="1" ht="15" customHeight="1">
      <c r="A392" s="4" t="str">
        <f t="shared" si="90"/>
        <v/>
      </c>
      <c r="B392" s="6"/>
      <c r="C392" s="8"/>
      <c r="D392" s="1" t="str">
        <f>IFERROR(INDEX('padron cfe'!B:B,MATCH(DATOS!C392,'padron cfe'!A:A,0),1),"")</f>
        <v/>
      </c>
      <c r="E392" s="1"/>
      <c r="F392" s="7"/>
      <c r="G392" s="9" t="s">
        <v>157</v>
      </c>
      <c r="H392" s="5" t="str">
        <f>IF(F392="","",IFERROR(CONCATENATE("PEUA",VLOOKUP(ESTADO,REPORTE!AV$2:AW$33,2,0),DIDTRITO_FORM,CADER_FORM,IFERROR(VLOOKUP(DAY(F392),$BN$3:$BO$11,2,0),DAY(F392)),IFERROR(VLOOKUP(MONTH(F392),$BN$3:$BO$11,2,0),MONTH(F392)),YEAR(F392),G392),""))</f>
        <v/>
      </c>
      <c r="I392" s="4"/>
      <c r="K392" s="2" t="str">
        <f>IFERROR(INDEX('padron cfe'!C:C,MATCH(DATOS!C392,'padron cfe'!A:A,0),1),"")</f>
        <v/>
      </c>
      <c r="L392" s="4" t="str">
        <f>IFERROR(IF(VLOOKUP(J392,J$2:L391,4,0)=0,"",VLOOKUP(J392,J$2:L391,4,0)),"")</f>
        <v/>
      </c>
      <c r="M392" s="4" t="str">
        <f>IFERROR(IF(VLOOKUP(J392,J$2:M391,5,0)=0,"",VLOOKUP(J392,J$2:M391,5,0)),"")</f>
        <v/>
      </c>
      <c r="N392" s="4"/>
      <c r="O392" s="2"/>
      <c r="P392" s="2"/>
      <c r="Q392" s="5" t="str">
        <f t="shared" si="97"/>
        <v/>
      </c>
      <c r="T392" s="2" t="str">
        <f>IFERROR(INDEX('padron cfe'!D:D,MATCH(DATOS!C392,'padron cfe'!A:A,0),1),"")</f>
        <v/>
      </c>
      <c r="U392" s="4"/>
      <c r="V392" s="4"/>
      <c r="W392" s="4"/>
      <c r="X392" s="6" t="s">
        <v>157</v>
      </c>
      <c r="Y392" s="4"/>
      <c r="Z392" s="4" t="str">
        <f t="shared" si="91"/>
        <v/>
      </c>
      <c r="AA392" s="4"/>
      <c r="AB392" s="4"/>
      <c r="AC392" s="2" t="str">
        <f>IFERROR(IF(INDEX(AC$1:AC391,MATCH(J392,J$1:J391,0),1)=0,"",INDEX(AC$1:AC391,MATCH(J392,J$1:J391,0),1)),"")</f>
        <v/>
      </c>
      <c r="AD392" s="2" t="str">
        <f>IFERROR(IF(INDEX(AD$1:AD391,MATCH(J392,J$1:J391,0),1)=0,"",INDEX(AD$1:AD391,MATCH(J392,J$1:J391,0),1)),"")</f>
        <v/>
      </c>
      <c r="AE392" s="2" t="str">
        <f>IFERROR(IF(INDEX(AE$1:AE391,MATCH(J392,J$1:J391,0),1)=0,"",INDEX(AE$1:AE391,MATCH(J392,J$1:J391,0),1)),"")</f>
        <v/>
      </c>
      <c r="AF392" s="2"/>
      <c r="AG392" s="2"/>
      <c r="AH392" s="2"/>
      <c r="AI392" s="4"/>
      <c r="AJ392" s="4"/>
      <c r="AK392" s="4"/>
      <c r="AL392" s="4"/>
      <c r="AM392" s="4"/>
      <c r="AN392" s="4"/>
      <c r="AO392" s="4"/>
      <c r="AP392" s="4"/>
      <c r="AQ392" s="4"/>
      <c r="AS392" s="4"/>
      <c r="AT392" s="82"/>
      <c r="AU392" s="124"/>
      <c r="AV392" s="124"/>
      <c r="AW392" s="124"/>
      <c r="AX392" s="124"/>
      <c r="AY392" s="124"/>
      <c r="AZ392" s="124"/>
      <c r="BA392" s="4"/>
      <c r="BB392" s="127"/>
      <c r="BC392" s="4"/>
      <c r="BD392" s="4"/>
      <c r="BE392" s="4" t="s">
        <v>157</v>
      </c>
      <c r="BF392" s="7"/>
      <c r="BG392" s="7"/>
      <c r="BH392" s="7" t="str">
        <f t="shared" ca="1" si="92"/>
        <v/>
      </c>
      <c r="BI392" s="4" t="str">
        <f t="shared" si="87"/>
        <v/>
      </c>
      <c r="BJ392" s="123" t="str">
        <f t="shared" si="93"/>
        <v/>
      </c>
      <c r="BK392" s="140" t="str">
        <f t="shared" si="98"/>
        <v/>
      </c>
      <c r="BQ392" s="4" t="str">
        <f>IF(IFERROR(VLOOKUP(C392,C393:C$1993,1,0),"")="","",COUNTIF(C:C,C392))</f>
        <v/>
      </c>
      <c r="BU392" s="5" t="str">
        <f>IF(B392="","",IF(BQ392="",1+(MAX(BU$2:BU391)),""))</f>
        <v/>
      </c>
      <c r="BV392" s="5" t="str">
        <f t="shared" si="94"/>
        <v/>
      </c>
      <c r="BW392" s="5" t="str">
        <f t="shared" si="95"/>
        <v/>
      </c>
      <c r="BX392" s="14" t="str">
        <f t="shared" si="96"/>
        <v/>
      </c>
      <c r="BY392" s="28"/>
      <c r="BZ392" s="15"/>
      <c r="CA392" s="5" t="str">
        <f t="shared" si="88"/>
        <v/>
      </c>
      <c r="CD392" s="5" t="str">
        <f t="shared" si="99"/>
        <v/>
      </c>
      <c r="CE392" s="5" t="str">
        <f>IF(J392="","",IFERROR(IF(VLOOKUP(J392,J$2:J391,1,0)=0,"",""),J392))</f>
        <v/>
      </c>
      <c r="CF392" s="24" t="str">
        <f>IF(CE392="","",(IFERROR(VLOOKUP(MID(CE392,1,1),$CW$2:DA$28,3,0),0)+IFERROR(VLOOKUP(MID(CE392,2,1),CW$2:DA$28,4,0),0)+IFERROR(VLOOKUP(MID(CE392,3,1),CW$2:DA$28,5,0),0)+(ROW(CE392)/1000000000000)))</f>
        <v/>
      </c>
      <c r="CH392" s="5">
        <v>391</v>
      </c>
      <c r="CI392" s="5" t="str">
        <f>IFERROR(VLOOKUP(CH392,CD$2:CE1468,2,0),"")</f>
        <v/>
      </c>
      <c r="DC392" s="5" t="e">
        <f>IF(REPORTE!AH$2="si",IF(C392=VALUE(REPORTE!C$11),IF(SUM(DC393:DC$1993),CONCATENATE(INT(B392),", "),INT(B392)),""),IF(C392=VALUE(REPORTE!C$10),IF(SUM(DC393:DC$1993),CONCATENATE(INT(B392),", "),INT(B392)),""))</f>
        <v>#VALUE!</v>
      </c>
    </row>
    <row r="393" spans="1:107" s="5" customFormat="1" ht="15" customHeight="1">
      <c r="A393" s="4" t="str">
        <f t="shared" si="90"/>
        <v/>
      </c>
      <c r="B393" s="6"/>
      <c r="C393" s="8"/>
      <c r="D393" s="1" t="str">
        <f>IFERROR(INDEX('padron cfe'!B:B,MATCH(DATOS!C393,'padron cfe'!A:A,0),1),"")</f>
        <v/>
      </c>
      <c r="E393" s="1"/>
      <c r="F393" s="7"/>
      <c r="G393" s="9" t="s">
        <v>157</v>
      </c>
      <c r="H393" s="5" t="str">
        <f>IF(F393="","",IFERROR(CONCATENATE("PEUA",VLOOKUP(ESTADO,REPORTE!AV$2:AW$33,2,0),DIDTRITO_FORM,CADER_FORM,IFERROR(VLOOKUP(DAY(F393),$BN$3:$BO$11,2,0),DAY(F393)),IFERROR(VLOOKUP(MONTH(F393),$BN$3:$BO$11,2,0),MONTH(F393)),YEAR(F393),G393),""))</f>
        <v/>
      </c>
      <c r="I393" s="4"/>
      <c r="K393" s="2" t="str">
        <f>IFERROR(INDEX('padron cfe'!C:C,MATCH(DATOS!C393,'padron cfe'!A:A,0),1),"")</f>
        <v/>
      </c>
      <c r="L393" s="4" t="str">
        <f>IFERROR(IF(VLOOKUP(J393,J$2:L392,4,0)=0,"",VLOOKUP(J393,J$2:L392,4,0)),"")</f>
        <v/>
      </c>
      <c r="M393" s="4" t="str">
        <f>IFERROR(IF(VLOOKUP(J393,J$2:M392,5,0)=0,"",VLOOKUP(J393,J$2:M392,5,0)),"")</f>
        <v/>
      </c>
      <c r="N393" s="4"/>
      <c r="O393" s="2"/>
      <c r="P393" s="2"/>
      <c r="Q393" s="5" t="str">
        <f t="shared" si="97"/>
        <v/>
      </c>
      <c r="T393" s="2" t="str">
        <f>IFERROR(INDEX('padron cfe'!D:D,MATCH(DATOS!C393,'padron cfe'!A:A,0),1),"")</f>
        <v/>
      </c>
      <c r="U393" s="4"/>
      <c r="V393" s="4"/>
      <c r="W393" s="4"/>
      <c r="X393" s="6" t="s">
        <v>157</v>
      </c>
      <c r="Y393" s="4"/>
      <c r="Z393" s="4" t="str">
        <f t="shared" si="91"/>
        <v/>
      </c>
      <c r="AA393" s="4"/>
      <c r="AB393" s="4"/>
      <c r="AC393" s="2" t="str">
        <f>IFERROR(IF(INDEX(AC$1:AC392,MATCH(J393,J$1:J392,0),1)=0,"",INDEX(AC$1:AC392,MATCH(J393,J$1:J392,0),1)),"")</f>
        <v/>
      </c>
      <c r="AD393" s="2" t="str">
        <f>IFERROR(IF(INDEX(AD$1:AD392,MATCH(J393,J$1:J392,0),1)=0,"",INDEX(AD$1:AD392,MATCH(J393,J$1:J392,0),1)),"")</f>
        <v/>
      </c>
      <c r="AE393" s="2" t="str">
        <f>IFERROR(IF(INDEX(AE$1:AE392,MATCH(J393,J$1:J392,0),1)=0,"",INDEX(AE$1:AE392,MATCH(J393,J$1:J392,0),1)),"")</f>
        <v/>
      </c>
      <c r="AF393" s="2"/>
      <c r="AG393" s="2"/>
      <c r="AH393" s="2"/>
      <c r="AI393" s="4"/>
      <c r="AJ393" s="4"/>
      <c r="AK393" s="4"/>
      <c r="AL393" s="4"/>
      <c r="AM393" s="4"/>
      <c r="AN393" s="4"/>
      <c r="AO393" s="4"/>
      <c r="AP393" s="4"/>
      <c r="AQ393" s="4"/>
      <c r="AS393" s="4"/>
      <c r="AT393" s="82"/>
      <c r="AU393" s="124"/>
      <c r="AV393" s="124"/>
      <c r="AW393" s="124"/>
      <c r="AX393" s="124"/>
      <c r="AY393" s="124"/>
      <c r="AZ393" s="124"/>
      <c r="BA393" s="4"/>
      <c r="BB393" s="127"/>
      <c r="BC393" s="4"/>
      <c r="BD393" s="4"/>
      <c r="BE393" s="4"/>
      <c r="BF393" s="7"/>
      <c r="BG393" s="7"/>
      <c r="BH393" s="7" t="str">
        <f t="shared" ca="1" si="92"/>
        <v/>
      </c>
      <c r="BI393" s="4" t="str">
        <f t="shared" si="87"/>
        <v/>
      </c>
      <c r="BJ393" s="123" t="str">
        <f t="shared" si="93"/>
        <v/>
      </c>
      <c r="BK393" s="140" t="str">
        <f t="shared" si="98"/>
        <v/>
      </c>
      <c r="BQ393" s="4" t="str">
        <f>IF(IFERROR(VLOOKUP(C393,C394:C$1993,1,0),"")="","",COUNTIF(C:C,C393))</f>
        <v/>
      </c>
      <c r="BU393" s="5" t="str">
        <f>IF(B393="","",IF(BQ393="",1+(MAX(BU$2:BU392)),""))</f>
        <v/>
      </c>
      <c r="BV393" s="5" t="str">
        <f t="shared" si="94"/>
        <v/>
      </c>
      <c r="BW393" s="5" t="str">
        <f t="shared" si="95"/>
        <v/>
      </c>
      <c r="BX393" s="14" t="str">
        <f t="shared" si="96"/>
        <v/>
      </c>
      <c r="BY393" s="28"/>
      <c r="BZ393" s="15"/>
      <c r="CA393" s="5" t="str">
        <f t="shared" ref="CA393:CA405" si="100">CONCATENATE(AH393,AJ393,AK393,AL393,AM393)</f>
        <v/>
      </c>
      <c r="CD393" s="5" t="str">
        <f t="shared" si="99"/>
        <v/>
      </c>
      <c r="CE393" s="5" t="str">
        <f>IF(J393="","",IFERROR(IF(VLOOKUP(J393,J$2:J392,1,0)=0,"",""),J393))</f>
        <v/>
      </c>
      <c r="CF393" s="24" t="str">
        <f>IF(CE393="","",(IFERROR(VLOOKUP(MID(CE393,1,1),$CW$2:DA$28,3,0),0)+IFERROR(VLOOKUP(MID(CE393,2,1),CW$2:DA$28,4,0),0)+IFERROR(VLOOKUP(MID(CE393,3,1),CW$2:DA$28,5,0),0)+(ROW(CE393)/1000000000000)))</f>
        <v/>
      </c>
      <c r="CH393" s="5">
        <v>392</v>
      </c>
      <c r="CI393" s="5" t="str">
        <f>IFERROR(VLOOKUP(CH393,CD$2:CE1469,2,0),"")</f>
        <v/>
      </c>
      <c r="DC393" s="5" t="e">
        <f>IF(REPORTE!AH$2="si",IF(C393=VALUE(REPORTE!C$11),IF(SUM(DC394:DC$1993),CONCATENATE(INT(B393),", "),INT(B393)),""),IF(C393=VALUE(REPORTE!C$10),IF(SUM(DC394:DC$1993),CONCATENATE(INT(B393),", "),INT(B393)),""))</f>
        <v>#VALUE!</v>
      </c>
    </row>
    <row r="394" spans="1:107" s="5" customFormat="1" ht="15" customHeight="1">
      <c r="A394" s="4" t="str">
        <f t="shared" ref="A394:A449" si="101">IF(AS394="",IF(B394="","",IF(LEN(B394)=1,"000"&amp;B394,IF(LEN(B394)=2,"00"&amp;B394,IF(LEN(B394)=3,"0"&amp;B394,B394)))),C394)</f>
        <v/>
      </c>
      <c r="B394" s="6"/>
      <c r="C394" s="8"/>
      <c r="D394" s="1" t="str">
        <f>IFERROR(INDEX('padron cfe'!B:B,MATCH(DATOS!C394,'padron cfe'!A:A,0),1),"")</f>
        <v/>
      </c>
      <c r="E394" s="1"/>
      <c r="F394" s="7"/>
      <c r="G394" s="9" t="s">
        <v>157</v>
      </c>
      <c r="H394" s="5" t="str">
        <f>IF(F394="","",IFERROR(CONCATENATE("PEUA",VLOOKUP(ESTADO,REPORTE!AV$2:AW$33,2,0),DIDTRITO_FORM,CADER_FORM,IFERROR(VLOOKUP(DAY(F394),$BN$3:$BO$11,2,0),DAY(F394)),IFERROR(VLOOKUP(MONTH(F394),$BN$3:$BO$11,2,0),MONTH(F394)),YEAR(F394),G394),""))</f>
        <v/>
      </c>
      <c r="I394" s="4"/>
      <c r="K394" s="2" t="str">
        <f>IFERROR(INDEX('padron cfe'!C:C,MATCH(DATOS!C394,'padron cfe'!A:A,0),1),"")</f>
        <v/>
      </c>
      <c r="L394" s="4" t="str">
        <f>IFERROR(IF(VLOOKUP(J394,J$2:L393,4,0)=0,"",VLOOKUP(J394,J$2:L393,4,0)),"")</f>
        <v/>
      </c>
      <c r="M394" s="4" t="str">
        <f>IFERROR(IF(VLOOKUP(J394,J$2:M393,5,0)=0,"",VLOOKUP(J394,J$2:M393,5,0)),"")</f>
        <v/>
      </c>
      <c r="N394" s="4"/>
      <c r="O394" s="2"/>
      <c r="P394" s="2"/>
      <c r="Q394" s="5" t="str">
        <f t="shared" si="97"/>
        <v/>
      </c>
      <c r="T394" s="2" t="str">
        <f>IFERROR(INDEX('padron cfe'!D:D,MATCH(DATOS!C394,'padron cfe'!A:A,0),1),"")</f>
        <v/>
      </c>
      <c r="U394" s="4"/>
      <c r="V394" s="4"/>
      <c r="W394" s="4"/>
      <c r="X394" s="6" t="s">
        <v>157</v>
      </c>
      <c r="Y394" s="4"/>
      <c r="Z394" s="4" t="str">
        <f t="shared" ref="Z394:Z449" si="102">IF(Y394="","",(Y394*0.746*365*24)*0.75+438)</f>
        <v/>
      </c>
      <c r="AA394" s="4"/>
      <c r="AB394" s="4"/>
      <c r="AC394" s="2" t="str">
        <f>IFERROR(IF(INDEX(AC$1:AC393,MATCH(J394,J$1:J393,0),1)=0,"",INDEX(AC$1:AC393,MATCH(J394,J$1:J393,0),1)),"")</f>
        <v/>
      </c>
      <c r="AD394" s="2" t="str">
        <f>IFERROR(IF(INDEX(AD$1:AD393,MATCH(J394,J$1:J393,0),1)=0,"",INDEX(AD$1:AD393,MATCH(J394,J$1:J393,0),1)),"")</f>
        <v/>
      </c>
      <c r="AE394" s="2" t="str">
        <f>IFERROR(IF(INDEX(AE$1:AE393,MATCH(J394,J$1:J393,0),1)=0,"",INDEX(AE$1:AE393,MATCH(J394,J$1:J393,0),1)),"")</f>
        <v/>
      </c>
      <c r="AF394" s="2"/>
      <c r="AG394" s="2"/>
      <c r="AH394" s="2"/>
      <c r="AI394" s="4"/>
      <c r="AJ394" s="4"/>
      <c r="AK394" s="4"/>
      <c r="AL394" s="4"/>
      <c r="AM394" s="4"/>
      <c r="AN394" s="4"/>
      <c r="AO394" s="4"/>
      <c r="AP394" s="4"/>
      <c r="AQ394" s="4"/>
      <c r="AS394" s="4"/>
      <c r="AT394" s="82"/>
      <c r="AU394" s="124"/>
      <c r="AV394" s="124"/>
      <c r="AW394" s="124"/>
      <c r="AX394" s="124"/>
      <c r="AY394" s="124"/>
      <c r="AZ394" s="124"/>
      <c r="BA394" s="4"/>
      <c r="BB394" s="127"/>
      <c r="BC394" s="4"/>
      <c r="BD394" s="4"/>
      <c r="BE394" s="4" t="s">
        <v>157</v>
      </c>
      <c r="BF394" s="7"/>
      <c r="BG394" s="7"/>
      <c r="BH394" s="7" t="str">
        <f t="shared" ca="1" si="92"/>
        <v/>
      </c>
      <c r="BI394" s="4" t="str">
        <f t="shared" si="87"/>
        <v/>
      </c>
      <c r="BJ394" s="123" t="str">
        <f t="shared" si="93"/>
        <v/>
      </c>
      <c r="BK394" s="140" t="str">
        <f t="shared" si="98"/>
        <v/>
      </c>
      <c r="BQ394" s="4" t="str">
        <f>IF(IFERROR(VLOOKUP(C394,C395:C$1993,1,0),"")="","",COUNTIF(C:C,C394))</f>
        <v/>
      </c>
      <c r="BU394" s="5" t="str">
        <f>IF(B394="","",IF(BQ394="",1+(MAX(BU$2:BU393)),""))</f>
        <v/>
      </c>
      <c r="BV394" s="5" t="str">
        <f t="shared" si="94"/>
        <v/>
      </c>
      <c r="BW394" s="5" t="str">
        <f t="shared" si="95"/>
        <v/>
      </c>
      <c r="BX394" s="14" t="str">
        <f t="shared" si="96"/>
        <v/>
      </c>
      <c r="BY394" s="28"/>
      <c r="BZ394" s="15"/>
      <c r="CA394" s="5" t="str">
        <f t="shared" si="100"/>
        <v/>
      </c>
      <c r="CD394" s="5" t="str">
        <f t="shared" si="99"/>
        <v/>
      </c>
      <c r="CE394" s="5" t="str">
        <f>IF(J394="","",IFERROR(IF(VLOOKUP(J394,J$2:J393,1,0)=0,"",""),J394))</f>
        <v/>
      </c>
      <c r="CF394" s="24" t="str">
        <f>IF(CE394="","",(IFERROR(VLOOKUP(MID(CE394,1,1),$CW$2:DA$28,3,0),0)+IFERROR(VLOOKUP(MID(CE394,2,1),CW$2:DA$28,4,0),0)+IFERROR(VLOOKUP(MID(CE394,3,1),CW$2:DA$28,5,0),0)+(ROW(CE394)/1000000000000)))</f>
        <v/>
      </c>
      <c r="CH394" s="5">
        <v>393</v>
      </c>
      <c r="CI394" s="5" t="str">
        <f>IFERROR(VLOOKUP(CH394,CD$2:CE1470,2,0),"")</f>
        <v/>
      </c>
      <c r="DC394" s="5" t="e">
        <f>IF(REPORTE!AH$2="si",IF(C394=VALUE(REPORTE!C$11),IF(SUM(DC395:DC$1993),CONCATENATE(INT(B394),", "),INT(B394)),""),IF(C394=VALUE(REPORTE!C$10),IF(SUM(DC395:DC$1993),CONCATENATE(INT(B394),", "),INT(B394)),""))</f>
        <v>#VALUE!</v>
      </c>
    </row>
    <row r="395" spans="1:107" s="5" customFormat="1" ht="15" customHeight="1">
      <c r="A395" s="4" t="str">
        <f t="shared" si="101"/>
        <v/>
      </c>
      <c r="B395" s="6"/>
      <c r="C395" s="8"/>
      <c r="D395" s="1" t="str">
        <f>IFERROR(INDEX('padron cfe'!B:B,MATCH(DATOS!C395,'padron cfe'!A:A,0),1),"")</f>
        <v/>
      </c>
      <c r="E395" s="1"/>
      <c r="F395" s="7"/>
      <c r="G395" s="9" t="s">
        <v>157</v>
      </c>
      <c r="H395" s="5" t="str">
        <f>IF(F395="","",IFERROR(CONCATENATE("PEUA",VLOOKUP(ESTADO,REPORTE!AV$2:AW$33,2,0),DIDTRITO_FORM,CADER_FORM,IFERROR(VLOOKUP(DAY(F395),$BN$3:$BO$11,2,0),DAY(F395)),IFERROR(VLOOKUP(MONTH(F395),$BN$3:$BO$11,2,0),MONTH(F395)),YEAR(F395),G395),""))</f>
        <v/>
      </c>
      <c r="I395" s="4"/>
      <c r="K395" s="2" t="str">
        <f>IFERROR(INDEX('padron cfe'!C:C,MATCH(DATOS!C395,'padron cfe'!A:A,0),1),"")</f>
        <v/>
      </c>
      <c r="L395" s="4" t="str">
        <f>IFERROR(IF(VLOOKUP(J395,J$2:L394,4,0)=0,"",VLOOKUP(J395,J$2:L394,4,0)),"")</f>
        <v/>
      </c>
      <c r="M395" s="4" t="str">
        <f>IFERROR(IF(VLOOKUP(J395,J$2:M394,5,0)=0,"",VLOOKUP(J395,J$2:M394,5,0)),"")</f>
        <v/>
      </c>
      <c r="N395" s="4"/>
      <c r="O395" s="2"/>
      <c r="P395" s="2"/>
      <c r="Q395" s="5" t="str">
        <f t="shared" si="97"/>
        <v/>
      </c>
      <c r="T395" s="2" t="str">
        <f>IFERROR(INDEX('padron cfe'!D:D,MATCH(DATOS!C395,'padron cfe'!A:A,0),1),"")</f>
        <v/>
      </c>
      <c r="U395" s="4"/>
      <c r="V395" s="4"/>
      <c r="W395" s="4"/>
      <c r="X395" s="6" t="s">
        <v>157</v>
      </c>
      <c r="Y395" s="4"/>
      <c r="Z395" s="4" t="str">
        <f t="shared" si="102"/>
        <v/>
      </c>
      <c r="AA395" s="4"/>
      <c r="AB395" s="4"/>
      <c r="AC395" s="2" t="str">
        <f>IFERROR(IF(INDEX(AC$1:AC394,MATCH(J395,J$1:J394,0),1)=0,"",INDEX(AC$1:AC394,MATCH(J395,J$1:J394,0),1)),"")</f>
        <v/>
      </c>
      <c r="AD395" s="2" t="str">
        <f>IFERROR(IF(INDEX(AD$1:AD394,MATCH(J395,J$1:J394,0),1)=0,"",INDEX(AD$1:AD394,MATCH(J395,J$1:J394,0),1)),"")</f>
        <v/>
      </c>
      <c r="AE395" s="2" t="str">
        <f>IFERROR(IF(INDEX(AE$1:AE394,MATCH(J395,J$1:J394,0),1)=0,"",INDEX(AE$1:AE394,MATCH(J395,J$1:J394,0),1)),"")</f>
        <v/>
      </c>
      <c r="AF395" s="2"/>
      <c r="AG395" s="2"/>
      <c r="AH395" s="2"/>
      <c r="AI395" s="4"/>
      <c r="AJ395" s="4"/>
      <c r="AK395" s="4"/>
      <c r="AL395" s="4"/>
      <c r="AM395" s="4"/>
      <c r="AN395" s="4"/>
      <c r="AO395" s="4"/>
      <c r="AP395" s="4"/>
      <c r="AQ395" s="4"/>
      <c r="AS395" s="4"/>
      <c r="AT395" s="82"/>
      <c r="AU395" s="124"/>
      <c r="AV395" s="124"/>
      <c r="AW395" s="124"/>
      <c r="AX395" s="124"/>
      <c r="AY395" s="124"/>
      <c r="AZ395" s="124"/>
      <c r="BA395" s="4"/>
      <c r="BB395" s="127"/>
      <c r="BC395" s="4"/>
      <c r="BD395" s="4"/>
      <c r="BE395" s="4"/>
      <c r="BF395" s="7"/>
      <c r="BG395" s="7"/>
      <c r="BH395" s="7" t="str">
        <f t="shared" ca="1" si="92"/>
        <v/>
      </c>
      <c r="BI395" s="4" t="str">
        <f t="shared" si="87"/>
        <v/>
      </c>
      <c r="BJ395" s="123" t="str">
        <f t="shared" si="93"/>
        <v/>
      </c>
      <c r="BK395" s="140" t="str">
        <f t="shared" si="98"/>
        <v/>
      </c>
      <c r="BQ395" s="4" t="str">
        <f>IF(IFERROR(VLOOKUP(C395,C396:C$1993,1,0),"")="","",COUNTIF(C:C,C395))</f>
        <v/>
      </c>
      <c r="BU395" s="5" t="str">
        <f>IF(B395="","",IF(BQ395="",1+(MAX(BU$2:BU394)),""))</f>
        <v/>
      </c>
      <c r="BV395" s="5" t="str">
        <f t="shared" si="94"/>
        <v/>
      </c>
      <c r="BW395" s="5" t="str">
        <f t="shared" si="95"/>
        <v/>
      </c>
      <c r="BX395" s="14" t="str">
        <f t="shared" si="96"/>
        <v/>
      </c>
      <c r="BY395" s="28"/>
      <c r="BZ395" s="15"/>
      <c r="CA395" s="5" t="str">
        <f t="shared" si="100"/>
        <v/>
      </c>
      <c r="CD395" s="5" t="str">
        <f t="shared" si="99"/>
        <v/>
      </c>
      <c r="CE395" s="5" t="str">
        <f>IF(J395="","",IFERROR(IF(VLOOKUP(J395,J$2:J394,1,0)=0,"",""),J395))</f>
        <v/>
      </c>
      <c r="CF395" s="24" t="str">
        <f>IF(CE395="","",(IFERROR(VLOOKUP(MID(CE395,1,1),$CW$2:DA$28,3,0),0)+IFERROR(VLOOKUP(MID(CE395,2,1),CW$2:DA$28,4,0),0)+IFERROR(VLOOKUP(MID(CE395,3,1),CW$2:DA$28,5,0),0)+(ROW(CE395)/1000000000000)))</f>
        <v/>
      </c>
      <c r="CH395" s="5">
        <v>394</v>
      </c>
      <c r="CI395" s="5" t="str">
        <f>IFERROR(VLOOKUP(CH395,CD$2:CE1471,2,0),"")</f>
        <v/>
      </c>
      <c r="DC395" s="5" t="e">
        <f>IF(REPORTE!AH$2="si",IF(C395=VALUE(REPORTE!C$11),IF(SUM(DC396:DC$1993),CONCATENATE(INT(B395),", "),INT(B395)),""),IF(C395=VALUE(REPORTE!C$10),IF(SUM(DC396:DC$1993),CONCATENATE(INT(B395),", "),INT(B395)),""))</f>
        <v>#VALUE!</v>
      </c>
    </row>
    <row r="396" spans="1:107" s="5" customFormat="1" ht="15" customHeight="1">
      <c r="A396" s="4" t="str">
        <f t="shared" si="101"/>
        <v/>
      </c>
      <c r="B396" s="6"/>
      <c r="C396" s="8"/>
      <c r="D396" s="1" t="str">
        <f>IFERROR(INDEX('padron cfe'!B:B,MATCH(DATOS!C396,'padron cfe'!A:A,0),1),"")</f>
        <v/>
      </c>
      <c r="E396" s="1"/>
      <c r="F396" s="7"/>
      <c r="G396" s="9" t="s">
        <v>157</v>
      </c>
      <c r="H396" s="5" t="str">
        <f>IF(F396="","",IFERROR(CONCATENATE("PEUA",VLOOKUP(ESTADO,REPORTE!AV$2:AW$33,2,0),DIDTRITO_FORM,CADER_FORM,IFERROR(VLOOKUP(DAY(F396),$BN$3:$BO$11,2,0),DAY(F396)),IFERROR(VLOOKUP(MONTH(F396),$BN$3:$BO$11,2,0),MONTH(F396)),YEAR(F396),G396),""))</f>
        <v/>
      </c>
      <c r="I396" s="4"/>
      <c r="K396" s="2" t="str">
        <f>IFERROR(INDEX('padron cfe'!C:C,MATCH(DATOS!C396,'padron cfe'!A:A,0),1),"")</f>
        <v/>
      </c>
      <c r="L396" s="4" t="str">
        <f>IFERROR(IF(VLOOKUP(J396,J$2:L395,4,0)=0,"",VLOOKUP(J396,J$2:L395,4,0)),"")</f>
        <v/>
      </c>
      <c r="M396" s="4" t="str">
        <f>IFERROR(IF(VLOOKUP(J396,J$2:M395,5,0)=0,"",VLOOKUP(J396,J$2:M395,5,0)),"")</f>
        <v/>
      </c>
      <c r="N396" s="4"/>
      <c r="O396" s="2"/>
      <c r="P396" s="2"/>
      <c r="Q396" s="5" t="str">
        <f t="shared" si="97"/>
        <v/>
      </c>
      <c r="T396" s="2" t="str">
        <f>IFERROR(INDEX('padron cfe'!D:D,MATCH(DATOS!C396,'padron cfe'!A:A,0),1),"")</f>
        <v/>
      </c>
      <c r="U396" s="4"/>
      <c r="V396" s="4"/>
      <c r="W396" s="4"/>
      <c r="X396" s="6" t="s">
        <v>157</v>
      </c>
      <c r="Y396" s="4"/>
      <c r="Z396" s="4" t="str">
        <f t="shared" si="102"/>
        <v/>
      </c>
      <c r="AA396" s="4"/>
      <c r="AB396" s="4"/>
      <c r="AC396" s="2" t="str">
        <f>IFERROR(IF(INDEX(AC$1:AC395,MATCH(J396,J$1:J395,0),1)=0,"",INDEX(AC$1:AC395,MATCH(J396,J$1:J395,0),1)),"")</f>
        <v/>
      </c>
      <c r="AD396" s="2" t="str">
        <f>IFERROR(IF(INDEX(AD$1:AD395,MATCH(J396,J$1:J395,0),1)=0,"",INDEX(AD$1:AD395,MATCH(J396,J$1:J395,0),1)),"")</f>
        <v/>
      </c>
      <c r="AE396" s="2" t="str">
        <f>IFERROR(IF(INDEX(AE$1:AE395,MATCH(J396,J$1:J395,0),1)=0,"",INDEX(AE$1:AE395,MATCH(J396,J$1:J395,0),1)),"")</f>
        <v/>
      </c>
      <c r="AF396" s="2"/>
      <c r="AG396" s="2"/>
      <c r="AH396" s="2"/>
      <c r="AI396" s="4"/>
      <c r="AJ396" s="4"/>
      <c r="AK396" s="4"/>
      <c r="AL396" s="4"/>
      <c r="AM396" s="4"/>
      <c r="AN396" s="4"/>
      <c r="AO396" s="4"/>
      <c r="AP396" s="4"/>
      <c r="AQ396" s="4"/>
      <c r="AS396" s="4"/>
      <c r="AT396" s="82"/>
      <c r="AU396" s="124"/>
      <c r="AV396" s="124"/>
      <c r="AW396" s="124"/>
      <c r="AX396" s="124"/>
      <c r="AY396" s="124"/>
      <c r="AZ396" s="124"/>
      <c r="BA396" s="4"/>
      <c r="BB396" s="127"/>
      <c r="BC396" s="4"/>
      <c r="BD396" s="4"/>
      <c r="BE396" s="4"/>
      <c r="BF396" s="7"/>
      <c r="BG396" s="7"/>
      <c r="BH396" s="7" t="str">
        <f t="shared" ca="1" si="92"/>
        <v/>
      </c>
      <c r="BI396" s="4" t="str">
        <f t="shared" si="87"/>
        <v/>
      </c>
      <c r="BJ396" s="123" t="str">
        <f t="shared" si="93"/>
        <v/>
      </c>
      <c r="BK396" s="140" t="str">
        <f t="shared" si="98"/>
        <v/>
      </c>
      <c r="BQ396" s="4" t="str">
        <f>IF(IFERROR(VLOOKUP(C396,C397:C$1993,1,0),"")="","",COUNTIF(C:C,C396))</f>
        <v/>
      </c>
      <c r="BU396" s="5" t="str">
        <f>IF(B396="","",IF(BQ396="",1+(MAX(BU$2:BU395)),""))</f>
        <v/>
      </c>
      <c r="BV396" s="5" t="str">
        <f t="shared" si="94"/>
        <v/>
      </c>
      <c r="BW396" s="5" t="str">
        <f t="shared" si="95"/>
        <v/>
      </c>
      <c r="BX396" s="14" t="str">
        <f t="shared" si="96"/>
        <v/>
      </c>
      <c r="BY396" s="28"/>
      <c r="BZ396" s="15"/>
      <c r="CA396" s="5" t="str">
        <f t="shared" si="100"/>
        <v/>
      </c>
      <c r="CD396" s="5" t="str">
        <f t="shared" si="99"/>
        <v/>
      </c>
      <c r="CE396" s="5" t="str">
        <f>IF(J396="","",IFERROR(IF(VLOOKUP(J396,J$2:J395,1,0)=0,"",""),J396))</f>
        <v/>
      </c>
      <c r="CF396" s="24" t="str">
        <f>IF(CE396="","",(IFERROR(VLOOKUP(MID(CE396,1,1),$CW$2:DA$28,3,0),0)+IFERROR(VLOOKUP(MID(CE396,2,1),CW$2:DA$28,4,0),0)+IFERROR(VLOOKUP(MID(CE396,3,1),CW$2:DA$28,5,0),0)+(ROW(CE396)/1000000000000)))</f>
        <v/>
      </c>
      <c r="CH396" s="5">
        <v>395</v>
      </c>
      <c r="CI396" s="5" t="str">
        <f>IFERROR(VLOOKUP(CH396,CD$2:CE1472,2,0),"")</f>
        <v/>
      </c>
      <c r="DC396" s="5" t="e">
        <f>IF(REPORTE!AH$2="si",IF(C396=VALUE(REPORTE!C$11),IF(SUM(DC397:DC$1993),CONCATENATE(INT(B396),", "),INT(B396)),""),IF(C396=VALUE(REPORTE!C$10),IF(SUM(DC397:DC$1993),CONCATENATE(INT(B396),", "),INT(B396)),""))</f>
        <v>#VALUE!</v>
      </c>
    </row>
    <row r="397" spans="1:107" s="5" customFormat="1" ht="15" customHeight="1">
      <c r="A397" s="4" t="str">
        <f t="shared" si="101"/>
        <v/>
      </c>
      <c r="B397" s="6"/>
      <c r="C397" s="8"/>
      <c r="D397" s="1" t="str">
        <f>IFERROR(INDEX('padron cfe'!B:B,MATCH(DATOS!C397,'padron cfe'!A:A,0),1),"")</f>
        <v/>
      </c>
      <c r="E397" s="1"/>
      <c r="F397" s="7"/>
      <c r="G397" s="9" t="s">
        <v>157</v>
      </c>
      <c r="H397" s="5" t="str">
        <f>IF(F397="","",IFERROR(CONCATENATE("PEUA",VLOOKUP(ESTADO,REPORTE!AV$2:AW$33,2,0),DIDTRITO_FORM,CADER_FORM,IFERROR(VLOOKUP(DAY(F397),$BN$3:$BO$11,2,0),DAY(F397)),IFERROR(VLOOKUP(MONTH(F397),$BN$3:$BO$11,2,0),MONTH(F397)),YEAR(F397),G397),""))</f>
        <v/>
      </c>
      <c r="I397" s="4"/>
      <c r="K397" s="2" t="str">
        <f>IFERROR(INDEX('padron cfe'!C:C,MATCH(DATOS!C397,'padron cfe'!A:A,0),1),"")</f>
        <v/>
      </c>
      <c r="L397" s="4" t="str">
        <f>IFERROR(IF(VLOOKUP(J397,J$2:L396,4,0)=0,"",VLOOKUP(J397,J$2:L396,4,0)),"")</f>
        <v/>
      </c>
      <c r="M397" s="4" t="str">
        <f>IFERROR(IF(VLOOKUP(J397,J$2:M396,5,0)=0,"",VLOOKUP(J397,J$2:M396,5,0)),"")</f>
        <v/>
      </c>
      <c r="N397" s="4"/>
      <c r="O397" s="2"/>
      <c r="P397" s="2"/>
      <c r="Q397" s="5" t="str">
        <f t="shared" si="97"/>
        <v/>
      </c>
      <c r="T397" s="2" t="str">
        <f>IFERROR(INDEX('padron cfe'!D:D,MATCH(DATOS!C397,'padron cfe'!A:A,0),1),"")</f>
        <v/>
      </c>
      <c r="U397" s="4"/>
      <c r="V397" s="4"/>
      <c r="W397" s="4"/>
      <c r="X397" s="6" t="s">
        <v>157</v>
      </c>
      <c r="Y397" s="4"/>
      <c r="Z397" s="4" t="str">
        <f t="shared" si="102"/>
        <v/>
      </c>
      <c r="AA397" s="4"/>
      <c r="AB397" s="4"/>
      <c r="AC397" s="2" t="str">
        <f>IFERROR(IF(INDEX(AC$1:AC396,MATCH(J397,J$1:J396,0),1)=0,"",INDEX(AC$1:AC396,MATCH(J397,J$1:J396,0),1)),"")</f>
        <v/>
      </c>
      <c r="AD397" s="2" t="str">
        <f>IFERROR(IF(INDEX(AD$1:AD396,MATCH(J397,J$1:J396,0),1)=0,"",INDEX(AD$1:AD396,MATCH(J397,J$1:J396,0),1)),"")</f>
        <v/>
      </c>
      <c r="AE397" s="2" t="str">
        <f>IFERROR(IF(INDEX(AE$1:AE396,MATCH(J397,J$1:J396,0),1)=0,"",INDEX(AE$1:AE396,MATCH(J397,J$1:J396,0),1)),"")</f>
        <v/>
      </c>
      <c r="AF397" s="2"/>
      <c r="AG397" s="2"/>
      <c r="AH397" s="2"/>
      <c r="AI397" s="4"/>
      <c r="AJ397" s="4"/>
      <c r="AK397" s="4"/>
      <c r="AL397" s="4"/>
      <c r="AM397" s="4"/>
      <c r="AN397" s="4"/>
      <c r="AO397" s="4"/>
      <c r="AP397" s="4"/>
      <c r="AQ397" s="4"/>
      <c r="AS397" s="4"/>
      <c r="AT397" s="82"/>
      <c r="AU397" s="124"/>
      <c r="AV397" s="124"/>
      <c r="AW397" s="124"/>
      <c r="AX397" s="124"/>
      <c r="AY397" s="124"/>
      <c r="AZ397" s="124"/>
      <c r="BA397" s="4"/>
      <c r="BB397" s="127"/>
      <c r="BC397" s="4"/>
      <c r="BD397" s="4"/>
      <c r="BE397" s="4"/>
      <c r="BF397" s="7"/>
      <c r="BG397" s="7"/>
      <c r="BH397" s="7" t="str">
        <f t="shared" ca="1" si="92"/>
        <v/>
      </c>
      <c r="BI397" s="4" t="str">
        <f t="shared" si="87"/>
        <v/>
      </c>
      <c r="BJ397" s="123" t="str">
        <f t="shared" si="93"/>
        <v/>
      </c>
      <c r="BK397" s="140" t="str">
        <f t="shared" si="98"/>
        <v/>
      </c>
      <c r="BQ397" s="4" t="str">
        <f>IF(IFERROR(VLOOKUP(C397,C398:C$1993,1,0),"")="","",COUNTIF(C:C,C397))</f>
        <v/>
      </c>
      <c r="BU397" s="5" t="str">
        <f>IF(B397="","",IF(BQ397="",1+(MAX(BU$2:BU396)),""))</f>
        <v/>
      </c>
      <c r="BV397" s="5" t="str">
        <f t="shared" si="94"/>
        <v/>
      </c>
      <c r="BW397" s="5" t="str">
        <f t="shared" si="95"/>
        <v/>
      </c>
      <c r="BX397" s="14" t="str">
        <f t="shared" si="96"/>
        <v/>
      </c>
      <c r="BY397" s="28"/>
      <c r="BZ397" s="15"/>
      <c r="CA397" s="5" t="str">
        <f t="shared" si="100"/>
        <v/>
      </c>
      <c r="CD397" s="5" t="str">
        <f t="shared" si="99"/>
        <v/>
      </c>
      <c r="CE397" s="5" t="str">
        <f>IF(J397="","",IFERROR(IF(VLOOKUP(J397,J$2:J396,1,0)=0,"",""),J397))</f>
        <v/>
      </c>
      <c r="CF397" s="24" t="str">
        <f>IF(CE397="","",(IFERROR(VLOOKUP(MID(CE397,1,1),$CW$2:DA$28,3,0),0)+IFERROR(VLOOKUP(MID(CE397,2,1),CW$2:DA$28,4,0),0)+IFERROR(VLOOKUP(MID(CE397,3,1),CW$2:DA$28,5,0),0)+(ROW(CE397)/1000000000000)))</f>
        <v/>
      </c>
      <c r="CH397" s="5">
        <v>396</v>
      </c>
      <c r="CI397" s="5" t="str">
        <f>IFERROR(VLOOKUP(CH397,CD$2:CE1473,2,0),"")</f>
        <v/>
      </c>
      <c r="DC397" s="5" t="e">
        <f>IF(REPORTE!AH$2="si",IF(C397=VALUE(REPORTE!C$11),IF(SUM(DC398:DC$1993),CONCATENATE(INT(B397),", "),INT(B397)),""),IF(C397=VALUE(REPORTE!C$10),IF(SUM(DC398:DC$1993),CONCATENATE(INT(B397),", "),INT(B397)),""))</f>
        <v>#VALUE!</v>
      </c>
    </row>
    <row r="398" spans="1:107" s="5" customFormat="1" ht="15" customHeight="1">
      <c r="A398" s="4" t="str">
        <f t="shared" si="101"/>
        <v/>
      </c>
      <c r="B398" s="6"/>
      <c r="C398" s="8"/>
      <c r="D398" s="1" t="str">
        <f>IFERROR(INDEX('padron cfe'!B:B,MATCH(DATOS!C398,'padron cfe'!A:A,0),1),"")</f>
        <v/>
      </c>
      <c r="E398" s="1"/>
      <c r="F398" s="7"/>
      <c r="G398" s="9" t="s">
        <v>157</v>
      </c>
      <c r="H398" s="5" t="str">
        <f>IF(F398="","",IFERROR(CONCATENATE("PEUA",VLOOKUP(ESTADO,REPORTE!AV$2:AW$33,2,0),DIDTRITO_FORM,CADER_FORM,IFERROR(VLOOKUP(DAY(F398),$BN$3:$BO$11,2,0),DAY(F398)),IFERROR(VLOOKUP(MONTH(F398),$BN$3:$BO$11,2,0),MONTH(F398)),YEAR(F398),G398),""))</f>
        <v/>
      </c>
      <c r="I398" s="4"/>
      <c r="K398" s="2" t="str">
        <f>IFERROR(INDEX('padron cfe'!C:C,MATCH(DATOS!C398,'padron cfe'!A:A,0),1),"")</f>
        <v/>
      </c>
      <c r="L398" s="4" t="str">
        <f>IFERROR(IF(VLOOKUP(J398,J$2:L397,4,0)=0,"",VLOOKUP(J398,J$2:L397,4,0)),"")</f>
        <v/>
      </c>
      <c r="M398" s="4" t="str">
        <f>IFERROR(IF(VLOOKUP(J398,J$2:M397,5,0)=0,"",VLOOKUP(J398,J$2:M397,5,0)),"")</f>
        <v/>
      </c>
      <c r="N398" s="4"/>
      <c r="O398" s="2"/>
      <c r="P398" s="2"/>
      <c r="Q398" s="5" t="str">
        <f t="shared" si="97"/>
        <v/>
      </c>
      <c r="T398" s="2" t="str">
        <f>IFERROR(INDEX('padron cfe'!D:D,MATCH(DATOS!C398,'padron cfe'!A:A,0),1),"")</f>
        <v/>
      </c>
      <c r="U398" s="4"/>
      <c r="V398" s="4"/>
      <c r="W398" s="4"/>
      <c r="X398" s="6" t="s">
        <v>157</v>
      </c>
      <c r="Y398" s="4"/>
      <c r="Z398" s="4" t="str">
        <f t="shared" si="102"/>
        <v/>
      </c>
      <c r="AA398" s="4"/>
      <c r="AB398" s="4"/>
      <c r="AC398" s="2" t="str">
        <f>IFERROR(IF(INDEX(AC$1:AC397,MATCH(J398,J$1:J397,0),1)=0,"",INDEX(AC$1:AC397,MATCH(J398,J$1:J397,0),1)),"")</f>
        <v/>
      </c>
      <c r="AD398" s="2" t="str">
        <f>IFERROR(IF(INDEX(AD$1:AD397,MATCH(J398,J$1:J397,0),1)=0,"",INDEX(AD$1:AD397,MATCH(J398,J$1:J397,0),1)),"")</f>
        <v/>
      </c>
      <c r="AE398" s="2" t="str">
        <f>IFERROR(IF(INDEX(AE$1:AE397,MATCH(J398,J$1:J397,0),1)=0,"",INDEX(AE$1:AE397,MATCH(J398,J$1:J397,0),1)),"")</f>
        <v/>
      </c>
      <c r="AF398" s="2"/>
      <c r="AG398" s="2"/>
      <c r="AH398" s="2"/>
      <c r="AI398" s="4"/>
      <c r="AJ398" s="4"/>
      <c r="AK398" s="4"/>
      <c r="AL398" s="4"/>
      <c r="AM398" s="4"/>
      <c r="AN398" s="4"/>
      <c r="AO398" s="4"/>
      <c r="AP398" s="4"/>
      <c r="AQ398" s="4"/>
      <c r="AS398" s="4"/>
      <c r="AT398" s="82"/>
      <c r="AU398" s="124"/>
      <c r="AV398" s="124"/>
      <c r="AW398" s="124"/>
      <c r="AX398" s="124"/>
      <c r="AY398" s="124"/>
      <c r="AZ398" s="124"/>
      <c r="BA398" s="4"/>
      <c r="BB398" s="127"/>
      <c r="BC398" s="4"/>
      <c r="BD398" s="4"/>
      <c r="BE398" s="4"/>
      <c r="BF398" s="7"/>
      <c r="BG398" s="7"/>
      <c r="BH398" s="7" t="str">
        <f t="shared" ca="1" si="92"/>
        <v/>
      </c>
      <c r="BI398" s="4" t="str">
        <f t="shared" si="87"/>
        <v/>
      </c>
      <c r="BJ398" s="123" t="str">
        <f t="shared" si="93"/>
        <v/>
      </c>
      <c r="BK398" s="140" t="str">
        <f t="shared" si="98"/>
        <v/>
      </c>
      <c r="BQ398" s="4" t="str">
        <f>IF(IFERROR(VLOOKUP(C398,C399:C$1993,1,0),"")="","",COUNTIF(C:C,C398))</f>
        <v/>
      </c>
      <c r="BU398" s="5" t="str">
        <f>IF(B398="","",IF(BQ398="",1+(MAX(BU$2:BU397)),""))</f>
        <v/>
      </c>
      <c r="BV398" s="5" t="str">
        <f t="shared" si="94"/>
        <v/>
      </c>
      <c r="BW398" s="5" t="str">
        <f t="shared" si="95"/>
        <v/>
      </c>
      <c r="BX398" s="14" t="str">
        <f t="shared" si="96"/>
        <v/>
      </c>
      <c r="BY398" s="28"/>
      <c r="BZ398" s="15"/>
      <c r="CA398" s="5" t="str">
        <f t="shared" si="100"/>
        <v/>
      </c>
      <c r="CD398" s="5" t="str">
        <f t="shared" si="99"/>
        <v/>
      </c>
      <c r="CE398" s="5" t="str">
        <f>IF(J398="","",IFERROR(IF(VLOOKUP(J398,J$2:J397,1,0)=0,"",""),J398))</f>
        <v/>
      </c>
      <c r="CF398" s="24" t="str">
        <f>IF(CE398="","",(IFERROR(VLOOKUP(MID(CE398,1,1),$CW$2:DA$28,3,0),0)+IFERROR(VLOOKUP(MID(CE398,2,1),CW$2:DA$28,4,0),0)+IFERROR(VLOOKUP(MID(CE398,3,1),CW$2:DA$28,5,0),0)+(ROW(CE398)/1000000000000)))</f>
        <v/>
      </c>
      <c r="CH398" s="5">
        <v>397</v>
      </c>
      <c r="CI398" s="5" t="str">
        <f>IFERROR(VLOOKUP(CH398,CD$2:CE1474,2,0),"")</f>
        <v/>
      </c>
      <c r="DC398" s="5" t="e">
        <f>IF(REPORTE!AH$2="si",IF(C398=VALUE(REPORTE!C$11),IF(SUM(DC399:DC$1993),CONCATENATE(INT(B398),", "),INT(B398)),""),IF(C398=VALUE(REPORTE!C$10),IF(SUM(DC399:DC$1993),CONCATENATE(INT(B398),", "),INT(B398)),""))</f>
        <v>#VALUE!</v>
      </c>
    </row>
    <row r="399" spans="1:107" s="5" customFormat="1" ht="15" customHeight="1">
      <c r="A399" s="4" t="str">
        <f t="shared" si="101"/>
        <v/>
      </c>
      <c r="B399" s="6"/>
      <c r="C399" s="8"/>
      <c r="D399" s="1" t="str">
        <f>IFERROR(INDEX('padron cfe'!B:B,MATCH(DATOS!C399,'padron cfe'!A:A,0),1),"")</f>
        <v/>
      </c>
      <c r="E399" s="1"/>
      <c r="F399" s="7"/>
      <c r="G399" s="9" t="s">
        <v>157</v>
      </c>
      <c r="H399" s="5" t="str">
        <f>IF(F399="","",IFERROR(CONCATENATE("PEUA",VLOOKUP(ESTADO,REPORTE!AV$2:AW$33,2,0),DIDTRITO_FORM,CADER_FORM,IFERROR(VLOOKUP(DAY(F399),$BN$3:$BO$11,2,0),DAY(F399)),IFERROR(VLOOKUP(MONTH(F399),$BN$3:$BO$11,2,0),MONTH(F399)),YEAR(F399),G399),""))</f>
        <v/>
      </c>
      <c r="I399" s="4"/>
      <c r="K399" s="2" t="str">
        <f>IFERROR(INDEX('padron cfe'!C:C,MATCH(DATOS!C399,'padron cfe'!A:A,0),1),"")</f>
        <v/>
      </c>
      <c r="L399" s="4" t="str">
        <f>IFERROR(IF(VLOOKUP(J399,J$2:L398,4,0)=0,"",VLOOKUP(J399,J$2:L398,4,0)),"")</f>
        <v/>
      </c>
      <c r="M399" s="4" t="str">
        <f>IFERROR(IF(VLOOKUP(J399,J$2:M398,5,0)=0,"",VLOOKUP(J399,J$2:M398,5,0)),"")</f>
        <v/>
      </c>
      <c r="N399" s="4"/>
      <c r="O399" s="2"/>
      <c r="P399" s="2"/>
      <c r="Q399" s="5" t="str">
        <f t="shared" si="97"/>
        <v/>
      </c>
      <c r="T399" s="2" t="str">
        <f>IFERROR(INDEX('padron cfe'!D:D,MATCH(DATOS!C399,'padron cfe'!A:A,0),1),"")</f>
        <v/>
      </c>
      <c r="U399" s="4"/>
      <c r="V399" s="4"/>
      <c r="W399" s="4"/>
      <c r="X399" s="6" t="s">
        <v>157</v>
      </c>
      <c r="Y399" s="4"/>
      <c r="Z399" s="4" t="str">
        <f t="shared" si="102"/>
        <v/>
      </c>
      <c r="AA399" s="4"/>
      <c r="AB399" s="4"/>
      <c r="AC399" s="2" t="str">
        <f>IFERROR(IF(INDEX(AC$1:AC398,MATCH(J399,J$1:J398,0),1)=0,"",INDEX(AC$1:AC398,MATCH(J399,J$1:J398,0),1)),"")</f>
        <v/>
      </c>
      <c r="AD399" s="2" t="str">
        <f>IFERROR(IF(INDEX(AD$1:AD398,MATCH(J399,J$1:J398,0),1)=0,"",INDEX(AD$1:AD398,MATCH(J399,J$1:J398,0),1)),"")</f>
        <v/>
      </c>
      <c r="AE399" s="2" t="str">
        <f>IFERROR(IF(INDEX(AE$1:AE398,MATCH(J399,J$1:J398,0),1)=0,"",INDEX(AE$1:AE398,MATCH(J399,J$1:J398,0),1)),"")</f>
        <v/>
      </c>
      <c r="AF399" s="2"/>
      <c r="AG399" s="2"/>
      <c r="AH399" s="2"/>
      <c r="AI399" s="4"/>
      <c r="AJ399" s="4"/>
      <c r="AK399" s="4"/>
      <c r="AL399" s="4"/>
      <c r="AM399" s="4"/>
      <c r="AN399" s="4"/>
      <c r="AO399" s="4"/>
      <c r="AP399" s="4"/>
      <c r="AQ399" s="4"/>
      <c r="AS399" s="4"/>
      <c r="AT399" s="82"/>
      <c r="AU399" s="124"/>
      <c r="AV399" s="124"/>
      <c r="AW399" s="124"/>
      <c r="AX399" s="124"/>
      <c r="AY399" s="124"/>
      <c r="AZ399" s="124"/>
      <c r="BA399" s="4"/>
      <c r="BB399" s="127"/>
      <c r="BC399" s="4"/>
      <c r="BD399" s="4"/>
      <c r="BE399" s="4"/>
      <c r="BF399" s="7"/>
      <c r="BG399" s="7"/>
      <c r="BH399" s="7" t="str">
        <f t="shared" ca="1" si="92"/>
        <v/>
      </c>
      <c r="BI399" s="4" t="str">
        <f t="shared" si="87"/>
        <v/>
      </c>
      <c r="BJ399" s="123" t="str">
        <f t="shared" si="93"/>
        <v/>
      </c>
      <c r="BK399" s="140" t="str">
        <f t="shared" si="98"/>
        <v/>
      </c>
      <c r="BQ399" s="4" t="str">
        <f>IF(IFERROR(VLOOKUP(C399,C400:C$1993,1,0),"")="","",COUNTIF(C:C,C399))</f>
        <v/>
      </c>
      <c r="BU399" s="5" t="str">
        <f>IF(B399="","",IF(BQ399="",1+(MAX(BU$2:BU398)),""))</f>
        <v/>
      </c>
      <c r="BV399" s="5" t="str">
        <f t="shared" si="94"/>
        <v/>
      </c>
      <c r="BW399" s="5" t="str">
        <f t="shared" si="95"/>
        <v/>
      </c>
      <c r="BX399" s="14" t="str">
        <f t="shared" si="96"/>
        <v/>
      </c>
      <c r="BY399" s="28"/>
      <c r="BZ399" s="15"/>
      <c r="CA399" s="5" t="str">
        <f t="shared" si="100"/>
        <v/>
      </c>
      <c r="CD399" s="5" t="str">
        <f t="shared" si="99"/>
        <v/>
      </c>
      <c r="CE399" s="5" t="str">
        <f>IF(J399="","",IFERROR(IF(VLOOKUP(J399,J$2:J398,1,0)=0,"",""),J399))</f>
        <v/>
      </c>
      <c r="CF399" s="24" t="str">
        <f>IF(CE399="","",(IFERROR(VLOOKUP(MID(CE399,1,1),$CW$2:DA$28,3,0),0)+IFERROR(VLOOKUP(MID(CE399,2,1),CW$2:DA$28,4,0),0)+IFERROR(VLOOKUP(MID(CE399,3,1),CW$2:DA$28,5,0),0)+(ROW(CE399)/1000000000000)))</f>
        <v/>
      </c>
      <c r="CH399" s="5">
        <v>398</v>
      </c>
      <c r="CI399" s="5" t="str">
        <f>IFERROR(VLOOKUP(CH399,CD$2:CE1475,2,0),"")</f>
        <v/>
      </c>
      <c r="DC399" s="5" t="e">
        <f>IF(REPORTE!AH$2="si",IF(C399=VALUE(REPORTE!C$11),IF(SUM(DC400:DC$1993),CONCATENATE(INT(B399),", "),INT(B399)),""),IF(C399=VALUE(REPORTE!C$10),IF(SUM(DC400:DC$1993),CONCATENATE(INT(B399),", "),INT(B399)),""))</f>
        <v>#VALUE!</v>
      </c>
    </row>
    <row r="400" spans="1:107" s="5" customFormat="1" ht="15" customHeight="1">
      <c r="A400" s="4" t="str">
        <f t="shared" si="101"/>
        <v/>
      </c>
      <c r="B400" s="6"/>
      <c r="C400" s="8"/>
      <c r="D400" s="1" t="str">
        <f>IFERROR(INDEX('padron cfe'!B:B,MATCH(DATOS!C400,'padron cfe'!A:A,0),1),"")</f>
        <v/>
      </c>
      <c r="E400" s="1"/>
      <c r="F400" s="7"/>
      <c r="G400" s="9" t="s">
        <v>157</v>
      </c>
      <c r="H400" s="5" t="str">
        <f>IF(F400="","",IFERROR(CONCATENATE("PEUA",VLOOKUP(ESTADO,REPORTE!AV$2:AW$33,2,0),DIDTRITO_FORM,CADER_FORM,IFERROR(VLOOKUP(DAY(F400),$BN$3:$BO$11,2,0),DAY(F400)),IFERROR(VLOOKUP(MONTH(F400),$BN$3:$BO$11,2,0),MONTH(F400)),YEAR(F400),G400),""))</f>
        <v/>
      </c>
      <c r="I400" s="4"/>
      <c r="K400" s="2" t="str">
        <f>IFERROR(INDEX('padron cfe'!C:C,MATCH(DATOS!C400,'padron cfe'!A:A,0),1),"")</f>
        <v/>
      </c>
      <c r="L400" s="4" t="str">
        <f>IFERROR(IF(VLOOKUP(J400,J$2:L399,4,0)=0,"",VLOOKUP(J400,J$2:L399,4,0)),"")</f>
        <v/>
      </c>
      <c r="M400" s="4" t="str">
        <f>IFERROR(IF(VLOOKUP(J400,J$2:M399,5,0)=0,"",VLOOKUP(J400,J$2:M399,5,0)),"")</f>
        <v/>
      </c>
      <c r="N400" s="4"/>
      <c r="O400" s="2"/>
      <c r="P400" s="2"/>
      <c r="Q400" s="5" t="str">
        <f t="shared" si="97"/>
        <v/>
      </c>
      <c r="T400" s="2" t="str">
        <f>IFERROR(INDEX('padron cfe'!D:D,MATCH(DATOS!C400,'padron cfe'!A:A,0),1),"")</f>
        <v/>
      </c>
      <c r="U400" s="4"/>
      <c r="V400" s="4"/>
      <c r="W400" s="4"/>
      <c r="X400" s="6" t="s">
        <v>157</v>
      </c>
      <c r="Y400" s="4"/>
      <c r="Z400" s="4" t="str">
        <f t="shared" si="102"/>
        <v/>
      </c>
      <c r="AA400" s="4"/>
      <c r="AB400" s="4"/>
      <c r="AC400" s="2" t="str">
        <f>IFERROR(IF(INDEX(AC$1:AC399,MATCH(J400,J$1:J399,0),1)=0,"",INDEX(AC$1:AC399,MATCH(J400,J$1:J399,0),1)),"")</f>
        <v/>
      </c>
      <c r="AD400" s="2" t="str">
        <f>IFERROR(IF(INDEX(AD$1:AD399,MATCH(J400,J$1:J399,0),1)=0,"",INDEX(AD$1:AD399,MATCH(J400,J$1:J399,0),1)),"")</f>
        <v/>
      </c>
      <c r="AE400" s="2" t="str">
        <f>IFERROR(IF(INDEX(AE$1:AE399,MATCH(J400,J$1:J399,0),1)=0,"",INDEX(AE$1:AE399,MATCH(J400,J$1:J399,0),1)),"")</f>
        <v/>
      </c>
      <c r="AF400" s="2"/>
      <c r="AG400" s="2"/>
      <c r="AH400" s="2"/>
      <c r="AI400" s="4"/>
      <c r="AJ400" s="4"/>
      <c r="AK400" s="4"/>
      <c r="AL400" s="4"/>
      <c r="AM400" s="4"/>
      <c r="AN400" s="4"/>
      <c r="AO400" s="4"/>
      <c r="AP400" s="4"/>
      <c r="AQ400" s="4"/>
      <c r="AS400" s="4"/>
      <c r="AT400" s="82"/>
      <c r="AU400" s="124"/>
      <c r="AV400" s="124"/>
      <c r="AW400" s="124"/>
      <c r="AX400" s="124"/>
      <c r="AY400" s="124"/>
      <c r="AZ400" s="124"/>
      <c r="BA400" s="4"/>
      <c r="BB400" s="127"/>
      <c r="BC400" s="4"/>
      <c r="BD400" s="4"/>
      <c r="BE400" s="4"/>
      <c r="BF400" s="7"/>
      <c r="BG400" s="7"/>
      <c r="BH400" s="7" t="str">
        <f t="shared" ca="1" si="92"/>
        <v/>
      </c>
      <c r="BI400" s="4" t="str">
        <f t="shared" si="87"/>
        <v/>
      </c>
      <c r="BJ400" s="123" t="str">
        <f t="shared" si="93"/>
        <v/>
      </c>
      <c r="BK400" s="140" t="str">
        <f t="shared" si="98"/>
        <v/>
      </c>
      <c r="BQ400" s="4" t="str">
        <f>IF(IFERROR(VLOOKUP(C400,C401:C$1993,1,0),"")="","",COUNTIF(C:C,C400))</f>
        <v/>
      </c>
      <c r="BU400" s="5" t="str">
        <f>IF(B400="","",IF(BQ400="",1+(MAX(BU$2:BU399)),""))</f>
        <v/>
      </c>
      <c r="BV400" s="5" t="str">
        <f t="shared" si="94"/>
        <v/>
      </c>
      <c r="BW400" s="5" t="str">
        <f t="shared" si="95"/>
        <v/>
      </c>
      <c r="BX400" s="14" t="str">
        <f t="shared" si="96"/>
        <v/>
      </c>
      <c r="BY400" s="28"/>
      <c r="BZ400" s="15"/>
      <c r="CA400" s="5" t="str">
        <f t="shared" si="100"/>
        <v/>
      </c>
      <c r="CD400" s="5" t="str">
        <f t="shared" si="99"/>
        <v/>
      </c>
      <c r="CE400" s="5" t="str">
        <f>IF(J400="","",IFERROR(IF(VLOOKUP(J400,J$2:J399,1,0)=0,"",""),J400))</f>
        <v/>
      </c>
      <c r="CF400" s="24" t="str">
        <f>IF(CE400="","",(IFERROR(VLOOKUP(MID(CE400,1,1),$CW$2:DA$28,3,0),0)+IFERROR(VLOOKUP(MID(CE400,2,1),CW$2:DA$28,4,0),0)+IFERROR(VLOOKUP(MID(CE400,3,1),CW$2:DA$28,5,0),0)+(ROW(CE400)/1000000000000)))</f>
        <v/>
      </c>
      <c r="CH400" s="5">
        <v>399</v>
      </c>
      <c r="CI400" s="5" t="str">
        <f>IFERROR(VLOOKUP(CH400,CD$2:CE1476,2,0),"")</f>
        <v/>
      </c>
      <c r="DC400" s="5" t="e">
        <f>IF(REPORTE!AH$2="si",IF(C400=VALUE(REPORTE!C$11),IF(SUM(DC401:DC$1993),CONCATENATE(INT(B400),", "),INT(B400)),""),IF(C400=VALUE(REPORTE!C$10),IF(SUM(DC401:DC$1993),CONCATENATE(INT(B400),", "),INT(B400)),""))</f>
        <v>#VALUE!</v>
      </c>
    </row>
    <row r="401" spans="1:107" s="5" customFormat="1" ht="15" customHeight="1">
      <c r="A401" s="4" t="str">
        <f t="shared" si="101"/>
        <v/>
      </c>
      <c r="B401" s="6"/>
      <c r="C401" s="8"/>
      <c r="D401" s="1" t="str">
        <f>IFERROR(INDEX('padron cfe'!B:B,MATCH(DATOS!C401,'padron cfe'!A:A,0),1),"")</f>
        <v/>
      </c>
      <c r="E401" s="1"/>
      <c r="F401" s="7"/>
      <c r="G401" s="9" t="s">
        <v>157</v>
      </c>
      <c r="H401" s="5" t="str">
        <f>IF(F401="","",IFERROR(CONCATENATE("PEUA",VLOOKUP(ESTADO,REPORTE!AV$2:AW$33,2,0),DIDTRITO_FORM,CADER_FORM,IFERROR(VLOOKUP(DAY(F401),$BN$3:$BO$11,2,0),DAY(F401)),IFERROR(VLOOKUP(MONTH(F401),$BN$3:$BO$11,2,0),MONTH(F401)),YEAR(F401),G401),""))</f>
        <v/>
      </c>
      <c r="I401" s="4"/>
      <c r="K401" s="2" t="str">
        <f>IFERROR(INDEX('padron cfe'!C:C,MATCH(DATOS!C401,'padron cfe'!A:A,0),1),"")</f>
        <v/>
      </c>
      <c r="L401" s="4" t="str">
        <f>IFERROR(IF(VLOOKUP(J401,J$2:L400,4,0)=0,"",VLOOKUP(J401,J$2:L400,4,0)),"")</f>
        <v/>
      </c>
      <c r="M401" s="4" t="str">
        <f>IFERROR(IF(VLOOKUP(J401,J$2:M400,5,0)=0,"",VLOOKUP(J401,J$2:M400,5,0)),"")</f>
        <v/>
      </c>
      <c r="N401" s="4"/>
      <c r="O401" s="2"/>
      <c r="P401" s="2"/>
      <c r="Q401" s="5" t="str">
        <f t="shared" si="97"/>
        <v/>
      </c>
      <c r="T401" s="2" t="str">
        <f>IFERROR(INDEX('padron cfe'!D:D,MATCH(DATOS!C401,'padron cfe'!A:A,0),1),"")</f>
        <v/>
      </c>
      <c r="U401" s="4"/>
      <c r="V401" s="4"/>
      <c r="W401" s="4"/>
      <c r="X401" s="6" t="s">
        <v>157</v>
      </c>
      <c r="Y401" s="4"/>
      <c r="Z401" s="4" t="str">
        <f t="shared" si="102"/>
        <v/>
      </c>
      <c r="AA401" s="4"/>
      <c r="AB401" s="4"/>
      <c r="AC401" s="2" t="str">
        <f>IFERROR(IF(INDEX(AC$1:AC400,MATCH(J401,J$1:J400,0),1)=0,"",INDEX(AC$1:AC400,MATCH(J401,J$1:J400,0),1)),"")</f>
        <v/>
      </c>
      <c r="AD401" s="2" t="str">
        <f>IFERROR(IF(INDEX(AD$1:AD400,MATCH(J401,J$1:J400,0),1)=0,"",INDEX(AD$1:AD400,MATCH(J401,J$1:J400,0),1)),"")</f>
        <v/>
      </c>
      <c r="AE401" s="2" t="str">
        <f>IFERROR(IF(INDEX(AE$1:AE400,MATCH(J401,J$1:J400,0),1)=0,"",INDEX(AE$1:AE400,MATCH(J401,J$1:J400,0),1)),"")</f>
        <v/>
      </c>
      <c r="AF401" s="2"/>
      <c r="AG401" s="2"/>
      <c r="AH401" s="2"/>
      <c r="AI401" s="4"/>
      <c r="AJ401" s="4"/>
      <c r="AK401" s="4"/>
      <c r="AL401" s="4"/>
      <c r="AM401" s="4"/>
      <c r="AN401" s="4"/>
      <c r="AO401" s="4"/>
      <c r="AP401" s="4"/>
      <c r="AQ401" s="4"/>
      <c r="AS401" s="4"/>
      <c r="AT401" s="82"/>
      <c r="AU401" s="124"/>
      <c r="AV401" s="124"/>
      <c r="AW401" s="124"/>
      <c r="AX401" s="124"/>
      <c r="AY401" s="124"/>
      <c r="AZ401" s="124"/>
      <c r="BA401" s="4"/>
      <c r="BB401" s="127"/>
      <c r="BC401" s="4"/>
      <c r="BD401" s="4"/>
      <c r="BE401" s="4"/>
      <c r="BF401" s="7"/>
      <c r="BG401" s="7"/>
      <c r="BH401" s="7" t="str">
        <f t="shared" ca="1" si="92"/>
        <v/>
      </c>
      <c r="BI401" s="4" t="str">
        <f t="shared" si="87"/>
        <v/>
      </c>
      <c r="BJ401" s="123" t="str">
        <f t="shared" si="93"/>
        <v/>
      </c>
      <c r="BK401" s="140" t="str">
        <f t="shared" si="98"/>
        <v/>
      </c>
      <c r="BQ401" s="4" t="str">
        <f>IF(IFERROR(VLOOKUP(C401,C402:C$1993,1,0),"")="","",COUNTIF(C:C,C401))</f>
        <v/>
      </c>
      <c r="BU401" s="5" t="str">
        <f>IF(B401="","",IF(BQ401="",1+(MAX(BU$2:BU400)),""))</f>
        <v/>
      </c>
      <c r="BV401" s="5" t="str">
        <f t="shared" si="94"/>
        <v/>
      </c>
      <c r="BW401" s="5" t="str">
        <f t="shared" si="95"/>
        <v/>
      </c>
      <c r="BX401" s="14" t="str">
        <f t="shared" si="96"/>
        <v/>
      </c>
      <c r="BY401" s="28"/>
      <c r="BZ401" s="15"/>
      <c r="CA401" s="5" t="str">
        <f t="shared" si="100"/>
        <v/>
      </c>
      <c r="CD401" s="5" t="str">
        <f t="shared" si="99"/>
        <v/>
      </c>
      <c r="CE401" s="5" t="str">
        <f>IF(J401="","",IFERROR(IF(VLOOKUP(J401,J$2:J400,1,0)=0,"",""),J401))</f>
        <v/>
      </c>
      <c r="CF401" s="24" t="str">
        <f>IF(CE401="","",(IFERROR(VLOOKUP(MID(CE401,1,1),$CW$2:DA$28,3,0),0)+IFERROR(VLOOKUP(MID(CE401,2,1),CW$2:DA$28,4,0),0)+IFERROR(VLOOKUP(MID(CE401,3,1),CW$2:DA$28,5,0),0)+(ROW(CE401)/1000000000000)))</f>
        <v/>
      </c>
      <c r="CH401" s="5">
        <v>400</v>
      </c>
      <c r="CI401" s="5" t="str">
        <f>IFERROR(VLOOKUP(CH401,CD$2:CE1477,2,0),"")</f>
        <v/>
      </c>
      <c r="DC401" s="5" t="e">
        <f>IF(REPORTE!AH$2="si",IF(C401=VALUE(REPORTE!C$11),IF(SUM(DC402:DC$1993),CONCATENATE(INT(B401),", "),INT(B401)),""),IF(C401=VALUE(REPORTE!C$10),IF(SUM(DC402:DC$1993),CONCATENATE(INT(B401),", "),INT(B401)),""))</f>
        <v>#VALUE!</v>
      </c>
    </row>
    <row r="402" spans="1:107" s="5" customFormat="1" ht="15" customHeight="1">
      <c r="A402" s="4" t="str">
        <f t="shared" si="101"/>
        <v/>
      </c>
      <c r="B402" s="6"/>
      <c r="C402" s="8"/>
      <c r="D402" s="1" t="str">
        <f>IFERROR(INDEX('padron cfe'!B:B,MATCH(DATOS!C402,'padron cfe'!A:A,0),1),"")</f>
        <v/>
      </c>
      <c r="E402" s="1"/>
      <c r="F402" s="7"/>
      <c r="G402" s="9" t="s">
        <v>157</v>
      </c>
      <c r="H402" s="5" t="str">
        <f>IF(F402="","",IFERROR(CONCATENATE("PEUA",VLOOKUP(ESTADO,REPORTE!AV$2:AW$33,2,0),DIDTRITO_FORM,CADER_FORM,IFERROR(VLOOKUP(DAY(F402),$BN$3:$BO$11,2,0),DAY(F402)),IFERROR(VLOOKUP(MONTH(F402),$BN$3:$BO$11,2,0),MONTH(F402)),YEAR(F402),G402),""))</f>
        <v/>
      </c>
      <c r="I402" s="4"/>
      <c r="K402" s="2" t="str">
        <f>IFERROR(INDEX('padron cfe'!C:C,MATCH(DATOS!C402,'padron cfe'!A:A,0),1),"")</f>
        <v/>
      </c>
      <c r="L402" s="4" t="str">
        <f>IFERROR(IF(VLOOKUP(J402,J$2:L401,4,0)=0,"",VLOOKUP(J402,J$2:L401,4,0)),"")</f>
        <v/>
      </c>
      <c r="M402" s="4" t="str">
        <f>IFERROR(IF(VLOOKUP(J402,J$2:M401,5,0)=0,"",VLOOKUP(J402,J$2:M401,5,0)),"")</f>
        <v/>
      </c>
      <c r="N402" s="4"/>
      <c r="O402" s="2"/>
      <c r="P402" s="2"/>
      <c r="Q402" s="5" t="str">
        <f t="shared" si="97"/>
        <v/>
      </c>
      <c r="T402" s="2" t="str">
        <f>IFERROR(INDEX('padron cfe'!D:D,MATCH(DATOS!C402,'padron cfe'!A:A,0),1),"")</f>
        <v/>
      </c>
      <c r="U402" s="4"/>
      <c r="V402" s="4"/>
      <c r="W402" s="4"/>
      <c r="X402" s="6" t="s">
        <v>157</v>
      </c>
      <c r="Y402" s="4"/>
      <c r="Z402" s="4" t="str">
        <f t="shared" si="102"/>
        <v/>
      </c>
      <c r="AA402" s="4"/>
      <c r="AB402" s="4"/>
      <c r="AC402" s="2" t="str">
        <f>IFERROR(IF(INDEX(AC$1:AC401,MATCH(J402,J$1:J401,0),1)=0,"",INDEX(AC$1:AC401,MATCH(J402,J$1:J401,0),1)),"")</f>
        <v/>
      </c>
      <c r="AD402" s="2" t="str">
        <f>IFERROR(IF(INDEX(AD$1:AD401,MATCH(J402,J$1:J401,0),1)=0,"",INDEX(AD$1:AD401,MATCH(J402,J$1:J401,0),1)),"")</f>
        <v/>
      </c>
      <c r="AE402" s="2" t="str">
        <f>IFERROR(IF(INDEX(AE$1:AE401,MATCH(J402,J$1:J401,0),1)=0,"",INDEX(AE$1:AE401,MATCH(J402,J$1:J401,0),1)),"")</f>
        <v/>
      </c>
      <c r="AF402" s="2"/>
      <c r="AG402" s="2"/>
      <c r="AH402" s="2"/>
      <c r="AI402" s="4"/>
      <c r="AJ402" s="4"/>
      <c r="AK402" s="4"/>
      <c r="AL402" s="4"/>
      <c r="AM402" s="4"/>
      <c r="AN402" s="4"/>
      <c r="AO402" s="4"/>
      <c r="AP402" s="4"/>
      <c r="AQ402" s="4"/>
      <c r="AS402" s="4"/>
      <c r="AT402" s="82"/>
      <c r="AU402" s="124"/>
      <c r="AV402" s="124"/>
      <c r="AW402" s="124"/>
      <c r="AX402" s="124"/>
      <c r="AY402" s="124"/>
      <c r="AZ402" s="124"/>
      <c r="BA402" s="4"/>
      <c r="BB402" s="127"/>
      <c r="BC402" s="4"/>
      <c r="BD402" s="4"/>
      <c r="BE402" s="4"/>
      <c r="BF402" s="7"/>
      <c r="BG402" s="7"/>
      <c r="BH402" s="7" t="str">
        <f t="shared" ca="1" si="92"/>
        <v/>
      </c>
      <c r="BI402" s="4" t="str">
        <f t="shared" si="87"/>
        <v/>
      </c>
      <c r="BJ402" s="123" t="str">
        <f t="shared" si="93"/>
        <v/>
      </c>
      <c r="BK402" s="140" t="str">
        <f t="shared" si="98"/>
        <v/>
      </c>
      <c r="BQ402" s="4" t="str">
        <f>IF(IFERROR(VLOOKUP(C402,C403:C$1993,1,0),"")="","",COUNTIF(C:C,C402))</f>
        <v/>
      </c>
      <c r="BU402" s="5" t="str">
        <f>IF(B402="","",IF(BQ402="",1+(MAX(BU$2:BU401)),""))</f>
        <v/>
      </c>
      <c r="BV402" s="5" t="str">
        <f t="shared" si="94"/>
        <v/>
      </c>
      <c r="BW402" s="5" t="str">
        <f t="shared" si="95"/>
        <v/>
      </c>
      <c r="BX402" s="14" t="str">
        <f t="shared" si="96"/>
        <v/>
      </c>
      <c r="BY402" s="28"/>
      <c r="BZ402" s="15"/>
      <c r="CA402" s="5" t="str">
        <f t="shared" si="100"/>
        <v/>
      </c>
      <c r="CD402" s="5" t="str">
        <f t="shared" si="99"/>
        <v/>
      </c>
      <c r="CE402" s="5" t="str">
        <f>IF(J402="","",IFERROR(IF(VLOOKUP(J402,J$2:J401,1,0)=0,"",""),J402))</f>
        <v/>
      </c>
      <c r="CF402" s="24" t="str">
        <f>IF(CE402="","",(IFERROR(VLOOKUP(MID(CE402,1,1),$CW$2:DA$28,3,0),0)+IFERROR(VLOOKUP(MID(CE402,2,1),CW$2:DA$28,4,0),0)+IFERROR(VLOOKUP(MID(CE402,3,1),CW$2:DA$28,5,0),0)+(ROW(CE402)/1000000000000)))</f>
        <v/>
      </c>
      <c r="CH402" s="5">
        <v>401</v>
      </c>
      <c r="CI402" s="5" t="str">
        <f>IFERROR(VLOOKUP(CH402,CD$2:CE1478,2,0),"")</f>
        <v/>
      </c>
      <c r="DC402" s="5" t="e">
        <f>IF(REPORTE!AH$2="si",IF(C402=VALUE(REPORTE!C$11),IF(SUM(DC403:DC$1993),CONCATENATE(INT(B402),", "),INT(B402)),""),IF(C402=VALUE(REPORTE!C$10),IF(SUM(DC403:DC$1993),CONCATENATE(INT(B402),", "),INT(B402)),""))</f>
        <v>#VALUE!</v>
      </c>
    </row>
    <row r="403" spans="1:107" s="5" customFormat="1" ht="15" customHeight="1">
      <c r="A403" s="4" t="str">
        <f t="shared" si="101"/>
        <v/>
      </c>
      <c r="B403" s="6"/>
      <c r="C403" s="8"/>
      <c r="D403" s="1" t="str">
        <f>IFERROR(INDEX('padron cfe'!B:B,MATCH(DATOS!C403,'padron cfe'!A:A,0),1),"")</f>
        <v/>
      </c>
      <c r="E403" s="1"/>
      <c r="F403" s="7"/>
      <c r="G403" s="9" t="s">
        <v>157</v>
      </c>
      <c r="H403" s="5" t="str">
        <f>IF(F403="","",IFERROR(CONCATENATE("PEUA",VLOOKUP(ESTADO,REPORTE!AV$2:AW$33,2,0),DIDTRITO_FORM,CADER_FORM,IFERROR(VLOOKUP(DAY(F403),$BN$3:$BO$11,2,0),DAY(F403)),IFERROR(VLOOKUP(MONTH(F403),$BN$3:$BO$11,2,0),MONTH(F403)),YEAR(F403),G403),""))</f>
        <v/>
      </c>
      <c r="I403" s="4"/>
      <c r="K403" s="2" t="str">
        <f>IFERROR(INDEX('padron cfe'!C:C,MATCH(DATOS!C403,'padron cfe'!A:A,0),1),"")</f>
        <v/>
      </c>
      <c r="L403" s="4" t="str">
        <f>IFERROR(IF(VLOOKUP(J403,J$2:L402,4,0)=0,"",VLOOKUP(J403,J$2:L402,4,0)),"")</f>
        <v/>
      </c>
      <c r="M403" s="4" t="str">
        <f>IFERROR(IF(VLOOKUP(J403,J$2:M402,5,0)=0,"",VLOOKUP(J403,J$2:M402,5,0)),"")</f>
        <v/>
      </c>
      <c r="N403" s="4"/>
      <c r="O403" s="2"/>
      <c r="P403" s="2"/>
      <c r="Q403" s="5" t="str">
        <f t="shared" si="97"/>
        <v/>
      </c>
      <c r="T403" s="2" t="str">
        <f>IFERROR(INDEX('padron cfe'!D:D,MATCH(DATOS!C403,'padron cfe'!A:A,0),1),"")</f>
        <v/>
      </c>
      <c r="U403" s="4"/>
      <c r="V403" s="4"/>
      <c r="W403" s="4"/>
      <c r="X403" s="6" t="s">
        <v>157</v>
      </c>
      <c r="Y403" s="4"/>
      <c r="Z403" s="4" t="str">
        <f t="shared" si="102"/>
        <v/>
      </c>
      <c r="AA403" s="4"/>
      <c r="AB403" s="4"/>
      <c r="AC403" s="2" t="str">
        <f>IFERROR(IF(INDEX(AC$1:AC402,MATCH(J403,J$1:J402,0),1)=0,"",INDEX(AC$1:AC402,MATCH(J403,J$1:J402,0),1)),"")</f>
        <v/>
      </c>
      <c r="AD403" s="2" t="str">
        <f>IFERROR(IF(INDEX(AD$1:AD402,MATCH(J403,J$1:J402,0),1)=0,"",INDEX(AD$1:AD402,MATCH(J403,J$1:J402,0),1)),"")</f>
        <v/>
      </c>
      <c r="AE403" s="2" t="str">
        <f>IFERROR(IF(INDEX(AE$1:AE402,MATCH(J403,J$1:J402,0),1)=0,"",INDEX(AE$1:AE402,MATCH(J403,J$1:J402,0),1)),"")</f>
        <v/>
      </c>
      <c r="AF403" s="2"/>
      <c r="AG403" s="2"/>
      <c r="AH403" s="2"/>
      <c r="AI403" s="4"/>
      <c r="AJ403" s="4"/>
      <c r="AK403" s="4"/>
      <c r="AL403" s="4"/>
      <c r="AM403" s="4"/>
      <c r="AN403" s="4"/>
      <c r="AO403" s="4"/>
      <c r="AP403" s="4"/>
      <c r="AQ403" s="4"/>
      <c r="AS403" s="4"/>
      <c r="AT403" s="82"/>
      <c r="AU403" s="124"/>
      <c r="AV403" s="124"/>
      <c r="AW403" s="124"/>
      <c r="AX403" s="124"/>
      <c r="AY403" s="124"/>
      <c r="AZ403" s="124"/>
      <c r="BA403" s="4"/>
      <c r="BB403" s="127"/>
      <c r="BC403" s="4"/>
      <c r="BD403" s="4"/>
      <c r="BE403" s="4"/>
      <c r="BF403" s="7"/>
      <c r="BG403" s="7"/>
      <c r="BH403" s="7" t="str">
        <f t="shared" ca="1" si="92"/>
        <v/>
      </c>
      <c r="BI403" s="4" t="str">
        <f t="shared" ref="BI403:BI466" si="103">IFERROR(IF(AA403=0,"",AA403/BB403),"")</f>
        <v/>
      </c>
      <c r="BJ403" s="123" t="str">
        <f t="shared" si="93"/>
        <v/>
      </c>
      <c r="BK403" s="140" t="str">
        <f t="shared" si="98"/>
        <v/>
      </c>
      <c r="BQ403" s="4" t="str">
        <f>IF(IFERROR(VLOOKUP(C403,C404:C$1993,1,0),"")="","",COUNTIF(C:C,C403))</f>
        <v/>
      </c>
      <c r="BU403" s="5" t="str">
        <f>IF(B403="","",IF(BQ403="",1+(MAX(BU$2:BU402)),""))</f>
        <v/>
      </c>
      <c r="BV403" s="5" t="str">
        <f t="shared" si="94"/>
        <v/>
      </c>
      <c r="BW403" s="5" t="str">
        <f t="shared" si="95"/>
        <v/>
      </c>
      <c r="BX403" s="14" t="str">
        <f t="shared" si="96"/>
        <v/>
      </c>
      <c r="BY403" s="28"/>
      <c r="BZ403" s="15"/>
      <c r="CA403" s="5" t="str">
        <f t="shared" si="100"/>
        <v/>
      </c>
      <c r="CD403" s="5" t="str">
        <f t="shared" si="99"/>
        <v/>
      </c>
      <c r="CE403" s="5" t="str">
        <f>IF(J403="","",IFERROR(IF(VLOOKUP(J403,J$2:J402,1,0)=0,"",""),J403))</f>
        <v/>
      </c>
      <c r="CF403" s="24" t="str">
        <f>IF(CE403="","",(IFERROR(VLOOKUP(MID(CE403,1,1),$CW$2:DA$28,3,0),0)+IFERROR(VLOOKUP(MID(CE403,2,1),CW$2:DA$28,4,0),0)+IFERROR(VLOOKUP(MID(CE403,3,1),CW$2:DA$28,5,0),0)+(ROW(CE403)/1000000000000)))</f>
        <v/>
      </c>
      <c r="CH403" s="5">
        <v>402</v>
      </c>
      <c r="CI403" s="5" t="str">
        <f>IFERROR(VLOOKUP(CH403,CD$2:CE1479,2,0),"")</f>
        <v/>
      </c>
      <c r="DC403" s="5" t="e">
        <f>IF(REPORTE!AH$2="si",IF(C403=VALUE(REPORTE!C$11),IF(SUM(DC404:DC$1993),CONCATENATE(INT(B403),", "),INT(B403)),""),IF(C403=VALUE(REPORTE!C$10),IF(SUM(DC404:DC$1993),CONCATENATE(INT(B403),", "),INT(B403)),""))</f>
        <v>#VALUE!</v>
      </c>
    </row>
    <row r="404" spans="1:107" s="5" customFormat="1" ht="15" customHeight="1">
      <c r="A404" s="4" t="str">
        <f t="shared" si="101"/>
        <v/>
      </c>
      <c r="B404" s="6"/>
      <c r="C404" s="8"/>
      <c r="D404" s="1" t="str">
        <f>IFERROR(INDEX('padron cfe'!B:B,MATCH(DATOS!C404,'padron cfe'!A:A,0),1),"")</f>
        <v/>
      </c>
      <c r="E404" s="1"/>
      <c r="F404" s="7"/>
      <c r="G404" s="9" t="s">
        <v>157</v>
      </c>
      <c r="H404" s="5" t="str">
        <f>IF(F404="","",IFERROR(CONCATENATE("PEUA",VLOOKUP(ESTADO,REPORTE!AV$2:AW$33,2,0),DIDTRITO_FORM,CADER_FORM,IFERROR(VLOOKUP(DAY(F404),$BN$3:$BO$11,2,0),DAY(F404)),IFERROR(VLOOKUP(MONTH(F404),$BN$3:$BO$11,2,0),MONTH(F404)),YEAR(F404),G404),""))</f>
        <v/>
      </c>
      <c r="I404" s="4"/>
      <c r="K404" s="2" t="str">
        <f>IFERROR(INDEX('padron cfe'!C:C,MATCH(DATOS!C404,'padron cfe'!A:A,0),1),"")</f>
        <v/>
      </c>
      <c r="L404" s="4" t="str">
        <f>IFERROR(IF(VLOOKUP(J404,J$2:L403,4,0)=0,"",VLOOKUP(J404,J$2:L403,4,0)),"")</f>
        <v/>
      </c>
      <c r="M404" s="4" t="str">
        <f>IFERROR(IF(VLOOKUP(J404,J$2:M403,5,0)=0,"",VLOOKUP(J404,J$2:M403,5,0)),"")</f>
        <v/>
      </c>
      <c r="N404" s="4"/>
      <c r="O404" s="2"/>
      <c r="P404" s="2"/>
      <c r="Q404" s="5" t="str">
        <f t="shared" si="97"/>
        <v/>
      </c>
      <c r="T404" s="2" t="str">
        <f>IFERROR(INDEX('padron cfe'!D:D,MATCH(DATOS!C404,'padron cfe'!A:A,0),1),"")</f>
        <v/>
      </c>
      <c r="U404" s="4"/>
      <c r="V404" s="4"/>
      <c r="W404" s="4"/>
      <c r="X404" s="6" t="s">
        <v>157</v>
      </c>
      <c r="Y404" s="4"/>
      <c r="Z404" s="4" t="str">
        <f t="shared" si="102"/>
        <v/>
      </c>
      <c r="AA404" s="4"/>
      <c r="AB404" s="4"/>
      <c r="AC404" s="2" t="str">
        <f>IFERROR(IF(INDEX(AC$1:AC403,MATCH(J404,J$1:J403,0),1)=0,"",INDEX(AC$1:AC403,MATCH(J404,J$1:J403,0),1)),"")</f>
        <v/>
      </c>
      <c r="AD404" s="2" t="str">
        <f>IFERROR(IF(INDEX(AD$1:AD403,MATCH(J404,J$1:J403,0),1)=0,"",INDEX(AD$1:AD403,MATCH(J404,J$1:J403,0),1)),"")</f>
        <v/>
      </c>
      <c r="AE404" s="2" t="str">
        <f>IFERROR(IF(INDEX(AE$1:AE403,MATCH(J404,J$1:J403,0),1)=0,"",INDEX(AE$1:AE403,MATCH(J404,J$1:J403,0),1)),"")</f>
        <v/>
      </c>
      <c r="AF404" s="2"/>
      <c r="AG404" s="2"/>
      <c r="AH404" s="2"/>
      <c r="AI404" s="4"/>
      <c r="AJ404" s="4"/>
      <c r="AK404" s="4"/>
      <c r="AL404" s="4"/>
      <c r="AM404" s="4"/>
      <c r="AN404" s="4"/>
      <c r="AO404" s="4"/>
      <c r="AP404" s="4"/>
      <c r="AQ404" s="4"/>
      <c r="AS404" s="4"/>
      <c r="AT404" s="82"/>
      <c r="AU404" s="124"/>
      <c r="AV404" s="124"/>
      <c r="AW404" s="124"/>
      <c r="AX404" s="124"/>
      <c r="AY404" s="124"/>
      <c r="AZ404" s="124"/>
      <c r="BA404" s="4"/>
      <c r="BB404" s="127"/>
      <c r="BC404" s="4"/>
      <c r="BD404" s="4"/>
      <c r="BE404" s="4"/>
      <c r="BF404" s="7"/>
      <c r="BG404" s="7"/>
      <c r="BH404" s="7" t="str">
        <f t="shared" ca="1" si="92"/>
        <v/>
      </c>
      <c r="BI404" s="4" t="str">
        <f t="shared" si="103"/>
        <v/>
      </c>
      <c r="BJ404" s="123" t="str">
        <f t="shared" si="93"/>
        <v/>
      </c>
      <c r="BK404" s="140" t="str">
        <f t="shared" si="98"/>
        <v/>
      </c>
      <c r="BQ404" s="4" t="str">
        <f>IF(IFERROR(VLOOKUP(C404,C405:C$1993,1,0),"")="","",COUNTIF(C:C,C404))</f>
        <v/>
      </c>
      <c r="BU404" s="5" t="str">
        <f>IF(B404="","",IF(BQ404="",1+(MAX(BU$2:BU403)),""))</f>
        <v/>
      </c>
      <c r="BV404" s="5" t="str">
        <f t="shared" si="94"/>
        <v/>
      </c>
      <c r="BW404" s="5" t="str">
        <f t="shared" si="95"/>
        <v/>
      </c>
      <c r="BX404" s="14" t="str">
        <f t="shared" si="96"/>
        <v/>
      </c>
      <c r="BY404" s="28"/>
      <c r="BZ404" s="15"/>
      <c r="CA404" s="5" t="str">
        <f t="shared" si="100"/>
        <v/>
      </c>
      <c r="CD404" s="5" t="str">
        <f t="shared" si="99"/>
        <v/>
      </c>
      <c r="CE404" s="5" t="str">
        <f>IF(J404="","",IFERROR(IF(VLOOKUP(J404,J$2:J403,1,0)=0,"",""),J404))</f>
        <v/>
      </c>
      <c r="CF404" s="24" t="str">
        <f>IF(CE404="","",(IFERROR(VLOOKUP(MID(CE404,1,1),$CW$2:DA$28,3,0),0)+IFERROR(VLOOKUP(MID(CE404,2,1),CW$2:DA$28,4,0),0)+IFERROR(VLOOKUP(MID(CE404,3,1),CW$2:DA$28,5,0),0)+(ROW(CE404)/1000000000000)))</f>
        <v/>
      </c>
      <c r="CH404" s="5">
        <v>403</v>
      </c>
      <c r="CI404" s="5" t="str">
        <f>IFERROR(VLOOKUP(CH404,CD$2:CE1480,2,0),"")</f>
        <v/>
      </c>
      <c r="DC404" s="5" t="e">
        <f>IF(REPORTE!AH$2="si",IF(C404=VALUE(REPORTE!C$11),IF(SUM(DC405:DC$1993),CONCATENATE(INT(B404),", "),INT(B404)),""),IF(C404=VALUE(REPORTE!C$10),IF(SUM(DC405:DC$1993),CONCATENATE(INT(B404),", "),INT(B404)),""))</f>
        <v>#VALUE!</v>
      </c>
    </row>
    <row r="405" spans="1:107" s="5" customFormat="1" ht="15" customHeight="1">
      <c r="A405" s="4" t="str">
        <f t="shared" si="101"/>
        <v/>
      </c>
      <c r="B405" s="6"/>
      <c r="C405" s="8"/>
      <c r="D405" s="1" t="str">
        <f>IFERROR(INDEX('padron cfe'!B:B,MATCH(DATOS!C405,'padron cfe'!A:A,0),1),"")</f>
        <v/>
      </c>
      <c r="E405" s="1"/>
      <c r="F405" s="7"/>
      <c r="G405" s="9" t="s">
        <v>157</v>
      </c>
      <c r="H405" s="5" t="str">
        <f>IF(F405="","",IFERROR(CONCATENATE("PEUA",VLOOKUP(ESTADO,REPORTE!AV$2:AW$33,2,0),DIDTRITO_FORM,CADER_FORM,IFERROR(VLOOKUP(DAY(F405),$BN$3:$BO$11,2,0),DAY(F405)),IFERROR(VLOOKUP(MONTH(F405),$BN$3:$BO$11,2,0),MONTH(F405)),YEAR(F405),G405),""))</f>
        <v/>
      </c>
      <c r="I405" s="4"/>
      <c r="K405" s="2" t="str">
        <f>IFERROR(INDEX('padron cfe'!C:C,MATCH(DATOS!C405,'padron cfe'!A:A,0),1),"")</f>
        <v/>
      </c>
      <c r="L405" s="4" t="str">
        <f>IFERROR(IF(VLOOKUP(J405,J$2:L404,4,0)=0,"",VLOOKUP(J405,J$2:L404,4,0)),"")</f>
        <v/>
      </c>
      <c r="M405" s="4" t="str">
        <f>IFERROR(IF(VLOOKUP(J405,J$2:M404,5,0)=0,"",VLOOKUP(J405,J$2:M404,5,0)),"")</f>
        <v/>
      </c>
      <c r="N405" s="4"/>
      <c r="O405" s="2"/>
      <c r="P405" s="2"/>
      <c r="Q405" s="5" t="str">
        <f t="shared" si="97"/>
        <v/>
      </c>
      <c r="T405" s="2" t="str">
        <f>IFERROR(INDEX('padron cfe'!D:D,MATCH(DATOS!C405,'padron cfe'!A:A,0),1),"")</f>
        <v/>
      </c>
      <c r="U405" s="4"/>
      <c r="V405" s="4"/>
      <c r="W405" s="4"/>
      <c r="X405" s="6" t="s">
        <v>157</v>
      </c>
      <c r="Y405" s="4"/>
      <c r="Z405" s="4" t="str">
        <f t="shared" si="102"/>
        <v/>
      </c>
      <c r="AA405" s="4"/>
      <c r="AB405" s="4"/>
      <c r="AC405" s="2" t="str">
        <f>IFERROR(IF(INDEX(AC$1:AC404,MATCH(J405,J$1:J404,0),1)=0,"",INDEX(AC$1:AC404,MATCH(J405,J$1:J404,0),1)),"")</f>
        <v/>
      </c>
      <c r="AD405" s="2" t="str">
        <f>IFERROR(IF(INDEX(AD$1:AD404,MATCH(J405,J$1:J404,0),1)=0,"",INDEX(AD$1:AD404,MATCH(J405,J$1:J404,0),1)),"")</f>
        <v/>
      </c>
      <c r="AE405" s="2" t="str">
        <f>IFERROR(IF(INDEX(AE$1:AE404,MATCH(J405,J$1:J404,0),1)=0,"",INDEX(AE$1:AE404,MATCH(J405,J$1:J404,0),1)),"")</f>
        <v/>
      </c>
      <c r="AF405" s="2"/>
      <c r="AG405" s="2"/>
      <c r="AH405" s="2"/>
      <c r="AI405" s="4"/>
      <c r="AJ405" s="4"/>
      <c r="AK405" s="4"/>
      <c r="AL405" s="4"/>
      <c r="AM405" s="4"/>
      <c r="AN405" s="4"/>
      <c r="AO405" s="4"/>
      <c r="AP405" s="4"/>
      <c r="AQ405" s="4"/>
      <c r="AS405" s="4"/>
      <c r="AT405" s="82"/>
      <c r="AU405" s="124"/>
      <c r="AV405" s="124"/>
      <c r="AW405" s="124"/>
      <c r="AX405" s="124"/>
      <c r="AY405" s="124"/>
      <c r="AZ405" s="124"/>
      <c r="BA405" s="4"/>
      <c r="BB405" s="127"/>
      <c r="BC405" s="4"/>
      <c r="BD405" s="4"/>
      <c r="BE405" s="4"/>
      <c r="BF405" s="7"/>
      <c r="BG405" s="7"/>
      <c r="BH405" s="7" t="str">
        <f t="shared" ca="1" si="92"/>
        <v/>
      </c>
      <c r="BI405" s="4" t="str">
        <f t="shared" si="103"/>
        <v/>
      </c>
      <c r="BJ405" s="123" t="str">
        <f t="shared" si="93"/>
        <v/>
      </c>
      <c r="BK405" s="140" t="str">
        <f t="shared" si="98"/>
        <v/>
      </c>
      <c r="BQ405" s="4" t="str">
        <f>IF(IFERROR(VLOOKUP(C405,C406:C$1993,1,0),"")="","",COUNTIF(C:C,C405))</f>
        <v/>
      </c>
      <c r="BU405" s="5" t="str">
        <f>IF(B405="","",IF(BQ405="",1+(MAX(BU$2:BU404)),""))</f>
        <v/>
      </c>
      <c r="BV405" s="5" t="str">
        <f t="shared" si="94"/>
        <v/>
      </c>
      <c r="BW405" s="5" t="str">
        <f t="shared" si="95"/>
        <v/>
      </c>
      <c r="BX405" s="14" t="str">
        <f t="shared" si="96"/>
        <v/>
      </c>
      <c r="BY405" s="28"/>
      <c r="BZ405" s="15"/>
      <c r="CA405" s="5" t="str">
        <f t="shared" si="100"/>
        <v/>
      </c>
      <c r="CD405" s="5" t="str">
        <f t="shared" si="99"/>
        <v/>
      </c>
      <c r="CE405" s="5" t="str">
        <f>IF(J405="","",IFERROR(IF(VLOOKUP(J405,J$2:J404,1,0)=0,"",""),J405))</f>
        <v/>
      </c>
      <c r="CF405" s="24" t="str">
        <f>IF(CE405="","",(IFERROR(VLOOKUP(MID(CE405,1,1),$CW$2:DA$28,3,0),0)+IFERROR(VLOOKUP(MID(CE405,2,1),CW$2:DA$28,4,0),0)+IFERROR(VLOOKUP(MID(CE405,3,1),CW$2:DA$28,5,0),0)+(ROW(CE405)/1000000000000)))</f>
        <v/>
      </c>
      <c r="CH405" s="5">
        <v>404</v>
      </c>
      <c r="CI405" s="5" t="str">
        <f>IFERROR(VLOOKUP(CH405,CD$2:CE1481,2,0),"")</f>
        <v/>
      </c>
      <c r="DC405" s="5" t="e">
        <f>IF(REPORTE!AH$2="si",IF(C405=VALUE(REPORTE!C$11),IF(SUM(DC406:DC$1993),CONCATENATE(INT(B405),", "),INT(B405)),""),IF(C405=VALUE(REPORTE!C$10),IF(SUM(DC406:DC$1993),CONCATENATE(INT(B405),", "),INT(B405)),""))</f>
        <v>#VALUE!</v>
      </c>
    </row>
    <row r="406" spans="1:107" s="5" customFormat="1" ht="15" customHeight="1">
      <c r="A406" s="4" t="str">
        <f t="shared" si="101"/>
        <v/>
      </c>
      <c r="B406" s="6"/>
      <c r="C406" s="8"/>
      <c r="D406" s="1" t="str">
        <f>IFERROR(INDEX('padron cfe'!B:B,MATCH(DATOS!C406,'padron cfe'!A:A,0),1),"")</f>
        <v/>
      </c>
      <c r="E406" s="1"/>
      <c r="F406" s="7"/>
      <c r="G406" s="9" t="s">
        <v>157</v>
      </c>
      <c r="H406" s="5" t="str">
        <f>IF(F406="","",IFERROR(CONCATENATE("PEUA",VLOOKUP(ESTADO,REPORTE!AV$2:AW$33,2,0),DIDTRITO_FORM,CADER_FORM,IFERROR(VLOOKUP(DAY(F406),$BN$3:$BO$11,2,0),DAY(F406)),IFERROR(VLOOKUP(MONTH(F406),$BN$3:$BO$11,2,0),MONTH(F406)),YEAR(F406),G406),""))</f>
        <v/>
      </c>
      <c r="I406" s="4"/>
      <c r="K406" s="2" t="str">
        <f>IFERROR(INDEX('padron cfe'!C:C,MATCH(DATOS!C406,'padron cfe'!A:A,0),1),"")</f>
        <v/>
      </c>
      <c r="L406" s="4" t="str">
        <f>IFERROR(IF(VLOOKUP(J406,J$2:L405,4,0)=0,"",VLOOKUP(J406,J$2:L405,4,0)),"")</f>
        <v/>
      </c>
      <c r="M406" s="4" t="str">
        <f>IFERROR(IF(VLOOKUP(J406,J$2:M405,5,0)=0,"",VLOOKUP(J406,J$2:M405,5,0)),"")</f>
        <v/>
      </c>
      <c r="N406" s="4" t="str">
        <f>IFERROR(VLOOKUP(J406,J$2:N405,9,0),"")</f>
        <v/>
      </c>
      <c r="O406" s="2"/>
      <c r="P406" s="2"/>
      <c r="Q406" s="5" t="str">
        <f t="shared" ref="Q406:Q437" si="104">IF(J406="","",Q405)</f>
        <v/>
      </c>
      <c r="T406" s="2" t="str">
        <f>IFERROR(INDEX('padron cfe'!D:D,MATCH(DATOS!C406,'padron cfe'!A:A,0),1),"")</f>
        <v/>
      </c>
      <c r="U406" s="4"/>
      <c r="V406" s="4"/>
      <c r="W406" s="4"/>
      <c r="X406" s="6"/>
      <c r="Y406" s="4"/>
      <c r="Z406" s="4" t="str">
        <f t="shared" si="102"/>
        <v/>
      </c>
      <c r="AA406" s="4"/>
      <c r="AB406" s="4"/>
      <c r="AC406" s="2" t="str">
        <f>IFERROR(IF(INDEX(AC$1:AC405,MATCH(J406,J$1:J405,0),1)=0,"",INDEX(AC$1:AC405,MATCH(J406,J$1:J405,0),1)),"")</f>
        <v/>
      </c>
      <c r="AD406" s="2" t="str">
        <f>IFERROR(IF(INDEX(AD$1:AD405,MATCH(J406,J$1:J405,0),1)=0,"",INDEX(AD$1:AD405,MATCH(J406,J$1:J405,0),1)),"")</f>
        <v/>
      </c>
      <c r="AE406" s="2" t="str">
        <f>IFERROR(IF(INDEX(AE$1:AE405,MATCH(J406,J$1:J405,0),1)=0,"",INDEX(AE$1:AE405,MATCH(J406,J$1:J405,0),1)),"")</f>
        <v/>
      </c>
      <c r="AF406" s="2"/>
      <c r="AG406" s="2"/>
      <c r="AH406" s="2"/>
      <c r="AI406" s="4"/>
      <c r="AJ406" s="4"/>
      <c r="AK406" s="4"/>
      <c r="AL406" s="4"/>
      <c r="AM406" s="4"/>
      <c r="AN406" s="4"/>
      <c r="AO406" s="4"/>
      <c r="AP406" s="4"/>
      <c r="AQ406" s="4"/>
      <c r="AS406" s="4"/>
      <c r="AT406" s="82"/>
      <c r="AU406" s="124"/>
      <c r="AV406" s="124"/>
      <c r="AW406" s="124"/>
      <c r="AX406" s="124"/>
      <c r="AY406" s="124"/>
      <c r="AZ406" s="124"/>
      <c r="BA406" s="4"/>
      <c r="BB406" s="127"/>
      <c r="BC406" s="4"/>
      <c r="BD406" s="4"/>
      <c r="BE406" s="4"/>
      <c r="BF406" s="7"/>
      <c r="BG406" s="7"/>
      <c r="BH406" s="7" t="str">
        <f t="shared" ca="1" si="92"/>
        <v/>
      </c>
      <c r="BI406" s="4" t="str">
        <f t="shared" si="103"/>
        <v/>
      </c>
      <c r="BJ406" s="123" t="str">
        <f t="shared" si="93"/>
        <v/>
      </c>
      <c r="BK406" s="140" t="str">
        <f t="shared" si="98"/>
        <v/>
      </c>
      <c r="BQ406" s="4" t="str">
        <f>IF(IFERROR(VLOOKUP(C406,C407:C$1993,1,0),"")="","",COUNTIF(C:C,C406))</f>
        <v/>
      </c>
      <c r="BU406" s="5" t="str">
        <f>IF(B406="","",IF(BQ406="",1+(MAX(BU$2:BU405)),""))</f>
        <v/>
      </c>
      <c r="BV406" s="5" t="str">
        <f t="shared" si="94"/>
        <v/>
      </c>
      <c r="BW406" s="5" t="str">
        <f t="shared" si="95"/>
        <v/>
      </c>
      <c r="BX406" s="14" t="str">
        <f t="shared" si="96"/>
        <v/>
      </c>
      <c r="BY406" s="28"/>
      <c r="BZ406" s="15"/>
      <c r="CA406" s="5" t="str">
        <f t="shared" ref="CA406:CA469" si="105">CONCATENATE(AI406,AJ406,AK406,AL406,AM406)</f>
        <v/>
      </c>
      <c r="CD406" s="5" t="str">
        <f t="shared" si="99"/>
        <v/>
      </c>
      <c r="CE406" s="5" t="str">
        <f>IF(J406="","",IFERROR(IF(VLOOKUP(J406,J$2:J405,1,0)=0,"",""),J406))</f>
        <v/>
      </c>
      <c r="CF406" s="24" t="str">
        <f>IF(CE406="","",(IFERROR(VLOOKUP(MID(CE406,1,1),$CW$2:DA$28,3,0),0)+IFERROR(VLOOKUP(MID(CE406,2,1),CW$2:DA$28,4,0),0)+IFERROR(VLOOKUP(MID(CE406,3,1),CW$2:DA$28,5,0),0)+(ROW(CE406)/1000000000000)))</f>
        <v/>
      </c>
      <c r="CH406" s="5">
        <v>405</v>
      </c>
      <c r="CI406" s="5" t="str">
        <f>IFERROR(VLOOKUP(CH406,CD$2:CE1482,2,0),"")</f>
        <v/>
      </c>
      <c r="DC406" s="5" t="e">
        <f>IF(REPORTE!AH$2="si",IF(C406=VALUE(REPORTE!C$11),IF(SUM(DC407:DC$1993),CONCATENATE(INT(B406),", "),INT(B406)),""),IF(C406=VALUE(REPORTE!C$10),IF(SUM(DC407:DC$1993),CONCATENATE(INT(B406),", "),INT(B406)),""))</f>
        <v>#VALUE!</v>
      </c>
    </row>
    <row r="407" spans="1:107" s="5" customFormat="1" ht="15" customHeight="1">
      <c r="A407" s="4" t="str">
        <f t="shared" si="101"/>
        <v/>
      </c>
      <c r="B407" s="6"/>
      <c r="C407" s="8"/>
      <c r="D407" s="1" t="str">
        <f>IFERROR(INDEX('padron cfe'!B:B,MATCH(DATOS!C407,'padron cfe'!A:A,0),1),"")</f>
        <v/>
      </c>
      <c r="E407" s="1"/>
      <c r="F407" s="7"/>
      <c r="G407" s="9" t="s">
        <v>157</v>
      </c>
      <c r="H407" s="5" t="str">
        <f>IF(F407="","",IFERROR(CONCATENATE("PEUA",VLOOKUP(ESTADO,REPORTE!AV$2:AW$33,2,0),DIDTRITO_FORM,CADER_FORM,IFERROR(VLOOKUP(DAY(F407),$BN$3:$BO$11,2,0),DAY(F407)),IFERROR(VLOOKUP(MONTH(F407),$BN$3:$BO$11,2,0),MONTH(F407)),YEAR(F407),G407),""))</f>
        <v/>
      </c>
      <c r="I407" s="4"/>
      <c r="K407" s="2" t="str">
        <f>IFERROR(INDEX('padron cfe'!C:C,MATCH(DATOS!C407,'padron cfe'!A:A,0),1),"")</f>
        <v/>
      </c>
      <c r="L407" s="4" t="str">
        <f>IFERROR(IF(VLOOKUP(J407,J$2:L406,4,0)=0,"",VLOOKUP(J407,J$2:L406,4,0)),"")</f>
        <v/>
      </c>
      <c r="M407" s="4" t="str">
        <f>IFERROR(IF(VLOOKUP(J407,J$2:M406,5,0)=0,"",VLOOKUP(J407,J$2:M406,5,0)),"")</f>
        <v/>
      </c>
      <c r="N407" s="4" t="str">
        <f>IFERROR(VLOOKUP(J407,J$2:N406,9,0),"")</f>
        <v/>
      </c>
      <c r="O407" s="2"/>
      <c r="P407" s="2"/>
      <c r="Q407" s="5" t="str">
        <f t="shared" si="104"/>
        <v/>
      </c>
      <c r="T407" s="2" t="str">
        <f>IFERROR(INDEX('padron cfe'!D:D,MATCH(DATOS!C407,'padron cfe'!A:A,0),1),"")</f>
        <v/>
      </c>
      <c r="U407" s="4"/>
      <c r="V407" s="4"/>
      <c r="W407" s="4"/>
      <c r="X407" s="6"/>
      <c r="Y407" s="4"/>
      <c r="Z407" s="4" t="str">
        <f t="shared" si="102"/>
        <v/>
      </c>
      <c r="AA407" s="4"/>
      <c r="AB407" s="4"/>
      <c r="AC407" s="2" t="str">
        <f>IFERROR(IF(INDEX(AC$1:AC406,MATCH(J407,J$1:J406,0),1)=0,"",INDEX(AC$1:AC406,MATCH(J407,J$1:J406,0),1)),"")</f>
        <v/>
      </c>
      <c r="AD407" s="2" t="str">
        <f>IFERROR(IF(INDEX(AD$1:AD406,MATCH(J407,J$1:J406,0),1)=0,"",INDEX(AD$1:AD406,MATCH(J407,J$1:J406,0),1)),"")</f>
        <v/>
      </c>
      <c r="AE407" s="2" t="str">
        <f>IFERROR(IF(INDEX(AE$1:AE406,MATCH(J407,J$1:J406,0),1)=0,"",INDEX(AE$1:AE406,MATCH(J407,J$1:J406,0),1)),"")</f>
        <v/>
      </c>
      <c r="AF407" s="2"/>
      <c r="AG407" s="2"/>
      <c r="AH407" s="2"/>
      <c r="AI407" s="4"/>
      <c r="AJ407" s="4"/>
      <c r="AK407" s="4"/>
      <c r="AL407" s="4"/>
      <c r="AM407" s="4"/>
      <c r="AN407" s="4"/>
      <c r="AO407" s="4"/>
      <c r="AP407" s="4"/>
      <c r="AQ407" s="4"/>
      <c r="AS407" s="4"/>
      <c r="AT407" s="82"/>
      <c r="AU407" s="124"/>
      <c r="AV407" s="124"/>
      <c r="AW407" s="124"/>
      <c r="AX407" s="124"/>
      <c r="AY407" s="124"/>
      <c r="AZ407" s="124"/>
      <c r="BA407" s="4"/>
      <c r="BB407" s="127"/>
      <c r="BC407" s="4"/>
      <c r="BD407" s="4"/>
      <c r="BE407" s="4"/>
      <c r="BF407" s="7"/>
      <c r="BG407" s="7"/>
      <c r="BH407" s="7" t="str">
        <f t="shared" ca="1" si="92"/>
        <v/>
      </c>
      <c r="BI407" s="4" t="str">
        <f t="shared" si="103"/>
        <v/>
      </c>
      <c r="BJ407" s="123" t="str">
        <f t="shared" si="93"/>
        <v/>
      </c>
      <c r="BK407" s="140" t="str">
        <f t="shared" si="98"/>
        <v/>
      </c>
      <c r="BQ407" s="4" t="str">
        <f>IF(IFERROR(VLOOKUP(C407,C408:C$1993,1,0),"")="","",COUNTIF(C:C,C407))</f>
        <v/>
      </c>
      <c r="BU407" s="5" t="str">
        <f>IF(B407="","",IF(BQ407="",1+(MAX(BU$2:BU406)),""))</f>
        <v/>
      </c>
      <c r="BV407" s="5" t="str">
        <f t="shared" si="94"/>
        <v/>
      </c>
      <c r="BW407" s="5" t="str">
        <f t="shared" si="95"/>
        <v/>
      </c>
      <c r="BX407" s="14" t="str">
        <f t="shared" si="96"/>
        <v/>
      </c>
      <c r="BY407" s="28"/>
      <c r="BZ407" s="15"/>
      <c r="CA407" s="5" t="str">
        <f t="shared" si="105"/>
        <v/>
      </c>
      <c r="CD407" s="5" t="str">
        <f t="shared" si="99"/>
        <v/>
      </c>
      <c r="CE407" s="5" t="str">
        <f>IF(J407="","",IFERROR(IF(VLOOKUP(J407,J$2:J406,1,0)=0,"",""),J407))</f>
        <v/>
      </c>
      <c r="CF407" s="24" t="str">
        <f>IF(CE407="","",(IFERROR(VLOOKUP(MID(CE407,1,1),$CW$2:DA$28,3,0),0)+IFERROR(VLOOKUP(MID(CE407,2,1),CW$2:DA$28,4,0),0)+IFERROR(VLOOKUP(MID(CE407,3,1),CW$2:DA$28,5,0),0)+(ROW(CE407)/1000000000000)))</f>
        <v/>
      </c>
      <c r="CH407" s="5">
        <v>406</v>
      </c>
      <c r="CI407" s="5" t="str">
        <f>IFERROR(VLOOKUP(CH407,CD$2:CE1483,2,0),"")</f>
        <v/>
      </c>
      <c r="DC407" s="5" t="e">
        <f>IF(REPORTE!AH$2="si",IF(C407=VALUE(REPORTE!C$11),IF(SUM(DC408:DC$1993),CONCATENATE(INT(B407),", "),INT(B407)),""),IF(C407=VALUE(REPORTE!C$10),IF(SUM(DC408:DC$1993),CONCATENATE(INT(B407),", "),INT(B407)),""))</f>
        <v>#VALUE!</v>
      </c>
    </row>
    <row r="408" spans="1:107" s="5" customFormat="1" ht="15" customHeight="1">
      <c r="A408" s="4" t="str">
        <f t="shared" si="101"/>
        <v/>
      </c>
      <c r="B408" s="6"/>
      <c r="C408" s="8"/>
      <c r="D408" s="1" t="str">
        <f>IFERROR(INDEX('padron cfe'!B:B,MATCH(DATOS!C408,'padron cfe'!A:A,0),1),"")</f>
        <v/>
      </c>
      <c r="E408" s="1"/>
      <c r="F408" s="7"/>
      <c r="G408" s="9" t="s">
        <v>157</v>
      </c>
      <c r="H408" s="5" t="str">
        <f>IF(F408="","",IFERROR(CONCATENATE("PEUA",VLOOKUP(ESTADO,REPORTE!AV$2:AW$33,2,0),DIDTRITO_FORM,CADER_FORM,IFERROR(VLOOKUP(DAY(F408),$BN$3:$BO$11,2,0),DAY(F408)),IFERROR(VLOOKUP(MONTH(F408),$BN$3:$BO$11,2,0),MONTH(F408)),YEAR(F408),G408),""))</f>
        <v/>
      </c>
      <c r="I408" s="4"/>
      <c r="K408" s="2" t="str">
        <f>IFERROR(INDEX('padron cfe'!C:C,MATCH(DATOS!C408,'padron cfe'!A:A,0),1),"")</f>
        <v/>
      </c>
      <c r="L408" s="4" t="str">
        <f>IFERROR(IF(VLOOKUP(J408,J$2:L407,4,0)=0,"",VLOOKUP(J408,J$2:L407,4,0)),"")</f>
        <v/>
      </c>
      <c r="M408" s="4" t="str">
        <f>IFERROR(IF(VLOOKUP(J408,J$2:M407,5,0)=0,"",VLOOKUP(J408,J$2:M407,5,0)),"")</f>
        <v/>
      </c>
      <c r="N408" s="4" t="str">
        <f>IFERROR(VLOOKUP(J408,J$2:N407,9,0),"")</f>
        <v/>
      </c>
      <c r="O408" s="2"/>
      <c r="P408" s="2"/>
      <c r="Q408" s="5" t="str">
        <f t="shared" si="104"/>
        <v/>
      </c>
      <c r="T408" s="2" t="str">
        <f>IFERROR(INDEX('padron cfe'!D:D,MATCH(DATOS!C408,'padron cfe'!A:A,0),1),"")</f>
        <v/>
      </c>
      <c r="U408" s="4"/>
      <c r="V408" s="4"/>
      <c r="W408" s="4"/>
      <c r="X408" s="6"/>
      <c r="Y408" s="4"/>
      <c r="Z408" s="4" t="str">
        <f t="shared" si="102"/>
        <v/>
      </c>
      <c r="AA408" s="4"/>
      <c r="AB408" s="4"/>
      <c r="AC408" s="2" t="str">
        <f>IFERROR(IF(INDEX(AC$1:AC407,MATCH(J408,J$1:J407,0),1)=0,"",INDEX(AC$1:AC407,MATCH(J408,J$1:J407,0),1)),"")</f>
        <v/>
      </c>
      <c r="AD408" s="2" t="str">
        <f>IFERROR(IF(INDEX(AD$1:AD407,MATCH(J408,J$1:J407,0),1)=0,"",INDEX(AD$1:AD407,MATCH(J408,J$1:J407,0),1)),"")</f>
        <v/>
      </c>
      <c r="AE408" s="2" t="str">
        <f>IFERROR(IF(INDEX(AE$1:AE407,MATCH(J408,J$1:J407,0),1)=0,"",INDEX(AE$1:AE407,MATCH(J408,J$1:J407,0),1)),"")</f>
        <v/>
      </c>
      <c r="AF408" s="2"/>
      <c r="AG408" s="2"/>
      <c r="AH408" s="2"/>
      <c r="AI408" s="4"/>
      <c r="AJ408" s="4"/>
      <c r="AK408" s="4"/>
      <c r="AL408" s="4"/>
      <c r="AM408" s="4"/>
      <c r="AN408" s="4"/>
      <c r="AO408" s="4"/>
      <c r="AP408" s="4"/>
      <c r="AQ408" s="4"/>
      <c r="AS408" s="4"/>
      <c r="AT408" s="82"/>
      <c r="AU408" s="124"/>
      <c r="AV408" s="124"/>
      <c r="AW408" s="124"/>
      <c r="AX408" s="124"/>
      <c r="AY408" s="124"/>
      <c r="AZ408" s="124"/>
      <c r="BA408" s="4"/>
      <c r="BB408" s="127"/>
      <c r="BC408" s="4"/>
      <c r="BD408" s="4"/>
      <c r="BE408" s="4"/>
      <c r="BF408" s="7"/>
      <c r="BG408" s="7"/>
      <c r="BH408" s="7" t="str">
        <f t="shared" ca="1" si="92"/>
        <v/>
      </c>
      <c r="BI408" s="4" t="str">
        <f t="shared" si="103"/>
        <v/>
      </c>
      <c r="BJ408" s="123" t="str">
        <f t="shared" si="93"/>
        <v/>
      </c>
      <c r="BK408" s="140" t="str">
        <f t="shared" si="98"/>
        <v/>
      </c>
      <c r="BQ408" s="4" t="str">
        <f>IF(IFERROR(VLOOKUP(C408,C409:C$1993,1,0),"")="","",COUNTIF(C:C,C408))</f>
        <v/>
      </c>
      <c r="BU408" s="5" t="str">
        <f>IF(B408="","",IF(BQ408="",1+(MAX(BU$2:BU407)),""))</f>
        <v/>
      </c>
      <c r="BV408" s="5" t="str">
        <f t="shared" si="94"/>
        <v/>
      </c>
      <c r="BW408" s="5" t="str">
        <f t="shared" si="95"/>
        <v/>
      </c>
      <c r="BX408" s="14" t="str">
        <f t="shared" si="96"/>
        <v/>
      </c>
      <c r="BY408" s="28"/>
      <c r="BZ408" s="15"/>
      <c r="CA408" s="5" t="str">
        <f t="shared" si="105"/>
        <v/>
      </c>
      <c r="CD408" s="5" t="str">
        <f t="shared" si="99"/>
        <v/>
      </c>
      <c r="CE408" s="5" t="str">
        <f>IF(J408="","",IFERROR(IF(VLOOKUP(J408,J$2:J407,1,0)=0,"",""),J408))</f>
        <v/>
      </c>
      <c r="CF408" s="24" t="str">
        <f>IF(CE408="","",(IFERROR(VLOOKUP(MID(CE408,1,1),$CW$2:DA$28,3,0),0)+IFERROR(VLOOKUP(MID(CE408,2,1),CW$2:DA$28,4,0),0)+IFERROR(VLOOKUP(MID(CE408,3,1),CW$2:DA$28,5,0),0)+(ROW(CE408)/1000000000000)))</f>
        <v/>
      </c>
      <c r="CH408" s="5">
        <v>407</v>
      </c>
      <c r="CI408" s="5" t="str">
        <f>IFERROR(VLOOKUP(CH408,CD$2:CE1484,2,0),"")</f>
        <v/>
      </c>
      <c r="DC408" s="5" t="e">
        <f>IF(REPORTE!AH$2="si",IF(C408=VALUE(REPORTE!C$11),IF(SUM(DC409:DC$1993),CONCATENATE(INT(B408),", "),INT(B408)),""),IF(C408=VALUE(REPORTE!C$10),IF(SUM(DC409:DC$1993),CONCATENATE(INT(B408),", "),INT(B408)),""))</f>
        <v>#VALUE!</v>
      </c>
    </row>
    <row r="409" spans="1:107" s="5" customFormat="1" ht="15" customHeight="1">
      <c r="A409" s="4" t="str">
        <f t="shared" si="101"/>
        <v/>
      </c>
      <c r="B409" s="6"/>
      <c r="C409" s="8"/>
      <c r="D409" s="1" t="str">
        <f>IFERROR(INDEX('padron cfe'!B:B,MATCH(DATOS!C409,'padron cfe'!A:A,0),1),"")</f>
        <v/>
      </c>
      <c r="E409" s="1"/>
      <c r="F409" s="7"/>
      <c r="G409" s="9" t="s">
        <v>157</v>
      </c>
      <c r="H409" s="5" t="str">
        <f>IF(F409="","",IFERROR(CONCATENATE("PEUA",VLOOKUP(ESTADO,REPORTE!AV$2:AW$33,2,0),DIDTRITO_FORM,CADER_FORM,IFERROR(VLOOKUP(DAY(F409),$BN$3:$BO$11,2,0),DAY(F409)),IFERROR(VLOOKUP(MONTH(F409),$BN$3:$BO$11,2,0),MONTH(F409)),YEAR(F409),G409),""))</f>
        <v/>
      </c>
      <c r="I409" s="4"/>
      <c r="K409" s="2" t="str">
        <f>IFERROR(INDEX('padron cfe'!C:C,MATCH(DATOS!C409,'padron cfe'!A:A,0),1),"")</f>
        <v/>
      </c>
      <c r="L409" s="4" t="str">
        <f>IFERROR(IF(VLOOKUP(J409,J$2:L408,4,0)=0,"",VLOOKUP(J409,J$2:L408,4,0)),"")</f>
        <v/>
      </c>
      <c r="M409" s="4" t="str">
        <f>IFERROR(IF(VLOOKUP(J409,J$2:M408,5,0)=0,"",VLOOKUP(J409,J$2:M408,5,0)),"")</f>
        <v/>
      </c>
      <c r="N409" s="4" t="str">
        <f>IFERROR(VLOOKUP(J409,J$2:N408,9,0),"")</f>
        <v/>
      </c>
      <c r="O409" s="2"/>
      <c r="P409" s="2"/>
      <c r="Q409" s="5" t="str">
        <f t="shared" si="104"/>
        <v/>
      </c>
      <c r="T409" s="2" t="str">
        <f>IFERROR(INDEX('padron cfe'!D:D,MATCH(DATOS!C409,'padron cfe'!A:A,0),1),"")</f>
        <v/>
      </c>
      <c r="U409" s="4"/>
      <c r="V409" s="4"/>
      <c r="W409" s="4"/>
      <c r="X409" s="6"/>
      <c r="Y409" s="4"/>
      <c r="Z409" s="4" t="str">
        <f t="shared" si="102"/>
        <v/>
      </c>
      <c r="AA409" s="4"/>
      <c r="AB409" s="4"/>
      <c r="AC409" s="2" t="str">
        <f>IFERROR(IF(INDEX(AC$1:AC408,MATCH(J409,J$1:J408,0),1)=0,"",INDEX(AC$1:AC408,MATCH(J409,J$1:J408,0),1)),"")</f>
        <v/>
      </c>
      <c r="AD409" s="2" t="str">
        <f>IFERROR(IF(INDEX(AD$1:AD408,MATCH(J409,J$1:J408,0),1)=0,"",INDEX(AD$1:AD408,MATCH(J409,J$1:J408,0),1)),"")</f>
        <v/>
      </c>
      <c r="AE409" s="2" t="str">
        <f>IFERROR(IF(INDEX(AE$1:AE408,MATCH(J409,J$1:J408,0),1)=0,"",INDEX(AE$1:AE408,MATCH(J409,J$1:J408,0),1)),"")</f>
        <v/>
      </c>
      <c r="AF409" s="2"/>
      <c r="AG409" s="2"/>
      <c r="AH409" s="2"/>
      <c r="AI409" s="4"/>
      <c r="AJ409" s="4"/>
      <c r="AK409" s="4"/>
      <c r="AL409" s="4"/>
      <c r="AM409" s="4"/>
      <c r="AN409" s="4"/>
      <c r="AO409" s="4"/>
      <c r="AP409" s="4"/>
      <c r="AQ409" s="4"/>
      <c r="AS409" s="4"/>
      <c r="AT409" s="82"/>
      <c r="AU409" s="124"/>
      <c r="AV409" s="124"/>
      <c r="AW409" s="124"/>
      <c r="AX409" s="124"/>
      <c r="AY409" s="124"/>
      <c r="AZ409" s="124"/>
      <c r="BA409" s="4"/>
      <c r="BB409" s="127"/>
      <c r="BC409" s="4"/>
      <c r="BD409" s="4"/>
      <c r="BE409" s="4"/>
      <c r="BF409" s="7"/>
      <c r="BG409" s="7"/>
      <c r="BH409" s="7" t="str">
        <f t="shared" ca="1" si="92"/>
        <v/>
      </c>
      <c r="BI409" s="4" t="str">
        <f t="shared" si="103"/>
        <v/>
      </c>
      <c r="BJ409" s="123" t="str">
        <f t="shared" si="93"/>
        <v/>
      </c>
      <c r="BK409" s="140" t="str">
        <f t="shared" si="98"/>
        <v/>
      </c>
      <c r="BQ409" s="4" t="str">
        <f>IF(IFERROR(VLOOKUP(C409,C410:C$1993,1,0),"")="","",COUNTIF(C:C,C409))</f>
        <v/>
      </c>
      <c r="BU409" s="5" t="str">
        <f>IF(B409="","",IF(BQ409="",1+(MAX(BU$2:BU408)),""))</f>
        <v/>
      </c>
      <c r="BV409" s="5" t="str">
        <f t="shared" si="94"/>
        <v/>
      </c>
      <c r="BW409" s="5" t="str">
        <f t="shared" si="95"/>
        <v/>
      </c>
      <c r="BX409" s="14" t="str">
        <f t="shared" si="96"/>
        <v/>
      </c>
      <c r="BY409" s="28"/>
      <c r="BZ409" s="15"/>
      <c r="CA409" s="5" t="str">
        <f t="shared" si="105"/>
        <v/>
      </c>
      <c r="CD409" s="5" t="str">
        <f t="shared" si="99"/>
        <v/>
      </c>
      <c r="CE409" s="5" t="str">
        <f>IF(J409="","",IFERROR(IF(VLOOKUP(J409,J$2:J408,1,0)=0,"",""),J409))</f>
        <v/>
      </c>
      <c r="CF409" s="24" t="str">
        <f>IF(CE409="","",(IFERROR(VLOOKUP(MID(CE409,1,1),$CW$2:DA$28,3,0),0)+IFERROR(VLOOKUP(MID(CE409,2,1),CW$2:DA$28,4,0),0)+IFERROR(VLOOKUP(MID(CE409,3,1),CW$2:DA$28,5,0),0)+(ROW(CE409)/1000000000000)))</f>
        <v/>
      </c>
      <c r="CH409" s="5">
        <v>408</v>
      </c>
      <c r="CI409" s="5" t="str">
        <f>IFERROR(VLOOKUP(CH409,CD$2:CE1485,2,0),"")</f>
        <v/>
      </c>
      <c r="DC409" s="5" t="e">
        <f>IF(REPORTE!AH$2="si",IF(C409=VALUE(REPORTE!C$11),IF(SUM(DC410:DC$1993),CONCATENATE(INT(B409),", "),INT(B409)),""),IF(C409=VALUE(REPORTE!C$10),IF(SUM(DC410:DC$1993),CONCATENATE(INT(B409),", "),INT(B409)),""))</f>
        <v>#VALUE!</v>
      </c>
    </row>
    <row r="410" spans="1:107" s="5" customFormat="1" ht="15" customHeight="1">
      <c r="A410" s="4" t="str">
        <f t="shared" si="101"/>
        <v/>
      </c>
      <c r="B410" s="6"/>
      <c r="C410" s="8"/>
      <c r="D410" s="1" t="str">
        <f>IFERROR(INDEX('padron cfe'!B:B,MATCH(DATOS!C410,'padron cfe'!A:A,0),1),"")</f>
        <v/>
      </c>
      <c r="E410" s="1"/>
      <c r="F410" s="7"/>
      <c r="G410" s="9" t="s">
        <v>157</v>
      </c>
      <c r="H410" s="5" t="str">
        <f>IF(F410="","",IFERROR(CONCATENATE("PEUA",VLOOKUP(ESTADO,REPORTE!AV$2:AW$33,2,0),DIDTRITO_FORM,CADER_FORM,IFERROR(VLOOKUP(DAY(F410),$BN$3:$BO$11,2,0),DAY(F410)),IFERROR(VLOOKUP(MONTH(F410),$BN$3:$BO$11,2,0),MONTH(F410)),YEAR(F410),G410),""))</f>
        <v/>
      </c>
      <c r="I410" s="4"/>
      <c r="K410" s="2" t="str">
        <f>IFERROR(INDEX('padron cfe'!C:C,MATCH(DATOS!C410,'padron cfe'!A:A,0),1),"")</f>
        <v/>
      </c>
      <c r="L410" s="4" t="str">
        <f>IFERROR(IF(VLOOKUP(J410,J$2:L409,4,0)=0,"",VLOOKUP(J410,J$2:L409,4,0)),"")</f>
        <v/>
      </c>
      <c r="M410" s="4" t="str">
        <f>IFERROR(IF(VLOOKUP(J410,J$2:M409,5,0)=0,"",VLOOKUP(J410,J$2:M409,5,0)),"")</f>
        <v/>
      </c>
      <c r="N410" s="4" t="str">
        <f>IFERROR(VLOOKUP(J410,J$2:N409,9,0),"")</f>
        <v/>
      </c>
      <c r="O410" s="2"/>
      <c r="P410" s="2"/>
      <c r="Q410" s="5" t="str">
        <f t="shared" si="104"/>
        <v/>
      </c>
      <c r="T410" s="2" t="str">
        <f>IFERROR(INDEX('padron cfe'!D:D,MATCH(DATOS!C410,'padron cfe'!A:A,0),1),"")</f>
        <v/>
      </c>
      <c r="U410" s="4"/>
      <c r="V410" s="4"/>
      <c r="W410" s="4"/>
      <c r="X410" s="6"/>
      <c r="Y410" s="4"/>
      <c r="Z410" s="4" t="str">
        <f t="shared" si="102"/>
        <v/>
      </c>
      <c r="AA410" s="4"/>
      <c r="AB410" s="4"/>
      <c r="AC410" s="2" t="str">
        <f>IFERROR(IF(INDEX(AC$1:AC409,MATCH(J410,J$1:J409,0),1)=0,"",INDEX(AC$1:AC409,MATCH(J410,J$1:J409,0),1)),"")</f>
        <v/>
      </c>
      <c r="AD410" s="2" t="str">
        <f>IFERROR(IF(INDEX(AD$1:AD409,MATCH(J410,J$1:J409,0),1)=0,"",INDEX(AD$1:AD409,MATCH(J410,J$1:J409,0),1)),"")</f>
        <v/>
      </c>
      <c r="AE410" s="2" t="str">
        <f>IFERROR(IF(INDEX(AE$1:AE409,MATCH(J410,J$1:J409,0),1)=0,"",INDEX(AE$1:AE409,MATCH(J410,J$1:J409,0),1)),"")</f>
        <v/>
      </c>
      <c r="AF410" s="2"/>
      <c r="AG410" s="2"/>
      <c r="AH410" s="2"/>
      <c r="AI410" s="4"/>
      <c r="AJ410" s="4"/>
      <c r="AK410" s="4"/>
      <c r="AL410" s="4"/>
      <c r="AM410" s="4"/>
      <c r="AN410" s="4"/>
      <c r="AO410" s="4"/>
      <c r="AP410" s="4"/>
      <c r="AQ410" s="4"/>
      <c r="AS410" s="4"/>
      <c r="AT410" s="82"/>
      <c r="AU410" s="124"/>
      <c r="AV410" s="124"/>
      <c r="AW410" s="124"/>
      <c r="AX410" s="124"/>
      <c r="AY410" s="124"/>
      <c r="AZ410" s="124"/>
      <c r="BA410" s="4"/>
      <c r="BB410" s="127"/>
      <c r="BC410" s="4"/>
      <c r="BD410" s="4"/>
      <c r="BE410" s="4"/>
      <c r="BF410" s="7"/>
      <c r="BG410" s="7"/>
      <c r="BH410" s="7" t="str">
        <f t="shared" ca="1" si="92"/>
        <v/>
      </c>
      <c r="BI410" s="4" t="str">
        <f t="shared" si="103"/>
        <v/>
      </c>
      <c r="BJ410" s="123" t="str">
        <f t="shared" si="93"/>
        <v/>
      </c>
      <c r="BK410" s="140" t="str">
        <f t="shared" si="98"/>
        <v/>
      </c>
      <c r="BQ410" s="4" t="str">
        <f>IF(IFERROR(VLOOKUP(C410,C411:C$1993,1,0),"")="","",COUNTIF(C:C,C410))</f>
        <v/>
      </c>
      <c r="BU410" s="5" t="str">
        <f>IF(B410="","",IF(BQ410="",1+(MAX(BU$2:BU409)),""))</f>
        <v/>
      </c>
      <c r="BV410" s="5" t="str">
        <f t="shared" si="94"/>
        <v/>
      </c>
      <c r="BW410" s="5" t="str">
        <f t="shared" si="95"/>
        <v/>
      </c>
      <c r="BX410" s="14" t="str">
        <f t="shared" si="96"/>
        <v/>
      </c>
      <c r="BY410" s="28"/>
      <c r="BZ410" s="15"/>
      <c r="CA410" s="5" t="str">
        <f t="shared" si="105"/>
        <v/>
      </c>
      <c r="CD410" s="5" t="str">
        <f t="shared" si="99"/>
        <v/>
      </c>
      <c r="CE410" s="5" t="str">
        <f>IF(J410="","",IFERROR(IF(VLOOKUP(J410,J$2:J409,1,0)=0,"",""),J410))</f>
        <v/>
      </c>
      <c r="CF410" s="24" t="str">
        <f>IF(CE410="","",(IFERROR(VLOOKUP(MID(CE410,1,1),$CW$2:DA$28,3,0),0)+IFERROR(VLOOKUP(MID(CE410,2,1),CW$2:DA$28,4,0),0)+IFERROR(VLOOKUP(MID(CE410,3,1),CW$2:DA$28,5,0),0)+(ROW(CE410)/1000000000000)))</f>
        <v/>
      </c>
      <c r="CH410" s="5">
        <v>409</v>
      </c>
      <c r="CI410" s="5" t="str">
        <f>IFERROR(VLOOKUP(CH410,CD$2:CE1486,2,0),"")</f>
        <v/>
      </c>
      <c r="DC410" s="5" t="e">
        <f>IF(REPORTE!AH$2="si",IF(C410=VALUE(REPORTE!C$11),IF(SUM(DC411:DC$1993),CONCATENATE(INT(B410),", "),INT(B410)),""),IF(C410=VALUE(REPORTE!C$10),IF(SUM(DC411:DC$1993),CONCATENATE(INT(B410),", "),INT(B410)),""))</f>
        <v>#VALUE!</v>
      </c>
    </row>
    <row r="411" spans="1:107" s="5" customFormat="1" ht="15" customHeight="1">
      <c r="A411" s="4" t="str">
        <f t="shared" si="101"/>
        <v/>
      </c>
      <c r="B411" s="6"/>
      <c r="C411" s="8"/>
      <c r="D411" s="1" t="str">
        <f>IFERROR(INDEX('padron cfe'!B:B,MATCH(DATOS!C411,'padron cfe'!A:A,0),1),"")</f>
        <v/>
      </c>
      <c r="E411" s="1"/>
      <c r="F411" s="7"/>
      <c r="G411" s="9" t="s">
        <v>157</v>
      </c>
      <c r="H411" s="5" t="str">
        <f>IF(F411="","",IFERROR(CONCATENATE("PEUA",VLOOKUP(ESTADO,REPORTE!AV$2:AW$33,2,0),DIDTRITO_FORM,CADER_FORM,IFERROR(VLOOKUP(DAY(F411),$BN$3:$BO$11,2,0),DAY(F411)),IFERROR(VLOOKUP(MONTH(F411),$BN$3:$BO$11,2,0),MONTH(F411)),YEAR(F411),G411),""))</f>
        <v/>
      </c>
      <c r="I411" s="4"/>
      <c r="K411" s="2" t="str">
        <f>IFERROR(INDEX('padron cfe'!C:C,MATCH(DATOS!C411,'padron cfe'!A:A,0),1),"")</f>
        <v/>
      </c>
      <c r="L411" s="4" t="str">
        <f>IFERROR(IF(VLOOKUP(J411,J$2:L410,4,0)=0,"",VLOOKUP(J411,J$2:L410,4,0)),"")</f>
        <v/>
      </c>
      <c r="M411" s="4" t="str">
        <f>IFERROR(IF(VLOOKUP(J411,J$2:M410,5,0)=0,"",VLOOKUP(J411,J$2:M410,5,0)),"")</f>
        <v/>
      </c>
      <c r="N411" s="4" t="str">
        <f>IFERROR(VLOOKUP(J411,J$2:N410,9,0),"")</f>
        <v/>
      </c>
      <c r="O411" s="2"/>
      <c r="P411" s="2"/>
      <c r="Q411" s="5" t="str">
        <f t="shared" si="104"/>
        <v/>
      </c>
      <c r="T411" s="2" t="str">
        <f>IFERROR(INDEX('padron cfe'!D:D,MATCH(DATOS!C411,'padron cfe'!A:A,0),1),"")</f>
        <v/>
      </c>
      <c r="U411" s="4"/>
      <c r="V411" s="4"/>
      <c r="W411" s="4"/>
      <c r="X411" s="6"/>
      <c r="Y411" s="4"/>
      <c r="Z411" s="4" t="str">
        <f t="shared" si="102"/>
        <v/>
      </c>
      <c r="AA411" s="4"/>
      <c r="AB411" s="4"/>
      <c r="AC411" s="2" t="str">
        <f>IFERROR(IF(INDEX(AC$1:AC410,MATCH(J411,J$1:J410,0),1)=0,"",INDEX(AC$1:AC410,MATCH(J411,J$1:J410,0),1)),"")</f>
        <v/>
      </c>
      <c r="AD411" s="2" t="str">
        <f>IFERROR(IF(INDEX(AD$1:AD410,MATCH(J411,J$1:J410,0),1)=0,"",INDEX(AD$1:AD410,MATCH(J411,J$1:J410,0),1)),"")</f>
        <v/>
      </c>
      <c r="AE411" s="2" t="str">
        <f>IFERROR(IF(INDEX(AE$1:AE410,MATCH(J411,J$1:J410,0),1)=0,"",INDEX(AE$1:AE410,MATCH(J411,J$1:J410,0),1)),"")</f>
        <v/>
      </c>
      <c r="AF411" s="2"/>
      <c r="AG411" s="2"/>
      <c r="AH411" s="2"/>
      <c r="AI411" s="4"/>
      <c r="AJ411" s="4"/>
      <c r="AK411" s="4"/>
      <c r="AL411" s="4"/>
      <c r="AM411" s="4"/>
      <c r="AN411" s="4"/>
      <c r="AO411" s="4"/>
      <c r="AP411" s="4"/>
      <c r="AQ411" s="4"/>
      <c r="AS411" s="4"/>
      <c r="AT411" s="82"/>
      <c r="AU411" s="124"/>
      <c r="AV411" s="124"/>
      <c r="AW411" s="124"/>
      <c r="AX411" s="124"/>
      <c r="AY411" s="124"/>
      <c r="AZ411" s="124"/>
      <c r="BA411" s="4"/>
      <c r="BB411" s="127"/>
      <c r="BC411" s="4"/>
      <c r="BD411" s="4"/>
      <c r="BE411" s="4"/>
      <c r="BF411" s="7"/>
      <c r="BG411" s="7"/>
      <c r="BH411" s="7" t="str">
        <f t="shared" ca="1" si="92"/>
        <v/>
      </c>
      <c r="BI411" s="4" t="str">
        <f t="shared" si="103"/>
        <v/>
      </c>
      <c r="BJ411" s="123" t="str">
        <f t="shared" si="93"/>
        <v/>
      </c>
      <c r="BK411" s="140" t="str">
        <f t="shared" si="98"/>
        <v/>
      </c>
      <c r="BQ411" s="4" t="str">
        <f>IF(IFERROR(VLOOKUP(C411,C412:C$1993,1,0),"")="","",COUNTIF(C:C,C411))</f>
        <v/>
      </c>
      <c r="BU411" s="5" t="str">
        <f>IF(B411="","",IF(BQ411="",1+(MAX(BU$2:BU410)),""))</f>
        <v/>
      </c>
      <c r="BV411" s="5" t="str">
        <f t="shared" si="94"/>
        <v/>
      </c>
      <c r="BW411" s="5" t="str">
        <f t="shared" si="95"/>
        <v/>
      </c>
      <c r="BX411" s="14" t="str">
        <f t="shared" si="96"/>
        <v/>
      </c>
      <c r="BY411" s="28"/>
      <c r="BZ411" s="15"/>
      <c r="CA411" s="5" t="str">
        <f t="shared" si="105"/>
        <v/>
      </c>
      <c r="CD411" s="5" t="str">
        <f t="shared" si="99"/>
        <v/>
      </c>
      <c r="CE411" s="5" t="str">
        <f>IF(J411="","",IFERROR(IF(VLOOKUP(J411,J$2:J410,1,0)=0,"",""),J411))</f>
        <v/>
      </c>
      <c r="CF411" s="24" t="str">
        <f>IF(CE411="","",(IFERROR(VLOOKUP(MID(CE411,1,1),$CW$2:DA$28,3,0),0)+IFERROR(VLOOKUP(MID(CE411,2,1),CW$2:DA$28,4,0),0)+IFERROR(VLOOKUP(MID(CE411,3,1),CW$2:DA$28,5,0),0)+(ROW(CE411)/1000000000000)))</f>
        <v/>
      </c>
      <c r="CH411" s="5">
        <v>410</v>
      </c>
      <c r="CI411" s="5" t="str">
        <f>IFERROR(VLOOKUP(CH411,CD$2:CE1487,2,0),"")</f>
        <v/>
      </c>
      <c r="DC411" s="5" t="e">
        <f>IF(REPORTE!AH$2="si",IF(C411=VALUE(REPORTE!C$11),IF(SUM(DC412:DC$1993),CONCATENATE(INT(B411),", "),INT(B411)),""),IF(C411=VALUE(REPORTE!C$10),IF(SUM(DC412:DC$1993),CONCATENATE(INT(B411),", "),INT(B411)),""))</f>
        <v>#VALUE!</v>
      </c>
    </row>
    <row r="412" spans="1:107" s="5" customFormat="1" ht="15" customHeight="1">
      <c r="A412" s="4" t="str">
        <f t="shared" si="101"/>
        <v/>
      </c>
      <c r="B412" s="6"/>
      <c r="C412" s="8"/>
      <c r="D412" s="1" t="str">
        <f>IFERROR(INDEX('padron cfe'!B:B,MATCH(DATOS!C412,'padron cfe'!A:A,0),1),"")</f>
        <v/>
      </c>
      <c r="E412" s="1"/>
      <c r="F412" s="7"/>
      <c r="G412" s="9" t="s">
        <v>157</v>
      </c>
      <c r="H412" s="5" t="str">
        <f>IF(F412="","",IFERROR(CONCATENATE("PEUA",VLOOKUP(ESTADO,REPORTE!AV$2:AW$33,2,0),DIDTRITO_FORM,CADER_FORM,IFERROR(VLOOKUP(DAY(F412),$BN$3:$BO$11,2,0),DAY(F412)),IFERROR(VLOOKUP(MONTH(F412),$BN$3:$BO$11,2,0),MONTH(F412)),YEAR(F412),G412),""))</f>
        <v/>
      </c>
      <c r="I412" s="4"/>
      <c r="K412" s="2" t="str">
        <f>IFERROR(INDEX('padron cfe'!C:C,MATCH(DATOS!C412,'padron cfe'!A:A,0),1),"")</f>
        <v/>
      </c>
      <c r="L412" s="4" t="str">
        <f>IFERROR(IF(VLOOKUP(J412,J$2:L411,4,0)=0,"",VLOOKUP(J412,J$2:L411,4,0)),"")</f>
        <v/>
      </c>
      <c r="M412" s="4" t="str">
        <f>IFERROR(IF(VLOOKUP(J412,J$2:M411,5,0)=0,"",VLOOKUP(J412,J$2:M411,5,0)),"")</f>
        <v/>
      </c>
      <c r="N412" s="4" t="str">
        <f>IFERROR(VLOOKUP(J412,J$2:N411,9,0),"")</f>
        <v/>
      </c>
      <c r="O412" s="2"/>
      <c r="P412" s="2"/>
      <c r="Q412" s="5" t="str">
        <f t="shared" si="104"/>
        <v/>
      </c>
      <c r="T412" s="2" t="str">
        <f>IFERROR(INDEX('padron cfe'!D:D,MATCH(DATOS!C412,'padron cfe'!A:A,0),1),"")</f>
        <v/>
      </c>
      <c r="U412" s="4"/>
      <c r="V412" s="4"/>
      <c r="W412" s="4"/>
      <c r="X412" s="6"/>
      <c r="Y412" s="4"/>
      <c r="Z412" s="4" t="str">
        <f t="shared" si="102"/>
        <v/>
      </c>
      <c r="AA412" s="4"/>
      <c r="AB412" s="4"/>
      <c r="AC412" s="2" t="str">
        <f>IFERROR(IF(INDEX(AC$1:AC411,MATCH(J412,J$1:J411,0),1)=0,"",INDEX(AC$1:AC411,MATCH(J412,J$1:J411,0),1)),"")</f>
        <v/>
      </c>
      <c r="AD412" s="2" t="str">
        <f>IFERROR(IF(INDEX(AD$1:AD411,MATCH(J412,J$1:J411,0),1)=0,"",INDEX(AD$1:AD411,MATCH(J412,J$1:J411,0),1)),"")</f>
        <v/>
      </c>
      <c r="AE412" s="2" t="str">
        <f>IFERROR(IF(INDEX(AE$1:AE411,MATCH(J412,J$1:J411,0),1)=0,"",INDEX(AE$1:AE411,MATCH(J412,J$1:J411,0),1)),"")</f>
        <v/>
      </c>
      <c r="AF412" s="2"/>
      <c r="AG412" s="2"/>
      <c r="AH412" s="2"/>
      <c r="AI412" s="4"/>
      <c r="AJ412" s="4"/>
      <c r="AK412" s="4"/>
      <c r="AL412" s="4"/>
      <c r="AM412" s="4"/>
      <c r="AN412" s="4"/>
      <c r="AO412" s="4"/>
      <c r="AP412" s="4"/>
      <c r="AQ412" s="4"/>
      <c r="AS412" s="4"/>
      <c r="AT412" s="82"/>
      <c r="AU412" s="124"/>
      <c r="AV412" s="124"/>
      <c r="AW412" s="124"/>
      <c r="AX412" s="124"/>
      <c r="AY412" s="124"/>
      <c r="AZ412" s="124"/>
      <c r="BA412" s="4"/>
      <c r="BB412" s="127"/>
      <c r="BC412" s="4"/>
      <c r="BD412" s="4"/>
      <c r="BE412" s="4"/>
      <c r="BF412" s="7"/>
      <c r="BG412" s="7"/>
      <c r="BH412" s="7" t="str">
        <f t="shared" ca="1" si="92"/>
        <v/>
      </c>
      <c r="BI412" s="4" t="str">
        <f t="shared" si="103"/>
        <v/>
      </c>
      <c r="BJ412" s="123" t="str">
        <f t="shared" si="93"/>
        <v/>
      </c>
      <c r="BK412" s="140" t="str">
        <f t="shared" si="98"/>
        <v/>
      </c>
      <c r="BQ412" s="4" t="str">
        <f>IF(IFERROR(VLOOKUP(C412,C413:C$1993,1,0),"")="","",COUNTIF(C:C,C412))</f>
        <v/>
      </c>
      <c r="BU412" s="5" t="str">
        <f>IF(B412="","",IF(BQ412="",1+(MAX(BU$2:BU411)),""))</f>
        <v/>
      </c>
      <c r="BV412" s="5" t="str">
        <f t="shared" si="94"/>
        <v/>
      </c>
      <c r="BW412" s="5" t="str">
        <f t="shared" si="95"/>
        <v/>
      </c>
      <c r="BX412" s="14" t="str">
        <f t="shared" si="96"/>
        <v/>
      </c>
      <c r="BY412" s="28"/>
      <c r="BZ412" s="15"/>
      <c r="CA412" s="5" t="str">
        <f t="shared" si="105"/>
        <v/>
      </c>
      <c r="CD412" s="5" t="str">
        <f t="shared" si="99"/>
        <v/>
      </c>
      <c r="CE412" s="5" t="str">
        <f>IF(J412="","",IFERROR(IF(VLOOKUP(J412,J$2:J411,1,0)=0,"",""),J412))</f>
        <v/>
      </c>
      <c r="CF412" s="24" t="str">
        <f>IF(CE412="","",(IFERROR(VLOOKUP(MID(CE412,1,1),$CW$2:DA$28,3,0),0)+IFERROR(VLOOKUP(MID(CE412,2,1),CW$2:DA$28,4,0),0)+IFERROR(VLOOKUP(MID(CE412,3,1),CW$2:DA$28,5,0),0)+(ROW(CE412)/1000000000000)))</f>
        <v/>
      </c>
      <c r="CH412" s="5">
        <v>411</v>
      </c>
      <c r="CI412" s="5" t="str">
        <f>IFERROR(VLOOKUP(CH412,CD$2:CE1488,2,0),"")</f>
        <v/>
      </c>
      <c r="DC412" s="5" t="e">
        <f>IF(REPORTE!AH$2="si",IF(C412=VALUE(REPORTE!C$11),IF(SUM(DC413:DC$1993),CONCATENATE(INT(B412),", "),INT(B412)),""),IF(C412=VALUE(REPORTE!C$10),IF(SUM(DC413:DC$1993),CONCATENATE(INT(B412),", "),INT(B412)),""))</f>
        <v>#VALUE!</v>
      </c>
    </row>
    <row r="413" spans="1:107" s="5" customFormat="1" ht="15" customHeight="1">
      <c r="A413" s="4" t="str">
        <f t="shared" si="101"/>
        <v/>
      </c>
      <c r="B413" s="6"/>
      <c r="C413" s="8"/>
      <c r="D413" s="1" t="str">
        <f>IFERROR(INDEX('padron cfe'!B:B,MATCH(DATOS!C413,'padron cfe'!A:A,0),1),"")</f>
        <v/>
      </c>
      <c r="E413" s="1"/>
      <c r="F413" s="7"/>
      <c r="G413" s="9" t="s">
        <v>157</v>
      </c>
      <c r="H413" s="5" t="str">
        <f>IF(F413="","",IFERROR(CONCATENATE("PEUA",VLOOKUP(ESTADO,REPORTE!AV$2:AW$33,2,0),DIDTRITO_FORM,CADER_FORM,IFERROR(VLOOKUP(DAY(F413),$BN$3:$BO$11,2,0),DAY(F413)),IFERROR(VLOOKUP(MONTH(F413),$BN$3:$BO$11,2,0),MONTH(F413)),YEAR(F413),G413),""))</f>
        <v/>
      </c>
      <c r="I413" s="4"/>
      <c r="K413" s="2" t="str">
        <f>IFERROR(INDEX('padron cfe'!C:C,MATCH(DATOS!C413,'padron cfe'!A:A,0),1),"")</f>
        <v/>
      </c>
      <c r="L413" s="4" t="str">
        <f>IFERROR(IF(VLOOKUP(J413,J$2:L412,4,0)=0,"",VLOOKUP(J413,J$2:L412,4,0)),"")</f>
        <v/>
      </c>
      <c r="M413" s="4" t="str">
        <f>IFERROR(IF(VLOOKUP(J413,J$2:M412,5,0)=0,"",VLOOKUP(J413,J$2:M412,5,0)),"")</f>
        <v/>
      </c>
      <c r="N413" s="4" t="str">
        <f>IFERROR(VLOOKUP(J413,J$2:N412,9,0),"")</f>
        <v/>
      </c>
      <c r="O413" s="2"/>
      <c r="P413" s="2"/>
      <c r="Q413" s="5" t="str">
        <f t="shared" si="104"/>
        <v/>
      </c>
      <c r="T413" s="2" t="str">
        <f>IFERROR(INDEX('padron cfe'!D:D,MATCH(DATOS!C413,'padron cfe'!A:A,0),1),"")</f>
        <v/>
      </c>
      <c r="U413" s="4"/>
      <c r="V413" s="4"/>
      <c r="W413" s="4"/>
      <c r="X413" s="6"/>
      <c r="Y413" s="4"/>
      <c r="Z413" s="4" t="str">
        <f t="shared" si="102"/>
        <v/>
      </c>
      <c r="AA413" s="4"/>
      <c r="AB413" s="4"/>
      <c r="AC413" s="2" t="str">
        <f>IFERROR(IF(INDEX(AC$1:AC412,MATCH(J413,J$1:J412,0),1)=0,"",INDEX(AC$1:AC412,MATCH(J413,J$1:J412,0),1)),"")</f>
        <v/>
      </c>
      <c r="AD413" s="2" t="str">
        <f>IFERROR(IF(INDEX(AD$1:AD412,MATCH(J413,J$1:J412,0),1)=0,"",INDEX(AD$1:AD412,MATCH(J413,J$1:J412,0),1)),"")</f>
        <v/>
      </c>
      <c r="AE413" s="2" t="str">
        <f>IFERROR(IF(INDEX(AE$1:AE412,MATCH(J413,J$1:J412,0),1)=0,"",INDEX(AE$1:AE412,MATCH(J413,J$1:J412,0),1)),"")</f>
        <v/>
      </c>
      <c r="AF413" s="2"/>
      <c r="AG413" s="2"/>
      <c r="AH413" s="2"/>
      <c r="AI413" s="4"/>
      <c r="AJ413" s="4"/>
      <c r="AK413" s="4"/>
      <c r="AL413" s="4"/>
      <c r="AM413" s="4"/>
      <c r="AN413" s="4"/>
      <c r="AO413" s="4"/>
      <c r="AP413" s="4"/>
      <c r="AQ413" s="4"/>
      <c r="AS413" s="4"/>
      <c r="AT413" s="82"/>
      <c r="AU413" s="124"/>
      <c r="AV413" s="124"/>
      <c r="AW413" s="124"/>
      <c r="AX413" s="124"/>
      <c r="AY413" s="124"/>
      <c r="AZ413" s="124"/>
      <c r="BA413" s="4"/>
      <c r="BB413" s="127"/>
      <c r="BC413" s="4"/>
      <c r="BD413" s="4"/>
      <c r="BE413" s="4"/>
      <c r="BF413" s="7"/>
      <c r="BG413" s="7"/>
      <c r="BH413" s="7" t="str">
        <f t="shared" ca="1" si="92"/>
        <v/>
      </c>
      <c r="BI413" s="4" t="str">
        <f t="shared" si="103"/>
        <v/>
      </c>
      <c r="BJ413" s="123" t="str">
        <f t="shared" si="93"/>
        <v/>
      </c>
      <c r="BK413" s="140" t="str">
        <f t="shared" si="98"/>
        <v/>
      </c>
      <c r="BQ413" s="4" t="str">
        <f>IF(IFERROR(VLOOKUP(C413,C414:C$1993,1,0),"")="","",COUNTIF(C:C,C413))</f>
        <v/>
      </c>
      <c r="BU413" s="5" t="str">
        <f>IF(B413="","",IF(BQ413="",1+(MAX(BU$2:BU412)),""))</f>
        <v/>
      </c>
      <c r="BV413" s="5" t="str">
        <f t="shared" si="94"/>
        <v/>
      </c>
      <c r="BW413" s="5" t="str">
        <f t="shared" si="95"/>
        <v/>
      </c>
      <c r="BX413" s="14" t="str">
        <f t="shared" si="96"/>
        <v/>
      </c>
      <c r="BY413" s="28"/>
      <c r="BZ413" s="15"/>
      <c r="CA413" s="5" t="str">
        <f t="shared" si="105"/>
        <v/>
      </c>
      <c r="CD413" s="5" t="str">
        <f t="shared" si="99"/>
        <v/>
      </c>
      <c r="CE413" s="5" t="str">
        <f>IF(J413="","",IFERROR(IF(VLOOKUP(J413,J$2:J412,1,0)=0,"",""),J413))</f>
        <v/>
      </c>
      <c r="CF413" s="24" t="str">
        <f>IF(CE413="","",(IFERROR(VLOOKUP(MID(CE413,1,1),$CW$2:DA$28,3,0),0)+IFERROR(VLOOKUP(MID(CE413,2,1),CW$2:DA$28,4,0),0)+IFERROR(VLOOKUP(MID(CE413,3,1),CW$2:DA$28,5,0),0)+(ROW(CE413)/1000000000000)))</f>
        <v/>
      </c>
      <c r="CH413" s="5">
        <v>412</v>
      </c>
      <c r="CI413" s="5" t="str">
        <f>IFERROR(VLOOKUP(CH413,CD$2:CE1489,2,0),"")</f>
        <v/>
      </c>
      <c r="DC413" s="5" t="e">
        <f>IF(REPORTE!AH$2="si",IF(C413=VALUE(REPORTE!C$11),IF(SUM(DC414:DC$1993),CONCATENATE(INT(B413),", "),INT(B413)),""),IF(C413=VALUE(REPORTE!C$10),IF(SUM(DC414:DC$1993),CONCATENATE(INT(B413),", "),INT(B413)),""))</f>
        <v>#VALUE!</v>
      </c>
    </row>
    <row r="414" spans="1:107" s="5" customFormat="1" ht="15" customHeight="1">
      <c r="A414" s="4" t="str">
        <f t="shared" si="101"/>
        <v/>
      </c>
      <c r="B414" s="6"/>
      <c r="C414" s="8"/>
      <c r="D414" s="1" t="str">
        <f>IFERROR(INDEX('padron cfe'!B:B,MATCH(DATOS!C414,'padron cfe'!A:A,0),1),"")</f>
        <v/>
      </c>
      <c r="E414" s="1"/>
      <c r="F414" s="7"/>
      <c r="G414" s="9" t="s">
        <v>157</v>
      </c>
      <c r="H414" s="5" t="str">
        <f>IF(F414="","",IFERROR(CONCATENATE("PEUA",VLOOKUP(ESTADO,REPORTE!AV$2:AW$33,2,0),DIDTRITO_FORM,CADER_FORM,IFERROR(VLOOKUP(DAY(F414),$BN$3:$BO$11,2,0),DAY(F414)),IFERROR(VLOOKUP(MONTH(F414),$BN$3:$BO$11,2,0),MONTH(F414)),YEAR(F414),G414),""))</f>
        <v/>
      </c>
      <c r="I414" s="4"/>
      <c r="K414" s="2" t="str">
        <f>IFERROR(INDEX('padron cfe'!C:C,MATCH(DATOS!C414,'padron cfe'!A:A,0),1),"")</f>
        <v/>
      </c>
      <c r="L414" s="4" t="str">
        <f>IFERROR(IF(VLOOKUP(J414,J$2:L413,4,0)=0,"",VLOOKUP(J414,J$2:L413,4,0)),"")</f>
        <v/>
      </c>
      <c r="M414" s="4" t="str">
        <f>IFERROR(IF(VLOOKUP(J414,J$2:M413,5,0)=0,"",VLOOKUP(J414,J$2:M413,5,0)),"")</f>
        <v/>
      </c>
      <c r="N414" s="4" t="str">
        <f>IFERROR(VLOOKUP(J414,J$2:N413,9,0),"")</f>
        <v/>
      </c>
      <c r="O414" s="2"/>
      <c r="P414" s="2"/>
      <c r="Q414" s="5" t="str">
        <f t="shared" si="104"/>
        <v/>
      </c>
      <c r="T414" s="2" t="str">
        <f>IFERROR(INDEX('padron cfe'!D:D,MATCH(DATOS!C414,'padron cfe'!A:A,0),1),"")</f>
        <v/>
      </c>
      <c r="U414" s="4"/>
      <c r="V414" s="4"/>
      <c r="W414" s="4"/>
      <c r="X414" s="6"/>
      <c r="Y414" s="4"/>
      <c r="Z414" s="4" t="str">
        <f t="shared" si="102"/>
        <v/>
      </c>
      <c r="AA414" s="4"/>
      <c r="AB414" s="4"/>
      <c r="AC414" s="2" t="str">
        <f>IFERROR(IF(INDEX(AC$1:AC413,MATCH(J414,J$1:J413,0),1)=0,"",INDEX(AC$1:AC413,MATCH(J414,J$1:J413,0),1)),"")</f>
        <v/>
      </c>
      <c r="AD414" s="2" t="str">
        <f>IFERROR(IF(INDEX(AD$1:AD413,MATCH(J414,J$1:J413,0),1)=0,"",INDEX(AD$1:AD413,MATCH(J414,J$1:J413,0),1)),"")</f>
        <v/>
      </c>
      <c r="AE414" s="2" t="str">
        <f>IFERROR(IF(INDEX(AE$1:AE413,MATCH(J414,J$1:J413,0),1)=0,"",INDEX(AE$1:AE413,MATCH(J414,J$1:J413,0),1)),"")</f>
        <v/>
      </c>
      <c r="AF414" s="2"/>
      <c r="AG414" s="2"/>
      <c r="AH414" s="2"/>
      <c r="AI414" s="4"/>
      <c r="AJ414" s="4"/>
      <c r="AK414" s="4"/>
      <c r="AL414" s="4"/>
      <c r="AM414" s="4"/>
      <c r="AN414" s="4"/>
      <c r="AO414" s="4"/>
      <c r="AP414" s="4"/>
      <c r="AQ414" s="4"/>
      <c r="AS414" s="4"/>
      <c r="AT414" s="82"/>
      <c r="AU414" s="124"/>
      <c r="AV414" s="124"/>
      <c r="AW414" s="124"/>
      <c r="AX414" s="124"/>
      <c r="AY414" s="124"/>
      <c r="AZ414" s="124"/>
      <c r="BA414" s="4"/>
      <c r="BB414" s="127"/>
      <c r="BC414" s="4"/>
      <c r="BD414" s="4"/>
      <c r="BE414" s="4"/>
      <c r="BF414" s="7"/>
      <c r="BG414" s="7"/>
      <c r="BH414" s="7" t="str">
        <f t="shared" ca="1" si="92"/>
        <v/>
      </c>
      <c r="BI414" s="4" t="str">
        <f t="shared" si="103"/>
        <v/>
      </c>
      <c r="BJ414" s="123" t="str">
        <f t="shared" si="93"/>
        <v/>
      </c>
      <c r="BK414" s="140" t="str">
        <f t="shared" si="98"/>
        <v/>
      </c>
      <c r="BQ414" s="4" t="str">
        <f>IF(IFERROR(VLOOKUP(C414,C415:C$1993,1,0),"")="","",COUNTIF(C:C,C414))</f>
        <v/>
      </c>
      <c r="BU414" s="5" t="str">
        <f>IF(B414="","",IF(BQ414="",1+(MAX(BU$2:BU413)),""))</f>
        <v/>
      </c>
      <c r="BV414" s="5" t="str">
        <f t="shared" si="94"/>
        <v/>
      </c>
      <c r="BW414" s="5" t="str">
        <f t="shared" si="95"/>
        <v/>
      </c>
      <c r="BX414" s="14" t="str">
        <f t="shared" si="96"/>
        <v/>
      </c>
      <c r="BY414" s="28"/>
      <c r="BZ414" s="15"/>
      <c r="CA414" s="5" t="str">
        <f t="shared" si="105"/>
        <v/>
      </c>
      <c r="CD414" s="5" t="str">
        <f t="shared" si="99"/>
        <v/>
      </c>
      <c r="CE414" s="5" t="str">
        <f>IF(J414="","",IFERROR(IF(VLOOKUP(J414,J$2:J413,1,0)=0,"",""),J414))</f>
        <v/>
      </c>
      <c r="CF414" s="24" t="str">
        <f>IF(CE414="","",(IFERROR(VLOOKUP(MID(CE414,1,1),$CW$2:DA$28,3,0),0)+IFERROR(VLOOKUP(MID(CE414,2,1),CW$2:DA$28,4,0),0)+IFERROR(VLOOKUP(MID(CE414,3,1),CW$2:DA$28,5,0),0)+(ROW(CE414)/1000000000000)))</f>
        <v/>
      </c>
      <c r="CH414" s="5">
        <v>413</v>
      </c>
      <c r="CI414" s="5" t="str">
        <f>IFERROR(VLOOKUP(CH414,CD$2:CE1490,2,0),"")</f>
        <v/>
      </c>
      <c r="DC414" s="5" t="e">
        <f>IF(REPORTE!AH$2="si",IF(C414=VALUE(REPORTE!C$11),IF(SUM(DC415:DC$1993),CONCATENATE(INT(B414),", "),INT(B414)),""),IF(C414=VALUE(REPORTE!C$10),IF(SUM(DC415:DC$1993),CONCATENATE(INT(B414),", "),INT(B414)),""))</f>
        <v>#VALUE!</v>
      </c>
    </row>
    <row r="415" spans="1:107" s="5" customFormat="1" ht="15" customHeight="1">
      <c r="A415" s="4" t="str">
        <f t="shared" si="101"/>
        <v/>
      </c>
      <c r="B415" s="6"/>
      <c r="C415" s="8"/>
      <c r="D415" s="1" t="str">
        <f>IFERROR(INDEX('padron cfe'!B:B,MATCH(DATOS!C415,'padron cfe'!A:A,0),1),"")</f>
        <v/>
      </c>
      <c r="E415" s="1"/>
      <c r="F415" s="7"/>
      <c r="G415" s="9" t="s">
        <v>157</v>
      </c>
      <c r="H415" s="5" t="str">
        <f>IF(F415="","",IFERROR(CONCATENATE("PEUA",VLOOKUP(ESTADO,REPORTE!AV$2:AW$33,2,0),DIDTRITO_FORM,CADER_FORM,IFERROR(VLOOKUP(DAY(F415),$BN$3:$BO$11,2,0),DAY(F415)),IFERROR(VLOOKUP(MONTH(F415),$BN$3:$BO$11,2,0),MONTH(F415)),YEAR(F415),G415),""))</f>
        <v/>
      </c>
      <c r="I415" s="4"/>
      <c r="K415" s="2" t="str">
        <f>IFERROR(INDEX('padron cfe'!C:C,MATCH(DATOS!C415,'padron cfe'!A:A,0),1),"")</f>
        <v/>
      </c>
      <c r="L415" s="4" t="str">
        <f>IFERROR(IF(VLOOKUP(J415,J$2:L414,4,0)=0,"",VLOOKUP(J415,J$2:L414,4,0)),"")</f>
        <v/>
      </c>
      <c r="M415" s="4" t="str">
        <f>IFERROR(IF(VLOOKUP(J415,J$2:M414,5,0)=0,"",VLOOKUP(J415,J$2:M414,5,0)),"")</f>
        <v/>
      </c>
      <c r="N415" s="4" t="str">
        <f>IFERROR(VLOOKUP(J415,J$2:N414,9,0),"")</f>
        <v/>
      </c>
      <c r="O415" s="2"/>
      <c r="P415" s="2"/>
      <c r="Q415" s="5" t="str">
        <f t="shared" si="104"/>
        <v/>
      </c>
      <c r="T415" s="2" t="str">
        <f>IFERROR(INDEX('padron cfe'!D:D,MATCH(DATOS!C415,'padron cfe'!A:A,0),1),"")</f>
        <v/>
      </c>
      <c r="U415" s="4"/>
      <c r="V415" s="4"/>
      <c r="W415" s="4"/>
      <c r="X415" s="6"/>
      <c r="Y415" s="4"/>
      <c r="Z415" s="4" t="str">
        <f t="shared" si="102"/>
        <v/>
      </c>
      <c r="AA415" s="4"/>
      <c r="AB415" s="4"/>
      <c r="AC415" s="2" t="str">
        <f>IFERROR(IF(INDEX(AC$1:AC414,MATCH(J415,J$1:J414,0),1)=0,"",INDEX(AC$1:AC414,MATCH(J415,J$1:J414,0),1)),"")</f>
        <v/>
      </c>
      <c r="AD415" s="2" t="str">
        <f>IFERROR(IF(INDEX(AD$1:AD414,MATCH(J415,J$1:J414,0),1)=0,"",INDEX(AD$1:AD414,MATCH(J415,J$1:J414,0),1)),"")</f>
        <v/>
      </c>
      <c r="AE415" s="2" t="str">
        <f>IFERROR(IF(INDEX(AE$1:AE414,MATCH(J415,J$1:J414,0),1)=0,"",INDEX(AE$1:AE414,MATCH(J415,J$1:J414,0),1)),"")</f>
        <v/>
      </c>
      <c r="AF415" s="2"/>
      <c r="AG415" s="2"/>
      <c r="AH415" s="2"/>
      <c r="AI415" s="4"/>
      <c r="AJ415" s="4"/>
      <c r="AK415" s="4"/>
      <c r="AL415" s="4"/>
      <c r="AM415" s="4"/>
      <c r="AN415" s="4"/>
      <c r="AO415" s="4"/>
      <c r="AP415" s="4"/>
      <c r="AQ415" s="4"/>
      <c r="AS415" s="4"/>
      <c r="AT415" s="82"/>
      <c r="AU415" s="124"/>
      <c r="AV415" s="124"/>
      <c r="AW415" s="124"/>
      <c r="AX415" s="124"/>
      <c r="AY415" s="124"/>
      <c r="AZ415" s="124"/>
      <c r="BA415" s="4"/>
      <c r="BB415" s="127"/>
      <c r="BC415" s="4"/>
      <c r="BD415" s="4"/>
      <c r="BE415" s="4"/>
      <c r="BF415" s="7"/>
      <c r="BG415" s="7"/>
      <c r="BH415" s="7" t="str">
        <f t="shared" ca="1" si="92"/>
        <v/>
      </c>
      <c r="BI415" s="4" t="str">
        <f t="shared" si="103"/>
        <v/>
      </c>
      <c r="BJ415" s="123" t="str">
        <f t="shared" si="93"/>
        <v/>
      </c>
      <c r="BK415" s="140" t="str">
        <f t="shared" si="98"/>
        <v/>
      </c>
      <c r="BQ415" s="4" t="str">
        <f>IF(IFERROR(VLOOKUP(C415,C416:C$1993,1,0),"")="","",COUNTIF(C:C,C415))</f>
        <v/>
      </c>
      <c r="BU415" s="5" t="str">
        <f>IF(B415="","",IF(BQ415="",1+(MAX(BU$2:BU414)),""))</f>
        <v/>
      </c>
      <c r="BV415" s="5" t="str">
        <f t="shared" si="94"/>
        <v/>
      </c>
      <c r="BW415" s="5" t="str">
        <f t="shared" si="95"/>
        <v/>
      </c>
      <c r="BX415" s="14" t="str">
        <f t="shared" si="96"/>
        <v/>
      </c>
      <c r="BY415" s="28"/>
      <c r="BZ415" s="15"/>
      <c r="CA415" s="5" t="str">
        <f t="shared" si="105"/>
        <v/>
      </c>
      <c r="CD415" s="5" t="str">
        <f t="shared" si="99"/>
        <v/>
      </c>
      <c r="CE415" s="5" t="str">
        <f>IF(J415="","",IFERROR(IF(VLOOKUP(J415,J$2:J414,1,0)=0,"",""),J415))</f>
        <v/>
      </c>
      <c r="CF415" s="24" t="str">
        <f>IF(CE415="","",(IFERROR(VLOOKUP(MID(CE415,1,1),$CW$2:DA$28,3,0),0)+IFERROR(VLOOKUP(MID(CE415,2,1),CW$2:DA$28,4,0),0)+IFERROR(VLOOKUP(MID(CE415,3,1),CW$2:DA$28,5,0),0)+(ROW(CE415)/1000000000000)))</f>
        <v/>
      </c>
      <c r="CH415" s="5">
        <v>414</v>
      </c>
      <c r="CI415" s="5" t="str">
        <f>IFERROR(VLOOKUP(CH415,CD$2:CE1491,2,0),"")</f>
        <v/>
      </c>
      <c r="DC415" s="5" t="e">
        <f>IF(REPORTE!AH$2="si",IF(C415=VALUE(REPORTE!C$11),IF(SUM(DC416:DC$1993),CONCATENATE(INT(B415),", "),INT(B415)),""),IF(C415=VALUE(REPORTE!C$10),IF(SUM(DC416:DC$1993),CONCATENATE(INT(B415),", "),INT(B415)),""))</f>
        <v>#VALUE!</v>
      </c>
    </row>
    <row r="416" spans="1:107" s="5" customFormat="1" ht="15" customHeight="1">
      <c r="A416" s="4" t="str">
        <f t="shared" si="101"/>
        <v/>
      </c>
      <c r="B416" s="6"/>
      <c r="C416" s="8"/>
      <c r="D416" s="1" t="str">
        <f>IFERROR(INDEX('padron cfe'!B:B,MATCH(DATOS!C416,'padron cfe'!A:A,0),1),"")</f>
        <v/>
      </c>
      <c r="E416" s="1"/>
      <c r="F416" s="7"/>
      <c r="G416" s="9" t="s">
        <v>157</v>
      </c>
      <c r="H416" s="5" t="str">
        <f>IF(F416="","",IFERROR(CONCATENATE("PEUA",VLOOKUP(ESTADO,REPORTE!AV$2:AW$33,2,0),DIDTRITO_FORM,CADER_FORM,IFERROR(VLOOKUP(DAY(F416),$BN$3:$BO$11,2,0),DAY(F416)),IFERROR(VLOOKUP(MONTH(F416),$BN$3:$BO$11,2,0),MONTH(F416)),YEAR(F416),G416),""))</f>
        <v/>
      </c>
      <c r="I416" s="4"/>
      <c r="K416" s="2" t="str">
        <f>IFERROR(INDEX('padron cfe'!C:C,MATCH(DATOS!C416,'padron cfe'!A:A,0),1),"")</f>
        <v/>
      </c>
      <c r="L416" s="4" t="str">
        <f>IFERROR(IF(VLOOKUP(J416,J$2:L415,4,0)=0,"",VLOOKUP(J416,J$2:L415,4,0)),"")</f>
        <v/>
      </c>
      <c r="M416" s="4" t="str">
        <f>IFERROR(IF(VLOOKUP(J416,J$2:M415,5,0)=0,"",VLOOKUP(J416,J$2:M415,5,0)),"")</f>
        <v/>
      </c>
      <c r="N416" s="4" t="str">
        <f>IFERROR(VLOOKUP(J416,J$2:N415,9,0),"")</f>
        <v/>
      </c>
      <c r="O416" s="2"/>
      <c r="P416" s="2"/>
      <c r="Q416" s="5" t="str">
        <f t="shared" si="104"/>
        <v/>
      </c>
      <c r="T416" s="2" t="str">
        <f>IFERROR(INDEX('padron cfe'!D:D,MATCH(DATOS!C416,'padron cfe'!A:A,0),1),"")</f>
        <v/>
      </c>
      <c r="U416" s="4"/>
      <c r="V416" s="4"/>
      <c r="W416" s="4"/>
      <c r="X416" s="6"/>
      <c r="Y416" s="4"/>
      <c r="Z416" s="4" t="str">
        <f t="shared" si="102"/>
        <v/>
      </c>
      <c r="AA416" s="4"/>
      <c r="AB416" s="4"/>
      <c r="AC416" s="2" t="str">
        <f>IFERROR(IF(INDEX(AC$1:AC415,MATCH(J416,J$1:J415,0),1)=0,"",INDEX(AC$1:AC415,MATCH(J416,J$1:J415,0),1)),"")</f>
        <v/>
      </c>
      <c r="AD416" s="2" t="str">
        <f>IFERROR(IF(INDEX(AD$1:AD415,MATCH(J416,J$1:J415,0),1)=0,"",INDEX(AD$1:AD415,MATCH(J416,J$1:J415,0),1)),"")</f>
        <v/>
      </c>
      <c r="AE416" s="2" t="str">
        <f>IFERROR(IF(INDEX(AE$1:AE415,MATCH(J416,J$1:J415,0),1)=0,"",INDEX(AE$1:AE415,MATCH(J416,J$1:J415,0),1)),"")</f>
        <v/>
      </c>
      <c r="AF416" s="2"/>
      <c r="AG416" s="2"/>
      <c r="AH416" s="2"/>
      <c r="AI416" s="4"/>
      <c r="AJ416" s="4"/>
      <c r="AK416" s="4"/>
      <c r="AL416" s="4"/>
      <c r="AM416" s="4"/>
      <c r="AN416" s="4"/>
      <c r="AO416" s="4"/>
      <c r="AP416" s="4"/>
      <c r="AQ416" s="4"/>
      <c r="AS416" s="4"/>
      <c r="AT416" s="82"/>
      <c r="AU416" s="124"/>
      <c r="AV416" s="124"/>
      <c r="AW416" s="124"/>
      <c r="AX416" s="124"/>
      <c r="AY416" s="124"/>
      <c r="AZ416" s="124"/>
      <c r="BA416" s="4"/>
      <c r="BB416" s="127"/>
      <c r="BC416" s="4"/>
      <c r="BD416" s="4"/>
      <c r="BE416" s="4"/>
      <c r="BF416" s="7"/>
      <c r="BG416" s="7"/>
      <c r="BH416" s="7" t="str">
        <f t="shared" ca="1" si="92"/>
        <v/>
      </c>
      <c r="BI416" s="4" t="str">
        <f t="shared" si="103"/>
        <v/>
      </c>
      <c r="BJ416" s="123" t="str">
        <f t="shared" si="93"/>
        <v/>
      </c>
      <c r="BK416" s="140" t="str">
        <f t="shared" si="98"/>
        <v/>
      </c>
      <c r="BQ416" s="4" t="str">
        <f>IF(IFERROR(VLOOKUP(C416,C417:C$1993,1,0),"")="","",COUNTIF(C:C,C416))</f>
        <v/>
      </c>
      <c r="BU416" s="5" t="str">
        <f>IF(B416="","",IF(BQ416="",1+(MAX(BU$2:BU415)),""))</f>
        <v/>
      </c>
      <c r="BV416" s="5" t="str">
        <f t="shared" si="94"/>
        <v/>
      </c>
      <c r="BW416" s="5" t="str">
        <f t="shared" si="95"/>
        <v/>
      </c>
      <c r="BX416" s="14" t="str">
        <f t="shared" si="96"/>
        <v/>
      </c>
      <c r="BY416" s="28"/>
      <c r="BZ416" s="15"/>
      <c r="CA416" s="5" t="str">
        <f t="shared" si="105"/>
        <v/>
      </c>
      <c r="CD416" s="5" t="str">
        <f t="shared" si="99"/>
        <v/>
      </c>
      <c r="CE416" s="5" t="str">
        <f>IF(J416="","",IFERROR(IF(VLOOKUP(J416,J$2:J415,1,0)=0,"",""),J416))</f>
        <v/>
      </c>
      <c r="CF416" s="24" t="str">
        <f>IF(CE416="","",(IFERROR(VLOOKUP(MID(CE416,1,1),$CW$2:DA$28,3,0),0)+IFERROR(VLOOKUP(MID(CE416,2,1),CW$2:DA$28,4,0),0)+IFERROR(VLOOKUP(MID(CE416,3,1),CW$2:DA$28,5,0),0)+(ROW(CE416)/1000000000000)))</f>
        <v/>
      </c>
      <c r="CH416" s="5">
        <v>415</v>
      </c>
      <c r="CI416" s="5" t="str">
        <f>IFERROR(VLOOKUP(CH416,CD$2:CE1492,2,0),"")</f>
        <v/>
      </c>
      <c r="DC416" s="5" t="e">
        <f>IF(REPORTE!AH$2="si",IF(C416=VALUE(REPORTE!C$11),IF(SUM(DC417:DC$1993),CONCATENATE(INT(B416),", "),INT(B416)),""),IF(C416=VALUE(REPORTE!C$10),IF(SUM(DC417:DC$1993),CONCATENATE(INT(B416),", "),INT(B416)),""))</f>
        <v>#VALUE!</v>
      </c>
    </row>
    <row r="417" spans="1:108" s="5" customFormat="1" ht="15" customHeight="1">
      <c r="A417" s="4" t="str">
        <f t="shared" si="101"/>
        <v/>
      </c>
      <c r="B417" s="6"/>
      <c r="C417" s="8"/>
      <c r="D417" s="1" t="str">
        <f>IFERROR(INDEX('padron cfe'!B:B,MATCH(DATOS!C417,'padron cfe'!A:A,0),1),"")</f>
        <v/>
      </c>
      <c r="E417" s="1"/>
      <c r="F417" s="7"/>
      <c r="G417" s="9" t="s">
        <v>157</v>
      </c>
      <c r="H417" s="5" t="str">
        <f>IF(F417="","",IFERROR(CONCATENATE("PEUA",VLOOKUP(ESTADO,REPORTE!AV$2:AW$33,2,0),DIDTRITO_FORM,CADER_FORM,IFERROR(VLOOKUP(DAY(F417),$BN$3:$BO$11,2,0),DAY(F417)),IFERROR(VLOOKUP(MONTH(F417),$BN$3:$BO$11,2,0),MONTH(F417)),YEAR(F417),G417),""))</f>
        <v/>
      </c>
      <c r="I417" s="4"/>
      <c r="K417" s="2" t="str">
        <f>IFERROR(INDEX('padron cfe'!C:C,MATCH(DATOS!C417,'padron cfe'!A:A,0),1),"")</f>
        <v/>
      </c>
      <c r="L417" s="4" t="str">
        <f>IFERROR(IF(VLOOKUP(J417,J$2:L416,4,0)=0,"",VLOOKUP(J417,J$2:L416,4,0)),"")</f>
        <v/>
      </c>
      <c r="M417" s="4" t="str">
        <f>IFERROR(IF(VLOOKUP(J417,J$2:M416,5,0)=0,"",VLOOKUP(J417,J$2:M416,5,0)),"")</f>
        <v/>
      </c>
      <c r="N417" s="4" t="str">
        <f>IFERROR(VLOOKUP(J417,J$2:N416,9,0),"")</f>
        <v/>
      </c>
      <c r="O417" s="2"/>
      <c r="P417" s="2"/>
      <c r="Q417" s="5" t="str">
        <f t="shared" si="104"/>
        <v/>
      </c>
      <c r="T417" s="2" t="str">
        <f>IFERROR(INDEX('padron cfe'!D:D,MATCH(DATOS!C417,'padron cfe'!A:A,0),1),"")</f>
        <v/>
      </c>
      <c r="U417" s="4"/>
      <c r="V417" s="4"/>
      <c r="W417" s="4"/>
      <c r="X417" s="6"/>
      <c r="Y417" s="4"/>
      <c r="Z417" s="4" t="str">
        <f t="shared" si="102"/>
        <v/>
      </c>
      <c r="AA417" s="4"/>
      <c r="AB417" s="4"/>
      <c r="AC417" s="2" t="str">
        <f>IFERROR(IF(INDEX(AC$1:AC416,MATCH(J417,J$1:J416,0),1)=0,"",INDEX(AC$1:AC416,MATCH(J417,J$1:J416,0),1)),"")</f>
        <v/>
      </c>
      <c r="AD417" s="2" t="str">
        <f>IFERROR(IF(INDEX(AD$1:AD416,MATCH(J417,J$1:J416,0),1)=0,"",INDEX(AD$1:AD416,MATCH(J417,J$1:J416,0),1)),"")</f>
        <v/>
      </c>
      <c r="AE417" s="2" t="str">
        <f>IFERROR(IF(INDEX(AE$1:AE416,MATCH(J417,J$1:J416,0),1)=0,"",INDEX(AE$1:AE416,MATCH(J417,J$1:J416,0),1)),"")</f>
        <v/>
      </c>
      <c r="AF417" s="2"/>
      <c r="AG417" s="2"/>
      <c r="AH417" s="2"/>
      <c r="AI417" s="4"/>
      <c r="AJ417" s="4"/>
      <c r="AK417" s="4"/>
      <c r="AL417" s="4"/>
      <c r="AM417" s="4"/>
      <c r="AN417" s="4"/>
      <c r="AO417" s="4"/>
      <c r="AP417" s="4"/>
      <c r="AQ417" s="4"/>
      <c r="AS417" s="4"/>
      <c r="AT417" s="82"/>
      <c r="AU417" s="124"/>
      <c r="AV417" s="124"/>
      <c r="AW417" s="124"/>
      <c r="AX417" s="124"/>
      <c r="AY417" s="124"/>
      <c r="AZ417" s="124"/>
      <c r="BA417" s="4"/>
      <c r="BB417" s="127"/>
      <c r="BC417" s="4"/>
      <c r="BD417" s="4"/>
      <c r="BE417" s="4"/>
      <c r="BF417" s="7"/>
      <c r="BG417" s="7"/>
      <c r="BH417" s="7" t="str">
        <f t="shared" ca="1" si="92"/>
        <v/>
      </c>
      <c r="BI417" s="4" t="str">
        <f t="shared" si="103"/>
        <v/>
      </c>
      <c r="BJ417" s="123" t="str">
        <f t="shared" si="93"/>
        <v/>
      </c>
      <c r="BK417" s="140" t="str">
        <f t="shared" si="98"/>
        <v/>
      </c>
      <c r="BQ417" s="4" t="str">
        <f>IF(IFERROR(VLOOKUP(C417,C418:C$1993,1,0),"")="","",COUNTIF(C:C,C417))</f>
        <v/>
      </c>
      <c r="BU417" s="5" t="str">
        <f>IF(B417="","",IF(BQ417="",1+(MAX(BU$2:BU416)),""))</f>
        <v/>
      </c>
      <c r="BV417" s="5" t="str">
        <f t="shared" si="94"/>
        <v/>
      </c>
      <c r="BW417" s="5" t="str">
        <f t="shared" si="95"/>
        <v/>
      </c>
      <c r="BX417" s="14" t="str">
        <f t="shared" si="96"/>
        <v/>
      </c>
      <c r="BY417" s="28"/>
      <c r="BZ417" s="15"/>
      <c r="CA417" s="5" t="str">
        <f t="shared" si="105"/>
        <v/>
      </c>
      <c r="CD417" s="5" t="str">
        <f t="shared" si="99"/>
        <v/>
      </c>
      <c r="CE417" s="5" t="str">
        <f>IF(J417="","",IFERROR(IF(VLOOKUP(J417,J$2:J416,1,0)=0,"",""),J417))</f>
        <v/>
      </c>
      <c r="CF417" s="24" t="str">
        <f>IF(CE417="","",(IFERROR(VLOOKUP(MID(CE417,1,1),$CW$2:DA$28,3,0),0)+IFERROR(VLOOKUP(MID(CE417,2,1),CW$2:DA$28,4,0),0)+IFERROR(VLOOKUP(MID(CE417,3,1),CW$2:DA$28,5,0),0)+(ROW(CE417)/1000000000000)))</f>
        <v/>
      </c>
      <c r="CH417" s="5">
        <v>416</v>
      </c>
      <c r="CI417" s="5" t="str">
        <f>IFERROR(VLOOKUP(CH417,CD$2:CE1493,2,0),"")</f>
        <v/>
      </c>
      <c r="DC417" s="5" t="e">
        <f>IF(REPORTE!AH$2="si",IF(C417=VALUE(REPORTE!C$11),IF(SUM(DC418:DC$1993),CONCATENATE(INT(B417),", "),INT(B417)),""),IF(C417=VALUE(REPORTE!C$10),IF(SUM(DC418:DC$1993),CONCATENATE(INT(B417),", "),INT(B417)),""))</f>
        <v>#VALUE!</v>
      </c>
    </row>
    <row r="418" spans="1:108" s="5" customFormat="1" ht="15" customHeight="1">
      <c r="A418" s="4" t="str">
        <f t="shared" si="101"/>
        <v/>
      </c>
      <c r="B418" s="6"/>
      <c r="C418" s="8"/>
      <c r="D418" s="1" t="str">
        <f>IFERROR(INDEX('padron cfe'!B:B,MATCH(DATOS!C418,'padron cfe'!A:A,0),1),"")</f>
        <v/>
      </c>
      <c r="E418" s="1"/>
      <c r="F418" s="7"/>
      <c r="G418" s="9" t="s">
        <v>157</v>
      </c>
      <c r="H418" s="5" t="str">
        <f>IF(F418="","",IFERROR(CONCATENATE("PEUA",VLOOKUP(ESTADO,REPORTE!AV$2:AW$33,2,0),DIDTRITO_FORM,CADER_FORM,IFERROR(VLOOKUP(DAY(F418),$BN$3:$BO$11,2,0),DAY(F418)),IFERROR(VLOOKUP(MONTH(F418),$BN$3:$BO$11,2,0),MONTH(F418)),YEAR(F418),G418),""))</f>
        <v/>
      </c>
      <c r="I418" s="4"/>
      <c r="K418" s="2" t="str">
        <f>IFERROR(INDEX('padron cfe'!C:C,MATCH(DATOS!C418,'padron cfe'!A:A,0),1),"")</f>
        <v/>
      </c>
      <c r="L418" s="4" t="str">
        <f>IFERROR(IF(VLOOKUP(J418,J$2:L417,4,0)=0,"",VLOOKUP(J418,J$2:L417,4,0)),"")</f>
        <v/>
      </c>
      <c r="M418" s="4" t="str">
        <f>IFERROR(IF(VLOOKUP(J418,J$2:M417,5,0)=0,"",VLOOKUP(J418,J$2:M417,5,0)),"")</f>
        <v/>
      </c>
      <c r="N418" s="4" t="str">
        <f>IFERROR(VLOOKUP(J418,J$2:N417,9,0),"")</f>
        <v/>
      </c>
      <c r="O418" s="2"/>
      <c r="P418" s="2"/>
      <c r="Q418" s="5" t="str">
        <f t="shared" si="104"/>
        <v/>
      </c>
      <c r="T418" s="2" t="str">
        <f>IFERROR(INDEX('padron cfe'!D:D,MATCH(DATOS!C418,'padron cfe'!A:A,0),1),"")</f>
        <v/>
      </c>
      <c r="U418" s="4"/>
      <c r="V418" s="4"/>
      <c r="W418" s="4"/>
      <c r="X418" s="6"/>
      <c r="Y418" s="4"/>
      <c r="Z418" s="4" t="str">
        <f t="shared" si="102"/>
        <v/>
      </c>
      <c r="AA418" s="4"/>
      <c r="AB418" s="4"/>
      <c r="AC418" s="2" t="str">
        <f>IFERROR(IF(INDEX(AC$1:AC417,MATCH(J418,J$1:J417,0),1)=0,"",INDEX(AC$1:AC417,MATCH(J418,J$1:J417,0),1)),"")</f>
        <v/>
      </c>
      <c r="AD418" s="2" t="str">
        <f>IFERROR(IF(INDEX(AD$1:AD417,MATCH(J418,J$1:J417,0),1)=0,"",INDEX(AD$1:AD417,MATCH(J418,J$1:J417,0),1)),"")</f>
        <v/>
      </c>
      <c r="AE418" s="2" t="str">
        <f>IFERROR(IF(INDEX(AE$1:AE417,MATCH(J418,J$1:J417,0),1)=0,"",INDEX(AE$1:AE417,MATCH(J418,J$1:J417,0),1)),"")</f>
        <v/>
      </c>
      <c r="AF418" s="2"/>
      <c r="AG418" s="2"/>
      <c r="AH418" s="2"/>
      <c r="AI418" s="4"/>
      <c r="AJ418" s="4"/>
      <c r="AK418" s="4"/>
      <c r="AL418" s="4"/>
      <c r="AM418" s="4"/>
      <c r="AN418" s="4"/>
      <c r="AO418" s="4"/>
      <c r="AP418" s="4"/>
      <c r="AQ418" s="4"/>
      <c r="AS418" s="4"/>
      <c r="AT418" s="82"/>
      <c r="AU418" s="124"/>
      <c r="AV418" s="124"/>
      <c r="AW418" s="124"/>
      <c r="AX418" s="124"/>
      <c r="AY418" s="124"/>
      <c r="AZ418" s="124"/>
      <c r="BA418" s="4"/>
      <c r="BB418" s="127"/>
      <c r="BC418" s="4"/>
      <c r="BD418" s="4"/>
      <c r="BE418" s="4"/>
      <c r="BF418" s="7"/>
      <c r="BG418" s="7"/>
      <c r="BH418" s="7" t="str">
        <f t="shared" ca="1" si="92"/>
        <v/>
      </c>
      <c r="BI418" s="4" t="str">
        <f t="shared" si="103"/>
        <v/>
      </c>
      <c r="BJ418" s="123" t="str">
        <f t="shared" si="93"/>
        <v/>
      </c>
      <c r="BK418" s="140" t="str">
        <f t="shared" si="98"/>
        <v/>
      </c>
      <c r="BQ418" s="4" t="str">
        <f>IF(IFERROR(VLOOKUP(C418,C419:C$1993,1,0),"")="","",COUNTIF(C:C,C418))</f>
        <v/>
      </c>
      <c r="BU418" s="5" t="str">
        <f>IF(B418="","",IF(BQ418="",1+(MAX(BU$2:BU417)),""))</f>
        <v/>
      </c>
      <c r="BV418" s="5" t="str">
        <f t="shared" si="94"/>
        <v/>
      </c>
      <c r="BW418" s="5" t="str">
        <f t="shared" si="95"/>
        <v/>
      </c>
      <c r="BX418" s="14" t="str">
        <f t="shared" si="96"/>
        <v/>
      </c>
      <c r="BY418" s="28"/>
      <c r="BZ418" s="15"/>
      <c r="CA418" s="5" t="str">
        <f t="shared" si="105"/>
        <v/>
      </c>
      <c r="CD418" s="5" t="str">
        <f t="shared" si="99"/>
        <v/>
      </c>
      <c r="CE418" s="5" t="str">
        <f>IF(J418="","",IFERROR(IF(VLOOKUP(J418,J$2:J417,1,0)=0,"",""),J418))</f>
        <v/>
      </c>
      <c r="CF418" s="24" t="str">
        <f>IF(CE418="","",(IFERROR(VLOOKUP(MID(CE418,1,1),$CW$2:DA$28,3,0),0)+IFERROR(VLOOKUP(MID(CE418,2,1),CW$2:DA$28,4,0),0)+IFERROR(VLOOKUP(MID(CE418,3,1),CW$2:DA$28,5,0),0)+(ROW(CE418)/1000000000000)))</f>
        <v/>
      </c>
      <c r="CH418" s="5">
        <v>417</v>
      </c>
      <c r="CI418" s="5" t="str">
        <f>IFERROR(VLOOKUP(CH418,CD$2:CE1494,2,0),"")</f>
        <v/>
      </c>
      <c r="DC418" s="5" t="e">
        <f>IF(REPORTE!AH$2="si",IF(C418=VALUE(REPORTE!C$11),IF(SUM(DC419:DC$1993),CONCATENATE(INT(B418),", "),INT(B418)),""),IF(C418=VALUE(REPORTE!C$10),IF(SUM(DC419:DC$1993),CONCATENATE(INT(B418),", "),INT(B418)),""))</f>
        <v>#VALUE!</v>
      </c>
    </row>
    <row r="419" spans="1:108" s="5" customFormat="1" ht="15" customHeight="1">
      <c r="A419" s="4" t="str">
        <f t="shared" si="101"/>
        <v/>
      </c>
      <c r="B419" s="6"/>
      <c r="C419" s="8"/>
      <c r="D419" s="1" t="str">
        <f>IFERROR(INDEX('padron cfe'!B:B,MATCH(DATOS!C419,'padron cfe'!A:A,0),1),"")</f>
        <v/>
      </c>
      <c r="E419" s="1"/>
      <c r="F419" s="7"/>
      <c r="G419" s="9" t="s">
        <v>157</v>
      </c>
      <c r="H419" s="5" t="str">
        <f>IF(F419="","",IFERROR(CONCATENATE("PEUA",VLOOKUP(ESTADO,REPORTE!AV$2:AW$33,2,0),DIDTRITO_FORM,CADER_FORM,IFERROR(VLOOKUP(DAY(F419),$BN$3:$BO$11,2,0),DAY(F419)),IFERROR(VLOOKUP(MONTH(F419),$BN$3:$BO$11,2,0),MONTH(F419)),YEAR(F419),G419),""))</f>
        <v/>
      </c>
      <c r="I419" s="4"/>
      <c r="K419" s="2" t="str">
        <f>IFERROR(INDEX('padron cfe'!C:C,MATCH(DATOS!C419,'padron cfe'!A:A,0),1),"")</f>
        <v/>
      </c>
      <c r="L419" s="4" t="str">
        <f>IFERROR(IF(VLOOKUP(J419,J$2:L418,4,0)=0,"",VLOOKUP(J419,J$2:L418,4,0)),"")</f>
        <v/>
      </c>
      <c r="M419" s="4" t="str">
        <f>IFERROR(IF(VLOOKUP(J419,J$2:M418,5,0)=0,"",VLOOKUP(J419,J$2:M418,5,0)),"")</f>
        <v/>
      </c>
      <c r="N419" s="4" t="str">
        <f>IFERROR(VLOOKUP(J419,J$2:N418,9,0),"")</f>
        <v/>
      </c>
      <c r="O419" s="2"/>
      <c r="P419" s="2"/>
      <c r="Q419" s="5" t="str">
        <f t="shared" si="104"/>
        <v/>
      </c>
      <c r="T419" s="2" t="str">
        <f>IFERROR(INDEX('padron cfe'!D:D,MATCH(DATOS!C419,'padron cfe'!A:A,0),1),"")</f>
        <v/>
      </c>
      <c r="U419" s="4"/>
      <c r="V419" s="4"/>
      <c r="W419" s="4"/>
      <c r="X419" s="6"/>
      <c r="Y419" s="4"/>
      <c r="Z419" s="4" t="str">
        <f t="shared" si="102"/>
        <v/>
      </c>
      <c r="AA419" s="4"/>
      <c r="AB419" s="4"/>
      <c r="AC419" s="2" t="str">
        <f>IFERROR(IF(INDEX(AC$1:AC418,MATCH(J419,J$1:J418,0),1)=0,"",INDEX(AC$1:AC418,MATCH(J419,J$1:J418,0),1)),"")</f>
        <v/>
      </c>
      <c r="AD419" s="2" t="str">
        <f>IFERROR(IF(INDEX(AD$1:AD418,MATCH(J419,J$1:J418,0),1)=0,"",INDEX(AD$1:AD418,MATCH(J419,J$1:J418,0),1)),"")</f>
        <v/>
      </c>
      <c r="AE419" s="2" t="str">
        <f>IFERROR(IF(INDEX(AE$1:AE418,MATCH(J419,J$1:J418,0),1)=0,"",INDEX(AE$1:AE418,MATCH(J419,J$1:J418,0),1)),"")</f>
        <v/>
      </c>
      <c r="AF419" s="2"/>
      <c r="AG419" s="2"/>
      <c r="AH419" s="2"/>
      <c r="AI419" s="4"/>
      <c r="AJ419" s="4"/>
      <c r="AK419" s="4"/>
      <c r="AL419" s="4"/>
      <c r="AM419" s="4"/>
      <c r="AN419" s="4"/>
      <c r="AO419" s="4"/>
      <c r="AP419" s="4"/>
      <c r="AQ419" s="4"/>
      <c r="AS419" s="4"/>
      <c r="AT419" s="82"/>
      <c r="AU419" s="124"/>
      <c r="AV419" s="124"/>
      <c r="AW419" s="124"/>
      <c r="AX419" s="124"/>
      <c r="AY419" s="124"/>
      <c r="AZ419" s="124"/>
      <c r="BA419" s="4"/>
      <c r="BB419" s="127"/>
      <c r="BC419" s="4"/>
      <c r="BD419" s="4"/>
      <c r="BE419" s="4"/>
      <c r="BF419" s="7"/>
      <c r="BG419" s="7"/>
      <c r="BH419" s="7" t="str">
        <f t="shared" ca="1" si="92"/>
        <v/>
      </c>
      <c r="BI419" s="4" t="str">
        <f t="shared" si="103"/>
        <v/>
      </c>
      <c r="BJ419" s="123" t="str">
        <f t="shared" si="93"/>
        <v/>
      </c>
      <c r="BK419" s="140" t="str">
        <f t="shared" si="98"/>
        <v/>
      </c>
      <c r="BQ419" s="4" t="str">
        <f>IF(IFERROR(VLOOKUP(C419,C420:C$1993,1,0),"")="","",COUNTIF(C:C,C419))</f>
        <v/>
      </c>
      <c r="BU419" s="5" t="str">
        <f>IF(B419="","",IF(BQ419="",1+(MAX(BU$2:BU418)),""))</f>
        <v/>
      </c>
      <c r="BV419" s="5" t="str">
        <f t="shared" si="94"/>
        <v/>
      </c>
      <c r="BW419" s="5" t="str">
        <f t="shared" si="95"/>
        <v/>
      </c>
      <c r="BX419" s="14" t="str">
        <f t="shared" si="96"/>
        <v/>
      </c>
      <c r="BY419" s="28"/>
      <c r="BZ419" s="15"/>
      <c r="CA419" s="5" t="str">
        <f t="shared" si="105"/>
        <v/>
      </c>
      <c r="CD419" s="5" t="str">
        <f t="shared" si="99"/>
        <v/>
      </c>
      <c r="CE419" s="5" t="str">
        <f>IF(J419="","",IFERROR(IF(VLOOKUP(J419,J$2:J418,1,0)=0,"",""),J419))</f>
        <v/>
      </c>
      <c r="CF419" s="24" t="str">
        <f>IF(CE419="","",(IFERROR(VLOOKUP(MID(CE419,1,1),$CW$2:DA$28,3,0),0)+IFERROR(VLOOKUP(MID(CE419,2,1),CW$2:DA$28,4,0),0)+IFERROR(VLOOKUP(MID(CE419,3,1),CW$2:DA$28,5,0),0)+(ROW(CE419)/1000000000000)))</f>
        <v/>
      </c>
      <c r="CH419" s="5">
        <v>418</v>
      </c>
      <c r="CI419" s="5" t="str">
        <f>IFERROR(VLOOKUP(CH419,CD$2:CE1495,2,0),"")</f>
        <v/>
      </c>
      <c r="DC419" s="5" t="e">
        <f>IF(REPORTE!AH$2="si",IF(C419=VALUE(REPORTE!C$11),IF(SUM(DC420:DC$1993),CONCATENATE(INT(B419),", "),INT(B419)),""),IF(C419=VALUE(REPORTE!C$10),IF(SUM(DC420:DC$1993),CONCATENATE(INT(B419),", "),INT(B419)),""))</f>
        <v>#VALUE!</v>
      </c>
    </row>
    <row r="420" spans="1:108" s="5" customFormat="1" ht="15" customHeight="1">
      <c r="A420" s="4" t="str">
        <f t="shared" si="101"/>
        <v/>
      </c>
      <c r="B420" s="6"/>
      <c r="C420" s="8"/>
      <c r="D420" s="1" t="str">
        <f>IFERROR(INDEX('padron cfe'!B:B,MATCH(DATOS!C420,'padron cfe'!A:A,0),1),"")</f>
        <v/>
      </c>
      <c r="E420" s="1"/>
      <c r="F420" s="7"/>
      <c r="G420" s="9" t="s">
        <v>157</v>
      </c>
      <c r="H420" s="5" t="str">
        <f>IF(F420="","",IFERROR(CONCATENATE("PEUA",VLOOKUP(ESTADO,REPORTE!AV$2:AW$33,2,0),DIDTRITO_FORM,CADER_FORM,IFERROR(VLOOKUP(DAY(F420),$BN$3:$BO$11,2,0),DAY(F420)),IFERROR(VLOOKUP(MONTH(F420),$BN$3:$BO$11,2,0),MONTH(F420)),YEAR(F420),G420),""))</f>
        <v/>
      </c>
      <c r="I420" s="4"/>
      <c r="K420" s="2" t="str">
        <f>IFERROR(INDEX('padron cfe'!C:C,MATCH(DATOS!C420,'padron cfe'!A:A,0),1),"")</f>
        <v/>
      </c>
      <c r="L420" s="4" t="str">
        <f>IFERROR(IF(VLOOKUP(J420,J$2:L419,4,0)=0,"",VLOOKUP(J420,J$2:L419,4,0)),"")</f>
        <v/>
      </c>
      <c r="M420" s="4" t="str">
        <f>IFERROR(IF(VLOOKUP(J420,J$2:M419,5,0)=0,"",VLOOKUP(J420,J$2:M419,5,0)),"")</f>
        <v/>
      </c>
      <c r="N420" s="4" t="str">
        <f>IFERROR(VLOOKUP(J420,J$2:N419,9,0),"")</f>
        <v/>
      </c>
      <c r="O420" s="2"/>
      <c r="P420" s="2"/>
      <c r="Q420" s="5" t="str">
        <f t="shared" si="104"/>
        <v/>
      </c>
      <c r="T420" s="2" t="str">
        <f>IFERROR(INDEX('padron cfe'!D:D,MATCH(DATOS!C420,'padron cfe'!A:A,0),1),"")</f>
        <v/>
      </c>
      <c r="U420" s="4"/>
      <c r="V420" s="4"/>
      <c r="W420" s="4"/>
      <c r="X420" s="6"/>
      <c r="Y420" s="4"/>
      <c r="Z420" s="4" t="str">
        <f t="shared" si="102"/>
        <v/>
      </c>
      <c r="AA420" s="4"/>
      <c r="AB420" s="4"/>
      <c r="AC420" s="2" t="str">
        <f>IFERROR(IF(INDEX(AC$1:AC419,MATCH(J420,J$1:J419,0),1)=0,"",INDEX(AC$1:AC419,MATCH(J420,J$1:J419,0),1)),"")</f>
        <v/>
      </c>
      <c r="AD420" s="2" t="str">
        <f>IFERROR(IF(INDEX(AD$1:AD419,MATCH(J420,J$1:J419,0),1)=0,"",INDEX(AD$1:AD419,MATCH(J420,J$1:J419,0),1)),"")</f>
        <v/>
      </c>
      <c r="AE420" s="2" t="str">
        <f>IFERROR(IF(INDEX(AE$1:AE419,MATCH(J420,J$1:J419,0),1)=0,"",INDEX(AE$1:AE419,MATCH(J420,J$1:J419,0),1)),"")</f>
        <v/>
      </c>
      <c r="AF420" s="2"/>
      <c r="AG420" s="2"/>
      <c r="AH420" s="2"/>
      <c r="AI420" s="4"/>
      <c r="AJ420" s="4"/>
      <c r="AK420" s="4"/>
      <c r="AL420" s="4"/>
      <c r="AM420" s="4"/>
      <c r="AN420" s="4"/>
      <c r="AO420" s="4"/>
      <c r="AP420" s="4"/>
      <c r="AQ420" s="4"/>
      <c r="AS420" s="4"/>
      <c r="AT420" s="82"/>
      <c r="AU420" s="124"/>
      <c r="AV420" s="124"/>
      <c r="AW420" s="124"/>
      <c r="AX420" s="124"/>
      <c r="AY420" s="124"/>
      <c r="AZ420" s="124"/>
      <c r="BA420" s="4"/>
      <c r="BB420" s="127"/>
      <c r="BC420" s="4"/>
      <c r="BD420" s="4"/>
      <c r="BE420" s="4"/>
      <c r="BF420" s="7"/>
      <c r="BG420" s="7"/>
      <c r="BH420" s="7" t="str">
        <f t="shared" ca="1" si="92"/>
        <v/>
      </c>
      <c r="BI420" s="4" t="str">
        <f t="shared" si="103"/>
        <v/>
      </c>
      <c r="BJ420" s="123" t="str">
        <f t="shared" si="93"/>
        <v/>
      </c>
      <c r="BK420" s="140" t="str">
        <f t="shared" si="98"/>
        <v/>
      </c>
      <c r="BQ420" s="4" t="str">
        <f>IF(IFERROR(VLOOKUP(C420,C421:C$1993,1,0),"")="","",COUNTIF(C:C,C420))</f>
        <v/>
      </c>
      <c r="BU420" s="5" t="str">
        <f>IF(B420="","",IF(BQ420="",1+(MAX(BU$2:BU419)),""))</f>
        <v/>
      </c>
      <c r="BV420" s="5" t="str">
        <f t="shared" si="94"/>
        <v/>
      </c>
      <c r="BW420" s="5" t="str">
        <f t="shared" si="95"/>
        <v/>
      </c>
      <c r="BX420" s="14" t="str">
        <f t="shared" si="96"/>
        <v/>
      </c>
      <c r="BY420" s="28"/>
      <c r="BZ420" s="15"/>
      <c r="CA420" s="5" t="str">
        <f t="shared" si="105"/>
        <v/>
      </c>
      <c r="CD420" s="5" t="str">
        <f t="shared" si="99"/>
        <v/>
      </c>
      <c r="CE420" s="5" t="str">
        <f>IF(J420="","",IFERROR(IF(VLOOKUP(J420,J$2:J419,1,0)=0,"",""),J420))</f>
        <v/>
      </c>
      <c r="CF420" s="24" t="str">
        <f>IF(CE420="","",(IFERROR(VLOOKUP(MID(CE420,1,1),$CW$2:DA$28,3,0),0)+IFERROR(VLOOKUP(MID(CE420,2,1),CW$2:DA$28,4,0),0)+IFERROR(VLOOKUP(MID(CE420,3,1),CW$2:DA$28,5,0),0)+(ROW(CE420)/1000000000000)))</f>
        <v/>
      </c>
      <c r="CH420" s="5">
        <v>419</v>
      </c>
      <c r="CI420" s="5" t="str">
        <f>IFERROR(VLOOKUP(CH420,CD$2:CE1496,2,0),"")</f>
        <v/>
      </c>
      <c r="DC420" s="5" t="e">
        <f>IF(REPORTE!AH$2="si",IF(C420=VALUE(REPORTE!C$11),IF(SUM(DC421:DC$1993),CONCATENATE(INT(B420),", "),INT(B420)),""),IF(C420=VALUE(REPORTE!C$10),IF(SUM(DC421:DC$1993),CONCATENATE(INT(B420),", "),INT(B420)),""))</f>
        <v>#VALUE!</v>
      </c>
    </row>
    <row r="421" spans="1:108" s="5" customFormat="1" ht="15" customHeight="1">
      <c r="A421" s="4" t="str">
        <f t="shared" si="101"/>
        <v/>
      </c>
      <c r="B421" s="6"/>
      <c r="C421" s="8"/>
      <c r="D421" s="1" t="str">
        <f>IFERROR(INDEX('padron cfe'!B:B,MATCH(DATOS!C421,'padron cfe'!A:A,0),1),"")</f>
        <v/>
      </c>
      <c r="E421" s="1"/>
      <c r="F421" s="7"/>
      <c r="G421" s="9" t="s">
        <v>157</v>
      </c>
      <c r="H421" s="5" t="str">
        <f>IF(F421="","",IFERROR(CONCATENATE("PEUA",VLOOKUP(ESTADO,REPORTE!AV$2:AW$33,2,0),DIDTRITO_FORM,CADER_FORM,IFERROR(VLOOKUP(DAY(F421),$BN$3:$BO$11,2,0),DAY(F421)),IFERROR(VLOOKUP(MONTH(F421),$BN$3:$BO$11,2,0),MONTH(F421)),YEAR(F421),G421),""))</f>
        <v/>
      </c>
      <c r="I421" s="4"/>
      <c r="K421" s="2" t="str">
        <f>IFERROR(INDEX('padron cfe'!C:C,MATCH(DATOS!C421,'padron cfe'!A:A,0),1),"")</f>
        <v/>
      </c>
      <c r="L421" s="4" t="str">
        <f>IFERROR(IF(VLOOKUP(J421,J$2:L420,4,0)=0,"",VLOOKUP(J421,J$2:L420,4,0)),"")</f>
        <v/>
      </c>
      <c r="M421" s="4" t="str">
        <f>IFERROR(IF(VLOOKUP(J421,J$2:M420,5,0)=0,"",VLOOKUP(J421,J$2:M420,5,0)),"")</f>
        <v/>
      </c>
      <c r="N421" s="4" t="str">
        <f>IFERROR(VLOOKUP(J421,J$2:N420,9,0),"")</f>
        <v/>
      </c>
      <c r="O421" s="2"/>
      <c r="P421" s="2"/>
      <c r="Q421" s="5" t="str">
        <f t="shared" si="104"/>
        <v/>
      </c>
      <c r="T421" s="2" t="str">
        <f>IFERROR(INDEX('padron cfe'!D:D,MATCH(DATOS!C421,'padron cfe'!A:A,0),1),"")</f>
        <v/>
      </c>
      <c r="U421" s="4"/>
      <c r="V421" s="4"/>
      <c r="W421" s="4"/>
      <c r="X421" s="6"/>
      <c r="Y421" s="4"/>
      <c r="Z421" s="4" t="str">
        <f t="shared" si="102"/>
        <v/>
      </c>
      <c r="AA421" s="4"/>
      <c r="AB421" s="4"/>
      <c r="AC421" s="2" t="str">
        <f>IFERROR(IF(INDEX(AC$1:AC420,MATCH(J421,J$1:J420,0),1)=0,"",INDEX(AC$1:AC420,MATCH(J421,J$1:J420,0),1)),"")</f>
        <v/>
      </c>
      <c r="AD421" s="2" t="str">
        <f>IFERROR(IF(INDEX(AD$1:AD420,MATCH(J421,J$1:J420,0),1)=0,"",INDEX(AD$1:AD420,MATCH(J421,J$1:J420,0),1)),"")</f>
        <v/>
      </c>
      <c r="AE421" s="2" t="str">
        <f>IFERROR(IF(INDEX(AE$1:AE420,MATCH(J421,J$1:J420,0),1)=0,"",INDEX(AE$1:AE420,MATCH(J421,J$1:J420,0),1)),"")</f>
        <v/>
      </c>
      <c r="AF421" s="2"/>
      <c r="AG421" s="2"/>
      <c r="AH421" s="2"/>
      <c r="AI421" s="4"/>
      <c r="AJ421" s="4"/>
      <c r="AK421" s="4"/>
      <c r="AL421" s="4"/>
      <c r="AM421" s="4"/>
      <c r="AN421" s="4"/>
      <c r="AO421" s="4"/>
      <c r="AP421" s="4"/>
      <c r="AQ421" s="4"/>
      <c r="AS421" s="4"/>
      <c r="AT421" s="82"/>
      <c r="AU421" s="124"/>
      <c r="AV421" s="124"/>
      <c r="AW421" s="124"/>
      <c r="AX421" s="124"/>
      <c r="AY421" s="124"/>
      <c r="AZ421" s="124"/>
      <c r="BA421" s="4"/>
      <c r="BB421" s="127"/>
      <c r="BC421" s="4"/>
      <c r="BD421" s="4"/>
      <c r="BE421" s="4"/>
      <c r="BF421" s="7"/>
      <c r="BG421" s="7"/>
      <c r="BH421" s="7" t="str">
        <f t="shared" ca="1" si="92"/>
        <v/>
      </c>
      <c r="BI421" s="4" t="str">
        <f t="shared" si="103"/>
        <v/>
      </c>
      <c r="BJ421" s="123" t="str">
        <f t="shared" si="93"/>
        <v/>
      </c>
      <c r="BK421" s="140" t="str">
        <f t="shared" si="98"/>
        <v/>
      </c>
      <c r="BQ421" s="4" t="str">
        <f>IF(IFERROR(VLOOKUP(C421,C422:C$1993,1,0),"")="","",COUNTIF(C:C,C421))</f>
        <v/>
      </c>
      <c r="BU421" s="5" t="str">
        <f>IF(B421="","",IF(BQ421="",1+(MAX(BU$2:BU420)),""))</f>
        <v/>
      </c>
      <c r="BV421" s="5" t="str">
        <f t="shared" si="94"/>
        <v/>
      </c>
      <c r="BW421" s="5" t="str">
        <f t="shared" si="95"/>
        <v/>
      </c>
      <c r="BX421" s="14" t="str">
        <f t="shared" si="96"/>
        <v/>
      </c>
      <c r="BY421" s="28"/>
      <c r="BZ421" s="15"/>
      <c r="CA421" s="5" t="str">
        <f t="shared" si="105"/>
        <v/>
      </c>
      <c r="CD421" s="5" t="str">
        <f t="shared" si="99"/>
        <v/>
      </c>
      <c r="CE421" s="5" t="str">
        <f>IF(J421="","",IFERROR(IF(VLOOKUP(J421,J$2:J420,1,0)=0,"",""),J421))</f>
        <v/>
      </c>
      <c r="CF421" s="24" t="str">
        <f>IF(CE421="","",(IFERROR(VLOOKUP(MID(CE421,1,1),$CW$2:DA$28,3,0),0)+IFERROR(VLOOKUP(MID(CE421,2,1),CW$2:DA$28,4,0),0)+IFERROR(VLOOKUP(MID(CE421,3,1),CW$2:DA$28,5,0),0)+(ROW(CE421)/1000000000000)))</f>
        <v/>
      </c>
      <c r="CH421" s="5">
        <v>420</v>
      </c>
      <c r="CI421" s="5" t="str">
        <f>IFERROR(VLOOKUP(CH421,CD$2:CE1497,2,0),"")</f>
        <v/>
      </c>
      <c r="DC421" s="5" t="e">
        <f>IF(REPORTE!AH$2="si",IF(C421=VALUE(REPORTE!C$11),IF(SUM(DC422:DC$1993),CONCATENATE(INT(B421),", "),INT(B421)),""),IF(C421=VALUE(REPORTE!C$10),IF(SUM(DC422:DC$1993),CONCATENATE(INT(B421),", "),INT(B421)),""))</f>
        <v>#VALUE!</v>
      </c>
    </row>
    <row r="422" spans="1:108" s="5" customFormat="1" ht="15" customHeight="1">
      <c r="A422" s="4" t="str">
        <f t="shared" si="101"/>
        <v/>
      </c>
      <c r="B422" s="6"/>
      <c r="C422" s="8"/>
      <c r="D422" s="1" t="str">
        <f>IFERROR(INDEX('padron cfe'!B:B,MATCH(DATOS!C422,'padron cfe'!A:A,0),1),"")</f>
        <v/>
      </c>
      <c r="E422" s="1"/>
      <c r="F422" s="7"/>
      <c r="G422" s="9" t="s">
        <v>157</v>
      </c>
      <c r="H422" s="5" t="str">
        <f>IF(F422="","",IFERROR(CONCATENATE("PEUA",VLOOKUP(ESTADO,REPORTE!AV$2:AW$33,2,0),DIDTRITO_FORM,CADER_FORM,IFERROR(VLOOKUP(DAY(F422),$BN$3:$BO$11,2,0),DAY(F422)),IFERROR(VLOOKUP(MONTH(F422),$BN$3:$BO$11,2,0),MONTH(F422)),YEAR(F422),G422),""))</f>
        <v/>
      </c>
      <c r="I422" s="4"/>
      <c r="K422" s="2" t="str">
        <f>IFERROR(INDEX('padron cfe'!C:C,MATCH(DATOS!C422,'padron cfe'!A:A,0),1),"")</f>
        <v/>
      </c>
      <c r="L422" s="4" t="str">
        <f>IFERROR(IF(VLOOKUP(J422,J$2:L421,4,0)=0,"",VLOOKUP(J422,J$2:L421,4,0)),"")</f>
        <v/>
      </c>
      <c r="M422" s="4" t="str">
        <f>IFERROR(IF(VLOOKUP(J422,J$2:M421,5,0)=0,"",VLOOKUP(J422,J$2:M421,5,0)),"")</f>
        <v/>
      </c>
      <c r="N422" s="4" t="str">
        <f>IFERROR(VLOOKUP(J422,J$2:N421,9,0),"")</f>
        <v/>
      </c>
      <c r="O422" s="2"/>
      <c r="P422" s="2"/>
      <c r="Q422" s="5" t="str">
        <f t="shared" si="104"/>
        <v/>
      </c>
      <c r="T422" s="2" t="str">
        <f>IFERROR(INDEX('padron cfe'!D:D,MATCH(DATOS!C422,'padron cfe'!A:A,0),1),"")</f>
        <v/>
      </c>
      <c r="U422" s="4"/>
      <c r="V422" s="4"/>
      <c r="W422" s="4"/>
      <c r="X422" s="6"/>
      <c r="Y422" s="4"/>
      <c r="Z422" s="4" t="str">
        <f t="shared" si="102"/>
        <v/>
      </c>
      <c r="AA422" s="4"/>
      <c r="AB422" s="4"/>
      <c r="AC422" s="2" t="str">
        <f>IFERROR(IF(INDEX(AC$1:AC421,MATCH(J422,J$1:J421,0),1)=0,"",INDEX(AC$1:AC421,MATCH(J422,J$1:J421,0),1)),"")</f>
        <v/>
      </c>
      <c r="AD422" s="2" t="str">
        <f>IFERROR(IF(INDEX(AD$1:AD421,MATCH(J422,J$1:J421,0),1)=0,"",INDEX(AD$1:AD421,MATCH(J422,J$1:J421,0),1)),"")</f>
        <v/>
      </c>
      <c r="AE422" s="2" t="str">
        <f>IFERROR(IF(INDEX(AE$1:AE421,MATCH(J422,J$1:J421,0),1)=0,"",INDEX(AE$1:AE421,MATCH(J422,J$1:J421,0),1)),"")</f>
        <v/>
      </c>
      <c r="AF422" s="2"/>
      <c r="AG422" s="2"/>
      <c r="AH422" s="2"/>
      <c r="AI422" s="4"/>
      <c r="AJ422" s="4"/>
      <c r="AK422" s="4"/>
      <c r="AL422" s="4"/>
      <c r="AM422" s="4"/>
      <c r="AN422" s="4"/>
      <c r="AO422" s="4"/>
      <c r="AP422" s="4"/>
      <c r="AQ422" s="4"/>
      <c r="AS422" s="4"/>
      <c r="AT422" s="82"/>
      <c r="AU422" s="124"/>
      <c r="AV422" s="124"/>
      <c r="AW422" s="124"/>
      <c r="AX422" s="124"/>
      <c r="AY422" s="124"/>
      <c r="AZ422" s="124"/>
      <c r="BA422" s="4"/>
      <c r="BB422" s="127"/>
      <c r="BC422" s="4"/>
      <c r="BD422" s="4"/>
      <c r="BE422" s="4"/>
      <c r="BF422" s="7"/>
      <c r="BG422" s="7"/>
      <c r="BH422" s="7" t="str">
        <f t="shared" ca="1" si="92"/>
        <v/>
      </c>
      <c r="BI422" s="4" t="str">
        <f t="shared" si="103"/>
        <v/>
      </c>
      <c r="BJ422" s="123" t="str">
        <f t="shared" si="93"/>
        <v/>
      </c>
      <c r="BK422" s="140" t="str">
        <f t="shared" si="98"/>
        <v/>
      </c>
      <c r="BQ422" s="4" t="str">
        <f>IF(IFERROR(VLOOKUP(C422,C423:C$1993,1,0),"")="","",COUNTIF(C:C,C422))</f>
        <v/>
      </c>
      <c r="BU422" s="5" t="str">
        <f>IF(B422="","",IF(BQ422="",1+(MAX(BU$2:BU421)),""))</f>
        <v/>
      </c>
      <c r="BV422" s="5" t="str">
        <f t="shared" si="94"/>
        <v/>
      </c>
      <c r="BW422" s="5" t="str">
        <f t="shared" si="95"/>
        <v/>
      </c>
      <c r="BX422" s="14" t="str">
        <f t="shared" si="96"/>
        <v/>
      </c>
      <c r="BY422" s="28"/>
      <c r="BZ422" s="15"/>
      <c r="CA422" s="5" t="str">
        <f t="shared" si="105"/>
        <v/>
      </c>
      <c r="CD422" s="5" t="str">
        <f t="shared" si="99"/>
        <v/>
      </c>
      <c r="CE422" s="5" t="str">
        <f>IF(J422="","",IFERROR(IF(VLOOKUP(J422,J$2:J421,1,0)=0,"",""),J422))</f>
        <v/>
      </c>
      <c r="CF422" s="24" t="str">
        <f>IF(CE422="","",(IFERROR(VLOOKUP(MID(CE422,1,1),$CW$2:DA$28,3,0),0)+IFERROR(VLOOKUP(MID(CE422,2,1),CW$2:DA$28,4,0),0)+IFERROR(VLOOKUP(MID(CE422,3,1),CW$2:DA$28,5,0),0)+(ROW(CE422)/1000000000000)))</f>
        <v/>
      </c>
      <c r="CH422" s="5">
        <v>421</v>
      </c>
      <c r="CI422" s="5" t="str">
        <f>IFERROR(VLOOKUP(CH422,CD$2:CE1498,2,0),"")</f>
        <v/>
      </c>
      <c r="DC422" s="5" t="e">
        <f>IF(REPORTE!AH$2="si",IF(C422=VALUE(REPORTE!C$11),IF(SUM(DC423:DC$1993),CONCATENATE(INT(B422),", "),INT(B422)),""),IF(C422=VALUE(REPORTE!C$10),IF(SUM(DC423:DC$1993),CONCATENATE(INT(B422),", "),INT(B422)),""))</f>
        <v>#VALUE!</v>
      </c>
      <c r="DD422" s="5" t="e">
        <f>CONCATENATE(DC422,DC423,DC424,DC425,DC426,DC427,DC428,DC429,DC430,DC431,DC432,DC433,DC434,DC435,DC436,DC437,DC438,DC439,DC440,DC441,DC442,DC443,DC444,DC445,DC446,DC447,DC448,DC449,DC450,DC451,DC452,DC453,DC454,DC455,DC456,DC457,DC458,DC459,DC460,DC461,DC462,DC463)</f>
        <v>#VALUE!</v>
      </c>
    </row>
    <row r="423" spans="1:108" s="5" customFormat="1" ht="15" customHeight="1">
      <c r="A423" s="4" t="str">
        <f t="shared" si="101"/>
        <v/>
      </c>
      <c r="B423" s="6"/>
      <c r="C423" s="8"/>
      <c r="D423" s="1" t="str">
        <f>IFERROR(INDEX('padron cfe'!B:B,MATCH(DATOS!C423,'padron cfe'!A:A,0),1),"")</f>
        <v/>
      </c>
      <c r="E423" s="1"/>
      <c r="F423" s="7"/>
      <c r="G423" s="9" t="s">
        <v>157</v>
      </c>
      <c r="H423" s="5" t="str">
        <f>IF(F423="","",IFERROR(CONCATENATE("PEUA",VLOOKUP(ESTADO,REPORTE!AV$2:AW$33,2,0),DIDTRITO_FORM,CADER_FORM,IFERROR(VLOOKUP(DAY(F423),$BN$3:$BO$11,2,0),DAY(F423)),IFERROR(VLOOKUP(MONTH(F423),$BN$3:$BO$11,2,0),MONTH(F423)),YEAR(F423),G423),""))</f>
        <v/>
      </c>
      <c r="I423" s="4"/>
      <c r="K423" s="2" t="str">
        <f>IFERROR(INDEX('padron cfe'!C:C,MATCH(DATOS!C423,'padron cfe'!A:A,0),1),"")</f>
        <v/>
      </c>
      <c r="L423" s="4" t="str">
        <f>IFERROR(IF(VLOOKUP(J423,J$2:L422,4,0)=0,"",VLOOKUP(J423,J$2:L422,4,0)),"")</f>
        <v/>
      </c>
      <c r="M423" s="4" t="str">
        <f>IFERROR(IF(VLOOKUP(J423,J$2:M422,5,0)=0,"",VLOOKUP(J423,J$2:M422,5,0)),"")</f>
        <v/>
      </c>
      <c r="N423" s="4" t="str">
        <f>IFERROR(VLOOKUP(J423,J$2:N422,9,0),"")</f>
        <v/>
      </c>
      <c r="O423" s="2"/>
      <c r="P423" s="2"/>
      <c r="Q423" s="5" t="str">
        <f t="shared" si="104"/>
        <v/>
      </c>
      <c r="T423" s="2" t="str">
        <f>IFERROR(INDEX('padron cfe'!D:D,MATCH(DATOS!C423,'padron cfe'!A:A,0),1),"")</f>
        <v/>
      </c>
      <c r="U423" s="4"/>
      <c r="V423" s="4"/>
      <c r="W423" s="4"/>
      <c r="X423" s="6"/>
      <c r="Y423" s="4"/>
      <c r="Z423" s="4" t="str">
        <f t="shared" si="102"/>
        <v/>
      </c>
      <c r="AA423" s="4"/>
      <c r="AB423" s="4"/>
      <c r="AC423" s="2" t="str">
        <f>IFERROR(IF(INDEX(AC$1:AC422,MATCH(J423,J$1:J422,0),1)=0,"",INDEX(AC$1:AC422,MATCH(J423,J$1:J422,0),1)),"")</f>
        <v/>
      </c>
      <c r="AD423" s="2" t="str">
        <f>IFERROR(IF(INDEX(AD$1:AD422,MATCH(J423,J$1:J422,0),1)=0,"",INDEX(AD$1:AD422,MATCH(J423,J$1:J422,0),1)),"")</f>
        <v/>
      </c>
      <c r="AE423" s="2" t="str">
        <f>IFERROR(IF(INDEX(AE$1:AE422,MATCH(J423,J$1:J422,0),1)=0,"",INDEX(AE$1:AE422,MATCH(J423,J$1:J422,0),1)),"")</f>
        <v/>
      </c>
      <c r="AF423" s="2"/>
      <c r="AG423" s="2"/>
      <c r="AH423" s="2"/>
      <c r="AI423" s="4"/>
      <c r="AJ423" s="4"/>
      <c r="AK423" s="4"/>
      <c r="AL423" s="4"/>
      <c r="AM423" s="4"/>
      <c r="AN423" s="4"/>
      <c r="AO423" s="4"/>
      <c r="AP423" s="4"/>
      <c r="AQ423" s="4"/>
      <c r="AS423" s="4"/>
      <c r="AT423" s="82"/>
      <c r="AU423" s="124"/>
      <c r="AV423" s="124"/>
      <c r="AW423" s="124"/>
      <c r="AX423" s="124"/>
      <c r="AY423" s="124"/>
      <c r="AZ423" s="124"/>
      <c r="BA423" s="4"/>
      <c r="BB423" s="127"/>
      <c r="BC423" s="4"/>
      <c r="BD423" s="4"/>
      <c r="BE423" s="4"/>
      <c r="BF423" s="7"/>
      <c r="BG423" s="7"/>
      <c r="BH423" s="7" t="str">
        <f t="shared" ca="1" si="92"/>
        <v/>
      </c>
      <c r="BI423" s="4" t="str">
        <f t="shared" si="103"/>
        <v/>
      </c>
      <c r="BJ423" s="123" t="str">
        <f t="shared" si="93"/>
        <v/>
      </c>
      <c r="BK423" s="140" t="str">
        <f t="shared" si="98"/>
        <v/>
      </c>
      <c r="BQ423" s="4" t="str">
        <f>IF(IFERROR(VLOOKUP(C423,C424:C$1993,1,0),"")="","",COUNTIF(C:C,C423))</f>
        <v/>
      </c>
      <c r="BU423" s="5" t="str">
        <f>IF(B423="","",IF(BQ423="",1+(MAX(BU$2:BU422)),""))</f>
        <v/>
      </c>
      <c r="BV423" s="5" t="str">
        <f t="shared" si="94"/>
        <v/>
      </c>
      <c r="BW423" s="5" t="str">
        <f t="shared" si="95"/>
        <v/>
      </c>
      <c r="BX423" s="14" t="str">
        <f t="shared" si="96"/>
        <v/>
      </c>
      <c r="BY423" s="28"/>
      <c r="BZ423" s="15"/>
      <c r="CA423" s="5" t="str">
        <f t="shared" si="105"/>
        <v/>
      </c>
      <c r="CD423" s="5" t="str">
        <f t="shared" si="99"/>
        <v/>
      </c>
      <c r="CE423" s="5" t="str">
        <f>IF(J423="","",IFERROR(IF(VLOOKUP(J423,J$2:J422,1,0)=0,"",""),J423))</f>
        <v/>
      </c>
      <c r="CF423" s="24" t="str">
        <f>IF(CE423="","",(IFERROR(VLOOKUP(MID(CE423,1,1),$CW$2:DA$28,3,0),0)+IFERROR(VLOOKUP(MID(CE423,2,1),CW$2:DA$28,4,0),0)+IFERROR(VLOOKUP(MID(CE423,3,1),CW$2:DA$28,5,0),0)+(ROW(CE423)/1000000000000)))</f>
        <v/>
      </c>
      <c r="CH423" s="5">
        <v>422</v>
      </c>
      <c r="CI423" s="5" t="str">
        <f>IFERROR(VLOOKUP(CH423,CD$2:CE1499,2,0),"")</f>
        <v/>
      </c>
      <c r="DC423" s="5" t="e">
        <f>IF(REPORTE!AH$2="si",IF(C423=VALUE(REPORTE!C$11),IF(SUM(DC424:DC$1993),CONCATENATE(INT(B423),", "),INT(B423)),""),IF(C423=VALUE(REPORTE!C$10),IF(SUM(DC424:DC$1993),CONCATENATE(INT(B423),", "),INT(B423)),""))</f>
        <v>#VALUE!</v>
      </c>
    </row>
    <row r="424" spans="1:108" s="5" customFormat="1" ht="15" customHeight="1">
      <c r="A424" s="4" t="str">
        <f t="shared" si="101"/>
        <v/>
      </c>
      <c r="B424" s="6"/>
      <c r="C424" s="8"/>
      <c r="D424" s="1" t="str">
        <f>IFERROR(INDEX('padron cfe'!B:B,MATCH(DATOS!C424,'padron cfe'!A:A,0),1),"")</f>
        <v/>
      </c>
      <c r="E424" s="1"/>
      <c r="F424" s="7"/>
      <c r="G424" s="9" t="s">
        <v>157</v>
      </c>
      <c r="H424" s="5" t="str">
        <f>IF(F424="","",IFERROR(CONCATENATE("PEUA",VLOOKUP(ESTADO,REPORTE!AV$2:AW$33,2,0),DIDTRITO_FORM,CADER_FORM,IFERROR(VLOOKUP(DAY(F424),$BN$3:$BO$11,2,0),DAY(F424)),IFERROR(VLOOKUP(MONTH(F424),$BN$3:$BO$11,2,0),MONTH(F424)),YEAR(F424),G424),""))</f>
        <v/>
      </c>
      <c r="I424" s="4"/>
      <c r="K424" s="2" t="str">
        <f>IFERROR(INDEX('padron cfe'!C:C,MATCH(DATOS!C424,'padron cfe'!A:A,0),1),"")</f>
        <v/>
      </c>
      <c r="L424" s="4" t="str">
        <f>IFERROR(IF(VLOOKUP(J424,J$2:L423,4,0)=0,"",VLOOKUP(J424,J$2:L423,4,0)),"")</f>
        <v/>
      </c>
      <c r="M424" s="4" t="str">
        <f>IFERROR(IF(VLOOKUP(J424,J$2:M423,5,0)=0,"",VLOOKUP(J424,J$2:M423,5,0)),"")</f>
        <v/>
      </c>
      <c r="N424" s="4" t="str">
        <f>IFERROR(VLOOKUP(J424,J$2:N423,9,0),"")</f>
        <v/>
      </c>
      <c r="O424" s="2"/>
      <c r="P424" s="2"/>
      <c r="Q424" s="5" t="str">
        <f t="shared" si="104"/>
        <v/>
      </c>
      <c r="T424" s="2" t="str">
        <f>IFERROR(INDEX('padron cfe'!D:D,MATCH(DATOS!C424,'padron cfe'!A:A,0),1),"")</f>
        <v/>
      </c>
      <c r="U424" s="4"/>
      <c r="V424" s="4"/>
      <c r="W424" s="4"/>
      <c r="X424" s="6"/>
      <c r="Y424" s="4"/>
      <c r="Z424" s="4" t="str">
        <f t="shared" si="102"/>
        <v/>
      </c>
      <c r="AA424" s="4"/>
      <c r="AB424" s="4"/>
      <c r="AC424" s="2" t="str">
        <f>IFERROR(IF(INDEX(AC$1:AC423,MATCH(J424,J$1:J423,0),1)=0,"",INDEX(AC$1:AC423,MATCH(J424,J$1:J423,0),1)),"")</f>
        <v/>
      </c>
      <c r="AD424" s="2" t="str">
        <f>IFERROR(IF(INDEX(AD$1:AD423,MATCH(J424,J$1:J423,0),1)=0,"",INDEX(AD$1:AD423,MATCH(J424,J$1:J423,0),1)),"")</f>
        <v/>
      </c>
      <c r="AE424" s="2" t="str">
        <f>IFERROR(IF(INDEX(AE$1:AE423,MATCH(J424,J$1:J423,0),1)=0,"",INDEX(AE$1:AE423,MATCH(J424,J$1:J423,0),1)),"")</f>
        <v/>
      </c>
      <c r="AF424" s="2"/>
      <c r="AG424" s="2"/>
      <c r="AH424" s="2"/>
      <c r="AI424" s="4"/>
      <c r="AJ424" s="4"/>
      <c r="AK424" s="4"/>
      <c r="AL424" s="4"/>
      <c r="AM424" s="4"/>
      <c r="AN424" s="4"/>
      <c r="AO424" s="4"/>
      <c r="AP424" s="4"/>
      <c r="AQ424" s="4"/>
      <c r="AS424" s="4"/>
      <c r="AT424" s="82"/>
      <c r="AU424" s="124"/>
      <c r="AV424" s="124"/>
      <c r="AW424" s="124"/>
      <c r="AX424" s="124"/>
      <c r="AY424" s="124"/>
      <c r="AZ424" s="124"/>
      <c r="BA424" s="4"/>
      <c r="BB424" s="127"/>
      <c r="BC424" s="4"/>
      <c r="BD424" s="4"/>
      <c r="BE424" s="4"/>
      <c r="BF424" s="7"/>
      <c r="BG424" s="7"/>
      <c r="BH424" s="7" t="str">
        <f t="shared" ca="1" si="92"/>
        <v/>
      </c>
      <c r="BI424" s="4" t="str">
        <f t="shared" si="103"/>
        <v/>
      </c>
      <c r="BJ424" s="123" t="str">
        <f t="shared" si="93"/>
        <v/>
      </c>
      <c r="BK424" s="140" t="str">
        <f t="shared" si="98"/>
        <v/>
      </c>
      <c r="BQ424" s="4" t="str">
        <f>IF(IFERROR(VLOOKUP(C424,C425:C$1993,1,0),"")="","",COUNTIF(C:C,C424))</f>
        <v/>
      </c>
      <c r="BU424" s="5" t="str">
        <f>IF(B424="","",IF(BQ424="",1+(MAX(BU$2:BU423)),""))</f>
        <v/>
      </c>
      <c r="BV424" s="5" t="str">
        <f t="shared" si="94"/>
        <v/>
      </c>
      <c r="BW424" s="5" t="str">
        <f t="shared" si="95"/>
        <v/>
      </c>
      <c r="BX424" s="14" t="str">
        <f t="shared" si="96"/>
        <v/>
      </c>
      <c r="BY424" s="28"/>
      <c r="BZ424" s="15"/>
      <c r="CA424" s="5" t="str">
        <f t="shared" si="105"/>
        <v/>
      </c>
      <c r="CD424" s="5" t="str">
        <f t="shared" si="99"/>
        <v/>
      </c>
      <c r="CE424" s="5" t="str">
        <f>IF(J424="","",IFERROR(IF(VLOOKUP(J424,J$2:J423,1,0)=0,"",""),J424))</f>
        <v/>
      </c>
      <c r="CF424" s="24" t="str">
        <f>IF(CE424="","",(IFERROR(VLOOKUP(MID(CE424,1,1),$CW$2:DA$28,3,0),0)+IFERROR(VLOOKUP(MID(CE424,2,1),CW$2:DA$28,4,0),0)+IFERROR(VLOOKUP(MID(CE424,3,1),CW$2:DA$28,5,0),0)+(ROW(CE424)/1000000000000)))</f>
        <v/>
      </c>
      <c r="CH424" s="5">
        <v>423</v>
      </c>
      <c r="CI424" s="5" t="str">
        <f>IFERROR(VLOOKUP(CH424,CD$2:CE1500,2,0),"")</f>
        <v/>
      </c>
      <c r="DC424" s="5" t="e">
        <f>IF(REPORTE!AH$2="si",IF(C424=VALUE(REPORTE!C$11),IF(SUM(DC425:DC$1993),CONCATENATE(INT(B424),", "),INT(B424)),""),IF(C424=VALUE(REPORTE!C$10),IF(SUM(DC425:DC$1993),CONCATENATE(INT(B424),", "),INT(B424)),""))</f>
        <v>#VALUE!</v>
      </c>
    </row>
    <row r="425" spans="1:108" s="5" customFormat="1" ht="15" customHeight="1">
      <c r="A425" s="4" t="str">
        <f t="shared" si="101"/>
        <v/>
      </c>
      <c r="B425" s="6"/>
      <c r="C425" s="8"/>
      <c r="D425" s="1" t="str">
        <f>IFERROR(INDEX('padron cfe'!B:B,MATCH(DATOS!C425,'padron cfe'!A:A,0),1),"")</f>
        <v/>
      </c>
      <c r="E425" s="1"/>
      <c r="F425" s="7"/>
      <c r="G425" s="9" t="s">
        <v>157</v>
      </c>
      <c r="H425" s="5" t="str">
        <f>IF(F425="","",IFERROR(CONCATENATE("PEUA",VLOOKUP(ESTADO,REPORTE!AV$2:AW$33,2,0),DIDTRITO_FORM,CADER_FORM,IFERROR(VLOOKUP(DAY(F425),$BN$3:$BO$11,2,0),DAY(F425)),IFERROR(VLOOKUP(MONTH(F425),$BN$3:$BO$11,2,0),MONTH(F425)),YEAR(F425),G425),""))</f>
        <v/>
      </c>
      <c r="I425" s="4"/>
      <c r="K425" s="2" t="str">
        <f>IFERROR(INDEX('padron cfe'!C:C,MATCH(DATOS!C425,'padron cfe'!A:A,0),1),"")</f>
        <v/>
      </c>
      <c r="L425" s="4" t="str">
        <f>IFERROR(IF(VLOOKUP(J425,J$2:L424,4,0)=0,"",VLOOKUP(J425,J$2:L424,4,0)),"")</f>
        <v/>
      </c>
      <c r="M425" s="4" t="str">
        <f>IFERROR(IF(VLOOKUP(J425,J$2:M424,5,0)=0,"",VLOOKUP(J425,J$2:M424,5,0)),"")</f>
        <v/>
      </c>
      <c r="N425" s="4" t="str">
        <f>IFERROR(VLOOKUP(J425,J$2:N424,9,0),"")</f>
        <v/>
      </c>
      <c r="O425" s="2"/>
      <c r="P425" s="2"/>
      <c r="Q425" s="5" t="str">
        <f t="shared" si="104"/>
        <v/>
      </c>
      <c r="T425" s="2" t="str">
        <f>IFERROR(INDEX('padron cfe'!D:D,MATCH(DATOS!C425,'padron cfe'!A:A,0),1),"")</f>
        <v/>
      </c>
      <c r="U425" s="4"/>
      <c r="V425" s="4"/>
      <c r="W425" s="4"/>
      <c r="X425" s="6"/>
      <c r="Y425" s="4"/>
      <c r="Z425" s="4" t="str">
        <f t="shared" si="102"/>
        <v/>
      </c>
      <c r="AA425" s="4"/>
      <c r="AB425" s="4"/>
      <c r="AC425" s="2" t="str">
        <f>IFERROR(IF(INDEX(AC$1:AC424,MATCH(J425,J$1:J424,0),1)=0,"",INDEX(AC$1:AC424,MATCH(J425,J$1:J424,0),1)),"")</f>
        <v/>
      </c>
      <c r="AD425" s="2" t="str">
        <f>IFERROR(IF(INDEX(AD$1:AD424,MATCH(J425,J$1:J424,0),1)=0,"",INDEX(AD$1:AD424,MATCH(J425,J$1:J424,0),1)),"")</f>
        <v/>
      </c>
      <c r="AE425" s="2" t="str">
        <f>IFERROR(IF(INDEX(AE$1:AE424,MATCH(J425,J$1:J424,0),1)=0,"",INDEX(AE$1:AE424,MATCH(J425,J$1:J424,0),1)),"")</f>
        <v/>
      </c>
      <c r="AF425" s="2"/>
      <c r="AG425" s="2"/>
      <c r="AH425" s="2"/>
      <c r="AI425" s="4"/>
      <c r="AJ425" s="4"/>
      <c r="AK425" s="4"/>
      <c r="AL425" s="4"/>
      <c r="AM425" s="4"/>
      <c r="AN425" s="4"/>
      <c r="AO425" s="4"/>
      <c r="AP425" s="4"/>
      <c r="AQ425" s="4"/>
      <c r="AS425" s="4"/>
      <c r="AT425" s="82"/>
      <c r="AU425" s="124"/>
      <c r="AV425" s="124"/>
      <c r="AW425" s="124"/>
      <c r="AX425" s="124"/>
      <c r="AY425" s="124"/>
      <c r="AZ425" s="124"/>
      <c r="BA425" s="4"/>
      <c r="BB425" s="127"/>
      <c r="BC425" s="4"/>
      <c r="BD425" s="4"/>
      <c r="BE425" s="4"/>
      <c r="BF425" s="7"/>
      <c r="BG425" s="7"/>
      <c r="BH425" s="7" t="str">
        <f t="shared" ca="1" si="92"/>
        <v/>
      </c>
      <c r="BI425" s="4" t="str">
        <f t="shared" si="103"/>
        <v/>
      </c>
      <c r="BJ425" s="123" t="str">
        <f t="shared" si="93"/>
        <v/>
      </c>
      <c r="BK425" s="140" t="str">
        <f t="shared" si="98"/>
        <v/>
      </c>
      <c r="BQ425" s="4" t="str">
        <f>IF(IFERROR(VLOOKUP(C425,C426:C$1993,1,0),"")="","",COUNTIF(C:C,C425))</f>
        <v/>
      </c>
      <c r="BU425" s="5" t="str">
        <f>IF(B425="","",IF(BQ425="",1+(MAX(BU$2:BU424)),""))</f>
        <v/>
      </c>
      <c r="BV425" s="5" t="str">
        <f t="shared" si="94"/>
        <v/>
      </c>
      <c r="BW425" s="5" t="str">
        <f t="shared" si="95"/>
        <v/>
      </c>
      <c r="BX425" s="14" t="str">
        <f t="shared" si="96"/>
        <v/>
      </c>
      <c r="BY425" s="28"/>
      <c r="BZ425" s="15"/>
      <c r="CA425" s="5" t="str">
        <f t="shared" si="105"/>
        <v/>
      </c>
      <c r="CD425" s="5" t="str">
        <f t="shared" si="99"/>
        <v/>
      </c>
      <c r="CE425" s="5" t="str">
        <f>IF(J425="","",IFERROR(IF(VLOOKUP(J425,J$2:J424,1,0)=0,"",""),J425))</f>
        <v/>
      </c>
      <c r="CF425" s="24" t="str">
        <f>IF(CE425="","",(IFERROR(VLOOKUP(MID(CE425,1,1),$CW$2:DA$28,3,0),0)+IFERROR(VLOOKUP(MID(CE425,2,1),CW$2:DA$28,4,0),0)+IFERROR(VLOOKUP(MID(CE425,3,1),CW$2:DA$28,5,0),0)+(ROW(CE425)/1000000000000)))</f>
        <v/>
      </c>
      <c r="CH425" s="5">
        <v>424</v>
      </c>
      <c r="CI425" s="5" t="str">
        <f>IFERROR(VLOOKUP(CH425,CD$2:CE1501,2,0),"")</f>
        <v/>
      </c>
      <c r="DC425" s="5" t="e">
        <f>IF(REPORTE!AH$2="si",IF(C425=VALUE(REPORTE!C$11),IF(SUM(DC426:DC$1993),CONCATENATE(INT(B425),", "),INT(B425)),""),IF(C425=VALUE(REPORTE!C$10),IF(SUM(DC426:DC$1993),CONCATENATE(INT(B425),", "),INT(B425)),""))</f>
        <v>#VALUE!</v>
      </c>
    </row>
    <row r="426" spans="1:108" s="5" customFormat="1" ht="15" customHeight="1">
      <c r="A426" s="4" t="str">
        <f t="shared" si="101"/>
        <v/>
      </c>
      <c r="B426" s="6"/>
      <c r="C426" s="8"/>
      <c r="D426" s="1" t="str">
        <f>IFERROR(INDEX('padron cfe'!B:B,MATCH(DATOS!C426,'padron cfe'!A:A,0),1),"")</f>
        <v/>
      </c>
      <c r="E426" s="1"/>
      <c r="F426" s="7"/>
      <c r="G426" s="9" t="s">
        <v>157</v>
      </c>
      <c r="H426" s="5" t="str">
        <f>IF(F426="","",IFERROR(CONCATENATE("PEUA",VLOOKUP(ESTADO,REPORTE!AV$2:AW$33,2,0),DIDTRITO_FORM,CADER_FORM,IFERROR(VLOOKUP(DAY(F426),$BN$3:$BO$11,2,0),DAY(F426)),IFERROR(VLOOKUP(MONTH(F426),$BN$3:$BO$11,2,0),MONTH(F426)),YEAR(F426),G426),""))</f>
        <v/>
      </c>
      <c r="I426" s="4"/>
      <c r="K426" s="2" t="str">
        <f>IFERROR(INDEX('padron cfe'!C:C,MATCH(DATOS!C426,'padron cfe'!A:A,0),1),"")</f>
        <v/>
      </c>
      <c r="L426" s="4" t="str">
        <f>IFERROR(IF(VLOOKUP(J426,J$2:L425,4,0)=0,"",VLOOKUP(J426,J$2:L425,4,0)),"")</f>
        <v/>
      </c>
      <c r="M426" s="4" t="str">
        <f>IFERROR(IF(VLOOKUP(J426,J$2:M425,5,0)=0,"",VLOOKUP(J426,J$2:M425,5,0)),"")</f>
        <v/>
      </c>
      <c r="N426" s="4" t="str">
        <f>IFERROR(VLOOKUP(J426,J$2:N425,9,0),"")</f>
        <v/>
      </c>
      <c r="O426" s="2"/>
      <c r="P426" s="2"/>
      <c r="Q426" s="5" t="str">
        <f t="shared" si="104"/>
        <v/>
      </c>
      <c r="T426" s="2" t="str">
        <f>IFERROR(INDEX('padron cfe'!D:D,MATCH(DATOS!C426,'padron cfe'!A:A,0),1),"")</f>
        <v/>
      </c>
      <c r="U426" s="4"/>
      <c r="V426" s="4"/>
      <c r="W426" s="4"/>
      <c r="X426" s="6"/>
      <c r="Y426" s="4"/>
      <c r="Z426" s="4" t="str">
        <f t="shared" si="102"/>
        <v/>
      </c>
      <c r="AA426" s="4"/>
      <c r="AB426" s="4"/>
      <c r="AC426" s="2" t="str">
        <f>IFERROR(IF(INDEX(AC$1:AC425,MATCH(J426,J$1:J425,0),1)=0,"",INDEX(AC$1:AC425,MATCH(J426,J$1:J425,0),1)),"")</f>
        <v/>
      </c>
      <c r="AD426" s="2" t="str">
        <f>IFERROR(IF(INDEX(AD$1:AD425,MATCH(J426,J$1:J425,0),1)=0,"",INDEX(AD$1:AD425,MATCH(J426,J$1:J425,0),1)),"")</f>
        <v/>
      </c>
      <c r="AE426" s="2" t="str">
        <f>IFERROR(IF(INDEX(AE$1:AE425,MATCH(J426,J$1:J425,0),1)=0,"",INDEX(AE$1:AE425,MATCH(J426,J$1:J425,0),1)),"")</f>
        <v/>
      </c>
      <c r="AF426" s="2"/>
      <c r="AG426" s="2"/>
      <c r="AH426" s="2"/>
      <c r="AI426" s="4"/>
      <c r="AJ426" s="4"/>
      <c r="AK426" s="4"/>
      <c r="AL426" s="4"/>
      <c r="AM426" s="4"/>
      <c r="AN426" s="4"/>
      <c r="AO426" s="4"/>
      <c r="AP426" s="4"/>
      <c r="AQ426" s="4"/>
      <c r="AS426" s="4"/>
      <c r="AT426" s="82"/>
      <c r="AU426" s="124"/>
      <c r="AV426" s="124"/>
      <c r="AW426" s="124"/>
      <c r="AX426" s="124"/>
      <c r="AY426" s="124"/>
      <c r="AZ426" s="124"/>
      <c r="BA426" s="4"/>
      <c r="BB426" s="127"/>
      <c r="BC426" s="4"/>
      <c r="BD426" s="4"/>
      <c r="BE426" s="4"/>
      <c r="BF426" s="7"/>
      <c r="BG426" s="7"/>
      <c r="BH426" s="7" t="str">
        <f t="shared" ca="1" si="92"/>
        <v/>
      </c>
      <c r="BI426" s="4" t="str">
        <f t="shared" si="103"/>
        <v/>
      </c>
      <c r="BJ426" s="123" t="str">
        <f t="shared" si="93"/>
        <v/>
      </c>
      <c r="BK426" s="140" t="str">
        <f t="shared" si="98"/>
        <v/>
      </c>
      <c r="BQ426" s="4" t="str">
        <f>IF(IFERROR(VLOOKUP(C426,C427:C$1993,1,0),"")="","",COUNTIF(C:C,C426))</f>
        <v/>
      </c>
      <c r="BU426" s="5" t="str">
        <f>IF(B426="","",IF(BQ426="",1+(MAX(BU$2:BU425)),""))</f>
        <v/>
      </c>
      <c r="BV426" s="5" t="str">
        <f t="shared" si="94"/>
        <v/>
      </c>
      <c r="BW426" s="5" t="str">
        <f t="shared" si="95"/>
        <v/>
      </c>
      <c r="BX426" s="14" t="str">
        <f t="shared" si="96"/>
        <v/>
      </c>
      <c r="BY426" s="28"/>
      <c r="BZ426" s="15"/>
      <c r="CA426" s="5" t="str">
        <f t="shared" si="105"/>
        <v/>
      </c>
      <c r="CD426" s="5" t="str">
        <f t="shared" si="99"/>
        <v/>
      </c>
      <c r="CE426" s="5" t="str">
        <f>IF(J426="","",IFERROR(IF(VLOOKUP(J426,J$2:J425,1,0)=0,"",""),J426))</f>
        <v/>
      </c>
      <c r="CF426" s="24" t="str">
        <f>IF(CE426="","",(IFERROR(VLOOKUP(MID(CE426,1,1),$CW$2:DA$28,3,0),0)+IFERROR(VLOOKUP(MID(CE426,2,1),CW$2:DA$28,4,0),0)+IFERROR(VLOOKUP(MID(CE426,3,1),CW$2:DA$28,5,0),0)+(ROW(CE426)/1000000000000)))</f>
        <v/>
      </c>
      <c r="CH426" s="5">
        <v>425</v>
      </c>
      <c r="CI426" s="5" t="str">
        <f>IFERROR(VLOOKUP(CH426,CD$2:CE1502,2,0),"")</f>
        <v/>
      </c>
      <c r="DC426" s="5" t="e">
        <f>IF(REPORTE!AH$2="si",IF(C426=VALUE(REPORTE!C$11),IF(SUM(DC427:DC$1993),CONCATENATE(INT(B426),", "),INT(B426)),""),IF(C426=VALUE(REPORTE!C$10),IF(SUM(DC427:DC$1993),CONCATENATE(INT(B426),", "),INT(B426)),""))</f>
        <v>#VALUE!</v>
      </c>
    </row>
    <row r="427" spans="1:108" s="5" customFormat="1" ht="15" customHeight="1">
      <c r="A427" s="4" t="str">
        <f t="shared" si="101"/>
        <v/>
      </c>
      <c r="B427" s="6"/>
      <c r="C427" s="8"/>
      <c r="D427" s="1" t="str">
        <f>IFERROR(INDEX('padron cfe'!B:B,MATCH(DATOS!C427,'padron cfe'!A:A,0),1),"")</f>
        <v/>
      </c>
      <c r="E427" s="1"/>
      <c r="F427" s="7"/>
      <c r="G427" s="9" t="s">
        <v>157</v>
      </c>
      <c r="H427" s="5" t="str">
        <f>IF(F427="","",IFERROR(CONCATENATE("PEUA",VLOOKUP(ESTADO,REPORTE!AV$2:AW$33,2,0),DIDTRITO_FORM,CADER_FORM,IFERROR(VLOOKUP(DAY(F427),$BN$3:$BO$11,2,0),DAY(F427)),IFERROR(VLOOKUP(MONTH(F427),$BN$3:$BO$11,2,0),MONTH(F427)),YEAR(F427),G427),""))</f>
        <v/>
      </c>
      <c r="I427" s="4"/>
      <c r="K427" s="2" t="str">
        <f>IFERROR(INDEX('padron cfe'!C:C,MATCH(DATOS!C427,'padron cfe'!A:A,0),1),"")</f>
        <v/>
      </c>
      <c r="L427" s="4" t="str">
        <f>IFERROR(IF(VLOOKUP(J427,J$2:L426,4,0)=0,"",VLOOKUP(J427,J$2:L426,4,0)),"")</f>
        <v/>
      </c>
      <c r="M427" s="4" t="str">
        <f>IFERROR(IF(VLOOKUP(J427,J$2:M426,5,0)=0,"",VLOOKUP(J427,J$2:M426,5,0)),"")</f>
        <v/>
      </c>
      <c r="N427" s="4" t="str">
        <f>IFERROR(VLOOKUP(J427,J$2:N426,9,0),"")</f>
        <v/>
      </c>
      <c r="O427" s="2"/>
      <c r="P427" s="2"/>
      <c r="Q427" s="5" t="str">
        <f t="shared" si="104"/>
        <v/>
      </c>
      <c r="T427" s="2" t="str">
        <f>IFERROR(INDEX('padron cfe'!D:D,MATCH(DATOS!C427,'padron cfe'!A:A,0),1),"")</f>
        <v/>
      </c>
      <c r="U427" s="4"/>
      <c r="V427" s="4"/>
      <c r="W427" s="4"/>
      <c r="X427" s="6"/>
      <c r="Y427" s="4"/>
      <c r="Z427" s="4" t="str">
        <f t="shared" si="102"/>
        <v/>
      </c>
      <c r="AA427" s="4"/>
      <c r="AB427" s="4"/>
      <c r="AC427" s="2" t="str">
        <f>IFERROR(IF(INDEX(AC$1:AC426,MATCH(J427,J$1:J426,0),1)=0,"",INDEX(AC$1:AC426,MATCH(J427,J$1:J426,0),1)),"")</f>
        <v/>
      </c>
      <c r="AD427" s="2" t="str">
        <f>IFERROR(IF(INDEX(AD$1:AD426,MATCH(J427,J$1:J426,0),1)=0,"",INDEX(AD$1:AD426,MATCH(J427,J$1:J426,0),1)),"")</f>
        <v/>
      </c>
      <c r="AE427" s="2" t="str">
        <f>IFERROR(IF(INDEX(AE$1:AE426,MATCH(J427,J$1:J426,0),1)=0,"",INDEX(AE$1:AE426,MATCH(J427,J$1:J426,0),1)),"")</f>
        <v/>
      </c>
      <c r="AF427" s="2"/>
      <c r="AG427" s="2"/>
      <c r="AH427" s="2"/>
      <c r="AI427" s="4"/>
      <c r="AJ427" s="4"/>
      <c r="AK427" s="4"/>
      <c r="AL427" s="4"/>
      <c r="AM427" s="4"/>
      <c r="AN427" s="4"/>
      <c r="AO427" s="4"/>
      <c r="AP427" s="4"/>
      <c r="AQ427" s="4"/>
      <c r="AS427" s="4"/>
      <c r="AT427" s="82"/>
      <c r="AU427" s="124"/>
      <c r="AV427" s="124"/>
      <c r="AW427" s="124"/>
      <c r="AX427" s="124"/>
      <c r="AY427" s="124"/>
      <c r="AZ427" s="124"/>
      <c r="BA427" s="4"/>
      <c r="BB427" s="127"/>
      <c r="BC427" s="4"/>
      <c r="BD427" s="4"/>
      <c r="BE427" s="4"/>
      <c r="BF427" s="7"/>
      <c r="BG427" s="7"/>
      <c r="BH427" s="7" t="str">
        <f t="shared" ca="1" si="92"/>
        <v/>
      </c>
      <c r="BI427" s="4" t="str">
        <f t="shared" si="103"/>
        <v/>
      </c>
      <c r="BJ427" s="123" t="str">
        <f t="shared" si="93"/>
        <v/>
      </c>
      <c r="BK427" s="140" t="str">
        <f t="shared" si="98"/>
        <v/>
      </c>
      <c r="BQ427" s="4" t="str">
        <f>IF(IFERROR(VLOOKUP(C427,C428:C$1993,1,0),"")="","",COUNTIF(C:C,C427))</f>
        <v/>
      </c>
      <c r="BU427" s="5" t="str">
        <f>IF(B427="","",IF(BQ427="",1+(MAX(BU$2:BU426)),""))</f>
        <v/>
      </c>
      <c r="BV427" s="5" t="str">
        <f t="shared" si="94"/>
        <v/>
      </c>
      <c r="BW427" s="5" t="str">
        <f t="shared" si="95"/>
        <v/>
      </c>
      <c r="BX427" s="14" t="str">
        <f t="shared" si="96"/>
        <v/>
      </c>
      <c r="BY427" s="28"/>
      <c r="BZ427" s="15"/>
      <c r="CA427" s="5" t="str">
        <f t="shared" si="105"/>
        <v/>
      </c>
      <c r="CD427" s="5" t="str">
        <f t="shared" si="99"/>
        <v/>
      </c>
      <c r="CE427" s="5" t="str">
        <f>IF(J427="","",IFERROR(IF(VLOOKUP(J427,J$2:J426,1,0)=0,"",""),J427))</f>
        <v/>
      </c>
      <c r="CF427" s="24" t="str">
        <f>IF(CE427="","",(IFERROR(VLOOKUP(MID(CE427,1,1),$CW$2:DA$28,3,0),0)+IFERROR(VLOOKUP(MID(CE427,2,1),CW$2:DA$28,4,0),0)+IFERROR(VLOOKUP(MID(CE427,3,1),CW$2:DA$28,5,0),0)+(ROW(CE427)/1000000000000)))</f>
        <v/>
      </c>
      <c r="CH427" s="5">
        <v>426</v>
      </c>
      <c r="CI427" s="5" t="str">
        <f>IFERROR(VLOOKUP(CH427,CD$2:CE1503,2,0),"")</f>
        <v/>
      </c>
      <c r="DC427" s="5" t="e">
        <f>IF(REPORTE!AH$2="si",IF(C427=VALUE(REPORTE!C$11),IF(SUM(DC428:DC$1993),CONCATENATE(INT(B427),", "),INT(B427)),""),IF(C427=VALUE(REPORTE!C$10),IF(SUM(DC428:DC$1993),CONCATENATE(INT(B427),", "),INT(B427)),""))</f>
        <v>#VALUE!</v>
      </c>
    </row>
    <row r="428" spans="1:108" s="5" customFormat="1" ht="15" customHeight="1">
      <c r="A428" s="4" t="str">
        <f t="shared" si="101"/>
        <v/>
      </c>
      <c r="B428" s="6"/>
      <c r="C428" s="8"/>
      <c r="D428" s="1" t="str">
        <f>IFERROR(INDEX('padron cfe'!B:B,MATCH(DATOS!C428,'padron cfe'!A:A,0),1),"")</f>
        <v/>
      </c>
      <c r="E428" s="1"/>
      <c r="F428" s="7"/>
      <c r="G428" s="9" t="s">
        <v>157</v>
      </c>
      <c r="H428" s="5" t="str">
        <f>IF(F428="","",IFERROR(CONCATENATE("PEUA",VLOOKUP(ESTADO,REPORTE!AV$2:AW$33,2,0),DIDTRITO_FORM,CADER_FORM,IFERROR(VLOOKUP(DAY(F428),$BN$3:$BO$11,2,0),DAY(F428)),IFERROR(VLOOKUP(MONTH(F428),$BN$3:$BO$11,2,0),MONTH(F428)),YEAR(F428),G428),""))</f>
        <v/>
      </c>
      <c r="I428" s="4"/>
      <c r="K428" s="2" t="str">
        <f>IFERROR(INDEX('padron cfe'!C:C,MATCH(DATOS!C428,'padron cfe'!A:A,0),1),"")</f>
        <v/>
      </c>
      <c r="L428" s="4" t="str">
        <f>IFERROR(IF(VLOOKUP(J428,J$2:L427,4,0)=0,"",VLOOKUP(J428,J$2:L427,4,0)),"")</f>
        <v/>
      </c>
      <c r="M428" s="4" t="str">
        <f>IFERROR(IF(VLOOKUP(J428,J$2:M427,5,0)=0,"",VLOOKUP(J428,J$2:M427,5,0)),"")</f>
        <v/>
      </c>
      <c r="N428" s="4" t="str">
        <f>IFERROR(VLOOKUP(J428,J$2:N427,9,0),"")</f>
        <v/>
      </c>
      <c r="O428" s="2"/>
      <c r="P428" s="2"/>
      <c r="Q428" s="5" t="str">
        <f t="shared" si="104"/>
        <v/>
      </c>
      <c r="T428" s="2" t="str">
        <f>IFERROR(INDEX('padron cfe'!D:D,MATCH(DATOS!C428,'padron cfe'!A:A,0),1),"")</f>
        <v/>
      </c>
      <c r="U428" s="4"/>
      <c r="V428" s="4"/>
      <c r="W428" s="4"/>
      <c r="X428" s="6"/>
      <c r="Y428" s="4"/>
      <c r="Z428" s="4" t="str">
        <f t="shared" si="102"/>
        <v/>
      </c>
      <c r="AA428" s="4"/>
      <c r="AB428" s="4"/>
      <c r="AC428" s="2" t="str">
        <f>IFERROR(IF(INDEX(AC$1:AC427,MATCH(J428,J$1:J427,0),1)=0,"",INDEX(AC$1:AC427,MATCH(J428,J$1:J427,0),1)),"")</f>
        <v/>
      </c>
      <c r="AD428" s="2" t="str">
        <f>IFERROR(IF(INDEX(AD$1:AD427,MATCH(J428,J$1:J427,0),1)=0,"",INDEX(AD$1:AD427,MATCH(J428,J$1:J427,0),1)),"")</f>
        <v/>
      </c>
      <c r="AE428" s="2" t="str">
        <f>IFERROR(IF(INDEX(AE$1:AE427,MATCH(J428,J$1:J427,0),1)=0,"",INDEX(AE$1:AE427,MATCH(J428,J$1:J427,0),1)),"")</f>
        <v/>
      </c>
      <c r="AF428" s="2"/>
      <c r="AG428" s="2"/>
      <c r="AH428" s="2"/>
      <c r="AI428" s="4"/>
      <c r="AJ428" s="4"/>
      <c r="AK428" s="4"/>
      <c r="AL428" s="4"/>
      <c r="AM428" s="4"/>
      <c r="AN428" s="4"/>
      <c r="AO428" s="4"/>
      <c r="AP428" s="4"/>
      <c r="AQ428" s="4"/>
      <c r="AS428" s="4"/>
      <c r="AT428" s="82"/>
      <c r="AU428" s="124"/>
      <c r="AV428" s="124"/>
      <c r="AW428" s="124"/>
      <c r="AX428" s="124"/>
      <c r="AY428" s="124"/>
      <c r="AZ428" s="124"/>
      <c r="BA428" s="4"/>
      <c r="BB428" s="127"/>
      <c r="BC428" s="4"/>
      <c r="BD428" s="4"/>
      <c r="BE428" s="4"/>
      <c r="BF428" s="7"/>
      <c r="BG428" s="7"/>
      <c r="BH428" s="7" t="str">
        <f t="shared" ca="1" si="92"/>
        <v/>
      </c>
      <c r="BI428" s="4" t="str">
        <f t="shared" si="103"/>
        <v/>
      </c>
      <c r="BJ428" s="123" t="str">
        <f t="shared" si="93"/>
        <v/>
      </c>
      <c r="BK428" s="140" t="str">
        <f t="shared" si="98"/>
        <v/>
      </c>
      <c r="BQ428" s="4" t="str">
        <f>IF(IFERROR(VLOOKUP(C428,C429:C$1993,1,0),"")="","",COUNTIF(C:C,C428))</f>
        <v/>
      </c>
      <c r="BU428" s="5" t="str">
        <f>IF(B428="","",IF(BQ428="",1+(MAX(BU$2:BU427)),""))</f>
        <v/>
      </c>
      <c r="BV428" s="5" t="str">
        <f t="shared" si="94"/>
        <v/>
      </c>
      <c r="BW428" s="5" t="str">
        <f t="shared" si="95"/>
        <v/>
      </c>
      <c r="BX428" s="14" t="str">
        <f t="shared" si="96"/>
        <v/>
      </c>
      <c r="BY428" s="28"/>
      <c r="BZ428" s="15"/>
      <c r="CA428" s="5" t="str">
        <f t="shared" si="105"/>
        <v/>
      </c>
      <c r="CD428" s="5" t="str">
        <f t="shared" si="99"/>
        <v/>
      </c>
      <c r="CE428" s="5" t="str">
        <f>IF(J428="","",IFERROR(IF(VLOOKUP(J428,J$2:J427,1,0)=0,"",""),J428))</f>
        <v/>
      </c>
      <c r="CF428" s="24" t="str">
        <f>IF(CE428="","",(IFERROR(VLOOKUP(MID(CE428,1,1),$CW$2:DA$28,3,0),0)+IFERROR(VLOOKUP(MID(CE428,2,1),CW$2:DA$28,4,0),0)+IFERROR(VLOOKUP(MID(CE428,3,1),CW$2:DA$28,5,0),0)+(ROW(CE428)/1000000000000)))</f>
        <v/>
      </c>
      <c r="CH428" s="5">
        <v>427</v>
      </c>
      <c r="CI428" s="5" t="str">
        <f>IFERROR(VLOOKUP(CH428,CD$2:CE1504,2,0),"")</f>
        <v/>
      </c>
      <c r="DC428" s="5" t="e">
        <f>IF(REPORTE!AH$2="si",IF(C428=VALUE(REPORTE!C$11),IF(SUM(DC429:DC$1993),CONCATENATE(INT(B428),", "),INT(B428)),""),IF(C428=VALUE(REPORTE!C$10),IF(SUM(DC429:DC$1993),CONCATENATE(INT(B428),", "),INT(B428)),""))</f>
        <v>#VALUE!</v>
      </c>
    </row>
    <row r="429" spans="1:108" s="5" customFormat="1" ht="15" customHeight="1">
      <c r="A429" s="4" t="str">
        <f t="shared" si="101"/>
        <v/>
      </c>
      <c r="B429" s="6"/>
      <c r="C429" s="8"/>
      <c r="D429" s="1" t="str">
        <f>IFERROR(INDEX('padron cfe'!B:B,MATCH(DATOS!C429,'padron cfe'!A:A,0),1),"")</f>
        <v/>
      </c>
      <c r="E429" s="1"/>
      <c r="F429" s="7"/>
      <c r="G429" s="9" t="s">
        <v>157</v>
      </c>
      <c r="H429" s="5" t="str">
        <f>IF(F429="","",IFERROR(CONCATENATE("PEUA",VLOOKUP(ESTADO,REPORTE!AV$2:AW$33,2,0),DIDTRITO_FORM,CADER_FORM,IFERROR(VLOOKUP(DAY(F429),$BN$3:$BO$11,2,0),DAY(F429)),IFERROR(VLOOKUP(MONTH(F429),$BN$3:$BO$11,2,0),MONTH(F429)),YEAR(F429),G429),""))</f>
        <v/>
      </c>
      <c r="I429" s="4"/>
      <c r="K429" s="2" t="str">
        <f>IFERROR(INDEX('padron cfe'!C:C,MATCH(DATOS!C429,'padron cfe'!A:A,0),1),"")</f>
        <v/>
      </c>
      <c r="L429" s="4" t="str">
        <f>IFERROR(IF(VLOOKUP(J429,J$2:L428,4,0)=0,"",VLOOKUP(J429,J$2:L428,4,0)),"")</f>
        <v/>
      </c>
      <c r="M429" s="4" t="str">
        <f>IFERROR(IF(VLOOKUP(J429,J$2:M428,5,0)=0,"",VLOOKUP(J429,J$2:M428,5,0)),"")</f>
        <v/>
      </c>
      <c r="N429" s="4" t="str">
        <f>IFERROR(VLOOKUP(J429,J$2:N428,9,0),"")</f>
        <v/>
      </c>
      <c r="O429" s="2"/>
      <c r="P429" s="2"/>
      <c r="Q429" s="5" t="str">
        <f t="shared" si="104"/>
        <v/>
      </c>
      <c r="T429" s="2" t="str">
        <f>IFERROR(INDEX('padron cfe'!D:D,MATCH(DATOS!C429,'padron cfe'!A:A,0),1),"")</f>
        <v/>
      </c>
      <c r="U429" s="4"/>
      <c r="V429" s="4"/>
      <c r="W429" s="4"/>
      <c r="X429" s="6"/>
      <c r="Y429" s="4"/>
      <c r="Z429" s="4" t="str">
        <f t="shared" si="102"/>
        <v/>
      </c>
      <c r="AA429" s="4"/>
      <c r="AB429" s="4"/>
      <c r="AC429" s="2" t="str">
        <f>IFERROR(IF(INDEX(AC$1:AC428,MATCH(J429,J$1:J428,0),1)=0,"",INDEX(AC$1:AC428,MATCH(J429,J$1:J428,0),1)),"")</f>
        <v/>
      </c>
      <c r="AD429" s="2" t="str">
        <f>IFERROR(IF(INDEX(AD$1:AD428,MATCH(J429,J$1:J428,0),1)=0,"",INDEX(AD$1:AD428,MATCH(J429,J$1:J428,0),1)),"")</f>
        <v/>
      </c>
      <c r="AE429" s="2" t="str">
        <f>IFERROR(IF(INDEX(AE$1:AE428,MATCH(J429,J$1:J428,0),1)=0,"",INDEX(AE$1:AE428,MATCH(J429,J$1:J428,0),1)),"")</f>
        <v/>
      </c>
      <c r="AF429" s="2"/>
      <c r="AG429" s="2"/>
      <c r="AH429" s="2"/>
      <c r="AI429" s="4"/>
      <c r="AJ429" s="4"/>
      <c r="AK429" s="4"/>
      <c r="AL429" s="4"/>
      <c r="AM429" s="4"/>
      <c r="AN429" s="4"/>
      <c r="AO429" s="4"/>
      <c r="AP429" s="4"/>
      <c r="AQ429" s="4"/>
      <c r="AS429" s="4"/>
      <c r="AT429" s="82"/>
      <c r="AU429" s="124"/>
      <c r="AV429" s="124"/>
      <c r="AW429" s="124"/>
      <c r="AX429" s="124"/>
      <c r="AY429" s="124"/>
      <c r="AZ429" s="124"/>
      <c r="BA429" s="4"/>
      <c r="BB429" s="127"/>
      <c r="BC429" s="4"/>
      <c r="BD429" s="4"/>
      <c r="BE429" s="4"/>
      <c r="BF429" s="7"/>
      <c r="BG429" s="7"/>
      <c r="BH429" s="7" t="str">
        <f t="shared" ca="1" si="92"/>
        <v/>
      </c>
      <c r="BI429" s="4" t="str">
        <f t="shared" si="103"/>
        <v/>
      </c>
      <c r="BJ429" s="123" t="str">
        <f t="shared" si="93"/>
        <v/>
      </c>
      <c r="BK429" s="140" t="str">
        <f t="shared" si="98"/>
        <v/>
      </c>
      <c r="BQ429" s="4" t="str">
        <f>IF(IFERROR(VLOOKUP(C429,C430:C$1993,1,0),"")="","",COUNTIF(C:C,C429))</f>
        <v/>
      </c>
      <c r="BU429" s="5" t="str">
        <f>IF(B429="","",IF(BQ429="",1+(MAX(BU$2:BU428)),""))</f>
        <v/>
      </c>
      <c r="BV429" s="5" t="str">
        <f t="shared" si="94"/>
        <v/>
      </c>
      <c r="BW429" s="5" t="str">
        <f t="shared" si="95"/>
        <v/>
      </c>
      <c r="BX429" s="14" t="str">
        <f t="shared" si="96"/>
        <v/>
      </c>
      <c r="BY429" s="28"/>
      <c r="BZ429" s="15"/>
      <c r="CA429" s="5" t="str">
        <f t="shared" si="105"/>
        <v/>
      </c>
      <c r="CD429" s="5" t="str">
        <f t="shared" si="99"/>
        <v/>
      </c>
      <c r="CE429" s="5" t="str">
        <f>IF(J429="","",IFERROR(IF(VLOOKUP(J429,J$2:J428,1,0)=0,"",""),J429))</f>
        <v/>
      </c>
      <c r="CF429" s="24" t="str">
        <f>IF(CE429="","",(IFERROR(VLOOKUP(MID(CE429,1,1),$CW$2:DA$28,3,0),0)+IFERROR(VLOOKUP(MID(CE429,2,1),CW$2:DA$28,4,0),0)+IFERROR(VLOOKUP(MID(CE429,3,1),CW$2:DA$28,5,0),0)+(ROW(CE429)/1000000000000)))</f>
        <v/>
      </c>
      <c r="CH429" s="5">
        <v>428</v>
      </c>
      <c r="CI429" s="5" t="str">
        <f>IFERROR(VLOOKUP(CH429,CD$2:CE1505,2,0),"")</f>
        <v/>
      </c>
      <c r="DC429" s="5" t="e">
        <f>IF(REPORTE!AH$2="si",IF(C429=VALUE(REPORTE!C$11),IF(SUM(DC430:DC$1993),CONCATENATE(INT(B429),", "),INT(B429)),""),IF(C429=VALUE(REPORTE!C$10),IF(SUM(DC430:DC$1993),CONCATENATE(INT(B429),", "),INT(B429)),""))</f>
        <v>#VALUE!</v>
      </c>
    </row>
    <row r="430" spans="1:108" s="5" customFormat="1" ht="15" customHeight="1">
      <c r="A430" s="4" t="str">
        <f t="shared" si="101"/>
        <v/>
      </c>
      <c r="B430" s="6"/>
      <c r="C430" s="8"/>
      <c r="D430" s="1" t="str">
        <f>IFERROR(INDEX('padron cfe'!B:B,MATCH(DATOS!C430,'padron cfe'!A:A,0),1),"")</f>
        <v/>
      </c>
      <c r="E430" s="1"/>
      <c r="F430" s="7"/>
      <c r="G430" s="9" t="s">
        <v>157</v>
      </c>
      <c r="H430" s="5" t="str">
        <f>IF(F430="","",IFERROR(CONCATENATE("PEUA",VLOOKUP(ESTADO,REPORTE!AV$2:AW$33,2,0),DIDTRITO_FORM,CADER_FORM,IFERROR(VLOOKUP(DAY(F430),$BN$3:$BO$11,2,0),DAY(F430)),IFERROR(VLOOKUP(MONTH(F430),$BN$3:$BO$11,2,0),MONTH(F430)),YEAR(F430),G430),""))</f>
        <v/>
      </c>
      <c r="I430" s="4"/>
      <c r="K430" s="2" t="str">
        <f>IFERROR(INDEX('padron cfe'!C:C,MATCH(DATOS!C430,'padron cfe'!A:A,0),1),"")</f>
        <v/>
      </c>
      <c r="L430" s="4" t="str">
        <f>IFERROR(IF(VLOOKUP(J430,J$2:L429,4,0)=0,"",VLOOKUP(J430,J$2:L429,4,0)),"")</f>
        <v/>
      </c>
      <c r="M430" s="4" t="str">
        <f>IFERROR(IF(VLOOKUP(J430,J$2:M429,5,0)=0,"",VLOOKUP(J430,J$2:M429,5,0)),"")</f>
        <v/>
      </c>
      <c r="N430" s="4" t="str">
        <f>IFERROR(VLOOKUP(J430,J$2:N429,9,0),"")</f>
        <v/>
      </c>
      <c r="O430" s="2"/>
      <c r="P430" s="2"/>
      <c r="Q430" s="5" t="str">
        <f t="shared" si="104"/>
        <v/>
      </c>
      <c r="T430" s="2" t="str">
        <f>IFERROR(INDEX('padron cfe'!D:D,MATCH(DATOS!C430,'padron cfe'!A:A,0),1),"")</f>
        <v/>
      </c>
      <c r="U430" s="4"/>
      <c r="V430" s="4"/>
      <c r="W430" s="4"/>
      <c r="X430" s="6"/>
      <c r="Y430" s="4"/>
      <c r="Z430" s="4" t="str">
        <f t="shared" si="102"/>
        <v/>
      </c>
      <c r="AA430" s="4"/>
      <c r="AB430" s="4"/>
      <c r="AC430" s="2" t="str">
        <f>IFERROR(IF(INDEX(AC$1:AC429,MATCH(J430,J$1:J429,0),1)=0,"",INDEX(AC$1:AC429,MATCH(J430,J$1:J429,0),1)),"")</f>
        <v/>
      </c>
      <c r="AD430" s="2" t="str">
        <f>IFERROR(IF(INDEX(AD$1:AD429,MATCH(J430,J$1:J429,0),1)=0,"",INDEX(AD$1:AD429,MATCH(J430,J$1:J429,0),1)),"")</f>
        <v/>
      </c>
      <c r="AE430" s="2" t="str">
        <f>IFERROR(IF(INDEX(AE$1:AE429,MATCH(J430,J$1:J429,0),1)=0,"",INDEX(AE$1:AE429,MATCH(J430,J$1:J429,0),1)),"")</f>
        <v/>
      </c>
      <c r="AF430" s="2"/>
      <c r="AG430" s="2"/>
      <c r="AH430" s="2"/>
      <c r="AI430" s="4"/>
      <c r="AJ430" s="4"/>
      <c r="AK430" s="4"/>
      <c r="AL430" s="4"/>
      <c r="AM430" s="4"/>
      <c r="AN430" s="4"/>
      <c r="AO430" s="4"/>
      <c r="AP430" s="4"/>
      <c r="AQ430" s="4"/>
      <c r="AS430" s="4"/>
      <c r="AT430" s="82"/>
      <c r="AU430" s="124"/>
      <c r="AV430" s="124"/>
      <c r="AW430" s="124"/>
      <c r="AX430" s="124"/>
      <c r="AY430" s="124"/>
      <c r="AZ430" s="124"/>
      <c r="BA430" s="4"/>
      <c r="BB430" s="127"/>
      <c r="BC430" s="4"/>
      <c r="BD430" s="4"/>
      <c r="BE430" s="4"/>
      <c r="BF430" s="7"/>
      <c r="BG430" s="7"/>
      <c r="BH430" s="7" t="str">
        <f t="shared" ca="1" si="92"/>
        <v/>
      </c>
      <c r="BI430" s="4" t="str">
        <f t="shared" si="103"/>
        <v/>
      </c>
      <c r="BJ430" s="123" t="str">
        <f t="shared" si="93"/>
        <v/>
      </c>
      <c r="BK430" s="140" t="str">
        <f t="shared" si="98"/>
        <v/>
      </c>
      <c r="BQ430" s="4" t="str">
        <f>IF(IFERROR(VLOOKUP(C430,C431:C$1993,1,0),"")="","",COUNTIF(C:C,C430))</f>
        <v/>
      </c>
      <c r="BU430" s="5" t="str">
        <f>IF(B430="","",IF(BQ430="",1+(MAX(BU$2:BU429)),""))</f>
        <v/>
      </c>
      <c r="BV430" s="5" t="str">
        <f t="shared" si="94"/>
        <v/>
      </c>
      <c r="BW430" s="5" t="str">
        <f t="shared" si="95"/>
        <v/>
      </c>
      <c r="BX430" s="14" t="str">
        <f t="shared" si="96"/>
        <v/>
      </c>
      <c r="BY430" s="28"/>
      <c r="BZ430" s="15"/>
      <c r="CA430" s="5" t="str">
        <f t="shared" si="105"/>
        <v/>
      </c>
      <c r="CD430" s="5" t="str">
        <f t="shared" si="99"/>
        <v/>
      </c>
      <c r="CE430" s="5" t="str">
        <f>IF(J430="","",IFERROR(IF(VLOOKUP(J430,J$2:J429,1,0)=0,"",""),J430))</f>
        <v/>
      </c>
      <c r="CF430" s="24" t="str">
        <f>IF(CE430="","",(IFERROR(VLOOKUP(MID(CE430,1,1),$CW$2:DA$28,3,0),0)+IFERROR(VLOOKUP(MID(CE430,2,1),CW$2:DA$28,4,0),0)+IFERROR(VLOOKUP(MID(CE430,3,1),CW$2:DA$28,5,0),0)+(ROW(CE430)/1000000000000)))</f>
        <v/>
      </c>
      <c r="CH430" s="5">
        <v>429</v>
      </c>
      <c r="CI430" s="5" t="str">
        <f>IFERROR(VLOOKUP(CH430,CD$2:CE1506,2,0),"")</f>
        <v/>
      </c>
      <c r="DC430" s="5" t="e">
        <f>IF(REPORTE!AH$2="si",IF(C430=VALUE(REPORTE!C$11),IF(SUM(DC431:DC$1993),CONCATENATE(INT(B430),", "),INT(B430)),""),IF(C430=VALUE(REPORTE!C$10),IF(SUM(DC431:DC$1993),CONCATENATE(INT(B430),", "),INT(B430)),""))</f>
        <v>#VALUE!</v>
      </c>
    </row>
    <row r="431" spans="1:108" s="5" customFormat="1" ht="15" customHeight="1">
      <c r="A431" s="4" t="str">
        <f t="shared" si="101"/>
        <v/>
      </c>
      <c r="B431" s="6"/>
      <c r="C431" s="8"/>
      <c r="D431" s="1" t="str">
        <f>IFERROR(INDEX('padron cfe'!B:B,MATCH(DATOS!C431,'padron cfe'!A:A,0),1),"")</f>
        <v/>
      </c>
      <c r="E431" s="1"/>
      <c r="F431" s="7"/>
      <c r="G431" s="9" t="s">
        <v>157</v>
      </c>
      <c r="H431" s="5" t="str">
        <f>IF(F431="","",IFERROR(CONCATENATE("PEUA",VLOOKUP(ESTADO,REPORTE!AV$2:AW$33,2,0),DIDTRITO_FORM,CADER_FORM,IFERROR(VLOOKUP(DAY(F431),$BN$3:$BO$11,2,0),DAY(F431)),IFERROR(VLOOKUP(MONTH(F431),$BN$3:$BO$11,2,0),MONTH(F431)),YEAR(F431),G431),""))</f>
        <v/>
      </c>
      <c r="I431" s="4"/>
      <c r="K431" s="2" t="str">
        <f>IFERROR(INDEX('padron cfe'!C:C,MATCH(DATOS!C431,'padron cfe'!A:A,0),1),"")</f>
        <v/>
      </c>
      <c r="L431" s="4" t="str">
        <f>IFERROR(IF(VLOOKUP(J431,J$2:L430,4,0)=0,"",VLOOKUP(J431,J$2:L430,4,0)),"")</f>
        <v/>
      </c>
      <c r="M431" s="4" t="str">
        <f>IFERROR(IF(VLOOKUP(J431,J$2:M430,5,0)=0,"",VLOOKUP(J431,J$2:M430,5,0)),"")</f>
        <v/>
      </c>
      <c r="N431" s="4" t="str">
        <f>IFERROR(VLOOKUP(J431,J$2:N430,9,0),"")</f>
        <v/>
      </c>
      <c r="O431" s="2"/>
      <c r="P431" s="2"/>
      <c r="Q431" s="5" t="str">
        <f t="shared" si="104"/>
        <v/>
      </c>
      <c r="T431" s="2" t="str">
        <f>IFERROR(INDEX('padron cfe'!D:D,MATCH(DATOS!C431,'padron cfe'!A:A,0),1),"")</f>
        <v/>
      </c>
      <c r="U431" s="4"/>
      <c r="V431" s="4"/>
      <c r="W431" s="4"/>
      <c r="X431" s="6"/>
      <c r="Y431" s="4"/>
      <c r="Z431" s="4" t="str">
        <f t="shared" si="102"/>
        <v/>
      </c>
      <c r="AA431" s="4"/>
      <c r="AB431" s="4"/>
      <c r="AC431" s="2" t="str">
        <f>IFERROR(IF(INDEX(AC$1:AC430,MATCH(J431,J$1:J430,0),1)=0,"",INDEX(AC$1:AC430,MATCH(J431,J$1:J430,0),1)),"")</f>
        <v/>
      </c>
      <c r="AD431" s="2" t="str">
        <f>IFERROR(IF(INDEX(AD$1:AD430,MATCH(J431,J$1:J430,0),1)=0,"",INDEX(AD$1:AD430,MATCH(J431,J$1:J430,0),1)),"")</f>
        <v/>
      </c>
      <c r="AE431" s="2" t="str">
        <f>IFERROR(IF(INDEX(AE$1:AE430,MATCH(J431,J$1:J430,0),1)=0,"",INDEX(AE$1:AE430,MATCH(J431,J$1:J430,0),1)),"")</f>
        <v/>
      </c>
      <c r="AF431" s="2"/>
      <c r="AG431" s="2"/>
      <c r="AH431" s="2"/>
      <c r="AI431" s="4"/>
      <c r="AJ431" s="4"/>
      <c r="AK431" s="4"/>
      <c r="AL431" s="4"/>
      <c r="AM431" s="4"/>
      <c r="AN431" s="4"/>
      <c r="AO431" s="4"/>
      <c r="AP431" s="4"/>
      <c r="AQ431" s="4"/>
      <c r="AS431" s="4"/>
      <c r="AT431" s="82"/>
      <c r="AU431" s="124"/>
      <c r="AV431" s="124"/>
      <c r="AW431" s="124"/>
      <c r="AX431" s="124"/>
      <c r="AY431" s="124"/>
      <c r="AZ431" s="124"/>
      <c r="BA431" s="4"/>
      <c r="BB431" s="127"/>
      <c r="BC431" s="4"/>
      <c r="BD431" s="4"/>
      <c r="BE431" s="4"/>
      <c r="BF431" s="7"/>
      <c r="BG431" s="7"/>
      <c r="BH431" s="7" t="str">
        <f t="shared" ca="1" si="92"/>
        <v/>
      </c>
      <c r="BI431" s="4" t="str">
        <f t="shared" si="103"/>
        <v/>
      </c>
      <c r="BJ431" s="123" t="str">
        <f t="shared" si="93"/>
        <v/>
      </c>
      <c r="BK431" s="140" t="str">
        <f t="shared" si="98"/>
        <v/>
      </c>
      <c r="BQ431" s="4" t="str">
        <f>IF(IFERROR(VLOOKUP(C431,C432:C$1993,1,0),"")="","",COUNTIF(C:C,C431))</f>
        <v/>
      </c>
      <c r="BU431" s="5" t="str">
        <f>IF(B431="","",IF(BQ431="",1+(MAX(BU$2:BU430)),""))</f>
        <v/>
      </c>
      <c r="BV431" s="5" t="str">
        <f t="shared" si="94"/>
        <v/>
      </c>
      <c r="BW431" s="5" t="str">
        <f t="shared" si="95"/>
        <v/>
      </c>
      <c r="BX431" s="14" t="str">
        <f t="shared" si="96"/>
        <v/>
      </c>
      <c r="BY431" s="28"/>
      <c r="BZ431" s="15"/>
      <c r="CA431" s="5" t="str">
        <f t="shared" si="105"/>
        <v/>
      </c>
      <c r="CD431" s="5" t="str">
        <f t="shared" si="99"/>
        <v/>
      </c>
      <c r="CE431" s="5" t="str">
        <f>IF(J431="","",IFERROR(IF(VLOOKUP(J431,J$2:J430,1,0)=0,"",""),J431))</f>
        <v/>
      </c>
      <c r="CF431" s="24" t="str">
        <f>IF(CE431="","",(IFERROR(VLOOKUP(MID(CE431,1,1),$CW$2:DA$28,3,0),0)+IFERROR(VLOOKUP(MID(CE431,2,1),CW$2:DA$28,4,0),0)+IFERROR(VLOOKUP(MID(CE431,3,1),CW$2:DA$28,5,0),0)+(ROW(CE431)/1000000000000)))</f>
        <v/>
      </c>
      <c r="CH431" s="5">
        <v>430</v>
      </c>
      <c r="CI431" s="5" t="str">
        <f>IFERROR(VLOOKUP(CH431,CD$2:CE1507,2,0),"")</f>
        <v/>
      </c>
      <c r="DC431" s="5" t="e">
        <f>IF(REPORTE!AH$2="si",IF(C431=VALUE(REPORTE!C$11),IF(SUM(DC432:DC$1993),CONCATENATE(INT(B431),", "),INT(B431)),""),IF(C431=VALUE(REPORTE!C$10),IF(SUM(DC432:DC$1993),CONCATENATE(INT(B431),", "),INT(B431)),""))</f>
        <v>#VALUE!</v>
      </c>
    </row>
    <row r="432" spans="1:108" s="5" customFormat="1" ht="15" customHeight="1">
      <c r="A432" s="4" t="str">
        <f t="shared" si="101"/>
        <v/>
      </c>
      <c r="B432" s="6"/>
      <c r="C432" s="8"/>
      <c r="D432" s="1" t="str">
        <f>IFERROR(INDEX('padron cfe'!B:B,MATCH(DATOS!C432,'padron cfe'!A:A,0),1),"")</f>
        <v/>
      </c>
      <c r="E432" s="1"/>
      <c r="F432" s="7"/>
      <c r="G432" s="9" t="s">
        <v>157</v>
      </c>
      <c r="H432" s="5" t="str">
        <f>IF(F432="","",IFERROR(CONCATENATE("PEUA",VLOOKUP(ESTADO,REPORTE!AV$2:AW$33,2,0),DIDTRITO_FORM,CADER_FORM,IFERROR(VLOOKUP(DAY(F432),$BN$3:$BO$11,2,0),DAY(F432)),IFERROR(VLOOKUP(MONTH(F432),$BN$3:$BO$11,2,0),MONTH(F432)),YEAR(F432),G432),""))</f>
        <v/>
      </c>
      <c r="I432" s="4"/>
      <c r="K432" s="2" t="str">
        <f>IFERROR(INDEX('padron cfe'!C:C,MATCH(DATOS!C432,'padron cfe'!A:A,0),1),"")</f>
        <v/>
      </c>
      <c r="L432" s="4" t="str">
        <f>IFERROR(IF(VLOOKUP(J432,J$2:L431,4,0)=0,"",VLOOKUP(J432,J$2:L431,4,0)),"")</f>
        <v/>
      </c>
      <c r="M432" s="4" t="str">
        <f>IFERROR(IF(VLOOKUP(J432,J$2:M431,5,0)=0,"",VLOOKUP(J432,J$2:M431,5,0)),"")</f>
        <v/>
      </c>
      <c r="N432" s="4" t="str">
        <f>IFERROR(VLOOKUP(J432,J$2:N431,9,0),"")</f>
        <v/>
      </c>
      <c r="O432" s="2"/>
      <c r="P432" s="2"/>
      <c r="Q432" s="5" t="str">
        <f t="shared" si="104"/>
        <v/>
      </c>
      <c r="T432" s="2" t="str">
        <f>IFERROR(INDEX('padron cfe'!D:D,MATCH(DATOS!C432,'padron cfe'!A:A,0),1),"")</f>
        <v/>
      </c>
      <c r="U432" s="4"/>
      <c r="V432" s="4"/>
      <c r="W432" s="4"/>
      <c r="X432" s="6"/>
      <c r="Y432" s="4"/>
      <c r="Z432" s="4" t="str">
        <f t="shared" si="102"/>
        <v/>
      </c>
      <c r="AA432" s="4"/>
      <c r="AB432" s="4"/>
      <c r="AC432" s="2" t="str">
        <f>IFERROR(IF(INDEX(AC$1:AC431,MATCH(J432,J$1:J431,0),1)=0,"",INDEX(AC$1:AC431,MATCH(J432,J$1:J431,0),1)),"")</f>
        <v/>
      </c>
      <c r="AD432" s="2" t="str">
        <f>IFERROR(IF(INDEX(AD$1:AD431,MATCH(J432,J$1:J431,0),1)=0,"",INDEX(AD$1:AD431,MATCH(J432,J$1:J431,0),1)),"")</f>
        <v/>
      </c>
      <c r="AE432" s="2" t="str">
        <f>IFERROR(IF(INDEX(AE$1:AE431,MATCH(J432,J$1:J431,0),1)=0,"",INDEX(AE$1:AE431,MATCH(J432,J$1:J431,0),1)),"")</f>
        <v/>
      </c>
      <c r="AF432" s="2"/>
      <c r="AG432" s="2"/>
      <c r="AH432" s="2"/>
      <c r="AI432" s="4"/>
      <c r="AJ432" s="4"/>
      <c r="AK432" s="4"/>
      <c r="AL432" s="4"/>
      <c r="AM432" s="4"/>
      <c r="AN432" s="4"/>
      <c r="AO432" s="4"/>
      <c r="AP432" s="4"/>
      <c r="AQ432" s="4"/>
      <c r="AS432" s="4"/>
      <c r="AT432" s="82"/>
      <c r="AU432" s="124"/>
      <c r="AV432" s="124"/>
      <c r="AW432" s="124"/>
      <c r="AX432" s="124"/>
      <c r="AY432" s="124"/>
      <c r="AZ432" s="124"/>
      <c r="BA432" s="4"/>
      <c r="BB432" s="127"/>
      <c r="BC432" s="4"/>
      <c r="BD432" s="4"/>
      <c r="BE432" s="4"/>
      <c r="BF432" s="7"/>
      <c r="BG432" s="7"/>
      <c r="BH432" s="7" t="str">
        <f t="shared" ca="1" si="92"/>
        <v/>
      </c>
      <c r="BI432" s="4" t="str">
        <f t="shared" si="103"/>
        <v/>
      </c>
      <c r="BJ432" s="123" t="str">
        <f t="shared" si="93"/>
        <v/>
      </c>
      <c r="BK432" s="140" t="str">
        <f t="shared" si="98"/>
        <v/>
      </c>
      <c r="BQ432" s="4" t="str">
        <f>IF(IFERROR(VLOOKUP(C432,C433:C$1993,1,0),"")="","",COUNTIF(C:C,C432))</f>
        <v/>
      </c>
      <c r="BU432" s="5" t="str">
        <f>IF(B432="","",IF(BQ432="",1+(MAX(BU$2:BU431)),""))</f>
        <v/>
      </c>
      <c r="BV432" s="5" t="str">
        <f t="shared" si="94"/>
        <v/>
      </c>
      <c r="BW432" s="5" t="str">
        <f t="shared" si="95"/>
        <v/>
      </c>
      <c r="BX432" s="14" t="str">
        <f t="shared" si="96"/>
        <v/>
      </c>
      <c r="BY432" s="28"/>
      <c r="BZ432" s="15"/>
      <c r="CA432" s="5" t="str">
        <f t="shared" si="105"/>
        <v/>
      </c>
      <c r="CD432" s="5" t="str">
        <f t="shared" si="99"/>
        <v/>
      </c>
      <c r="CE432" s="5" t="str">
        <f>IF(J432="","",IFERROR(IF(VLOOKUP(J432,J$2:J431,1,0)=0,"",""),J432))</f>
        <v/>
      </c>
      <c r="CF432" s="24" t="str">
        <f>IF(CE432="","",(IFERROR(VLOOKUP(MID(CE432,1,1),$CW$2:DA$28,3,0),0)+IFERROR(VLOOKUP(MID(CE432,2,1),CW$2:DA$28,4,0),0)+IFERROR(VLOOKUP(MID(CE432,3,1),CW$2:DA$28,5,0),0)+(ROW(CE432)/1000000000000)))</f>
        <v/>
      </c>
      <c r="CH432" s="5">
        <v>431</v>
      </c>
      <c r="CI432" s="5" t="str">
        <f>IFERROR(VLOOKUP(CH432,CD$2:CE1508,2,0),"")</f>
        <v/>
      </c>
      <c r="DC432" s="5" t="e">
        <f>IF(REPORTE!AH$2="si",IF(C432=VALUE(REPORTE!C$11),IF(SUM(DC433:DC$1993),CONCATENATE(INT(B432),", "),INT(B432)),""),IF(C432=VALUE(REPORTE!C$10),IF(SUM(DC433:DC$1993),CONCATENATE(INT(B432),", "),INT(B432)),""))</f>
        <v>#VALUE!</v>
      </c>
    </row>
    <row r="433" spans="1:107" s="5" customFormat="1" ht="15" customHeight="1">
      <c r="A433" s="4" t="str">
        <f t="shared" si="101"/>
        <v/>
      </c>
      <c r="B433" s="6"/>
      <c r="C433" s="8"/>
      <c r="D433" s="1" t="str">
        <f>IFERROR(INDEX('padron cfe'!B:B,MATCH(DATOS!C433,'padron cfe'!A:A,0),1),"")</f>
        <v/>
      </c>
      <c r="E433" s="1"/>
      <c r="F433" s="7"/>
      <c r="G433" s="9" t="s">
        <v>157</v>
      </c>
      <c r="H433" s="5" t="str">
        <f>IF(F433="","",IFERROR(CONCATENATE("PEUA",VLOOKUP(ESTADO,REPORTE!AV$2:AW$33,2,0),DIDTRITO_FORM,CADER_FORM,IFERROR(VLOOKUP(DAY(F433),$BN$3:$BO$11,2,0),DAY(F433)),IFERROR(VLOOKUP(MONTH(F433),$BN$3:$BO$11,2,0),MONTH(F433)),YEAR(F433),G433),""))</f>
        <v/>
      </c>
      <c r="I433" s="4"/>
      <c r="K433" s="2" t="str">
        <f>IFERROR(INDEX('padron cfe'!C:C,MATCH(DATOS!C433,'padron cfe'!A:A,0),1),"")</f>
        <v/>
      </c>
      <c r="L433" s="4" t="str">
        <f>IFERROR(IF(VLOOKUP(J433,J$2:L432,4,0)=0,"",VLOOKUP(J433,J$2:L432,4,0)),"")</f>
        <v/>
      </c>
      <c r="M433" s="4" t="str">
        <f>IFERROR(IF(VLOOKUP(J433,J$2:M432,5,0)=0,"",VLOOKUP(J433,J$2:M432,5,0)),"")</f>
        <v/>
      </c>
      <c r="N433" s="4" t="str">
        <f>IFERROR(VLOOKUP(J433,J$2:N432,9,0),"")</f>
        <v/>
      </c>
      <c r="O433" s="2"/>
      <c r="P433" s="2"/>
      <c r="Q433" s="5" t="str">
        <f t="shared" si="104"/>
        <v/>
      </c>
      <c r="T433" s="2" t="str">
        <f>IFERROR(INDEX('padron cfe'!D:D,MATCH(DATOS!C433,'padron cfe'!A:A,0),1),"")</f>
        <v/>
      </c>
      <c r="U433" s="4"/>
      <c r="V433" s="4"/>
      <c r="W433" s="4"/>
      <c r="X433" s="6"/>
      <c r="Y433" s="4"/>
      <c r="Z433" s="4" t="str">
        <f t="shared" si="102"/>
        <v/>
      </c>
      <c r="AA433" s="4"/>
      <c r="AB433" s="4"/>
      <c r="AC433" s="2" t="str">
        <f>IFERROR(IF(INDEX(AC$1:AC432,MATCH(J433,J$1:J432,0),1)=0,"",INDEX(AC$1:AC432,MATCH(J433,J$1:J432,0),1)),"")</f>
        <v/>
      </c>
      <c r="AD433" s="2" t="str">
        <f>IFERROR(IF(INDEX(AD$1:AD432,MATCH(J433,J$1:J432,0),1)=0,"",INDEX(AD$1:AD432,MATCH(J433,J$1:J432,0),1)),"")</f>
        <v/>
      </c>
      <c r="AE433" s="2" t="str">
        <f>IFERROR(IF(INDEX(AE$1:AE432,MATCH(J433,J$1:J432,0),1)=0,"",INDEX(AE$1:AE432,MATCH(J433,J$1:J432,0),1)),"")</f>
        <v/>
      </c>
      <c r="AF433" s="2"/>
      <c r="AG433" s="2"/>
      <c r="AH433" s="2"/>
      <c r="AI433" s="4"/>
      <c r="AJ433" s="4"/>
      <c r="AK433" s="4"/>
      <c r="AL433" s="4"/>
      <c r="AM433" s="4"/>
      <c r="AN433" s="4"/>
      <c r="AO433" s="4"/>
      <c r="AP433" s="4"/>
      <c r="AQ433" s="4"/>
      <c r="AS433" s="4"/>
      <c r="AT433" s="82"/>
      <c r="AU433" s="124"/>
      <c r="AV433" s="124"/>
      <c r="AW433" s="124"/>
      <c r="AX433" s="124"/>
      <c r="AY433" s="124"/>
      <c r="AZ433" s="124"/>
      <c r="BA433" s="4"/>
      <c r="BB433" s="127"/>
      <c r="BC433" s="4"/>
      <c r="BD433" s="4"/>
      <c r="BE433" s="4"/>
      <c r="BF433" s="7"/>
      <c r="BG433" s="7"/>
      <c r="BH433" s="7" t="str">
        <f t="shared" ca="1" si="92"/>
        <v/>
      </c>
      <c r="BI433" s="4" t="str">
        <f t="shared" si="103"/>
        <v/>
      </c>
      <c r="BJ433" s="123" t="str">
        <f t="shared" si="93"/>
        <v/>
      </c>
      <c r="BK433" s="140" t="str">
        <f t="shared" si="98"/>
        <v/>
      </c>
      <c r="BQ433" s="4" t="str">
        <f>IF(IFERROR(VLOOKUP(C433,C434:C$1993,1,0),"")="","",COUNTIF(C:C,C433))</f>
        <v/>
      </c>
      <c r="BU433" s="5" t="str">
        <f>IF(B433="","",IF(BQ433="",1+(MAX(BU$2:BU432)),""))</f>
        <v/>
      </c>
      <c r="BV433" s="5" t="str">
        <f t="shared" si="94"/>
        <v/>
      </c>
      <c r="BW433" s="5" t="str">
        <f t="shared" si="95"/>
        <v/>
      </c>
      <c r="BX433" s="14" t="str">
        <f t="shared" si="96"/>
        <v/>
      </c>
      <c r="BY433" s="28"/>
      <c r="BZ433" s="15"/>
      <c r="CA433" s="5" t="str">
        <f t="shared" si="105"/>
        <v/>
      </c>
      <c r="CD433" s="5" t="str">
        <f t="shared" si="99"/>
        <v/>
      </c>
      <c r="CE433" s="5" t="str">
        <f>IF(J433="","",IFERROR(IF(VLOOKUP(J433,J$2:J432,1,0)=0,"",""),J433))</f>
        <v/>
      </c>
      <c r="CF433" s="24" t="str">
        <f>IF(CE433="","",(IFERROR(VLOOKUP(MID(CE433,1,1),$CW$2:DA$28,3,0),0)+IFERROR(VLOOKUP(MID(CE433,2,1),CW$2:DA$28,4,0),0)+IFERROR(VLOOKUP(MID(CE433,3,1),CW$2:DA$28,5,0),0)+(ROW(CE433)/1000000000000)))</f>
        <v/>
      </c>
      <c r="CH433" s="5">
        <v>432</v>
      </c>
      <c r="CI433" s="5" t="str">
        <f>IFERROR(VLOOKUP(CH433,CD$2:CE1509,2,0),"")</f>
        <v/>
      </c>
      <c r="DC433" s="5" t="e">
        <f>IF(REPORTE!AH$2="si",IF(C433=VALUE(REPORTE!C$11),IF(SUM(DC434:DC$1993),CONCATENATE(INT(B433),", "),INT(B433)),""),IF(C433=VALUE(REPORTE!C$10),IF(SUM(DC434:DC$1993),CONCATENATE(INT(B433),", "),INT(B433)),""))</f>
        <v>#VALUE!</v>
      </c>
    </row>
    <row r="434" spans="1:107" s="5" customFormat="1" ht="15" customHeight="1">
      <c r="A434" s="4" t="str">
        <f t="shared" si="101"/>
        <v/>
      </c>
      <c r="B434" s="6"/>
      <c r="C434" s="8"/>
      <c r="D434" s="1" t="str">
        <f>IFERROR(INDEX('padron cfe'!B:B,MATCH(DATOS!C434,'padron cfe'!A:A,0),1),"")</f>
        <v/>
      </c>
      <c r="E434" s="1"/>
      <c r="F434" s="7"/>
      <c r="G434" s="9" t="s">
        <v>157</v>
      </c>
      <c r="H434" s="5" t="str">
        <f>IF(F434="","",IFERROR(CONCATENATE("PEUA",VLOOKUP(ESTADO,REPORTE!AV$2:AW$33,2,0),DIDTRITO_FORM,CADER_FORM,IFERROR(VLOOKUP(DAY(F434),$BN$3:$BO$11,2,0),DAY(F434)),IFERROR(VLOOKUP(MONTH(F434),$BN$3:$BO$11,2,0),MONTH(F434)),YEAR(F434),G434),""))</f>
        <v/>
      </c>
      <c r="I434" s="4"/>
      <c r="K434" s="2" t="str">
        <f>IFERROR(INDEX('padron cfe'!C:C,MATCH(DATOS!C434,'padron cfe'!A:A,0),1),"")</f>
        <v/>
      </c>
      <c r="L434" s="4" t="str">
        <f>IFERROR(IF(VLOOKUP(J434,J$2:L433,4,0)=0,"",VLOOKUP(J434,J$2:L433,4,0)),"")</f>
        <v/>
      </c>
      <c r="M434" s="4" t="str">
        <f>IFERROR(IF(VLOOKUP(J434,J$2:M433,5,0)=0,"",VLOOKUP(J434,J$2:M433,5,0)),"")</f>
        <v/>
      </c>
      <c r="N434" s="4" t="str">
        <f>IFERROR(VLOOKUP(J434,J$2:N433,9,0),"")</f>
        <v/>
      </c>
      <c r="O434" s="2"/>
      <c r="P434" s="2"/>
      <c r="Q434" s="5" t="str">
        <f t="shared" si="104"/>
        <v/>
      </c>
      <c r="T434" s="2" t="str">
        <f>IFERROR(INDEX('padron cfe'!D:D,MATCH(DATOS!C434,'padron cfe'!A:A,0),1),"")</f>
        <v/>
      </c>
      <c r="U434" s="4"/>
      <c r="V434" s="4"/>
      <c r="W434" s="4"/>
      <c r="X434" s="6"/>
      <c r="Y434" s="4"/>
      <c r="Z434" s="4" t="str">
        <f t="shared" si="102"/>
        <v/>
      </c>
      <c r="AA434" s="4"/>
      <c r="AB434" s="4"/>
      <c r="AC434" s="2" t="str">
        <f>IFERROR(IF(INDEX(AC$1:AC433,MATCH(J434,J$1:J433,0),1)=0,"",INDEX(AC$1:AC433,MATCH(J434,J$1:J433,0),1)),"")</f>
        <v/>
      </c>
      <c r="AD434" s="2" t="str">
        <f>IFERROR(IF(INDEX(AD$1:AD433,MATCH(J434,J$1:J433,0),1)=0,"",INDEX(AD$1:AD433,MATCH(J434,J$1:J433,0),1)),"")</f>
        <v/>
      </c>
      <c r="AE434" s="2" t="str">
        <f>IFERROR(IF(INDEX(AE$1:AE433,MATCH(J434,J$1:J433,0),1)=0,"",INDEX(AE$1:AE433,MATCH(J434,J$1:J433,0),1)),"")</f>
        <v/>
      </c>
      <c r="AF434" s="2"/>
      <c r="AG434" s="2"/>
      <c r="AH434" s="2"/>
      <c r="AI434" s="4"/>
      <c r="AJ434" s="4"/>
      <c r="AK434" s="4"/>
      <c r="AL434" s="4"/>
      <c r="AM434" s="4"/>
      <c r="AN434" s="4"/>
      <c r="AO434" s="4"/>
      <c r="AP434" s="4"/>
      <c r="AQ434" s="4"/>
      <c r="AS434" s="4"/>
      <c r="AT434" s="82"/>
      <c r="AU434" s="124"/>
      <c r="AV434" s="124"/>
      <c r="AW434" s="124"/>
      <c r="AX434" s="124"/>
      <c r="AY434" s="124"/>
      <c r="AZ434" s="124"/>
      <c r="BA434" s="4"/>
      <c r="BB434" s="127"/>
      <c r="BC434" s="4"/>
      <c r="BD434" s="4"/>
      <c r="BE434" s="4"/>
      <c r="BF434" s="7"/>
      <c r="BG434" s="7"/>
      <c r="BH434" s="7" t="str">
        <f t="shared" ca="1" si="92"/>
        <v/>
      </c>
      <c r="BI434" s="4" t="str">
        <f t="shared" si="103"/>
        <v/>
      </c>
      <c r="BJ434" s="123" t="str">
        <f t="shared" si="93"/>
        <v/>
      </c>
      <c r="BK434" s="140" t="str">
        <f t="shared" si="98"/>
        <v/>
      </c>
      <c r="BQ434" s="4" t="str">
        <f>IF(IFERROR(VLOOKUP(C434,C435:C$1993,1,0),"")="","",COUNTIF(C:C,C434))</f>
        <v/>
      </c>
      <c r="BU434" s="5" t="str">
        <f>IF(B434="","",IF(BQ434="",1+(MAX(BU$2:BU433)),""))</f>
        <v/>
      </c>
      <c r="BV434" s="5" t="str">
        <f t="shared" si="94"/>
        <v/>
      </c>
      <c r="BW434" s="5" t="str">
        <f t="shared" si="95"/>
        <v/>
      </c>
      <c r="BX434" s="14" t="str">
        <f t="shared" si="96"/>
        <v/>
      </c>
      <c r="BY434" s="28"/>
      <c r="BZ434" s="15"/>
      <c r="CA434" s="5" t="str">
        <f t="shared" si="105"/>
        <v/>
      </c>
      <c r="CD434" s="5" t="str">
        <f t="shared" si="99"/>
        <v/>
      </c>
      <c r="CE434" s="5" t="str">
        <f>IF(J434="","",IFERROR(IF(VLOOKUP(J434,J$2:J433,1,0)=0,"",""),J434))</f>
        <v/>
      </c>
      <c r="CF434" s="24" t="str">
        <f>IF(CE434="","",(IFERROR(VLOOKUP(MID(CE434,1,1),$CW$2:DA$28,3,0),0)+IFERROR(VLOOKUP(MID(CE434,2,1),CW$2:DA$28,4,0),0)+IFERROR(VLOOKUP(MID(CE434,3,1),CW$2:DA$28,5,0),0)+(ROW(CE434)/1000000000000)))</f>
        <v/>
      </c>
      <c r="CH434" s="5">
        <v>433</v>
      </c>
      <c r="CI434" s="5" t="str">
        <f>IFERROR(VLOOKUP(CH434,CD$2:CE1510,2,0),"")</f>
        <v/>
      </c>
      <c r="DC434" s="5" t="e">
        <f>IF(REPORTE!AH$2="si",IF(C434=VALUE(REPORTE!C$11),IF(SUM(DC435:DC$1993),CONCATENATE(INT(B434),", "),INT(B434)),""),IF(C434=VALUE(REPORTE!C$10),IF(SUM(DC435:DC$1993),CONCATENATE(INT(B434),", "),INT(B434)),""))</f>
        <v>#VALUE!</v>
      </c>
    </row>
    <row r="435" spans="1:107" s="5" customFormat="1" ht="15" customHeight="1">
      <c r="A435" s="4" t="str">
        <f t="shared" si="101"/>
        <v/>
      </c>
      <c r="B435" s="6"/>
      <c r="C435" s="8"/>
      <c r="D435" s="1" t="str">
        <f>IFERROR(INDEX('padron cfe'!B:B,MATCH(DATOS!C435,'padron cfe'!A:A,0),1),"")</f>
        <v/>
      </c>
      <c r="E435" s="1"/>
      <c r="F435" s="7"/>
      <c r="G435" s="9" t="s">
        <v>157</v>
      </c>
      <c r="H435" s="5" t="str">
        <f>IF(F435="","",IFERROR(CONCATENATE("PEUA",VLOOKUP(ESTADO,REPORTE!AV$2:AW$33,2,0),DIDTRITO_FORM,CADER_FORM,IFERROR(VLOOKUP(DAY(F435),$BN$3:$BO$11,2,0),DAY(F435)),IFERROR(VLOOKUP(MONTH(F435),$BN$3:$BO$11,2,0),MONTH(F435)),YEAR(F435),G435),""))</f>
        <v/>
      </c>
      <c r="I435" s="4"/>
      <c r="K435" s="2" t="str">
        <f>IFERROR(INDEX('padron cfe'!C:C,MATCH(DATOS!C435,'padron cfe'!A:A,0),1),"")</f>
        <v/>
      </c>
      <c r="L435" s="4" t="str">
        <f>IFERROR(IF(VLOOKUP(J435,J$2:L434,4,0)=0,"",VLOOKUP(J435,J$2:L434,4,0)),"")</f>
        <v/>
      </c>
      <c r="M435" s="4" t="str">
        <f>IFERROR(IF(VLOOKUP(J435,J$2:M434,5,0)=0,"",VLOOKUP(J435,J$2:M434,5,0)),"")</f>
        <v/>
      </c>
      <c r="N435" s="4" t="str">
        <f>IFERROR(VLOOKUP(J435,J$2:N434,9,0),"")</f>
        <v/>
      </c>
      <c r="O435" s="2"/>
      <c r="P435" s="2"/>
      <c r="Q435" s="5" t="str">
        <f t="shared" si="104"/>
        <v/>
      </c>
      <c r="T435" s="2" t="str">
        <f>IFERROR(INDEX('padron cfe'!D:D,MATCH(DATOS!C435,'padron cfe'!A:A,0),1),"")</f>
        <v/>
      </c>
      <c r="U435" s="4"/>
      <c r="V435" s="4"/>
      <c r="W435" s="4"/>
      <c r="X435" s="6"/>
      <c r="Y435" s="4"/>
      <c r="Z435" s="4" t="str">
        <f t="shared" si="102"/>
        <v/>
      </c>
      <c r="AA435" s="4"/>
      <c r="AB435" s="4"/>
      <c r="AC435" s="2" t="str">
        <f>IFERROR(IF(INDEX(AC$1:AC434,MATCH(J435,J$1:J434,0),1)=0,"",INDEX(AC$1:AC434,MATCH(J435,J$1:J434,0),1)),"")</f>
        <v/>
      </c>
      <c r="AD435" s="2" t="str">
        <f>IFERROR(IF(INDEX(AD$1:AD434,MATCH(J435,J$1:J434,0),1)=0,"",INDEX(AD$1:AD434,MATCH(J435,J$1:J434,0),1)),"")</f>
        <v/>
      </c>
      <c r="AE435" s="2" t="str">
        <f>IFERROR(IF(INDEX(AE$1:AE434,MATCH(J435,J$1:J434,0),1)=0,"",INDEX(AE$1:AE434,MATCH(J435,J$1:J434,0),1)),"")</f>
        <v/>
      </c>
      <c r="AF435" s="2"/>
      <c r="AG435" s="2"/>
      <c r="AH435" s="2"/>
      <c r="AI435" s="4"/>
      <c r="AJ435" s="4"/>
      <c r="AK435" s="4"/>
      <c r="AL435" s="4"/>
      <c r="AM435" s="4"/>
      <c r="AN435" s="4"/>
      <c r="AO435" s="4"/>
      <c r="AP435" s="4"/>
      <c r="AQ435" s="4"/>
      <c r="AS435" s="4"/>
      <c r="AT435" s="82"/>
      <c r="AU435" s="124"/>
      <c r="AV435" s="124"/>
      <c r="AW435" s="124"/>
      <c r="AX435" s="124"/>
      <c r="AY435" s="124"/>
      <c r="AZ435" s="124"/>
      <c r="BA435" s="4"/>
      <c r="BB435" s="127"/>
      <c r="BC435" s="4"/>
      <c r="BD435" s="4"/>
      <c r="BE435" s="4"/>
      <c r="BF435" s="7"/>
      <c r="BG435" s="7"/>
      <c r="BH435" s="7" t="str">
        <f t="shared" ca="1" si="92"/>
        <v/>
      </c>
      <c r="BI435" s="4" t="str">
        <f t="shared" si="103"/>
        <v/>
      </c>
      <c r="BJ435" s="123" t="str">
        <f t="shared" si="93"/>
        <v/>
      </c>
      <c r="BK435" s="140" t="str">
        <f t="shared" si="98"/>
        <v/>
      </c>
      <c r="BQ435" s="4" t="str">
        <f>IF(IFERROR(VLOOKUP(C435,C436:C$1993,1,0),"")="","",COUNTIF(C:C,C435))</f>
        <v/>
      </c>
      <c r="BU435" s="5" t="str">
        <f>IF(B435="","",IF(BQ435="",1+(MAX(BU$2:BU434)),""))</f>
        <v/>
      </c>
      <c r="BV435" s="5" t="str">
        <f t="shared" si="94"/>
        <v/>
      </c>
      <c r="BW435" s="5" t="str">
        <f t="shared" si="95"/>
        <v/>
      </c>
      <c r="BX435" s="14" t="str">
        <f t="shared" si="96"/>
        <v/>
      </c>
      <c r="BY435" s="28"/>
      <c r="BZ435" s="15"/>
      <c r="CA435" s="5" t="str">
        <f t="shared" si="105"/>
        <v/>
      </c>
      <c r="CD435" s="5" t="str">
        <f t="shared" si="99"/>
        <v/>
      </c>
      <c r="CE435" s="5" t="str">
        <f>IF(J435="","",IFERROR(IF(VLOOKUP(J435,J$2:J434,1,0)=0,"",""),J435))</f>
        <v/>
      </c>
      <c r="CF435" s="24" t="str">
        <f>IF(CE435="","",(IFERROR(VLOOKUP(MID(CE435,1,1),$CW$2:DA$28,3,0),0)+IFERROR(VLOOKUP(MID(CE435,2,1),CW$2:DA$28,4,0),0)+IFERROR(VLOOKUP(MID(CE435,3,1),CW$2:DA$28,5,0),0)+(ROW(CE435)/1000000000000)))</f>
        <v/>
      </c>
      <c r="CH435" s="5">
        <v>434</v>
      </c>
      <c r="CI435" s="5" t="str">
        <f>IFERROR(VLOOKUP(CH435,CD$2:CE1511,2,0),"")</f>
        <v/>
      </c>
      <c r="DC435" s="5" t="e">
        <f>IF(REPORTE!AH$2="si",IF(C435=VALUE(REPORTE!C$11),IF(SUM(DC436:DC$1993),CONCATENATE(INT(B435),", "),INT(B435)),""),IF(C435=VALUE(REPORTE!C$10),IF(SUM(DC436:DC$1993),CONCATENATE(INT(B435),", "),INT(B435)),""))</f>
        <v>#VALUE!</v>
      </c>
    </row>
    <row r="436" spans="1:107" s="5" customFormat="1" ht="15" customHeight="1">
      <c r="A436" s="4" t="str">
        <f t="shared" si="101"/>
        <v/>
      </c>
      <c r="B436" s="6"/>
      <c r="C436" s="8"/>
      <c r="D436" s="1" t="str">
        <f>IFERROR(INDEX('padron cfe'!B:B,MATCH(DATOS!C436,'padron cfe'!A:A,0),1),"")</f>
        <v/>
      </c>
      <c r="E436" s="1"/>
      <c r="F436" s="7"/>
      <c r="G436" s="9" t="s">
        <v>157</v>
      </c>
      <c r="H436" s="5" t="str">
        <f>IF(F436="","",IFERROR(CONCATENATE("PEUA",VLOOKUP(ESTADO,REPORTE!AV$2:AW$33,2,0),DIDTRITO_FORM,CADER_FORM,IFERROR(VLOOKUP(DAY(F436),$BN$3:$BO$11,2,0),DAY(F436)),IFERROR(VLOOKUP(MONTH(F436),$BN$3:$BO$11,2,0),MONTH(F436)),YEAR(F436),G436),""))</f>
        <v/>
      </c>
      <c r="I436" s="4"/>
      <c r="K436" s="2" t="str">
        <f>IFERROR(INDEX('padron cfe'!C:C,MATCH(DATOS!C436,'padron cfe'!A:A,0),1),"")</f>
        <v/>
      </c>
      <c r="L436" s="4" t="str">
        <f>IFERROR(IF(VLOOKUP(J436,J$2:L435,4,0)=0,"",VLOOKUP(J436,J$2:L435,4,0)),"")</f>
        <v/>
      </c>
      <c r="M436" s="4" t="str">
        <f>IFERROR(IF(VLOOKUP(J436,J$2:M435,5,0)=0,"",VLOOKUP(J436,J$2:M435,5,0)),"")</f>
        <v/>
      </c>
      <c r="N436" s="4" t="str">
        <f>IFERROR(VLOOKUP(J436,J$2:N435,9,0),"")</f>
        <v/>
      </c>
      <c r="O436" s="2"/>
      <c r="P436" s="2"/>
      <c r="Q436" s="5" t="str">
        <f t="shared" si="104"/>
        <v/>
      </c>
      <c r="T436" s="2" t="str">
        <f>IFERROR(INDEX('padron cfe'!D:D,MATCH(DATOS!C436,'padron cfe'!A:A,0),1),"")</f>
        <v/>
      </c>
      <c r="U436" s="4"/>
      <c r="V436" s="4"/>
      <c r="W436" s="4"/>
      <c r="X436" s="6"/>
      <c r="Y436" s="4"/>
      <c r="Z436" s="4" t="str">
        <f t="shared" si="102"/>
        <v/>
      </c>
      <c r="AA436" s="4"/>
      <c r="AB436" s="4"/>
      <c r="AC436" s="2" t="str">
        <f>IFERROR(IF(INDEX(AC$1:AC435,MATCH(J436,J$1:J435,0),1)=0,"",INDEX(AC$1:AC435,MATCH(J436,J$1:J435,0),1)),"")</f>
        <v/>
      </c>
      <c r="AD436" s="2" t="str">
        <f>IFERROR(IF(INDEX(AD$1:AD435,MATCH(J436,J$1:J435,0),1)=0,"",INDEX(AD$1:AD435,MATCH(J436,J$1:J435,0),1)),"")</f>
        <v/>
      </c>
      <c r="AE436" s="2" t="str">
        <f>IFERROR(IF(INDEX(AE$1:AE435,MATCH(J436,J$1:J435,0),1)=0,"",INDEX(AE$1:AE435,MATCH(J436,J$1:J435,0),1)),"")</f>
        <v/>
      </c>
      <c r="AF436" s="2"/>
      <c r="AG436" s="2"/>
      <c r="AH436" s="2"/>
      <c r="AI436" s="4"/>
      <c r="AJ436" s="4"/>
      <c r="AK436" s="4"/>
      <c r="AL436" s="4"/>
      <c r="AM436" s="4"/>
      <c r="AN436" s="4"/>
      <c r="AO436" s="4"/>
      <c r="AP436" s="4"/>
      <c r="AQ436" s="4"/>
      <c r="AS436" s="4"/>
      <c r="AT436" s="82"/>
      <c r="AU436" s="124"/>
      <c r="AV436" s="124"/>
      <c r="AW436" s="124"/>
      <c r="AX436" s="124"/>
      <c r="AY436" s="124"/>
      <c r="AZ436" s="124"/>
      <c r="BA436" s="4"/>
      <c r="BB436" s="127"/>
      <c r="BC436" s="4"/>
      <c r="BD436" s="4"/>
      <c r="BE436" s="4"/>
      <c r="BF436" s="7"/>
      <c r="BG436" s="7"/>
      <c r="BH436" s="7" t="str">
        <f t="shared" ca="1" si="92"/>
        <v/>
      </c>
      <c r="BI436" s="4" t="str">
        <f t="shared" si="103"/>
        <v/>
      </c>
      <c r="BJ436" s="123" t="str">
        <f t="shared" si="93"/>
        <v/>
      </c>
      <c r="BK436" s="140" t="str">
        <f t="shared" si="98"/>
        <v/>
      </c>
      <c r="BQ436" s="4" t="str">
        <f>IF(IFERROR(VLOOKUP(C436,C437:C$1993,1,0),"")="","",COUNTIF(C:C,C436))</f>
        <v/>
      </c>
      <c r="BU436" s="5" t="str">
        <f>IF(B436="","",IF(BQ436="",1+(MAX(BU$2:BU435)),""))</f>
        <v/>
      </c>
      <c r="BV436" s="5" t="str">
        <f t="shared" si="94"/>
        <v/>
      </c>
      <c r="BW436" s="5" t="str">
        <f t="shared" si="95"/>
        <v/>
      </c>
      <c r="BX436" s="14" t="str">
        <f t="shared" si="96"/>
        <v/>
      </c>
      <c r="BY436" s="28"/>
      <c r="BZ436" s="15"/>
      <c r="CA436" s="5" t="str">
        <f t="shared" si="105"/>
        <v/>
      </c>
      <c r="CD436" s="5" t="str">
        <f t="shared" si="99"/>
        <v/>
      </c>
      <c r="CE436" s="5" t="str">
        <f>IF(J436="","",IFERROR(IF(VLOOKUP(J436,J$2:J435,1,0)=0,"",""),J436))</f>
        <v/>
      </c>
      <c r="CF436" s="24" t="str">
        <f>IF(CE436="","",(IFERROR(VLOOKUP(MID(CE436,1,1),$CW$2:DA$28,3,0),0)+IFERROR(VLOOKUP(MID(CE436,2,1),CW$2:DA$28,4,0),0)+IFERROR(VLOOKUP(MID(CE436,3,1),CW$2:DA$28,5,0),0)+(ROW(CE436)/1000000000000)))</f>
        <v/>
      </c>
      <c r="CH436" s="5">
        <v>435</v>
      </c>
      <c r="CI436" s="5" t="str">
        <f>IFERROR(VLOOKUP(CH436,CD$2:CE1512,2,0),"")</f>
        <v/>
      </c>
      <c r="DC436" s="5" t="e">
        <f>IF(REPORTE!AH$2="si",IF(C436=VALUE(REPORTE!C$11),IF(SUM(DC437:DC$1993),CONCATENATE(INT(B436),", "),INT(B436)),""),IF(C436=VALUE(REPORTE!C$10),IF(SUM(DC437:DC$1993),CONCATENATE(INT(B436),", "),INT(B436)),""))</f>
        <v>#VALUE!</v>
      </c>
    </row>
    <row r="437" spans="1:107" s="5" customFormat="1" ht="15" customHeight="1">
      <c r="A437" s="4" t="str">
        <f t="shared" si="101"/>
        <v/>
      </c>
      <c r="B437" s="6"/>
      <c r="C437" s="8"/>
      <c r="D437" s="1" t="str">
        <f>IFERROR(INDEX('padron cfe'!B:B,MATCH(DATOS!C437,'padron cfe'!A:A,0),1),"")</f>
        <v/>
      </c>
      <c r="E437" s="1"/>
      <c r="F437" s="7"/>
      <c r="G437" s="9" t="s">
        <v>157</v>
      </c>
      <c r="H437" s="5" t="str">
        <f>IF(F437="","",IFERROR(CONCATENATE("PEUA",VLOOKUP(ESTADO,REPORTE!AV$2:AW$33,2,0),DIDTRITO_FORM,CADER_FORM,IFERROR(VLOOKUP(DAY(F437),$BN$3:$BO$11,2,0),DAY(F437)),IFERROR(VLOOKUP(MONTH(F437),$BN$3:$BO$11,2,0),MONTH(F437)),YEAR(F437),G437),""))</f>
        <v/>
      </c>
      <c r="I437" s="4"/>
      <c r="K437" s="2" t="str">
        <f>IFERROR(INDEX('padron cfe'!C:C,MATCH(DATOS!C437,'padron cfe'!A:A,0),1),"")</f>
        <v/>
      </c>
      <c r="L437" s="4" t="str">
        <f>IFERROR(IF(VLOOKUP(J437,J$2:L436,4,0)=0,"",VLOOKUP(J437,J$2:L436,4,0)),"")</f>
        <v/>
      </c>
      <c r="M437" s="4" t="str">
        <f>IFERROR(IF(VLOOKUP(J437,J$2:M436,5,0)=0,"",VLOOKUP(J437,J$2:M436,5,0)),"")</f>
        <v/>
      </c>
      <c r="N437" s="4" t="str">
        <f>IFERROR(VLOOKUP(J437,J$2:N436,9,0),"")</f>
        <v/>
      </c>
      <c r="O437" s="2"/>
      <c r="P437" s="2"/>
      <c r="Q437" s="5" t="str">
        <f t="shared" si="104"/>
        <v/>
      </c>
      <c r="T437" s="2" t="str">
        <f>IFERROR(INDEX('padron cfe'!D:D,MATCH(DATOS!C437,'padron cfe'!A:A,0),1),"")</f>
        <v/>
      </c>
      <c r="U437" s="4"/>
      <c r="V437" s="4"/>
      <c r="W437" s="4"/>
      <c r="X437" s="6"/>
      <c r="Y437" s="4"/>
      <c r="Z437" s="4" t="str">
        <f t="shared" si="102"/>
        <v/>
      </c>
      <c r="AA437" s="4"/>
      <c r="AB437" s="4"/>
      <c r="AC437" s="2" t="str">
        <f>IFERROR(IF(INDEX(AC$1:AC436,MATCH(J437,J$1:J436,0),1)=0,"",INDEX(AC$1:AC436,MATCH(J437,J$1:J436,0),1)),"")</f>
        <v/>
      </c>
      <c r="AD437" s="2" t="str">
        <f>IFERROR(IF(INDEX(AD$1:AD436,MATCH(J437,J$1:J436,0),1)=0,"",INDEX(AD$1:AD436,MATCH(J437,J$1:J436,0),1)),"")</f>
        <v/>
      </c>
      <c r="AE437" s="2" t="str">
        <f>IFERROR(IF(INDEX(AE$1:AE436,MATCH(J437,J$1:J436,0),1)=0,"",INDEX(AE$1:AE436,MATCH(J437,J$1:J436,0),1)),"")</f>
        <v/>
      </c>
      <c r="AF437" s="2"/>
      <c r="AG437" s="2"/>
      <c r="AH437" s="2"/>
      <c r="AI437" s="4"/>
      <c r="AJ437" s="4"/>
      <c r="AK437" s="4"/>
      <c r="AL437" s="4"/>
      <c r="AM437" s="4"/>
      <c r="AN437" s="4"/>
      <c r="AO437" s="4"/>
      <c r="AP437" s="4"/>
      <c r="AQ437" s="4"/>
      <c r="AS437" s="4"/>
      <c r="AT437" s="82"/>
      <c r="AU437" s="124"/>
      <c r="AV437" s="124"/>
      <c r="AW437" s="124"/>
      <c r="AX437" s="124"/>
      <c r="AY437" s="124"/>
      <c r="AZ437" s="124"/>
      <c r="BA437" s="4"/>
      <c r="BB437" s="127"/>
      <c r="BC437" s="4"/>
      <c r="BD437" s="4"/>
      <c r="BE437" s="4"/>
      <c r="BF437" s="7"/>
      <c r="BG437" s="7"/>
      <c r="BH437" s="7" t="str">
        <f t="shared" ca="1" si="92"/>
        <v/>
      </c>
      <c r="BI437" s="4" t="str">
        <f t="shared" si="103"/>
        <v/>
      </c>
      <c r="BJ437" s="123" t="str">
        <f t="shared" si="93"/>
        <v/>
      </c>
      <c r="BK437" s="140" t="str">
        <f t="shared" si="98"/>
        <v/>
      </c>
      <c r="BQ437" s="4" t="str">
        <f>IF(IFERROR(VLOOKUP(C437,C438:C$1993,1,0),"")="","",COUNTIF(C:C,C437))</f>
        <v/>
      </c>
      <c r="BU437" s="5" t="str">
        <f>IF(B437="","",IF(BQ437="",1+(MAX(BU$2:BU436)),""))</f>
        <v/>
      </c>
      <c r="BV437" s="5" t="str">
        <f t="shared" si="94"/>
        <v/>
      </c>
      <c r="BW437" s="5" t="str">
        <f t="shared" si="95"/>
        <v/>
      </c>
      <c r="BX437" s="14" t="str">
        <f t="shared" si="96"/>
        <v/>
      </c>
      <c r="BY437" s="28"/>
      <c r="BZ437" s="15"/>
      <c r="CA437" s="5" t="str">
        <f t="shared" si="105"/>
        <v/>
      </c>
      <c r="CD437" s="5" t="str">
        <f t="shared" si="99"/>
        <v/>
      </c>
      <c r="CE437" s="5" t="str">
        <f>IF(J437="","",IFERROR(IF(VLOOKUP(J437,J$2:J436,1,0)=0,"",""),J437))</f>
        <v/>
      </c>
      <c r="CF437" s="24" t="str">
        <f>IF(CE437="","",(IFERROR(VLOOKUP(MID(CE437,1,1),$CW$2:DA$28,3,0),0)+IFERROR(VLOOKUP(MID(CE437,2,1),CW$2:DA$28,4,0),0)+IFERROR(VLOOKUP(MID(CE437,3,1),CW$2:DA$28,5,0),0)+(ROW(CE437)/1000000000000)))</f>
        <v/>
      </c>
      <c r="CH437" s="5">
        <v>436</v>
      </c>
      <c r="CI437" s="5" t="str">
        <f>IFERROR(VLOOKUP(CH437,CD$2:CE1513,2,0),"")</f>
        <v/>
      </c>
      <c r="DC437" s="5" t="e">
        <f>IF(REPORTE!AH$2="si",IF(C437=VALUE(REPORTE!C$11),IF(SUM(DC438:DC$1993),CONCATENATE(INT(B437),", "),INT(B437)),""),IF(C437=VALUE(REPORTE!C$10),IF(SUM(DC438:DC$1993),CONCATENATE(INT(B437),", "),INT(B437)),""))</f>
        <v>#VALUE!</v>
      </c>
    </row>
    <row r="438" spans="1:107" s="5" customFormat="1" ht="15" customHeight="1">
      <c r="A438" s="4" t="str">
        <f t="shared" si="101"/>
        <v/>
      </c>
      <c r="B438" s="6"/>
      <c r="C438" s="8"/>
      <c r="D438" s="1" t="str">
        <f>IFERROR(INDEX('padron cfe'!B:B,MATCH(DATOS!C438,'padron cfe'!A:A,0),1),"")</f>
        <v/>
      </c>
      <c r="E438" s="1"/>
      <c r="F438" s="7"/>
      <c r="G438" s="9" t="s">
        <v>157</v>
      </c>
      <c r="H438" s="5" t="str">
        <f>IF(F438="","",IFERROR(CONCATENATE("PEUA",VLOOKUP(ESTADO,REPORTE!AV$2:AW$33,2,0),DIDTRITO_FORM,CADER_FORM,IFERROR(VLOOKUP(DAY(F438),$BN$3:$BO$11,2,0),DAY(F438)),IFERROR(VLOOKUP(MONTH(F438),$BN$3:$BO$11,2,0),MONTH(F438)),YEAR(F438),G438),""))</f>
        <v/>
      </c>
      <c r="I438" s="4"/>
      <c r="K438" s="2" t="str">
        <f>IFERROR(INDEX('padron cfe'!C:C,MATCH(DATOS!C438,'padron cfe'!A:A,0),1),"")</f>
        <v/>
      </c>
      <c r="L438" s="4" t="str">
        <f>IFERROR(IF(VLOOKUP(J438,J$2:L437,4,0)=0,"",VLOOKUP(J438,J$2:L437,4,0)),"")</f>
        <v/>
      </c>
      <c r="M438" s="4" t="str">
        <f>IFERROR(IF(VLOOKUP(J438,J$2:M437,5,0)=0,"",VLOOKUP(J438,J$2:M437,5,0)),"")</f>
        <v/>
      </c>
      <c r="N438" s="4" t="str">
        <f>IFERROR(VLOOKUP(J438,J$2:N437,9,0),"")</f>
        <v/>
      </c>
      <c r="O438" s="2"/>
      <c r="P438" s="2"/>
      <c r="Q438" s="5" t="str">
        <f t="shared" ref="Q438:Q501" si="106">IF(J438="","",Q437)</f>
        <v/>
      </c>
      <c r="T438" s="2" t="str">
        <f>IFERROR(INDEX('padron cfe'!D:D,MATCH(DATOS!C438,'padron cfe'!A:A,0),1),"")</f>
        <v/>
      </c>
      <c r="U438" s="4"/>
      <c r="V438" s="4"/>
      <c r="W438" s="4"/>
      <c r="X438" s="6"/>
      <c r="Y438" s="4"/>
      <c r="Z438" s="4" t="str">
        <f t="shared" si="102"/>
        <v/>
      </c>
      <c r="AA438" s="4"/>
      <c r="AB438" s="4"/>
      <c r="AC438" s="2" t="str">
        <f>IFERROR(IF(INDEX(AC$1:AC437,MATCH(J438,J$1:J437,0),1)=0,"",INDEX(AC$1:AC437,MATCH(J438,J$1:J437,0),1)),"")</f>
        <v/>
      </c>
      <c r="AD438" s="2" t="str">
        <f>IFERROR(IF(INDEX(AD$1:AD437,MATCH(J438,J$1:J437,0),1)=0,"",INDEX(AD$1:AD437,MATCH(J438,J$1:J437,0),1)),"")</f>
        <v/>
      </c>
      <c r="AE438" s="2" t="str">
        <f>IFERROR(IF(INDEX(AE$1:AE437,MATCH(J438,J$1:J437,0),1)=0,"",INDEX(AE$1:AE437,MATCH(J438,J$1:J437,0),1)),"")</f>
        <v/>
      </c>
      <c r="AF438" s="2"/>
      <c r="AG438" s="2"/>
      <c r="AH438" s="2"/>
      <c r="AI438" s="4"/>
      <c r="AJ438" s="4"/>
      <c r="AK438" s="4"/>
      <c r="AL438" s="4"/>
      <c r="AM438" s="4"/>
      <c r="AN438" s="4"/>
      <c r="AO438" s="4"/>
      <c r="AP438" s="4"/>
      <c r="AQ438" s="4"/>
      <c r="AS438" s="4"/>
      <c r="AT438" s="82"/>
      <c r="AU438" s="124"/>
      <c r="AV438" s="124"/>
      <c r="AW438" s="124"/>
      <c r="AX438" s="124"/>
      <c r="AY438" s="124"/>
      <c r="AZ438" s="124"/>
      <c r="BA438" s="4"/>
      <c r="BB438" s="127"/>
      <c r="BC438" s="4"/>
      <c r="BD438" s="4"/>
      <c r="BE438" s="4"/>
      <c r="BF438" s="7"/>
      <c r="BG438" s="7"/>
      <c r="BH438" s="7" t="str">
        <f t="shared" ca="1" si="92"/>
        <v/>
      </c>
      <c r="BI438" s="4" t="str">
        <f t="shared" si="103"/>
        <v/>
      </c>
      <c r="BJ438" s="123" t="str">
        <f t="shared" si="93"/>
        <v/>
      </c>
      <c r="BK438" s="140" t="str">
        <f t="shared" si="98"/>
        <v/>
      </c>
      <c r="BQ438" s="4" t="str">
        <f>IF(IFERROR(VLOOKUP(C438,C439:C$1993,1,0),"")="","",COUNTIF(C:C,C438))</f>
        <v/>
      </c>
      <c r="BU438" s="5" t="str">
        <f>IF(B438="","",IF(BQ438="",1+(MAX(BU$2:BU437)),""))</f>
        <v/>
      </c>
      <c r="BV438" s="5" t="str">
        <f t="shared" si="94"/>
        <v/>
      </c>
      <c r="BW438" s="5" t="str">
        <f t="shared" si="95"/>
        <v/>
      </c>
      <c r="BX438" s="14" t="str">
        <f t="shared" si="96"/>
        <v/>
      </c>
      <c r="BY438" s="28"/>
      <c r="BZ438" s="15"/>
      <c r="CA438" s="5" t="str">
        <f t="shared" si="105"/>
        <v/>
      </c>
      <c r="CD438" s="5" t="str">
        <f t="shared" si="99"/>
        <v/>
      </c>
      <c r="CE438" s="5" t="str">
        <f>IF(J438="","",IFERROR(IF(VLOOKUP(J438,J$2:J437,1,0)=0,"",""),J438))</f>
        <v/>
      </c>
      <c r="CF438" s="24" t="str">
        <f>IF(CE438="","",(IFERROR(VLOOKUP(MID(CE438,1,1),$CW$2:DA$28,3,0),0)+IFERROR(VLOOKUP(MID(CE438,2,1),CW$2:DA$28,4,0),0)+IFERROR(VLOOKUP(MID(CE438,3,1),CW$2:DA$28,5,0),0)+(ROW(CE438)/1000000000000)))</f>
        <v/>
      </c>
      <c r="CH438" s="5">
        <v>437</v>
      </c>
      <c r="CI438" s="5" t="str">
        <f>IFERROR(VLOOKUP(CH438,CD$2:CE1514,2,0),"")</f>
        <v/>
      </c>
      <c r="DC438" s="5" t="e">
        <f>IF(REPORTE!AH$2="si",IF(C438=VALUE(REPORTE!C$11),IF(SUM(DC439:DC$1993),CONCATENATE(INT(B438),", "),INT(B438)),""),IF(C438=VALUE(REPORTE!C$10),IF(SUM(DC439:DC$1993),CONCATENATE(INT(B438),", "),INT(B438)),""))</f>
        <v>#VALUE!</v>
      </c>
    </row>
    <row r="439" spans="1:107" s="5" customFormat="1" ht="15" customHeight="1">
      <c r="A439" s="4" t="str">
        <f t="shared" si="101"/>
        <v/>
      </c>
      <c r="B439" s="6"/>
      <c r="C439" s="8"/>
      <c r="D439" s="1" t="str">
        <f>IFERROR(INDEX('padron cfe'!B:B,MATCH(DATOS!C439,'padron cfe'!A:A,0),1),"")</f>
        <v/>
      </c>
      <c r="E439" s="1"/>
      <c r="F439" s="7"/>
      <c r="G439" s="9" t="s">
        <v>157</v>
      </c>
      <c r="H439" s="5" t="str">
        <f>IF(F439="","",IFERROR(CONCATENATE("PEUA",VLOOKUP(ESTADO,REPORTE!AV$2:AW$33,2,0),DIDTRITO_FORM,CADER_FORM,IFERROR(VLOOKUP(DAY(F439),$BN$3:$BO$11,2,0),DAY(F439)),IFERROR(VLOOKUP(MONTH(F439),$BN$3:$BO$11,2,0),MONTH(F439)),YEAR(F439),G439),""))</f>
        <v/>
      </c>
      <c r="I439" s="4"/>
      <c r="K439" s="2" t="str">
        <f>IFERROR(INDEX('padron cfe'!C:C,MATCH(DATOS!C439,'padron cfe'!A:A,0),1),"")</f>
        <v/>
      </c>
      <c r="L439" s="4" t="str">
        <f>IFERROR(IF(VLOOKUP(J439,J$2:L438,4,0)=0,"",VLOOKUP(J439,J$2:L438,4,0)),"")</f>
        <v/>
      </c>
      <c r="M439" s="4" t="str">
        <f>IFERROR(IF(VLOOKUP(J439,J$2:M438,5,0)=0,"",VLOOKUP(J439,J$2:M438,5,0)),"")</f>
        <v/>
      </c>
      <c r="N439" s="4" t="str">
        <f>IFERROR(VLOOKUP(J439,J$2:N438,9,0),"")</f>
        <v/>
      </c>
      <c r="O439" s="2"/>
      <c r="P439" s="2"/>
      <c r="Q439" s="5" t="str">
        <f t="shared" si="106"/>
        <v/>
      </c>
      <c r="T439" s="2" t="str">
        <f>IFERROR(INDEX('padron cfe'!D:D,MATCH(DATOS!C439,'padron cfe'!A:A,0),1),"")</f>
        <v/>
      </c>
      <c r="U439" s="4"/>
      <c r="V439" s="4"/>
      <c r="W439" s="4"/>
      <c r="X439" s="6"/>
      <c r="Y439" s="4"/>
      <c r="Z439" s="4" t="str">
        <f t="shared" si="102"/>
        <v/>
      </c>
      <c r="AA439" s="4"/>
      <c r="AB439" s="4"/>
      <c r="AC439" s="2" t="str">
        <f>IFERROR(IF(INDEX(AC$1:AC438,MATCH(J439,J$1:J438,0),1)=0,"",INDEX(AC$1:AC438,MATCH(J439,J$1:J438,0),1)),"")</f>
        <v/>
      </c>
      <c r="AD439" s="2" t="str">
        <f>IFERROR(IF(INDEX(AD$1:AD438,MATCH(J439,J$1:J438,0),1)=0,"",INDEX(AD$1:AD438,MATCH(J439,J$1:J438,0),1)),"")</f>
        <v/>
      </c>
      <c r="AE439" s="2" t="str">
        <f>IFERROR(IF(INDEX(AE$1:AE438,MATCH(J439,J$1:J438,0),1)=0,"",INDEX(AE$1:AE438,MATCH(J439,J$1:J438,0),1)),"")</f>
        <v/>
      </c>
      <c r="AF439" s="2"/>
      <c r="AG439" s="2"/>
      <c r="AH439" s="2"/>
      <c r="AI439" s="4"/>
      <c r="AJ439" s="4"/>
      <c r="AK439" s="4"/>
      <c r="AL439" s="4"/>
      <c r="AM439" s="4"/>
      <c r="AN439" s="4"/>
      <c r="AO439" s="4"/>
      <c r="AP439" s="4"/>
      <c r="AQ439" s="4"/>
      <c r="AS439" s="4"/>
      <c r="AT439" s="82"/>
      <c r="AU439" s="124"/>
      <c r="AV439" s="124"/>
      <c r="AW439" s="124"/>
      <c r="AX439" s="124"/>
      <c r="AY439" s="124"/>
      <c r="AZ439" s="124"/>
      <c r="BA439" s="4"/>
      <c r="BB439" s="127"/>
      <c r="BC439" s="4"/>
      <c r="BD439" s="4"/>
      <c r="BE439" s="4"/>
      <c r="BF439" s="7"/>
      <c r="BG439" s="7"/>
      <c r="BH439" s="7" t="str">
        <f t="shared" ca="1" si="92"/>
        <v/>
      </c>
      <c r="BI439" s="4" t="str">
        <f t="shared" si="103"/>
        <v/>
      </c>
      <c r="BJ439" s="123" t="str">
        <f t="shared" si="93"/>
        <v/>
      </c>
      <c r="BK439" s="140" t="str">
        <f t="shared" si="98"/>
        <v/>
      </c>
      <c r="BQ439" s="4" t="str">
        <f>IF(IFERROR(VLOOKUP(C439,C440:C$1993,1,0),"")="","",COUNTIF(C:C,C439))</f>
        <v/>
      </c>
      <c r="BU439" s="5" t="str">
        <f>IF(B439="","",IF(BQ439="",1+(MAX(BU$2:BU438)),""))</f>
        <v/>
      </c>
      <c r="BV439" s="5" t="str">
        <f t="shared" si="94"/>
        <v/>
      </c>
      <c r="BW439" s="5" t="str">
        <f t="shared" si="95"/>
        <v/>
      </c>
      <c r="BX439" s="14" t="str">
        <f t="shared" si="96"/>
        <v/>
      </c>
      <c r="BY439" s="28"/>
      <c r="BZ439" s="15"/>
      <c r="CA439" s="5" t="str">
        <f t="shared" si="105"/>
        <v/>
      </c>
      <c r="CD439" s="5" t="str">
        <f t="shared" si="99"/>
        <v/>
      </c>
      <c r="CE439" s="5" t="str">
        <f>IF(J439="","",IFERROR(IF(VLOOKUP(J439,J$2:J438,1,0)=0,"",""),J439))</f>
        <v/>
      </c>
      <c r="CF439" s="24" t="str">
        <f>IF(CE439="","",(IFERROR(VLOOKUP(MID(CE439,1,1),$CW$2:DA$28,3,0),0)+IFERROR(VLOOKUP(MID(CE439,2,1),CW$2:DA$28,4,0),0)+IFERROR(VLOOKUP(MID(CE439,3,1),CW$2:DA$28,5,0),0)+(ROW(CE439)/1000000000000)))</f>
        <v/>
      </c>
      <c r="CH439" s="5">
        <v>438</v>
      </c>
      <c r="CI439" s="5" t="str">
        <f>IFERROR(VLOOKUP(CH439,CD$2:CE1515,2,0),"")</f>
        <v/>
      </c>
      <c r="DC439" s="5" t="e">
        <f>IF(REPORTE!AH$2="si",IF(C439=VALUE(REPORTE!C$11),IF(SUM(DC440:DC$1993),CONCATENATE(INT(B439),", "),INT(B439)),""),IF(C439=VALUE(REPORTE!C$10),IF(SUM(DC440:DC$1993),CONCATENATE(INT(B439),", "),INT(B439)),""))</f>
        <v>#VALUE!</v>
      </c>
    </row>
    <row r="440" spans="1:107" s="5" customFormat="1" ht="15" customHeight="1">
      <c r="A440" s="4" t="str">
        <f t="shared" si="101"/>
        <v/>
      </c>
      <c r="B440" s="6"/>
      <c r="C440" s="8"/>
      <c r="D440" s="1" t="str">
        <f>IFERROR(INDEX('padron cfe'!B:B,MATCH(DATOS!C440,'padron cfe'!A:A,0),1),"")</f>
        <v/>
      </c>
      <c r="E440" s="1"/>
      <c r="F440" s="7"/>
      <c r="G440" s="9" t="s">
        <v>157</v>
      </c>
      <c r="H440" s="5" t="str">
        <f>IF(F440="","",IFERROR(CONCATENATE("PEUA",VLOOKUP(ESTADO,REPORTE!AV$2:AW$33,2,0),DIDTRITO_FORM,CADER_FORM,IFERROR(VLOOKUP(DAY(F440),$BN$3:$BO$11,2,0),DAY(F440)),IFERROR(VLOOKUP(MONTH(F440),$BN$3:$BO$11,2,0),MONTH(F440)),YEAR(F440),G440),""))</f>
        <v/>
      </c>
      <c r="I440" s="4"/>
      <c r="K440" s="2" t="str">
        <f>IFERROR(INDEX('padron cfe'!C:C,MATCH(DATOS!C440,'padron cfe'!A:A,0),1),"")</f>
        <v/>
      </c>
      <c r="L440" s="4" t="str">
        <f>IFERROR(IF(VLOOKUP(J440,J$2:L439,4,0)=0,"",VLOOKUP(J440,J$2:L439,4,0)),"")</f>
        <v/>
      </c>
      <c r="M440" s="4" t="str">
        <f>IFERROR(IF(VLOOKUP(J440,J$2:M439,5,0)=0,"",VLOOKUP(J440,J$2:M439,5,0)),"")</f>
        <v/>
      </c>
      <c r="N440" s="4" t="str">
        <f>IFERROR(VLOOKUP(J440,J$2:N439,9,0),"")</f>
        <v/>
      </c>
      <c r="O440" s="2"/>
      <c r="P440" s="2"/>
      <c r="Q440" s="5" t="str">
        <f t="shared" si="106"/>
        <v/>
      </c>
      <c r="T440" s="2" t="str">
        <f>IFERROR(INDEX('padron cfe'!D:D,MATCH(DATOS!C440,'padron cfe'!A:A,0),1),"")</f>
        <v/>
      </c>
      <c r="U440" s="4"/>
      <c r="V440" s="4"/>
      <c r="W440" s="4"/>
      <c r="X440" s="6"/>
      <c r="Y440" s="4"/>
      <c r="Z440" s="4" t="str">
        <f t="shared" si="102"/>
        <v/>
      </c>
      <c r="AA440" s="4"/>
      <c r="AB440" s="4"/>
      <c r="AC440" s="2" t="str">
        <f>IFERROR(IF(INDEX(AC$1:AC439,MATCH(J440,J$1:J439,0),1)=0,"",INDEX(AC$1:AC439,MATCH(J440,J$1:J439,0),1)),"")</f>
        <v/>
      </c>
      <c r="AD440" s="2" t="str">
        <f>IFERROR(IF(INDEX(AD$1:AD439,MATCH(J440,J$1:J439,0),1)=0,"",INDEX(AD$1:AD439,MATCH(J440,J$1:J439,0),1)),"")</f>
        <v/>
      </c>
      <c r="AE440" s="2" t="str">
        <f>IFERROR(IF(INDEX(AE$1:AE439,MATCH(J440,J$1:J439,0),1)=0,"",INDEX(AE$1:AE439,MATCH(J440,J$1:J439,0),1)),"")</f>
        <v/>
      </c>
      <c r="AF440" s="2"/>
      <c r="AG440" s="2"/>
      <c r="AH440" s="2"/>
      <c r="AI440" s="4"/>
      <c r="AJ440" s="4"/>
      <c r="AK440" s="4"/>
      <c r="AL440" s="4"/>
      <c r="AM440" s="4"/>
      <c r="AN440" s="4"/>
      <c r="AO440" s="4"/>
      <c r="AP440" s="4"/>
      <c r="AQ440" s="4"/>
      <c r="AS440" s="4"/>
      <c r="AT440" s="82"/>
      <c r="AU440" s="124"/>
      <c r="AV440" s="124"/>
      <c r="AW440" s="124"/>
      <c r="AX440" s="124"/>
      <c r="AY440" s="124"/>
      <c r="AZ440" s="124"/>
      <c r="BA440" s="4"/>
      <c r="BB440" s="127"/>
      <c r="BC440" s="4"/>
      <c r="BD440" s="4"/>
      <c r="BE440" s="4"/>
      <c r="BF440" s="7"/>
      <c r="BG440" s="7"/>
      <c r="BH440" s="7" t="str">
        <f t="shared" ca="1" si="92"/>
        <v/>
      </c>
      <c r="BI440" s="4" t="str">
        <f t="shared" si="103"/>
        <v/>
      </c>
      <c r="BJ440" s="123" t="str">
        <f t="shared" si="93"/>
        <v/>
      </c>
      <c r="BK440" s="140" t="str">
        <f t="shared" si="98"/>
        <v/>
      </c>
      <c r="BQ440" s="4" t="str">
        <f>IF(IFERROR(VLOOKUP(C440,C441:C$1993,1,0),"")="","",COUNTIF(C:C,C440))</f>
        <v/>
      </c>
      <c r="BU440" s="5" t="str">
        <f>IF(B440="","",IF(BQ440="",1+(MAX(BU$2:BU439)),""))</f>
        <v/>
      </c>
      <c r="BV440" s="5" t="str">
        <f t="shared" si="94"/>
        <v/>
      </c>
      <c r="BW440" s="5" t="str">
        <f t="shared" si="95"/>
        <v/>
      </c>
      <c r="BX440" s="14" t="str">
        <f t="shared" si="96"/>
        <v/>
      </c>
      <c r="BY440" s="28"/>
      <c r="BZ440" s="15"/>
      <c r="CA440" s="5" t="str">
        <f t="shared" si="105"/>
        <v/>
      </c>
      <c r="CD440" s="5" t="str">
        <f t="shared" si="99"/>
        <v/>
      </c>
      <c r="CE440" s="5" t="str">
        <f>IF(J440="","",IFERROR(IF(VLOOKUP(J440,J$2:J439,1,0)=0,"",""),J440))</f>
        <v/>
      </c>
      <c r="CF440" s="24" t="str">
        <f>IF(CE440="","",(IFERROR(VLOOKUP(MID(CE440,1,1),$CW$2:DA$28,3,0),0)+IFERROR(VLOOKUP(MID(CE440,2,1),CW$2:DA$28,4,0),0)+IFERROR(VLOOKUP(MID(CE440,3,1),CW$2:DA$28,5,0),0)+(ROW(CE440)/1000000000000)))</f>
        <v/>
      </c>
      <c r="CH440" s="5">
        <v>439</v>
      </c>
      <c r="CI440" s="5" t="str">
        <f>IFERROR(VLOOKUP(CH440,CD$2:CE1516,2,0),"")</f>
        <v/>
      </c>
      <c r="DC440" s="5" t="e">
        <f>IF(REPORTE!AH$2="si",IF(C440=VALUE(REPORTE!C$11),IF(SUM(DC441:DC$1993),CONCATENATE(INT(B440),", "),INT(B440)),""),IF(C440=VALUE(REPORTE!C$10),IF(SUM(DC441:DC$1993),CONCATENATE(INT(B440),", "),INT(B440)),""))</f>
        <v>#VALUE!</v>
      </c>
    </row>
    <row r="441" spans="1:107" s="5" customFormat="1" ht="15" customHeight="1">
      <c r="A441" s="4" t="str">
        <f t="shared" si="101"/>
        <v/>
      </c>
      <c r="B441" s="6"/>
      <c r="C441" s="8"/>
      <c r="D441" s="1" t="str">
        <f>IFERROR(INDEX('padron cfe'!B:B,MATCH(DATOS!C441,'padron cfe'!A:A,0),1),"")</f>
        <v/>
      </c>
      <c r="E441" s="1"/>
      <c r="F441" s="7"/>
      <c r="G441" s="9" t="s">
        <v>157</v>
      </c>
      <c r="H441" s="5" t="str">
        <f>IF(F441="","",IFERROR(CONCATENATE("PEUA",VLOOKUP(ESTADO,REPORTE!AV$2:AW$33,2,0),DIDTRITO_FORM,CADER_FORM,IFERROR(VLOOKUP(DAY(F441),$BN$3:$BO$11,2,0),DAY(F441)),IFERROR(VLOOKUP(MONTH(F441),$BN$3:$BO$11,2,0),MONTH(F441)),YEAR(F441),G441),""))</f>
        <v/>
      </c>
      <c r="I441" s="4"/>
      <c r="K441" s="2" t="str">
        <f>IFERROR(INDEX('padron cfe'!C:C,MATCH(DATOS!C441,'padron cfe'!A:A,0),1),"")</f>
        <v/>
      </c>
      <c r="L441" s="4" t="str">
        <f>IFERROR(IF(VLOOKUP(J441,J$2:L440,4,0)=0,"",VLOOKUP(J441,J$2:L440,4,0)),"")</f>
        <v/>
      </c>
      <c r="M441" s="4" t="str">
        <f>IFERROR(IF(VLOOKUP(J441,J$2:M440,5,0)=0,"",VLOOKUP(J441,J$2:M440,5,0)),"")</f>
        <v/>
      </c>
      <c r="N441" s="4" t="str">
        <f>IFERROR(VLOOKUP(J441,J$2:N440,9,0),"")</f>
        <v/>
      </c>
      <c r="O441" s="2"/>
      <c r="P441" s="2"/>
      <c r="Q441" s="5" t="str">
        <f t="shared" si="106"/>
        <v/>
      </c>
      <c r="T441" s="2" t="str">
        <f>IFERROR(INDEX('padron cfe'!D:D,MATCH(DATOS!C441,'padron cfe'!A:A,0),1),"")</f>
        <v/>
      </c>
      <c r="U441" s="4"/>
      <c r="V441" s="4"/>
      <c r="W441" s="4"/>
      <c r="X441" s="6"/>
      <c r="Y441" s="4"/>
      <c r="Z441" s="4" t="str">
        <f t="shared" si="102"/>
        <v/>
      </c>
      <c r="AA441" s="4"/>
      <c r="AB441" s="4"/>
      <c r="AC441" s="2" t="str">
        <f>IFERROR(IF(INDEX(AC$1:AC440,MATCH(J441,J$1:J440,0),1)=0,"",INDEX(AC$1:AC440,MATCH(J441,J$1:J440,0),1)),"")</f>
        <v/>
      </c>
      <c r="AD441" s="2" t="str">
        <f>IFERROR(IF(INDEX(AD$1:AD440,MATCH(J441,J$1:J440,0),1)=0,"",INDEX(AD$1:AD440,MATCH(J441,J$1:J440,0),1)),"")</f>
        <v/>
      </c>
      <c r="AE441" s="2" t="str">
        <f>IFERROR(IF(INDEX(AE$1:AE440,MATCH(J441,J$1:J440,0),1)=0,"",INDEX(AE$1:AE440,MATCH(J441,J$1:J440,0),1)),"")</f>
        <v/>
      </c>
      <c r="AF441" s="2"/>
      <c r="AG441" s="2"/>
      <c r="AH441" s="2"/>
      <c r="AI441" s="4"/>
      <c r="AJ441" s="4"/>
      <c r="AK441" s="4"/>
      <c r="AL441" s="4"/>
      <c r="AM441" s="4"/>
      <c r="AN441" s="4"/>
      <c r="AO441" s="4"/>
      <c r="AP441" s="4"/>
      <c r="AQ441" s="4"/>
      <c r="AS441" s="4"/>
      <c r="AT441" s="82"/>
      <c r="AU441" s="124"/>
      <c r="AV441" s="124"/>
      <c r="AW441" s="124"/>
      <c r="AX441" s="124"/>
      <c r="AY441" s="124"/>
      <c r="AZ441" s="124"/>
      <c r="BA441" s="4"/>
      <c r="BB441" s="127"/>
      <c r="BC441" s="4"/>
      <c r="BD441" s="4"/>
      <c r="BE441" s="4"/>
      <c r="BF441" s="7"/>
      <c r="BG441" s="7"/>
      <c r="BH441" s="7" t="str">
        <f t="shared" ca="1" si="92"/>
        <v/>
      </c>
      <c r="BI441" s="4" t="str">
        <f t="shared" si="103"/>
        <v/>
      </c>
      <c r="BJ441" s="123" t="str">
        <f t="shared" si="93"/>
        <v/>
      </c>
      <c r="BK441" s="140" t="str">
        <f t="shared" si="98"/>
        <v/>
      </c>
      <c r="BQ441" s="4" t="str">
        <f>IF(IFERROR(VLOOKUP(C441,C442:C$1993,1,0),"")="","",COUNTIF(C:C,C441))</f>
        <v/>
      </c>
      <c r="BU441" s="5" t="str">
        <f>IF(B441="","",IF(BQ441="",1+(MAX(BU$2:BU440)),""))</f>
        <v/>
      </c>
      <c r="BV441" s="5" t="str">
        <f t="shared" si="94"/>
        <v/>
      </c>
      <c r="BW441" s="5" t="str">
        <f t="shared" si="95"/>
        <v/>
      </c>
      <c r="BX441" s="14" t="str">
        <f t="shared" si="96"/>
        <v/>
      </c>
      <c r="BY441" s="28"/>
      <c r="BZ441" s="15"/>
      <c r="CA441" s="5" t="str">
        <f t="shared" si="105"/>
        <v/>
      </c>
      <c r="CD441" s="5" t="str">
        <f t="shared" si="99"/>
        <v/>
      </c>
      <c r="CE441" s="5" t="str">
        <f>IF(J441="","",IFERROR(IF(VLOOKUP(J441,J$2:J440,1,0)=0,"",""),J441))</f>
        <v/>
      </c>
      <c r="CF441" s="24" t="str">
        <f>IF(CE441="","",(IFERROR(VLOOKUP(MID(CE441,1,1),$CW$2:DA$28,3,0),0)+IFERROR(VLOOKUP(MID(CE441,2,1),CW$2:DA$28,4,0),0)+IFERROR(VLOOKUP(MID(CE441,3,1),CW$2:DA$28,5,0),0)+(ROW(CE441)/1000000000000)))</f>
        <v/>
      </c>
      <c r="CH441" s="5">
        <v>440</v>
      </c>
      <c r="CI441" s="5" t="str">
        <f>IFERROR(VLOOKUP(CH441,CD$2:CE1517,2,0),"")</f>
        <v/>
      </c>
      <c r="DC441" s="5" t="e">
        <f>IF(REPORTE!AH$2="si",IF(C441=VALUE(REPORTE!C$11),IF(SUM(DC442:DC$1993),CONCATENATE(INT(B441),", "),INT(B441)),""),IF(C441=VALUE(REPORTE!C$10),IF(SUM(DC442:DC$1993),CONCATENATE(INT(B441),", "),INT(B441)),""))</f>
        <v>#VALUE!</v>
      </c>
    </row>
    <row r="442" spans="1:107" s="5" customFormat="1" ht="15" customHeight="1">
      <c r="A442" s="4" t="str">
        <f t="shared" si="101"/>
        <v/>
      </c>
      <c r="B442" s="6"/>
      <c r="C442" s="8"/>
      <c r="D442" s="1" t="str">
        <f>IFERROR(INDEX('padron cfe'!B:B,MATCH(DATOS!C442,'padron cfe'!A:A,0),1),"")</f>
        <v/>
      </c>
      <c r="E442" s="1"/>
      <c r="F442" s="7"/>
      <c r="G442" s="9" t="s">
        <v>157</v>
      </c>
      <c r="H442" s="5" t="str">
        <f>IF(F442="","",IFERROR(CONCATENATE("PEUA",VLOOKUP(ESTADO,REPORTE!AV$2:AW$33,2,0),DIDTRITO_FORM,CADER_FORM,IFERROR(VLOOKUP(DAY(F442),$BN$3:$BO$11,2,0),DAY(F442)),IFERROR(VLOOKUP(MONTH(F442),$BN$3:$BO$11,2,0),MONTH(F442)),YEAR(F442),G442),""))</f>
        <v/>
      </c>
      <c r="I442" s="4"/>
      <c r="K442" s="2" t="str">
        <f>IFERROR(INDEX('padron cfe'!C:C,MATCH(DATOS!C442,'padron cfe'!A:A,0),1),"")</f>
        <v/>
      </c>
      <c r="L442" s="4" t="str">
        <f>IFERROR(IF(VLOOKUP(J442,J$2:L441,4,0)=0,"",VLOOKUP(J442,J$2:L441,4,0)),"")</f>
        <v/>
      </c>
      <c r="M442" s="4" t="str">
        <f>IFERROR(IF(VLOOKUP(J442,J$2:M441,5,0)=0,"",VLOOKUP(J442,J$2:M441,5,0)),"")</f>
        <v/>
      </c>
      <c r="N442" s="4" t="str">
        <f>IFERROR(VLOOKUP(J442,J$2:N441,9,0),"")</f>
        <v/>
      </c>
      <c r="O442" s="2"/>
      <c r="P442" s="2"/>
      <c r="Q442" s="5" t="str">
        <f t="shared" si="106"/>
        <v/>
      </c>
      <c r="T442" s="2" t="str">
        <f>IFERROR(INDEX('padron cfe'!D:D,MATCH(DATOS!C442,'padron cfe'!A:A,0),1),"")</f>
        <v/>
      </c>
      <c r="U442" s="4"/>
      <c r="V442" s="4"/>
      <c r="W442" s="4"/>
      <c r="X442" s="6"/>
      <c r="Y442" s="4"/>
      <c r="Z442" s="4" t="str">
        <f t="shared" si="102"/>
        <v/>
      </c>
      <c r="AA442" s="4"/>
      <c r="AB442" s="4"/>
      <c r="AC442" s="2" t="str">
        <f>IFERROR(IF(INDEX(AC$1:AC441,MATCH(J442,J$1:J441,0),1)=0,"",INDEX(AC$1:AC441,MATCH(J442,J$1:J441,0),1)),"")</f>
        <v/>
      </c>
      <c r="AD442" s="2" t="str">
        <f>IFERROR(IF(INDEX(AD$1:AD441,MATCH(J442,J$1:J441,0),1)=0,"",INDEX(AD$1:AD441,MATCH(J442,J$1:J441,0),1)),"")</f>
        <v/>
      </c>
      <c r="AE442" s="2" t="str">
        <f>IFERROR(IF(INDEX(AE$1:AE441,MATCH(J442,J$1:J441,0),1)=0,"",INDEX(AE$1:AE441,MATCH(J442,J$1:J441,0),1)),"")</f>
        <v/>
      </c>
      <c r="AF442" s="2"/>
      <c r="AG442" s="2"/>
      <c r="AH442" s="2"/>
      <c r="AI442" s="4"/>
      <c r="AJ442" s="4"/>
      <c r="AK442" s="4"/>
      <c r="AL442" s="4"/>
      <c r="AM442" s="4"/>
      <c r="AN442" s="4"/>
      <c r="AO442" s="4"/>
      <c r="AP442" s="4"/>
      <c r="AQ442" s="4"/>
      <c r="AS442" s="4"/>
      <c r="AT442" s="82"/>
      <c r="AU442" s="124"/>
      <c r="AV442" s="124"/>
      <c r="AW442" s="124"/>
      <c r="AX442" s="124"/>
      <c r="AY442" s="124"/>
      <c r="AZ442" s="124"/>
      <c r="BA442" s="4"/>
      <c r="BB442" s="127"/>
      <c r="BC442" s="4"/>
      <c r="BD442" s="4"/>
      <c r="BE442" s="4"/>
      <c r="BF442" s="7"/>
      <c r="BG442" s="7"/>
      <c r="BH442" s="7" t="str">
        <f t="shared" ca="1" si="92"/>
        <v/>
      </c>
      <c r="BI442" s="4" t="str">
        <f t="shared" si="103"/>
        <v/>
      </c>
      <c r="BJ442" s="123" t="str">
        <f t="shared" si="93"/>
        <v/>
      </c>
      <c r="BK442" s="140" t="str">
        <f t="shared" si="98"/>
        <v/>
      </c>
      <c r="BQ442" s="4" t="str">
        <f>IF(IFERROR(VLOOKUP(C442,C443:C$1993,1,0),"")="","",COUNTIF(C:C,C442))</f>
        <v/>
      </c>
      <c r="BU442" s="5" t="str">
        <f>IF(B442="","",IF(BQ442="",1+(MAX(BU$2:BU441)),""))</f>
        <v/>
      </c>
      <c r="BV442" s="5" t="str">
        <f t="shared" si="94"/>
        <v/>
      </c>
      <c r="BW442" s="5" t="str">
        <f t="shared" si="95"/>
        <v/>
      </c>
      <c r="BX442" s="14" t="str">
        <f t="shared" si="96"/>
        <v/>
      </c>
      <c r="BY442" s="28"/>
      <c r="BZ442" s="15"/>
      <c r="CA442" s="5" t="str">
        <f t="shared" si="105"/>
        <v/>
      </c>
      <c r="CD442" s="5" t="str">
        <f t="shared" si="99"/>
        <v/>
      </c>
      <c r="CE442" s="5" t="str">
        <f>IF(J442="","",IFERROR(IF(VLOOKUP(J442,J$2:J441,1,0)=0,"",""),J442))</f>
        <v/>
      </c>
      <c r="CF442" s="24" t="str">
        <f>IF(CE442="","",(IFERROR(VLOOKUP(MID(CE442,1,1),$CW$2:DA$28,3,0),0)+IFERROR(VLOOKUP(MID(CE442,2,1),CW$2:DA$28,4,0),0)+IFERROR(VLOOKUP(MID(CE442,3,1),CW$2:DA$28,5,0),0)+(ROW(CE442)/1000000000000)))</f>
        <v/>
      </c>
      <c r="CH442" s="5">
        <v>441</v>
      </c>
      <c r="CI442" s="5" t="str">
        <f>IFERROR(VLOOKUP(CH442,CD$2:CE1518,2,0),"")</f>
        <v/>
      </c>
      <c r="DC442" s="5" t="e">
        <f>IF(REPORTE!AH$2="si",IF(C442=VALUE(REPORTE!C$11),IF(SUM(DC443:DC$1993),CONCATENATE(INT(B442),", "),INT(B442)),""),IF(C442=VALUE(REPORTE!C$10),IF(SUM(DC443:DC$1993),CONCATENATE(INT(B442),", "),INT(B442)),""))</f>
        <v>#VALUE!</v>
      </c>
    </row>
    <row r="443" spans="1:107" s="5" customFormat="1" ht="15" customHeight="1">
      <c r="A443" s="4" t="str">
        <f t="shared" si="101"/>
        <v/>
      </c>
      <c r="B443" s="6"/>
      <c r="C443" s="8"/>
      <c r="D443" s="1" t="str">
        <f>IFERROR(INDEX('padron cfe'!B:B,MATCH(DATOS!C443,'padron cfe'!A:A,0),1),"")</f>
        <v/>
      </c>
      <c r="E443" s="1"/>
      <c r="F443" s="7"/>
      <c r="G443" s="9" t="s">
        <v>157</v>
      </c>
      <c r="H443" s="5" t="str">
        <f>IF(F443="","",IFERROR(CONCATENATE("PEUA",VLOOKUP(ESTADO,REPORTE!AV$2:AW$33,2,0),DIDTRITO_FORM,CADER_FORM,IFERROR(VLOOKUP(DAY(F443),$BN$3:$BO$11,2,0),DAY(F443)),IFERROR(VLOOKUP(MONTH(F443),$BN$3:$BO$11,2,0),MONTH(F443)),YEAR(F443),G443),""))</f>
        <v/>
      </c>
      <c r="I443" s="4"/>
      <c r="K443" s="2" t="str">
        <f>IFERROR(INDEX('padron cfe'!C:C,MATCH(DATOS!C443,'padron cfe'!A:A,0),1),"")</f>
        <v/>
      </c>
      <c r="L443" s="4" t="str">
        <f>IFERROR(IF(VLOOKUP(J443,J$2:L442,4,0)=0,"",VLOOKUP(J443,J$2:L442,4,0)),"")</f>
        <v/>
      </c>
      <c r="M443" s="4" t="str">
        <f>IFERROR(IF(VLOOKUP(J443,J$2:M442,5,0)=0,"",VLOOKUP(J443,J$2:M442,5,0)),"")</f>
        <v/>
      </c>
      <c r="N443" s="4" t="str">
        <f>IFERROR(VLOOKUP(J443,J$2:N442,9,0),"")</f>
        <v/>
      </c>
      <c r="O443" s="2"/>
      <c r="P443" s="2"/>
      <c r="Q443" s="5" t="str">
        <f t="shared" si="106"/>
        <v/>
      </c>
      <c r="T443" s="2" t="str">
        <f>IFERROR(INDEX('padron cfe'!D:D,MATCH(DATOS!C443,'padron cfe'!A:A,0),1),"")</f>
        <v/>
      </c>
      <c r="U443" s="4"/>
      <c r="V443" s="4"/>
      <c r="W443" s="4"/>
      <c r="X443" s="6"/>
      <c r="Y443" s="4"/>
      <c r="Z443" s="4" t="str">
        <f t="shared" si="102"/>
        <v/>
      </c>
      <c r="AA443" s="4"/>
      <c r="AB443" s="4"/>
      <c r="AC443" s="2" t="str">
        <f>IFERROR(IF(INDEX(AC$1:AC442,MATCH(J443,J$1:J442,0),1)=0,"",INDEX(AC$1:AC442,MATCH(J443,J$1:J442,0),1)),"")</f>
        <v/>
      </c>
      <c r="AD443" s="2" t="str">
        <f>IFERROR(IF(INDEX(AD$1:AD442,MATCH(J443,J$1:J442,0),1)=0,"",INDEX(AD$1:AD442,MATCH(J443,J$1:J442,0),1)),"")</f>
        <v/>
      </c>
      <c r="AE443" s="2" t="str">
        <f>IFERROR(IF(INDEX(AE$1:AE442,MATCH(J443,J$1:J442,0),1)=0,"",INDEX(AE$1:AE442,MATCH(J443,J$1:J442,0),1)),"")</f>
        <v/>
      </c>
      <c r="AF443" s="2"/>
      <c r="AG443" s="2"/>
      <c r="AH443" s="2"/>
      <c r="AI443" s="4"/>
      <c r="AJ443" s="4"/>
      <c r="AK443" s="4"/>
      <c r="AL443" s="4"/>
      <c r="AM443" s="4"/>
      <c r="AN443" s="4"/>
      <c r="AO443" s="4"/>
      <c r="AP443" s="4"/>
      <c r="AQ443" s="4"/>
      <c r="AS443" s="4"/>
      <c r="AT443" s="82"/>
      <c r="AU443" s="124"/>
      <c r="AV443" s="124"/>
      <c r="AW443" s="124"/>
      <c r="AX443" s="124"/>
      <c r="AY443" s="124"/>
      <c r="AZ443" s="124"/>
      <c r="BA443" s="4"/>
      <c r="BB443" s="127"/>
      <c r="BC443" s="4"/>
      <c r="BD443" s="4"/>
      <c r="BE443" s="4"/>
      <c r="BF443" s="7"/>
      <c r="BG443" s="7"/>
      <c r="BH443" s="7" t="str">
        <f t="shared" ca="1" si="92"/>
        <v/>
      </c>
      <c r="BI443" s="4" t="str">
        <f t="shared" si="103"/>
        <v/>
      </c>
      <c r="BJ443" s="123" t="str">
        <f t="shared" si="93"/>
        <v/>
      </c>
      <c r="BK443" s="140" t="str">
        <f t="shared" si="98"/>
        <v/>
      </c>
      <c r="BQ443" s="4" t="str">
        <f>IF(IFERROR(VLOOKUP(C443,C444:C$1993,1,0),"")="","",COUNTIF(C:C,C443))</f>
        <v/>
      </c>
      <c r="BU443" s="5" t="str">
        <f>IF(B443="","",IF(BQ443="",1+(MAX(BU$2:BU442)),""))</f>
        <v/>
      </c>
      <c r="BV443" s="5" t="str">
        <f t="shared" si="94"/>
        <v/>
      </c>
      <c r="BW443" s="5" t="str">
        <f t="shared" si="95"/>
        <v/>
      </c>
      <c r="BX443" s="14" t="str">
        <f t="shared" si="96"/>
        <v/>
      </c>
      <c r="BY443" s="28"/>
      <c r="BZ443" s="15"/>
      <c r="CA443" s="5" t="str">
        <f t="shared" si="105"/>
        <v/>
      </c>
      <c r="CD443" s="5" t="str">
        <f t="shared" si="99"/>
        <v/>
      </c>
      <c r="CE443" s="5" t="str">
        <f>IF(J443="","",IFERROR(IF(VLOOKUP(J443,J$2:J442,1,0)=0,"",""),J443))</f>
        <v/>
      </c>
      <c r="CF443" s="24" t="str">
        <f>IF(CE443="","",(IFERROR(VLOOKUP(MID(CE443,1,1),$CW$2:DA$28,3,0),0)+IFERROR(VLOOKUP(MID(CE443,2,1),CW$2:DA$28,4,0),0)+IFERROR(VLOOKUP(MID(CE443,3,1),CW$2:DA$28,5,0),0)+(ROW(CE443)/1000000000000)))</f>
        <v/>
      </c>
      <c r="CH443" s="5">
        <v>442</v>
      </c>
      <c r="CI443" s="5" t="str">
        <f>IFERROR(VLOOKUP(CH443,CD$2:CE1519,2,0),"")</f>
        <v/>
      </c>
      <c r="DC443" s="5" t="e">
        <f>IF(REPORTE!AH$2="si",IF(C443=VALUE(REPORTE!C$11),IF(SUM(DC444:DC$1993),CONCATENATE(INT(B443),", "),INT(B443)),""),IF(C443=VALUE(REPORTE!C$10),IF(SUM(DC444:DC$1993),CONCATENATE(INT(B443),", "),INT(B443)),""))</f>
        <v>#VALUE!</v>
      </c>
    </row>
    <row r="444" spans="1:107" s="5" customFormat="1" ht="15" customHeight="1">
      <c r="A444" s="4" t="str">
        <f t="shared" si="101"/>
        <v/>
      </c>
      <c r="B444" s="6"/>
      <c r="C444" s="8"/>
      <c r="D444" s="1" t="str">
        <f>IFERROR(INDEX('padron cfe'!B:B,MATCH(DATOS!C444,'padron cfe'!A:A,0),1),"")</f>
        <v/>
      </c>
      <c r="E444" s="1"/>
      <c r="F444" s="7"/>
      <c r="G444" s="9" t="s">
        <v>157</v>
      </c>
      <c r="H444" s="5" t="str">
        <f>IF(F444="","",IFERROR(CONCATENATE("PEUA",VLOOKUP(ESTADO,REPORTE!AV$2:AW$33,2,0),DIDTRITO_FORM,CADER_FORM,IFERROR(VLOOKUP(DAY(F444),$BN$3:$BO$11,2,0),DAY(F444)),IFERROR(VLOOKUP(MONTH(F444),$BN$3:$BO$11,2,0),MONTH(F444)),YEAR(F444),G444),""))</f>
        <v/>
      </c>
      <c r="I444" s="4"/>
      <c r="K444" s="2" t="str">
        <f>IFERROR(INDEX('padron cfe'!C:C,MATCH(DATOS!C444,'padron cfe'!A:A,0),1),"")</f>
        <v/>
      </c>
      <c r="L444" s="4" t="str">
        <f>IFERROR(IF(VLOOKUP(J444,J$2:L443,4,0)=0,"",VLOOKUP(J444,J$2:L443,4,0)),"")</f>
        <v/>
      </c>
      <c r="M444" s="4" t="str">
        <f>IFERROR(IF(VLOOKUP(J444,J$2:M443,5,0)=0,"",VLOOKUP(J444,J$2:M443,5,0)),"")</f>
        <v/>
      </c>
      <c r="N444" s="4" t="str">
        <f>IFERROR(VLOOKUP(J444,J$2:N443,9,0),"")</f>
        <v/>
      </c>
      <c r="O444" s="2"/>
      <c r="P444" s="2"/>
      <c r="Q444" s="5" t="str">
        <f t="shared" si="106"/>
        <v/>
      </c>
      <c r="T444" s="2" t="str">
        <f>IFERROR(INDEX('padron cfe'!D:D,MATCH(DATOS!C444,'padron cfe'!A:A,0),1),"")</f>
        <v/>
      </c>
      <c r="U444" s="4"/>
      <c r="V444" s="4"/>
      <c r="W444" s="4"/>
      <c r="X444" s="6"/>
      <c r="Y444" s="4"/>
      <c r="Z444" s="4" t="str">
        <f t="shared" si="102"/>
        <v/>
      </c>
      <c r="AA444" s="4"/>
      <c r="AB444" s="4"/>
      <c r="AC444" s="2" t="str">
        <f>IFERROR(IF(INDEX(AC$1:AC443,MATCH(J444,J$1:J443,0),1)=0,"",INDEX(AC$1:AC443,MATCH(J444,J$1:J443,0),1)),"")</f>
        <v/>
      </c>
      <c r="AD444" s="2" t="str">
        <f>IFERROR(IF(INDEX(AD$1:AD443,MATCH(J444,J$1:J443,0),1)=0,"",INDEX(AD$1:AD443,MATCH(J444,J$1:J443,0),1)),"")</f>
        <v/>
      </c>
      <c r="AE444" s="2" t="str">
        <f>IFERROR(IF(INDEX(AE$1:AE443,MATCH(J444,J$1:J443,0),1)=0,"",INDEX(AE$1:AE443,MATCH(J444,J$1:J443,0),1)),"")</f>
        <v/>
      </c>
      <c r="AF444" s="2"/>
      <c r="AG444" s="2"/>
      <c r="AH444" s="2"/>
      <c r="AI444" s="4"/>
      <c r="AJ444" s="4"/>
      <c r="AK444" s="4"/>
      <c r="AL444" s="4"/>
      <c r="AM444" s="4"/>
      <c r="AN444" s="4"/>
      <c r="AO444" s="4"/>
      <c r="AP444" s="4"/>
      <c r="AQ444" s="4"/>
      <c r="AS444" s="4"/>
      <c r="AT444" s="82"/>
      <c r="AU444" s="124"/>
      <c r="AV444" s="124"/>
      <c r="AW444" s="124"/>
      <c r="AX444" s="124"/>
      <c r="AY444" s="124"/>
      <c r="AZ444" s="124"/>
      <c r="BA444" s="4"/>
      <c r="BB444" s="127"/>
      <c r="BC444" s="4"/>
      <c r="BD444" s="4"/>
      <c r="BE444" s="4"/>
      <c r="BF444" s="7"/>
      <c r="BG444" s="7"/>
      <c r="BH444" s="7" t="str">
        <f t="shared" ca="1" si="92"/>
        <v/>
      </c>
      <c r="BI444" s="4" t="str">
        <f t="shared" si="103"/>
        <v/>
      </c>
      <c r="BJ444" s="123" t="str">
        <f t="shared" si="93"/>
        <v/>
      </c>
      <c r="BK444" s="140" t="str">
        <f t="shared" si="98"/>
        <v/>
      </c>
      <c r="BQ444" s="4" t="str">
        <f>IF(IFERROR(VLOOKUP(C444,C445:C$1993,1,0),"")="","",COUNTIF(C:C,C444))</f>
        <v/>
      </c>
      <c r="BU444" s="5" t="str">
        <f>IF(B444="","",IF(BQ444="",1+(MAX(BU$2:BU443)),""))</f>
        <v/>
      </c>
      <c r="BV444" s="5" t="str">
        <f t="shared" si="94"/>
        <v/>
      </c>
      <c r="BW444" s="5" t="str">
        <f t="shared" si="95"/>
        <v/>
      </c>
      <c r="BX444" s="14" t="str">
        <f t="shared" si="96"/>
        <v/>
      </c>
      <c r="BY444" s="28"/>
      <c r="BZ444" s="15"/>
      <c r="CA444" s="5" t="str">
        <f t="shared" si="105"/>
        <v/>
      </c>
      <c r="CD444" s="5" t="str">
        <f t="shared" si="99"/>
        <v/>
      </c>
      <c r="CE444" s="5" t="str">
        <f>IF(J444="","",IFERROR(IF(VLOOKUP(J444,J$2:J443,1,0)=0,"",""),J444))</f>
        <v/>
      </c>
      <c r="CF444" s="24" t="str">
        <f>IF(CE444="","",(IFERROR(VLOOKUP(MID(CE444,1,1),$CW$2:DA$28,3,0),0)+IFERROR(VLOOKUP(MID(CE444,2,1),CW$2:DA$28,4,0),0)+IFERROR(VLOOKUP(MID(CE444,3,1),CW$2:DA$28,5,0),0)+(ROW(CE444)/1000000000000)))</f>
        <v/>
      </c>
      <c r="CH444" s="5">
        <v>443</v>
      </c>
      <c r="CI444" s="5" t="str">
        <f>IFERROR(VLOOKUP(CH444,CD$2:CE1520,2,0),"")</f>
        <v/>
      </c>
      <c r="DC444" s="5" t="e">
        <f>IF(REPORTE!AH$2="si",IF(C444=VALUE(REPORTE!C$11),IF(SUM(DC445:DC$1993),CONCATENATE(INT(B444),", "),INT(B444)),""),IF(C444=VALUE(REPORTE!C$10),IF(SUM(DC445:DC$1993),CONCATENATE(INT(B444),", "),INT(B444)),""))</f>
        <v>#VALUE!</v>
      </c>
    </row>
    <row r="445" spans="1:107" s="5" customFormat="1" ht="15" customHeight="1">
      <c r="A445" s="4" t="str">
        <f t="shared" si="101"/>
        <v/>
      </c>
      <c r="B445" s="6"/>
      <c r="C445" s="8"/>
      <c r="D445" s="1" t="str">
        <f>IFERROR(INDEX('padron cfe'!B:B,MATCH(DATOS!C445,'padron cfe'!A:A,0),1),"")</f>
        <v/>
      </c>
      <c r="E445" s="1"/>
      <c r="F445" s="7"/>
      <c r="G445" s="9" t="s">
        <v>157</v>
      </c>
      <c r="H445" s="5" t="str">
        <f>IF(F445="","",IFERROR(CONCATENATE("PEUA",VLOOKUP(ESTADO,REPORTE!AV$2:AW$33,2,0),DIDTRITO_FORM,CADER_FORM,IFERROR(VLOOKUP(DAY(F445),$BN$3:$BO$11,2,0),DAY(F445)),IFERROR(VLOOKUP(MONTH(F445),$BN$3:$BO$11,2,0),MONTH(F445)),YEAR(F445),G445),""))</f>
        <v/>
      </c>
      <c r="I445" s="4"/>
      <c r="K445" s="2" t="str">
        <f>IFERROR(INDEX('padron cfe'!C:C,MATCH(DATOS!C445,'padron cfe'!A:A,0),1),"")</f>
        <v/>
      </c>
      <c r="L445" s="4" t="str">
        <f>IFERROR(IF(VLOOKUP(J445,J$2:L444,4,0)=0,"",VLOOKUP(J445,J$2:L444,4,0)),"")</f>
        <v/>
      </c>
      <c r="M445" s="4" t="str">
        <f>IFERROR(IF(VLOOKUP(J445,J$2:M444,5,0)=0,"",VLOOKUP(J445,J$2:M444,5,0)),"")</f>
        <v/>
      </c>
      <c r="N445" s="4" t="str">
        <f>IFERROR(VLOOKUP(J445,J$2:N444,9,0),"")</f>
        <v/>
      </c>
      <c r="O445" s="2"/>
      <c r="P445" s="2"/>
      <c r="Q445" s="5" t="str">
        <f t="shared" si="106"/>
        <v/>
      </c>
      <c r="T445" s="2" t="str">
        <f>IFERROR(INDEX('padron cfe'!D:D,MATCH(DATOS!C445,'padron cfe'!A:A,0),1),"")</f>
        <v/>
      </c>
      <c r="U445" s="4"/>
      <c r="V445" s="4"/>
      <c r="W445" s="4"/>
      <c r="X445" s="6"/>
      <c r="Y445" s="4"/>
      <c r="Z445" s="4" t="str">
        <f t="shared" si="102"/>
        <v/>
      </c>
      <c r="AA445" s="4"/>
      <c r="AB445" s="4"/>
      <c r="AC445" s="2" t="str">
        <f>IFERROR(IF(INDEX(AC$1:AC444,MATCH(J445,J$1:J444,0),1)=0,"",INDEX(AC$1:AC444,MATCH(J445,J$1:J444,0),1)),"")</f>
        <v/>
      </c>
      <c r="AD445" s="2" t="str">
        <f>IFERROR(IF(INDEX(AD$1:AD444,MATCH(J445,J$1:J444,0),1)=0,"",INDEX(AD$1:AD444,MATCH(J445,J$1:J444,0),1)),"")</f>
        <v/>
      </c>
      <c r="AE445" s="2" t="str">
        <f>IFERROR(IF(INDEX(AE$1:AE444,MATCH(J445,J$1:J444,0),1)=0,"",INDEX(AE$1:AE444,MATCH(J445,J$1:J444,0),1)),"")</f>
        <v/>
      </c>
      <c r="AF445" s="2"/>
      <c r="AG445" s="2"/>
      <c r="AH445" s="2"/>
      <c r="AI445" s="4"/>
      <c r="AJ445" s="4"/>
      <c r="AK445" s="4"/>
      <c r="AL445" s="4"/>
      <c r="AM445" s="4"/>
      <c r="AN445" s="4"/>
      <c r="AO445" s="4"/>
      <c r="AP445" s="4"/>
      <c r="AQ445" s="4"/>
      <c r="AS445" s="4"/>
      <c r="AT445" s="82"/>
      <c r="AU445" s="124"/>
      <c r="AV445" s="124"/>
      <c r="AW445" s="124"/>
      <c r="AX445" s="124"/>
      <c r="AY445" s="124"/>
      <c r="AZ445" s="124"/>
      <c r="BA445" s="4"/>
      <c r="BB445" s="127"/>
      <c r="BC445" s="4"/>
      <c r="BD445" s="4"/>
      <c r="BE445" s="4"/>
      <c r="BF445" s="7"/>
      <c r="BG445" s="7"/>
      <c r="BH445" s="7" t="str">
        <f t="shared" ca="1" si="92"/>
        <v/>
      </c>
      <c r="BI445" s="4" t="str">
        <f t="shared" si="103"/>
        <v/>
      </c>
      <c r="BJ445" s="123" t="str">
        <f t="shared" si="93"/>
        <v/>
      </c>
      <c r="BK445" s="140" t="str">
        <f t="shared" si="98"/>
        <v/>
      </c>
      <c r="BQ445" s="4" t="str">
        <f>IF(IFERROR(VLOOKUP(C445,C446:C$1993,1,0),"")="","",COUNTIF(C:C,C445))</f>
        <v/>
      </c>
      <c r="BU445" s="5" t="str">
        <f>IF(B445="","",IF(BQ445="",1+(MAX(BU$2:BU444)),""))</f>
        <v/>
      </c>
      <c r="BV445" s="5" t="str">
        <f t="shared" si="94"/>
        <v/>
      </c>
      <c r="BW445" s="5" t="str">
        <f t="shared" si="95"/>
        <v/>
      </c>
      <c r="BX445" s="14" t="str">
        <f t="shared" si="96"/>
        <v/>
      </c>
      <c r="BY445" s="28"/>
      <c r="BZ445" s="15"/>
      <c r="CA445" s="5" t="str">
        <f t="shared" si="105"/>
        <v/>
      </c>
      <c r="CD445" s="5" t="str">
        <f t="shared" si="99"/>
        <v/>
      </c>
      <c r="CE445" s="5" t="str">
        <f>IF(J445="","",IFERROR(IF(VLOOKUP(J445,J$2:J444,1,0)=0,"",""),J445))</f>
        <v/>
      </c>
      <c r="CF445" s="24" t="str">
        <f>IF(CE445="","",(IFERROR(VLOOKUP(MID(CE445,1,1),$CW$2:DA$28,3,0),0)+IFERROR(VLOOKUP(MID(CE445,2,1),CW$2:DA$28,4,0),0)+IFERROR(VLOOKUP(MID(CE445,3,1),CW$2:DA$28,5,0),0)+(ROW(CE445)/1000000000000)))</f>
        <v/>
      </c>
      <c r="CH445" s="5">
        <v>444</v>
      </c>
      <c r="CI445" s="5" t="str">
        <f>IFERROR(VLOOKUP(CH445,CD$2:CE1521,2,0),"")</f>
        <v/>
      </c>
      <c r="DC445" s="5" t="e">
        <f>IF(REPORTE!AH$2="si",IF(C445=VALUE(REPORTE!C$11),IF(SUM(DC446:DC$1993),CONCATENATE(INT(B445),", "),INT(B445)),""),IF(C445=VALUE(REPORTE!C$10),IF(SUM(DC446:DC$1993),CONCATENATE(INT(B445),", "),INT(B445)),""))</f>
        <v>#VALUE!</v>
      </c>
    </row>
    <row r="446" spans="1:107" s="5" customFormat="1" ht="15" customHeight="1">
      <c r="A446" s="4" t="str">
        <f t="shared" si="101"/>
        <v/>
      </c>
      <c r="B446" s="6"/>
      <c r="C446" s="8"/>
      <c r="D446" s="1" t="str">
        <f>IFERROR(INDEX('padron cfe'!B:B,MATCH(DATOS!C446,'padron cfe'!A:A,0),1),"")</f>
        <v/>
      </c>
      <c r="E446" s="1"/>
      <c r="F446" s="7"/>
      <c r="G446" s="9" t="s">
        <v>157</v>
      </c>
      <c r="H446" s="5" t="str">
        <f>IF(F446="","",IFERROR(CONCATENATE("PEUA",VLOOKUP(ESTADO,REPORTE!AV$2:AW$33,2,0),DIDTRITO_FORM,CADER_FORM,IFERROR(VLOOKUP(DAY(F446),$BN$3:$BO$11,2,0),DAY(F446)),IFERROR(VLOOKUP(MONTH(F446),$BN$3:$BO$11,2,0),MONTH(F446)),YEAR(F446),G446),""))</f>
        <v/>
      </c>
      <c r="I446" s="4"/>
      <c r="K446" s="2" t="str">
        <f>IFERROR(INDEX('padron cfe'!C:C,MATCH(DATOS!C446,'padron cfe'!A:A,0),1),"")</f>
        <v/>
      </c>
      <c r="L446" s="4" t="str">
        <f>IFERROR(IF(VLOOKUP(J446,J$2:L445,4,0)=0,"",VLOOKUP(J446,J$2:L445,4,0)),"")</f>
        <v/>
      </c>
      <c r="M446" s="4" t="str">
        <f>IFERROR(IF(VLOOKUP(J446,J$2:M445,5,0)=0,"",VLOOKUP(J446,J$2:M445,5,0)),"")</f>
        <v/>
      </c>
      <c r="N446" s="4" t="str">
        <f>IFERROR(VLOOKUP(J446,J$2:N445,9,0),"")</f>
        <v/>
      </c>
      <c r="O446" s="2"/>
      <c r="P446" s="2"/>
      <c r="Q446" s="5" t="str">
        <f t="shared" si="106"/>
        <v/>
      </c>
      <c r="T446" s="2" t="str">
        <f>IFERROR(INDEX('padron cfe'!D:D,MATCH(DATOS!C446,'padron cfe'!A:A,0),1),"")</f>
        <v/>
      </c>
      <c r="U446" s="4"/>
      <c r="V446" s="4"/>
      <c r="W446" s="4"/>
      <c r="X446" s="6"/>
      <c r="Y446" s="4"/>
      <c r="Z446" s="4" t="str">
        <f t="shared" si="102"/>
        <v/>
      </c>
      <c r="AA446" s="4"/>
      <c r="AB446" s="4"/>
      <c r="AC446" s="2" t="str">
        <f>IFERROR(IF(INDEX(AC$1:AC445,MATCH(J446,J$1:J445,0),1)=0,"",INDEX(AC$1:AC445,MATCH(J446,J$1:J445,0),1)),"")</f>
        <v/>
      </c>
      <c r="AD446" s="2" t="str">
        <f>IFERROR(IF(INDEX(AD$1:AD445,MATCH(J446,J$1:J445,0),1)=0,"",INDEX(AD$1:AD445,MATCH(J446,J$1:J445,0),1)),"")</f>
        <v/>
      </c>
      <c r="AE446" s="2" t="str">
        <f>IFERROR(IF(INDEX(AE$1:AE445,MATCH(J446,J$1:J445,0),1)=0,"",INDEX(AE$1:AE445,MATCH(J446,J$1:J445,0),1)),"")</f>
        <v/>
      </c>
      <c r="AF446" s="2"/>
      <c r="AG446" s="2"/>
      <c r="AH446" s="2"/>
      <c r="AI446" s="4"/>
      <c r="AJ446" s="4"/>
      <c r="AK446" s="4"/>
      <c r="AL446" s="4"/>
      <c r="AM446" s="4"/>
      <c r="AN446" s="4"/>
      <c r="AO446" s="4"/>
      <c r="AP446" s="4"/>
      <c r="AQ446" s="4"/>
      <c r="AS446" s="4"/>
      <c r="AT446" s="82"/>
      <c r="AU446" s="124"/>
      <c r="AV446" s="124"/>
      <c r="AW446" s="124"/>
      <c r="AX446" s="124"/>
      <c r="AY446" s="124"/>
      <c r="AZ446" s="124"/>
      <c r="BA446" s="4"/>
      <c r="BB446" s="127"/>
      <c r="BC446" s="4"/>
      <c r="BD446" s="4"/>
      <c r="BE446" s="4"/>
      <c r="BF446" s="7"/>
      <c r="BG446" s="7"/>
      <c r="BH446" s="7" t="str">
        <f t="shared" ca="1" si="92"/>
        <v/>
      </c>
      <c r="BI446" s="4" t="str">
        <f t="shared" si="103"/>
        <v/>
      </c>
      <c r="BJ446" s="123" t="str">
        <f t="shared" si="93"/>
        <v/>
      </c>
      <c r="BK446" s="140" t="str">
        <f t="shared" si="98"/>
        <v/>
      </c>
      <c r="BQ446" s="4" t="str">
        <f>IF(IFERROR(VLOOKUP(C446,C447:C$1993,1,0),"")="","",COUNTIF(C:C,C446))</f>
        <v/>
      </c>
      <c r="BU446" s="5" t="str">
        <f>IF(B446="","",IF(BQ446="",1+(MAX(BU$2:BU445)),""))</f>
        <v/>
      </c>
      <c r="BV446" s="5" t="str">
        <f t="shared" si="94"/>
        <v/>
      </c>
      <c r="BW446" s="5" t="str">
        <f t="shared" si="95"/>
        <v/>
      </c>
      <c r="BX446" s="14" t="str">
        <f t="shared" si="96"/>
        <v/>
      </c>
      <c r="BY446" s="28"/>
      <c r="BZ446" s="15"/>
      <c r="CA446" s="5" t="str">
        <f t="shared" si="105"/>
        <v/>
      </c>
      <c r="CD446" s="5" t="str">
        <f t="shared" si="99"/>
        <v/>
      </c>
      <c r="CE446" s="5" t="str">
        <f>IF(J446="","",IFERROR(IF(VLOOKUP(J446,J$2:J445,1,0)=0,"",""),J446))</f>
        <v/>
      </c>
      <c r="CF446" s="24" t="str">
        <f>IF(CE446="","",(IFERROR(VLOOKUP(MID(CE446,1,1),$CW$2:DA$28,3,0),0)+IFERROR(VLOOKUP(MID(CE446,2,1),CW$2:DA$28,4,0),0)+IFERROR(VLOOKUP(MID(CE446,3,1),CW$2:DA$28,5,0),0)+(ROW(CE446)/1000000000000)))</f>
        <v/>
      </c>
      <c r="CH446" s="5">
        <v>445</v>
      </c>
      <c r="CI446" s="5" t="str">
        <f>IFERROR(VLOOKUP(CH446,CD$2:CE1522,2,0),"")</f>
        <v/>
      </c>
      <c r="DC446" s="5" t="e">
        <f>IF(REPORTE!AH$2="si",IF(C446=VALUE(REPORTE!C$11),IF(SUM(DC447:DC$1993),CONCATENATE(INT(B446),", "),INT(B446)),""),IF(C446=VALUE(REPORTE!C$10),IF(SUM(DC447:DC$1993),CONCATENATE(INT(B446),", "),INT(B446)),""))</f>
        <v>#VALUE!</v>
      </c>
    </row>
    <row r="447" spans="1:107" s="5" customFormat="1" ht="15" customHeight="1">
      <c r="A447" s="4" t="str">
        <f t="shared" si="101"/>
        <v/>
      </c>
      <c r="B447" s="6"/>
      <c r="C447" s="8"/>
      <c r="D447" s="1" t="str">
        <f>IFERROR(INDEX('padron cfe'!B:B,MATCH(DATOS!C447,'padron cfe'!A:A,0),1),"")</f>
        <v/>
      </c>
      <c r="E447" s="1"/>
      <c r="F447" s="7"/>
      <c r="G447" s="9" t="s">
        <v>157</v>
      </c>
      <c r="H447" s="5" t="str">
        <f>IF(F447="","",IFERROR(CONCATENATE("PEUA",VLOOKUP(ESTADO,REPORTE!AV$2:AW$33,2,0),DIDTRITO_FORM,CADER_FORM,IFERROR(VLOOKUP(DAY(F447),$BN$3:$BO$11,2,0),DAY(F447)),IFERROR(VLOOKUP(MONTH(F447),$BN$3:$BO$11,2,0),MONTH(F447)),YEAR(F447),G447),""))</f>
        <v/>
      </c>
      <c r="I447" s="4"/>
      <c r="K447" s="2" t="str">
        <f>IFERROR(INDEX('padron cfe'!C:C,MATCH(DATOS!C447,'padron cfe'!A:A,0),1),"")</f>
        <v/>
      </c>
      <c r="L447" s="4" t="str">
        <f>IFERROR(IF(VLOOKUP(J447,J$2:L446,4,0)=0,"",VLOOKUP(J447,J$2:L446,4,0)),"")</f>
        <v/>
      </c>
      <c r="M447" s="4" t="str">
        <f>IFERROR(IF(VLOOKUP(J447,J$2:M446,5,0)=0,"",VLOOKUP(J447,J$2:M446,5,0)),"")</f>
        <v/>
      </c>
      <c r="N447" s="4" t="str">
        <f>IFERROR(VLOOKUP(J447,J$2:N446,9,0),"")</f>
        <v/>
      </c>
      <c r="O447" s="2"/>
      <c r="P447" s="2"/>
      <c r="Q447" s="5" t="str">
        <f t="shared" si="106"/>
        <v/>
      </c>
      <c r="T447" s="2" t="str">
        <f>IFERROR(INDEX('padron cfe'!D:D,MATCH(DATOS!C447,'padron cfe'!A:A,0),1),"")</f>
        <v/>
      </c>
      <c r="U447" s="4"/>
      <c r="V447" s="4"/>
      <c r="W447" s="4"/>
      <c r="X447" s="6"/>
      <c r="Y447" s="4"/>
      <c r="Z447" s="4" t="str">
        <f t="shared" si="102"/>
        <v/>
      </c>
      <c r="AA447" s="4"/>
      <c r="AB447" s="4"/>
      <c r="AC447" s="2" t="str">
        <f>IFERROR(IF(INDEX(AC$1:AC446,MATCH(J447,J$1:J446,0),1)=0,"",INDEX(AC$1:AC446,MATCH(J447,J$1:J446,0),1)),"")</f>
        <v/>
      </c>
      <c r="AD447" s="2" t="str">
        <f>IFERROR(IF(INDEX(AD$1:AD446,MATCH(J447,J$1:J446,0),1)=0,"",INDEX(AD$1:AD446,MATCH(J447,J$1:J446,0),1)),"")</f>
        <v/>
      </c>
      <c r="AE447" s="2" t="str">
        <f>IFERROR(IF(INDEX(AE$1:AE446,MATCH(J447,J$1:J446,0),1)=0,"",INDEX(AE$1:AE446,MATCH(J447,J$1:J446,0),1)),"")</f>
        <v/>
      </c>
      <c r="AF447" s="2"/>
      <c r="AG447" s="2"/>
      <c r="AH447" s="2"/>
      <c r="AI447" s="4"/>
      <c r="AJ447" s="4"/>
      <c r="AK447" s="4"/>
      <c r="AL447" s="4"/>
      <c r="AM447" s="4"/>
      <c r="AN447" s="4"/>
      <c r="AO447" s="4"/>
      <c r="AP447" s="4"/>
      <c r="AQ447" s="4"/>
      <c r="AS447" s="4"/>
      <c r="AT447" s="82"/>
      <c r="AU447" s="124"/>
      <c r="AV447" s="124"/>
      <c r="AW447" s="124"/>
      <c r="AX447" s="124"/>
      <c r="AY447" s="124"/>
      <c r="AZ447" s="124"/>
      <c r="BA447" s="4"/>
      <c r="BB447" s="127"/>
      <c r="BC447" s="4"/>
      <c r="BD447" s="4"/>
      <c r="BE447" s="4"/>
      <c r="BF447" s="7"/>
      <c r="BG447" s="7"/>
      <c r="BH447" s="7" t="str">
        <f t="shared" ca="1" si="92"/>
        <v/>
      </c>
      <c r="BI447" s="4" t="str">
        <f t="shared" si="103"/>
        <v/>
      </c>
      <c r="BJ447" s="123" t="str">
        <f t="shared" si="93"/>
        <v/>
      </c>
      <c r="BK447" s="140" t="str">
        <f t="shared" si="98"/>
        <v/>
      </c>
      <c r="BQ447" s="4" t="str">
        <f>IF(IFERROR(VLOOKUP(C447,C448:C$1993,1,0),"")="","",COUNTIF(C:C,C447))</f>
        <v/>
      </c>
      <c r="BU447" s="5" t="str">
        <f>IF(B447="","",IF(BQ447="",1+(MAX(BU$2:BU446)),""))</f>
        <v/>
      </c>
      <c r="BV447" s="5" t="str">
        <f t="shared" si="94"/>
        <v/>
      </c>
      <c r="BW447" s="5" t="str">
        <f t="shared" si="95"/>
        <v/>
      </c>
      <c r="BX447" s="14" t="str">
        <f t="shared" si="96"/>
        <v/>
      </c>
      <c r="BY447" s="28"/>
      <c r="BZ447" s="15"/>
      <c r="CA447" s="5" t="str">
        <f t="shared" si="105"/>
        <v/>
      </c>
      <c r="CD447" s="5" t="str">
        <f t="shared" si="99"/>
        <v/>
      </c>
      <c r="CE447" s="5" t="str">
        <f>IF(J447="","",IFERROR(IF(VLOOKUP(J447,J$2:J446,1,0)=0,"",""),J447))</f>
        <v/>
      </c>
      <c r="CF447" s="24" t="str">
        <f>IF(CE447="","",(IFERROR(VLOOKUP(MID(CE447,1,1),$CW$2:DA$28,3,0),0)+IFERROR(VLOOKUP(MID(CE447,2,1),CW$2:DA$28,4,0),0)+IFERROR(VLOOKUP(MID(CE447,3,1),CW$2:DA$28,5,0),0)+(ROW(CE447)/1000000000000)))</f>
        <v/>
      </c>
      <c r="CH447" s="5">
        <v>446</v>
      </c>
      <c r="CI447" s="5" t="str">
        <f>IFERROR(VLOOKUP(CH447,CD$2:CE1523,2,0),"")</f>
        <v/>
      </c>
      <c r="DC447" s="5" t="e">
        <f>IF(REPORTE!AH$2="si",IF(C447=VALUE(REPORTE!C$11),IF(SUM(DC448:DC$1993),CONCATENATE(INT(B447),", "),INT(B447)),""),IF(C447=VALUE(REPORTE!C$10),IF(SUM(DC448:DC$1993),CONCATENATE(INT(B447),", "),INT(B447)),""))</f>
        <v>#VALUE!</v>
      </c>
    </row>
    <row r="448" spans="1:107" s="5" customFormat="1" ht="15" customHeight="1">
      <c r="A448" s="4" t="str">
        <f t="shared" si="101"/>
        <v/>
      </c>
      <c r="B448" s="6"/>
      <c r="C448" s="8"/>
      <c r="D448" s="1" t="str">
        <f>IFERROR(INDEX('padron cfe'!B:B,MATCH(DATOS!C448,'padron cfe'!A:A,0),1),"")</f>
        <v/>
      </c>
      <c r="E448" s="1"/>
      <c r="F448" s="7"/>
      <c r="G448" s="9" t="s">
        <v>157</v>
      </c>
      <c r="H448" s="5" t="str">
        <f>IF(F448="","",IFERROR(CONCATENATE("PEUA",VLOOKUP(ESTADO,REPORTE!AV$2:AW$33,2,0),DIDTRITO_FORM,CADER_FORM,IFERROR(VLOOKUP(DAY(F448),$BN$3:$BO$11,2,0),DAY(F448)),IFERROR(VLOOKUP(MONTH(F448),$BN$3:$BO$11,2,0),MONTH(F448)),YEAR(F448),G448),""))</f>
        <v/>
      </c>
      <c r="I448" s="4"/>
      <c r="K448" s="2" t="str">
        <f>IFERROR(INDEX('padron cfe'!C:C,MATCH(DATOS!C448,'padron cfe'!A:A,0),1),"")</f>
        <v/>
      </c>
      <c r="L448" s="4" t="str">
        <f>IFERROR(IF(VLOOKUP(J448,J$2:L447,4,0)=0,"",VLOOKUP(J448,J$2:L447,4,0)),"")</f>
        <v/>
      </c>
      <c r="M448" s="4" t="str">
        <f>IFERROR(IF(VLOOKUP(J448,J$2:M447,5,0)=0,"",VLOOKUP(J448,J$2:M447,5,0)),"")</f>
        <v/>
      </c>
      <c r="N448" s="4" t="str">
        <f>IFERROR(VLOOKUP(J448,J$2:N447,9,0),"")</f>
        <v/>
      </c>
      <c r="O448" s="2"/>
      <c r="P448" s="2"/>
      <c r="Q448" s="5" t="str">
        <f t="shared" si="106"/>
        <v/>
      </c>
      <c r="T448" s="2" t="str">
        <f>IFERROR(INDEX('padron cfe'!D:D,MATCH(DATOS!C448,'padron cfe'!A:A,0),1),"")</f>
        <v/>
      </c>
      <c r="U448" s="4"/>
      <c r="V448" s="4"/>
      <c r="W448" s="4"/>
      <c r="X448" s="6"/>
      <c r="Y448" s="4"/>
      <c r="Z448" s="4" t="str">
        <f t="shared" si="102"/>
        <v/>
      </c>
      <c r="AA448" s="4"/>
      <c r="AB448" s="4"/>
      <c r="AC448" s="2" t="str">
        <f>IFERROR(IF(INDEX(AC$1:AC447,MATCH(J448,J$1:J447,0),1)=0,"",INDEX(AC$1:AC447,MATCH(J448,J$1:J447,0),1)),"")</f>
        <v/>
      </c>
      <c r="AD448" s="2" t="str">
        <f>IFERROR(IF(INDEX(AD$1:AD447,MATCH(J448,J$1:J447,0),1)=0,"",INDEX(AD$1:AD447,MATCH(J448,J$1:J447,0),1)),"")</f>
        <v/>
      </c>
      <c r="AE448" s="2" t="str">
        <f>IFERROR(IF(INDEX(AE$1:AE447,MATCH(J448,J$1:J447,0),1)=0,"",INDEX(AE$1:AE447,MATCH(J448,J$1:J447,0),1)),"")</f>
        <v/>
      </c>
      <c r="AF448" s="2"/>
      <c r="AG448" s="2"/>
      <c r="AH448" s="2"/>
      <c r="AI448" s="4"/>
      <c r="AJ448" s="4"/>
      <c r="AK448" s="4"/>
      <c r="AL448" s="4"/>
      <c r="AM448" s="4"/>
      <c r="AN448" s="4"/>
      <c r="AO448" s="4"/>
      <c r="AP448" s="4"/>
      <c r="AQ448" s="4"/>
      <c r="AS448" s="4"/>
      <c r="AT448" s="82"/>
      <c r="AU448" s="124"/>
      <c r="AV448" s="124"/>
      <c r="AW448" s="124"/>
      <c r="AX448" s="124"/>
      <c r="AY448" s="124"/>
      <c r="AZ448" s="124"/>
      <c r="BA448" s="4"/>
      <c r="BB448" s="127"/>
      <c r="BC448" s="4"/>
      <c r="BD448" s="4"/>
      <c r="BE448" s="4"/>
      <c r="BF448" s="7"/>
      <c r="BG448" s="7"/>
      <c r="BH448" s="7" t="str">
        <f t="shared" ca="1" si="92"/>
        <v/>
      </c>
      <c r="BI448" s="4" t="str">
        <f t="shared" si="103"/>
        <v/>
      </c>
      <c r="BJ448" s="123" t="str">
        <f t="shared" si="93"/>
        <v/>
      </c>
      <c r="BK448" s="140" t="str">
        <f t="shared" si="98"/>
        <v/>
      </c>
      <c r="BQ448" s="4" t="str">
        <f>IF(IFERROR(VLOOKUP(C448,C449:C$1993,1,0),"")="","",COUNTIF(C:C,C448))</f>
        <v/>
      </c>
      <c r="BU448" s="5" t="str">
        <f>IF(B448="","",IF(BQ448="",1+(MAX(BU$2:BU447)),""))</f>
        <v/>
      </c>
      <c r="BV448" s="5" t="str">
        <f t="shared" si="94"/>
        <v/>
      </c>
      <c r="BW448" s="5" t="str">
        <f t="shared" si="95"/>
        <v/>
      </c>
      <c r="BX448" s="14" t="str">
        <f t="shared" si="96"/>
        <v/>
      </c>
      <c r="BY448" s="28"/>
      <c r="BZ448" s="15"/>
      <c r="CA448" s="5" t="str">
        <f t="shared" si="105"/>
        <v/>
      </c>
      <c r="CD448" s="5" t="str">
        <f t="shared" si="99"/>
        <v/>
      </c>
      <c r="CE448" s="5" t="str">
        <f>IF(J448="","",IFERROR(IF(VLOOKUP(J448,J$2:J447,1,0)=0,"",""),J448))</f>
        <v/>
      </c>
      <c r="CF448" s="24" t="str">
        <f>IF(CE448="","",(IFERROR(VLOOKUP(MID(CE448,1,1),$CW$2:DA$28,3,0),0)+IFERROR(VLOOKUP(MID(CE448,2,1),CW$2:DA$28,4,0),0)+IFERROR(VLOOKUP(MID(CE448,3,1),CW$2:DA$28,5,0),0)+(ROW(CE448)/1000000000000)))</f>
        <v/>
      </c>
      <c r="CH448" s="5">
        <v>447</v>
      </c>
      <c r="CI448" s="5" t="str">
        <f>IFERROR(VLOOKUP(CH448,CD$2:CE1524,2,0),"")</f>
        <v/>
      </c>
      <c r="DC448" s="5" t="e">
        <f>IF(REPORTE!AH$2="si",IF(C448=VALUE(REPORTE!C$11),IF(SUM(DC449:DC$1993),CONCATENATE(INT(B448),", "),INT(B448)),""),IF(C448=VALUE(REPORTE!C$10),IF(SUM(DC449:DC$1993),CONCATENATE(INT(B448),", "),INT(B448)),""))</f>
        <v>#VALUE!</v>
      </c>
    </row>
    <row r="449" spans="1:108" s="5" customFormat="1" ht="15" customHeight="1">
      <c r="A449" s="4" t="str">
        <f t="shared" si="101"/>
        <v/>
      </c>
      <c r="B449" s="6"/>
      <c r="C449" s="8"/>
      <c r="D449" s="1" t="str">
        <f>IFERROR(INDEX('padron cfe'!B:B,MATCH(DATOS!C449,'padron cfe'!A:A,0),1),"")</f>
        <v/>
      </c>
      <c r="E449" s="1"/>
      <c r="F449" s="7"/>
      <c r="G449" s="9" t="s">
        <v>157</v>
      </c>
      <c r="H449" s="5" t="str">
        <f>IF(F449="","",IFERROR(CONCATENATE("PEUA",VLOOKUP(ESTADO,REPORTE!AV$2:AW$33,2,0),DIDTRITO_FORM,CADER_FORM,IFERROR(VLOOKUP(DAY(F449),$BN$3:$BO$11,2,0),DAY(F449)),IFERROR(VLOOKUP(MONTH(F449),$BN$3:$BO$11,2,0),MONTH(F449)),YEAR(F449),G449),""))</f>
        <v/>
      </c>
      <c r="I449" s="4"/>
      <c r="K449" s="2" t="str">
        <f>IFERROR(INDEX('padron cfe'!C:C,MATCH(DATOS!C449,'padron cfe'!A:A,0),1),"")</f>
        <v/>
      </c>
      <c r="L449" s="4" t="str">
        <f>IFERROR(IF(VLOOKUP(J449,J$2:L448,4,0)=0,"",VLOOKUP(J449,J$2:L448,4,0)),"")</f>
        <v/>
      </c>
      <c r="M449" s="4" t="str">
        <f>IFERROR(IF(VLOOKUP(J449,J$2:M448,5,0)=0,"",VLOOKUP(J449,J$2:M448,5,0)),"")</f>
        <v/>
      </c>
      <c r="N449" s="4" t="str">
        <f>IFERROR(VLOOKUP(J449,J$2:N448,9,0),"")</f>
        <v/>
      </c>
      <c r="O449" s="2"/>
      <c r="P449" s="2"/>
      <c r="Q449" s="5" t="str">
        <f t="shared" si="106"/>
        <v/>
      </c>
      <c r="T449" s="2" t="str">
        <f>IFERROR(INDEX('padron cfe'!D:D,MATCH(DATOS!C449,'padron cfe'!A:A,0),1),"")</f>
        <v/>
      </c>
      <c r="U449" s="4"/>
      <c r="V449" s="4"/>
      <c r="W449" s="4"/>
      <c r="X449" s="6"/>
      <c r="Y449" s="4"/>
      <c r="Z449" s="4" t="str">
        <f t="shared" si="102"/>
        <v/>
      </c>
      <c r="AA449" s="4"/>
      <c r="AB449" s="4"/>
      <c r="AC449" s="2" t="str">
        <f>IFERROR(IF(INDEX(AC$1:AC448,MATCH(J449,J$1:J448,0),1)=0,"",INDEX(AC$1:AC448,MATCH(J449,J$1:J448,0),1)),"")</f>
        <v/>
      </c>
      <c r="AD449" s="2" t="str">
        <f>IFERROR(IF(INDEX(AD$1:AD448,MATCH(J449,J$1:J448,0),1)=0,"",INDEX(AD$1:AD448,MATCH(J449,J$1:J448,0),1)),"")</f>
        <v/>
      </c>
      <c r="AE449" s="2" t="str">
        <f>IFERROR(IF(INDEX(AE$1:AE448,MATCH(J449,J$1:J448,0),1)=0,"",INDEX(AE$1:AE448,MATCH(J449,J$1:J448,0),1)),"")</f>
        <v/>
      </c>
      <c r="AF449" s="2"/>
      <c r="AG449" s="2"/>
      <c r="AH449" s="2"/>
      <c r="AI449" s="4"/>
      <c r="AJ449" s="4"/>
      <c r="AK449" s="4"/>
      <c r="AL449" s="4"/>
      <c r="AM449" s="4"/>
      <c r="AN449" s="4"/>
      <c r="AO449" s="4"/>
      <c r="AP449" s="4"/>
      <c r="AQ449" s="4"/>
      <c r="AS449" s="4"/>
      <c r="AT449" s="82"/>
      <c r="AU449" s="124"/>
      <c r="AV449" s="124"/>
      <c r="AW449" s="124"/>
      <c r="AX449" s="124"/>
      <c r="AY449" s="124"/>
      <c r="AZ449" s="124"/>
      <c r="BA449" s="4"/>
      <c r="BB449" s="127"/>
      <c r="BC449" s="4"/>
      <c r="BD449" s="4"/>
      <c r="BE449" s="4"/>
      <c r="BF449" s="7"/>
      <c r="BG449" s="7"/>
      <c r="BH449" s="7" t="str">
        <f t="shared" ca="1" si="92"/>
        <v/>
      </c>
      <c r="BI449" s="4" t="str">
        <f t="shared" si="103"/>
        <v/>
      </c>
      <c r="BJ449" s="123" t="str">
        <f t="shared" si="93"/>
        <v/>
      </c>
      <c r="BK449" s="140" t="str">
        <f t="shared" si="98"/>
        <v/>
      </c>
      <c r="BQ449" s="4" t="str">
        <f>IF(IFERROR(VLOOKUP(C449,C450:C$1993,1,0),"")="","",COUNTIF(C:C,C449))</f>
        <v/>
      </c>
      <c r="BU449" s="5" t="str">
        <f>IF(B449="","",IF(BQ449="",1+(MAX(BU$2:BU448)),""))</f>
        <v/>
      </c>
      <c r="BV449" s="5" t="str">
        <f t="shared" si="94"/>
        <v/>
      </c>
      <c r="BW449" s="5" t="str">
        <f t="shared" si="95"/>
        <v/>
      </c>
      <c r="BX449" s="14" t="str">
        <f t="shared" si="96"/>
        <v/>
      </c>
      <c r="BY449" s="28"/>
      <c r="BZ449" s="15"/>
      <c r="CA449" s="5" t="str">
        <f t="shared" si="105"/>
        <v/>
      </c>
      <c r="CD449" s="5" t="str">
        <f t="shared" si="99"/>
        <v/>
      </c>
      <c r="CE449" s="5" t="str">
        <f>IF(J449="","",IFERROR(IF(VLOOKUP(J449,J$2:J448,1,0)=0,"",""),J449))</f>
        <v/>
      </c>
      <c r="CF449" s="24" t="str">
        <f>IF(CE449="","",(IFERROR(VLOOKUP(MID(CE449,1,1),$CW$2:DA$28,3,0),0)+IFERROR(VLOOKUP(MID(CE449,2,1),CW$2:DA$28,4,0),0)+IFERROR(VLOOKUP(MID(CE449,3,1),CW$2:DA$28,5,0),0)+(ROW(CE449)/1000000000000)))</f>
        <v/>
      </c>
      <c r="CH449" s="5">
        <v>448</v>
      </c>
      <c r="CI449" s="5" t="str">
        <f>IFERROR(VLOOKUP(CH449,CD$2:CE1525,2,0),"")</f>
        <v/>
      </c>
      <c r="DC449" s="5" t="e">
        <f>IF(REPORTE!AH$2="si",IF(C449=VALUE(REPORTE!C$11),IF(SUM(DC450:DC$1993),CONCATENATE(INT(B449),", "),INT(B449)),""),IF(C449=VALUE(REPORTE!C$10),IF(SUM(DC450:DC$1993),CONCATENATE(INT(B449),", "),INT(B449)),""))</f>
        <v>#VALUE!</v>
      </c>
    </row>
    <row r="450" spans="1:108" s="5" customFormat="1" ht="15" customHeight="1">
      <c r="A450" s="4" t="str">
        <f t="shared" ref="A450:A513" si="107">IF(AS450="",IF(B450="","",IF(LEN(B450)=1,"000"&amp;B450,IF(LEN(B450)=2,"00"&amp;B450,IF(LEN(B450)=3,"0"&amp;B450,B450)))),C450)</f>
        <v/>
      </c>
      <c r="B450" s="6"/>
      <c r="C450" s="8"/>
      <c r="D450" s="1" t="str">
        <f>IFERROR(INDEX('padron cfe'!B:B,MATCH(DATOS!C450,'padron cfe'!A:A,0),1),"")</f>
        <v/>
      </c>
      <c r="E450" s="1"/>
      <c r="F450" s="7"/>
      <c r="G450" s="9" t="s">
        <v>157</v>
      </c>
      <c r="H450" s="5" t="str">
        <f>IF(F450="","",IFERROR(CONCATENATE("PEUA",VLOOKUP(ESTADO,REPORTE!AV$2:AW$33,2,0),DIDTRITO_FORM,CADER_FORM,IFERROR(VLOOKUP(DAY(F450),$BN$3:$BO$11,2,0),DAY(F450)),IFERROR(VLOOKUP(MONTH(F450),$BN$3:$BO$11,2,0),MONTH(F450)),YEAR(F450),G450),""))</f>
        <v/>
      </c>
      <c r="I450" s="4"/>
      <c r="K450" s="2" t="str">
        <f>IFERROR(INDEX('padron cfe'!C:C,MATCH(DATOS!C450,'padron cfe'!A:A,0),1),"")</f>
        <v/>
      </c>
      <c r="L450" s="4" t="str">
        <f>IFERROR(IF(VLOOKUP(J450,J$2:L449,4,0)=0,"",VLOOKUP(J450,J$2:L449,4,0)),"")</f>
        <v/>
      </c>
      <c r="M450" s="4" t="str">
        <f>IFERROR(IF(VLOOKUP(J450,J$2:M449,5,0)=0,"",VLOOKUP(J450,J$2:M449,5,0)),"")</f>
        <v/>
      </c>
      <c r="N450" s="4" t="str">
        <f>IFERROR(VLOOKUP(J450,J$2:N449,9,0),"")</f>
        <v/>
      </c>
      <c r="O450" s="2"/>
      <c r="P450" s="2"/>
      <c r="Q450" s="5" t="str">
        <f t="shared" si="106"/>
        <v/>
      </c>
      <c r="T450" s="2" t="str">
        <f>IFERROR(INDEX('padron cfe'!D:D,MATCH(DATOS!C450,'padron cfe'!A:A,0),1),"")</f>
        <v/>
      </c>
      <c r="U450" s="4"/>
      <c r="V450" s="4"/>
      <c r="W450" s="4"/>
      <c r="X450" s="6"/>
      <c r="Y450" s="4"/>
      <c r="Z450" s="4" t="str">
        <f t="shared" ref="Z450:Z513" si="108">IF(Y450="","",(Y450*0.746*365*24)*0.75+438)</f>
        <v/>
      </c>
      <c r="AA450" s="4"/>
      <c r="AB450" s="4"/>
      <c r="AC450" s="2" t="str">
        <f>IFERROR(IF(INDEX(AC$1:AC449,MATCH(J450,J$1:J449,0),1)=0,"",INDEX(AC$1:AC449,MATCH(J450,J$1:J449,0),1)),"")</f>
        <v/>
      </c>
      <c r="AD450" s="2" t="str">
        <f>IFERROR(IF(INDEX(AD$1:AD449,MATCH(J450,J$1:J449,0),1)=0,"",INDEX(AD$1:AD449,MATCH(J450,J$1:J449,0),1)),"")</f>
        <v/>
      </c>
      <c r="AE450" s="2" t="str">
        <f>IFERROR(IF(INDEX(AE$1:AE449,MATCH(J450,J$1:J449,0),1)=0,"",INDEX(AE$1:AE449,MATCH(J450,J$1:J449,0),1)),"")</f>
        <v/>
      </c>
      <c r="AF450" s="2"/>
      <c r="AG450" s="2"/>
      <c r="AH450" s="2"/>
      <c r="AI450" s="4"/>
      <c r="AJ450" s="4"/>
      <c r="AK450" s="4"/>
      <c r="AL450" s="4"/>
      <c r="AM450" s="4"/>
      <c r="AN450" s="4"/>
      <c r="AO450" s="4"/>
      <c r="AP450" s="4"/>
      <c r="AQ450" s="4"/>
      <c r="AS450" s="4"/>
      <c r="AT450" s="82"/>
      <c r="AU450" s="124"/>
      <c r="AV450" s="124"/>
      <c r="AW450" s="124"/>
      <c r="AX450" s="124"/>
      <c r="AY450" s="124"/>
      <c r="AZ450" s="124"/>
      <c r="BA450" s="4"/>
      <c r="BB450" s="127"/>
      <c r="BC450" s="4"/>
      <c r="BD450" s="4"/>
      <c r="BE450" s="4"/>
      <c r="BF450" s="7"/>
      <c r="BG450" s="7"/>
      <c r="BH450" s="7" t="str">
        <f t="shared" ref="BH450:BH513" ca="1" si="109">IFERROR(IF(BE450="","",IF(BA450=5,"",IF(BE450-TODAY()&gt;0,"VIGENTE","VENCIDO"))),"")</f>
        <v/>
      </c>
      <c r="BI450" s="4" t="str">
        <f t="shared" si="103"/>
        <v/>
      </c>
      <c r="BJ450" s="123" t="str">
        <f t="shared" ref="BJ450:BJ513" si="110">IFERROR(IF(AA450="","",AA450/V450),"")</f>
        <v/>
      </c>
      <c r="BK450" s="140" t="str">
        <f t="shared" si="98"/>
        <v/>
      </c>
      <c r="BQ450" s="4" t="str">
        <f>IF(IFERROR(VLOOKUP(C450,C451:C$1993,1,0),"")="","",COUNTIF(C:C,C450))</f>
        <v/>
      </c>
      <c r="BU450" s="5" t="str">
        <f>IF(B450="","",IF(BQ450="",1+(MAX(BU$2:BU449)),""))</f>
        <v/>
      </c>
      <c r="BV450" s="5" t="str">
        <f t="shared" ref="BV450:BV513" si="111">IF(BU450="","",Z450)</f>
        <v/>
      </c>
      <c r="BW450" s="5" t="str">
        <f t="shared" ref="BW450:BW513" si="112">IF(BU450="","",H450)</f>
        <v/>
      </c>
      <c r="BX450" s="14" t="str">
        <f t="shared" ref="BX450:BX513" si="113">IF(BU450="","",C450)</f>
        <v/>
      </c>
      <c r="BY450" s="28"/>
      <c r="BZ450" s="15"/>
      <c r="CA450" s="5" t="str">
        <f t="shared" si="105"/>
        <v/>
      </c>
      <c r="CD450" s="5" t="str">
        <f t="shared" ref="CD450:CD513" si="114">IFERROR(RANK(CF450,CF$2:CF$1493,1),"")</f>
        <v/>
      </c>
      <c r="CE450" s="5" t="str">
        <f>IF(J450="","",IFERROR(IF(VLOOKUP(J450,J$2:J449,1,0)=0,"",""),J450))</f>
        <v/>
      </c>
      <c r="CF450" s="24" t="str">
        <f>IF(CE450="","",(IFERROR(VLOOKUP(MID(CE450,1,1),$CW$2:DA$28,3,0),0)+IFERROR(VLOOKUP(MID(CE450,2,1),CW$2:DA$28,4,0),0)+IFERROR(VLOOKUP(MID(CE450,3,1),CW$2:DA$28,5,0),0)+(ROW(CE450)/1000000000000)))</f>
        <v/>
      </c>
      <c r="CH450" s="5">
        <v>449</v>
      </c>
      <c r="CI450" s="5" t="str">
        <f>IFERROR(VLOOKUP(CH450,CD$2:CE1526,2,0),"")</f>
        <v/>
      </c>
      <c r="DC450" s="5" t="e">
        <f>IF(REPORTE!AH$2="si",IF(C450=VALUE(REPORTE!C$11),IF(SUM(DC451:DC$1993),CONCATENATE(INT(B450),", "),INT(B450)),""),IF(C450=VALUE(REPORTE!C$10),IF(SUM(DC451:DC$1993),CONCATENATE(INT(B450),", "),INT(B450)),""))</f>
        <v>#VALUE!</v>
      </c>
    </row>
    <row r="451" spans="1:108" s="5" customFormat="1" ht="15" customHeight="1">
      <c r="A451" s="4" t="str">
        <f t="shared" si="107"/>
        <v/>
      </c>
      <c r="B451" s="6"/>
      <c r="C451" s="8"/>
      <c r="D451" s="1" t="str">
        <f>IFERROR(INDEX('padron cfe'!B:B,MATCH(DATOS!C451,'padron cfe'!A:A,0),1),"")</f>
        <v/>
      </c>
      <c r="E451" s="1"/>
      <c r="F451" s="7"/>
      <c r="G451" s="9" t="s">
        <v>157</v>
      </c>
      <c r="H451" s="5" t="str">
        <f>IF(F451="","",IFERROR(CONCATENATE("PEUA",VLOOKUP(ESTADO,REPORTE!AV$2:AW$33,2,0),DIDTRITO_FORM,CADER_FORM,IFERROR(VLOOKUP(DAY(F451),$BN$3:$BO$11,2,0),DAY(F451)),IFERROR(VLOOKUP(MONTH(F451),$BN$3:$BO$11,2,0),MONTH(F451)),YEAR(F451),G451),""))</f>
        <v/>
      </c>
      <c r="I451" s="4"/>
      <c r="K451" s="2" t="str">
        <f>IFERROR(INDEX('padron cfe'!C:C,MATCH(DATOS!C451,'padron cfe'!A:A,0),1),"")</f>
        <v/>
      </c>
      <c r="L451" s="4" t="str">
        <f>IFERROR(IF(VLOOKUP(J451,J$2:L450,4,0)=0,"",VLOOKUP(J451,J$2:L450,4,0)),"")</f>
        <v/>
      </c>
      <c r="M451" s="4" t="str">
        <f>IFERROR(IF(VLOOKUP(J451,J$2:M450,5,0)=0,"",VLOOKUP(J451,J$2:M450,5,0)),"")</f>
        <v/>
      </c>
      <c r="N451" s="4" t="str">
        <f>IFERROR(VLOOKUP(J451,J$2:N450,9,0),"")</f>
        <v/>
      </c>
      <c r="O451" s="2"/>
      <c r="P451" s="2"/>
      <c r="Q451" s="5" t="str">
        <f t="shared" si="106"/>
        <v/>
      </c>
      <c r="T451" s="2" t="str">
        <f>IFERROR(INDEX('padron cfe'!D:D,MATCH(DATOS!C451,'padron cfe'!A:A,0),1),"")</f>
        <v/>
      </c>
      <c r="U451" s="4"/>
      <c r="V451" s="4"/>
      <c r="W451" s="4"/>
      <c r="X451" s="6"/>
      <c r="Y451" s="4"/>
      <c r="Z451" s="4" t="str">
        <f t="shared" si="108"/>
        <v/>
      </c>
      <c r="AA451" s="4"/>
      <c r="AB451" s="4"/>
      <c r="AC451" s="2" t="str">
        <f>IFERROR(IF(INDEX(AC$1:AC450,MATCH(J451,J$1:J450,0),1)=0,"",INDEX(AC$1:AC450,MATCH(J451,J$1:J450,0),1)),"")</f>
        <v/>
      </c>
      <c r="AD451" s="2" t="str">
        <f>IFERROR(IF(INDEX(AD$1:AD450,MATCH(J451,J$1:J450,0),1)=0,"",INDEX(AD$1:AD450,MATCH(J451,J$1:J450,0),1)),"")</f>
        <v/>
      </c>
      <c r="AE451" s="2" t="str">
        <f>IFERROR(IF(INDEX(AE$1:AE450,MATCH(J451,J$1:J450,0),1)=0,"",INDEX(AE$1:AE450,MATCH(J451,J$1:J450,0),1)),"")</f>
        <v/>
      </c>
      <c r="AF451" s="2"/>
      <c r="AG451" s="2"/>
      <c r="AH451" s="2"/>
      <c r="AI451" s="4"/>
      <c r="AJ451" s="4"/>
      <c r="AK451" s="4"/>
      <c r="AL451" s="4"/>
      <c r="AM451" s="4"/>
      <c r="AN451" s="4"/>
      <c r="AO451" s="4"/>
      <c r="AP451" s="4"/>
      <c r="AQ451" s="4"/>
      <c r="AS451" s="4"/>
      <c r="AT451" s="82"/>
      <c r="AU451" s="124"/>
      <c r="AV451" s="124"/>
      <c r="AW451" s="124"/>
      <c r="AX451" s="124"/>
      <c r="AY451" s="124"/>
      <c r="AZ451" s="124"/>
      <c r="BA451" s="4"/>
      <c r="BB451" s="127"/>
      <c r="BC451" s="4"/>
      <c r="BD451" s="4"/>
      <c r="BE451" s="4"/>
      <c r="BF451" s="7"/>
      <c r="BG451" s="7"/>
      <c r="BH451" s="7" t="str">
        <f t="shared" ca="1" si="109"/>
        <v/>
      </c>
      <c r="BI451" s="4" t="str">
        <f t="shared" si="103"/>
        <v/>
      </c>
      <c r="BJ451" s="123" t="str">
        <f t="shared" si="110"/>
        <v/>
      </c>
      <c r="BK451" s="140" t="str">
        <f t="shared" ref="BK451:BK514" si="115">IFERROR(IF(AA451/Z451=0,"",AA451/Z451),"")</f>
        <v/>
      </c>
      <c r="BQ451" s="4" t="str">
        <f>IF(IFERROR(VLOOKUP(C451,C452:C$1993,1,0),"")="","",COUNTIF(C:C,C451))</f>
        <v/>
      </c>
      <c r="BU451" s="5" t="str">
        <f>IF(B451="","",IF(BQ451="",1+(MAX(BU$2:BU450)),""))</f>
        <v/>
      </c>
      <c r="BV451" s="5" t="str">
        <f t="shared" si="111"/>
        <v/>
      </c>
      <c r="BW451" s="5" t="str">
        <f t="shared" si="112"/>
        <v/>
      </c>
      <c r="BX451" s="14" t="str">
        <f t="shared" si="113"/>
        <v/>
      </c>
      <c r="BY451" s="28"/>
      <c r="BZ451" s="15"/>
      <c r="CA451" s="5" t="str">
        <f t="shared" si="105"/>
        <v/>
      </c>
      <c r="CD451" s="5" t="str">
        <f t="shared" si="114"/>
        <v/>
      </c>
      <c r="CE451" s="5" t="str">
        <f>IF(J451="","",IFERROR(IF(VLOOKUP(J451,J$2:J450,1,0)=0,"",""),J451))</f>
        <v/>
      </c>
      <c r="CF451" s="24" t="str">
        <f>IF(CE451="","",(IFERROR(VLOOKUP(MID(CE451,1,1),$CW$2:DA$28,3,0),0)+IFERROR(VLOOKUP(MID(CE451,2,1),CW$2:DA$28,4,0),0)+IFERROR(VLOOKUP(MID(CE451,3,1),CW$2:DA$28,5,0),0)+(ROW(CE451)/1000000000000)))</f>
        <v/>
      </c>
      <c r="CH451" s="5">
        <v>450</v>
      </c>
      <c r="CI451" s="5" t="str">
        <f>IFERROR(VLOOKUP(CH451,CD$2:CE1527,2,0),"")</f>
        <v/>
      </c>
      <c r="DC451" s="5" t="e">
        <f>IF(REPORTE!AH$2="si",IF(C451=VALUE(REPORTE!C$11),IF(SUM(DC452:DC$1993),CONCATENATE(INT(B451),", "),INT(B451)),""),IF(C451=VALUE(REPORTE!C$10),IF(SUM(DC452:DC$1993),CONCATENATE(INT(B451),", "),INT(B451)),""))</f>
        <v>#VALUE!</v>
      </c>
    </row>
    <row r="452" spans="1:108" s="5" customFormat="1" ht="15" customHeight="1">
      <c r="A452" s="4" t="str">
        <f t="shared" si="107"/>
        <v/>
      </c>
      <c r="B452" s="6"/>
      <c r="C452" s="8"/>
      <c r="D452" s="1" t="str">
        <f>IFERROR(INDEX('padron cfe'!B:B,MATCH(DATOS!C452,'padron cfe'!A:A,0),1),"")</f>
        <v/>
      </c>
      <c r="E452" s="1"/>
      <c r="F452" s="7"/>
      <c r="G452" s="9" t="s">
        <v>157</v>
      </c>
      <c r="H452" s="5" t="str">
        <f>IF(F452="","",IFERROR(CONCATENATE("PEUA",VLOOKUP(ESTADO,REPORTE!AV$2:AW$33,2,0),DIDTRITO_FORM,CADER_FORM,IFERROR(VLOOKUP(DAY(F452),$BN$3:$BO$11,2,0),DAY(F452)),IFERROR(VLOOKUP(MONTH(F452),$BN$3:$BO$11,2,0),MONTH(F452)),YEAR(F452),G452),""))</f>
        <v/>
      </c>
      <c r="I452" s="4"/>
      <c r="K452" s="2" t="str">
        <f>IFERROR(INDEX('padron cfe'!C:C,MATCH(DATOS!C452,'padron cfe'!A:A,0),1),"")</f>
        <v/>
      </c>
      <c r="L452" s="4" t="str">
        <f>IFERROR(IF(VLOOKUP(J452,J$2:L451,4,0)=0,"",VLOOKUP(J452,J$2:L451,4,0)),"")</f>
        <v/>
      </c>
      <c r="M452" s="4" t="str">
        <f>IFERROR(IF(VLOOKUP(J452,J$2:M451,5,0)=0,"",VLOOKUP(J452,J$2:M451,5,0)),"")</f>
        <v/>
      </c>
      <c r="N452" s="4" t="str">
        <f>IFERROR(VLOOKUP(J452,J$2:N451,9,0),"")</f>
        <v/>
      </c>
      <c r="O452" s="2"/>
      <c r="P452" s="2"/>
      <c r="Q452" s="5" t="str">
        <f t="shared" si="106"/>
        <v/>
      </c>
      <c r="T452" s="2" t="str">
        <f>IFERROR(INDEX('padron cfe'!D:D,MATCH(DATOS!C452,'padron cfe'!A:A,0),1),"")</f>
        <v/>
      </c>
      <c r="U452" s="4"/>
      <c r="V452" s="4"/>
      <c r="W452" s="4"/>
      <c r="X452" s="6"/>
      <c r="Y452" s="4"/>
      <c r="Z452" s="4" t="str">
        <f t="shared" si="108"/>
        <v/>
      </c>
      <c r="AA452" s="4"/>
      <c r="AB452" s="4"/>
      <c r="AC452" s="2" t="str">
        <f>IFERROR(IF(INDEX(AC$1:AC451,MATCH(J452,J$1:J451,0),1)=0,"",INDEX(AC$1:AC451,MATCH(J452,J$1:J451,0),1)),"")</f>
        <v/>
      </c>
      <c r="AD452" s="2" t="str">
        <f>IFERROR(IF(INDEX(AD$1:AD451,MATCH(J452,J$1:J451,0),1)=0,"",INDEX(AD$1:AD451,MATCH(J452,J$1:J451,0),1)),"")</f>
        <v/>
      </c>
      <c r="AE452" s="2" t="str">
        <f>IFERROR(IF(INDEX(AE$1:AE451,MATCH(J452,J$1:J451,0),1)=0,"",INDEX(AE$1:AE451,MATCH(J452,J$1:J451,0),1)),"")</f>
        <v/>
      </c>
      <c r="AF452" s="2"/>
      <c r="AG452" s="2"/>
      <c r="AH452" s="2"/>
      <c r="AI452" s="4"/>
      <c r="AJ452" s="4"/>
      <c r="AK452" s="4"/>
      <c r="AL452" s="4"/>
      <c r="AM452" s="4"/>
      <c r="AN452" s="4"/>
      <c r="AO452" s="4"/>
      <c r="AP452" s="4"/>
      <c r="AQ452" s="4"/>
      <c r="AS452" s="4"/>
      <c r="AT452" s="82"/>
      <c r="AU452" s="124"/>
      <c r="AV452" s="124"/>
      <c r="AW452" s="124"/>
      <c r="AX452" s="124"/>
      <c r="AY452" s="124"/>
      <c r="AZ452" s="124"/>
      <c r="BA452" s="4"/>
      <c r="BB452" s="127"/>
      <c r="BC452" s="4"/>
      <c r="BD452" s="4"/>
      <c r="BE452" s="4"/>
      <c r="BF452" s="7"/>
      <c r="BG452" s="7"/>
      <c r="BH452" s="7" t="str">
        <f t="shared" ca="1" si="109"/>
        <v/>
      </c>
      <c r="BI452" s="4" t="str">
        <f t="shared" si="103"/>
        <v/>
      </c>
      <c r="BJ452" s="123" t="str">
        <f t="shared" si="110"/>
        <v/>
      </c>
      <c r="BK452" s="140" t="str">
        <f t="shared" si="115"/>
        <v/>
      </c>
      <c r="BQ452" s="4" t="str">
        <f>IF(IFERROR(VLOOKUP(C452,C453:C$1993,1,0),"")="","",COUNTIF(C:C,C452))</f>
        <v/>
      </c>
      <c r="BU452" s="5" t="str">
        <f>IF(B452="","",IF(BQ452="",1+(MAX(BU$2:BU451)),""))</f>
        <v/>
      </c>
      <c r="BV452" s="5" t="str">
        <f t="shared" si="111"/>
        <v/>
      </c>
      <c r="BW452" s="5" t="str">
        <f t="shared" si="112"/>
        <v/>
      </c>
      <c r="BX452" s="14" t="str">
        <f t="shared" si="113"/>
        <v/>
      </c>
      <c r="BY452" s="28"/>
      <c r="BZ452" s="15"/>
      <c r="CA452" s="5" t="str">
        <f t="shared" si="105"/>
        <v/>
      </c>
      <c r="CD452" s="5" t="str">
        <f t="shared" si="114"/>
        <v/>
      </c>
      <c r="CE452" s="5" t="str">
        <f>IF(J452="","",IFERROR(IF(VLOOKUP(J452,J$2:J451,1,0)=0,"",""),J452))</f>
        <v/>
      </c>
      <c r="CF452" s="24" t="str">
        <f>IF(CE452="","",(IFERROR(VLOOKUP(MID(CE452,1,1),$CW$2:DA$28,3,0),0)+IFERROR(VLOOKUP(MID(CE452,2,1),CW$2:DA$28,4,0),0)+IFERROR(VLOOKUP(MID(CE452,3,1),CW$2:DA$28,5,0),0)+(ROW(CE452)/1000000000000)))</f>
        <v/>
      </c>
      <c r="CH452" s="5">
        <v>451</v>
      </c>
      <c r="CI452" s="5" t="str">
        <f>IFERROR(VLOOKUP(CH452,CD$2:CE1528,2,0),"")</f>
        <v/>
      </c>
      <c r="DC452" s="5" t="e">
        <f>IF(REPORTE!AH$2="si",IF(C452=VALUE(REPORTE!C$11),IF(SUM(DC453:DC$1993),CONCATENATE(INT(B452),", "),INT(B452)),""),IF(C452=VALUE(REPORTE!C$10),IF(SUM(DC453:DC$1993),CONCATENATE(INT(B452),", "),INT(B452)),""))</f>
        <v>#VALUE!</v>
      </c>
    </row>
    <row r="453" spans="1:108" s="5" customFormat="1" ht="15" customHeight="1">
      <c r="A453" s="4" t="str">
        <f t="shared" si="107"/>
        <v/>
      </c>
      <c r="B453" s="6"/>
      <c r="C453" s="8"/>
      <c r="D453" s="1" t="str">
        <f>IFERROR(INDEX('padron cfe'!B:B,MATCH(DATOS!C453,'padron cfe'!A:A,0),1),"")</f>
        <v/>
      </c>
      <c r="E453" s="1"/>
      <c r="F453" s="7"/>
      <c r="G453" s="9" t="s">
        <v>157</v>
      </c>
      <c r="H453" s="5" t="str">
        <f>IF(F453="","",IFERROR(CONCATENATE("PEUA",VLOOKUP(ESTADO,REPORTE!AV$2:AW$33,2,0),DIDTRITO_FORM,CADER_FORM,IFERROR(VLOOKUP(DAY(F453),$BN$3:$BO$11,2,0),DAY(F453)),IFERROR(VLOOKUP(MONTH(F453),$BN$3:$BO$11,2,0),MONTH(F453)),YEAR(F453),G453),""))</f>
        <v/>
      </c>
      <c r="I453" s="4"/>
      <c r="K453" s="2" t="str">
        <f>IFERROR(INDEX('padron cfe'!C:C,MATCH(DATOS!C453,'padron cfe'!A:A,0),1),"")</f>
        <v/>
      </c>
      <c r="L453" s="4" t="str">
        <f>IFERROR(IF(VLOOKUP(J453,J$2:L452,4,0)=0,"",VLOOKUP(J453,J$2:L452,4,0)),"")</f>
        <v/>
      </c>
      <c r="M453" s="4" t="str">
        <f>IFERROR(IF(VLOOKUP(J453,J$2:M452,5,0)=0,"",VLOOKUP(J453,J$2:M452,5,0)),"")</f>
        <v/>
      </c>
      <c r="N453" s="4" t="str">
        <f>IFERROR(VLOOKUP(J453,J$2:N452,9,0),"")</f>
        <v/>
      </c>
      <c r="O453" s="2"/>
      <c r="P453" s="2"/>
      <c r="Q453" s="5" t="str">
        <f t="shared" si="106"/>
        <v/>
      </c>
      <c r="T453" s="2" t="str">
        <f>IFERROR(INDEX('padron cfe'!D:D,MATCH(DATOS!C453,'padron cfe'!A:A,0),1),"")</f>
        <v/>
      </c>
      <c r="U453" s="4"/>
      <c r="V453" s="4"/>
      <c r="W453" s="4"/>
      <c r="X453" s="6"/>
      <c r="Y453" s="4"/>
      <c r="Z453" s="4" t="str">
        <f t="shared" si="108"/>
        <v/>
      </c>
      <c r="AA453" s="4"/>
      <c r="AB453" s="4"/>
      <c r="AC453" s="2" t="str">
        <f>IFERROR(IF(INDEX(AC$1:AC452,MATCH(J453,J$1:J452,0),1)=0,"",INDEX(AC$1:AC452,MATCH(J453,J$1:J452,0),1)),"")</f>
        <v/>
      </c>
      <c r="AD453" s="2" t="str">
        <f>IFERROR(IF(INDEX(AD$1:AD452,MATCH(J453,J$1:J452,0),1)=0,"",INDEX(AD$1:AD452,MATCH(J453,J$1:J452,0),1)),"")</f>
        <v/>
      </c>
      <c r="AE453" s="2" t="str">
        <f>IFERROR(IF(INDEX(AE$1:AE452,MATCH(J453,J$1:J452,0),1)=0,"",INDEX(AE$1:AE452,MATCH(J453,J$1:J452,0),1)),"")</f>
        <v/>
      </c>
      <c r="AF453" s="2"/>
      <c r="AG453" s="2"/>
      <c r="AH453" s="2"/>
      <c r="AI453" s="4"/>
      <c r="AJ453" s="4"/>
      <c r="AK453" s="4"/>
      <c r="AL453" s="4"/>
      <c r="AM453" s="4"/>
      <c r="AN453" s="4"/>
      <c r="AO453" s="4"/>
      <c r="AP453" s="4"/>
      <c r="AQ453" s="4"/>
      <c r="AS453" s="4"/>
      <c r="AT453" s="82"/>
      <c r="AU453" s="124"/>
      <c r="AV453" s="124"/>
      <c r="AW453" s="124"/>
      <c r="AX453" s="124"/>
      <c r="AY453" s="124"/>
      <c r="AZ453" s="124"/>
      <c r="BA453" s="4"/>
      <c r="BB453" s="127"/>
      <c r="BC453" s="4"/>
      <c r="BD453" s="4"/>
      <c r="BE453" s="4"/>
      <c r="BF453" s="7"/>
      <c r="BG453" s="7"/>
      <c r="BH453" s="7" t="str">
        <f t="shared" ca="1" si="109"/>
        <v/>
      </c>
      <c r="BI453" s="4" t="str">
        <f t="shared" si="103"/>
        <v/>
      </c>
      <c r="BJ453" s="123" t="str">
        <f t="shared" si="110"/>
        <v/>
      </c>
      <c r="BK453" s="140" t="str">
        <f t="shared" si="115"/>
        <v/>
      </c>
      <c r="BQ453" s="4" t="str">
        <f>IF(IFERROR(VLOOKUP(C453,C454:C$1993,1,0),"")="","",COUNTIF(C:C,C453))</f>
        <v/>
      </c>
      <c r="BU453" s="5" t="str">
        <f>IF(B453="","",IF(BQ453="",1+(MAX(BU$2:BU452)),""))</f>
        <v/>
      </c>
      <c r="BV453" s="5" t="str">
        <f t="shared" si="111"/>
        <v/>
      </c>
      <c r="BW453" s="5" t="str">
        <f t="shared" si="112"/>
        <v/>
      </c>
      <c r="BX453" s="14" t="str">
        <f t="shared" si="113"/>
        <v/>
      </c>
      <c r="BY453" s="28"/>
      <c r="BZ453" s="15"/>
      <c r="CA453" s="5" t="str">
        <f t="shared" si="105"/>
        <v/>
      </c>
      <c r="CD453" s="5" t="str">
        <f t="shared" si="114"/>
        <v/>
      </c>
      <c r="CE453" s="5" t="str">
        <f>IF(J453="","",IFERROR(IF(VLOOKUP(J453,J$2:J452,1,0)=0,"",""),J453))</f>
        <v/>
      </c>
      <c r="CF453" s="24" t="str">
        <f>IF(CE453="","",(IFERROR(VLOOKUP(MID(CE453,1,1),$CW$2:DA$28,3,0),0)+IFERROR(VLOOKUP(MID(CE453,2,1),CW$2:DA$28,4,0),0)+IFERROR(VLOOKUP(MID(CE453,3,1),CW$2:DA$28,5,0),0)+(ROW(CE453)/1000000000000)))</f>
        <v/>
      </c>
      <c r="CH453" s="5">
        <v>452</v>
      </c>
      <c r="CI453" s="5" t="str">
        <f>IFERROR(VLOOKUP(CH453,CD$2:CE1529,2,0),"")</f>
        <v/>
      </c>
      <c r="DC453" s="5" t="e">
        <f>IF(REPORTE!AH$2="si",IF(C453=VALUE(REPORTE!C$11),IF(SUM(DC454:DC$1993),CONCATENATE(INT(B453),", "),INT(B453)),""),IF(C453=VALUE(REPORTE!C$10),IF(SUM(DC454:DC$1993),CONCATENATE(INT(B453),", "),INT(B453)),""))</f>
        <v>#VALUE!</v>
      </c>
    </row>
    <row r="454" spans="1:108" s="5" customFormat="1" ht="15" customHeight="1">
      <c r="A454" s="4" t="str">
        <f t="shared" si="107"/>
        <v/>
      </c>
      <c r="B454" s="6"/>
      <c r="C454" s="8"/>
      <c r="D454" s="1" t="str">
        <f>IFERROR(INDEX('padron cfe'!B:B,MATCH(DATOS!C454,'padron cfe'!A:A,0),1),"")</f>
        <v/>
      </c>
      <c r="E454" s="1"/>
      <c r="F454" s="7"/>
      <c r="G454" s="9" t="s">
        <v>157</v>
      </c>
      <c r="H454" s="5" t="str">
        <f>IF(F454="","",IFERROR(CONCATENATE("PEUA",VLOOKUP(ESTADO,REPORTE!AV$2:AW$33,2,0),DIDTRITO_FORM,CADER_FORM,IFERROR(VLOOKUP(DAY(F454),$BN$3:$BO$11,2,0),DAY(F454)),IFERROR(VLOOKUP(MONTH(F454),$BN$3:$BO$11,2,0),MONTH(F454)),YEAR(F454),G454),""))</f>
        <v/>
      </c>
      <c r="I454" s="4"/>
      <c r="K454" s="2" t="str">
        <f>IFERROR(INDEX('padron cfe'!C:C,MATCH(DATOS!C454,'padron cfe'!A:A,0),1),"")</f>
        <v/>
      </c>
      <c r="L454" s="4" t="str">
        <f>IFERROR(IF(VLOOKUP(J454,J$2:L453,4,0)=0,"",VLOOKUP(J454,J$2:L453,4,0)),"")</f>
        <v/>
      </c>
      <c r="M454" s="4" t="str">
        <f>IFERROR(IF(VLOOKUP(J454,J$2:M453,5,0)=0,"",VLOOKUP(J454,J$2:M453,5,0)),"")</f>
        <v/>
      </c>
      <c r="N454" s="4" t="str">
        <f>IFERROR(VLOOKUP(J454,J$2:N453,9,0),"")</f>
        <v/>
      </c>
      <c r="O454" s="2"/>
      <c r="P454" s="2"/>
      <c r="Q454" s="5" t="str">
        <f t="shared" si="106"/>
        <v/>
      </c>
      <c r="T454" s="2" t="str">
        <f>IFERROR(INDEX('padron cfe'!D:D,MATCH(DATOS!C454,'padron cfe'!A:A,0),1),"")</f>
        <v/>
      </c>
      <c r="U454" s="4"/>
      <c r="V454" s="4"/>
      <c r="W454" s="4"/>
      <c r="X454" s="6"/>
      <c r="Y454" s="4"/>
      <c r="Z454" s="4" t="str">
        <f t="shared" si="108"/>
        <v/>
      </c>
      <c r="AA454" s="4"/>
      <c r="AB454" s="4"/>
      <c r="AC454" s="2" t="str">
        <f>IFERROR(IF(INDEX(AC$1:AC453,MATCH(J454,J$1:J453,0),1)=0,"",INDEX(AC$1:AC453,MATCH(J454,J$1:J453,0),1)),"")</f>
        <v/>
      </c>
      <c r="AD454" s="2" t="str">
        <f>IFERROR(IF(INDEX(AD$1:AD453,MATCH(J454,J$1:J453,0),1)=0,"",INDEX(AD$1:AD453,MATCH(J454,J$1:J453,0),1)),"")</f>
        <v/>
      </c>
      <c r="AE454" s="2" t="str">
        <f>IFERROR(IF(INDEX(AE$1:AE453,MATCH(J454,J$1:J453,0),1)=0,"",INDEX(AE$1:AE453,MATCH(J454,J$1:J453,0),1)),"")</f>
        <v/>
      </c>
      <c r="AF454" s="2"/>
      <c r="AG454" s="2"/>
      <c r="AH454" s="2"/>
      <c r="AI454" s="4"/>
      <c r="AJ454" s="4"/>
      <c r="AK454" s="4"/>
      <c r="AL454" s="4"/>
      <c r="AM454" s="4"/>
      <c r="AN454" s="4"/>
      <c r="AO454" s="4"/>
      <c r="AP454" s="4"/>
      <c r="AQ454" s="4"/>
      <c r="AS454" s="4"/>
      <c r="AT454" s="82"/>
      <c r="AU454" s="124"/>
      <c r="AV454" s="124"/>
      <c r="AW454" s="124"/>
      <c r="AX454" s="124"/>
      <c r="AY454" s="124"/>
      <c r="AZ454" s="124"/>
      <c r="BA454" s="4"/>
      <c r="BB454" s="127"/>
      <c r="BC454" s="4"/>
      <c r="BD454" s="4"/>
      <c r="BE454" s="4"/>
      <c r="BF454" s="7"/>
      <c r="BG454" s="7"/>
      <c r="BH454" s="7" t="str">
        <f t="shared" ca="1" si="109"/>
        <v/>
      </c>
      <c r="BI454" s="4" t="str">
        <f t="shared" si="103"/>
        <v/>
      </c>
      <c r="BJ454" s="123" t="str">
        <f t="shared" si="110"/>
        <v/>
      </c>
      <c r="BK454" s="140" t="str">
        <f t="shared" si="115"/>
        <v/>
      </c>
      <c r="BQ454" s="4" t="str">
        <f>IF(IFERROR(VLOOKUP(C454,C455:C$1993,1,0),"")="","",COUNTIF(C:C,C454))</f>
        <v/>
      </c>
      <c r="BU454" s="5" t="str">
        <f>IF(B454="","",IF(BQ454="",1+(MAX(BU$2:BU453)),""))</f>
        <v/>
      </c>
      <c r="BV454" s="5" t="str">
        <f t="shared" si="111"/>
        <v/>
      </c>
      <c r="BW454" s="5" t="str">
        <f t="shared" si="112"/>
        <v/>
      </c>
      <c r="BX454" s="14" t="str">
        <f t="shared" si="113"/>
        <v/>
      </c>
      <c r="BY454" s="28"/>
      <c r="BZ454" s="15"/>
      <c r="CA454" s="5" t="str">
        <f t="shared" si="105"/>
        <v/>
      </c>
      <c r="CD454" s="5" t="str">
        <f t="shared" si="114"/>
        <v/>
      </c>
      <c r="CE454" s="5" t="str">
        <f>IF(J454="","",IFERROR(IF(VLOOKUP(J454,J$2:J453,1,0)=0,"",""),J454))</f>
        <v/>
      </c>
      <c r="CF454" s="24" t="str">
        <f>IF(CE454="","",(IFERROR(VLOOKUP(MID(CE454,1,1),$CW$2:DA$28,3,0),0)+IFERROR(VLOOKUP(MID(CE454,2,1),CW$2:DA$28,4,0),0)+IFERROR(VLOOKUP(MID(CE454,3,1),CW$2:DA$28,5,0),0)+(ROW(CE454)/1000000000000)))</f>
        <v/>
      </c>
      <c r="CH454" s="5">
        <v>453</v>
      </c>
      <c r="CI454" s="5" t="str">
        <f>IFERROR(VLOOKUP(CH454,CD$2:CE1530,2,0),"")</f>
        <v/>
      </c>
      <c r="DC454" s="5" t="e">
        <f>IF(REPORTE!AH$2="si",IF(C454=VALUE(REPORTE!C$11),IF(SUM(DC455:DC$1993),CONCATENATE(INT(B454),", "),INT(B454)),""),IF(C454=VALUE(REPORTE!C$10),IF(SUM(DC455:DC$1993),CONCATENATE(INT(B454),", "),INT(B454)),""))</f>
        <v>#VALUE!</v>
      </c>
    </row>
    <row r="455" spans="1:108" s="5" customFormat="1" ht="15" customHeight="1">
      <c r="A455" s="4" t="str">
        <f t="shared" si="107"/>
        <v/>
      </c>
      <c r="B455" s="6"/>
      <c r="C455" s="8"/>
      <c r="D455" s="1" t="str">
        <f>IFERROR(INDEX('padron cfe'!B:B,MATCH(DATOS!C455,'padron cfe'!A:A,0),1),"")</f>
        <v/>
      </c>
      <c r="E455" s="1"/>
      <c r="F455" s="7"/>
      <c r="G455" s="9" t="s">
        <v>157</v>
      </c>
      <c r="H455" s="5" t="str">
        <f>IF(F455="","",IFERROR(CONCATENATE("PEUA",VLOOKUP(ESTADO,REPORTE!AV$2:AW$33,2,0),DIDTRITO_FORM,CADER_FORM,IFERROR(VLOOKUP(DAY(F455),$BN$3:$BO$11,2,0),DAY(F455)),IFERROR(VLOOKUP(MONTH(F455),$BN$3:$BO$11,2,0),MONTH(F455)),YEAR(F455),G455),""))</f>
        <v/>
      </c>
      <c r="I455" s="4"/>
      <c r="K455" s="2" t="str">
        <f>IFERROR(INDEX('padron cfe'!C:C,MATCH(DATOS!C455,'padron cfe'!A:A,0),1),"")</f>
        <v/>
      </c>
      <c r="L455" s="4" t="str">
        <f>IFERROR(IF(VLOOKUP(J455,J$2:L454,4,0)=0,"",VLOOKUP(J455,J$2:L454,4,0)),"")</f>
        <v/>
      </c>
      <c r="M455" s="4" t="str">
        <f>IFERROR(IF(VLOOKUP(J455,J$2:M454,5,0)=0,"",VLOOKUP(J455,J$2:M454,5,0)),"")</f>
        <v/>
      </c>
      <c r="N455" s="4" t="str">
        <f>IFERROR(VLOOKUP(J455,J$2:N454,9,0),"")</f>
        <v/>
      </c>
      <c r="O455" s="2"/>
      <c r="P455" s="2"/>
      <c r="Q455" s="5" t="str">
        <f t="shared" si="106"/>
        <v/>
      </c>
      <c r="T455" s="2" t="str">
        <f>IFERROR(INDEX('padron cfe'!D:D,MATCH(DATOS!C455,'padron cfe'!A:A,0),1),"")</f>
        <v/>
      </c>
      <c r="U455" s="4"/>
      <c r="V455" s="4"/>
      <c r="W455" s="4"/>
      <c r="X455" s="6"/>
      <c r="Y455" s="4"/>
      <c r="Z455" s="4" t="str">
        <f t="shared" si="108"/>
        <v/>
      </c>
      <c r="AA455" s="4"/>
      <c r="AB455" s="4"/>
      <c r="AC455" s="2" t="str">
        <f>IFERROR(IF(INDEX(AC$1:AC454,MATCH(J455,J$1:J454,0),1)=0,"",INDEX(AC$1:AC454,MATCH(J455,J$1:J454,0),1)),"")</f>
        <v/>
      </c>
      <c r="AD455" s="2" t="str">
        <f>IFERROR(IF(INDEX(AD$1:AD454,MATCH(J455,J$1:J454,0),1)=0,"",INDEX(AD$1:AD454,MATCH(J455,J$1:J454,0),1)),"")</f>
        <v/>
      </c>
      <c r="AE455" s="2" t="str">
        <f>IFERROR(IF(INDEX(AE$1:AE454,MATCH(J455,J$1:J454,0),1)=0,"",INDEX(AE$1:AE454,MATCH(J455,J$1:J454,0),1)),"")</f>
        <v/>
      </c>
      <c r="AF455" s="2"/>
      <c r="AG455" s="2"/>
      <c r="AH455" s="2"/>
      <c r="AI455" s="4"/>
      <c r="AJ455" s="4"/>
      <c r="AK455" s="4"/>
      <c r="AL455" s="4"/>
      <c r="AM455" s="4"/>
      <c r="AN455" s="4"/>
      <c r="AO455" s="4"/>
      <c r="AP455" s="4"/>
      <c r="AQ455" s="4"/>
      <c r="AS455" s="4"/>
      <c r="AT455" s="82"/>
      <c r="AU455" s="124"/>
      <c r="AV455" s="124"/>
      <c r="AW455" s="124"/>
      <c r="AX455" s="124"/>
      <c r="AY455" s="124"/>
      <c r="AZ455" s="124"/>
      <c r="BA455" s="4"/>
      <c r="BB455" s="127"/>
      <c r="BC455" s="4"/>
      <c r="BD455" s="4"/>
      <c r="BE455" s="4"/>
      <c r="BF455" s="7"/>
      <c r="BG455" s="7"/>
      <c r="BH455" s="7" t="str">
        <f t="shared" ca="1" si="109"/>
        <v/>
      </c>
      <c r="BI455" s="4" t="str">
        <f t="shared" si="103"/>
        <v/>
      </c>
      <c r="BJ455" s="123" t="str">
        <f t="shared" si="110"/>
        <v/>
      </c>
      <c r="BK455" s="140" t="str">
        <f t="shared" si="115"/>
        <v/>
      </c>
      <c r="BQ455" s="4" t="str">
        <f>IF(IFERROR(VLOOKUP(C455,C456:C$1993,1,0),"")="","",COUNTIF(C:C,C455))</f>
        <v/>
      </c>
      <c r="BU455" s="5" t="str">
        <f>IF(B455="","",IF(BQ455="",1+(MAX(BU$2:BU454)),""))</f>
        <v/>
      </c>
      <c r="BV455" s="5" t="str">
        <f t="shared" si="111"/>
        <v/>
      </c>
      <c r="BW455" s="5" t="str">
        <f t="shared" si="112"/>
        <v/>
      </c>
      <c r="BX455" s="14" t="str">
        <f t="shared" si="113"/>
        <v/>
      </c>
      <c r="BY455" s="28"/>
      <c r="BZ455" s="15"/>
      <c r="CA455" s="5" t="str">
        <f t="shared" si="105"/>
        <v/>
      </c>
      <c r="CD455" s="5" t="str">
        <f t="shared" si="114"/>
        <v/>
      </c>
      <c r="CE455" s="5" t="str">
        <f>IF(J455="","",IFERROR(IF(VLOOKUP(J455,J$2:J454,1,0)=0,"",""),J455))</f>
        <v/>
      </c>
      <c r="CF455" s="24" t="str">
        <f>IF(CE455="","",(IFERROR(VLOOKUP(MID(CE455,1,1),$CW$2:DA$28,3,0),0)+IFERROR(VLOOKUP(MID(CE455,2,1),CW$2:DA$28,4,0),0)+IFERROR(VLOOKUP(MID(CE455,3,1),CW$2:DA$28,5,0),0)+(ROW(CE455)/1000000000000)))</f>
        <v/>
      </c>
      <c r="CH455" s="5">
        <v>454</v>
      </c>
      <c r="CI455" s="5" t="str">
        <f>IFERROR(VLOOKUP(CH455,CD$2:CE1531,2,0),"")</f>
        <v/>
      </c>
      <c r="DC455" s="5" t="e">
        <f>IF(REPORTE!AH$2="si",IF(C455=VALUE(REPORTE!C$11),IF(SUM(DC456:DC$1993),CONCATENATE(INT(B455),", "),INT(B455)),""),IF(C455=VALUE(REPORTE!C$10),IF(SUM(DC456:DC$1993),CONCATENATE(INT(B455),", "),INT(B455)),""))</f>
        <v>#VALUE!</v>
      </c>
    </row>
    <row r="456" spans="1:108" s="5" customFormat="1" ht="15" customHeight="1">
      <c r="A456" s="4" t="str">
        <f t="shared" si="107"/>
        <v/>
      </c>
      <c r="B456" s="6"/>
      <c r="C456" s="8"/>
      <c r="D456" s="1" t="str">
        <f>IFERROR(INDEX('padron cfe'!B:B,MATCH(DATOS!C456,'padron cfe'!A:A,0),1),"")</f>
        <v/>
      </c>
      <c r="E456" s="1"/>
      <c r="F456" s="7"/>
      <c r="G456" s="9" t="s">
        <v>157</v>
      </c>
      <c r="H456" s="5" t="str">
        <f>IF(F456="","",IFERROR(CONCATENATE("PEUA",VLOOKUP(ESTADO,REPORTE!AV$2:AW$33,2,0),DIDTRITO_FORM,CADER_FORM,IFERROR(VLOOKUP(DAY(F456),$BN$3:$BO$11,2,0),DAY(F456)),IFERROR(VLOOKUP(MONTH(F456),$BN$3:$BO$11,2,0),MONTH(F456)),YEAR(F456),G456),""))</f>
        <v/>
      </c>
      <c r="I456" s="4"/>
      <c r="K456" s="2" t="str">
        <f>IFERROR(INDEX('padron cfe'!C:C,MATCH(DATOS!C456,'padron cfe'!A:A,0),1),"")</f>
        <v/>
      </c>
      <c r="L456" s="4" t="str">
        <f>IFERROR(IF(VLOOKUP(J456,J$2:L455,4,0)=0,"",VLOOKUP(J456,J$2:L455,4,0)),"")</f>
        <v/>
      </c>
      <c r="M456" s="4" t="str">
        <f>IFERROR(IF(VLOOKUP(J456,J$2:M455,5,0)=0,"",VLOOKUP(J456,J$2:M455,5,0)),"")</f>
        <v/>
      </c>
      <c r="N456" s="4" t="str">
        <f>IFERROR(VLOOKUP(J456,J$2:N455,9,0),"")</f>
        <v/>
      </c>
      <c r="O456" s="2"/>
      <c r="P456" s="2"/>
      <c r="Q456" s="5" t="str">
        <f t="shared" si="106"/>
        <v/>
      </c>
      <c r="T456" s="2" t="str">
        <f>IFERROR(INDEX('padron cfe'!D:D,MATCH(DATOS!C456,'padron cfe'!A:A,0),1),"")</f>
        <v/>
      </c>
      <c r="U456" s="4"/>
      <c r="V456" s="4"/>
      <c r="W456" s="4"/>
      <c r="X456" s="6"/>
      <c r="Y456" s="4"/>
      <c r="Z456" s="4" t="str">
        <f t="shared" si="108"/>
        <v/>
      </c>
      <c r="AA456" s="4"/>
      <c r="AB456" s="4"/>
      <c r="AC456" s="2" t="str">
        <f>IFERROR(IF(INDEX(AC$1:AC455,MATCH(J456,J$1:J455,0),1)=0,"",INDEX(AC$1:AC455,MATCH(J456,J$1:J455,0),1)),"")</f>
        <v/>
      </c>
      <c r="AD456" s="2" t="str">
        <f>IFERROR(IF(INDEX(AD$1:AD455,MATCH(J456,J$1:J455,0),1)=0,"",INDEX(AD$1:AD455,MATCH(J456,J$1:J455,0),1)),"")</f>
        <v/>
      </c>
      <c r="AE456" s="2" t="str">
        <f>IFERROR(IF(INDEX(AE$1:AE455,MATCH(J456,J$1:J455,0),1)=0,"",INDEX(AE$1:AE455,MATCH(J456,J$1:J455,0),1)),"")</f>
        <v/>
      </c>
      <c r="AF456" s="2"/>
      <c r="AG456" s="2"/>
      <c r="AH456" s="2"/>
      <c r="AI456" s="4"/>
      <c r="AJ456" s="4"/>
      <c r="AK456" s="4"/>
      <c r="AL456" s="4"/>
      <c r="AM456" s="4"/>
      <c r="AN456" s="4"/>
      <c r="AO456" s="4"/>
      <c r="AP456" s="4"/>
      <c r="AQ456" s="4"/>
      <c r="AS456" s="4"/>
      <c r="AT456" s="82"/>
      <c r="AU456" s="124"/>
      <c r="AV456" s="124"/>
      <c r="AW456" s="124"/>
      <c r="AX456" s="124"/>
      <c r="AY456" s="124"/>
      <c r="AZ456" s="124"/>
      <c r="BA456" s="4"/>
      <c r="BB456" s="127"/>
      <c r="BC456" s="4"/>
      <c r="BD456" s="4"/>
      <c r="BE456" s="4"/>
      <c r="BF456" s="7"/>
      <c r="BG456" s="7"/>
      <c r="BH456" s="7" t="str">
        <f t="shared" ca="1" si="109"/>
        <v/>
      </c>
      <c r="BI456" s="4" t="str">
        <f t="shared" si="103"/>
        <v/>
      </c>
      <c r="BJ456" s="123" t="str">
        <f t="shared" si="110"/>
        <v/>
      </c>
      <c r="BK456" s="140" t="str">
        <f t="shared" si="115"/>
        <v/>
      </c>
      <c r="BQ456" s="4" t="str">
        <f>IF(IFERROR(VLOOKUP(C456,C457:C$1993,1,0),"")="","",COUNTIF(C:C,C456))</f>
        <v/>
      </c>
      <c r="BU456" s="5" t="str">
        <f>IF(B456="","",IF(BQ456="",1+(MAX(BU$2:BU455)),""))</f>
        <v/>
      </c>
      <c r="BV456" s="5" t="str">
        <f t="shared" si="111"/>
        <v/>
      </c>
      <c r="BW456" s="5" t="str">
        <f t="shared" si="112"/>
        <v/>
      </c>
      <c r="BX456" s="14" t="str">
        <f t="shared" si="113"/>
        <v/>
      </c>
      <c r="BY456" s="28"/>
      <c r="BZ456" s="15"/>
      <c r="CA456" s="5" t="str">
        <f t="shared" si="105"/>
        <v/>
      </c>
      <c r="CD456" s="5" t="str">
        <f t="shared" si="114"/>
        <v/>
      </c>
      <c r="CE456" s="5" t="str">
        <f>IF(J456="","",IFERROR(IF(VLOOKUP(J456,J$2:J455,1,0)=0,"",""),J456))</f>
        <v/>
      </c>
      <c r="CF456" s="24" t="str">
        <f>IF(CE456="","",(IFERROR(VLOOKUP(MID(CE456,1,1),$CW$2:DA$28,3,0),0)+IFERROR(VLOOKUP(MID(CE456,2,1),CW$2:DA$28,4,0),0)+IFERROR(VLOOKUP(MID(CE456,3,1),CW$2:DA$28,5,0),0)+(ROW(CE456)/1000000000000)))</f>
        <v/>
      </c>
      <c r="CH456" s="5">
        <v>455</v>
      </c>
      <c r="CI456" s="5" t="str">
        <f>IFERROR(VLOOKUP(CH456,CD$2:CE1532,2,0),"")</f>
        <v/>
      </c>
      <c r="DC456" s="5" t="e">
        <f>IF(REPORTE!AH$2="si",IF(C456=VALUE(REPORTE!C$11),IF(SUM(DC457:DC$1993),CONCATENATE(INT(B456),", "),INT(B456)),""),IF(C456=VALUE(REPORTE!C$10),IF(SUM(DC457:DC$1993),CONCATENATE(INT(B456),", "),INT(B456)),""))</f>
        <v>#VALUE!</v>
      </c>
    </row>
    <row r="457" spans="1:108" s="5" customFormat="1" ht="15" customHeight="1">
      <c r="A457" s="4" t="str">
        <f t="shared" si="107"/>
        <v/>
      </c>
      <c r="B457" s="6"/>
      <c r="C457" s="8"/>
      <c r="D457" s="1" t="str">
        <f>IFERROR(INDEX('padron cfe'!B:B,MATCH(DATOS!C457,'padron cfe'!A:A,0),1),"")</f>
        <v/>
      </c>
      <c r="E457" s="1"/>
      <c r="F457" s="7"/>
      <c r="G457" s="9" t="s">
        <v>157</v>
      </c>
      <c r="H457" s="5" t="str">
        <f>IF(F457="","",IFERROR(CONCATENATE("PEUA",VLOOKUP(ESTADO,REPORTE!AV$2:AW$33,2,0),DIDTRITO_FORM,CADER_FORM,IFERROR(VLOOKUP(DAY(F457),$BN$3:$BO$11,2,0),DAY(F457)),IFERROR(VLOOKUP(MONTH(F457),$BN$3:$BO$11,2,0),MONTH(F457)),YEAR(F457),G457),""))</f>
        <v/>
      </c>
      <c r="I457" s="4"/>
      <c r="K457" s="2" t="str">
        <f>IFERROR(INDEX('padron cfe'!C:C,MATCH(DATOS!C457,'padron cfe'!A:A,0),1),"")</f>
        <v/>
      </c>
      <c r="L457" s="4" t="str">
        <f>IFERROR(IF(VLOOKUP(J457,J$2:L456,4,0)=0,"",VLOOKUP(J457,J$2:L456,4,0)),"")</f>
        <v/>
      </c>
      <c r="M457" s="4" t="str">
        <f>IFERROR(IF(VLOOKUP(J457,J$2:M456,5,0)=0,"",VLOOKUP(J457,J$2:M456,5,0)),"")</f>
        <v/>
      </c>
      <c r="N457" s="4" t="str">
        <f>IFERROR(VLOOKUP(J457,J$2:N456,9,0),"")</f>
        <v/>
      </c>
      <c r="O457" s="2"/>
      <c r="P457" s="2"/>
      <c r="Q457" s="5" t="str">
        <f t="shared" si="106"/>
        <v/>
      </c>
      <c r="T457" s="2" t="str">
        <f>IFERROR(INDEX('padron cfe'!D:D,MATCH(DATOS!C457,'padron cfe'!A:A,0),1),"")</f>
        <v/>
      </c>
      <c r="U457" s="4"/>
      <c r="V457" s="4"/>
      <c r="W457" s="4"/>
      <c r="X457" s="6"/>
      <c r="Y457" s="4"/>
      <c r="Z457" s="4" t="str">
        <f t="shared" si="108"/>
        <v/>
      </c>
      <c r="AA457" s="4"/>
      <c r="AB457" s="4"/>
      <c r="AC457" s="2" t="str">
        <f>IFERROR(IF(INDEX(AC$1:AC456,MATCH(J457,J$1:J456,0),1)=0,"",INDEX(AC$1:AC456,MATCH(J457,J$1:J456,0),1)),"")</f>
        <v/>
      </c>
      <c r="AD457" s="2" t="str">
        <f>IFERROR(IF(INDEX(AD$1:AD456,MATCH(J457,J$1:J456,0),1)=0,"",INDEX(AD$1:AD456,MATCH(J457,J$1:J456,0),1)),"")</f>
        <v/>
      </c>
      <c r="AE457" s="2" t="str">
        <f>IFERROR(IF(INDEX(AE$1:AE456,MATCH(J457,J$1:J456,0),1)=0,"",INDEX(AE$1:AE456,MATCH(J457,J$1:J456,0),1)),"")</f>
        <v/>
      </c>
      <c r="AF457" s="2"/>
      <c r="AG457" s="2"/>
      <c r="AH457" s="2"/>
      <c r="AI457" s="4"/>
      <c r="AJ457" s="4"/>
      <c r="AK457" s="4"/>
      <c r="AL457" s="4"/>
      <c r="AM457" s="4"/>
      <c r="AN457" s="4"/>
      <c r="AO457" s="4"/>
      <c r="AP457" s="4"/>
      <c r="AQ457" s="4"/>
      <c r="AS457" s="4"/>
      <c r="AT457" s="82"/>
      <c r="AU457" s="124"/>
      <c r="AV457" s="124"/>
      <c r="AW457" s="124"/>
      <c r="AX457" s="124"/>
      <c r="AY457" s="124"/>
      <c r="AZ457" s="124"/>
      <c r="BA457" s="4"/>
      <c r="BB457" s="127"/>
      <c r="BC457" s="4"/>
      <c r="BD457" s="4"/>
      <c r="BE457" s="4"/>
      <c r="BF457" s="7"/>
      <c r="BG457" s="7"/>
      <c r="BH457" s="7" t="str">
        <f t="shared" ca="1" si="109"/>
        <v/>
      </c>
      <c r="BI457" s="4" t="str">
        <f t="shared" si="103"/>
        <v/>
      </c>
      <c r="BJ457" s="123" t="str">
        <f t="shared" si="110"/>
        <v/>
      </c>
      <c r="BK457" s="140" t="str">
        <f t="shared" si="115"/>
        <v/>
      </c>
      <c r="BQ457" s="4" t="str">
        <f>IF(IFERROR(VLOOKUP(C457,C458:C$1993,1,0),"")="","",COUNTIF(C:C,C457))</f>
        <v/>
      </c>
      <c r="BU457" s="5" t="str">
        <f>IF(B457="","",IF(BQ457="",1+(MAX(BU$2:BU456)),""))</f>
        <v/>
      </c>
      <c r="BV457" s="5" t="str">
        <f t="shared" si="111"/>
        <v/>
      </c>
      <c r="BW457" s="5" t="str">
        <f t="shared" si="112"/>
        <v/>
      </c>
      <c r="BX457" s="14" t="str">
        <f t="shared" si="113"/>
        <v/>
      </c>
      <c r="BY457" s="28"/>
      <c r="BZ457" s="15"/>
      <c r="CA457" s="5" t="str">
        <f t="shared" si="105"/>
        <v/>
      </c>
      <c r="CD457" s="5" t="str">
        <f t="shared" si="114"/>
        <v/>
      </c>
      <c r="CE457" s="5" t="str">
        <f>IF(J457="","",IFERROR(IF(VLOOKUP(J457,J$2:J456,1,0)=0,"",""),J457))</f>
        <v/>
      </c>
      <c r="CF457" s="24" t="str">
        <f>IF(CE457="","",(IFERROR(VLOOKUP(MID(CE457,1,1),$CW$2:DA$28,3,0),0)+IFERROR(VLOOKUP(MID(CE457,2,1),CW$2:DA$28,4,0),0)+IFERROR(VLOOKUP(MID(CE457,3,1),CW$2:DA$28,5,0),0)+(ROW(CE457)/1000000000000)))</f>
        <v/>
      </c>
      <c r="CH457" s="5">
        <v>456</v>
      </c>
      <c r="CI457" s="5" t="str">
        <f>IFERROR(VLOOKUP(CH457,CD$2:CE1533,2,0),"")</f>
        <v/>
      </c>
      <c r="DC457" s="5" t="e">
        <f>IF(REPORTE!AH$2="si",IF(C457=VALUE(REPORTE!C$11),IF(SUM(DC458:DC$1993),CONCATENATE(INT(B457),", "),INT(B457)),""),IF(C457=VALUE(REPORTE!C$10),IF(SUM(DC458:DC$1993),CONCATENATE(INT(B457),", "),INT(B457)),""))</f>
        <v>#VALUE!</v>
      </c>
    </row>
    <row r="458" spans="1:108" s="5" customFormat="1" ht="15" customHeight="1">
      <c r="A458" s="4" t="str">
        <f t="shared" si="107"/>
        <v/>
      </c>
      <c r="B458" s="6"/>
      <c r="C458" s="8"/>
      <c r="D458" s="1" t="str">
        <f>IFERROR(INDEX('padron cfe'!B:B,MATCH(DATOS!C458,'padron cfe'!A:A,0),1),"")</f>
        <v/>
      </c>
      <c r="E458" s="1"/>
      <c r="F458" s="7"/>
      <c r="G458" s="9" t="s">
        <v>157</v>
      </c>
      <c r="H458" s="5" t="str">
        <f>IF(F458="","",IFERROR(CONCATENATE("PEUA",VLOOKUP(ESTADO,REPORTE!AV$2:AW$33,2,0),DIDTRITO_FORM,CADER_FORM,IFERROR(VLOOKUP(DAY(F458),$BN$3:$BO$11,2,0),DAY(F458)),IFERROR(VLOOKUP(MONTH(F458),$BN$3:$BO$11,2,0),MONTH(F458)),YEAR(F458),G458),""))</f>
        <v/>
      </c>
      <c r="I458" s="4"/>
      <c r="K458" s="2" t="str">
        <f>IFERROR(INDEX('padron cfe'!C:C,MATCH(DATOS!C458,'padron cfe'!A:A,0),1),"")</f>
        <v/>
      </c>
      <c r="L458" s="4" t="str">
        <f>IFERROR(IF(VLOOKUP(J458,J$2:L457,4,0)=0,"",VLOOKUP(J458,J$2:L457,4,0)),"")</f>
        <v/>
      </c>
      <c r="M458" s="4" t="str">
        <f>IFERROR(IF(VLOOKUP(J458,J$2:M457,5,0)=0,"",VLOOKUP(J458,J$2:M457,5,0)),"")</f>
        <v/>
      </c>
      <c r="N458" s="4" t="str">
        <f>IFERROR(VLOOKUP(J458,J$2:N457,9,0),"")</f>
        <v/>
      </c>
      <c r="O458" s="2"/>
      <c r="P458" s="2"/>
      <c r="Q458" s="5" t="str">
        <f t="shared" si="106"/>
        <v/>
      </c>
      <c r="T458" s="2" t="str">
        <f>IFERROR(INDEX('padron cfe'!D:D,MATCH(DATOS!C458,'padron cfe'!A:A,0),1),"")</f>
        <v/>
      </c>
      <c r="U458" s="4"/>
      <c r="V458" s="4"/>
      <c r="W458" s="4"/>
      <c r="X458" s="6"/>
      <c r="Y458" s="4"/>
      <c r="Z458" s="4" t="str">
        <f t="shared" si="108"/>
        <v/>
      </c>
      <c r="AA458" s="4"/>
      <c r="AB458" s="4"/>
      <c r="AC458" s="2" t="str">
        <f>IFERROR(IF(INDEX(AC$1:AC457,MATCH(J458,J$1:J457,0),1)=0,"",INDEX(AC$1:AC457,MATCH(J458,J$1:J457,0),1)),"")</f>
        <v/>
      </c>
      <c r="AD458" s="2" t="str">
        <f>IFERROR(IF(INDEX(AD$1:AD457,MATCH(J458,J$1:J457,0),1)=0,"",INDEX(AD$1:AD457,MATCH(J458,J$1:J457,0),1)),"")</f>
        <v/>
      </c>
      <c r="AE458" s="2" t="str">
        <f>IFERROR(IF(INDEX(AE$1:AE457,MATCH(J458,J$1:J457,0),1)=0,"",INDEX(AE$1:AE457,MATCH(J458,J$1:J457,0),1)),"")</f>
        <v/>
      </c>
      <c r="AF458" s="2"/>
      <c r="AG458" s="2"/>
      <c r="AH458" s="2"/>
      <c r="AI458" s="4"/>
      <c r="AJ458" s="4"/>
      <c r="AK458" s="4"/>
      <c r="AL458" s="4"/>
      <c r="AM458" s="4"/>
      <c r="AN458" s="4"/>
      <c r="AO458" s="4"/>
      <c r="AP458" s="4"/>
      <c r="AQ458" s="4"/>
      <c r="AS458" s="4"/>
      <c r="AT458" s="82"/>
      <c r="AU458" s="124"/>
      <c r="AV458" s="124"/>
      <c r="AW458" s="124"/>
      <c r="AX458" s="124"/>
      <c r="AY458" s="124"/>
      <c r="AZ458" s="124"/>
      <c r="BA458" s="4"/>
      <c r="BB458" s="127"/>
      <c r="BC458" s="4"/>
      <c r="BD458" s="4"/>
      <c r="BE458" s="4"/>
      <c r="BF458" s="7"/>
      <c r="BG458" s="7"/>
      <c r="BH458" s="7" t="str">
        <f t="shared" ca="1" si="109"/>
        <v/>
      </c>
      <c r="BI458" s="4" t="str">
        <f t="shared" si="103"/>
        <v/>
      </c>
      <c r="BJ458" s="123" t="str">
        <f t="shared" si="110"/>
        <v/>
      </c>
      <c r="BK458" s="140" t="str">
        <f t="shared" si="115"/>
        <v/>
      </c>
      <c r="BQ458" s="4" t="str">
        <f>IF(IFERROR(VLOOKUP(C458,C459:C$1993,1,0),"")="","",COUNTIF(C:C,C458))</f>
        <v/>
      </c>
      <c r="BU458" s="5" t="str">
        <f>IF(B458="","",IF(BQ458="",1+(MAX(BU$2:BU457)),""))</f>
        <v/>
      </c>
      <c r="BV458" s="5" t="str">
        <f t="shared" si="111"/>
        <v/>
      </c>
      <c r="BW458" s="5" t="str">
        <f t="shared" si="112"/>
        <v/>
      </c>
      <c r="BX458" s="14" t="str">
        <f t="shared" si="113"/>
        <v/>
      </c>
      <c r="BY458" s="28"/>
      <c r="BZ458" s="15"/>
      <c r="CA458" s="5" t="str">
        <f t="shared" si="105"/>
        <v/>
      </c>
      <c r="CD458" s="5" t="str">
        <f t="shared" si="114"/>
        <v/>
      </c>
      <c r="CE458" s="5" t="str">
        <f>IF(J458="","",IFERROR(IF(VLOOKUP(J458,J$2:J457,1,0)=0,"",""),J458))</f>
        <v/>
      </c>
      <c r="CF458" s="24" t="str">
        <f>IF(CE458="","",(IFERROR(VLOOKUP(MID(CE458,1,1),$CW$2:DA$28,3,0),0)+IFERROR(VLOOKUP(MID(CE458,2,1),CW$2:DA$28,4,0),0)+IFERROR(VLOOKUP(MID(CE458,3,1),CW$2:DA$28,5,0),0)+(ROW(CE458)/1000000000000)))</f>
        <v/>
      </c>
      <c r="CH458" s="5">
        <v>457</v>
      </c>
      <c r="CI458" s="5" t="str">
        <f>IFERROR(VLOOKUP(CH458,CD$2:CE1534,2,0),"")</f>
        <v/>
      </c>
      <c r="DC458" s="5" t="e">
        <f>IF(REPORTE!AH$2="si",IF(C458=VALUE(REPORTE!C$11),IF(SUM(DC459:DC$1993),CONCATENATE(INT(B458),", "),INT(B458)),""),IF(C458=VALUE(REPORTE!C$10),IF(SUM(DC459:DC$1993),CONCATENATE(INT(B458),", "),INT(B458)),""))</f>
        <v>#VALUE!</v>
      </c>
    </row>
    <row r="459" spans="1:108" s="5" customFormat="1" ht="15" customHeight="1">
      <c r="A459" s="4" t="str">
        <f t="shared" si="107"/>
        <v/>
      </c>
      <c r="B459" s="6"/>
      <c r="C459" s="8"/>
      <c r="D459" s="1" t="str">
        <f>IFERROR(INDEX('padron cfe'!B:B,MATCH(DATOS!C459,'padron cfe'!A:A,0),1),"")</f>
        <v/>
      </c>
      <c r="E459" s="1"/>
      <c r="F459" s="7"/>
      <c r="G459" s="9" t="s">
        <v>157</v>
      </c>
      <c r="H459" s="5" t="str">
        <f>IF(F459="","",IFERROR(CONCATENATE("PEUA",VLOOKUP(ESTADO,REPORTE!AV$2:AW$33,2,0),DIDTRITO_FORM,CADER_FORM,IFERROR(VLOOKUP(DAY(F459),$BN$3:$BO$11,2,0),DAY(F459)),IFERROR(VLOOKUP(MONTH(F459),$BN$3:$BO$11,2,0),MONTH(F459)),YEAR(F459),G459),""))</f>
        <v/>
      </c>
      <c r="I459" s="4"/>
      <c r="K459" s="2" t="str">
        <f>IFERROR(INDEX('padron cfe'!C:C,MATCH(DATOS!C459,'padron cfe'!A:A,0),1),"")</f>
        <v/>
      </c>
      <c r="L459" s="4" t="str">
        <f>IFERROR(IF(VLOOKUP(J459,J$2:L458,4,0)=0,"",VLOOKUP(J459,J$2:L458,4,0)),"")</f>
        <v/>
      </c>
      <c r="M459" s="4" t="str">
        <f>IFERROR(IF(VLOOKUP(J459,J$2:M458,5,0)=0,"",VLOOKUP(J459,J$2:M458,5,0)),"")</f>
        <v/>
      </c>
      <c r="N459" s="4" t="str">
        <f>IFERROR(VLOOKUP(J459,J$2:N458,9,0),"")</f>
        <v/>
      </c>
      <c r="O459" s="2"/>
      <c r="P459" s="2"/>
      <c r="Q459" s="5" t="str">
        <f t="shared" si="106"/>
        <v/>
      </c>
      <c r="T459" s="2" t="str">
        <f>IFERROR(INDEX('padron cfe'!D:D,MATCH(DATOS!C459,'padron cfe'!A:A,0),1),"")</f>
        <v/>
      </c>
      <c r="U459" s="4"/>
      <c r="V459" s="4"/>
      <c r="W459" s="4"/>
      <c r="X459" s="6"/>
      <c r="Y459" s="4"/>
      <c r="Z459" s="4" t="str">
        <f t="shared" si="108"/>
        <v/>
      </c>
      <c r="AA459" s="4"/>
      <c r="AB459" s="4"/>
      <c r="AC459" s="2" t="str">
        <f>IFERROR(IF(INDEX(AC$1:AC458,MATCH(J459,J$1:J458,0),1)=0,"",INDEX(AC$1:AC458,MATCH(J459,J$1:J458,0),1)),"")</f>
        <v/>
      </c>
      <c r="AD459" s="2" t="str">
        <f>IFERROR(IF(INDEX(AD$1:AD458,MATCH(J459,J$1:J458,0),1)=0,"",INDEX(AD$1:AD458,MATCH(J459,J$1:J458,0),1)),"")</f>
        <v/>
      </c>
      <c r="AE459" s="2" t="str">
        <f>IFERROR(IF(INDEX(AE$1:AE458,MATCH(J459,J$1:J458,0),1)=0,"",INDEX(AE$1:AE458,MATCH(J459,J$1:J458,0),1)),"")</f>
        <v/>
      </c>
      <c r="AF459" s="2"/>
      <c r="AG459" s="2"/>
      <c r="AH459" s="2"/>
      <c r="AI459" s="4"/>
      <c r="AJ459" s="4"/>
      <c r="AK459" s="4"/>
      <c r="AL459" s="4"/>
      <c r="AM459" s="4"/>
      <c r="AN459" s="4"/>
      <c r="AO459" s="4"/>
      <c r="AP459" s="4"/>
      <c r="AQ459" s="4"/>
      <c r="AS459" s="4"/>
      <c r="AT459" s="82"/>
      <c r="AU459" s="124"/>
      <c r="AV459" s="124"/>
      <c r="AW459" s="124"/>
      <c r="AX459" s="124"/>
      <c r="AY459" s="124"/>
      <c r="AZ459" s="124"/>
      <c r="BA459" s="4"/>
      <c r="BB459" s="127"/>
      <c r="BC459" s="4"/>
      <c r="BD459" s="4"/>
      <c r="BE459" s="4"/>
      <c r="BF459" s="7"/>
      <c r="BG459" s="7"/>
      <c r="BH459" s="7" t="str">
        <f t="shared" ca="1" si="109"/>
        <v/>
      </c>
      <c r="BI459" s="4" t="str">
        <f t="shared" si="103"/>
        <v/>
      </c>
      <c r="BJ459" s="123" t="str">
        <f t="shared" si="110"/>
        <v/>
      </c>
      <c r="BK459" s="140" t="str">
        <f t="shared" si="115"/>
        <v/>
      </c>
      <c r="BQ459" s="4" t="str">
        <f>IF(IFERROR(VLOOKUP(C459,C460:C$1993,1,0),"")="","",COUNTIF(C:C,C459))</f>
        <v/>
      </c>
      <c r="BU459" s="5" t="str">
        <f>IF(B459="","",IF(BQ459="",1+(MAX(BU$2:BU458)),""))</f>
        <v/>
      </c>
      <c r="BV459" s="5" t="str">
        <f t="shared" si="111"/>
        <v/>
      </c>
      <c r="BW459" s="5" t="str">
        <f t="shared" si="112"/>
        <v/>
      </c>
      <c r="BX459" s="14" t="str">
        <f t="shared" si="113"/>
        <v/>
      </c>
      <c r="BY459" s="28"/>
      <c r="BZ459" s="15"/>
      <c r="CA459" s="5" t="str">
        <f t="shared" si="105"/>
        <v/>
      </c>
      <c r="CD459" s="5" t="str">
        <f t="shared" si="114"/>
        <v/>
      </c>
      <c r="CE459" s="5" t="str">
        <f>IF(J459="","",IFERROR(IF(VLOOKUP(J459,J$2:J458,1,0)=0,"",""),J459))</f>
        <v/>
      </c>
      <c r="CF459" s="24" t="str">
        <f>IF(CE459="","",(IFERROR(VLOOKUP(MID(CE459,1,1),$CW$2:DA$28,3,0),0)+IFERROR(VLOOKUP(MID(CE459,2,1),CW$2:DA$28,4,0),0)+IFERROR(VLOOKUP(MID(CE459,3,1),CW$2:DA$28,5,0),0)+(ROW(CE459)/1000000000000)))</f>
        <v/>
      </c>
      <c r="CH459" s="5">
        <v>458</v>
      </c>
      <c r="CI459" s="5" t="str">
        <f>IFERROR(VLOOKUP(CH459,CD$2:CE1535,2,0),"")</f>
        <v/>
      </c>
      <c r="DC459" s="5" t="e">
        <f>IF(REPORTE!AH$2="si",IF(C459=VALUE(REPORTE!C$11),IF(SUM(DC460:DC$1993),CONCATENATE(INT(B459),", "),INT(B459)),""),IF(C459=VALUE(REPORTE!C$10),IF(SUM(DC460:DC$1993),CONCATENATE(INT(B459),", "),INT(B459)),""))</f>
        <v>#VALUE!</v>
      </c>
    </row>
    <row r="460" spans="1:108" s="5" customFormat="1" ht="15" customHeight="1">
      <c r="A460" s="4" t="str">
        <f t="shared" si="107"/>
        <v/>
      </c>
      <c r="B460" s="6"/>
      <c r="C460" s="8"/>
      <c r="D460" s="1" t="str">
        <f>IFERROR(INDEX('padron cfe'!B:B,MATCH(DATOS!C460,'padron cfe'!A:A,0),1),"")</f>
        <v/>
      </c>
      <c r="E460" s="1"/>
      <c r="F460" s="7"/>
      <c r="G460" s="9" t="s">
        <v>157</v>
      </c>
      <c r="H460" s="5" t="str">
        <f>IF(F460="","",IFERROR(CONCATENATE("PEUA",VLOOKUP(ESTADO,REPORTE!AV$2:AW$33,2,0),DIDTRITO_FORM,CADER_FORM,IFERROR(VLOOKUP(DAY(F460),$BN$3:$BO$11,2,0),DAY(F460)),IFERROR(VLOOKUP(MONTH(F460),$BN$3:$BO$11,2,0),MONTH(F460)),YEAR(F460),G460),""))</f>
        <v/>
      </c>
      <c r="I460" s="4"/>
      <c r="K460" s="2" t="str">
        <f>IFERROR(INDEX('padron cfe'!C:C,MATCH(DATOS!C460,'padron cfe'!A:A,0),1),"")</f>
        <v/>
      </c>
      <c r="L460" s="4" t="str">
        <f>IFERROR(IF(VLOOKUP(J460,J$2:L459,4,0)=0,"",VLOOKUP(J460,J$2:L459,4,0)),"")</f>
        <v/>
      </c>
      <c r="M460" s="4" t="str">
        <f>IFERROR(IF(VLOOKUP(J460,J$2:M459,5,0)=0,"",VLOOKUP(J460,J$2:M459,5,0)),"")</f>
        <v/>
      </c>
      <c r="N460" s="4" t="str">
        <f>IFERROR(VLOOKUP(J460,J$2:N459,9,0),"")</f>
        <v/>
      </c>
      <c r="O460" s="2"/>
      <c r="P460" s="2"/>
      <c r="Q460" s="5" t="str">
        <f t="shared" si="106"/>
        <v/>
      </c>
      <c r="T460" s="2" t="str">
        <f>IFERROR(INDEX('padron cfe'!D:D,MATCH(DATOS!C460,'padron cfe'!A:A,0),1),"")</f>
        <v/>
      </c>
      <c r="U460" s="4"/>
      <c r="V460" s="4"/>
      <c r="W460" s="4"/>
      <c r="X460" s="6"/>
      <c r="Y460" s="4"/>
      <c r="Z460" s="4" t="str">
        <f t="shared" si="108"/>
        <v/>
      </c>
      <c r="AA460" s="4"/>
      <c r="AB460" s="4"/>
      <c r="AC460" s="2" t="str">
        <f>IFERROR(IF(INDEX(AC$1:AC459,MATCH(J460,J$1:J459,0),1)=0,"",INDEX(AC$1:AC459,MATCH(J460,J$1:J459,0),1)),"")</f>
        <v/>
      </c>
      <c r="AD460" s="2" t="str">
        <f>IFERROR(IF(INDEX(AD$1:AD459,MATCH(J460,J$1:J459,0),1)=0,"",INDEX(AD$1:AD459,MATCH(J460,J$1:J459,0),1)),"")</f>
        <v/>
      </c>
      <c r="AE460" s="2" t="str">
        <f>IFERROR(IF(INDEX(AE$1:AE459,MATCH(J460,J$1:J459,0),1)=0,"",INDEX(AE$1:AE459,MATCH(J460,J$1:J459,0),1)),"")</f>
        <v/>
      </c>
      <c r="AF460" s="2"/>
      <c r="AG460" s="2"/>
      <c r="AH460" s="2"/>
      <c r="AI460" s="4"/>
      <c r="AJ460" s="4"/>
      <c r="AK460" s="4"/>
      <c r="AL460" s="4"/>
      <c r="AM460" s="4"/>
      <c r="AN460" s="4"/>
      <c r="AO460" s="4"/>
      <c r="AP460" s="4"/>
      <c r="AQ460" s="4"/>
      <c r="AS460" s="4"/>
      <c r="AT460" s="82"/>
      <c r="AU460" s="124"/>
      <c r="AV460" s="124"/>
      <c r="AW460" s="124"/>
      <c r="AX460" s="124"/>
      <c r="AY460" s="124"/>
      <c r="AZ460" s="124"/>
      <c r="BA460" s="4"/>
      <c r="BB460" s="127"/>
      <c r="BC460" s="4"/>
      <c r="BD460" s="4"/>
      <c r="BE460" s="4"/>
      <c r="BF460" s="7"/>
      <c r="BG460" s="7"/>
      <c r="BH460" s="7" t="str">
        <f t="shared" ca="1" si="109"/>
        <v/>
      </c>
      <c r="BI460" s="4" t="str">
        <f t="shared" si="103"/>
        <v/>
      </c>
      <c r="BJ460" s="123" t="str">
        <f t="shared" si="110"/>
        <v/>
      </c>
      <c r="BK460" s="140" t="str">
        <f t="shared" si="115"/>
        <v/>
      </c>
      <c r="BQ460" s="4" t="str">
        <f>IF(IFERROR(VLOOKUP(C460,C461:C$1993,1,0),"")="","",COUNTIF(C:C,C460))</f>
        <v/>
      </c>
      <c r="BU460" s="5" t="str">
        <f>IF(B460="","",IF(BQ460="",1+(MAX(BU$2:BU459)),""))</f>
        <v/>
      </c>
      <c r="BV460" s="5" t="str">
        <f t="shared" si="111"/>
        <v/>
      </c>
      <c r="BW460" s="5" t="str">
        <f t="shared" si="112"/>
        <v/>
      </c>
      <c r="BX460" s="14" t="str">
        <f t="shared" si="113"/>
        <v/>
      </c>
      <c r="BY460" s="28"/>
      <c r="BZ460" s="15"/>
      <c r="CA460" s="5" t="str">
        <f t="shared" si="105"/>
        <v/>
      </c>
      <c r="CD460" s="5" t="str">
        <f t="shared" si="114"/>
        <v/>
      </c>
      <c r="CE460" s="5" t="str">
        <f>IF(J460="","",IFERROR(IF(VLOOKUP(J460,J$2:J459,1,0)=0,"",""),J460))</f>
        <v/>
      </c>
      <c r="CF460" s="24" t="str">
        <f>IF(CE460="","",(IFERROR(VLOOKUP(MID(CE460,1,1),$CW$2:DA$28,3,0),0)+IFERROR(VLOOKUP(MID(CE460,2,1),CW$2:DA$28,4,0),0)+IFERROR(VLOOKUP(MID(CE460,3,1),CW$2:DA$28,5,0),0)+(ROW(CE460)/1000000000000)))</f>
        <v/>
      </c>
      <c r="CH460" s="5">
        <v>459</v>
      </c>
      <c r="CI460" s="5" t="str">
        <f>IFERROR(VLOOKUP(CH460,CD$2:CE1536,2,0),"")</f>
        <v/>
      </c>
      <c r="DC460" s="5" t="e">
        <f>IF(REPORTE!AH$2="si",IF(C460=VALUE(REPORTE!C$11),IF(SUM(DC461:DC$1993),CONCATENATE(INT(B460),", "),INT(B460)),""),IF(C460=VALUE(REPORTE!C$10),IF(SUM(DC461:DC$1993),CONCATENATE(INT(B460),", "),INT(B460)),""))</f>
        <v>#VALUE!</v>
      </c>
    </row>
    <row r="461" spans="1:108" s="5" customFormat="1" ht="15" customHeight="1">
      <c r="A461" s="4" t="str">
        <f t="shared" si="107"/>
        <v/>
      </c>
      <c r="B461" s="6"/>
      <c r="C461" s="8"/>
      <c r="D461" s="1" t="str">
        <f>IFERROR(INDEX('padron cfe'!B:B,MATCH(DATOS!C461,'padron cfe'!A:A,0),1),"")</f>
        <v/>
      </c>
      <c r="E461" s="1"/>
      <c r="F461" s="7"/>
      <c r="G461" s="9" t="s">
        <v>157</v>
      </c>
      <c r="H461" s="5" t="str">
        <f>IF(F461="","",IFERROR(CONCATENATE("PEUA",VLOOKUP(ESTADO,REPORTE!AV$2:AW$33,2,0),DIDTRITO_FORM,CADER_FORM,IFERROR(VLOOKUP(DAY(F461),$BN$3:$BO$11,2,0),DAY(F461)),IFERROR(VLOOKUP(MONTH(F461),$BN$3:$BO$11,2,0),MONTH(F461)),YEAR(F461),G461),""))</f>
        <v/>
      </c>
      <c r="I461" s="4"/>
      <c r="K461" s="2" t="str">
        <f>IFERROR(INDEX('padron cfe'!C:C,MATCH(DATOS!C461,'padron cfe'!A:A,0),1),"")</f>
        <v/>
      </c>
      <c r="L461" s="4" t="str">
        <f>IFERROR(IF(VLOOKUP(J461,J$2:L460,4,0)=0,"",VLOOKUP(J461,J$2:L460,4,0)),"")</f>
        <v/>
      </c>
      <c r="M461" s="4" t="str">
        <f>IFERROR(IF(VLOOKUP(J461,J$2:M460,5,0)=0,"",VLOOKUP(J461,J$2:M460,5,0)),"")</f>
        <v/>
      </c>
      <c r="N461" s="4" t="str">
        <f>IFERROR(VLOOKUP(J461,J$2:N460,9,0),"")</f>
        <v/>
      </c>
      <c r="O461" s="2"/>
      <c r="P461" s="2"/>
      <c r="Q461" s="5" t="str">
        <f t="shared" si="106"/>
        <v/>
      </c>
      <c r="T461" s="2" t="str">
        <f>IFERROR(INDEX('padron cfe'!D:D,MATCH(DATOS!C461,'padron cfe'!A:A,0),1),"")</f>
        <v/>
      </c>
      <c r="U461" s="4"/>
      <c r="V461" s="4"/>
      <c r="W461" s="4"/>
      <c r="X461" s="6"/>
      <c r="Y461" s="4"/>
      <c r="Z461" s="4" t="str">
        <f t="shared" si="108"/>
        <v/>
      </c>
      <c r="AA461" s="4"/>
      <c r="AB461" s="4"/>
      <c r="AC461" s="2" t="str">
        <f>IFERROR(IF(INDEX(AC$1:AC460,MATCH(J461,J$1:J460,0),1)=0,"",INDEX(AC$1:AC460,MATCH(J461,J$1:J460,0),1)),"")</f>
        <v/>
      </c>
      <c r="AD461" s="2" t="str">
        <f>IFERROR(IF(INDEX(AD$1:AD460,MATCH(J461,J$1:J460,0),1)=0,"",INDEX(AD$1:AD460,MATCH(J461,J$1:J460,0),1)),"")</f>
        <v/>
      </c>
      <c r="AE461" s="2" t="str">
        <f>IFERROR(IF(INDEX(AE$1:AE460,MATCH(J461,J$1:J460,0),1)=0,"",INDEX(AE$1:AE460,MATCH(J461,J$1:J460,0),1)),"")</f>
        <v/>
      </c>
      <c r="AF461" s="2"/>
      <c r="AG461" s="2"/>
      <c r="AH461" s="2"/>
      <c r="AI461" s="4"/>
      <c r="AJ461" s="4"/>
      <c r="AK461" s="4"/>
      <c r="AL461" s="4"/>
      <c r="AM461" s="4"/>
      <c r="AN461" s="4"/>
      <c r="AO461" s="4"/>
      <c r="AP461" s="4"/>
      <c r="AQ461" s="4"/>
      <c r="AS461" s="4"/>
      <c r="AT461" s="82"/>
      <c r="AU461" s="124"/>
      <c r="AV461" s="124"/>
      <c r="AW461" s="124"/>
      <c r="AX461" s="124"/>
      <c r="AY461" s="124"/>
      <c r="AZ461" s="124"/>
      <c r="BA461" s="4"/>
      <c r="BB461" s="127"/>
      <c r="BC461" s="4"/>
      <c r="BD461" s="4"/>
      <c r="BE461" s="4"/>
      <c r="BF461" s="7"/>
      <c r="BG461" s="7"/>
      <c r="BH461" s="7" t="str">
        <f t="shared" ca="1" si="109"/>
        <v/>
      </c>
      <c r="BI461" s="4" t="str">
        <f t="shared" si="103"/>
        <v/>
      </c>
      <c r="BJ461" s="123" t="str">
        <f t="shared" si="110"/>
        <v/>
      </c>
      <c r="BK461" s="140" t="str">
        <f t="shared" si="115"/>
        <v/>
      </c>
      <c r="BQ461" s="4" t="str">
        <f>IF(IFERROR(VLOOKUP(C461,C462:C$1993,1,0),"")="","",COUNTIF(C:C,C461))</f>
        <v/>
      </c>
      <c r="BU461" s="5" t="str">
        <f>IF(B461="","",IF(BQ461="",1+(MAX(BU$2:BU460)),""))</f>
        <v/>
      </c>
      <c r="BV461" s="5" t="str">
        <f t="shared" si="111"/>
        <v/>
      </c>
      <c r="BW461" s="5" t="str">
        <f t="shared" si="112"/>
        <v/>
      </c>
      <c r="BX461" s="14" t="str">
        <f t="shared" si="113"/>
        <v/>
      </c>
      <c r="BY461" s="28"/>
      <c r="BZ461" s="15"/>
      <c r="CA461" s="5" t="str">
        <f t="shared" si="105"/>
        <v/>
      </c>
      <c r="CD461" s="5" t="str">
        <f t="shared" si="114"/>
        <v/>
      </c>
      <c r="CE461" s="5" t="str">
        <f>IF(J461="","",IFERROR(IF(VLOOKUP(J461,J$2:J460,1,0)=0,"",""),J461))</f>
        <v/>
      </c>
      <c r="CF461" s="24" t="str">
        <f>IF(CE461="","",(IFERROR(VLOOKUP(MID(CE461,1,1),$CW$2:DA$28,3,0),0)+IFERROR(VLOOKUP(MID(CE461,2,1),CW$2:DA$28,4,0),0)+IFERROR(VLOOKUP(MID(CE461,3,1),CW$2:DA$28,5,0),0)+(ROW(CE461)/1000000000000)))</f>
        <v/>
      </c>
      <c r="CH461" s="5">
        <v>460</v>
      </c>
      <c r="CI461" s="5" t="str">
        <f>IFERROR(VLOOKUP(CH461,CD$2:CE1537,2,0),"")</f>
        <v/>
      </c>
      <c r="DC461" s="5" t="e">
        <f>IF(REPORTE!AH$2="si",IF(C461=VALUE(REPORTE!C$11),IF(SUM(DC462:DC$1993),CONCATENATE(INT(B461),", "),INT(B461)),""),IF(C461=VALUE(REPORTE!C$10),IF(SUM(DC462:DC$1993),CONCATENATE(INT(B461),", "),INT(B461)),""))</f>
        <v>#VALUE!</v>
      </c>
    </row>
    <row r="462" spans="1:108" s="5" customFormat="1" ht="15" customHeight="1">
      <c r="A462" s="4" t="str">
        <f t="shared" si="107"/>
        <v/>
      </c>
      <c r="B462" s="6"/>
      <c r="C462" s="8"/>
      <c r="D462" s="1" t="str">
        <f>IFERROR(INDEX('padron cfe'!B:B,MATCH(DATOS!C462,'padron cfe'!A:A,0),1),"")</f>
        <v/>
      </c>
      <c r="E462" s="1"/>
      <c r="F462" s="7"/>
      <c r="G462" s="9" t="s">
        <v>157</v>
      </c>
      <c r="H462" s="5" t="str">
        <f>IF(F462="","",IFERROR(CONCATENATE("PEUA",VLOOKUP(ESTADO,REPORTE!AV$2:AW$33,2,0),DIDTRITO_FORM,CADER_FORM,IFERROR(VLOOKUP(DAY(F462),$BN$3:$BO$11,2,0),DAY(F462)),IFERROR(VLOOKUP(MONTH(F462),$BN$3:$BO$11,2,0),MONTH(F462)),YEAR(F462),G462),""))</f>
        <v/>
      </c>
      <c r="I462" s="4"/>
      <c r="K462" s="2" t="str">
        <f>IFERROR(INDEX('padron cfe'!C:C,MATCH(DATOS!C462,'padron cfe'!A:A,0),1),"")</f>
        <v/>
      </c>
      <c r="L462" s="4" t="str">
        <f>IFERROR(IF(VLOOKUP(J462,J$2:L461,4,0)=0,"",VLOOKUP(J462,J$2:L461,4,0)),"")</f>
        <v/>
      </c>
      <c r="M462" s="4" t="str">
        <f>IFERROR(IF(VLOOKUP(J462,J$2:M461,5,0)=0,"",VLOOKUP(J462,J$2:M461,5,0)),"")</f>
        <v/>
      </c>
      <c r="N462" s="4" t="str">
        <f>IFERROR(VLOOKUP(J462,J$2:N461,9,0),"")</f>
        <v/>
      </c>
      <c r="O462" s="2"/>
      <c r="P462" s="2"/>
      <c r="Q462" s="5" t="str">
        <f t="shared" si="106"/>
        <v/>
      </c>
      <c r="T462" s="2" t="str">
        <f>IFERROR(INDEX('padron cfe'!D:D,MATCH(DATOS!C462,'padron cfe'!A:A,0),1),"")</f>
        <v/>
      </c>
      <c r="U462" s="4"/>
      <c r="V462" s="4"/>
      <c r="W462" s="4"/>
      <c r="X462" s="6"/>
      <c r="Y462" s="4"/>
      <c r="Z462" s="4" t="str">
        <f t="shared" si="108"/>
        <v/>
      </c>
      <c r="AA462" s="4"/>
      <c r="AB462" s="4"/>
      <c r="AC462" s="2" t="str">
        <f>IFERROR(IF(INDEX(AC$1:AC461,MATCH(J462,J$1:J461,0),1)=0,"",INDEX(AC$1:AC461,MATCH(J462,J$1:J461,0),1)),"")</f>
        <v/>
      </c>
      <c r="AD462" s="2" t="str">
        <f>IFERROR(IF(INDEX(AD$1:AD461,MATCH(J462,J$1:J461,0),1)=0,"",INDEX(AD$1:AD461,MATCH(J462,J$1:J461,0),1)),"")</f>
        <v/>
      </c>
      <c r="AE462" s="2" t="str">
        <f>IFERROR(IF(INDEX(AE$1:AE461,MATCH(J462,J$1:J461,0),1)=0,"",INDEX(AE$1:AE461,MATCH(J462,J$1:J461,0),1)),"")</f>
        <v/>
      </c>
      <c r="AF462" s="2"/>
      <c r="AG462" s="2"/>
      <c r="AH462" s="2"/>
      <c r="AI462" s="4"/>
      <c r="AJ462" s="4"/>
      <c r="AK462" s="4"/>
      <c r="AL462" s="4"/>
      <c r="AM462" s="4"/>
      <c r="AN462" s="4"/>
      <c r="AO462" s="4"/>
      <c r="AP462" s="4"/>
      <c r="AQ462" s="4"/>
      <c r="AS462" s="4"/>
      <c r="AT462" s="82"/>
      <c r="AU462" s="124"/>
      <c r="AV462" s="124"/>
      <c r="AW462" s="124"/>
      <c r="AX462" s="124"/>
      <c r="AY462" s="124"/>
      <c r="AZ462" s="124"/>
      <c r="BA462" s="4"/>
      <c r="BB462" s="127"/>
      <c r="BC462" s="4"/>
      <c r="BD462" s="4"/>
      <c r="BE462" s="4"/>
      <c r="BF462" s="7"/>
      <c r="BG462" s="7"/>
      <c r="BH462" s="7" t="str">
        <f t="shared" ca="1" si="109"/>
        <v/>
      </c>
      <c r="BI462" s="4" t="str">
        <f t="shared" si="103"/>
        <v/>
      </c>
      <c r="BJ462" s="123" t="str">
        <f t="shared" si="110"/>
        <v/>
      </c>
      <c r="BK462" s="140" t="str">
        <f t="shared" si="115"/>
        <v/>
      </c>
      <c r="BQ462" s="4" t="str">
        <f>IF(IFERROR(VLOOKUP(C462,C463:C$1993,1,0),"")="","",COUNTIF(C:C,C462))</f>
        <v/>
      </c>
      <c r="BU462" s="5" t="str">
        <f>IF(B462="","",IF(BQ462="",1+(MAX(BU$2:BU461)),""))</f>
        <v/>
      </c>
      <c r="BV462" s="5" t="str">
        <f t="shared" si="111"/>
        <v/>
      </c>
      <c r="BW462" s="5" t="str">
        <f t="shared" si="112"/>
        <v/>
      </c>
      <c r="BX462" s="14" t="str">
        <f t="shared" si="113"/>
        <v/>
      </c>
      <c r="BY462" s="28"/>
      <c r="BZ462" s="15"/>
      <c r="CA462" s="5" t="str">
        <f t="shared" si="105"/>
        <v/>
      </c>
      <c r="CD462" s="5" t="str">
        <f t="shared" si="114"/>
        <v/>
      </c>
      <c r="CE462" s="5" t="str">
        <f>IF(J462="","",IFERROR(IF(VLOOKUP(J462,J$2:J461,1,0)=0,"",""),J462))</f>
        <v/>
      </c>
      <c r="CF462" s="24" t="str">
        <f>IF(CE462="","",(IFERROR(VLOOKUP(MID(CE462,1,1),$CW$2:DA$28,3,0),0)+IFERROR(VLOOKUP(MID(CE462,2,1),CW$2:DA$28,4,0),0)+IFERROR(VLOOKUP(MID(CE462,3,1),CW$2:DA$28,5,0),0)+(ROW(CE462)/1000000000000)))</f>
        <v/>
      </c>
      <c r="CH462" s="5">
        <v>461</v>
      </c>
      <c r="CI462" s="5" t="str">
        <f>IFERROR(VLOOKUP(CH462,CD$2:CE1538,2,0),"")</f>
        <v/>
      </c>
      <c r="DC462" s="5" t="e">
        <f>IF(REPORTE!AH$2="si",IF(C462=VALUE(REPORTE!C$11),IF(SUM(DC463:DC$1993),CONCATENATE(INT(B462),", "),INT(B462)),""),IF(C462=VALUE(REPORTE!C$10),IF(SUM(DC463:DC$1993),CONCATENATE(INT(B462),", "),INT(B462)),""))</f>
        <v>#VALUE!</v>
      </c>
    </row>
    <row r="463" spans="1:108" s="5" customFormat="1" ht="15" customHeight="1">
      <c r="A463" s="4" t="str">
        <f t="shared" si="107"/>
        <v/>
      </c>
      <c r="B463" s="6"/>
      <c r="C463" s="8"/>
      <c r="D463" s="1" t="str">
        <f>IFERROR(INDEX('padron cfe'!B:B,MATCH(DATOS!C463,'padron cfe'!A:A,0),1),"")</f>
        <v/>
      </c>
      <c r="E463" s="1"/>
      <c r="F463" s="7"/>
      <c r="G463" s="9" t="s">
        <v>157</v>
      </c>
      <c r="H463" s="5" t="str">
        <f>IF(F463="","",IFERROR(CONCATENATE("PEUA",VLOOKUP(ESTADO,REPORTE!AV$2:AW$33,2,0),DIDTRITO_FORM,CADER_FORM,IFERROR(VLOOKUP(DAY(F463),$BN$3:$BO$11,2,0),DAY(F463)),IFERROR(VLOOKUP(MONTH(F463),$BN$3:$BO$11,2,0),MONTH(F463)),YEAR(F463),G463),""))</f>
        <v/>
      </c>
      <c r="I463" s="4"/>
      <c r="K463" s="2" t="str">
        <f>IFERROR(INDEX('padron cfe'!C:C,MATCH(DATOS!C463,'padron cfe'!A:A,0),1),"")</f>
        <v/>
      </c>
      <c r="L463" s="4" t="str">
        <f>IFERROR(IF(VLOOKUP(J463,J$2:L462,4,0)=0,"",VLOOKUP(J463,J$2:L462,4,0)),"")</f>
        <v/>
      </c>
      <c r="M463" s="4" t="str">
        <f>IFERROR(IF(VLOOKUP(J463,J$2:M462,5,0)=0,"",VLOOKUP(J463,J$2:M462,5,0)),"")</f>
        <v/>
      </c>
      <c r="N463" s="4" t="str">
        <f>IFERROR(VLOOKUP(J463,J$2:N462,9,0),"")</f>
        <v/>
      </c>
      <c r="O463" s="2"/>
      <c r="P463" s="2"/>
      <c r="Q463" s="5" t="str">
        <f t="shared" si="106"/>
        <v/>
      </c>
      <c r="T463" s="2" t="str">
        <f>IFERROR(INDEX('padron cfe'!D:D,MATCH(DATOS!C463,'padron cfe'!A:A,0),1),"")</f>
        <v/>
      </c>
      <c r="U463" s="4"/>
      <c r="V463" s="4"/>
      <c r="W463" s="4"/>
      <c r="X463" s="6"/>
      <c r="Y463" s="4"/>
      <c r="Z463" s="4" t="str">
        <f t="shared" si="108"/>
        <v/>
      </c>
      <c r="AA463" s="4"/>
      <c r="AB463" s="4"/>
      <c r="AC463" s="2" t="str">
        <f>IFERROR(IF(INDEX(AC$1:AC462,MATCH(J463,J$1:J462,0),1)=0,"",INDEX(AC$1:AC462,MATCH(J463,J$1:J462,0),1)),"")</f>
        <v/>
      </c>
      <c r="AD463" s="2" t="str">
        <f>IFERROR(IF(INDEX(AD$1:AD462,MATCH(J463,J$1:J462,0),1)=0,"",INDEX(AD$1:AD462,MATCH(J463,J$1:J462,0),1)),"")</f>
        <v/>
      </c>
      <c r="AE463" s="2" t="str">
        <f>IFERROR(IF(INDEX(AE$1:AE462,MATCH(J463,J$1:J462,0),1)=0,"",INDEX(AE$1:AE462,MATCH(J463,J$1:J462,0),1)),"")</f>
        <v/>
      </c>
      <c r="AF463" s="2"/>
      <c r="AG463" s="2"/>
      <c r="AH463" s="2"/>
      <c r="AI463" s="4"/>
      <c r="AJ463" s="4"/>
      <c r="AK463" s="4"/>
      <c r="AL463" s="4"/>
      <c r="AM463" s="4"/>
      <c r="AN463" s="4"/>
      <c r="AO463" s="4"/>
      <c r="AP463" s="4"/>
      <c r="AQ463" s="4"/>
      <c r="AS463" s="4"/>
      <c r="AT463" s="82"/>
      <c r="AU463" s="124"/>
      <c r="AV463" s="124"/>
      <c r="AW463" s="124"/>
      <c r="AX463" s="124"/>
      <c r="AY463" s="124"/>
      <c r="AZ463" s="124"/>
      <c r="BA463" s="4"/>
      <c r="BB463" s="127"/>
      <c r="BC463" s="4"/>
      <c r="BD463" s="4"/>
      <c r="BE463" s="4"/>
      <c r="BF463" s="7"/>
      <c r="BG463" s="7"/>
      <c r="BH463" s="7" t="str">
        <f t="shared" ca="1" si="109"/>
        <v/>
      </c>
      <c r="BI463" s="4" t="str">
        <f t="shared" si="103"/>
        <v/>
      </c>
      <c r="BJ463" s="123" t="str">
        <f t="shared" si="110"/>
        <v/>
      </c>
      <c r="BK463" s="140" t="str">
        <f t="shared" si="115"/>
        <v/>
      </c>
      <c r="BQ463" s="4" t="str">
        <f>IF(IFERROR(VLOOKUP(C463,C464:C$1993,1,0),"")="","",COUNTIF(C:C,C463))</f>
        <v/>
      </c>
      <c r="BU463" s="5" t="str">
        <f>IF(B463="","",IF(BQ463="",1+(MAX(BU$2:BU462)),""))</f>
        <v/>
      </c>
      <c r="BV463" s="5" t="str">
        <f t="shared" si="111"/>
        <v/>
      </c>
      <c r="BW463" s="5" t="str">
        <f t="shared" si="112"/>
        <v/>
      </c>
      <c r="BX463" s="14" t="str">
        <f t="shared" si="113"/>
        <v/>
      </c>
      <c r="BY463" s="28"/>
      <c r="BZ463" s="15"/>
      <c r="CA463" s="5" t="str">
        <f t="shared" si="105"/>
        <v/>
      </c>
      <c r="CD463" s="5" t="str">
        <f t="shared" si="114"/>
        <v/>
      </c>
      <c r="CE463" s="5" t="str">
        <f>IF(J463="","",IFERROR(IF(VLOOKUP(J463,J$2:J462,1,0)=0,"",""),J463))</f>
        <v/>
      </c>
      <c r="CF463" s="24" t="str">
        <f>IF(CE463="","",(IFERROR(VLOOKUP(MID(CE463,1,1),$CW$2:DA$28,3,0),0)+IFERROR(VLOOKUP(MID(CE463,2,1),CW$2:DA$28,4,0),0)+IFERROR(VLOOKUP(MID(CE463,3,1),CW$2:DA$28,5,0),0)+(ROW(CE463)/1000000000000)))</f>
        <v/>
      </c>
      <c r="CH463" s="5">
        <v>462</v>
      </c>
      <c r="CI463" s="5" t="str">
        <f>IFERROR(VLOOKUP(CH463,CD$2:CE1539,2,0),"")</f>
        <v/>
      </c>
      <c r="DC463" s="5" t="e">
        <f>IF(REPORTE!AH$2="si",IF(C463=VALUE(REPORTE!C$11),IF(SUM(DC464:DC$1993),CONCATENATE(INT(B463),", "),INT(B463)),""),IF(C463=VALUE(REPORTE!C$10),IF(SUM(DC464:DC$1993),CONCATENATE(INT(B463),", "),INT(B463)),""))</f>
        <v>#VALUE!</v>
      </c>
    </row>
    <row r="464" spans="1:108" s="5" customFormat="1" ht="15" customHeight="1">
      <c r="A464" s="4" t="str">
        <f t="shared" si="107"/>
        <v/>
      </c>
      <c r="B464" s="6"/>
      <c r="C464" s="8"/>
      <c r="D464" s="1" t="str">
        <f>IFERROR(INDEX('padron cfe'!B:B,MATCH(DATOS!C464,'padron cfe'!A:A,0),1),"")</f>
        <v/>
      </c>
      <c r="E464" s="1"/>
      <c r="F464" s="7"/>
      <c r="G464" s="9" t="s">
        <v>157</v>
      </c>
      <c r="H464" s="5" t="str">
        <f>IF(F464="","",IFERROR(CONCATENATE("PEUA",VLOOKUP(ESTADO,REPORTE!AV$2:AW$33,2,0),DIDTRITO_FORM,CADER_FORM,IFERROR(VLOOKUP(DAY(F464),$BN$3:$BO$11,2,0),DAY(F464)),IFERROR(VLOOKUP(MONTH(F464),$BN$3:$BO$11,2,0),MONTH(F464)),YEAR(F464),G464),""))</f>
        <v/>
      </c>
      <c r="I464" s="4"/>
      <c r="K464" s="2" t="str">
        <f>IFERROR(INDEX('padron cfe'!C:C,MATCH(DATOS!C464,'padron cfe'!A:A,0),1),"")</f>
        <v/>
      </c>
      <c r="L464" s="4" t="str">
        <f>IFERROR(IF(VLOOKUP(J464,J$2:L463,4,0)=0,"",VLOOKUP(J464,J$2:L463,4,0)),"")</f>
        <v/>
      </c>
      <c r="M464" s="4" t="str">
        <f>IFERROR(IF(VLOOKUP(J464,J$2:M463,5,0)=0,"",VLOOKUP(J464,J$2:M463,5,0)),"")</f>
        <v/>
      </c>
      <c r="N464" s="4" t="str">
        <f>IFERROR(VLOOKUP(J464,J$2:N463,9,0),"")</f>
        <v/>
      </c>
      <c r="O464" s="2"/>
      <c r="P464" s="2"/>
      <c r="Q464" s="5" t="str">
        <f t="shared" si="106"/>
        <v/>
      </c>
      <c r="T464" s="2" t="str">
        <f>IFERROR(INDEX('padron cfe'!D:D,MATCH(DATOS!C464,'padron cfe'!A:A,0),1),"")</f>
        <v/>
      </c>
      <c r="U464" s="4"/>
      <c r="V464" s="4"/>
      <c r="W464" s="4"/>
      <c r="X464" s="6"/>
      <c r="Y464" s="4"/>
      <c r="Z464" s="4" t="str">
        <f t="shared" si="108"/>
        <v/>
      </c>
      <c r="AA464" s="4"/>
      <c r="AB464" s="4"/>
      <c r="AC464" s="2" t="str">
        <f>IFERROR(IF(INDEX(AC$1:AC463,MATCH(J464,J$1:J463,0),1)=0,"",INDEX(AC$1:AC463,MATCH(J464,J$1:J463,0),1)),"")</f>
        <v/>
      </c>
      <c r="AD464" s="2" t="str">
        <f>IFERROR(IF(INDEX(AD$1:AD463,MATCH(J464,J$1:J463,0),1)=0,"",INDEX(AD$1:AD463,MATCH(J464,J$1:J463,0),1)),"")</f>
        <v/>
      </c>
      <c r="AE464" s="2" t="str">
        <f>IFERROR(IF(INDEX(AE$1:AE463,MATCH(J464,J$1:J463,0),1)=0,"",INDEX(AE$1:AE463,MATCH(J464,J$1:J463,0),1)),"")</f>
        <v/>
      </c>
      <c r="AF464" s="2"/>
      <c r="AG464" s="2"/>
      <c r="AH464" s="2"/>
      <c r="AI464" s="4"/>
      <c r="AJ464" s="4"/>
      <c r="AK464" s="4"/>
      <c r="AL464" s="4"/>
      <c r="AM464" s="4"/>
      <c r="AN464" s="4"/>
      <c r="AO464" s="4"/>
      <c r="AP464" s="4"/>
      <c r="AQ464" s="4"/>
      <c r="AS464" s="4"/>
      <c r="AT464" s="82"/>
      <c r="AU464" s="124"/>
      <c r="AV464" s="124"/>
      <c r="AW464" s="124"/>
      <c r="AX464" s="124"/>
      <c r="AY464" s="124"/>
      <c r="AZ464" s="124"/>
      <c r="BA464" s="4"/>
      <c r="BB464" s="127"/>
      <c r="BC464" s="4"/>
      <c r="BD464" s="4"/>
      <c r="BE464" s="4"/>
      <c r="BF464" s="7"/>
      <c r="BG464" s="7"/>
      <c r="BH464" s="7" t="str">
        <f t="shared" ca="1" si="109"/>
        <v/>
      </c>
      <c r="BI464" s="4" t="str">
        <f t="shared" si="103"/>
        <v/>
      </c>
      <c r="BJ464" s="123" t="str">
        <f t="shared" si="110"/>
        <v/>
      </c>
      <c r="BK464" s="140" t="str">
        <f t="shared" si="115"/>
        <v/>
      </c>
      <c r="BQ464" s="4" t="str">
        <f>IF(IFERROR(VLOOKUP(C464,C465:C$1993,1,0),"")="","",COUNTIF(C:C,C464))</f>
        <v/>
      </c>
      <c r="BU464" s="5" t="str">
        <f>IF(B464="","",IF(BQ464="",1+(MAX(BU$2:BU463)),""))</f>
        <v/>
      </c>
      <c r="BV464" s="5" t="str">
        <f t="shared" si="111"/>
        <v/>
      </c>
      <c r="BW464" s="5" t="str">
        <f t="shared" si="112"/>
        <v/>
      </c>
      <c r="BX464" s="14" t="str">
        <f t="shared" si="113"/>
        <v/>
      </c>
      <c r="BY464" s="28"/>
      <c r="BZ464" s="15"/>
      <c r="CA464" s="5" t="str">
        <f t="shared" si="105"/>
        <v/>
      </c>
      <c r="CD464" s="5" t="str">
        <f t="shared" si="114"/>
        <v/>
      </c>
      <c r="CE464" s="5" t="str">
        <f>IF(J464="","",IFERROR(IF(VLOOKUP(J464,J$2:J463,1,0)=0,"",""),J464))</f>
        <v/>
      </c>
      <c r="CF464" s="24" t="str">
        <f>IF(CE464="","",(IFERROR(VLOOKUP(MID(CE464,1,1),$CW$2:DA$28,3,0),0)+IFERROR(VLOOKUP(MID(CE464,2,1),CW$2:DA$28,4,0),0)+IFERROR(VLOOKUP(MID(CE464,3,1),CW$2:DA$28,5,0),0)+(ROW(CE464)/1000000000000)))</f>
        <v/>
      </c>
      <c r="CH464" s="5">
        <v>463</v>
      </c>
      <c r="CI464" s="5" t="str">
        <f>IFERROR(VLOOKUP(CH464,CD$2:CE1540,2,0),"")</f>
        <v/>
      </c>
      <c r="DC464" s="5" t="e">
        <f>IF(REPORTE!AH$2="si",IF(C464=VALUE(REPORTE!C$11),IF(SUM(DC465:DC$1993),CONCATENATE(INT(B464),", "),INT(B464)),""),IF(C464=VALUE(REPORTE!C$10),IF(SUM(DC465:DC$1993),CONCATENATE(INT(B464),", "),INT(B464)),""))</f>
        <v>#VALUE!</v>
      </c>
      <c r="DD464" s="5" t="e">
        <f>CONCATENATE(DC464,DC465,DC466,DC467,DC468,DC469,DC470,DC471,DC472,DC473,DC474,DC475,DC476,DC477,DC478,DC479,DC480,DC481,DC482,DC483,DC484,DC485,DC486,DC487,DC488,DC489,DC490,DC491,DC492,DC493,DC494,DC495,DC496,DC497,DC498,DC499,DC500,DC501,DC502,DC503,DC504,DC505)</f>
        <v>#VALUE!</v>
      </c>
    </row>
    <row r="465" spans="1:107" s="5" customFormat="1" ht="15" customHeight="1">
      <c r="A465" s="4" t="str">
        <f t="shared" si="107"/>
        <v/>
      </c>
      <c r="B465" s="6"/>
      <c r="C465" s="8"/>
      <c r="D465" s="1" t="str">
        <f>IFERROR(INDEX('padron cfe'!B:B,MATCH(DATOS!C465,'padron cfe'!A:A,0),1),"")</f>
        <v/>
      </c>
      <c r="E465" s="1"/>
      <c r="F465" s="7"/>
      <c r="G465" s="9" t="s">
        <v>157</v>
      </c>
      <c r="H465" s="5" t="str">
        <f>IF(F465="","",IFERROR(CONCATENATE("PEUA",VLOOKUP(ESTADO,REPORTE!AV$2:AW$33,2,0),DIDTRITO_FORM,CADER_FORM,IFERROR(VLOOKUP(DAY(F465),$BN$3:$BO$11,2,0),DAY(F465)),IFERROR(VLOOKUP(MONTH(F465),$BN$3:$BO$11,2,0),MONTH(F465)),YEAR(F465),G465),""))</f>
        <v/>
      </c>
      <c r="I465" s="4"/>
      <c r="K465" s="2" t="str">
        <f>IFERROR(INDEX('padron cfe'!C:C,MATCH(DATOS!C465,'padron cfe'!A:A,0),1),"")</f>
        <v/>
      </c>
      <c r="L465" s="4" t="str">
        <f>IFERROR(IF(VLOOKUP(J465,J$2:L464,4,0)=0,"",VLOOKUP(J465,J$2:L464,4,0)),"")</f>
        <v/>
      </c>
      <c r="M465" s="4" t="str">
        <f>IFERROR(IF(VLOOKUP(J465,J$2:M464,5,0)=0,"",VLOOKUP(J465,J$2:M464,5,0)),"")</f>
        <v/>
      </c>
      <c r="N465" s="4" t="str">
        <f>IFERROR(VLOOKUP(J465,J$2:N464,9,0),"")</f>
        <v/>
      </c>
      <c r="O465" s="2"/>
      <c r="P465" s="2"/>
      <c r="Q465" s="5" t="str">
        <f t="shared" si="106"/>
        <v/>
      </c>
      <c r="T465" s="2" t="str">
        <f>IFERROR(INDEX('padron cfe'!D:D,MATCH(DATOS!C465,'padron cfe'!A:A,0),1),"")</f>
        <v/>
      </c>
      <c r="U465" s="4"/>
      <c r="V465" s="4"/>
      <c r="W465" s="4"/>
      <c r="X465" s="6"/>
      <c r="Y465" s="4"/>
      <c r="Z465" s="4" t="str">
        <f t="shared" si="108"/>
        <v/>
      </c>
      <c r="AA465" s="4"/>
      <c r="AB465" s="4"/>
      <c r="AC465" s="2" t="str">
        <f>IFERROR(IF(INDEX(AC$1:AC464,MATCH(J465,J$1:J464,0),1)=0,"",INDEX(AC$1:AC464,MATCH(J465,J$1:J464,0),1)),"")</f>
        <v/>
      </c>
      <c r="AD465" s="2" t="str">
        <f>IFERROR(IF(INDEX(AD$1:AD464,MATCH(J465,J$1:J464,0),1)=0,"",INDEX(AD$1:AD464,MATCH(J465,J$1:J464,0),1)),"")</f>
        <v/>
      </c>
      <c r="AE465" s="2" t="str">
        <f>IFERROR(IF(INDEX(AE$1:AE464,MATCH(J465,J$1:J464,0),1)=0,"",INDEX(AE$1:AE464,MATCH(J465,J$1:J464,0),1)),"")</f>
        <v/>
      </c>
      <c r="AF465" s="2"/>
      <c r="AG465" s="2"/>
      <c r="AH465" s="2"/>
      <c r="AI465" s="4"/>
      <c r="AJ465" s="4"/>
      <c r="AK465" s="4"/>
      <c r="AL465" s="4"/>
      <c r="AM465" s="4"/>
      <c r="AN465" s="4"/>
      <c r="AO465" s="4"/>
      <c r="AP465" s="4"/>
      <c r="AQ465" s="4"/>
      <c r="AS465" s="4"/>
      <c r="AT465" s="82"/>
      <c r="AU465" s="124"/>
      <c r="AV465" s="124"/>
      <c r="AW465" s="124"/>
      <c r="AX465" s="124"/>
      <c r="AY465" s="124"/>
      <c r="AZ465" s="124"/>
      <c r="BA465" s="4"/>
      <c r="BB465" s="127"/>
      <c r="BC465" s="4"/>
      <c r="BD465" s="4"/>
      <c r="BE465" s="4"/>
      <c r="BF465" s="7"/>
      <c r="BG465" s="7"/>
      <c r="BH465" s="7" t="str">
        <f t="shared" ca="1" si="109"/>
        <v/>
      </c>
      <c r="BI465" s="4" t="str">
        <f t="shared" si="103"/>
        <v/>
      </c>
      <c r="BJ465" s="123" t="str">
        <f t="shared" si="110"/>
        <v/>
      </c>
      <c r="BK465" s="140" t="str">
        <f t="shared" si="115"/>
        <v/>
      </c>
      <c r="BQ465" s="4" t="str">
        <f>IF(IFERROR(VLOOKUP(C465,C466:C$1993,1,0),"")="","",COUNTIF(C:C,C465))</f>
        <v/>
      </c>
      <c r="BU465" s="5" t="str">
        <f>IF(B465="","",IF(BQ465="",1+(MAX(BU$2:BU464)),""))</f>
        <v/>
      </c>
      <c r="BV465" s="5" t="str">
        <f t="shared" si="111"/>
        <v/>
      </c>
      <c r="BW465" s="5" t="str">
        <f t="shared" si="112"/>
        <v/>
      </c>
      <c r="BX465" s="14" t="str">
        <f t="shared" si="113"/>
        <v/>
      </c>
      <c r="BY465" s="28"/>
      <c r="BZ465" s="15"/>
      <c r="CA465" s="5" t="str">
        <f t="shared" si="105"/>
        <v/>
      </c>
      <c r="CD465" s="5" t="str">
        <f t="shared" si="114"/>
        <v/>
      </c>
      <c r="CE465" s="5" t="str">
        <f>IF(J465="","",IFERROR(IF(VLOOKUP(J465,J$2:J464,1,0)=0,"",""),J465))</f>
        <v/>
      </c>
      <c r="CF465" s="24" t="str">
        <f>IF(CE465="","",(IFERROR(VLOOKUP(MID(CE465,1,1),$CW$2:DA$28,3,0),0)+IFERROR(VLOOKUP(MID(CE465,2,1),CW$2:DA$28,4,0),0)+IFERROR(VLOOKUP(MID(CE465,3,1),CW$2:DA$28,5,0),0)+(ROW(CE465)/1000000000000)))</f>
        <v/>
      </c>
      <c r="CH465" s="5">
        <v>464</v>
      </c>
      <c r="CI465" s="5" t="str">
        <f>IFERROR(VLOOKUP(CH465,CD$2:CE1541,2,0),"")</f>
        <v/>
      </c>
      <c r="DC465" s="5" t="e">
        <f>IF(REPORTE!AH$2="si",IF(C465=VALUE(REPORTE!C$11),IF(SUM(DC466:DC$1993),CONCATENATE(INT(B465),", "),INT(B465)),""),IF(C465=VALUE(REPORTE!C$10),IF(SUM(DC466:DC$1993),CONCATENATE(INT(B465),", "),INT(B465)),""))</f>
        <v>#VALUE!</v>
      </c>
    </row>
    <row r="466" spans="1:107" s="5" customFormat="1" ht="15" customHeight="1">
      <c r="A466" s="4" t="str">
        <f t="shared" si="107"/>
        <v/>
      </c>
      <c r="B466" s="6"/>
      <c r="C466" s="8"/>
      <c r="D466" s="1" t="str">
        <f>IFERROR(INDEX('padron cfe'!B:B,MATCH(DATOS!C466,'padron cfe'!A:A,0),1),"")</f>
        <v/>
      </c>
      <c r="E466" s="1"/>
      <c r="F466" s="7"/>
      <c r="G466" s="9" t="s">
        <v>157</v>
      </c>
      <c r="H466" s="5" t="str">
        <f>IF(F466="","",IFERROR(CONCATENATE("PEUA",VLOOKUP(ESTADO,REPORTE!AV$2:AW$33,2,0),DIDTRITO_FORM,CADER_FORM,IFERROR(VLOOKUP(DAY(F466),$BN$3:$BO$11,2,0),DAY(F466)),IFERROR(VLOOKUP(MONTH(F466),$BN$3:$BO$11,2,0),MONTH(F466)),YEAR(F466),G466),""))</f>
        <v/>
      </c>
      <c r="I466" s="4"/>
      <c r="K466" s="2" t="str">
        <f>IFERROR(INDEX('padron cfe'!C:C,MATCH(DATOS!C466,'padron cfe'!A:A,0),1),"")</f>
        <v/>
      </c>
      <c r="L466" s="4" t="str">
        <f>IFERROR(IF(VLOOKUP(J466,J$2:L465,4,0)=0,"",VLOOKUP(J466,J$2:L465,4,0)),"")</f>
        <v/>
      </c>
      <c r="M466" s="4" t="str">
        <f>IFERROR(IF(VLOOKUP(J466,J$2:M465,5,0)=0,"",VLOOKUP(J466,J$2:M465,5,0)),"")</f>
        <v/>
      </c>
      <c r="N466" s="4" t="str">
        <f t="shared" ref="N466:N472" si="116">IFERROR(VLOOKUP(J466,J463:N465,9,0),"")</f>
        <v/>
      </c>
      <c r="O466" s="2"/>
      <c r="P466" s="2"/>
      <c r="Q466" s="5" t="str">
        <f t="shared" si="106"/>
        <v/>
      </c>
      <c r="T466" s="2" t="str">
        <f>IFERROR(INDEX('padron cfe'!D:D,MATCH(DATOS!C466,'padron cfe'!A:A,0),1),"")</f>
        <v/>
      </c>
      <c r="U466" s="4"/>
      <c r="V466" s="4"/>
      <c r="W466" s="4"/>
      <c r="X466" s="6"/>
      <c r="Y466" s="4"/>
      <c r="Z466" s="4" t="str">
        <f t="shared" si="108"/>
        <v/>
      </c>
      <c r="AA466" s="4"/>
      <c r="AB466" s="4"/>
      <c r="AC466" s="2" t="str">
        <f>IFERROR(IF(INDEX(AC$1:AC465,MATCH(J466,J$1:J465,0),1)=0,"",INDEX(AC$1:AC465,MATCH(J466,J$1:J465,0),1)),"")</f>
        <v/>
      </c>
      <c r="AD466" s="2" t="str">
        <f>IFERROR(IF(INDEX(AD$1:AD465,MATCH(J466,J$1:J465,0),1)=0,"",INDEX(AD$1:AD465,MATCH(J466,J$1:J465,0),1)),"")</f>
        <v/>
      </c>
      <c r="AE466" s="2" t="str">
        <f>IFERROR(IF(INDEX(AE$1:AE465,MATCH(J466,J$1:J465,0),1)=0,"",INDEX(AE$1:AE465,MATCH(J466,J$1:J465,0),1)),"")</f>
        <v/>
      </c>
      <c r="AF466" s="2"/>
      <c r="AG466" s="2"/>
      <c r="AH466" s="2"/>
      <c r="AI466" s="4"/>
      <c r="AJ466" s="4"/>
      <c r="AK466" s="4"/>
      <c r="AL466" s="4"/>
      <c r="AM466" s="4"/>
      <c r="AN466" s="4"/>
      <c r="AO466" s="4"/>
      <c r="AP466" s="4"/>
      <c r="AQ466" s="4"/>
      <c r="AS466" s="4"/>
      <c r="AT466" s="82"/>
      <c r="AU466" s="124"/>
      <c r="AV466" s="124"/>
      <c r="AW466" s="124"/>
      <c r="AX466" s="124"/>
      <c r="AY466" s="124"/>
      <c r="AZ466" s="124"/>
      <c r="BA466" s="4"/>
      <c r="BB466" s="127"/>
      <c r="BC466" s="4"/>
      <c r="BD466" s="4"/>
      <c r="BE466" s="4"/>
      <c r="BF466" s="7"/>
      <c r="BG466" s="7"/>
      <c r="BH466" s="7" t="str">
        <f t="shared" ca="1" si="109"/>
        <v/>
      </c>
      <c r="BI466" s="4" t="str">
        <f t="shared" si="103"/>
        <v/>
      </c>
      <c r="BJ466" s="123" t="str">
        <f t="shared" si="110"/>
        <v/>
      </c>
      <c r="BK466" s="140" t="str">
        <f t="shared" si="115"/>
        <v/>
      </c>
      <c r="BQ466" s="4" t="str">
        <f>IF(IFERROR(VLOOKUP(C466,C467:C$1993,1,0),"")="","",COUNTIF(C:C,C466))</f>
        <v/>
      </c>
      <c r="BU466" s="5" t="str">
        <f>IF(B466="","",IF(BQ466="",1+(MAX(BU$2:BU465)),""))</f>
        <v/>
      </c>
      <c r="BV466" s="5" t="str">
        <f t="shared" si="111"/>
        <v/>
      </c>
      <c r="BW466" s="5" t="str">
        <f t="shared" si="112"/>
        <v/>
      </c>
      <c r="BX466" s="14" t="str">
        <f t="shared" si="113"/>
        <v/>
      </c>
      <c r="BY466" s="28"/>
      <c r="BZ466" s="15"/>
      <c r="CA466" s="5" t="str">
        <f t="shared" si="105"/>
        <v/>
      </c>
      <c r="CD466" s="5" t="str">
        <f t="shared" si="114"/>
        <v/>
      </c>
      <c r="CE466" s="5" t="str">
        <f>IF(J466="","",IFERROR(IF(VLOOKUP(J466,J$2:J465,1,0)=0,"",""),J466))</f>
        <v/>
      </c>
      <c r="CF466" s="24" t="str">
        <f>IF(CE466="","",(IFERROR(VLOOKUP(MID(CE466,1,1),$CW$2:DA$28,3,0),0)+IFERROR(VLOOKUP(MID(CE466,2,1),CW$2:DA$28,4,0),0)+IFERROR(VLOOKUP(MID(CE466,3,1),CW$2:DA$28,5,0),0)+(ROW(CE466)/1000000000000)))</f>
        <v/>
      </c>
      <c r="CH466" s="5">
        <v>465</v>
      </c>
      <c r="CI466" s="5" t="str">
        <f>IFERROR(VLOOKUP(CH466,CD$2:CE1542,2,0),"")</f>
        <v/>
      </c>
      <c r="DC466" s="5" t="e">
        <f>IF(REPORTE!AH$2="si",IF(C466=VALUE(REPORTE!C$11),IF(SUM(DC467:DC$1993),CONCATENATE(INT(B466),", "),INT(B466)),""),IF(C466=VALUE(REPORTE!C$10),IF(SUM(DC467:DC$1993),CONCATENATE(INT(B466),", "),INT(B466)),""))</f>
        <v>#VALUE!</v>
      </c>
    </row>
    <row r="467" spans="1:107" s="5" customFormat="1" ht="15" customHeight="1">
      <c r="A467" s="4" t="str">
        <f t="shared" si="107"/>
        <v/>
      </c>
      <c r="B467" s="6"/>
      <c r="C467" s="8"/>
      <c r="D467" s="1" t="str">
        <f>IFERROR(INDEX('padron cfe'!B:B,MATCH(DATOS!C467,'padron cfe'!A:A,0),1),"")</f>
        <v/>
      </c>
      <c r="E467" s="1"/>
      <c r="F467" s="7"/>
      <c r="G467" s="9" t="s">
        <v>157</v>
      </c>
      <c r="H467" s="5" t="str">
        <f>IF(F467="","",IFERROR(CONCATENATE("PEUA",VLOOKUP(ESTADO,REPORTE!AV$2:AW$33,2,0),DIDTRITO_FORM,CADER_FORM,IFERROR(VLOOKUP(DAY(F467),$BN$3:$BO$11,2,0),DAY(F467)),IFERROR(VLOOKUP(MONTH(F467),$BN$3:$BO$11,2,0),MONTH(F467)),YEAR(F467),G467),""))</f>
        <v/>
      </c>
      <c r="I467" s="4"/>
      <c r="K467" s="2" t="str">
        <f>IFERROR(INDEX('padron cfe'!C:C,MATCH(DATOS!C467,'padron cfe'!A:A,0),1),"")</f>
        <v/>
      </c>
      <c r="L467" s="4" t="str">
        <f>IFERROR(IF(VLOOKUP(J467,J$2:L466,4,0)=0,"",VLOOKUP(J467,J$2:L466,4,0)),"")</f>
        <v/>
      </c>
      <c r="M467" s="4" t="str">
        <f>IFERROR(IF(VLOOKUP(J467,J$2:M466,5,0)=0,"",VLOOKUP(J467,J$2:M466,5,0)),"")</f>
        <v/>
      </c>
      <c r="N467" s="4" t="str">
        <f t="shared" si="116"/>
        <v/>
      </c>
      <c r="O467" s="2"/>
      <c r="P467" s="2"/>
      <c r="Q467" s="5" t="str">
        <f t="shared" si="106"/>
        <v/>
      </c>
      <c r="T467" s="2" t="str">
        <f>IFERROR(INDEX('padron cfe'!D:D,MATCH(DATOS!C467,'padron cfe'!A:A,0),1),"")</f>
        <v/>
      </c>
      <c r="U467" s="4"/>
      <c r="V467" s="4"/>
      <c r="W467" s="4"/>
      <c r="X467" s="6"/>
      <c r="Y467" s="4"/>
      <c r="Z467" s="4" t="str">
        <f t="shared" si="108"/>
        <v/>
      </c>
      <c r="AA467" s="4"/>
      <c r="AB467" s="4"/>
      <c r="AC467" s="2" t="str">
        <f>IFERROR(IF(INDEX(AC$1:AC466,MATCH(J467,J$1:J466,0),1)=0,"",INDEX(AC$1:AC466,MATCH(J467,J$1:J466,0),1)),"")</f>
        <v/>
      </c>
      <c r="AD467" s="2" t="str">
        <f>IFERROR(IF(INDEX(AD$1:AD466,MATCH(J467,J$1:J466,0),1)=0,"",INDEX(AD$1:AD466,MATCH(J467,J$1:J466,0),1)),"")</f>
        <v/>
      </c>
      <c r="AE467" s="2" t="str">
        <f>IFERROR(IF(INDEX(AE$1:AE466,MATCH(J467,J$1:J466,0),1)=0,"",INDEX(AE$1:AE466,MATCH(J467,J$1:J466,0),1)),"")</f>
        <v/>
      </c>
      <c r="AF467" s="2"/>
      <c r="AG467" s="2"/>
      <c r="AH467" s="2"/>
      <c r="AI467" s="4"/>
      <c r="AJ467" s="4"/>
      <c r="AK467" s="4"/>
      <c r="AL467" s="4"/>
      <c r="AM467" s="4"/>
      <c r="AN467" s="4"/>
      <c r="AO467" s="4"/>
      <c r="AP467" s="4"/>
      <c r="AQ467" s="4"/>
      <c r="AS467" s="4"/>
      <c r="AT467" s="82"/>
      <c r="AU467" s="124"/>
      <c r="AV467" s="124"/>
      <c r="AW467" s="124"/>
      <c r="AX467" s="124"/>
      <c r="AY467" s="124"/>
      <c r="AZ467" s="124"/>
      <c r="BA467" s="4"/>
      <c r="BB467" s="127"/>
      <c r="BC467" s="4"/>
      <c r="BD467" s="4"/>
      <c r="BE467" s="4"/>
      <c r="BF467" s="7"/>
      <c r="BG467" s="7"/>
      <c r="BH467" s="7" t="str">
        <f t="shared" ca="1" si="109"/>
        <v/>
      </c>
      <c r="BI467" s="4" t="str">
        <f t="shared" ref="BI467:BI530" si="117">IFERROR(IF(AA467=0,"",AA467/BB467),"")</f>
        <v/>
      </c>
      <c r="BJ467" s="123" t="str">
        <f t="shared" si="110"/>
        <v/>
      </c>
      <c r="BK467" s="140" t="str">
        <f t="shared" si="115"/>
        <v/>
      </c>
      <c r="BQ467" s="4" t="str">
        <f>IF(IFERROR(VLOOKUP(C467,C468:C$1993,1,0),"")="","",COUNTIF(C:C,C467))</f>
        <v/>
      </c>
      <c r="BU467" s="5" t="str">
        <f>IF(B467="","",IF(BQ467="",1+(MAX(BU$2:BU466)),""))</f>
        <v/>
      </c>
      <c r="BV467" s="5" t="str">
        <f t="shared" si="111"/>
        <v/>
      </c>
      <c r="BW467" s="5" t="str">
        <f t="shared" si="112"/>
        <v/>
      </c>
      <c r="BX467" s="14" t="str">
        <f t="shared" si="113"/>
        <v/>
      </c>
      <c r="BY467" s="28"/>
      <c r="BZ467" s="15"/>
      <c r="CA467" s="5" t="str">
        <f t="shared" si="105"/>
        <v/>
      </c>
      <c r="CD467" s="5" t="str">
        <f t="shared" si="114"/>
        <v/>
      </c>
      <c r="CE467" s="5" t="str">
        <f>IF(J467="","",IFERROR(IF(VLOOKUP(J467,J$2:J466,1,0)=0,"",""),J467))</f>
        <v/>
      </c>
      <c r="CF467" s="24" t="str">
        <f>IF(CE467="","",(IFERROR(VLOOKUP(MID(CE467,1,1),$CW$2:DA$28,3,0),0)+IFERROR(VLOOKUP(MID(CE467,2,1),CW$2:DA$28,4,0),0)+IFERROR(VLOOKUP(MID(CE467,3,1),CW$2:DA$28,5,0),0)+(ROW(CE467)/1000000000000)))</f>
        <v/>
      </c>
      <c r="CH467" s="5">
        <v>466</v>
      </c>
      <c r="CI467" s="5" t="str">
        <f>IFERROR(VLOOKUP(CH467,CD$2:CE1543,2,0),"")</f>
        <v/>
      </c>
      <c r="DC467" s="5" t="e">
        <f>IF(REPORTE!AH$2="si",IF(C467=VALUE(REPORTE!C$11),IF(SUM(DC468:DC$1993),CONCATENATE(INT(B467),", "),INT(B467)),""),IF(C467=VALUE(REPORTE!C$10),IF(SUM(DC468:DC$1993),CONCATENATE(INT(B467),", "),INT(B467)),""))</f>
        <v>#VALUE!</v>
      </c>
    </row>
    <row r="468" spans="1:107" s="5" customFormat="1" ht="15" customHeight="1">
      <c r="A468" s="4" t="str">
        <f t="shared" si="107"/>
        <v/>
      </c>
      <c r="B468" s="6"/>
      <c r="C468" s="8"/>
      <c r="D468" s="1" t="str">
        <f>IFERROR(INDEX('padron cfe'!B:B,MATCH(DATOS!C468,'padron cfe'!A:A,0),1),"")</f>
        <v/>
      </c>
      <c r="E468" s="1"/>
      <c r="F468" s="4"/>
      <c r="G468" s="9" t="s">
        <v>157</v>
      </c>
      <c r="H468" s="5" t="str">
        <f>IF(F468="","",IFERROR(CONCATENATE("PEUA",VLOOKUP(ESTADO,REPORTE!AV$2:AW$33,2,0),DIDTRITO_FORM,CADER_FORM,IFERROR(VLOOKUP(DAY(F468),$BN$3:$BO$11,2,0),DAY(F468)),IFERROR(VLOOKUP(MONTH(F468),$BN$3:$BO$11,2,0),MONTH(F468)),YEAR(F468),G468),""))</f>
        <v/>
      </c>
      <c r="I468" s="4"/>
      <c r="K468" s="2" t="str">
        <f>IFERROR(INDEX('padron cfe'!C:C,MATCH(DATOS!C468,'padron cfe'!A:A,0),1),"")</f>
        <v/>
      </c>
      <c r="L468" s="4" t="str">
        <f>IFERROR(IF(VLOOKUP(J468,J$2:L467,4,0)=0,"",VLOOKUP(J468,J$2:L467,4,0)),"")</f>
        <v/>
      </c>
      <c r="M468" s="4" t="str">
        <f>IFERROR(IF(VLOOKUP(J468,J$2:M467,5,0)=0,"",VLOOKUP(J468,J$2:M467,5,0)),"")</f>
        <v/>
      </c>
      <c r="N468" s="4" t="str">
        <f t="shared" si="116"/>
        <v/>
      </c>
      <c r="O468" s="2"/>
      <c r="P468" s="2"/>
      <c r="Q468" s="5" t="str">
        <f t="shared" si="106"/>
        <v/>
      </c>
      <c r="T468" s="2" t="str">
        <f>IFERROR(INDEX('padron cfe'!D:D,MATCH(DATOS!C468,'padron cfe'!A:A,0),1),"")</f>
        <v/>
      </c>
      <c r="U468" s="4"/>
      <c r="V468" s="4"/>
      <c r="W468" s="4"/>
      <c r="X468" s="6"/>
      <c r="Y468" s="4"/>
      <c r="Z468" s="4" t="str">
        <f t="shared" si="108"/>
        <v/>
      </c>
      <c r="AA468" s="4"/>
      <c r="AB468" s="4"/>
      <c r="AC468" s="2" t="str">
        <f>IFERROR(IF(INDEX(AC$1:AC467,MATCH(J468,J$1:J467,0),1)=0,"",INDEX(AC$1:AC467,MATCH(J468,J$1:J467,0),1)),"")</f>
        <v/>
      </c>
      <c r="AD468" s="2" t="str">
        <f>IFERROR(IF(INDEX(AD$1:AD467,MATCH(J468,J$1:J467,0),1)=0,"",INDEX(AD$1:AD467,MATCH(J468,J$1:J467,0),1)),"")</f>
        <v/>
      </c>
      <c r="AE468" s="2" t="str">
        <f>IFERROR(IF(INDEX(AE$1:AE467,MATCH(J468,J$1:J467,0),1)=0,"",INDEX(AE$1:AE467,MATCH(J468,J$1:J467,0),1)),"")</f>
        <v/>
      </c>
      <c r="AF468" s="2"/>
      <c r="AG468" s="2"/>
      <c r="AH468" s="2"/>
      <c r="AI468" s="4"/>
      <c r="AJ468" s="4"/>
      <c r="AK468" s="4"/>
      <c r="AL468" s="4"/>
      <c r="AM468" s="4"/>
      <c r="AN468" s="4"/>
      <c r="AO468" s="4"/>
      <c r="AP468" s="4"/>
      <c r="AQ468" s="4"/>
      <c r="AS468" s="4"/>
      <c r="AT468" s="82"/>
      <c r="AU468" s="124"/>
      <c r="AV468" s="124"/>
      <c r="AW468" s="124"/>
      <c r="AX468" s="124"/>
      <c r="AY468" s="124"/>
      <c r="AZ468" s="124"/>
      <c r="BA468" s="4"/>
      <c r="BB468" s="127"/>
      <c r="BC468" s="4"/>
      <c r="BD468" s="4"/>
      <c r="BE468" s="4"/>
      <c r="BF468" s="7"/>
      <c r="BG468" s="7"/>
      <c r="BH468" s="7" t="str">
        <f t="shared" ca="1" si="109"/>
        <v/>
      </c>
      <c r="BI468" s="4" t="str">
        <f t="shared" si="117"/>
        <v/>
      </c>
      <c r="BJ468" s="123" t="str">
        <f t="shared" si="110"/>
        <v/>
      </c>
      <c r="BK468" s="140" t="str">
        <f t="shared" si="115"/>
        <v/>
      </c>
      <c r="BQ468" s="4" t="str">
        <f>IF(IFERROR(VLOOKUP(C468,C469:C$1993,1,0),"")="","",COUNTIF(C:C,C468))</f>
        <v/>
      </c>
      <c r="BU468" s="5" t="str">
        <f>IF(B468="","",IF(BQ468="",1+(MAX(BU$2:BU467)),""))</f>
        <v/>
      </c>
      <c r="BV468" s="5" t="str">
        <f t="shared" si="111"/>
        <v/>
      </c>
      <c r="BW468" s="5" t="str">
        <f t="shared" si="112"/>
        <v/>
      </c>
      <c r="BX468" s="14" t="str">
        <f t="shared" si="113"/>
        <v/>
      </c>
      <c r="BY468" s="28"/>
      <c r="BZ468" s="15"/>
      <c r="CA468" s="5" t="str">
        <f t="shared" si="105"/>
        <v/>
      </c>
      <c r="CD468" s="5" t="str">
        <f t="shared" si="114"/>
        <v/>
      </c>
      <c r="CE468" s="5" t="str">
        <f>IF(J468="","",IFERROR(IF(VLOOKUP(J468,J$2:J467,1,0)=0,"",""),J468))</f>
        <v/>
      </c>
      <c r="CF468" s="24" t="str">
        <f>IF(CE468="","",(IFERROR(VLOOKUP(MID(CE468,1,1),$CW$2:DA$28,3,0),0)+IFERROR(VLOOKUP(MID(CE468,2,1),CW$2:DA$28,4,0),0)+IFERROR(VLOOKUP(MID(CE468,3,1),CW$2:DA$28,5,0),0)+(ROW(CE468)/1000000000000)))</f>
        <v/>
      </c>
      <c r="CH468" s="5">
        <v>467</v>
      </c>
      <c r="CI468" s="5" t="str">
        <f>IFERROR(VLOOKUP(CH468,CD$2:CE1544,2,0),"")</f>
        <v/>
      </c>
      <c r="DC468" s="5" t="e">
        <f>IF(REPORTE!AH$2="si",IF(C468=VALUE(REPORTE!C$11),IF(SUM(DC469:DC$1993),CONCATENATE(INT(B468),", "),INT(B468)),""),IF(C468=VALUE(REPORTE!C$10),IF(SUM(DC469:DC$1993),CONCATENATE(INT(B468),", "),INT(B468)),""))</f>
        <v>#VALUE!</v>
      </c>
    </row>
    <row r="469" spans="1:107" s="5" customFormat="1" ht="15" customHeight="1">
      <c r="A469" s="4" t="str">
        <f t="shared" si="107"/>
        <v/>
      </c>
      <c r="B469" s="6"/>
      <c r="C469" s="8"/>
      <c r="D469" s="1" t="str">
        <f>IFERROR(INDEX('padron cfe'!B:B,MATCH(DATOS!C469,'padron cfe'!A:A,0),1),"")</f>
        <v/>
      </c>
      <c r="E469" s="1"/>
      <c r="F469" s="4"/>
      <c r="G469" s="9" t="s">
        <v>157</v>
      </c>
      <c r="H469" s="5" t="str">
        <f>IF(F469="","",IFERROR(CONCATENATE("PEUA",VLOOKUP(ESTADO,REPORTE!AV$2:AW$33,2,0),DIDTRITO_FORM,CADER_FORM,IFERROR(VLOOKUP(DAY(F469),$BN$3:$BO$11,2,0),DAY(F469)),IFERROR(VLOOKUP(MONTH(F469),$BN$3:$BO$11,2,0),MONTH(F469)),YEAR(F469),G469),""))</f>
        <v/>
      </c>
      <c r="I469" s="4"/>
      <c r="K469" s="2" t="str">
        <f>IFERROR(INDEX('padron cfe'!C:C,MATCH(DATOS!C469,'padron cfe'!A:A,0),1),"")</f>
        <v/>
      </c>
      <c r="L469" s="4" t="str">
        <f>IFERROR(IF(VLOOKUP(J469,J$2:L468,4,0)=0,"",VLOOKUP(J469,J$2:L468,4,0)),"")</f>
        <v/>
      </c>
      <c r="M469" s="4" t="str">
        <f>IFERROR(IF(VLOOKUP(J469,J$2:M468,5,0)=0,"",VLOOKUP(J469,J$2:M468,5,0)),"")</f>
        <v/>
      </c>
      <c r="N469" s="4" t="str">
        <f t="shared" si="116"/>
        <v/>
      </c>
      <c r="O469" s="2"/>
      <c r="P469" s="2"/>
      <c r="Q469" s="5" t="str">
        <f t="shared" si="106"/>
        <v/>
      </c>
      <c r="T469" s="2" t="str">
        <f>IFERROR(INDEX('padron cfe'!D:D,MATCH(DATOS!C469,'padron cfe'!A:A,0),1),"")</f>
        <v/>
      </c>
      <c r="U469" s="4"/>
      <c r="V469" s="4"/>
      <c r="W469" s="4"/>
      <c r="X469" s="6"/>
      <c r="Y469" s="4"/>
      <c r="Z469" s="4" t="str">
        <f t="shared" si="108"/>
        <v/>
      </c>
      <c r="AA469" s="4"/>
      <c r="AB469" s="4"/>
      <c r="AC469" s="2" t="str">
        <f>IFERROR(IF(INDEX(AC$1:AC468,MATCH(J469,J$1:J468,0),1)=0,"",INDEX(AC$1:AC468,MATCH(J469,J$1:J468,0),1)),"")</f>
        <v/>
      </c>
      <c r="AD469" s="2" t="str">
        <f>IFERROR(IF(INDEX(AD$1:AD468,MATCH(J469,J$1:J468,0),1)=0,"",INDEX(AD$1:AD468,MATCH(J469,J$1:J468,0),1)),"")</f>
        <v/>
      </c>
      <c r="AE469" s="2" t="str">
        <f>IFERROR(IF(INDEX(AE$1:AE468,MATCH(J469,J$1:J468,0),1)=0,"",INDEX(AE$1:AE468,MATCH(J469,J$1:J468,0),1)),"")</f>
        <v/>
      </c>
      <c r="AF469" s="2"/>
      <c r="AG469" s="2"/>
      <c r="AH469" s="2"/>
      <c r="AI469" s="4"/>
      <c r="AJ469" s="4"/>
      <c r="AK469" s="4"/>
      <c r="AL469" s="4"/>
      <c r="AM469" s="4"/>
      <c r="AN469" s="4"/>
      <c r="AO469" s="4"/>
      <c r="AP469" s="4"/>
      <c r="AQ469" s="4"/>
      <c r="AS469" s="4"/>
      <c r="AT469" s="82"/>
      <c r="AU469" s="124"/>
      <c r="AV469" s="124"/>
      <c r="AW469" s="124"/>
      <c r="AX469" s="124"/>
      <c r="AY469" s="124"/>
      <c r="AZ469" s="124"/>
      <c r="BA469" s="4"/>
      <c r="BB469" s="127"/>
      <c r="BC469" s="4"/>
      <c r="BD469" s="4"/>
      <c r="BE469" s="4"/>
      <c r="BF469" s="7"/>
      <c r="BG469" s="7"/>
      <c r="BH469" s="7" t="str">
        <f t="shared" ca="1" si="109"/>
        <v/>
      </c>
      <c r="BI469" s="4" t="str">
        <f t="shared" si="117"/>
        <v/>
      </c>
      <c r="BJ469" s="123" t="str">
        <f t="shared" si="110"/>
        <v/>
      </c>
      <c r="BK469" s="140" t="str">
        <f t="shared" si="115"/>
        <v/>
      </c>
      <c r="BQ469" s="4" t="str">
        <f>IF(IFERROR(VLOOKUP(C469,C470:C$1993,1,0),"")="","",COUNTIF(C:C,C469))</f>
        <v/>
      </c>
      <c r="BU469" s="5" t="str">
        <f>IF(B469="","",IF(BQ469="",1+(MAX(BU$2:BU468)),""))</f>
        <v/>
      </c>
      <c r="BV469" s="5" t="str">
        <f t="shared" si="111"/>
        <v/>
      </c>
      <c r="BW469" s="5" t="str">
        <f t="shared" si="112"/>
        <v/>
      </c>
      <c r="BX469" s="14" t="str">
        <f t="shared" si="113"/>
        <v/>
      </c>
      <c r="BY469" s="28"/>
      <c r="BZ469" s="15"/>
      <c r="CA469" s="5" t="str">
        <f t="shared" si="105"/>
        <v/>
      </c>
      <c r="CD469" s="5" t="str">
        <f t="shared" si="114"/>
        <v/>
      </c>
      <c r="CE469" s="5" t="str">
        <f>IF(J469="","",IFERROR(IF(VLOOKUP(J469,J$2:J468,1,0)=0,"",""),J469))</f>
        <v/>
      </c>
      <c r="CF469" s="24" t="str">
        <f>IF(CE469="","",(IFERROR(VLOOKUP(MID(CE469,1,1),$CW$2:DA$28,3,0),0)+IFERROR(VLOOKUP(MID(CE469,2,1),CW$2:DA$28,4,0),0)+IFERROR(VLOOKUP(MID(CE469,3,1),CW$2:DA$28,5,0),0)+(ROW(CE469)/1000000000000)))</f>
        <v/>
      </c>
      <c r="CH469" s="5">
        <v>468</v>
      </c>
      <c r="CI469" s="5" t="str">
        <f>IFERROR(VLOOKUP(CH469,CD$2:CE1545,2,0),"")</f>
        <v/>
      </c>
      <c r="DC469" s="5" t="e">
        <f>IF(REPORTE!AH$2="si",IF(C469=VALUE(REPORTE!C$11),IF(SUM(DC470:DC$1993),CONCATENATE(INT(B469),", "),INT(B469)),""),IF(C469=VALUE(REPORTE!C$10),IF(SUM(DC470:DC$1993),CONCATENATE(INT(B469),", "),INT(B469)),""))</f>
        <v>#VALUE!</v>
      </c>
    </row>
    <row r="470" spans="1:107" s="5" customFormat="1" ht="15" customHeight="1">
      <c r="A470" s="4" t="str">
        <f t="shared" si="107"/>
        <v/>
      </c>
      <c r="B470" s="6"/>
      <c r="C470" s="8"/>
      <c r="D470" s="1" t="str">
        <f>IFERROR(INDEX('padron cfe'!B:B,MATCH(DATOS!C470,'padron cfe'!A:A,0),1),"")</f>
        <v/>
      </c>
      <c r="E470" s="1"/>
      <c r="F470" s="4"/>
      <c r="G470" s="9" t="s">
        <v>157</v>
      </c>
      <c r="H470" s="5" t="str">
        <f>IF(F470="","",IFERROR(CONCATENATE("PEUA",VLOOKUP(ESTADO,REPORTE!AV$2:AW$33,2,0),DIDTRITO_FORM,CADER_FORM,IFERROR(VLOOKUP(DAY(F470),$BN$3:$BO$11,2,0),DAY(F470)),IFERROR(VLOOKUP(MONTH(F470),$BN$3:$BO$11,2,0),MONTH(F470)),YEAR(F470),G470),""))</f>
        <v/>
      </c>
      <c r="I470" s="4"/>
      <c r="K470" s="2" t="str">
        <f>IFERROR(INDEX('padron cfe'!C:C,MATCH(DATOS!C470,'padron cfe'!A:A,0),1),"")</f>
        <v/>
      </c>
      <c r="L470" s="4" t="str">
        <f>IFERROR(IF(VLOOKUP(J470,J$2:L469,4,0)=0,"",VLOOKUP(J470,J$2:L469,4,0)),"")</f>
        <v/>
      </c>
      <c r="M470" s="4" t="str">
        <f>IFERROR(IF(VLOOKUP(J470,J$2:M469,5,0)=0,"",VLOOKUP(J470,J$2:M469,5,0)),"")</f>
        <v/>
      </c>
      <c r="N470" s="4" t="str">
        <f t="shared" si="116"/>
        <v/>
      </c>
      <c r="O470" s="2"/>
      <c r="P470" s="2"/>
      <c r="Q470" s="5" t="str">
        <f t="shared" si="106"/>
        <v/>
      </c>
      <c r="T470" s="2" t="str">
        <f>IFERROR(INDEX('padron cfe'!D:D,MATCH(DATOS!C470,'padron cfe'!A:A,0),1),"")</f>
        <v/>
      </c>
      <c r="U470" s="4"/>
      <c r="V470" s="4"/>
      <c r="W470" s="4"/>
      <c r="X470" s="6"/>
      <c r="Y470" s="4"/>
      <c r="Z470" s="4" t="str">
        <f t="shared" si="108"/>
        <v/>
      </c>
      <c r="AA470" s="4"/>
      <c r="AB470" s="4"/>
      <c r="AC470" s="2" t="str">
        <f>IFERROR(IF(INDEX(AC$1:AC469,MATCH(J470,J$1:J469,0),1)=0,"",INDEX(AC$1:AC469,MATCH(J470,J$1:J469,0),1)),"")</f>
        <v/>
      </c>
      <c r="AD470" s="2" t="str">
        <f>IFERROR(IF(INDEX(AD$1:AD469,MATCH(J470,J$1:J469,0),1)=0,"",INDEX(AD$1:AD469,MATCH(J470,J$1:J469,0),1)),"")</f>
        <v/>
      </c>
      <c r="AE470" s="2" t="str">
        <f>IFERROR(IF(INDEX(AE$1:AE469,MATCH(J470,J$1:J469,0),1)=0,"",INDEX(AE$1:AE469,MATCH(J470,J$1:J469,0),1)),"")</f>
        <v/>
      </c>
      <c r="AF470" s="2"/>
      <c r="AG470" s="2"/>
      <c r="AH470" s="2"/>
      <c r="AI470" s="4"/>
      <c r="AJ470" s="4"/>
      <c r="AK470" s="4"/>
      <c r="AL470" s="4"/>
      <c r="AM470" s="4"/>
      <c r="AN470" s="4"/>
      <c r="AO470" s="4"/>
      <c r="AP470" s="4"/>
      <c r="AQ470" s="4"/>
      <c r="AS470" s="4"/>
      <c r="AT470" s="82"/>
      <c r="AU470" s="124"/>
      <c r="AV470" s="124"/>
      <c r="AW470" s="124"/>
      <c r="AX470" s="124"/>
      <c r="AY470" s="124"/>
      <c r="AZ470" s="124"/>
      <c r="BA470" s="4"/>
      <c r="BB470" s="127"/>
      <c r="BC470" s="4"/>
      <c r="BD470" s="4"/>
      <c r="BE470" s="4"/>
      <c r="BF470" s="7"/>
      <c r="BG470" s="7"/>
      <c r="BH470" s="7" t="str">
        <f t="shared" ca="1" si="109"/>
        <v/>
      </c>
      <c r="BI470" s="4" t="str">
        <f t="shared" si="117"/>
        <v/>
      </c>
      <c r="BJ470" s="123" t="str">
        <f t="shared" si="110"/>
        <v/>
      </c>
      <c r="BK470" s="140" t="str">
        <f t="shared" si="115"/>
        <v/>
      </c>
      <c r="BQ470" s="4" t="str">
        <f>IF(IFERROR(VLOOKUP(C470,C471:C$1993,1,0),"")="","",COUNTIF(C:C,C470))</f>
        <v/>
      </c>
      <c r="BU470" s="5" t="str">
        <f>IF(B470="","",IF(BQ470="",1+(MAX(BU$2:BU469)),""))</f>
        <v/>
      </c>
      <c r="BV470" s="5" t="str">
        <f t="shared" si="111"/>
        <v/>
      </c>
      <c r="BW470" s="5" t="str">
        <f t="shared" si="112"/>
        <v/>
      </c>
      <c r="BX470" s="14" t="str">
        <f t="shared" si="113"/>
        <v/>
      </c>
      <c r="BY470" s="28"/>
      <c r="BZ470" s="15"/>
      <c r="CA470" s="5" t="str">
        <f t="shared" ref="CA470:CA533" si="118">CONCATENATE(AI470,AJ470,AK470,AL470,AM470)</f>
        <v/>
      </c>
      <c r="CD470" s="5" t="str">
        <f t="shared" si="114"/>
        <v/>
      </c>
      <c r="CE470" s="5" t="str">
        <f>IF(J470="","",IFERROR(IF(VLOOKUP(J470,J$2:J469,1,0)=0,"",""),J470))</f>
        <v/>
      </c>
      <c r="CF470" s="24" t="str">
        <f>IF(CE470="","",(IFERROR(VLOOKUP(MID(CE470,1,1),$CW$2:DA$28,3,0),0)+IFERROR(VLOOKUP(MID(CE470,2,1),CW$2:DA$28,4,0),0)+IFERROR(VLOOKUP(MID(CE470,3,1),CW$2:DA$28,5,0),0)+(ROW(CE470)/1000000000000)))</f>
        <v/>
      </c>
      <c r="CH470" s="5">
        <v>469</v>
      </c>
      <c r="CI470" s="5" t="str">
        <f>IFERROR(VLOOKUP(CH470,CD$2:CE1546,2,0),"")</f>
        <v/>
      </c>
      <c r="DC470" s="5" t="e">
        <f>IF(REPORTE!AH$2="si",IF(C470=VALUE(REPORTE!C$11),IF(SUM(DC471:DC$1993),CONCATENATE(INT(B470),", "),INT(B470)),""),IF(C470=VALUE(REPORTE!C$10),IF(SUM(DC471:DC$1993),CONCATENATE(INT(B470),", "),INT(B470)),""))</f>
        <v>#VALUE!</v>
      </c>
    </row>
    <row r="471" spans="1:107" s="5" customFormat="1" ht="15" customHeight="1">
      <c r="A471" s="4" t="str">
        <f t="shared" si="107"/>
        <v/>
      </c>
      <c r="B471" s="6"/>
      <c r="C471" s="8"/>
      <c r="D471" s="1" t="str">
        <f>IFERROR(INDEX('padron cfe'!B:B,MATCH(DATOS!C471,'padron cfe'!A:A,0),1),"")</f>
        <v/>
      </c>
      <c r="E471" s="1"/>
      <c r="F471" s="4"/>
      <c r="G471" s="9" t="s">
        <v>157</v>
      </c>
      <c r="H471" s="5" t="str">
        <f>IF(F471="","",IFERROR(CONCATENATE("PEUA",VLOOKUP(ESTADO,REPORTE!AV$2:AW$33,2,0),DIDTRITO_FORM,CADER_FORM,IFERROR(VLOOKUP(DAY(F471),$BN$3:$BO$11,2,0),DAY(F471)),IFERROR(VLOOKUP(MONTH(F471),$BN$3:$BO$11,2,0),MONTH(F471)),YEAR(F471),G471),""))</f>
        <v/>
      </c>
      <c r="I471" s="4"/>
      <c r="K471" s="2" t="str">
        <f>IFERROR(INDEX('padron cfe'!C:C,MATCH(DATOS!C471,'padron cfe'!A:A,0),1),"")</f>
        <v/>
      </c>
      <c r="L471" s="4" t="str">
        <f>IFERROR(IF(VLOOKUP(J471,J$2:L470,4,0)=0,"",VLOOKUP(J471,J$2:L470,4,0)),"")</f>
        <v/>
      </c>
      <c r="M471" s="4" t="str">
        <f>IFERROR(IF(VLOOKUP(J471,J$2:M470,5,0)=0,"",VLOOKUP(J471,J$2:M470,5,0)),"")</f>
        <v/>
      </c>
      <c r="N471" s="4" t="str">
        <f t="shared" si="116"/>
        <v/>
      </c>
      <c r="O471" s="2"/>
      <c r="P471" s="2"/>
      <c r="Q471" s="5" t="str">
        <f t="shared" si="106"/>
        <v/>
      </c>
      <c r="T471" s="2" t="str">
        <f>IFERROR(INDEX('padron cfe'!D:D,MATCH(DATOS!C471,'padron cfe'!A:A,0),1),"")</f>
        <v/>
      </c>
      <c r="U471" s="4"/>
      <c r="V471" s="4"/>
      <c r="W471" s="4"/>
      <c r="X471" s="6"/>
      <c r="Y471" s="4"/>
      <c r="Z471" s="4" t="str">
        <f t="shared" si="108"/>
        <v/>
      </c>
      <c r="AA471" s="4"/>
      <c r="AB471" s="4"/>
      <c r="AC471" s="2" t="str">
        <f>IFERROR(IF(INDEX(AC$1:AC470,MATCH(J471,J$1:J470,0),1)=0,"",INDEX(AC$1:AC470,MATCH(J471,J$1:J470,0),1)),"")</f>
        <v/>
      </c>
      <c r="AD471" s="2" t="str">
        <f>IFERROR(IF(INDEX(AD$1:AD470,MATCH(J471,J$1:J470,0),1)=0,"",INDEX(AD$1:AD470,MATCH(J471,J$1:J470,0),1)),"")</f>
        <v/>
      </c>
      <c r="AE471" s="2" t="str">
        <f>IFERROR(IF(INDEX(AE$1:AE470,MATCH(J471,J$1:J470,0),1)=0,"",INDEX(AE$1:AE470,MATCH(J471,J$1:J470,0),1)),"")</f>
        <v/>
      </c>
      <c r="AF471" s="2"/>
      <c r="AG471" s="2"/>
      <c r="AH471" s="2"/>
      <c r="AI471" s="4"/>
      <c r="AJ471" s="4"/>
      <c r="AK471" s="4"/>
      <c r="AL471" s="4"/>
      <c r="AM471" s="4"/>
      <c r="AN471" s="4"/>
      <c r="AO471" s="4"/>
      <c r="AP471" s="4"/>
      <c r="AQ471" s="4"/>
      <c r="AS471" s="4"/>
      <c r="AT471" s="82"/>
      <c r="AU471" s="124"/>
      <c r="AV471" s="124"/>
      <c r="AW471" s="124"/>
      <c r="AX471" s="124"/>
      <c r="AY471" s="124"/>
      <c r="AZ471" s="124"/>
      <c r="BA471" s="4"/>
      <c r="BB471" s="127"/>
      <c r="BC471" s="4"/>
      <c r="BD471" s="4"/>
      <c r="BE471" s="4"/>
      <c r="BF471" s="7"/>
      <c r="BG471" s="7"/>
      <c r="BH471" s="7" t="str">
        <f t="shared" ca="1" si="109"/>
        <v/>
      </c>
      <c r="BI471" s="4" t="str">
        <f t="shared" si="117"/>
        <v/>
      </c>
      <c r="BJ471" s="123" t="str">
        <f t="shared" si="110"/>
        <v/>
      </c>
      <c r="BK471" s="140" t="str">
        <f t="shared" si="115"/>
        <v/>
      </c>
      <c r="BQ471" s="4" t="str">
        <f>IF(IFERROR(VLOOKUP(C471,C472:C$1993,1,0),"")="","",COUNTIF(C:C,C471))</f>
        <v/>
      </c>
      <c r="BU471" s="5" t="str">
        <f>IF(B471="","",IF(BQ471="",1+(MAX(BU$2:BU470)),""))</f>
        <v/>
      </c>
      <c r="BV471" s="5" t="str">
        <f t="shared" si="111"/>
        <v/>
      </c>
      <c r="BW471" s="5" t="str">
        <f t="shared" si="112"/>
        <v/>
      </c>
      <c r="BX471" s="14" t="str">
        <f t="shared" si="113"/>
        <v/>
      </c>
      <c r="BY471" s="28"/>
      <c r="BZ471" s="15"/>
      <c r="CA471" s="5" t="str">
        <f t="shared" si="118"/>
        <v/>
      </c>
      <c r="CD471" s="5" t="str">
        <f t="shared" si="114"/>
        <v/>
      </c>
      <c r="CE471" s="5" t="str">
        <f>IF(J471="","",IFERROR(IF(VLOOKUP(J471,J$2:J470,1,0)=0,"",""),J471))</f>
        <v/>
      </c>
      <c r="CF471" s="24" t="str">
        <f>IF(CE471="","",(IFERROR(VLOOKUP(MID(CE471,1,1),$CW$2:DA$28,3,0),0)+IFERROR(VLOOKUP(MID(CE471,2,1),CW$2:DA$28,4,0),0)+IFERROR(VLOOKUP(MID(CE471,3,1),CW$2:DA$28,5,0),0)+(ROW(CE471)/1000000000000)))</f>
        <v/>
      </c>
      <c r="CH471" s="5">
        <v>470</v>
      </c>
      <c r="CI471" s="5" t="str">
        <f>IFERROR(VLOOKUP(CH471,CD$2:CE1547,2,0),"")</f>
        <v/>
      </c>
      <c r="DC471" s="5" t="e">
        <f>IF(REPORTE!AH$2="si",IF(C471=VALUE(REPORTE!C$11),IF(SUM(DC472:DC$1993),CONCATENATE(INT(B471),", "),INT(B471)),""),IF(C471=VALUE(REPORTE!C$10),IF(SUM(DC472:DC$1993),CONCATENATE(INT(B471),", "),INT(B471)),""))</f>
        <v>#VALUE!</v>
      </c>
    </row>
    <row r="472" spans="1:107" s="5" customFormat="1" ht="15" customHeight="1">
      <c r="A472" s="4" t="str">
        <f t="shared" si="107"/>
        <v/>
      </c>
      <c r="B472" s="6"/>
      <c r="C472" s="8"/>
      <c r="D472" s="1" t="str">
        <f>IFERROR(INDEX('padron cfe'!B:B,MATCH(DATOS!C472,'padron cfe'!A:A,0),1),"")</f>
        <v/>
      </c>
      <c r="E472" s="1"/>
      <c r="F472" s="4"/>
      <c r="G472" s="4"/>
      <c r="H472" s="5" t="str">
        <f>IF(F472="","",IFERROR(CONCATENATE("PEUA",VLOOKUP(ESTADO,REPORTE!AV$2:AW$33,2,0),DIDTRITO_FORM,CADER_FORM,IFERROR(VLOOKUP(DAY(F472),$BN$3:$BO$11,2,0),DAY(F472)),IFERROR(VLOOKUP(MONTH(F472),$BN$3:$BO$11,2,0),MONTH(F472)),YEAR(F472),G472),""))</f>
        <v/>
      </c>
      <c r="I472" s="4"/>
      <c r="K472" s="2" t="str">
        <f>IFERROR(INDEX('padron cfe'!C:C,MATCH(DATOS!C472,'padron cfe'!A:A,0),1),"")</f>
        <v/>
      </c>
      <c r="L472" s="4" t="str">
        <f>IFERROR(IF(VLOOKUP(J472,J$2:L471,4,0)=0,"",VLOOKUP(J472,J$2:L471,4,0)),"")</f>
        <v/>
      </c>
      <c r="M472" s="4" t="str">
        <f>IFERROR(IF(VLOOKUP(J472,J$2:M471,5,0)=0,"",VLOOKUP(J472,J$2:M471,5,0)),"")</f>
        <v/>
      </c>
      <c r="N472" s="4" t="str">
        <f t="shared" si="116"/>
        <v/>
      </c>
      <c r="O472" s="2"/>
      <c r="P472" s="2"/>
      <c r="Q472" s="5" t="str">
        <f t="shared" si="106"/>
        <v/>
      </c>
      <c r="T472" s="2" t="str">
        <f>IFERROR(INDEX('padron cfe'!D:D,MATCH(DATOS!C472,'padron cfe'!A:A,0),1),"")</f>
        <v/>
      </c>
      <c r="U472" s="4"/>
      <c r="V472" s="4"/>
      <c r="W472" s="4"/>
      <c r="X472" s="6"/>
      <c r="Y472" s="4"/>
      <c r="Z472" s="4" t="str">
        <f t="shared" si="108"/>
        <v/>
      </c>
      <c r="AA472" s="4"/>
      <c r="AB472" s="4"/>
      <c r="AC472" s="2" t="str">
        <f>IFERROR(IF(INDEX(AC$1:AC471,MATCH(J472,J$1:J471,0),1)=0,"",INDEX(AC$1:AC471,MATCH(J472,J$1:J471,0),1)),"")</f>
        <v/>
      </c>
      <c r="AD472" s="2" t="str">
        <f>IFERROR(IF(INDEX(AD$1:AD471,MATCH(J472,J$1:J471,0),1)=0,"",INDEX(AD$1:AD471,MATCH(J472,J$1:J471,0),1)),"")</f>
        <v/>
      </c>
      <c r="AE472" s="2" t="str">
        <f>IFERROR(IF(INDEX(AE$1:AE471,MATCH(J472,J$1:J471,0),1)=0,"",INDEX(AE$1:AE471,MATCH(J472,J$1:J471,0),1)),"")</f>
        <v/>
      </c>
      <c r="AF472" s="2"/>
      <c r="AG472" s="2"/>
      <c r="AH472" s="2"/>
      <c r="AI472" s="4"/>
      <c r="AJ472" s="4"/>
      <c r="AK472" s="4"/>
      <c r="AL472" s="4"/>
      <c r="AM472" s="4"/>
      <c r="AN472" s="4"/>
      <c r="AO472" s="4"/>
      <c r="AP472" s="4"/>
      <c r="AQ472" s="4"/>
      <c r="AS472" s="4"/>
      <c r="AT472" s="82"/>
      <c r="AU472" s="124"/>
      <c r="AV472" s="124"/>
      <c r="AW472" s="124"/>
      <c r="AX472" s="124"/>
      <c r="AY472" s="124"/>
      <c r="AZ472" s="124"/>
      <c r="BA472" s="4"/>
      <c r="BB472" s="127"/>
      <c r="BC472" s="4"/>
      <c r="BD472" s="4"/>
      <c r="BE472" s="4"/>
      <c r="BF472" s="7"/>
      <c r="BG472" s="7"/>
      <c r="BH472" s="7" t="str">
        <f t="shared" ca="1" si="109"/>
        <v/>
      </c>
      <c r="BI472" s="4" t="str">
        <f t="shared" si="117"/>
        <v/>
      </c>
      <c r="BJ472" s="123" t="str">
        <f t="shared" si="110"/>
        <v/>
      </c>
      <c r="BK472" s="140" t="str">
        <f t="shared" si="115"/>
        <v/>
      </c>
      <c r="BQ472" s="4" t="str">
        <f>IF(IFERROR(VLOOKUP(C472,C473:C$1993,1,0),"")="","",COUNTIF(C:C,C472))</f>
        <v/>
      </c>
      <c r="BU472" s="5" t="str">
        <f>IF(B472="","",IF(BQ472="",1+(MAX(BU$2:BU471)),""))</f>
        <v/>
      </c>
      <c r="BV472" s="5" t="str">
        <f t="shared" si="111"/>
        <v/>
      </c>
      <c r="BW472" s="5" t="str">
        <f t="shared" si="112"/>
        <v/>
      </c>
      <c r="BX472" s="14" t="str">
        <f t="shared" si="113"/>
        <v/>
      </c>
      <c r="BY472" s="28"/>
      <c r="BZ472" s="15"/>
      <c r="CA472" s="5" t="str">
        <f t="shared" si="118"/>
        <v/>
      </c>
      <c r="CD472" s="5" t="str">
        <f t="shared" si="114"/>
        <v/>
      </c>
      <c r="CE472" s="5" t="str">
        <f>IF(J472="","",IFERROR(IF(VLOOKUP(J472,J$2:J471,1,0)=0,"",""),J472))</f>
        <v/>
      </c>
      <c r="CF472" s="24" t="str">
        <f>IF(CE472="","",(IFERROR(VLOOKUP(MID(CE472,1,1),$CW$2:DA$28,3,0),0)+IFERROR(VLOOKUP(MID(CE472,2,1),CW$2:DA$28,4,0),0)+IFERROR(VLOOKUP(MID(CE472,3,1),CW$2:DA$28,5,0),0)+(ROW(CE472)/1000000000000)))</f>
        <v/>
      </c>
      <c r="CH472" s="5">
        <v>471</v>
      </c>
      <c r="CI472" s="5" t="str">
        <f>IFERROR(VLOOKUP(CH472,CD$2:CE1548,2,0),"")</f>
        <v/>
      </c>
      <c r="DC472" s="5" t="e">
        <f>IF(REPORTE!AH$2="si",IF(C472=VALUE(REPORTE!C$11),IF(SUM(DC473:DC$1993),CONCATENATE(INT(B472),", "),INT(B472)),""),IF(C472=VALUE(REPORTE!C$10),IF(SUM(DC473:DC$1993),CONCATENATE(INT(B472),", "),INT(B472)),""))</f>
        <v>#VALUE!</v>
      </c>
    </row>
    <row r="473" spans="1:107" s="5" customFormat="1" ht="15" customHeight="1">
      <c r="A473" s="4" t="str">
        <f t="shared" si="107"/>
        <v/>
      </c>
      <c r="B473" s="6"/>
      <c r="C473" s="8"/>
      <c r="D473" s="1" t="str">
        <f>IFERROR(INDEX('padron cfe'!B:B,MATCH(DATOS!C473,'padron cfe'!A:A,0),1),"")</f>
        <v/>
      </c>
      <c r="E473" s="1"/>
      <c r="F473" s="4"/>
      <c r="G473" s="4"/>
      <c r="H473" s="5" t="str">
        <f>IF(F473="","",IFERROR(CONCATENATE("PEUA",VLOOKUP(ESTADO,REPORTE!AV$2:AW$33,2,0),DIDTRITO_FORM,CADER_FORM,IFERROR(VLOOKUP(DAY(F473),$BN$3:$BO$11,2,0),DAY(F473)),IFERROR(VLOOKUP(MONTH(F473),$BN$3:$BO$11,2,0),MONTH(F473)),YEAR(F473),G473),""))</f>
        <v/>
      </c>
      <c r="I473" s="4"/>
      <c r="K473" s="2" t="str">
        <f>IFERROR(INDEX('padron cfe'!C:C,MATCH(DATOS!C473,'padron cfe'!A:A,0),1),"")</f>
        <v/>
      </c>
      <c r="L473" s="4" t="str">
        <f>IFERROR(IF(VLOOKUP(J473,J$2:L472,4,0)=0,"",VLOOKUP(J473,J$2:L472,4,0)),"")</f>
        <v/>
      </c>
      <c r="M473" s="4" t="str">
        <f>IFERROR(IF(VLOOKUP(J473,J$2:M472,5,0)=0,"",VLOOKUP(J473,J$2:M472,5,0)),"")</f>
        <v/>
      </c>
      <c r="N473" s="4"/>
      <c r="O473" s="2"/>
      <c r="P473" s="2"/>
      <c r="Q473" s="5" t="str">
        <f t="shared" si="106"/>
        <v/>
      </c>
      <c r="T473" s="2" t="str">
        <f>IFERROR(INDEX('padron cfe'!D:D,MATCH(DATOS!C473,'padron cfe'!A:A,0),1),"")</f>
        <v/>
      </c>
      <c r="U473" s="4"/>
      <c r="V473" s="4"/>
      <c r="W473" s="4"/>
      <c r="X473" s="6"/>
      <c r="Y473" s="4"/>
      <c r="Z473" s="4" t="str">
        <f t="shared" si="108"/>
        <v/>
      </c>
      <c r="AA473" s="4"/>
      <c r="AB473" s="4"/>
      <c r="AC473" s="2" t="str">
        <f>IFERROR(IF(INDEX(AC$1:AC472,MATCH(J473,J$1:J472,0),1)=0,"",INDEX(AC$1:AC472,MATCH(J473,J$1:J472,0),1)),"")</f>
        <v/>
      </c>
      <c r="AD473" s="2" t="str">
        <f>IFERROR(IF(INDEX(AD$1:AD472,MATCH(J473,J$1:J472,0),1)=0,"",INDEX(AD$1:AD472,MATCH(J473,J$1:J472,0),1)),"")</f>
        <v/>
      </c>
      <c r="AE473" s="2" t="str">
        <f>IFERROR(IF(INDEX(AE$1:AE472,MATCH(J473,J$1:J472,0),1)=0,"",INDEX(AE$1:AE472,MATCH(J473,J$1:J472,0),1)),"")</f>
        <v/>
      </c>
      <c r="AF473" s="2"/>
      <c r="AG473" s="2"/>
      <c r="AH473" s="2"/>
      <c r="AI473" s="4"/>
      <c r="AJ473" s="4"/>
      <c r="AK473" s="4"/>
      <c r="AL473" s="4"/>
      <c r="AM473" s="4"/>
      <c r="AN473" s="4"/>
      <c r="AO473" s="4"/>
      <c r="AP473" s="4"/>
      <c r="AQ473" s="4"/>
      <c r="AS473" s="4"/>
      <c r="AT473" s="82"/>
      <c r="AU473" s="124"/>
      <c r="AV473" s="124"/>
      <c r="AW473" s="124"/>
      <c r="AX473" s="124"/>
      <c r="AY473" s="124"/>
      <c r="AZ473" s="124"/>
      <c r="BA473" s="4"/>
      <c r="BB473" s="127"/>
      <c r="BC473" s="4"/>
      <c r="BD473" s="4"/>
      <c r="BE473" s="4"/>
      <c r="BF473" s="7"/>
      <c r="BG473" s="7"/>
      <c r="BH473" s="7" t="str">
        <f t="shared" ca="1" si="109"/>
        <v/>
      </c>
      <c r="BI473" s="4" t="str">
        <f t="shared" si="117"/>
        <v/>
      </c>
      <c r="BJ473" s="123" t="str">
        <f t="shared" si="110"/>
        <v/>
      </c>
      <c r="BK473" s="140" t="str">
        <f t="shared" si="115"/>
        <v/>
      </c>
      <c r="BQ473" s="4" t="str">
        <f>IF(IFERROR(VLOOKUP(C473,C474:C$1993,1,0),"")="","",COUNTIF(C:C,C473))</f>
        <v/>
      </c>
      <c r="BU473" s="5" t="str">
        <f>IF(B473="","",IF(BQ473="",1+(MAX(BU$2:BU472)),""))</f>
        <v/>
      </c>
      <c r="BV473" s="5" t="str">
        <f t="shared" si="111"/>
        <v/>
      </c>
      <c r="BW473" s="5" t="str">
        <f t="shared" si="112"/>
        <v/>
      </c>
      <c r="BX473" s="14" t="str">
        <f t="shared" si="113"/>
        <v/>
      </c>
      <c r="BY473" s="28"/>
      <c r="BZ473" s="15"/>
      <c r="CA473" s="5" t="str">
        <f t="shared" si="118"/>
        <v/>
      </c>
      <c r="CD473" s="5" t="str">
        <f t="shared" si="114"/>
        <v/>
      </c>
      <c r="CE473" s="5" t="str">
        <f>IF(J473="","",IFERROR(IF(VLOOKUP(J473,J$2:J472,1,0)=0,"",""),J473))</f>
        <v/>
      </c>
      <c r="CF473" s="24" t="str">
        <f>IF(CE473="","",(IFERROR(VLOOKUP(MID(CE473,1,1),$CW$2:DA$28,3,0),0)+IFERROR(VLOOKUP(MID(CE473,2,1),CW$2:DA$28,4,0),0)+IFERROR(VLOOKUP(MID(CE473,3,1),CW$2:DA$28,5,0),0)+(ROW(CE473)/1000000000000)))</f>
        <v/>
      </c>
      <c r="CH473" s="5">
        <v>472</v>
      </c>
      <c r="CI473" s="5" t="str">
        <f>IFERROR(VLOOKUP(CH473,CD$2:CE1549,2,0),"")</f>
        <v/>
      </c>
      <c r="DC473" s="5" t="e">
        <f>IF(REPORTE!AH$2="si",IF(C473=VALUE(REPORTE!C$11),IF(SUM(DC474:DC$1993),CONCATENATE(INT(B473),", "),INT(B473)),""),IF(C473=VALUE(REPORTE!C$10),IF(SUM(DC474:DC$1993),CONCATENATE(INT(B473),", "),INT(B473)),""))</f>
        <v>#VALUE!</v>
      </c>
    </row>
    <row r="474" spans="1:107" s="5" customFormat="1" ht="15" customHeight="1">
      <c r="A474" s="4" t="str">
        <f t="shared" si="107"/>
        <v/>
      </c>
      <c r="B474" s="6"/>
      <c r="C474" s="6"/>
      <c r="D474" s="1" t="str">
        <f>IFERROR(INDEX('padron cfe'!B:B,MATCH(DATOS!C474,'padron cfe'!A:A,0),1),"")</f>
        <v/>
      </c>
      <c r="E474" s="4"/>
      <c r="F474" s="4"/>
      <c r="G474" s="4"/>
      <c r="H474" s="5" t="str">
        <f>IF(F474="","",IFERROR(CONCATENATE("PEUA",VLOOKUP(ESTADO,REPORTE!AV$2:AW$33,2,0),DIDTRITO_FORM,CADER_FORM,IFERROR(VLOOKUP(DAY(F474),$BN$3:$BO$11,2,0),DAY(F474)),IFERROR(VLOOKUP(MONTH(F474),$BN$3:$BO$11,2,0),MONTH(F474)),YEAR(F474),G474),""))</f>
        <v/>
      </c>
      <c r="I474" s="4"/>
      <c r="K474" s="2" t="str">
        <f>IFERROR(INDEX('padron cfe'!C:C,MATCH(DATOS!C474,'padron cfe'!A:A,0),1),"")</f>
        <v/>
      </c>
      <c r="L474" s="4" t="str">
        <f>IFERROR(IF(VLOOKUP(J474,J$2:L473,4,0)=0,"",VLOOKUP(J474,J$2:L473,4,0)),"")</f>
        <v/>
      </c>
      <c r="M474" s="4" t="str">
        <f>IFERROR(IF(VLOOKUP(J474,J$2:M473,5,0)=0,"",VLOOKUP(J474,J$2:M473,5,0)),"")</f>
        <v/>
      </c>
      <c r="N474" s="4"/>
      <c r="O474" s="2"/>
      <c r="P474" s="2"/>
      <c r="Q474" s="5" t="str">
        <f t="shared" si="106"/>
        <v/>
      </c>
      <c r="T474" s="2" t="str">
        <f>IFERROR(INDEX('padron cfe'!D:D,MATCH(DATOS!C474,'padron cfe'!A:A,0),1),"")</f>
        <v/>
      </c>
      <c r="U474" s="4"/>
      <c r="V474" s="4"/>
      <c r="W474" s="4"/>
      <c r="X474" s="6"/>
      <c r="Y474" s="4"/>
      <c r="Z474" s="4" t="str">
        <f t="shared" si="108"/>
        <v/>
      </c>
      <c r="AA474" s="4"/>
      <c r="AB474" s="4"/>
      <c r="AC474" s="2" t="str">
        <f>IFERROR(IF(INDEX(AC$1:AC473,MATCH(J474,J$1:J473,0),1)=0,"",INDEX(AC$1:AC473,MATCH(J474,J$1:J473,0),1)),"")</f>
        <v/>
      </c>
      <c r="AD474" s="2" t="str">
        <f>IFERROR(IF(INDEX(AD$1:AD473,MATCH(J474,J$1:J473,0),1)=0,"",INDEX(AD$1:AD473,MATCH(J474,J$1:J473,0),1)),"")</f>
        <v/>
      </c>
      <c r="AE474" s="2" t="str">
        <f>IFERROR(IF(INDEX(AE$1:AE473,MATCH(J474,J$1:J473,0),1)=0,"",INDEX(AE$1:AE473,MATCH(J474,J$1:J473,0),1)),"")</f>
        <v/>
      </c>
      <c r="AF474" s="2"/>
      <c r="AG474" s="2"/>
      <c r="AH474" s="2"/>
      <c r="AI474" s="4"/>
      <c r="AJ474" s="4"/>
      <c r="AK474" s="4"/>
      <c r="AL474" s="4"/>
      <c r="AM474" s="4"/>
      <c r="AN474" s="4"/>
      <c r="AO474" s="4"/>
      <c r="AP474" s="4"/>
      <c r="AQ474" s="4"/>
      <c r="AS474" s="4"/>
      <c r="AT474" s="82"/>
      <c r="AU474" s="124"/>
      <c r="AV474" s="124"/>
      <c r="AW474" s="124"/>
      <c r="AX474" s="124"/>
      <c r="AY474" s="124"/>
      <c r="AZ474" s="124"/>
      <c r="BA474" s="4"/>
      <c r="BB474" s="127"/>
      <c r="BC474" s="4"/>
      <c r="BD474" s="4"/>
      <c r="BE474" s="4"/>
      <c r="BF474" s="4"/>
      <c r="BG474" s="4"/>
      <c r="BH474" s="7" t="str">
        <f t="shared" ca="1" si="109"/>
        <v/>
      </c>
      <c r="BI474" s="4" t="str">
        <f t="shared" si="117"/>
        <v/>
      </c>
      <c r="BJ474" s="123" t="str">
        <f t="shared" si="110"/>
        <v/>
      </c>
      <c r="BK474" s="140" t="str">
        <f t="shared" si="115"/>
        <v/>
      </c>
      <c r="BQ474" s="4" t="str">
        <f>IF(IFERROR(VLOOKUP(C474,C475:C$1993,1,0),"")="","",COUNTIF(C:C,C474))</f>
        <v/>
      </c>
      <c r="BU474" s="5" t="str">
        <f>IF(B474="","",IF(BQ474="",1+(MAX(BU$2:BU473)),""))</f>
        <v/>
      </c>
      <c r="BV474" s="5" t="str">
        <f t="shared" si="111"/>
        <v/>
      </c>
      <c r="BW474" s="5" t="str">
        <f t="shared" si="112"/>
        <v/>
      </c>
      <c r="BX474" s="14" t="str">
        <f t="shared" si="113"/>
        <v/>
      </c>
      <c r="BY474" s="28"/>
      <c r="BZ474" s="15"/>
      <c r="CA474" s="5" t="str">
        <f t="shared" si="118"/>
        <v/>
      </c>
      <c r="CD474" s="5" t="str">
        <f t="shared" si="114"/>
        <v/>
      </c>
      <c r="CE474" s="5" t="str">
        <f>IF(J474="","",IFERROR(IF(VLOOKUP(J474,J$2:J473,1,0)=0,"",""),J474))</f>
        <v/>
      </c>
      <c r="CF474" s="24" t="str">
        <f>IF(CE474="","",(IFERROR(VLOOKUP(MID(CE474,1,1),$CW$2:DA$28,3,0),0)+IFERROR(VLOOKUP(MID(CE474,2,1),CW$2:DA$28,4,0),0)+IFERROR(VLOOKUP(MID(CE474,3,1),CW$2:DA$28,5,0),0)+(ROW(CE474)/1000000000000)))</f>
        <v/>
      </c>
      <c r="CH474" s="5">
        <v>473</v>
      </c>
      <c r="CI474" s="5" t="str">
        <f>IFERROR(VLOOKUP(CH474,CD$2:CE1550,2,0),"")</f>
        <v/>
      </c>
      <c r="DC474" s="5" t="e">
        <f>IF(REPORTE!AH$2="si",IF(C474=VALUE(REPORTE!C$11),IF(SUM(DC475:DC$1993),CONCATENATE(INT(B474),", "),INT(B474)),""),IF(C474=VALUE(REPORTE!C$10),IF(SUM(DC475:DC$1993),CONCATENATE(INT(B474),", "),INT(B474)),""))</f>
        <v>#VALUE!</v>
      </c>
    </row>
    <row r="475" spans="1:107" s="5" customFormat="1" ht="15" customHeight="1">
      <c r="A475" s="4" t="str">
        <f t="shared" si="107"/>
        <v/>
      </c>
      <c r="B475" s="6"/>
      <c r="C475" s="6"/>
      <c r="D475" s="1" t="str">
        <f>IFERROR(INDEX('padron cfe'!B:B,MATCH(DATOS!C475,'padron cfe'!A:A,0),1),"")</f>
        <v/>
      </c>
      <c r="E475" s="4"/>
      <c r="F475" s="4"/>
      <c r="G475" s="4"/>
      <c r="H475" s="5" t="str">
        <f>IF(F475="","",IFERROR(CONCATENATE("PEUA",VLOOKUP(ESTADO,REPORTE!AV$2:AW$33,2,0),DIDTRITO_FORM,CADER_FORM,IFERROR(VLOOKUP(DAY(F475),$BN$3:$BO$11,2,0),DAY(F475)),IFERROR(VLOOKUP(MONTH(F475),$BN$3:$BO$11,2,0),MONTH(F475)),YEAR(F475),G475),""))</f>
        <v/>
      </c>
      <c r="I475" s="4"/>
      <c r="K475" s="2" t="str">
        <f>IFERROR(INDEX('padron cfe'!C:C,MATCH(DATOS!C475,'padron cfe'!A:A,0),1),"")</f>
        <v/>
      </c>
      <c r="L475" s="4" t="str">
        <f>IFERROR(IF(VLOOKUP(J475,J$2:L474,4,0)=0,"",VLOOKUP(J475,J$2:L474,4,0)),"")</f>
        <v/>
      </c>
      <c r="M475" s="4" t="str">
        <f>IFERROR(IF(VLOOKUP(J475,J$2:M474,5,0)=0,"",VLOOKUP(J475,J$2:M474,5,0)),"")</f>
        <v/>
      </c>
      <c r="N475" s="4"/>
      <c r="O475" s="2"/>
      <c r="P475" s="2"/>
      <c r="Q475" s="5" t="str">
        <f t="shared" si="106"/>
        <v/>
      </c>
      <c r="T475" s="2" t="str">
        <f>IFERROR(INDEX('padron cfe'!D:D,MATCH(DATOS!C475,'padron cfe'!A:A,0),1),"")</f>
        <v/>
      </c>
      <c r="U475" s="4"/>
      <c r="V475" s="4"/>
      <c r="W475" s="4"/>
      <c r="X475" s="6"/>
      <c r="Y475" s="4"/>
      <c r="Z475" s="4" t="str">
        <f t="shared" si="108"/>
        <v/>
      </c>
      <c r="AA475" s="4"/>
      <c r="AB475" s="4"/>
      <c r="AC475" s="2" t="str">
        <f>IFERROR(IF(INDEX(AC$1:AC474,MATCH(J475,J$1:J474,0),1)=0,"",INDEX(AC$1:AC474,MATCH(J475,J$1:J474,0),1)),"")</f>
        <v/>
      </c>
      <c r="AD475" s="2" t="str">
        <f>IFERROR(IF(INDEX(AD$1:AD474,MATCH(J475,J$1:J474,0),1)=0,"",INDEX(AD$1:AD474,MATCH(J475,J$1:J474,0),1)),"")</f>
        <v/>
      </c>
      <c r="AE475" s="2" t="str">
        <f>IFERROR(IF(INDEX(AE$1:AE474,MATCH(J475,J$1:J474,0),1)=0,"",INDEX(AE$1:AE474,MATCH(J475,J$1:J474,0),1)),"")</f>
        <v/>
      </c>
      <c r="AF475" s="2"/>
      <c r="AG475" s="2"/>
      <c r="AH475" s="2"/>
      <c r="AI475" s="4"/>
      <c r="AJ475" s="4"/>
      <c r="AK475" s="4"/>
      <c r="AL475" s="4"/>
      <c r="AM475" s="4"/>
      <c r="AN475" s="4"/>
      <c r="AO475" s="4"/>
      <c r="AP475" s="4"/>
      <c r="AQ475" s="4"/>
      <c r="AS475" s="4"/>
      <c r="AT475" s="82"/>
      <c r="AU475" s="124"/>
      <c r="AV475" s="124"/>
      <c r="AW475" s="124"/>
      <c r="AX475" s="124"/>
      <c r="AY475" s="124"/>
      <c r="AZ475" s="124"/>
      <c r="BA475" s="4"/>
      <c r="BB475" s="127"/>
      <c r="BC475" s="4"/>
      <c r="BD475" s="4"/>
      <c r="BE475" s="4"/>
      <c r="BF475" s="4"/>
      <c r="BG475" s="4"/>
      <c r="BH475" s="7" t="str">
        <f t="shared" ca="1" si="109"/>
        <v/>
      </c>
      <c r="BI475" s="4" t="str">
        <f t="shared" si="117"/>
        <v/>
      </c>
      <c r="BJ475" s="123" t="str">
        <f t="shared" si="110"/>
        <v/>
      </c>
      <c r="BK475" s="140" t="str">
        <f t="shared" si="115"/>
        <v/>
      </c>
      <c r="BQ475" s="4" t="str">
        <f>IF(IFERROR(VLOOKUP(C475,C476:C$1993,1,0),"")="","",COUNTIF(C:C,C475))</f>
        <v/>
      </c>
      <c r="BU475" s="5" t="str">
        <f>IF(B475="","",IF(BQ475="",1+(MAX(BU$2:BU474)),""))</f>
        <v/>
      </c>
      <c r="BV475" s="5" t="str">
        <f t="shared" si="111"/>
        <v/>
      </c>
      <c r="BW475" s="5" t="str">
        <f t="shared" si="112"/>
        <v/>
      </c>
      <c r="BX475" s="14" t="str">
        <f t="shared" si="113"/>
        <v/>
      </c>
      <c r="BY475" s="28"/>
      <c r="BZ475" s="15"/>
      <c r="CA475" s="5" t="str">
        <f t="shared" si="118"/>
        <v/>
      </c>
      <c r="CD475" s="5" t="str">
        <f t="shared" si="114"/>
        <v/>
      </c>
      <c r="CE475" s="5" t="str">
        <f>IF(J475="","",IFERROR(IF(VLOOKUP(J475,J$2:J474,1,0)=0,"",""),J475))</f>
        <v/>
      </c>
      <c r="CF475" s="24" t="str">
        <f>IF(CE475="","",(IFERROR(VLOOKUP(MID(CE475,1,1),$CW$2:DA$28,3,0),0)+IFERROR(VLOOKUP(MID(CE475,2,1),CW$2:DA$28,4,0),0)+IFERROR(VLOOKUP(MID(CE475,3,1),CW$2:DA$28,5,0),0)+(ROW(CE475)/1000000000000)))</f>
        <v/>
      </c>
      <c r="CH475" s="5">
        <v>474</v>
      </c>
      <c r="CI475" s="5" t="str">
        <f>IFERROR(VLOOKUP(CH475,CD$2:CE1551,2,0),"")</f>
        <v/>
      </c>
      <c r="DC475" s="5" t="e">
        <f>IF(REPORTE!AH$2="si",IF(C475=VALUE(REPORTE!C$11),IF(SUM(DC476:DC$1993),CONCATENATE(INT(B475),", "),INT(B475)),""),IF(C475=VALUE(REPORTE!C$10),IF(SUM(DC476:DC$1993),CONCATENATE(INT(B475),", "),INT(B475)),""))</f>
        <v>#VALUE!</v>
      </c>
    </row>
    <row r="476" spans="1:107" s="5" customFormat="1" ht="15" customHeight="1">
      <c r="A476" s="4" t="str">
        <f t="shared" si="107"/>
        <v/>
      </c>
      <c r="B476" s="6"/>
      <c r="C476" s="6"/>
      <c r="D476" s="1" t="str">
        <f>IFERROR(INDEX('padron cfe'!B:B,MATCH(DATOS!C476,'padron cfe'!A:A,0),1),"")</f>
        <v/>
      </c>
      <c r="E476" s="4"/>
      <c r="F476" s="4"/>
      <c r="G476" s="4"/>
      <c r="H476" s="5" t="str">
        <f>IF(F476="","",IFERROR(CONCATENATE("PEUA",VLOOKUP(ESTADO,REPORTE!AV$2:AW$33,2,0),DIDTRITO_FORM,CADER_FORM,IFERROR(VLOOKUP(DAY(F476),$BN$3:$BO$11,2,0),DAY(F476)),IFERROR(VLOOKUP(MONTH(F476),$BN$3:$BO$11,2,0),MONTH(F476)),YEAR(F476),G476),""))</f>
        <v/>
      </c>
      <c r="I476" s="4"/>
      <c r="K476" s="2" t="str">
        <f>IFERROR(INDEX('padron cfe'!C:C,MATCH(DATOS!C476,'padron cfe'!A:A,0),1),"")</f>
        <v/>
      </c>
      <c r="L476" s="4" t="str">
        <f>IFERROR(IF(VLOOKUP(J476,J$2:L475,4,0)=0,"",VLOOKUP(J476,J$2:L475,4,0)),"")</f>
        <v/>
      </c>
      <c r="M476" s="4" t="str">
        <f>IFERROR(IF(VLOOKUP(J476,J$2:M475,5,0)=0,"",VLOOKUP(J476,J$2:M475,5,0)),"")</f>
        <v/>
      </c>
      <c r="N476" s="4"/>
      <c r="O476" s="2"/>
      <c r="P476" s="2"/>
      <c r="Q476" s="5" t="str">
        <f t="shared" si="106"/>
        <v/>
      </c>
      <c r="T476" s="2" t="str">
        <f>IFERROR(INDEX('padron cfe'!D:D,MATCH(DATOS!C476,'padron cfe'!A:A,0),1),"")</f>
        <v/>
      </c>
      <c r="U476" s="4"/>
      <c r="V476" s="4"/>
      <c r="W476" s="4"/>
      <c r="X476" s="6"/>
      <c r="Y476" s="4"/>
      <c r="Z476" s="4" t="str">
        <f t="shared" si="108"/>
        <v/>
      </c>
      <c r="AA476" s="4"/>
      <c r="AB476" s="4"/>
      <c r="AC476" s="2" t="str">
        <f>IFERROR(IF(INDEX(AC$1:AC475,MATCH(J476,J$1:J475,0),1)=0,"",INDEX(AC$1:AC475,MATCH(J476,J$1:J475,0),1)),"")</f>
        <v/>
      </c>
      <c r="AD476" s="2" t="str">
        <f>IFERROR(IF(INDEX(AD$1:AD475,MATCH(J476,J$1:J475,0),1)=0,"",INDEX(AD$1:AD475,MATCH(J476,J$1:J475,0),1)),"")</f>
        <v/>
      </c>
      <c r="AE476" s="2" t="str">
        <f>IFERROR(IF(INDEX(AE$1:AE475,MATCH(J476,J$1:J475,0),1)=0,"",INDEX(AE$1:AE475,MATCH(J476,J$1:J475,0),1)),"")</f>
        <v/>
      </c>
      <c r="AF476" s="2"/>
      <c r="AG476" s="2"/>
      <c r="AH476" s="2"/>
      <c r="AI476" s="4"/>
      <c r="AJ476" s="4"/>
      <c r="AK476" s="4"/>
      <c r="AL476" s="4"/>
      <c r="AM476" s="4"/>
      <c r="AN476" s="4"/>
      <c r="AO476" s="4"/>
      <c r="AP476" s="4"/>
      <c r="AQ476" s="4"/>
      <c r="AS476" s="4"/>
      <c r="AT476" s="82"/>
      <c r="AU476" s="124"/>
      <c r="AV476" s="124"/>
      <c r="AW476" s="124"/>
      <c r="AX476" s="124"/>
      <c r="AY476" s="124"/>
      <c r="AZ476" s="124"/>
      <c r="BA476" s="4"/>
      <c r="BB476" s="127"/>
      <c r="BC476" s="4"/>
      <c r="BD476" s="4"/>
      <c r="BE476" s="4"/>
      <c r="BF476" s="4"/>
      <c r="BG476" s="4"/>
      <c r="BH476" s="7" t="str">
        <f t="shared" ca="1" si="109"/>
        <v/>
      </c>
      <c r="BI476" s="4" t="str">
        <f t="shared" si="117"/>
        <v/>
      </c>
      <c r="BJ476" s="123" t="str">
        <f t="shared" si="110"/>
        <v/>
      </c>
      <c r="BK476" s="140" t="str">
        <f t="shared" si="115"/>
        <v/>
      </c>
      <c r="BQ476" s="4" t="str">
        <f>IF(IFERROR(VLOOKUP(C476,C477:C$1993,1,0),"")="","",COUNTIF(C:C,C476))</f>
        <v/>
      </c>
      <c r="BU476" s="5" t="str">
        <f>IF(B476="","",IF(BQ476="",1+(MAX(BU$2:BU475)),""))</f>
        <v/>
      </c>
      <c r="BV476" s="5" t="str">
        <f t="shared" si="111"/>
        <v/>
      </c>
      <c r="BW476" s="5" t="str">
        <f t="shared" si="112"/>
        <v/>
      </c>
      <c r="BX476" s="14" t="str">
        <f t="shared" si="113"/>
        <v/>
      </c>
      <c r="BY476" s="28"/>
      <c r="BZ476" s="15"/>
      <c r="CA476" s="5" t="str">
        <f t="shared" si="118"/>
        <v/>
      </c>
      <c r="CD476" s="5" t="str">
        <f t="shared" si="114"/>
        <v/>
      </c>
      <c r="CE476" s="5" t="str">
        <f>IF(J476="","",IFERROR(IF(VLOOKUP(J476,J$2:J475,1,0)=0,"",""),J476))</f>
        <v/>
      </c>
      <c r="CF476" s="24" t="str">
        <f>IF(CE476="","",(IFERROR(VLOOKUP(MID(CE476,1,1),$CW$2:DA$28,3,0),0)+IFERROR(VLOOKUP(MID(CE476,2,1),CW$2:DA$28,4,0),0)+IFERROR(VLOOKUP(MID(CE476,3,1),CW$2:DA$28,5,0),0)+(ROW(CE476)/1000000000000)))</f>
        <v/>
      </c>
      <c r="CH476" s="5">
        <v>475</v>
      </c>
      <c r="CI476" s="5" t="str">
        <f>IFERROR(VLOOKUP(CH476,CD$2:CE1552,2,0),"")</f>
        <v/>
      </c>
      <c r="DC476" s="5" t="e">
        <f>IF(REPORTE!AH$2="si",IF(C476=VALUE(REPORTE!C$11),IF(SUM(DC477:DC$1993),CONCATENATE(INT(B476),", "),INT(B476)),""),IF(C476=VALUE(REPORTE!C$10),IF(SUM(DC477:DC$1993),CONCATENATE(INT(B476),", "),INT(B476)),""))</f>
        <v>#VALUE!</v>
      </c>
    </row>
    <row r="477" spans="1:107" s="5" customFormat="1" ht="15" customHeight="1">
      <c r="A477" s="4" t="str">
        <f t="shared" si="107"/>
        <v/>
      </c>
      <c r="B477" s="6"/>
      <c r="C477" s="6"/>
      <c r="D477" s="1" t="str">
        <f>IFERROR(INDEX('padron cfe'!B:B,MATCH(DATOS!C477,'padron cfe'!A:A,0),1),"")</f>
        <v/>
      </c>
      <c r="E477" s="4"/>
      <c r="F477" s="4"/>
      <c r="G477" s="4"/>
      <c r="H477" s="5" t="str">
        <f>IF(F477="","",IFERROR(CONCATENATE("PEUA",VLOOKUP(ESTADO,REPORTE!AV$2:AW$33,2,0),DIDTRITO_FORM,CADER_FORM,IFERROR(VLOOKUP(DAY(F477),$BN$3:$BO$11,2,0),DAY(F477)),IFERROR(VLOOKUP(MONTH(F477),$BN$3:$BO$11,2,0),MONTH(F477)),YEAR(F477),G477),""))</f>
        <v/>
      </c>
      <c r="I477" s="4"/>
      <c r="K477" s="2" t="str">
        <f>IFERROR(INDEX('padron cfe'!C:C,MATCH(DATOS!C477,'padron cfe'!A:A,0),1),"")</f>
        <v/>
      </c>
      <c r="L477" s="4" t="str">
        <f>IFERROR(IF(VLOOKUP(J477,J$2:L476,4,0)=0,"",VLOOKUP(J477,J$2:L476,4,0)),"")</f>
        <v/>
      </c>
      <c r="M477" s="4" t="str">
        <f>IFERROR(IF(VLOOKUP(J477,J$2:M476,5,0)=0,"",VLOOKUP(J477,J$2:M476,5,0)),"")</f>
        <v/>
      </c>
      <c r="N477" s="4"/>
      <c r="O477" s="2"/>
      <c r="P477" s="2"/>
      <c r="Q477" s="5" t="str">
        <f t="shared" si="106"/>
        <v/>
      </c>
      <c r="T477" s="2" t="str">
        <f>IFERROR(INDEX('padron cfe'!D:D,MATCH(DATOS!C477,'padron cfe'!A:A,0),1),"")</f>
        <v/>
      </c>
      <c r="U477" s="4"/>
      <c r="V477" s="4"/>
      <c r="W477" s="4"/>
      <c r="X477" s="6"/>
      <c r="Y477" s="4"/>
      <c r="Z477" s="4" t="str">
        <f t="shared" si="108"/>
        <v/>
      </c>
      <c r="AA477" s="4"/>
      <c r="AB477" s="4"/>
      <c r="AC477" s="2" t="str">
        <f>IFERROR(IF(INDEX(AC$1:AC476,MATCH(J477,J$1:J476,0),1)=0,"",INDEX(AC$1:AC476,MATCH(J477,J$1:J476,0),1)),"")</f>
        <v/>
      </c>
      <c r="AD477" s="2" t="str">
        <f>IFERROR(IF(INDEX(AD$1:AD476,MATCH(J477,J$1:J476,0),1)=0,"",INDEX(AD$1:AD476,MATCH(J477,J$1:J476,0),1)),"")</f>
        <v/>
      </c>
      <c r="AE477" s="2" t="str">
        <f>IFERROR(IF(INDEX(AE$1:AE476,MATCH(J477,J$1:J476,0),1)=0,"",INDEX(AE$1:AE476,MATCH(J477,J$1:J476,0),1)),"")</f>
        <v/>
      </c>
      <c r="AF477" s="2"/>
      <c r="AG477" s="2"/>
      <c r="AH477" s="2"/>
      <c r="AI477" s="4"/>
      <c r="AJ477" s="4"/>
      <c r="AK477" s="4"/>
      <c r="AL477" s="4"/>
      <c r="AM477" s="4"/>
      <c r="AN477" s="4"/>
      <c r="AO477" s="4"/>
      <c r="AP477" s="4"/>
      <c r="AQ477" s="4"/>
      <c r="AS477" s="4"/>
      <c r="AT477" s="82"/>
      <c r="AU477" s="124"/>
      <c r="AV477" s="124"/>
      <c r="AW477" s="124"/>
      <c r="AX477" s="124"/>
      <c r="AY477" s="124"/>
      <c r="AZ477" s="124"/>
      <c r="BA477" s="4"/>
      <c r="BB477" s="127"/>
      <c r="BC477" s="4"/>
      <c r="BD477" s="4"/>
      <c r="BE477" s="4"/>
      <c r="BF477" s="4"/>
      <c r="BG477" s="4"/>
      <c r="BH477" s="7" t="str">
        <f t="shared" ca="1" si="109"/>
        <v/>
      </c>
      <c r="BI477" s="4" t="str">
        <f t="shared" si="117"/>
        <v/>
      </c>
      <c r="BJ477" s="123" t="str">
        <f t="shared" si="110"/>
        <v/>
      </c>
      <c r="BK477" s="140" t="str">
        <f t="shared" si="115"/>
        <v/>
      </c>
      <c r="BQ477" s="4" t="str">
        <f>IF(IFERROR(VLOOKUP(C477,C478:C$1993,1,0),"")="","",COUNTIF(C:C,C477))</f>
        <v/>
      </c>
      <c r="BU477" s="5" t="str">
        <f>IF(B477="","",IF(BQ477="",1+(MAX(BU$2:BU476)),""))</f>
        <v/>
      </c>
      <c r="BV477" s="5" t="str">
        <f t="shared" si="111"/>
        <v/>
      </c>
      <c r="BW477" s="5" t="str">
        <f t="shared" si="112"/>
        <v/>
      </c>
      <c r="BX477" s="14" t="str">
        <f t="shared" si="113"/>
        <v/>
      </c>
      <c r="BY477" s="28"/>
      <c r="BZ477" s="15"/>
      <c r="CA477" s="5" t="str">
        <f t="shared" si="118"/>
        <v/>
      </c>
      <c r="CD477" s="5" t="str">
        <f t="shared" si="114"/>
        <v/>
      </c>
      <c r="CE477" s="5" t="str">
        <f>IF(J477="","",IFERROR(IF(VLOOKUP(J477,J$2:J476,1,0)=0,"",""),J477))</f>
        <v/>
      </c>
      <c r="CF477" s="24" t="str">
        <f>IF(CE477="","",(IFERROR(VLOOKUP(MID(CE477,1,1),$CW$2:DA$28,3,0),0)+IFERROR(VLOOKUP(MID(CE477,2,1),CW$2:DA$28,4,0),0)+IFERROR(VLOOKUP(MID(CE477,3,1),CW$2:DA$28,5,0),0)+(ROW(CE477)/1000000000000)))</f>
        <v/>
      </c>
      <c r="CH477" s="5">
        <v>476</v>
      </c>
      <c r="CI477" s="5" t="str">
        <f>IFERROR(VLOOKUP(CH477,CD$2:CE1553,2,0),"")</f>
        <v/>
      </c>
      <c r="DC477" s="5" t="e">
        <f>IF(REPORTE!AH$2="si",IF(C477=VALUE(REPORTE!C$11),IF(SUM(DC478:DC$1993),CONCATENATE(INT(B477),", "),INT(B477)),""),IF(C477=VALUE(REPORTE!C$10),IF(SUM(DC478:DC$1993),CONCATENATE(INT(B477),", "),INT(B477)),""))</f>
        <v>#VALUE!</v>
      </c>
    </row>
    <row r="478" spans="1:107" s="5" customFormat="1" ht="15" customHeight="1">
      <c r="A478" s="4" t="str">
        <f t="shared" si="107"/>
        <v/>
      </c>
      <c r="B478" s="6"/>
      <c r="C478" s="6"/>
      <c r="D478" s="1" t="str">
        <f>IFERROR(INDEX('padron cfe'!B:B,MATCH(DATOS!C478,'padron cfe'!A:A,0),1),"")</f>
        <v/>
      </c>
      <c r="E478" s="4"/>
      <c r="F478" s="4"/>
      <c r="G478" s="4"/>
      <c r="H478" s="5" t="str">
        <f>IF(F478="","",IFERROR(CONCATENATE("PEUA",VLOOKUP(ESTADO,REPORTE!AV$2:AW$33,2,0),DIDTRITO_FORM,CADER_FORM,IFERROR(VLOOKUP(DAY(F478),$BN$3:$BO$11,2,0),DAY(F478)),IFERROR(VLOOKUP(MONTH(F478),$BN$3:$BO$11,2,0),MONTH(F478)),YEAR(F478),G478),""))</f>
        <v/>
      </c>
      <c r="I478" s="4"/>
      <c r="K478" s="2" t="str">
        <f>IFERROR(INDEX('padron cfe'!C:C,MATCH(DATOS!C478,'padron cfe'!A:A,0),1),"")</f>
        <v/>
      </c>
      <c r="L478" s="4" t="str">
        <f>IFERROR(IF(VLOOKUP(J478,J$2:L477,4,0)=0,"",VLOOKUP(J478,J$2:L477,4,0)),"")</f>
        <v/>
      </c>
      <c r="M478" s="4" t="str">
        <f>IFERROR(IF(VLOOKUP(J478,J$2:M477,5,0)=0,"",VLOOKUP(J478,J$2:M477,5,0)),"")</f>
        <v/>
      </c>
      <c r="N478" s="4"/>
      <c r="O478" s="2"/>
      <c r="P478" s="2"/>
      <c r="Q478" s="5" t="str">
        <f t="shared" si="106"/>
        <v/>
      </c>
      <c r="T478" s="2" t="str">
        <f>IFERROR(INDEX('padron cfe'!D:D,MATCH(DATOS!C478,'padron cfe'!A:A,0),1),"")</f>
        <v/>
      </c>
      <c r="U478" s="4"/>
      <c r="V478" s="4"/>
      <c r="W478" s="4"/>
      <c r="X478" s="6"/>
      <c r="Y478" s="4"/>
      <c r="Z478" s="4" t="str">
        <f t="shared" si="108"/>
        <v/>
      </c>
      <c r="AA478" s="4"/>
      <c r="AB478" s="4"/>
      <c r="AC478" s="2" t="str">
        <f>IFERROR(IF(INDEX(AC$1:AC477,MATCH(J478,J$1:J477,0),1)=0,"",INDEX(AC$1:AC477,MATCH(J478,J$1:J477,0),1)),"")</f>
        <v/>
      </c>
      <c r="AD478" s="2" t="str">
        <f>IFERROR(IF(INDEX(AD$1:AD477,MATCH(J478,J$1:J477,0),1)=0,"",INDEX(AD$1:AD477,MATCH(J478,J$1:J477,0),1)),"")</f>
        <v/>
      </c>
      <c r="AE478" s="2" t="str">
        <f>IFERROR(IF(INDEX(AE$1:AE477,MATCH(J478,J$1:J477,0),1)=0,"",INDEX(AE$1:AE477,MATCH(J478,J$1:J477,0),1)),"")</f>
        <v/>
      </c>
      <c r="AF478" s="2"/>
      <c r="AG478" s="2"/>
      <c r="AH478" s="2"/>
      <c r="AI478" s="4"/>
      <c r="AJ478" s="4"/>
      <c r="AK478" s="4"/>
      <c r="AL478" s="4"/>
      <c r="AM478" s="4"/>
      <c r="AN478" s="4"/>
      <c r="AO478" s="4"/>
      <c r="AP478" s="4"/>
      <c r="AQ478" s="4"/>
      <c r="AS478" s="4"/>
      <c r="AT478" s="82"/>
      <c r="AU478" s="124"/>
      <c r="AV478" s="124"/>
      <c r="AW478" s="124"/>
      <c r="AX478" s="124"/>
      <c r="AY478" s="124"/>
      <c r="AZ478" s="124"/>
      <c r="BA478" s="4"/>
      <c r="BB478" s="127"/>
      <c r="BC478" s="4"/>
      <c r="BD478" s="4"/>
      <c r="BE478" s="4"/>
      <c r="BF478" s="4"/>
      <c r="BG478" s="4"/>
      <c r="BH478" s="7" t="str">
        <f t="shared" ca="1" si="109"/>
        <v/>
      </c>
      <c r="BI478" s="4" t="str">
        <f t="shared" si="117"/>
        <v/>
      </c>
      <c r="BJ478" s="123" t="str">
        <f t="shared" si="110"/>
        <v/>
      </c>
      <c r="BK478" s="140" t="str">
        <f t="shared" si="115"/>
        <v/>
      </c>
      <c r="BQ478" s="4" t="str">
        <f>IF(IFERROR(VLOOKUP(C478,C479:C$1993,1,0),"")="","",COUNTIF(C:C,C478))</f>
        <v/>
      </c>
      <c r="BU478" s="5" t="str">
        <f>IF(B478="","",IF(BQ478="",1+(MAX(BU$2:BU477)),""))</f>
        <v/>
      </c>
      <c r="BV478" s="5" t="str">
        <f t="shared" si="111"/>
        <v/>
      </c>
      <c r="BW478" s="5" t="str">
        <f t="shared" si="112"/>
        <v/>
      </c>
      <c r="BX478" s="14" t="str">
        <f t="shared" si="113"/>
        <v/>
      </c>
      <c r="BY478" s="28"/>
      <c r="BZ478" s="15"/>
      <c r="CA478" s="5" t="str">
        <f t="shared" si="118"/>
        <v/>
      </c>
      <c r="CD478" s="5" t="str">
        <f t="shared" si="114"/>
        <v/>
      </c>
      <c r="CE478" s="5" t="str">
        <f>IF(J478="","",IFERROR(IF(VLOOKUP(J478,J$2:J477,1,0)=0,"",""),J478))</f>
        <v/>
      </c>
      <c r="CF478" s="24" t="str">
        <f>IF(CE478="","",(IFERROR(VLOOKUP(MID(CE478,1,1),$CW$2:DA$28,3,0),0)+IFERROR(VLOOKUP(MID(CE478,2,1),CW$2:DA$28,4,0),0)+IFERROR(VLOOKUP(MID(CE478,3,1),CW$2:DA$28,5,0),0)+(ROW(CE478)/1000000000000)))</f>
        <v/>
      </c>
      <c r="CH478" s="5">
        <v>477</v>
      </c>
      <c r="CI478" s="5" t="str">
        <f>IFERROR(VLOOKUP(CH478,CD$2:CE1554,2,0),"")</f>
        <v/>
      </c>
      <c r="DC478" s="5" t="e">
        <f>IF(REPORTE!AH$2="si",IF(C478=VALUE(REPORTE!C$11),IF(SUM(DC479:DC$1993),CONCATENATE(INT(B478),", "),INT(B478)),""),IF(C478=VALUE(REPORTE!C$10),IF(SUM(DC479:DC$1993),CONCATENATE(INT(B478),", "),INT(B478)),""))</f>
        <v>#VALUE!</v>
      </c>
    </row>
    <row r="479" spans="1:107" s="5" customFormat="1" ht="15" customHeight="1">
      <c r="A479" s="4" t="str">
        <f t="shared" si="107"/>
        <v/>
      </c>
      <c r="B479" s="6"/>
      <c r="C479" s="6"/>
      <c r="D479" s="1" t="str">
        <f>IFERROR(INDEX('padron cfe'!B:B,MATCH(DATOS!C479,'padron cfe'!A:A,0),1),"")</f>
        <v/>
      </c>
      <c r="E479" s="4"/>
      <c r="F479" s="4"/>
      <c r="G479" s="4"/>
      <c r="H479" s="5" t="str">
        <f>IF(F479="","",IFERROR(CONCATENATE("PEUA",VLOOKUP(ESTADO,REPORTE!AV$2:AW$33,2,0),DIDTRITO_FORM,CADER_FORM,IFERROR(VLOOKUP(DAY(F479),$BN$3:$BO$11,2,0),DAY(F479)),IFERROR(VLOOKUP(MONTH(F479),$BN$3:$BO$11,2,0),MONTH(F479)),YEAR(F479),G479),""))</f>
        <v/>
      </c>
      <c r="I479" s="4"/>
      <c r="K479" s="2" t="str">
        <f>IFERROR(INDEX('padron cfe'!C:C,MATCH(DATOS!C479,'padron cfe'!A:A,0),1),"")</f>
        <v/>
      </c>
      <c r="L479" s="4" t="str">
        <f>IFERROR(IF(VLOOKUP(J479,J$2:L478,4,0)=0,"",VLOOKUP(J479,J$2:L478,4,0)),"")</f>
        <v/>
      </c>
      <c r="M479" s="4" t="str">
        <f>IFERROR(IF(VLOOKUP(J479,J$2:M478,5,0)=0,"",VLOOKUP(J479,J$2:M478,5,0)),"")</f>
        <v/>
      </c>
      <c r="N479" s="4"/>
      <c r="O479" s="2"/>
      <c r="P479" s="2"/>
      <c r="Q479" s="5" t="str">
        <f t="shared" si="106"/>
        <v/>
      </c>
      <c r="T479" s="2" t="str">
        <f>IFERROR(INDEX('padron cfe'!D:D,MATCH(DATOS!C479,'padron cfe'!A:A,0),1),"")</f>
        <v/>
      </c>
      <c r="U479" s="4"/>
      <c r="V479" s="4"/>
      <c r="W479" s="4"/>
      <c r="X479" s="6"/>
      <c r="Y479" s="4"/>
      <c r="Z479" s="4" t="str">
        <f t="shared" si="108"/>
        <v/>
      </c>
      <c r="AA479" s="4"/>
      <c r="AB479" s="4"/>
      <c r="AC479" s="2" t="str">
        <f>IFERROR(IF(INDEX(AC$1:AC478,MATCH(J479,J$1:J478,0),1)=0,"",INDEX(AC$1:AC478,MATCH(J479,J$1:J478,0),1)),"")</f>
        <v/>
      </c>
      <c r="AD479" s="2" t="str">
        <f>IFERROR(IF(INDEX(AD$1:AD478,MATCH(J479,J$1:J478,0),1)=0,"",INDEX(AD$1:AD478,MATCH(J479,J$1:J478,0),1)),"")</f>
        <v/>
      </c>
      <c r="AE479" s="2" t="str">
        <f>IFERROR(IF(INDEX(AE$1:AE478,MATCH(J479,J$1:J478,0),1)=0,"",INDEX(AE$1:AE478,MATCH(J479,J$1:J478,0),1)),"")</f>
        <v/>
      </c>
      <c r="AF479" s="2"/>
      <c r="AG479" s="2"/>
      <c r="AH479" s="2"/>
      <c r="AI479" s="4"/>
      <c r="AJ479" s="4"/>
      <c r="AK479" s="4"/>
      <c r="AL479" s="4"/>
      <c r="AM479" s="4"/>
      <c r="AN479" s="4"/>
      <c r="AO479" s="4"/>
      <c r="AP479" s="4"/>
      <c r="AQ479" s="4"/>
      <c r="AS479" s="4"/>
      <c r="AT479" s="82"/>
      <c r="AU479" s="124"/>
      <c r="AV479" s="124"/>
      <c r="AW479" s="124"/>
      <c r="AX479" s="124"/>
      <c r="AY479" s="124"/>
      <c r="AZ479" s="124"/>
      <c r="BA479" s="4"/>
      <c r="BB479" s="127"/>
      <c r="BC479" s="4"/>
      <c r="BD479" s="4"/>
      <c r="BE479" s="4"/>
      <c r="BF479" s="4"/>
      <c r="BG479" s="4"/>
      <c r="BH479" s="7" t="str">
        <f t="shared" ca="1" si="109"/>
        <v/>
      </c>
      <c r="BI479" s="4" t="str">
        <f t="shared" si="117"/>
        <v/>
      </c>
      <c r="BJ479" s="123" t="str">
        <f t="shared" si="110"/>
        <v/>
      </c>
      <c r="BK479" s="140" t="str">
        <f t="shared" si="115"/>
        <v/>
      </c>
      <c r="BQ479" s="4" t="str">
        <f>IF(IFERROR(VLOOKUP(C479,C480:C$1993,1,0),"")="","",COUNTIF(C:C,C479))</f>
        <v/>
      </c>
      <c r="BU479" s="5" t="str">
        <f>IF(B479="","",IF(BQ479="",1+(MAX(BU$2:BU478)),""))</f>
        <v/>
      </c>
      <c r="BV479" s="5" t="str">
        <f t="shared" si="111"/>
        <v/>
      </c>
      <c r="BW479" s="5" t="str">
        <f t="shared" si="112"/>
        <v/>
      </c>
      <c r="BX479" s="14" t="str">
        <f t="shared" si="113"/>
        <v/>
      </c>
      <c r="BY479" s="28"/>
      <c r="BZ479" s="15"/>
      <c r="CA479" s="5" t="str">
        <f t="shared" si="118"/>
        <v/>
      </c>
      <c r="CD479" s="5" t="str">
        <f t="shared" si="114"/>
        <v/>
      </c>
      <c r="CE479" s="5" t="str">
        <f>IF(J479="","",IFERROR(IF(VLOOKUP(J479,J$2:J478,1,0)=0,"",""),J479))</f>
        <v/>
      </c>
      <c r="CF479" s="24" t="str">
        <f>IF(CE479="","",(IFERROR(VLOOKUP(MID(CE479,1,1),$CW$2:DA$28,3,0),0)+IFERROR(VLOOKUP(MID(CE479,2,1),CW$2:DA$28,4,0),0)+IFERROR(VLOOKUP(MID(CE479,3,1),CW$2:DA$28,5,0),0)+(ROW(CE479)/1000000000000)))</f>
        <v/>
      </c>
      <c r="CH479" s="5">
        <v>478</v>
      </c>
      <c r="CI479" s="5" t="str">
        <f>IFERROR(VLOOKUP(CH479,CD$2:CE1555,2,0),"")</f>
        <v/>
      </c>
      <c r="DC479" s="5" t="e">
        <f>IF(REPORTE!AH$2="si",IF(C479=VALUE(REPORTE!C$11),IF(SUM(DC480:DC$1993),CONCATENATE(INT(B479),", "),INT(B479)),""),IF(C479=VALUE(REPORTE!C$10),IF(SUM(DC480:DC$1993),CONCATENATE(INT(B479),", "),INT(B479)),""))</f>
        <v>#VALUE!</v>
      </c>
    </row>
    <row r="480" spans="1:107" s="5" customFormat="1" ht="15" customHeight="1">
      <c r="A480" s="4" t="str">
        <f t="shared" si="107"/>
        <v/>
      </c>
      <c r="B480" s="6"/>
      <c r="C480" s="6"/>
      <c r="D480" s="1" t="str">
        <f>IFERROR(INDEX('padron cfe'!B:B,MATCH(DATOS!C480,'padron cfe'!A:A,0),1),"")</f>
        <v/>
      </c>
      <c r="E480" s="4"/>
      <c r="F480" s="4"/>
      <c r="G480" s="4"/>
      <c r="H480" s="5" t="str">
        <f>IF(F480="","",IFERROR(CONCATENATE("PEUA",VLOOKUP(ESTADO,REPORTE!AV$2:AW$33,2,0),DIDTRITO_FORM,CADER_FORM,IFERROR(VLOOKUP(DAY(F480),$BN$3:$BO$11,2,0),DAY(F480)),IFERROR(VLOOKUP(MONTH(F480),$BN$3:$BO$11,2,0),MONTH(F480)),YEAR(F480),G480),""))</f>
        <v/>
      </c>
      <c r="I480" s="4"/>
      <c r="K480" s="2" t="str">
        <f>IFERROR(INDEX('padron cfe'!C:C,MATCH(DATOS!C480,'padron cfe'!A:A,0),1),"")</f>
        <v/>
      </c>
      <c r="L480" s="4" t="str">
        <f>IFERROR(IF(VLOOKUP(J480,J$2:L479,4,0)=0,"",VLOOKUP(J480,J$2:L479,4,0)),"")</f>
        <v/>
      </c>
      <c r="M480" s="4" t="str">
        <f>IFERROR(IF(VLOOKUP(J480,J$2:M479,5,0)=0,"",VLOOKUP(J480,J$2:M479,5,0)),"")</f>
        <v/>
      </c>
      <c r="N480" s="4"/>
      <c r="O480" s="2"/>
      <c r="P480" s="2"/>
      <c r="Q480" s="5" t="str">
        <f t="shared" si="106"/>
        <v/>
      </c>
      <c r="T480" s="2" t="str">
        <f>IFERROR(INDEX('padron cfe'!D:D,MATCH(DATOS!C480,'padron cfe'!A:A,0),1),"")</f>
        <v/>
      </c>
      <c r="U480" s="4"/>
      <c r="V480" s="4"/>
      <c r="W480" s="4"/>
      <c r="X480" s="6"/>
      <c r="Y480" s="4"/>
      <c r="Z480" s="4" t="str">
        <f t="shared" si="108"/>
        <v/>
      </c>
      <c r="AA480" s="4"/>
      <c r="AB480" s="4"/>
      <c r="AC480" s="2" t="str">
        <f>IFERROR(IF(INDEX(AC$1:AC479,MATCH(J480,J$1:J479,0),1)=0,"",INDEX(AC$1:AC479,MATCH(J480,J$1:J479,0),1)),"")</f>
        <v/>
      </c>
      <c r="AD480" s="2" t="str">
        <f>IFERROR(IF(INDEX(AD$1:AD479,MATCH(J480,J$1:J479,0),1)=0,"",INDEX(AD$1:AD479,MATCH(J480,J$1:J479,0),1)),"")</f>
        <v/>
      </c>
      <c r="AE480" s="2" t="str">
        <f>IFERROR(IF(INDEX(AE$1:AE479,MATCH(J480,J$1:J479,0),1)=0,"",INDEX(AE$1:AE479,MATCH(J480,J$1:J479,0),1)),"")</f>
        <v/>
      </c>
      <c r="AF480" s="2"/>
      <c r="AG480" s="2"/>
      <c r="AH480" s="2"/>
      <c r="AI480" s="4"/>
      <c r="AJ480" s="4"/>
      <c r="AK480" s="4"/>
      <c r="AL480" s="4"/>
      <c r="AM480" s="4"/>
      <c r="AN480" s="4"/>
      <c r="AO480" s="4"/>
      <c r="AP480" s="4"/>
      <c r="AQ480" s="4"/>
      <c r="AS480" s="4"/>
      <c r="AT480" s="82"/>
      <c r="AU480" s="124"/>
      <c r="AV480" s="124"/>
      <c r="AW480" s="124"/>
      <c r="AX480" s="124"/>
      <c r="AY480" s="124"/>
      <c r="AZ480" s="124"/>
      <c r="BA480" s="4"/>
      <c r="BB480" s="127"/>
      <c r="BC480" s="4"/>
      <c r="BD480" s="4"/>
      <c r="BE480" s="4"/>
      <c r="BF480" s="4"/>
      <c r="BG480" s="4"/>
      <c r="BH480" s="7" t="str">
        <f t="shared" ca="1" si="109"/>
        <v/>
      </c>
      <c r="BI480" s="4" t="str">
        <f t="shared" si="117"/>
        <v/>
      </c>
      <c r="BJ480" s="123" t="str">
        <f t="shared" si="110"/>
        <v/>
      </c>
      <c r="BK480" s="140" t="str">
        <f t="shared" si="115"/>
        <v/>
      </c>
      <c r="BQ480" s="4" t="str">
        <f>IF(IFERROR(VLOOKUP(C480,C481:C$1993,1,0),"")="","",COUNTIF(C:C,C480))</f>
        <v/>
      </c>
      <c r="BU480" s="5" t="str">
        <f>IF(B480="","",IF(BQ480="",1+(MAX(BU$2:BU479)),""))</f>
        <v/>
      </c>
      <c r="BV480" s="5" t="str">
        <f t="shared" si="111"/>
        <v/>
      </c>
      <c r="BW480" s="5" t="str">
        <f t="shared" si="112"/>
        <v/>
      </c>
      <c r="BX480" s="14" t="str">
        <f t="shared" si="113"/>
        <v/>
      </c>
      <c r="BY480" s="28"/>
      <c r="BZ480" s="15"/>
      <c r="CA480" s="5" t="str">
        <f t="shared" si="118"/>
        <v/>
      </c>
      <c r="CD480" s="5" t="str">
        <f t="shared" si="114"/>
        <v/>
      </c>
      <c r="CE480" s="5" t="str">
        <f>IF(J480="","",IFERROR(IF(VLOOKUP(J480,J$2:J479,1,0)=0,"",""),J480))</f>
        <v/>
      </c>
      <c r="CF480" s="24" t="str">
        <f>IF(CE480="","",(IFERROR(VLOOKUP(MID(CE480,1,1),$CW$2:DA$28,3,0),0)+IFERROR(VLOOKUP(MID(CE480,2,1),CW$2:DA$28,4,0),0)+IFERROR(VLOOKUP(MID(CE480,3,1),CW$2:DA$28,5,0),0)+(ROW(CE480)/1000000000000)))</f>
        <v/>
      </c>
      <c r="CH480" s="5">
        <v>479</v>
      </c>
      <c r="CI480" s="5" t="str">
        <f>IFERROR(VLOOKUP(CH480,CD$2:CE1556,2,0),"")</f>
        <v/>
      </c>
      <c r="DC480" s="5" t="e">
        <f>IF(REPORTE!AH$2="si",IF(C480=VALUE(REPORTE!C$11),IF(SUM(DC481:DC$1993),CONCATENATE(INT(B480),", "),INT(B480)),""),IF(C480=VALUE(REPORTE!C$10),IF(SUM(DC481:DC$1993),CONCATENATE(INT(B480),", "),INT(B480)),""))</f>
        <v>#VALUE!</v>
      </c>
    </row>
    <row r="481" spans="1:107" s="5" customFormat="1" ht="15" customHeight="1">
      <c r="A481" s="4" t="str">
        <f t="shared" si="107"/>
        <v/>
      </c>
      <c r="B481" s="6"/>
      <c r="C481" s="6"/>
      <c r="D481" s="1" t="str">
        <f>IFERROR(INDEX('padron cfe'!B:B,MATCH(DATOS!C481,'padron cfe'!A:A,0),1),"")</f>
        <v/>
      </c>
      <c r="E481" s="4"/>
      <c r="F481" s="4"/>
      <c r="G481" s="4"/>
      <c r="H481" s="5" t="str">
        <f>IF(F481="","",IFERROR(CONCATENATE("PEUA",VLOOKUP(ESTADO,REPORTE!AV$2:AW$33,2,0),DIDTRITO_FORM,CADER_FORM,IFERROR(VLOOKUP(DAY(F481),$BN$3:$BO$11,2,0),DAY(F481)),IFERROR(VLOOKUP(MONTH(F481),$BN$3:$BO$11,2,0),MONTH(F481)),YEAR(F481),G481),""))</f>
        <v/>
      </c>
      <c r="I481" s="4"/>
      <c r="K481" s="2" t="str">
        <f>IFERROR(INDEX('padron cfe'!C:C,MATCH(DATOS!C481,'padron cfe'!A:A,0),1),"")</f>
        <v/>
      </c>
      <c r="L481" s="4" t="str">
        <f>IFERROR(IF(VLOOKUP(J481,J$2:L480,4,0)=0,"",VLOOKUP(J481,J$2:L480,4,0)),"")</f>
        <v/>
      </c>
      <c r="M481" s="4" t="str">
        <f>IFERROR(IF(VLOOKUP(J481,J$2:M480,5,0)=0,"",VLOOKUP(J481,J$2:M480,5,0)),"")</f>
        <v/>
      </c>
      <c r="N481" s="4"/>
      <c r="O481" s="2"/>
      <c r="P481" s="2"/>
      <c r="Q481" s="5" t="str">
        <f t="shared" si="106"/>
        <v/>
      </c>
      <c r="T481" s="2" t="str">
        <f>IFERROR(INDEX('padron cfe'!D:D,MATCH(DATOS!C481,'padron cfe'!A:A,0),1),"")</f>
        <v/>
      </c>
      <c r="U481" s="4"/>
      <c r="V481" s="4"/>
      <c r="W481" s="4"/>
      <c r="X481" s="6"/>
      <c r="Y481" s="4"/>
      <c r="Z481" s="4" t="str">
        <f t="shared" si="108"/>
        <v/>
      </c>
      <c r="AA481" s="4"/>
      <c r="AB481" s="4"/>
      <c r="AC481" s="2" t="str">
        <f>IFERROR(IF(INDEX(AC$1:AC480,MATCH(J481,J$1:J480,0),1)=0,"",INDEX(AC$1:AC480,MATCH(J481,J$1:J480,0),1)),"")</f>
        <v/>
      </c>
      <c r="AD481" s="2" t="str">
        <f>IFERROR(IF(INDEX(AD$1:AD480,MATCH(J481,J$1:J480,0),1)=0,"",INDEX(AD$1:AD480,MATCH(J481,J$1:J480,0),1)),"")</f>
        <v/>
      </c>
      <c r="AE481" s="2" t="str">
        <f>IFERROR(IF(INDEX(AE$1:AE480,MATCH(J481,J$1:J480,0),1)=0,"",INDEX(AE$1:AE480,MATCH(J481,J$1:J480,0),1)),"")</f>
        <v/>
      </c>
      <c r="AF481" s="2"/>
      <c r="AG481" s="2"/>
      <c r="AH481" s="2"/>
      <c r="AI481" s="4"/>
      <c r="AJ481" s="4"/>
      <c r="AK481" s="4"/>
      <c r="AL481" s="4"/>
      <c r="AM481" s="4"/>
      <c r="AN481" s="4"/>
      <c r="AO481" s="4"/>
      <c r="AP481" s="4"/>
      <c r="AQ481" s="4"/>
      <c r="AS481" s="4"/>
      <c r="AT481" s="82"/>
      <c r="AU481" s="124"/>
      <c r="AV481" s="124"/>
      <c r="AW481" s="124"/>
      <c r="AX481" s="124"/>
      <c r="AY481" s="124"/>
      <c r="AZ481" s="124"/>
      <c r="BA481" s="4"/>
      <c r="BB481" s="127"/>
      <c r="BC481" s="4"/>
      <c r="BD481" s="4"/>
      <c r="BE481" s="4"/>
      <c r="BF481" s="4"/>
      <c r="BG481" s="4"/>
      <c r="BH481" s="7" t="str">
        <f t="shared" ca="1" si="109"/>
        <v/>
      </c>
      <c r="BI481" s="4" t="str">
        <f t="shared" si="117"/>
        <v/>
      </c>
      <c r="BJ481" s="123" t="str">
        <f t="shared" si="110"/>
        <v/>
      </c>
      <c r="BK481" s="140" t="str">
        <f t="shared" si="115"/>
        <v/>
      </c>
      <c r="BQ481" s="4" t="str">
        <f>IF(IFERROR(VLOOKUP(C481,C482:C$1993,1,0),"")="","",COUNTIF(C:C,C481))</f>
        <v/>
      </c>
      <c r="BU481" s="5" t="str">
        <f>IF(B481="","",IF(BQ481="",1+(MAX(BU$2:BU480)),""))</f>
        <v/>
      </c>
      <c r="BV481" s="5" t="str">
        <f t="shared" si="111"/>
        <v/>
      </c>
      <c r="BW481" s="5" t="str">
        <f t="shared" si="112"/>
        <v/>
      </c>
      <c r="BX481" s="14" t="str">
        <f t="shared" si="113"/>
        <v/>
      </c>
      <c r="BY481" s="28"/>
      <c r="BZ481" s="15"/>
      <c r="CA481" s="5" t="str">
        <f t="shared" si="118"/>
        <v/>
      </c>
      <c r="CD481" s="5" t="str">
        <f t="shared" si="114"/>
        <v/>
      </c>
      <c r="CE481" s="5" t="str">
        <f>IF(J481="","",IFERROR(IF(VLOOKUP(J481,J$2:J480,1,0)=0,"",""),J481))</f>
        <v/>
      </c>
      <c r="CF481" s="24" t="str">
        <f>IF(CE481="","",(IFERROR(VLOOKUP(MID(CE481,1,1),$CW$2:DA$28,3,0),0)+IFERROR(VLOOKUP(MID(CE481,2,1),CW$2:DA$28,4,0),0)+IFERROR(VLOOKUP(MID(CE481,3,1),CW$2:DA$28,5,0),0)+(ROW(CE481)/1000000000000)))</f>
        <v/>
      </c>
      <c r="CH481" s="5">
        <v>480</v>
      </c>
      <c r="CI481" s="5" t="str">
        <f>IFERROR(VLOOKUP(CH481,CD$2:CE1557,2,0),"")</f>
        <v/>
      </c>
      <c r="DC481" s="5" t="e">
        <f>IF(REPORTE!AH$2="si",IF(C481=VALUE(REPORTE!C$11),IF(SUM(DC482:DC$1993),CONCATENATE(INT(B481),", "),INT(B481)),""),IF(C481=VALUE(REPORTE!C$10),IF(SUM(DC482:DC$1993),CONCATENATE(INT(B481),", "),INT(B481)),""))</f>
        <v>#VALUE!</v>
      </c>
    </row>
    <row r="482" spans="1:107" s="5" customFormat="1" ht="15" customHeight="1">
      <c r="A482" s="4" t="str">
        <f t="shared" si="107"/>
        <v/>
      </c>
      <c r="B482" s="6"/>
      <c r="C482" s="6"/>
      <c r="D482" s="1" t="str">
        <f>IFERROR(INDEX('padron cfe'!B:B,MATCH(DATOS!C482,'padron cfe'!A:A,0),1),"")</f>
        <v/>
      </c>
      <c r="E482" s="4"/>
      <c r="F482" s="4"/>
      <c r="G482" s="4"/>
      <c r="H482" s="5" t="str">
        <f>IF(F482="","",IFERROR(CONCATENATE("PEUA",VLOOKUP(ESTADO,REPORTE!AV$2:AW$33,2,0),DIDTRITO_FORM,CADER_FORM,IFERROR(VLOOKUP(DAY(F482),$BN$3:$BO$11,2,0),DAY(F482)),IFERROR(VLOOKUP(MONTH(F482),$BN$3:$BO$11,2,0),MONTH(F482)),YEAR(F482),G482),""))</f>
        <v/>
      </c>
      <c r="I482" s="4"/>
      <c r="K482" s="2" t="str">
        <f>IFERROR(INDEX('padron cfe'!C:C,MATCH(DATOS!C482,'padron cfe'!A:A,0),1),"")</f>
        <v/>
      </c>
      <c r="L482" s="4" t="str">
        <f>IFERROR(IF(VLOOKUP(J482,J$2:L481,4,0)=0,"",VLOOKUP(J482,J$2:L481,4,0)),"")</f>
        <v/>
      </c>
      <c r="M482" s="4" t="str">
        <f>IFERROR(IF(VLOOKUP(J482,J$2:M481,5,0)=0,"",VLOOKUP(J482,J$2:M481,5,0)),"")</f>
        <v/>
      </c>
      <c r="N482" s="4"/>
      <c r="O482" s="2"/>
      <c r="P482" s="2"/>
      <c r="Q482" s="5" t="str">
        <f t="shared" si="106"/>
        <v/>
      </c>
      <c r="T482" s="2" t="str">
        <f>IFERROR(INDEX('padron cfe'!D:D,MATCH(DATOS!C482,'padron cfe'!A:A,0),1),"")</f>
        <v/>
      </c>
      <c r="U482" s="4"/>
      <c r="V482" s="4"/>
      <c r="W482" s="4"/>
      <c r="X482" s="6"/>
      <c r="Y482" s="4"/>
      <c r="Z482" s="4" t="str">
        <f t="shared" si="108"/>
        <v/>
      </c>
      <c r="AA482" s="4"/>
      <c r="AB482" s="4"/>
      <c r="AC482" s="2" t="str">
        <f>IFERROR(IF(INDEX(AC$1:AC481,MATCH(J482,J$1:J481,0),1)=0,"",INDEX(AC$1:AC481,MATCH(J482,J$1:J481,0),1)),"")</f>
        <v/>
      </c>
      <c r="AD482" s="2" t="str">
        <f>IFERROR(IF(INDEX(AD$1:AD481,MATCH(J482,J$1:J481,0),1)=0,"",INDEX(AD$1:AD481,MATCH(J482,J$1:J481,0),1)),"")</f>
        <v/>
      </c>
      <c r="AE482" s="2" t="str">
        <f>IFERROR(IF(INDEX(AE$1:AE481,MATCH(J482,J$1:J481,0),1)=0,"",INDEX(AE$1:AE481,MATCH(J482,J$1:J481,0),1)),"")</f>
        <v/>
      </c>
      <c r="AF482" s="2"/>
      <c r="AG482" s="2"/>
      <c r="AH482" s="2"/>
      <c r="AI482" s="4"/>
      <c r="AJ482" s="4"/>
      <c r="AK482" s="4"/>
      <c r="AL482" s="4"/>
      <c r="AM482" s="4"/>
      <c r="AN482" s="4"/>
      <c r="AO482" s="4"/>
      <c r="AP482" s="4"/>
      <c r="AQ482" s="4"/>
      <c r="AS482" s="4"/>
      <c r="AT482" s="82"/>
      <c r="AU482" s="124"/>
      <c r="AV482" s="124"/>
      <c r="AW482" s="124"/>
      <c r="AX482" s="124"/>
      <c r="AY482" s="124"/>
      <c r="AZ482" s="124"/>
      <c r="BA482" s="4"/>
      <c r="BB482" s="127"/>
      <c r="BC482" s="4"/>
      <c r="BD482" s="4"/>
      <c r="BE482" s="4"/>
      <c r="BF482" s="4"/>
      <c r="BG482" s="4"/>
      <c r="BH482" s="7" t="str">
        <f t="shared" ca="1" si="109"/>
        <v/>
      </c>
      <c r="BI482" s="4" t="str">
        <f t="shared" si="117"/>
        <v/>
      </c>
      <c r="BJ482" s="123" t="str">
        <f t="shared" si="110"/>
        <v/>
      </c>
      <c r="BK482" s="140" t="str">
        <f t="shared" si="115"/>
        <v/>
      </c>
      <c r="BQ482" s="4" t="str">
        <f>IF(IFERROR(VLOOKUP(C482,C483:C$1993,1,0),"")="","",COUNTIF(C:C,C482))</f>
        <v/>
      </c>
      <c r="BU482" s="5" t="str">
        <f>IF(B482="","",IF(BQ482="",1+(MAX(BU$2:BU481)),""))</f>
        <v/>
      </c>
      <c r="BV482" s="5" t="str">
        <f t="shared" si="111"/>
        <v/>
      </c>
      <c r="BW482" s="5" t="str">
        <f t="shared" si="112"/>
        <v/>
      </c>
      <c r="BX482" s="14" t="str">
        <f t="shared" si="113"/>
        <v/>
      </c>
      <c r="BY482" s="28"/>
      <c r="BZ482" s="15"/>
      <c r="CA482" s="5" t="str">
        <f t="shared" si="118"/>
        <v/>
      </c>
      <c r="CD482" s="5" t="str">
        <f t="shared" si="114"/>
        <v/>
      </c>
      <c r="CE482" s="5" t="str">
        <f>IF(J482="","",IFERROR(IF(VLOOKUP(J482,J$2:J481,1,0)=0,"",""),J482))</f>
        <v/>
      </c>
      <c r="CF482" s="24" t="str">
        <f>IF(CE482="","",(IFERROR(VLOOKUP(MID(CE482,1,1),$CW$2:DA$28,3,0),0)+IFERROR(VLOOKUP(MID(CE482,2,1),CW$2:DA$28,4,0),0)+IFERROR(VLOOKUP(MID(CE482,3,1),CW$2:DA$28,5,0),0)+(ROW(CE482)/1000000000000)))</f>
        <v/>
      </c>
      <c r="CH482" s="5">
        <v>481</v>
      </c>
      <c r="CI482" s="5" t="str">
        <f>IFERROR(VLOOKUP(CH482,CD$2:CE1558,2,0),"")</f>
        <v/>
      </c>
      <c r="DC482" s="5" t="e">
        <f>IF(REPORTE!AH$2="si",IF(C482=VALUE(REPORTE!C$11),IF(SUM(DC483:DC$1993),CONCATENATE(INT(B482),", "),INT(B482)),""),IF(C482=VALUE(REPORTE!C$10),IF(SUM(DC483:DC$1993),CONCATENATE(INT(B482),", "),INT(B482)),""))</f>
        <v>#VALUE!</v>
      </c>
    </row>
    <row r="483" spans="1:107" s="5" customFormat="1" ht="15" customHeight="1">
      <c r="A483" s="4" t="str">
        <f t="shared" si="107"/>
        <v/>
      </c>
      <c r="B483" s="6"/>
      <c r="C483" s="6"/>
      <c r="D483" s="1" t="str">
        <f>IFERROR(INDEX('padron cfe'!B:B,MATCH(DATOS!C483,'padron cfe'!A:A,0),1),"")</f>
        <v/>
      </c>
      <c r="E483" s="4"/>
      <c r="F483" s="4"/>
      <c r="G483" s="4"/>
      <c r="H483" s="5" t="str">
        <f>IF(F483="","",IFERROR(CONCATENATE("PEUA",VLOOKUP(ESTADO,REPORTE!AV$2:AW$33,2,0),DIDTRITO_FORM,CADER_FORM,IFERROR(VLOOKUP(DAY(F483),$BN$3:$BO$11,2,0),DAY(F483)),IFERROR(VLOOKUP(MONTH(F483),$BN$3:$BO$11,2,0),MONTH(F483)),YEAR(F483),G483),""))</f>
        <v/>
      </c>
      <c r="I483" s="4"/>
      <c r="K483" s="2" t="str">
        <f>IFERROR(INDEX('padron cfe'!C:C,MATCH(DATOS!C483,'padron cfe'!A:A,0),1),"")</f>
        <v/>
      </c>
      <c r="L483" s="4" t="str">
        <f>IFERROR(IF(VLOOKUP(J483,J$2:L482,4,0)=0,"",VLOOKUP(J483,J$2:L482,4,0)),"")</f>
        <v/>
      </c>
      <c r="M483" s="4" t="str">
        <f>IFERROR(IF(VLOOKUP(J483,J$2:M482,5,0)=0,"",VLOOKUP(J483,J$2:M482,5,0)),"")</f>
        <v/>
      </c>
      <c r="N483" s="4"/>
      <c r="O483" s="2"/>
      <c r="P483" s="2"/>
      <c r="Q483" s="5" t="str">
        <f t="shared" si="106"/>
        <v/>
      </c>
      <c r="T483" s="2" t="str">
        <f>IFERROR(INDEX('padron cfe'!D:D,MATCH(DATOS!C483,'padron cfe'!A:A,0),1),"")</f>
        <v/>
      </c>
      <c r="U483" s="4"/>
      <c r="V483" s="4"/>
      <c r="W483" s="4"/>
      <c r="X483" s="6"/>
      <c r="Y483" s="4"/>
      <c r="Z483" s="4" t="str">
        <f t="shared" si="108"/>
        <v/>
      </c>
      <c r="AA483" s="4"/>
      <c r="AB483" s="4"/>
      <c r="AC483" s="2" t="str">
        <f>IFERROR(IF(INDEX(AC$1:AC482,MATCH(J483,J$1:J482,0),1)=0,"",INDEX(AC$1:AC482,MATCH(J483,J$1:J482,0),1)),"")</f>
        <v/>
      </c>
      <c r="AD483" s="2" t="str">
        <f>IFERROR(IF(INDEX(AD$1:AD482,MATCH(J483,J$1:J482,0),1)=0,"",INDEX(AD$1:AD482,MATCH(J483,J$1:J482,0),1)),"")</f>
        <v/>
      </c>
      <c r="AE483" s="2" t="str">
        <f>IFERROR(IF(INDEX(AE$1:AE482,MATCH(J483,J$1:J482,0),1)=0,"",INDEX(AE$1:AE482,MATCH(J483,J$1:J482,0),1)),"")</f>
        <v/>
      </c>
      <c r="AF483" s="2"/>
      <c r="AG483" s="2"/>
      <c r="AH483" s="2"/>
      <c r="AI483" s="4"/>
      <c r="AJ483" s="4"/>
      <c r="AK483" s="4"/>
      <c r="AL483" s="4"/>
      <c r="AM483" s="4"/>
      <c r="AN483" s="4"/>
      <c r="AO483" s="4"/>
      <c r="AP483" s="4"/>
      <c r="AQ483" s="4"/>
      <c r="AS483" s="4"/>
      <c r="AT483" s="82"/>
      <c r="AU483" s="124"/>
      <c r="AV483" s="124"/>
      <c r="AW483" s="124"/>
      <c r="AX483" s="124"/>
      <c r="AY483" s="124"/>
      <c r="AZ483" s="124"/>
      <c r="BA483" s="4"/>
      <c r="BB483" s="127"/>
      <c r="BC483" s="4"/>
      <c r="BD483" s="4"/>
      <c r="BE483" s="4"/>
      <c r="BF483" s="4"/>
      <c r="BG483" s="4"/>
      <c r="BH483" s="7" t="str">
        <f t="shared" ca="1" si="109"/>
        <v/>
      </c>
      <c r="BI483" s="4" t="str">
        <f t="shared" si="117"/>
        <v/>
      </c>
      <c r="BJ483" s="123" t="str">
        <f t="shared" si="110"/>
        <v/>
      </c>
      <c r="BK483" s="140" t="str">
        <f t="shared" si="115"/>
        <v/>
      </c>
      <c r="BQ483" s="4" t="str">
        <f>IF(IFERROR(VLOOKUP(C483,C484:C$1993,1,0),"")="","",COUNTIF(C:C,C483))</f>
        <v/>
      </c>
      <c r="BU483" s="5" t="str">
        <f>IF(B483="","",IF(BQ483="",1+(MAX(BU$2:BU482)),""))</f>
        <v/>
      </c>
      <c r="BV483" s="5" t="str">
        <f t="shared" si="111"/>
        <v/>
      </c>
      <c r="BW483" s="5" t="str">
        <f t="shared" si="112"/>
        <v/>
      </c>
      <c r="BX483" s="14" t="str">
        <f t="shared" si="113"/>
        <v/>
      </c>
      <c r="BY483" s="28"/>
      <c r="BZ483" s="15"/>
      <c r="CA483" s="5" t="str">
        <f t="shared" si="118"/>
        <v/>
      </c>
      <c r="CD483" s="5" t="str">
        <f t="shared" si="114"/>
        <v/>
      </c>
      <c r="CE483" s="5" t="str">
        <f>IF(J483="","",IFERROR(IF(VLOOKUP(J483,J$2:J482,1,0)=0,"",""),J483))</f>
        <v/>
      </c>
      <c r="CF483" s="24" t="str">
        <f>IF(CE483="","",(IFERROR(VLOOKUP(MID(CE483,1,1),$CW$2:DA$28,3,0),0)+IFERROR(VLOOKUP(MID(CE483,2,1),CW$2:DA$28,4,0),0)+IFERROR(VLOOKUP(MID(CE483,3,1),CW$2:DA$28,5,0),0)+(ROW(CE483)/1000000000000)))</f>
        <v/>
      </c>
      <c r="CH483" s="5">
        <v>482</v>
      </c>
      <c r="CI483" s="5" t="str">
        <f>IFERROR(VLOOKUP(CH483,CD$2:CE1559,2,0),"")</f>
        <v/>
      </c>
      <c r="DC483" s="5" t="e">
        <f>IF(REPORTE!AH$2="si",IF(C483=VALUE(REPORTE!C$11),IF(SUM(DC484:DC$1993),CONCATENATE(INT(B483),", "),INT(B483)),""),IF(C483=VALUE(REPORTE!C$10),IF(SUM(DC484:DC$1993),CONCATENATE(INT(B483),", "),INT(B483)),""))</f>
        <v>#VALUE!</v>
      </c>
    </row>
    <row r="484" spans="1:107" s="5" customFormat="1" ht="15" customHeight="1">
      <c r="A484" s="4" t="str">
        <f t="shared" si="107"/>
        <v/>
      </c>
      <c r="B484" s="6"/>
      <c r="C484" s="6"/>
      <c r="D484" s="1" t="str">
        <f>IFERROR(INDEX('padron cfe'!B:B,MATCH(DATOS!C484,'padron cfe'!A:A,0),1),"")</f>
        <v/>
      </c>
      <c r="E484" s="4"/>
      <c r="F484" s="4"/>
      <c r="G484" s="4"/>
      <c r="H484" s="5" t="str">
        <f>IF(F484="","",IFERROR(CONCATENATE("PEUA",VLOOKUP(ESTADO,REPORTE!AV$2:AW$33,2,0),DIDTRITO_FORM,CADER_FORM,IFERROR(VLOOKUP(DAY(F484),$BN$3:$BO$11,2,0),DAY(F484)),IFERROR(VLOOKUP(MONTH(F484),$BN$3:$BO$11,2,0),MONTH(F484)),YEAR(F484),G484),""))</f>
        <v/>
      </c>
      <c r="I484" s="4"/>
      <c r="K484" s="2" t="str">
        <f>IFERROR(INDEX('padron cfe'!C:C,MATCH(DATOS!C484,'padron cfe'!A:A,0),1),"")</f>
        <v/>
      </c>
      <c r="L484" s="4" t="str">
        <f>IFERROR(IF(VLOOKUP(J484,J$2:L483,4,0)=0,"",VLOOKUP(J484,J$2:L483,4,0)),"")</f>
        <v/>
      </c>
      <c r="M484" s="4" t="str">
        <f>IFERROR(IF(VLOOKUP(J484,J$2:M483,5,0)=0,"",VLOOKUP(J484,J$2:M483,5,0)),"")</f>
        <v/>
      </c>
      <c r="N484" s="4"/>
      <c r="O484" s="2"/>
      <c r="P484" s="2"/>
      <c r="Q484" s="5" t="str">
        <f t="shared" si="106"/>
        <v/>
      </c>
      <c r="T484" s="2" t="str">
        <f>IFERROR(INDEX('padron cfe'!D:D,MATCH(DATOS!C484,'padron cfe'!A:A,0),1),"")</f>
        <v/>
      </c>
      <c r="U484" s="4"/>
      <c r="V484" s="4"/>
      <c r="W484" s="4"/>
      <c r="X484" s="6"/>
      <c r="Y484" s="4"/>
      <c r="Z484" s="4" t="str">
        <f t="shared" si="108"/>
        <v/>
      </c>
      <c r="AA484" s="4"/>
      <c r="AB484" s="4"/>
      <c r="AC484" s="2" t="str">
        <f>IFERROR(IF(INDEX(AC$1:AC483,MATCH(J484,J$1:J483,0),1)=0,"",INDEX(AC$1:AC483,MATCH(J484,J$1:J483,0),1)),"")</f>
        <v/>
      </c>
      <c r="AD484" s="2" t="str">
        <f>IFERROR(IF(INDEX(AD$1:AD483,MATCH(J484,J$1:J483,0),1)=0,"",INDEX(AD$1:AD483,MATCH(J484,J$1:J483,0),1)),"")</f>
        <v/>
      </c>
      <c r="AE484" s="2" t="str">
        <f>IFERROR(IF(INDEX(AE$1:AE483,MATCH(J484,J$1:J483,0),1)=0,"",INDEX(AE$1:AE483,MATCH(J484,J$1:J483,0),1)),"")</f>
        <v/>
      </c>
      <c r="AF484" s="2"/>
      <c r="AG484" s="2"/>
      <c r="AH484" s="2"/>
      <c r="AI484" s="4"/>
      <c r="AJ484" s="4"/>
      <c r="AK484" s="4"/>
      <c r="AL484" s="4"/>
      <c r="AM484" s="4"/>
      <c r="AN484" s="4"/>
      <c r="AO484" s="4"/>
      <c r="AP484" s="4"/>
      <c r="AQ484" s="4"/>
      <c r="AS484" s="4"/>
      <c r="AT484" s="82"/>
      <c r="AU484" s="124"/>
      <c r="AV484" s="124"/>
      <c r="AW484" s="124"/>
      <c r="AX484" s="124"/>
      <c r="AY484" s="124"/>
      <c r="AZ484" s="124"/>
      <c r="BA484" s="4"/>
      <c r="BB484" s="127"/>
      <c r="BC484" s="4"/>
      <c r="BD484" s="4"/>
      <c r="BE484" s="4"/>
      <c r="BF484" s="4"/>
      <c r="BG484" s="4"/>
      <c r="BH484" s="7" t="str">
        <f t="shared" ca="1" si="109"/>
        <v/>
      </c>
      <c r="BI484" s="4" t="str">
        <f t="shared" si="117"/>
        <v/>
      </c>
      <c r="BJ484" s="123" t="str">
        <f t="shared" si="110"/>
        <v/>
      </c>
      <c r="BK484" s="140" t="str">
        <f t="shared" si="115"/>
        <v/>
      </c>
      <c r="BQ484" s="4" t="str">
        <f>IF(IFERROR(VLOOKUP(C484,C485:C$1993,1,0),"")="","",COUNTIF(C:C,C484))</f>
        <v/>
      </c>
      <c r="BU484" s="5" t="str">
        <f>IF(B484="","",IF(BQ484="",1+(MAX(BU$2:BU483)),""))</f>
        <v/>
      </c>
      <c r="BV484" s="5" t="str">
        <f t="shared" si="111"/>
        <v/>
      </c>
      <c r="BW484" s="5" t="str">
        <f t="shared" si="112"/>
        <v/>
      </c>
      <c r="BX484" s="14" t="str">
        <f t="shared" si="113"/>
        <v/>
      </c>
      <c r="BY484" s="28"/>
      <c r="BZ484" s="15"/>
      <c r="CA484" s="5" t="str">
        <f t="shared" si="118"/>
        <v/>
      </c>
      <c r="CD484" s="5" t="str">
        <f t="shared" si="114"/>
        <v/>
      </c>
      <c r="CE484" s="5" t="str">
        <f>IF(J484="","",IFERROR(IF(VLOOKUP(J484,J$2:J483,1,0)=0,"",""),J484))</f>
        <v/>
      </c>
      <c r="CF484" s="24" t="str">
        <f>IF(CE484="","",(IFERROR(VLOOKUP(MID(CE484,1,1),$CW$2:DA$28,3,0),0)+IFERROR(VLOOKUP(MID(CE484,2,1),CW$2:DA$28,4,0),0)+IFERROR(VLOOKUP(MID(CE484,3,1),CW$2:DA$28,5,0),0)+(ROW(CE484)/1000000000000)))</f>
        <v/>
      </c>
      <c r="CH484" s="5">
        <v>483</v>
      </c>
      <c r="CI484" s="5" t="str">
        <f>IFERROR(VLOOKUP(CH484,CD$2:CE1560,2,0),"")</f>
        <v/>
      </c>
      <c r="DC484" s="5" t="e">
        <f>IF(REPORTE!AH$2="si",IF(C484=VALUE(REPORTE!C$11),IF(SUM(DC485:DC$1993),CONCATENATE(INT(B484),", "),INT(B484)),""),IF(C484=VALUE(REPORTE!C$10),IF(SUM(DC485:DC$1993),CONCATENATE(INT(B484),", "),INT(B484)),""))</f>
        <v>#VALUE!</v>
      </c>
    </row>
    <row r="485" spans="1:107" s="5" customFormat="1" ht="15" customHeight="1">
      <c r="A485" s="4" t="str">
        <f t="shared" si="107"/>
        <v/>
      </c>
      <c r="B485" s="6"/>
      <c r="C485" s="6"/>
      <c r="D485" s="1" t="str">
        <f>IFERROR(INDEX('padron cfe'!B:B,MATCH(DATOS!C485,'padron cfe'!A:A,0),1),"")</f>
        <v/>
      </c>
      <c r="E485" s="4"/>
      <c r="F485" s="4"/>
      <c r="G485" s="4"/>
      <c r="H485" s="5" t="str">
        <f>IF(F485="","",IFERROR(CONCATENATE("PEUA",VLOOKUP(ESTADO,REPORTE!AV$2:AW$33,2,0),DIDTRITO_FORM,CADER_FORM,IFERROR(VLOOKUP(DAY(F485),$BN$3:$BO$11,2,0),DAY(F485)),IFERROR(VLOOKUP(MONTH(F485),$BN$3:$BO$11,2,0),MONTH(F485)),YEAR(F485),G485),""))</f>
        <v/>
      </c>
      <c r="I485" s="4"/>
      <c r="K485" s="2" t="str">
        <f>IFERROR(INDEX('padron cfe'!C:C,MATCH(DATOS!C485,'padron cfe'!A:A,0),1),"")</f>
        <v/>
      </c>
      <c r="L485" s="4" t="str">
        <f>IFERROR(IF(VLOOKUP(J485,J$2:L484,4,0)=0,"",VLOOKUP(J485,J$2:L484,4,0)),"")</f>
        <v/>
      </c>
      <c r="M485" s="4" t="str">
        <f>IFERROR(IF(VLOOKUP(J485,J$2:M484,5,0)=0,"",VLOOKUP(J485,J$2:M484,5,0)),"")</f>
        <v/>
      </c>
      <c r="N485" s="4"/>
      <c r="O485" s="2"/>
      <c r="P485" s="2"/>
      <c r="Q485" s="5" t="str">
        <f t="shared" si="106"/>
        <v/>
      </c>
      <c r="T485" s="2" t="str">
        <f>IFERROR(INDEX('padron cfe'!D:D,MATCH(DATOS!C485,'padron cfe'!A:A,0),1),"")</f>
        <v/>
      </c>
      <c r="U485" s="4"/>
      <c r="V485" s="4"/>
      <c r="W485" s="4"/>
      <c r="X485" s="6"/>
      <c r="Y485" s="4"/>
      <c r="Z485" s="4" t="str">
        <f t="shared" si="108"/>
        <v/>
      </c>
      <c r="AA485" s="4"/>
      <c r="AB485" s="4"/>
      <c r="AC485" s="2" t="str">
        <f>IFERROR(IF(INDEX(AC$1:AC484,MATCH(J485,J$1:J484,0),1)=0,"",INDEX(AC$1:AC484,MATCH(J485,J$1:J484,0),1)),"")</f>
        <v/>
      </c>
      <c r="AD485" s="2" t="str">
        <f>IFERROR(IF(INDEX(AD$1:AD484,MATCH(J485,J$1:J484,0),1)=0,"",INDEX(AD$1:AD484,MATCH(J485,J$1:J484,0),1)),"")</f>
        <v/>
      </c>
      <c r="AE485" s="2" t="str">
        <f>IFERROR(IF(INDEX(AE$1:AE484,MATCH(J485,J$1:J484,0),1)=0,"",INDEX(AE$1:AE484,MATCH(J485,J$1:J484,0),1)),"")</f>
        <v/>
      </c>
      <c r="AF485" s="2"/>
      <c r="AG485" s="2"/>
      <c r="AH485" s="2"/>
      <c r="AI485" s="4"/>
      <c r="AJ485" s="4"/>
      <c r="AK485" s="4"/>
      <c r="AL485" s="4"/>
      <c r="AM485" s="4"/>
      <c r="AN485" s="4"/>
      <c r="AO485" s="4"/>
      <c r="AP485" s="4"/>
      <c r="AQ485" s="4"/>
      <c r="AS485" s="4"/>
      <c r="AT485" s="82"/>
      <c r="AU485" s="124"/>
      <c r="AV485" s="124"/>
      <c r="AW485" s="124"/>
      <c r="AX485" s="124"/>
      <c r="AY485" s="124"/>
      <c r="AZ485" s="124"/>
      <c r="BA485" s="4"/>
      <c r="BB485" s="127"/>
      <c r="BC485" s="4"/>
      <c r="BD485" s="4"/>
      <c r="BE485" s="4"/>
      <c r="BF485" s="4"/>
      <c r="BG485" s="4"/>
      <c r="BH485" s="7" t="str">
        <f t="shared" ca="1" si="109"/>
        <v/>
      </c>
      <c r="BI485" s="4" t="str">
        <f t="shared" si="117"/>
        <v/>
      </c>
      <c r="BJ485" s="123" t="str">
        <f t="shared" si="110"/>
        <v/>
      </c>
      <c r="BK485" s="140" t="str">
        <f t="shared" si="115"/>
        <v/>
      </c>
      <c r="BQ485" s="4" t="str">
        <f>IF(IFERROR(VLOOKUP(C485,C486:C$1993,1,0),"")="","",COUNTIF(C:C,C485))</f>
        <v/>
      </c>
      <c r="BU485" s="5" t="str">
        <f>IF(B485="","",IF(BQ485="",1+(MAX(BU$2:BU484)),""))</f>
        <v/>
      </c>
      <c r="BV485" s="5" t="str">
        <f t="shared" si="111"/>
        <v/>
      </c>
      <c r="BW485" s="5" t="str">
        <f t="shared" si="112"/>
        <v/>
      </c>
      <c r="BX485" s="14" t="str">
        <f t="shared" si="113"/>
        <v/>
      </c>
      <c r="BY485" s="28"/>
      <c r="BZ485" s="15"/>
      <c r="CA485" s="5" t="str">
        <f t="shared" si="118"/>
        <v/>
      </c>
      <c r="CD485" s="5" t="str">
        <f t="shared" si="114"/>
        <v/>
      </c>
      <c r="CE485" s="5" t="str">
        <f>IF(J485="","",IFERROR(IF(VLOOKUP(J485,J$2:J484,1,0)=0,"",""),J485))</f>
        <v/>
      </c>
      <c r="CF485" s="24" t="str">
        <f>IF(CE485="","",(IFERROR(VLOOKUP(MID(CE485,1,1),$CW$2:DA$28,3,0),0)+IFERROR(VLOOKUP(MID(CE485,2,1),CW$2:DA$28,4,0),0)+IFERROR(VLOOKUP(MID(CE485,3,1),CW$2:DA$28,5,0),0)+(ROW(CE485)/1000000000000)))</f>
        <v/>
      </c>
      <c r="CH485" s="5">
        <v>484</v>
      </c>
      <c r="CI485" s="5" t="str">
        <f>IFERROR(VLOOKUP(CH485,CD$2:CE1561,2,0),"")</f>
        <v/>
      </c>
      <c r="DC485" s="5" t="e">
        <f>IF(REPORTE!AH$2="si",IF(C485=VALUE(REPORTE!C$11),IF(SUM(DC486:DC$1993),CONCATENATE(INT(B485),", "),INT(B485)),""),IF(C485=VALUE(REPORTE!C$10),IF(SUM(DC486:DC$1993),CONCATENATE(INT(B485),", "),INT(B485)),""))</f>
        <v>#VALUE!</v>
      </c>
    </row>
    <row r="486" spans="1:107" s="5" customFormat="1" ht="15" customHeight="1">
      <c r="A486" s="4" t="str">
        <f t="shared" si="107"/>
        <v/>
      </c>
      <c r="B486" s="6"/>
      <c r="C486" s="6"/>
      <c r="D486" s="1" t="str">
        <f>IFERROR(INDEX('padron cfe'!B:B,MATCH(DATOS!C486,'padron cfe'!A:A,0),1),"")</f>
        <v/>
      </c>
      <c r="E486" s="4"/>
      <c r="F486" s="4"/>
      <c r="G486" s="4"/>
      <c r="H486" s="5" t="str">
        <f>IF(F486="","",IFERROR(CONCATENATE("PEUA",VLOOKUP(ESTADO,REPORTE!AV$2:AW$33,2,0),DIDTRITO_FORM,CADER_FORM,IFERROR(VLOOKUP(DAY(F486),$BN$3:$BO$11,2,0),DAY(F486)),IFERROR(VLOOKUP(MONTH(F486),$BN$3:$BO$11,2,0),MONTH(F486)),YEAR(F486),G486),""))</f>
        <v/>
      </c>
      <c r="I486" s="4"/>
      <c r="K486" s="2" t="str">
        <f>IFERROR(INDEX('padron cfe'!C:C,MATCH(DATOS!C486,'padron cfe'!A:A,0),1),"")</f>
        <v/>
      </c>
      <c r="L486" s="4" t="str">
        <f>IFERROR(IF(VLOOKUP(J486,J$2:L485,4,0)=0,"",VLOOKUP(J486,J$2:L485,4,0)),"")</f>
        <v/>
      </c>
      <c r="M486" s="4" t="str">
        <f>IFERROR(IF(VLOOKUP(J486,J$2:M485,5,0)=0,"",VLOOKUP(J486,J$2:M485,5,0)),"")</f>
        <v/>
      </c>
      <c r="N486" s="4"/>
      <c r="O486" s="2"/>
      <c r="P486" s="2"/>
      <c r="Q486" s="5" t="str">
        <f t="shared" si="106"/>
        <v/>
      </c>
      <c r="T486" s="2" t="str">
        <f>IFERROR(INDEX('padron cfe'!D:D,MATCH(DATOS!C486,'padron cfe'!A:A,0),1),"")</f>
        <v/>
      </c>
      <c r="U486" s="4"/>
      <c r="V486" s="4"/>
      <c r="W486" s="4"/>
      <c r="X486" s="6"/>
      <c r="Y486" s="4"/>
      <c r="Z486" s="4" t="str">
        <f t="shared" si="108"/>
        <v/>
      </c>
      <c r="AA486" s="4"/>
      <c r="AB486" s="4"/>
      <c r="AC486" s="2" t="str">
        <f>IFERROR(IF(INDEX(AC$1:AC485,MATCH(J486,J$1:J485,0),1)=0,"",INDEX(AC$1:AC485,MATCH(J486,J$1:J485,0),1)),"")</f>
        <v/>
      </c>
      <c r="AD486" s="2" t="str">
        <f>IFERROR(IF(INDEX(AD$1:AD485,MATCH(J486,J$1:J485,0),1)=0,"",INDEX(AD$1:AD485,MATCH(J486,J$1:J485,0),1)),"")</f>
        <v/>
      </c>
      <c r="AE486" s="2" t="str">
        <f>IFERROR(IF(INDEX(AE$1:AE485,MATCH(J486,J$1:J485,0),1)=0,"",INDEX(AE$1:AE485,MATCH(J486,J$1:J485,0),1)),"")</f>
        <v/>
      </c>
      <c r="AF486" s="2"/>
      <c r="AG486" s="2"/>
      <c r="AH486" s="2"/>
      <c r="AI486" s="4"/>
      <c r="AJ486" s="4"/>
      <c r="AK486" s="4"/>
      <c r="AL486" s="4"/>
      <c r="AM486" s="4"/>
      <c r="AN486" s="4"/>
      <c r="AO486" s="4"/>
      <c r="AP486" s="4"/>
      <c r="AQ486" s="4"/>
      <c r="AS486" s="4"/>
      <c r="AT486" s="82"/>
      <c r="AU486" s="124"/>
      <c r="AV486" s="124"/>
      <c r="AW486" s="124"/>
      <c r="AX486" s="124"/>
      <c r="AY486" s="124"/>
      <c r="AZ486" s="124"/>
      <c r="BA486" s="4"/>
      <c r="BB486" s="127"/>
      <c r="BC486" s="4"/>
      <c r="BD486" s="4"/>
      <c r="BE486" s="4"/>
      <c r="BF486" s="4"/>
      <c r="BG486" s="4"/>
      <c r="BH486" s="7" t="str">
        <f t="shared" ca="1" si="109"/>
        <v/>
      </c>
      <c r="BI486" s="4" t="str">
        <f t="shared" si="117"/>
        <v/>
      </c>
      <c r="BJ486" s="123" t="str">
        <f t="shared" si="110"/>
        <v/>
      </c>
      <c r="BK486" s="140" t="str">
        <f t="shared" si="115"/>
        <v/>
      </c>
      <c r="BQ486" s="4" t="str">
        <f>IF(IFERROR(VLOOKUP(C486,C487:C$1993,1,0),"")="","",COUNTIF(C:C,C486))</f>
        <v/>
      </c>
      <c r="BU486" s="5" t="str">
        <f>IF(B486="","",IF(BQ486="",1+(MAX(BU$2:BU485)),""))</f>
        <v/>
      </c>
      <c r="BV486" s="5" t="str">
        <f t="shared" si="111"/>
        <v/>
      </c>
      <c r="BW486" s="5" t="str">
        <f t="shared" si="112"/>
        <v/>
      </c>
      <c r="BX486" s="14" t="str">
        <f t="shared" si="113"/>
        <v/>
      </c>
      <c r="BY486" s="28"/>
      <c r="BZ486" s="15"/>
      <c r="CA486" s="5" t="str">
        <f t="shared" si="118"/>
        <v/>
      </c>
      <c r="CD486" s="5" t="str">
        <f t="shared" si="114"/>
        <v/>
      </c>
      <c r="CE486" s="5" t="str">
        <f>IF(J486="","",IFERROR(IF(VLOOKUP(J486,J$2:J485,1,0)=0,"",""),J486))</f>
        <v/>
      </c>
      <c r="CF486" s="24" t="str">
        <f>IF(CE486="","",(IFERROR(VLOOKUP(MID(CE486,1,1),$CW$2:DA$28,3,0),0)+IFERROR(VLOOKUP(MID(CE486,2,1),CW$2:DA$28,4,0),0)+IFERROR(VLOOKUP(MID(CE486,3,1),CW$2:DA$28,5,0),0)+(ROW(CE486)/1000000000000)))</f>
        <v/>
      </c>
      <c r="CH486" s="5">
        <v>485</v>
      </c>
      <c r="CI486" s="5" t="str">
        <f>IFERROR(VLOOKUP(CH486,CD$2:CE1562,2,0),"")</f>
        <v/>
      </c>
      <c r="DC486" s="5" t="e">
        <f>IF(REPORTE!AH$2="si",IF(C486=VALUE(REPORTE!C$11),IF(SUM(DC487:DC$1993),CONCATENATE(INT(B486),", "),INT(B486)),""),IF(C486=VALUE(REPORTE!C$10),IF(SUM(DC487:DC$1993),CONCATENATE(INT(B486),", "),INT(B486)),""))</f>
        <v>#VALUE!</v>
      </c>
    </row>
    <row r="487" spans="1:107" s="5" customFormat="1" ht="15" customHeight="1">
      <c r="A487" s="4" t="str">
        <f t="shared" si="107"/>
        <v/>
      </c>
      <c r="B487" s="6"/>
      <c r="C487" s="6"/>
      <c r="D487" s="1" t="str">
        <f>IFERROR(INDEX('padron cfe'!B:B,MATCH(DATOS!C487,'padron cfe'!A:A,0),1),"")</f>
        <v/>
      </c>
      <c r="E487" s="4"/>
      <c r="F487" s="4"/>
      <c r="G487" s="4"/>
      <c r="H487" s="5" t="str">
        <f>IF(F487="","",IFERROR(CONCATENATE("PEUA",VLOOKUP(ESTADO,REPORTE!AV$2:AW$33,2,0),DIDTRITO_FORM,CADER_FORM,IFERROR(VLOOKUP(DAY(F487),$BN$3:$BO$11,2,0),DAY(F487)),IFERROR(VLOOKUP(MONTH(F487),$BN$3:$BO$11,2,0),MONTH(F487)),YEAR(F487),G487),""))</f>
        <v/>
      </c>
      <c r="I487" s="4"/>
      <c r="K487" s="2" t="str">
        <f>IFERROR(INDEX('padron cfe'!C:C,MATCH(DATOS!C487,'padron cfe'!A:A,0),1),"")</f>
        <v/>
      </c>
      <c r="L487" s="4" t="str">
        <f>IFERROR(IF(VLOOKUP(J487,J$2:L486,4,0)=0,"",VLOOKUP(J487,J$2:L486,4,0)),"")</f>
        <v/>
      </c>
      <c r="M487" s="4" t="str">
        <f>IFERROR(IF(VLOOKUP(J487,J$2:M486,5,0)=0,"",VLOOKUP(J487,J$2:M486,5,0)),"")</f>
        <v/>
      </c>
      <c r="N487" s="4"/>
      <c r="O487" s="2"/>
      <c r="P487" s="2"/>
      <c r="Q487" s="5" t="str">
        <f t="shared" si="106"/>
        <v/>
      </c>
      <c r="T487" s="2" t="str">
        <f>IFERROR(INDEX('padron cfe'!D:D,MATCH(DATOS!C487,'padron cfe'!A:A,0),1),"")</f>
        <v/>
      </c>
      <c r="U487" s="4"/>
      <c r="V487" s="4"/>
      <c r="W487" s="4"/>
      <c r="X487" s="6"/>
      <c r="Y487" s="4"/>
      <c r="Z487" s="4" t="str">
        <f t="shared" si="108"/>
        <v/>
      </c>
      <c r="AA487" s="4"/>
      <c r="AB487" s="4"/>
      <c r="AC487" s="2" t="str">
        <f>IFERROR(IF(INDEX(AC$1:AC486,MATCH(J487,J$1:J486,0),1)=0,"",INDEX(AC$1:AC486,MATCH(J487,J$1:J486,0),1)),"")</f>
        <v/>
      </c>
      <c r="AD487" s="2" t="str">
        <f>IFERROR(IF(INDEX(AD$1:AD486,MATCH(J487,J$1:J486,0),1)=0,"",INDEX(AD$1:AD486,MATCH(J487,J$1:J486,0),1)),"")</f>
        <v/>
      </c>
      <c r="AE487" s="2" t="str">
        <f>IFERROR(IF(INDEX(AE$1:AE486,MATCH(J487,J$1:J486,0),1)=0,"",INDEX(AE$1:AE486,MATCH(J487,J$1:J486,0),1)),"")</f>
        <v/>
      </c>
      <c r="AF487" s="2"/>
      <c r="AG487" s="2"/>
      <c r="AH487" s="2"/>
      <c r="AI487" s="4"/>
      <c r="AJ487" s="4"/>
      <c r="AK487" s="4"/>
      <c r="AL487" s="4"/>
      <c r="AM487" s="4"/>
      <c r="AN487" s="4"/>
      <c r="AO487" s="4"/>
      <c r="AP487" s="4"/>
      <c r="AQ487" s="4"/>
      <c r="AS487" s="4"/>
      <c r="AT487" s="82"/>
      <c r="AU487" s="124"/>
      <c r="AV487" s="124"/>
      <c r="AW487" s="124"/>
      <c r="AX487" s="124"/>
      <c r="AY487" s="124"/>
      <c r="AZ487" s="124"/>
      <c r="BA487" s="4"/>
      <c r="BB487" s="127"/>
      <c r="BC487" s="4"/>
      <c r="BD487" s="4"/>
      <c r="BE487" s="4"/>
      <c r="BF487" s="4"/>
      <c r="BG487" s="4"/>
      <c r="BH487" s="7" t="str">
        <f t="shared" ca="1" si="109"/>
        <v/>
      </c>
      <c r="BI487" s="4" t="str">
        <f t="shared" si="117"/>
        <v/>
      </c>
      <c r="BJ487" s="123" t="str">
        <f t="shared" si="110"/>
        <v/>
      </c>
      <c r="BK487" s="140" t="str">
        <f t="shared" si="115"/>
        <v/>
      </c>
      <c r="BQ487" s="4" t="str">
        <f>IF(IFERROR(VLOOKUP(C487,C488:C$1993,1,0),"")="","",COUNTIF(C:C,C487))</f>
        <v/>
      </c>
      <c r="BU487" s="5" t="str">
        <f>IF(B487="","",IF(BQ487="",1+(MAX(BU$2:BU486)),""))</f>
        <v/>
      </c>
      <c r="BV487" s="5" t="str">
        <f t="shared" si="111"/>
        <v/>
      </c>
      <c r="BW487" s="5" t="str">
        <f t="shared" si="112"/>
        <v/>
      </c>
      <c r="BX487" s="14" t="str">
        <f t="shared" si="113"/>
        <v/>
      </c>
      <c r="BY487" s="28"/>
      <c r="BZ487" s="15"/>
      <c r="CA487" s="5" t="str">
        <f t="shared" si="118"/>
        <v/>
      </c>
      <c r="CD487" s="5" t="str">
        <f t="shared" si="114"/>
        <v/>
      </c>
      <c r="CE487" s="5" t="str">
        <f>IF(J487="","",IFERROR(IF(VLOOKUP(J487,J$2:J486,1,0)=0,"",""),J487))</f>
        <v/>
      </c>
      <c r="CF487" s="24" t="str">
        <f>IF(CE487="","",(IFERROR(VLOOKUP(MID(CE487,1,1),$CW$2:DA$28,3,0),0)+IFERROR(VLOOKUP(MID(CE487,2,1),CW$2:DA$28,4,0),0)+IFERROR(VLOOKUP(MID(CE487,3,1),CW$2:DA$28,5,0),0)+(ROW(CE487)/1000000000000)))</f>
        <v/>
      </c>
      <c r="CH487" s="5">
        <v>486</v>
      </c>
      <c r="CI487" s="5" t="str">
        <f>IFERROR(VLOOKUP(CH487,CD$2:CE1563,2,0),"")</f>
        <v/>
      </c>
      <c r="DC487" s="5" t="e">
        <f>IF(REPORTE!AH$2="si",IF(C487=VALUE(REPORTE!C$11),IF(SUM(DC488:DC$1993),CONCATENATE(INT(B487),", "),INT(B487)),""),IF(C487=VALUE(REPORTE!C$10),IF(SUM(DC488:DC$1993),CONCATENATE(INT(B487),", "),INT(B487)),""))</f>
        <v>#VALUE!</v>
      </c>
    </row>
    <row r="488" spans="1:107" s="5" customFormat="1" ht="15" customHeight="1">
      <c r="A488" s="4" t="str">
        <f t="shared" si="107"/>
        <v/>
      </c>
      <c r="B488" s="6"/>
      <c r="C488" s="6"/>
      <c r="D488" s="1" t="str">
        <f>IFERROR(INDEX('padron cfe'!B:B,MATCH(DATOS!C488,'padron cfe'!A:A,0),1),"")</f>
        <v/>
      </c>
      <c r="E488" s="4"/>
      <c r="F488" s="4"/>
      <c r="G488" s="4"/>
      <c r="H488" s="5" t="str">
        <f>IF(F488="","",IFERROR(CONCATENATE("PEUA",VLOOKUP(ESTADO,REPORTE!AV$2:AW$33,2,0),DIDTRITO_FORM,CADER_FORM,IFERROR(VLOOKUP(DAY(F488),$BN$3:$BO$11,2,0),DAY(F488)),IFERROR(VLOOKUP(MONTH(F488),$BN$3:$BO$11,2,0),MONTH(F488)),YEAR(F488),G488),""))</f>
        <v/>
      </c>
      <c r="I488" s="4"/>
      <c r="K488" s="2" t="str">
        <f>IFERROR(INDEX('padron cfe'!C:C,MATCH(DATOS!C488,'padron cfe'!A:A,0),1),"")</f>
        <v/>
      </c>
      <c r="L488" s="4" t="str">
        <f>IFERROR(IF(VLOOKUP(J488,J$2:L487,4,0)=0,"",VLOOKUP(J488,J$2:L487,4,0)),"")</f>
        <v/>
      </c>
      <c r="M488" s="4" t="str">
        <f>IFERROR(IF(VLOOKUP(J488,J$2:M487,5,0)=0,"",VLOOKUP(J488,J$2:M487,5,0)),"")</f>
        <v/>
      </c>
      <c r="N488" s="4"/>
      <c r="O488" s="2"/>
      <c r="P488" s="2"/>
      <c r="Q488" s="5" t="str">
        <f t="shared" si="106"/>
        <v/>
      </c>
      <c r="T488" s="2" t="str">
        <f>IFERROR(INDEX('padron cfe'!D:D,MATCH(DATOS!C488,'padron cfe'!A:A,0),1),"")</f>
        <v/>
      </c>
      <c r="U488" s="4"/>
      <c r="V488" s="4"/>
      <c r="W488" s="4"/>
      <c r="X488" s="6"/>
      <c r="Y488" s="4"/>
      <c r="Z488" s="4" t="str">
        <f t="shared" si="108"/>
        <v/>
      </c>
      <c r="AA488" s="4"/>
      <c r="AB488" s="4"/>
      <c r="AC488" s="2" t="str">
        <f>IFERROR(IF(INDEX(AC$1:AC487,MATCH(J488,J$1:J487,0),1)=0,"",INDEX(AC$1:AC487,MATCH(J488,J$1:J487,0),1)),"")</f>
        <v/>
      </c>
      <c r="AD488" s="2" t="str">
        <f>IFERROR(IF(INDEX(AD$1:AD487,MATCH(J488,J$1:J487,0),1)=0,"",INDEX(AD$1:AD487,MATCH(J488,J$1:J487,0),1)),"")</f>
        <v/>
      </c>
      <c r="AE488" s="2" t="str">
        <f>IFERROR(IF(INDEX(AE$1:AE487,MATCH(J488,J$1:J487,0),1)=0,"",INDEX(AE$1:AE487,MATCH(J488,J$1:J487,0),1)),"")</f>
        <v/>
      </c>
      <c r="AF488" s="2"/>
      <c r="AG488" s="2"/>
      <c r="AH488" s="2"/>
      <c r="AI488" s="4"/>
      <c r="AJ488" s="4"/>
      <c r="AK488" s="4"/>
      <c r="AL488" s="4"/>
      <c r="AM488" s="4"/>
      <c r="AN488" s="4"/>
      <c r="AO488" s="4"/>
      <c r="AP488" s="4"/>
      <c r="AQ488" s="4"/>
      <c r="AS488" s="4"/>
      <c r="AT488" s="82"/>
      <c r="AU488" s="124"/>
      <c r="AV488" s="124"/>
      <c r="AW488" s="124"/>
      <c r="AX488" s="124"/>
      <c r="AY488" s="124"/>
      <c r="AZ488" s="124"/>
      <c r="BA488" s="4"/>
      <c r="BB488" s="127"/>
      <c r="BC488" s="4"/>
      <c r="BD488" s="4"/>
      <c r="BE488" s="4"/>
      <c r="BF488" s="4"/>
      <c r="BG488" s="4"/>
      <c r="BH488" s="7" t="str">
        <f t="shared" ca="1" si="109"/>
        <v/>
      </c>
      <c r="BI488" s="4" t="str">
        <f t="shared" si="117"/>
        <v/>
      </c>
      <c r="BJ488" s="123" t="str">
        <f t="shared" si="110"/>
        <v/>
      </c>
      <c r="BK488" s="140" t="str">
        <f t="shared" si="115"/>
        <v/>
      </c>
      <c r="BQ488" s="4" t="str">
        <f>IF(IFERROR(VLOOKUP(C488,C489:C$1993,1,0),"")="","",COUNTIF(C:C,C488))</f>
        <v/>
      </c>
      <c r="BU488" s="5" t="str">
        <f>IF(B488="","",IF(BQ488="",1+(MAX(BU$2:BU487)),""))</f>
        <v/>
      </c>
      <c r="BV488" s="5" t="str">
        <f t="shared" si="111"/>
        <v/>
      </c>
      <c r="BW488" s="5" t="str">
        <f t="shared" si="112"/>
        <v/>
      </c>
      <c r="BX488" s="14" t="str">
        <f t="shared" si="113"/>
        <v/>
      </c>
      <c r="BY488" s="28"/>
      <c r="BZ488" s="15"/>
      <c r="CA488" s="5" t="str">
        <f t="shared" si="118"/>
        <v/>
      </c>
      <c r="CD488" s="5" t="str">
        <f t="shared" si="114"/>
        <v/>
      </c>
      <c r="CE488" s="5" t="str">
        <f>IF(J488="","",IFERROR(IF(VLOOKUP(J488,J$2:J487,1,0)=0,"",""),J488))</f>
        <v/>
      </c>
      <c r="CF488" s="24" t="str">
        <f>IF(CE488="","",(IFERROR(VLOOKUP(MID(CE488,1,1),$CW$2:DA$28,3,0),0)+IFERROR(VLOOKUP(MID(CE488,2,1),CW$2:DA$28,4,0),0)+IFERROR(VLOOKUP(MID(CE488,3,1),CW$2:DA$28,5,0),0)+(ROW(CE488)/1000000000000)))</f>
        <v/>
      </c>
      <c r="CH488" s="5">
        <v>487</v>
      </c>
      <c r="CI488" s="5" t="str">
        <f>IFERROR(VLOOKUP(CH488,CD$2:CE1564,2,0),"")</f>
        <v/>
      </c>
      <c r="DC488" s="5" t="e">
        <f>IF(REPORTE!AH$2="si",IF(C488=VALUE(REPORTE!C$11),IF(SUM(DC489:DC$1993),CONCATENATE(INT(B488),", "),INT(B488)),""),IF(C488=VALUE(REPORTE!C$10),IF(SUM(DC489:DC$1993),CONCATENATE(INT(B488),", "),INT(B488)),""))</f>
        <v>#VALUE!</v>
      </c>
    </row>
    <row r="489" spans="1:107" s="5" customFormat="1" ht="15" customHeight="1">
      <c r="A489" s="4" t="str">
        <f t="shared" si="107"/>
        <v/>
      </c>
      <c r="B489" s="6"/>
      <c r="C489" s="6"/>
      <c r="D489" s="1" t="str">
        <f>IFERROR(INDEX('padron cfe'!B:B,MATCH(DATOS!C489,'padron cfe'!A:A,0),1),"")</f>
        <v/>
      </c>
      <c r="E489" s="4"/>
      <c r="F489" s="4"/>
      <c r="G489" s="4"/>
      <c r="H489" s="5" t="str">
        <f>IF(F489="","",IFERROR(CONCATENATE("PEUA",VLOOKUP(ESTADO,REPORTE!AV$2:AW$33,2,0),DIDTRITO_FORM,CADER_FORM,IFERROR(VLOOKUP(DAY(F489),$BN$3:$BO$11,2,0),DAY(F489)),IFERROR(VLOOKUP(MONTH(F489),$BN$3:$BO$11,2,0),MONTH(F489)),YEAR(F489),G489),""))</f>
        <v/>
      </c>
      <c r="I489" s="4"/>
      <c r="K489" s="2" t="str">
        <f>IFERROR(INDEX('padron cfe'!C:C,MATCH(DATOS!C489,'padron cfe'!A:A,0),1),"")</f>
        <v/>
      </c>
      <c r="L489" s="4" t="str">
        <f>IFERROR(IF(VLOOKUP(J489,J$2:L488,4,0)=0,"",VLOOKUP(J489,J$2:L488,4,0)),"")</f>
        <v/>
      </c>
      <c r="M489" s="4" t="str">
        <f>IFERROR(IF(VLOOKUP(J489,J$2:M488,5,0)=0,"",VLOOKUP(J489,J$2:M488,5,0)),"")</f>
        <v/>
      </c>
      <c r="N489" s="4"/>
      <c r="O489" s="2"/>
      <c r="P489" s="2"/>
      <c r="Q489" s="5" t="str">
        <f t="shared" si="106"/>
        <v/>
      </c>
      <c r="T489" s="2" t="str">
        <f>IFERROR(INDEX('padron cfe'!D:D,MATCH(DATOS!C489,'padron cfe'!A:A,0),1),"")</f>
        <v/>
      </c>
      <c r="U489" s="4"/>
      <c r="V489" s="4"/>
      <c r="W489" s="4"/>
      <c r="X489" s="6"/>
      <c r="Y489" s="4"/>
      <c r="Z489" s="4" t="str">
        <f t="shared" si="108"/>
        <v/>
      </c>
      <c r="AA489" s="4"/>
      <c r="AB489" s="4"/>
      <c r="AC489" s="2" t="str">
        <f>IFERROR(IF(INDEX(AC$1:AC488,MATCH(J489,J$1:J488,0),1)=0,"",INDEX(AC$1:AC488,MATCH(J489,J$1:J488,0),1)),"")</f>
        <v/>
      </c>
      <c r="AD489" s="2" t="str">
        <f>IFERROR(IF(INDEX(AD$1:AD488,MATCH(J489,J$1:J488,0),1)=0,"",INDEX(AD$1:AD488,MATCH(J489,J$1:J488,0),1)),"")</f>
        <v/>
      </c>
      <c r="AE489" s="2" t="str">
        <f>IFERROR(IF(INDEX(AE$1:AE488,MATCH(J489,J$1:J488,0),1)=0,"",INDEX(AE$1:AE488,MATCH(J489,J$1:J488,0),1)),"")</f>
        <v/>
      </c>
      <c r="AF489" s="2"/>
      <c r="AG489" s="2"/>
      <c r="AH489" s="2"/>
      <c r="AI489" s="4"/>
      <c r="AJ489" s="4"/>
      <c r="AK489" s="4"/>
      <c r="AL489" s="4"/>
      <c r="AM489" s="4"/>
      <c r="AN489" s="4"/>
      <c r="AO489" s="4"/>
      <c r="AP489" s="4"/>
      <c r="AQ489" s="4"/>
      <c r="AS489" s="4"/>
      <c r="AT489" s="82"/>
      <c r="AU489" s="124"/>
      <c r="AV489" s="124"/>
      <c r="AW489" s="124"/>
      <c r="AX489" s="124"/>
      <c r="AY489" s="124"/>
      <c r="AZ489" s="124"/>
      <c r="BA489" s="4"/>
      <c r="BB489" s="127"/>
      <c r="BC489" s="4"/>
      <c r="BD489" s="4"/>
      <c r="BE489" s="4"/>
      <c r="BF489" s="4"/>
      <c r="BG489" s="4"/>
      <c r="BH489" s="7" t="str">
        <f t="shared" ca="1" si="109"/>
        <v/>
      </c>
      <c r="BI489" s="4" t="str">
        <f t="shared" si="117"/>
        <v/>
      </c>
      <c r="BJ489" s="123" t="str">
        <f t="shared" si="110"/>
        <v/>
      </c>
      <c r="BK489" s="140" t="str">
        <f t="shared" si="115"/>
        <v/>
      </c>
      <c r="BQ489" s="4" t="str">
        <f>IF(IFERROR(VLOOKUP(C489,C490:C$1993,1,0),"")="","",COUNTIF(C:C,C489))</f>
        <v/>
      </c>
      <c r="BU489" s="5" t="str">
        <f>IF(B489="","",IF(BQ489="",1+(MAX(BU$2:BU488)),""))</f>
        <v/>
      </c>
      <c r="BV489" s="5" t="str">
        <f t="shared" si="111"/>
        <v/>
      </c>
      <c r="BW489" s="5" t="str">
        <f t="shared" si="112"/>
        <v/>
      </c>
      <c r="BX489" s="14" t="str">
        <f t="shared" si="113"/>
        <v/>
      </c>
      <c r="BY489" s="28"/>
      <c r="BZ489" s="15"/>
      <c r="CA489" s="5" t="str">
        <f t="shared" si="118"/>
        <v/>
      </c>
      <c r="CD489" s="5" t="str">
        <f t="shared" si="114"/>
        <v/>
      </c>
      <c r="CE489" s="5" t="str">
        <f>IF(J489="","",IFERROR(IF(VLOOKUP(J489,J$2:J488,1,0)=0,"",""),J489))</f>
        <v/>
      </c>
      <c r="CF489" s="24" t="str">
        <f>IF(CE489="","",(IFERROR(VLOOKUP(MID(CE489,1,1),$CW$2:DA$28,3,0),0)+IFERROR(VLOOKUP(MID(CE489,2,1),CW$2:DA$28,4,0),0)+IFERROR(VLOOKUP(MID(CE489,3,1),CW$2:DA$28,5,0),0)+(ROW(CE489)/1000000000000)))</f>
        <v/>
      </c>
      <c r="CH489" s="5">
        <v>488</v>
      </c>
      <c r="CI489" s="5" t="str">
        <f>IFERROR(VLOOKUP(CH489,CD$2:CE1565,2,0),"")</f>
        <v/>
      </c>
      <c r="DC489" s="5" t="e">
        <f>IF(REPORTE!AH$2="si",IF(C489=VALUE(REPORTE!C$11),IF(SUM(DC490:DC$1993),CONCATENATE(INT(B489),", "),INT(B489)),""),IF(C489=VALUE(REPORTE!C$10),IF(SUM(DC490:DC$1993),CONCATENATE(INT(B489),", "),INT(B489)),""))</f>
        <v>#VALUE!</v>
      </c>
    </row>
    <row r="490" spans="1:107" s="5" customFormat="1" ht="15" customHeight="1">
      <c r="A490" s="4" t="str">
        <f t="shared" si="107"/>
        <v/>
      </c>
      <c r="B490" s="6"/>
      <c r="C490" s="6"/>
      <c r="D490" s="1" t="str">
        <f>IFERROR(INDEX('padron cfe'!B:B,MATCH(DATOS!C490,'padron cfe'!A:A,0),1),"")</f>
        <v/>
      </c>
      <c r="E490" s="4"/>
      <c r="F490" s="4"/>
      <c r="G490" s="4"/>
      <c r="H490" s="5" t="str">
        <f>IF(F490="","",IFERROR(CONCATENATE("PEUA",VLOOKUP(ESTADO,REPORTE!AV$2:AW$33,2,0),DIDTRITO_FORM,CADER_FORM,IFERROR(VLOOKUP(DAY(F490),$BN$3:$BO$11,2,0),DAY(F490)),IFERROR(VLOOKUP(MONTH(F490),$BN$3:$BO$11,2,0),MONTH(F490)),YEAR(F490),G490),""))</f>
        <v/>
      </c>
      <c r="I490" s="4"/>
      <c r="K490" s="2" t="str">
        <f>IFERROR(INDEX('padron cfe'!C:C,MATCH(DATOS!C490,'padron cfe'!A:A,0),1),"")</f>
        <v/>
      </c>
      <c r="L490" s="4" t="str">
        <f>IFERROR(IF(VLOOKUP(J490,J$2:L489,4,0)=0,"",VLOOKUP(J490,J$2:L489,4,0)),"")</f>
        <v/>
      </c>
      <c r="M490" s="4" t="str">
        <f>IFERROR(IF(VLOOKUP(J490,J$2:M489,5,0)=0,"",VLOOKUP(J490,J$2:M489,5,0)),"")</f>
        <v/>
      </c>
      <c r="N490" s="4"/>
      <c r="O490" s="2"/>
      <c r="P490" s="2"/>
      <c r="Q490" s="5" t="str">
        <f t="shared" si="106"/>
        <v/>
      </c>
      <c r="T490" s="2" t="str">
        <f>IFERROR(INDEX('padron cfe'!D:D,MATCH(DATOS!C490,'padron cfe'!A:A,0),1),"")</f>
        <v/>
      </c>
      <c r="U490" s="4"/>
      <c r="V490" s="4"/>
      <c r="W490" s="4"/>
      <c r="X490" s="6"/>
      <c r="Y490" s="4"/>
      <c r="Z490" s="4" t="str">
        <f t="shared" si="108"/>
        <v/>
      </c>
      <c r="AA490" s="4"/>
      <c r="AB490" s="4"/>
      <c r="AC490" s="2" t="str">
        <f>IFERROR(IF(INDEX(AC$1:AC489,MATCH(J490,J$1:J489,0),1)=0,"",INDEX(AC$1:AC489,MATCH(J490,J$1:J489,0),1)),"")</f>
        <v/>
      </c>
      <c r="AD490" s="2" t="str">
        <f>IFERROR(IF(INDEX(AD$1:AD489,MATCH(J490,J$1:J489,0),1)=0,"",INDEX(AD$1:AD489,MATCH(J490,J$1:J489,0),1)),"")</f>
        <v/>
      </c>
      <c r="AE490" s="2" t="str">
        <f>IFERROR(IF(INDEX(AE$1:AE489,MATCH(J490,J$1:J489,0),1)=0,"",INDEX(AE$1:AE489,MATCH(J490,J$1:J489,0),1)),"")</f>
        <v/>
      </c>
      <c r="AF490" s="2"/>
      <c r="AG490" s="2"/>
      <c r="AH490" s="2"/>
      <c r="AI490" s="4"/>
      <c r="AJ490" s="4"/>
      <c r="AK490" s="4"/>
      <c r="AL490" s="4"/>
      <c r="AM490" s="4"/>
      <c r="AN490" s="4"/>
      <c r="AO490" s="4"/>
      <c r="AP490" s="4"/>
      <c r="AQ490" s="4"/>
      <c r="AS490" s="4"/>
      <c r="AT490" s="82"/>
      <c r="AU490" s="124"/>
      <c r="AV490" s="124"/>
      <c r="AW490" s="124"/>
      <c r="AX490" s="124"/>
      <c r="AY490" s="124"/>
      <c r="AZ490" s="124"/>
      <c r="BA490" s="4"/>
      <c r="BB490" s="127"/>
      <c r="BC490" s="4"/>
      <c r="BD490" s="4"/>
      <c r="BE490" s="4"/>
      <c r="BF490" s="4"/>
      <c r="BG490" s="4"/>
      <c r="BH490" s="7" t="str">
        <f t="shared" ca="1" si="109"/>
        <v/>
      </c>
      <c r="BI490" s="4" t="str">
        <f t="shared" si="117"/>
        <v/>
      </c>
      <c r="BJ490" s="123" t="str">
        <f t="shared" si="110"/>
        <v/>
      </c>
      <c r="BK490" s="140" t="str">
        <f t="shared" si="115"/>
        <v/>
      </c>
      <c r="BQ490" s="4" t="str">
        <f>IF(IFERROR(VLOOKUP(C490,C491:C$1993,1,0),"")="","",COUNTIF(C:C,C490))</f>
        <v/>
      </c>
      <c r="BU490" s="5" t="str">
        <f>IF(B490="","",IF(BQ490="",1+(MAX(BU$2:BU489)),""))</f>
        <v/>
      </c>
      <c r="BV490" s="5" t="str">
        <f t="shared" si="111"/>
        <v/>
      </c>
      <c r="BW490" s="5" t="str">
        <f t="shared" si="112"/>
        <v/>
      </c>
      <c r="BX490" s="14" t="str">
        <f t="shared" si="113"/>
        <v/>
      </c>
      <c r="BY490" s="28"/>
      <c r="BZ490" s="15"/>
      <c r="CA490" s="5" t="str">
        <f t="shared" si="118"/>
        <v/>
      </c>
      <c r="CD490" s="5" t="str">
        <f t="shared" si="114"/>
        <v/>
      </c>
      <c r="CE490" s="5" t="str">
        <f>IF(J490="","",IFERROR(IF(VLOOKUP(J490,J$2:J489,1,0)=0,"",""),J490))</f>
        <v/>
      </c>
      <c r="CF490" s="24" t="str">
        <f>IF(CE490="","",(IFERROR(VLOOKUP(MID(CE490,1,1),$CW$2:DA$28,3,0),0)+IFERROR(VLOOKUP(MID(CE490,2,1),CW$2:DA$28,4,0),0)+IFERROR(VLOOKUP(MID(CE490,3,1),CW$2:DA$28,5,0),0)+(ROW(CE490)/1000000000000)))</f>
        <v/>
      </c>
      <c r="CH490" s="5">
        <v>489</v>
      </c>
      <c r="CI490" s="5" t="str">
        <f>IFERROR(VLOOKUP(CH490,CD$2:CE1566,2,0),"")</f>
        <v/>
      </c>
      <c r="DC490" s="5" t="e">
        <f>IF(REPORTE!AH$2="si",IF(C490=VALUE(REPORTE!C$11),IF(SUM(DC491:DC$1993),CONCATENATE(INT(B490),", "),INT(B490)),""),IF(C490=VALUE(REPORTE!C$10),IF(SUM(DC491:DC$1993),CONCATENATE(INT(B490),", "),INT(B490)),""))</f>
        <v>#VALUE!</v>
      </c>
    </row>
    <row r="491" spans="1:107" s="5" customFormat="1" ht="15" customHeight="1">
      <c r="A491" s="4" t="str">
        <f t="shared" si="107"/>
        <v/>
      </c>
      <c r="B491" s="6"/>
      <c r="C491" s="6"/>
      <c r="D491" s="1" t="str">
        <f>IFERROR(INDEX('padron cfe'!B:B,MATCH(DATOS!C491,'padron cfe'!A:A,0),1),"")</f>
        <v/>
      </c>
      <c r="E491" s="4"/>
      <c r="F491" s="4"/>
      <c r="G491" s="4"/>
      <c r="H491" s="5" t="str">
        <f>IF(F491="","",IFERROR(CONCATENATE("PEUA",VLOOKUP(ESTADO,REPORTE!AV$2:AW$33,2,0),DIDTRITO_FORM,CADER_FORM,IFERROR(VLOOKUP(DAY(F491),$BN$3:$BO$11,2,0),DAY(F491)),IFERROR(VLOOKUP(MONTH(F491),$BN$3:$BO$11,2,0),MONTH(F491)),YEAR(F491),G491),""))</f>
        <v/>
      </c>
      <c r="I491" s="4"/>
      <c r="K491" s="2" t="str">
        <f>IFERROR(INDEX('padron cfe'!C:C,MATCH(DATOS!C491,'padron cfe'!A:A,0),1),"")</f>
        <v/>
      </c>
      <c r="L491" s="4" t="str">
        <f>IFERROR(IF(VLOOKUP(J491,J$2:L490,4,0)=0,"",VLOOKUP(J491,J$2:L490,4,0)),"")</f>
        <v/>
      </c>
      <c r="M491" s="4" t="str">
        <f>IFERROR(IF(VLOOKUP(J491,J$2:M490,5,0)=0,"",VLOOKUP(J491,J$2:M490,5,0)),"")</f>
        <v/>
      </c>
      <c r="N491" s="4"/>
      <c r="O491" s="2"/>
      <c r="P491" s="2"/>
      <c r="Q491" s="5" t="str">
        <f t="shared" si="106"/>
        <v/>
      </c>
      <c r="T491" s="2" t="str">
        <f>IFERROR(INDEX('padron cfe'!D:D,MATCH(DATOS!C491,'padron cfe'!A:A,0),1),"")</f>
        <v/>
      </c>
      <c r="U491" s="4"/>
      <c r="V491" s="4"/>
      <c r="W491" s="4"/>
      <c r="X491" s="6"/>
      <c r="Y491" s="4"/>
      <c r="Z491" s="4" t="str">
        <f t="shared" si="108"/>
        <v/>
      </c>
      <c r="AA491" s="4"/>
      <c r="AB491" s="4"/>
      <c r="AC491" s="2" t="str">
        <f>IFERROR(IF(INDEX(AC$1:AC490,MATCH(J491,J$1:J490,0),1)=0,"",INDEX(AC$1:AC490,MATCH(J491,J$1:J490,0),1)),"")</f>
        <v/>
      </c>
      <c r="AD491" s="2" t="str">
        <f>IFERROR(IF(INDEX(AD$1:AD490,MATCH(J491,J$1:J490,0),1)=0,"",INDEX(AD$1:AD490,MATCH(J491,J$1:J490,0),1)),"")</f>
        <v/>
      </c>
      <c r="AE491" s="2" t="str">
        <f>IFERROR(IF(INDEX(AE$1:AE490,MATCH(J491,J$1:J490,0),1)=0,"",INDEX(AE$1:AE490,MATCH(J491,J$1:J490,0),1)),"")</f>
        <v/>
      </c>
      <c r="AF491" s="2"/>
      <c r="AG491" s="2"/>
      <c r="AH491" s="2"/>
      <c r="AI491" s="4"/>
      <c r="AJ491" s="4"/>
      <c r="AK491" s="4"/>
      <c r="AL491" s="4"/>
      <c r="AM491" s="4"/>
      <c r="AN491" s="4"/>
      <c r="AO491" s="4"/>
      <c r="AP491" s="4"/>
      <c r="AQ491" s="4"/>
      <c r="AS491" s="4"/>
      <c r="AT491" s="82"/>
      <c r="AU491" s="124"/>
      <c r="AV491" s="124"/>
      <c r="AW491" s="124"/>
      <c r="AX491" s="124"/>
      <c r="AY491" s="124"/>
      <c r="AZ491" s="124"/>
      <c r="BA491" s="4"/>
      <c r="BB491" s="127"/>
      <c r="BC491" s="4"/>
      <c r="BD491" s="4"/>
      <c r="BE491" s="4"/>
      <c r="BF491" s="4"/>
      <c r="BG491" s="4"/>
      <c r="BH491" s="7" t="str">
        <f t="shared" ca="1" si="109"/>
        <v/>
      </c>
      <c r="BI491" s="4" t="str">
        <f t="shared" si="117"/>
        <v/>
      </c>
      <c r="BJ491" s="123" t="str">
        <f t="shared" si="110"/>
        <v/>
      </c>
      <c r="BK491" s="140" t="str">
        <f t="shared" si="115"/>
        <v/>
      </c>
      <c r="BQ491" s="4" t="str">
        <f>IF(IFERROR(VLOOKUP(C491,C492:C$1993,1,0),"")="","",COUNTIF(C:C,C491))</f>
        <v/>
      </c>
      <c r="BU491" s="5" t="str">
        <f>IF(B491="","",IF(BQ491="",1+(MAX(BU$2:BU490)),""))</f>
        <v/>
      </c>
      <c r="BV491" s="5" t="str">
        <f t="shared" si="111"/>
        <v/>
      </c>
      <c r="BW491" s="5" t="str">
        <f t="shared" si="112"/>
        <v/>
      </c>
      <c r="BX491" s="14" t="str">
        <f t="shared" si="113"/>
        <v/>
      </c>
      <c r="BY491" s="28"/>
      <c r="BZ491" s="15"/>
      <c r="CA491" s="5" t="str">
        <f t="shared" si="118"/>
        <v/>
      </c>
      <c r="CD491" s="5" t="str">
        <f t="shared" si="114"/>
        <v/>
      </c>
      <c r="CE491" s="5" t="str">
        <f>IF(J491="","",IFERROR(IF(VLOOKUP(J491,J$2:J490,1,0)=0,"",""),J491))</f>
        <v/>
      </c>
      <c r="CF491" s="24" t="str">
        <f>IF(CE491="","",(IFERROR(VLOOKUP(MID(CE491,1,1),$CW$2:DA$28,3,0),0)+IFERROR(VLOOKUP(MID(CE491,2,1),CW$2:DA$28,4,0),0)+IFERROR(VLOOKUP(MID(CE491,3,1),CW$2:DA$28,5,0),0)+(ROW(CE491)/1000000000000)))</f>
        <v/>
      </c>
      <c r="CH491" s="5">
        <v>490</v>
      </c>
      <c r="CI491" s="5" t="str">
        <f>IFERROR(VLOOKUP(CH491,CD$2:CE1567,2,0),"")</f>
        <v/>
      </c>
      <c r="DC491" s="5" t="e">
        <f>IF(REPORTE!AH$2="si",IF(C491=VALUE(REPORTE!C$11),IF(SUM(DC492:DC$1993),CONCATENATE(INT(B491),", "),INT(B491)),""),IF(C491=VALUE(REPORTE!C$10),IF(SUM(DC492:DC$1993),CONCATENATE(INT(B491),", "),INT(B491)),""))</f>
        <v>#VALUE!</v>
      </c>
    </row>
    <row r="492" spans="1:107" s="5" customFormat="1" ht="15" customHeight="1">
      <c r="A492" s="4" t="str">
        <f t="shared" si="107"/>
        <v/>
      </c>
      <c r="B492" s="6"/>
      <c r="C492" s="6"/>
      <c r="D492" s="1" t="str">
        <f>IFERROR(INDEX('padron cfe'!B:B,MATCH(DATOS!C492,'padron cfe'!A:A,0),1),"")</f>
        <v/>
      </c>
      <c r="E492" s="4"/>
      <c r="F492" s="4"/>
      <c r="G492" s="4"/>
      <c r="H492" s="5" t="str">
        <f>IF(F492="","",IFERROR(CONCATENATE("PEUA",VLOOKUP(ESTADO,REPORTE!AV$2:AW$33,2,0),DIDTRITO_FORM,CADER_FORM,IFERROR(VLOOKUP(DAY(F492),$BN$3:$BO$11,2,0),DAY(F492)),IFERROR(VLOOKUP(MONTH(F492),$BN$3:$BO$11,2,0),MONTH(F492)),YEAR(F492),G492),""))</f>
        <v/>
      </c>
      <c r="I492" s="4"/>
      <c r="K492" s="2" t="str">
        <f>IFERROR(INDEX('padron cfe'!C:C,MATCH(DATOS!C492,'padron cfe'!A:A,0),1),"")</f>
        <v/>
      </c>
      <c r="L492" s="4" t="str">
        <f>IFERROR(IF(VLOOKUP(J492,J$2:L491,4,0)=0,"",VLOOKUP(J492,J$2:L491,4,0)),"")</f>
        <v/>
      </c>
      <c r="M492" s="4" t="str">
        <f>IFERROR(IF(VLOOKUP(J492,J$2:M491,5,0)=0,"",VLOOKUP(J492,J$2:M491,5,0)),"")</f>
        <v/>
      </c>
      <c r="N492" s="4"/>
      <c r="O492" s="2"/>
      <c r="P492" s="2"/>
      <c r="Q492" s="5" t="str">
        <f t="shared" si="106"/>
        <v/>
      </c>
      <c r="T492" s="2" t="str">
        <f>IFERROR(INDEX('padron cfe'!D:D,MATCH(DATOS!C492,'padron cfe'!A:A,0),1),"")</f>
        <v/>
      </c>
      <c r="U492" s="4"/>
      <c r="V492" s="4"/>
      <c r="W492" s="4"/>
      <c r="X492" s="6"/>
      <c r="Y492" s="4"/>
      <c r="Z492" s="4" t="str">
        <f t="shared" si="108"/>
        <v/>
      </c>
      <c r="AA492" s="4"/>
      <c r="AB492" s="4"/>
      <c r="AC492" s="2" t="str">
        <f>IFERROR(IF(INDEX(AC$1:AC491,MATCH(J492,J$1:J491,0),1)=0,"",INDEX(AC$1:AC491,MATCH(J492,J$1:J491,0),1)),"")</f>
        <v/>
      </c>
      <c r="AD492" s="2" t="str">
        <f>IFERROR(IF(INDEX(AD$1:AD491,MATCH(J492,J$1:J491,0),1)=0,"",INDEX(AD$1:AD491,MATCH(J492,J$1:J491,0),1)),"")</f>
        <v/>
      </c>
      <c r="AE492" s="2" t="str">
        <f>IFERROR(IF(INDEX(AE$1:AE491,MATCH(J492,J$1:J491,0),1)=0,"",INDEX(AE$1:AE491,MATCH(J492,J$1:J491,0),1)),"")</f>
        <v/>
      </c>
      <c r="AF492" s="2"/>
      <c r="AG492" s="2"/>
      <c r="AH492" s="2"/>
      <c r="AI492" s="4"/>
      <c r="AJ492" s="4"/>
      <c r="AK492" s="4"/>
      <c r="AL492" s="4"/>
      <c r="AM492" s="4"/>
      <c r="AN492" s="4"/>
      <c r="AO492" s="4"/>
      <c r="AP492" s="4"/>
      <c r="AQ492" s="4"/>
      <c r="AS492" s="4"/>
      <c r="AT492" s="82"/>
      <c r="AU492" s="124"/>
      <c r="AV492" s="124"/>
      <c r="AW492" s="124"/>
      <c r="AX492" s="124"/>
      <c r="AY492" s="124"/>
      <c r="AZ492" s="124"/>
      <c r="BA492" s="4"/>
      <c r="BB492" s="127"/>
      <c r="BC492" s="4"/>
      <c r="BD492" s="4"/>
      <c r="BE492" s="4"/>
      <c r="BF492" s="4"/>
      <c r="BG492" s="4"/>
      <c r="BH492" s="7" t="str">
        <f t="shared" ca="1" si="109"/>
        <v/>
      </c>
      <c r="BI492" s="4" t="str">
        <f t="shared" si="117"/>
        <v/>
      </c>
      <c r="BJ492" s="123" t="str">
        <f t="shared" si="110"/>
        <v/>
      </c>
      <c r="BK492" s="140" t="str">
        <f t="shared" si="115"/>
        <v/>
      </c>
      <c r="BQ492" s="4" t="str">
        <f>IF(IFERROR(VLOOKUP(C492,C493:C$1993,1,0),"")="","",COUNTIF(C:C,C492))</f>
        <v/>
      </c>
      <c r="BU492" s="5" t="str">
        <f>IF(B492="","",IF(BQ492="",1+(MAX(BU$2:BU491)),""))</f>
        <v/>
      </c>
      <c r="BV492" s="5" t="str">
        <f t="shared" si="111"/>
        <v/>
      </c>
      <c r="BW492" s="5" t="str">
        <f t="shared" si="112"/>
        <v/>
      </c>
      <c r="BX492" s="14" t="str">
        <f t="shared" si="113"/>
        <v/>
      </c>
      <c r="BY492" s="28"/>
      <c r="BZ492" s="15"/>
      <c r="CA492" s="5" t="str">
        <f t="shared" si="118"/>
        <v/>
      </c>
      <c r="CD492" s="5" t="str">
        <f t="shared" si="114"/>
        <v/>
      </c>
      <c r="CE492" s="5" t="str">
        <f>IF(J492="","",IFERROR(IF(VLOOKUP(J492,J$2:J491,1,0)=0,"",""),J492))</f>
        <v/>
      </c>
      <c r="CF492" s="24" t="str">
        <f>IF(CE492="","",(IFERROR(VLOOKUP(MID(CE492,1,1),$CW$2:DA$28,3,0),0)+IFERROR(VLOOKUP(MID(CE492,2,1),CW$2:DA$28,4,0),0)+IFERROR(VLOOKUP(MID(CE492,3,1),CW$2:DA$28,5,0),0)+(ROW(CE492)/1000000000000)))</f>
        <v/>
      </c>
      <c r="CH492" s="5">
        <v>491</v>
      </c>
      <c r="CI492" s="5" t="str">
        <f>IFERROR(VLOOKUP(CH492,CD$2:CE1568,2,0),"")</f>
        <v/>
      </c>
      <c r="DC492" s="5" t="e">
        <f>IF(REPORTE!AH$2="si",IF(C492=VALUE(REPORTE!C$11),IF(SUM(DC493:DC$1993),CONCATENATE(INT(B492),", "),INT(B492)),""),IF(C492=VALUE(REPORTE!C$10),IF(SUM(DC493:DC$1993),CONCATENATE(INT(B492),", "),INT(B492)),""))</f>
        <v>#VALUE!</v>
      </c>
    </row>
    <row r="493" spans="1:107" s="5" customFormat="1" ht="15" customHeight="1">
      <c r="A493" s="4" t="str">
        <f t="shared" si="107"/>
        <v/>
      </c>
      <c r="B493" s="6"/>
      <c r="C493" s="6"/>
      <c r="D493" s="1" t="str">
        <f>IFERROR(INDEX('padron cfe'!B:B,MATCH(DATOS!C493,'padron cfe'!A:A,0),1),"")</f>
        <v/>
      </c>
      <c r="E493" s="4"/>
      <c r="F493" s="4"/>
      <c r="G493" s="4"/>
      <c r="H493" s="5" t="str">
        <f>IF(F493="","",IFERROR(CONCATENATE("PEUA",VLOOKUP(ESTADO,REPORTE!AV$2:AW$33,2,0),DIDTRITO_FORM,CADER_FORM,IFERROR(VLOOKUP(DAY(F493),$BN$3:$BO$11,2,0),DAY(F493)),IFERROR(VLOOKUP(MONTH(F493),$BN$3:$BO$11,2,0),MONTH(F493)),YEAR(F493),G493),""))</f>
        <v/>
      </c>
      <c r="I493" s="4"/>
      <c r="K493" s="2" t="str">
        <f>IFERROR(INDEX('padron cfe'!C:C,MATCH(DATOS!C493,'padron cfe'!A:A,0),1),"")</f>
        <v/>
      </c>
      <c r="L493" s="4" t="str">
        <f>IFERROR(IF(VLOOKUP(J493,J$2:L492,4,0)=0,"",VLOOKUP(J493,J$2:L492,4,0)),"")</f>
        <v/>
      </c>
      <c r="M493" s="4" t="str">
        <f>IFERROR(IF(VLOOKUP(J493,J$2:M492,5,0)=0,"",VLOOKUP(J493,J$2:M492,5,0)),"")</f>
        <v/>
      </c>
      <c r="N493" s="4"/>
      <c r="O493" s="2"/>
      <c r="P493" s="2"/>
      <c r="Q493" s="5" t="str">
        <f t="shared" si="106"/>
        <v/>
      </c>
      <c r="T493" s="2" t="str">
        <f>IFERROR(INDEX('padron cfe'!D:D,MATCH(DATOS!C493,'padron cfe'!A:A,0),1),"")</f>
        <v/>
      </c>
      <c r="U493" s="4"/>
      <c r="V493" s="4"/>
      <c r="W493" s="4"/>
      <c r="X493" s="6"/>
      <c r="Y493" s="4"/>
      <c r="Z493" s="4" t="str">
        <f t="shared" si="108"/>
        <v/>
      </c>
      <c r="AA493" s="4"/>
      <c r="AB493" s="4"/>
      <c r="AC493" s="2" t="str">
        <f>IFERROR(IF(INDEX(AC$1:AC492,MATCH(J493,J$1:J492,0),1)=0,"",INDEX(AC$1:AC492,MATCH(J493,J$1:J492,0),1)),"")</f>
        <v/>
      </c>
      <c r="AD493" s="2" t="str">
        <f>IFERROR(IF(INDEX(AD$1:AD492,MATCH(J493,J$1:J492,0),1)=0,"",INDEX(AD$1:AD492,MATCH(J493,J$1:J492,0),1)),"")</f>
        <v/>
      </c>
      <c r="AE493" s="2" t="str">
        <f>IFERROR(IF(INDEX(AE$1:AE492,MATCH(J493,J$1:J492,0),1)=0,"",INDEX(AE$1:AE492,MATCH(J493,J$1:J492,0),1)),"")</f>
        <v/>
      </c>
      <c r="AF493" s="2"/>
      <c r="AG493" s="2"/>
      <c r="AH493" s="2"/>
      <c r="AI493" s="4"/>
      <c r="AJ493" s="4"/>
      <c r="AK493" s="4"/>
      <c r="AL493" s="4"/>
      <c r="AM493" s="4"/>
      <c r="AN493" s="4"/>
      <c r="AO493" s="4"/>
      <c r="AP493" s="4"/>
      <c r="AQ493" s="4"/>
      <c r="AS493" s="4"/>
      <c r="AT493" s="82"/>
      <c r="AU493" s="124"/>
      <c r="AV493" s="124"/>
      <c r="AW493" s="124"/>
      <c r="AX493" s="124"/>
      <c r="AY493" s="124"/>
      <c r="AZ493" s="124"/>
      <c r="BA493" s="4"/>
      <c r="BB493" s="127"/>
      <c r="BC493" s="4"/>
      <c r="BD493" s="4"/>
      <c r="BE493" s="4"/>
      <c r="BF493" s="4"/>
      <c r="BG493" s="4"/>
      <c r="BH493" s="7" t="str">
        <f t="shared" ca="1" si="109"/>
        <v/>
      </c>
      <c r="BI493" s="4" t="str">
        <f t="shared" si="117"/>
        <v/>
      </c>
      <c r="BJ493" s="123" t="str">
        <f t="shared" si="110"/>
        <v/>
      </c>
      <c r="BK493" s="140" t="str">
        <f t="shared" si="115"/>
        <v/>
      </c>
      <c r="BQ493" s="4" t="str">
        <f>IF(IFERROR(VLOOKUP(C493,C494:C$1993,1,0),"")="","",COUNTIF(C:C,C493))</f>
        <v/>
      </c>
      <c r="BU493" s="5" t="str">
        <f>IF(B493="","",IF(BQ493="",1+(MAX(BU$2:BU492)),""))</f>
        <v/>
      </c>
      <c r="BV493" s="5" t="str">
        <f t="shared" si="111"/>
        <v/>
      </c>
      <c r="BW493" s="5" t="str">
        <f t="shared" si="112"/>
        <v/>
      </c>
      <c r="BX493" s="14" t="str">
        <f t="shared" si="113"/>
        <v/>
      </c>
      <c r="BY493" s="28"/>
      <c r="BZ493" s="15"/>
      <c r="CA493" s="5" t="str">
        <f t="shared" si="118"/>
        <v/>
      </c>
      <c r="CD493" s="5" t="str">
        <f t="shared" si="114"/>
        <v/>
      </c>
      <c r="CE493" s="5" t="str">
        <f>IF(J493="","",IFERROR(IF(VLOOKUP(J493,J$2:J492,1,0)=0,"",""),J493))</f>
        <v/>
      </c>
      <c r="CF493" s="24" t="str">
        <f>IF(CE493="","",(IFERROR(VLOOKUP(MID(CE493,1,1),$CW$2:DA$28,3,0),0)+IFERROR(VLOOKUP(MID(CE493,2,1),CW$2:DA$28,4,0),0)+IFERROR(VLOOKUP(MID(CE493,3,1),CW$2:DA$28,5,0),0)+(ROW(CE493)/1000000000000)))</f>
        <v/>
      </c>
      <c r="CH493" s="5">
        <v>492</v>
      </c>
      <c r="CI493" s="5" t="str">
        <f>IFERROR(VLOOKUP(CH493,CD$2:CE1569,2,0),"")</f>
        <v/>
      </c>
      <c r="DC493" s="5" t="e">
        <f>IF(REPORTE!AH$2="si",IF(C493=VALUE(REPORTE!C$11),IF(SUM(DC494:DC$1993),CONCATENATE(INT(B493),", "),INT(B493)),""),IF(C493=VALUE(REPORTE!C$10),IF(SUM(DC494:DC$1993),CONCATENATE(INT(B493),", "),INT(B493)),""))</f>
        <v>#VALUE!</v>
      </c>
    </row>
    <row r="494" spans="1:107" s="5" customFormat="1" ht="15" customHeight="1">
      <c r="A494" s="4" t="str">
        <f t="shared" si="107"/>
        <v/>
      </c>
      <c r="B494" s="6"/>
      <c r="C494" s="6"/>
      <c r="D494" s="1" t="str">
        <f>IFERROR(INDEX('padron cfe'!B:B,MATCH(DATOS!C494,'padron cfe'!A:A,0),1),"")</f>
        <v/>
      </c>
      <c r="E494" s="4"/>
      <c r="F494" s="4"/>
      <c r="G494" s="4"/>
      <c r="H494" s="5" t="str">
        <f>IF(F494="","",IFERROR(CONCATENATE("PEUA",VLOOKUP(ESTADO,REPORTE!AV$2:AW$33,2,0),DIDTRITO_FORM,CADER_FORM,IFERROR(VLOOKUP(DAY(F494),$BN$3:$BO$11,2,0),DAY(F494)),IFERROR(VLOOKUP(MONTH(F494),$BN$3:$BO$11,2,0),MONTH(F494)),YEAR(F494),G494),""))</f>
        <v/>
      </c>
      <c r="I494" s="4"/>
      <c r="K494" s="2" t="str">
        <f>IFERROR(INDEX('padron cfe'!C:C,MATCH(DATOS!C494,'padron cfe'!A:A,0),1),"")</f>
        <v/>
      </c>
      <c r="L494" s="4" t="str">
        <f>IFERROR(IF(VLOOKUP(J494,J$2:L493,4,0)=0,"",VLOOKUP(J494,J$2:L493,4,0)),"")</f>
        <v/>
      </c>
      <c r="M494" s="4" t="str">
        <f>IFERROR(IF(VLOOKUP(J494,J$2:M493,5,0)=0,"",VLOOKUP(J494,J$2:M493,5,0)),"")</f>
        <v/>
      </c>
      <c r="N494" s="4"/>
      <c r="O494" s="2"/>
      <c r="P494" s="2"/>
      <c r="Q494" s="5" t="str">
        <f t="shared" si="106"/>
        <v/>
      </c>
      <c r="T494" s="2" t="str">
        <f>IFERROR(INDEX('padron cfe'!D:D,MATCH(DATOS!C494,'padron cfe'!A:A,0),1),"")</f>
        <v/>
      </c>
      <c r="U494" s="4"/>
      <c r="V494" s="4"/>
      <c r="W494" s="4"/>
      <c r="X494" s="6"/>
      <c r="Y494" s="4"/>
      <c r="Z494" s="4" t="str">
        <f t="shared" si="108"/>
        <v/>
      </c>
      <c r="AA494" s="4"/>
      <c r="AB494" s="4"/>
      <c r="AC494" s="2" t="str">
        <f>IFERROR(IF(INDEX(AC$1:AC493,MATCH(J494,J$1:J493,0),1)=0,"",INDEX(AC$1:AC493,MATCH(J494,J$1:J493,0),1)),"")</f>
        <v/>
      </c>
      <c r="AD494" s="2" t="str">
        <f>IFERROR(IF(INDEX(AD$1:AD493,MATCH(J494,J$1:J493,0),1)=0,"",INDEX(AD$1:AD493,MATCH(J494,J$1:J493,0),1)),"")</f>
        <v/>
      </c>
      <c r="AE494" s="2" t="str">
        <f>IFERROR(IF(INDEX(AE$1:AE493,MATCH(J494,J$1:J493,0),1)=0,"",INDEX(AE$1:AE493,MATCH(J494,J$1:J493,0),1)),"")</f>
        <v/>
      </c>
      <c r="AF494" s="2"/>
      <c r="AG494" s="2"/>
      <c r="AH494" s="2"/>
      <c r="AI494" s="4"/>
      <c r="AJ494" s="4"/>
      <c r="AK494" s="4"/>
      <c r="AL494" s="4"/>
      <c r="AM494" s="4"/>
      <c r="AN494" s="4"/>
      <c r="AO494" s="4"/>
      <c r="AP494" s="4"/>
      <c r="AQ494" s="4"/>
      <c r="AS494" s="4"/>
      <c r="AT494" s="82"/>
      <c r="AU494" s="124"/>
      <c r="AV494" s="124"/>
      <c r="AW494" s="124"/>
      <c r="AX494" s="124"/>
      <c r="AY494" s="124"/>
      <c r="AZ494" s="124"/>
      <c r="BA494" s="4"/>
      <c r="BB494" s="127"/>
      <c r="BC494" s="4"/>
      <c r="BD494" s="4"/>
      <c r="BE494" s="4"/>
      <c r="BF494" s="4"/>
      <c r="BG494" s="4"/>
      <c r="BH494" s="7" t="str">
        <f t="shared" ca="1" si="109"/>
        <v/>
      </c>
      <c r="BI494" s="4" t="str">
        <f t="shared" si="117"/>
        <v/>
      </c>
      <c r="BJ494" s="123" t="str">
        <f t="shared" si="110"/>
        <v/>
      </c>
      <c r="BK494" s="140" t="str">
        <f t="shared" si="115"/>
        <v/>
      </c>
      <c r="BQ494" s="4" t="str">
        <f>IF(IFERROR(VLOOKUP(C494,C495:C$1993,1,0),"")="","",COUNTIF(C:C,C494))</f>
        <v/>
      </c>
      <c r="BU494" s="5" t="str">
        <f>IF(B494="","",IF(BQ494="",1+(MAX(BU$2:BU493)),""))</f>
        <v/>
      </c>
      <c r="BV494" s="5" t="str">
        <f t="shared" si="111"/>
        <v/>
      </c>
      <c r="BW494" s="5" t="str">
        <f t="shared" si="112"/>
        <v/>
      </c>
      <c r="BX494" s="14" t="str">
        <f t="shared" si="113"/>
        <v/>
      </c>
      <c r="BY494" s="28"/>
      <c r="BZ494" s="15"/>
      <c r="CA494" s="5" t="str">
        <f t="shared" si="118"/>
        <v/>
      </c>
      <c r="CD494" s="5" t="str">
        <f t="shared" si="114"/>
        <v/>
      </c>
      <c r="CE494" s="5" t="str">
        <f>IF(J494="","",IFERROR(IF(VLOOKUP(J494,J$2:J493,1,0)=0,"",""),J494))</f>
        <v/>
      </c>
      <c r="CF494" s="24" t="str">
        <f>IF(CE494="","",(IFERROR(VLOOKUP(MID(CE494,1,1),$CW$2:DA$28,3,0),0)+IFERROR(VLOOKUP(MID(CE494,2,1),CW$2:DA$28,4,0),0)+IFERROR(VLOOKUP(MID(CE494,3,1),CW$2:DA$28,5,0),0)+(ROW(CE494)/1000000000000)))</f>
        <v/>
      </c>
      <c r="CH494" s="5">
        <v>493</v>
      </c>
      <c r="CI494" s="5" t="str">
        <f>IFERROR(VLOOKUP(CH494,CD$2:CE1570,2,0),"")</f>
        <v/>
      </c>
      <c r="DC494" s="5" t="e">
        <f>IF(REPORTE!AH$2="si",IF(C494=VALUE(REPORTE!C$11),IF(SUM(DC495:DC$1993),CONCATENATE(INT(B494),", "),INT(B494)),""),IF(C494=VALUE(REPORTE!C$10),IF(SUM(DC495:DC$1993),CONCATENATE(INT(B494),", "),INT(B494)),""))</f>
        <v>#VALUE!</v>
      </c>
    </row>
    <row r="495" spans="1:107" s="5" customFormat="1" ht="15" customHeight="1">
      <c r="A495" s="4" t="str">
        <f t="shared" si="107"/>
        <v/>
      </c>
      <c r="B495" s="6"/>
      <c r="C495" s="6"/>
      <c r="D495" s="1" t="str">
        <f>IFERROR(INDEX('padron cfe'!B:B,MATCH(DATOS!C495,'padron cfe'!A:A,0),1),"")</f>
        <v/>
      </c>
      <c r="E495" s="4"/>
      <c r="F495" s="4"/>
      <c r="G495" s="4"/>
      <c r="H495" s="5" t="str">
        <f>IF(F495="","",IFERROR(CONCATENATE("PEUA",VLOOKUP(ESTADO,REPORTE!AV$2:AW$33,2,0),DIDTRITO_FORM,CADER_FORM,IFERROR(VLOOKUP(DAY(F495),$BN$3:$BO$11,2,0),DAY(F495)),IFERROR(VLOOKUP(MONTH(F495),$BN$3:$BO$11,2,0),MONTH(F495)),YEAR(F495),G495),""))</f>
        <v/>
      </c>
      <c r="I495" s="4"/>
      <c r="K495" s="2" t="str">
        <f>IFERROR(INDEX('padron cfe'!C:C,MATCH(DATOS!C495,'padron cfe'!A:A,0),1),"")</f>
        <v/>
      </c>
      <c r="L495" s="4" t="str">
        <f>IFERROR(IF(VLOOKUP(J495,J$2:L494,4,0)=0,"",VLOOKUP(J495,J$2:L494,4,0)),"")</f>
        <v/>
      </c>
      <c r="M495" s="4" t="str">
        <f>IFERROR(IF(VLOOKUP(J495,J$2:M494,5,0)=0,"",VLOOKUP(J495,J$2:M494,5,0)),"")</f>
        <v/>
      </c>
      <c r="N495" s="4"/>
      <c r="O495" s="2"/>
      <c r="P495" s="2"/>
      <c r="Q495" s="5" t="str">
        <f t="shared" si="106"/>
        <v/>
      </c>
      <c r="T495" s="2" t="str">
        <f>IFERROR(INDEX('padron cfe'!D:D,MATCH(DATOS!C495,'padron cfe'!A:A,0),1),"")</f>
        <v/>
      </c>
      <c r="U495" s="4"/>
      <c r="V495" s="4"/>
      <c r="W495" s="4"/>
      <c r="X495" s="6"/>
      <c r="Y495" s="4"/>
      <c r="Z495" s="4" t="str">
        <f t="shared" si="108"/>
        <v/>
      </c>
      <c r="AA495" s="4"/>
      <c r="AB495" s="4"/>
      <c r="AC495" s="2" t="str">
        <f>IFERROR(IF(INDEX(AC$1:AC494,MATCH(J495,J$1:J494,0),1)=0,"",INDEX(AC$1:AC494,MATCH(J495,J$1:J494,0),1)),"")</f>
        <v/>
      </c>
      <c r="AD495" s="2" t="str">
        <f>IFERROR(IF(INDEX(AD$1:AD494,MATCH(J495,J$1:J494,0),1)=0,"",INDEX(AD$1:AD494,MATCH(J495,J$1:J494,0),1)),"")</f>
        <v/>
      </c>
      <c r="AE495" s="2" t="str">
        <f>IFERROR(IF(INDEX(AE$1:AE494,MATCH(J495,J$1:J494,0),1)=0,"",INDEX(AE$1:AE494,MATCH(J495,J$1:J494,0),1)),"")</f>
        <v/>
      </c>
      <c r="AF495" s="2"/>
      <c r="AG495" s="2"/>
      <c r="AH495" s="2"/>
      <c r="AI495" s="4"/>
      <c r="AJ495" s="4"/>
      <c r="AK495" s="4"/>
      <c r="AL495" s="4"/>
      <c r="AM495" s="4"/>
      <c r="AN495" s="4"/>
      <c r="AO495" s="4"/>
      <c r="AP495" s="4"/>
      <c r="AQ495" s="4"/>
      <c r="AS495" s="4"/>
      <c r="AT495" s="82"/>
      <c r="AU495" s="124"/>
      <c r="AV495" s="124"/>
      <c r="AW495" s="124"/>
      <c r="AX495" s="124"/>
      <c r="AY495" s="124"/>
      <c r="AZ495" s="124"/>
      <c r="BA495" s="4"/>
      <c r="BB495" s="127"/>
      <c r="BC495" s="4"/>
      <c r="BD495" s="4"/>
      <c r="BE495" s="4"/>
      <c r="BF495" s="4"/>
      <c r="BG495" s="4"/>
      <c r="BH495" s="7" t="str">
        <f t="shared" ca="1" si="109"/>
        <v/>
      </c>
      <c r="BI495" s="4" t="str">
        <f t="shared" si="117"/>
        <v/>
      </c>
      <c r="BJ495" s="123" t="str">
        <f t="shared" si="110"/>
        <v/>
      </c>
      <c r="BK495" s="140" t="str">
        <f t="shared" si="115"/>
        <v/>
      </c>
      <c r="BQ495" s="4" t="str">
        <f>IF(IFERROR(VLOOKUP(C495,C496:C$1993,1,0),"")="","",COUNTIF(C:C,C495))</f>
        <v/>
      </c>
      <c r="BU495" s="5" t="str">
        <f>IF(B495="","",IF(BQ495="",1+(MAX(BU$2:BU494)),""))</f>
        <v/>
      </c>
      <c r="BV495" s="5" t="str">
        <f t="shared" si="111"/>
        <v/>
      </c>
      <c r="BW495" s="5" t="str">
        <f t="shared" si="112"/>
        <v/>
      </c>
      <c r="BX495" s="14" t="str">
        <f t="shared" si="113"/>
        <v/>
      </c>
      <c r="BY495" s="28"/>
      <c r="BZ495" s="15"/>
      <c r="CA495" s="5" t="str">
        <f t="shared" si="118"/>
        <v/>
      </c>
      <c r="CD495" s="5" t="str">
        <f t="shared" si="114"/>
        <v/>
      </c>
      <c r="CE495" s="5" t="str">
        <f>IF(J495="","",IFERROR(IF(VLOOKUP(J495,J$2:J494,1,0)=0,"",""),J495))</f>
        <v/>
      </c>
      <c r="CF495" s="24" t="str">
        <f>IF(CE495="","",(IFERROR(VLOOKUP(MID(CE495,1,1),$CW$2:DA$28,3,0),0)+IFERROR(VLOOKUP(MID(CE495,2,1),CW$2:DA$28,4,0),0)+IFERROR(VLOOKUP(MID(CE495,3,1),CW$2:DA$28,5,0),0)+(ROW(CE495)/1000000000000)))</f>
        <v/>
      </c>
      <c r="CH495" s="5">
        <v>494</v>
      </c>
      <c r="CI495" s="5" t="str">
        <f>IFERROR(VLOOKUP(CH495,CD$2:CE1571,2,0),"")</f>
        <v/>
      </c>
      <c r="DC495" s="5" t="e">
        <f>IF(REPORTE!AH$2="si",IF(C495=VALUE(REPORTE!C$11),IF(SUM(DC496:DC$1993),CONCATENATE(INT(B495),", "),INT(B495)),""),IF(C495=VALUE(REPORTE!C$10),IF(SUM(DC496:DC$1993),CONCATENATE(INT(B495),", "),INT(B495)),""))</f>
        <v>#VALUE!</v>
      </c>
    </row>
    <row r="496" spans="1:107" s="5" customFormat="1" ht="15" customHeight="1">
      <c r="A496" s="4" t="str">
        <f t="shared" si="107"/>
        <v/>
      </c>
      <c r="B496" s="6"/>
      <c r="C496" s="6"/>
      <c r="D496" s="1" t="str">
        <f>IFERROR(INDEX('padron cfe'!B:B,MATCH(DATOS!C496,'padron cfe'!A:A,0),1),"")</f>
        <v/>
      </c>
      <c r="E496" s="4"/>
      <c r="F496" s="4"/>
      <c r="G496" s="4"/>
      <c r="H496" s="5" t="str">
        <f>IF(F496="","",IFERROR(CONCATENATE("PEUA",VLOOKUP(ESTADO,REPORTE!AV$2:AW$33,2,0),DIDTRITO_FORM,CADER_FORM,IFERROR(VLOOKUP(DAY(F496),$BN$3:$BO$11,2,0),DAY(F496)),IFERROR(VLOOKUP(MONTH(F496),$BN$3:$BO$11,2,0),MONTH(F496)),YEAR(F496),G496),""))</f>
        <v/>
      </c>
      <c r="I496" s="4"/>
      <c r="K496" s="2" t="str">
        <f>IFERROR(INDEX('padron cfe'!C:C,MATCH(DATOS!C496,'padron cfe'!A:A,0),1),"")</f>
        <v/>
      </c>
      <c r="L496" s="4" t="str">
        <f>IFERROR(IF(VLOOKUP(J496,J$2:L495,4,0)=0,"",VLOOKUP(J496,J$2:L495,4,0)),"")</f>
        <v/>
      </c>
      <c r="M496" s="4" t="str">
        <f>IFERROR(IF(VLOOKUP(J496,J$2:M495,5,0)=0,"",VLOOKUP(J496,J$2:M495,5,0)),"")</f>
        <v/>
      </c>
      <c r="N496" s="4"/>
      <c r="O496" s="2"/>
      <c r="P496" s="2"/>
      <c r="Q496" s="5" t="str">
        <f t="shared" si="106"/>
        <v/>
      </c>
      <c r="T496" s="2" t="str">
        <f>IFERROR(INDEX('padron cfe'!D:D,MATCH(DATOS!C496,'padron cfe'!A:A,0),1),"")</f>
        <v/>
      </c>
      <c r="U496" s="4"/>
      <c r="V496" s="4"/>
      <c r="W496" s="4"/>
      <c r="X496" s="6"/>
      <c r="Y496" s="4"/>
      <c r="Z496" s="4" t="str">
        <f t="shared" si="108"/>
        <v/>
      </c>
      <c r="AA496" s="4"/>
      <c r="AB496" s="4"/>
      <c r="AC496" s="2" t="str">
        <f>IFERROR(IF(INDEX(AC$1:AC495,MATCH(J496,J$1:J495,0),1)=0,"",INDEX(AC$1:AC495,MATCH(J496,J$1:J495,0),1)),"")</f>
        <v/>
      </c>
      <c r="AD496" s="2" t="str">
        <f>IFERROR(IF(INDEX(AD$1:AD495,MATCH(J496,J$1:J495,0),1)=0,"",INDEX(AD$1:AD495,MATCH(J496,J$1:J495,0),1)),"")</f>
        <v/>
      </c>
      <c r="AE496" s="2" t="str">
        <f>IFERROR(IF(INDEX(AE$1:AE495,MATCH(J496,J$1:J495,0),1)=0,"",INDEX(AE$1:AE495,MATCH(J496,J$1:J495,0),1)),"")</f>
        <v/>
      </c>
      <c r="AF496" s="2"/>
      <c r="AG496" s="2"/>
      <c r="AH496" s="2"/>
      <c r="AI496" s="4"/>
      <c r="AJ496" s="4"/>
      <c r="AK496" s="4"/>
      <c r="AL496" s="4"/>
      <c r="AM496" s="4"/>
      <c r="AN496" s="4"/>
      <c r="AO496" s="4"/>
      <c r="AP496" s="4"/>
      <c r="AQ496" s="4"/>
      <c r="AS496" s="4"/>
      <c r="AT496" s="82"/>
      <c r="AU496" s="124"/>
      <c r="AV496" s="124"/>
      <c r="AW496" s="124"/>
      <c r="AX496" s="124"/>
      <c r="AY496" s="124"/>
      <c r="AZ496" s="124"/>
      <c r="BA496" s="4"/>
      <c r="BB496" s="127"/>
      <c r="BC496" s="4"/>
      <c r="BD496" s="4"/>
      <c r="BE496" s="4"/>
      <c r="BF496" s="4"/>
      <c r="BG496" s="4"/>
      <c r="BH496" s="7" t="str">
        <f t="shared" ca="1" si="109"/>
        <v/>
      </c>
      <c r="BI496" s="4" t="str">
        <f t="shared" si="117"/>
        <v/>
      </c>
      <c r="BJ496" s="123" t="str">
        <f t="shared" si="110"/>
        <v/>
      </c>
      <c r="BK496" s="140" t="str">
        <f t="shared" si="115"/>
        <v/>
      </c>
      <c r="BQ496" s="4" t="str">
        <f>IF(IFERROR(VLOOKUP(C496,C497:C$1993,1,0),"")="","",COUNTIF(C:C,C496))</f>
        <v/>
      </c>
      <c r="BU496" s="5" t="str">
        <f>IF(B496="","",IF(BQ496="",1+(MAX(BU$2:BU495)),""))</f>
        <v/>
      </c>
      <c r="BV496" s="5" t="str">
        <f t="shared" si="111"/>
        <v/>
      </c>
      <c r="BW496" s="5" t="str">
        <f t="shared" si="112"/>
        <v/>
      </c>
      <c r="BX496" s="14" t="str">
        <f t="shared" si="113"/>
        <v/>
      </c>
      <c r="BY496" s="28"/>
      <c r="BZ496" s="15"/>
      <c r="CA496" s="5" t="str">
        <f t="shared" si="118"/>
        <v/>
      </c>
      <c r="CD496" s="5" t="str">
        <f t="shared" si="114"/>
        <v/>
      </c>
      <c r="CE496" s="5" t="str">
        <f>IF(J496="","",IFERROR(IF(VLOOKUP(J496,J$2:J495,1,0)=0,"",""),J496))</f>
        <v/>
      </c>
      <c r="CF496" s="24" t="str">
        <f>IF(CE496="","",(IFERROR(VLOOKUP(MID(CE496,1,1),$CW$2:DA$28,3,0),0)+IFERROR(VLOOKUP(MID(CE496,2,1),CW$2:DA$28,4,0),0)+IFERROR(VLOOKUP(MID(CE496,3,1),CW$2:DA$28,5,0),0)+(ROW(CE496)/1000000000000)))</f>
        <v/>
      </c>
      <c r="CH496" s="5">
        <v>495</v>
      </c>
      <c r="CI496" s="5" t="str">
        <f>IFERROR(VLOOKUP(CH496,CD$2:CE1572,2,0),"")</f>
        <v/>
      </c>
      <c r="DC496" s="5" t="e">
        <f>IF(REPORTE!AH$2="si",IF(C496=VALUE(REPORTE!C$11),IF(SUM(DC497:DC$1993),CONCATENATE(INT(B496),", "),INT(B496)),""),IF(C496=VALUE(REPORTE!C$10),IF(SUM(DC497:DC$1993),CONCATENATE(INT(B496),", "),INT(B496)),""))</f>
        <v>#VALUE!</v>
      </c>
    </row>
    <row r="497" spans="1:108" s="5" customFormat="1" ht="15" customHeight="1">
      <c r="A497" s="4" t="str">
        <f t="shared" si="107"/>
        <v/>
      </c>
      <c r="B497" s="6"/>
      <c r="C497" s="6"/>
      <c r="D497" s="1" t="str">
        <f>IFERROR(INDEX('padron cfe'!B:B,MATCH(DATOS!C497,'padron cfe'!A:A,0),1),"")</f>
        <v/>
      </c>
      <c r="E497" s="4"/>
      <c r="F497" s="4"/>
      <c r="G497" s="4"/>
      <c r="H497" s="5" t="str">
        <f>IF(F497="","",IFERROR(CONCATENATE("PEUA",VLOOKUP(ESTADO,REPORTE!AV$2:AW$33,2,0),DIDTRITO_FORM,CADER_FORM,IFERROR(VLOOKUP(DAY(F497),$BN$3:$BO$11,2,0),DAY(F497)),IFERROR(VLOOKUP(MONTH(F497),$BN$3:$BO$11,2,0),MONTH(F497)),YEAR(F497),G497),""))</f>
        <v/>
      </c>
      <c r="I497" s="4"/>
      <c r="K497" s="2" t="str">
        <f>IFERROR(INDEX('padron cfe'!C:C,MATCH(DATOS!C497,'padron cfe'!A:A,0),1),"")</f>
        <v/>
      </c>
      <c r="L497" s="4" t="str">
        <f>IFERROR(IF(VLOOKUP(J497,J$2:L496,4,0)=0,"",VLOOKUP(J497,J$2:L496,4,0)),"")</f>
        <v/>
      </c>
      <c r="M497" s="4" t="str">
        <f>IFERROR(IF(VLOOKUP(J497,J$2:M496,5,0)=0,"",VLOOKUP(J497,J$2:M496,5,0)),"")</f>
        <v/>
      </c>
      <c r="N497" s="4"/>
      <c r="O497" s="2"/>
      <c r="P497" s="2"/>
      <c r="Q497" s="5" t="str">
        <f t="shared" si="106"/>
        <v/>
      </c>
      <c r="T497" s="2" t="str">
        <f>IFERROR(INDEX('padron cfe'!D:D,MATCH(DATOS!C497,'padron cfe'!A:A,0),1),"")</f>
        <v/>
      </c>
      <c r="U497" s="4"/>
      <c r="V497" s="4"/>
      <c r="W497" s="4"/>
      <c r="X497" s="6"/>
      <c r="Y497" s="4"/>
      <c r="Z497" s="4" t="str">
        <f t="shared" si="108"/>
        <v/>
      </c>
      <c r="AA497" s="4"/>
      <c r="AB497" s="4"/>
      <c r="AC497" s="2" t="str">
        <f>IFERROR(IF(INDEX(AC$1:AC496,MATCH(J497,J$1:J496,0),1)=0,"",INDEX(AC$1:AC496,MATCH(J497,J$1:J496,0),1)),"")</f>
        <v/>
      </c>
      <c r="AD497" s="2" t="str">
        <f>IFERROR(IF(INDEX(AD$1:AD496,MATCH(J497,J$1:J496,0),1)=0,"",INDEX(AD$1:AD496,MATCH(J497,J$1:J496,0),1)),"")</f>
        <v/>
      </c>
      <c r="AE497" s="2" t="str">
        <f>IFERROR(IF(INDEX(AE$1:AE496,MATCH(J497,J$1:J496,0),1)=0,"",INDEX(AE$1:AE496,MATCH(J497,J$1:J496,0),1)),"")</f>
        <v/>
      </c>
      <c r="AF497" s="2"/>
      <c r="AG497" s="2"/>
      <c r="AH497" s="2"/>
      <c r="AI497" s="4"/>
      <c r="AJ497" s="4"/>
      <c r="AK497" s="4"/>
      <c r="AL497" s="4"/>
      <c r="AM497" s="4"/>
      <c r="AN497" s="4"/>
      <c r="AO497" s="4"/>
      <c r="AP497" s="4"/>
      <c r="AQ497" s="4"/>
      <c r="AS497" s="4"/>
      <c r="AT497" s="82"/>
      <c r="AU497" s="124"/>
      <c r="AV497" s="124"/>
      <c r="AW497" s="124"/>
      <c r="AX497" s="124"/>
      <c r="AY497" s="124"/>
      <c r="AZ497" s="124"/>
      <c r="BA497" s="4"/>
      <c r="BB497" s="127"/>
      <c r="BC497" s="4"/>
      <c r="BD497" s="4"/>
      <c r="BE497" s="4"/>
      <c r="BF497" s="4"/>
      <c r="BG497" s="4"/>
      <c r="BH497" s="7" t="str">
        <f t="shared" ca="1" si="109"/>
        <v/>
      </c>
      <c r="BI497" s="4" t="str">
        <f t="shared" si="117"/>
        <v/>
      </c>
      <c r="BJ497" s="123" t="str">
        <f t="shared" si="110"/>
        <v/>
      </c>
      <c r="BK497" s="140" t="str">
        <f t="shared" si="115"/>
        <v/>
      </c>
      <c r="BQ497" s="4" t="str">
        <f>IF(IFERROR(VLOOKUP(C497,C498:C$1993,1,0),"")="","",COUNTIF(C:C,C497))</f>
        <v/>
      </c>
      <c r="BU497" s="5" t="str">
        <f>IF(B497="","",IF(BQ497="",1+(MAX(BU$2:BU496)),""))</f>
        <v/>
      </c>
      <c r="BV497" s="5" t="str">
        <f t="shared" si="111"/>
        <v/>
      </c>
      <c r="BW497" s="5" t="str">
        <f t="shared" si="112"/>
        <v/>
      </c>
      <c r="BX497" s="14" t="str">
        <f t="shared" si="113"/>
        <v/>
      </c>
      <c r="BY497" s="28"/>
      <c r="BZ497" s="15"/>
      <c r="CA497" s="5" t="str">
        <f t="shared" si="118"/>
        <v/>
      </c>
      <c r="CD497" s="5" t="str">
        <f t="shared" si="114"/>
        <v/>
      </c>
      <c r="CE497" s="5" t="str">
        <f>IF(J497="","",IFERROR(IF(VLOOKUP(J497,J$2:J496,1,0)=0,"",""),J497))</f>
        <v/>
      </c>
      <c r="CF497" s="24" t="str">
        <f>IF(CE497="","",(IFERROR(VLOOKUP(MID(CE497,1,1),$CW$2:DA$28,3,0),0)+IFERROR(VLOOKUP(MID(CE497,2,1),CW$2:DA$28,4,0),0)+IFERROR(VLOOKUP(MID(CE497,3,1),CW$2:DA$28,5,0),0)+(ROW(CE497)/1000000000000)))</f>
        <v/>
      </c>
      <c r="CH497" s="5">
        <v>496</v>
      </c>
      <c r="CI497" s="5" t="str">
        <f>IFERROR(VLOOKUP(CH497,CD$2:CE1573,2,0),"")</f>
        <v/>
      </c>
      <c r="DC497" s="5" t="e">
        <f>IF(REPORTE!AH$2="si",IF(C497=VALUE(REPORTE!C$11),IF(SUM(DC498:DC$1993),CONCATENATE(INT(B497),", "),INT(B497)),""),IF(C497=VALUE(REPORTE!C$10),IF(SUM(DC498:DC$1993),CONCATENATE(INT(B497),", "),INT(B497)),""))</f>
        <v>#VALUE!</v>
      </c>
    </row>
    <row r="498" spans="1:108" s="5" customFormat="1" ht="15" customHeight="1">
      <c r="A498" s="4" t="str">
        <f t="shared" si="107"/>
        <v/>
      </c>
      <c r="B498" s="6"/>
      <c r="C498" s="6"/>
      <c r="D498" s="1" t="str">
        <f>IFERROR(INDEX('padron cfe'!B:B,MATCH(DATOS!C498,'padron cfe'!A:A,0),1),"")</f>
        <v/>
      </c>
      <c r="E498" s="4"/>
      <c r="F498" s="4"/>
      <c r="G498" s="4"/>
      <c r="H498" s="5" t="str">
        <f>IF(F498="","",IFERROR(CONCATENATE("PEUA",VLOOKUP(ESTADO,REPORTE!AV$2:AW$33,2,0),DIDTRITO_FORM,CADER_FORM,IFERROR(VLOOKUP(DAY(F498),$BN$3:$BO$11,2,0),DAY(F498)),IFERROR(VLOOKUP(MONTH(F498),$BN$3:$BO$11,2,0),MONTH(F498)),YEAR(F498),G498),""))</f>
        <v/>
      </c>
      <c r="I498" s="4"/>
      <c r="K498" s="2" t="str">
        <f>IFERROR(INDEX('padron cfe'!C:C,MATCH(DATOS!C498,'padron cfe'!A:A,0),1),"")</f>
        <v/>
      </c>
      <c r="L498" s="4" t="str">
        <f>IFERROR(IF(VLOOKUP(J498,J$2:L497,4,0)=0,"",VLOOKUP(J498,J$2:L497,4,0)),"")</f>
        <v/>
      </c>
      <c r="M498" s="4" t="str">
        <f>IFERROR(IF(VLOOKUP(J498,J$2:M497,5,0)=0,"",VLOOKUP(J498,J$2:M497,5,0)),"")</f>
        <v/>
      </c>
      <c r="N498" s="4"/>
      <c r="O498" s="2"/>
      <c r="P498" s="2"/>
      <c r="Q498" s="5" t="str">
        <f t="shared" si="106"/>
        <v/>
      </c>
      <c r="T498" s="2" t="str">
        <f>IFERROR(INDEX('padron cfe'!D:D,MATCH(DATOS!C498,'padron cfe'!A:A,0),1),"")</f>
        <v/>
      </c>
      <c r="U498" s="4"/>
      <c r="V498" s="4"/>
      <c r="W498" s="4"/>
      <c r="X498" s="6"/>
      <c r="Y498" s="4"/>
      <c r="Z498" s="4" t="str">
        <f t="shared" si="108"/>
        <v/>
      </c>
      <c r="AA498" s="4"/>
      <c r="AB498" s="4"/>
      <c r="AC498" s="2" t="str">
        <f>IFERROR(IF(INDEX(AC$1:AC497,MATCH(J498,J$1:J497,0),1)=0,"",INDEX(AC$1:AC497,MATCH(J498,J$1:J497,0),1)),"")</f>
        <v/>
      </c>
      <c r="AD498" s="2" t="str">
        <f>IFERROR(IF(INDEX(AD$1:AD497,MATCH(J498,J$1:J497,0),1)=0,"",INDEX(AD$1:AD497,MATCH(J498,J$1:J497,0),1)),"")</f>
        <v/>
      </c>
      <c r="AE498" s="2" t="str">
        <f>IFERROR(IF(INDEX(AE$1:AE497,MATCH(J498,J$1:J497,0),1)=0,"",INDEX(AE$1:AE497,MATCH(J498,J$1:J497,0),1)),"")</f>
        <v/>
      </c>
      <c r="AF498" s="2"/>
      <c r="AG498" s="2"/>
      <c r="AH498" s="2"/>
      <c r="AI498" s="4"/>
      <c r="AJ498" s="4"/>
      <c r="AK498" s="4"/>
      <c r="AL498" s="4"/>
      <c r="AM498" s="4"/>
      <c r="AN498" s="4"/>
      <c r="AO498" s="4"/>
      <c r="AP498" s="4"/>
      <c r="AQ498" s="4"/>
      <c r="AS498" s="4"/>
      <c r="AT498" s="82"/>
      <c r="AU498" s="124"/>
      <c r="AV498" s="124"/>
      <c r="AW498" s="124"/>
      <c r="AX498" s="124"/>
      <c r="AY498" s="124"/>
      <c r="AZ498" s="124"/>
      <c r="BA498" s="4"/>
      <c r="BB498" s="127"/>
      <c r="BC498" s="4"/>
      <c r="BD498" s="4"/>
      <c r="BE498" s="4"/>
      <c r="BF498" s="4"/>
      <c r="BG498" s="4"/>
      <c r="BH498" s="7" t="str">
        <f t="shared" ca="1" si="109"/>
        <v/>
      </c>
      <c r="BI498" s="4" t="str">
        <f t="shared" si="117"/>
        <v/>
      </c>
      <c r="BJ498" s="123" t="str">
        <f t="shared" si="110"/>
        <v/>
      </c>
      <c r="BK498" s="140" t="str">
        <f t="shared" si="115"/>
        <v/>
      </c>
      <c r="BQ498" s="4" t="str">
        <f>IF(IFERROR(VLOOKUP(C498,C499:C$1993,1,0),"")="","",COUNTIF(C:C,C498))</f>
        <v/>
      </c>
      <c r="BU498" s="5" t="str">
        <f>IF(B498="","",IF(BQ498="",1+(MAX(BU$2:BU497)),""))</f>
        <v/>
      </c>
      <c r="BV498" s="5" t="str">
        <f t="shared" si="111"/>
        <v/>
      </c>
      <c r="BW498" s="5" t="str">
        <f t="shared" si="112"/>
        <v/>
      </c>
      <c r="BX498" s="14" t="str">
        <f t="shared" si="113"/>
        <v/>
      </c>
      <c r="BY498" s="28"/>
      <c r="BZ498" s="15"/>
      <c r="CA498" s="5" t="str">
        <f t="shared" si="118"/>
        <v/>
      </c>
      <c r="CD498" s="5" t="str">
        <f t="shared" si="114"/>
        <v/>
      </c>
      <c r="CE498" s="5" t="str">
        <f>IF(J498="","",IFERROR(IF(VLOOKUP(J498,J$2:J497,1,0)=0,"",""),J498))</f>
        <v/>
      </c>
      <c r="CF498" s="24" t="str">
        <f>IF(CE498="","",(IFERROR(VLOOKUP(MID(CE498,1,1),$CW$2:DA$28,3,0),0)+IFERROR(VLOOKUP(MID(CE498,2,1),CW$2:DA$28,4,0),0)+IFERROR(VLOOKUP(MID(CE498,3,1),CW$2:DA$28,5,0),0)+(ROW(CE498)/1000000000000)))</f>
        <v/>
      </c>
      <c r="CH498" s="5">
        <v>497</v>
      </c>
      <c r="CI498" s="5" t="str">
        <f>IFERROR(VLOOKUP(CH498,CD$2:CE1574,2,0),"")</f>
        <v/>
      </c>
      <c r="DC498" s="5" t="e">
        <f>IF(REPORTE!AH$2="si",IF(C498=VALUE(REPORTE!C$11),IF(SUM(DC499:DC$1993),CONCATENATE(INT(B498),", "),INT(B498)),""),IF(C498=VALUE(REPORTE!C$10),IF(SUM(DC499:DC$1993),CONCATENATE(INT(B498),", "),INT(B498)),""))</f>
        <v>#VALUE!</v>
      </c>
    </row>
    <row r="499" spans="1:108" s="5" customFormat="1" ht="15" customHeight="1">
      <c r="A499" s="4" t="str">
        <f t="shared" si="107"/>
        <v/>
      </c>
      <c r="B499" s="6"/>
      <c r="C499" s="6"/>
      <c r="D499" s="1" t="str">
        <f>IFERROR(INDEX('padron cfe'!B:B,MATCH(DATOS!C499,'padron cfe'!A:A,0),1),"")</f>
        <v/>
      </c>
      <c r="E499" s="4"/>
      <c r="F499" s="4"/>
      <c r="G499" s="4"/>
      <c r="H499" s="5" t="str">
        <f>IF(F499="","",IFERROR(CONCATENATE("PEUA",VLOOKUP(ESTADO,REPORTE!AV$2:AW$33,2,0),DIDTRITO_FORM,CADER_FORM,IFERROR(VLOOKUP(DAY(F499),$BN$3:$BO$11,2,0),DAY(F499)),IFERROR(VLOOKUP(MONTH(F499),$BN$3:$BO$11,2,0),MONTH(F499)),YEAR(F499),G499),""))</f>
        <v/>
      </c>
      <c r="I499" s="4"/>
      <c r="K499" s="2" t="str">
        <f>IFERROR(INDEX('padron cfe'!C:C,MATCH(DATOS!C499,'padron cfe'!A:A,0),1),"")</f>
        <v/>
      </c>
      <c r="L499" s="4" t="str">
        <f>IFERROR(IF(VLOOKUP(J499,J$2:L498,4,0)=0,"",VLOOKUP(J499,J$2:L498,4,0)),"")</f>
        <v/>
      </c>
      <c r="M499" s="4" t="str">
        <f>IFERROR(IF(VLOOKUP(J499,J$2:M498,5,0)=0,"",VLOOKUP(J499,J$2:M498,5,0)),"")</f>
        <v/>
      </c>
      <c r="N499" s="4"/>
      <c r="O499" s="2"/>
      <c r="P499" s="2"/>
      <c r="Q499" s="5" t="str">
        <f t="shared" si="106"/>
        <v/>
      </c>
      <c r="T499" s="2" t="str">
        <f>IFERROR(INDEX('padron cfe'!D:D,MATCH(DATOS!C499,'padron cfe'!A:A,0),1),"")</f>
        <v/>
      </c>
      <c r="U499" s="4"/>
      <c r="V499" s="4"/>
      <c r="W499" s="4"/>
      <c r="X499" s="6"/>
      <c r="Y499" s="4"/>
      <c r="Z499" s="4" t="str">
        <f t="shared" si="108"/>
        <v/>
      </c>
      <c r="AA499" s="4"/>
      <c r="AB499" s="4"/>
      <c r="AC499" s="2" t="str">
        <f>IFERROR(IF(INDEX(AC$1:AC498,MATCH(J499,J$1:J498,0),1)=0,"",INDEX(AC$1:AC498,MATCH(J499,J$1:J498,0),1)),"")</f>
        <v/>
      </c>
      <c r="AD499" s="2" t="str">
        <f>IFERROR(IF(INDEX(AD$1:AD498,MATCH(J499,J$1:J498,0),1)=0,"",INDEX(AD$1:AD498,MATCH(J499,J$1:J498,0),1)),"")</f>
        <v/>
      </c>
      <c r="AE499" s="2" t="str">
        <f>IFERROR(IF(INDEX(AE$1:AE498,MATCH(J499,J$1:J498,0),1)=0,"",INDEX(AE$1:AE498,MATCH(J499,J$1:J498,0),1)),"")</f>
        <v/>
      </c>
      <c r="AF499" s="2"/>
      <c r="AG499" s="2"/>
      <c r="AH499" s="2"/>
      <c r="AI499" s="4"/>
      <c r="AJ499" s="4"/>
      <c r="AK499" s="4"/>
      <c r="AL499" s="4"/>
      <c r="AM499" s="4"/>
      <c r="AN499" s="4"/>
      <c r="AO499" s="4"/>
      <c r="AP499" s="4"/>
      <c r="AQ499" s="4"/>
      <c r="AS499" s="4"/>
      <c r="AT499" s="82"/>
      <c r="AU499" s="124"/>
      <c r="AV499" s="124"/>
      <c r="AW499" s="124"/>
      <c r="AX499" s="124"/>
      <c r="AY499" s="124"/>
      <c r="AZ499" s="124"/>
      <c r="BA499" s="4"/>
      <c r="BB499" s="127"/>
      <c r="BC499" s="4"/>
      <c r="BD499" s="4"/>
      <c r="BE499" s="4"/>
      <c r="BF499" s="4"/>
      <c r="BG499" s="4"/>
      <c r="BH499" s="7" t="str">
        <f t="shared" ca="1" si="109"/>
        <v/>
      </c>
      <c r="BI499" s="4" t="str">
        <f t="shared" si="117"/>
        <v/>
      </c>
      <c r="BJ499" s="123" t="str">
        <f t="shared" si="110"/>
        <v/>
      </c>
      <c r="BK499" s="140" t="str">
        <f t="shared" si="115"/>
        <v/>
      </c>
      <c r="BQ499" s="4" t="str">
        <f>IF(IFERROR(VLOOKUP(C499,C500:C$1993,1,0),"")="","",COUNTIF(C:C,C499))</f>
        <v/>
      </c>
      <c r="BU499" s="5" t="str">
        <f>IF(B499="","",IF(BQ499="",1+(MAX(BU$2:BU498)),""))</f>
        <v/>
      </c>
      <c r="BV499" s="5" t="str">
        <f t="shared" si="111"/>
        <v/>
      </c>
      <c r="BW499" s="5" t="str">
        <f t="shared" si="112"/>
        <v/>
      </c>
      <c r="BX499" s="14" t="str">
        <f t="shared" si="113"/>
        <v/>
      </c>
      <c r="BY499" s="28"/>
      <c r="BZ499" s="15"/>
      <c r="CA499" s="5" t="str">
        <f t="shared" si="118"/>
        <v/>
      </c>
      <c r="CD499" s="5" t="str">
        <f t="shared" si="114"/>
        <v/>
      </c>
      <c r="CE499" s="5" t="str">
        <f>IF(J499="","",IFERROR(IF(VLOOKUP(J499,J$2:J498,1,0)=0,"",""),J499))</f>
        <v/>
      </c>
      <c r="CF499" s="24" t="str">
        <f>IF(CE499="","",(IFERROR(VLOOKUP(MID(CE499,1,1),$CW$2:DA$28,3,0),0)+IFERROR(VLOOKUP(MID(CE499,2,1),CW$2:DA$28,4,0),0)+IFERROR(VLOOKUP(MID(CE499,3,1),CW$2:DA$28,5,0),0)+(ROW(CE499)/1000000000000)))</f>
        <v/>
      </c>
      <c r="CH499" s="5">
        <v>498</v>
      </c>
      <c r="CI499" s="5" t="str">
        <f>IFERROR(VLOOKUP(CH499,CD$2:CE1575,2,0),"")</f>
        <v/>
      </c>
      <c r="DC499" s="5" t="e">
        <f>IF(REPORTE!AH$2="si",IF(C499=VALUE(REPORTE!C$11),IF(SUM(DC500:DC$1993),CONCATENATE(INT(B499),", "),INT(B499)),""),IF(C499=VALUE(REPORTE!C$10),IF(SUM(DC500:DC$1993),CONCATENATE(INT(B499),", "),INT(B499)),""))</f>
        <v>#VALUE!</v>
      </c>
    </row>
    <row r="500" spans="1:108" s="5" customFormat="1" ht="15" customHeight="1">
      <c r="A500" s="4" t="str">
        <f t="shared" si="107"/>
        <v/>
      </c>
      <c r="B500" s="6"/>
      <c r="C500" s="6"/>
      <c r="D500" s="1" t="str">
        <f>IFERROR(INDEX('padron cfe'!B:B,MATCH(DATOS!C500,'padron cfe'!A:A,0),1),"")</f>
        <v/>
      </c>
      <c r="E500" s="4"/>
      <c r="F500" s="4"/>
      <c r="G500" s="4"/>
      <c r="H500" s="5" t="str">
        <f>IF(F500="","",IFERROR(CONCATENATE("PEUA",VLOOKUP(ESTADO,REPORTE!AV$2:AW$33,2,0),DIDTRITO_FORM,CADER_FORM,IFERROR(VLOOKUP(DAY(F500),$BN$3:$BO$11,2,0),DAY(F500)),IFERROR(VLOOKUP(MONTH(F500),$BN$3:$BO$11,2,0),MONTH(F500)),YEAR(F500),G500),""))</f>
        <v/>
      </c>
      <c r="I500" s="4"/>
      <c r="K500" s="2" t="str">
        <f>IFERROR(INDEX('padron cfe'!C:C,MATCH(DATOS!C500,'padron cfe'!A:A,0),1),"")</f>
        <v/>
      </c>
      <c r="L500" s="4" t="str">
        <f>IFERROR(IF(VLOOKUP(J500,J$2:L499,4,0)=0,"",VLOOKUP(J500,J$2:L499,4,0)),"")</f>
        <v/>
      </c>
      <c r="M500" s="4" t="str">
        <f>IFERROR(IF(VLOOKUP(J500,J$2:M499,5,0)=0,"",VLOOKUP(J500,J$2:M499,5,0)),"")</f>
        <v/>
      </c>
      <c r="N500" s="4"/>
      <c r="O500" s="2"/>
      <c r="P500" s="2"/>
      <c r="Q500" s="5" t="str">
        <f t="shared" si="106"/>
        <v/>
      </c>
      <c r="T500" s="2" t="str">
        <f>IFERROR(INDEX('padron cfe'!D:D,MATCH(DATOS!C500,'padron cfe'!A:A,0),1),"")</f>
        <v/>
      </c>
      <c r="U500" s="4"/>
      <c r="V500" s="4"/>
      <c r="W500" s="4"/>
      <c r="X500" s="6"/>
      <c r="Y500" s="4"/>
      <c r="Z500" s="4" t="str">
        <f t="shared" si="108"/>
        <v/>
      </c>
      <c r="AA500" s="4"/>
      <c r="AB500" s="4"/>
      <c r="AC500" s="2" t="str">
        <f>IFERROR(IF(INDEX(AC$1:AC499,MATCH(J500,J$1:J499,0),1)=0,"",INDEX(AC$1:AC499,MATCH(J500,J$1:J499,0),1)),"")</f>
        <v/>
      </c>
      <c r="AD500" s="2" t="str">
        <f>IFERROR(IF(INDEX(AD$1:AD499,MATCH(J500,J$1:J499,0),1)=0,"",INDEX(AD$1:AD499,MATCH(J500,J$1:J499,0),1)),"")</f>
        <v/>
      </c>
      <c r="AE500" s="2" t="str">
        <f>IFERROR(IF(INDEX(AE$1:AE499,MATCH(J500,J$1:J499,0),1)=0,"",INDEX(AE$1:AE499,MATCH(J500,J$1:J499,0),1)),"")</f>
        <v/>
      </c>
      <c r="AF500" s="2"/>
      <c r="AG500" s="2"/>
      <c r="AH500" s="2"/>
      <c r="AI500" s="4"/>
      <c r="AJ500" s="4"/>
      <c r="AK500" s="4"/>
      <c r="AL500" s="4"/>
      <c r="AM500" s="4"/>
      <c r="AN500" s="4"/>
      <c r="AO500" s="4"/>
      <c r="AP500" s="4"/>
      <c r="AQ500" s="4"/>
      <c r="AS500" s="4"/>
      <c r="AT500" s="82"/>
      <c r="AU500" s="124"/>
      <c r="AV500" s="124"/>
      <c r="AW500" s="124"/>
      <c r="AX500" s="124"/>
      <c r="AY500" s="124"/>
      <c r="AZ500" s="124"/>
      <c r="BA500" s="4"/>
      <c r="BB500" s="127"/>
      <c r="BC500" s="4"/>
      <c r="BD500" s="4"/>
      <c r="BE500" s="4"/>
      <c r="BF500" s="4"/>
      <c r="BG500" s="4"/>
      <c r="BH500" s="7" t="str">
        <f t="shared" ca="1" si="109"/>
        <v/>
      </c>
      <c r="BI500" s="4" t="str">
        <f t="shared" si="117"/>
        <v/>
      </c>
      <c r="BJ500" s="123" t="str">
        <f t="shared" si="110"/>
        <v/>
      </c>
      <c r="BK500" s="140" t="str">
        <f t="shared" si="115"/>
        <v/>
      </c>
      <c r="BQ500" s="4" t="str">
        <f>IF(IFERROR(VLOOKUP(C500,C501:C$1993,1,0),"")="","",COUNTIF(C:C,C500))</f>
        <v/>
      </c>
      <c r="BU500" s="5" t="str">
        <f>IF(B500="","",IF(BQ500="",1+(MAX(BU$2:BU499)),""))</f>
        <v/>
      </c>
      <c r="BV500" s="5" t="str">
        <f t="shared" si="111"/>
        <v/>
      </c>
      <c r="BW500" s="5" t="str">
        <f t="shared" si="112"/>
        <v/>
      </c>
      <c r="BX500" s="14" t="str">
        <f t="shared" si="113"/>
        <v/>
      </c>
      <c r="BY500" s="28"/>
      <c r="BZ500" s="15"/>
      <c r="CA500" s="5" t="str">
        <f t="shared" si="118"/>
        <v/>
      </c>
      <c r="CD500" s="5" t="str">
        <f t="shared" si="114"/>
        <v/>
      </c>
      <c r="CE500" s="5" t="str">
        <f>IF(J500="","",IFERROR(IF(VLOOKUP(J500,J$2:J499,1,0)=0,"",""),J500))</f>
        <v/>
      </c>
      <c r="CF500" s="24" t="str">
        <f>IF(CE500="","",(IFERROR(VLOOKUP(MID(CE500,1,1),$CW$2:DA$28,3,0),0)+IFERROR(VLOOKUP(MID(CE500,2,1),CW$2:DA$28,4,0),0)+IFERROR(VLOOKUP(MID(CE500,3,1),CW$2:DA$28,5,0),0)+(ROW(CE500)/1000000000000)))</f>
        <v/>
      </c>
      <c r="CH500" s="5">
        <v>499</v>
      </c>
      <c r="CI500" s="5" t="str">
        <f>IFERROR(VLOOKUP(CH500,CD$2:CE1576,2,0),"")</f>
        <v/>
      </c>
      <c r="DC500" s="5" t="e">
        <f>IF(REPORTE!AH$2="si",IF(C500=VALUE(REPORTE!C$11),IF(SUM(DC501:DC$1993),CONCATENATE(INT(B500),", "),INT(B500)),""),IF(C500=VALUE(REPORTE!C$10),IF(SUM(DC501:DC$1993),CONCATENATE(INT(B500),", "),INT(B500)),""))</f>
        <v>#VALUE!</v>
      </c>
    </row>
    <row r="501" spans="1:108" s="5" customFormat="1" ht="15" customHeight="1">
      <c r="A501" s="4" t="str">
        <f t="shared" si="107"/>
        <v/>
      </c>
      <c r="B501" s="6"/>
      <c r="C501" s="6"/>
      <c r="D501" s="1" t="str">
        <f>IFERROR(INDEX('padron cfe'!B:B,MATCH(DATOS!C501,'padron cfe'!A:A,0),1),"")</f>
        <v/>
      </c>
      <c r="E501" s="4"/>
      <c r="F501" s="4"/>
      <c r="G501" s="4"/>
      <c r="H501" s="5" t="str">
        <f>IF(F501="","",IFERROR(CONCATENATE("PEUA",VLOOKUP(ESTADO,REPORTE!AV$2:AW$33,2,0),DIDTRITO_FORM,CADER_FORM,IFERROR(VLOOKUP(DAY(F501),$BN$3:$BO$11,2,0),DAY(F501)),IFERROR(VLOOKUP(MONTH(F501),$BN$3:$BO$11,2,0),MONTH(F501)),YEAR(F501),G501),""))</f>
        <v/>
      </c>
      <c r="I501" s="4"/>
      <c r="K501" s="2" t="str">
        <f>IFERROR(INDEX('padron cfe'!C:C,MATCH(DATOS!C501,'padron cfe'!A:A,0),1),"")</f>
        <v/>
      </c>
      <c r="L501" s="4" t="str">
        <f>IFERROR(IF(VLOOKUP(J501,J$2:L500,4,0)=0,"",VLOOKUP(J501,J$2:L500,4,0)),"")</f>
        <v/>
      </c>
      <c r="M501" s="4" t="str">
        <f>IFERROR(IF(VLOOKUP(J501,J$2:M500,5,0)=0,"",VLOOKUP(J501,J$2:M500,5,0)),"")</f>
        <v/>
      </c>
      <c r="N501" s="4"/>
      <c r="O501" s="2"/>
      <c r="P501" s="2"/>
      <c r="Q501" s="5" t="str">
        <f t="shared" si="106"/>
        <v/>
      </c>
      <c r="T501" s="2" t="str">
        <f>IFERROR(INDEX('padron cfe'!D:D,MATCH(DATOS!C501,'padron cfe'!A:A,0),1),"")</f>
        <v/>
      </c>
      <c r="U501" s="4"/>
      <c r="V501" s="4"/>
      <c r="W501" s="4"/>
      <c r="X501" s="6"/>
      <c r="Y501" s="4"/>
      <c r="Z501" s="4" t="str">
        <f t="shared" si="108"/>
        <v/>
      </c>
      <c r="AA501" s="4"/>
      <c r="AB501" s="4"/>
      <c r="AC501" s="2" t="str">
        <f>IFERROR(IF(INDEX(AC$1:AC500,MATCH(J501,J$1:J500,0),1)=0,"",INDEX(AC$1:AC500,MATCH(J501,J$1:J500,0),1)),"")</f>
        <v/>
      </c>
      <c r="AD501" s="2" t="str">
        <f>IFERROR(IF(INDEX(AD$1:AD500,MATCH(J501,J$1:J500,0),1)=0,"",INDEX(AD$1:AD500,MATCH(J501,J$1:J500,0),1)),"")</f>
        <v/>
      </c>
      <c r="AE501" s="2" t="str">
        <f>IFERROR(IF(INDEX(AE$1:AE500,MATCH(J501,J$1:J500,0),1)=0,"",INDEX(AE$1:AE500,MATCH(J501,J$1:J500,0),1)),"")</f>
        <v/>
      </c>
      <c r="AF501" s="2"/>
      <c r="AG501" s="2"/>
      <c r="AH501" s="2"/>
      <c r="AI501" s="4"/>
      <c r="AJ501" s="4"/>
      <c r="AK501" s="4"/>
      <c r="AL501" s="4"/>
      <c r="AM501" s="4"/>
      <c r="AN501" s="4"/>
      <c r="AO501" s="4"/>
      <c r="AP501" s="4"/>
      <c r="AQ501" s="4"/>
      <c r="AS501" s="4"/>
      <c r="AT501" s="82"/>
      <c r="AU501" s="124"/>
      <c r="AV501" s="124"/>
      <c r="AW501" s="124"/>
      <c r="AX501" s="124"/>
      <c r="AY501" s="124"/>
      <c r="AZ501" s="124"/>
      <c r="BA501" s="4"/>
      <c r="BB501" s="127"/>
      <c r="BC501" s="4"/>
      <c r="BD501" s="4"/>
      <c r="BE501" s="4"/>
      <c r="BF501" s="4"/>
      <c r="BG501" s="4"/>
      <c r="BH501" s="7" t="str">
        <f t="shared" ca="1" si="109"/>
        <v/>
      </c>
      <c r="BI501" s="4" t="str">
        <f t="shared" si="117"/>
        <v/>
      </c>
      <c r="BJ501" s="123" t="str">
        <f t="shared" si="110"/>
        <v/>
      </c>
      <c r="BK501" s="140" t="str">
        <f t="shared" si="115"/>
        <v/>
      </c>
      <c r="BQ501" s="4" t="str">
        <f>IF(IFERROR(VLOOKUP(C501,C502:C$1993,1,0),"")="","",COUNTIF(C:C,C501))</f>
        <v/>
      </c>
      <c r="BU501" s="5" t="str">
        <f>IF(B501="","",IF(BQ501="",1+(MAX(BU$2:BU500)),""))</f>
        <v/>
      </c>
      <c r="BV501" s="5" t="str">
        <f t="shared" si="111"/>
        <v/>
      </c>
      <c r="BW501" s="5" t="str">
        <f t="shared" si="112"/>
        <v/>
      </c>
      <c r="BX501" s="14" t="str">
        <f t="shared" si="113"/>
        <v/>
      </c>
      <c r="BY501" s="28"/>
      <c r="BZ501" s="15"/>
      <c r="CA501" s="5" t="str">
        <f t="shared" si="118"/>
        <v/>
      </c>
      <c r="CD501" s="5" t="str">
        <f t="shared" si="114"/>
        <v/>
      </c>
      <c r="CE501" s="5" t="str">
        <f>IF(J501="","",IFERROR(IF(VLOOKUP(J501,J$2:J500,1,0)=0,"",""),J501))</f>
        <v/>
      </c>
      <c r="CF501" s="24" t="str">
        <f>IF(CE501="","",(IFERROR(VLOOKUP(MID(CE501,1,1),$CW$2:DA$28,3,0),0)+IFERROR(VLOOKUP(MID(CE501,2,1),CW$2:DA$28,4,0),0)+IFERROR(VLOOKUP(MID(CE501,3,1),CW$2:DA$28,5,0),0)+(ROW(CE501)/1000000000000)))</f>
        <v/>
      </c>
      <c r="CH501" s="5">
        <v>500</v>
      </c>
      <c r="CI501" s="5" t="str">
        <f>IFERROR(VLOOKUP(CH501,CD$2:CE1577,2,0),"")</f>
        <v/>
      </c>
      <c r="DC501" s="5" t="e">
        <f>IF(REPORTE!AH$2="si",IF(C501=VALUE(REPORTE!C$11),IF(SUM(DC502:DC$1993),CONCATENATE(INT(B501),", "),INT(B501)),""),IF(C501=VALUE(REPORTE!C$10),IF(SUM(DC502:DC$1993),CONCATENATE(INT(B501),", "),INT(B501)),""))</f>
        <v>#VALUE!</v>
      </c>
    </row>
    <row r="502" spans="1:108" s="5" customFormat="1" ht="15" customHeight="1">
      <c r="A502" s="4" t="str">
        <f t="shared" si="107"/>
        <v/>
      </c>
      <c r="B502" s="6"/>
      <c r="C502" s="6"/>
      <c r="D502" s="1" t="str">
        <f>IFERROR(INDEX('padron cfe'!B:B,MATCH(DATOS!C502,'padron cfe'!A:A,0),1),"")</f>
        <v/>
      </c>
      <c r="E502" s="4"/>
      <c r="F502" s="4"/>
      <c r="G502" s="4"/>
      <c r="H502" s="5" t="str">
        <f>IF(F502="","",IFERROR(CONCATENATE("PEUA",VLOOKUP(ESTADO,REPORTE!AV$2:AW$33,2,0),DIDTRITO_FORM,CADER_FORM,IFERROR(VLOOKUP(DAY(F502),$BN$3:$BO$11,2,0),DAY(F502)),IFERROR(VLOOKUP(MONTH(F502),$BN$3:$BO$11,2,0),MONTH(F502)),YEAR(F502),G502),""))</f>
        <v/>
      </c>
      <c r="I502" s="4"/>
      <c r="K502" s="2" t="str">
        <f>IFERROR(INDEX('padron cfe'!C:C,MATCH(DATOS!C502,'padron cfe'!A:A,0),1),"")</f>
        <v/>
      </c>
      <c r="L502" s="4" t="str">
        <f>IFERROR(IF(VLOOKUP(J502,J$2:L501,4,0)=0,"",VLOOKUP(J502,J$2:L501,4,0)),"")</f>
        <v/>
      </c>
      <c r="M502" s="4" t="str">
        <f>IFERROR(IF(VLOOKUP(J502,J$2:M501,5,0)=0,"",VLOOKUP(J502,J$2:M501,5,0)),"")</f>
        <v/>
      </c>
      <c r="N502" s="4"/>
      <c r="O502" s="2"/>
      <c r="P502" s="2"/>
      <c r="Q502" s="5" t="str">
        <f t="shared" ref="Q502:Q565" si="119">IF(J502="","",Q501)</f>
        <v/>
      </c>
      <c r="T502" s="2" t="str">
        <f>IFERROR(INDEX('padron cfe'!D:D,MATCH(DATOS!C502,'padron cfe'!A:A,0),1),"")</f>
        <v/>
      </c>
      <c r="U502" s="4"/>
      <c r="V502" s="4"/>
      <c r="W502" s="4"/>
      <c r="X502" s="6"/>
      <c r="Y502" s="4"/>
      <c r="Z502" s="4" t="str">
        <f t="shared" si="108"/>
        <v/>
      </c>
      <c r="AA502" s="4"/>
      <c r="AB502" s="4"/>
      <c r="AC502" s="2" t="str">
        <f>IFERROR(IF(INDEX(AC$1:AC501,MATCH(J502,J$1:J501,0),1)=0,"",INDEX(AC$1:AC501,MATCH(J502,J$1:J501,0),1)),"")</f>
        <v/>
      </c>
      <c r="AD502" s="2" t="str">
        <f>IFERROR(IF(INDEX(AD$1:AD501,MATCH(J502,J$1:J501,0),1)=0,"",INDEX(AD$1:AD501,MATCH(J502,J$1:J501,0),1)),"")</f>
        <v/>
      </c>
      <c r="AE502" s="2" t="str">
        <f>IFERROR(IF(INDEX(AE$1:AE501,MATCH(J502,J$1:J501,0),1)=0,"",INDEX(AE$1:AE501,MATCH(J502,J$1:J501,0),1)),"")</f>
        <v/>
      </c>
      <c r="AF502" s="2"/>
      <c r="AG502" s="2"/>
      <c r="AH502" s="2"/>
      <c r="AI502" s="4"/>
      <c r="AJ502" s="4"/>
      <c r="AK502" s="4"/>
      <c r="AL502" s="4"/>
      <c r="AM502" s="4"/>
      <c r="AN502" s="4"/>
      <c r="AO502" s="4"/>
      <c r="AP502" s="4"/>
      <c r="AQ502" s="4"/>
      <c r="AS502" s="4"/>
      <c r="AT502" s="82"/>
      <c r="AU502" s="124"/>
      <c r="AV502" s="124"/>
      <c r="AW502" s="124"/>
      <c r="AX502" s="124"/>
      <c r="AY502" s="124"/>
      <c r="AZ502" s="124"/>
      <c r="BA502" s="4"/>
      <c r="BB502" s="127"/>
      <c r="BC502" s="4"/>
      <c r="BD502" s="4"/>
      <c r="BE502" s="4"/>
      <c r="BF502" s="4"/>
      <c r="BG502" s="4"/>
      <c r="BH502" s="7" t="str">
        <f t="shared" ca="1" si="109"/>
        <v/>
      </c>
      <c r="BI502" s="4" t="str">
        <f t="shared" si="117"/>
        <v/>
      </c>
      <c r="BJ502" s="123" t="str">
        <f t="shared" si="110"/>
        <v/>
      </c>
      <c r="BK502" s="140" t="str">
        <f t="shared" si="115"/>
        <v/>
      </c>
      <c r="BQ502" s="4" t="str">
        <f>IF(IFERROR(VLOOKUP(C502,C503:C$1993,1,0),"")="","",COUNTIF(C:C,C502))</f>
        <v/>
      </c>
      <c r="BU502" s="5" t="str">
        <f>IF(B502="","",IF(BQ502="",1+(MAX(BU$2:BU501)),""))</f>
        <v/>
      </c>
      <c r="BV502" s="5" t="str">
        <f t="shared" si="111"/>
        <v/>
      </c>
      <c r="BW502" s="5" t="str">
        <f t="shared" si="112"/>
        <v/>
      </c>
      <c r="BX502" s="14" t="str">
        <f t="shared" si="113"/>
        <v/>
      </c>
      <c r="BY502" s="28"/>
      <c r="BZ502" s="15"/>
      <c r="CA502" s="5" t="str">
        <f t="shared" si="118"/>
        <v/>
      </c>
      <c r="CD502" s="5" t="str">
        <f t="shared" si="114"/>
        <v/>
      </c>
      <c r="CE502" s="5" t="str">
        <f>IF(J502="","",IFERROR(IF(VLOOKUP(J502,J$2:J501,1,0)=0,"",""),J502))</f>
        <v/>
      </c>
      <c r="CF502" s="24" t="str">
        <f>IF(CE502="","",(IFERROR(VLOOKUP(MID(CE502,1,1),$CW$2:DA$28,3,0),0)+IFERROR(VLOOKUP(MID(CE502,2,1),CW$2:DA$28,4,0),0)+IFERROR(VLOOKUP(MID(CE502,3,1),CW$2:DA$28,5,0),0)+(ROW(CE502)/1000000000000)))</f>
        <v/>
      </c>
      <c r="CH502" s="5">
        <v>501</v>
      </c>
      <c r="CI502" s="5" t="str">
        <f>IFERROR(VLOOKUP(CH502,CD$2:CE1578,2,0),"")</f>
        <v/>
      </c>
      <c r="DC502" s="5" t="e">
        <f>IF(REPORTE!AH$2="si",IF(C502=VALUE(REPORTE!C$11),IF(SUM(DC503:DC$1993),CONCATENATE(INT(B502),", "),INT(B502)),""),IF(C502=VALUE(REPORTE!C$10),IF(SUM(DC503:DC$1993),CONCATENATE(INT(B502),", "),INT(B502)),""))</f>
        <v>#VALUE!</v>
      </c>
    </row>
    <row r="503" spans="1:108" s="5" customFormat="1" ht="15" customHeight="1">
      <c r="A503" s="4" t="str">
        <f t="shared" si="107"/>
        <v/>
      </c>
      <c r="B503" s="6"/>
      <c r="C503" s="6"/>
      <c r="D503" s="1" t="str">
        <f>IFERROR(INDEX('padron cfe'!B:B,MATCH(DATOS!C503,'padron cfe'!A:A,0),1),"")</f>
        <v/>
      </c>
      <c r="E503" s="4"/>
      <c r="F503" s="4"/>
      <c r="G503" s="4"/>
      <c r="H503" s="5" t="str">
        <f>IF(F503="","",IFERROR(CONCATENATE("PEUA",VLOOKUP(ESTADO,REPORTE!AV$2:AW$33,2,0),DIDTRITO_FORM,CADER_FORM,IFERROR(VLOOKUP(DAY(F503),$BN$3:$BO$11,2,0),DAY(F503)),IFERROR(VLOOKUP(MONTH(F503),$BN$3:$BO$11,2,0),MONTH(F503)),YEAR(F503),G503),""))</f>
        <v/>
      </c>
      <c r="I503" s="4"/>
      <c r="K503" s="2" t="str">
        <f>IFERROR(INDEX('padron cfe'!C:C,MATCH(DATOS!C503,'padron cfe'!A:A,0),1),"")</f>
        <v/>
      </c>
      <c r="L503" s="4" t="str">
        <f>IFERROR(IF(VLOOKUP(J503,J$2:L502,4,0)=0,"",VLOOKUP(J503,J$2:L502,4,0)),"")</f>
        <v/>
      </c>
      <c r="M503" s="4" t="str">
        <f>IFERROR(IF(VLOOKUP(J503,J$2:M502,5,0)=0,"",VLOOKUP(J503,J$2:M502,5,0)),"")</f>
        <v/>
      </c>
      <c r="N503" s="4"/>
      <c r="O503" s="2"/>
      <c r="P503" s="2"/>
      <c r="Q503" s="5" t="str">
        <f t="shared" si="119"/>
        <v/>
      </c>
      <c r="T503" s="2" t="str">
        <f>IFERROR(INDEX('padron cfe'!D:D,MATCH(DATOS!C503,'padron cfe'!A:A,0),1),"")</f>
        <v/>
      </c>
      <c r="U503" s="4"/>
      <c r="V503" s="4"/>
      <c r="W503" s="4"/>
      <c r="X503" s="6"/>
      <c r="Y503" s="4"/>
      <c r="Z503" s="4" t="str">
        <f t="shared" si="108"/>
        <v/>
      </c>
      <c r="AA503" s="4"/>
      <c r="AB503" s="4"/>
      <c r="AC503" s="2" t="str">
        <f>IFERROR(IF(INDEX(AC$1:AC502,MATCH(J503,J$1:J502,0),1)=0,"",INDEX(AC$1:AC502,MATCH(J503,J$1:J502,0),1)),"")</f>
        <v/>
      </c>
      <c r="AD503" s="2" t="str">
        <f>IFERROR(IF(INDEX(AD$1:AD502,MATCH(J503,J$1:J502,0),1)=0,"",INDEX(AD$1:AD502,MATCH(J503,J$1:J502,0),1)),"")</f>
        <v/>
      </c>
      <c r="AE503" s="2" t="str">
        <f>IFERROR(IF(INDEX(AE$1:AE502,MATCH(J503,J$1:J502,0),1)=0,"",INDEX(AE$1:AE502,MATCH(J503,J$1:J502,0),1)),"")</f>
        <v/>
      </c>
      <c r="AF503" s="2"/>
      <c r="AG503" s="2"/>
      <c r="AH503" s="2"/>
      <c r="AI503" s="4"/>
      <c r="AJ503" s="4"/>
      <c r="AK503" s="4"/>
      <c r="AL503" s="4"/>
      <c r="AM503" s="4"/>
      <c r="AN503" s="4"/>
      <c r="AO503" s="4"/>
      <c r="AP503" s="4"/>
      <c r="AQ503" s="4"/>
      <c r="AS503" s="4"/>
      <c r="AT503" s="82"/>
      <c r="AU503" s="124"/>
      <c r="AV503" s="124"/>
      <c r="AW503" s="124"/>
      <c r="AX503" s="124"/>
      <c r="AY503" s="124"/>
      <c r="AZ503" s="124"/>
      <c r="BA503" s="4"/>
      <c r="BB503" s="127"/>
      <c r="BC503" s="4"/>
      <c r="BD503" s="4"/>
      <c r="BE503" s="4"/>
      <c r="BF503" s="4"/>
      <c r="BG503" s="4"/>
      <c r="BH503" s="7" t="str">
        <f t="shared" ca="1" si="109"/>
        <v/>
      </c>
      <c r="BI503" s="4" t="str">
        <f t="shared" si="117"/>
        <v/>
      </c>
      <c r="BJ503" s="123" t="str">
        <f t="shared" si="110"/>
        <v/>
      </c>
      <c r="BK503" s="140" t="str">
        <f t="shared" si="115"/>
        <v/>
      </c>
      <c r="BQ503" s="4" t="str">
        <f>IF(IFERROR(VLOOKUP(C503,C504:C$1993,1,0),"")="","",COUNTIF(C:C,C503))</f>
        <v/>
      </c>
      <c r="BU503" s="5" t="str">
        <f>IF(B503="","",IF(BQ503="",1+(MAX(BU$2:BU502)),""))</f>
        <v/>
      </c>
      <c r="BV503" s="5" t="str">
        <f t="shared" si="111"/>
        <v/>
      </c>
      <c r="BW503" s="5" t="str">
        <f t="shared" si="112"/>
        <v/>
      </c>
      <c r="BX503" s="14" t="str">
        <f t="shared" si="113"/>
        <v/>
      </c>
      <c r="BY503" s="28"/>
      <c r="BZ503" s="15"/>
      <c r="CA503" s="5" t="str">
        <f t="shared" si="118"/>
        <v/>
      </c>
      <c r="CD503" s="5" t="str">
        <f t="shared" si="114"/>
        <v/>
      </c>
      <c r="CE503" s="5" t="str">
        <f>IF(J503="","",IFERROR(IF(VLOOKUP(J503,J$2:J502,1,0)=0,"",""),J503))</f>
        <v/>
      </c>
      <c r="CF503" s="24" t="str">
        <f>IF(CE503="","",(IFERROR(VLOOKUP(MID(CE503,1,1),$CW$2:DA$28,3,0),0)+IFERROR(VLOOKUP(MID(CE503,2,1),CW$2:DA$28,4,0),0)+IFERROR(VLOOKUP(MID(CE503,3,1),CW$2:DA$28,5,0),0)+(ROW(CE503)/1000000000000)))</f>
        <v/>
      </c>
      <c r="CH503" s="5">
        <v>502</v>
      </c>
      <c r="CI503" s="5" t="str">
        <f>IFERROR(VLOOKUP(CH503,CD$2:CE1579,2,0),"")</f>
        <v/>
      </c>
      <c r="DC503" s="5" t="e">
        <f>IF(REPORTE!AH$2="si",IF(C503=VALUE(REPORTE!C$11),IF(SUM(DC504:DC$1993),CONCATENATE(INT(B503),", "),INT(B503)),""),IF(C503=VALUE(REPORTE!C$10),IF(SUM(DC504:DC$1993),CONCATENATE(INT(B503),", "),INT(B503)),""))</f>
        <v>#VALUE!</v>
      </c>
    </row>
    <row r="504" spans="1:108" s="5" customFormat="1" ht="15" customHeight="1">
      <c r="A504" s="4" t="str">
        <f t="shared" si="107"/>
        <v/>
      </c>
      <c r="B504" s="6"/>
      <c r="C504" s="6"/>
      <c r="D504" s="1" t="str">
        <f>IFERROR(INDEX('padron cfe'!B:B,MATCH(DATOS!C504,'padron cfe'!A:A,0),1),"")</f>
        <v/>
      </c>
      <c r="E504" s="4"/>
      <c r="F504" s="4"/>
      <c r="G504" s="4"/>
      <c r="H504" s="5" t="str">
        <f>IF(F504="","",IFERROR(CONCATENATE("PEUA",VLOOKUP(ESTADO,REPORTE!AV$2:AW$33,2,0),DIDTRITO_FORM,CADER_FORM,IFERROR(VLOOKUP(DAY(F504),$BN$3:$BO$11,2,0),DAY(F504)),IFERROR(VLOOKUP(MONTH(F504),$BN$3:$BO$11,2,0),MONTH(F504)),YEAR(F504),G504),""))</f>
        <v/>
      </c>
      <c r="I504" s="4"/>
      <c r="K504" s="2" t="str">
        <f>IFERROR(INDEX('padron cfe'!C:C,MATCH(DATOS!C504,'padron cfe'!A:A,0),1),"")</f>
        <v/>
      </c>
      <c r="L504" s="4" t="str">
        <f>IFERROR(IF(VLOOKUP(J504,J$2:L503,4,0)=0,"",VLOOKUP(J504,J$2:L503,4,0)),"")</f>
        <v/>
      </c>
      <c r="M504" s="4" t="str">
        <f>IFERROR(IF(VLOOKUP(J504,J$2:M503,5,0)=0,"",VLOOKUP(J504,J$2:M503,5,0)),"")</f>
        <v/>
      </c>
      <c r="N504" s="4"/>
      <c r="O504" s="2"/>
      <c r="P504" s="2"/>
      <c r="Q504" s="5" t="str">
        <f t="shared" si="119"/>
        <v/>
      </c>
      <c r="T504" s="2" t="str">
        <f>IFERROR(INDEX('padron cfe'!D:D,MATCH(DATOS!C504,'padron cfe'!A:A,0),1),"")</f>
        <v/>
      </c>
      <c r="U504" s="4"/>
      <c r="V504" s="4"/>
      <c r="W504" s="4"/>
      <c r="X504" s="6"/>
      <c r="Y504" s="4"/>
      <c r="Z504" s="4" t="str">
        <f t="shared" si="108"/>
        <v/>
      </c>
      <c r="AA504" s="4"/>
      <c r="AB504" s="4"/>
      <c r="AC504" s="2" t="str">
        <f>IFERROR(IF(INDEX(AC$1:AC503,MATCH(J504,J$1:J503,0),1)=0,"",INDEX(AC$1:AC503,MATCH(J504,J$1:J503,0),1)),"")</f>
        <v/>
      </c>
      <c r="AD504" s="2" t="str">
        <f>IFERROR(IF(INDEX(AD$1:AD503,MATCH(J504,J$1:J503,0),1)=0,"",INDEX(AD$1:AD503,MATCH(J504,J$1:J503,0),1)),"")</f>
        <v/>
      </c>
      <c r="AE504" s="2" t="str">
        <f>IFERROR(IF(INDEX(AE$1:AE503,MATCH(J504,J$1:J503,0),1)=0,"",INDEX(AE$1:AE503,MATCH(J504,J$1:J503,0),1)),"")</f>
        <v/>
      </c>
      <c r="AF504" s="2"/>
      <c r="AG504" s="2"/>
      <c r="AH504" s="2"/>
      <c r="AI504" s="4"/>
      <c r="AJ504" s="4"/>
      <c r="AK504" s="4"/>
      <c r="AL504" s="4"/>
      <c r="AM504" s="4"/>
      <c r="AN504" s="4"/>
      <c r="AO504" s="4"/>
      <c r="AP504" s="4"/>
      <c r="AQ504" s="4"/>
      <c r="AS504" s="4"/>
      <c r="AT504" s="82"/>
      <c r="AU504" s="124"/>
      <c r="AV504" s="124"/>
      <c r="AW504" s="124"/>
      <c r="AX504" s="124"/>
      <c r="AY504" s="124"/>
      <c r="AZ504" s="124"/>
      <c r="BA504" s="4"/>
      <c r="BB504" s="127"/>
      <c r="BC504" s="4"/>
      <c r="BD504" s="4"/>
      <c r="BE504" s="4"/>
      <c r="BF504" s="4"/>
      <c r="BG504" s="4"/>
      <c r="BH504" s="7" t="str">
        <f t="shared" ca="1" si="109"/>
        <v/>
      </c>
      <c r="BI504" s="4" t="str">
        <f t="shared" si="117"/>
        <v/>
      </c>
      <c r="BJ504" s="123" t="str">
        <f t="shared" si="110"/>
        <v/>
      </c>
      <c r="BK504" s="140" t="str">
        <f t="shared" si="115"/>
        <v/>
      </c>
      <c r="BQ504" s="4" t="str">
        <f>IF(IFERROR(VLOOKUP(C504,C505:C$1993,1,0),"")="","",COUNTIF(C:C,C504))</f>
        <v/>
      </c>
      <c r="BU504" s="5" t="str">
        <f>IF(B504="","",IF(BQ504="",1+(MAX(BU$2:BU503)),""))</f>
        <v/>
      </c>
      <c r="BV504" s="5" t="str">
        <f t="shared" si="111"/>
        <v/>
      </c>
      <c r="BW504" s="5" t="str">
        <f t="shared" si="112"/>
        <v/>
      </c>
      <c r="BX504" s="14" t="str">
        <f t="shared" si="113"/>
        <v/>
      </c>
      <c r="BY504" s="28"/>
      <c r="BZ504" s="15"/>
      <c r="CA504" s="5" t="str">
        <f t="shared" si="118"/>
        <v/>
      </c>
      <c r="CD504" s="5" t="str">
        <f t="shared" si="114"/>
        <v/>
      </c>
      <c r="CE504" s="5" t="str">
        <f>IF(J504="","",IFERROR(IF(VLOOKUP(J504,J$2:J503,1,0)=0,"",""),J504))</f>
        <v/>
      </c>
      <c r="CF504" s="24" t="str">
        <f>IF(CE504="","",(IFERROR(VLOOKUP(MID(CE504,1,1),$CW$2:DA$28,3,0),0)+IFERROR(VLOOKUP(MID(CE504,2,1),CW$2:DA$28,4,0),0)+IFERROR(VLOOKUP(MID(CE504,3,1),CW$2:DA$28,5,0),0)+(ROW(CE504)/1000000000000)))</f>
        <v/>
      </c>
      <c r="CH504" s="5">
        <v>503</v>
      </c>
      <c r="CI504" s="5" t="str">
        <f>IFERROR(VLOOKUP(CH504,CD$2:CE1580,2,0),"")</f>
        <v/>
      </c>
      <c r="DC504" s="5" t="e">
        <f>IF(REPORTE!AH$2="si",IF(C504=VALUE(REPORTE!C$11),IF(SUM(DC505:DC$1993),CONCATENATE(INT(B504),", "),INT(B504)),""),IF(C504=VALUE(REPORTE!C$10),IF(SUM(DC505:DC$1993),CONCATENATE(INT(B504),", "),INT(B504)),""))</f>
        <v>#VALUE!</v>
      </c>
    </row>
    <row r="505" spans="1:108" s="5" customFormat="1" ht="15" customHeight="1">
      <c r="A505" s="4" t="str">
        <f t="shared" si="107"/>
        <v/>
      </c>
      <c r="B505" s="6"/>
      <c r="C505" s="6"/>
      <c r="D505" s="1" t="str">
        <f>IFERROR(INDEX('padron cfe'!B:B,MATCH(DATOS!C505,'padron cfe'!A:A,0),1),"")</f>
        <v/>
      </c>
      <c r="E505" s="4"/>
      <c r="F505" s="4"/>
      <c r="G505" s="4"/>
      <c r="H505" s="5" t="str">
        <f>IF(F505="","",IFERROR(CONCATENATE("PEUA",VLOOKUP(ESTADO,REPORTE!AV$2:AW$33,2,0),DIDTRITO_FORM,CADER_FORM,IFERROR(VLOOKUP(DAY(F505),$BN$3:$BO$11,2,0),DAY(F505)),IFERROR(VLOOKUP(MONTH(F505),$BN$3:$BO$11,2,0),MONTH(F505)),YEAR(F505),G505),""))</f>
        <v/>
      </c>
      <c r="I505" s="4"/>
      <c r="K505" s="2" t="str">
        <f>IFERROR(INDEX('padron cfe'!C:C,MATCH(DATOS!C505,'padron cfe'!A:A,0),1),"")</f>
        <v/>
      </c>
      <c r="L505" s="4" t="str">
        <f>IFERROR(IF(VLOOKUP(J505,J$2:L504,4,0)=0,"",VLOOKUP(J505,J$2:L504,4,0)),"")</f>
        <v/>
      </c>
      <c r="M505" s="4" t="str">
        <f>IFERROR(IF(VLOOKUP(J505,J$2:M504,5,0)=0,"",VLOOKUP(J505,J$2:M504,5,0)),"")</f>
        <v/>
      </c>
      <c r="N505" s="4"/>
      <c r="O505" s="2"/>
      <c r="P505" s="2"/>
      <c r="Q505" s="5" t="str">
        <f t="shared" si="119"/>
        <v/>
      </c>
      <c r="T505" s="2" t="str">
        <f>IFERROR(INDEX('padron cfe'!D:D,MATCH(DATOS!C505,'padron cfe'!A:A,0),1),"")</f>
        <v/>
      </c>
      <c r="U505" s="4"/>
      <c r="V505" s="4"/>
      <c r="W505" s="4"/>
      <c r="X505" s="6"/>
      <c r="Y505" s="4"/>
      <c r="Z505" s="4" t="str">
        <f t="shared" si="108"/>
        <v/>
      </c>
      <c r="AA505" s="4"/>
      <c r="AB505" s="4"/>
      <c r="AC505" s="2" t="str">
        <f>IFERROR(IF(INDEX(AC$1:AC504,MATCH(J505,J$1:J504,0),1)=0,"",INDEX(AC$1:AC504,MATCH(J505,J$1:J504,0),1)),"")</f>
        <v/>
      </c>
      <c r="AD505" s="2" t="str">
        <f>IFERROR(IF(INDEX(AD$1:AD504,MATCH(J505,J$1:J504,0),1)=0,"",INDEX(AD$1:AD504,MATCH(J505,J$1:J504,0),1)),"")</f>
        <v/>
      </c>
      <c r="AE505" s="2" t="str">
        <f>IFERROR(IF(INDEX(AE$1:AE504,MATCH(J505,J$1:J504,0),1)=0,"",INDEX(AE$1:AE504,MATCH(J505,J$1:J504,0),1)),"")</f>
        <v/>
      </c>
      <c r="AF505" s="2"/>
      <c r="AG505" s="2"/>
      <c r="AH505" s="2"/>
      <c r="AI505" s="4"/>
      <c r="AJ505" s="4"/>
      <c r="AK505" s="4"/>
      <c r="AL505" s="4"/>
      <c r="AM505" s="4"/>
      <c r="AN505" s="4"/>
      <c r="AO505" s="4"/>
      <c r="AP505" s="4"/>
      <c r="AQ505" s="4"/>
      <c r="AS505" s="4"/>
      <c r="AT505" s="82"/>
      <c r="AU505" s="124"/>
      <c r="AV505" s="124"/>
      <c r="AW505" s="124"/>
      <c r="AX505" s="124"/>
      <c r="AY505" s="124"/>
      <c r="AZ505" s="124"/>
      <c r="BA505" s="4"/>
      <c r="BB505" s="127"/>
      <c r="BC505" s="4"/>
      <c r="BD505" s="4"/>
      <c r="BE505" s="4"/>
      <c r="BF505" s="4"/>
      <c r="BG505" s="4"/>
      <c r="BH505" s="7" t="str">
        <f t="shared" ca="1" si="109"/>
        <v/>
      </c>
      <c r="BI505" s="4" t="str">
        <f t="shared" si="117"/>
        <v/>
      </c>
      <c r="BJ505" s="123" t="str">
        <f t="shared" si="110"/>
        <v/>
      </c>
      <c r="BK505" s="140" t="str">
        <f t="shared" si="115"/>
        <v/>
      </c>
      <c r="BQ505" s="4" t="str">
        <f>IF(IFERROR(VLOOKUP(C505,C506:C$1993,1,0),"")="","",COUNTIF(C:C,C505))</f>
        <v/>
      </c>
      <c r="BU505" s="5" t="str">
        <f>IF(B505="","",IF(BQ505="",1+(MAX(BU$2:BU504)),""))</f>
        <v/>
      </c>
      <c r="BV505" s="5" t="str">
        <f t="shared" si="111"/>
        <v/>
      </c>
      <c r="BW505" s="5" t="str">
        <f t="shared" si="112"/>
        <v/>
      </c>
      <c r="BX505" s="14" t="str">
        <f t="shared" si="113"/>
        <v/>
      </c>
      <c r="BY505" s="28"/>
      <c r="BZ505" s="15"/>
      <c r="CA505" s="5" t="str">
        <f t="shared" si="118"/>
        <v/>
      </c>
      <c r="CD505" s="5" t="str">
        <f t="shared" si="114"/>
        <v/>
      </c>
      <c r="CE505" s="5" t="str">
        <f>IF(J505="","",IFERROR(IF(VLOOKUP(J505,J$2:J504,1,0)=0,"",""),J505))</f>
        <v/>
      </c>
      <c r="CF505" s="24" t="str">
        <f>IF(CE505="","",(IFERROR(VLOOKUP(MID(CE505,1,1),$CW$2:DA$28,3,0),0)+IFERROR(VLOOKUP(MID(CE505,2,1),CW$2:DA$28,4,0),0)+IFERROR(VLOOKUP(MID(CE505,3,1),CW$2:DA$28,5,0),0)+(ROW(CE505)/1000000000000)))</f>
        <v/>
      </c>
      <c r="CH505" s="5">
        <v>504</v>
      </c>
      <c r="CI505" s="5" t="str">
        <f>IFERROR(VLOOKUP(CH505,CD$2:CE1581,2,0),"")</f>
        <v/>
      </c>
      <c r="DC505" s="5" t="e">
        <f>IF(REPORTE!AH$2="si",IF(C505=VALUE(REPORTE!C$11),IF(SUM(DC506:DC$1993),CONCATENATE(INT(B505),", "),INT(B505)),""),IF(C505=VALUE(REPORTE!C$10),IF(SUM(DC506:DC$1993),CONCATENATE(INT(B505),", "),INT(B505)),""))</f>
        <v>#VALUE!</v>
      </c>
    </row>
    <row r="506" spans="1:108" s="5" customFormat="1" ht="15" customHeight="1">
      <c r="A506" s="4" t="str">
        <f t="shared" si="107"/>
        <v/>
      </c>
      <c r="B506" s="6"/>
      <c r="C506" s="6"/>
      <c r="D506" s="1" t="str">
        <f>IFERROR(INDEX('padron cfe'!B:B,MATCH(DATOS!C506,'padron cfe'!A:A,0),1),"")</f>
        <v/>
      </c>
      <c r="E506" s="4"/>
      <c r="F506" s="4"/>
      <c r="G506" s="4"/>
      <c r="H506" s="5" t="str">
        <f>IF(F506="","",IFERROR(CONCATENATE("PEUA",VLOOKUP(ESTADO,REPORTE!AV$2:AW$33,2,0),DIDTRITO_FORM,CADER_FORM,IFERROR(VLOOKUP(DAY(F506),$BN$3:$BO$11,2,0),DAY(F506)),IFERROR(VLOOKUP(MONTH(F506),$BN$3:$BO$11,2,0),MONTH(F506)),YEAR(F506),G506),""))</f>
        <v/>
      </c>
      <c r="I506" s="4"/>
      <c r="K506" s="2" t="str">
        <f>IFERROR(INDEX('padron cfe'!C:C,MATCH(DATOS!C506,'padron cfe'!A:A,0),1),"")</f>
        <v/>
      </c>
      <c r="L506" s="4" t="str">
        <f>IFERROR(IF(VLOOKUP(J506,J$2:L505,4,0)=0,"",VLOOKUP(J506,J$2:L505,4,0)),"")</f>
        <v/>
      </c>
      <c r="M506" s="4" t="str">
        <f>IFERROR(IF(VLOOKUP(J506,J$2:M505,5,0)=0,"",VLOOKUP(J506,J$2:M505,5,0)),"")</f>
        <v/>
      </c>
      <c r="N506" s="4"/>
      <c r="O506" s="2"/>
      <c r="P506" s="2"/>
      <c r="Q506" s="5" t="str">
        <f t="shared" si="119"/>
        <v/>
      </c>
      <c r="T506" s="2" t="str">
        <f>IFERROR(INDEX('padron cfe'!D:D,MATCH(DATOS!C506,'padron cfe'!A:A,0),1),"")</f>
        <v/>
      </c>
      <c r="U506" s="4"/>
      <c r="V506" s="4"/>
      <c r="W506" s="4"/>
      <c r="X506" s="6"/>
      <c r="Y506" s="4"/>
      <c r="Z506" s="4" t="str">
        <f t="shared" si="108"/>
        <v/>
      </c>
      <c r="AA506" s="4"/>
      <c r="AB506" s="4"/>
      <c r="AC506" s="2" t="str">
        <f>IFERROR(IF(INDEX(AC$1:AC505,MATCH(J506,J$1:J505,0),1)=0,"",INDEX(AC$1:AC505,MATCH(J506,J$1:J505,0),1)),"")</f>
        <v/>
      </c>
      <c r="AD506" s="2" t="str">
        <f>IFERROR(IF(INDEX(AD$1:AD505,MATCH(J506,J$1:J505,0),1)=0,"",INDEX(AD$1:AD505,MATCH(J506,J$1:J505,0),1)),"")</f>
        <v/>
      </c>
      <c r="AE506" s="2" t="str">
        <f>IFERROR(IF(INDEX(AE$1:AE505,MATCH(J506,J$1:J505,0),1)=0,"",INDEX(AE$1:AE505,MATCH(J506,J$1:J505,0),1)),"")</f>
        <v/>
      </c>
      <c r="AF506" s="2"/>
      <c r="AG506" s="2"/>
      <c r="AH506" s="2"/>
      <c r="AI506" s="4"/>
      <c r="AJ506" s="4"/>
      <c r="AK506" s="4"/>
      <c r="AL506" s="4"/>
      <c r="AM506" s="4"/>
      <c r="AN506" s="4"/>
      <c r="AO506" s="4"/>
      <c r="AP506" s="4"/>
      <c r="AQ506" s="4"/>
      <c r="AS506" s="4"/>
      <c r="AT506" s="82"/>
      <c r="AU506" s="124"/>
      <c r="AV506" s="124"/>
      <c r="AW506" s="124"/>
      <c r="AX506" s="124"/>
      <c r="AY506" s="124"/>
      <c r="AZ506" s="124"/>
      <c r="BA506" s="4"/>
      <c r="BB506" s="127"/>
      <c r="BC506" s="4"/>
      <c r="BD506" s="4"/>
      <c r="BE506" s="4"/>
      <c r="BF506" s="4"/>
      <c r="BG506" s="4"/>
      <c r="BH506" s="7" t="str">
        <f t="shared" ca="1" si="109"/>
        <v/>
      </c>
      <c r="BI506" s="4" t="str">
        <f t="shared" si="117"/>
        <v/>
      </c>
      <c r="BJ506" s="123" t="str">
        <f t="shared" si="110"/>
        <v/>
      </c>
      <c r="BK506" s="140" t="str">
        <f t="shared" si="115"/>
        <v/>
      </c>
      <c r="BQ506" s="4" t="str">
        <f>IF(IFERROR(VLOOKUP(C506,C507:C$1993,1,0),"")="","",COUNTIF(C:C,C506))</f>
        <v/>
      </c>
      <c r="BU506" s="5" t="str">
        <f>IF(B506="","",IF(BQ506="",1+(MAX(BU$2:BU505)),""))</f>
        <v/>
      </c>
      <c r="BV506" s="5" t="str">
        <f t="shared" si="111"/>
        <v/>
      </c>
      <c r="BW506" s="5" t="str">
        <f t="shared" si="112"/>
        <v/>
      </c>
      <c r="BX506" s="14" t="str">
        <f t="shared" si="113"/>
        <v/>
      </c>
      <c r="BY506" s="28"/>
      <c r="BZ506" s="15"/>
      <c r="CA506" s="5" t="str">
        <f t="shared" si="118"/>
        <v/>
      </c>
      <c r="CD506" s="5" t="str">
        <f t="shared" si="114"/>
        <v/>
      </c>
      <c r="CE506" s="5" t="str">
        <f>IF(J506="","",IFERROR(IF(VLOOKUP(J506,J$2:J505,1,0)=0,"",""),J506))</f>
        <v/>
      </c>
      <c r="CF506" s="24" t="str">
        <f>IF(CE506="","",(IFERROR(VLOOKUP(MID(CE506,1,1),$CW$2:DA$28,3,0),0)+IFERROR(VLOOKUP(MID(CE506,2,1),CW$2:DA$28,4,0),0)+IFERROR(VLOOKUP(MID(CE506,3,1),CW$2:DA$28,5,0),0)+(ROW(CE506)/1000000000000)))</f>
        <v/>
      </c>
      <c r="CH506" s="5">
        <v>505</v>
      </c>
      <c r="CI506" s="5" t="str">
        <f>IFERROR(VLOOKUP(CH506,CD$2:CE1582,2,0),"")</f>
        <v/>
      </c>
      <c r="DC506" s="5" t="e">
        <f>IF(REPORTE!AH$2="si",IF(C506=VALUE(REPORTE!C$11),IF(SUM(DC507:DC$1993),CONCATENATE(INT(B506),", "),INT(B506)),""),IF(C506=VALUE(REPORTE!C$10),IF(SUM(DC507:DC$1993),CONCATENATE(INT(B506),", "),INT(B506)),""))</f>
        <v>#VALUE!</v>
      </c>
      <c r="DD506" s="5" t="e">
        <f>CONCATENATE(DC506,DC507,DC508,DC509,DC510,DC511,DC512,DC513,DC514,DC515,DC516,DC517,DC518,DC519,DC520,DC521,DC522,DC523,DC524,DC525,DC526,DC527,DC528,DC529,DC530,DC531,DC532,DC533,DC534,DC535,DC536,DC537,DC538,DC539,DC540,DC541,DC542,DC543,DC544,DC545,DC546,DC547)</f>
        <v>#VALUE!</v>
      </c>
    </row>
    <row r="507" spans="1:108" s="5" customFormat="1" ht="15" customHeight="1">
      <c r="A507" s="4" t="str">
        <f t="shared" si="107"/>
        <v/>
      </c>
      <c r="B507" s="6"/>
      <c r="C507" s="6"/>
      <c r="D507" s="1" t="str">
        <f>IFERROR(INDEX('padron cfe'!B:B,MATCH(DATOS!C507,'padron cfe'!A:A,0),1),"")</f>
        <v/>
      </c>
      <c r="E507" s="4"/>
      <c r="F507" s="4"/>
      <c r="G507" s="4"/>
      <c r="H507" s="5" t="str">
        <f>IF(F507="","",IFERROR(CONCATENATE("PEUA",VLOOKUP(ESTADO,REPORTE!AV$2:AW$33,2,0),DIDTRITO_FORM,CADER_FORM,IFERROR(VLOOKUP(DAY(F507),$BN$3:$BO$11,2,0),DAY(F507)),IFERROR(VLOOKUP(MONTH(F507),$BN$3:$BO$11,2,0),MONTH(F507)),YEAR(F507),G507),""))</f>
        <v/>
      </c>
      <c r="I507" s="4"/>
      <c r="K507" s="2" t="str">
        <f>IFERROR(INDEX('padron cfe'!C:C,MATCH(DATOS!C507,'padron cfe'!A:A,0),1),"")</f>
        <v/>
      </c>
      <c r="L507" s="4" t="str">
        <f>IFERROR(IF(VLOOKUP(J507,J$2:L506,4,0)=0,"",VLOOKUP(J507,J$2:L506,4,0)),"")</f>
        <v/>
      </c>
      <c r="M507" s="4" t="str">
        <f>IFERROR(IF(VLOOKUP(J507,J$2:M506,5,0)=0,"",VLOOKUP(J507,J$2:M506,5,0)),"")</f>
        <v/>
      </c>
      <c r="N507" s="4"/>
      <c r="O507" s="2"/>
      <c r="P507" s="2"/>
      <c r="Q507" s="5" t="str">
        <f t="shared" si="119"/>
        <v/>
      </c>
      <c r="T507" s="2" t="str">
        <f>IFERROR(INDEX('padron cfe'!D:D,MATCH(DATOS!C507,'padron cfe'!A:A,0),1),"")</f>
        <v/>
      </c>
      <c r="U507" s="4"/>
      <c r="V507" s="4"/>
      <c r="W507" s="4"/>
      <c r="X507" s="6"/>
      <c r="Y507" s="4"/>
      <c r="Z507" s="4" t="str">
        <f t="shared" si="108"/>
        <v/>
      </c>
      <c r="AA507" s="4"/>
      <c r="AB507" s="4"/>
      <c r="AC507" s="2" t="str">
        <f>IFERROR(IF(INDEX(AC$1:AC506,MATCH(J507,J$1:J506,0),1)=0,"",INDEX(AC$1:AC506,MATCH(J507,J$1:J506,0),1)),"")</f>
        <v/>
      </c>
      <c r="AD507" s="2" t="str">
        <f>IFERROR(IF(INDEX(AD$1:AD506,MATCH(J507,J$1:J506,0),1)=0,"",INDEX(AD$1:AD506,MATCH(J507,J$1:J506,0),1)),"")</f>
        <v/>
      </c>
      <c r="AE507" s="2" t="str">
        <f>IFERROR(IF(INDEX(AE$1:AE506,MATCH(J507,J$1:J506,0),1)=0,"",INDEX(AE$1:AE506,MATCH(J507,J$1:J506,0),1)),"")</f>
        <v/>
      </c>
      <c r="AF507" s="2"/>
      <c r="AG507" s="2"/>
      <c r="AH507" s="2"/>
      <c r="AI507" s="4"/>
      <c r="AJ507" s="4"/>
      <c r="AK507" s="4"/>
      <c r="AL507" s="4"/>
      <c r="AM507" s="4"/>
      <c r="AN507" s="4"/>
      <c r="AO507" s="4"/>
      <c r="AP507" s="4"/>
      <c r="AQ507" s="4"/>
      <c r="AS507" s="4"/>
      <c r="AT507" s="82"/>
      <c r="AU507" s="124"/>
      <c r="AV507" s="124"/>
      <c r="AW507" s="124"/>
      <c r="AX507" s="124"/>
      <c r="AY507" s="124"/>
      <c r="AZ507" s="124"/>
      <c r="BA507" s="4"/>
      <c r="BB507" s="127"/>
      <c r="BC507" s="4"/>
      <c r="BD507" s="4"/>
      <c r="BE507" s="4"/>
      <c r="BF507" s="4"/>
      <c r="BG507" s="4"/>
      <c r="BH507" s="7" t="str">
        <f t="shared" ca="1" si="109"/>
        <v/>
      </c>
      <c r="BI507" s="4" t="str">
        <f t="shared" si="117"/>
        <v/>
      </c>
      <c r="BJ507" s="123" t="str">
        <f t="shared" si="110"/>
        <v/>
      </c>
      <c r="BK507" s="140" t="str">
        <f t="shared" si="115"/>
        <v/>
      </c>
      <c r="BQ507" s="4" t="str">
        <f>IF(IFERROR(VLOOKUP(C507,C508:C$1993,1,0),"")="","",COUNTIF(C:C,C507))</f>
        <v/>
      </c>
      <c r="BU507" s="5" t="str">
        <f>IF(B507="","",IF(BQ507="",1+(MAX(BU$2:BU506)),""))</f>
        <v/>
      </c>
      <c r="BV507" s="5" t="str">
        <f t="shared" si="111"/>
        <v/>
      </c>
      <c r="BW507" s="5" t="str">
        <f t="shared" si="112"/>
        <v/>
      </c>
      <c r="BX507" s="14" t="str">
        <f t="shared" si="113"/>
        <v/>
      </c>
      <c r="BY507" s="28"/>
      <c r="BZ507" s="15"/>
      <c r="CA507" s="5" t="str">
        <f t="shared" si="118"/>
        <v/>
      </c>
      <c r="CD507" s="5" t="str">
        <f t="shared" si="114"/>
        <v/>
      </c>
      <c r="CE507" s="5" t="str">
        <f>IF(J507="","",IFERROR(IF(VLOOKUP(J507,J$2:J506,1,0)=0,"",""),J507))</f>
        <v/>
      </c>
      <c r="CF507" s="24" t="str">
        <f>IF(CE507="","",(IFERROR(VLOOKUP(MID(CE507,1,1),$CW$2:DA$28,3,0),0)+IFERROR(VLOOKUP(MID(CE507,2,1),CW$2:DA$28,4,0),0)+IFERROR(VLOOKUP(MID(CE507,3,1),CW$2:DA$28,5,0),0)+(ROW(CE507)/1000000000000)))</f>
        <v/>
      </c>
      <c r="CH507" s="5">
        <v>506</v>
      </c>
      <c r="CI507" s="5" t="str">
        <f>IFERROR(VLOOKUP(CH507,CD$2:CE1583,2,0),"")</f>
        <v/>
      </c>
      <c r="DC507" s="5" t="e">
        <f>IF(REPORTE!AH$2="si",IF(C507=VALUE(REPORTE!C$11),IF(SUM(DC508:DC$1993),CONCATENATE(INT(B507),", "),INT(B507)),""),IF(C507=VALUE(REPORTE!C$10),IF(SUM(DC508:DC$1993),CONCATENATE(INT(B507),", "),INT(B507)),""))</f>
        <v>#VALUE!</v>
      </c>
    </row>
    <row r="508" spans="1:108" s="5" customFormat="1" ht="15" customHeight="1">
      <c r="A508" s="4" t="str">
        <f t="shared" si="107"/>
        <v/>
      </c>
      <c r="B508" s="6"/>
      <c r="C508" s="6"/>
      <c r="D508" s="1" t="str">
        <f>IFERROR(INDEX('padron cfe'!B:B,MATCH(DATOS!C508,'padron cfe'!A:A,0),1),"")</f>
        <v/>
      </c>
      <c r="E508" s="4"/>
      <c r="F508" s="4"/>
      <c r="G508" s="4"/>
      <c r="H508" s="5" t="str">
        <f>IF(F508="","",IFERROR(CONCATENATE("PEUA",VLOOKUP(ESTADO,REPORTE!AV$2:AW$33,2,0),DIDTRITO_FORM,CADER_FORM,IFERROR(VLOOKUP(DAY(F508),$BN$3:$BO$11,2,0),DAY(F508)),IFERROR(VLOOKUP(MONTH(F508),$BN$3:$BO$11,2,0),MONTH(F508)),YEAR(F508),G508),""))</f>
        <v/>
      </c>
      <c r="I508" s="4"/>
      <c r="K508" s="2" t="str">
        <f>IFERROR(INDEX('padron cfe'!C:C,MATCH(DATOS!C508,'padron cfe'!A:A,0),1),"")</f>
        <v/>
      </c>
      <c r="L508" s="4" t="str">
        <f>IFERROR(IF(VLOOKUP(J508,J$2:L507,4,0)=0,"",VLOOKUP(J508,J$2:L507,4,0)),"")</f>
        <v/>
      </c>
      <c r="M508" s="4" t="str">
        <f>IFERROR(IF(VLOOKUP(J508,J$2:M507,5,0)=0,"",VLOOKUP(J508,J$2:M507,5,0)),"")</f>
        <v/>
      </c>
      <c r="N508" s="4"/>
      <c r="O508" s="2"/>
      <c r="P508" s="2"/>
      <c r="Q508" s="5" t="str">
        <f t="shared" si="119"/>
        <v/>
      </c>
      <c r="T508" s="2" t="str">
        <f>IFERROR(INDEX('padron cfe'!D:D,MATCH(DATOS!C508,'padron cfe'!A:A,0),1),"")</f>
        <v/>
      </c>
      <c r="U508" s="4"/>
      <c r="V508" s="4"/>
      <c r="W508" s="4"/>
      <c r="X508" s="6"/>
      <c r="Y508" s="4"/>
      <c r="Z508" s="4" t="str">
        <f t="shared" si="108"/>
        <v/>
      </c>
      <c r="AA508" s="4"/>
      <c r="AB508" s="4"/>
      <c r="AC508" s="2" t="str">
        <f>IFERROR(IF(INDEX(AC$1:AC507,MATCH(J508,J$1:J507,0),1)=0,"",INDEX(AC$1:AC507,MATCH(J508,J$1:J507,0),1)),"")</f>
        <v/>
      </c>
      <c r="AD508" s="2" t="str">
        <f>IFERROR(IF(INDEX(AD$1:AD507,MATCH(J508,J$1:J507,0),1)=0,"",INDEX(AD$1:AD507,MATCH(J508,J$1:J507,0),1)),"")</f>
        <v/>
      </c>
      <c r="AE508" s="2" t="str">
        <f>IFERROR(IF(INDEX(AE$1:AE507,MATCH(J508,J$1:J507,0),1)=0,"",INDEX(AE$1:AE507,MATCH(J508,J$1:J507,0),1)),"")</f>
        <v/>
      </c>
      <c r="AF508" s="2"/>
      <c r="AG508" s="2"/>
      <c r="AH508" s="2"/>
      <c r="AI508" s="4"/>
      <c r="AJ508" s="4"/>
      <c r="AK508" s="4"/>
      <c r="AL508" s="4"/>
      <c r="AM508" s="4"/>
      <c r="AN508" s="4"/>
      <c r="AO508" s="4"/>
      <c r="AP508" s="4"/>
      <c r="AQ508" s="4"/>
      <c r="AS508" s="4"/>
      <c r="AT508" s="82"/>
      <c r="AU508" s="124"/>
      <c r="AV508" s="124"/>
      <c r="AW508" s="124"/>
      <c r="AX508" s="124"/>
      <c r="AY508" s="124"/>
      <c r="AZ508" s="124"/>
      <c r="BA508" s="4"/>
      <c r="BB508" s="127"/>
      <c r="BC508" s="4"/>
      <c r="BD508" s="4"/>
      <c r="BE508" s="4"/>
      <c r="BF508" s="4"/>
      <c r="BG508" s="4"/>
      <c r="BH508" s="7" t="str">
        <f t="shared" ca="1" si="109"/>
        <v/>
      </c>
      <c r="BI508" s="4" t="str">
        <f t="shared" si="117"/>
        <v/>
      </c>
      <c r="BJ508" s="123" t="str">
        <f t="shared" si="110"/>
        <v/>
      </c>
      <c r="BK508" s="140" t="str">
        <f t="shared" si="115"/>
        <v/>
      </c>
      <c r="BQ508" s="4" t="str">
        <f>IF(IFERROR(VLOOKUP(C508,C509:C$1993,1,0),"")="","",COUNTIF(C:C,C508))</f>
        <v/>
      </c>
      <c r="BU508" s="5" t="str">
        <f>IF(B508="","",IF(BQ508="",1+(MAX(BU$2:BU507)),""))</f>
        <v/>
      </c>
      <c r="BV508" s="5" t="str">
        <f t="shared" si="111"/>
        <v/>
      </c>
      <c r="BW508" s="5" t="str">
        <f t="shared" si="112"/>
        <v/>
      </c>
      <c r="BX508" s="14" t="str">
        <f t="shared" si="113"/>
        <v/>
      </c>
      <c r="BY508" s="28"/>
      <c r="BZ508" s="15"/>
      <c r="CA508" s="5" t="str">
        <f t="shared" si="118"/>
        <v/>
      </c>
      <c r="CD508" s="5" t="str">
        <f t="shared" si="114"/>
        <v/>
      </c>
      <c r="CE508" s="5" t="str">
        <f>IF(J508="","",IFERROR(IF(VLOOKUP(J508,J$2:J507,1,0)=0,"",""),J508))</f>
        <v/>
      </c>
      <c r="CF508" s="24" t="str">
        <f>IF(CE508="","",(IFERROR(VLOOKUP(MID(CE508,1,1),$CW$2:DA$28,3,0),0)+IFERROR(VLOOKUP(MID(CE508,2,1),CW$2:DA$28,4,0),0)+IFERROR(VLOOKUP(MID(CE508,3,1),CW$2:DA$28,5,0),0)+(ROW(CE508)/1000000000000)))</f>
        <v/>
      </c>
      <c r="CH508" s="5">
        <v>507</v>
      </c>
      <c r="CI508" s="5" t="str">
        <f>IFERROR(VLOOKUP(CH508,CD$2:CE1584,2,0),"")</f>
        <v/>
      </c>
      <c r="DC508" s="5" t="e">
        <f>IF(REPORTE!AH$2="si",IF(C508=VALUE(REPORTE!C$11),IF(SUM(DC509:DC$1993),CONCATENATE(INT(B508),", "),INT(B508)),""),IF(C508=VALUE(REPORTE!C$10),IF(SUM(DC509:DC$1993),CONCATENATE(INT(B508),", "),INT(B508)),""))</f>
        <v>#VALUE!</v>
      </c>
    </row>
    <row r="509" spans="1:108" s="5" customFormat="1" ht="15" customHeight="1">
      <c r="A509" s="4" t="str">
        <f t="shared" si="107"/>
        <v/>
      </c>
      <c r="B509" s="6"/>
      <c r="C509" s="6"/>
      <c r="D509" s="1" t="str">
        <f>IFERROR(INDEX('padron cfe'!B:B,MATCH(DATOS!C509,'padron cfe'!A:A,0),1),"")</f>
        <v/>
      </c>
      <c r="E509" s="4"/>
      <c r="F509" s="4"/>
      <c r="G509" s="4"/>
      <c r="H509" s="5" t="str">
        <f>IF(F509="","",IFERROR(CONCATENATE("PEUA",VLOOKUP(ESTADO,REPORTE!AV$2:AW$33,2,0),DIDTRITO_FORM,CADER_FORM,IFERROR(VLOOKUP(DAY(F509),$BN$3:$BO$11,2,0),DAY(F509)),IFERROR(VLOOKUP(MONTH(F509),$BN$3:$BO$11,2,0),MONTH(F509)),YEAR(F509),G509),""))</f>
        <v/>
      </c>
      <c r="I509" s="4"/>
      <c r="K509" s="2" t="str">
        <f>IFERROR(INDEX('padron cfe'!C:C,MATCH(DATOS!C509,'padron cfe'!A:A,0),1),"")</f>
        <v/>
      </c>
      <c r="L509" s="4" t="str">
        <f>IFERROR(IF(VLOOKUP(J509,J$2:L508,4,0)=0,"",VLOOKUP(J509,J$2:L508,4,0)),"")</f>
        <v/>
      </c>
      <c r="M509" s="4" t="str">
        <f>IFERROR(IF(VLOOKUP(J509,J$2:M508,5,0)=0,"",VLOOKUP(J509,J$2:M508,5,0)),"")</f>
        <v/>
      </c>
      <c r="N509" s="4"/>
      <c r="O509" s="2"/>
      <c r="P509" s="2"/>
      <c r="Q509" s="5" t="str">
        <f t="shared" si="119"/>
        <v/>
      </c>
      <c r="T509" s="2" t="str">
        <f>IFERROR(INDEX('padron cfe'!D:D,MATCH(DATOS!C509,'padron cfe'!A:A,0),1),"")</f>
        <v/>
      </c>
      <c r="U509" s="4"/>
      <c r="V509" s="4"/>
      <c r="W509" s="4"/>
      <c r="X509" s="6"/>
      <c r="Y509" s="4"/>
      <c r="Z509" s="4" t="str">
        <f t="shared" si="108"/>
        <v/>
      </c>
      <c r="AA509" s="4"/>
      <c r="AB509" s="4"/>
      <c r="AC509" s="2" t="str">
        <f>IFERROR(IF(INDEX(AC$1:AC508,MATCH(J509,J$1:J508,0),1)=0,"",INDEX(AC$1:AC508,MATCH(J509,J$1:J508,0),1)),"")</f>
        <v/>
      </c>
      <c r="AD509" s="2" t="str">
        <f>IFERROR(IF(INDEX(AD$1:AD508,MATCH(J509,J$1:J508,0),1)=0,"",INDEX(AD$1:AD508,MATCH(J509,J$1:J508,0),1)),"")</f>
        <v/>
      </c>
      <c r="AE509" s="2" t="str">
        <f>IFERROR(IF(INDEX(AE$1:AE508,MATCH(J509,J$1:J508,0),1)=0,"",INDEX(AE$1:AE508,MATCH(J509,J$1:J508,0),1)),"")</f>
        <v/>
      </c>
      <c r="AF509" s="2"/>
      <c r="AG509" s="2"/>
      <c r="AH509" s="2"/>
      <c r="AI509" s="4"/>
      <c r="AJ509" s="4"/>
      <c r="AK509" s="4"/>
      <c r="AL509" s="4"/>
      <c r="AM509" s="4"/>
      <c r="AN509" s="4"/>
      <c r="AO509" s="4"/>
      <c r="AP509" s="4"/>
      <c r="AQ509" s="4"/>
      <c r="AS509" s="4"/>
      <c r="AT509" s="82"/>
      <c r="AU509" s="124"/>
      <c r="AV509" s="124"/>
      <c r="AW509" s="124"/>
      <c r="AX509" s="124"/>
      <c r="AY509" s="124"/>
      <c r="AZ509" s="124"/>
      <c r="BA509" s="4"/>
      <c r="BB509" s="127"/>
      <c r="BC509" s="4"/>
      <c r="BD509" s="4"/>
      <c r="BE509" s="4"/>
      <c r="BF509" s="4"/>
      <c r="BG509" s="4"/>
      <c r="BH509" s="7" t="str">
        <f t="shared" ca="1" si="109"/>
        <v/>
      </c>
      <c r="BI509" s="4" t="str">
        <f t="shared" si="117"/>
        <v/>
      </c>
      <c r="BJ509" s="123" t="str">
        <f t="shared" si="110"/>
        <v/>
      </c>
      <c r="BK509" s="140" t="str">
        <f t="shared" si="115"/>
        <v/>
      </c>
      <c r="BQ509" s="4" t="str">
        <f>IF(IFERROR(VLOOKUP(C509,C510:C$1993,1,0),"")="","",COUNTIF(C:C,C509))</f>
        <v/>
      </c>
      <c r="BU509" s="5" t="str">
        <f>IF(B509="","",IF(BQ509="",1+(MAX(BU$2:BU508)),""))</f>
        <v/>
      </c>
      <c r="BV509" s="5" t="str">
        <f t="shared" si="111"/>
        <v/>
      </c>
      <c r="BW509" s="5" t="str">
        <f t="shared" si="112"/>
        <v/>
      </c>
      <c r="BX509" s="14" t="str">
        <f t="shared" si="113"/>
        <v/>
      </c>
      <c r="BY509" s="28"/>
      <c r="BZ509" s="15"/>
      <c r="CA509" s="5" t="str">
        <f t="shared" si="118"/>
        <v/>
      </c>
      <c r="CD509" s="5" t="str">
        <f t="shared" si="114"/>
        <v/>
      </c>
      <c r="CE509" s="5" t="str">
        <f>IF(J509="","",IFERROR(IF(VLOOKUP(J509,J$2:J508,1,0)=0,"",""),J509))</f>
        <v/>
      </c>
      <c r="CF509" s="24" t="str">
        <f>IF(CE509="","",(IFERROR(VLOOKUP(MID(CE509,1,1),$CW$2:DA$28,3,0),0)+IFERROR(VLOOKUP(MID(CE509,2,1),CW$2:DA$28,4,0),0)+IFERROR(VLOOKUP(MID(CE509,3,1),CW$2:DA$28,5,0),0)+(ROW(CE509)/1000000000000)))</f>
        <v/>
      </c>
      <c r="CH509" s="5">
        <v>508</v>
      </c>
      <c r="CI509" s="5" t="str">
        <f>IFERROR(VLOOKUP(CH509,CD$2:CE1585,2,0),"")</f>
        <v/>
      </c>
      <c r="DC509" s="5" t="e">
        <f>IF(REPORTE!AH$2="si",IF(C509=VALUE(REPORTE!C$11),IF(SUM(DC510:DC$1993),CONCATENATE(INT(B509),", "),INT(B509)),""),IF(C509=VALUE(REPORTE!C$10),IF(SUM(DC510:DC$1993),CONCATENATE(INT(B509),", "),INT(B509)),""))</f>
        <v>#VALUE!</v>
      </c>
    </row>
    <row r="510" spans="1:108" s="5" customFormat="1" ht="15" customHeight="1">
      <c r="A510" s="4" t="str">
        <f t="shared" si="107"/>
        <v/>
      </c>
      <c r="B510" s="6"/>
      <c r="C510" s="6"/>
      <c r="D510" s="1" t="str">
        <f>IFERROR(INDEX('padron cfe'!B:B,MATCH(DATOS!C510,'padron cfe'!A:A,0),1),"")</f>
        <v/>
      </c>
      <c r="E510" s="4"/>
      <c r="F510" s="4"/>
      <c r="G510" s="4"/>
      <c r="H510" s="5" t="str">
        <f>IF(F510="","",IFERROR(CONCATENATE("PEUA",VLOOKUP(ESTADO,REPORTE!AV$2:AW$33,2,0),DIDTRITO_FORM,CADER_FORM,IFERROR(VLOOKUP(DAY(F510),$BN$3:$BO$11,2,0),DAY(F510)),IFERROR(VLOOKUP(MONTH(F510),$BN$3:$BO$11,2,0),MONTH(F510)),YEAR(F510),G510),""))</f>
        <v/>
      </c>
      <c r="I510" s="4"/>
      <c r="K510" s="2" t="str">
        <f>IFERROR(INDEX('padron cfe'!C:C,MATCH(DATOS!C510,'padron cfe'!A:A,0),1),"")</f>
        <v/>
      </c>
      <c r="L510" s="4" t="str">
        <f>IFERROR(IF(VLOOKUP(J510,J$2:L509,4,0)=0,"",VLOOKUP(J510,J$2:L509,4,0)),"")</f>
        <v/>
      </c>
      <c r="M510" s="4" t="str">
        <f>IFERROR(IF(VLOOKUP(J510,J$2:M509,5,0)=0,"",VLOOKUP(J510,J$2:M509,5,0)),"")</f>
        <v/>
      </c>
      <c r="N510" s="4"/>
      <c r="O510" s="2"/>
      <c r="P510" s="2"/>
      <c r="Q510" s="5" t="str">
        <f t="shared" si="119"/>
        <v/>
      </c>
      <c r="T510" s="2" t="str">
        <f>IFERROR(INDEX('padron cfe'!D:D,MATCH(DATOS!C510,'padron cfe'!A:A,0),1),"")</f>
        <v/>
      </c>
      <c r="U510" s="4"/>
      <c r="V510" s="4"/>
      <c r="W510" s="4"/>
      <c r="X510" s="6"/>
      <c r="Y510" s="4"/>
      <c r="Z510" s="4" t="str">
        <f t="shared" si="108"/>
        <v/>
      </c>
      <c r="AA510" s="4"/>
      <c r="AB510" s="4"/>
      <c r="AC510" s="2" t="str">
        <f>IFERROR(IF(INDEX(AC$1:AC509,MATCH(J510,J$1:J509,0),1)=0,"",INDEX(AC$1:AC509,MATCH(J510,J$1:J509,0),1)),"")</f>
        <v/>
      </c>
      <c r="AD510" s="2" t="str">
        <f>IFERROR(IF(INDEX(AD$1:AD509,MATCH(J510,J$1:J509,0),1)=0,"",INDEX(AD$1:AD509,MATCH(J510,J$1:J509,0),1)),"")</f>
        <v/>
      </c>
      <c r="AE510" s="2" t="str">
        <f>IFERROR(IF(INDEX(AE$1:AE509,MATCH(J510,J$1:J509,0),1)=0,"",INDEX(AE$1:AE509,MATCH(J510,J$1:J509,0),1)),"")</f>
        <v/>
      </c>
      <c r="AF510" s="2"/>
      <c r="AG510" s="2"/>
      <c r="AH510" s="2"/>
      <c r="AI510" s="4"/>
      <c r="AJ510" s="4"/>
      <c r="AK510" s="4"/>
      <c r="AL510" s="4"/>
      <c r="AM510" s="4"/>
      <c r="AN510" s="4"/>
      <c r="AO510" s="4"/>
      <c r="AP510" s="4"/>
      <c r="AQ510" s="4"/>
      <c r="AS510" s="4"/>
      <c r="AT510" s="82"/>
      <c r="AU510" s="124"/>
      <c r="AV510" s="124"/>
      <c r="AW510" s="124"/>
      <c r="AX510" s="124"/>
      <c r="AY510" s="124"/>
      <c r="AZ510" s="124"/>
      <c r="BA510" s="4"/>
      <c r="BB510" s="127"/>
      <c r="BC510" s="4"/>
      <c r="BD510" s="4"/>
      <c r="BE510" s="4"/>
      <c r="BF510" s="4"/>
      <c r="BG510" s="4"/>
      <c r="BH510" s="7" t="str">
        <f t="shared" ca="1" si="109"/>
        <v/>
      </c>
      <c r="BI510" s="4" t="str">
        <f t="shared" si="117"/>
        <v/>
      </c>
      <c r="BJ510" s="123" t="str">
        <f t="shared" si="110"/>
        <v/>
      </c>
      <c r="BK510" s="140" t="str">
        <f t="shared" si="115"/>
        <v/>
      </c>
      <c r="BQ510" s="4" t="str">
        <f>IF(IFERROR(VLOOKUP(C510,C511:C$1993,1,0),"")="","",COUNTIF(C:C,C510))</f>
        <v/>
      </c>
      <c r="BU510" s="5" t="str">
        <f>IF(B510="","",IF(BQ510="",1+(MAX(BU$2:BU509)),""))</f>
        <v/>
      </c>
      <c r="BV510" s="5" t="str">
        <f t="shared" si="111"/>
        <v/>
      </c>
      <c r="BW510" s="5" t="str">
        <f t="shared" si="112"/>
        <v/>
      </c>
      <c r="BX510" s="14" t="str">
        <f t="shared" si="113"/>
        <v/>
      </c>
      <c r="BY510" s="28"/>
      <c r="BZ510" s="15"/>
      <c r="CA510" s="5" t="str">
        <f t="shared" si="118"/>
        <v/>
      </c>
      <c r="CD510" s="5" t="str">
        <f t="shared" si="114"/>
        <v/>
      </c>
      <c r="CE510" s="5" t="str">
        <f>IF(J510="","",IFERROR(IF(VLOOKUP(J510,J$2:J509,1,0)=0,"",""),J510))</f>
        <v/>
      </c>
      <c r="CF510" s="24" t="str">
        <f>IF(CE510="","",(IFERROR(VLOOKUP(MID(CE510,1,1),$CW$2:DA$28,3,0),0)+IFERROR(VLOOKUP(MID(CE510,2,1),CW$2:DA$28,4,0),0)+IFERROR(VLOOKUP(MID(CE510,3,1),CW$2:DA$28,5,0),0)+(ROW(CE510)/1000000000000)))</f>
        <v/>
      </c>
      <c r="CH510" s="5">
        <v>509</v>
      </c>
      <c r="CI510" s="5" t="str">
        <f>IFERROR(VLOOKUP(CH510,CD$2:CE1586,2,0),"")</f>
        <v/>
      </c>
      <c r="DC510" s="5" t="e">
        <f>IF(REPORTE!AH$2="si",IF(C510=VALUE(REPORTE!C$11),IF(SUM(DC511:DC$1993),CONCATENATE(INT(B510),", "),INT(B510)),""),IF(C510=VALUE(REPORTE!C$10),IF(SUM(DC511:DC$1993),CONCATENATE(INT(B510),", "),INT(B510)),""))</f>
        <v>#VALUE!</v>
      </c>
    </row>
    <row r="511" spans="1:108" s="5" customFormat="1" ht="15" customHeight="1">
      <c r="A511" s="4" t="str">
        <f t="shared" si="107"/>
        <v/>
      </c>
      <c r="B511" s="6"/>
      <c r="C511" s="6"/>
      <c r="D511" s="1" t="str">
        <f>IFERROR(INDEX('padron cfe'!B:B,MATCH(DATOS!C511,'padron cfe'!A:A,0),1),"")</f>
        <v/>
      </c>
      <c r="E511" s="4"/>
      <c r="F511" s="4"/>
      <c r="G511" s="4"/>
      <c r="H511" s="5" t="str">
        <f>IF(F511="","",IFERROR(CONCATENATE("PEUA",VLOOKUP(ESTADO,REPORTE!AV$2:AW$33,2,0),DIDTRITO_FORM,CADER_FORM,IFERROR(VLOOKUP(DAY(F511),$BN$3:$BO$11,2,0),DAY(F511)),IFERROR(VLOOKUP(MONTH(F511),$BN$3:$BO$11,2,0),MONTH(F511)),YEAR(F511),G511),""))</f>
        <v/>
      </c>
      <c r="I511" s="4"/>
      <c r="K511" s="2" t="str">
        <f>IFERROR(INDEX('padron cfe'!C:C,MATCH(DATOS!C511,'padron cfe'!A:A,0),1),"")</f>
        <v/>
      </c>
      <c r="L511" s="4" t="str">
        <f>IFERROR(IF(VLOOKUP(J511,J$2:L510,4,0)=0,"",VLOOKUP(J511,J$2:L510,4,0)),"")</f>
        <v/>
      </c>
      <c r="M511" s="4" t="str">
        <f>IFERROR(IF(VLOOKUP(J511,J$2:M510,5,0)=0,"",VLOOKUP(J511,J$2:M510,5,0)),"")</f>
        <v/>
      </c>
      <c r="N511" s="4"/>
      <c r="O511" s="2"/>
      <c r="P511" s="2"/>
      <c r="Q511" s="5" t="str">
        <f t="shared" si="119"/>
        <v/>
      </c>
      <c r="T511" s="2" t="str">
        <f>IFERROR(INDEX('padron cfe'!D:D,MATCH(DATOS!C511,'padron cfe'!A:A,0),1),"")</f>
        <v/>
      </c>
      <c r="U511" s="4"/>
      <c r="V511" s="4"/>
      <c r="W511" s="4"/>
      <c r="X511" s="6"/>
      <c r="Y511" s="4"/>
      <c r="Z511" s="4" t="str">
        <f t="shared" si="108"/>
        <v/>
      </c>
      <c r="AA511" s="4"/>
      <c r="AB511" s="4"/>
      <c r="AC511" s="2" t="str">
        <f>IFERROR(IF(INDEX(AC$1:AC510,MATCH(J511,J$1:J510,0),1)=0,"",INDEX(AC$1:AC510,MATCH(J511,J$1:J510,0),1)),"")</f>
        <v/>
      </c>
      <c r="AD511" s="2" t="str">
        <f>IFERROR(IF(INDEX(AD$1:AD510,MATCH(J511,J$1:J510,0),1)=0,"",INDEX(AD$1:AD510,MATCH(J511,J$1:J510,0),1)),"")</f>
        <v/>
      </c>
      <c r="AE511" s="2" t="str">
        <f>IFERROR(IF(INDEX(AE$1:AE510,MATCH(J511,J$1:J510,0),1)=0,"",INDEX(AE$1:AE510,MATCH(J511,J$1:J510,0),1)),"")</f>
        <v/>
      </c>
      <c r="AF511" s="2"/>
      <c r="AG511" s="2"/>
      <c r="AH511" s="2"/>
      <c r="AI511" s="4"/>
      <c r="AJ511" s="4"/>
      <c r="AK511" s="4"/>
      <c r="AL511" s="4"/>
      <c r="AM511" s="4"/>
      <c r="AN511" s="4"/>
      <c r="AO511" s="4"/>
      <c r="AP511" s="4"/>
      <c r="AQ511" s="4"/>
      <c r="AS511" s="4"/>
      <c r="AT511" s="82"/>
      <c r="AU511" s="124"/>
      <c r="AV511" s="124"/>
      <c r="AW511" s="124"/>
      <c r="AX511" s="124"/>
      <c r="AY511" s="124"/>
      <c r="AZ511" s="124"/>
      <c r="BA511" s="4"/>
      <c r="BB511" s="127"/>
      <c r="BC511" s="4"/>
      <c r="BD511" s="4"/>
      <c r="BE511" s="4"/>
      <c r="BF511" s="4"/>
      <c r="BG511" s="4"/>
      <c r="BH511" s="7" t="str">
        <f t="shared" ca="1" si="109"/>
        <v/>
      </c>
      <c r="BI511" s="4" t="str">
        <f t="shared" si="117"/>
        <v/>
      </c>
      <c r="BJ511" s="123" t="str">
        <f t="shared" si="110"/>
        <v/>
      </c>
      <c r="BK511" s="140" t="str">
        <f t="shared" si="115"/>
        <v/>
      </c>
      <c r="BQ511" s="4" t="str">
        <f>IF(IFERROR(VLOOKUP(C511,C512:C$1993,1,0),"")="","",COUNTIF(C:C,C511))</f>
        <v/>
      </c>
      <c r="BU511" s="5" t="str">
        <f>IF(B511="","",IF(BQ511="",1+(MAX(BU$2:BU510)),""))</f>
        <v/>
      </c>
      <c r="BV511" s="5" t="str">
        <f t="shared" si="111"/>
        <v/>
      </c>
      <c r="BW511" s="5" t="str">
        <f t="shared" si="112"/>
        <v/>
      </c>
      <c r="BX511" s="14" t="str">
        <f t="shared" si="113"/>
        <v/>
      </c>
      <c r="BY511" s="28"/>
      <c r="BZ511" s="15"/>
      <c r="CA511" s="5" t="str">
        <f t="shared" si="118"/>
        <v/>
      </c>
      <c r="CD511" s="5" t="str">
        <f t="shared" si="114"/>
        <v/>
      </c>
      <c r="CE511" s="5" t="str">
        <f>IF(J511="","",IFERROR(IF(VLOOKUP(J511,J$2:J510,1,0)=0,"",""),J511))</f>
        <v/>
      </c>
      <c r="CF511" s="24" t="str">
        <f>IF(CE511="","",(IFERROR(VLOOKUP(MID(CE511,1,1),$CW$2:DA$28,3,0),0)+IFERROR(VLOOKUP(MID(CE511,2,1),CW$2:DA$28,4,0),0)+IFERROR(VLOOKUP(MID(CE511,3,1),CW$2:DA$28,5,0),0)+(ROW(CE511)/1000000000000)))</f>
        <v/>
      </c>
      <c r="CH511" s="5">
        <v>510</v>
      </c>
      <c r="CI511" s="5" t="str">
        <f>IFERROR(VLOOKUP(CH511,CD$2:CE1587,2,0),"")</f>
        <v/>
      </c>
      <c r="DC511" s="5" t="e">
        <f>IF(REPORTE!AH$2="si",IF(C511=VALUE(REPORTE!C$11),IF(SUM(DC512:DC$1993),CONCATENATE(INT(B511),", "),INT(B511)),""),IF(C511=VALUE(REPORTE!C$10),IF(SUM(DC512:DC$1993),CONCATENATE(INT(B511),", "),INT(B511)),""))</f>
        <v>#VALUE!</v>
      </c>
    </row>
    <row r="512" spans="1:108" s="5" customFormat="1" ht="15" customHeight="1">
      <c r="A512" s="4" t="str">
        <f t="shared" si="107"/>
        <v/>
      </c>
      <c r="B512" s="6"/>
      <c r="C512" s="6"/>
      <c r="D512" s="1" t="str">
        <f>IFERROR(INDEX('padron cfe'!B:B,MATCH(DATOS!C512,'padron cfe'!A:A,0),1),"")</f>
        <v/>
      </c>
      <c r="E512" s="4"/>
      <c r="F512" s="4"/>
      <c r="G512" s="4"/>
      <c r="H512" s="5" t="str">
        <f>IF(F512="","",IFERROR(CONCATENATE("PEUA",VLOOKUP(ESTADO,REPORTE!AV$2:AW$33,2,0),DIDTRITO_FORM,CADER_FORM,IFERROR(VLOOKUP(DAY(F512),$BN$3:$BO$11,2,0),DAY(F512)),IFERROR(VLOOKUP(MONTH(F512),$BN$3:$BO$11,2,0),MONTH(F512)),YEAR(F512),G512),""))</f>
        <v/>
      </c>
      <c r="I512" s="4"/>
      <c r="K512" s="2" t="str">
        <f>IFERROR(INDEX('padron cfe'!C:C,MATCH(DATOS!C512,'padron cfe'!A:A,0),1),"")</f>
        <v/>
      </c>
      <c r="L512" s="4" t="str">
        <f>IFERROR(IF(VLOOKUP(J512,J$2:L511,4,0)=0,"",VLOOKUP(J512,J$2:L511,4,0)),"")</f>
        <v/>
      </c>
      <c r="M512" s="4" t="str">
        <f>IFERROR(IF(VLOOKUP(J512,J$2:M511,5,0)=0,"",VLOOKUP(J512,J$2:M511,5,0)),"")</f>
        <v/>
      </c>
      <c r="N512" s="4"/>
      <c r="O512" s="2"/>
      <c r="P512" s="2"/>
      <c r="Q512" s="5" t="str">
        <f t="shared" si="119"/>
        <v/>
      </c>
      <c r="T512" s="2" t="str">
        <f>IFERROR(INDEX('padron cfe'!D:D,MATCH(DATOS!C512,'padron cfe'!A:A,0),1),"")</f>
        <v/>
      </c>
      <c r="U512" s="4"/>
      <c r="V512" s="4"/>
      <c r="W512" s="4"/>
      <c r="X512" s="6"/>
      <c r="Y512" s="4"/>
      <c r="Z512" s="4" t="str">
        <f t="shared" si="108"/>
        <v/>
      </c>
      <c r="AA512" s="4"/>
      <c r="AB512" s="4"/>
      <c r="AC512" s="2" t="str">
        <f>IFERROR(IF(INDEX(AC$1:AC511,MATCH(J512,J$1:J511,0),1)=0,"",INDEX(AC$1:AC511,MATCH(J512,J$1:J511,0),1)),"")</f>
        <v/>
      </c>
      <c r="AD512" s="2" t="str">
        <f>IFERROR(IF(INDEX(AD$1:AD511,MATCH(J512,J$1:J511,0),1)=0,"",INDEX(AD$1:AD511,MATCH(J512,J$1:J511,0),1)),"")</f>
        <v/>
      </c>
      <c r="AE512" s="2" t="str">
        <f>IFERROR(IF(INDEX(AE$1:AE511,MATCH(J512,J$1:J511,0),1)=0,"",INDEX(AE$1:AE511,MATCH(J512,J$1:J511,0),1)),"")</f>
        <v/>
      </c>
      <c r="AF512" s="2"/>
      <c r="AG512" s="2"/>
      <c r="AH512" s="2"/>
      <c r="AI512" s="4"/>
      <c r="AJ512" s="4"/>
      <c r="AK512" s="4"/>
      <c r="AL512" s="4"/>
      <c r="AM512" s="4"/>
      <c r="AN512" s="4"/>
      <c r="AO512" s="4"/>
      <c r="AP512" s="4"/>
      <c r="AQ512" s="4"/>
      <c r="AS512" s="4"/>
      <c r="AT512" s="82"/>
      <c r="AU512" s="124"/>
      <c r="AV512" s="124"/>
      <c r="AW512" s="124"/>
      <c r="AX512" s="124"/>
      <c r="AY512" s="124"/>
      <c r="AZ512" s="124"/>
      <c r="BA512" s="4"/>
      <c r="BB512" s="127"/>
      <c r="BC512" s="4"/>
      <c r="BD512" s="4"/>
      <c r="BE512" s="4"/>
      <c r="BF512" s="4"/>
      <c r="BG512" s="4"/>
      <c r="BH512" s="7" t="str">
        <f t="shared" ca="1" si="109"/>
        <v/>
      </c>
      <c r="BI512" s="4" t="str">
        <f t="shared" si="117"/>
        <v/>
      </c>
      <c r="BJ512" s="123" t="str">
        <f t="shared" si="110"/>
        <v/>
      </c>
      <c r="BK512" s="140" t="str">
        <f t="shared" si="115"/>
        <v/>
      </c>
      <c r="BQ512" s="4" t="str">
        <f>IF(IFERROR(VLOOKUP(C512,C513:C$1993,1,0),"")="","",COUNTIF(C:C,C512))</f>
        <v/>
      </c>
      <c r="BU512" s="5" t="str">
        <f>IF(B512="","",IF(BQ512="",1+(MAX(BU$2:BU511)),""))</f>
        <v/>
      </c>
      <c r="BV512" s="5" t="str">
        <f t="shared" si="111"/>
        <v/>
      </c>
      <c r="BW512" s="5" t="str">
        <f t="shared" si="112"/>
        <v/>
      </c>
      <c r="BX512" s="14" t="str">
        <f t="shared" si="113"/>
        <v/>
      </c>
      <c r="BY512" s="28"/>
      <c r="BZ512" s="15"/>
      <c r="CA512" s="5" t="str">
        <f t="shared" si="118"/>
        <v/>
      </c>
      <c r="CD512" s="5" t="str">
        <f t="shared" si="114"/>
        <v/>
      </c>
      <c r="CE512" s="5" t="str">
        <f>IF(J512="","",IFERROR(IF(VLOOKUP(J512,J$2:J511,1,0)=0,"",""),J512))</f>
        <v/>
      </c>
      <c r="CF512" s="24" t="str">
        <f>IF(CE512="","",(IFERROR(VLOOKUP(MID(CE512,1,1),$CW$2:DA$28,3,0),0)+IFERROR(VLOOKUP(MID(CE512,2,1),CW$2:DA$28,4,0),0)+IFERROR(VLOOKUP(MID(CE512,3,1),CW$2:DA$28,5,0),0)+(ROW(CE512)/1000000000000)))</f>
        <v/>
      </c>
      <c r="CH512" s="5">
        <v>511</v>
      </c>
      <c r="CI512" s="5" t="str">
        <f>IFERROR(VLOOKUP(CH512,CD$2:CE1588,2,0),"")</f>
        <v/>
      </c>
      <c r="DC512" s="5" t="e">
        <f>IF(REPORTE!AH$2="si",IF(C512=VALUE(REPORTE!C$11),IF(SUM(DC513:DC$1993),CONCATENATE(INT(B512),", "),INT(B512)),""),IF(C512=VALUE(REPORTE!C$10),IF(SUM(DC513:DC$1993),CONCATENATE(INT(B512),", "),INT(B512)),""))</f>
        <v>#VALUE!</v>
      </c>
    </row>
    <row r="513" spans="1:107" s="5" customFormat="1" ht="15" customHeight="1">
      <c r="A513" s="4" t="str">
        <f t="shared" si="107"/>
        <v/>
      </c>
      <c r="B513" s="6"/>
      <c r="C513" s="6"/>
      <c r="D513" s="1" t="str">
        <f>IFERROR(INDEX('padron cfe'!B:B,MATCH(DATOS!C513,'padron cfe'!A:A,0),1),"")</f>
        <v/>
      </c>
      <c r="E513" s="4"/>
      <c r="F513" s="4"/>
      <c r="G513" s="4"/>
      <c r="H513" s="5" t="str">
        <f>IF(F513="","",IFERROR(CONCATENATE("PEUA",VLOOKUP(ESTADO,REPORTE!AV$2:AW$33,2,0),DIDTRITO_FORM,CADER_FORM,IFERROR(VLOOKUP(DAY(F513),$BN$3:$BO$11,2,0),DAY(F513)),IFERROR(VLOOKUP(MONTH(F513),$BN$3:$BO$11,2,0),MONTH(F513)),YEAR(F513),G513),""))</f>
        <v/>
      </c>
      <c r="I513" s="4"/>
      <c r="K513" s="2" t="str">
        <f>IFERROR(INDEX('padron cfe'!C:C,MATCH(DATOS!C513,'padron cfe'!A:A,0),1),"")</f>
        <v/>
      </c>
      <c r="L513" s="4" t="str">
        <f>IFERROR(IF(VLOOKUP(J513,J$2:L512,4,0)=0,"",VLOOKUP(J513,J$2:L512,4,0)),"")</f>
        <v/>
      </c>
      <c r="M513" s="4" t="str">
        <f>IFERROR(IF(VLOOKUP(J513,J$2:M512,5,0)=0,"",VLOOKUP(J513,J$2:M512,5,0)),"")</f>
        <v/>
      </c>
      <c r="N513" s="4"/>
      <c r="O513" s="2"/>
      <c r="P513" s="2"/>
      <c r="Q513" s="5" t="str">
        <f t="shared" si="119"/>
        <v/>
      </c>
      <c r="T513" s="2" t="str">
        <f>IFERROR(INDEX('padron cfe'!D:D,MATCH(DATOS!C513,'padron cfe'!A:A,0),1),"")</f>
        <v/>
      </c>
      <c r="U513" s="4"/>
      <c r="V513" s="4"/>
      <c r="W513" s="4"/>
      <c r="X513" s="6"/>
      <c r="Y513" s="4"/>
      <c r="Z513" s="4" t="str">
        <f t="shared" si="108"/>
        <v/>
      </c>
      <c r="AA513" s="4"/>
      <c r="AB513" s="4"/>
      <c r="AC513" s="2" t="str">
        <f>IFERROR(IF(INDEX(AC$1:AC512,MATCH(J513,J$1:J512,0),1)=0,"",INDEX(AC$1:AC512,MATCH(J513,J$1:J512,0),1)),"")</f>
        <v/>
      </c>
      <c r="AD513" s="2" t="str">
        <f>IFERROR(IF(INDEX(AD$1:AD512,MATCH(J513,J$1:J512,0),1)=0,"",INDEX(AD$1:AD512,MATCH(J513,J$1:J512,0),1)),"")</f>
        <v/>
      </c>
      <c r="AE513" s="2" t="str">
        <f>IFERROR(IF(INDEX(AE$1:AE512,MATCH(J513,J$1:J512,0),1)=0,"",INDEX(AE$1:AE512,MATCH(J513,J$1:J512,0),1)),"")</f>
        <v/>
      </c>
      <c r="AF513" s="2"/>
      <c r="AG513" s="2"/>
      <c r="AH513" s="2"/>
      <c r="AI513" s="4"/>
      <c r="AJ513" s="4"/>
      <c r="AK513" s="4"/>
      <c r="AL513" s="4"/>
      <c r="AM513" s="4"/>
      <c r="AN513" s="4"/>
      <c r="AO513" s="4"/>
      <c r="AP513" s="4"/>
      <c r="AQ513" s="4"/>
      <c r="AS513" s="4"/>
      <c r="AT513" s="82"/>
      <c r="AU513" s="124"/>
      <c r="AV513" s="124"/>
      <c r="AW513" s="124"/>
      <c r="AX513" s="124"/>
      <c r="AY513" s="124"/>
      <c r="AZ513" s="124"/>
      <c r="BA513" s="4"/>
      <c r="BB513" s="127"/>
      <c r="BC513" s="4"/>
      <c r="BD513" s="4"/>
      <c r="BE513" s="4"/>
      <c r="BF513" s="4"/>
      <c r="BG513" s="4"/>
      <c r="BH513" s="7" t="str">
        <f t="shared" ca="1" si="109"/>
        <v/>
      </c>
      <c r="BI513" s="4" t="str">
        <f t="shared" si="117"/>
        <v/>
      </c>
      <c r="BJ513" s="123" t="str">
        <f t="shared" si="110"/>
        <v/>
      </c>
      <c r="BK513" s="140" t="str">
        <f t="shared" si="115"/>
        <v/>
      </c>
      <c r="BQ513" s="4" t="str">
        <f>IF(IFERROR(VLOOKUP(C513,C514:C$1993,1,0),"")="","",COUNTIF(C:C,C513))</f>
        <v/>
      </c>
      <c r="BU513" s="5" t="str">
        <f>IF(B513="","",IF(BQ513="",1+(MAX(BU$2:BU512)),""))</f>
        <v/>
      </c>
      <c r="BV513" s="5" t="str">
        <f t="shared" si="111"/>
        <v/>
      </c>
      <c r="BW513" s="5" t="str">
        <f t="shared" si="112"/>
        <v/>
      </c>
      <c r="BX513" s="14" t="str">
        <f t="shared" si="113"/>
        <v/>
      </c>
      <c r="BY513" s="28"/>
      <c r="BZ513" s="15"/>
      <c r="CA513" s="5" t="str">
        <f t="shared" si="118"/>
        <v/>
      </c>
      <c r="CD513" s="5" t="str">
        <f t="shared" si="114"/>
        <v/>
      </c>
      <c r="CE513" s="5" t="str">
        <f>IF(J513="","",IFERROR(IF(VLOOKUP(J513,J$2:J512,1,0)=0,"",""),J513))</f>
        <v/>
      </c>
      <c r="CF513" s="24" t="str">
        <f>IF(CE513="","",(IFERROR(VLOOKUP(MID(CE513,1,1),$CW$2:DA$28,3,0),0)+IFERROR(VLOOKUP(MID(CE513,2,1),CW$2:DA$28,4,0),0)+IFERROR(VLOOKUP(MID(CE513,3,1),CW$2:DA$28,5,0),0)+(ROW(CE513)/1000000000000)))</f>
        <v/>
      </c>
      <c r="CH513" s="5">
        <v>512</v>
      </c>
      <c r="CI513" s="5" t="str">
        <f>IFERROR(VLOOKUP(CH513,CD$2:CE1589,2,0),"")</f>
        <v/>
      </c>
      <c r="DC513" s="5" t="e">
        <f>IF(REPORTE!AH$2="si",IF(C513=VALUE(REPORTE!C$11),IF(SUM(DC514:DC$1993),CONCATENATE(INT(B513),", "),INT(B513)),""),IF(C513=VALUE(REPORTE!C$10),IF(SUM(DC514:DC$1993),CONCATENATE(INT(B513),", "),INT(B513)),""))</f>
        <v>#VALUE!</v>
      </c>
    </row>
    <row r="514" spans="1:107" s="5" customFormat="1" ht="15" customHeight="1">
      <c r="A514" s="4" t="str">
        <f t="shared" ref="A514:A577" si="120">IF(AS514="",IF(B514="","",IF(LEN(B514)=1,"000"&amp;B514,IF(LEN(B514)=2,"00"&amp;B514,IF(LEN(B514)=3,"0"&amp;B514,B514)))),C514)</f>
        <v/>
      </c>
      <c r="B514" s="6"/>
      <c r="C514" s="6"/>
      <c r="D514" s="1" t="str">
        <f>IFERROR(INDEX('padron cfe'!B:B,MATCH(DATOS!C514,'padron cfe'!A:A,0),1),"")</f>
        <v/>
      </c>
      <c r="E514" s="4"/>
      <c r="F514" s="4"/>
      <c r="G514" s="4"/>
      <c r="H514" s="5" t="str">
        <f>IF(F514="","",IFERROR(CONCATENATE("PEUA",VLOOKUP(ESTADO,REPORTE!AV$2:AW$33,2,0),DIDTRITO_FORM,CADER_FORM,IFERROR(VLOOKUP(DAY(F514),$BN$3:$BO$11,2,0),DAY(F514)),IFERROR(VLOOKUP(MONTH(F514),$BN$3:$BO$11,2,0),MONTH(F514)),YEAR(F514),G514),""))</f>
        <v/>
      </c>
      <c r="I514" s="4"/>
      <c r="K514" s="2" t="str">
        <f>IFERROR(INDEX('padron cfe'!C:C,MATCH(DATOS!C514,'padron cfe'!A:A,0),1),"")</f>
        <v/>
      </c>
      <c r="L514" s="4" t="str">
        <f>IFERROR(IF(VLOOKUP(J514,J$2:L513,4,0)=0,"",VLOOKUP(J514,J$2:L513,4,0)),"")</f>
        <v/>
      </c>
      <c r="M514" s="4" t="str">
        <f>IFERROR(IF(VLOOKUP(J514,J$2:M513,5,0)=0,"",VLOOKUP(J514,J$2:M513,5,0)),"")</f>
        <v/>
      </c>
      <c r="N514" s="4"/>
      <c r="O514" s="2"/>
      <c r="P514" s="2"/>
      <c r="Q514" s="5" t="str">
        <f t="shared" si="119"/>
        <v/>
      </c>
      <c r="T514" s="2" t="str">
        <f>IFERROR(INDEX('padron cfe'!D:D,MATCH(DATOS!C514,'padron cfe'!A:A,0),1),"")</f>
        <v/>
      </c>
      <c r="U514" s="4"/>
      <c r="V514" s="4"/>
      <c r="W514" s="4"/>
      <c r="X514" s="6"/>
      <c r="Y514" s="4"/>
      <c r="Z514" s="4" t="str">
        <f t="shared" ref="Z514:Z577" si="121">IF(Y514="","",(Y514*0.746*365*24)*0.75+438)</f>
        <v/>
      </c>
      <c r="AA514" s="4"/>
      <c r="AB514" s="4"/>
      <c r="AC514" s="2" t="str">
        <f>IFERROR(IF(INDEX(AC$1:AC513,MATCH(J514,J$1:J513,0),1)=0,"",INDEX(AC$1:AC513,MATCH(J514,J$1:J513,0),1)),"")</f>
        <v/>
      </c>
      <c r="AD514" s="2" t="str">
        <f>IFERROR(IF(INDEX(AD$1:AD513,MATCH(J514,J$1:J513,0),1)=0,"",INDEX(AD$1:AD513,MATCH(J514,J$1:J513,0),1)),"")</f>
        <v/>
      </c>
      <c r="AE514" s="2" t="str">
        <f>IFERROR(IF(INDEX(AE$1:AE513,MATCH(J514,J$1:J513,0),1)=0,"",INDEX(AE$1:AE513,MATCH(J514,J$1:J513,0),1)),"")</f>
        <v/>
      </c>
      <c r="AF514" s="2"/>
      <c r="AG514" s="2"/>
      <c r="AH514" s="2"/>
      <c r="AI514" s="4"/>
      <c r="AJ514" s="4"/>
      <c r="AK514" s="4"/>
      <c r="AL514" s="4"/>
      <c r="AM514" s="4"/>
      <c r="AN514" s="4"/>
      <c r="AO514" s="4"/>
      <c r="AP514" s="4"/>
      <c r="AQ514" s="4"/>
      <c r="AS514" s="4"/>
      <c r="AT514" s="82"/>
      <c r="AU514" s="124"/>
      <c r="AV514" s="124"/>
      <c r="AW514" s="124"/>
      <c r="AX514" s="124"/>
      <c r="AY514" s="124"/>
      <c r="AZ514" s="124"/>
      <c r="BA514" s="4"/>
      <c r="BB514" s="127"/>
      <c r="BC514" s="4"/>
      <c r="BD514" s="4"/>
      <c r="BE514" s="4"/>
      <c r="BF514" s="4"/>
      <c r="BG514" s="4"/>
      <c r="BH514" s="7" t="str">
        <f t="shared" ref="BH514:BH577" ca="1" si="122">IFERROR(IF(BE514="","",IF(BA514=5,"",IF(BE514-TODAY()&gt;0,"VIGENTE","VENCIDO"))),"")</f>
        <v/>
      </c>
      <c r="BI514" s="4" t="str">
        <f t="shared" si="117"/>
        <v/>
      </c>
      <c r="BJ514" s="123" t="str">
        <f t="shared" ref="BJ514:BJ577" si="123">IFERROR(IF(AA514="","",AA514/V514),"")</f>
        <v/>
      </c>
      <c r="BK514" s="140" t="str">
        <f t="shared" si="115"/>
        <v/>
      </c>
      <c r="BQ514" s="4" t="str">
        <f>IF(IFERROR(VLOOKUP(C514,C515:C$1993,1,0),"")="","",COUNTIF(C:C,C514))</f>
        <v/>
      </c>
      <c r="BU514" s="5" t="str">
        <f>IF(B514="","",IF(BQ514="",1+(MAX(BU$2:BU513)),""))</f>
        <v/>
      </c>
      <c r="BV514" s="5" t="str">
        <f t="shared" ref="BV514:BV577" si="124">IF(BU514="","",Z514)</f>
        <v/>
      </c>
      <c r="BW514" s="5" t="str">
        <f t="shared" ref="BW514:BW577" si="125">IF(BU514="","",H514)</f>
        <v/>
      </c>
      <c r="BX514" s="14" t="str">
        <f t="shared" ref="BX514:BX577" si="126">IF(BU514="","",C514)</f>
        <v/>
      </c>
      <c r="BY514" s="28"/>
      <c r="BZ514" s="15"/>
      <c r="CA514" s="5" t="str">
        <f t="shared" si="118"/>
        <v/>
      </c>
      <c r="CD514" s="5" t="str">
        <f t="shared" ref="CD514:CD577" si="127">IFERROR(RANK(CF514,CF$2:CF$1493,1),"")</f>
        <v/>
      </c>
      <c r="CE514" s="5" t="str">
        <f>IF(J514="","",IFERROR(IF(VLOOKUP(J514,J$2:J513,1,0)=0,"",""),J514))</f>
        <v/>
      </c>
      <c r="CF514" s="24" t="str">
        <f>IF(CE514="","",(IFERROR(VLOOKUP(MID(CE514,1,1),$CW$2:DA$28,3,0),0)+IFERROR(VLOOKUP(MID(CE514,2,1),CW$2:DA$28,4,0),0)+IFERROR(VLOOKUP(MID(CE514,3,1),CW$2:DA$28,5,0),0)+(ROW(CE514)/1000000000000)))</f>
        <v/>
      </c>
      <c r="CH514" s="5">
        <v>513</v>
      </c>
      <c r="CI514" s="5" t="str">
        <f>IFERROR(VLOOKUP(CH514,CD$2:CE1590,2,0),"")</f>
        <v/>
      </c>
      <c r="DC514" s="5" t="e">
        <f>IF(REPORTE!AH$2="si",IF(C514=VALUE(REPORTE!C$11),IF(SUM(DC515:DC$1993),CONCATENATE(INT(B514),", "),INT(B514)),""),IF(C514=VALUE(REPORTE!C$10),IF(SUM(DC515:DC$1993),CONCATENATE(INT(B514),", "),INT(B514)),""))</f>
        <v>#VALUE!</v>
      </c>
    </row>
    <row r="515" spans="1:107" s="5" customFormat="1" ht="15" customHeight="1">
      <c r="A515" s="4" t="str">
        <f t="shared" si="120"/>
        <v/>
      </c>
      <c r="B515" s="6"/>
      <c r="C515" s="6"/>
      <c r="D515" s="1" t="str">
        <f>IFERROR(INDEX('padron cfe'!B:B,MATCH(DATOS!C515,'padron cfe'!A:A,0),1),"")</f>
        <v/>
      </c>
      <c r="E515" s="4"/>
      <c r="F515" s="4"/>
      <c r="G515" s="4"/>
      <c r="H515" s="5" t="str">
        <f>IF(F515="","",IFERROR(CONCATENATE("PEUA",VLOOKUP(ESTADO,REPORTE!AV$2:AW$33,2,0),DIDTRITO_FORM,CADER_FORM,IFERROR(VLOOKUP(DAY(F515),$BN$3:$BO$11,2,0),DAY(F515)),IFERROR(VLOOKUP(MONTH(F515),$BN$3:$BO$11,2,0),MONTH(F515)),YEAR(F515),G515),""))</f>
        <v/>
      </c>
      <c r="I515" s="4"/>
      <c r="K515" s="2" t="str">
        <f>IFERROR(INDEX('padron cfe'!C:C,MATCH(DATOS!C515,'padron cfe'!A:A,0),1),"")</f>
        <v/>
      </c>
      <c r="L515" s="4" t="str">
        <f>IFERROR(IF(VLOOKUP(J515,J$2:L514,4,0)=0,"",VLOOKUP(J515,J$2:L514,4,0)),"")</f>
        <v/>
      </c>
      <c r="M515" s="4" t="str">
        <f>IFERROR(IF(VLOOKUP(J515,J$2:M514,5,0)=0,"",VLOOKUP(J515,J$2:M514,5,0)),"")</f>
        <v/>
      </c>
      <c r="N515" s="4"/>
      <c r="O515" s="2"/>
      <c r="P515" s="2"/>
      <c r="Q515" s="5" t="str">
        <f t="shared" si="119"/>
        <v/>
      </c>
      <c r="T515" s="2" t="str">
        <f>IFERROR(INDEX('padron cfe'!D:D,MATCH(DATOS!C515,'padron cfe'!A:A,0),1),"")</f>
        <v/>
      </c>
      <c r="U515" s="4"/>
      <c r="V515" s="4"/>
      <c r="W515" s="4"/>
      <c r="X515" s="6"/>
      <c r="Y515" s="4"/>
      <c r="Z515" s="4" t="str">
        <f t="shared" si="121"/>
        <v/>
      </c>
      <c r="AA515" s="4"/>
      <c r="AB515" s="4"/>
      <c r="AC515" s="2" t="str">
        <f>IFERROR(IF(INDEX(AC$1:AC514,MATCH(J515,J$1:J514,0),1)=0,"",INDEX(AC$1:AC514,MATCH(J515,J$1:J514,0),1)),"")</f>
        <v/>
      </c>
      <c r="AD515" s="2" t="str">
        <f>IFERROR(IF(INDEX(AD$1:AD514,MATCH(J515,J$1:J514,0),1)=0,"",INDEX(AD$1:AD514,MATCH(J515,J$1:J514,0),1)),"")</f>
        <v/>
      </c>
      <c r="AE515" s="2" t="str">
        <f>IFERROR(IF(INDEX(AE$1:AE514,MATCH(J515,J$1:J514,0),1)=0,"",INDEX(AE$1:AE514,MATCH(J515,J$1:J514,0),1)),"")</f>
        <v/>
      </c>
      <c r="AF515" s="2"/>
      <c r="AG515" s="2"/>
      <c r="AH515" s="2"/>
      <c r="AI515" s="4"/>
      <c r="AJ515" s="4"/>
      <c r="AK515" s="4"/>
      <c r="AL515" s="4"/>
      <c r="AM515" s="4"/>
      <c r="AN515" s="4"/>
      <c r="AO515" s="4"/>
      <c r="AP515" s="4"/>
      <c r="AQ515" s="4"/>
      <c r="AS515" s="4"/>
      <c r="AT515" s="82"/>
      <c r="AU515" s="124"/>
      <c r="AV515" s="124"/>
      <c r="AW515" s="124"/>
      <c r="AX515" s="124"/>
      <c r="AY515" s="124"/>
      <c r="AZ515" s="124"/>
      <c r="BA515" s="4"/>
      <c r="BB515" s="127"/>
      <c r="BC515" s="4"/>
      <c r="BD515" s="4"/>
      <c r="BE515" s="4"/>
      <c r="BF515" s="4"/>
      <c r="BG515" s="4"/>
      <c r="BH515" s="7" t="str">
        <f t="shared" ca="1" si="122"/>
        <v/>
      </c>
      <c r="BI515" s="4" t="str">
        <f t="shared" si="117"/>
        <v/>
      </c>
      <c r="BJ515" s="123" t="str">
        <f t="shared" si="123"/>
        <v/>
      </c>
      <c r="BK515" s="140" t="str">
        <f t="shared" ref="BK515:BK578" si="128">IFERROR(IF(AA515/Z515=0,"",AA515/Z515),"")</f>
        <v/>
      </c>
      <c r="BQ515" s="4" t="str">
        <f>IF(IFERROR(VLOOKUP(C515,C516:C$1993,1,0),"")="","",COUNTIF(C:C,C515))</f>
        <v/>
      </c>
      <c r="BU515" s="5" t="str">
        <f>IF(B515="","",IF(BQ515="",1+(MAX(BU$2:BU514)),""))</f>
        <v/>
      </c>
      <c r="BV515" s="5" t="str">
        <f t="shared" si="124"/>
        <v/>
      </c>
      <c r="BW515" s="5" t="str">
        <f t="shared" si="125"/>
        <v/>
      </c>
      <c r="BX515" s="14" t="str">
        <f t="shared" si="126"/>
        <v/>
      </c>
      <c r="BY515" s="28"/>
      <c r="BZ515" s="15"/>
      <c r="CA515" s="5" t="str">
        <f t="shared" si="118"/>
        <v/>
      </c>
      <c r="CD515" s="5" t="str">
        <f t="shared" si="127"/>
        <v/>
      </c>
      <c r="CE515" s="5" t="str">
        <f>IF(J515="","",IFERROR(IF(VLOOKUP(J515,J$2:J514,1,0)=0,"",""),J515))</f>
        <v/>
      </c>
      <c r="CF515" s="24" t="str">
        <f>IF(CE515="","",(IFERROR(VLOOKUP(MID(CE515,1,1),$CW$2:DA$28,3,0),0)+IFERROR(VLOOKUP(MID(CE515,2,1),CW$2:DA$28,4,0),0)+IFERROR(VLOOKUP(MID(CE515,3,1),CW$2:DA$28,5,0),0)+(ROW(CE515)/1000000000000)))</f>
        <v/>
      </c>
      <c r="CH515" s="5">
        <v>514</v>
      </c>
      <c r="CI515" s="5" t="str">
        <f>IFERROR(VLOOKUP(CH515,CD$2:CE1591,2,0),"")</f>
        <v/>
      </c>
      <c r="DC515" s="5" t="e">
        <f>IF(REPORTE!AH$2="si",IF(C515=VALUE(REPORTE!C$11),IF(SUM(DC516:DC$1993),CONCATENATE(INT(B515),", "),INT(B515)),""),IF(C515=VALUE(REPORTE!C$10),IF(SUM(DC516:DC$1993),CONCATENATE(INT(B515),", "),INT(B515)),""))</f>
        <v>#VALUE!</v>
      </c>
    </row>
    <row r="516" spans="1:107" s="5" customFormat="1" ht="15" customHeight="1">
      <c r="A516" s="4" t="str">
        <f t="shared" si="120"/>
        <v/>
      </c>
      <c r="B516" s="6"/>
      <c r="C516" s="6"/>
      <c r="D516" s="1" t="str">
        <f>IFERROR(INDEX('padron cfe'!B:B,MATCH(DATOS!C516,'padron cfe'!A:A,0),1),"")</f>
        <v/>
      </c>
      <c r="E516" s="4"/>
      <c r="F516" s="4"/>
      <c r="G516" s="4"/>
      <c r="H516" s="5" t="str">
        <f>IF(F516="","",IFERROR(CONCATENATE("PEUA",VLOOKUP(ESTADO,REPORTE!AV$2:AW$33,2,0),DIDTRITO_FORM,CADER_FORM,IFERROR(VLOOKUP(DAY(F516),$BN$3:$BO$11,2,0),DAY(F516)),IFERROR(VLOOKUP(MONTH(F516),$BN$3:$BO$11,2,0),MONTH(F516)),YEAR(F516),G516),""))</f>
        <v/>
      </c>
      <c r="I516" s="4"/>
      <c r="K516" s="2" t="str">
        <f>IFERROR(INDEX('padron cfe'!C:C,MATCH(DATOS!C516,'padron cfe'!A:A,0),1),"")</f>
        <v/>
      </c>
      <c r="L516" s="4" t="str">
        <f>IFERROR(IF(VLOOKUP(J516,J$2:L515,4,0)=0,"",VLOOKUP(J516,J$2:L515,4,0)),"")</f>
        <v/>
      </c>
      <c r="M516" s="4" t="str">
        <f>IFERROR(IF(VLOOKUP(J516,J$2:M515,5,0)=0,"",VLOOKUP(J516,J$2:M515,5,0)),"")</f>
        <v/>
      </c>
      <c r="N516" s="4"/>
      <c r="O516" s="2"/>
      <c r="P516" s="2"/>
      <c r="Q516" s="5" t="str">
        <f t="shared" si="119"/>
        <v/>
      </c>
      <c r="T516" s="2" t="str">
        <f>IFERROR(INDEX('padron cfe'!D:D,MATCH(DATOS!C516,'padron cfe'!A:A,0),1),"")</f>
        <v/>
      </c>
      <c r="U516" s="4"/>
      <c r="V516" s="4"/>
      <c r="W516" s="4"/>
      <c r="X516" s="6"/>
      <c r="Y516" s="4"/>
      <c r="Z516" s="4" t="str">
        <f t="shared" si="121"/>
        <v/>
      </c>
      <c r="AA516" s="4"/>
      <c r="AB516" s="4"/>
      <c r="AC516" s="2" t="str">
        <f>IFERROR(IF(INDEX(AC$1:AC515,MATCH(J516,J$1:J515,0),1)=0,"",INDEX(AC$1:AC515,MATCH(J516,J$1:J515,0),1)),"")</f>
        <v/>
      </c>
      <c r="AD516" s="2" t="str">
        <f>IFERROR(IF(INDEX(AD$1:AD515,MATCH(J516,J$1:J515,0),1)=0,"",INDEX(AD$1:AD515,MATCH(J516,J$1:J515,0),1)),"")</f>
        <v/>
      </c>
      <c r="AE516" s="2" t="str">
        <f>IFERROR(IF(INDEX(AE$1:AE515,MATCH(J516,J$1:J515,0),1)=0,"",INDEX(AE$1:AE515,MATCH(J516,J$1:J515,0),1)),"")</f>
        <v/>
      </c>
      <c r="AF516" s="2"/>
      <c r="AG516" s="2"/>
      <c r="AH516" s="2"/>
      <c r="AI516" s="4"/>
      <c r="AJ516" s="4"/>
      <c r="AK516" s="4"/>
      <c r="AL516" s="4"/>
      <c r="AM516" s="4"/>
      <c r="AN516" s="4"/>
      <c r="AO516" s="4"/>
      <c r="AP516" s="4"/>
      <c r="AQ516" s="4"/>
      <c r="AS516" s="4"/>
      <c r="AT516" s="82"/>
      <c r="AU516" s="124"/>
      <c r="AV516" s="124"/>
      <c r="AW516" s="124"/>
      <c r="AX516" s="124"/>
      <c r="AY516" s="124"/>
      <c r="AZ516" s="124"/>
      <c r="BA516" s="4"/>
      <c r="BB516" s="127"/>
      <c r="BC516" s="4"/>
      <c r="BD516" s="4"/>
      <c r="BE516" s="4"/>
      <c r="BF516" s="4"/>
      <c r="BG516" s="4"/>
      <c r="BH516" s="7" t="str">
        <f t="shared" ca="1" si="122"/>
        <v/>
      </c>
      <c r="BI516" s="4" t="str">
        <f t="shared" si="117"/>
        <v/>
      </c>
      <c r="BJ516" s="123" t="str">
        <f t="shared" si="123"/>
        <v/>
      </c>
      <c r="BK516" s="140" t="str">
        <f t="shared" si="128"/>
        <v/>
      </c>
      <c r="BQ516" s="4" t="str">
        <f>IF(IFERROR(VLOOKUP(C516,C517:C$1993,1,0),"")="","",COUNTIF(C:C,C516))</f>
        <v/>
      </c>
      <c r="BU516" s="5" t="str">
        <f>IF(B516="","",IF(BQ516="",1+(MAX(BU$2:BU515)),""))</f>
        <v/>
      </c>
      <c r="BV516" s="5" t="str">
        <f t="shared" si="124"/>
        <v/>
      </c>
      <c r="BW516" s="5" t="str">
        <f t="shared" si="125"/>
        <v/>
      </c>
      <c r="BX516" s="14" t="str">
        <f t="shared" si="126"/>
        <v/>
      </c>
      <c r="BY516" s="28"/>
      <c r="BZ516" s="15"/>
      <c r="CA516" s="5" t="str">
        <f t="shared" si="118"/>
        <v/>
      </c>
      <c r="CD516" s="5" t="str">
        <f t="shared" si="127"/>
        <v/>
      </c>
      <c r="CE516" s="5" t="str">
        <f>IF(J516="","",IFERROR(IF(VLOOKUP(J516,J$2:J515,1,0)=0,"",""),J516))</f>
        <v/>
      </c>
      <c r="CF516" s="24" t="str">
        <f>IF(CE516="","",(IFERROR(VLOOKUP(MID(CE516,1,1),$CW$2:DA$28,3,0),0)+IFERROR(VLOOKUP(MID(CE516,2,1),CW$2:DA$28,4,0),0)+IFERROR(VLOOKUP(MID(CE516,3,1),CW$2:DA$28,5,0),0)+(ROW(CE516)/1000000000000)))</f>
        <v/>
      </c>
      <c r="CH516" s="5">
        <v>515</v>
      </c>
      <c r="CI516" s="5" t="str">
        <f>IFERROR(VLOOKUP(CH516,CD$2:CE1592,2,0),"")</f>
        <v/>
      </c>
      <c r="DC516" s="5" t="e">
        <f>IF(REPORTE!AH$2="si",IF(C516=VALUE(REPORTE!C$11),IF(SUM(DC517:DC$1993),CONCATENATE(INT(B516),", "),INT(B516)),""),IF(C516=VALUE(REPORTE!C$10),IF(SUM(DC517:DC$1993),CONCATENATE(INT(B516),", "),INT(B516)),""))</f>
        <v>#VALUE!</v>
      </c>
    </row>
    <row r="517" spans="1:107" s="5" customFormat="1" ht="15" customHeight="1">
      <c r="A517" s="4" t="str">
        <f t="shared" si="120"/>
        <v/>
      </c>
      <c r="B517" s="6"/>
      <c r="C517" s="6"/>
      <c r="D517" s="1" t="str">
        <f>IFERROR(INDEX('padron cfe'!B:B,MATCH(DATOS!C517,'padron cfe'!A:A,0),1),"")</f>
        <v/>
      </c>
      <c r="E517" s="4"/>
      <c r="F517" s="4"/>
      <c r="G517" s="4"/>
      <c r="H517" s="5" t="str">
        <f>IF(F517="","",IFERROR(CONCATENATE("PEUA",VLOOKUP(ESTADO,REPORTE!AV$2:AW$33,2,0),DIDTRITO_FORM,CADER_FORM,IFERROR(VLOOKUP(DAY(F517),$BN$3:$BO$11,2,0),DAY(F517)),IFERROR(VLOOKUP(MONTH(F517),$BN$3:$BO$11,2,0),MONTH(F517)),YEAR(F517),G517),""))</f>
        <v/>
      </c>
      <c r="I517" s="4"/>
      <c r="K517" s="2" t="str">
        <f>IFERROR(INDEX('padron cfe'!C:C,MATCH(DATOS!C517,'padron cfe'!A:A,0),1),"")</f>
        <v/>
      </c>
      <c r="L517" s="4" t="str">
        <f>IFERROR(IF(VLOOKUP(J517,J$2:L516,4,0)=0,"",VLOOKUP(J517,J$2:L516,4,0)),"")</f>
        <v/>
      </c>
      <c r="M517" s="4" t="str">
        <f>IFERROR(IF(VLOOKUP(J517,J$2:M516,5,0)=0,"",VLOOKUP(J517,J$2:M516,5,0)),"")</f>
        <v/>
      </c>
      <c r="N517" s="4"/>
      <c r="O517" s="2"/>
      <c r="P517" s="2"/>
      <c r="Q517" s="5" t="str">
        <f t="shared" si="119"/>
        <v/>
      </c>
      <c r="T517" s="2" t="str">
        <f>IFERROR(INDEX('padron cfe'!D:D,MATCH(DATOS!C517,'padron cfe'!A:A,0),1),"")</f>
        <v/>
      </c>
      <c r="U517" s="4"/>
      <c r="V517" s="4"/>
      <c r="W517" s="4"/>
      <c r="X517" s="6"/>
      <c r="Y517" s="4"/>
      <c r="Z517" s="4" t="str">
        <f t="shared" si="121"/>
        <v/>
      </c>
      <c r="AA517" s="4"/>
      <c r="AB517" s="4"/>
      <c r="AC517" s="2" t="str">
        <f>IFERROR(IF(INDEX(AC$1:AC516,MATCH(J517,J$1:J516,0),1)=0,"",INDEX(AC$1:AC516,MATCH(J517,J$1:J516,0),1)),"")</f>
        <v/>
      </c>
      <c r="AD517" s="2" t="str">
        <f>IFERROR(IF(INDEX(AD$1:AD516,MATCH(J517,J$1:J516,0),1)=0,"",INDEX(AD$1:AD516,MATCH(J517,J$1:J516,0),1)),"")</f>
        <v/>
      </c>
      <c r="AE517" s="2" t="str">
        <f>IFERROR(IF(INDEX(AE$1:AE516,MATCH(J517,J$1:J516,0),1)=0,"",INDEX(AE$1:AE516,MATCH(J517,J$1:J516,0),1)),"")</f>
        <v/>
      </c>
      <c r="AF517" s="2"/>
      <c r="AG517" s="2"/>
      <c r="AH517" s="2"/>
      <c r="AI517" s="4"/>
      <c r="AJ517" s="4"/>
      <c r="AK517" s="4"/>
      <c r="AL517" s="4"/>
      <c r="AM517" s="4"/>
      <c r="AN517" s="4"/>
      <c r="AO517" s="4"/>
      <c r="AP517" s="4"/>
      <c r="AQ517" s="4"/>
      <c r="AS517" s="4"/>
      <c r="AT517" s="82"/>
      <c r="AU517" s="124"/>
      <c r="AV517" s="124"/>
      <c r="AW517" s="124"/>
      <c r="AX517" s="124"/>
      <c r="AY517" s="124"/>
      <c r="AZ517" s="124"/>
      <c r="BA517" s="4"/>
      <c r="BB517" s="127"/>
      <c r="BC517" s="4"/>
      <c r="BD517" s="4"/>
      <c r="BE517" s="4"/>
      <c r="BF517" s="4"/>
      <c r="BG517" s="4"/>
      <c r="BH517" s="7" t="str">
        <f t="shared" ca="1" si="122"/>
        <v/>
      </c>
      <c r="BI517" s="4" t="str">
        <f t="shared" si="117"/>
        <v/>
      </c>
      <c r="BJ517" s="123" t="str">
        <f t="shared" si="123"/>
        <v/>
      </c>
      <c r="BK517" s="140" t="str">
        <f t="shared" si="128"/>
        <v/>
      </c>
      <c r="BQ517" s="4" t="str">
        <f>IF(IFERROR(VLOOKUP(C517,C518:C$1993,1,0),"")="","",COUNTIF(C:C,C517))</f>
        <v/>
      </c>
      <c r="BU517" s="5" t="str">
        <f>IF(B517="","",IF(BQ517="",1+(MAX(BU$2:BU516)),""))</f>
        <v/>
      </c>
      <c r="BV517" s="5" t="str">
        <f t="shared" si="124"/>
        <v/>
      </c>
      <c r="BW517" s="5" t="str">
        <f t="shared" si="125"/>
        <v/>
      </c>
      <c r="BX517" s="14" t="str">
        <f t="shared" si="126"/>
        <v/>
      </c>
      <c r="BY517" s="28"/>
      <c r="BZ517" s="15"/>
      <c r="CA517" s="5" t="str">
        <f t="shared" si="118"/>
        <v/>
      </c>
      <c r="CD517" s="5" t="str">
        <f t="shared" si="127"/>
        <v/>
      </c>
      <c r="CE517" s="5" t="str">
        <f>IF(J517="","",IFERROR(IF(VLOOKUP(J517,J$2:J516,1,0)=0,"",""),J517))</f>
        <v/>
      </c>
      <c r="CF517" s="24" t="str">
        <f>IF(CE517="","",(IFERROR(VLOOKUP(MID(CE517,1,1),$CW$2:DA$28,3,0),0)+IFERROR(VLOOKUP(MID(CE517,2,1),CW$2:DA$28,4,0),0)+IFERROR(VLOOKUP(MID(CE517,3,1),CW$2:DA$28,5,0),0)+(ROW(CE517)/1000000000000)))</f>
        <v/>
      </c>
      <c r="CH517" s="5">
        <v>516</v>
      </c>
      <c r="CI517" s="5" t="str">
        <f>IFERROR(VLOOKUP(CH517,CD$2:CE1593,2,0),"")</f>
        <v/>
      </c>
      <c r="DC517" s="5" t="e">
        <f>IF(REPORTE!AH$2="si",IF(C517=VALUE(REPORTE!C$11),IF(SUM(DC518:DC$1993),CONCATENATE(INT(B517),", "),INT(B517)),""),IF(C517=VALUE(REPORTE!C$10),IF(SUM(DC518:DC$1993),CONCATENATE(INT(B517),", "),INT(B517)),""))</f>
        <v>#VALUE!</v>
      </c>
    </row>
    <row r="518" spans="1:107" s="5" customFormat="1" ht="15" customHeight="1">
      <c r="A518" s="4" t="str">
        <f t="shared" si="120"/>
        <v/>
      </c>
      <c r="B518" s="6"/>
      <c r="C518" s="6"/>
      <c r="D518" s="1" t="str">
        <f>IFERROR(INDEX('padron cfe'!B:B,MATCH(DATOS!C518,'padron cfe'!A:A,0),1),"")</f>
        <v/>
      </c>
      <c r="E518" s="4"/>
      <c r="F518" s="4"/>
      <c r="G518" s="4"/>
      <c r="H518" s="5" t="str">
        <f>IF(F518="","",IFERROR(CONCATENATE("PEUA",VLOOKUP(ESTADO,REPORTE!AV$2:AW$33,2,0),DIDTRITO_FORM,CADER_FORM,IFERROR(VLOOKUP(DAY(F518),$BN$3:$BO$11,2,0),DAY(F518)),IFERROR(VLOOKUP(MONTH(F518),$BN$3:$BO$11,2,0),MONTH(F518)),YEAR(F518),G518),""))</f>
        <v/>
      </c>
      <c r="I518" s="4"/>
      <c r="K518" s="2" t="str">
        <f>IFERROR(INDEX('padron cfe'!C:C,MATCH(DATOS!C518,'padron cfe'!A:A,0),1),"")</f>
        <v/>
      </c>
      <c r="L518" s="4" t="str">
        <f>IFERROR(IF(VLOOKUP(J518,J$2:L517,4,0)=0,"",VLOOKUP(J518,J$2:L517,4,0)),"")</f>
        <v/>
      </c>
      <c r="M518" s="4" t="str">
        <f>IFERROR(IF(VLOOKUP(J518,J$2:M517,5,0)=0,"",VLOOKUP(J518,J$2:M517,5,0)),"")</f>
        <v/>
      </c>
      <c r="N518" s="4"/>
      <c r="O518" s="2"/>
      <c r="P518" s="2"/>
      <c r="Q518" s="5" t="str">
        <f t="shared" si="119"/>
        <v/>
      </c>
      <c r="T518" s="2" t="str">
        <f>IFERROR(INDEX('padron cfe'!D:D,MATCH(DATOS!C518,'padron cfe'!A:A,0),1),"")</f>
        <v/>
      </c>
      <c r="U518" s="4"/>
      <c r="V518" s="4"/>
      <c r="W518" s="4"/>
      <c r="X518" s="6"/>
      <c r="Y518" s="4"/>
      <c r="Z518" s="4" t="str">
        <f t="shared" si="121"/>
        <v/>
      </c>
      <c r="AA518" s="4"/>
      <c r="AB518" s="4"/>
      <c r="AC518" s="2" t="str">
        <f>IFERROR(IF(INDEX(AC$1:AC517,MATCH(J518,J$1:J517,0),1)=0,"",INDEX(AC$1:AC517,MATCH(J518,J$1:J517,0),1)),"")</f>
        <v/>
      </c>
      <c r="AD518" s="2" t="str">
        <f>IFERROR(IF(INDEX(AD$1:AD517,MATCH(J518,J$1:J517,0),1)=0,"",INDEX(AD$1:AD517,MATCH(J518,J$1:J517,0),1)),"")</f>
        <v/>
      </c>
      <c r="AE518" s="2" t="str">
        <f>IFERROR(IF(INDEX(AE$1:AE517,MATCH(J518,J$1:J517,0),1)=0,"",INDEX(AE$1:AE517,MATCH(J518,J$1:J517,0),1)),"")</f>
        <v/>
      </c>
      <c r="AF518" s="2"/>
      <c r="AG518" s="2"/>
      <c r="AH518" s="2"/>
      <c r="AI518" s="4"/>
      <c r="AJ518" s="4"/>
      <c r="AK518" s="4"/>
      <c r="AL518" s="4"/>
      <c r="AM518" s="4"/>
      <c r="AN518" s="4"/>
      <c r="AO518" s="4"/>
      <c r="AP518" s="4"/>
      <c r="AQ518" s="4"/>
      <c r="AS518" s="4"/>
      <c r="AT518" s="82"/>
      <c r="AU518" s="124"/>
      <c r="AV518" s="124"/>
      <c r="AW518" s="124"/>
      <c r="AX518" s="124"/>
      <c r="AY518" s="124"/>
      <c r="AZ518" s="124"/>
      <c r="BA518" s="4"/>
      <c r="BB518" s="127"/>
      <c r="BC518" s="4"/>
      <c r="BD518" s="4"/>
      <c r="BE518" s="4"/>
      <c r="BF518" s="4"/>
      <c r="BG518" s="4"/>
      <c r="BH518" s="7" t="str">
        <f t="shared" ca="1" si="122"/>
        <v/>
      </c>
      <c r="BI518" s="4" t="str">
        <f t="shared" si="117"/>
        <v/>
      </c>
      <c r="BJ518" s="123" t="str">
        <f t="shared" si="123"/>
        <v/>
      </c>
      <c r="BK518" s="140" t="str">
        <f t="shared" si="128"/>
        <v/>
      </c>
      <c r="BQ518" s="4" t="str">
        <f>IF(IFERROR(VLOOKUP(C518,C519:C$1993,1,0),"")="","",COUNTIF(C:C,C518))</f>
        <v/>
      </c>
      <c r="BU518" s="5" t="str">
        <f>IF(B518="","",IF(BQ518="",1+(MAX(BU$2:BU517)),""))</f>
        <v/>
      </c>
      <c r="BV518" s="5" t="str">
        <f t="shared" si="124"/>
        <v/>
      </c>
      <c r="BW518" s="5" t="str">
        <f t="shared" si="125"/>
        <v/>
      </c>
      <c r="BX518" s="14" t="str">
        <f t="shared" si="126"/>
        <v/>
      </c>
      <c r="BY518" s="28"/>
      <c r="BZ518" s="15"/>
      <c r="CA518" s="5" t="str">
        <f t="shared" si="118"/>
        <v/>
      </c>
      <c r="CD518" s="5" t="str">
        <f t="shared" si="127"/>
        <v/>
      </c>
      <c r="CE518" s="5" t="str">
        <f>IF(J518="","",IFERROR(IF(VLOOKUP(J518,J$2:J517,1,0)=0,"",""),J518))</f>
        <v/>
      </c>
      <c r="CF518" s="24" t="str">
        <f>IF(CE518="","",(IFERROR(VLOOKUP(MID(CE518,1,1),$CW$2:DA$28,3,0),0)+IFERROR(VLOOKUP(MID(CE518,2,1),CW$2:DA$28,4,0),0)+IFERROR(VLOOKUP(MID(CE518,3,1),CW$2:DA$28,5,0),0)+(ROW(CE518)/1000000000000)))</f>
        <v/>
      </c>
      <c r="CH518" s="5">
        <v>517</v>
      </c>
      <c r="CI518" s="5" t="str">
        <f>IFERROR(VLOOKUP(CH518,CD$2:CE1594,2,0),"")</f>
        <v/>
      </c>
      <c r="DC518" s="5" t="e">
        <f>IF(REPORTE!AH$2="si",IF(C518=VALUE(REPORTE!C$11),IF(SUM(DC519:DC$1993),CONCATENATE(INT(B518),", "),INT(B518)),""),IF(C518=VALUE(REPORTE!C$10),IF(SUM(DC519:DC$1993),CONCATENATE(INT(B518),", "),INT(B518)),""))</f>
        <v>#VALUE!</v>
      </c>
    </row>
    <row r="519" spans="1:107" s="5" customFormat="1" ht="15" customHeight="1">
      <c r="A519" s="4" t="str">
        <f t="shared" si="120"/>
        <v/>
      </c>
      <c r="B519" s="6"/>
      <c r="C519" s="6"/>
      <c r="D519" s="1" t="str">
        <f>IFERROR(INDEX('padron cfe'!B:B,MATCH(DATOS!C519,'padron cfe'!A:A,0),1),"")</f>
        <v/>
      </c>
      <c r="E519" s="4"/>
      <c r="F519" s="4"/>
      <c r="G519" s="4"/>
      <c r="H519" s="5" t="str">
        <f>IF(F519="","",IFERROR(CONCATENATE("PEUA",VLOOKUP(ESTADO,REPORTE!AV$2:AW$33,2,0),DIDTRITO_FORM,CADER_FORM,IFERROR(VLOOKUP(DAY(F519),$BN$3:$BO$11,2,0),DAY(F519)),IFERROR(VLOOKUP(MONTH(F519),$BN$3:$BO$11,2,0),MONTH(F519)),YEAR(F519),G519),""))</f>
        <v/>
      </c>
      <c r="I519" s="4"/>
      <c r="K519" s="2" t="str">
        <f>IFERROR(INDEX('padron cfe'!C:C,MATCH(DATOS!C519,'padron cfe'!A:A,0),1),"")</f>
        <v/>
      </c>
      <c r="L519" s="4" t="str">
        <f>IFERROR(IF(VLOOKUP(J519,J$2:L518,4,0)=0,"",VLOOKUP(J519,J$2:L518,4,0)),"")</f>
        <v/>
      </c>
      <c r="M519" s="4" t="str">
        <f>IFERROR(IF(VLOOKUP(J519,J$2:M518,5,0)=0,"",VLOOKUP(J519,J$2:M518,5,0)),"")</f>
        <v/>
      </c>
      <c r="N519" s="4"/>
      <c r="O519" s="2"/>
      <c r="P519" s="2"/>
      <c r="Q519" s="5" t="str">
        <f t="shared" si="119"/>
        <v/>
      </c>
      <c r="T519" s="2" t="str">
        <f>IFERROR(INDEX('padron cfe'!D:D,MATCH(DATOS!C519,'padron cfe'!A:A,0),1),"")</f>
        <v/>
      </c>
      <c r="U519" s="4"/>
      <c r="V519" s="4"/>
      <c r="W519" s="4"/>
      <c r="X519" s="6"/>
      <c r="Y519" s="4"/>
      <c r="Z519" s="4" t="str">
        <f t="shared" si="121"/>
        <v/>
      </c>
      <c r="AA519" s="4"/>
      <c r="AB519" s="4"/>
      <c r="AC519" s="2" t="str">
        <f>IFERROR(IF(INDEX(AC$1:AC518,MATCH(J519,J$1:J518,0),1)=0,"",INDEX(AC$1:AC518,MATCH(J519,J$1:J518,0),1)),"")</f>
        <v/>
      </c>
      <c r="AD519" s="2" t="str">
        <f>IFERROR(IF(INDEX(AD$1:AD518,MATCH(J519,J$1:J518,0),1)=0,"",INDEX(AD$1:AD518,MATCH(J519,J$1:J518,0),1)),"")</f>
        <v/>
      </c>
      <c r="AE519" s="2" t="str">
        <f>IFERROR(IF(INDEX(AE$1:AE518,MATCH(J519,J$1:J518,0),1)=0,"",INDEX(AE$1:AE518,MATCH(J519,J$1:J518,0),1)),"")</f>
        <v/>
      </c>
      <c r="AF519" s="2"/>
      <c r="AG519" s="2"/>
      <c r="AH519" s="2"/>
      <c r="AI519" s="4"/>
      <c r="AJ519" s="4"/>
      <c r="AK519" s="4"/>
      <c r="AL519" s="4"/>
      <c r="AM519" s="4"/>
      <c r="AN519" s="4"/>
      <c r="AO519" s="4"/>
      <c r="AP519" s="4"/>
      <c r="AQ519" s="4"/>
      <c r="AS519" s="4"/>
      <c r="AT519" s="82"/>
      <c r="AU519" s="124"/>
      <c r="AV519" s="124"/>
      <c r="AW519" s="124"/>
      <c r="AX519" s="124"/>
      <c r="AY519" s="124"/>
      <c r="AZ519" s="124"/>
      <c r="BA519" s="4"/>
      <c r="BB519" s="127"/>
      <c r="BC519" s="4"/>
      <c r="BD519" s="4"/>
      <c r="BE519" s="4"/>
      <c r="BF519" s="4"/>
      <c r="BG519" s="4"/>
      <c r="BH519" s="7" t="str">
        <f t="shared" ca="1" si="122"/>
        <v/>
      </c>
      <c r="BI519" s="4" t="str">
        <f t="shared" si="117"/>
        <v/>
      </c>
      <c r="BJ519" s="123" t="str">
        <f t="shared" si="123"/>
        <v/>
      </c>
      <c r="BK519" s="140" t="str">
        <f t="shared" si="128"/>
        <v/>
      </c>
      <c r="BQ519" s="4" t="str">
        <f>IF(IFERROR(VLOOKUP(C519,C520:C$1993,1,0),"")="","",COUNTIF(C:C,C519))</f>
        <v/>
      </c>
      <c r="BU519" s="5" t="str">
        <f>IF(B519="","",IF(BQ519="",1+(MAX(BU$2:BU518)),""))</f>
        <v/>
      </c>
      <c r="BV519" s="5" t="str">
        <f t="shared" si="124"/>
        <v/>
      </c>
      <c r="BW519" s="5" t="str">
        <f t="shared" si="125"/>
        <v/>
      </c>
      <c r="BX519" s="14" t="str">
        <f t="shared" si="126"/>
        <v/>
      </c>
      <c r="BY519" s="28"/>
      <c r="BZ519" s="15"/>
      <c r="CA519" s="5" t="str">
        <f t="shared" si="118"/>
        <v/>
      </c>
      <c r="CD519" s="5" t="str">
        <f t="shared" si="127"/>
        <v/>
      </c>
      <c r="CE519" s="5" t="str">
        <f>IF(J519="","",IFERROR(IF(VLOOKUP(J519,J$2:J518,1,0)=0,"",""),J519))</f>
        <v/>
      </c>
      <c r="CF519" s="24" t="str">
        <f>IF(CE519="","",(IFERROR(VLOOKUP(MID(CE519,1,1),$CW$2:DA$28,3,0),0)+IFERROR(VLOOKUP(MID(CE519,2,1),CW$2:DA$28,4,0),0)+IFERROR(VLOOKUP(MID(CE519,3,1),CW$2:DA$28,5,0),0)+(ROW(CE519)/1000000000000)))</f>
        <v/>
      </c>
      <c r="CH519" s="5">
        <v>518</v>
      </c>
      <c r="CI519" s="5" t="str">
        <f>IFERROR(VLOOKUP(CH519,CD$2:CE1595,2,0),"")</f>
        <v/>
      </c>
      <c r="DC519" s="5" t="e">
        <f>IF(REPORTE!AH$2="si",IF(C519=VALUE(REPORTE!C$11),IF(SUM(DC520:DC$1993),CONCATENATE(INT(B519),", "),INT(B519)),""),IF(C519=VALUE(REPORTE!C$10),IF(SUM(DC520:DC$1993),CONCATENATE(INT(B519),", "),INT(B519)),""))</f>
        <v>#VALUE!</v>
      </c>
    </row>
    <row r="520" spans="1:107" s="5" customFormat="1" ht="15" customHeight="1">
      <c r="A520" s="4" t="str">
        <f t="shared" si="120"/>
        <v/>
      </c>
      <c r="B520" s="6"/>
      <c r="C520" s="6"/>
      <c r="D520" s="1" t="str">
        <f>IFERROR(INDEX('padron cfe'!B:B,MATCH(DATOS!C520,'padron cfe'!A:A,0),1),"")</f>
        <v/>
      </c>
      <c r="E520" s="4"/>
      <c r="F520" s="4"/>
      <c r="G520" s="4"/>
      <c r="H520" s="5" t="str">
        <f>IF(F520="","",IFERROR(CONCATENATE("PEUA",VLOOKUP(ESTADO,REPORTE!AV$2:AW$33,2,0),DIDTRITO_FORM,CADER_FORM,IFERROR(VLOOKUP(DAY(F520),$BN$3:$BO$11,2,0),DAY(F520)),IFERROR(VLOOKUP(MONTH(F520),$BN$3:$BO$11,2,0),MONTH(F520)),YEAR(F520),G520),""))</f>
        <v/>
      </c>
      <c r="I520" s="4"/>
      <c r="K520" s="2" t="str">
        <f>IFERROR(INDEX('padron cfe'!C:C,MATCH(DATOS!C520,'padron cfe'!A:A,0),1),"")</f>
        <v/>
      </c>
      <c r="L520" s="4" t="str">
        <f>IFERROR(IF(VLOOKUP(J520,J$2:L519,4,0)=0,"",VLOOKUP(J520,J$2:L519,4,0)),"")</f>
        <v/>
      </c>
      <c r="M520" s="4" t="str">
        <f>IFERROR(IF(VLOOKUP(J520,J$2:M519,5,0)=0,"",VLOOKUP(J520,J$2:M519,5,0)),"")</f>
        <v/>
      </c>
      <c r="N520" s="4"/>
      <c r="O520" s="2"/>
      <c r="P520" s="2"/>
      <c r="Q520" s="5" t="str">
        <f t="shared" si="119"/>
        <v/>
      </c>
      <c r="T520" s="2" t="str">
        <f>IFERROR(INDEX('padron cfe'!D:D,MATCH(DATOS!C520,'padron cfe'!A:A,0),1),"")</f>
        <v/>
      </c>
      <c r="U520" s="4"/>
      <c r="V520" s="4"/>
      <c r="W520" s="4"/>
      <c r="X520" s="6"/>
      <c r="Y520" s="4"/>
      <c r="Z520" s="4" t="str">
        <f t="shared" si="121"/>
        <v/>
      </c>
      <c r="AA520" s="4"/>
      <c r="AB520" s="4"/>
      <c r="AC520" s="2" t="str">
        <f>IFERROR(IF(INDEX(AC$1:AC519,MATCH(J520,J$1:J519,0),1)=0,"",INDEX(AC$1:AC519,MATCH(J520,J$1:J519,0),1)),"")</f>
        <v/>
      </c>
      <c r="AD520" s="2" t="str">
        <f>IFERROR(IF(INDEX(AD$1:AD519,MATCH(J520,J$1:J519,0),1)=0,"",INDEX(AD$1:AD519,MATCH(J520,J$1:J519,0),1)),"")</f>
        <v/>
      </c>
      <c r="AE520" s="2" t="str">
        <f>IFERROR(IF(INDEX(AE$1:AE519,MATCH(J520,J$1:J519,0),1)=0,"",INDEX(AE$1:AE519,MATCH(J520,J$1:J519,0),1)),"")</f>
        <v/>
      </c>
      <c r="AF520" s="2"/>
      <c r="AG520" s="2"/>
      <c r="AH520" s="2"/>
      <c r="AI520" s="4"/>
      <c r="AJ520" s="4"/>
      <c r="AK520" s="4"/>
      <c r="AL520" s="4"/>
      <c r="AM520" s="4"/>
      <c r="AN520" s="4"/>
      <c r="AO520" s="4"/>
      <c r="AP520" s="4"/>
      <c r="AQ520" s="4"/>
      <c r="AS520" s="4"/>
      <c r="AT520" s="82"/>
      <c r="AU520" s="124"/>
      <c r="AV520" s="124"/>
      <c r="AW520" s="124"/>
      <c r="AX520" s="124"/>
      <c r="AY520" s="124"/>
      <c r="AZ520" s="124"/>
      <c r="BA520" s="4"/>
      <c r="BB520" s="127"/>
      <c r="BC520" s="4"/>
      <c r="BD520" s="4"/>
      <c r="BE520" s="4"/>
      <c r="BF520" s="4"/>
      <c r="BG520" s="4"/>
      <c r="BH520" s="7" t="str">
        <f t="shared" ca="1" si="122"/>
        <v/>
      </c>
      <c r="BI520" s="4" t="str">
        <f t="shared" si="117"/>
        <v/>
      </c>
      <c r="BJ520" s="123" t="str">
        <f t="shared" si="123"/>
        <v/>
      </c>
      <c r="BK520" s="140" t="str">
        <f t="shared" si="128"/>
        <v/>
      </c>
      <c r="BQ520" s="4" t="str">
        <f>IF(IFERROR(VLOOKUP(C520,C521:C$1993,1,0),"")="","",COUNTIF(C:C,C520))</f>
        <v/>
      </c>
      <c r="BU520" s="5" t="str">
        <f>IF(B520="","",IF(BQ520="",1+(MAX(BU$2:BU519)),""))</f>
        <v/>
      </c>
      <c r="BV520" s="5" t="str">
        <f t="shared" si="124"/>
        <v/>
      </c>
      <c r="BW520" s="5" t="str">
        <f t="shared" si="125"/>
        <v/>
      </c>
      <c r="BX520" s="14" t="str">
        <f t="shared" si="126"/>
        <v/>
      </c>
      <c r="BY520" s="28"/>
      <c r="BZ520" s="15"/>
      <c r="CA520" s="5" t="str">
        <f t="shared" si="118"/>
        <v/>
      </c>
      <c r="CD520" s="5" t="str">
        <f t="shared" si="127"/>
        <v/>
      </c>
      <c r="CE520" s="5" t="str">
        <f>IF(J520="","",IFERROR(IF(VLOOKUP(J520,J$2:J519,1,0)=0,"",""),J520))</f>
        <v/>
      </c>
      <c r="CF520" s="24" t="str">
        <f>IF(CE520="","",(IFERROR(VLOOKUP(MID(CE520,1,1),$CW$2:DA$28,3,0),0)+IFERROR(VLOOKUP(MID(CE520,2,1),CW$2:DA$28,4,0),0)+IFERROR(VLOOKUP(MID(CE520,3,1),CW$2:DA$28,5,0),0)+(ROW(CE520)/1000000000000)))</f>
        <v/>
      </c>
      <c r="CH520" s="5">
        <v>519</v>
      </c>
      <c r="CI520" s="5" t="str">
        <f>IFERROR(VLOOKUP(CH520,CD$2:CE1596,2,0),"")</f>
        <v/>
      </c>
      <c r="DC520" s="5" t="e">
        <f>IF(REPORTE!AH$2="si",IF(C520=VALUE(REPORTE!C$11),IF(SUM(DC521:DC$1993),CONCATENATE(INT(B520),", "),INT(B520)),""),IF(C520=VALUE(REPORTE!C$10),IF(SUM(DC521:DC$1993),CONCATENATE(INT(B520),", "),INT(B520)),""))</f>
        <v>#VALUE!</v>
      </c>
    </row>
    <row r="521" spans="1:107" s="5" customFormat="1" ht="15" customHeight="1">
      <c r="A521" s="4" t="str">
        <f t="shared" si="120"/>
        <v/>
      </c>
      <c r="B521" s="6"/>
      <c r="C521" s="6"/>
      <c r="D521" s="1" t="str">
        <f>IFERROR(INDEX('padron cfe'!B:B,MATCH(DATOS!C521,'padron cfe'!A:A,0),1),"")</f>
        <v/>
      </c>
      <c r="E521" s="4"/>
      <c r="F521" s="4"/>
      <c r="G521" s="4"/>
      <c r="H521" s="5" t="str">
        <f>IF(F521="","",IFERROR(CONCATENATE("PEUA",VLOOKUP(ESTADO,REPORTE!AV$2:AW$33,2,0),DIDTRITO_FORM,CADER_FORM,IFERROR(VLOOKUP(DAY(F521),$BN$3:$BO$11,2,0),DAY(F521)),IFERROR(VLOOKUP(MONTH(F521),$BN$3:$BO$11,2,0),MONTH(F521)),YEAR(F521),G521),""))</f>
        <v/>
      </c>
      <c r="I521" s="4"/>
      <c r="K521" s="2" t="str">
        <f>IFERROR(INDEX('padron cfe'!C:C,MATCH(DATOS!C521,'padron cfe'!A:A,0),1),"")</f>
        <v/>
      </c>
      <c r="L521" s="4" t="str">
        <f>IFERROR(IF(VLOOKUP(J521,J$2:L520,4,0)=0,"",VLOOKUP(J521,J$2:L520,4,0)),"")</f>
        <v/>
      </c>
      <c r="M521" s="4" t="str">
        <f>IFERROR(IF(VLOOKUP(J521,J$2:M520,5,0)=0,"",VLOOKUP(J521,J$2:M520,5,0)),"")</f>
        <v/>
      </c>
      <c r="N521" s="4"/>
      <c r="O521" s="2"/>
      <c r="P521" s="2"/>
      <c r="Q521" s="5" t="str">
        <f t="shared" si="119"/>
        <v/>
      </c>
      <c r="T521" s="2" t="str">
        <f>IFERROR(INDEX('padron cfe'!D:D,MATCH(DATOS!C521,'padron cfe'!A:A,0),1),"")</f>
        <v/>
      </c>
      <c r="U521" s="4"/>
      <c r="V521" s="4"/>
      <c r="W521" s="4"/>
      <c r="X521" s="6"/>
      <c r="Y521" s="4"/>
      <c r="Z521" s="4" t="str">
        <f t="shared" si="121"/>
        <v/>
      </c>
      <c r="AA521" s="4"/>
      <c r="AB521" s="4"/>
      <c r="AC521" s="2" t="str">
        <f>IFERROR(IF(INDEX(AC$1:AC520,MATCH(J521,J$1:J520,0),1)=0,"",INDEX(AC$1:AC520,MATCH(J521,J$1:J520,0),1)),"")</f>
        <v/>
      </c>
      <c r="AD521" s="2" t="str">
        <f>IFERROR(IF(INDEX(AD$1:AD520,MATCH(J521,J$1:J520,0),1)=0,"",INDEX(AD$1:AD520,MATCH(J521,J$1:J520,0),1)),"")</f>
        <v/>
      </c>
      <c r="AE521" s="2" t="str">
        <f>IFERROR(IF(INDEX(AE$1:AE520,MATCH(J521,J$1:J520,0),1)=0,"",INDEX(AE$1:AE520,MATCH(J521,J$1:J520,0),1)),"")</f>
        <v/>
      </c>
      <c r="AF521" s="2"/>
      <c r="AG521" s="2"/>
      <c r="AH521" s="2"/>
      <c r="AI521" s="4"/>
      <c r="AJ521" s="4"/>
      <c r="AK521" s="4"/>
      <c r="AL521" s="4"/>
      <c r="AM521" s="4"/>
      <c r="AN521" s="4"/>
      <c r="AO521" s="4"/>
      <c r="AP521" s="4"/>
      <c r="AQ521" s="4"/>
      <c r="AS521" s="4"/>
      <c r="AT521" s="82"/>
      <c r="AU521" s="124"/>
      <c r="AV521" s="124"/>
      <c r="AW521" s="124"/>
      <c r="AX521" s="124"/>
      <c r="AY521" s="124"/>
      <c r="AZ521" s="124"/>
      <c r="BA521" s="4"/>
      <c r="BB521" s="127"/>
      <c r="BC521" s="4"/>
      <c r="BD521" s="4"/>
      <c r="BE521" s="4"/>
      <c r="BF521" s="4"/>
      <c r="BG521" s="4"/>
      <c r="BH521" s="7" t="str">
        <f t="shared" ca="1" si="122"/>
        <v/>
      </c>
      <c r="BI521" s="4" t="str">
        <f t="shared" si="117"/>
        <v/>
      </c>
      <c r="BJ521" s="123" t="str">
        <f t="shared" si="123"/>
        <v/>
      </c>
      <c r="BK521" s="140" t="str">
        <f t="shared" si="128"/>
        <v/>
      </c>
      <c r="BQ521" s="4" t="str">
        <f>IF(IFERROR(VLOOKUP(C521,C522:C$1993,1,0),"")="","",COUNTIF(C:C,C521))</f>
        <v/>
      </c>
      <c r="BU521" s="5" t="str">
        <f>IF(B521="","",IF(BQ521="",1+(MAX(BU$2:BU520)),""))</f>
        <v/>
      </c>
      <c r="BV521" s="5" t="str">
        <f t="shared" si="124"/>
        <v/>
      </c>
      <c r="BW521" s="5" t="str">
        <f t="shared" si="125"/>
        <v/>
      </c>
      <c r="BX521" s="14" t="str">
        <f t="shared" si="126"/>
        <v/>
      </c>
      <c r="BY521" s="28"/>
      <c r="BZ521" s="15"/>
      <c r="CA521" s="5" t="str">
        <f t="shared" si="118"/>
        <v/>
      </c>
      <c r="CD521" s="5" t="str">
        <f t="shared" si="127"/>
        <v/>
      </c>
      <c r="CE521" s="5" t="str">
        <f>IF(J521="","",IFERROR(IF(VLOOKUP(J521,J$2:J520,1,0)=0,"",""),J521))</f>
        <v/>
      </c>
      <c r="CF521" s="24" t="str">
        <f>IF(CE521="","",(IFERROR(VLOOKUP(MID(CE521,1,1),$CW$2:DA$28,3,0),0)+IFERROR(VLOOKUP(MID(CE521,2,1),CW$2:DA$28,4,0),0)+IFERROR(VLOOKUP(MID(CE521,3,1),CW$2:DA$28,5,0),0)+(ROW(CE521)/1000000000000)))</f>
        <v/>
      </c>
      <c r="CH521" s="5">
        <v>520</v>
      </c>
      <c r="CI521" s="5" t="str">
        <f>IFERROR(VLOOKUP(CH521,CD$2:CE1597,2,0),"")</f>
        <v/>
      </c>
      <c r="DC521" s="5" t="e">
        <f>IF(REPORTE!AH$2="si",IF(C521=VALUE(REPORTE!C$11),IF(SUM(DC522:DC$1993),CONCATENATE(INT(B521),", "),INT(B521)),""),IF(C521=VALUE(REPORTE!C$10),IF(SUM(DC522:DC$1993),CONCATENATE(INT(B521),", "),INT(B521)),""))</f>
        <v>#VALUE!</v>
      </c>
    </row>
    <row r="522" spans="1:107" s="5" customFormat="1" ht="15" customHeight="1">
      <c r="A522" s="4" t="str">
        <f t="shared" si="120"/>
        <v/>
      </c>
      <c r="B522" s="6"/>
      <c r="C522" s="6"/>
      <c r="D522" s="1" t="str">
        <f>IFERROR(INDEX('padron cfe'!B:B,MATCH(DATOS!C522,'padron cfe'!A:A,0),1),"")</f>
        <v/>
      </c>
      <c r="E522" s="4"/>
      <c r="F522" s="4"/>
      <c r="G522" s="4"/>
      <c r="H522" s="5" t="str">
        <f>IF(F522="","",IFERROR(CONCATENATE("PEUA",VLOOKUP(ESTADO,REPORTE!AV$2:AW$33,2,0),DIDTRITO_FORM,CADER_FORM,IFERROR(VLOOKUP(DAY(F522),$BN$3:$BO$11,2,0),DAY(F522)),IFERROR(VLOOKUP(MONTH(F522),$BN$3:$BO$11,2,0),MONTH(F522)),YEAR(F522),G522),""))</f>
        <v/>
      </c>
      <c r="I522" s="4"/>
      <c r="K522" s="2" t="str">
        <f>IFERROR(INDEX('padron cfe'!C:C,MATCH(DATOS!C522,'padron cfe'!A:A,0),1),"")</f>
        <v/>
      </c>
      <c r="L522" s="4" t="str">
        <f>IFERROR(IF(VLOOKUP(J522,J$2:L521,4,0)=0,"",VLOOKUP(J522,J$2:L521,4,0)),"")</f>
        <v/>
      </c>
      <c r="M522" s="4" t="str">
        <f>IFERROR(IF(VLOOKUP(J522,J$2:M521,5,0)=0,"",VLOOKUP(J522,J$2:M521,5,0)),"")</f>
        <v/>
      </c>
      <c r="N522" s="4"/>
      <c r="O522" s="2"/>
      <c r="P522" s="2"/>
      <c r="Q522" s="5" t="str">
        <f t="shared" si="119"/>
        <v/>
      </c>
      <c r="T522" s="2" t="str">
        <f>IFERROR(INDEX('padron cfe'!D:D,MATCH(DATOS!C522,'padron cfe'!A:A,0),1),"")</f>
        <v/>
      </c>
      <c r="U522" s="4"/>
      <c r="V522" s="4"/>
      <c r="W522" s="4"/>
      <c r="X522" s="6"/>
      <c r="Y522" s="4"/>
      <c r="Z522" s="4" t="str">
        <f t="shared" si="121"/>
        <v/>
      </c>
      <c r="AA522" s="4"/>
      <c r="AB522" s="4"/>
      <c r="AC522" s="2" t="str">
        <f>IFERROR(IF(INDEX(AC$1:AC521,MATCH(J522,J$1:J521,0),1)=0,"",INDEX(AC$1:AC521,MATCH(J522,J$1:J521,0),1)),"")</f>
        <v/>
      </c>
      <c r="AD522" s="2" t="str">
        <f>IFERROR(IF(INDEX(AD$1:AD521,MATCH(J522,J$1:J521,0),1)=0,"",INDEX(AD$1:AD521,MATCH(J522,J$1:J521,0),1)),"")</f>
        <v/>
      </c>
      <c r="AE522" s="2" t="str">
        <f>IFERROR(IF(INDEX(AE$1:AE521,MATCH(J522,J$1:J521,0),1)=0,"",INDEX(AE$1:AE521,MATCH(J522,J$1:J521,0),1)),"")</f>
        <v/>
      </c>
      <c r="AF522" s="2"/>
      <c r="AG522" s="2"/>
      <c r="AH522" s="2"/>
      <c r="AI522" s="4"/>
      <c r="AJ522" s="4"/>
      <c r="AK522" s="4"/>
      <c r="AL522" s="4"/>
      <c r="AM522" s="4"/>
      <c r="AN522" s="4"/>
      <c r="AO522" s="4"/>
      <c r="AP522" s="4"/>
      <c r="AQ522" s="4"/>
      <c r="AS522" s="4"/>
      <c r="AT522" s="82"/>
      <c r="AU522" s="124"/>
      <c r="AV522" s="124"/>
      <c r="AW522" s="124"/>
      <c r="AX522" s="124"/>
      <c r="AY522" s="124"/>
      <c r="AZ522" s="124"/>
      <c r="BA522" s="4"/>
      <c r="BB522" s="127"/>
      <c r="BC522" s="4"/>
      <c r="BD522" s="4"/>
      <c r="BE522" s="4"/>
      <c r="BF522" s="4"/>
      <c r="BG522" s="4"/>
      <c r="BH522" s="7" t="str">
        <f t="shared" ca="1" si="122"/>
        <v/>
      </c>
      <c r="BI522" s="4" t="str">
        <f t="shared" si="117"/>
        <v/>
      </c>
      <c r="BJ522" s="123" t="str">
        <f t="shared" si="123"/>
        <v/>
      </c>
      <c r="BK522" s="140" t="str">
        <f t="shared" si="128"/>
        <v/>
      </c>
      <c r="BQ522" s="4" t="str">
        <f>IF(IFERROR(VLOOKUP(C522,C523:C$1993,1,0),"")="","",COUNTIF(C:C,C522))</f>
        <v/>
      </c>
      <c r="BU522" s="5" t="str">
        <f>IF(B522="","",IF(BQ522="",1+(MAX(BU$2:BU521)),""))</f>
        <v/>
      </c>
      <c r="BV522" s="5" t="str">
        <f t="shared" si="124"/>
        <v/>
      </c>
      <c r="BW522" s="5" t="str">
        <f t="shared" si="125"/>
        <v/>
      </c>
      <c r="BX522" s="14" t="str">
        <f t="shared" si="126"/>
        <v/>
      </c>
      <c r="BY522" s="28"/>
      <c r="BZ522" s="15"/>
      <c r="CA522" s="5" t="str">
        <f t="shared" si="118"/>
        <v/>
      </c>
      <c r="CD522" s="5" t="str">
        <f t="shared" si="127"/>
        <v/>
      </c>
      <c r="CE522" s="5" t="str">
        <f>IF(J522="","",IFERROR(IF(VLOOKUP(J522,J$2:J521,1,0)=0,"",""),J522))</f>
        <v/>
      </c>
      <c r="CF522" s="24" t="str">
        <f>IF(CE522="","",(IFERROR(VLOOKUP(MID(CE522,1,1),$CW$2:DA$28,3,0),0)+IFERROR(VLOOKUP(MID(CE522,2,1),CW$2:DA$28,4,0),0)+IFERROR(VLOOKUP(MID(CE522,3,1),CW$2:DA$28,5,0),0)+(ROW(CE522)/1000000000000)))</f>
        <v/>
      </c>
      <c r="CH522" s="5">
        <v>521</v>
      </c>
      <c r="CI522" s="5" t="str">
        <f>IFERROR(VLOOKUP(CH522,CD$2:CE1598,2,0),"")</f>
        <v/>
      </c>
      <c r="DC522" s="5" t="e">
        <f>IF(REPORTE!AH$2="si",IF(C522=VALUE(REPORTE!C$11),IF(SUM(DC523:DC$1993),CONCATENATE(INT(B522),", "),INT(B522)),""),IF(C522=VALUE(REPORTE!C$10),IF(SUM(DC523:DC$1993),CONCATENATE(INT(B522),", "),INT(B522)),""))</f>
        <v>#VALUE!</v>
      </c>
    </row>
    <row r="523" spans="1:107" s="5" customFormat="1" ht="15" customHeight="1">
      <c r="A523" s="4" t="str">
        <f t="shared" si="120"/>
        <v/>
      </c>
      <c r="B523" s="6"/>
      <c r="C523" s="6"/>
      <c r="D523" s="1" t="str">
        <f>IFERROR(INDEX('padron cfe'!B:B,MATCH(DATOS!C523,'padron cfe'!A:A,0),1),"")</f>
        <v/>
      </c>
      <c r="E523" s="4"/>
      <c r="F523" s="4"/>
      <c r="G523" s="4"/>
      <c r="H523" s="5" t="str">
        <f>IF(F523="","",IFERROR(CONCATENATE("PEUA",VLOOKUP(ESTADO,REPORTE!AV$2:AW$33,2,0),DIDTRITO_FORM,CADER_FORM,IFERROR(VLOOKUP(DAY(F523),$BN$3:$BO$11,2,0),DAY(F523)),IFERROR(VLOOKUP(MONTH(F523),$BN$3:$BO$11,2,0),MONTH(F523)),YEAR(F523),G523),""))</f>
        <v/>
      </c>
      <c r="I523" s="4"/>
      <c r="K523" s="2" t="str">
        <f>IFERROR(INDEX('padron cfe'!C:C,MATCH(DATOS!C523,'padron cfe'!A:A,0),1),"")</f>
        <v/>
      </c>
      <c r="L523" s="4" t="str">
        <f>IFERROR(IF(VLOOKUP(J523,J$2:L522,4,0)=0,"",VLOOKUP(J523,J$2:L522,4,0)),"")</f>
        <v/>
      </c>
      <c r="M523" s="4" t="str">
        <f>IFERROR(IF(VLOOKUP(J523,J$2:M522,5,0)=0,"",VLOOKUP(J523,J$2:M522,5,0)),"")</f>
        <v/>
      </c>
      <c r="N523" s="4"/>
      <c r="O523" s="2"/>
      <c r="P523" s="2"/>
      <c r="Q523" s="5" t="str">
        <f t="shared" si="119"/>
        <v/>
      </c>
      <c r="T523" s="2" t="str">
        <f>IFERROR(INDEX('padron cfe'!D:D,MATCH(DATOS!C523,'padron cfe'!A:A,0),1),"")</f>
        <v/>
      </c>
      <c r="U523" s="4"/>
      <c r="V523" s="4"/>
      <c r="W523" s="4"/>
      <c r="X523" s="6"/>
      <c r="Y523" s="4"/>
      <c r="Z523" s="4" t="str">
        <f t="shared" si="121"/>
        <v/>
      </c>
      <c r="AA523" s="4"/>
      <c r="AB523" s="4"/>
      <c r="AC523" s="2" t="str">
        <f>IFERROR(IF(INDEX(AC$1:AC522,MATCH(J523,J$1:J522,0),1)=0,"",INDEX(AC$1:AC522,MATCH(J523,J$1:J522,0),1)),"")</f>
        <v/>
      </c>
      <c r="AD523" s="2" t="str">
        <f>IFERROR(IF(INDEX(AD$1:AD522,MATCH(J523,J$1:J522,0),1)=0,"",INDEX(AD$1:AD522,MATCH(J523,J$1:J522,0),1)),"")</f>
        <v/>
      </c>
      <c r="AE523" s="2" t="str">
        <f>IFERROR(IF(INDEX(AE$1:AE522,MATCH(J523,J$1:J522,0),1)=0,"",INDEX(AE$1:AE522,MATCH(J523,J$1:J522,0),1)),"")</f>
        <v/>
      </c>
      <c r="AF523" s="2"/>
      <c r="AG523" s="2"/>
      <c r="AH523" s="2"/>
      <c r="AI523" s="4"/>
      <c r="AJ523" s="4"/>
      <c r="AK523" s="4"/>
      <c r="AL523" s="4"/>
      <c r="AM523" s="4"/>
      <c r="AN523" s="4"/>
      <c r="AO523" s="4"/>
      <c r="AP523" s="4"/>
      <c r="AQ523" s="4"/>
      <c r="AS523" s="4"/>
      <c r="AT523" s="82"/>
      <c r="AU523" s="124"/>
      <c r="AV523" s="124"/>
      <c r="AW523" s="124"/>
      <c r="AX523" s="124"/>
      <c r="AY523" s="124"/>
      <c r="AZ523" s="124"/>
      <c r="BA523" s="4"/>
      <c r="BB523" s="127"/>
      <c r="BC523" s="4"/>
      <c r="BD523" s="4"/>
      <c r="BE523" s="4"/>
      <c r="BF523" s="4"/>
      <c r="BG523" s="4"/>
      <c r="BH523" s="7" t="str">
        <f t="shared" ca="1" si="122"/>
        <v/>
      </c>
      <c r="BI523" s="4" t="str">
        <f t="shared" si="117"/>
        <v/>
      </c>
      <c r="BJ523" s="123" t="str">
        <f t="shared" si="123"/>
        <v/>
      </c>
      <c r="BK523" s="140" t="str">
        <f t="shared" si="128"/>
        <v/>
      </c>
      <c r="BQ523" s="4" t="str">
        <f>IF(IFERROR(VLOOKUP(C523,C524:C$1993,1,0),"")="","",COUNTIF(C:C,C523))</f>
        <v/>
      </c>
      <c r="BU523" s="5" t="str">
        <f>IF(B523="","",IF(BQ523="",1+(MAX(BU$2:BU522)),""))</f>
        <v/>
      </c>
      <c r="BV523" s="5" t="str">
        <f t="shared" si="124"/>
        <v/>
      </c>
      <c r="BW523" s="5" t="str">
        <f t="shared" si="125"/>
        <v/>
      </c>
      <c r="BX523" s="14" t="str">
        <f t="shared" si="126"/>
        <v/>
      </c>
      <c r="BY523" s="28"/>
      <c r="BZ523" s="15"/>
      <c r="CA523" s="5" t="str">
        <f t="shared" si="118"/>
        <v/>
      </c>
      <c r="CD523" s="5" t="str">
        <f t="shared" si="127"/>
        <v/>
      </c>
      <c r="CE523" s="5" t="str">
        <f>IF(J523="","",IFERROR(IF(VLOOKUP(J523,J$2:J522,1,0)=0,"",""),J523))</f>
        <v/>
      </c>
      <c r="CF523" s="24" t="str">
        <f>IF(CE523="","",(IFERROR(VLOOKUP(MID(CE523,1,1),$CW$2:DA$28,3,0),0)+IFERROR(VLOOKUP(MID(CE523,2,1),CW$2:DA$28,4,0),0)+IFERROR(VLOOKUP(MID(CE523,3,1),CW$2:DA$28,5,0),0)+(ROW(CE523)/1000000000000)))</f>
        <v/>
      </c>
      <c r="CH523" s="5">
        <v>522</v>
      </c>
      <c r="CI523" s="5" t="str">
        <f>IFERROR(VLOOKUP(CH523,CD$2:CE1599,2,0),"")</f>
        <v/>
      </c>
      <c r="DC523" s="5" t="e">
        <f>IF(REPORTE!AH$2="si",IF(C523=VALUE(REPORTE!C$11),IF(SUM(DC524:DC$1993),CONCATENATE(INT(B523),", "),INT(B523)),""),IF(C523=VALUE(REPORTE!C$10),IF(SUM(DC524:DC$1993),CONCATENATE(INT(B523),", "),INT(B523)),""))</f>
        <v>#VALUE!</v>
      </c>
    </row>
    <row r="524" spans="1:107" s="5" customFormat="1" ht="15" customHeight="1">
      <c r="A524" s="4" t="str">
        <f t="shared" si="120"/>
        <v/>
      </c>
      <c r="B524" s="6"/>
      <c r="C524" s="6"/>
      <c r="D524" s="1" t="str">
        <f>IFERROR(INDEX('padron cfe'!B:B,MATCH(DATOS!C524,'padron cfe'!A:A,0),1),"")</f>
        <v/>
      </c>
      <c r="E524" s="4"/>
      <c r="F524" s="4"/>
      <c r="G524" s="4"/>
      <c r="H524" s="5" t="str">
        <f>IF(F524="","",IFERROR(CONCATENATE("PEUA",VLOOKUP(ESTADO,REPORTE!AV$2:AW$33,2,0),DIDTRITO_FORM,CADER_FORM,IFERROR(VLOOKUP(DAY(F524),$BN$3:$BO$11,2,0),DAY(F524)),IFERROR(VLOOKUP(MONTH(F524),$BN$3:$BO$11,2,0),MONTH(F524)),YEAR(F524),G524),""))</f>
        <v/>
      </c>
      <c r="I524" s="4"/>
      <c r="K524" s="2" t="str">
        <f>IFERROR(INDEX('padron cfe'!C:C,MATCH(DATOS!C524,'padron cfe'!A:A,0),1),"")</f>
        <v/>
      </c>
      <c r="L524" s="4" t="str">
        <f>IFERROR(IF(VLOOKUP(J524,J$2:L523,4,0)=0,"",VLOOKUP(J524,J$2:L523,4,0)),"")</f>
        <v/>
      </c>
      <c r="M524" s="4" t="str">
        <f>IFERROR(IF(VLOOKUP(J524,J$2:M523,5,0)=0,"",VLOOKUP(J524,J$2:M523,5,0)),"")</f>
        <v/>
      </c>
      <c r="N524" s="4"/>
      <c r="O524" s="2"/>
      <c r="P524" s="2"/>
      <c r="Q524" s="5" t="str">
        <f t="shared" si="119"/>
        <v/>
      </c>
      <c r="T524" s="2" t="str">
        <f>IFERROR(INDEX('padron cfe'!D:D,MATCH(DATOS!C524,'padron cfe'!A:A,0),1),"")</f>
        <v/>
      </c>
      <c r="U524" s="4"/>
      <c r="V524" s="4"/>
      <c r="W524" s="4"/>
      <c r="X524" s="6"/>
      <c r="Y524" s="4"/>
      <c r="Z524" s="4" t="str">
        <f t="shared" si="121"/>
        <v/>
      </c>
      <c r="AA524" s="4"/>
      <c r="AB524" s="4"/>
      <c r="AC524" s="2" t="str">
        <f>IFERROR(IF(INDEX(AC$1:AC523,MATCH(J524,J$1:J523,0),1)=0,"",INDEX(AC$1:AC523,MATCH(J524,J$1:J523,0),1)),"")</f>
        <v/>
      </c>
      <c r="AD524" s="2" t="str">
        <f>IFERROR(IF(INDEX(AD$1:AD523,MATCH(J524,J$1:J523,0),1)=0,"",INDEX(AD$1:AD523,MATCH(J524,J$1:J523,0),1)),"")</f>
        <v/>
      </c>
      <c r="AE524" s="2" t="str">
        <f>IFERROR(IF(INDEX(AE$1:AE523,MATCH(J524,J$1:J523,0),1)=0,"",INDEX(AE$1:AE523,MATCH(J524,J$1:J523,0),1)),"")</f>
        <v/>
      </c>
      <c r="AF524" s="2"/>
      <c r="AG524" s="2"/>
      <c r="AH524" s="2"/>
      <c r="AI524" s="4"/>
      <c r="AJ524" s="4"/>
      <c r="AK524" s="4"/>
      <c r="AL524" s="4"/>
      <c r="AM524" s="4"/>
      <c r="AN524" s="4"/>
      <c r="AO524" s="4"/>
      <c r="AP524" s="4"/>
      <c r="AQ524" s="4"/>
      <c r="AS524" s="4"/>
      <c r="AT524" s="82"/>
      <c r="AU524" s="124"/>
      <c r="AV524" s="124"/>
      <c r="AW524" s="124"/>
      <c r="AX524" s="124"/>
      <c r="AY524" s="124"/>
      <c r="AZ524" s="124"/>
      <c r="BA524" s="4"/>
      <c r="BB524" s="127"/>
      <c r="BC524" s="4"/>
      <c r="BD524" s="4"/>
      <c r="BE524" s="4"/>
      <c r="BF524" s="4"/>
      <c r="BG524" s="4"/>
      <c r="BH524" s="7" t="str">
        <f t="shared" ca="1" si="122"/>
        <v/>
      </c>
      <c r="BI524" s="4" t="str">
        <f t="shared" si="117"/>
        <v/>
      </c>
      <c r="BJ524" s="123" t="str">
        <f t="shared" si="123"/>
        <v/>
      </c>
      <c r="BK524" s="140" t="str">
        <f t="shared" si="128"/>
        <v/>
      </c>
      <c r="BQ524" s="4" t="str">
        <f>IF(IFERROR(VLOOKUP(C524,C525:C$1993,1,0),"")="","",COUNTIF(C:C,C524))</f>
        <v/>
      </c>
      <c r="BU524" s="5" t="str">
        <f>IF(B524="","",IF(BQ524="",1+(MAX(BU$2:BU523)),""))</f>
        <v/>
      </c>
      <c r="BV524" s="5" t="str">
        <f t="shared" si="124"/>
        <v/>
      </c>
      <c r="BW524" s="5" t="str">
        <f t="shared" si="125"/>
        <v/>
      </c>
      <c r="BX524" s="14" t="str">
        <f t="shared" si="126"/>
        <v/>
      </c>
      <c r="BY524" s="28"/>
      <c r="BZ524" s="15"/>
      <c r="CA524" s="5" t="str">
        <f t="shared" si="118"/>
        <v/>
      </c>
      <c r="CD524" s="5" t="str">
        <f t="shared" si="127"/>
        <v/>
      </c>
      <c r="CE524" s="5" t="str">
        <f>IF(J524="","",IFERROR(IF(VLOOKUP(J524,J$2:J523,1,0)=0,"",""),J524))</f>
        <v/>
      </c>
      <c r="CF524" s="24" t="str">
        <f>IF(CE524="","",(IFERROR(VLOOKUP(MID(CE524,1,1),$CW$2:DA$28,3,0),0)+IFERROR(VLOOKUP(MID(CE524,2,1),CW$2:DA$28,4,0),0)+IFERROR(VLOOKUP(MID(CE524,3,1),CW$2:DA$28,5,0),0)+(ROW(CE524)/1000000000000)))</f>
        <v/>
      </c>
      <c r="CH524" s="5">
        <v>523</v>
      </c>
      <c r="CI524" s="5" t="str">
        <f>IFERROR(VLOOKUP(CH524,CD$2:CE1600,2,0),"")</f>
        <v/>
      </c>
      <c r="DC524" s="5" t="e">
        <f>IF(REPORTE!AH$2="si",IF(C524=VALUE(REPORTE!C$11),IF(SUM(DC525:DC$1993),CONCATENATE(INT(B524),", "),INT(B524)),""),IF(C524=VALUE(REPORTE!C$10),IF(SUM(DC525:DC$1993),CONCATENATE(INT(B524),", "),INT(B524)),""))</f>
        <v>#VALUE!</v>
      </c>
    </row>
    <row r="525" spans="1:107" s="5" customFormat="1" ht="15" customHeight="1">
      <c r="A525" s="4" t="str">
        <f t="shared" si="120"/>
        <v/>
      </c>
      <c r="B525" s="6"/>
      <c r="C525" s="6"/>
      <c r="D525" s="1" t="str">
        <f>IFERROR(INDEX('padron cfe'!B:B,MATCH(DATOS!C525,'padron cfe'!A:A,0),1),"")</f>
        <v/>
      </c>
      <c r="E525" s="4"/>
      <c r="F525" s="4"/>
      <c r="G525" s="4"/>
      <c r="H525" s="5" t="str">
        <f>IF(F525="","",IFERROR(CONCATENATE("PEUA",VLOOKUP(ESTADO,REPORTE!AV$2:AW$33,2,0),DIDTRITO_FORM,CADER_FORM,IFERROR(VLOOKUP(DAY(F525),$BN$3:$BO$11,2,0),DAY(F525)),IFERROR(VLOOKUP(MONTH(F525),$BN$3:$BO$11,2,0),MONTH(F525)),YEAR(F525),G525),""))</f>
        <v/>
      </c>
      <c r="I525" s="4"/>
      <c r="K525" s="2" t="str">
        <f>IFERROR(INDEX('padron cfe'!C:C,MATCH(DATOS!C525,'padron cfe'!A:A,0),1),"")</f>
        <v/>
      </c>
      <c r="L525" s="4" t="str">
        <f>IFERROR(IF(VLOOKUP(J525,J$2:L524,4,0)=0,"",VLOOKUP(J525,J$2:L524,4,0)),"")</f>
        <v/>
      </c>
      <c r="M525" s="4" t="str">
        <f>IFERROR(IF(VLOOKUP(J525,J$2:M524,5,0)=0,"",VLOOKUP(J525,J$2:M524,5,0)),"")</f>
        <v/>
      </c>
      <c r="N525" s="4"/>
      <c r="O525" s="2"/>
      <c r="P525" s="2"/>
      <c r="Q525" s="5" t="str">
        <f t="shared" si="119"/>
        <v/>
      </c>
      <c r="T525" s="2" t="str">
        <f>IFERROR(INDEX('padron cfe'!D:D,MATCH(DATOS!C525,'padron cfe'!A:A,0),1),"")</f>
        <v/>
      </c>
      <c r="U525" s="4"/>
      <c r="V525" s="4"/>
      <c r="W525" s="4"/>
      <c r="X525" s="6"/>
      <c r="Y525" s="4"/>
      <c r="Z525" s="4" t="str">
        <f t="shared" si="121"/>
        <v/>
      </c>
      <c r="AA525" s="4"/>
      <c r="AB525" s="4"/>
      <c r="AC525" s="2" t="str">
        <f>IFERROR(IF(INDEX(AC$1:AC524,MATCH(J525,J$1:J524,0),1)=0,"",INDEX(AC$1:AC524,MATCH(J525,J$1:J524,0),1)),"")</f>
        <v/>
      </c>
      <c r="AD525" s="2" t="str">
        <f>IFERROR(IF(INDEX(AD$1:AD524,MATCH(J525,J$1:J524,0),1)=0,"",INDEX(AD$1:AD524,MATCH(J525,J$1:J524,0),1)),"")</f>
        <v/>
      </c>
      <c r="AE525" s="2" t="str">
        <f>IFERROR(IF(INDEX(AE$1:AE524,MATCH(J525,J$1:J524,0),1)=0,"",INDEX(AE$1:AE524,MATCH(J525,J$1:J524,0),1)),"")</f>
        <v/>
      </c>
      <c r="AF525" s="2"/>
      <c r="AG525" s="2"/>
      <c r="AH525" s="2"/>
      <c r="AI525" s="4"/>
      <c r="AJ525" s="4"/>
      <c r="AK525" s="4"/>
      <c r="AL525" s="4"/>
      <c r="AM525" s="4"/>
      <c r="AN525" s="4"/>
      <c r="AO525" s="4"/>
      <c r="AP525" s="4"/>
      <c r="AQ525" s="4"/>
      <c r="AS525" s="4"/>
      <c r="AT525" s="82"/>
      <c r="AU525" s="124"/>
      <c r="AV525" s="124"/>
      <c r="AW525" s="124"/>
      <c r="AX525" s="124"/>
      <c r="AY525" s="124"/>
      <c r="AZ525" s="124"/>
      <c r="BA525" s="4"/>
      <c r="BB525" s="127"/>
      <c r="BC525" s="4"/>
      <c r="BD525" s="4"/>
      <c r="BE525" s="4"/>
      <c r="BF525" s="4"/>
      <c r="BG525" s="4"/>
      <c r="BH525" s="7" t="str">
        <f t="shared" ca="1" si="122"/>
        <v/>
      </c>
      <c r="BI525" s="4" t="str">
        <f t="shared" si="117"/>
        <v/>
      </c>
      <c r="BJ525" s="123" t="str">
        <f t="shared" si="123"/>
        <v/>
      </c>
      <c r="BK525" s="140" t="str">
        <f t="shared" si="128"/>
        <v/>
      </c>
      <c r="BQ525" s="4" t="str">
        <f>IF(IFERROR(VLOOKUP(C525,C526:C$1993,1,0),"")="","",COUNTIF(C:C,C525))</f>
        <v/>
      </c>
      <c r="BU525" s="5" t="str">
        <f>IF(B525="","",IF(BQ525="",1+(MAX(BU$2:BU524)),""))</f>
        <v/>
      </c>
      <c r="BV525" s="5" t="str">
        <f t="shared" si="124"/>
        <v/>
      </c>
      <c r="BW525" s="5" t="str">
        <f t="shared" si="125"/>
        <v/>
      </c>
      <c r="BX525" s="14" t="str">
        <f t="shared" si="126"/>
        <v/>
      </c>
      <c r="BY525" s="28"/>
      <c r="BZ525" s="15"/>
      <c r="CA525" s="5" t="str">
        <f t="shared" si="118"/>
        <v/>
      </c>
      <c r="CD525" s="5" t="str">
        <f t="shared" si="127"/>
        <v/>
      </c>
      <c r="CE525" s="5" t="str">
        <f>IF(J525="","",IFERROR(IF(VLOOKUP(J525,J$2:J524,1,0)=0,"",""),J525))</f>
        <v/>
      </c>
      <c r="CF525" s="24" t="str">
        <f>IF(CE525="","",(IFERROR(VLOOKUP(MID(CE525,1,1),$CW$2:DA$28,3,0),0)+IFERROR(VLOOKUP(MID(CE525,2,1),CW$2:DA$28,4,0),0)+IFERROR(VLOOKUP(MID(CE525,3,1),CW$2:DA$28,5,0),0)+(ROW(CE525)/1000000000000)))</f>
        <v/>
      </c>
      <c r="CH525" s="5">
        <v>524</v>
      </c>
      <c r="CI525" s="5" t="str">
        <f>IFERROR(VLOOKUP(CH525,CD$2:CE1601,2,0),"")</f>
        <v/>
      </c>
      <c r="DC525" s="5" t="e">
        <f>IF(REPORTE!AH$2="si",IF(C525=VALUE(REPORTE!C$11),IF(SUM(DC526:DC$1993),CONCATENATE(INT(B525),", "),INT(B525)),""),IF(C525=VALUE(REPORTE!C$10),IF(SUM(DC526:DC$1993),CONCATENATE(INT(B525),", "),INT(B525)),""))</f>
        <v>#VALUE!</v>
      </c>
    </row>
    <row r="526" spans="1:107" s="5" customFormat="1" ht="15" customHeight="1">
      <c r="A526" s="4" t="str">
        <f t="shared" si="120"/>
        <v/>
      </c>
      <c r="B526" s="6"/>
      <c r="C526" s="6"/>
      <c r="D526" s="1" t="str">
        <f>IFERROR(INDEX('padron cfe'!B:B,MATCH(DATOS!C526,'padron cfe'!A:A,0),1),"")</f>
        <v/>
      </c>
      <c r="E526" s="4"/>
      <c r="F526" s="4"/>
      <c r="G526" s="4"/>
      <c r="H526" s="5" t="str">
        <f>IF(F526="","",IFERROR(CONCATENATE("PEUA",VLOOKUP(ESTADO,REPORTE!AV$2:AW$33,2,0),DIDTRITO_FORM,CADER_FORM,IFERROR(VLOOKUP(DAY(F526),$BN$3:$BO$11,2,0),DAY(F526)),IFERROR(VLOOKUP(MONTH(F526),$BN$3:$BO$11,2,0),MONTH(F526)),YEAR(F526),G526),""))</f>
        <v/>
      </c>
      <c r="I526" s="4"/>
      <c r="K526" s="2" t="str">
        <f>IFERROR(INDEX('padron cfe'!C:C,MATCH(DATOS!C526,'padron cfe'!A:A,0),1),"")</f>
        <v/>
      </c>
      <c r="L526" s="4" t="str">
        <f>IFERROR(IF(VLOOKUP(J526,J$2:L525,4,0)=0,"",VLOOKUP(J526,J$2:L525,4,0)),"")</f>
        <v/>
      </c>
      <c r="M526" s="4" t="str">
        <f>IFERROR(IF(VLOOKUP(J526,J$2:M525,5,0)=0,"",VLOOKUP(J526,J$2:M525,5,0)),"")</f>
        <v/>
      </c>
      <c r="N526" s="4"/>
      <c r="O526" s="2"/>
      <c r="P526" s="2"/>
      <c r="Q526" s="5" t="str">
        <f t="shared" si="119"/>
        <v/>
      </c>
      <c r="T526" s="2" t="str">
        <f>IFERROR(INDEX('padron cfe'!D:D,MATCH(DATOS!C526,'padron cfe'!A:A,0),1),"")</f>
        <v/>
      </c>
      <c r="U526" s="4"/>
      <c r="V526" s="4"/>
      <c r="W526" s="4"/>
      <c r="X526" s="6"/>
      <c r="Y526" s="4"/>
      <c r="Z526" s="4" t="str">
        <f t="shared" si="121"/>
        <v/>
      </c>
      <c r="AA526" s="4"/>
      <c r="AB526" s="4"/>
      <c r="AC526" s="2" t="str">
        <f>IFERROR(IF(INDEX(AC$1:AC525,MATCH(J526,J$1:J525,0),1)=0,"",INDEX(AC$1:AC525,MATCH(J526,J$1:J525,0),1)),"")</f>
        <v/>
      </c>
      <c r="AD526" s="2" t="str">
        <f>IFERROR(IF(INDEX(AD$1:AD525,MATCH(J526,J$1:J525,0),1)=0,"",INDEX(AD$1:AD525,MATCH(J526,J$1:J525,0),1)),"")</f>
        <v/>
      </c>
      <c r="AE526" s="2" t="str">
        <f>IFERROR(IF(INDEX(AE$1:AE525,MATCH(J526,J$1:J525,0),1)=0,"",INDEX(AE$1:AE525,MATCH(J526,J$1:J525,0),1)),"")</f>
        <v/>
      </c>
      <c r="AF526" s="2"/>
      <c r="AG526" s="2"/>
      <c r="AH526" s="2"/>
      <c r="AI526" s="4"/>
      <c r="AJ526" s="4"/>
      <c r="AK526" s="4"/>
      <c r="AL526" s="4"/>
      <c r="AM526" s="4"/>
      <c r="AN526" s="4"/>
      <c r="AO526" s="4"/>
      <c r="AP526" s="4"/>
      <c r="AQ526" s="4"/>
      <c r="AS526" s="4"/>
      <c r="AT526" s="82"/>
      <c r="AU526" s="124"/>
      <c r="AV526" s="124"/>
      <c r="AW526" s="124"/>
      <c r="AX526" s="124"/>
      <c r="AY526" s="124"/>
      <c r="AZ526" s="124"/>
      <c r="BA526" s="4"/>
      <c r="BB526" s="127"/>
      <c r="BC526" s="4"/>
      <c r="BD526" s="4"/>
      <c r="BE526" s="4"/>
      <c r="BF526" s="4"/>
      <c r="BG526" s="4"/>
      <c r="BH526" s="7" t="str">
        <f t="shared" ca="1" si="122"/>
        <v/>
      </c>
      <c r="BI526" s="4" t="str">
        <f t="shared" si="117"/>
        <v/>
      </c>
      <c r="BJ526" s="123" t="str">
        <f t="shared" si="123"/>
        <v/>
      </c>
      <c r="BK526" s="140" t="str">
        <f t="shared" si="128"/>
        <v/>
      </c>
      <c r="BQ526" s="4" t="str">
        <f>IF(IFERROR(VLOOKUP(C526,C527:C$1993,1,0),"")="","",COUNTIF(C:C,C526))</f>
        <v/>
      </c>
      <c r="BU526" s="5" t="str">
        <f>IF(B526="","",IF(BQ526="",1+(MAX(BU$2:BU525)),""))</f>
        <v/>
      </c>
      <c r="BV526" s="5" t="str">
        <f t="shared" si="124"/>
        <v/>
      </c>
      <c r="BW526" s="5" t="str">
        <f t="shared" si="125"/>
        <v/>
      </c>
      <c r="BX526" s="14" t="str">
        <f t="shared" si="126"/>
        <v/>
      </c>
      <c r="BY526" s="28"/>
      <c r="BZ526" s="15"/>
      <c r="CA526" s="5" t="str">
        <f t="shared" si="118"/>
        <v/>
      </c>
      <c r="CD526" s="5" t="str">
        <f t="shared" si="127"/>
        <v/>
      </c>
      <c r="CE526" s="5" t="str">
        <f>IF(J526="","",IFERROR(IF(VLOOKUP(J526,J$2:J525,1,0)=0,"",""),J526))</f>
        <v/>
      </c>
      <c r="CF526" s="24" t="str">
        <f>IF(CE526="","",(IFERROR(VLOOKUP(MID(CE526,1,1),$CW$2:DA$28,3,0),0)+IFERROR(VLOOKUP(MID(CE526,2,1),CW$2:DA$28,4,0),0)+IFERROR(VLOOKUP(MID(CE526,3,1),CW$2:DA$28,5,0),0)+(ROW(CE526)/1000000000000)))</f>
        <v/>
      </c>
      <c r="CH526" s="5">
        <v>525</v>
      </c>
      <c r="CI526" s="5" t="str">
        <f>IFERROR(VLOOKUP(CH526,CD$2:CE1602,2,0),"")</f>
        <v/>
      </c>
      <c r="DC526" s="5" t="e">
        <f>IF(REPORTE!AH$2="si",IF(C526=VALUE(REPORTE!C$11),IF(SUM(DC527:DC$1993),CONCATENATE(INT(B526),", "),INT(B526)),""),IF(C526=VALUE(REPORTE!C$10),IF(SUM(DC527:DC$1993),CONCATENATE(INT(B526),", "),INT(B526)),""))</f>
        <v>#VALUE!</v>
      </c>
    </row>
    <row r="527" spans="1:107" s="5" customFormat="1" ht="15" customHeight="1">
      <c r="A527" s="4" t="str">
        <f t="shared" si="120"/>
        <v/>
      </c>
      <c r="B527" s="6"/>
      <c r="C527" s="6"/>
      <c r="D527" s="1" t="str">
        <f>IFERROR(INDEX('padron cfe'!B:B,MATCH(DATOS!C527,'padron cfe'!A:A,0),1),"")</f>
        <v/>
      </c>
      <c r="E527" s="4"/>
      <c r="F527" s="4"/>
      <c r="G527" s="4"/>
      <c r="H527" s="5" t="str">
        <f>IF(F527="","",IFERROR(CONCATENATE("PEUA",VLOOKUP(ESTADO,REPORTE!AV$2:AW$33,2,0),DIDTRITO_FORM,CADER_FORM,IFERROR(VLOOKUP(DAY(F527),$BN$3:$BO$11,2,0),DAY(F527)),IFERROR(VLOOKUP(MONTH(F527),$BN$3:$BO$11,2,0),MONTH(F527)),YEAR(F527),G527),""))</f>
        <v/>
      </c>
      <c r="I527" s="4"/>
      <c r="K527" s="2" t="str">
        <f>IFERROR(INDEX('padron cfe'!C:C,MATCH(DATOS!C527,'padron cfe'!A:A,0),1),"")</f>
        <v/>
      </c>
      <c r="L527" s="4" t="str">
        <f>IFERROR(IF(VLOOKUP(J527,J$2:L526,4,0)=0,"",VLOOKUP(J527,J$2:L526,4,0)),"")</f>
        <v/>
      </c>
      <c r="M527" s="4" t="str">
        <f>IFERROR(IF(VLOOKUP(J527,J$2:M526,5,0)=0,"",VLOOKUP(J527,J$2:M526,5,0)),"")</f>
        <v/>
      </c>
      <c r="N527" s="4"/>
      <c r="O527" s="2"/>
      <c r="P527" s="2"/>
      <c r="Q527" s="5" t="str">
        <f t="shared" si="119"/>
        <v/>
      </c>
      <c r="T527" s="2" t="str">
        <f>IFERROR(INDEX('padron cfe'!D:D,MATCH(DATOS!C527,'padron cfe'!A:A,0),1),"")</f>
        <v/>
      </c>
      <c r="U527" s="4"/>
      <c r="V527" s="4"/>
      <c r="W527" s="4"/>
      <c r="X527" s="6"/>
      <c r="Y527" s="4"/>
      <c r="Z527" s="4" t="str">
        <f t="shared" si="121"/>
        <v/>
      </c>
      <c r="AA527" s="4"/>
      <c r="AB527" s="4"/>
      <c r="AC527" s="2" t="str">
        <f>IFERROR(IF(INDEX(AC$1:AC526,MATCH(J527,J$1:J526,0),1)=0,"",INDEX(AC$1:AC526,MATCH(J527,J$1:J526,0),1)),"")</f>
        <v/>
      </c>
      <c r="AD527" s="2" t="str">
        <f>IFERROR(IF(INDEX(AD$1:AD526,MATCH(J527,J$1:J526,0),1)=0,"",INDEX(AD$1:AD526,MATCH(J527,J$1:J526,0),1)),"")</f>
        <v/>
      </c>
      <c r="AE527" s="2" t="str">
        <f>IFERROR(IF(INDEX(AE$1:AE526,MATCH(J527,J$1:J526,0),1)=0,"",INDEX(AE$1:AE526,MATCH(J527,J$1:J526,0),1)),"")</f>
        <v/>
      </c>
      <c r="AF527" s="2"/>
      <c r="AG527" s="2"/>
      <c r="AH527" s="2"/>
      <c r="AI527" s="4"/>
      <c r="AJ527" s="4"/>
      <c r="AK527" s="4"/>
      <c r="AL527" s="4"/>
      <c r="AM527" s="4"/>
      <c r="AN527" s="4"/>
      <c r="AO527" s="4"/>
      <c r="AP527" s="4"/>
      <c r="AQ527" s="4"/>
      <c r="AS527" s="4"/>
      <c r="AT527" s="82"/>
      <c r="AU527" s="124"/>
      <c r="AV527" s="124"/>
      <c r="AW527" s="124"/>
      <c r="AX527" s="124"/>
      <c r="AY527" s="124"/>
      <c r="AZ527" s="124"/>
      <c r="BA527" s="4"/>
      <c r="BB527" s="127"/>
      <c r="BC527" s="4"/>
      <c r="BD527" s="4"/>
      <c r="BE527" s="4"/>
      <c r="BF527" s="4"/>
      <c r="BG527" s="4"/>
      <c r="BH527" s="7" t="str">
        <f t="shared" ca="1" si="122"/>
        <v/>
      </c>
      <c r="BI527" s="4" t="str">
        <f t="shared" si="117"/>
        <v/>
      </c>
      <c r="BJ527" s="123" t="str">
        <f t="shared" si="123"/>
        <v/>
      </c>
      <c r="BK527" s="140" t="str">
        <f t="shared" si="128"/>
        <v/>
      </c>
      <c r="BQ527" s="4" t="str">
        <f>IF(IFERROR(VLOOKUP(C527,C528:C$1993,1,0),"")="","",COUNTIF(C:C,C527))</f>
        <v/>
      </c>
      <c r="BU527" s="5" t="str">
        <f>IF(B527="","",IF(BQ527="",1+(MAX(BU$2:BU526)),""))</f>
        <v/>
      </c>
      <c r="BV527" s="5" t="str">
        <f t="shared" si="124"/>
        <v/>
      </c>
      <c r="BW527" s="5" t="str">
        <f t="shared" si="125"/>
        <v/>
      </c>
      <c r="BX527" s="14" t="str">
        <f t="shared" si="126"/>
        <v/>
      </c>
      <c r="BY527" s="28"/>
      <c r="BZ527" s="15"/>
      <c r="CA527" s="5" t="str">
        <f t="shared" si="118"/>
        <v/>
      </c>
      <c r="CD527" s="5" t="str">
        <f t="shared" si="127"/>
        <v/>
      </c>
      <c r="CE527" s="5" t="str">
        <f>IF(J527="","",IFERROR(IF(VLOOKUP(J527,J$2:J526,1,0)=0,"",""),J527))</f>
        <v/>
      </c>
      <c r="CF527" s="24" t="str">
        <f>IF(CE527="","",(IFERROR(VLOOKUP(MID(CE527,1,1),$CW$2:DA$28,3,0),0)+IFERROR(VLOOKUP(MID(CE527,2,1),CW$2:DA$28,4,0),0)+IFERROR(VLOOKUP(MID(CE527,3,1),CW$2:DA$28,5,0),0)+(ROW(CE527)/1000000000000)))</f>
        <v/>
      </c>
      <c r="CH527" s="5">
        <v>526</v>
      </c>
      <c r="CI527" s="5" t="str">
        <f>IFERROR(VLOOKUP(CH527,CD$2:CE1603,2,0),"")</f>
        <v/>
      </c>
      <c r="DC527" s="5" t="e">
        <f>IF(REPORTE!AH$2="si",IF(C527=VALUE(REPORTE!C$11),IF(SUM(DC528:DC$1993),CONCATENATE(INT(B527),", "),INT(B527)),""),IF(C527=VALUE(REPORTE!C$10),IF(SUM(DC528:DC$1993),CONCATENATE(INT(B527),", "),INT(B527)),""))</f>
        <v>#VALUE!</v>
      </c>
    </row>
    <row r="528" spans="1:107" s="5" customFormat="1" ht="15" customHeight="1">
      <c r="A528" s="4" t="str">
        <f t="shared" si="120"/>
        <v/>
      </c>
      <c r="B528" s="6"/>
      <c r="C528" s="6"/>
      <c r="D528" s="1" t="str">
        <f>IFERROR(INDEX('padron cfe'!B:B,MATCH(DATOS!C528,'padron cfe'!A:A,0),1),"")</f>
        <v/>
      </c>
      <c r="E528" s="4"/>
      <c r="F528" s="4"/>
      <c r="G528" s="4"/>
      <c r="H528" s="5" t="str">
        <f>IF(F528="","",IFERROR(CONCATENATE("PEUA",VLOOKUP(ESTADO,REPORTE!AV$2:AW$33,2,0),DIDTRITO_FORM,CADER_FORM,IFERROR(VLOOKUP(DAY(F528),$BN$3:$BO$11,2,0),DAY(F528)),IFERROR(VLOOKUP(MONTH(F528),$BN$3:$BO$11,2,0),MONTH(F528)),YEAR(F528),G528),""))</f>
        <v/>
      </c>
      <c r="I528" s="4"/>
      <c r="K528" s="2" t="str">
        <f>IFERROR(INDEX('padron cfe'!C:C,MATCH(DATOS!C528,'padron cfe'!A:A,0),1),"")</f>
        <v/>
      </c>
      <c r="L528" s="4" t="str">
        <f>IFERROR(IF(VLOOKUP(J528,J$2:L527,4,0)=0,"",VLOOKUP(J528,J$2:L527,4,0)),"")</f>
        <v/>
      </c>
      <c r="M528" s="4" t="str">
        <f>IFERROR(IF(VLOOKUP(J528,J$2:M527,5,0)=0,"",VLOOKUP(J528,J$2:M527,5,0)),"")</f>
        <v/>
      </c>
      <c r="N528" s="4"/>
      <c r="O528" s="2"/>
      <c r="P528" s="2"/>
      <c r="Q528" s="5" t="str">
        <f t="shared" si="119"/>
        <v/>
      </c>
      <c r="T528" s="2" t="str">
        <f>IFERROR(INDEX('padron cfe'!D:D,MATCH(DATOS!C528,'padron cfe'!A:A,0),1),"")</f>
        <v/>
      </c>
      <c r="U528" s="4"/>
      <c r="V528" s="4"/>
      <c r="W528" s="4"/>
      <c r="X528" s="6"/>
      <c r="Y528" s="4"/>
      <c r="Z528" s="4" t="str">
        <f t="shared" si="121"/>
        <v/>
      </c>
      <c r="AA528" s="4"/>
      <c r="AB528" s="4"/>
      <c r="AC528" s="2" t="str">
        <f>IFERROR(IF(INDEX(AC$1:AC527,MATCH(J528,J$1:J527,0),1)=0,"",INDEX(AC$1:AC527,MATCH(J528,J$1:J527,0),1)),"")</f>
        <v/>
      </c>
      <c r="AD528" s="2" t="str">
        <f>IFERROR(IF(INDEX(AD$1:AD527,MATCH(J528,J$1:J527,0),1)=0,"",INDEX(AD$1:AD527,MATCH(J528,J$1:J527,0),1)),"")</f>
        <v/>
      </c>
      <c r="AE528" s="2" t="str">
        <f>IFERROR(IF(INDEX(AE$1:AE527,MATCH(J528,J$1:J527,0),1)=0,"",INDEX(AE$1:AE527,MATCH(J528,J$1:J527,0),1)),"")</f>
        <v/>
      </c>
      <c r="AF528" s="2"/>
      <c r="AG528" s="2"/>
      <c r="AH528" s="2"/>
      <c r="AI528" s="4"/>
      <c r="AJ528" s="4"/>
      <c r="AK528" s="4"/>
      <c r="AL528" s="4"/>
      <c r="AM528" s="4"/>
      <c r="AN528" s="4"/>
      <c r="AO528" s="4"/>
      <c r="AP528" s="4"/>
      <c r="AQ528" s="4"/>
      <c r="AS528" s="4"/>
      <c r="AT528" s="82"/>
      <c r="AU528" s="124"/>
      <c r="AV528" s="124"/>
      <c r="AW528" s="124"/>
      <c r="AX528" s="124"/>
      <c r="AY528" s="124"/>
      <c r="AZ528" s="124"/>
      <c r="BA528" s="4"/>
      <c r="BB528" s="127"/>
      <c r="BC528" s="4"/>
      <c r="BD528" s="4"/>
      <c r="BE528" s="4"/>
      <c r="BF528" s="4"/>
      <c r="BG528" s="4"/>
      <c r="BH528" s="7" t="str">
        <f t="shared" ca="1" si="122"/>
        <v/>
      </c>
      <c r="BI528" s="4" t="str">
        <f t="shared" si="117"/>
        <v/>
      </c>
      <c r="BJ528" s="123" t="str">
        <f t="shared" si="123"/>
        <v/>
      </c>
      <c r="BK528" s="140" t="str">
        <f t="shared" si="128"/>
        <v/>
      </c>
      <c r="BQ528" s="4" t="str">
        <f>IF(IFERROR(VLOOKUP(C528,C529:C$1993,1,0),"")="","",COUNTIF(C:C,C528))</f>
        <v/>
      </c>
      <c r="BU528" s="5" t="str">
        <f>IF(B528="","",IF(BQ528="",1+(MAX(BU$2:BU527)),""))</f>
        <v/>
      </c>
      <c r="BV528" s="5" t="str">
        <f t="shared" si="124"/>
        <v/>
      </c>
      <c r="BW528" s="5" t="str">
        <f t="shared" si="125"/>
        <v/>
      </c>
      <c r="BX528" s="14" t="str">
        <f t="shared" si="126"/>
        <v/>
      </c>
      <c r="BY528" s="28"/>
      <c r="BZ528" s="15"/>
      <c r="CA528" s="5" t="str">
        <f t="shared" si="118"/>
        <v/>
      </c>
      <c r="CD528" s="5" t="str">
        <f t="shared" si="127"/>
        <v/>
      </c>
      <c r="CE528" s="5" t="str">
        <f>IF(J528="","",IFERROR(IF(VLOOKUP(J528,J$2:J527,1,0)=0,"",""),J528))</f>
        <v/>
      </c>
      <c r="CF528" s="24" t="str">
        <f>IF(CE528="","",(IFERROR(VLOOKUP(MID(CE528,1,1),$CW$2:DA$28,3,0),0)+IFERROR(VLOOKUP(MID(CE528,2,1),CW$2:DA$28,4,0),0)+IFERROR(VLOOKUP(MID(CE528,3,1),CW$2:DA$28,5,0),0)+(ROW(CE528)/1000000000000)))</f>
        <v/>
      </c>
      <c r="CH528" s="5">
        <v>527</v>
      </c>
      <c r="CI528" s="5" t="str">
        <f>IFERROR(VLOOKUP(CH528,CD$2:CE1604,2,0),"")</f>
        <v/>
      </c>
      <c r="DC528" s="5" t="e">
        <f>IF(REPORTE!AH$2="si",IF(C528=VALUE(REPORTE!C$11),IF(SUM(DC529:DC$1993),CONCATENATE(INT(B528),", "),INT(B528)),""),IF(C528=VALUE(REPORTE!C$10),IF(SUM(DC529:DC$1993),CONCATENATE(INT(B528),", "),INT(B528)),""))</f>
        <v>#VALUE!</v>
      </c>
    </row>
    <row r="529" spans="1:107" s="5" customFormat="1" ht="15" customHeight="1">
      <c r="A529" s="4" t="str">
        <f t="shared" si="120"/>
        <v/>
      </c>
      <c r="B529" s="6"/>
      <c r="C529" s="6"/>
      <c r="D529" s="1" t="str">
        <f>IFERROR(INDEX('padron cfe'!B:B,MATCH(DATOS!C529,'padron cfe'!A:A,0),1),"")</f>
        <v/>
      </c>
      <c r="E529" s="4"/>
      <c r="F529" s="4"/>
      <c r="G529" s="4"/>
      <c r="H529" s="5" t="str">
        <f>IF(F529="","",IFERROR(CONCATENATE("PEUA",VLOOKUP(ESTADO,REPORTE!AV$2:AW$33,2,0),DIDTRITO_FORM,CADER_FORM,IFERROR(VLOOKUP(DAY(F529),$BN$3:$BO$11,2,0),DAY(F529)),IFERROR(VLOOKUP(MONTH(F529),$BN$3:$BO$11,2,0),MONTH(F529)),YEAR(F529),G529),""))</f>
        <v/>
      </c>
      <c r="I529" s="4"/>
      <c r="K529" s="2" t="str">
        <f>IFERROR(INDEX('padron cfe'!C:C,MATCH(DATOS!C529,'padron cfe'!A:A,0),1),"")</f>
        <v/>
      </c>
      <c r="L529" s="4" t="str">
        <f>IFERROR(IF(VLOOKUP(J529,J$2:L528,4,0)=0,"",VLOOKUP(J529,J$2:L528,4,0)),"")</f>
        <v/>
      </c>
      <c r="M529" s="4" t="str">
        <f>IFERROR(IF(VLOOKUP(J529,J$2:M528,5,0)=0,"",VLOOKUP(J529,J$2:M528,5,0)),"")</f>
        <v/>
      </c>
      <c r="N529" s="4"/>
      <c r="O529" s="2"/>
      <c r="P529" s="2"/>
      <c r="Q529" s="5" t="str">
        <f t="shared" si="119"/>
        <v/>
      </c>
      <c r="T529" s="2" t="str">
        <f>IFERROR(INDEX('padron cfe'!D:D,MATCH(DATOS!C529,'padron cfe'!A:A,0),1),"")</f>
        <v/>
      </c>
      <c r="U529" s="4"/>
      <c r="V529" s="4"/>
      <c r="W529" s="4"/>
      <c r="X529" s="6"/>
      <c r="Y529" s="4"/>
      <c r="Z529" s="4" t="str">
        <f t="shared" si="121"/>
        <v/>
      </c>
      <c r="AA529" s="4"/>
      <c r="AB529" s="4"/>
      <c r="AC529" s="2" t="str">
        <f>IFERROR(IF(INDEX(AC$1:AC528,MATCH(J529,J$1:J528,0),1)=0,"",INDEX(AC$1:AC528,MATCH(J529,J$1:J528,0),1)),"")</f>
        <v/>
      </c>
      <c r="AD529" s="2" t="str">
        <f>IFERROR(IF(INDEX(AD$1:AD528,MATCH(J529,J$1:J528,0),1)=0,"",INDEX(AD$1:AD528,MATCH(J529,J$1:J528,0),1)),"")</f>
        <v/>
      </c>
      <c r="AE529" s="2" t="str">
        <f>IFERROR(IF(INDEX(AE$1:AE528,MATCH(J529,J$1:J528,0),1)=0,"",INDEX(AE$1:AE528,MATCH(J529,J$1:J528,0),1)),"")</f>
        <v/>
      </c>
      <c r="AF529" s="2"/>
      <c r="AG529" s="2"/>
      <c r="AH529" s="2"/>
      <c r="AI529" s="4"/>
      <c r="AJ529" s="4"/>
      <c r="AK529" s="4"/>
      <c r="AL529" s="4"/>
      <c r="AM529" s="4"/>
      <c r="AN529" s="4"/>
      <c r="AO529" s="4"/>
      <c r="AP529" s="4"/>
      <c r="AQ529" s="4"/>
      <c r="AS529" s="4"/>
      <c r="AT529" s="82"/>
      <c r="AU529" s="124"/>
      <c r="AV529" s="124"/>
      <c r="AW529" s="124"/>
      <c r="AX529" s="124"/>
      <c r="AY529" s="124"/>
      <c r="AZ529" s="124"/>
      <c r="BA529" s="4"/>
      <c r="BB529" s="127"/>
      <c r="BC529" s="4"/>
      <c r="BD529" s="4"/>
      <c r="BE529" s="4"/>
      <c r="BF529" s="4"/>
      <c r="BG529" s="4"/>
      <c r="BH529" s="7" t="str">
        <f t="shared" ca="1" si="122"/>
        <v/>
      </c>
      <c r="BI529" s="4" t="str">
        <f t="shared" si="117"/>
        <v/>
      </c>
      <c r="BJ529" s="123" t="str">
        <f t="shared" si="123"/>
        <v/>
      </c>
      <c r="BK529" s="140" t="str">
        <f t="shared" si="128"/>
        <v/>
      </c>
      <c r="BQ529" s="4" t="str">
        <f>IF(IFERROR(VLOOKUP(C529,C530:C$1993,1,0),"")="","",COUNTIF(C:C,C529))</f>
        <v/>
      </c>
      <c r="BU529" s="5" t="str">
        <f>IF(B529="","",IF(BQ529="",1+(MAX(BU$2:BU528)),""))</f>
        <v/>
      </c>
      <c r="BV529" s="5" t="str">
        <f t="shared" si="124"/>
        <v/>
      </c>
      <c r="BW529" s="5" t="str">
        <f t="shared" si="125"/>
        <v/>
      </c>
      <c r="BX529" s="14" t="str">
        <f t="shared" si="126"/>
        <v/>
      </c>
      <c r="BY529" s="28"/>
      <c r="BZ529" s="15"/>
      <c r="CA529" s="5" t="str">
        <f t="shared" si="118"/>
        <v/>
      </c>
      <c r="CD529" s="5" t="str">
        <f t="shared" si="127"/>
        <v/>
      </c>
      <c r="CE529" s="5" t="str">
        <f>IF(J529="","",IFERROR(IF(VLOOKUP(J529,J$2:J528,1,0)=0,"",""),J529))</f>
        <v/>
      </c>
      <c r="CF529" s="24" t="str">
        <f>IF(CE529="","",(IFERROR(VLOOKUP(MID(CE529,1,1),$CW$2:DA$28,3,0),0)+IFERROR(VLOOKUP(MID(CE529,2,1),CW$2:DA$28,4,0),0)+IFERROR(VLOOKUP(MID(CE529,3,1),CW$2:DA$28,5,0),0)+(ROW(CE529)/1000000000000)))</f>
        <v/>
      </c>
      <c r="CH529" s="5">
        <v>528</v>
      </c>
      <c r="CI529" s="5" t="str">
        <f>IFERROR(VLOOKUP(CH529,CD$2:CE1605,2,0),"")</f>
        <v/>
      </c>
      <c r="DC529" s="5" t="e">
        <f>IF(REPORTE!AH$2="si",IF(C529=VALUE(REPORTE!C$11),IF(SUM(DC530:DC$1993),CONCATENATE(INT(B529),", "),INT(B529)),""),IF(C529=VALUE(REPORTE!C$10),IF(SUM(DC530:DC$1993),CONCATENATE(INT(B529),", "),INT(B529)),""))</f>
        <v>#VALUE!</v>
      </c>
    </row>
    <row r="530" spans="1:107" s="5" customFormat="1" ht="15" customHeight="1">
      <c r="A530" s="4" t="str">
        <f t="shared" si="120"/>
        <v/>
      </c>
      <c r="B530" s="6"/>
      <c r="C530" s="6"/>
      <c r="D530" s="1" t="str">
        <f>IFERROR(INDEX('padron cfe'!B:B,MATCH(DATOS!C530,'padron cfe'!A:A,0),1),"")</f>
        <v/>
      </c>
      <c r="E530" s="4"/>
      <c r="F530" s="4"/>
      <c r="G530" s="4"/>
      <c r="H530" s="5" t="str">
        <f>IF(F530="","",IFERROR(CONCATENATE("PEUA",VLOOKUP(ESTADO,REPORTE!AV$2:AW$33,2,0),DIDTRITO_FORM,CADER_FORM,IFERROR(VLOOKUP(DAY(F530),$BN$3:$BO$11,2,0),DAY(F530)),IFERROR(VLOOKUP(MONTH(F530),$BN$3:$BO$11,2,0),MONTH(F530)),YEAR(F530),G530),""))</f>
        <v/>
      </c>
      <c r="I530" s="4"/>
      <c r="K530" s="2" t="str">
        <f>IFERROR(INDEX('padron cfe'!C:C,MATCH(DATOS!C530,'padron cfe'!A:A,0),1),"")</f>
        <v/>
      </c>
      <c r="L530" s="4" t="str">
        <f>IFERROR(IF(VLOOKUP(J530,J$2:L529,4,0)=0,"",VLOOKUP(J530,J$2:L529,4,0)),"")</f>
        <v/>
      </c>
      <c r="M530" s="4" t="str">
        <f>IFERROR(IF(VLOOKUP(J530,J$2:M529,5,0)=0,"",VLOOKUP(J530,J$2:M529,5,0)),"")</f>
        <v/>
      </c>
      <c r="N530" s="4"/>
      <c r="O530" s="2"/>
      <c r="P530" s="2"/>
      <c r="Q530" s="5" t="str">
        <f t="shared" si="119"/>
        <v/>
      </c>
      <c r="T530" s="2" t="str">
        <f>IFERROR(INDEX('padron cfe'!D:D,MATCH(DATOS!C530,'padron cfe'!A:A,0),1),"")</f>
        <v/>
      </c>
      <c r="U530" s="4"/>
      <c r="V530" s="4"/>
      <c r="W530" s="4"/>
      <c r="X530" s="6"/>
      <c r="Y530" s="4"/>
      <c r="Z530" s="4" t="str">
        <f t="shared" si="121"/>
        <v/>
      </c>
      <c r="AA530" s="4"/>
      <c r="AB530" s="4"/>
      <c r="AC530" s="2" t="str">
        <f>IFERROR(IF(INDEX(AC$1:AC529,MATCH(J530,J$1:J529,0),1)=0,"",INDEX(AC$1:AC529,MATCH(J530,J$1:J529,0),1)),"")</f>
        <v/>
      </c>
      <c r="AD530" s="2" t="str">
        <f>IFERROR(IF(INDEX(AD$1:AD529,MATCH(J530,J$1:J529,0),1)=0,"",INDEX(AD$1:AD529,MATCH(J530,J$1:J529,0),1)),"")</f>
        <v/>
      </c>
      <c r="AE530" s="2" t="str">
        <f>IFERROR(IF(INDEX(AE$1:AE529,MATCH(J530,J$1:J529,0),1)=0,"",INDEX(AE$1:AE529,MATCH(J530,J$1:J529,0),1)),"")</f>
        <v/>
      </c>
      <c r="AF530" s="2"/>
      <c r="AG530" s="2"/>
      <c r="AH530" s="2"/>
      <c r="AI530" s="4"/>
      <c r="AJ530" s="4"/>
      <c r="AK530" s="4"/>
      <c r="AL530" s="4"/>
      <c r="AM530" s="4"/>
      <c r="AN530" s="4"/>
      <c r="AO530" s="4"/>
      <c r="AP530" s="4"/>
      <c r="AQ530" s="4"/>
      <c r="AS530" s="4"/>
      <c r="AT530" s="82"/>
      <c r="AU530" s="124"/>
      <c r="AV530" s="124"/>
      <c r="AW530" s="124"/>
      <c r="AX530" s="124"/>
      <c r="AY530" s="124"/>
      <c r="AZ530" s="124"/>
      <c r="BA530" s="4"/>
      <c r="BB530" s="127"/>
      <c r="BC530" s="4"/>
      <c r="BD530" s="4"/>
      <c r="BE530" s="4"/>
      <c r="BF530" s="4"/>
      <c r="BG530" s="4"/>
      <c r="BH530" s="7" t="str">
        <f t="shared" ca="1" si="122"/>
        <v/>
      </c>
      <c r="BI530" s="4" t="str">
        <f t="shared" si="117"/>
        <v/>
      </c>
      <c r="BJ530" s="123" t="str">
        <f t="shared" si="123"/>
        <v/>
      </c>
      <c r="BK530" s="140" t="str">
        <f t="shared" si="128"/>
        <v/>
      </c>
      <c r="BQ530" s="4" t="str">
        <f>IF(IFERROR(VLOOKUP(C530,C531:C$1993,1,0),"")="","",COUNTIF(C:C,C530))</f>
        <v/>
      </c>
      <c r="BU530" s="5" t="str">
        <f>IF(B530="","",IF(BQ530="",1+(MAX(BU$2:BU529)),""))</f>
        <v/>
      </c>
      <c r="BV530" s="5" t="str">
        <f t="shared" si="124"/>
        <v/>
      </c>
      <c r="BW530" s="5" t="str">
        <f t="shared" si="125"/>
        <v/>
      </c>
      <c r="BX530" s="14" t="str">
        <f t="shared" si="126"/>
        <v/>
      </c>
      <c r="BY530" s="28"/>
      <c r="BZ530" s="15"/>
      <c r="CA530" s="5" t="str">
        <f t="shared" si="118"/>
        <v/>
      </c>
      <c r="CD530" s="5" t="str">
        <f t="shared" si="127"/>
        <v/>
      </c>
      <c r="CE530" s="5" t="str">
        <f>IF(J530="","",IFERROR(IF(VLOOKUP(J530,J$2:J529,1,0)=0,"",""),J530))</f>
        <v/>
      </c>
      <c r="CF530" s="24" t="str">
        <f>IF(CE530="","",(IFERROR(VLOOKUP(MID(CE530,1,1),$CW$2:DA$28,3,0),0)+IFERROR(VLOOKUP(MID(CE530,2,1),CW$2:DA$28,4,0),0)+IFERROR(VLOOKUP(MID(CE530,3,1),CW$2:DA$28,5,0),0)+(ROW(CE530)/1000000000000)))</f>
        <v/>
      </c>
      <c r="CH530" s="5">
        <v>529</v>
      </c>
      <c r="CI530" s="5" t="str">
        <f>IFERROR(VLOOKUP(CH530,CD$2:CE1606,2,0),"")</f>
        <v/>
      </c>
      <c r="DC530" s="5" t="e">
        <f>IF(REPORTE!AH$2="si",IF(C530=VALUE(REPORTE!C$11),IF(SUM(DC531:DC$1993),CONCATENATE(INT(B530),", "),INT(B530)),""),IF(C530=VALUE(REPORTE!C$10),IF(SUM(DC531:DC$1993),CONCATENATE(INT(B530),", "),INT(B530)),""))</f>
        <v>#VALUE!</v>
      </c>
    </row>
    <row r="531" spans="1:107" s="5" customFormat="1" ht="15" customHeight="1">
      <c r="A531" s="4" t="str">
        <f t="shared" si="120"/>
        <v/>
      </c>
      <c r="B531" s="6"/>
      <c r="C531" s="6"/>
      <c r="D531" s="1" t="str">
        <f>IFERROR(INDEX('padron cfe'!B:B,MATCH(DATOS!C531,'padron cfe'!A:A,0),1),"")</f>
        <v/>
      </c>
      <c r="E531" s="4"/>
      <c r="F531" s="4"/>
      <c r="G531" s="4"/>
      <c r="H531" s="5" t="str">
        <f>IF(F531="","",IFERROR(CONCATENATE("PEUA",VLOOKUP(ESTADO,REPORTE!AV$2:AW$33,2,0),DIDTRITO_FORM,CADER_FORM,IFERROR(VLOOKUP(DAY(F531),$BN$3:$BO$11,2,0),DAY(F531)),IFERROR(VLOOKUP(MONTH(F531),$BN$3:$BO$11,2,0),MONTH(F531)),YEAR(F531),G531),""))</f>
        <v/>
      </c>
      <c r="I531" s="4"/>
      <c r="K531" s="2" t="str">
        <f>IFERROR(INDEX('padron cfe'!C:C,MATCH(DATOS!C531,'padron cfe'!A:A,0),1),"")</f>
        <v/>
      </c>
      <c r="L531" s="4" t="str">
        <f>IFERROR(IF(VLOOKUP(J531,J$2:L530,4,0)=0,"",VLOOKUP(J531,J$2:L530,4,0)),"")</f>
        <v/>
      </c>
      <c r="M531" s="4" t="str">
        <f>IFERROR(IF(VLOOKUP(J531,J$2:M530,5,0)=0,"",VLOOKUP(J531,J$2:M530,5,0)),"")</f>
        <v/>
      </c>
      <c r="N531" s="4"/>
      <c r="O531" s="2"/>
      <c r="P531" s="2"/>
      <c r="Q531" s="5" t="str">
        <f t="shared" si="119"/>
        <v/>
      </c>
      <c r="T531" s="2" t="str">
        <f>IFERROR(INDEX('padron cfe'!D:D,MATCH(DATOS!C531,'padron cfe'!A:A,0),1),"")</f>
        <v/>
      </c>
      <c r="U531" s="4"/>
      <c r="V531" s="4"/>
      <c r="W531" s="4"/>
      <c r="X531" s="6"/>
      <c r="Y531" s="4"/>
      <c r="Z531" s="4" t="str">
        <f t="shared" si="121"/>
        <v/>
      </c>
      <c r="AA531" s="4"/>
      <c r="AB531" s="4"/>
      <c r="AC531" s="2" t="str">
        <f>IFERROR(IF(INDEX(AC$1:AC530,MATCH(J531,J$1:J530,0),1)=0,"",INDEX(AC$1:AC530,MATCH(J531,J$1:J530,0),1)),"")</f>
        <v/>
      </c>
      <c r="AD531" s="2" t="str">
        <f>IFERROR(IF(INDEX(AD$1:AD530,MATCH(J531,J$1:J530,0),1)=0,"",INDEX(AD$1:AD530,MATCH(J531,J$1:J530,0),1)),"")</f>
        <v/>
      </c>
      <c r="AE531" s="2" t="str">
        <f>IFERROR(IF(INDEX(AE$1:AE530,MATCH(J531,J$1:J530,0),1)=0,"",INDEX(AE$1:AE530,MATCH(J531,J$1:J530,0),1)),"")</f>
        <v/>
      </c>
      <c r="AF531" s="2"/>
      <c r="AG531" s="2"/>
      <c r="AH531" s="2"/>
      <c r="AI531" s="4"/>
      <c r="AJ531" s="4"/>
      <c r="AK531" s="4"/>
      <c r="AL531" s="4"/>
      <c r="AM531" s="4"/>
      <c r="AN531" s="4"/>
      <c r="AO531" s="4"/>
      <c r="AP531" s="4"/>
      <c r="AQ531" s="4"/>
      <c r="AS531" s="4"/>
      <c r="AT531" s="82"/>
      <c r="AU531" s="124"/>
      <c r="AV531" s="124"/>
      <c r="AW531" s="124"/>
      <c r="AX531" s="124"/>
      <c r="AY531" s="124"/>
      <c r="AZ531" s="124"/>
      <c r="BA531" s="4"/>
      <c r="BB531" s="127"/>
      <c r="BC531" s="4"/>
      <c r="BD531" s="4"/>
      <c r="BE531" s="4"/>
      <c r="BF531" s="4"/>
      <c r="BG531" s="4"/>
      <c r="BH531" s="7" t="str">
        <f t="shared" ca="1" si="122"/>
        <v/>
      </c>
      <c r="BI531" s="4" t="str">
        <f t="shared" ref="BI531:BI594" si="129">IFERROR(IF(AA531=0,"",AA531/BB531),"")</f>
        <v/>
      </c>
      <c r="BJ531" s="123" t="str">
        <f t="shared" si="123"/>
        <v/>
      </c>
      <c r="BK531" s="140" t="str">
        <f t="shared" si="128"/>
        <v/>
      </c>
      <c r="BQ531" s="4" t="str">
        <f>IF(IFERROR(VLOOKUP(C531,C532:C$1993,1,0),"")="","",COUNTIF(C:C,C531))</f>
        <v/>
      </c>
      <c r="BU531" s="5" t="str">
        <f>IF(B531="","",IF(BQ531="",1+(MAX(BU$2:BU530)),""))</f>
        <v/>
      </c>
      <c r="BV531" s="5" t="str">
        <f t="shared" si="124"/>
        <v/>
      </c>
      <c r="BW531" s="5" t="str">
        <f t="shared" si="125"/>
        <v/>
      </c>
      <c r="BX531" s="14" t="str">
        <f t="shared" si="126"/>
        <v/>
      </c>
      <c r="BY531" s="28"/>
      <c r="BZ531" s="15"/>
      <c r="CA531" s="5" t="str">
        <f t="shared" si="118"/>
        <v/>
      </c>
      <c r="CD531" s="5" t="str">
        <f t="shared" si="127"/>
        <v/>
      </c>
      <c r="CE531" s="5" t="str">
        <f>IF(J531="","",IFERROR(IF(VLOOKUP(J531,J$2:J530,1,0)=0,"",""),J531))</f>
        <v/>
      </c>
      <c r="CF531" s="24" t="str">
        <f>IF(CE531="","",(IFERROR(VLOOKUP(MID(CE531,1,1),$CW$2:DA$28,3,0),0)+IFERROR(VLOOKUP(MID(CE531,2,1),CW$2:DA$28,4,0),0)+IFERROR(VLOOKUP(MID(CE531,3,1),CW$2:DA$28,5,0),0)+(ROW(CE531)/1000000000000)))</f>
        <v/>
      </c>
      <c r="CH531" s="5">
        <v>530</v>
      </c>
      <c r="CI531" s="5" t="str">
        <f>IFERROR(VLOOKUP(CH531,CD$2:CE1607,2,0),"")</f>
        <v/>
      </c>
      <c r="DC531" s="5" t="e">
        <f>IF(REPORTE!AH$2="si",IF(C531=VALUE(REPORTE!C$11),IF(SUM(DC532:DC$1993),CONCATENATE(INT(B531),", "),INT(B531)),""),IF(C531=VALUE(REPORTE!C$10),IF(SUM(DC532:DC$1993),CONCATENATE(INT(B531),", "),INT(B531)),""))</f>
        <v>#VALUE!</v>
      </c>
    </row>
    <row r="532" spans="1:107" s="5" customFormat="1" ht="15" customHeight="1">
      <c r="A532" s="4" t="str">
        <f t="shared" si="120"/>
        <v/>
      </c>
      <c r="B532" s="6"/>
      <c r="C532" s="6"/>
      <c r="D532" s="1" t="str">
        <f>IFERROR(INDEX('padron cfe'!B:B,MATCH(DATOS!C532,'padron cfe'!A:A,0),1),"")</f>
        <v/>
      </c>
      <c r="E532" s="4"/>
      <c r="F532" s="4"/>
      <c r="G532" s="4"/>
      <c r="H532" s="5" t="str">
        <f>IF(F532="","",IFERROR(CONCATENATE("PEUA",VLOOKUP(ESTADO,REPORTE!AV$2:AW$33,2,0),DIDTRITO_FORM,CADER_FORM,IFERROR(VLOOKUP(DAY(F532),$BN$3:$BO$11,2,0),DAY(F532)),IFERROR(VLOOKUP(MONTH(F532),$BN$3:$BO$11,2,0),MONTH(F532)),YEAR(F532),G532),""))</f>
        <v/>
      </c>
      <c r="I532" s="4"/>
      <c r="K532" s="2" t="str">
        <f>IFERROR(INDEX('padron cfe'!C:C,MATCH(DATOS!C532,'padron cfe'!A:A,0),1),"")</f>
        <v/>
      </c>
      <c r="L532" s="4" t="str">
        <f>IFERROR(IF(VLOOKUP(J532,J$2:L531,4,0)=0,"",VLOOKUP(J532,J$2:L531,4,0)),"")</f>
        <v/>
      </c>
      <c r="M532" s="4" t="str">
        <f>IFERROR(IF(VLOOKUP(J532,J$2:M531,5,0)=0,"",VLOOKUP(J532,J$2:M531,5,0)),"")</f>
        <v/>
      </c>
      <c r="N532" s="4"/>
      <c r="O532" s="2"/>
      <c r="P532" s="2"/>
      <c r="Q532" s="5" t="str">
        <f t="shared" si="119"/>
        <v/>
      </c>
      <c r="T532" s="2" t="str">
        <f>IFERROR(INDEX('padron cfe'!D:D,MATCH(DATOS!C532,'padron cfe'!A:A,0),1),"")</f>
        <v/>
      </c>
      <c r="U532" s="4"/>
      <c r="V532" s="4"/>
      <c r="W532" s="4"/>
      <c r="X532" s="6"/>
      <c r="Y532" s="4"/>
      <c r="Z532" s="4" t="str">
        <f t="shared" si="121"/>
        <v/>
      </c>
      <c r="AA532" s="4"/>
      <c r="AB532" s="4"/>
      <c r="AC532" s="2" t="str">
        <f>IFERROR(IF(INDEX(AC$1:AC531,MATCH(J532,J$1:J531,0),1)=0,"",INDEX(AC$1:AC531,MATCH(J532,J$1:J531,0),1)),"")</f>
        <v/>
      </c>
      <c r="AD532" s="2" t="str">
        <f>IFERROR(IF(INDEX(AD$1:AD531,MATCH(J532,J$1:J531,0),1)=0,"",INDEX(AD$1:AD531,MATCH(J532,J$1:J531,0),1)),"")</f>
        <v/>
      </c>
      <c r="AE532" s="2" t="str">
        <f>IFERROR(IF(INDEX(AE$1:AE531,MATCH(J532,J$1:J531,0),1)=0,"",INDEX(AE$1:AE531,MATCH(J532,J$1:J531,0),1)),"")</f>
        <v/>
      </c>
      <c r="AF532" s="2"/>
      <c r="AG532" s="2"/>
      <c r="AH532" s="2"/>
      <c r="AI532" s="4"/>
      <c r="AJ532" s="4"/>
      <c r="AK532" s="4"/>
      <c r="AL532" s="4"/>
      <c r="AM532" s="4"/>
      <c r="AN532" s="4"/>
      <c r="AO532" s="4"/>
      <c r="AP532" s="4"/>
      <c r="AQ532" s="4"/>
      <c r="AS532" s="4"/>
      <c r="AT532" s="82"/>
      <c r="AU532" s="124"/>
      <c r="AV532" s="124"/>
      <c r="AW532" s="124"/>
      <c r="AX532" s="124"/>
      <c r="AY532" s="124"/>
      <c r="AZ532" s="124"/>
      <c r="BA532" s="4"/>
      <c r="BB532" s="127"/>
      <c r="BC532" s="4"/>
      <c r="BD532" s="4"/>
      <c r="BE532" s="4"/>
      <c r="BF532" s="4"/>
      <c r="BG532" s="4"/>
      <c r="BH532" s="7" t="str">
        <f t="shared" ca="1" si="122"/>
        <v/>
      </c>
      <c r="BI532" s="4" t="str">
        <f t="shared" si="129"/>
        <v/>
      </c>
      <c r="BJ532" s="123" t="str">
        <f t="shared" si="123"/>
        <v/>
      </c>
      <c r="BK532" s="140" t="str">
        <f t="shared" si="128"/>
        <v/>
      </c>
      <c r="BQ532" s="4" t="str">
        <f>IF(IFERROR(VLOOKUP(C532,C533:C$1993,1,0),"")="","",COUNTIF(C:C,C532))</f>
        <v/>
      </c>
      <c r="BU532" s="5" t="str">
        <f>IF(B532="","",IF(BQ532="",1+(MAX(BU$2:BU531)),""))</f>
        <v/>
      </c>
      <c r="BV532" s="5" t="str">
        <f t="shared" si="124"/>
        <v/>
      </c>
      <c r="BW532" s="5" t="str">
        <f t="shared" si="125"/>
        <v/>
      </c>
      <c r="BX532" s="14" t="str">
        <f t="shared" si="126"/>
        <v/>
      </c>
      <c r="BY532" s="28"/>
      <c r="BZ532" s="15"/>
      <c r="CA532" s="5" t="str">
        <f t="shared" si="118"/>
        <v/>
      </c>
      <c r="CD532" s="5" t="str">
        <f t="shared" si="127"/>
        <v/>
      </c>
      <c r="CE532" s="5" t="str">
        <f>IF(J532="","",IFERROR(IF(VLOOKUP(J532,J$2:J531,1,0)=0,"",""),J532))</f>
        <v/>
      </c>
      <c r="CF532" s="24" t="str">
        <f>IF(CE532="","",(IFERROR(VLOOKUP(MID(CE532,1,1),$CW$2:DA$28,3,0),0)+IFERROR(VLOOKUP(MID(CE532,2,1),CW$2:DA$28,4,0),0)+IFERROR(VLOOKUP(MID(CE532,3,1),CW$2:DA$28,5,0),0)+(ROW(CE532)/1000000000000)))</f>
        <v/>
      </c>
      <c r="CH532" s="5">
        <v>531</v>
      </c>
      <c r="CI532" s="5" t="str">
        <f>IFERROR(VLOOKUP(CH532,CD$2:CE1608,2,0),"")</f>
        <v/>
      </c>
      <c r="DC532" s="5" t="e">
        <f>IF(REPORTE!AH$2="si",IF(C532=VALUE(REPORTE!C$11),IF(SUM(DC533:DC$1993),CONCATENATE(INT(B532),", "),INT(B532)),""),IF(C532=VALUE(REPORTE!C$10),IF(SUM(DC533:DC$1993),CONCATENATE(INT(B532),", "),INT(B532)),""))</f>
        <v>#VALUE!</v>
      </c>
    </row>
    <row r="533" spans="1:107" s="5" customFormat="1" ht="15" customHeight="1">
      <c r="A533" s="4" t="str">
        <f t="shared" si="120"/>
        <v/>
      </c>
      <c r="B533" s="6"/>
      <c r="C533" s="6"/>
      <c r="D533" s="1" t="str">
        <f>IFERROR(INDEX('padron cfe'!B:B,MATCH(DATOS!C533,'padron cfe'!A:A,0),1),"")</f>
        <v/>
      </c>
      <c r="E533" s="4"/>
      <c r="F533" s="4"/>
      <c r="G533" s="4"/>
      <c r="H533" s="5" t="str">
        <f>IF(F533="","",IFERROR(CONCATENATE("PEUA",VLOOKUP(ESTADO,REPORTE!AV$2:AW$33,2,0),DIDTRITO_FORM,CADER_FORM,IFERROR(VLOOKUP(DAY(F533),$BN$3:$BO$11,2,0),DAY(F533)),IFERROR(VLOOKUP(MONTH(F533),$BN$3:$BO$11,2,0),MONTH(F533)),YEAR(F533),G533),""))</f>
        <v/>
      </c>
      <c r="I533" s="4"/>
      <c r="K533" s="2" t="str">
        <f>IFERROR(INDEX('padron cfe'!C:C,MATCH(DATOS!C533,'padron cfe'!A:A,0),1),"")</f>
        <v/>
      </c>
      <c r="L533" s="4" t="str">
        <f>IFERROR(IF(VLOOKUP(J533,J$2:L532,4,0)=0,"",VLOOKUP(J533,J$2:L532,4,0)),"")</f>
        <v/>
      </c>
      <c r="M533" s="4" t="str">
        <f>IFERROR(IF(VLOOKUP(J533,J$2:M532,5,0)=0,"",VLOOKUP(J533,J$2:M532,5,0)),"")</f>
        <v/>
      </c>
      <c r="N533" s="4"/>
      <c r="O533" s="2"/>
      <c r="P533" s="2"/>
      <c r="Q533" s="5" t="str">
        <f t="shared" si="119"/>
        <v/>
      </c>
      <c r="T533" s="2" t="str">
        <f>IFERROR(INDEX('padron cfe'!D:D,MATCH(DATOS!C533,'padron cfe'!A:A,0),1),"")</f>
        <v/>
      </c>
      <c r="U533" s="4"/>
      <c r="V533" s="4"/>
      <c r="W533" s="4"/>
      <c r="X533" s="6"/>
      <c r="Y533" s="4"/>
      <c r="Z533" s="4" t="str">
        <f t="shared" si="121"/>
        <v/>
      </c>
      <c r="AA533" s="4"/>
      <c r="AB533" s="4"/>
      <c r="AC533" s="2" t="str">
        <f>IFERROR(IF(INDEX(AC$1:AC532,MATCH(J533,J$1:J532,0),1)=0,"",INDEX(AC$1:AC532,MATCH(J533,J$1:J532,0),1)),"")</f>
        <v/>
      </c>
      <c r="AD533" s="2" t="str">
        <f>IFERROR(IF(INDEX(AD$1:AD532,MATCH(J533,J$1:J532,0),1)=0,"",INDEX(AD$1:AD532,MATCH(J533,J$1:J532,0),1)),"")</f>
        <v/>
      </c>
      <c r="AE533" s="2" t="str">
        <f>IFERROR(IF(INDEX(AE$1:AE532,MATCH(J533,J$1:J532,0),1)=0,"",INDEX(AE$1:AE532,MATCH(J533,J$1:J532,0),1)),"")</f>
        <v/>
      </c>
      <c r="AF533" s="2"/>
      <c r="AG533" s="2"/>
      <c r="AH533" s="2"/>
      <c r="AI533" s="4"/>
      <c r="AJ533" s="4"/>
      <c r="AK533" s="4"/>
      <c r="AL533" s="4"/>
      <c r="AM533" s="4"/>
      <c r="AN533" s="4"/>
      <c r="AO533" s="4"/>
      <c r="AP533" s="4"/>
      <c r="AQ533" s="4"/>
      <c r="AS533" s="4"/>
      <c r="AT533" s="82"/>
      <c r="AU533" s="124"/>
      <c r="AV533" s="124"/>
      <c r="AW533" s="124"/>
      <c r="AX533" s="124"/>
      <c r="AY533" s="124"/>
      <c r="AZ533" s="124"/>
      <c r="BA533" s="4"/>
      <c r="BB533" s="127"/>
      <c r="BC533" s="4"/>
      <c r="BD533" s="4"/>
      <c r="BE533" s="4"/>
      <c r="BF533" s="4"/>
      <c r="BG533" s="4"/>
      <c r="BH533" s="7" t="str">
        <f t="shared" ca="1" si="122"/>
        <v/>
      </c>
      <c r="BI533" s="4" t="str">
        <f t="shared" si="129"/>
        <v/>
      </c>
      <c r="BJ533" s="123" t="str">
        <f t="shared" si="123"/>
        <v/>
      </c>
      <c r="BK533" s="140" t="str">
        <f t="shared" si="128"/>
        <v/>
      </c>
      <c r="BQ533" s="4" t="str">
        <f>IF(IFERROR(VLOOKUP(C533,C534:C$1993,1,0),"")="","",COUNTIF(C:C,C533))</f>
        <v/>
      </c>
      <c r="BU533" s="5" t="str">
        <f>IF(B533="","",IF(BQ533="",1+(MAX(BU$2:BU532)),""))</f>
        <v/>
      </c>
      <c r="BV533" s="5" t="str">
        <f t="shared" si="124"/>
        <v/>
      </c>
      <c r="BW533" s="5" t="str">
        <f t="shared" si="125"/>
        <v/>
      </c>
      <c r="BX533" s="14" t="str">
        <f t="shared" si="126"/>
        <v/>
      </c>
      <c r="BY533" s="28"/>
      <c r="BZ533" s="15"/>
      <c r="CA533" s="5" t="str">
        <f t="shared" si="118"/>
        <v/>
      </c>
      <c r="CD533" s="5" t="str">
        <f t="shared" si="127"/>
        <v/>
      </c>
      <c r="CE533" s="5" t="str">
        <f>IF(J533="","",IFERROR(IF(VLOOKUP(J533,J$2:J532,1,0)=0,"",""),J533))</f>
        <v/>
      </c>
      <c r="CF533" s="24" t="str">
        <f>IF(CE533="","",(IFERROR(VLOOKUP(MID(CE533,1,1),$CW$2:DA$28,3,0),0)+IFERROR(VLOOKUP(MID(CE533,2,1),CW$2:DA$28,4,0),0)+IFERROR(VLOOKUP(MID(CE533,3,1),CW$2:DA$28,5,0),0)+(ROW(CE533)/1000000000000)))</f>
        <v/>
      </c>
      <c r="CH533" s="5">
        <v>532</v>
      </c>
      <c r="CI533" s="5" t="str">
        <f>IFERROR(VLOOKUP(CH533,CD$2:CE1609,2,0),"")</f>
        <v/>
      </c>
      <c r="DC533" s="5" t="e">
        <f>IF(REPORTE!AH$2="si",IF(C533=VALUE(REPORTE!C$11),IF(SUM(DC534:DC$1993),CONCATENATE(INT(B533),", "),INT(B533)),""),IF(C533=VALUE(REPORTE!C$10),IF(SUM(DC534:DC$1993),CONCATENATE(INT(B533),", "),INT(B533)),""))</f>
        <v>#VALUE!</v>
      </c>
    </row>
    <row r="534" spans="1:107" s="5" customFormat="1" ht="15" customHeight="1">
      <c r="A534" s="4" t="str">
        <f t="shared" si="120"/>
        <v/>
      </c>
      <c r="B534" s="6"/>
      <c r="C534" s="6"/>
      <c r="D534" s="1" t="str">
        <f>IFERROR(INDEX('padron cfe'!B:B,MATCH(DATOS!C534,'padron cfe'!A:A,0),1),"")</f>
        <v/>
      </c>
      <c r="E534" s="4"/>
      <c r="F534" s="4"/>
      <c r="G534" s="4"/>
      <c r="H534" s="5" t="str">
        <f>IF(F534="","",IFERROR(CONCATENATE("PEUA",VLOOKUP(ESTADO,REPORTE!AV$2:AW$33,2,0),DIDTRITO_FORM,CADER_FORM,IFERROR(VLOOKUP(DAY(F534),$BN$3:$BO$11,2,0),DAY(F534)),IFERROR(VLOOKUP(MONTH(F534),$BN$3:$BO$11,2,0),MONTH(F534)),YEAR(F534),G534),""))</f>
        <v/>
      </c>
      <c r="I534" s="4"/>
      <c r="K534" s="2" t="str">
        <f>IFERROR(INDEX('padron cfe'!C:C,MATCH(DATOS!C534,'padron cfe'!A:A,0),1),"")</f>
        <v/>
      </c>
      <c r="L534" s="4" t="str">
        <f>IFERROR(IF(VLOOKUP(J534,J$2:L533,4,0)=0,"",VLOOKUP(J534,J$2:L533,4,0)),"")</f>
        <v/>
      </c>
      <c r="M534" s="4" t="str">
        <f>IFERROR(IF(VLOOKUP(J534,J$2:M533,5,0)=0,"",VLOOKUP(J534,J$2:M533,5,0)),"")</f>
        <v/>
      </c>
      <c r="N534" s="4"/>
      <c r="O534" s="2"/>
      <c r="P534" s="2"/>
      <c r="Q534" s="5" t="str">
        <f t="shared" si="119"/>
        <v/>
      </c>
      <c r="T534" s="2" t="str">
        <f>IFERROR(INDEX('padron cfe'!D:D,MATCH(DATOS!C534,'padron cfe'!A:A,0),1),"")</f>
        <v/>
      </c>
      <c r="U534" s="4"/>
      <c r="V534" s="4"/>
      <c r="W534" s="4"/>
      <c r="X534" s="6"/>
      <c r="Y534" s="4"/>
      <c r="Z534" s="4" t="str">
        <f t="shared" si="121"/>
        <v/>
      </c>
      <c r="AA534" s="4"/>
      <c r="AB534" s="4"/>
      <c r="AC534" s="2" t="str">
        <f>IFERROR(IF(INDEX(AC$1:AC533,MATCH(J534,J$1:J533,0),1)=0,"",INDEX(AC$1:AC533,MATCH(J534,J$1:J533,0),1)),"")</f>
        <v/>
      </c>
      <c r="AD534" s="2" t="str">
        <f>IFERROR(IF(INDEX(AD$1:AD533,MATCH(J534,J$1:J533,0),1)=0,"",INDEX(AD$1:AD533,MATCH(J534,J$1:J533,0),1)),"")</f>
        <v/>
      </c>
      <c r="AE534" s="2" t="str">
        <f>IFERROR(IF(INDEX(AE$1:AE533,MATCH(J534,J$1:J533,0),1)=0,"",INDEX(AE$1:AE533,MATCH(J534,J$1:J533,0),1)),"")</f>
        <v/>
      </c>
      <c r="AF534" s="2"/>
      <c r="AG534" s="2"/>
      <c r="AH534" s="2"/>
      <c r="AI534" s="4"/>
      <c r="AJ534" s="4"/>
      <c r="AK534" s="4"/>
      <c r="AL534" s="4"/>
      <c r="AM534" s="4"/>
      <c r="AN534" s="4"/>
      <c r="AO534" s="4"/>
      <c r="AP534" s="4"/>
      <c r="AQ534" s="4"/>
      <c r="AS534" s="4"/>
      <c r="AT534" s="82"/>
      <c r="AU534" s="124"/>
      <c r="AV534" s="124"/>
      <c r="AW534" s="124"/>
      <c r="AX534" s="124"/>
      <c r="AY534" s="124"/>
      <c r="AZ534" s="124"/>
      <c r="BA534" s="4"/>
      <c r="BB534" s="127"/>
      <c r="BC534" s="4"/>
      <c r="BD534" s="4"/>
      <c r="BE534" s="4"/>
      <c r="BF534" s="4"/>
      <c r="BG534" s="4"/>
      <c r="BH534" s="7" t="str">
        <f t="shared" ca="1" si="122"/>
        <v/>
      </c>
      <c r="BI534" s="4" t="str">
        <f t="shared" si="129"/>
        <v/>
      </c>
      <c r="BJ534" s="123" t="str">
        <f t="shared" si="123"/>
        <v/>
      </c>
      <c r="BK534" s="140" t="str">
        <f t="shared" si="128"/>
        <v/>
      </c>
      <c r="BQ534" s="4" t="str">
        <f>IF(IFERROR(VLOOKUP(C534,C535:C$1993,1,0),"")="","",COUNTIF(C:C,C534))</f>
        <v/>
      </c>
      <c r="BU534" s="5" t="str">
        <f>IF(B534="","",IF(BQ534="",1+(MAX(BU$2:BU533)),""))</f>
        <v/>
      </c>
      <c r="BV534" s="5" t="str">
        <f t="shared" si="124"/>
        <v/>
      </c>
      <c r="BW534" s="5" t="str">
        <f t="shared" si="125"/>
        <v/>
      </c>
      <c r="BX534" s="14" t="str">
        <f t="shared" si="126"/>
        <v/>
      </c>
      <c r="BY534" s="28"/>
      <c r="BZ534" s="15"/>
      <c r="CA534" s="5" t="str">
        <f t="shared" ref="CA534:CA597" si="130">CONCATENATE(AI534,AJ534,AK534,AL534,AM534)</f>
        <v/>
      </c>
      <c r="CD534" s="5" t="str">
        <f t="shared" si="127"/>
        <v/>
      </c>
      <c r="CE534" s="5" t="str">
        <f>IF(J534="","",IFERROR(IF(VLOOKUP(J534,J$2:J533,1,0)=0,"",""),J534))</f>
        <v/>
      </c>
      <c r="CF534" s="24" t="str">
        <f>IF(CE534="","",(IFERROR(VLOOKUP(MID(CE534,1,1),$CW$2:DA$28,3,0),0)+IFERROR(VLOOKUP(MID(CE534,2,1),CW$2:DA$28,4,0),0)+IFERROR(VLOOKUP(MID(CE534,3,1),CW$2:DA$28,5,0),0)+(ROW(CE534)/1000000000000)))</f>
        <v/>
      </c>
      <c r="CH534" s="5">
        <v>533</v>
      </c>
      <c r="CI534" s="5" t="str">
        <f>IFERROR(VLOOKUP(CH534,CD$2:CE1610,2,0),"")</f>
        <v/>
      </c>
      <c r="DC534" s="5" t="e">
        <f>IF(REPORTE!AH$2="si",IF(C534=VALUE(REPORTE!C$11),IF(SUM(DC535:DC$1993),CONCATENATE(INT(B534),", "),INT(B534)),""),IF(C534=VALUE(REPORTE!C$10),IF(SUM(DC535:DC$1993),CONCATENATE(INT(B534),", "),INT(B534)),""))</f>
        <v>#VALUE!</v>
      </c>
    </row>
    <row r="535" spans="1:107" s="5" customFormat="1" ht="15" customHeight="1">
      <c r="A535" s="4" t="str">
        <f t="shared" si="120"/>
        <v/>
      </c>
      <c r="B535" s="6"/>
      <c r="C535" s="6"/>
      <c r="D535" s="1" t="str">
        <f>IFERROR(INDEX('padron cfe'!B:B,MATCH(DATOS!C535,'padron cfe'!A:A,0),1),"")</f>
        <v/>
      </c>
      <c r="E535" s="4"/>
      <c r="F535" s="4"/>
      <c r="G535" s="4"/>
      <c r="H535" s="5" t="str">
        <f>IF(F535="","",IFERROR(CONCATENATE("PEUA",VLOOKUP(ESTADO,REPORTE!AV$2:AW$33,2,0),DIDTRITO_FORM,CADER_FORM,IFERROR(VLOOKUP(DAY(F535),$BN$3:$BO$11,2,0),DAY(F535)),IFERROR(VLOOKUP(MONTH(F535),$BN$3:$BO$11,2,0),MONTH(F535)),YEAR(F535),G535),""))</f>
        <v/>
      </c>
      <c r="I535" s="4"/>
      <c r="K535" s="2" t="str">
        <f>IFERROR(INDEX('padron cfe'!C:C,MATCH(DATOS!C535,'padron cfe'!A:A,0),1),"")</f>
        <v/>
      </c>
      <c r="L535" s="4" t="str">
        <f>IFERROR(IF(VLOOKUP(J535,J$2:L534,4,0)=0,"",VLOOKUP(J535,J$2:L534,4,0)),"")</f>
        <v/>
      </c>
      <c r="M535" s="4" t="str">
        <f>IFERROR(IF(VLOOKUP(J535,J$2:M534,5,0)=0,"",VLOOKUP(J535,J$2:M534,5,0)),"")</f>
        <v/>
      </c>
      <c r="N535" s="4"/>
      <c r="O535" s="2"/>
      <c r="P535" s="2"/>
      <c r="Q535" s="5" t="str">
        <f t="shared" si="119"/>
        <v/>
      </c>
      <c r="T535" s="2" t="str">
        <f>IFERROR(INDEX('padron cfe'!D:D,MATCH(DATOS!C535,'padron cfe'!A:A,0),1),"")</f>
        <v/>
      </c>
      <c r="U535" s="4"/>
      <c r="V535" s="4"/>
      <c r="W535" s="4"/>
      <c r="X535" s="6"/>
      <c r="Y535" s="4"/>
      <c r="Z535" s="4" t="str">
        <f t="shared" si="121"/>
        <v/>
      </c>
      <c r="AA535" s="4"/>
      <c r="AB535" s="4"/>
      <c r="AC535" s="2" t="str">
        <f>IFERROR(IF(INDEX(AC$1:AC534,MATCH(J535,J$1:J534,0),1)=0,"",INDEX(AC$1:AC534,MATCH(J535,J$1:J534,0),1)),"")</f>
        <v/>
      </c>
      <c r="AD535" s="2" t="str">
        <f>IFERROR(IF(INDEX(AD$1:AD534,MATCH(J535,J$1:J534,0),1)=0,"",INDEX(AD$1:AD534,MATCH(J535,J$1:J534,0),1)),"")</f>
        <v/>
      </c>
      <c r="AE535" s="2" t="str">
        <f>IFERROR(IF(INDEX(AE$1:AE534,MATCH(J535,J$1:J534,0),1)=0,"",INDEX(AE$1:AE534,MATCH(J535,J$1:J534,0),1)),"")</f>
        <v/>
      </c>
      <c r="AF535" s="2"/>
      <c r="AG535" s="2"/>
      <c r="AH535" s="2"/>
      <c r="AI535" s="4"/>
      <c r="AJ535" s="4"/>
      <c r="AK535" s="4"/>
      <c r="AL535" s="4"/>
      <c r="AM535" s="4"/>
      <c r="AN535" s="4"/>
      <c r="AO535" s="4"/>
      <c r="AP535" s="4"/>
      <c r="AQ535" s="4"/>
      <c r="AS535" s="4"/>
      <c r="AT535" s="82"/>
      <c r="AU535" s="124"/>
      <c r="AV535" s="124"/>
      <c r="AW535" s="124"/>
      <c r="AX535" s="124"/>
      <c r="AY535" s="124"/>
      <c r="AZ535" s="124"/>
      <c r="BA535" s="4"/>
      <c r="BB535" s="127"/>
      <c r="BC535" s="4"/>
      <c r="BD535" s="4"/>
      <c r="BE535" s="4"/>
      <c r="BF535" s="4"/>
      <c r="BG535" s="4"/>
      <c r="BH535" s="7" t="str">
        <f t="shared" ca="1" si="122"/>
        <v/>
      </c>
      <c r="BI535" s="4" t="str">
        <f t="shared" si="129"/>
        <v/>
      </c>
      <c r="BJ535" s="123" t="str">
        <f t="shared" si="123"/>
        <v/>
      </c>
      <c r="BK535" s="140" t="str">
        <f t="shared" si="128"/>
        <v/>
      </c>
      <c r="BQ535" s="4" t="str">
        <f>IF(IFERROR(VLOOKUP(C535,C536:C$1993,1,0),"")="","",COUNTIF(C:C,C535))</f>
        <v/>
      </c>
      <c r="BU535" s="5" t="str">
        <f>IF(B535="","",IF(BQ535="",1+(MAX(BU$2:BU534)),""))</f>
        <v/>
      </c>
      <c r="BV535" s="5" t="str">
        <f t="shared" si="124"/>
        <v/>
      </c>
      <c r="BW535" s="5" t="str">
        <f t="shared" si="125"/>
        <v/>
      </c>
      <c r="BX535" s="14" t="str">
        <f t="shared" si="126"/>
        <v/>
      </c>
      <c r="BY535" s="28"/>
      <c r="BZ535" s="15"/>
      <c r="CA535" s="5" t="str">
        <f t="shared" si="130"/>
        <v/>
      </c>
      <c r="CD535" s="5" t="str">
        <f t="shared" si="127"/>
        <v/>
      </c>
      <c r="CE535" s="5" t="str">
        <f>IF(J535="","",IFERROR(IF(VLOOKUP(J535,J$2:J534,1,0)=0,"",""),J535))</f>
        <v/>
      </c>
      <c r="CF535" s="24" t="str">
        <f>IF(CE535="","",(IFERROR(VLOOKUP(MID(CE535,1,1),$CW$2:DA$28,3,0),0)+IFERROR(VLOOKUP(MID(CE535,2,1),CW$2:DA$28,4,0),0)+IFERROR(VLOOKUP(MID(CE535,3,1),CW$2:DA$28,5,0),0)+(ROW(CE535)/1000000000000)))</f>
        <v/>
      </c>
      <c r="CH535" s="5">
        <v>534</v>
      </c>
      <c r="CI535" s="5" t="str">
        <f>IFERROR(VLOOKUP(CH535,CD$2:CE1611,2,0),"")</f>
        <v/>
      </c>
      <c r="DC535" s="5" t="e">
        <f>IF(REPORTE!AH$2="si",IF(C535=VALUE(REPORTE!C$11),IF(SUM(DC536:DC$1993),CONCATENATE(INT(B535),", "),INT(B535)),""),IF(C535=VALUE(REPORTE!C$10),IF(SUM(DC536:DC$1993),CONCATENATE(INT(B535),", "),INT(B535)),""))</f>
        <v>#VALUE!</v>
      </c>
    </row>
    <row r="536" spans="1:107" s="5" customFormat="1" ht="15" customHeight="1">
      <c r="A536" s="4" t="str">
        <f t="shared" si="120"/>
        <v/>
      </c>
      <c r="B536" s="6"/>
      <c r="C536" s="6"/>
      <c r="D536" s="1" t="str">
        <f>IFERROR(INDEX('padron cfe'!B:B,MATCH(DATOS!C536,'padron cfe'!A:A,0),1),"")</f>
        <v/>
      </c>
      <c r="E536" s="4"/>
      <c r="F536" s="4"/>
      <c r="G536" s="4"/>
      <c r="H536" s="5" t="str">
        <f>IF(F536="","",IFERROR(CONCATENATE("PEUA",VLOOKUP(ESTADO,REPORTE!AV$2:AW$33,2,0),DIDTRITO_FORM,CADER_FORM,IFERROR(VLOOKUP(DAY(F536),$BN$3:$BO$11,2,0),DAY(F536)),IFERROR(VLOOKUP(MONTH(F536),$BN$3:$BO$11,2,0),MONTH(F536)),YEAR(F536),G536),""))</f>
        <v/>
      </c>
      <c r="I536" s="4"/>
      <c r="K536" s="2" t="str">
        <f>IFERROR(INDEX('padron cfe'!C:C,MATCH(DATOS!C536,'padron cfe'!A:A,0),1),"")</f>
        <v/>
      </c>
      <c r="L536" s="4" t="str">
        <f>IFERROR(IF(VLOOKUP(J536,J$2:L535,4,0)=0,"",VLOOKUP(J536,J$2:L535,4,0)),"")</f>
        <v/>
      </c>
      <c r="M536" s="4" t="str">
        <f>IFERROR(IF(VLOOKUP(J536,J$2:M535,5,0)=0,"",VLOOKUP(J536,J$2:M535,5,0)),"")</f>
        <v/>
      </c>
      <c r="N536" s="4"/>
      <c r="O536" s="2"/>
      <c r="P536" s="2"/>
      <c r="Q536" s="5" t="str">
        <f t="shared" si="119"/>
        <v/>
      </c>
      <c r="T536" s="2" t="str">
        <f>IFERROR(INDEX('padron cfe'!D:D,MATCH(DATOS!C536,'padron cfe'!A:A,0),1),"")</f>
        <v/>
      </c>
      <c r="U536" s="4"/>
      <c r="V536" s="4"/>
      <c r="W536" s="4"/>
      <c r="X536" s="6"/>
      <c r="Y536" s="4"/>
      <c r="Z536" s="4" t="str">
        <f t="shared" si="121"/>
        <v/>
      </c>
      <c r="AA536" s="4"/>
      <c r="AB536" s="4"/>
      <c r="AC536" s="2" t="str">
        <f>IFERROR(IF(INDEX(AC$1:AC535,MATCH(J536,J$1:J535,0),1)=0,"",INDEX(AC$1:AC535,MATCH(J536,J$1:J535,0),1)),"")</f>
        <v/>
      </c>
      <c r="AD536" s="2" t="str">
        <f>IFERROR(IF(INDEX(AD$1:AD535,MATCH(J536,J$1:J535,0),1)=0,"",INDEX(AD$1:AD535,MATCH(J536,J$1:J535,0),1)),"")</f>
        <v/>
      </c>
      <c r="AE536" s="2" t="str">
        <f>IFERROR(IF(INDEX(AE$1:AE535,MATCH(J536,J$1:J535,0),1)=0,"",INDEX(AE$1:AE535,MATCH(J536,J$1:J535,0),1)),"")</f>
        <v/>
      </c>
      <c r="AF536" s="2"/>
      <c r="AG536" s="2"/>
      <c r="AH536" s="2"/>
      <c r="AI536" s="4"/>
      <c r="AJ536" s="4"/>
      <c r="AK536" s="4"/>
      <c r="AL536" s="4"/>
      <c r="AM536" s="4"/>
      <c r="AN536" s="4"/>
      <c r="AO536" s="4"/>
      <c r="AP536" s="4"/>
      <c r="AQ536" s="4"/>
      <c r="AS536" s="4"/>
      <c r="AT536" s="82"/>
      <c r="AU536" s="124"/>
      <c r="AV536" s="124"/>
      <c r="AW536" s="124"/>
      <c r="AX536" s="124"/>
      <c r="AY536" s="124"/>
      <c r="AZ536" s="124"/>
      <c r="BA536" s="4"/>
      <c r="BB536" s="127"/>
      <c r="BC536" s="4"/>
      <c r="BD536" s="4"/>
      <c r="BE536" s="4"/>
      <c r="BF536" s="4"/>
      <c r="BG536" s="4"/>
      <c r="BH536" s="7" t="str">
        <f t="shared" ca="1" si="122"/>
        <v/>
      </c>
      <c r="BI536" s="4" t="str">
        <f t="shared" si="129"/>
        <v/>
      </c>
      <c r="BJ536" s="123" t="str">
        <f t="shared" si="123"/>
        <v/>
      </c>
      <c r="BK536" s="140" t="str">
        <f t="shared" si="128"/>
        <v/>
      </c>
      <c r="BQ536" s="4" t="str">
        <f>IF(IFERROR(VLOOKUP(C536,C537:C$1993,1,0),"")="","",COUNTIF(C:C,C536))</f>
        <v/>
      </c>
      <c r="BU536" s="5" t="str">
        <f>IF(B536="","",IF(BQ536="",1+(MAX(BU$2:BU535)),""))</f>
        <v/>
      </c>
      <c r="BV536" s="5" t="str">
        <f t="shared" si="124"/>
        <v/>
      </c>
      <c r="BW536" s="5" t="str">
        <f t="shared" si="125"/>
        <v/>
      </c>
      <c r="BX536" s="14" t="str">
        <f t="shared" si="126"/>
        <v/>
      </c>
      <c r="BY536" s="28"/>
      <c r="BZ536" s="15"/>
      <c r="CA536" s="5" t="str">
        <f t="shared" si="130"/>
        <v/>
      </c>
      <c r="CD536" s="5" t="str">
        <f t="shared" si="127"/>
        <v/>
      </c>
      <c r="CE536" s="5" t="str">
        <f>IF(J536="","",IFERROR(IF(VLOOKUP(J536,J$2:J535,1,0)=0,"",""),J536))</f>
        <v/>
      </c>
      <c r="CF536" s="24" t="str">
        <f>IF(CE536="","",(IFERROR(VLOOKUP(MID(CE536,1,1),$CW$2:DA$28,3,0),0)+IFERROR(VLOOKUP(MID(CE536,2,1),CW$2:DA$28,4,0),0)+IFERROR(VLOOKUP(MID(CE536,3,1),CW$2:DA$28,5,0),0)+(ROW(CE536)/1000000000000)))</f>
        <v/>
      </c>
      <c r="CH536" s="5">
        <v>535</v>
      </c>
      <c r="CI536" s="5" t="str">
        <f>IFERROR(VLOOKUP(CH536,CD$2:CE1612,2,0),"")</f>
        <v/>
      </c>
      <c r="DC536" s="5" t="e">
        <f>IF(REPORTE!AH$2="si",IF(C536=VALUE(REPORTE!C$11),IF(SUM(DC537:DC$1993),CONCATENATE(INT(B536),", "),INT(B536)),""),IF(C536=VALUE(REPORTE!C$10),IF(SUM(DC537:DC$1993),CONCATENATE(INT(B536),", "),INT(B536)),""))</f>
        <v>#VALUE!</v>
      </c>
    </row>
    <row r="537" spans="1:107" s="5" customFormat="1" ht="15" customHeight="1">
      <c r="A537" s="4" t="str">
        <f t="shared" si="120"/>
        <v/>
      </c>
      <c r="B537" s="6"/>
      <c r="C537" s="6"/>
      <c r="D537" s="1" t="str">
        <f>IFERROR(INDEX('padron cfe'!B:B,MATCH(DATOS!C537,'padron cfe'!A:A,0),1),"")</f>
        <v/>
      </c>
      <c r="E537" s="4"/>
      <c r="F537" s="4"/>
      <c r="G537" s="4"/>
      <c r="H537" s="5" t="str">
        <f>IF(F537="","",IFERROR(CONCATENATE("PEUA",VLOOKUP(ESTADO,REPORTE!AV$2:AW$33,2,0),DIDTRITO_FORM,CADER_FORM,IFERROR(VLOOKUP(DAY(F537),$BN$3:$BO$11,2,0),DAY(F537)),IFERROR(VLOOKUP(MONTH(F537),$BN$3:$BO$11,2,0),MONTH(F537)),YEAR(F537),G537),""))</f>
        <v/>
      </c>
      <c r="I537" s="4"/>
      <c r="K537" s="2" t="str">
        <f>IFERROR(INDEX('padron cfe'!C:C,MATCH(DATOS!C537,'padron cfe'!A:A,0),1),"")</f>
        <v/>
      </c>
      <c r="L537" s="4" t="str">
        <f>IFERROR(IF(VLOOKUP(J537,J$2:L536,4,0)=0,"",VLOOKUP(J537,J$2:L536,4,0)),"")</f>
        <v/>
      </c>
      <c r="M537" s="4" t="str">
        <f>IFERROR(IF(VLOOKUP(J537,J$2:M536,5,0)=0,"",VLOOKUP(J537,J$2:M536,5,0)),"")</f>
        <v/>
      </c>
      <c r="N537" s="4"/>
      <c r="O537" s="2"/>
      <c r="P537" s="2"/>
      <c r="Q537" s="5" t="str">
        <f t="shared" si="119"/>
        <v/>
      </c>
      <c r="T537" s="2" t="str">
        <f>IFERROR(INDEX('padron cfe'!D:D,MATCH(DATOS!C537,'padron cfe'!A:A,0),1),"")</f>
        <v/>
      </c>
      <c r="U537" s="4"/>
      <c r="V537" s="4"/>
      <c r="W537" s="4"/>
      <c r="X537" s="6"/>
      <c r="Y537" s="4"/>
      <c r="Z537" s="4" t="str">
        <f t="shared" si="121"/>
        <v/>
      </c>
      <c r="AA537" s="4"/>
      <c r="AB537" s="4"/>
      <c r="AC537" s="2" t="str">
        <f>IFERROR(IF(INDEX(AC$1:AC536,MATCH(J537,J$1:J536,0),1)=0,"",INDEX(AC$1:AC536,MATCH(J537,J$1:J536,0),1)),"")</f>
        <v/>
      </c>
      <c r="AD537" s="2" t="str">
        <f>IFERROR(IF(INDEX(AD$1:AD536,MATCH(J537,J$1:J536,0),1)=0,"",INDEX(AD$1:AD536,MATCH(J537,J$1:J536,0),1)),"")</f>
        <v/>
      </c>
      <c r="AE537" s="2" t="str">
        <f>IFERROR(IF(INDEX(AE$1:AE536,MATCH(J537,J$1:J536,0),1)=0,"",INDEX(AE$1:AE536,MATCH(J537,J$1:J536,0),1)),"")</f>
        <v/>
      </c>
      <c r="AF537" s="2"/>
      <c r="AG537" s="2"/>
      <c r="AH537" s="2"/>
      <c r="AI537" s="4"/>
      <c r="AJ537" s="4"/>
      <c r="AK537" s="4"/>
      <c r="AL537" s="4"/>
      <c r="AM537" s="4"/>
      <c r="AN537" s="4"/>
      <c r="AO537" s="4"/>
      <c r="AP537" s="4"/>
      <c r="AQ537" s="4"/>
      <c r="AS537" s="4"/>
      <c r="AT537" s="82"/>
      <c r="AU537" s="124"/>
      <c r="AV537" s="124"/>
      <c r="AW537" s="124"/>
      <c r="AX537" s="124"/>
      <c r="AY537" s="124"/>
      <c r="AZ537" s="124"/>
      <c r="BA537" s="4"/>
      <c r="BB537" s="127"/>
      <c r="BC537" s="4"/>
      <c r="BD537" s="4"/>
      <c r="BE537" s="4"/>
      <c r="BF537" s="4"/>
      <c r="BG537" s="4"/>
      <c r="BH537" s="7" t="str">
        <f t="shared" ca="1" si="122"/>
        <v/>
      </c>
      <c r="BI537" s="4" t="str">
        <f t="shared" si="129"/>
        <v/>
      </c>
      <c r="BJ537" s="123" t="str">
        <f t="shared" si="123"/>
        <v/>
      </c>
      <c r="BK537" s="140" t="str">
        <f t="shared" si="128"/>
        <v/>
      </c>
      <c r="BQ537" s="4" t="str">
        <f>IF(IFERROR(VLOOKUP(C537,C538:C$1993,1,0),"")="","",COUNTIF(C:C,C537))</f>
        <v/>
      </c>
      <c r="BU537" s="5" t="str">
        <f>IF(B537="","",IF(BQ537="",1+(MAX(BU$2:BU536)),""))</f>
        <v/>
      </c>
      <c r="BV537" s="5" t="str">
        <f t="shared" si="124"/>
        <v/>
      </c>
      <c r="BW537" s="5" t="str">
        <f t="shared" si="125"/>
        <v/>
      </c>
      <c r="BX537" s="14" t="str">
        <f t="shared" si="126"/>
        <v/>
      </c>
      <c r="BY537" s="28"/>
      <c r="BZ537" s="15"/>
      <c r="CA537" s="5" t="str">
        <f t="shared" si="130"/>
        <v/>
      </c>
      <c r="CD537" s="5" t="str">
        <f t="shared" si="127"/>
        <v/>
      </c>
      <c r="CE537" s="5" t="str">
        <f>IF(J537="","",IFERROR(IF(VLOOKUP(J537,J$2:J536,1,0)=0,"",""),J537))</f>
        <v/>
      </c>
      <c r="CF537" s="24" t="str">
        <f>IF(CE537="","",(IFERROR(VLOOKUP(MID(CE537,1,1),$CW$2:DA$28,3,0),0)+IFERROR(VLOOKUP(MID(CE537,2,1),CW$2:DA$28,4,0),0)+IFERROR(VLOOKUP(MID(CE537,3,1),CW$2:DA$28,5,0),0)+(ROW(CE537)/1000000000000)))</f>
        <v/>
      </c>
      <c r="CH537" s="5">
        <v>536</v>
      </c>
      <c r="CI537" s="5" t="str">
        <f>IFERROR(VLOOKUP(CH537,CD$2:CE1613,2,0),"")</f>
        <v/>
      </c>
      <c r="DC537" s="5" t="e">
        <f>IF(REPORTE!AH$2="si",IF(C537=VALUE(REPORTE!C$11),IF(SUM(DC538:DC$1993),CONCATENATE(INT(B537),", "),INT(B537)),""),IF(C537=VALUE(REPORTE!C$10),IF(SUM(DC538:DC$1993),CONCATENATE(INT(B537),", "),INT(B537)),""))</f>
        <v>#VALUE!</v>
      </c>
    </row>
    <row r="538" spans="1:107" s="5" customFormat="1" ht="15" customHeight="1">
      <c r="A538" s="4" t="str">
        <f t="shared" si="120"/>
        <v/>
      </c>
      <c r="B538" s="6"/>
      <c r="C538" s="6"/>
      <c r="D538" s="1" t="str">
        <f>IFERROR(INDEX('padron cfe'!B:B,MATCH(DATOS!C538,'padron cfe'!A:A,0),1),"")</f>
        <v/>
      </c>
      <c r="E538" s="4"/>
      <c r="F538" s="4"/>
      <c r="G538" s="4"/>
      <c r="H538" s="5" t="str">
        <f>IF(F538="","",IFERROR(CONCATENATE("PEUA",VLOOKUP(ESTADO,REPORTE!AV$2:AW$33,2,0),DIDTRITO_FORM,CADER_FORM,IFERROR(VLOOKUP(DAY(F538),$BN$3:$BO$11,2,0),DAY(F538)),IFERROR(VLOOKUP(MONTH(F538),$BN$3:$BO$11,2,0),MONTH(F538)),YEAR(F538),G538),""))</f>
        <v/>
      </c>
      <c r="I538" s="4"/>
      <c r="K538" s="2" t="str">
        <f>IFERROR(INDEX('padron cfe'!C:C,MATCH(DATOS!C538,'padron cfe'!A:A,0),1),"")</f>
        <v/>
      </c>
      <c r="L538" s="4" t="str">
        <f>IFERROR(IF(VLOOKUP(J538,J$2:L537,4,0)=0,"",VLOOKUP(J538,J$2:L537,4,0)),"")</f>
        <v/>
      </c>
      <c r="M538" s="4" t="str">
        <f>IFERROR(IF(VLOOKUP(J538,J$2:M537,5,0)=0,"",VLOOKUP(J538,J$2:M537,5,0)),"")</f>
        <v/>
      </c>
      <c r="N538" s="4"/>
      <c r="O538" s="2"/>
      <c r="P538" s="2"/>
      <c r="Q538" s="5" t="str">
        <f t="shared" si="119"/>
        <v/>
      </c>
      <c r="T538" s="2" t="str">
        <f>IFERROR(INDEX('padron cfe'!D:D,MATCH(DATOS!C538,'padron cfe'!A:A,0),1),"")</f>
        <v/>
      </c>
      <c r="U538" s="4"/>
      <c r="V538" s="4"/>
      <c r="W538" s="4"/>
      <c r="X538" s="6"/>
      <c r="Y538" s="4"/>
      <c r="Z538" s="4" t="str">
        <f t="shared" si="121"/>
        <v/>
      </c>
      <c r="AA538" s="4"/>
      <c r="AB538" s="4"/>
      <c r="AC538" s="2" t="str">
        <f>IFERROR(IF(INDEX(AC$1:AC537,MATCH(J538,J$1:J537,0),1)=0,"",INDEX(AC$1:AC537,MATCH(J538,J$1:J537,0),1)),"")</f>
        <v/>
      </c>
      <c r="AD538" s="2" t="str">
        <f>IFERROR(IF(INDEX(AD$1:AD537,MATCH(J538,J$1:J537,0),1)=0,"",INDEX(AD$1:AD537,MATCH(J538,J$1:J537,0),1)),"")</f>
        <v/>
      </c>
      <c r="AE538" s="2" t="str">
        <f>IFERROR(IF(INDEX(AE$1:AE537,MATCH(J538,J$1:J537,0),1)=0,"",INDEX(AE$1:AE537,MATCH(J538,J$1:J537,0),1)),"")</f>
        <v/>
      </c>
      <c r="AF538" s="2"/>
      <c r="AG538" s="2"/>
      <c r="AH538" s="2"/>
      <c r="AI538" s="4"/>
      <c r="AJ538" s="4"/>
      <c r="AK538" s="4"/>
      <c r="AL538" s="4"/>
      <c r="AM538" s="4"/>
      <c r="AN538" s="4"/>
      <c r="AO538" s="4"/>
      <c r="AP538" s="4"/>
      <c r="AQ538" s="4"/>
      <c r="AS538" s="4"/>
      <c r="AT538" s="82"/>
      <c r="AU538" s="124"/>
      <c r="AV538" s="124"/>
      <c r="AW538" s="124"/>
      <c r="AX538" s="124"/>
      <c r="AY538" s="124"/>
      <c r="AZ538" s="124"/>
      <c r="BA538" s="4"/>
      <c r="BB538" s="127"/>
      <c r="BC538" s="4"/>
      <c r="BD538" s="4"/>
      <c r="BE538" s="4"/>
      <c r="BF538" s="4"/>
      <c r="BG538" s="4"/>
      <c r="BH538" s="7" t="str">
        <f t="shared" ca="1" si="122"/>
        <v/>
      </c>
      <c r="BI538" s="4" t="str">
        <f t="shared" si="129"/>
        <v/>
      </c>
      <c r="BJ538" s="123" t="str">
        <f t="shared" si="123"/>
        <v/>
      </c>
      <c r="BK538" s="140" t="str">
        <f t="shared" si="128"/>
        <v/>
      </c>
      <c r="BQ538" s="4" t="str">
        <f>IF(IFERROR(VLOOKUP(C538,C539:C$1993,1,0),"")="","",COUNTIF(C:C,C538))</f>
        <v/>
      </c>
      <c r="BU538" s="5" t="str">
        <f>IF(B538="","",IF(BQ538="",1+(MAX(BU$2:BU537)),""))</f>
        <v/>
      </c>
      <c r="BV538" s="5" t="str">
        <f t="shared" si="124"/>
        <v/>
      </c>
      <c r="BW538" s="5" t="str">
        <f t="shared" si="125"/>
        <v/>
      </c>
      <c r="BX538" s="14" t="str">
        <f t="shared" si="126"/>
        <v/>
      </c>
      <c r="BY538" s="28"/>
      <c r="BZ538" s="15"/>
      <c r="CA538" s="5" t="str">
        <f t="shared" si="130"/>
        <v/>
      </c>
      <c r="CD538" s="5" t="str">
        <f t="shared" si="127"/>
        <v/>
      </c>
      <c r="CE538" s="5" t="str">
        <f>IF(J538="","",IFERROR(IF(VLOOKUP(J538,J$2:J537,1,0)=0,"",""),J538))</f>
        <v/>
      </c>
      <c r="CF538" s="24" t="str">
        <f>IF(CE538="","",(IFERROR(VLOOKUP(MID(CE538,1,1),$CW$2:DA$28,3,0),0)+IFERROR(VLOOKUP(MID(CE538,2,1),CW$2:DA$28,4,0),0)+IFERROR(VLOOKUP(MID(CE538,3,1),CW$2:DA$28,5,0),0)+(ROW(CE538)/1000000000000)))</f>
        <v/>
      </c>
      <c r="CH538" s="5">
        <v>537</v>
      </c>
      <c r="CI538" s="5" t="str">
        <f>IFERROR(VLOOKUP(CH538,CD$2:CE1614,2,0),"")</f>
        <v/>
      </c>
      <c r="DC538" s="5" t="e">
        <f>IF(REPORTE!AH$2="si",IF(C538=VALUE(REPORTE!C$11),IF(SUM(DC539:DC$1993),CONCATENATE(INT(B538),", "),INT(B538)),""),IF(C538=VALUE(REPORTE!C$10),IF(SUM(DC539:DC$1993),CONCATENATE(INT(B538),", "),INT(B538)),""))</f>
        <v>#VALUE!</v>
      </c>
    </row>
    <row r="539" spans="1:107" s="5" customFormat="1" ht="15" customHeight="1">
      <c r="A539" s="4" t="str">
        <f t="shared" si="120"/>
        <v/>
      </c>
      <c r="B539" s="6"/>
      <c r="C539" s="6"/>
      <c r="D539" s="1" t="str">
        <f>IFERROR(INDEX('padron cfe'!B:B,MATCH(DATOS!C539,'padron cfe'!A:A,0),1),"")</f>
        <v/>
      </c>
      <c r="E539" s="4"/>
      <c r="F539" s="4"/>
      <c r="G539" s="4"/>
      <c r="H539" s="5" t="str">
        <f>IF(F539="","",IFERROR(CONCATENATE("PEUA",VLOOKUP(ESTADO,REPORTE!AV$2:AW$33,2,0),DIDTRITO_FORM,CADER_FORM,IFERROR(VLOOKUP(DAY(F539),$BN$3:$BO$11,2,0),DAY(F539)),IFERROR(VLOOKUP(MONTH(F539),$BN$3:$BO$11,2,0),MONTH(F539)),YEAR(F539),G539),""))</f>
        <v/>
      </c>
      <c r="I539" s="4"/>
      <c r="K539" s="2" t="str">
        <f>IFERROR(INDEX('padron cfe'!C:C,MATCH(DATOS!C539,'padron cfe'!A:A,0),1),"")</f>
        <v/>
      </c>
      <c r="L539" s="4" t="str">
        <f>IFERROR(IF(VLOOKUP(J539,J$2:L538,4,0)=0,"",VLOOKUP(J539,J$2:L538,4,0)),"")</f>
        <v/>
      </c>
      <c r="M539" s="4" t="str">
        <f>IFERROR(IF(VLOOKUP(J539,J$2:M538,5,0)=0,"",VLOOKUP(J539,J$2:M538,5,0)),"")</f>
        <v/>
      </c>
      <c r="N539" s="4"/>
      <c r="O539" s="2"/>
      <c r="P539" s="2"/>
      <c r="Q539" s="5" t="str">
        <f t="shared" si="119"/>
        <v/>
      </c>
      <c r="T539" s="2" t="str">
        <f>IFERROR(INDEX('padron cfe'!D:D,MATCH(DATOS!C539,'padron cfe'!A:A,0),1),"")</f>
        <v/>
      </c>
      <c r="U539" s="4"/>
      <c r="V539" s="4"/>
      <c r="W539" s="4"/>
      <c r="X539" s="6"/>
      <c r="Y539" s="4"/>
      <c r="Z539" s="4" t="str">
        <f t="shared" si="121"/>
        <v/>
      </c>
      <c r="AA539" s="4"/>
      <c r="AB539" s="4"/>
      <c r="AC539" s="2" t="str">
        <f>IFERROR(IF(INDEX(AC$1:AC538,MATCH(J539,J$1:J538,0),1)=0,"",INDEX(AC$1:AC538,MATCH(J539,J$1:J538,0),1)),"")</f>
        <v/>
      </c>
      <c r="AD539" s="2" t="str">
        <f>IFERROR(IF(INDEX(AD$1:AD538,MATCH(J539,J$1:J538,0),1)=0,"",INDEX(AD$1:AD538,MATCH(J539,J$1:J538,0),1)),"")</f>
        <v/>
      </c>
      <c r="AE539" s="2" t="str">
        <f>IFERROR(IF(INDEX(AE$1:AE538,MATCH(J539,J$1:J538,0),1)=0,"",INDEX(AE$1:AE538,MATCH(J539,J$1:J538,0),1)),"")</f>
        <v/>
      </c>
      <c r="AF539" s="2"/>
      <c r="AG539" s="2"/>
      <c r="AH539" s="2"/>
      <c r="AI539" s="4"/>
      <c r="AJ539" s="4"/>
      <c r="AK539" s="4"/>
      <c r="AL539" s="4"/>
      <c r="AM539" s="4"/>
      <c r="AN539" s="4"/>
      <c r="AO539" s="4"/>
      <c r="AP539" s="4"/>
      <c r="AQ539" s="4"/>
      <c r="AS539" s="4"/>
      <c r="AT539" s="82"/>
      <c r="AU539" s="124"/>
      <c r="AV539" s="124"/>
      <c r="AW539" s="124"/>
      <c r="AX539" s="124"/>
      <c r="AY539" s="124"/>
      <c r="AZ539" s="124"/>
      <c r="BA539" s="4"/>
      <c r="BB539" s="127"/>
      <c r="BC539" s="4"/>
      <c r="BD539" s="4"/>
      <c r="BE539" s="4"/>
      <c r="BF539" s="4"/>
      <c r="BG539" s="4"/>
      <c r="BH539" s="7" t="str">
        <f t="shared" ca="1" si="122"/>
        <v/>
      </c>
      <c r="BI539" s="4" t="str">
        <f t="shared" si="129"/>
        <v/>
      </c>
      <c r="BJ539" s="123" t="str">
        <f t="shared" si="123"/>
        <v/>
      </c>
      <c r="BK539" s="140" t="str">
        <f t="shared" si="128"/>
        <v/>
      </c>
      <c r="BQ539" s="4" t="str">
        <f>IF(IFERROR(VLOOKUP(C539,C540:C$1993,1,0),"")="","",COUNTIF(C:C,C539))</f>
        <v/>
      </c>
      <c r="BU539" s="5" t="str">
        <f>IF(B539="","",IF(BQ539="",1+(MAX(BU$2:BU538)),""))</f>
        <v/>
      </c>
      <c r="BV539" s="5" t="str">
        <f t="shared" si="124"/>
        <v/>
      </c>
      <c r="BW539" s="5" t="str">
        <f t="shared" si="125"/>
        <v/>
      </c>
      <c r="BX539" s="14" t="str">
        <f t="shared" si="126"/>
        <v/>
      </c>
      <c r="BY539" s="28"/>
      <c r="BZ539" s="15"/>
      <c r="CA539" s="5" t="str">
        <f t="shared" si="130"/>
        <v/>
      </c>
      <c r="CD539" s="5" t="str">
        <f t="shared" si="127"/>
        <v/>
      </c>
      <c r="CE539" s="5" t="str">
        <f>IF(J539="","",IFERROR(IF(VLOOKUP(J539,J$2:J538,1,0)=0,"",""),J539))</f>
        <v/>
      </c>
      <c r="CF539" s="24" t="str">
        <f>IF(CE539="","",(IFERROR(VLOOKUP(MID(CE539,1,1),$CW$2:DA$28,3,0),0)+IFERROR(VLOOKUP(MID(CE539,2,1),CW$2:DA$28,4,0),0)+IFERROR(VLOOKUP(MID(CE539,3,1),CW$2:DA$28,5,0),0)+(ROW(CE539)/1000000000000)))</f>
        <v/>
      </c>
      <c r="CH539" s="5">
        <v>538</v>
      </c>
      <c r="CI539" s="5" t="str">
        <f>IFERROR(VLOOKUP(CH539,CD$2:CE1615,2,0),"")</f>
        <v/>
      </c>
      <c r="DC539" s="5" t="e">
        <f>IF(REPORTE!AH$2="si",IF(C539=VALUE(REPORTE!C$11),IF(SUM(DC540:DC$1993),CONCATENATE(INT(B539),", "),INT(B539)),""),IF(C539=VALUE(REPORTE!C$10),IF(SUM(DC540:DC$1993),CONCATENATE(INT(B539),", "),INT(B539)),""))</f>
        <v>#VALUE!</v>
      </c>
    </row>
    <row r="540" spans="1:107" s="5" customFormat="1" ht="15" customHeight="1">
      <c r="A540" s="4" t="str">
        <f t="shared" si="120"/>
        <v/>
      </c>
      <c r="B540" s="6"/>
      <c r="C540" s="6"/>
      <c r="D540" s="1" t="str">
        <f>IFERROR(INDEX('padron cfe'!B:B,MATCH(DATOS!C540,'padron cfe'!A:A,0),1),"")</f>
        <v/>
      </c>
      <c r="E540" s="4"/>
      <c r="F540" s="4"/>
      <c r="G540" s="4"/>
      <c r="H540" s="5" t="str">
        <f>IF(F540="","",IFERROR(CONCATENATE("PEUA",VLOOKUP(ESTADO,REPORTE!AV$2:AW$33,2,0),DIDTRITO_FORM,CADER_FORM,IFERROR(VLOOKUP(DAY(F540),$BN$3:$BO$11,2,0),DAY(F540)),IFERROR(VLOOKUP(MONTH(F540),$BN$3:$BO$11,2,0),MONTH(F540)),YEAR(F540),G540),""))</f>
        <v/>
      </c>
      <c r="I540" s="4"/>
      <c r="K540" s="2" t="str">
        <f>IFERROR(INDEX('padron cfe'!C:C,MATCH(DATOS!C540,'padron cfe'!A:A,0),1),"")</f>
        <v/>
      </c>
      <c r="L540" s="4" t="str">
        <f>IFERROR(IF(VLOOKUP(J540,J$2:L539,4,0)=0,"",VLOOKUP(J540,J$2:L539,4,0)),"")</f>
        <v/>
      </c>
      <c r="M540" s="4" t="str">
        <f>IFERROR(IF(VLOOKUP(J540,J$2:M539,5,0)=0,"",VLOOKUP(J540,J$2:M539,5,0)),"")</f>
        <v/>
      </c>
      <c r="N540" s="4"/>
      <c r="O540" s="2"/>
      <c r="P540" s="2"/>
      <c r="Q540" s="5" t="str">
        <f t="shared" si="119"/>
        <v/>
      </c>
      <c r="T540" s="2" t="str">
        <f>IFERROR(INDEX('padron cfe'!D:D,MATCH(DATOS!C540,'padron cfe'!A:A,0),1),"")</f>
        <v/>
      </c>
      <c r="U540" s="4"/>
      <c r="V540" s="4"/>
      <c r="W540" s="4"/>
      <c r="X540" s="6"/>
      <c r="Y540" s="4"/>
      <c r="Z540" s="4" t="str">
        <f t="shared" si="121"/>
        <v/>
      </c>
      <c r="AA540" s="4"/>
      <c r="AB540" s="4"/>
      <c r="AC540" s="2" t="str">
        <f>IFERROR(IF(INDEX(AC$1:AC539,MATCH(J540,J$1:J539,0),1)=0,"",INDEX(AC$1:AC539,MATCH(J540,J$1:J539,0),1)),"")</f>
        <v/>
      </c>
      <c r="AD540" s="2" t="str">
        <f>IFERROR(IF(INDEX(AD$1:AD539,MATCH(J540,J$1:J539,0),1)=0,"",INDEX(AD$1:AD539,MATCH(J540,J$1:J539,0),1)),"")</f>
        <v/>
      </c>
      <c r="AE540" s="2" t="str">
        <f>IFERROR(IF(INDEX(AE$1:AE539,MATCH(J540,J$1:J539,0),1)=0,"",INDEX(AE$1:AE539,MATCH(J540,J$1:J539,0),1)),"")</f>
        <v/>
      </c>
      <c r="AF540" s="2"/>
      <c r="AG540" s="2"/>
      <c r="AH540" s="2"/>
      <c r="AI540" s="4"/>
      <c r="AJ540" s="4"/>
      <c r="AK540" s="4"/>
      <c r="AL540" s="4"/>
      <c r="AM540" s="4"/>
      <c r="AN540" s="4"/>
      <c r="AO540" s="4"/>
      <c r="AP540" s="4"/>
      <c r="AQ540" s="4"/>
      <c r="AS540" s="4"/>
      <c r="AT540" s="82"/>
      <c r="AU540" s="124"/>
      <c r="AV540" s="124"/>
      <c r="AW540" s="124"/>
      <c r="AX540" s="124"/>
      <c r="AY540" s="124"/>
      <c r="AZ540" s="124"/>
      <c r="BA540" s="4"/>
      <c r="BB540" s="127"/>
      <c r="BC540" s="4"/>
      <c r="BD540" s="4"/>
      <c r="BE540" s="4"/>
      <c r="BF540" s="4"/>
      <c r="BG540" s="4"/>
      <c r="BH540" s="7" t="str">
        <f t="shared" ca="1" si="122"/>
        <v/>
      </c>
      <c r="BI540" s="4" t="str">
        <f t="shared" si="129"/>
        <v/>
      </c>
      <c r="BJ540" s="123" t="str">
        <f t="shared" si="123"/>
        <v/>
      </c>
      <c r="BK540" s="140" t="str">
        <f t="shared" si="128"/>
        <v/>
      </c>
      <c r="BQ540" s="4" t="str">
        <f>IF(IFERROR(VLOOKUP(C540,C541:C$1993,1,0),"")="","",COUNTIF(C:C,C540))</f>
        <v/>
      </c>
      <c r="BU540" s="5" t="str">
        <f>IF(B540="","",IF(BQ540="",1+(MAX(BU$2:BU539)),""))</f>
        <v/>
      </c>
      <c r="BV540" s="5" t="str">
        <f t="shared" si="124"/>
        <v/>
      </c>
      <c r="BW540" s="5" t="str">
        <f t="shared" si="125"/>
        <v/>
      </c>
      <c r="BX540" s="14" t="str">
        <f t="shared" si="126"/>
        <v/>
      </c>
      <c r="BY540" s="28"/>
      <c r="BZ540" s="15"/>
      <c r="CA540" s="5" t="str">
        <f t="shared" si="130"/>
        <v/>
      </c>
      <c r="CD540" s="5" t="str">
        <f t="shared" si="127"/>
        <v/>
      </c>
      <c r="CE540" s="5" t="str">
        <f>IF(J540="","",IFERROR(IF(VLOOKUP(J540,J$2:J539,1,0)=0,"",""),J540))</f>
        <v/>
      </c>
      <c r="CF540" s="24" t="str">
        <f>IF(CE540="","",(IFERROR(VLOOKUP(MID(CE540,1,1),$CW$2:DA$28,3,0),0)+IFERROR(VLOOKUP(MID(CE540,2,1),CW$2:DA$28,4,0),0)+IFERROR(VLOOKUP(MID(CE540,3,1),CW$2:DA$28,5,0),0)+(ROW(CE540)/1000000000000)))</f>
        <v/>
      </c>
      <c r="CH540" s="5">
        <v>539</v>
      </c>
      <c r="CI540" s="5" t="str">
        <f>IFERROR(VLOOKUP(CH540,CD$2:CE1616,2,0),"")</f>
        <v/>
      </c>
      <c r="DC540" s="5" t="e">
        <f>IF(REPORTE!AH$2="si",IF(C540=VALUE(REPORTE!C$11),IF(SUM(DC541:DC$1993),CONCATENATE(INT(B540),", "),INT(B540)),""),IF(C540=VALUE(REPORTE!C$10),IF(SUM(DC541:DC$1993),CONCATENATE(INT(B540),", "),INT(B540)),""))</f>
        <v>#VALUE!</v>
      </c>
    </row>
    <row r="541" spans="1:107" s="5" customFormat="1" ht="15" customHeight="1">
      <c r="A541" s="4" t="str">
        <f t="shared" si="120"/>
        <v/>
      </c>
      <c r="B541" s="6"/>
      <c r="C541" s="6"/>
      <c r="D541" s="1" t="str">
        <f>IFERROR(INDEX('padron cfe'!B:B,MATCH(DATOS!C541,'padron cfe'!A:A,0),1),"")</f>
        <v/>
      </c>
      <c r="E541" s="4"/>
      <c r="F541" s="4"/>
      <c r="G541" s="4"/>
      <c r="H541" s="5" t="str">
        <f>IF(F541="","",IFERROR(CONCATENATE("PEUA",VLOOKUP(ESTADO,REPORTE!AV$2:AW$33,2,0),DIDTRITO_FORM,CADER_FORM,IFERROR(VLOOKUP(DAY(F541),$BN$3:$BO$11,2,0),DAY(F541)),IFERROR(VLOOKUP(MONTH(F541),$BN$3:$BO$11,2,0),MONTH(F541)),YEAR(F541),G541),""))</f>
        <v/>
      </c>
      <c r="I541" s="4"/>
      <c r="K541" s="2" t="str">
        <f>IFERROR(INDEX('padron cfe'!C:C,MATCH(DATOS!C541,'padron cfe'!A:A,0),1),"")</f>
        <v/>
      </c>
      <c r="L541" s="4" t="str">
        <f>IFERROR(IF(VLOOKUP(J541,J$2:L540,4,0)=0,"",VLOOKUP(J541,J$2:L540,4,0)),"")</f>
        <v/>
      </c>
      <c r="M541" s="4" t="str">
        <f>IFERROR(IF(VLOOKUP(J541,J$2:M540,5,0)=0,"",VLOOKUP(J541,J$2:M540,5,0)),"")</f>
        <v/>
      </c>
      <c r="N541" s="4"/>
      <c r="O541" s="2"/>
      <c r="P541" s="2"/>
      <c r="Q541" s="5" t="str">
        <f t="shared" si="119"/>
        <v/>
      </c>
      <c r="T541" s="2" t="str">
        <f>IFERROR(INDEX('padron cfe'!D:D,MATCH(DATOS!C541,'padron cfe'!A:A,0),1),"")</f>
        <v/>
      </c>
      <c r="U541" s="4"/>
      <c r="V541" s="4"/>
      <c r="W541" s="4"/>
      <c r="X541" s="6"/>
      <c r="Y541" s="4"/>
      <c r="Z541" s="4" t="str">
        <f t="shared" si="121"/>
        <v/>
      </c>
      <c r="AA541" s="4"/>
      <c r="AB541" s="4"/>
      <c r="AC541" s="2" t="str">
        <f>IFERROR(IF(INDEX(AC$1:AC540,MATCH(J541,J$1:J540,0),1)=0,"",INDEX(AC$1:AC540,MATCH(J541,J$1:J540,0),1)),"")</f>
        <v/>
      </c>
      <c r="AD541" s="2" t="str">
        <f>IFERROR(IF(INDEX(AD$1:AD540,MATCH(J541,J$1:J540,0),1)=0,"",INDEX(AD$1:AD540,MATCH(J541,J$1:J540,0),1)),"")</f>
        <v/>
      </c>
      <c r="AE541" s="2" t="str">
        <f>IFERROR(IF(INDEX(AE$1:AE540,MATCH(J541,J$1:J540,0),1)=0,"",INDEX(AE$1:AE540,MATCH(J541,J$1:J540,0),1)),"")</f>
        <v/>
      </c>
      <c r="AF541" s="2"/>
      <c r="AG541" s="2"/>
      <c r="AH541" s="2"/>
      <c r="AI541" s="4"/>
      <c r="AJ541" s="4"/>
      <c r="AK541" s="4"/>
      <c r="AL541" s="4"/>
      <c r="AM541" s="4"/>
      <c r="AN541" s="4"/>
      <c r="AO541" s="4"/>
      <c r="AP541" s="4"/>
      <c r="AQ541" s="4"/>
      <c r="AS541" s="4"/>
      <c r="AT541" s="82"/>
      <c r="AU541" s="124"/>
      <c r="AV541" s="124"/>
      <c r="AW541" s="124"/>
      <c r="AX541" s="124"/>
      <c r="AY541" s="124"/>
      <c r="AZ541" s="124"/>
      <c r="BA541" s="4"/>
      <c r="BB541" s="127"/>
      <c r="BC541" s="4"/>
      <c r="BD541" s="4"/>
      <c r="BE541" s="4"/>
      <c r="BF541" s="4"/>
      <c r="BG541" s="4"/>
      <c r="BH541" s="7" t="str">
        <f t="shared" ca="1" si="122"/>
        <v/>
      </c>
      <c r="BI541" s="4" t="str">
        <f t="shared" si="129"/>
        <v/>
      </c>
      <c r="BJ541" s="123" t="str">
        <f t="shared" si="123"/>
        <v/>
      </c>
      <c r="BK541" s="140" t="str">
        <f t="shared" si="128"/>
        <v/>
      </c>
      <c r="BQ541" s="4" t="str">
        <f>IF(IFERROR(VLOOKUP(C541,C542:C$1993,1,0),"")="","",COUNTIF(C:C,C541))</f>
        <v/>
      </c>
      <c r="BU541" s="5" t="str">
        <f>IF(B541="","",IF(BQ541="",1+(MAX(BU$2:BU540)),""))</f>
        <v/>
      </c>
      <c r="BV541" s="5" t="str">
        <f t="shared" si="124"/>
        <v/>
      </c>
      <c r="BW541" s="5" t="str">
        <f t="shared" si="125"/>
        <v/>
      </c>
      <c r="BX541" s="14" t="str">
        <f t="shared" si="126"/>
        <v/>
      </c>
      <c r="BY541" s="28"/>
      <c r="BZ541" s="15"/>
      <c r="CA541" s="5" t="str">
        <f t="shared" si="130"/>
        <v/>
      </c>
      <c r="CD541" s="5" t="str">
        <f t="shared" si="127"/>
        <v/>
      </c>
      <c r="CE541" s="5" t="str">
        <f>IF(J541="","",IFERROR(IF(VLOOKUP(J541,J$2:J540,1,0)=0,"",""),J541))</f>
        <v/>
      </c>
      <c r="CF541" s="24" t="str">
        <f>IF(CE541="","",(IFERROR(VLOOKUP(MID(CE541,1,1),$CW$2:DA$28,3,0),0)+IFERROR(VLOOKUP(MID(CE541,2,1),CW$2:DA$28,4,0),0)+IFERROR(VLOOKUP(MID(CE541,3,1),CW$2:DA$28,5,0),0)+(ROW(CE541)/1000000000000)))</f>
        <v/>
      </c>
      <c r="CH541" s="5">
        <v>540</v>
      </c>
      <c r="CI541" s="5" t="str">
        <f>IFERROR(VLOOKUP(CH541,CD$2:CE1617,2,0),"")</f>
        <v/>
      </c>
      <c r="DC541" s="5" t="e">
        <f>IF(REPORTE!AH$2="si",IF(C541=VALUE(REPORTE!C$11),IF(SUM(DC542:DC$1993),CONCATENATE(INT(B541),", "),INT(B541)),""),IF(C541=VALUE(REPORTE!C$10),IF(SUM(DC542:DC$1993),CONCATENATE(INT(B541),", "),INT(B541)),""))</f>
        <v>#VALUE!</v>
      </c>
    </row>
    <row r="542" spans="1:107" s="5" customFormat="1" ht="15" customHeight="1">
      <c r="A542" s="4" t="str">
        <f t="shared" si="120"/>
        <v/>
      </c>
      <c r="B542" s="6"/>
      <c r="C542" s="6"/>
      <c r="D542" s="1" t="str">
        <f>IFERROR(INDEX('padron cfe'!B:B,MATCH(DATOS!C542,'padron cfe'!A:A,0),1),"")</f>
        <v/>
      </c>
      <c r="E542" s="4"/>
      <c r="F542" s="4"/>
      <c r="G542" s="4"/>
      <c r="H542" s="5" t="str">
        <f>IF(F542="","",IFERROR(CONCATENATE("PEUA",VLOOKUP(ESTADO,REPORTE!AV$2:AW$33,2,0),DIDTRITO_FORM,CADER_FORM,IFERROR(VLOOKUP(DAY(F542),$BN$3:$BO$11,2,0),DAY(F542)),IFERROR(VLOOKUP(MONTH(F542),$BN$3:$BO$11,2,0),MONTH(F542)),YEAR(F542),G542),""))</f>
        <v/>
      </c>
      <c r="I542" s="4"/>
      <c r="K542" s="2" t="str">
        <f>IFERROR(INDEX('padron cfe'!C:C,MATCH(DATOS!C542,'padron cfe'!A:A,0),1),"")</f>
        <v/>
      </c>
      <c r="L542" s="4" t="str">
        <f>IFERROR(IF(VLOOKUP(J542,J$2:L541,4,0)=0,"",VLOOKUP(J542,J$2:L541,4,0)),"")</f>
        <v/>
      </c>
      <c r="M542" s="4" t="str">
        <f>IFERROR(IF(VLOOKUP(J542,J$2:M541,5,0)=0,"",VLOOKUP(J542,J$2:M541,5,0)),"")</f>
        <v/>
      </c>
      <c r="N542" s="4"/>
      <c r="O542" s="2"/>
      <c r="P542" s="2"/>
      <c r="Q542" s="5" t="str">
        <f t="shared" si="119"/>
        <v/>
      </c>
      <c r="T542" s="2" t="str">
        <f>IFERROR(INDEX('padron cfe'!D:D,MATCH(DATOS!C542,'padron cfe'!A:A,0),1),"")</f>
        <v/>
      </c>
      <c r="U542" s="4"/>
      <c r="V542" s="4"/>
      <c r="W542" s="4"/>
      <c r="X542" s="6"/>
      <c r="Y542" s="4"/>
      <c r="Z542" s="4" t="str">
        <f t="shared" si="121"/>
        <v/>
      </c>
      <c r="AA542" s="4"/>
      <c r="AB542" s="4"/>
      <c r="AC542" s="2" t="str">
        <f>IFERROR(IF(INDEX(AC$1:AC541,MATCH(J542,J$1:J541,0),1)=0,"",INDEX(AC$1:AC541,MATCH(J542,J$1:J541,0),1)),"")</f>
        <v/>
      </c>
      <c r="AD542" s="2" t="str">
        <f>IFERROR(IF(INDEX(AD$1:AD541,MATCH(J542,J$1:J541,0),1)=0,"",INDEX(AD$1:AD541,MATCH(J542,J$1:J541,0),1)),"")</f>
        <v/>
      </c>
      <c r="AE542" s="2" t="str">
        <f>IFERROR(IF(INDEX(AE$1:AE541,MATCH(J542,J$1:J541,0),1)=0,"",INDEX(AE$1:AE541,MATCH(J542,J$1:J541,0),1)),"")</f>
        <v/>
      </c>
      <c r="AF542" s="2"/>
      <c r="AG542" s="2"/>
      <c r="AH542" s="2"/>
      <c r="AI542" s="4"/>
      <c r="AJ542" s="4"/>
      <c r="AK542" s="4"/>
      <c r="AL542" s="4"/>
      <c r="AM542" s="4"/>
      <c r="AN542" s="4"/>
      <c r="AO542" s="4"/>
      <c r="AP542" s="4"/>
      <c r="AQ542" s="4"/>
      <c r="AS542" s="4"/>
      <c r="AT542" s="82"/>
      <c r="AU542" s="124"/>
      <c r="AV542" s="124"/>
      <c r="AW542" s="124"/>
      <c r="AX542" s="124"/>
      <c r="AY542" s="124"/>
      <c r="AZ542" s="124"/>
      <c r="BA542" s="4"/>
      <c r="BB542" s="127"/>
      <c r="BC542" s="4"/>
      <c r="BD542" s="4"/>
      <c r="BE542" s="4"/>
      <c r="BF542" s="4"/>
      <c r="BG542" s="4"/>
      <c r="BH542" s="7" t="str">
        <f t="shared" ca="1" si="122"/>
        <v/>
      </c>
      <c r="BI542" s="4" t="str">
        <f t="shared" si="129"/>
        <v/>
      </c>
      <c r="BJ542" s="123" t="str">
        <f t="shared" si="123"/>
        <v/>
      </c>
      <c r="BK542" s="140" t="str">
        <f t="shared" si="128"/>
        <v/>
      </c>
      <c r="BQ542" s="4" t="str">
        <f>IF(IFERROR(VLOOKUP(C542,C543:C$1993,1,0),"")="","",COUNTIF(C:C,C542))</f>
        <v/>
      </c>
      <c r="BU542" s="5" t="str">
        <f>IF(B542="","",IF(BQ542="",1+(MAX(BU$2:BU541)),""))</f>
        <v/>
      </c>
      <c r="BV542" s="5" t="str">
        <f t="shared" si="124"/>
        <v/>
      </c>
      <c r="BW542" s="5" t="str">
        <f t="shared" si="125"/>
        <v/>
      </c>
      <c r="BX542" s="14" t="str">
        <f t="shared" si="126"/>
        <v/>
      </c>
      <c r="BY542" s="28"/>
      <c r="BZ542" s="15"/>
      <c r="CA542" s="5" t="str">
        <f t="shared" si="130"/>
        <v/>
      </c>
      <c r="CD542" s="5" t="str">
        <f t="shared" si="127"/>
        <v/>
      </c>
      <c r="CE542" s="5" t="str">
        <f>IF(J542="","",IFERROR(IF(VLOOKUP(J542,J$2:J541,1,0)=0,"",""),J542))</f>
        <v/>
      </c>
      <c r="CF542" s="24" t="str">
        <f>IF(CE542="","",(IFERROR(VLOOKUP(MID(CE542,1,1),$CW$2:DA$28,3,0),0)+IFERROR(VLOOKUP(MID(CE542,2,1),CW$2:DA$28,4,0),0)+IFERROR(VLOOKUP(MID(CE542,3,1),CW$2:DA$28,5,0),0)+(ROW(CE542)/1000000000000)))</f>
        <v/>
      </c>
      <c r="CH542" s="5">
        <v>541</v>
      </c>
      <c r="CI542" s="5" t="str">
        <f>IFERROR(VLOOKUP(CH542,CD$2:CE1618,2,0),"")</f>
        <v/>
      </c>
      <c r="DC542" s="5" t="e">
        <f>IF(REPORTE!AH$2="si",IF(C542=VALUE(REPORTE!C$11),IF(SUM(DC543:DC$1993),CONCATENATE(INT(B542),", "),INT(B542)),""),IF(C542=VALUE(REPORTE!C$10),IF(SUM(DC543:DC$1993),CONCATENATE(INT(B542),", "),INT(B542)),""))</f>
        <v>#VALUE!</v>
      </c>
    </row>
    <row r="543" spans="1:107" s="5" customFormat="1" ht="15" customHeight="1">
      <c r="A543" s="4" t="str">
        <f t="shared" si="120"/>
        <v/>
      </c>
      <c r="B543" s="6"/>
      <c r="C543" s="6"/>
      <c r="D543" s="1" t="str">
        <f>IFERROR(INDEX('padron cfe'!B:B,MATCH(DATOS!C543,'padron cfe'!A:A,0),1),"")</f>
        <v/>
      </c>
      <c r="E543" s="4"/>
      <c r="F543" s="4"/>
      <c r="G543" s="4"/>
      <c r="H543" s="5" t="str">
        <f>IF(F543="","",IFERROR(CONCATENATE("PEUA",VLOOKUP(ESTADO,REPORTE!AV$2:AW$33,2,0),DIDTRITO_FORM,CADER_FORM,IFERROR(VLOOKUP(DAY(F543),$BN$3:$BO$11,2,0),DAY(F543)),IFERROR(VLOOKUP(MONTH(F543),$BN$3:$BO$11,2,0),MONTH(F543)),YEAR(F543),G543),""))</f>
        <v/>
      </c>
      <c r="I543" s="4"/>
      <c r="K543" s="2" t="str">
        <f>IFERROR(INDEX('padron cfe'!C:C,MATCH(DATOS!C543,'padron cfe'!A:A,0),1),"")</f>
        <v/>
      </c>
      <c r="L543" s="4" t="str">
        <f>IFERROR(IF(VLOOKUP(J543,J$2:L542,4,0)=0,"",VLOOKUP(J543,J$2:L542,4,0)),"")</f>
        <v/>
      </c>
      <c r="M543" s="4" t="str">
        <f>IFERROR(IF(VLOOKUP(J543,J$2:M542,5,0)=0,"",VLOOKUP(J543,J$2:M542,5,0)),"")</f>
        <v/>
      </c>
      <c r="N543" s="4"/>
      <c r="O543" s="2"/>
      <c r="P543" s="2"/>
      <c r="Q543" s="5" t="str">
        <f t="shared" si="119"/>
        <v/>
      </c>
      <c r="T543" s="2" t="str">
        <f>IFERROR(INDEX('padron cfe'!D:D,MATCH(DATOS!C543,'padron cfe'!A:A,0),1),"")</f>
        <v/>
      </c>
      <c r="U543" s="4"/>
      <c r="V543" s="4"/>
      <c r="W543" s="4"/>
      <c r="X543" s="6"/>
      <c r="Y543" s="4"/>
      <c r="Z543" s="4" t="str">
        <f t="shared" si="121"/>
        <v/>
      </c>
      <c r="AA543" s="4"/>
      <c r="AB543" s="4"/>
      <c r="AC543" s="2" t="str">
        <f>IFERROR(IF(INDEX(AC$1:AC542,MATCH(J543,J$1:J542,0),1)=0,"",INDEX(AC$1:AC542,MATCH(J543,J$1:J542,0),1)),"")</f>
        <v/>
      </c>
      <c r="AD543" s="2" t="str">
        <f>IFERROR(IF(INDEX(AD$1:AD542,MATCH(J543,J$1:J542,0),1)=0,"",INDEX(AD$1:AD542,MATCH(J543,J$1:J542,0),1)),"")</f>
        <v/>
      </c>
      <c r="AE543" s="2" t="str">
        <f>IFERROR(IF(INDEX(AE$1:AE542,MATCH(J543,J$1:J542,0),1)=0,"",INDEX(AE$1:AE542,MATCH(J543,J$1:J542,0),1)),"")</f>
        <v/>
      </c>
      <c r="AF543" s="2"/>
      <c r="AG543" s="2"/>
      <c r="AH543" s="2"/>
      <c r="AI543" s="4"/>
      <c r="AJ543" s="4"/>
      <c r="AK543" s="4"/>
      <c r="AL543" s="4"/>
      <c r="AM543" s="4"/>
      <c r="AN543" s="4"/>
      <c r="AO543" s="4"/>
      <c r="AP543" s="4"/>
      <c r="AQ543" s="4"/>
      <c r="AS543" s="4"/>
      <c r="AT543" s="82"/>
      <c r="AU543" s="124"/>
      <c r="AV543" s="124"/>
      <c r="AW543" s="124"/>
      <c r="AX543" s="124"/>
      <c r="AY543" s="124"/>
      <c r="AZ543" s="124"/>
      <c r="BA543" s="4"/>
      <c r="BB543" s="127"/>
      <c r="BC543" s="4"/>
      <c r="BD543" s="4"/>
      <c r="BE543" s="4"/>
      <c r="BF543" s="4"/>
      <c r="BG543" s="4"/>
      <c r="BH543" s="7" t="str">
        <f t="shared" ca="1" si="122"/>
        <v/>
      </c>
      <c r="BI543" s="4" t="str">
        <f t="shared" si="129"/>
        <v/>
      </c>
      <c r="BJ543" s="123" t="str">
        <f t="shared" si="123"/>
        <v/>
      </c>
      <c r="BK543" s="140" t="str">
        <f t="shared" si="128"/>
        <v/>
      </c>
      <c r="BQ543" s="4" t="str">
        <f>IF(IFERROR(VLOOKUP(C543,C544:C$1993,1,0),"")="","",COUNTIF(C:C,C543))</f>
        <v/>
      </c>
      <c r="BU543" s="5" t="str">
        <f>IF(B543="","",IF(BQ543="",1+(MAX(BU$2:BU542)),""))</f>
        <v/>
      </c>
      <c r="BV543" s="5" t="str">
        <f t="shared" si="124"/>
        <v/>
      </c>
      <c r="BW543" s="5" t="str">
        <f t="shared" si="125"/>
        <v/>
      </c>
      <c r="BX543" s="14" t="str">
        <f t="shared" si="126"/>
        <v/>
      </c>
      <c r="BY543" s="28"/>
      <c r="BZ543" s="15"/>
      <c r="CA543" s="5" t="str">
        <f t="shared" si="130"/>
        <v/>
      </c>
      <c r="CD543" s="5" t="str">
        <f t="shared" si="127"/>
        <v/>
      </c>
      <c r="CE543" s="5" t="str">
        <f>IF(J543="","",IFERROR(IF(VLOOKUP(J543,J$2:J542,1,0)=0,"",""),J543))</f>
        <v/>
      </c>
      <c r="CF543" s="24" t="str">
        <f>IF(CE543="","",(IFERROR(VLOOKUP(MID(CE543,1,1),$CW$2:DA$28,3,0),0)+IFERROR(VLOOKUP(MID(CE543,2,1),CW$2:DA$28,4,0),0)+IFERROR(VLOOKUP(MID(CE543,3,1),CW$2:DA$28,5,0),0)+(ROW(CE543)/1000000000000)))</f>
        <v/>
      </c>
      <c r="CH543" s="5">
        <v>542</v>
      </c>
      <c r="CI543" s="5" t="str">
        <f>IFERROR(VLOOKUP(CH543,CD$2:CE1619,2,0),"")</f>
        <v/>
      </c>
      <c r="DC543" s="5" t="e">
        <f>IF(REPORTE!AH$2="si",IF(C543=VALUE(REPORTE!C$11),IF(SUM(DC544:DC$1993),CONCATENATE(INT(B543),", "),INT(B543)),""),IF(C543=VALUE(REPORTE!C$10),IF(SUM(DC544:DC$1993),CONCATENATE(INT(B543),", "),INT(B543)),""))</f>
        <v>#VALUE!</v>
      </c>
    </row>
    <row r="544" spans="1:107" s="5" customFormat="1" ht="15" customHeight="1">
      <c r="A544" s="4" t="str">
        <f t="shared" si="120"/>
        <v/>
      </c>
      <c r="B544" s="6"/>
      <c r="C544" s="6"/>
      <c r="D544" s="1" t="str">
        <f>IFERROR(INDEX('padron cfe'!B:B,MATCH(DATOS!C544,'padron cfe'!A:A,0),1),"")</f>
        <v/>
      </c>
      <c r="E544" s="4"/>
      <c r="F544" s="4"/>
      <c r="G544" s="4"/>
      <c r="H544" s="5" t="str">
        <f>IF(F544="","",IFERROR(CONCATENATE("PEUA",VLOOKUP(ESTADO,REPORTE!AV$2:AW$33,2,0),DIDTRITO_FORM,CADER_FORM,IFERROR(VLOOKUP(DAY(F544),$BN$3:$BO$11,2,0),DAY(F544)),IFERROR(VLOOKUP(MONTH(F544),$BN$3:$BO$11,2,0),MONTH(F544)),YEAR(F544),G544),""))</f>
        <v/>
      </c>
      <c r="I544" s="4"/>
      <c r="K544" s="2" t="str">
        <f>IFERROR(INDEX('padron cfe'!C:C,MATCH(DATOS!C544,'padron cfe'!A:A,0),1),"")</f>
        <v/>
      </c>
      <c r="L544" s="4" t="str">
        <f>IFERROR(IF(VLOOKUP(J544,J$2:L543,4,0)=0,"",VLOOKUP(J544,J$2:L543,4,0)),"")</f>
        <v/>
      </c>
      <c r="M544" s="4" t="str">
        <f>IFERROR(IF(VLOOKUP(J544,J$2:M543,5,0)=0,"",VLOOKUP(J544,J$2:M543,5,0)),"")</f>
        <v/>
      </c>
      <c r="N544" s="4"/>
      <c r="O544" s="2"/>
      <c r="P544" s="2"/>
      <c r="Q544" s="5" t="str">
        <f t="shared" si="119"/>
        <v/>
      </c>
      <c r="T544" s="2" t="str">
        <f>IFERROR(INDEX('padron cfe'!D:D,MATCH(DATOS!C544,'padron cfe'!A:A,0),1),"")</f>
        <v/>
      </c>
      <c r="U544" s="4"/>
      <c r="V544" s="4"/>
      <c r="W544" s="4"/>
      <c r="X544" s="6"/>
      <c r="Y544" s="4"/>
      <c r="Z544" s="4" t="str">
        <f t="shared" si="121"/>
        <v/>
      </c>
      <c r="AA544" s="4"/>
      <c r="AB544" s="4"/>
      <c r="AC544" s="2" t="str">
        <f>IFERROR(IF(INDEX(AC$1:AC543,MATCH(J544,J$1:J543,0),1)=0,"",INDEX(AC$1:AC543,MATCH(J544,J$1:J543,0),1)),"")</f>
        <v/>
      </c>
      <c r="AD544" s="2" t="str">
        <f>IFERROR(IF(INDEX(AD$1:AD543,MATCH(J544,J$1:J543,0),1)=0,"",INDEX(AD$1:AD543,MATCH(J544,J$1:J543,0),1)),"")</f>
        <v/>
      </c>
      <c r="AE544" s="2" t="str">
        <f>IFERROR(IF(INDEX(AE$1:AE543,MATCH(J544,J$1:J543,0),1)=0,"",INDEX(AE$1:AE543,MATCH(J544,J$1:J543,0),1)),"")</f>
        <v/>
      </c>
      <c r="AF544" s="2"/>
      <c r="AG544" s="2"/>
      <c r="AH544" s="2"/>
      <c r="AI544" s="4"/>
      <c r="AJ544" s="4"/>
      <c r="AK544" s="4"/>
      <c r="AL544" s="4"/>
      <c r="AM544" s="4"/>
      <c r="AN544" s="4"/>
      <c r="AO544" s="4"/>
      <c r="AP544" s="4"/>
      <c r="AQ544" s="4"/>
      <c r="AS544" s="4"/>
      <c r="AT544" s="82"/>
      <c r="AU544" s="124"/>
      <c r="AV544" s="124"/>
      <c r="AW544" s="124"/>
      <c r="AX544" s="124"/>
      <c r="AY544" s="124"/>
      <c r="AZ544" s="124"/>
      <c r="BA544" s="4"/>
      <c r="BB544" s="127"/>
      <c r="BC544" s="4"/>
      <c r="BD544" s="4"/>
      <c r="BE544" s="4"/>
      <c r="BF544" s="4"/>
      <c r="BG544" s="4"/>
      <c r="BH544" s="7" t="str">
        <f t="shared" ca="1" si="122"/>
        <v/>
      </c>
      <c r="BI544" s="4" t="str">
        <f t="shared" si="129"/>
        <v/>
      </c>
      <c r="BJ544" s="123" t="str">
        <f t="shared" si="123"/>
        <v/>
      </c>
      <c r="BK544" s="140" t="str">
        <f t="shared" si="128"/>
        <v/>
      </c>
      <c r="BQ544" s="4" t="str">
        <f>IF(IFERROR(VLOOKUP(C544,C545:C$1993,1,0),"")="","",COUNTIF(C:C,C544))</f>
        <v/>
      </c>
      <c r="BU544" s="5" t="str">
        <f>IF(B544="","",IF(BQ544="",1+(MAX(BU$2:BU543)),""))</f>
        <v/>
      </c>
      <c r="BV544" s="5" t="str">
        <f t="shared" si="124"/>
        <v/>
      </c>
      <c r="BW544" s="5" t="str">
        <f t="shared" si="125"/>
        <v/>
      </c>
      <c r="BX544" s="14" t="str">
        <f t="shared" si="126"/>
        <v/>
      </c>
      <c r="BY544" s="28"/>
      <c r="BZ544" s="15"/>
      <c r="CA544" s="5" t="str">
        <f t="shared" si="130"/>
        <v/>
      </c>
      <c r="CD544" s="5" t="str">
        <f t="shared" si="127"/>
        <v/>
      </c>
      <c r="CE544" s="5" t="str">
        <f>IF(J544="","",IFERROR(IF(VLOOKUP(J544,J$2:J543,1,0)=0,"",""),J544))</f>
        <v/>
      </c>
      <c r="CF544" s="24" t="str">
        <f>IF(CE544="","",(IFERROR(VLOOKUP(MID(CE544,1,1),$CW$2:DA$28,3,0),0)+IFERROR(VLOOKUP(MID(CE544,2,1),CW$2:DA$28,4,0),0)+IFERROR(VLOOKUP(MID(CE544,3,1),CW$2:DA$28,5,0),0)+(ROW(CE544)/1000000000000)))</f>
        <v/>
      </c>
      <c r="CH544" s="5">
        <v>543</v>
      </c>
      <c r="CI544" s="5" t="str">
        <f>IFERROR(VLOOKUP(CH544,CD$2:CE1620,2,0),"")</f>
        <v/>
      </c>
      <c r="DC544" s="5" t="e">
        <f>IF(REPORTE!AH$2="si",IF(C544=VALUE(REPORTE!C$11),IF(SUM(DC545:DC$1993),CONCATENATE(INT(B544),", "),INT(B544)),""),IF(C544=VALUE(REPORTE!C$10),IF(SUM(DC545:DC$1993),CONCATENATE(INT(B544),", "),INT(B544)),""))</f>
        <v>#VALUE!</v>
      </c>
    </row>
    <row r="545" spans="1:108" s="5" customFormat="1" ht="15" customHeight="1">
      <c r="A545" s="4" t="str">
        <f t="shared" si="120"/>
        <v/>
      </c>
      <c r="B545" s="6"/>
      <c r="C545" s="6"/>
      <c r="D545" s="1" t="str">
        <f>IFERROR(INDEX('padron cfe'!B:B,MATCH(DATOS!C545,'padron cfe'!A:A,0),1),"")</f>
        <v/>
      </c>
      <c r="E545" s="4"/>
      <c r="F545" s="4"/>
      <c r="G545" s="4"/>
      <c r="H545" s="5" t="str">
        <f>IF(F545="","",IFERROR(CONCATENATE("PEUA",VLOOKUP(ESTADO,REPORTE!AV$2:AW$33,2,0),DIDTRITO_FORM,CADER_FORM,IFERROR(VLOOKUP(DAY(F545),$BN$3:$BO$11,2,0),DAY(F545)),IFERROR(VLOOKUP(MONTH(F545),$BN$3:$BO$11,2,0),MONTH(F545)),YEAR(F545),G545),""))</f>
        <v/>
      </c>
      <c r="I545" s="4"/>
      <c r="K545" s="2" t="str">
        <f>IFERROR(INDEX('padron cfe'!C:C,MATCH(DATOS!C545,'padron cfe'!A:A,0),1),"")</f>
        <v/>
      </c>
      <c r="L545" s="4" t="str">
        <f>IFERROR(IF(VLOOKUP(J545,J$2:L544,4,0)=0,"",VLOOKUP(J545,J$2:L544,4,0)),"")</f>
        <v/>
      </c>
      <c r="M545" s="4" t="str">
        <f>IFERROR(IF(VLOOKUP(J545,J$2:M544,5,0)=0,"",VLOOKUP(J545,J$2:M544,5,0)),"")</f>
        <v/>
      </c>
      <c r="N545" s="4"/>
      <c r="O545" s="2"/>
      <c r="P545" s="2"/>
      <c r="Q545" s="5" t="str">
        <f t="shared" si="119"/>
        <v/>
      </c>
      <c r="T545" s="2" t="str">
        <f>IFERROR(INDEX('padron cfe'!D:D,MATCH(DATOS!C545,'padron cfe'!A:A,0),1),"")</f>
        <v/>
      </c>
      <c r="U545" s="4"/>
      <c r="V545" s="4"/>
      <c r="W545" s="4"/>
      <c r="X545" s="6"/>
      <c r="Y545" s="4"/>
      <c r="Z545" s="4" t="str">
        <f t="shared" si="121"/>
        <v/>
      </c>
      <c r="AA545" s="4"/>
      <c r="AB545" s="4"/>
      <c r="AC545" s="2" t="str">
        <f>IFERROR(IF(INDEX(AC$1:AC544,MATCH(J545,J$1:J544,0),1)=0,"",INDEX(AC$1:AC544,MATCH(J545,J$1:J544,0),1)),"")</f>
        <v/>
      </c>
      <c r="AD545" s="2" t="str">
        <f>IFERROR(IF(INDEX(AD$1:AD544,MATCH(J545,J$1:J544,0),1)=0,"",INDEX(AD$1:AD544,MATCH(J545,J$1:J544,0),1)),"")</f>
        <v/>
      </c>
      <c r="AE545" s="2" t="str">
        <f>IFERROR(IF(INDEX(AE$1:AE544,MATCH(J545,J$1:J544,0),1)=0,"",INDEX(AE$1:AE544,MATCH(J545,J$1:J544,0),1)),"")</f>
        <v/>
      </c>
      <c r="AF545" s="2"/>
      <c r="AG545" s="2"/>
      <c r="AH545" s="2"/>
      <c r="AI545" s="4"/>
      <c r="AJ545" s="4"/>
      <c r="AK545" s="4"/>
      <c r="AL545" s="4"/>
      <c r="AM545" s="4"/>
      <c r="AN545" s="4"/>
      <c r="AO545" s="4"/>
      <c r="AP545" s="4"/>
      <c r="AQ545" s="4"/>
      <c r="AS545" s="4"/>
      <c r="AT545" s="82"/>
      <c r="AU545" s="124"/>
      <c r="AV545" s="124"/>
      <c r="AW545" s="124"/>
      <c r="AX545" s="124"/>
      <c r="AY545" s="124"/>
      <c r="AZ545" s="124"/>
      <c r="BA545" s="4"/>
      <c r="BB545" s="127"/>
      <c r="BC545" s="4"/>
      <c r="BD545" s="4"/>
      <c r="BE545" s="4"/>
      <c r="BF545" s="4"/>
      <c r="BG545" s="4"/>
      <c r="BH545" s="7" t="str">
        <f t="shared" ca="1" si="122"/>
        <v/>
      </c>
      <c r="BI545" s="4" t="str">
        <f t="shared" si="129"/>
        <v/>
      </c>
      <c r="BJ545" s="123" t="str">
        <f t="shared" si="123"/>
        <v/>
      </c>
      <c r="BK545" s="140" t="str">
        <f t="shared" si="128"/>
        <v/>
      </c>
      <c r="BQ545" s="4" t="str">
        <f>IF(IFERROR(VLOOKUP(C545,C546:C$1993,1,0),"")="","",COUNTIF(C:C,C545))</f>
        <v/>
      </c>
      <c r="BU545" s="5" t="str">
        <f>IF(B545="","",IF(BQ545="",1+(MAX(BU$2:BU544)),""))</f>
        <v/>
      </c>
      <c r="BV545" s="5" t="str">
        <f t="shared" si="124"/>
        <v/>
      </c>
      <c r="BW545" s="5" t="str">
        <f t="shared" si="125"/>
        <v/>
      </c>
      <c r="BX545" s="14" t="str">
        <f t="shared" si="126"/>
        <v/>
      </c>
      <c r="BY545" s="28"/>
      <c r="BZ545" s="15"/>
      <c r="CA545" s="5" t="str">
        <f t="shared" si="130"/>
        <v/>
      </c>
      <c r="CD545" s="5" t="str">
        <f t="shared" si="127"/>
        <v/>
      </c>
      <c r="CE545" s="5" t="str">
        <f>IF(J545="","",IFERROR(IF(VLOOKUP(J545,J$2:J544,1,0)=0,"",""),J545))</f>
        <v/>
      </c>
      <c r="CF545" s="24" t="str">
        <f>IF(CE545="","",(IFERROR(VLOOKUP(MID(CE545,1,1),$CW$2:DA$28,3,0),0)+IFERROR(VLOOKUP(MID(CE545,2,1),CW$2:DA$28,4,0),0)+IFERROR(VLOOKUP(MID(CE545,3,1),CW$2:DA$28,5,0),0)+(ROW(CE545)/1000000000000)))</f>
        <v/>
      </c>
      <c r="CH545" s="5">
        <v>544</v>
      </c>
      <c r="CI545" s="5" t="str">
        <f>IFERROR(VLOOKUP(CH545,CD$2:CE1621,2,0),"")</f>
        <v/>
      </c>
      <c r="DC545" s="5" t="e">
        <f>IF(REPORTE!AH$2="si",IF(C545=VALUE(REPORTE!C$11),IF(SUM(DC546:DC$1993),CONCATENATE(INT(B545),", "),INT(B545)),""),IF(C545=VALUE(REPORTE!C$10),IF(SUM(DC546:DC$1993),CONCATENATE(INT(B545),", "),INT(B545)),""))</f>
        <v>#VALUE!</v>
      </c>
    </row>
    <row r="546" spans="1:108" s="5" customFormat="1" ht="15" customHeight="1">
      <c r="A546" s="4" t="str">
        <f t="shared" si="120"/>
        <v/>
      </c>
      <c r="B546" s="6"/>
      <c r="C546" s="6"/>
      <c r="D546" s="1" t="str">
        <f>IFERROR(INDEX('padron cfe'!B:B,MATCH(DATOS!C546,'padron cfe'!A:A,0),1),"")</f>
        <v/>
      </c>
      <c r="E546" s="4"/>
      <c r="F546" s="4"/>
      <c r="G546" s="4"/>
      <c r="H546" s="5" t="str">
        <f>IF(F546="","",IFERROR(CONCATENATE("PEUA",VLOOKUP(ESTADO,REPORTE!AV$2:AW$33,2,0),DIDTRITO_FORM,CADER_FORM,IFERROR(VLOOKUP(DAY(F546),$BN$3:$BO$11,2,0),DAY(F546)),IFERROR(VLOOKUP(MONTH(F546),$BN$3:$BO$11,2,0),MONTH(F546)),YEAR(F546),G546),""))</f>
        <v/>
      </c>
      <c r="I546" s="4"/>
      <c r="K546" s="2" t="str">
        <f>IFERROR(INDEX('padron cfe'!C:C,MATCH(DATOS!C546,'padron cfe'!A:A,0),1),"")</f>
        <v/>
      </c>
      <c r="L546" s="4" t="str">
        <f>IFERROR(IF(VLOOKUP(J546,J$2:L545,4,0)=0,"",VLOOKUP(J546,J$2:L545,4,0)),"")</f>
        <v/>
      </c>
      <c r="M546" s="4" t="str">
        <f>IFERROR(IF(VLOOKUP(J546,J$2:M545,5,0)=0,"",VLOOKUP(J546,J$2:M545,5,0)),"")</f>
        <v/>
      </c>
      <c r="N546" s="4"/>
      <c r="O546" s="2"/>
      <c r="P546" s="2"/>
      <c r="Q546" s="5" t="str">
        <f t="shared" si="119"/>
        <v/>
      </c>
      <c r="T546" s="2" t="str">
        <f>IFERROR(INDEX('padron cfe'!D:D,MATCH(DATOS!C546,'padron cfe'!A:A,0),1),"")</f>
        <v/>
      </c>
      <c r="U546" s="4"/>
      <c r="V546" s="4"/>
      <c r="W546" s="4"/>
      <c r="X546" s="6"/>
      <c r="Y546" s="4"/>
      <c r="Z546" s="4" t="str">
        <f t="shared" si="121"/>
        <v/>
      </c>
      <c r="AA546" s="4"/>
      <c r="AB546" s="4"/>
      <c r="AC546" s="2" t="str">
        <f>IFERROR(IF(INDEX(AC$1:AC545,MATCH(J546,J$1:J545,0),1)=0,"",INDEX(AC$1:AC545,MATCH(J546,J$1:J545,0),1)),"")</f>
        <v/>
      </c>
      <c r="AD546" s="2" t="str">
        <f>IFERROR(IF(INDEX(AD$1:AD545,MATCH(J546,J$1:J545,0),1)=0,"",INDEX(AD$1:AD545,MATCH(J546,J$1:J545,0),1)),"")</f>
        <v/>
      </c>
      <c r="AE546" s="2" t="str">
        <f>IFERROR(IF(INDEX(AE$1:AE545,MATCH(J546,J$1:J545,0),1)=0,"",INDEX(AE$1:AE545,MATCH(J546,J$1:J545,0),1)),"")</f>
        <v/>
      </c>
      <c r="AF546" s="2"/>
      <c r="AG546" s="2"/>
      <c r="AH546" s="2"/>
      <c r="AI546" s="4"/>
      <c r="AJ546" s="4"/>
      <c r="AK546" s="4"/>
      <c r="AL546" s="4"/>
      <c r="AM546" s="4"/>
      <c r="AN546" s="4"/>
      <c r="AO546" s="4"/>
      <c r="AP546" s="4"/>
      <c r="AQ546" s="4"/>
      <c r="AS546" s="4"/>
      <c r="AT546" s="82"/>
      <c r="AU546" s="124"/>
      <c r="AV546" s="124"/>
      <c r="AW546" s="124"/>
      <c r="AX546" s="124"/>
      <c r="AY546" s="124"/>
      <c r="AZ546" s="124"/>
      <c r="BA546" s="4"/>
      <c r="BB546" s="127"/>
      <c r="BC546" s="4"/>
      <c r="BD546" s="4"/>
      <c r="BE546" s="4"/>
      <c r="BF546" s="4"/>
      <c r="BG546" s="4"/>
      <c r="BH546" s="7" t="str">
        <f t="shared" ca="1" si="122"/>
        <v/>
      </c>
      <c r="BI546" s="4" t="str">
        <f t="shared" si="129"/>
        <v/>
      </c>
      <c r="BJ546" s="123" t="str">
        <f t="shared" si="123"/>
        <v/>
      </c>
      <c r="BK546" s="140" t="str">
        <f t="shared" si="128"/>
        <v/>
      </c>
      <c r="BQ546" s="4" t="str">
        <f>IF(IFERROR(VLOOKUP(C546,C547:C$1993,1,0),"")="","",COUNTIF(C:C,C546))</f>
        <v/>
      </c>
      <c r="BU546" s="5" t="str">
        <f>IF(B546="","",IF(BQ546="",1+(MAX(BU$2:BU545)),""))</f>
        <v/>
      </c>
      <c r="BV546" s="5" t="str">
        <f t="shared" si="124"/>
        <v/>
      </c>
      <c r="BW546" s="5" t="str">
        <f t="shared" si="125"/>
        <v/>
      </c>
      <c r="BX546" s="14" t="str">
        <f t="shared" si="126"/>
        <v/>
      </c>
      <c r="BY546" s="28"/>
      <c r="BZ546" s="15"/>
      <c r="CA546" s="5" t="str">
        <f t="shared" si="130"/>
        <v/>
      </c>
      <c r="CD546" s="5" t="str">
        <f t="shared" si="127"/>
        <v/>
      </c>
      <c r="CE546" s="5" t="str">
        <f>IF(J546="","",IFERROR(IF(VLOOKUP(J546,J$2:J545,1,0)=0,"",""),J546))</f>
        <v/>
      </c>
      <c r="CF546" s="24" t="str">
        <f>IF(CE546="","",(IFERROR(VLOOKUP(MID(CE546,1,1),$CW$2:DA$28,3,0),0)+IFERROR(VLOOKUP(MID(CE546,2,1),CW$2:DA$28,4,0),0)+IFERROR(VLOOKUP(MID(CE546,3,1),CW$2:DA$28,5,0),0)+(ROW(CE546)/1000000000000)))</f>
        <v/>
      </c>
      <c r="CH546" s="5">
        <v>545</v>
      </c>
      <c r="CI546" s="5" t="str">
        <f>IFERROR(VLOOKUP(CH546,CD$2:CE1622,2,0),"")</f>
        <v/>
      </c>
      <c r="DC546" s="5" t="e">
        <f>IF(REPORTE!AH$2="si",IF(C546=VALUE(REPORTE!C$11),IF(SUM(DC547:DC$1993),CONCATENATE(INT(B546),", "),INT(B546)),""),IF(C546=VALUE(REPORTE!C$10),IF(SUM(DC547:DC$1993),CONCATENATE(INT(B546),", "),INT(B546)),""))</f>
        <v>#VALUE!</v>
      </c>
    </row>
    <row r="547" spans="1:108" s="5" customFormat="1" ht="15" customHeight="1">
      <c r="A547" s="4" t="str">
        <f t="shared" si="120"/>
        <v/>
      </c>
      <c r="B547" s="6"/>
      <c r="C547" s="6"/>
      <c r="D547" s="1" t="str">
        <f>IFERROR(INDEX('padron cfe'!B:B,MATCH(DATOS!C547,'padron cfe'!A:A,0),1),"")</f>
        <v/>
      </c>
      <c r="E547" s="4"/>
      <c r="F547" s="4"/>
      <c r="G547" s="4"/>
      <c r="H547" s="5" t="str">
        <f>IF(F547="","",IFERROR(CONCATENATE("PEUA",VLOOKUP(ESTADO,REPORTE!AV$2:AW$33,2,0),DIDTRITO_FORM,CADER_FORM,IFERROR(VLOOKUP(DAY(F547),$BN$3:$BO$11,2,0),DAY(F547)),IFERROR(VLOOKUP(MONTH(F547),$BN$3:$BO$11,2,0),MONTH(F547)),YEAR(F547),G547),""))</f>
        <v/>
      </c>
      <c r="I547" s="4"/>
      <c r="K547" s="2" t="str">
        <f>IFERROR(INDEX('padron cfe'!C:C,MATCH(DATOS!C547,'padron cfe'!A:A,0),1),"")</f>
        <v/>
      </c>
      <c r="L547" s="4" t="str">
        <f>IFERROR(IF(VLOOKUP(J547,J$2:L546,4,0)=0,"",VLOOKUP(J547,J$2:L546,4,0)),"")</f>
        <v/>
      </c>
      <c r="M547" s="4" t="str">
        <f>IFERROR(IF(VLOOKUP(J547,J$2:M546,5,0)=0,"",VLOOKUP(J547,J$2:M546,5,0)),"")</f>
        <v/>
      </c>
      <c r="N547" s="4"/>
      <c r="O547" s="2"/>
      <c r="P547" s="2"/>
      <c r="Q547" s="5" t="str">
        <f t="shared" si="119"/>
        <v/>
      </c>
      <c r="T547" s="2" t="str">
        <f>IFERROR(INDEX('padron cfe'!D:D,MATCH(DATOS!C547,'padron cfe'!A:A,0),1),"")</f>
        <v/>
      </c>
      <c r="U547" s="4"/>
      <c r="V547" s="4"/>
      <c r="W547" s="4"/>
      <c r="X547" s="6"/>
      <c r="Y547" s="4"/>
      <c r="Z547" s="4" t="str">
        <f t="shared" si="121"/>
        <v/>
      </c>
      <c r="AA547" s="4"/>
      <c r="AB547" s="4"/>
      <c r="AC547" s="2" t="str">
        <f>IFERROR(IF(INDEX(AC$1:AC546,MATCH(J547,J$1:J546,0),1)=0,"",INDEX(AC$1:AC546,MATCH(J547,J$1:J546,0),1)),"")</f>
        <v/>
      </c>
      <c r="AD547" s="2" t="str">
        <f>IFERROR(IF(INDEX(AD$1:AD546,MATCH(J547,J$1:J546,0),1)=0,"",INDEX(AD$1:AD546,MATCH(J547,J$1:J546,0),1)),"")</f>
        <v/>
      </c>
      <c r="AE547" s="2" t="str">
        <f>IFERROR(IF(INDEX(AE$1:AE546,MATCH(J547,J$1:J546,0),1)=0,"",INDEX(AE$1:AE546,MATCH(J547,J$1:J546,0),1)),"")</f>
        <v/>
      </c>
      <c r="AF547" s="2"/>
      <c r="AG547" s="2"/>
      <c r="AH547" s="2"/>
      <c r="AI547" s="4"/>
      <c r="AJ547" s="4"/>
      <c r="AK547" s="4"/>
      <c r="AL547" s="4"/>
      <c r="AM547" s="4"/>
      <c r="AN547" s="4"/>
      <c r="AO547" s="4"/>
      <c r="AP547" s="4"/>
      <c r="AQ547" s="4"/>
      <c r="AS547" s="4"/>
      <c r="AT547" s="82"/>
      <c r="AU547" s="124"/>
      <c r="AV547" s="124"/>
      <c r="AW547" s="124"/>
      <c r="AX547" s="124"/>
      <c r="AY547" s="124"/>
      <c r="AZ547" s="124"/>
      <c r="BA547" s="4"/>
      <c r="BB547" s="127"/>
      <c r="BC547" s="4"/>
      <c r="BD547" s="4"/>
      <c r="BE547" s="4"/>
      <c r="BF547" s="4"/>
      <c r="BG547" s="4"/>
      <c r="BH547" s="7" t="str">
        <f t="shared" ca="1" si="122"/>
        <v/>
      </c>
      <c r="BI547" s="4" t="str">
        <f t="shared" si="129"/>
        <v/>
      </c>
      <c r="BJ547" s="123" t="str">
        <f t="shared" si="123"/>
        <v/>
      </c>
      <c r="BK547" s="140" t="str">
        <f t="shared" si="128"/>
        <v/>
      </c>
      <c r="BQ547" s="4" t="str">
        <f>IF(IFERROR(VLOOKUP(C547,C548:C$1993,1,0),"")="","",COUNTIF(C:C,C547))</f>
        <v/>
      </c>
      <c r="BU547" s="5" t="str">
        <f>IF(B547="","",IF(BQ547="",1+(MAX(BU$2:BU546)),""))</f>
        <v/>
      </c>
      <c r="BV547" s="5" t="str">
        <f t="shared" si="124"/>
        <v/>
      </c>
      <c r="BW547" s="5" t="str">
        <f t="shared" si="125"/>
        <v/>
      </c>
      <c r="BX547" s="14" t="str">
        <f t="shared" si="126"/>
        <v/>
      </c>
      <c r="BY547" s="28"/>
      <c r="BZ547" s="15"/>
      <c r="CA547" s="5" t="str">
        <f t="shared" si="130"/>
        <v/>
      </c>
      <c r="CD547" s="5" t="str">
        <f t="shared" si="127"/>
        <v/>
      </c>
      <c r="CE547" s="5" t="str">
        <f>IF(J547="","",IFERROR(IF(VLOOKUP(J547,J$2:J546,1,0)=0,"",""),J547))</f>
        <v/>
      </c>
      <c r="CF547" s="24" t="str">
        <f>IF(CE547="","",(IFERROR(VLOOKUP(MID(CE547,1,1),$CW$2:DA$28,3,0),0)+IFERROR(VLOOKUP(MID(CE547,2,1),CW$2:DA$28,4,0),0)+IFERROR(VLOOKUP(MID(CE547,3,1),CW$2:DA$28,5,0),0)+(ROW(CE547)/1000000000000)))</f>
        <v/>
      </c>
      <c r="CH547" s="5">
        <v>546</v>
      </c>
      <c r="CI547" s="5" t="str">
        <f>IFERROR(VLOOKUP(CH547,CD$2:CE1623,2,0),"")</f>
        <v/>
      </c>
      <c r="DC547" s="5" t="e">
        <f>IF(REPORTE!AH$2="si",IF(C547=VALUE(REPORTE!C$11),IF(SUM(DC548:DC$1993),CONCATENATE(INT(B547),", "),INT(B547)),""),IF(C547=VALUE(REPORTE!C$10),IF(SUM(DC548:DC$1993),CONCATENATE(INT(B547),", "),INT(B547)),""))</f>
        <v>#VALUE!</v>
      </c>
    </row>
    <row r="548" spans="1:108" s="5" customFormat="1" ht="15" customHeight="1">
      <c r="A548" s="4" t="str">
        <f t="shared" si="120"/>
        <v/>
      </c>
      <c r="B548" s="6"/>
      <c r="C548" s="6"/>
      <c r="D548" s="1" t="str">
        <f>IFERROR(INDEX('padron cfe'!B:B,MATCH(DATOS!C548,'padron cfe'!A:A,0),1),"")</f>
        <v/>
      </c>
      <c r="E548" s="4"/>
      <c r="F548" s="4"/>
      <c r="G548" s="4"/>
      <c r="H548" s="5" t="str">
        <f>IF(F548="","",IFERROR(CONCATENATE("PEUA",VLOOKUP(ESTADO,REPORTE!AV$2:AW$33,2,0),DIDTRITO_FORM,CADER_FORM,IFERROR(VLOOKUP(DAY(F548),$BN$3:$BO$11,2,0),DAY(F548)),IFERROR(VLOOKUP(MONTH(F548),$BN$3:$BO$11,2,0),MONTH(F548)),YEAR(F548),G548),""))</f>
        <v/>
      </c>
      <c r="I548" s="4"/>
      <c r="K548" s="2" t="str">
        <f>IFERROR(INDEX('padron cfe'!C:C,MATCH(DATOS!C548,'padron cfe'!A:A,0),1),"")</f>
        <v/>
      </c>
      <c r="L548" s="4" t="str">
        <f>IFERROR(IF(VLOOKUP(J548,J$2:L547,4,0)=0,"",VLOOKUP(J548,J$2:L547,4,0)),"")</f>
        <v/>
      </c>
      <c r="M548" s="4" t="str">
        <f>IFERROR(IF(VLOOKUP(J548,J$2:M547,5,0)=0,"",VLOOKUP(J548,J$2:M547,5,0)),"")</f>
        <v/>
      </c>
      <c r="N548" s="4"/>
      <c r="O548" s="2"/>
      <c r="P548" s="2"/>
      <c r="Q548" s="5" t="str">
        <f t="shared" si="119"/>
        <v/>
      </c>
      <c r="T548" s="2" t="str">
        <f>IFERROR(INDEX('padron cfe'!D:D,MATCH(DATOS!C548,'padron cfe'!A:A,0),1),"")</f>
        <v/>
      </c>
      <c r="U548" s="4"/>
      <c r="V548" s="4"/>
      <c r="W548" s="4"/>
      <c r="X548" s="6"/>
      <c r="Y548" s="4"/>
      <c r="Z548" s="4" t="str">
        <f t="shared" si="121"/>
        <v/>
      </c>
      <c r="AA548" s="4"/>
      <c r="AB548" s="4"/>
      <c r="AC548" s="2" t="str">
        <f>IFERROR(IF(INDEX(AC$1:AC547,MATCH(J548,J$1:J547,0),1)=0,"",INDEX(AC$1:AC547,MATCH(J548,J$1:J547,0),1)),"")</f>
        <v/>
      </c>
      <c r="AD548" s="2" t="str">
        <f>IFERROR(IF(INDEX(AD$1:AD547,MATCH(J548,J$1:J547,0),1)=0,"",INDEX(AD$1:AD547,MATCH(J548,J$1:J547,0),1)),"")</f>
        <v/>
      </c>
      <c r="AE548" s="2" t="str">
        <f>IFERROR(IF(INDEX(AE$1:AE547,MATCH(J548,J$1:J547,0),1)=0,"",INDEX(AE$1:AE547,MATCH(J548,J$1:J547,0),1)),"")</f>
        <v/>
      </c>
      <c r="AF548" s="2"/>
      <c r="AG548" s="2"/>
      <c r="AH548" s="2"/>
      <c r="AI548" s="4"/>
      <c r="AJ548" s="4"/>
      <c r="AK548" s="4"/>
      <c r="AL548" s="4"/>
      <c r="AM548" s="4"/>
      <c r="AN548" s="4"/>
      <c r="AO548" s="4"/>
      <c r="AP548" s="4"/>
      <c r="AQ548" s="4"/>
      <c r="AS548" s="4"/>
      <c r="AT548" s="82"/>
      <c r="AU548" s="124"/>
      <c r="AV548" s="124"/>
      <c r="AW548" s="124"/>
      <c r="AX548" s="124"/>
      <c r="AY548" s="124"/>
      <c r="AZ548" s="124"/>
      <c r="BA548" s="4"/>
      <c r="BB548" s="127"/>
      <c r="BC548" s="4"/>
      <c r="BD548" s="4"/>
      <c r="BE548" s="4"/>
      <c r="BF548" s="4"/>
      <c r="BG548" s="4"/>
      <c r="BH548" s="7" t="str">
        <f t="shared" ca="1" si="122"/>
        <v/>
      </c>
      <c r="BI548" s="4" t="str">
        <f t="shared" si="129"/>
        <v/>
      </c>
      <c r="BJ548" s="123" t="str">
        <f t="shared" si="123"/>
        <v/>
      </c>
      <c r="BK548" s="140" t="str">
        <f t="shared" si="128"/>
        <v/>
      </c>
      <c r="BQ548" s="4" t="str">
        <f>IF(IFERROR(VLOOKUP(C548,C549:C$1993,1,0),"")="","",COUNTIF(C:C,C548))</f>
        <v/>
      </c>
      <c r="BU548" s="5" t="str">
        <f>IF(B548="","",IF(BQ548="",1+(MAX(BU$2:BU547)),""))</f>
        <v/>
      </c>
      <c r="BV548" s="5" t="str">
        <f t="shared" si="124"/>
        <v/>
      </c>
      <c r="BW548" s="5" t="str">
        <f t="shared" si="125"/>
        <v/>
      </c>
      <c r="BX548" s="14" t="str">
        <f t="shared" si="126"/>
        <v/>
      </c>
      <c r="BY548" s="28"/>
      <c r="BZ548" s="15"/>
      <c r="CA548" s="5" t="str">
        <f t="shared" si="130"/>
        <v/>
      </c>
      <c r="CD548" s="5" t="str">
        <f t="shared" si="127"/>
        <v/>
      </c>
      <c r="CE548" s="5" t="str">
        <f>IF(J548="","",IFERROR(IF(VLOOKUP(J548,J$2:J547,1,0)=0,"",""),J548))</f>
        <v/>
      </c>
      <c r="CF548" s="24" t="str">
        <f>IF(CE548="","",(IFERROR(VLOOKUP(MID(CE548,1,1),$CW$2:DA$28,3,0),0)+IFERROR(VLOOKUP(MID(CE548,2,1),CW$2:DA$28,4,0),0)+IFERROR(VLOOKUP(MID(CE548,3,1),CW$2:DA$28,5,0),0)+(ROW(CE548)/1000000000000)))</f>
        <v/>
      </c>
      <c r="CH548" s="5">
        <v>547</v>
      </c>
      <c r="CI548" s="5" t="str">
        <f>IFERROR(VLOOKUP(CH548,CD$2:CE1624,2,0),"")</f>
        <v/>
      </c>
      <c r="DC548" s="5" t="e">
        <f>IF(REPORTE!AH$2="si",IF(C548=VALUE(REPORTE!C$11),IF(SUM(DC549:DC$1993),CONCATENATE(INT(B548),", "),INT(B548)),""),IF(C548=VALUE(REPORTE!C$10),IF(SUM(DC549:DC$1993),CONCATENATE(INT(B548),", "),INT(B548)),""))</f>
        <v>#VALUE!</v>
      </c>
      <c r="DD548" s="5" t="e">
        <f>CONCATENATE(DC548,DC549,DC550,DC551,DC552,DC553,DC554,DC555,DC556,DC557,DC558,DC559,DC560,DC561,DC562,DC563,DC564,DC565,DC566,DC567,DC568,DC569,DC570,DC571,DC572,DC573,DC574,DC575,DC576,DC577,DC578,DC579,DC580,DC581,DC582,DC583,DC584,DC585,DC586,DC587,DC588,DC589)</f>
        <v>#VALUE!</v>
      </c>
    </row>
    <row r="549" spans="1:108" s="5" customFormat="1" ht="15" customHeight="1">
      <c r="A549" s="4" t="str">
        <f t="shared" si="120"/>
        <v/>
      </c>
      <c r="B549" s="6"/>
      <c r="C549" s="6"/>
      <c r="D549" s="1" t="str">
        <f>IFERROR(INDEX('padron cfe'!B:B,MATCH(DATOS!C549,'padron cfe'!A:A,0),1),"")</f>
        <v/>
      </c>
      <c r="E549" s="4"/>
      <c r="F549" s="4"/>
      <c r="G549" s="4"/>
      <c r="H549" s="5" t="str">
        <f>IF(F549="","",IFERROR(CONCATENATE("PEUA",VLOOKUP(ESTADO,REPORTE!AV$2:AW$33,2,0),DIDTRITO_FORM,CADER_FORM,IFERROR(VLOOKUP(DAY(F549),$BN$3:$BO$11,2,0),DAY(F549)),IFERROR(VLOOKUP(MONTH(F549),$BN$3:$BO$11,2,0),MONTH(F549)),YEAR(F549),G549),""))</f>
        <v/>
      </c>
      <c r="I549" s="4"/>
      <c r="K549" s="2" t="str">
        <f>IFERROR(INDEX('padron cfe'!C:C,MATCH(DATOS!C549,'padron cfe'!A:A,0),1),"")</f>
        <v/>
      </c>
      <c r="L549" s="4" t="str">
        <f>IFERROR(IF(VLOOKUP(J549,J$2:L548,4,0)=0,"",VLOOKUP(J549,J$2:L548,4,0)),"")</f>
        <v/>
      </c>
      <c r="M549" s="4" t="str">
        <f>IFERROR(IF(VLOOKUP(J549,J$2:M548,5,0)=0,"",VLOOKUP(J549,J$2:M548,5,0)),"")</f>
        <v/>
      </c>
      <c r="N549" s="4"/>
      <c r="O549" s="2"/>
      <c r="P549" s="2"/>
      <c r="Q549" s="5" t="str">
        <f t="shared" si="119"/>
        <v/>
      </c>
      <c r="T549" s="2" t="str">
        <f>IFERROR(INDEX('padron cfe'!D:D,MATCH(DATOS!C549,'padron cfe'!A:A,0),1),"")</f>
        <v/>
      </c>
      <c r="U549" s="4"/>
      <c r="V549" s="4"/>
      <c r="W549" s="4"/>
      <c r="X549" s="6"/>
      <c r="Y549" s="4"/>
      <c r="Z549" s="4" t="str">
        <f t="shared" si="121"/>
        <v/>
      </c>
      <c r="AA549" s="4"/>
      <c r="AB549" s="4"/>
      <c r="AC549" s="2" t="str">
        <f>IFERROR(IF(INDEX(AC$1:AC548,MATCH(J549,J$1:J548,0),1)=0,"",INDEX(AC$1:AC548,MATCH(J549,J$1:J548,0),1)),"")</f>
        <v/>
      </c>
      <c r="AD549" s="2" t="str">
        <f>IFERROR(IF(INDEX(AD$1:AD548,MATCH(J549,J$1:J548,0),1)=0,"",INDEX(AD$1:AD548,MATCH(J549,J$1:J548,0),1)),"")</f>
        <v/>
      </c>
      <c r="AE549" s="2" t="str">
        <f>IFERROR(IF(INDEX(AE$1:AE548,MATCH(J549,J$1:J548,0),1)=0,"",INDEX(AE$1:AE548,MATCH(J549,J$1:J548,0),1)),"")</f>
        <v/>
      </c>
      <c r="AF549" s="2"/>
      <c r="AG549" s="2"/>
      <c r="AH549" s="2"/>
      <c r="AI549" s="4"/>
      <c r="AJ549" s="4"/>
      <c r="AK549" s="4"/>
      <c r="AL549" s="4"/>
      <c r="AM549" s="4"/>
      <c r="AN549" s="4"/>
      <c r="AO549" s="4"/>
      <c r="AP549" s="4"/>
      <c r="AQ549" s="4"/>
      <c r="AS549" s="4"/>
      <c r="AT549" s="82"/>
      <c r="AU549" s="124"/>
      <c r="AV549" s="124"/>
      <c r="AW549" s="124"/>
      <c r="AX549" s="124"/>
      <c r="AY549" s="124"/>
      <c r="AZ549" s="124"/>
      <c r="BA549" s="4"/>
      <c r="BB549" s="127"/>
      <c r="BC549" s="4"/>
      <c r="BD549" s="4"/>
      <c r="BE549" s="4"/>
      <c r="BF549" s="4"/>
      <c r="BG549" s="4"/>
      <c r="BH549" s="7" t="str">
        <f t="shared" ca="1" si="122"/>
        <v/>
      </c>
      <c r="BI549" s="4" t="str">
        <f t="shared" si="129"/>
        <v/>
      </c>
      <c r="BJ549" s="123" t="str">
        <f t="shared" si="123"/>
        <v/>
      </c>
      <c r="BK549" s="140" t="str">
        <f t="shared" si="128"/>
        <v/>
      </c>
      <c r="BQ549" s="4" t="str">
        <f>IF(IFERROR(VLOOKUP(C549,C550:C$1993,1,0),"")="","",COUNTIF(C:C,C549))</f>
        <v/>
      </c>
      <c r="BU549" s="5" t="str">
        <f>IF(B549="","",IF(BQ549="",1+(MAX(BU$2:BU548)),""))</f>
        <v/>
      </c>
      <c r="BV549" s="5" t="str">
        <f t="shared" si="124"/>
        <v/>
      </c>
      <c r="BW549" s="5" t="str">
        <f t="shared" si="125"/>
        <v/>
      </c>
      <c r="BX549" s="14" t="str">
        <f t="shared" si="126"/>
        <v/>
      </c>
      <c r="BY549" s="28"/>
      <c r="BZ549" s="15"/>
      <c r="CA549" s="5" t="str">
        <f t="shared" si="130"/>
        <v/>
      </c>
      <c r="CD549" s="5" t="str">
        <f t="shared" si="127"/>
        <v/>
      </c>
      <c r="CE549" s="5" t="str">
        <f>IF(J549="","",IFERROR(IF(VLOOKUP(J549,J$2:J548,1,0)=0,"",""),J549))</f>
        <v/>
      </c>
      <c r="CF549" s="24" t="str">
        <f>IF(CE549="","",(IFERROR(VLOOKUP(MID(CE549,1,1),$CW$2:DA$28,3,0),0)+IFERROR(VLOOKUP(MID(CE549,2,1),CW$2:DA$28,4,0),0)+IFERROR(VLOOKUP(MID(CE549,3,1),CW$2:DA$28,5,0),0)+(ROW(CE549)/1000000000000)))</f>
        <v/>
      </c>
      <c r="CH549" s="5">
        <v>548</v>
      </c>
      <c r="CI549" s="5" t="str">
        <f>IFERROR(VLOOKUP(CH549,CD$2:CE1625,2,0),"")</f>
        <v/>
      </c>
      <c r="DC549" s="5" t="e">
        <f>IF(REPORTE!AH$2="si",IF(C549=VALUE(REPORTE!C$11),IF(SUM(DC550:DC$1993),CONCATENATE(INT(B549),", "),INT(B549)),""),IF(C549=VALUE(REPORTE!C$10),IF(SUM(DC550:DC$1993),CONCATENATE(INT(B549),", "),INT(B549)),""))</f>
        <v>#VALUE!</v>
      </c>
    </row>
    <row r="550" spans="1:108" s="5" customFormat="1" ht="15" customHeight="1">
      <c r="A550" s="4" t="str">
        <f t="shared" si="120"/>
        <v/>
      </c>
      <c r="B550" s="6"/>
      <c r="C550" s="6"/>
      <c r="D550" s="1" t="str">
        <f>IFERROR(INDEX('padron cfe'!B:B,MATCH(DATOS!C550,'padron cfe'!A:A,0),1),"")</f>
        <v/>
      </c>
      <c r="E550" s="4"/>
      <c r="F550" s="4"/>
      <c r="G550" s="4"/>
      <c r="H550" s="5" t="str">
        <f>IF(F550="","",IFERROR(CONCATENATE("PEUA",VLOOKUP(ESTADO,REPORTE!AV$2:AW$33,2,0),DIDTRITO_FORM,CADER_FORM,IFERROR(VLOOKUP(DAY(F550),$BN$3:$BO$11,2,0),DAY(F550)),IFERROR(VLOOKUP(MONTH(F550),$BN$3:$BO$11,2,0),MONTH(F550)),YEAR(F550),G550),""))</f>
        <v/>
      </c>
      <c r="I550" s="4"/>
      <c r="K550" s="2" t="str">
        <f>IFERROR(INDEX('padron cfe'!C:C,MATCH(DATOS!C550,'padron cfe'!A:A,0),1),"")</f>
        <v/>
      </c>
      <c r="L550" s="4" t="str">
        <f>IFERROR(IF(VLOOKUP(J550,J$2:L549,4,0)=0,"",VLOOKUP(J550,J$2:L549,4,0)),"")</f>
        <v/>
      </c>
      <c r="M550" s="4" t="str">
        <f>IFERROR(IF(VLOOKUP(J550,J$2:M549,5,0)=0,"",VLOOKUP(J550,J$2:M549,5,0)),"")</f>
        <v/>
      </c>
      <c r="N550" s="4"/>
      <c r="O550" s="2"/>
      <c r="P550" s="2"/>
      <c r="Q550" s="5" t="str">
        <f t="shared" si="119"/>
        <v/>
      </c>
      <c r="T550" s="2" t="str">
        <f>IFERROR(INDEX('padron cfe'!D:D,MATCH(DATOS!C550,'padron cfe'!A:A,0),1),"")</f>
        <v/>
      </c>
      <c r="U550" s="4"/>
      <c r="V550" s="4"/>
      <c r="W550" s="4"/>
      <c r="X550" s="6"/>
      <c r="Y550" s="4"/>
      <c r="Z550" s="4" t="str">
        <f t="shared" si="121"/>
        <v/>
      </c>
      <c r="AA550" s="4"/>
      <c r="AB550" s="4"/>
      <c r="AC550" s="2" t="str">
        <f>IFERROR(IF(INDEX(AC$1:AC549,MATCH(J550,J$1:J549,0),1)=0,"",INDEX(AC$1:AC549,MATCH(J550,J$1:J549,0),1)),"")</f>
        <v/>
      </c>
      <c r="AD550" s="2" t="str">
        <f>IFERROR(IF(INDEX(AD$1:AD549,MATCH(J550,J$1:J549,0),1)=0,"",INDEX(AD$1:AD549,MATCH(J550,J$1:J549,0),1)),"")</f>
        <v/>
      </c>
      <c r="AE550" s="2" t="str">
        <f>IFERROR(IF(INDEX(AE$1:AE549,MATCH(J550,J$1:J549,0),1)=0,"",INDEX(AE$1:AE549,MATCH(J550,J$1:J549,0),1)),"")</f>
        <v/>
      </c>
      <c r="AF550" s="2"/>
      <c r="AG550" s="2"/>
      <c r="AH550" s="2"/>
      <c r="AI550" s="4"/>
      <c r="AJ550" s="4"/>
      <c r="AK550" s="4"/>
      <c r="AL550" s="4"/>
      <c r="AM550" s="4"/>
      <c r="AN550" s="4"/>
      <c r="AO550" s="4"/>
      <c r="AP550" s="4"/>
      <c r="AQ550" s="4"/>
      <c r="AS550" s="4"/>
      <c r="AT550" s="82"/>
      <c r="AU550" s="124"/>
      <c r="AV550" s="124"/>
      <c r="AW550" s="124"/>
      <c r="AX550" s="124"/>
      <c r="AY550" s="124"/>
      <c r="AZ550" s="124"/>
      <c r="BA550" s="4"/>
      <c r="BB550" s="127"/>
      <c r="BC550" s="4"/>
      <c r="BD550" s="4"/>
      <c r="BE550" s="4"/>
      <c r="BF550" s="4"/>
      <c r="BG550" s="4"/>
      <c r="BH550" s="7" t="str">
        <f t="shared" ca="1" si="122"/>
        <v/>
      </c>
      <c r="BI550" s="4" t="str">
        <f t="shared" si="129"/>
        <v/>
      </c>
      <c r="BJ550" s="123" t="str">
        <f t="shared" si="123"/>
        <v/>
      </c>
      <c r="BK550" s="140" t="str">
        <f t="shared" si="128"/>
        <v/>
      </c>
      <c r="BQ550" s="4" t="str">
        <f>IF(IFERROR(VLOOKUP(C550,C551:C$1993,1,0),"")="","",COUNTIF(C:C,C550))</f>
        <v/>
      </c>
      <c r="BU550" s="5" t="str">
        <f>IF(B550="","",IF(BQ550="",1+(MAX(BU$2:BU549)),""))</f>
        <v/>
      </c>
      <c r="BV550" s="5" t="str">
        <f t="shared" si="124"/>
        <v/>
      </c>
      <c r="BW550" s="5" t="str">
        <f t="shared" si="125"/>
        <v/>
      </c>
      <c r="BX550" s="14" t="str">
        <f t="shared" si="126"/>
        <v/>
      </c>
      <c r="BY550" s="28"/>
      <c r="BZ550" s="15"/>
      <c r="CA550" s="5" t="str">
        <f t="shared" si="130"/>
        <v/>
      </c>
      <c r="CD550" s="5" t="str">
        <f t="shared" si="127"/>
        <v/>
      </c>
      <c r="CE550" s="5" t="str">
        <f>IF(J550="","",IFERROR(IF(VLOOKUP(J550,J$2:J549,1,0)=0,"",""),J550))</f>
        <v/>
      </c>
      <c r="CF550" s="24" t="str">
        <f>IF(CE550="","",(IFERROR(VLOOKUP(MID(CE550,1,1),$CW$2:DA$28,3,0),0)+IFERROR(VLOOKUP(MID(CE550,2,1),CW$2:DA$28,4,0),0)+IFERROR(VLOOKUP(MID(CE550,3,1),CW$2:DA$28,5,0),0)+(ROW(CE550)/1000000000000)))</f>
        <v/>
      </c>
      <c r="CH550" s="5">
        <v>549</v>
      </c>
      <c r="CI550" s="5" t="str">
        <f>IFERROR(VLOOKUP(CH550,CD$2:CE1626,2,0),"")</f>
        <v/>
      </c>
      <c r="DC550" s="5" t="e">
        <f>IF(REPORTE!AH$2="si",IF(C550=VALUE(REPORTE!C$11),IF(SUM(DC551:DC$1993),CONCATENATE(INT(B550),", "),INT(B550)),""),IF(C550=VALUE(REPORTE!C$10),IF(SUM(DC551:DC$1993),CONCATENATE(INT(B550),", "),INT(B550)),""))</f>
        <v>#VALUE!</v>
      </c>
    </row>
    <row r="551" spans="1:108" s="5" customFormat="1" ht="15" customHeight="1">
      <c r="A551" s="4" t="str">
        <f t="shared" si="120"/>
        <v/>
      </c>
      <c r="B551" s="6"/>
      <c r="C551" s="6"/>
      <c r="D551" s="1" t="str">
        <f>IFERROR(INDEX('padron cfe'!B:B,MATCH(DATOS!C551,'padron cfe'!A:A,0),1),"")</f>
        <v/>
      </c>
      <c r="E551" s="4"/>
      <c r="F551" s="4"/>
      <c r="G551" s="4"/>
      <c r="H551" s="5" t="str">
        <f>IF(F551="","",IFERROR(CONCATENATE("PEUA",VLOOKUP(ESTADO,REPORTE!AV$2:AW$33,2,0),DIDTRITO_FORM,CADER_FORM,IFERROR(VLOOKUP(DAY(F551),$BN$3:$BO$11,2,0),DAY(F551)),IFERROR(VLOOKUP(MONTH(F551),$BN$3:$BO$11,2,0),MONTH(F551)),YEAR(F551),G551),""))</f>
        <v/>
      </c>
      <c r="I551" s="4"/>
      <c r="K551" s="2" t="str">
        <f>IFERROR(INDEX('padron cfe'!C:C,MATCH(DATOS!C551,'padron cfe'!A:A,0),1),"")</f>
        <v/>
      </c>
      <c r="L551" s="4" t="str">
        <f>IFERROR(IF(VLOOKUP(J551,J$2:L550,4,0)=0,"",VLOOKUP(J551,J$2:L550,4,0)),"")</f>
        <v/>
      </c>
      <c r="M551" s="4" t="str">
        <f>IFERROR(IF(VLOOKUP(J551,J$2:M550,5,0)=0,"",VLOOKUP(J551,J$2:M550,5,0)),"")</f>
        <v/>
      </c>
      <c r="N551" s="4"/>
      <c r="O551" s="2"/>
      <c r="P551" s="2"/>
      <c r="Q551" s="5" t="str">
        <f t="shared" si="119"/>
        <v/>
      </c>
      <c r="T551" s="2" t="str">
        <f>IFERROR(INDEX('padron cfe'!D:D,MATCH(DATOS!C551,'padron cfe'!A:A,0),1),"")</f>
        <v/>
      </c>
      <c r="U551" s="4"/>
      <c r="V551" s="4"/>
      <c r="W551" s="4"/>
      <c r="X551" s="6"/>
      <c r="Y551" s="4"/>
      <c r="Z551" s="4" t="str">
        <f t="shared" si="121"/>
        <v/>
      </c>
      <c r="AA551" s="4"/>
      <c r="AB551" s="4"/>
      <c r="AC551" s="2" t="str">
        <f>IFERROR(IF(INDEX(AC$1:AC550,MATCH(J551,J$1:J550,0),1)=0,"",INDEX(AC$1:AC550,MATCH(J551,J$1:J550,0),1)),"")</f>
        <v/>
      </c>
      <c r="AD551" s="2" t="str">
        <f>IFERROR(IF(INDEX(AD$1:AD550,MATCH(J551,J$1:J550,0),1)=0,"",INDEX(AD$1:AD550,MATCH(J551,J$1:J550,0),1)),"")</f>
        <v/>
      </c>
      <c r="AE551" s="2" t="str">
        <f>IFERROR(IF(INDEX(AE$1:AE550,MATCH(J551,J$1:J550,0),1)=0,"",INDEX(AE$1:AE550,MATCH(J551,J$1:J550,0),1)),"")</f>
        <v/>
      </c>
      <c r="AF551" s="2"/>
      <c r="AG551" s="2"/>
      <c r="AH551" s="2"/>
      <c r="AI551" s="4"/>
      <c r="AJ551" s="4"/>
      <c r="AK551" s="4"/>
      <c r="AL551" s="4"/>
      <c r="AM551" s="4"/>
      <c r="AN551" s="4"/>
      <c r="AO551" s="4"/>
      <c r="AP551" s="4"/>
      <c r="AQ551" s="4"/>
      <c r="AS551" s="4"/>
      <c r="AT551" s="82"/>
      <c r="AU551" s="124"/>
      <c r="AV551" s="124"/>
      <c r="AW551" s="124"/>
      <c r="AX551" s="124"/>
      <c r="AY551" s="124"/>
      <c r="AZ551" s="124"/>
      <c r="BA551" s="4"/>
      <c r="BB551" s="127"/>
      <c r="BC551" s="4"/>
      <c r="BD551" s="4"/>
      <c r="BE551" s="4"/>
      <c r="BF551" s="4"/>
      <c r="BG551" s="4"/>
      <c r="BH551" s="7" t="str">
        <f t="shared" ca="1" si="122"/>
        <v/>
      </c>
      <c r="BI551" s="4" t="str">
        <f t="shared" si="129"/>
        <v/>
      </c>
      <c r="BJ551" s="123" t="str">
        <f t="shared" si="123"/>
        <v/>
      </c>
      <c r="BK551" s="140" t="str">
        <f t="shared" si="128"/>
        <v/>
      </c>
      <c r="BQ551" s="4" t="str">
        <f>IF(IFERROR(VLOOKUP(C551,C552:C$1993,1,0),"")="","",COUNTIF(C:C,C551))</f>
        <v/>
      </c>
      <c r="BU551" s="5" t="str">
        <f>IF(B551="","",IF(BQ551="",1+(MAX(BU$2:BU550)),""))</f>
        <v/>
      </c>
      <c r="BV551" s="5" t="str">
        <f t="shared" si="124"/>
        <v/>
      </c>
      <c r="BW551" s="5" t="str">
        <f t="shared" si="125"/>
        <v/>
      </c>
      <c r="BX551" s="14" t="str">
        <f t="shared" si="126"/>
        <v/>
      </c>
      <c r="BY551" s="28"/>
      <c r="BZ551" s="15"/>
      <c r="CA551" s="5" t="str">
        <f t="shared" si="130"/>
        <v/>
      </c>
      <c r="CD551" s="5" t="str">
        <f t="shared" si="127"/>
        <v/>
      </c>
      <c r="CE551" s="5" t="str">
        <f>IF(J551="","",IFERROR(IF(VLOOKUP(J551,J$2:J550,1,0)=0,"",""),J551))</f>
        <v/>
      </c>
      <c r="CF551" s="24" t="str">
        <f>IF(CE551="","",(IFERROR(VLOOKUP(MID(CE551,1,1),$CW$2:DA$28,3,0),0)+IFERROR(VLOOKUP(MID(CE551,2,1),CW$2:DA$28,4,0),0)+IFERROR(VLOOKUP(MID(CE551,3,1),CW$2:DA$28,5,0),0)+(ROW(CE551)/1000000000000)))</f>
        <v/>
      </c>
      <c r="CH551" s="5">
        <v>550</v>
      </c>
      <c r="CI551" s="5" t="str">
        <f>IFERROR(VLOOKUP(CH551,CD$2:CE1627,2,0),"")</f>
        <v/>
      </c>
      <c r="DC551" s="5" t="e">
        <f>IF(REPORTE!AH$2="si",IF(C551=VALUE(REPORTE!C$11),IF(SUM(DC552:DC$1993),CONCATENATE(INT(B551),", "),INT(B551)),""),IF(C551=VALUE(REPORTE!C$10),IF(SUM(DC552:DC$1993),CONCATENATE(INT(B551),", "),INT(B551)),""))</f>
        <v>#VALUE!</v>
      </c>
    </row>
    <row r="552" spans="1:108" s="5" customFormat="1" ht="15" customHeight="1">
      <c r="A552" s="4" t="str">
        <f t="shared" si="120"/>
        <v/>
      </c>
      <c r="B552" s="6"/>
      <c r="C552" s="6"/>
      <c r="D552" s="1" t="str">
        <f>IFERROR(INDEX('padron cfe'!B:B,MATCH(DATOS!C552,'padron cfe'!A:A,0),1),"")</f>
        <v/>
      </c>
      <c r="E552" s="4"/>
      <c r="F552" s="4"/>
      <c r="G552" s="4"/>
      <c r="H552" s="5" t="str">
        <f>IF(F552="","",IFERROR(CONCATENATE("PEUA",VLOOKUP(ESTADO,REPORTE!AV$2:AW$33,2,0),DIDTRITO_FORM,CADER_FORM,IFERROR(VLOOKUP(DAY(F552),$BN$3:$BO$11,2,0),DAY(F552)),IFERROR(VLOOKUP(MONTH(F552),$BN$3:$BO$11,2,0),MONTH(F552)),YEAR(F552),G552),""))</f>
        <v/>
      </c>
      <c r="I552" s="4"/>
      <c r="K552" s="2" t="str">
        <f>IFERROR(INDEX('padron cfe'!C:C,MATCH(DATOS!C552,'padron cfe'!A:A,0),1),"")</f>
        <v/>
      </c>
      <c r="L552" s="4" t="str">
        <f>IFERROR(IF(VLOOKUP(J552,J$2:L551,4,0)=0,"",VLOOKUP(J552,J$2:L551,4,0)),"")</f>
        <v/>
      </c>
      <c r="M552" s="4" t="str">
        <f>IFERROR(IF(VLOOKUP(J552,J$2:M551,5,0)=0,"",VLOOKUP(J552,J$2:M551,5,0)),"")</f>
        <v/>
      </c>
      <c r="N552" s="4"/>
      <c r="O552" s="2"/>
      <c r="P552" s="2"/>
      <c r="Q552" s="5" t="str">
        <f t="shared" si="119"/>
        <v/>
      </c>
      <c r="T552" s="2" t="str">
        <f>IFERROR(INDEX('padron cfe'!D:D,MATCH(DATOS!C552,'padron cfe'!A:A,0),1),"")</f>
        <v/>
      </c>
      <c r="U552" s="4"/>
      <c r="V552" s="4"/>
      <c r="W552" s="4"/>
      <c r="X552" s="6"/>
      <c r="Y552" s="4"/>
      <c r="Z552" s="4" t="str">
        <f t="shared" si="121"/>
        <v/>
      </c>
      <c r="AA552" s="4"/>
      <c r="AB552" s="4"/>
      <c r="AC552" s="2" t="str">
        <f>IFERROR(IF(INDEX(AC$1:AC551,MATCH(J552,J$1:J551,0),1)=0,"",INDEX(AC$1:AC551,MATCH(J552,J$1:J551,0),1)),"")</f>
        <v/>
      </c>
      <c r="AD552" s="2" t="str">
        <f>IFERROR(IF(INDEX(AD$1:AD551,MATCH(J552,J$1:J551,0),1)=0,"",INDEX(AD$1:AD551,MATCH(J552,J$1:J551,0),1)),"")</f>
        <v/>
      </c>
      <c r="AE552" s="2" t="str">
        <f>IFERROR(IF(INDEX(AE$1:AE551,MATCH(J552,J$1:J551,0),1)=0,"",INDEX(AE$1:AE551,MATCH(J552,J$1:J551,0),1)),"")</f>
        <v/>
      </c>
      <c r="AF552" s="2"/>
      <c r="AG552" s="2"/>
      <c r="AH552" s="2"/>
      <c r="AI552" s="4"/>
      <c r="AJ552" s="4"/>
      <c r="AK552" s="4"/>
      <c r="AL552" s="4"/>
      <c r="AM552" s="4"/>
      <c r="AN552" s="4"/>
      <c r="AO552" s="4"/>
      <c r="AP552" s="4"/>
      <c r="AQ552" s="4"/>
      <c r="AS552" s="4"/>
      <c r="AT552" s="82"/>
      <c r="AU552" s="124"/>
      <c r="AV552" s="124"/>
      <c r="AW552" s="124"/>
      <c r="AX552" s="124"/>
      <c r="AY552" s="124"/>
      <c r="AZ552" s="124"/>
      <c r="BA552" s="4"/>
      <c r="BB552" s="127"/>
      <c r="BC552" s="4"/>
      <c r="BD552" s="4"/>
      <c r="BE552" s="4"/>
      <c r="BF552" s="4"/>
      <c r="BG552" s="4"/>
      <c r="BH552" s="7" t="str">
        <f t="shared" ca="1" si="122"/>
        <v/>
      </c>
      <c r="BI552" s="4" t="str">
        <f t="shared" si="129"/>
        <v/>
      </c>
      <c r="BJ552" s="123" t="str">
        <f t="shared" si="123"/>
        <v/>
      </c>
      <c r="BK552" s="140" t="str">
        <f t="shared" si="128"/>
        <v/>
      </c>
      <c r="BQ552" s="4" t="str">
        <f>IF(IFERROR(VLOOKUP(C552,C553:C$1993,1,0),"")="","",COUNTIF(C:C,C552))</f>
        <v/>
      </c>
      <c r="BU552" s="5" t="str">
        <f>IF(B552="","",IF(BQ552="",1+(MAX(BU$2:BU551)),""))</f>
        <v/>
      </c>
      <c r="BV552" s="5" t="str">
        <f t="shared" si="124"/>
        <v/>
      </c>
      <c r="BW552" s="5" t="str">
        <f t="shared" si="125"/>
        <v/>
      </c>
      <c r="BX552" s="14" t="str">
        <f t="shared" si="126"/>
        <v/>
      </c>
      <c r="BY552" s="28"/>
      <c r="BZ552" s="15"/>
      <c r="CA552" s="5" t="str">
        <f t="shared" si="130"/>
        <v/>
      </c>
      <c r="CD552" s="5" t="str">
        <f t="shared" si="127"/>
        <v/>
      </c>
      <c r="CE552" s="5" t="str">
        <f>IF(J552="","",IFERROR(IF(VLOOKUP(J552,J$2:J551,1,0)=0,"",""),J552))</f>
        <v/>
      </c>
      <c r="CF552" s="24" t="str">
        <f>IF(CE552="","",(IFERROR(VLOOKUP(MID(CE552,1,1),$CW$2:DA$28,3,0),0)+IFERROR(VLOOKUP(MID(CE552,2,1),CW$2:DA$28,4,0),0)+IFERROR(VLOOKUP(MID(CE552,3,1),CW$2:DA$28,5,0),0)+(ROW(CE552)/1000000000000)))</f>
        <v/>
      </c>
      <c r="CH552" s="5">
        <v>551</v>
      </c>
      <c r="CI552" s="5" t="str">
        <f>IFERROR(VLOOKUP(CH552,CD$2:CE1628,2,0),"")</f>
        <v/>
      </c>
      <c r="DC552" s="5" t="e">
        <f>IF(REPORTE!AH$2="si",IF(C552=VALUE(REPORTE!C$11),IF(SUM(DC553:DC$1993),CONCATENATE(INT(B552),", "),INT(B552)),""),IF(C552=VALUE(REPORTE!C$10),IF(SUM(DC553:DC$1993),CONCATENATE(INT(B552),", "),INT(B552)),""))</f>
        <v>#VALUE!</v>
      </c>
    </row>
    <row r="553" spans="1:108" s="5" customFormat="1" ht="15" customHeight="1">
      <c r="A553" s="4" t="str">
        <f t="shared" si="120"/>
        <v/>
      </c>
      <c r="B553" s="6"/>
      <c r="C553" s="6"/>
      <c r="D553" s="1" t="str">
        <f>IFERROR(INDEX('padron cfe'!B:B,MATCH(DATOS!C553,'padron cfe'!A:A,0),1),"")</f>
        <v/>
      </c>
      <c r="E553" s="4"/>
      <c r="F553" s="4"/>
      <c r="G553" s="4"/>
      <c r="H553" s="5" t="str">
        <f>IF(F553="","",IFERROR(CONCATENATE("PEUA",VLOOKUP(ESTADO,REPORTE!AV$2:AW$33,2,0),DIDTRITO_FORM,CADER_FORM,IFERROR(VLOOKUP(DAY(F553),$BN$3:$BO$11,2,0),DAY(F553)),IFERROR(VLOOKUP(MONTH(F553),$BN$3:$BO$11,2,0),MONTH(F553)),YEAR(F553),G553),""))</f>
        <v/>
      </c>
      <c r="I553" s="4"/>
      <c r="K553" s="2" t="str">
        <f>IFERROR(INDEX('padron cfe'!C:C,MATCH(DATOS!C553,'padron cfe'!A:A,0),1),"")</f>
        <v/>
      </c>
      <c r="L553" s="4" t="str">
        <f>IFERROR(IF(VLOOKUP(J553,J$2:L552,4,0)=0,"",VLOOKUP(J553,J$2:L552,4,0)),"")</f>
        <v/>
      </c>
      <c r="M553" s="4" t="str">
        <f>IFERROR(IF(VLOOKUP(J553,J$2:M552,5,0)=0,"",VLOOKUP(J553,J$2:M552,5,0)),"")</f>
        <v/>
      </c>
      <c r="N553" s="4"/>
      <c r="O553" s="2"/>
      <c r="P553" s="2"/>
      <c r="Q553" s="5" t="str">
        <f t="shared" si="119"/>
        <v/>
      </c>
      <c r="T553" s="2" t="str">
        <f>IFERROR(INDEX('padron cfe'!D:D,MATCH(DATOS!C553,'padron cfe'!A:A,0),1),"")</f>
        <v/>
      </c>
      <c r="U553" s="4"/>
      <c r="V553" s="4"/>
      <c r="W553" s="4"/>
      <c r="X553" s="6"/>
      <c r="Y553" s="4"/>
      <c r="Z553" s="4" t="str">
        <f t="shared" si="121"/>
        <v/>
      </c>
      <c r="AA553" s="4"/>
      <c r="AB553" s="4"/>
      <c r="AC553" s="2" t="str">
        <f>IFERROR(IF(INDEX(AC$1:AC552,MATCH(J553,J$1:J552,0),1)=0,"",INDEX(AC$1:AC552,MATCH(J553,J$1:J552,0),1)),"")</f>
        <v/>
      </c>
      <c r="AD553" s="2" t="str">
        <f>IFERROR(IF(INDEX(AD$1:AD552,MATCH(J553,J$1:J552,0),1)=0,"",INDEX(AD$1:AD552,MATCH(J553,J$1:J552,0),1)),"")</f>
        <v/>
      </c>
      <c r="AE553" s="2" t="str">
        <f>IFERROR(IF(INDEX(AE$1:AE552,MATCH(J553,J$1:J552,0),1)=0,"",INDEX(AE$1:AE552,MATCH(J553,J$1:J552,0),1)),"")</f>
        <v/>
      </c>
      <c r="AF553" s="2"/>
      <c r="AG553" s="2"/>
      <c r="AH553" s="2"/>
      <c r="AI553" s="4"/>
      <c r="AJ553" s="4"/>
      <c r="AK553" s="4"/>
      <c r="AL553" s="4"/>
      <c r="AM553" s="4"/>
      <c r="AN553" s="4"/>
      <c r="AO553" s="4"/>
      <c r="AP553" s="4"/>
      <c r="AQ553" s="4"/>
      <c r="AS553" s="4"/>
      <c r="AT553" s="82"/>
      <c r="AU553" s="124"/>
      <c r="AV553" s="124"/>
      <c r="AW553" s="124"/>
      <c r="AX553" s="124"/>
      <c r="AY553" s="124"/>
      <c r="AZ553" s="124"/>
      <c r="BA553" s="4"/>
      <c r="BB553" s="127"/>
      <c r="BC553" s="4"/>
      <c r="BD553" s="4"/>
      <c r="BE553" s="4"/>
      <c r="BF553" s="4"/>
      <c r="BG553" s="4"/>
      <c r="BH553" s="7" t="str">
        <f t="shared" ca="1" si="122"/>
        <v/>
      </c>
      <c r="BI553" s="4" t="str">
        <f t="shared" si="129"/>
        <v/>
      </c>
      <c r="BJ553" s="123" t="str">
        <f t="shared" si="123"/>
        <v/>
      </c>
      <c r="BK553" s="140" t="str">
        <f t="shared" si="128"/>
        <v/>
      </c>
      <c r="BQ553" s="4" t="str">
        <f>IF(IFERROR(VLOOKUP(C553,C554:C$1993,1,0),"")="","",COUNTIF(C:C,C553))</f>
        <v/>
      </c>
      <c r="BU553" s="5" t="str">
        <f>IF(B553="","",IF(BQ553="",1+(MAX(BU$2:BU552)),""))</f>
        <v/>
      </c>
      <c r="BV553" s="5" t="str">
        <f t="shared" si="124"/>
        <v/>
      </c>
      <c r="BW553" s="5" t="str">
        <f t="shared" si="125"/>
        <v/>
      </c>
      <c r="BX553" s="14" t="str">
        <f t="shared" si="126"/>
        <v/>
      </c>
      <c r="BY553" s="28"/>
      <c r="BZ553" s="15"/>
      <c r="CA553" s="5" t="str">
        <f t="shared" si="130"/>
        <v/>
      </c>
      <c r="CD553" s="5" t="str">
        <f t="shared" si="127"/>
        <v/>
      </c>
      <c r="CE553" s="5" t="str">
        <f>IF(J553="","",IFERROR(IF(VLOOKUP(J553,J$2:J552,1,0)=0,"",""),J553))</f>
        <v/>
      </c>
      <c r="CF553" s="24" t="str">
        <f>IF(CE553="","",(IFERROR(VLOOKUP(MID(CE553,1,1),$CW$2:DA$28,3,0),0)+IFERROR(VLOOKUP(MID(CE553,2,1),CW$2:DA$28,4,0),0)+IFERROR(VLOOKUP(MID(CE553,3,1),CW$2:DA$28,5,0),0)+(ROW(CE553)/1000000000000)))</f>
        <v/>
      </c>
      <c r="CH553" s="5">
        <v>552</v>
      </c>
      <c r="CI553" s="5" t="str">
        <f>IFERROR(VLOOKUP(CH553,CD$2:CE1629,2,0),"")</f>
        <v/>
      </c>
      <c r="DC553" s="5" t="e">
        <f>IF(REPORTE!AH$2="si",IF(C553=VALUE(REPORTE!C$11),IF(SUM(DC554:DC$1993),CONCATENATE(INT(B553),", "),INT(B553)),""),IF(C553=VALUE(REPORTE!C$10),IF(SUM(DC554:DC$1993),CONCATENATE(INT(B553),", "),INT(B553)),""))</f>
        <v>#VALUE!</v>
      </c>
    </row>
    <row r="554" spans="1:108" s="5" customFormat="1" ht="15" customHeight="1">
      <c r="A554" s="4" t="str">
        <f t="shared" si="120"/>
        <v/>
      </c>
      <c r="B554" s="6"/>
      <c r="C554" s="6"/>
      <c r="D554" s="1" t="str">
        <f>IFERROR(INDEX('padron cfe'!B:B,MATCH(DATOS!C554,'padron cfe'!A:A,0),1),"")</f>
        <v/>
      </c>
      <c r="E554" s="4"/>
      <c r="F554" s="4"/>
      <c r="G554" s="4"/>
      <c r="H554" s="5" t="str">
        <f>IF(F554="","",IFERROR(CONCATENATE("PEUA",VLOOKUP(ESTADO,REPORTE!AV$2:AW$33,2,0),DIDTRITO_FORM,CADER_FORM,IFERROR(VLOOKUP(DAY(F554),$BN$3:$BO$11,2,0),DAY(F554)),IFERROR(VLOOKUP(MONTH(F554),$BN$3:$BO$11,2,0),MONTH(F554)),YEAR(F554),G554),""))</f>
        <v/>
      </c>
      <c r="I554" s="4"/>
      <c r="K554" s="2" t="str">
        <f>IFERROR(INDEX('padron cfe'!C:C,MATCH(DATOS!C554,'padron cfe'!A:A,0),1),"")</f>
        <v/>
      </c>
      <c r="L554" s="4" t="str">
        <f>IFERROR(IF(VLOOKUP(J554,J$2:L553,4,0)=0,"",VLOOKUP(J554,J$2:L553,4,0)),"")</f>
        <v/>
      </c>
      <c r="M554" s="4" t="str">
        <f>IFERROR(IF(VLOOKUP(J554,J$2:M553,5,0)=0,"",VLOOKUP(J554,J$2:M553,5,0)),"")</f>
        <v/>
      </c>
      <c r="N554" s="4"/>
      <c r="O554" s="2"/>
      <c r="P554" s="2"/>
      <c r="Q554" s="5" t="str">
        <f t="shared" si="119"/>
        <v/>
      </c>
      <c r="T554" s="2" t="str">
        <f>IFERROR(INDEX('padron cfe'!D:D,MATCH(DATOS!C554,'padron cfe'!A:A,0),1),"")</f>
        <v/>
      </c>
      <c r="U554" s="4"/>
      <c r="V554" s="4"/>
      <c r="W554" s="4"/>
      <c r="X554" s="6"/>
      <c r="Y554" s="4"/>
      <c r="Z554" s="4" t="str">
        <f t="shared" si="121"/>
        <v/>
      </c>
      <c r="AA554" s="4"/>
      <c r="AB554" s="4"/>
      <c r="AC554" s="2" t="str">
        <f>IFERROR(IF(INDEX(AC$1:AC553,MATCH(J554,J$1:J553,0),1)=0,"",INDEX(AC$1:AC553,MATCH(J554,J$1:J553,0),1)),"")</f>
        <v/>
      </c>
      <c r="AD554" s="2" t="str">
        <f>IFERROR(IF(INDEX(AD$1:AD553,MATCH(J554,J$1:J553,0),1)=0,"",INDEX(AD$1:AD553,MATCH(J554,J$1:J553,0),1)),"")</f>
        <v/>
      </c>
      <c r="AE554" s="2" t="str">
        <f>IFERROR(IF(INDEX(AE$1:AE553,MATCH(J554,J$1:J553,0),1)=0,"",INDEX(AE$1:AE553,MATCH(J554,J$1:J553,0),1)),"")</f>
        <v/>
      </c>
      <c r="AF554" s="2"/>
      <c r="AG554" s="2"/>
      <c r="AH554" s="2"/>
      <c r="AI554" s="4"/>
      <c r="AJ554" s="4"/>
      <c r="AK554" s="4"/>
      <c r="AL554" s="4"/>
      <c r="AM554" s="4"/>
      <c r="AN554" s="4"/>
      <c r="AO554" s="4"/>
      <c r="AP554" s="4"/>
      <c r="AQ554" s="4"/>
      <c r="AS554" s="4"/>
      <c r="AT554" s="82"/>
      <c r="AU554" s="124"/>
      <c r="AV554" s="124"/>
      <c r="AW554" s="124"/>
      <c r="AX554" s="124"/>
      <c r="AY554" s="124"/>
      <c r="AZ554" s="124"/>
      <c r="BA554" s="4"/>
      <c r="BB554" s="127"/>
      <c r="BC554" s="4"/>
      <c r="BD554" s="4"/>
      <c r="BE554" s="4"/>
      <c r="BF554" s="4"/>
      <c r="BG554" s="4"/>
      <c r="BH554" s="7" t="str">
        <f t="shared" ca="1" si="122"/>
        <v/>
      </c>
      <c r="BI554" s="4" t="str">
        <f t="shared" si="129"/>
        <v/>
      </c>
      <c r="BJ554" s="123" t="str">
        <f t="shared" si="123"/>
        <v/>
      </c>
      <c r="BK554" s="140" t="str">
        <f t="shared" si="128"/>
        <v/>
      </c>
      <c r="BQ554" s="4" t="str">
        <f>IF(IFERROR(VLOOKUP(C554,C555:C$1993,1,0),"")="","",COUNTIF(C:C,C554))</f>
        <v/>
      </c>
      <c r="BU554" s="5" t="str">
        <f>IF(B554="","",IF(BQ554="",1+(MAX(BU$2:BU553)),""))</f>
        <v/>
      </c>
      <c r="BV554" s="5" t="str">
        <f t="shared" si="124"/>
        <v/>
      </c>
      <c r="BW554" s="5" t="str">
        <f t="shared" si="125"/>
        <v/>
      </c>
      <c r="BX554" s="14" t="str">
        <f t="shared" si="126"/>
        <v/>
      </c>
      <c r="BY554" s="28"/>
      <c r="BZ554" s="15"/>
      <c r="CA554" s="5" t="str">
        <f t="shared" si="130"/>
        <v/>
      </c>
      <c r="CD554" s="5" t="str">
        <f t="shared" si="127"/>
        <v/>
      </c>
      <c r="CE554" s="5" t="str">
        <f>IF(J554="","",IFERROR(IF(VLOOKUP(J554,J$2:J553,1,0)=0,"",""),J554))</f>
        <v/>
      </c>
      <c r="CF554" s="24" t="str">
        <f>IF(CE554="","",(IFERROR(VLOOKUP(MID(CE554,1,1),$CW$2:DA$28,3,0),0)+IFERROR(VLOOKUP(MID(CE554,2,1),CW$2:DA$28,4,0),0)+IFERROR(VLOOKUP(MID(CE554,3,1),CW$2:DA$28,5,0),0)+(ROW(CE554)/1000000000000)))</f>
        <v/>
      </c>
      <c r="CH554" s="5">
        <v>553</v>
      </c>
      <c r="CI554" s="5" t="str">
        <f>IFERROR(VLOOKUP(CH554,CD$2:CE1630,2,0),"")</f>
        <v/>
      </c>
      <c r="DC554" s="5" t="e">
        <f>IF(REPORTE!AH$2="si",IF(C554=VALUE(REPORTE!C$11),IF(SUM(DC555:DC$1993),CONCATENATE(INT(B554),", "),INT(B554)),""),IF(C554=VALUE(REPORTE!C$10),IF(SUM(DC555:DC$1993),CONCATENATE(INT(B554),", "),INT(B554)),""))</f>
        <v>#VALUE!</v>
      </c>
    </row>
    <row r="555" spans="1:108" s="5" customFormat="1" ht="15" customHeight="1">
      <c r="A555" s="4" t="str">
        <f t="shared" si="120"/>
        <v/>
      </c>
      <c r="B555" s="6"/>
      <c r="C555" s="6"/>
      <c r="D555" s="1" t="str">
        <f>IFERROR(INDEX('padron cfe'!B:B,MATCH(DATOS!C555,'padron cfe'!A:A,0),1),"")</f>
        <v/>
      </c>
      <c r="E555" s="4"/>
      <c r="F555" s="4"/>
      <c r="G555" s="4"/>
      <c r="H555" s="5" t="str">
        <f>IF(F555="","",IFERROR(CONCATENATE("PEUA",VLOOKUP(ESTADO,REPORTE!AV$2:AW$33,2,0),DIDTRITO_FORM,CADER_FORM,IFERROR(VLOOKUP(DAY(F555),$BN$3:$BO$11,2,0),DAY(F555)),IFERROR(VLOOKUP(MONTH(F555),$BN$3:$BO$11,2,0),MONTH(F555)),YEAR(F555),G555),""))</f>
        <v/>
      </c>
      <c r="I555" s="4"/>
      <c r="K555" s="2" t="str">
        <f>IFERROR(INDEX('padron cfe'!C:C,MATCH(DATOS!C555,'padron cfe'!A:A,0),1),"")</f>
        <v/>
      </c>
      <c r="L555" s="4" t="str">
        <f>IFERROR(IF(VLOOKUP(J555,J$2:L554,4,0)=0,"",VLOOKUP(J555,J$2:L554,4,0)),"")</f>
        <v/>
      </c>
      <c r="M555" s="4" t="str">
        <f>IFERROR(IF(VLOOKUP(J555,J$2:M554,5,0)=0,"",VLOOKUP(J555,J$2:M554,5,0)),"")</f>
        <v/>
      </c>
      <c r="N555" s="4"/>
      <c r="O555" s="2"/>
      <c r="P555" s="2"/>
      <c r="Q555" s="5" t="str">
        <f t="shared" si="119"/>
        <v/>
      </c>
      <c r="T555" s="2" t="str">
        <f>IFERROR(INDEX('padron cfe'!D:D,MATCH(DATOS!C555,'padron cfe'!A:A,0),1),"")</f>
        <v/>
      </c>
      <c r="U555" s="4"/>
      <c r="V555" s="4"/>
      <c r="W555" s="4"/>
      <c r="X555" s="6"/>
      <c r="Y555" s="4"/>
      <c r="Z555" s="4" t="str">
        <f t="shared" si="121"/>
        <v/>
      </c>
      <c r="AA555" s="4"/>
      <c r="AB555" s="4"/>
      <c r="AC555" s="2" t="str">
        <f>IFERROR(IF(INDEX(AC$1:AC554,MATCH(J555,J$1:J554,0),1)=0,"",INDEX(AC$1:AC554,MATCH(J555,J$1:J554,0),1)),"")</f>
        <v/>
      </c>
      <c r="AD555" s="2" t="str">
        <f>IFERROR(IF(INDEX(AD$1:AD554,MATCH(J555,J$1:J554,0),1)=0,"",INDEX(AD$1:AD554,MATCH(J555,J$1:J554,0),1)),"")</f>
        <v/>
      </c>
      <c r="AE555" s="2" t="str">
        <f>IFERROR(IF(INDEX(AE$1:AE554,MATCH(J555,J$1:J554,0),1)=0,"",INDEX(AE$1:AE554,MATCH(J555,J$1:J554,0),1)),"")</f>
        <v/>
      </c>
      <c r="AF555" s="2"/>
      <c r="AG555" s="2"/>
      <c r="AH555" s="2"/>
      <c r="AI555" s="4"/>
      <c r="AJ555" s="4"/>
      <c r="AK555" s="4"/>
      <c r="AL555" s="4"/>
      <c r="AM555" s="4"/>
      <c r="AN555" s="4"/>
      <c r="AO555" s="4"/>
      <c r="AP555" s="4"/>
      <c r="AQ555" s="4"/>
      <c r="AS555" s="4"/>
      <c r="AT555" s="82"/>
      <c r="AU555" s="124"/>
      <c r="AV555" s="124"/>
      <c r="AW555" s="124"/>
      <c r="AX555" s="124"/>
      <c r="AY555" s="124"/>
      <c r="AZ555" s="124"/>
      <c r="BA555" s="4"/>
      <c r="BB555" s="127"/>
      <c r="BC555" s="4"/>
      <c r="BD555" s="4"/>
      <c r="BE555" s="4"/>
      <c r="BF555" s="4"/>
      <c r="BG555" s="4"/>
      <c r="BH555" s="7" t="str">
        <f t="shared" ca="1" si="122"/>
        <v/>
      </c>
      <c r="BI555" s="4" t="str">
        <f t="shared" si="129"/>
        <v/>
      </c>
      <c r="BJ555" s="123" t="str">
        <f t="shared" si="123"/>
        <v/>
      </c>
      <c r="BK555" s="140" t="str">
        <f t="shared" si="128"/>
        <v/>
      </c>
      <c r="BQ555" s="4" t="str">
        <f>IF(IFERROR(VLOOKUP(C555,C556:C$1993,1,0),"")="","",COUNTIF(C:C,C555))</f>
        <v/>
      </c>
      <c r="BU555" s="5" t="str">
        <f>IF(B555="","",IF(BQ555="",1+(MAX(BU$2:BU554)),""))</f>
        <v/>
      </c>
      <c r="BV555" s="5" t="str">
        <f t="shared" si="124"/>
        <v/>
      </c>
      <c r="BW555" s="5" t="str">
        <f t="shared" si="125"/>
        <v/>
      </c>
      <c r="BX555" s="14" t="str">
        <f t="shared" si="126"/>
        <v/>
      </c>
      <c r="BY555" s="28"/>
      <c r="BZ555" s="15"/>
      <c r="CA555" s="5" t="str">
        <f t="shared" si="130"/>
        <v/>
      </c>
      <c r="CD555" s="5" t="str">
        <f t="shared" si="127"/>
        <v/>
      </c>
      <c r="CE555" s="5" t="str">
        <f>IF(J555="","",IFERROR(IF(VLOOKUP(J555,J$2:J554,1,0)=0,"",""),J555))</f>
        <v/>
      </c>
      <c r="CF555" s="24" t="str">
        <f>IF(CE555="","",(IFERROR(VLOOKUP(MID(CE555,1,1),$CW$2:DA$28,3,0),0)+IFERROR(VLOOKUP(MID(CE555,2,1),CW$2:DA$28,4,0),0)+IFERROR(VLOOKUP(MID(CE555,3,1),CW$2:DA$28,5,0),0)+(ROW(CE555)/1000000000000)))</f>
        <v/>
      </c>
      <c r="CH555" s="5">
        <v>554</v>
      </c>
      <c r="CI555" s="5" t="str">
        <f>IFERROR(VLOOKUP(CH555,CD$2:CE1631,2,0),"")</f>
        <v/>
      </c>
      <c r="DC555" s="5" t="e">
        <f>IF(REPORTE!AH$2="si",IF(C555=VALUE(REPORTE!C$11),IF(SUM(DC556:DC$1993),CONCATENATE(INT(B555),", "),INT(B555)),""),IF(C555=VALUE(REPORTE!C$10),IF(SUM(DC556:DC$1993),CONCATENATE(INT(B555),", "),INT(B555)),""))</f>
        <v>#VALUE!</v>
      </c>
    </row>
    <row r="556" spans="1:108" s="5" customFormat="1" ht="15" customHeight="1">
      <c r="A556" s="4" t="str">
        <f t="shared" si="120"/>
        <v/>
      </c>
      <c r="B556" s="6"/>
      <c r="C556" s="6"/>
      <c r="D556" s="1" t="str">
        <f>IFERROR(INDEX('padron cfe'!B:B,MATCH(DATOS!C556,'padron cfe'!A:A,0),1),"")</f>
        <v/>
      </c>
      <c r="E556" s="4"/>
      <c r="F556" s="4"/>
      <c r="G556" s="4"/>
      <c r="H556" s="5" t="str">
        <f>IF(F556="","",IFERROR(CONCATENATE("PEUA",VLOOKUP(ESTADO,REPORTE!AV$2:AW$33,2,0),DIDTRITO_FORM,CADER_FORM,IFERROR(VLOOKUP(DAY(F556),$BN$3:$BO$11,2,0),DAY(F556)),IFERROR(VLOOKUP(MONTH(F556),$BN$3:$BO$11,2,0),MONTH(F556)),YEAR(F556),G556),""))</f>
        <v/>
      </c>
      <c r="I556" s="4"/>
      <c r="K556" s="2" t="str">
        <f>IFERROR(INDEX('padron cfe'!C:C,MATCH(DATOS!C556,'padron cfe'!A:A,0),1),"")</f>
        <v/>
      </c>
      <c r="L556" s="4" t="str">
        <f>IFERROR(IF(VLOOKUP(J556,J$2:L555,4,0)=0,"",VLOOKUP(J556,J$2:L555,4,0)),"")</f>
        <v/>
      </c>
      <c r="M556" s="4" t="str">
        <f>IFERROR(IF(VLOOKUP(J556,J$2:M555,5,0)=0,"",VLOOKUP(J556,J$2:M555,5,0)),"")</f>
        <v/>
      </c>
      <c r="N556" s="4"/>
      <c r="O556" s="2"/>
      <c r="P556" s="2"/>
      <c r="Q556" s="5" t="str">
        <f t="shared" si="119"/>
        <v/>
      </c>
      <c r="T556" s="2" t="str">
        <f>IFERROR(INDEX('padron cfe'!D:D,MATCH(DATOS!C556,'padron cfe'!A:A,0),1),"")</f>
        <v/>
      </c>
      <c r="U556" s="4"/>
      <c r="V556" s="4"/>
      <c r="W556" s="4"/>
      <c r="X556" s="6"/>
      <c r="Y556" s="4"/>
      <c r="Z556" s="4" t="str">
        <f t="shared" si="121"/>
        <v/>
      </c>
      <c r="AA556" s="4"/>
      <c r="AB556" s="4"/>
      <c r="AC556" s="2" t="str">
        <f>IFERROR(IF(INDEX(AC$1:AC555,MATCH(J556,J$1:J555,0),1)=0,"",INDEX(AC$1:AC555,MATCH(J556,J$1:J555,0),1)),"")</f>
        <v/>
      </c>
      <c r="AD556" s="2" t="str">
        <f>IFERROR(IF(INDEX(AD$1:AD555,MATCH(J556,J$1:J555,0),1)=0,"",INDEX(AD$1:AD555,MATCH(J556,J$1:J555,0),1)),"")</f>
        <v/>
      </c>
      <c r="AE556" s="2" t="str">
        <f>IFERROR(IF(INDEX(AE$1:AE555,MATCH(J556,J$1:J555,0),1)=0,"",INDEX(AE$1:AE555,MATCH(J556,J$1:J555,0),1)),"")</f>
        <v/>
      </c>
      <c r="AF556" s="2"/>
      <c r="AG556" s="2"/>
      <c r="AH556" s="2"/>
      <c r="AI556" s="4"/>
      <c r="AJ556" s="4"/>
      <c r="AK556" s="4"/>
      <c r="AL556" s="4"/>
      <c r="AM556" s="4"/>
      <c r="AN556" s="4"/>
      <c r="AO556" s="4"/>
      <c r="AP556" s="4"/>
      <c r="AQ556" s="4"/>
      <c r="AS556" s="4"/>
      <c r="AT556" s="82"/>
      <c r="AU556" s="124"/>
      <c r="AV556" s="124"/>
      <c r="AW556" s="124"/>
      <c r="AX556" s="124"/>
      <c r="AY556" s="124"/>
      <c r="AZ556" s="124"/>
      <c r="BA556" s="4"/>
      <c r="BB556" s="127"/>
      <c r="BC556" s="4"/>
      <c r="BD556" s="4"/>
      <c r="BE556" s="4"/>
      <c r="BF556" s="4"/>
      <c r="BG556" s="4"/>
      <c r="BH556" s="7" t="str">
        <f t="shared" ca="1" si="122"/>
        <v/>
      </c>
      <c r="BI556" s="4" t="str">
        <f t="shared" si="129"/>
        <v/>
      </c>
      <c r="BJ556" s="123" t="str">
        <f t="shared" si="123"/>
        <v/>
      </c>
      <c r="BK556" s="140" t="str">
        <f t="shared" si="128"/>
        <v/>
      </c>
      <c r="BQ556" s="4" t="str">
        <f>IF(IFERROR(VLOOKUP(C556,C557:C$1993,1,0),"")="","",COUNTIF(C:C,C556))</f>
        <v/>
      </c>
      <c r="BU556" s="5" t="str">
        <f>IF(B556="","",IF(BQ556="",1+(MAX(BU$2:BU555)),""))</f>
        <v/>
      </c>
      <c r="BV556" s="5" t="str">
        <f t="shared" si="124"/>
        <v/>
      </c>
      <c r="BW556" s="5" t="str">
        <f t="shared" si="125"/>
        <v/>
      </c>
      <c r="BX556" s="14" t="str">
        <f t="shared" si="126"/>
        <v/>
      </c>
      <c r="BY556" s="28"/>
      <c r="BZ556" s="15"/>
      <c r="CA556" s="5" t="str">
        <f t="shared" si="130"/>
        <v/>
      </c>
      <c r="CD556" s="5" t="str">
        <f t="shared" si="127"/>
        <v/>
      </c>
      <c r="CE556" s="5" t="str">
        <f>IF(J556="","",IFERROR(IF(VLOOKUP(J556,J$2:J555,1,0)=0,"",""),J556))</f>
        <v/>
      </c>
      <c r="CF556" s="24" t="str">
        <f>IF(CE556="","",(IFERROR(VLOOKUP(MID(CE556,1,1),$CW$2:DA$28,3,0),0)+IFERROR(VLOOKUP(MID(CE556,2,1),CW$2:DA$28,4,0),0)+IFERROR(VLOOKUP(MID(CE556,3,1),CW$2:DA$28,5,0),0)+(ROW(CE556)/1000000000000)))</f>
        <v/>
      </c>
      <c r="CH556" s="5">
        <v>555</v>
      </c>
      <c r="CI556" s="5" t="str">
        <f>IFERROR(VLOOKUP(CH556,CD$2:CE1632,2,0),"")</f>
        <v/>
      </c>
      <c r="DC556" s="5" t="e">
        <f>IF(REPORTE!AH$2="si",IF(C556=VALUE(REPORTE!C$11),IF(SUM(DC557:DC$1993),CONCATENATE(INT(B556),", "),INT(B556)),""),IF(C556=VALUE(REPORTE!C$10),IF(SUM(DC557:DC$1993),CONCATENATE(INT(B556),", "),INT(B556)),""))</f>
        <v>#VALUE!</v>
      </c>
    </row>
    <row r="557" spans="1:108" s="5" customFormat="1" ht="15" customHeight="1">
      <c r="A557" s="4" t="str">
        <f t="shared" si="120"/>
        <v/>
      </c>
      <c r="B557" s="6"/>
      <c r="C557" s="6"/>
      <c r="D557" s="1" t="str">
        <f>IFERROR(INDEX('padron cfe'!B:B,MATCH(DATOS!C557,'padron cfe'!A:A,0),1),"")</f>
        <v/>
      </c>
      <c r="E557" s="4"/>
      <c r="F557" s="4"/>
      <c r="G557" s="4"/>
      <c r="H557" s="5" t="str">
        <f>IF(F557="","",IFERROR(CONCATENATE("PEUA",VLOOKUP(ESTADO,REPORTE!AV$2:AW$33,2,0),DIDTRITO_FORM,CADER_FORM,IFERROR(VLOOKUP(DAY(F557),$BN$3:$BO$11,2,0),DAY(F557)),IFERROR(VLOOKUP(MONTH(F557),$BN$3:$BO$11,2,0),MONTH(F557)),YEAR(F557),G557),""))</f>
        <v/>
      </c>
      <c r="I557" s="4"/>
      <c r="K557" s="2" t="str">
        <f>IFERROR(INDEX('padron cfe'!C:C,MATCH(DATOS!C557,'padron cfe'!A:A,0),1),"")</f>
        <v/>
      </c>
      <c r="L557" s="4" t="str">
        <f>IFERROR(IF(VLOOKUP(J557,J$2:L556,4,0)=0,"",VLOOKUP(J557,J$2:L556,4,0)),"")</f>
        <v/>
      </c>
      <c r="M557" s="4" t="str">
        <f>IFERROR(IF(VLOOKUP(J557,J$2:M556,5,0)=0,"",VLOOKUP(J557,J$2:M556,5,0)),"")</f>
        <v/>
      </c>
      <c r="N557" s="4"/>
      <c r="O557" s="2"/>
      <c r="P557" s="2"/>
      <c r="Q557" s="5" t="str">
        <f t="shared" si="119"/>
        <v/>
      </c>
      <c r="T557" s="2" t="str">
        <f>IFERROR(INDEX('padron cfe'!D:D,MATCH(DATOS!C557,'padron cfe'!A:A,0),1),"")</f>
        <v/>
      </c>
      <c r="U557" s="4"/>
      <c r="V557" s="4"/>
      <c r="W557" s="4"/>
      <c r="X557" s="6"/>
      <c r="Y557" s="4"/>
      <c r="Z557" s="4" t="str">
        <f t="shared" si="121"/>
        <v/>
      </c>
      <c r="AA557" s="4"/>
      <c r="AB557" s="4"/>
      <c r="AC557" s="2" t="str">
        <f>IFERROR(IF(INDEX(AC$1:AC556,MATCH(J557,J$1:J556,0),1)=0,"",INDEX(AC$1:AC556,MATCH(J557,J$1:J556,0),1)),"")</f>
        <v/>
      </c>
      <c r="AD557" s="2" t="str">
        <f>IFERROR(IF(INDEX(AD$1:AD556,MATCH(J557,J$1:J556,0),1)=0,"",INDEX(AD$1:AD556,MATCH(J557,J$1:J556,0),1)),"")</f>
        <v/>
      </c>
      <c r="AE557" s="2" t="str">
        <f>IFERROR(IF(INDEX(AE$1:AE556,MATCH(J557,J$1:J556,0),1)=0,"",INDEX(AE$1:AE556,MATCH(J557,J$1:J556,0),1)),"")</f>
        <v/>
      </c>
      <c r="AF557" s="2"/>
      <c r="AG557" s="2"/>
      <c r="AH557" s="2"/>
      <c r="AI557" s="4"/>
      <c r="AJ557" s="4"/>
      <c r="AK557" s="4"/>
      <c r="AL557" s="4"/>
      <c r="AM557" s="4"/>
      <c r="AN557" s="4"/>
      <c r="AO557" s="4"/>
      <c r="AP557" s="4"/>
      <c r="AQ557" s="4"/>
      <c r="AS557" s="4"/>
      <c r="AT557" s="82"/>
      <c r="AU557" s="124"/>
      <c r="AV557" s="124"/>
      <c r="AW557" s="124"/>
      <c r="AX557" s="124"/>
      <c r="AY557" s="124"/>
      <c r="AZ557" s="124"/>
      <c r="BA557" s="4"/>
      <c r="BB557" s="127"/>
      <c r="BC557" s="4"/>
      <c r="BD557" s="4"/>
      <c r="BE557" s="4"/>
      <c r="BF557" s="4"/>
      <c r="BG557" s="4"/>
      <c r="BH557" s="7" t="str">
        <f t="shared" ca="1" si="122"/>
        <v/>
      </c>
      <c r="BI557" s="4" t="str">
        <f t="shared" si="129"/>
        <v/>
      </c>
      <c r="BJ557" s="123" t="str">
        <f t="shared" si="123"/>
        <v/>
      </c>
      <c r="BK557" s="140" t="str">
        <f t="shared" si="128"/>
        <v/>
      </c>
      <c r="BQ557" s="4" t="str">
        <f>IF(IFERROR(VLOOKUP(C557,C558:C$1993,1,0),"")="","",COUNTIF(C:C,C557))</f>
        <v/>
      </c>
      <c r="BU557" s="5" t="str">
        <f>IF(B557="","",IF(BQ557="",1+(MAX(BU$2:BU556)),""))</f>
        <v/>
      </c>
      <c r="BV557" s="5" t="str">
        <f t="shared" si="124"/>
        <v/>
      </c>
      <c r="BW557" s="5" t="str">
        <f t="shared" si="125"/>
        <v/>
      </c>
      <c r="BX557" s="14" t="str">
        <f t="shared" si="126"/>
        <v/>
      </c>
      <c r="BY557" s="28"/>
      <c r="BZ557" s="15"/>
      <c r="CA557" s="5" t="str">
        <f t="shared" si="130"/>
        <v/>
      </c>
      <c r="CD557" s="5" t="str">
        <f t="shared" si="127"/>
        <v/>
      </c>
      <c r="CE557" s="5" t="str">
        <f>IF(J557="","",IFERROR(IF(VLOOKUP(J557,J$2:J556,1,0)=0,"",""),J557))</f>
        <v/>
      </c>
      <c r="CF557" s="24" t="str">
        <f>IF(CE557="","",(IFERROR(VLOOKUP(MID(CE557,1,1),$CW$2:DA$28,3,0),0)+IFERROR(VLOOKUP(MID(CE557,2,1),CW$2:DA$28,4,0),0)+IFERROR(VLOOKUP(MID(CE557,3,1),CW$2:DA$28,5,0),0)+(ROW(CE557)/1000000000000)))</f>
        <v/>
      </c>
      <c r="CH557" s="5">
        <v>556</v>
      </c>
      <c r="CI557" s="5" t="str">
        <f>IFERROR(VLOOKUP(CH557,CD$2:CE1633,2,0),"")</f>
        <v/>
      </c>
      <c r="DC557" s="5" t="e">
        <f>IF(REPORTE!AH$2="si",IF(C557=VALUE(REPORTE!C$11),IF(SUM(DC558:DC$1993),CONCATENATE(INT(B557),", "),INT(B557)),""),IF(C557=VALUE(REPORTE!C$10),IF(SUM(DC558:DC$1993),CONCATENATE(INT(B557),", "),INT(B557)),""))</f>
        <v>#VALUE!</v>
      </c>
    </row>
    <row r="558" spans="1:108" s="5" customFormat="1" ht="15" customHeight="1">
      <c r="A558" s="4" t="str">
        <f t="shared" si="120"/>
        <v/>
      </c>
      <c r="B558" s="6"/>
      <c r="C558" s="6"/>
      <c r="D558" s="1" t="str">
        <f>IFERROR(INDEX('padron cfe'!B:B,MATCH(DATOS!C558,'padron cfe'!A:A,0),1),"")</f>
        <v/>
      </c>
      <c r="E558" s="4"/>
      <c r="F558" s="4"/>
      <c r="G558" s="4"/>
      <c r="H558" s="5" t="str">
        <f>IF(F558="","",IFERROR(CONCATENATE("PEUA",VLOOKUP(ESTADO,REPORTE!AV$2:AW$33,2,0),DIDTRITO_FORM,CADER_FORM,IFERROR(VLOOKUP(DAY(F558),$BN$3:$BO$11,2,0),DAY(F558)),IFERROR(VLOOKUP(MONTH(F558),$BN$3:$BO$11,2,0),MONTH(F558)),YEAR(F558),G558),""))</f>
        <v/>
      </c>
      <c r="I558" s="4"/>
      <c r="K558" s="2" t="str">
        <f>IFERROR(INDEX('padron cfe'!C:C,MATCH(DATOS!C558,'padron cfe'!A:A,0),1),"")</f>
        <v/>
      </c>
      <c r="L558" s="4" t="str">
        <f>IFERROR(IF(VLOOKUP(J558,J$2:L557,4,0)=0,"",VLOOKUP(J558,J$2:L557,4,0)),"")</f>
        <v/>
      </c>
      <c r="M558" s="4" t="str">
        <f>IFERROR(IF(VLOOKUP(J558,J$2:M557,5,0)=0,"",VLOOKUP(J558,J$2:M557,5,0)),"")</f>
        <v/>
      </c>
      <c r="N558" s="4"/>
      <c r="O558" s="2"/>
      <c r="P558" s="2"/>
      <c r="Q558" s="5" t="str">
        <f t="shared" si="119"/>
        <v/>
      </c>
      <c r="T558" s="2" t="str">
        <f>IFERROR(INDEX('padron cfe'!D:D,MATCH(DATOS!C558,'padron cfe'!A:A,0),1),"")</f>
        <v/>
      </c>
      <c r="U558" s="4"/>
      <c r="V558" s="4"/>
      <c r="W558" s="4"/>
      <c r="X558" s="6"/>
      <c r="Y558" s="4"/>
      <c r="Z558" s="4" t="str">
        <f t="shared" si="121"/>
        <v/>
      </c>
      <c r="AA558" s="4"/>
      <c r="AB558" s="4"/>
      <c r="AC558" s="2" t="str">
        <f>IFERROR(IF(INDEX(AC$1:AC557,MATCH(J558,J$1:J557,0),1)=0,"",INDEX(AC$1:AC557,MATCH(J558,J$1:J557,0),1)),"")</f>
        <v/>
      </c>
      <c r="AD558" s="2" t="str">
        <f>IFERROR(IF(INDEX(AD$1:AD557,MATCH(J558,J$1:J557,0),1)=0,"",INDEX(AD$1:AD557,MATCH(J558,J$1:J557,0),1)),"")</f>
        <v/>
      </c>
      <c r="AE558" s="2" t="str">
        <f>IFERROR(IF(INDEX(AE$1:AE557,MATCH(J558,J$1:J557,0),1)=0,"",INDEX(AE$1:AE557,MATCH(J558,J$1:J557,0),1)),"")</f>
        <v/>
      </c>
      <c r="AF558" s="2"/>
      <c r="AG558" s="2"/>
      <c r="AH558" s="2"/>
      <c r="AI558" s="4"/>
      <c r="AJ558" s="4"/>
      <c r="AK558" s="4"/>
      <c r="AL558" s="4"/>
      <c r="AM558" s="4"/>
      <c r="AN558" s="4"/>
      <c r="AO558" s="4"/>
      <c r="AP558" s="4"/>
      <c r="AQ558" s="4"/>
      <c r="AS558" s="4"/>
      <c r="AT558" s="82"/>
      <c r="AU558" s="124"/>
      <c r="AV558" s="124"/>
      <c r="AW558" s="124"/>
      <c r="AX558" s="124"/>
      <c r="AY558" s="124"/>
      <c r="AZ558" s="124"/>
      <c r="BA558" s="4"/>
      <c r="BB558" s="127"/>
      <c r="BC558" s="4"/>
      <c r="BD558" s="4"/>
      <c r="BE558" s="4"/>
      <c r="BF558" s="4"/>
      <c r="BG558" s="4"/>
      <c r="BH558" s="7" t="str">
        <f t="shared" ca="1" si="122"/>
        <v/>
      </c>
      <c r="BI558" s="4" t="str">
        <f t="shared" si="129"/>
        <v/>
      </c>
      <c r="BJ558" s="123" t="str">
        <f t="shared" si="123"/>
        <v/>
      </c>
      <c r="BK558" s="140" t="str">
        <f t="shared" si="128"/>
        <v/>
      </c>
      <c r="BQ558" s="4" t="str">
        <f>IF(IFERROR(VLOOKUP(C558,C559:C$1993,1,0),"")="","",COUNTIF(C:C,C558))</f>
        <v/>
      </c>
      <c r="BU558" s="5" t="str">
        <f>IF(B558="","",IF(BQ558="",1+(MAX(BU$2:BU557)),""))</f>
        <v/>
      </c>
      <c r="BV558" s="5" t="str">
        <f t="shared" si="124"/>
        <v/>
      </c>
      <c r="BW558" s="5" t="str">
        <f t="shared" si="125"/>
        <v/>
      </c>
      <c r="BX558" s="14" t="str">
        <f t="shared" si="126"/>
        <v/>
      </c>
      <c r="BY558" s="28"/>
      <c r="BZ558" s="15"/>
      <c r="CA558" s="5" t="str">
        <f t="shared" si="130"/>
        <v/>
      </c>
      <c r="CD558" s="5" t="str">
        <f t="shared" si="127"/>
        <v/>
      </c>
      <c r="CE558" s="5" t="str">
        <f>IF(J558="","",IFERROR(IF(VLOOKUP(J558,J$2:J557,1,0)=0,"",""),J558))</f>
        <v/>
      </c>
      <c r="CF558" s="24" t="str">
        <f>IF(CE558="","",(IFERROR(VLOOKUP(MID(CE558,1,1),$CW$2:DA$28,3,0),0)+IFERROR(VLOOKUP(MID(CE558,2,1),CW$2:DA$28,4,0),0)+IFERROR(VLOOKUP(MID(CE558,3,1),CW$2:DA$28,5,0),0)+(ROW(CE558)/1000000000000)))</f>
        <v/>
      </c>
      <c r="CH558" s="5">
        <v>557</v>
      </c>
      <c r="CI558" s="5" t="str">
        <f>IFERROR(VLOOKUP(CH558,CD$2:CE1634,2,0),"")</f>
        <v/>
      </c>
      <c r="DC558" s="5" t="e">
        <f>IF(REPORTE!AH$2="si",IF(C558=VALUE(REPORTE!C$11),IF(SUM(DC559:DC$1993),CONCATENATE(INT(B558),", "),INT(B558)),""),IF(C558=VALUE(REPORTE!C$10),IF(SUM(DC559:DC$1993),CONCATENATE(INT(B558),", "),INT(B558)),""))</f>
        <v>#VALUE!</v>
      </c>
    </row>
    <row r="559" spans="1:108" s="5" customFormat="1" ht="15" customHeight="1">
      <c r="A559" s="4" t="str">
        <f t="shared" si="120"/>
        <v/>
      </c>
      <c r="B559" s="6"/>
      <c r="C559" s="6"/>
      <c r="D559" s="1" t="str">
        <f>IFERROR(INDEX('padron cfe'!B:B,MATCH(DATOS!C559,'padron cfe'!A:A,0),1),"")</f>
        <v/>
      </c>
      <c r="E559" s="4"/>
      <c r="F559" s="4"/>
      <c r="G559" s="4"/>
      <c r="H559" s="5" t="str">
        <f>IF(F559="","",IFERROR(CONCATENATE("PEUA",VLOOKUP(ESTADO,REPORTE!AV$2:AW$33,2,0),DIDTRITO_FORM,CADER_FORM,IFERROR(VLOOKUP(DAY(F559),$BN$3:$BO$11,2,0),DAY(F559)),IFERROR(VLOOKUP(MONTH(F559),$BN$3:$BO$11,2,0),MONTH(F559)),YEAR(F559),G559),""))</f>
        <v/>
      </c>
      <c r="I559" s="4"/>
      <c r="K559" s="2" t="str">
        <f>IFERROR(INDEX('padron cfe'!C:C,MATCH(DATOS!C559,'padron cfe'!A:A,0),1),"")</f>
        <v/>
      </c>
      <c r="L559" s="4" t="str">
        <f>IFERROR(IF(VLOOKUP(J559,J$2:L558,4,0)=0,"",VLOOKUP(J559,J$2:L558,4,0)),"")</f>
        <v/>
      </c>
      <c r="M559" s="4" t="str">
        <f>IFERROR(IF(VLOOKUP(J559,J$2:M558,5,0)=0,"",VLOOKUP(J559,J$2:M558,5,0)),"")</f>
        <v/>
      </c>
      <c r="N559" s="4"/>
      <c r="O559" s="2"/>
      <c r="P559" s="2"/>
      <c r="Q559" s="5" t="str">
        <f t="shared" si="119"/>
        <v/>
      </c>
      <c r="T559" s="2" t="str">
        <f>IFERROR(INDEX('padron cfe'!D:D,MATCH(DATOS!C559,'padron cfe'!A:A,0),1),"")</f>
        <v/>
      </c>
      <c r="U559" s="4"/>
      <c r="V559" s="4"/>
      <c r="W559" s="4"/>
      <c r="X559" s="6"/>
      <c r="Y559" s="4"/>
      <c r="Z559" s="4" t="str">
        <f t="shared" si="121"/>
        <v/>
      </c>
      <c r="AA559" s="4"/>
      <c r="AB559" s="4"/>
      <c r="AC559" s="2" t="str">
        <f>IFERROR(IF(INDEX(AC$1:AC558,MATCH(J559,J$1:J558,0),1)=0,"",INDEX(AC$1:AC558,MATCH(J559,J$1:J558,0),1)),"")</f>
        <v/>
      </c>
      <c r="AD559" s="2" t="str">
        <f>IFERROR(IF(INDEX(AD$1:AD558,MATCH(J559,J$1:J558,0),1)=0,"",INDEX(AD$1:AD558,MATCH(J559,J$1:J558,0),1)),"")</f>
        <v/>
      </c>
      <c r="AE559" s="2" t="str">
        <f>IFERROR(IF(INDEX(AE$1:AE558,MATCH(J559,J$1:J558,0),1)=0,"",INDEX(AE$1:AE558,MATCH(J559,J$1:J558,0),1)),"")</f>
        <v/>
      </c>
      <c r="AF559" s="2"/>
      <c r="AG559" s="2"/>
      <c r="AH559" s="2"/>
      <c r="AI559" s="4"/>
      <c r="AJ559" s="4"/>
      <c r="AK559" s="4"/>
      <c r="AL559" s="4"/>
      <c r="AM559" s="4"/>
      <c r="AN559" s="4"/>
      <c r="AO559" s="4"/>
      <c r="AP559" s="4"/>
      <c r="AQ559" s="4"/>
      <c r="AS559" s="4"/>
      <c r="AT559" s="82"/>
      <c r="AU559" s="124"/>
      <c r="AV559" s="124"/>
      <c r="AW559" s="124"/>
      <c r="AX559" s="124"/>
      <c r="AY559" s="124"/>
      <c r="AZ559" s="124"/>
      <c r="BA559" s="4"/>
      <c r="BB559" s="127"/>
      <c r="BC559" s="4"/>
      <c r="BD559" s="4"/>
      <c r="BE559" s="4"/>
      <c r="BF559" s="4"/>
      <c r="BG559" s="4"/>
      <c r="BH559" s="7" t="str">
        <f t="shared" ca="1" si="122"/>
        <v/>
      </c>
      <c r="BI559" s="4" t="str">
        <f t="shared" si="129"/>
        <v/>
      </c>
      <c r="BJ559" s="123" t="str">
        <f t="shared" si="123"/>
        <v/>
      </c>
      <c r="BK559" s="140" t="str">
        <f t="shared" si="128"/>
        <v/>
      </c>
      <c r="BQ559" s="4" t="str">
        <f>IF(IFERROR(VLOOKUP(C559,C560:C$1993,1,0),"")="","",COUNTIF(C:C,C559))</f>
        <v/>
      </c>
      <c r="BU559" s="5" t="str">
        <f>IF(B559="","",IF(BQ559="",1+(MAX(BU$2:BU558)),""))</f>
        <v/>
      </c>
      <c r="BV559" s="5" t="str">
        <f t="shared" si="124"/>
        <v/>
      </c>
      <c r="BW559" s="5" t="str">
        <f t="shared" si="125"/>
        <v/>
      </c>
      <c r="BX559" s="14" t="str">
        <f t="shared" si="126"/>
        <v/>
      </c>
      <c r="BY559" s="28"/>
      <c r="BZ559" s="15"/>
      <c r="CA559" s="5" t="str">
        <f t="shared" si="130"/>
        <v/>
      </c>
      <c r="CD559" s="5" t="str">
        <f t="shared" si="127"/>
        <v/>
      </c>
      <c r="CE559" s="5" t="str">
        <f>IF(J559="","",IFERROR(IF(VLOOKUP(J559,J$2:J558,1,0)=0,"",""),J559))</f>
        <v/>
      </c>
      <c r="CF559" s="24" t="str">
        <f>IF(CE559="","",(IFERROR(VLOOKUP(MID(CE559,1,1),$CW$2:DA$28,3,0),0)+IFERROR(VLOOKUP(MID(CE559,2,1),CW$2:DA$28,4,0),0)+IFERROR(VLOOKUP(MID(CE559,3,1),CW$2:DA$28,5,0),0)+(ROW(CE559)/1000000000000)))</f>
        <v/>
      </c>
      <c r="CH559" s="5">
        <v>558</v>
      </c>
      <c r="CI559" s="5" t="str">
        <f>IFERROR(VLOOKUP(CH559,CD$2:CE1635,2,0),"")</f>
        <v/>
      </c>
      <c r="DC559" s="5" t="e">
        <f>IF(REPORTE!AH$2="si",IF(C559=VALUE(REPORTE!C$11),IF(SUM(DC560:DC$1993),CONCATENATE(INT(B559),", "),INT(B559)),""),IF(C559=VALUE(REPORTE!C$10),IF(SUM(DC560:DC$1993),CONCATENATE(INT(B559),", "),INT(B559)),""))</f>
        <v>#VALUE!</v>
      </c>
    </row>
    <row r="560" spans="1:108" s="5" customFormat="1" ht="15" customHeight="1">
      <c r="A560" s="4" t="str">
        <f t="shared" si="120"/>
        <v/>
      </c>
      <c r="B560" s="6"/>
      <c r="C560" s="6"/>
      <c r="D560" s="1" t="str">
        <f>IFERROR(INDEX('padron cfe'!B:B,MATCH(DATOS!C560,'padron cfe'!A:A,0),1),"")</f>
        <v/>
      </c>
      <c r="E560" s="4"/>
      <c r="F560" s="4"/>
      <c r="G560" s="4"/>
      <c r="H560" s="5" t="str">
        <f>IF(F560="","",IFERROR(CONCATENATE("PEUA",VLOOKUP(ESTADO,REPORTE!AV$2:AW$33,2,0),DIDTRITO_FORM,CADER_FORM,IFERROR(VLOOKUP(DAY(F560),$BN$3:$BO$11,2,0),DAY(F560)),IFERROR(VLOOKUP(MONTH(F560),$BN$3:$BO$11,2,0),MONTH(F560)),YEAR(F560),G560),""))</f>
        <v/>
      </c>
      <c r="I560" s="4"/>
      <c r="K560" s="2" t="str">
        <f>IFERROR(INDEX('padron cfe'!C:C,MATCH(DATOS!C560,'padron cfe'!A:A,0),1),"")</f>
        <v/>
      </c>
      <c r="L560" s="4" t="str">
        <f>IFERROR(IF(VLOOKUP(J560,J$2:L559,4,0)=0,"",VLOOKUP(J560,J$2:L559,4,0)),"")</f>
        <v/>
      </c>
      <c r="M560" s="4" t="str">
        <f>IFERROR(IF(VLOOKUP(J560,J$2:M559,5,0)=0,"",VLOOKUP(J560,J$2:M559,5,0)),"")</f>
        <v/>
      </c>
      <c r="N560" s="4"/>
      <c r="O560" s="2"/>
      <c r="P560" s="2"/>
      <c r="Q560" s="5" t="str">
        <f t="shared" si="119"/>
        <v/>
      </c>
      <c r="T560" s="2" t="str">
        <f>IFERROR(INDEX('padron cfe'!D:D,MATCH(DATOS!C560,'padron cfe'!A:A,0),1),"")</f>
        <v/>
      </c>
      <c r="U560" s="4"/>
      <c r="V560" s="4"/>
      <c r="W560" s="4"/>
      <c r="X560" s="6"/>
      <c r="Y560" s="4"/>
      <c r="Z560" s="4" t="str">
        <f t="shared" si="121"/>
        <v/>
      </c>
      <c r="AA560" s="4"/>
      <c r="AB560" s="4"/>
      <c r="AC560" s="2" t="str">
        <f>IFERROR(IF(INDEX(AC$1:AC559,MATCH(J560,J$1:J559,0),1)=0,"",INDEX(AC$1:AC559,MATCH(J560,J$1:J559,0),1)),"")</f>
        <v/>
      </c>
      <c r="AD560" s="2" t="str">
        <f>IFERROR(IF(INDEX(AD$1:AD559,MATCH(J560,J$1:J559,0),1)=0,"",INDEX(AD$1:AD559,MATCH(J560,J$1:J559,0),1)),"")</f>
        <v/>
      </c>
      <c r="AE560" s="2" t="str">
        <f>IFERROR(IF(INDEX(AE$1:AE559,MATCH(J560,J$1:J559,0),1)=0,"",INDEX(AE$1:AE559,MATCH(J560,J$1:J559,0),1)),"")</f>
        <v/>
      </c>
      <c r="AF560" s="2"/>
      <c r="AG560" s="2"/>
      <c r="AH560" s="2"/>
      <c r="AI560" s="4"/>
      <c r="AJ560" s="4"/>
      <c r="AK560" s="4"/>
      <c r="AL560" s="4"/>
      <c r="AM560" s="4"/>
      <c r="AN560" s="4"/>
      <c r="AO560" s="4"/>
      <c r="AP560" s="4"/>
      <c r="AQ560" s="4"/>
      <c r="AS560" s="4"/>
      <c r="AT560" s="82"/>
      <c r="AU560" s="124"/>
      <c r="AV560" s="124"/>
      <c r="AW560" s="124"/>
      <c r="AX560" s="124"/>
      <c r="AY560" s="124"/>
      <c r="AZ560" s="124"/>
      <c r="BA560" s="4"/>
      <c r="BB560" s="127"/>
      <c r="BC560" s="4"/>
      <c r="BD560" s="4"/>
      <c r="BE560" s="4"/>
      <c r="BF560" s="4"/>
      <c r="BG560" s="4"/>
      <c r="BH560" s="7" t="str">
        <f t="shared" ca="1" si="122"/>
        <v/>
      </c>
      <c r="BI560" s="4" t="str">
        <f t="shared" si="129"/>
        <v/>
      </c>
      <c r="BJ560" s="123" t="str">
        <f t="shared" si="123"/>
        <v/>
      </c>
      <c r="BK560" s="140" t="str">
        <f t="shared" si="128"/>
        <v/>
      </c>
      <c r="BQ560" s="4" t="str">
        <f>IF(IFERROR(VLOOKUP(C560,C561:C$1993,1,0),"")="","",COUNTIF(C:C,C560))</f>
        <v/>
      </c>
      <c r="BU560" s="5" t="str">
        <f>IF(B560="","",IF(BQ560="",1+(MAX(BU$2:BU559)),""))</f>
        <v/>
      </c>
      <c r="BV560" s="5" t="str">
        <f t="shared" si="124"/>
        <v/>
      </c>
      <c r="BW560" s="5" t="str">
        <f t="shared" si="125"/>
        <v/>
      </c>
      <c r="BX560" s="14" t="str">
        <f t="shared" si="126"/>
        <v/>
      </c>
      <c r="BY560" s="28"/>
      <c r="BZ560" s="15"/>
      <c r="CA560" s="5" t="str">
        <f t="shared" si="130"/>
        <v/>
      </c>
      <c r="CD560" s="5" t="str">
        <f t="shared" si="127"/>
        <v/>
      </c>
      <c r="CE560" s="5" t="str">
        <f>IF(J560="","",IFERROR(IF(VLOOKUP(J560,J$2:J559,1,0)=0,"",""),J560))</f>
        <v/>
      </c>
      <c r="CF560" s="24" t="str">
        <f>IF(CE560="","",(IFERROR(VLOOKUP(MID(CE560,1,1),$CW$2:DA$28,3,0),0)+IFERROR(VLOOKUP(MID(CE560,2,1),CW$2:DA$28,4,0),0)+IFERROR(VLOOKUP(MID(CE560,3,1),CW$2:DA$28,5,0),0)+(ROW(CE560)/1000000000000)))</f>
        <v/>
      </c>
      <c r="CH560" s="5">
        <v>559</v>
      </c>
      <c r="CI560" s="5" t="str">
        <f>IFERROR(VLOOKUP(CH560,CD$2:CE1636,2,0),"")</f>
        <v/>
      </c>
      <c r="DC560" s="5" t="e">
        <f>IF(REPORTE!AH$2="si",IF(C560=VALUE(REPORTE!C$11),IF(SUM(DC561:DC$1993),CONCATENATE(INT(B560),", "),INT(B560)),""),IF(C560=VALUE(REPORTE!C$10),IF(SUM(DC561:DC$1993),CONCATENATE(INT(B560),", "),INT(B560)),""))</f>
        <v>#VALUE!</v>
      </c>
    </row>
    <row r="561" spans="1:107" s="5" customFormat="1" ht="15" customHeight="1">
      <c r="A561" s="4" t="str">
        <f t="shared" si="120"/>
        <v/>
      </c>
      <c r="B561" s="6"/>
      <c r="C561" s="6"/>
      <c r="D561" s="1" t="str">
        <f>IFERROR(INDEX('padron cfe'!B:B,MATCH(DATOS!C561,'padron cfe'!A:A,0),1),"")</f>
        <v/>
      </c>
      <c r="E561" s="4"/>
      <c r="F561" s="4"/>
      <c r="G561" s="4"/>
      <c r="H561" s="5" t="str">
        <f>IF(F561="","",IFERROR(CONCATENATE("PEUA",VLOOKUP(ESTADO,REPORTE!AV$2:AW$33,2,0),DIDTRITO_FORM,CADER_FORM,IFERROR(VLOOKUP(DAY(F561),$BN$3:$BO$11,2,0),DAY(F561)),IFERROR(VLOOKUP(MONTH(F561),$BN$3:$BO$11,2,0),MONTH(F561)),YEAR(F561),G561),""))</f>
        <v/>
      </c>
      <c r="I561" s="4"/>
      <c r="K561" s="2" t="str">
        <f>IFERROR(INDEX('padron cfe'!C:C,MATCH(DATOS!C561,'padron cfe'!A:A,0),1),"")</f>
        <v/>
      </c>
      <c r="L561" s="4" t="str">
        <f>IFERROR(IF(VLOOKUP(J561,J$2:L560,4,0)=0,"",VLOOKUP(J561,J$2:L560,4,0)),"")</f>
        <v/>
      </c>
      <c r="M561" s="4" t="str">
        <f>IFERROR(IF(VLOOKUP(J561,J$2:M560,5,0)=0,"",VLOOKUP(J561,J$2:M560,5,0)),"")</f>
        <v/>
      </c>
      <c r="N561" s="4"/>
      <c r="O561" s="2"/>
      <c r="P561" s="2"/>
      <c r="Q561" s="5" t="str">
        <f t="shared" si="119"/>
        <v/>
      </c>
      <c r="T561" s="2" t="str">
        <f>IFERROR(INDEX('padron cfe'!D:D,MATCH(DATOS!C561,'padron cfe'!A:A,0),1),"")</f>
        <v/>
      </c>
      <c r="U561" s="4"/>
      <c r="V561" s="4"/>
      <c r="W561" s="4"/>
      <c r="X561" s="6"/>
      <c r="Y561" s="4"/>
      <c r="Z561" s="4" t="str">
        <f t="shared" si="121"/>
        <v/>
      </c>
      <c r="AA561" s="4"/>
      <c r="AB561" s="4"/>
      <c r="AC561" s="2" t="str">
        <f>IFERROR(IF(INDEX(AC$1:AC560,MATCH(J561,J$1:J560,0),1)=0,"",INDEX(AC$1:AC560,MATCH(J561,J$1:J560,0),1)),"")</f>
        <v/>
      </c>
      <c r="AD561" s="2" t="str">
        <f>IFERROR(IF(INDEX(AD$1:AD560,MATCH(J561,J$1:J560,0),1)=0,"",INDEX(AD$1:AD560,MATCH(J561,J$1:J560,0),1)),"")</f>
        <v/>
      </c>
      <c r="AE561" s="2" t="str">
        <f>IFERROR(IF(INDEX(AE$1:AE560,MATCH(J561,J$1:J560,0),1)=0,"",INDEX(AE$1:AE560,MATCH(J561,J$1:J560,0),1)),"")</f>
        <v/>
      </c>
      <c r="AF561" s="2"/>
      <c r="AG561" s="2"/>
      <c r="AH561" s="2"/>
      <c r="AI561" s="4"/>
      <c r="AJ561" s="4"/>
      <c r="AK561" s="4"/>
      <c r="AL561" s="4"/>
      <c r="AM561" s="4"/>
      <c r="AN561" s="4"/>
      <c r="AO561" s="4"/>
      <c r="AP561" s="4"/>
      <c r="AQ561" s="4"/>
      <c r="AS561" s="4"/>
      <c r="AT561" s="82"/>
      <c r="AU561" s="124"/>
      <c r="AV561" s="124"/>
      <c r="AW561" s="124"/>
      <c r="AX561" s="124"/>
      <c r="AY561" s="124"/>
      <c r="AZ561" s="124"/>
      <c r="BA561" s="4"/>
      <c r="BB561" s="127"/>
      <c r="BC561" s="4"/>
      <c r="BD561" s="4"/>
      <c r="BE561" s="4"/>
      <c r="BF561" s="4"/>
      <c r="BG561" s="4"/>
      <c r="BH561" s="7" t="str">
        <f t="shared" ca="1" si="122"/>
        <v/>
      </c>
      <c r="BI561" s="4" t="str">
        <f t="shared" si="129"/>
        <v/>
      </c>
      <c r="BJ561" s="123" t="str">
        <f t="shared" si="123"/>
        <v/>
      </c>
      <c r="BK561" s="140" t="str">
        <f t="shared" si="128"/>
        <v/>
      </c>
      <c r="BQ561" s="4" t="str">
        <f>IF(IFERROR(VLOOKUP(C561,C562:C$1993,1,0),"")="","",COUNTIF(C:C,C561))</f>
        <v/>
      </c>
      <c r="BU561" s="5" t="str">
        <f>IF(B561="","",IF(BQ561="",1+(MAX(BU$2:BU560)),""))</f>
        <v/>
      </c>
      <c r="BV561" s="5" t="str">
        <f t="shared" si="124"/>
        <v/>
      </c>
      <c r="BW561" s="5" t="str">
        <f t="shared" si="125"/>
        <v/>
      </c>
      <c r="BX561" s="14" t="str">
        <f t="shared" si="126"/>
        <v/>
      </c>
      <c r="BY561" s="28"/>
      <c r="BZ561" s="15"/>
      <c r="CA561" s="5" t="str">
        <f t="shared" si="130"/>
        <v/>
      </c>
      <c r="CD561" s="5" t="str">
        <f t="shared" si="127"/>
        <v/>
      </c>
      <c r="CE561" s="5" t="str">
        <f>IF(J561="","",IFERROR(IF(VLOOKUP(J561,J$2:J560,1,0)=0,"",""),J561))</f>
        <v/>
      </c>
      <c r="CF561" s="24" t="str">
        <f>IF(CE561="","",(IFERROR(VLOOKUP(MID(CE561,1,1),$CW$2:DA$28,3,0),0)+IFERROR(VLOOKUP(MID(CE561,2,1),CW$2:DA$28,4,0),0)+IFERROR(VLOOKUP(MID(CE561,3,1),CW$2:DA$28,5,0),0)+(ROW(CE561)/1000000000000)))</f>
        <v/>
      </c>
      <c r="CH561" s="5">
        <v>560</v>
      </c>
      <c r="CI561" s="5" t="str">
        <f>IFERROR(VLOOKUP(CH561,CD$2:CE1637,2,0),"")</f>
        <v/>
      </c>
      <c r="DC561" s="5" t="e">
        <f>IF(REPORTE!AH$2="si",IF(C561=VALUE(REPORTE!C$11),IF(SUM(DC562:DC$1993),CONCATENATE(INT(B561),", "),INT(B561)),""),IF(C561=VALUE(REPORTE!C$10),IF(SUM(DC562:DC$1993),CONCATENATE(INT(B561),", "),INT(B561)),""))</f>
        <v>#VALUE!</v>
      </c>
    </row>
    <row r="562" spans="1:107" s="5" customFormat="1" ht="15" customHeight="1">
      <c r="A562" s="4" t="str">
        <f t="shared" si="120"/>
        <v/>
      </c>
      <c r="B562" s="6"/>
      <c r="C562" s="6"/>
      <c r="D562" s="1" t="str">
        <f>IFERROR(INDEX('padron cfe'!B:B,MATCH(DATOS!C562,'padron cfe'!A:A,0),1),"")</f>
        <v/>
      </c>
      <c r="E562" s="4"/>
      <c r="F562" s="4"/>
      <c r="G562" s="4"/>
      <c r="H562" s="5" t="str">
        <f>IF(F562="","",IFERROR(CONCATENATE("PEUA",VLOOKUP(ESTADO,REPORTE!AV$2:AW$33,2,0),DIDTRITO_FORM,CADER_FORM,IFERROR(VLOOKUP(DAY(F562),$BN$3:$BO$11,2,0),DAY(F562)),IFERROR(VLOOKUP(MONTH(F562),$BN$3:$BO$11,2,0),MONTH(F562)),YEAR(F562),G562),""))</f>
        <v/>
      </c>
      <c r="I562" s="4"/>
      <c r="K562" s="2" t="str">
        <f>IFERROR(INDEX('padron cfe'!C:C,MATCH(DATOS!C562,'padron cfe'!A:A,0),1),"")</f>
        <v/>
      </c>
      <c r="L562" s="4" t="str">
        <f>IFERROR(IF(VLOOKUP(J562,J$2:L561,4,0)=0,"",VLOOKUP(J562,J$2:L561,4,0)),"")</f>
        <v/>
      </c>
      <c r="M562" s="4" t="str">
        <f>IFERROR(IF(VLOOKUP(J562,J$2:M561,5,0)=0,"",VLOOKUP(J562,J$2:M561,5,0)),"")</f>
        <v/>
      </c>
      <c r="N562" s="4"/>
      <c r="O562" s="2"/>
      <c r="P562" s="2"/>
      <c r="Q562" s="5" t="str">
        <f t="shared" si="119"/>
        <v/>
      </c>
      <c r="T562" s="2" t="str">
        <f>IFERROR(INDEX('padron cfe'!D:D,MATCH(DATOS!C562,'padron cfe'!A:A,0),1),"")</f>
        <v/>
      </c>
      <c r="U562" s="4"/>
      <c r="V562" s="4"/>
      <c r="W562" s="4"/>
      <c r="X562" s="6"/>
      <c r="Y562" s="4"/>
      <c r="Z562" s="4" t="str">
        <f t="shared" si="121"/>
        <v/>
      </c>
      <c r="AA562" s="4"/>
      <c r="AB562" s="4"/>
      <c r="AC562" s="2" t="str">
        <f>IFERROR(IF(INDEX(AC$1:AC561,MATCH(J562,J$1:J561,0),1)=0,"",INDEX(AC$1:AC561,MATCH(J562,J$1:J561,0),1)),"")</f>
        <v/>
      </c>
      <c r="AD562" s="2" t="str">
        <f>IFERROR(IF(INDEX(AD$1:AD561,MATCH(J562,J$1:J561,0),1)=0,"",INDEX(AD$1:AD561,MATCH(J562,J$1:J561,0),1)),"")</f>
        <v/>
      </c>
      <c r="AE562" s="2" t="str">
        <f>IFERROR(IF(INDEX(AE$1:AE561,MATCH(J562,J$1:J561,0),1)=0,"",INDEX(AE$1:AE561,MATCH(J562,J$1:J561,0),1)),"")</f>
        <v/>
      </c>
      <c r="AF562" s="2"/>
      <c r="AG562" s="2"/>
      <c r="AH562" s="2"/>
      <c r="AI562" s="4"/>
      <c r="AJ562" s="4"/>
      <c r="AK562" s="4"/>
      <c r="AL562" s="4"/>
      <c r="AM562" s="4"/>
      <c r="AN562" s="4"/>
      <c r="AO562" s="4"/>
      <c r="AP562" s="4"/>
      <c r="AQ562" s="4"/>
      <c r="AS562" s="4"/>
      <c r="AT562" s="82"/>
      <c r="AU562" s="124"/>
      <c r="AV562" s="124"/>
      <c r="AW562" s="124"/>
      <c r="AX562" s="124"/>
      <c r="AY562" s="124"/>
      <c r="AZ562" s="124"/>
      <c r="BA562" s="4"/>
      <c r="BB562" s="127"/>
      <c r="BC562" s="4"/>
      <c r="BD562" s="4"/>
      <c r="BE562" s="4"/>
      <c r="BF562" s="4"/>
      <c r="BG562" s="4"/>
      <c r="BH562" s="7" t="str">
        <f t="shared" ca="1" si="122"/>
        <v/>
      </c>
      <c r="BI562" s="4" t="str">
        <f t="shared" si="129"/>
        <v/>
      </c>
      <c r="BJ562" s="123" t="str">
        <f t="shared" si="123"/>
        <v/>
      </c>
      <c r="BK562" s="140" t="str">
        <f t="shared" si="128"/>
        <v/>
      </c>
      <c r="BQ562" s="4" t="str">
        <f>IF(IFERROR(VLOOKUP(C562,C563:C$1993,1,0),"")="","",COUNTIF(C:C,C562))</f>
        <v/>
      </c>
      <c r="BU562" s="5" t="str">
        <f>IF(B562="","",IF(BQ562="",1+(MAX(BU$2:BU561)),""))</f>
        <v/>
      </c>
      <c r="BV562" s="5" t="str">
        <f t="shared" si="124"/>
        <v/>
      </c>
      <c r="BW562" s="5" t="str">
        <f t="shared" si="125"/>
        <v/>
      </c>
      <c r="BX562" s="14" t="str">
        <f t="shared" si="126"/>
        <v/>
      </c>
      <c r="BY562" s="28"/>
      <c r="BZ562" s="15"/>
      <c r="CA562" s="5" t="str">
        <f t="shared" si="130"/>
        <v/>
      </c>
      <c r="CD562" s="5" t="str">
        <f t="shared" si="127"/>
        <v/>
      </c>
      <c r="CE562" s="5" t="str">
        <f>IF(J562="","",IFERROR(IF(VLOOKUP(J562,J$2:J561,1,0)=0,"",""),J562))</f>
        <v/>
      </c>
      <c r="CF562" s="24" t="str">
        <f>IF(CE562="","",(IFERROR(VLOOKUP(MID(CE562,1,1),$CW$2:DA$28,3,0),0)+IFERROR(VLOOKUP(MID(CE562,2,1),CW$2:DA$28,4,0),0)+IFERROR(VLOOKUP(MID(CE562,3,1),CW$2:DA$28,5,0),0)+(ROW(CE562)/1000000000000)))</f>
        <v/>
      </c>
      <c r="CH562" s="5">
        <v>561</v>
      </c>
      <c r="CI562" s="5" t="str">
        <f>IFERROR(VLOOKUP(CH562,CD$2:CE1638,2,0),"")</f>
        <v/>
      </c>
      <c r="DC562" s="5" t="e">
        <f>IF(REPORTE!AH$2="si",IF(C562=VALUE(REPORTE!C$11),IF(SUM(DC563:DC$1993),CONCATENATE(INT(B562),", "),INT(B562)),""),IF(C562=VALUE(REPORTE!C$10),IF(SUM(DC563:DC$1993),CONCATENATE(INT(B562),", "),INT(B562)),""))</f>
        <v>#VALUE!</v>
      </c>
    </row>
    <row r="563" spans="1:107" s="5" customFormat="1" ht="15" customHeight="1">
      <c r="A563" s="4" t="str">
        <f t="shared" si="120"/>
        <v/>
      </c>
      <c r="B563" s="6"/>
      <c r="C563" s="6"/>
      <c r="D563" s="1" t="str">
        <f>IFERROR(INDEX('padron cfe'!B:B,MATCH(DATOS!C563,'padron cfe'!A:A,0),1),"")</f>
        <v/>
      </c>
      <c r="E563" s="4"/>
      <c r="F563" s="4"/>
      <c r="G563" s="4"/>
      <c r="H563" s="5" t="str">
        <f>IF(F563="","",IFERROR(CONCATENATE("PEUA",VLOOKUP(ESTADO,REPORTE!AV$2:AW$33,2,0),DIDTRITO_FORM,CADER_FORM,IFERROR(VLOOKUP(DAY(F563),$BN$3:$BO$11,2,0),DAY(F563)),IFERROR(VLOOKUP(MONTH(F563),$BN$3:$BO$11,2,0),MONTH(F563)),YEAR(F563),G563),""))</f>
        <v/>
      </c>
      <c r="I563" s="4"/>
      <c r="K563" s="2" t="str">
        <f>IFERROR(INDEX('padron cfe'!C:C,MATCH(DATOS!C563,'padron cfe'!A:A,0),1),"")</f>
        <v/>
      </c>
      <c r="L563" s="4" t="str">
        <f>IFERROR(IF(VLOOKUP(J563,J$2:L562,4,0)=0,"",VLOOKUP(J563,J$2:L562,4,0)),"")</f>
        <v/>
      </c>
      <c r="M563" s="4" t="str">
        <f>IFERROR(IF(VLOOKUP(J563,J$2:M562,5,0)=0,"",VLOOKUP(J563,J$2:M562,5,0)),"")</f>
        <v/>
      </c>
      <c r="N563" s="4"/>
      <c r="O563" s="2"/>
      <c r="P563" s="2"/>
      <c r="Q563" s="5" t="str">
        <f t="shared" si="119"/>
        <v/>
      </c>
      <c r="T563" s="2" t="str">
        <f>IFERROR(INDEX('padron cfe'!D:D,MATCH(DATOS!C563,'padron cfe'!A:A,0),1),"")</f>
        <v/>
      </c>
      <c r="U563" s="4"/>
      <c r="V563" s="4"/>
      <c r="W563" s="4"/>
      <c r="X563" s="6"/>
      <c r="Y563" s="4"/>
      <c r="Z563" s="4" t="str">
        <f t="shared" si="121"/>
        <v/>
      </c>
      <c r="AA563" s="4"/>
      <c r="AB563" s="4"/>
      <c r="AC563" s="2" t="str">
        <f>IFERROR(IF(INDEX(AC$1:AC562,MATCH(J563,J$1:J562,0),1)=0,"",INDEX(AC$1:AC562,MATCH(J563,J$1:J562,0),1)),"")</f>
        <v/>
      </c>
      <c r="AD563" s="2" t="str">
        <f>IFERROR(IF(INDEX(AD$1:AD562,MATCH(J563,J$1:J562,0),1)=0,"",INDEX(AD$1:AD562,MATCH(J563,J$1:J562,0),1)),"")</f>
        <v/>
      </c>
      <c r="AE563" s="2" t="str">
        <f>IFERROR(IF(INDEX(AE$1:AE562,MATCH(J563,J$1:J562,0),1)=0,"",INDEX(AE$1:AE562,MATCH(J563,J$1:J562,0),1)),"")</f>
        <v/>
      </c>
      <c r="AF563" s="2"/>
      <c r="AG563" s="2"/>
      <c r="AH563" s="2"/>
      <c r="AI563" s="4"/>
      <c r="AJ563" s="4"/>
      <c r="AK563" s="4"/>
      <c r="AL563" s="4"/>
      <c r="AM563" s="4"/>
      <c r="AN563" s="4"/>
      <c r="AO563" s="4"/>
      <c r="AP563" s="4"/>
      <c r="AQ563" s="4"/>
      <c r="AS563" s="4"/>
      <c r="AT563" s="82"/>
      <c r="AU563" s="124"/>
      <c r="AV563" s="124"/>
      <c r="AW563" s="124"/>
      <c r="AX563" s="124"/>
      <c r="AY563" s="124"/>
      <c r="AZ563" s="124"/>
      <c r="BA563" s="4"/>
      <c r="BB563" s="127"/>
      <c r="BC563" s="4"/>
      <c r="BD563" s="4"/>
      <c r="BE563" s="4"/>
      <c r="BF563" s="4"/>
      <c r="BG563" s="4"/>
      <c r="BH563" s="7" t="str">
        <f t="shared" ca="1" si="122"/>
        <v/>
      </c>
      <c r="BI563" s="4" t="str">
        <f t="shared" si="129"/>
        <v/>
      </c>
      <c r="BJ563" s="123" t="str">
        <f t="shared" si="123"/>
        <v/>
      </c>
      <c r="BK563" s="140" t="str">
        <f t="shared" si="128"/>
        <v/>
      </c>
      <c r="BQ563" s="4" t="str">
        <f>IF(IFERROR(VLOOKUP(C563,C564:C$1993,1,0),"")="","",COUNTIF(C:C,C563))</f>
        <v/>
      </c>
      <c r="BU563" s="5" t="str">
        <f>IF(B563="","",IF(BQ563="",1+(MAX(BU$2:BU562)),""))</f>
        <v/>
      </c>
      <c r="BV563" s="5" t="str">
        <f t="shared" si="124"/>
        <v/>
      </c>
      <c r="BW563" s="5" t="str">
        <f t="shared" si="125"/>
        <v/>
      </c>
      <c r="BX563" s="14" t="str">
        <f t="shared" si="126"/>
        <v/>
      </c>
      <c r="BY563" s="28"/>
      <c r="BZ563" s="15"/>
      <c r="CA563" s="5" t="str">
        <f t="shared" si="130"/>
        <v/>
      </c>
      <c r="CD563" s="5" t="str">
        <f t="shared" si="127"/>
        <v/>
      </c>
      <c r="CE563" s="5" t="str">
        <f>IF(J563="","",IFERROR(IF(VLOOKUP(J563,J$2:J562,1,0)=0,"",""),J563))</f>
        <v/>
      </c>
      <c r="CF563" s="24" t="str">
        <f>IF(CE563="","",(IFERROR(VLOOKUP(MID(CE563,1,1),$CW$2:DA$28,3,0),0)+IFERROR(VLOOKUP(MID(CE563,2,1),CW$2:DA$28,4,0),0)+IFERROR(VLOOKUP(MID(CE563,3,1),CW$2:DA$28,5,0),0)+(ROW(CE563)/1000000000000)))</f>
        <v/>
      </c>
      <c r="CH563" s="5">
        <v>562</v>
      </c>
      <c r="CI563" s="5" t="str">
        <f>IFERROR(VLOOKUP(CH563,CD$2:CE1639,2,0),"")</f>
        <v/>
      </c>
      <c r="DC563" s="5" t="e">
        <f>IF(REPORTE!AH$2="si",IF(C563=VALUE(REPORTE!C$11),IF(SUM(DC564:DC$1993),CONCATENATE(INT(B563),", "),INT(B563)),""),IF(C563=VALUE(REPORTE!C$10),IF(SUM(DC564:DC$1993),CONCATENATE(INT(B563),", "),INT(B563)),""))</f>
        <v>#VALUE!</v>
      </c>
    </row>
    <row r="564" spans="1:107" s="5" customFormat="1" ht="15" customHeight="1">
      <c r="A564" s="4" t="str">
        <f t="shared" si="120"/>
        <v/>
      </c>
      <c r="B564" s="6"/>
      <c r="C564" s="6"/>
      <c r="D564" s="1" t="str">
        <f>IFERROR(INDEX('padron cfe'!B:B,MATCH(DATOS!C564,'padron cfe'!A:A,0),1),"")</f>
        <v/>
      </c>
      <c r="E564" s="4"/>
      <c r="F564" s="4"/>
      <c r="G564" s="4"/>
      <c r="H564" s="5" t="str">
        <f>IF(F564="","",IFERROR(CONCATENATE("PEUA",VLOOKUP(ESTADO,REPORTE!AV$2:AW$33,2,0),DIDTRITO_FORM,CADER_FORM,IFERROR(VLOOKUP(DAY(F564),$BN$3:$BO$11,2,0),DAY(F564)),IFERROR(VLOOKUP(MONTH(F564),$BN$3:$BO$11,2,0),MONTH(F564)),YEAR(F564),G564),""))</f>
        <v/>
      </c>
      <c r="I564" s="4"/>
      <c r="K564" s="2" t="str">
        <f>IFERROR(INDEX('padron cfe'!C:C,MATCH(DATOS!C564,'padron cfe'!A:A,0),1),"")</f>
        <v/>
      </c>
      <c r="L564" s="4" t="str">
        <f>IFERROR(IF(VLOOKUP(J564,J$2:L563,4,0)=0,"",VLOOKUP(J564,J$2:L563,4,0)),"")</f>
        <v/>
      </c>
      <c r="M564" s="4" t="str">
        <f>IFERROR(IF(VLOOKUP(J564,J$2:M563,5,0)=0,"",VLOOKUP(J564,J$2:M563,5,0)),"")</f>
        <v/>
      </c>
      <c r="N564" s="4"/>
      <c r="O564" s="2"/>
      <c r="P564" s="2"/>
      <c r="Q564" s="5" t="str">
        <f t="shared" si="119"/>
        <v/>
      </c>
      <c r="T564" s="2" t="str">
        <f>IFERROR(INDEX('padron cfe'!D:D,MATCH(DATOS!C564,'padron cfe'!A:A,0),1),"")</f>
        <v/>
      </c>
      <c r="U564" s="4"/>
      <c r="V564" s="4"/>
      <c r="W564" s="4"/>
      <c r="X564" s="6"/>
      <c r="Y564" s="4"/>
      <c r="Z564" s="4" t="str">
        <f t="shared" si="121"/>
        <v/>
      </c>
      <c r="AA564" s="4"/>
      <c r="AB564" s="4"/>
      <c r="AC564" s="2" t="str">
        <f>IFERROR(IF(INDEX(AC$1:AC563,MATCH(J564,J$1:J563,0),1)=0,"",INDEX(AC$1:AC563,MATCH(J564,J$1:J563,0),1)),"")</f>
        <v/>
      </c>
      <c r="AD564" s="2" t="str">
        <f>IFERROR(IF(INDEX(AD$1:AD563,MATCH(J564,J$1:J563,0),1)=0,"",INDEX(AD$1:AD563,MATCH(J564,J$1:J563,0),1)),"")</f>
        <v/>
      </c>
      <c r="AE564" s="2" t="str">
        <f>IFERROR(IF(INDEX(AE$1:AE563,MATCH(J564,J$1:J563,0),1)=0,"",INDEX(AE$1:AE563,MATCH(J564,J$1:J563,0),1)),"")</f>
        <v/>
      </c>
      <c r="AF564" s="2"/>
      <c r="AG564" s="2"/>
      <c r="AH564" s="2"/>
      <c r="AI564" s="4"/>
      <c r="AJ564" s="4"/>
      <c r="AK564" s="4"/>
      <c r="AL564" s="4"/>
      <c r="AM564" s="4"/>
      <c r="AN564" s="4"/>
      <c r="AO564" s="4"/>
      <c r="AP564" s="4"/>
      <c r="AQ564" s="4"/>
      <c r="AS564" s="4"/>
      <c r="AT564" s="82"/>
      <c r="AU564" s="124"/>
      <c r="AV564" s="124"/>
      <c r="AW564" s="124"/>
      <c r="AX564" s="124"/>
      <c r="AY564" s="124"/>
      <c r="AZ564" s="124"/>
      <c r="BA564" s="4"/>
      <c r="BB564" s="127"/>
      <c r="BC564" s="4"/>
      <c r="BD564" s="4"/>
      <c r="BE564" s="4"/>
      <c r="BF564" s="4"/>
      <c r="BG564" s="4"/>
      <c r="BH564" s="7" t="str">
        <f t="shared" ca="1" si="122"/>
        <v/>
      </c>
      <c r="BI564" s="4" t="str">
        <f t="shared" si="129"/>
        <v/>
      </c>
      <c r="BJ564" s="123" t="str">
        <f t="shared" si="123"/>
        <v/>
      </c>
      <c r="BK564" s="140" t="str">
        <f t="shared" si="128"/>
        <v/>
      </c>
      <c r="BQ564" s="4" t="str">
        <f>IF(IFERROR(VLOOKUP(C564,C565:C$1993,1,0),"")="","",COUNTIF(C:C,C564))</f>
        <v/>
      </c>
      <c r="BU564" s="5" t="str">
        <f>IF(B564="","",IF(BQ564="",1+(MAX(BU$2:BU563)),""))</f>
        <v/>
      </c>
      <c r="BV564" s="5" t="str">
        <f t="shared" si="124"/>
        <v/>
      </c>
      <c r="BW564" s="5" t="str">
        <f t="shared" si="125"/>
        <v/>
      </c>
      <c r="BX564" s="14" t="str">
        <f t="shared" si="126"/>
        <v/>
      </c>
      <c r="BY564" s="28"/>
      <c r="BZ564" s="15"/>
      <c r="CA564" s="5" t="str">
        <f t="shared" si="130"/>
        <v/>
      </c>
      <c r="CD564" s="5" t="str">
        <f t="shared" si="127"/>
        <v/>
      </c>
      <c r="CE564" s="5" t="str">
        <f>IF(J564="","",IFERROR(IF(VLOOKUP(J564,J$2:J563,1,0)=0,"",""),J564))</f>
        <v/>
      </c>
      <c r="CF564" s="24" t="str">
        <f>IF(CE564="","",(IFERROR(VLOOKUP(MID(CE564,1,1),$CW$2:DA$28,3,0),0)+IFERROR(VLOOKUP(MID(CE564,2,1),CW$2:DA$28,4,0),0)+IFERROR(VLOOKUP(MID(CE564,3,1),CW$2:DA$28,5,0),0)+(ROW(CE564)/1000000000000)))</f>
        <v/>
      </c>
      <c r="CH564" s="5">
        <v>563</v>
      </c>
      <c r="CI564" s="5" t="str">
        <f>IFERROR(VLOOKUP(CH564,CD$2:CE1640,2,0),"")</f>
        <v/>
      </c>
      <c r="DC564" s="5" t="e">
        <f>IF(REPORTE!AH$2="si",IF(C564=VALUE(REPORTE!C$11),IF(SUM(DC565:DC$1993),CONCATENATE(INT(B564),", "),INT(B564)),""),IF(C564=VALUE(REPORTE!C$10),IF(SUM(DC565:DC$1993),CONCATENATE(INT(B564),", "),INT(B564)),""))</f>
        <v>#VALUE!</v>
      </c>
    </row>
    <row r="565" spans="1:107" s="5" customFormat="1" ht="15" customHeight="1">
      <c r="A565" s="4" t="str">
        <f t="shared" si="120"/>
        <v/>
      </c>
      <c r="B565" s="6"/>
      <c r="C565" s="6"/>
      <c r="D565" s="1" t="str">
        <f>IFERROR(INDEX('padron cfe'!B:B,MATCH(DATOS!C565,'padron cfe'!A:A,0),1),"")</f>
        <v/>
      </c>
      <c r="E565" s="4"/>
      <c r="F565" s="4"/>
      <c r="G565" s="4"/>
      <c r="H565" s="5" t="str">
        <f>IF(F565="","",IFERROR(CONCATENATE("PEUA",VLOOKUP(ESTADO,REPORTE!AV$2:AW$33,2,0),DIDTRITO_FORM,CADER_FORM,IFERROR(VLOOKUP(DAY(F565),$BN$3:$BO$11,2,0),DAY(F565)),IFERROR(VLOOKUP(MONTH(F565),$BN$3:$BO$11,2,0),MONTH(F565)),YEAR(F565),G565),""))</f>
        <v/>
      </c>
      <c r="I565" s="4"/>
      <c r="K565" s="2" t="str">
        <f>IFERROR(INDEX('padron cfe'!C:C,MATCH(DATOS!C565,'padron cfe'!A:A,0),1),"")</f>
        <v/>
      </c>
      <c r="L565" s="4" t="str">
        <f>IFERROR(IF(VLOOKUP(J565,J$2:L564,4,0)=0,"",VLOOKUP(J565,J$2:L564,4,0)),"")</f>
        <v/>
      </c>
      <c r="M565" s="4" t="str">
        <f>IFERROR(IF(VLOOKUP(J565,J$2:M564,5,0)=0,"",VLOOKUP(J565,J$2:M564,5,0)),"")</f>
        <v/>
      </c>
      <c r="N565" s="4"/>
      <c r="O565" s="2"/>
      <c r="P565" s="2"/>
      <c r="Q565" s="5" t="str">
        <f t="shared" si="119"/>
        <v/>
      </c>
      <c r="T565" s="2" t="str">
        <f>IFERROR(INDEX('padron cfe'!D:D,MATCH(DATOS!C565,'padron cfe'!A:A,0),1),"")</f>
        <v/>
      </c>
      <c r="U565" s="4"/>
      <c r="V565" s="4"/>
      <c r="W565" s="4"/>
      <c r="X565" s="6"/>
      <c r="Y565" s="4"/>
      <c r="Z565" s="4" t="str">
        <f t="shared" si="121"/>
        <v/>
      </c>
      <c r="AA565" s="4"/>
      <c r="AB565" s="4"/>
      <c r="AC565" s="2" t="str">
        <f>IFERROR(IF(INDEX(AC$1:AC564,MATCH(J565,J$1:J564,0),1)=0,"",INDEX(AC$1:AC564,MATCH(J565,J$1:J564,0),1)),"")</f>
        <v/>
      </c>
      <c r="AD565" s="2" t="str">
        <f>IFERROR(IF(INDEX(AD$1:AD564,MATCH(J565,J$1:J564,0),1)=0,"",INDEX(AD$1:AD564,MATCH(J565,J$1:J564,0),1)),"")</f>
        <v/>
      </c>
      <c r="AE565" s="2" t="str">
        <f>IFERROR(IF(INDEX(AE$1:AE564,MATCH(J565,J$1:J564,0),1)=0,"",INDEX(AE$1:AE564,MATCH(J565,J$1:J564,0),1)),"")</f>
        <v/>
      </c>
      <c r="AF565" s="2"/>
      <c r="AG565" s="2"/>
      <c r="AH565" s="2"/>
      <c r="AI565" s="4"/>
      <c r="AJ565" s="4"/>
      <c r="AK565" s="4"/>
      <c r="AL565" s="4"/>
      <c r="AM565" s="4"/>
      <c r="AN565" s="4"/>
      <c r="AO565" s="4"/>
      <c r="AP565" s="4"/>
      <c r="AQ565" s="4"/>
      <c r="AS565" s="4"/>
      <c r="AT565" s="82"/>
      <c r="AU565" s="124"/>
      <c r="AV565" s="124"/>
      <c r="AW565" s="124"/>
      <c r="AX565" s="124"/>
      <c r="AY565" s="124"/>
      <c r="AZ565" s="124"/>
      <c r="BA565" s="4"/>
      <c r="BB565" s="127"/>
      <c r="BC565" s="4"/>
      <c r="BD565" s="4"/>
      <c r="BE565" s="4"/>
      <c r="BF565" s="4"/>
      <c r="BG565" s="4"/>
      <c r="BH565" s="7" t="str">
        <f t="shared" ca="1" si="122"/>
        <v/>
      </c>
      <c r="BI565" s="4" t="str">
        <f t="shared" si="129"/>
        <v/>
      </c>
      <c r="BJ565" s="123" t="str">
        <f t="shared" si="123"/>
        <v/>
      </c>
      <c r="BK565" s="140" t="str">
        <f t="shared" si="128"/>
        <v/>
      </c>
      <c r="BQ565" s="4" t="str">
        <f>IF(IFERROR(VLOOKUP(C565,C566:C$1993,1,0),"")="","",COUNTIF(C:C,C565))</f>
        <v/>
      </c>
      <c r="BU565" s="5" t="str">
        <f>IF(B565="","",IF(BQ565="",1+(MAX(BU$2:BU564)),""))</f>
        <v/>
      </c>
      <c r="BV565" s="5" t="str">
        <f t="shared" si="124"/>
        <v/>
      </c>
      <c r="BW565" s="5" t="str">
        <f t="shared" si="125"/>
        <v/>
      </c>
      <c r="BX565" s="14" t="str">
        <f t="shared" si="126"/>
        <v/>
      </c>
      <c r="BY565" s="28"/>
      <c r="BZ565" s="15"/>
      <c r="CA565" s="5" t="str">
        <f t="shared" si="130"/>
        <v/>
      </c>
      <c r="CD565" s="5" t="str">
        <f t="shared" si="127"/>
        <v/>
      </c>
      <c r="CE565" s="5" t="str">
        <f>IF(J565="","",IFERROR(IF(VLOOKUP(J565,J$2:J564,1,0)=0,"",""),J565))</f>
        <v/>
      </c>
      <c r="CF565" s="24" t="str">
        <f>IF(CE565="","",(IFERROR(VLOOKUP(MID(CE565,1,1),$CW$2:DA$28,3,0),0)+IFERROR(VLOOKUP(MID(CE565,2,1),CW$2:DA$28,4,0),0)+IFERROR(VLOOKUP(MID(CE565,3,1),CW$2:DA$28,5,0),0)+(ROW(CE565)/1000000000000)))</f>
        <v/>
      </c>
      <c r="CH565" s="5">
        <v>564</v>
      </c>
      <c r="CI565" s="5" t="str">
        <f>IFERROR(VLOOKUP(CH565,CD$2:CE1641,2,0),"")</f>
        <v/>
      </c>
      <c r="DC565" s="5" t="e">
        <f>IF(REPORTE!AH$2="si",IF(C565=VALUE(REPORTE!C$11),IF(SUM(DC566:DC$1993),CONCATENATE(INT(B565),", "),INT(B565)),""),IF(C565=VALUE(REPORTE!C$10),IF(SUM(DC566:DC$1993),CONCATENATE(INT(B565),", "),INT(B565)),""))</f>
        <v>#VALUE!</v>
      </c>
    </row>
    <row r="566" spans="1:107" s="5" customFormat="1" ht="15" customHeight="1">
      <c r="A566" s="4" t="str">
        <f t="shared" si="120"/>
        <v/>
      </c>
      <c r="B566" s="6"/>
      <c r="C566" s="6"/>
      <c r="D566" s="1" t="str">
        <f>IFERROR(INDEX('padron cfe'!B:B,MATCH(DATOS!C566,'padron cfe'!A:A,0),1),"")</f>
        <v/>
      </c>
      <c r="E566" s="4"/>
      <c r="F566" s="4"/>
      <c r="G566" s="4"/>
      <c r="H566" s="5" t="str">
        <f>IF(F566="","",IFERROR(CONCATENATE("PEUA",VLOOKUP(ESTADO,REPORTE!AV$2:AW$33,2,0),DIDTRITO_FORM,CADER_FORM,IFERROR(VLOOKUP(DAY(F566),$BN$3:$BO$11,2,0),DAY(F566)),IFERROR(VLOOKUP(MONTH(F566),$BN$3:$BO$11,2,0),MONTH(F566)),YEAR(F566),G566),""))</f>
        <v/>
      </c>
      <c r="I566" s="4"/>
      <c r="K566" s="2" t="str">
        <f>IFERROR(INDEX('padron cfe'!C:C,MATCH(DATOS!C566,'padron cfe'!A:A,0),1),"")</f>
        <v/>
      </c>
      <c r="L566" s="4" t="str">
        <f>IFERROR(IF(VLOOKUP(J566,J$2:L565,4,0)=0,"",VLOOKUP(J566,J$2:L565,4,0)),"")</f>
        <v/>
      </c>
      <c r="M566" s="4" t="str">
        <f>IFERROR(IF(VLOOKUP(J566,J$2:M565,5,0)=0,"",VLOOKUP(J566,J$2:M565,5,0)),"")</f>
        <v/>
      </c>
      <c r="N566" s="4"/>
      <c r="O566" s="2"/>
      <c r="P566" s="2"/>
      <c r="Q566" s="5" t="str">
        <f t="shared" ref="Q566:Q629" si="131">IF(J566="","",Q565)</f>
        <v/>
      </c>
      <c r="T566" s="2" t="str">
        <f>IFERROR(INDEX('padron cfe'!D:D,MATCH(DATOS!C566,'padron cfe'!A:A,0),1),"")</f>
        <v/>
      </c>
      <c r="U566" s="4"/>
      <c r="V566" s="4"/>
      <c r="W566" s="4"/>
      <c r="X566" s="6"/>
      <c r="Y566" s="4"/>
      <c r="Z566" s="4" t="str">
        <f t="shared" si="121"/>
        <v/>
      </c>
      <c r="AA566" s="4"/>
      <c r="AB566" s="4"/>
      <c r="AC566" s="2" t="str">
        <f>IFERROR(IF(INDEX(AC$1:AC565,MATCH(J566,J$1:J565,0),1)=0,"",INDEX(AC$1:AC565,MATCH(J566,J$1:J565,0),1)),"")</f>
        <v/>
      </c>
      <c r="AD566" s="2" t="str">
        <f>IFERROR(IF(INDEX(AD$1:AD565,MATCH(J566,J$1:J565,0),1)=0,"",INDEX(AD$1:AD565,MATCH(J566,J$1:J565,0),1)),"")</f>
        <v/>
      </c>
      <c r="AE566" s="2" t="str">
        <f>IFERROR(IF(INDEX(AE$1:AE565,MATCH(J566,J$1:J565,0),1)=0,"",INDEX(AE$1:AE565,MATCH(J566,J$1:J565,0),1)),"")</f>
        <v/>
      </c>
      <c r="AF566" s="2"/>
      <c r="AG566" s="2"/>
      <c r="AH566" s="2"/>
      <c r="AI566" s="4"/>
      <c r="AJ566" s="4"/>
      <c r="AK566" s="4"/>
      <c r="AL566" s="4"/>
      <c r="AM566" s="4"/>
      <c r="AN566" s="4"/>
      <c r="AO566" s="4"/>
      <c r="AP566" s="4"/>
      <c r="AQ566" s="4"/>
      <c r="AS566" s="4"/>
      <c r="AT566" s="82"/>
      <c r="AU566" s="124"/>
      <c r="AV566" s="124"/>
      <c r="AW566" s="124"/>
      <c r="AX566" s="124"/>
      <c r="AY566" s="124"/>
      <c r="AZ566" s="124"/>
      <c r="BA566" s="4"/>
      <c r="BB566" s="127"/>
      <c r="BC566" s="4"/>
      <c r="BD566" s="4"/>
      <c r="BE566" s="4"/>
      <c r="BF566" s="4"/>
      <c r="BG566" s="4"/>
      <c r="BH566" s="7" t="str">
        <f t="shared" ca="1" si="122"/>
        <v/>
      </c>
      <c r="BI566" s="4" t="str">
        <f t="shared" si="129"/>
        <v/>
      </c>
      <c r="BJ566" s="123" t="str">
        <f t="shared" si="123"/>
        <v/>
      </c>
      <c r="BK566" s="140" t="str">
        <f t="shared" si="128"/>
        <v/>
      </c>
      <c r="BQ566" s="4" t="str">
        <f>IF(IFERROR(VLOOKUP(C566,C567:C$1993,1,0),"")="","",COUNTIF(C:C,C566))</f>
        <v/>
      </c>
      <c r="BU566" s="5" t="str">
        <f>IF(B566="","",IF(BQ566="",1+(MAX(BU$2:BU565)),""))</f>
        <v/>
      </c>
      <c r="BV566" s="5" t="str">
        <f t="shared" si="124"/>
        <v/>
      </c>
      <c r="BW566" s="5" t="str">
        <f t="shared" si="125"/>
        <v/>
      </c>
      <c r="BX566" s="14" t="str">
        <f t="shared" si="126"/>
        <v/>
      </c>
      <c r="BY566" s="28"/>
      <c r="BZ566" s="15"/>
      <c r="CA566" s="5" t="str">
        <f t="shared" si="130"/>
        <v/>
      </c>
      <c r="CD566" s="5" t="str">
        <f t="shared" si="127"/>
        <v/>
      </c>
      <c r="CE566" s="5" t="str">
        <f>IF(J566="","",IFERROR(IF(VLOOKUP(J566,J$2:J565,1,0)=0,"",""),J566))</f>
        <v/>
      </c>
      <c r="CF566" s="24" t="str">
        <f>IF(CE566="","",(IFERROR(VLOOKUP(MID(CE566,1,1),$CW$2:DA$28,3,0),0)+IFERROR(VLOOKUP(MID(CE566,2,1),CW$2:DA$28,4,0),0)+IFERROR(VLOOKUP(MID(CE566,3,1),CW$2:DA$28,5,0),0)+(ROW(CE566)/1000000000000)))</f>
        <v/>
      </c>
      <c r="CH566" s="5">
        <v>565</v>
      </c>
      <c r="CI566" s="5" t="str">
        <f>IFERROR(VLOOKUP(CH566,CD$2:CE1642,2,0),"")</f>
        <v/>
      </c>
      <c r="DC566" s="5" t="e">
        <f>IF(REPORTE!AH$2="si",IF(C566=VALUE(REPORTE!C$11),IF(SUM(DC567:DC$1993),CONCATENATE(INT(B566),", "),INT(B566)),""),IF(C566=VALUE(REPORTE!C$10),IF(SUM(DC567:DC$1993),CONCATENATE(INT(B566),", "),INT(B566)),""))</f>
        <v>#VALUE!</v>
      </c>
    </row>
    <row r="567" spans="1:107" s="5" customFormat="1" ht="15" customHeight="1">
      <c r="A567" s="4" t="str">
        <f t="shared" si="120"/>
        <v/>
      </c>
      <c r="B567" s="6"/>
      <c r="C567" s="6"/>
      <c r="D567" s="1" t="str">
        <f>IFERROR(INDEX('padron cfe'!B:B,MATCH(DATOS!C567,'padron cfe'!A:A,0),1),"")</f>
        <v/>
      </c>
      <c r="E567" s="4"/>
      <c r="F567" s="4"/>
      <c r="G567" s="4"/>
      <c r="H567" s="5" t="str">
        <f>IF(F567="","",IFERROR(CONCATENATE("PEUA",VLOOKUP(ESTADO,REPORTE!AV$2:AW$33,2,0),DIDTRITO_FORM,CADER_FORM,IFERROR(VLOOKUP(DAY(F567),$BN$3:$BO$11,2,0),DAY(F567)),IFERROR(VLOOKUP(MONTH(F567),$BN$3:$BO$11,2,0),MONTH(F567)),YEAR(F567),G567),""))</f>
        <v/>
      </c>
      <c r="I567" s="4"/>
      <c r="K567" s="2" t="str">
        <f>IFERROR(INDEX('padron cfe'!C:C,MATCH(DATOS!C567,'padron cfe'!A:A,0),1),"")</f>
        <v/>
      </c>
      <c r="L567" s="4" t="str">
        <f>IFERROR(IF(VLOOKUP(J567,J$2:L566,4,0)=0,"",VLOOKUP(J567,J$2:L566,4,0)),"")</f>
        <v/>
      </c>
      <c r="M567" s="4" t="str">
        <f>IFERROR(IF(VLOOKUP(J567,J$2:M566,5,0)=0,"",VLOOKUP(J567,J$2:M566,5,0)),"")</f>
        <v/>
      </c>
      <c r="N567" s="4"/>
      <c r="O567" s="2"/>
      <c r="P567" s="2"/>
      <c r="Q567" s="5" t="str">
        <f t="shared" si="131"/>
        <v/>
      </c>
      <c r="T567" s="2" t="str">
        <f>IFERROR(INDEX('padron cfe'!D:D,MATCH(DATOS!C567,'padron cfe'!A:A,0),1),"")</f>
        <v/>
      </c>
      <c r="U567" s="4"/>
      <c r="V567" s="4"/>
      <c r="W567" s="4"/>
      <c r="X567" s="6"/>
      <c r="Y567" s="4"/>
      <c r="Z567" s="4" t="str">
        <f t="shared" si="121"/>
        <v/>
      </c>
      <c r="AA567" s="4"/>
      <c r="AB567" s="4"/>
      <c r="AC567" s="2" t="str">
        <f>IFERROR(IF(INDEX(AC$1:AC566,MATCH(J567,J$1:J566,0),1)=0,"",INDEX(AC$1:AC566,MATCH(J567,J$1:J566,0),1)),"")</f>
        <v/>
      </c>
      <c r="AD567" s="2" t="str">
        <f>IFERROR(IF(INDEX(AD$1:AD566,MATCH(J567,J$1:J566,0),1)=0,"",INDEX(AD$1:AD566,MATCH(J567,J$1:J566,0),1)),"")</f>
        <v/>
      </c>
      <c r="AE567" s="2" t="str">
        <f>IFERROR(IF(INDEX(AE$1:AE566,MATCH(J567,J$1:J566,0),1)=0,"",INDEX(AE$1:AE566,MATCH(J567,J$1:J566,0),1)),"")</f>
        <v/>
      </c>
      <c r="AF567" s="2"/>
      <c r="AG567" s="2"/>
      <c r="AH567" s="2"/>
      <c r="AI567" s="4"/>
      <c r="AJ567" s="4"/>
      <c r="AK567" s="4"/>
      <c r="AL567" s="4"/>
      <c r="AM567" s="4"/>
      <c r="AN567" s="4"/>
      <c r="AO567" s="4"/>
      <c r="AP567" s="4"/>
      <c r="AQ567" s="4"/>
      <c r="AS567" s="4"/>
      <c r="AT567" s="82"/>
      <c r="AU567" s="124"/>
      <c r="AV567" s="124"/>
      <c r="AW567" s="124"/>
      <c r="AX567" s="124"/>
      <c r="AY567" s="124"/>
      <c r="AZ567" s="124"/>
      <c r="BA567" s="4"/>
      <c r="BB567" s="127"/>
      <c r="BC567" s="4"/>
      <c r="BD567" s="4"/>
      <c r="BE567" s="4"/>
      <c r="BF567" s="4"/>
      <c r="BG567" s="4"/>
      <c r="BH567" s="7" t="str">
        <f t="shared" ca="1" si="122"/>
        <v/>
      </c>
      <c r="BI567" s="4" t="str">
        <f t="shared" si="129"/>
        <v/>
      </c>
      <c r="BJ567" s="123" t="str">
        <f t="shared" si="123"/>
        <v/>
      </c>
      <c r="BK567" s="140" t="str">
        <f t="shared" si="128"/>
        <v/>
      </c>
      <c r="BQ567" s="4" t="str">
        <f>IF(IFERROR(VLOOKUP(C567,C568:C$1993,1,0),"")="","",COUNTIF(C:C,C567))</f>
        <v/>
      </c>
      <c r="BU567" s="5" t="str">
        <f>IF(B567="","",IF(BQ567="",1+(MAX(BU$2:BU566)),""))</f>
        <v/>
      </c>
      <c r="BV567" s="5" t="str">
        <f t="shared" si="124"/>
        <v/>
      </c>
      <c r="BW567" s="5" t="str">
        <f t="shared" si="125"/>
        <v/>
      </c>
      <c r="BX567" s="14" t="str">
        <f t="shared" si="126"/>
        <v/>
      </c>
      <c r="BY567" s="28"/>
      <c r="BZ567" s="15"/>
      <c r="CA567" s="5" t="str">
        <f t="shared" si="130"/>
        <v/>
      </c>
      <c r="CD567" s="5" t="str">
        <f t="shared" si="127"/>
        <v/>
      </c>
      <c r="CE567" s="5" t="str">
        <f>IF(J567="","",IFERROR(IF(VLOOKUP(J567,J$2:J566,1,0)=0,"",""),J567))</f>
        <v/>
      </c>
      <c r="CF567" s="24" t="str">
        <f>IF(CE567="","",(IFERROR(VLOOKUP(MID(CE567,1,1),$CW$2:DA$28,3,0),0)+IFERROR(VLOOKUP(MID(CE567,2,1),CW$2:DA$28,4,0),0)+IFERROR(VLOOKUP(MID(CE567,3,1),CW$2:DA$28,5,0),0)+(ROW(CE567)/1000000000000)))</f>
        <v/>
      </c>
      <c r="CH567" s="5">
        <v>566</v>
      </c>
      <c r="CI567" s="5" t="str">
        <f>IFERROR(VLOOKUP(CH567,CD$2:CE1643,2,0),"")</f>
        <v/>
      </c>
      <c r="DC567" s="5" t="e">
        <f>IF(REPORTE!AH$2="si",IF(C567=VALUE(REPORTE!C$11),IF(SUM(DC568:DC$1993),CONCATENATE(INT(B567),", "),INT(B567)),""),IF(C567=VALUE(REPORTE!C$10),IF(SUM(DC568:DC$1993),CONCATENATE(INT(B567),", "),INT(B567)),""))</f>
        <v>#VALUE!</v>
      </c>
    </row>
    <row r="568" spans="1:107" s="5" customFormat="1" ht="15" customHeight="1">
      <c r="A568" s="4" t="str">
        <f t="shared" si="120"/>
        <v/>
      </c>
      <c r="B568" s="6"/>
      <c r="C568" s="6"/>
      <c r="D568" s="1" t="str">
        <f>IFERROR(INDEX('padron cfe'!B:B,MATCH(DATOS!C568,'padron cfe'!A:A,0),1),"")</f>
        <v/>
      </c>
      <c r="E568" s="4"/>
      <c r="F568" s="4"/>
      <c r="G568" s="4"/>
      <c r="H568" s="5" t="str">
        <f>IF(F568="","",IFERROR(CONCATENATE("PEUA",VLOOKUP(ESTADO,REPORTE!AV$2:AW$33,2,0),DIDTRITO_FORM,CADER_FORM,IFERROR(VLOOKUP(DAY(F568),$BN$3:$BO$11,2,0),DAY(F568)),IFERROR(VLOOKUP(MONTH(F568),$BN$3:$BO$11,2,0),MONTH(F568)),YEAR(F568),G568),""))</f>
        <v/>
      </c>
      <c r="I568" s="4"/>
      <c r="K568" s="2" t="str">
        <f>IFERROR(INDEX('padron cfe'!C:C,MATCH(DATOS!C568,'padron cfe'!A:A,0),1),"")</f>
        <v/>
      </c>
      <c r="L568" s="4" t="str">
        <f>IFERROR(IF(VLOOKUP(J568,J$2:L567,4,0)=0,"",VLOOKUP(J568,J$2:L567,4,0)),"")</f>
        <v/>
      </c>
      <c r="M568" s="4" t="str">
        <f>IFERROR(IF(VLOOKUP(J568,J$2:M567,5,0)=0,"",VLOOKUP(J568,J$2:M567,5,0)),"")</f>
        <v/>
      </c>
      <c r="N568" s="4"/>
      <c r="O568" s="2"/>
      <c r="P568" s="2"/>
      <c r="Q568" s="5" t="str">
        <f t="shared" si="131"/>
        <v/>
      </c>
      <c r="T568" s="2" t="str">
        <f>IFERROR(INDEX('padron cfe'!D:D,MATCH(DATOS!C568,'padron cfe'!A:A,0),1),"")</f>
        <v/>
      </c>
      <c r="U568" s="4"/>
      <c r="V568" s="4"/>
      <c r="W568" s="4"/>
      <c r="X568" s="6"/>
      <c r="Y568" s="4"/>
      <c r="Z568" s="4" t="str">
        <f t="shared" si="121"/>
        <v/>
      </c>
      <c r="AA568" s="4"/>
      <c r="AB568" s="4"/>
      <c r="AC568" s="2" t="str">
        <f>IFERROR(IF(INDEX(AC$1:AC567,MATCH(J568,J$1:J567,0),1)=0,"",INDEX(AC$1:AC567,MATCH(J568,J$1:J567,0),1)),"")</f>
        <v/>
      </c>
      <c r="AD568" s="2" t="str">
        <f>IFERROR(IF(INDEX(AD$1:AD567,MATCH(J568,J$1:J567,0),1)=0,"",INDEX(AD$1:AD567,MATCH(J568,J$1:J567,0),1)),"")</f>
        <v/>
      </c>
      <c r="AE568" s="2" t="str">
        <f>IFERROR(IF(INDEX(AE$1:AE567,MATCH(J568,J$1:J567,0),1)=0,"",INDEX(AE$1:AE567,MATCH(J568,J$1:J567,0),1)),"")</f>
        <v/>
      </c>
      <c r="AF568" s="2"/>
      <c r="AG568" s="2"/>
      <c r="AH568" s="2"/>
      <c r="AI568" s="4"/>
      <c r="AJ568" s="4"/>
      <c r="AK568" s="4"/>
      <c r="AL568" s="4"/>
      <c r="AM568" s="4"/>
      <c r="AN568" s="4"/>
      <c r="AO568" s="4"/>
      <c r="AP568" s="4"/>
      <c r="AQ568" s="4"/>
      <c r="AS568" s="4"/>
      <c r="AT568" s="82"/>
      <c r="AU568" s="124"/>
      <c r="AV568" s="124"/>
      <c r="AW568" s="124"/>
      <c r="AX568" s="124"/>
      <c r="AY568" s="124"/>
      <c r="AZ568" s="124"/>
      <c r="BA568" s="4"/>
      <c r="BB568" s="127"/>
      <c r="BC568" s="4"/>
      <c r="BD568" s="4"/>
      <c r="BE568" s="4"/>
      <c r="BF568" s="4"/>
      <c r="BG568" s="4"/>
      <c r="BH568" s="7" t="str">
        <f t="shared" ca="1" si="122"/>
        <v/>
      </c>
      <c r="BI568" s="4" t="str">
        <f t="shared" si="129"/>
        <v/>
      </c>
      <c r="BJ568" s="123" t="str">
        <f t="shared" si="123"/>
        <v/>
      </c>
      <c r="BK568" s="140" t="str">
        <f t="shared" si="128"/>
        <v/>
      </c>
      <c r="BQ568" s="4" t="str">
        <f>IF(IFERROR(VLOOKUP(C568,C569:C$1993,1,0),"")="","",COUNTIF(C:C,C568))</f>
        <v/>
      </c>
      <c r="BU568" s="5" t="str">
        <f>IF(B568="","",IF(BQ568="",1+(MAX(BU$2:BU567)),""))</f>
        <v/>
      </c>
      <c r="BV568" s="5" t="str">
        <f t="shared" si="124"/>
        <v/>
      </c>
      <c r="BW568" s="5" t="str">
        <f t="shared" si="125"/>
        <v/>
      </c>
      <c r="BX568" s="14" t="str">
        <f t="shared" si="126"/>
        <v/>
      </c>
      <c r="BY568" s="28"/>
      <c r="BZ568" s="15"/>
      <c r="CA568" s="5" t="str">
        <f t="shared" si="130"/>
        <v/>
      </c>
      <c r="CD568" s="5" t="str">
        <f t="shared" si="127"/>
        <v/>
      </c>
      <c r="CE568" s="5" t="str">
        <f>IF(J568="","",IFERROR(IF(VLOOKUP(J568,J$2:J567,1,0)=0,"",""),J568))</f>
        <v/>
      </c>
      <c r="CF568" s="24" t="str">
        <f>IF(CE568="","",(IFERROR(VLOOKUP(MID(CE568,1,1),$CW$2:DA$28,3,0),0)+IFERROR(VLOOKUP(MID(CE568,2,1),CW$2:DA$28,4,0),0)+IFERROR(VLOOKUP(MID(CE568,3,1),CW$2:DA$28,5,0),0)+(ROW(CE568)/1000000000000)))</f>
        <v/>
      </c>
      <c r="CH568" s="5">
        <v>567</v>
      </c>
      <c r="CI568" s="5" t="str">
        <f>IFERROR(VLOOKUP(CH568,CD$2:CE1644,2,0),"")</f>
        <v/>
      </c>
      <c r="DC568" s="5" t="e">
        <f>IF(REPORTE!AH$2="si",IF(C568=VALUE(REPORTE!C$11),IF(SUM(DC569:DC$1993),CONCATENATE(INT(B568),", "),INT(B568)),""),IF(C568=VALUE(REPORTE!C$10),IF(SUM(DC569:DC$1993),CONCATENATE(INT(B568),", "),INT(B568)),""))</f>
        <v>#VALUE!</v>
      </c>
    </row>
    <row r="569" spans="1:107" s="5" customFormat="1" ht="15" customHeight="1">
      <c r="A569" s="4" t="str">
        <f t="shared" si="120"/>
        <v/>
      </c>
      <c r="B569" s="6"/>
      <c r="C569" s="6"/>
      <c r="D569" s="1" t="str">
        <f>IFERROR(INDEX('padron cfe'!B:B,MATCH(DATOS!C569,'padron cfe'!A:A,0),1),"")</f>
        <v/>
      </c>
      <c r="E569" s="4"/>
      <c r="F569" s="4"/>
      <c r="G569" s="4"/>
      <c r="H569" s="5" t="str">
        <f>IF(F569="","",IFERROR(CONCATENATE("PEUA",VLOOKUP(ESTADO,REPORTE!AV$2:AW$33,2,0),DIDTRITO_FORM,CADER_FORM,IFERROR(VLOOKUP(DAY(F569),$BN$3:$BO$11,2,0),DAY(F569)),IFERROR(VLOOKUP(MONTH(F569),$BN$3:$BO$11,2,0),MONTH(F569)),YEAR(F569),G569),""))</f>
        <v/>
      </c>
      <c r="I569" s="4"/>
      <c r="K569" s="2" t="str">
        <f>IFERROR(INDEX('padron cfe'!C:C,MATCH(DATOS!C569,'padron cfe'!A:A,0),1),"")</f>
        <v/>
      </c>
      <c r="L569" s="4" t="str">
        <f>IFERROR(IF(VLOOKUP(J569,J$2:L568,4,0)=0,"",VLOOKUP(J569,J$2:L568,4,0)),"")</f>
        <v/>
      </c>
      <c r="M569" s="4" t="str">
        <f>IFERROR(IF(VLOOKUP(J569,J$2:M568,5,0)=0,"",VLOOKUP(J569,J$2:M568,5,0)),"")</f>
        <v/>
      </c>
      <c r="N569" s="4"/>
      <c r="O569" s="2"/>
      <c r="P569" s="2"/>
      <c r="Q569" s="5" t="str">
        <f t="shared" si="131"/>
        <v/>
      </c>
      <c r="T569" s="2" t="str">
        <f>IFERROR(INDEX('padron cfe'!D:D,MATCH(DATOS!C569,'padron cfe'!A:A,0),1),"")</f>
        <v/>
      </c>
      <c r="U569" s="4"/>
      <c r="V569" s="4"/>
      <c r="W569" s="4"/>
      <c r="X569" s="6"/>
      <c r="Y569" s="4"/>
      <c r="Z569" s="4" t="str">
        <f t="shared" si="121"/>
        <v/>
      </c>
      <c r="AA569" s="4"/>
      <c r="AB569" s="4"/>
      <c r="AC569" s="2" t="str">
        <f>IFERROR(IF(INDEX(AC$1:AC568,MATCH(J569,J$1:J568,0),1)=0,"",INDEX(AC$1:AC568,MATCH(J569,J$1:J568,0),1)),"")</f>
        <v/>
      </c>
      <c r="AD569" s="2" t="str">
        <f>IFERROR(IF(INDEX(AD$1:AD568,MATCH(J569,J$1:J568,0),1)=0,"",INDEX(AD$1:AD568,MATCH(J569,J$1:J568,0),1)),"")</f>
        <v/>
      </c>
      <c r="AE569" s="2" t="str">
        <f>IFERROR(IF(INDEX(AE$1:AE568,MATCH(J569,J$1:J568,0),1)=0,"",INDEX(AE$1:AE568,MATCH(J569,J$1:J568,0),1)),"")</f>
        <v/>
      </c>
      <c r="AF569" s="2"/>
      <c r="AG569" s="2"/>
      <c r="AH569" s="2"/>
      <c r="AI569" s="4"/>
      <c r="AJ569" s="4"/>
      <c r="AK569" s="4"/>
      <c r="AL569" s="4"/>
      <c r="AM569" s="4"/>
      <c r="AN569" s="4"/>
      <c r="AO569" s="4"/>
      <c r="AP569" s="4"/>
      <c r="AQ569" s="4"/>
      <c r="AS569" s="4"/>
      <c r="AT569" s="82"/>
      <c r="AU569" s="124"/>
      <c r="AV569" s="124"/>
      <c r="AW569" s="124"/>
      <c r="AX569" s="124"/>
      <c r="AY569" s="124"/>
      <c r="AZ569" s="124"/>
      <c r="BA569" s="4"/>
      <c r="BB569" s="127"/>
      <c r="BC569" s="4"/>
      <c r="BD569" s="4"/>
      <c r="BE569" s="4"/>
      <c r="BF569" s="4"/>
      <c r="BG569" s="4"/>
      <c r="BH569" s="7" t="str">
        <f t="shared" ca="1" si="122"/>
        <v/>
      </c>
      <c r="BI569" s="4" t="str">
        <f t="shared" si="129"/>
        <v/>
      </c>
      <c r="BJ569" s="123" t="str">
        <f t="shared" si="123"/>
        <v/>
      </c>
      <c r="BK569" s="140" t="str">
        <f t="shared" si="128"/>
        <v/>
      </c>
      <c r="BQ569" s="4" t="str">
        <f>IF(IFERROR(VLOOKUP(C569,C570:C$1993,1,0),"")="","",COUNTIF(C:C,C569))</f>
        <v/>
      </c>
      <c r="BU569" s="5" t="str">
        <f>IF(B569="","",IF(BQ569="",1+(MAX(BU$2:BU568)),""))</f>
        <v/>
      </c>
      <c r="BV569" s="5" t="str">
        <f t="shared" si="124"/>
        <v/>
      </c>
      <c r="BW569" s="5" t="str">
        <f t="shared" si="125"/>
        <v/>
      </c>
      <c r="BX569" s="14" t="str">
        <f t="shared" si="126"/>
        <v/>
      </c>
      <c r="BY569" s="28"/>
      <c r="BZ569" s="15"/>
      <c r="CA569" s="5" t="str">
        <f t="shared" si="130"/>
        <v/>
      </c>
      <c r="CD569" s="5" t="str">
        <f t="shared" si="127"/>
        <v/>
      </c>
      <c r="CE569" s="5" t="str">
        <f>IF(J569="","",IFERROR(IF(VLOOKUP(J569,J$2:J568,1,0)=0,"",""),J569))</f>
        <v/>
      </c>
      <c r="CF569" s="24" t="str">
        <f>IF(CE569="","",(IFERROR(VLOOKUP(MID(CE569,1,1),$CW$2:DA$28,3,0),0)+IFERROR(VLOOKUP(MID(CE569,2,1),CW$2:DA$28,4,0),0)+IFERROR(VLOOKUP(MID(CE569,3,1),CW$2:DA$28,5,0),0)+(ROW(CE569)/1000000000000)))</f>
        <v/>
      </c>
      <c r="CH569" s="5">
        <v>568</v>
      </c>
      <c r="CI569" s="5" t="str">
        <f>IFERROR(VLOOKUP(CH569,CD$2:CE1645,2,0),"")</f>
        <v/>
      </c>
      <c r="DC569" s="5" t="e">
        <f>IF(REPORTE!AH$2="si",IF(C569=VALUE(REPORTE!C$11),IF(SUM(DC570:DC$1993),CONCATENATE(INT(B569),", "),INT(B569)),""),IF(C569=VALUE(REPORTE!C$10),IF(SUM(DC570:DC$1993),CONCATENATE(INT(B569),", "),INT(B569)),""))</f>
        <v>#VALUE!</v>
      </c>
    </row>
    <row r="570" spans="1:107" s="5" customFormat="1" ht="15" customHeight="1">
      <c r="A570" s="4" t="str">
        <f t="shared" si="120"/>
        <v/>
      </c>
      <c r="B570" s="6"/>
      <c r="C570" s="6"/>
      <c r="D570" s="1" t="str">
        <f>IFERROR(INDEX('padron cfe'!B:B,MATCH(DATOS!C570,'padron cfe'!A:A,0),1),"")</f>
        <v/>
      </c>
      <c r="E570" s="4"/>
      <c r="F570" s="4"/>
      <c r="G570" s="4"/>
      <c r="H570" s="5" t="str">
        <f>IF(F570="","",IFERROR(CONCATENATE("PEUA",VLOOKUP(ESTADO,REPORTE!AV$2:AW$33,2,0),DIDTRITO_FORM,CADER_FORM,IFERROR(VLOOKUP(DAY(F570),$BN$3:$BO$11,2,0),DAY(F570)),IFERROR(VLOOKUP(MONTH(F570),$BN$3:$BO$11,2,0),MONTH(F570)),YEAR(F570),G570),""))</f>
        <v/>
      </c>
      <c r="I570" s="4"/>
      <c r="K570" s="2" t="str">
        <f>IFERROR(INDEX('padron cfe'!C:C,MATCH(DATOS!C570,'padron cfe'!A:A,0),1),"")</f>
        <v/>
      </c>
      <c r="L570" s="4" t="str">
        <f>IFERROR(IF(VLOOKUP(J570,J$2:L569,4,0)=0,"",VLOOKUP(J570,J$2:L569,4,0)),"")</f>
        <v/>
      </c>
      <c r="M570" s="4" t="str">
        <f>IFERROR(IF(VLOOKUP(J570,J$2:M569,5,0)=0,"",VLOOKUP(J570,J$2:M569,5,0)),"")</f>
        <v/>
      </c>
      <c r="N570" s="4"/>
      <c r="O570" s="2"/>
      <c r="P570" s="2"/>
      <c r="Q570" s="5" t="str">
        <f t="shared" si="131"/>
        <v/>
      </c>
      <c r="T570" s="2" t="str">
        <f>IFERROR(INDEX('padron cfe'!D:D,MATCH(DATOS!C570,'padron cfe'!A:A,0),1),"")</f>
        <v/>
      </c>
      <c r="U570" s="4"/>
      <c r="V570" s="4"/>
      <c r="W570" s="4"/>
      <c r="X570" s="6"/>
      <c r="Y570" s="4"/>
      <c r="Z570" s="4" t="str">
        <f t="shared" si="121"/>
        <v/>
      </c>
      <c r="AA570" s="4"/>
      <c r="AB570" s="4"/>
      <c r="AC570" s="2" t="str">
        <f>IFERROR(IF(INDEX(AC$1:AC569,MATCH(J570,J$1:J569,0),1)=0,"",INDEX(AC$1:AC569,MATCH(J570,J$1:J569,0),1)),"")</f>
        <v/>
      </c>
      <c r="AD570" s="2" t="str">
        <f>IFERROR(IF(INDEX(AD$1:AD569,MATCH(J570,J$1:J569,0),1)=0,"",INDEX(AD$1:AD569,MATCH(J570,J$1:J569,0),1)),"")</f>
        <v/>
      </c>
      <c r="AE570" s="2" t="str">
        <f>IFERROR(IF(INDEX(AE$1:AE569,MATCH(J570,J$1:J569,0),1)=0,"",INDEX(AE$1:AE569,MATCH(J570,J$1:J569,0),1)),"")</f>
        <v/>
      </c>
      <c r="AF570" s="2"/>
      <c r="AG570" s="2"/>
      <c r="AH570" s="2"/>
      <c r="AI570" s="4"/>
      <c r="AJ570" s="4"/>
      <c r="AK570" s="4"/>
      <c r="AL570" s="4"/>
      <c r="AM570" s="4"/>
      <c r="AN570" s="4"/>
      <c r="AO570" s="4"/>
      <c r="AP570" s="4"/>
      <c r="AQ570" s="4"/>
      <c r="AS570" s="4"/>
      <c r="AT570" s="82"/>
      <c r="AU570" s="124"/>
      <c r="AV570" s="124"/>
      <c r="AW570" s="124"/>
      <c r="AX570" s="124"/>
      <c r="AY570" s="124"/>
      <c r="AZ570" s="124"/>
      <c r="BA570" s="4"/>
      <c r="BB570" s="127"/>
      <c r="BC570" s="4"/>
      <c r="BD570" s="4"/>
      <c r="BE570" s="4"/>
      <c r="BF570" s="4"/>
      <c r="BG570" s="4"/>
      <c r="BH570" s="7" t="str">
        <f t="shared" ca="1" si="122"/>
        <v/>
      </c>
      <c r="BI570" s="4" t="str">
        <f t="shared" si="129"/>
        <v/>
      </c>
      <c r="BJ570" s="123" t="str">
        <f t="shared" si="123"/>
        <v/>
      </c>
      <c r="BK570" s="140" t="str">
        <f t="shared" si="128"/>
        <v/>
      </c>
      <c r="BQ570" s="4" t="str">
        <f>IF(IFERROR(VLOOKUP(C570,C571:C$1993,1,0),"")="","",COUNTIF(C:C,C570))</f>
        <v/>
      </c>
      <c r="BU570" s="5" t="str">
        <f>IF(B570="","",IF(BQ570="",1+(MAX(BU$2:BU569)),""))</f>
        <v/>
      </c>
      <c r="BV570" s="5" t="str">
        <f t="shared" si="124"/>
        <v/>
      </c>
      <c r="BW570" s="5" t="str">
        <f t="shared" si="125"/>
        <v/>
      </c>
      <c r="BX570" s="14" t="str">
        <f t="shared" si="126"/>
        <v/>
      </c>
      <c r="BY570" s="28"/>
      <c r="BZ570" s="15"/>
      <c r="CA570" s="5" t="str">
        <f t="shared" si="130"/>
        <v/>
      </c>
      <c r="CD570" s="5" t="str">
        <f t="shared" si="127"/>
        <v/>
      </c>
      <c r="CE570" s="5" t="str">
        <f>IF(J570="","",IFERROR(IF(VLOOKUP(J570,J$2:J569,1,0)=0,"",""),J570))</f>
        <v/>
      </c>
      <c r="CF570" s="24" t="str">
        <f>IF(CE570="","",(IFERROR(VLOOKUP(MID(CE570,1,1),$CW$2:DA$28,3,0),0)+IFERROR(VLOOKUP(MID(CE570,2,1),CW$2:DA$28,4,0),0)+IFERROR(VLOOKUP(MID(CE570,3,1),CW$2:DA$28,5,0),0)+(ROW(CE570)/1000000000000)))</f>
        <v/>
      </c>
      <c r="CH570" s="5">
        <v>569</v>
      </c>
      <c r="CI570" s="5" t="str">
        <f>IFERROR(VLOOKUP(CH570,CD$2:CE1646,2,0),"")</f>
        <v/>
      </c>
      <c r="DC570" s="5" t="e">
        <f>IF(REPORTE!AH$2="si",IF(C570=VALUE(REPORTE!C$11),IF(SUM(DC571:DC$1993),CONCATENATE(INT(B570),", "),INT(B570)),""),IF(C570=VALUE(REPORTE!C$10),IF(SUM(DC571:DC$1993),CONCATENATE(INT(B570),", "),INT(B570)),""))</f>
        <v>#VALUE!</v>
      </c>
    </row>
    <row r="571" spans="1:107" s="5" customFormat="1" ht="15" customHeight="1">
      <c r="A571" s="4" t="str">
        <f t="shared" si="120"/>
        <v/>
      </c>
      <c r="B571" s="6"/>
      <c r="C571" s="6"/>
      <c r="D571" s="1" t="str">
        <f>IFERROR(INDEX('padron cfe'!B:B,MATCH(DATOS!C571,'padron cfe'!A:A,0),1),"")</f>
        <v/>
      </c>
      <c r="E571" s="4"/>
      <c r="F571" s="4"/>
      <c r="G571" s="4"/>
      <c r="H571" s="5" t="str">
        <f>IF(F571="","",IFERROR(CONCATENATE("PEUA",VLOOKUP(ESTADO,REPORTE!AV$2:AW$33,2,0),DIDTRITO_FORM,CADER_FORM,IFERROR(VLOOKUP(DAY(F571),$BN$3:$BO$11,2,0),DAY(F571)),IFERROR(VLOOKUP(MONTH(F571),$BN$3:$BO$11,2,0),MONTH(F571)),YEAR(F571),G571),""))</f>
        <v/>
      </c>
      <c r="I571" s="4"/>
      <c r="K571" s="2" t="str">
        <f>IFERROR(INDEX('padron cfe'!C:C,MATCH(DATOS!C571,'padron cfe'!A:A,0),1),"")</f>
        <v/>
      </c>
      <c r="L571" s="4" t="str">
        <f>IFERROR(IF(VLOOKUP(J571,J$2:L570,4,0)=0,"",VLOOKUP(J571,J$2:L570,4,0)),"")</f>
        <v/>
      </c>
      <c r="M571" s="4" t="str">
        <f>IFERROR(IF(VLOOKUP(J571,J$2:M570,5,0)=0,"",VLOOKUP(J571,J$2:M570,5,0)),"")</f>
        <v/>
      </c>
      <c r="N571" s="4"/>
      <c r="O571" s="2"/>
      <c r="P571" s="2"/>
      <c r="Q571" s="5" t="str">
        <f t="shared" si="131"/>
        <v/>
      </c>
      <c r="T571" s="2" t="str">
        <f>IFERROR(INDEX('padron cfe'!D:D,MATCH(DATOS!C571,'padron cfe'!A:A,0),1),"")</f>
        <v/>
      </c>
      <c r="U571" s="4"/>
      <c r="V571" s="4"/>
      <c r="W571" s="4"/>
      <c r="X571" s="6"/>
      <c r="Y571" s="4"/>
      <c r="Z571" s="4" t="str">
        <f t="shared" si="121"/>
        <v/>
      </c>
      <c r="AA571" s="4"/>
      <c r="AB571" s="4"/>
      <c r="AC571" s="2" t="str">
        <f>IFERROR(IF(INDEX(AC$1:AC570,MATCH(J571,J$1:J570,0),1)=0,"",INDEX(AC$1:AC570,MATCH(J571,J$1:J570,0),1)),"")</f>
        <v/>
      </c>
      <c r="AD571" s="2" t="str">
        <f>IFERROR(IF(INDEX(AD$1:AD570,MATCH(J571,J$1:J570,0),1)=0,"",INDEX(AD$1:AD570,MATCH(J571,J$1:J570,0),1)),"")</f>
        <v/>
      </c>
      <c r="AE571" s="2" t="str">
        <f>IFERROR(IF(INDEX(AE$1:AE570,MATCH(J571,J$1:J570,0),1)=0,"",INDEX(AE$1:AE570,MATCH(J571,J$1:J570,0),1)),"")</f>
        <v/>
      </c>
      <c r="AF571" s="2"/>
      <c r="AG571" s="2"/>
      <c r="AH571" s="2"/>
      <c r="AI571" s="4"/>
      <c r="AJ571" s="4"/>
      <c r="AK571" s="4"/>
      <c r="AL571" s="4"/>
      <c r="AM571" s="4"/>
      <c r="AN571" s="4"/>
      <c r="AO571" s="4"/>
      <c r="AP571" s="4"/>
      <c r="AQ571" s="4"/>
      <c r="AS571" s="4"/>
      <c r="AT571" s="82"/>
      <c r="AU571" s="124"/>
      <c r="AV571" s="124"/>
      <c r="AW571" s="124"/>
      <c r="AX571" s="124"/>
      <c r="AY571" s="124"/>
      <c r="AZ571" s="124"/>
      <c r="BA571" s="4"/>
      <c r="BB571" s="127"/>
      <c r="BC571" s="4"/>
      <c r="BD571" s="4"/>
      <c r="BE571" s="4"/>
      <c r="BF571" s="4"/>
      <c r="BG571" s="4"/>
      <c r="BH571" s="7" t="str">
        <f t="shared" ca="1" si="122"/>
        <v/>
      </c>
      <c r="BI571" s="4" t="str">
        <f t="shared" si="129"/>
        <v/>
      </c>
      <c r="BJ571" s="123" t="str">
        <f t="shared" si="123"/>
        <v/>
      </c>
      <c r="BK571" s="140" t="str">
        <f t="shared" si="128"/>
        <v/>
      </c>
      <c r="BQ571" s="4" t="str">
        <f>IF(IFERROR(VLOOKUP(C571,C572:C$1993,1,0),"")="","",COUNTIF(C:C,C571))</f>
        <v/>
      </c>
      <c r="BU571" s="5" t="str">
        <f>IF(B571="","",IF(BQ571="",1+(MAX(BU$2:BU570)),""))</f>
        <v/>
      </c>
      <c r="BV571" s="5" t="str">
        <f t="shared" si="124"/>
        <v/>
      </c>
      <c r="BW571" s="5" t="str">
        <f t="shared" si="125"/>
        <v/>
      </c>
      <c r="BX571" s="14" t="str">
        <f t="shared" si="126"/>
        <v/>
      </c>
      <c r="BY571" s="28"/>
      <c r="BZ571" s="15"/>
      <c r="CA571" s="5" t="str">
        <f t="shared" si="130"/>
        <v/>
      </c>
      <c r="CD571" s="5" t="str">
        <f t="shared" si="127"/>
        <v/>
      </c>
      <c r="CE571" s="5" t="str">
        <f>IF(J571="","",IFERROR(IF(VLOOKUP(J571,J$2:J570,1,0)=0,"",""),J571))</f>
        <v/>
      </c>
      <c r="CF571" s="24" t="str">
        <f>IF(CE571="","",(IFERROR(VLOOKUP(MID(CE571,1,1),$CW$2:DA$28,3,0),0)+IFERROR(VLOOKUP(MID(CE571,2,1),CW$2:DA$28,4,0),0)+IFERROR(VLOOKUP(MID(CE571,3,1),CW$2:DA$28,5,0),0)+(ROW(CE571)/1000000000000)))</f>
        <v/>
      </c>
      <c r="CH571" s="5">
        <v>570</v>
      </c>
      <c r="CI571" s="5" t="str">
        <f>IFERROR(VLOOKUP(CH571,CD$2:CE1647,2,0),"")</f>
        <v/>
      </c>
      <c r="DC571" s="5" t="e">
        <f>IF(REPORTE!AH$2="si",IF(C571=VALUE(REPORTE!C$11),IF(SUM(DC572:DC$1993),CONCATENATE(INT(B571),", "),INT(B571)),""),IF(C571=VALUE(REPORTE!C$10),IF(SUM(DC572:DC$1993),CONCATENATE(INT(B571),", "),INT(B571)),""))</f>
        <v>#VALUE!</v>
      </c>
    </row>
    <row r="572" spans="1:107" s="5" customFormat="1" ht="15" customHeight="1">
      <c r="A572" s="4" t="str">
        <f t="shared" si="120"/>
        <v/>
      </c>
      <c r="B572" s="6"/>
      <c r="C572" s="6"/>
      <c r="D572" s="1" t="str">
        <f>IFERROR(INDEX('padron cfe'!B:B,MATCH(DATOS!C572,'padron cfe'!A:A,0),1),"")</f>
        <v/>
      </c>
      <c r="E572" s="4"/>
      <c r="F572" s="4"/>
      <c r="G572" s="4"/>
      <c r="H572" s="5" t="str">
        <f>IF(F572="","",IFERROR(CONCATENATE("PEUA",VLOOKUP(ESTADO,REPORTE!AV$2:AW$33,2,0),DIDTRITO_FORM,CADER_FORM,IFERROR(VLOOKUP(DAY(F572),$BN$3:$BO$11,2,0),DAY(F572)),IFERROR(VLOOKUP(MONTH(F572),$BN$3:$BO$11,2,0),MONTH(F572)),YEAR(F572),G572),""))</f>
        <v/>
      </c>
      <c r="I572" s="4"/>
      <c r="K572" s="2" t="str">
        <f>IFERROR(INDEX('padron cfe'!C:C,MATCH(DATOS!C572,'padron cfe'!A:A,0),1),"")</f>
        <v/>
      </c>
      <c r="L572" s="4" t="str">
        <f>IFERROR(IF(VLOOKUP(J572,J$2:L571,4,0)=0,"",VLOOKUP(J572,J$2:L571,4,0)),"")</f>
        <v/>
      </c>
      <c r="M572" s="4" t="str">
        <f>IFERROR(IF(VLOOKUP(J572,J$2:M571,5,0)=0,"",VLOOKUP(J572,J$2:M571,5,0)),"")</f>
        <v/>
      </c>
      <c r="N572" s="4"/>
      <c r="O572" s="2"/>
      <c r="P572" s="2"/>
      <c r="Q572" s="5" t="str">
        <f t="shared" si="131"/>
        <v/>
      </c>
      <c r="T572" s="2" t="str">
        <f>IFERROR(INDEX('padron cfe'!D:D,MATCH(DATOS!C572,'padron cfe'!A:A,0),1),"")</f>
        <v/>
      </c>
      <c r="U572" s="4"/>
      <c r="V572" s="4"/>
      <c r="W572" s="4"/>
      <c r="X572" s="6"/>
      <c r="Y572" s="4"/>
      <c r="Z572" s="4" t="str">
        <f t="shared" si="121"/>
        <v/>
      </c>
      <c r="AA572" s="4"/>
      <c r="AB572" s="4"/>
      <c r="AC572" s="2" t="str">
        <f>IFERROR(IF(INDEX(AC$1:AC571,MATCH(J572,J$1:J571,0),1)=0,"",INDEX(AC$1:AC571,MATCH(J572,J$1:J571,0),1)),"")</f>
        <v/>
      </c>
      <c r="AD572" s="2" t="str">
        <f>IFERROR(IF(INDEX(AD$1:AD571,MATCH(J572,J$1:J571,0),1)=0,"",INDEX(AD$1:AD571,MATCH(J572,J$1:J571,0),1)),"")</f>
        <v/>
      </c>
      <c r="AE572" s="2" t="str">
        <f>IFERROR(IF(INDEX(AE$1:AE571,MATCH(J572,J$1:J571,0),1)=0,"",INDEX(AE$1:AE571,MATCH(J572,J$1:J571,0),1)),"")</f>
        <v/>
      </c>
      <c r="AF572" s="2"/>
      <c r="AG572" s="2"/>
      <c r="AH572" s="2"/>
      <c r="AI572" s="4"/>
      <c r="AJ572" s="4"/>
      <c r="AK572" s="4"/>
      <c r="AL572" s="4"/>
      <c r="AM572" s="4"/>
      <c r="AN572" s="4"/>
      <c r="AO572" s="4"/>
      <c r="AP572" s="4"/>
      <c r="AQ572" s="4"/>
      <c r="AS572" s="4"/>
      <c r="AT572" s="82"/>
      <c r="AU572" s="124"/>
      <c r="AV572" s="124"/>
      <c r="AW572" s="124"/>
      <c r="AX572" s="124"/>
      <c r="AY572" s="124"/>
      <c r="AZ572" s="124"/>
      <c r="BA572" s="4"/>
      <c r="BB572" s="127"/>
      <c r="BC572" s="4"/>
      <c r="BD572" s="4"/>
      <c r="BE572" s="4"/>
      <c r="BF572" s="4"/>
      <c r="BG572" s="4"/>
      <c r="BH572" s="7" t="str">
        <f t="shared" ca="1" si="122"/>
        <v/>
      </c>
      <c r="BI572" s="4" t="str">
        <f t="shared" si="129"/>
        <v/>
      </c>
      <c r="BJ572" s="123" t="str">
        <f t="shared" si="123"/>
        <v/>
      </c>
      <c r="BK572" s="140" t="str">
        <f t="shared" si="128"/>
        <v/>
      </c>
      <c r="BQ572" s="4" t="str">
        <f>IF(IFERROR(VLOOKUP(C572,C573:C$1993,1,0),"")="","",COUNTIF(C:C,C572))</f>
        <v/>
      </c>
      <c r="BU572" s="5" t="str">
        <f>IF(B572="","",IF(BQ572="",1+(MAX(BU$2:BU571)),""))</f>
        <v/>
      </c>
      <c r="BV572" s="5" t="str">
        <f t="shared" si="124"/>
        <v/>
      </c>
      <c r="BW572" s="5" t="str">
        <f t="shared" si="125"/>
        <v/>
      </c>
      <c r="BX572" s="14" t="str">
        <f t="shared" si="126"/>
        <v/>
      </c>
      <c r="BY572" s="28"/>
      <c r="BZ572" s="15"/>
      <c r="CA572" s="5" t="str">
        <f t="shared" si="130"/>
        <v/>
      </c>
      <c r="CD572" s="5" t="str">
        <f t="shared" si="127"/>
        <v/>
      </c>
      <c r="CE572" s="5" t="str">
        <f>IF(J572="","",IFERROR(IF(VLOOKUP(J572,J$2:J571,1,0)=0,"",""),J572))</f>
        <v/>
      </c>
      <c r="CF572" s="24" t="str">
        <f>IF(CE572="","",(IFERROR(VLOOKUP(MID(CE572,1,1),$CW$2:DA$28,3,0),0)+IFERROR(VLOOKUP(MID(CE572,2,1),CW$2:DA$28,4,0),0)+IFERROR(VLOOKUP(MID(CE572,3,1),CW$2:DA$28,5,0),0)+(ROW(CE572)/1000000000000)))</f>
        <v/>
      </c>
      <c r="CH572" s="5">
        <v>571</v>
      </c>
      <c r="CI572" s="5" t="str">
        <f>IFERROR(VLOOKUP(CH572,CD$2:CE1648,2,0),"")</f>
        <v/>
      </c>
      <c r="DC572" s="5" t="e">
        <f>IF(REPORTE!AH$2="si",IF(C572=VALUE(REPORTE!C$11),IF(SUM(DC573:DC$1993),CONCATENATE(INT(B572),", "),INT(B572)),""),IF(C572=VALUE(REPORTE!C$10),IF(SUM(DC573:DC$1993),CONCATENATE(INT(B572),", "),INT(B572)),""))</f>
        <v>#VALUE!</v>
      </c>
    </row>
    <row r="573" spans="1:107" s="5" customFormat="1" ht="15" customHeight="1">
      <c r="A573" s="4" t="str">
        <f t="shared" si="120"/>
        <v/>
      </c>
      <c r="B573" s="6"/>
      <c r="C573" s="6"/>
      <c r="D573" s="1" t="str">
        <f>IFERROR(INDEX('padron cfe'!B:B,MATCH(DATOS!C573,'padron cfe'!A:A,0),1),"")</f>
        <v/>
      </c>
      <c r="E573" s="4"/>
      <c r="F573" s="4"/>
      <c r="G573" s="4"/>
      <c r="H573" s="5" t="str">
        <f>IF(F573="","",IFERROR(CONCATENATE("PEUA",VLOOKUP(ESTADO,REPORTE!AV$2:AW$33,2,0),DIDTRITO_FORM,CADER_FORM,IFERROR(VLOOKUP(DAY(F573),$BN$3:$BO$11,2,0),DAY(F573)),IFERROR(VLOOKUP(MONTH(F573),$BN$3:$BO$11,2,0),MONTH(F573)),YEAR(F573),G573),""))</f>
        <v/>
      </c>
      <c r="I573" s="4"/>
      <c r="K573" s="2" t="str">
        <f>IFERROR(INDEX('padron cfe'!C:C,MATCH(DATOS!C573,'padron cfe'!A:A,0),1),"")</f>
        <v/>
      </c>
      <c r="L573" s="4" t="str">
        <f>IFERROR(IF(VLOOKUP(J573,J$2:L572,4,0)=0,"",VLOOKUP(J573,J$2:L572,4,0)),"")</f>
        <v/>
      </c>
      <c r="M573" s="4" t="str">
        <f>IFERROR(IF(VLOOKUP(J573,J$2:M572,5,0)=0,"",VLOOKUP(J573,J$2:M572,5,0)),"")</f>
        <v/>
      </c>
      <c r="N573" s="4"/>
      <c r="O573" s="2"/>
      <c r="P573" s="2"/>
      <c r="Q573" s="5" t="str">
        <f t="shared" si="131"/>
        <v/>
      </c>
      <c r="T573" s="2" t="str">
        <f>IFERROR(INDEX('padron cfe'!D:D,MATCH(DATOS!C573,'padron cfe'!A:A,0),1),"")</f>
        <v/>
      </c>
      <c r="U573" s="4"/>
      <c r="V573" s="4"/>
      <c r="W573" s="4"/>
      <c r="X573" s="6"/>
      <c r="Y573" s="4"/>
      <c r="Z573" s="4" t="str">
        <f t="shared" si="121"/>
        <v/>
      </c>
      <c r="AA573" s="4"/>
      <c r="AB573" s="4"/>
      <c r="AC573" s="2" t="str">
        <f>IFERROR(IF(INDEX(AC$1:AC572,MATCH(J573,J$1:J572,0),1)=0,"",INDEX(AC$1:AC572,MATCH(J573,J$1:J572,0),1)),"")</f>
        <v/>
      </c>
      <c r="AD573" s="2" t="str">
        <f>IFERROR(IF(INDEX(AD$1:AD572,MATCH(J573,J$1:J572,0),1)=0,"",INDEX(AD$1:AD572,MATCH(J573,J$1:J572,0),1)),"")</f>
        <v/>
      </c>
      <c r="AE573" s="2" t="str">
        <f>IFERROR(IF(INDEX(AE$1:AE572,MATCH(J573,J$1:J572,0),1)=0,"",INDEX(AE$1:AE572,MATCH(J573,J$1:J572,0),1)),"")</f>
        <v/>
      </c>
      <c r="AF573" s="2"/>
      <c r="AG573" s="2"/>
      <c r="AH573" s="2"/>
      <c r="AI573" s="4"/>
      <c r="AJ573" s="4"/>
      <c r="AK573" s="4"/>
      <c r="AL573" s="4"/>
      <c r="AM573" s="4"/>
      <c r="AN573" s="4"/>
      <c r="AO573" s="4"/>
      <c r="AP573" s="4"/>
      <c r="AQ573" s="4"/>
      <c r="AS573" s="4"/>
      <c r="AT573" s="82"/>
      <c r="AU573" s="124"/>
      <c r="AV573" s="124"/>
      <c r="AW573" s="124"/>
      <c r="AX573" s="124"/>
      <c r="AY573" s="124"/>
      <c r="AZ573" s="124"/>
      <c r="BA573" s="4"/>
      <c r="BB573" s="127"/>
      <c r="BC573" s="4"/>
      <c r="BD573" s="4"/>
      <c r="BE573" s="4"/>
      <c r="BF573" s="4"/>
      <c r="BG573" s="4"/>
      <c r="BH573" s="7" t="str">
        <f t="shared" ca="1" si="122"/>
        <v/>
      </c>
      <c r="BI573" s="4" t="str">
        <f t="shared" si="129"/>
        <v/>
      </c>
      <c r="BJ573" s="123" t="str">
        <f t="shared" si="123"/>
        <v/>
      </c>
      <c r="BK573" s="140" t="str">
        <f t="shared" si="128"/>
        <v/>
      </c>
      <c r="BQ573" s="4" t="str">
        <f>IF(IFERROR(VLOOKUP(C573,C574:C$1993,1,0),"")="","",COUNTIF(C:C,C573))</f>
        <v/>
      </c>
      <c r="BU573" s="5" t="str">
        <f>IF(B573="","",IF(BQ573="",1+(MAX(BU$2:BU572)),""))</f>
        <v/>
      </c>
      <c r="BV573" s="5" t="str">
        <f t="shared" si="124"/>
        <v/>
      </c>
      <c r="BW573" s="5" t="str">
        <f t="shared" si="125"/>
        <v/>
      </c>
      <c r="BX573" s="14" t="str">
        <f t="shared" si="126"/>
        <v/>
      </c>
      <c r="BY573" s="28"/>
      <c r="BZ573" s="15"/>
      <c r="CA573" s="5" t="str">
        <f t="shared" si="130"/>
        <v/>
      </c>
      <c r="CD573" s="5" t="str">
        <f t="shared" si="127"/>
        <v/>
      </c>
      <c r="CE573" s="5" t="str">
        <f>IF(J573="","",IFERROR(IF(VLOOKUP(J573,J$2:J572,1,0)=0,"",""),J573))</f>
        <v/>
      </c>
      <c r="CF573" s="24" t="str">
        <f>IF(CE573="","",(IFERROR(VLOOKUP(MID(CE573,1,1),$CW$2:DA$28,3,0),0)+IFERROR(VLOOKUP(MID(CE573,2,1),CW$2:DA$28,4,0),0)+IFERROR(VLOOKUP(MID(CE573,3,1),CW$2:DA$28,5,0),0)+(ROW(CE573)/1000000000000)))</f>
        <v/>
      </c>
      <c r="CH573" s="5">
        <v>572</v>
      </c>
      <c r="CI573" s="5" t="str">
        <f>IFERROR(VLOOKUP(CH573,CD$2:CE1649,2,0),"")</f>
        <v/>
      </c>
      <c r="DC573" s="5" t="e">
        <f>IF(REPORTE!AH$2="si",IF(C573=VALUE(REPORTE!C$11),IF(SUM(DC574:DC$1993),CONCATENATE(INT(B573),", "),INT(B573)),""),IF(C573=VALUE(REPORTE!C$10),IF(SUM(DC574:DC$1993),CONCATENATE(INT(B573),", "),INT(B573)),""))</f>
        <v>#VALUE!</v>
      </c>
    </row>
    <row r="574" spans="1:107" s="5" customFormat="1" ht="15" customHeight="1">
      <c r="A574" s="4" t="str">
        <f t="shared" si="120"/>
        <v/>
      </c>
      <c r="B574" s="6"/>
      <c r="C574" s="6"/>
      <c r="D574" s="1" t="str">
        <f>IFERROR(INDEX('padron cfe'!B:B,MATCH(DATOS!C574,'padron cfe'!A:A,0),1),"")</f>
        <v/>
      </c>
      <c r="E574" s="4"/>
      <c r="F574" s="4"/>
      <c r="G574" s="4"/>
      <c r="H574" s="5" t="str">
        <f>IF(F574="","",IFERROR(CONCATENATE("PEUA",VLOOKUP(ESTADO,REPORTE!AV$2:AW$33,2,0),DIDTRITO_FORM,CADER_FORM,IFERROR(VLOOKUP(DAY(F574),$BN$3:$BO$11,2,0),DAY(F574)),IFERROR(VLOOKUP(MONTH(F574),$BN$3:$BO$11,2,0),MONTH(F574)),YEAR(F574),G574),""))</f>
        <v/>
      </c>
      <c r="I574" s="4"/>
      <c r="K574" s="2" t="str">
        <f>IFERROR(INDEX('padron cfe'!C:C,MATCH(DATOS!C574,'padron cfe'!A:A,0),1),"")</f>
        <v/>
      </c>
      <c r="L574" s="4" t="str">
        <f>IFERROR(IF(VLOOKUP(J574,J$2:L573,4,0)=0,"",VLOOKUP(J574,J$2:L573,4,0)),"")</f>
        <v/>
      </c>
      <c r="M574" s="4" t="str">
        <f>IFERROR(IF(VLOOKUP(J574,J$2:M573,5,0)=0,"",VLOOKUP(J574,J$2:M573,5,0)),"")</f>
        <v/>
      </c>
      <c r="N574" s="4"/>
      <c r="O574" s="2"/>
      <c r="P574" s="2"/>
      <c r="Q574" s="5" t="str">
        <f t="shared" si="131"/>
        <v/>
      </c>
      <c r="T574" s="2" t="str">
        <f>IFERROR(INDEX('padron cfe'!D:D,MATCH(DATOS!C574,'padron cfe'!A:A,0),1),"")</f>
        <v/>
      </c>
      <c r="U574" s="4"/>
      <c r="V574" s="4"/>
      <c r="W574" s="4"/>
      <c r="X574" s="6"/>
      <c r="Y574" s="4"/>
      <c r="Z574" s="4" t="str">
        <f t="shared" si="121"/>
        <v/>
      </c>
      <c r="AA574" s="4"/>
      <c r="AB574" s="4"/>
      <c r="AC574" s="2" t="str">
        <f>IFERROR(IF(INDEX(AC$1:AC573,MATCH(J574,J$1:J573,0),1)=0,"",INDEX(AC$1:AC573,MATCH(J574,J$1:J573,0),1)),"")</f>
        <v/>
      </c>
      <c r="AD574" s="2" t="str">
        <f>IFERROR(IF(INDEX(AD$1:AD573,MATCH(J574,J$1:J573,0),1)=0,"",INDEX(AD$1:AD573,MATCH(J574,J$1:J573,0),1)),"")</f>
        <v/>
      </c>
      <c r="AE574" s="2" t="str">
        <f>IFERROR(IF(INDEX(AE$1:AE573,MATCH(J574,J$1:J573,0),1)=0,"",INDEX(AE$1:AE573,MATCH(J574,J$1:J573,0),1)),"")</f>
        <v/>
      </c>
      <c r="AF574" s="2"/>
      <c r="AG574" s="2"/>
      <c r="AH574" s="2"/>
      <c r="AI574" s="4"/>
      <c r="AJ574" s="4"/>
      <c r="AK574" s="4"/>
      <c r="AL574" s="4"/>
      <c r="AM574" s="4"/>
      <c r="AN574" s="4"/>
      <c r="AO574" s="4"/>
      <c r="AP574" s="4"/>
      <c r="AQ574" s="4"/>
      <c r="AS574" s="4"/>
      <c r="AT574" s="82"/>
      <c r="AU574" s="124"/>
      <c r="AV574" s="124"/>
      <c r="AW574" s="124"/>
      <c r="AX574" s="124"/>
      <c r="AY574" s="124"/>
      <c r="AZ574" s="124"/>
      <c r="BA574" s="4"/>
      <c r="BB574" s="127"/>
      <c r="BC574" s="4"/>
      <c r="BD574" s="4"/>
      <c r="BE574" s="4"/>
      <c r="BF574" s="4"/>
      <c r="BG574" s="4"/>
      <c r="BH574" s="7" t="str">
        <f t="shared" ca="1" si="122"/>
        <v/>
      </c>
      <c r="BI574" s="4" t="str">
        <f t="shared" si="129"/>
        <v/>
      </c>
      <c r="BJ574" s="123" t="str">
        <f t="shared" si="123"/>
        <v/>
      </c>
      <c r="BK574" s="140" t="str">
        <f t="shared" si="128"/>
        <v/>
      </c>
      <c r="BQ574" s="4" t="str">
        <f>IF(IFERROR(VLOOKUP(C574,C575:C$1993,1,0),"")="","",COUNTIF(C:C,C574))</f>
        <v/>
      </c>
      <c r="BU574" s="5" t="str">
        <f>IF(B574="","",IF(BQ574="",1+(MAX(BU$2:BU573)),""))</f>
        <v/>
      </c>
      <c r="BV574" s="5" t="str">
        <f t="shared" si="124"/>
        <v/>
      </c>
      <c r="BW574" s="5" t="str">
        <f t="shared" si="125"/>
        <v/>
      </c>
      <c r="BX574" s="14" t="str">
        <f t="shared" si="126"/>
        <v/>
      </c>
      <c r="BY574" s="28"/>
      <c r="BZ574" s="15"/>
      <c r="CA574" s="5" t="str">
        <f t="shared" si="130"/>
        <v/>
      </c>
      <c r="CD574" s="5" t="str">
        <f t="shared" si="127"/>
        <v/>
      </c>
      <c r="CE574" s="5" t="str">
        <f>IF(J574="","",IFERROR(IF(VLOOKUP(J574,J$2:J573,1,0)=0,"",""),J574))</f>
        <v/>
      </c>
      <c r="CF574" s="24" t="str">
        <f>IF(CE574="","",(IFERROR(VLOOKUP(MID(CE574,1,1),$CW$2:DA$28,3,0),0)+IFERROR(VLOOKUP(MID(CE574,2,1),CW$2:DA$28,4,0),0)+IFERROR(VLOOKUP(MID(CE574,3,1),CW$2:DA$28,5,0),0)+(ROW(CE574)/1000000000000)))</f>
        <v/>
      </c>
      <c r="CH574" s="5">
        <v>573</v>
      </c>
      <c r="CI574" s="5" t="str">
        <f>IFERROR(VLOOKUP(CH574,CD$2:CE1650,2,0),"")</f>
        <v/>
      </c>
      <c r="DC574" s="5" t="e">
        <f>IF(REPORTE!AH$2="si",IF(C574=VALUE(REPORTE!C$11),IF(SUM(DC575:DC$1993),CONCATENATE(INT(B574),", "),INT(B574)),""),IF(C574=VALUE(REPORTE!C$10),IF(SUM(DC575:DC$1993),CONCATENATE(INT(B574),", "),INT(B574)),""))</f>
        <v>#VALUE!</v>
      </c>
    </row>
    <row r="575" spans="1:107" s="5" customFormat="1" ht="15" customHeight="1">
      <c r="A575" s="4" t="str">
        <f t="shared" si="120"/>
        <v/>
      </c>
      <c r="B575" s="6"/>
      <c r="C575" s="6"/>
      <c r="D575" s="1" t="str">
        <f>IFERROR(INDEX('padron cfe'!B:B,MATCH(DATOS!C575,'padron cfe'!A:A,0),1),"")</f>
        <v/>
      </c>
      <c r="E575" s="4"/>
      <c r="F575" s="4"/>
      <c r="G575" s="4"/>
      <c r="H575" s="5" t="str">
        <f>IF(F575="","",IFERROR(CONCATENATE("PEUA",VLOOKUP(ESTADO,REPORTE!AV$2:AW$33,2,0),DIDTRITO_FORM,CADER_FORM,IFERROR(VLOOKUP(DAY(F575),$BN$3:$BO$11,2,0),DAY(F575)),IFERROR(VLOOKUP(MONTH(F575),$BN$3:$BO$11,2,0),MONTH(F575)),YEAR(F575),G575),""))</f>
        <v/>
      </c>
      <c r="I575" s="4"/>
      <c r="K575" s="2" t="str">
        <f>IFERROR(INDEX('padron cfe'!C:C,MATCH(DATOS!C575,'padron cfe'!A:A,0),1),"")</f>
        <v/>
      </c>
      <c r="L575" s="4" t="str">
        <f>IFERROR(IF(VLOOKUP(J575,J$2:L574,4,0)=0,"",VLOOKUP(J575,J$2:L574,4,0)),"")</f>
        <v/>
      </c>
      <c r="M575" s="4" t="str">
        <f>IFERROR(IF(VLOOKUP(J575,J$2:M574,5,0)=0,"",VLOOKUP(J575,J$2:M574,5,0)),"")</f>
        <v/>
      </c>
      <c r="N575" s="4"/>
      <c r="O575" s="2"/>
      <c r="P575" s="2"/>
      <c r="Q575" s="5" t="str">
        <f t="shared" si="131"/>
        <v/>
      </c>
      <c r="T575" s="2" t="str">
        <f>IFERROR(INDEX('padron cfe'!D:D,MATCH(DATOS!C575,'padron cfe'!A:A,0),1),"")</f>
        <v/>
      </c>
      <c r="U575" s="4"/>
      <c r="V575" s="4"/>
      <c r="W575" s="4"/>
      <c r="X575" s="6"/>
      <c r="Y575" s="4"/>
      <c r="Z575" s="4" t="str">
        <f t="shared" si="121"/>
        <v/>
      </c>
      <c r="AA575" s="4"/>
      <c r="AB575" s="4"/>
      <c r="AC575" s="2" t="str">
        <f>IFERROR(IF(INDEX(AC$1:AC574,MATCH(J575,J$1:J574,0),1)=0,"",INDEX(AC$1:AC574,MATCH(J575,J$1:J574,0),1)),"")</f>
        <v/>
      </c>
      <c r="AD575" s="2" t="str">
        <f>IFERROR(IF(INDEX(AD$1:AD574,MATCH(J575,J$1:J574,0),1)=0,"",INDEX(AD$1:AD574,MATCH(J575,J$1:J574,0),1)),"")</f>
        <v/>
      </c>
      <c r="AE575" s="2" t="str">
        <f>IFERROR(IF(INDEX(AE$1:AE574,MATCH(J575,J$1:J574,0),1)=0,"",INDEX(AE$1:AE574,MATCH(J575,J$1:J574,0),1)),"")</f>
        <v/>
      </c>
      <c r="AF575" s="2"/>
      <c r="AG575" s="2"/>
      <c r="AH575" s="2"/>
      <c r="AI575" s="4"/>
      <c r="AJ575" s="4"/>
      <c r="AK575" s="4"/>
      <c r="AL575" s="4"/>
      <c r="AM575" s="4"/>
      <c r="AN575" s="4"/>
      <c r="AO575" s="4"/>
      <c r="AP575" s="4"/>
      <c r="AQ575" s="4"/>
      <c r="AS575" s="4"/>
      <c r="AT575" s="82"/>
      <c r="AU575" s="124"/>
      <c r="AV575" s="124"/>
      <c r="AW575" s="124"/>
      <c r="AX575" s="124"/>
      <c r="AY575" s="124"/>
      <c r="AZ575" s="124"/>
      <c r="BA575" s="4"/>
      <c r="BB575" s="127"/>
      <c r="BC575" s="4"/>
      <c r="BD575" s="4"/>
      <c r="BE575" s="4"/>
      <c r="BF575" s="4"/>
      <c r="BG575" s="4"/>
      <c r="BH575" s="7" t="str">
        <f t="shared" ca="1" si="122"/>
        <v/>
      </c>
      <c r="BI575" s="4" t="str">
        <f t="shared" si="129"/>
        <v/>
      </c>
      <c r="BJ575" s="123" t="str">
        <f t="shared" si="123"/>
        <v/>
      </c>
      <c r="BK575" s="140" t="str">
        <f t="shared" si="128"/>
        <v/>
      </c>
      <c r="BQ575" s="4" t="str">
        <f>IF(IFERROR(VLOOKUP(C575,C576:C$1993,1,0),"")="","",COUNTIF(C:C,C575))</f>
        <v/>
      </c>
      <c r="BU575" s="5" t="str">
        <f>IF(B575="","",IF(BQ575="",1+(MAX(BU$2:BU574)),""))</f>
        <v/>
      </c>
      <c r="BV575" s="5" t="str">
        <f t="shared" si="124"/>
        <v/>
      </c>
      <c r="BW575" s="5" t="str">
        <f t="shared" si="125"/>
        <v/>
      </c>
      <c r="BX575" s="14" t="str">
        <f t="shared" si="126"/>
        <v/>
      </c>
      <c r="BY575" s="28"/>
      <c r="BZ575" s="15"/>
      <c r="CA575" s="5" t="str">
        <f t="shared" si="130"/>
        <v/>
      </c>
      <c r="CD575" s="5" t="str">
        <f t="shared" si="127"/>
        <v/>
      </c>
      <c r="CE575" s="5" t="str">
        <f>IF(J575="","",IFERROR(IF(VLOOKUP(J575,J$2:J574,1,0)=0,"",""),J575))</f>
        <v/>
      </c>
      <c r="CF575" s="24" t="str">
        <f>IF(CE575="","",(IFERROR(VLOOKUP(MID(CE575,1,1),$CW$2:DA$28,3,0),0)+IFERROR(VLOOKUP(MID(CE575,2,1),CW$2:DA$28,4,0),0)+IFERROR(VLOOKUP(MID(CE575,3,1),CW$2:DA$28,5,0),0)+(ROW(CE575)/1000000000000)))</f>
        <v/>
      </c>
      <c r="CH575" s="5">
        <v>574</v>
      </c>
      <c r="CI575" s="5" t="str">
        <f>IFERROR(VLOOKUP(CH575,CD$2:CE1651,2,0),"")</f>
        <v/>
      </c>
      <c r="DC575" s="5" t="e">
        <f>IF(REPORTE!AH$2="si",IF(C575=VALUE(REPORTE!C$11),IF(SUM(DC576:DC$1993),CONCATENATE(INT(B575),", "),INT(B575)),""),IF(C575=VALUE(REPORTE!C$10),IF(SUM(DC576:DC$1993),CONCATENATE(INT(B575),", "),INT(B575)),""))</f>
        <v>#VALUE!</v>
      </c>
    </row>
    <row r="576" spans="1:107" s="5" customFormat="1" ht="15" customHeight="1">
      <c r="A576" s="4" t="str">
        <f t="shared" si="120"/>
        <v/>
      </c>
      <c r="B576" s="6"/>
      <c r="C576" s="6"/>
      <c r="D576" s="1" t="str">
        <f>IFERROR(INDEX('padron cfe'!B:B,MATCH(DATOS!C576,'padron cfe'!A:A,0),1),"")</f>
        <v/>
      </c>
      <c r="E576" s="4"/>
      <c r="F576" s="4"/>
      <c r="G576" s="4"/>
      <c r="H576" s="5" t="str">
        <f>IF(F576="","",IFERROR(CONCATENATE("PEUA",VLOOKUP(ESTADO,REPORTE!AV$2:AW$33,2,0),DIDTRITO_FORM,CADER_FORM,IFERROR(VLOOKUP(DAY(F576),$BN$3:$BO$11,2,0),DAY(F576)),IFERROR(VLOOKUP(MONTH(F576),$BN$3:$BO$11,2,0),MONTH(F576)),YEAR(F576),G576),""))</f>
        <v/>
      </c>
      <c r="I576" s="4"/>
      <c r="K576" s="2" t="str">
        <f>IFERROR(INDEX('padron cfe'!C:C,MATCH(DATOS!C576,'padron cfe'!A:A,0),1),"")</f>
        <v/>
      </c>
      <c r="L576" s="4" t="str">
        <f>IFERROR(IF(VLOOKUP(J576,J$2:L575,4,0)=0,"",VLOOKUP(J576,J$2:L575,4,0)),"")</f>
        <v/>
      </c>
      <c r="M576" s="4" t="str">
        <f>IFERROR(IF(VLOOKUP(J576,J$2:M575,5,0)=0,"",VLOOKUP(J576,J$2:M575,5,0)),"")</f>
        <v/>
      </c>
      <c r="N576" s="4"/>
      <c r="O576" s="2"/>
      <c r="P576" s="2"/>
      <c r="Q576" s="5" t="str">
        <f t="shared" si="131"/>
        <v/>
      </c>
      <c r="T576" s="2" t="str">
        <f>IFERROR(INDEX('padron cfe'!D:D,MATCH(DATOS!C576,'padron cfe'!A:A,0),1),"")</f>
        <v/>
      </c>
      <c r="U576" s="4"/>
      <c r="V576" s="4"/>
      <c r="W576" s="4"/>
      <c r="X576" s="6"/>
      <c r="Y576" s="4"/>
      <c r="Z576" s="4" t="str">
        <f t="shared" si="121"/>
        <v/>
      </c>
      <c r="AA576" s="4"/>
      <c r="AB576" s="4"/>
      <c r="AC576" s="2" t="str">
        <f>IFERROR(IF(INDEX(AC$1:AC575,MATCH(J576,J$1:J575,0),1)=0,"",INDEX(AC$1:AC575,MATCH(J576,J$1:J575,0),1)),"")</f>
        <v/>
      </c>
      <c r="AD576" s="2" t="str">
        <f>IFERROR(IF(INDEX(AD$1:AD575,MATCH(J576,J$1:J575,0),1)=0,"",INDEX(AD$1:AD575,MATCH(J576,J$1:J575,0),1)),"")</f>
        <v/>
      </c>
      <c r="AE576" s="2" t="str">
        <f>IFERROR(IF(INDEX(AE$1:AE575,MATCH(J576,J$1:J575,0),1)=0,"",INDEX(AE$1:AE575,MATCH(J576,J$1:J575,0),1)),"")</f>
        <v/>
      </c>
      <c r="AF576" s="2"/>
      <c r="AG576" s="2"/>
      <c r="AH576" s="2"/>
      <c r="AI576" s="4"/>
      <c r="AJ576" s="4"/>
      <c r="AK576" s="4"/>
      <c r="AL576" s="4"/>
      <c r="AM576" s="4"/>
      <c r="AN576" s="4"/>
      <c r="AO576" s="4"/>
      <c r="AP576" s="4"/>
      <c r="AQ576" s="4"/>
      <c r="AS576" s="4"/>
      <c r="AT576" s="82"/>
      <c r="AU576" s="124"/>
      <c r="AV576" s="124"/>
      <c r="AW576" s="124"/>
      <c r="AX576" s="124"/>
      <c r="AY576" s="124"/>
      <c r="AZ576" s="124"/>
      <c r="BA576" s="4"/>
      <c r="BB576" s="127"/>
      <c r="BC576" s="4"/>
      <c r="BD576" s="4"/>
      <c r="BE576" s="4"/>
      <c r="BF576" s="4"/>
      <c r="BG576" s="4"/>
      <c r="BH576" s="7" t="str">
        <f t="shared" ca="1" si="122"/>
        <v/>
      </c>
      <c r="BI576" s="4" t="str">
        <f t="shared" si="129"/>
        <v/>
      </c>
      <c r="BJ576" s="123" t="str">
        <f t="shared" si="123"/>
        <v/>
      </c>
      <c r="BK576" s="140" t="str">
        <f t="shared" si="128"/>
        <v/>
      </c>
      <c r="BQ576" s="4" t="str">
        <f>IF(IFERROR(VLOOKUP(C576,C577:C$1993,1,0),"")="","",COUNTIF(C:C,C576))</f>
        <v/>
      </c>
      <c r="BU576" s="5" t="str">
        <f>IF(B576="","",IF(BQ576="",1+(MAX(BU$2:BU575)),""))</f>
        <v/>
      </c>
      <c r="BV576" s="5" t="str">
        <f t="shared" si="124"/>
        <v/>
      </c>
      <c r="BW576" s="5" t="str">
        <f t="shared" si="125"/>
        <v/>
      </c>
      <c r="BX576" s="14" t="str">
        <f t="shared" si="126"/>
        <v/>
      </c>
      <c r="BY576" s="28"/>
      <c r="BZ576" s="15"/>
      <c r="CA576" s="5" t="str">
        <f t="shared" si="130"/>
        <v/>
      </c>
      <c r="CD576" s="5" t="str">
        <f t="shared" si="127"/>
        <v/>
      </c>
      <c r="CE576" s="5" t="str">
        <f>IF(J576="","",IFERROR(IF(VLOOKUP(J576,J$2:J575,1,0)=0,"",""),J576))</f>
        <v/>
      </c>
      <c r="CF576" s="24" t="str">
        <f>IF(CE576="","",(IFERROR(VLOOKUP(MID(CE576,1,1),$CW$2:DA$28,3,0),0)+IFERROR(VLOOKUP(MID(CE576,2,1),CW$2:DA$28,4,0),0)+IFERROR(VLOOKUP(MID(CE576,3,1),CW$2:DA$28,5,0),0)+(ROW(CE576)/1000000000000)))</f>
        <v/>
      </c>
      <c r="CH576" s="5">
        <v>575</v>
      </c>
      <c r="CI576" s="5" t="str">
        <f>IFERROR(VLOOKUP(CH576,CD$2:CE1652,2,0),"")</f>
        <v/>
      </c>
      <c r="DC576" s="5" t="e">
        <f>IF(REPORTE!AH$2="si",IF(C576=VALUE(REPORTE!C$11),IF(SUM(DC577:DC$1993),CONCATENATE(INT(B576),", "),INT(B576)),""),IF(C576=VALUE(REPORTE!C$10),IF(SUM(DC577:DC$1993),CONCATENATE(INT(B576),", "),INT(B576)),""))</f>
        <v>#VALUE!</v>
      </c>
    </row>
    <row r="577" spans="1:108" s="5" customFormat="1" ht="15" customHeight="1">
      <c r="A577" s="4" t="str">
        <f t="shared" si="120"/>
        <v/>
      </c>
      <c r="B577" s="6"/>
      <c r="C577" s="6"/>
      <c r="D577" s="1" t="str">
        <f>IFERROR(INDEX('padron cfe'!B:B,MATCH(DATOS!C577,'padron cfe'!A:A,0),1),"")</f>
        <v/>
      </c>
      <c r="E577" s="4"/>
      <c r="F577" s="4"/>
      <c r="G577" s="4"/>
      <c r="H577" s="5" t="str">
        <f>IF(F577="","",IFERROR(CONCATENATE("PEUA",VLOOKUP(ESTADO,REPORTE!AV$2:AW$33,2,0),DIDTRITO_FORM,CADER_FORM,IFERROR(VLOOKUP(DAY(F577),$BN$3:$BO$11,2,0),DAY(F577)),IFERROR(VLOOKUP(MONTH(F577),$BN$3:$BO$11,2,0),MONTH(F577)),YEAR(F577),G577),""))</f>
        <v/>
      </c>
      <c r="I577" s="4"/>
      <c r="K577" s="2" t="str">
        <f>IFERROR(INDEX('padron cfe'!C:C,MATCH(DATOS!C577,'padron cfe'!A:A,0),1),"")</f>
        <v/>
      </c>
      <c r="L577" s="4" t="str">
        <f>IFERROR(IF(VLOOKUP(J577,J$2:L576,4,0)=0,"",VLOOKUP(J577,J$2:L576,4,0)),"")</f>
        <v/>
      </c>
      <c r="M577" s="4" t="str">
        <f>IFERROR(IF(VLOOKUP(J577,J$2:M576,5,0)=0,"",VLOOKUP(J577,J$2:M576,5,0)),"")</f>
        <v/>
      </c>
      <c r="N577" s="4"/>
      <c r="O577" s="2"/>
      <c r="P577" s="2"/>
      <c r="Q577" s="5" t="str">
        <f t="shared" si="131"/>
        <v/>
      </c>
      <c r="T577" s="2" t="str">
        <f>IFERROR(INDEX('padron cfe'!D:D,MATCH(DATOS!C577,'padron cfe'!A:A,0),1),"")</f>
        <v/>
      </c>
      <c r="U577" s="4"/>
      <c r="V577" s="4"/>
      <c r="W577" s="4"/>
      <c r="X577" s="6"/>
      <c r="Y577" s="4"/>
      <c r="Z577" s="4" t="str">
        <f t="shared" si="121"/>
        <v/>
      </c>
      <c r="AA577" s="4"/>
      <c r="AB577" s="4"/>
      <c r="AC577" s="2" t="str">
        <f>IFERROR(IF(INDEX(AC$1:AC576,MATCH(J577,J$1:J576,0),1)=0,"",INDEX(AC$1:AC576,MATCH(J577,J$1:J576,0),1)),"")</f>
        <v/>
      </c>
      <c r="AD577" s="2" t="str">
        <f>IFERROR(IF(INDEX(AD$1:AD576,MATCH(J577,J$1:J576,0),1)=0,"",INDEX(AD$1:AD576,MATCH(J577,J$1:J576,0),1)),"")</f>
        <v/>
      </c>
      <c r="AE577" s="2" t="str">
        <f>IFERROR(IF(INDEX(AE$1:AE576,MATCH(J577,J$1:J576,0),1)=0,"",INDEX(AE$1:AE576,MATCH(J577,J$1:J576,0),1)),"")</f>
        <v/>
      </c>
      <c r="AF577" s="2"/>
      <c r="AG577" s="2"/>
      <c r="AH577" s="2"/>
      <c r="AI577" s="4"/>
      <c r="AJ577" s="4"/>
      <c r="AK577" s="4"/>
      <c r="AL577" s="4"/>
      <c r="AM577" s="4"/>
      <c r="AN577" s="4"/>
      <c r="AO577" s="4"/>
      <c r="AP577" s="4"/>
      <c r="AQ577" s="4"/>
      <c r="AS577" s="4"/>
      <c r="AT577" s="82"/>
      <c r="AU577" s="124"/>
      <c r="AV577" s="124"/>
      <c r="AW577" s="124"/>
      <c r="AX577" s="124"/>
      <c r="AY577" s="124"/>
      <c r="AZ577" s="124"/>
      <c r="BA577" s="4"/>
      <c r="BB577" s="127"/>
      <c r="BC577" s="4"/>
      <c r="BD577" s="4"/>
      <c r="BE577" s="4"/>
      <c r="BF577" s="4"/>
      <c r="BG577" s="4"/>
      <c r="BH577" s="7" t="str">
        <f t="shared" ca="1" si="122"/>
        <v/>
      </c>
      <c r="BI577" s="4" t="str">
        <f t="shared" si="129"/>
        <v/>
      </c>
      <c r="BJ577" s="123" t="str">
        <f t="shared" si="123"/>
        <v/>
      </c>
      <c r="BK577" s="140" t="str">
        <f t="shared" si="128"/>
        <v/>
      </c>
      <c r="BQ577" s="4" t="str">
        <f>IF(IFERROR(VLOOKUP(C577,C578:C$1993,1,0),"")="","",COUNTIF(C:C,C577))</f>
        <v/>
      </c>
      <c r="BU577" s="5" t="str">
        <f>IF(B577="","",IF(BQ577="",1+(MAX(BU$2:BU576)),""))</f>
        <v/>
      </c>
      <c r="BV577" s="5" t="str">
        <f t="shared" si="124"/>
        <v/>
      </c>
      <c r="BW577" s="5" t="str">
        <f t="shared" si="125"/>
        <v/>
      </c>
      <c r="BX577" s="14" t="str">
        <f t="shared" si="126"/>
        <v/>
      </c>
      <c r="BY577" s="28"/>
      <c r="BZ577" s="15"/>
      <c r="CA577" s="5" t="str">
        <f t="shared" si="130"/>
        <v/>
      </c>
      <c r="CD577" s="5" t="str">
        <f t="shared" si="127"/>
        <v/>
      </c>
      <c r="CE577" s="5" t="str">
        <f>IF(J577="","",IFERROR(IF(VLOOKUP(J577,J$2:J576,1,0)=0,"",""),J577))</f>
        <v/>
      </c>
      <c r="CF577" s="24" t="str">
        <f>IF(CE577="","",(IFERROR(VLOOKUP(MID(CE577,1,1),$CW$2:DA$28,3,0),0)+IFERROR(VLOOKUP(MID(CE577,2,1),CW$2:DA$28,4,0),0)+IFERROR(VLOOKUP(MID(CE577,3,1),CW$2:DA$28,5,0),0)+(ROW(CE577)/1000000000000)))</f>
        <v/>
      </c>
      <c r="CH577" s="5">
        <v>576</v>
      </c>
      <c r="CI577" s="5" t="str">
        <f>IFERROR(VLOOKUP(CH577,CD$2:CE1653,2,0),"")</f>
        <v/>
      </c>
      <c r="DC577" s="5" t="e">
        <f>IF(REPORTE!AH$2="si",IF(C577=VALUE(REPORTE!C$11),IF(SUM(DC578:DC$1993),CONCATENATE(INT(B577),", "),INT(B577)),""),IF(C577=VALUE(REPORTE!C$10),IF(SUM(DC578:DC$1993),CONCATENATE(INT(B577),", "),INT(B577)),""))</f>
        <v>#VALUE!</v>
      </c>
    </row>
    <row r="578" spans="1:108" s="5" customFormat="1" ht="15" customHeight="1">
      <c r="A578" s="4" t="str">
        <f t="shared" ref="A578:A641" si="132">IF(AS578="",IF(B578="","",IF(LEN(B578)=1,"000"&amp;B578,IF(LEN(B578)=2,"00"&amp;B578,IF(LEN(B578)=3,"0"&amp;B578,B578)))),C578)</f>
        <v/>
      </c>
      <c r="B578" s="6"/>
      <c r="C578" s="6"/>
      <c r="D578" s="1" t="str">
        <f>IFERROR(INDEX('padron cfe'!B:B,MATCH(DATOS!C578,'padron cfe'!A:A,0),1),"")</f>
        <v/>
      </c>
      <c r="E578" s="4"/>
      <c r="F578" s="4"/>
      <c r="G578" s="4"/>
      <c r="H578" s="5" t="str">
        <f>IF(F578="","",IFERROR(CONCATENATE("PEUA",VLOOKUP(ESTADO,REPORTE!AV$2:AW$33,2,0),DIDTRITO_FORM,CADER_FORM,IFERROR(VLOOKUP(DAY(F578),$BN$3:$BO$11,2,0),DAY(F578)),IFERROR(VLOOKUP(MONTH(F578),$BN$3:$BO$11,2,0),MONTH(F578)),YEAR(F578),G578),""))</f>
        <v/>
      </c>
      <c r="I578" s="4"/>
      <c r="K578" s="2" t="str">
        <f>IFERROR(INDEX('padron cfe'!C:C,MATCH(DATOS!C578,'padron cfe'!A:A,0),1),"")</f>
        <v/>
      </c>
      <c r="L578" s="4" t="str">
        <f>IFERROR(IF(VLOOKUP(J578,J$2:L577,4,0)=0,"",VLOOKUP(J578,J$2:L577,4,0)),"")</f>
        <v/>
      </c>
      <c r="M578" s="4" t="str">
        <f>IFERROR(IF(VLOOKUP(J578,J$2:M577,5,0)=0,"",VLOOKUP(J578,J$2:M577,5,0)),"")</f>
        <v/>
      </c>
      <c r="N578" s="4"/>
      <c r="O578" s="2"/>
      <c r="P578" s="2"/>
      <c r="Q578" s="5" t="str">
        <f t="shared" si="131"/>
        <v/>
      </c>
      <c r="T578" s="2" t="str">
        <f>IFERROR(INDEX('padron cfe'!D:D,MATCH(DATOS!C578,'padron cfe'!A:A,0),1),"")</f>
        <v/>
      </c>
      <c r="U578" s="4"/>
      <c r="V578" s="4"/>
      <c r="W578" s="4"/>
      <c r="X578" s="6"/>
      <c r="Y578" s="4"/>
      <c r="Z578" s="4" t="str">
        <f t="shared" ref="Z578:Z641" si="133">IF(Y578="","",(Y578*0.746*365*24)*0.75+438)</f>
        <v/>
      </c>
      <c r="AA578" s="4"/>
      <c r="AB578" s="4"/>
      <c r="AC578" s="2" t="str">
        <f>IFERROR(IF(INDEX(AC$1:AC577,MATCH(J578,J$1:J577,0),1)=0,"",INDEX(AC$1:AC577,MATCH(J578,J$1:J577,0),1)),"")</f>
        <v/>
      </c>
      <c r="AD578" s="2" t="str">
        <f>IFERROR(IF(INDEX(AD$1:AD577,MATCH(J578,J$1:J577,0),1)=0,"",INDEX(AD$1:AD577,MATCH(J578,J$1:J577,0),1)),"")</f>
        <v/>
      </c>
      <c r="AE578" s="2" t="str">
        <f>IFERROR(IF(INDEX(AE$1:AE577,MATCH(J578,J$1:J577,0),1)=0,"",INDEX(AE$1:AE577,MATCH(J578,J$1:J577,0),1)),"")</f>
        <v/>
      </c>
      <c r="AF578" s="2"/>
      <c r="AG578" s="2"/>
      <c r="AH578" s="2"/>
      <c r="AI578" s="4"/>
      <c r="AJ578" s="4"/>
      <c r="AK578" s="4"/>
      <c r="AL578" s="4"/>
      <c r="AM578" s="4"/>
      <c r="AN578" s="4"/>
      <c r="AO578" s="4"/>
      <c r="AP578" s="4"/>
      <c r="AQ578" s="4"/>
      <c r="AS578" s="4"/>
      <c r="AT578" s="82"/>
      <c r="AU578" s="124"/>
      <c r="AV578" s="124"/>
      <c r="AW578" s="124"/>
      <c r="AX578" s="124"/>
      <c r="AY578" s="124"/>
      <c r="AZ578" s="124"/>
      <c r="BA578" s="4"/>
      <c r="BB578" s="127"/>
      <c r="BC578" s="4"/>
      <c r="BD578" s="4"/>
      <c r="BE578" s="4"/>
      <c r="BF578" s="4"/>
      <c r="BG578" s="4"/>
      <c r="BH578" s="7" t="str">
        <f t="shared" ref="BH578:BH641" ca="1" si="134">IFERROR(IF(BE578="","",IF(BA578=5,"",IF(BE578-TODAY()&gt;0,"VIGENTE","VENCIDO"))),"")</f>
        <v/>
      </c>
      <c r="BI578" s="4" t="str">
        <f t="shared" si="129"/>
        <v/>
      </c>
      <c r="BJ578" s="123" t="str">
        <f t="shared" ref="BJ578:BJ641" si="135">IFERROR(IF(AA578="","",AA578/V578),"")</f>
        <v/>
      </c>
      <c r="BK578" s="140" t="str">
        <f t="shared" si="128"/>
        <v/>
      </c>
      <c r="BQ578" s="4" t="str">
        <f>IF(IFERROR(VLOOKUP(C578,C579:C$1993,1,0),"")="","",COUNTIF(C:C,C578))</f>
        <v/>
      </c>
      <c r="BU578" s="5" t="str">
        <f>IF(B578="","",IF(BQ578="",1+(MAX(BU$2:BU577)),""))</f>
        <v/>
      </c>
      <c r="BV578" s="5" t="str">
        <f t="shared" ref="BV578:BV641" si="136">IF(BU578="","",Z578)</f>
        <v/>
      </c>
      <c r="BW578" s="5" t="str">
        <f t="shared" ref="BW578:BW641" si="137">IF(BU578="","",H578)</f>
        <v/>
      </c>
      <c r="BX578" s="14" t="str">
        <f t="shared" ref="BX578:BX641" si="138">IF(BU578="","",C578)</f>
        <v/>
      </c>
      <c r="BY578" s="28"/>
      <c r="BZ578" s="15"/>
      <c r="CA578" s="5" t="str">
        <f t="shared" si="130"/>
        <v/>
      </c>
      <c r="CD578" s="5" t="str">
        <f t="shared" ref="CD578:CD641" si="139">IFERROR(RANK(CF578,CF$2:CF$1493,1),"")</f>
        <v/>
      </c>
      <c r="CE578" s="5" t="str">
        <f>IF(J578="","",IFERROR(IF(VLOOKUP(J578,J$2:J577,1,0)=0,"",""),J578))</f>
        <v/>
      </c>
      <c r="CF578" s="24" t="str">
        <f>IF(CE578="","",(IFERROR(VLOOKUP(MID(CE578,1,1),$CW$2:DA$28,3,0),0)+IFERROR(VLOOKUP(MID(CE578,2,1),CW$2:DA$28,4,0),0)+IFERROR(VLOOKUP(MID(CE578,3,1),CW$2:DA$28,5,0),0)+(ROW(CE578)/1000000000000)))</f>
        <v/>
      </c>
      <c r="CH578" s="5">
        <v>577</v>
      </c>
      <c r="CI578" s="5" t="str">
        <f>IFERROR(VLOOKUP(CH578,CD$2:CE1654,2,0),"")</f>
        <v/>
      </c>
      <c r="DC578" s="5" t="e">
        <f>IF(REPORTE!AH$2="si",IF(C578=VALUE(REPORTE!C$11),IF(SUM(DC579:DC$1993),CONCATENATE(INT(B578),", "),INT(B578)),""),IF(C578=VALUE(REPORTE!C$10),IF(SUM(DC579:DC$1993),CONCATENATE(INT(B578),", "),INT(B578)),""))</f>
        <v>#VALUE!</v>
      </c>
    </row>
    <row r="579" spans="1:108" s="5" customFormat="1" ht="15" customHeight="1">
      <c r="A579" s="4" t="str">
        <f t="shared" si="132"/>
        <v/>
      </c>
      <c r="B579" s="6"/>
      <c r="C579" s="6"/>
      <c r="D579" s="1" t="str">
        <f>IFERROR(INDEX('padron cfe'!B:B,MATCH(DATOS!C579,'padron cfe'!A:A,0),1),"")</f>
        <v/>
      </c>
      <c r="E579" s="4"/>
      <c r="F579" s="4"/>
      <c r="G579" s="4"/>
      <c r="H579" s="5" t="str">
        <f>IF(F579="","",IFERROR(CONCATENATE("PEUA",VLOOKUP(ESTADO,REPORTE!AV$2:AW$33,2,0),DIDTRITO_FORM,CADER_FORM,IFERROR(VLOOKUP(DAY(F579),$BN$3:$BO$11,2,0),DAY(F579)),IFERROR(VLOOKUP(MONTH(F579),$BN$3:$BO$11,2,0),MONTH(F579)),YEAR(F579),G579),""))</f>
        <v/>
      </c>
      <c r="I579" s="4"/>
      <c r="K579" s="2" t="str">
        <f>IFERROR(INDEX('padron cfe'!C:C,MATCH(DATOS!C579,'padron cfe'!A:A,0),1),"")</f>
        <v/>
      </c>
      <c r="L579" s="4" t="str">
        <f>IFERROR(IF(VLOOKUP(J579,J$2:L578,4,0)=0,"",VLOOKUP(J579,J$2:L578,4,0)),"")</f>
        <v/>
      </c>
      <c r="M579" s="4" t="str">
        <f>IFERROR(IF(VLOOKUP(J579,J$2:M578,5,0)=0,"",VLOOKUP(J579,J$2:M578,5,0)),"")</f>
        <v/>
      </c>
      <c r="N579" s="4"/>
      <c r="O579" s="2"/>
      <c r="P579" s="2"/>
      <c r="Q579" s="5" t="str">
        <f t="shared" si="131"/>
        <v/>
      </c>
      <c r="T579" s="2" t="str">
        <f>IFERROR(INDEX('padron cfe'!D:D,MATCH(DATOS!C579,'padron cfe'!A:A,0),1),"")</f>
        <v/>
      </c>
      <c r="U579" s="4"/>
      <c r="V579" s="4"/>
      <c r="W579" s="4"/>
      <c r="X579" s="6"/>
      <c r="Y579" s="4"/>
      <c r="Z579" s="4" t="str">
        <f t="shared" si="133"/>
        <v/>
      </c>
      <c r="AA579" s="4"/>
      <c r="AB579" s="4"/>
      <c r="AC579" s="2" t="str">
        <f>IFERROR(IF(INDEX(AC$1:AC578,MATCH(J579,J$1:J578,0),1)=0,"",INDEX(AC$1:AC578,MATCH(J579,J$1:J578,0),1)),"")</f>
        <v/>
      </c>
      <c r="AD579" s="2" t="str">
        <f>IFERROR(IF(INDEX(AD$1:AD578,MATCH(J579,J$1:J578,0),1)=0,"",INDEX(AD$1:AD578,MATCH(J579,J$1:J578,0),1)),"")</f>
        <v/>
      </c>
      <c r="AE579" s="2" t="str">
        <f>IFERROR(IF(INDEX(AE$1:AE578,MATCH(J579,J$1:J578,0),1)=0,"",INDEX(AE$1:AE578,MATCH(J579,J$1:J578,0),1)),"")</f>
        <v/>
      </c>
      <c r="AF579" s="2"/>
      <c r="AG579" s="2"/>
      <c r="AH579" s="2"/>
      <c r="AI579" s="4"/>
      <c r="AJ579" s="4"/>
      <c r="AK579" s="4"/>
      <c r="AL579" s="4"/>
      <c r="AM579" s="4"/>
      <c r="AN579" s="4"/>
      <c r="AO579" s="4"/>
      <c r="AP579" s="4"/>
      <c r="AQ579" s="4"/>
      <c r="AS579" s="4"/>
      <c r="AT579" s="82"/>
      <c r="AU579" s="124"/>
      <c r="AV579" s="124"/>
      <c r="AW579" s="124"/>
      <c r="AX579" s="124"/>
      <c r="AY579" s="124"/>
      <c r="AZ579" s="124"/>
      <c r="BA579" s="4"/>
      <c r="BB579" s="127"/>
      <c r="BC579" s="4"/>
      <c r="BD579" s="4"/>
      <c r="BE579" s="4"/>
      <c r="BF579" s="4"/>
      <c r="BG579" s="4"/>
      <c r="BH579" s="7" t="str">
        <f t="shared" ca="1" si="134"/>
        <v/>
      </c>
      <c r="BI579" s="4" t="str">
        <f t="shared" si="129"/>
        <v/>
      </c>
      <c r="BJ579" s="123" t="str">
        <f t="shared" si="135"/>
        <v/>
      </c>
      <c r="BK579" s="140" t="str">
        <f t="shared" ref="BK579:BK642" si="140">IFERROR(IF(AA579/Z579=0,"",AA579/Z579),"")</f>
        <v/>
      </c>
      <c r="BQ579" s="4" t="str">
        <f>IF(IFERROR(VLOOKUP(C579,C580:C$1993,1,0),"")="","",COUNTIF(C:C,C579))</f>
        <v/>
      </c>
      <c r="BU579" s="5" t="str">
        <f>IF(B579="","",IF(BQ579="",1+(MAX(BU$2:BU578)),""))</f>
        <v/>
      </c>
      <c r="BV579" s="5" t="str">
        <f t="shared" si="136"/>
        <v/>
      </c>
      <c r="BW579" s="5" t="str">
        <f t="shared" si="137"/>
        <v/>
      </c>
      <c r="BX579" s="14" t="str">
        <f t="shared" si="138"/>
        <v/>
      </c>
      <c r="BY579" s="28"/>
      <c r="BZ579" s="15"/>
      <c r="CA579" s="5" t="str">
        <f t="shared" si="130"/>
        <v/>
      </c>
      <c r="CD579" s="5" t="str">
        <f t="shared" si="139"/>
        <v/>
      </c>
      <c r="CE579" s="5" t="str">
        <f>IF(J579="","",IFERROR(IF(VLOOKUP(J579,J$2:J578,1,0)=0,"",""),J579))</f>
        <v/>
      </c>
      <c r="CF579" s="24" t="str">
        <f>IF(CE579="","",(IFERROR(VLOOKUP(MID(CE579,1,1),$CW$2:DA$28,3,0),0)+IFERROR(VLOOKUP(MID(CE579,2,1),CW$2:DA$28,4,0),0)+IFERROR(VLOOKUP(MID(CE579,3,1),CW$2:DA$28,5,0),0)+(ROW(CE579)/1000000000000)))</f>
        <v/>
      </c>
      <c r="CH579" s="5">
        <v>578</v>
      </c>
      <c r="CI579" s="5" t="str">
        <f>IFERROR(VLOOKUP(CH579,CD$2:CE1655,2,0),"")</f>
        <v/>
      </c>
      <c r="DC579" s="5" t="e">
        <f>IF(REPORTE!AH$2="si",IF(C579=VALUE(REPORTE!C$11),IF(SUM(DC580:DC$1993),CONCATENATE(INT(B579),", "),INT(B579)),""),IF(C579=VALUE(REPORTE!C$10),IF(SUM(DC580:DC$1993),CONCATENATE(INT(B579),", "),INT(B579)),""))</f>
        <v>#VALUE!</v>
      </c>
    </row>
    <row r="580" spans="1:108" s="5" customFormat="1" ht="15" customHeight="1">
      <c r="A580" s="4" t="str">
        <f t="shared" si="132"/>
        <v/>
      </c>
      <c r="B580" s="6"/>
      <c r="C580" s="6"/>
      <c r="D580" s="1" t="str">
        <f>IFERROR(INDEX('padron cfe'!B:B,MATCH(DATOS!C580,'padron cfe'!A:A,0),1),"")</f>
        <v/>
      </c>
      <c r="E580" s="4"/>
      <c r="F580" s="4"/>
      <c r="G580" s="4"/>
      <c r="H580" s="5" t="str">
        <f>IF(F580="","",IFERROR(CONCATENATE("PEUA",VLOOKUP(ESTADO,REPORTE!AV$2:AW$33,2,0),DIDTRITO_FORM,CADER_FORM,IFERROR(VLOOKUP(DAY(F580),$BN$3:$BO$11,2,0),DAY(F580)),IFERROR(VLOOKUP(MONTH(F580),$BN$3:$BO$11,2,0),MONTH(F580)),YEAR(F580),G580),""))</f>
        <v/>
      </c>
      <c r="I580" s="4"/>
      <c r="K580" s="2" t="str">
        <f>IFERROR(INDEX('padron cfe'!C:C,MATCH(DATOS!C580,'padron cfe'!A:A,0),1),"")</f>
        <v/>
      </c>
      <c r="L580" s="4" t="str">
        <f>IFERROR(IF(VLOOKUP(J580,J$2:L579,4,0)=0,"",VLOOKUP(J580,J$2:L579,4,0)),"")</f>
        <v/>
      </c>
      <c r="M580" s="4" t="str">
        <f>IFERROR(IF(VLOOKUP(J580,J$2:M579,5,0)=0,"",VLOOKUP(J580,J$2:M579,5,0)),"")</f>
        <v/>
      </c>
      <c r="N580" s="4"/>
      <c r="O580" s="2"/>
      <c r="P580" s="2"/>
      <c r="Q580" s="5" t="str">
        <f t="shared" si="131"/>
        <v/>
      </c>
      <c r="T580" s="2" t="str">
        <f>IFERROR(INDEX('padron cfe'!D:D,MATCH(DATOS!C580,'padron cfe'!A:A,0),1),"")</f>
        <v/>
      </c>
      <c r="U580" s="4"/>
      <c r="V580" s="4"/>
      <c r="W580" s="4"/>
      <c r="X580" s="6"/>
      <c r="Y580" s="4"/>
      <c r="Z580" s="4" t="str">
        <f t="shared" si="133"/>
        <v/>
      </c>
      <c r="AA580" s="4"/>
      <c r="AB580" s="4"/>
      <c r="AC580" s="2" t="str">
        <f>IFERROR(IF(INDEX(AC$1:AC579,MATCH(J580,J$1:J579,0),1)=0,"",INDEX(AC$1:AC579,MATCH(J580,J$1:J579,0),1)),"")</f>
        <v/>
      </c>
      <c r="AD580" s="2" t="str">
        <f>IFERROR(IF(INDEX(AD$1:AD579,MATCH(J580,J$1:J579,0),1)=0,"",INDEX(AD$1:AD579,MATCH(J580,J$1:J579,0),1)),"")</f>
        <v/>
      </c>
      <c r="AE580" s="2" t="str">
        <f>IFERROR(IF(INDEX(AE$1:AE579,MATCH(J580,J$1:J579,0),1)=0,"",INDEX(AE$1:AE579,MATCH(J580,J$1:J579,0),1)),"")</f>
        <v/>
      </c>
      <c r="AF580" s="2"/>
      <c r="AG580" s="2"/>
      <c r="AH580" s="2"/>
      <c r="AI580" s="4"/>
      <c r="AJ580" s="4"/>
      <c r="AK580" s="4"/>
      <c r="AL580" s="4"/>
      <c r="AM580" s="4"/>
      <c r="AN580" s="4"/>
      <c r="AO580" s="4"/>
      <c r="AP580" s="4"/>
      <c r="AQ580" s="4"/>
      <c r="AS580" s="4"/>
      <c r="AT580" s="82"/>
      <c r="AU580" s="124"/>
      <c r="AV580" s="124"/>
      <c r="AW580" s="124"/>
      <c r="AX580" s="124"/>
      <c r="AY580" s="124"/>
      <c r="AZ580" s="124"/>
      <c r="BA580" s="4"/>
      <c r="BB580" s="127"/>
      <c r="BC580" s="4"/>
      <c r="BD580" s="4"/>
      <c r="BE580" s="4"/>
      <c r="BF580" s="4"/>
      <c r="BG580" s="4"/>
      <c r="BH580" s="7" t="str">
        <f t="shared" ca="1" si="134"/>
        <v/>
      </c>
      <c r="BI580" s="4" t="str">
        <f t="shared" si="129"/>
        <v/>
      </c>
      <c r="BJ580" s="123" t="str">
        <f t="shared" si="135"/>
        <v/>
      </c>
      <c r="BK580" s="140" t="str">
        <f t="shared" si="140"/>
        <v/>
      </c>
      <c r="BQ580" s="4" t="str">
        <f>IF(IFERROR(VLOOKUP(C580,C581:C$1993,1,0),"")="","",COUNTIF(C:C,C580))</f>
        <v/>
      </c>
      <c r="BU580" s="5" t="str">
        <f>IF(B580="","",IF(BQ580="",1+(MAX(BU$2:BU579)),""))</f>
        <v/>
      </c>
      <c r="BV580" s="5" t="str">
        <f t="shared" si="136"/>
        <v/>
      </c>
      <c r="BW580" s="5" t="str">
        <f t="shared" si="137"/>
        <v/>
      </c>
      <c r="BX580" s="14" t="str">
        <f t="shared" si="138"/>
        <v/>
      </c>
      <c r="BY580" s="28"/>
      <c r="BZ580" s="15"/>
      <c r="CA580" s="5" t="str">
        <f t="shared" si="130"/>
        <v/>
      </c>
      <c r="CD580" s="5" t="str">
        <f t="shared" si="139"/>
        <v/>
      </c>
      <c r="CE580" s="5" t="str">
        <f>IF(J580="","",IFERROR(IF(VLOOKUP(J580,J$2:J579,1,0)=0,"",""),J580))</f>
        <v/>
      </c>
      <c r="CF580" s="24" t="str">
        <f>IF(CE580="","",(IFERROR(VLOOKUP(MID(CE580,1,1),$CW$2:DA$28,3,0),0)+IFERROR(VLOOKUP(MID(CE580,2,1),CW$2:DA$28,4,0),0)+IFERROR(VLOOKUP(MID(CE580,3,1),CW$2:DA$28,5,0),0)+(ROW(CE580)/1000000000000)))</f>
        <v/>
      </c>
      <c r="CH580" s="5">
        <v>579</v>
      </c>
      <c r="CI580" s="5" t="str">
        <f>IFERROR(VLOOKUP(CH580,CD$2:CE1656,2,0),"")</f>
        <v/>
      </c>
      <c r="DC580" s="5" t="e">
        <f>IF(REPORTE!AH$2="si",IF(C580=VALUE(REPORTE!C$11),IF(SUM(DC581:DC$1993),CONCATENATE(INT(B580),", "),INT(B580)),""),IF(C580=VALUE(REPORTE!C$10),IF(SUM(DC581:DC$1993),CONCATENATE(INT(B580),", "),INT(B580)),""))</f>
        <v>#VALUE!</v>
      </c>
    </row>
    <row r="581" spans="1:108" s="5" customFormat="1" ht="15" customHeight="1">
      <c r="A581" s="4" t="str">
        <f t="shared" si="132"/>
        <v/>
      </c>
      <c r="B581" s="6"/>
      <c r="C581" s="6"/>
      <c r="D581" s="1" t="str">
        <f>IFERROR(INDEX('padron cfe'!B:B,MATCH(DATOS!C581,'padron cfe'!A:A,0),1),"")</f>
        <v/>
      </c>
      <c r="E581" s="4"/>
      <c r="F581" s="4"/>
      <c r="G581" s="4"/>
      <c r="H581" s="5" t="str">
        <f>IF(F581="","",IFERROR(CONCATENATE("PEUA",VLOOKUP(ESTADO,REPORTE!AV$2:AW$33,2,0),DIDTRITO_FORM,CADER_FORM,IFERROR(VLOOKUP(DAY(F581),$BN$3:$BO$11,2,0),DAY(F581)),IFERROR(VLOOKUP(MONTH(F581),$BN$3:$BO$11,2,0),MONTH(F581)),YEAR(F581),G581),""))</f>
        <v/>
      </c>
      <c r="I581" s="4"/>
      <c r="K581" s="2" t="str">
        <f>IFERROR(INDEX('padron cfe'!C:C,MATCH(DATOS!C581,'padron cfe'!A:A,0),1),"")</f>
        <v/>
      </c>
      <c r="L581" s="4" t="str">
        <f>IFERROR(IF(VLOOKUP(J581,J$2:L580,4,0)=0,"",VLOOKUP(J581,J$2:L580,4,0)),"")</f>
        <v/>
      </c>
      <c r="M581" s="4" t="str">
        <f>IFERROR(IF(VLOOKUP(J581,J$2:M580,5,0)=0,"",VLOOKUP(J581,J$2:M580,5,0)),"")</f>
        <v/>
      </c>
      <c r="N581" s="4"/>
      <c r="O581" s="2"/>
      <c r="P581" s="2"/>
      <c r="Q581" s="5" t="str">
        <f t="shared" si="131"/>
        <v/>
      </c>
      <c r="T581" s="2" t="str">
        <f>IFERROR(INDEX('padron cfe'!D:D,MATCH(DATOS!C581,'padron cfe'!A:A,0),1),"")</f>
        <v/>
      </c>
      <c r="U581" s="4"/>
      <c r="V581" s="4"/>
      <c r="W581" s="4"/>
      <c r="X581" s="6"/>
      <c r="Y581" s="4"/>
      <c r="Z581" s="4" t="str">
        <f t="shared" si="133"/>
        <v/>
      </c>
      <c r="AA581" s="4"/>
      <c r="AB581" s="4"/>
      <c r="AC581" s="2" t="str">
        <f>IFERROR(IF(INDEX(AC$1:AC580,MATCH(J581,J$1:J580,0),1)=0,"",INDEX(AC$1:AC580,MATCH(J581,J$1:J580,0),1)),"")</f>
        <v/>
      </c>
      <c r="AD581" s="2" t="str">
        <f>IFERROR(IF(INDEX(AD$1:AD580,MATCH(J581,J$1:J580,0),1)=0,"",INDEX(AD$1:AD580,MATCH(J581,J$1:J580,0),1)),"")</f>
        <v/>
      </c>
      <c r="AE581" s="2" t="str">
        <f>IFERROR(IF(INDEX(AE$1:AE580,MATCH(J581,J$1:J580,0),1)=0,"",INDEX(AE$1:AE580,MATCH(J581,J$1:J580,0),1)),"")</f>
        <v/>
      </c>
      <c r="AF581" s="2"/>
      <c r="AG581" s="2"/>
      <c r="AH581" s="2"/>
      <c r="AI581" s="4"/>
      <c r="AJ581" s="4"/>
      <c r="AK581" s="4"/>
      <c r="AL581" s="4"/>
      <c r="AM581" s="4"/>
      <c r="AN581" s="4"/>
      <c r="AO581" s="4"/>
      <c r="AP581" s="4"/>
      <c r="AQ581" s="4"/>
      <c r="AS581" s="4"/>
      <c r="AT581" s="82"/>
      <c r="AU581" s="124"/>
      <c r="AV581" s="124"/>
      <c r="AW581" s="124"/>
      <c r="AX581" s="124"/>
      <c r="AY581" s="124"/>
      <c r="AZ581" s="124"/>
      <c r="BA581" s="4"/>
      <c r="BB581" s="127"/>
      <c r="BC581" s="4"/>
      <c r="BD581" s="4"/>
      <c r="BE581" s="4"/>
      <c r="BF581" s="4"/>
      <c r="BG581" s="4"/>
      <c r="BH581" s="7" t="str">
        <f t="shared" ca="1" si="134"/>
        <v/>
      </c>
      <c r="BI581" s="4" t="str">
        <f t="shared" si="129"/>
        <v/>
      </c>
      <c r="BJ581" s="123" t="str">
        <f t="shared" si="135"/>
        <v/>
      </c>
      <c r="BK581" s="140" t="str">
        <f t="shared" si="140"/>
        <v/>
      </c>
      <c r="BQ581" s="4" t="str">
        <f>IF(IFERROR(VLOOKUP(C581,C582:C$1993,1,0),"")="","",COUNTIF(C:C,C581))</f>
        <v/>
      </c>
      <c r="BU581" s="5" t="str">
        <f>IF(B581="","",IF(BQ581="",1+(MAX(BU$2:BU580)),""))</f>
        <v/>
      </c>
      <c r="BV581" s="5" t="str">
        <f t="shared" si="136"/>
        <v/>
      </c>
      <c r="BW581" s="5" t="str">
        <f t="shared" si="137"/>
        <v/>
      </c>
      <c r="BX581" s="14" t="str">
        <f t="shared" si="138"/>
        <v/>
      </c>
      <c r="BY581" s="28"/>
      <c r="BZ581" s="15"/>
      <c r="CA581" s="5" t="str">
        <f t="shared" si="130"/>
        <v/>
      </c>
      <c r="CD581" s="5" t="str">
        <f t="shared" si="139"/>
        <v/>
      </c>
      <c r="CE581" s="5" t="str">
        <f>IF(J581="","",IFERROR(IF(VLOOKUP(J581,J$2:J580,1,0)=0,"",""),J581))</f>
        <v/>
      </c>
      <c r="CF581" s="24" t="str">
        <f>IF(CE581="","",(IFERROR(VLOOKUP(MID(CE581,1,1),$CW$2:DA$28,3,0),0)+IFERROR(VLOOKUP(MID(CE581,2,1),CW$2:DA$28,4,0),0)+IFERROR(VLOOKUP(MID(CE581,3,1),CW$2:DA$28,5,0),0)+(ROW(CE581)/1000000000000)))</f>
        <v/>
      </c>
      <c r="CH581" s="5">
        <v>580</v>
      </c>
      <c r="CI581" s="5" t="str">
        <f>IFERROR(VLOOKUP(CH581,CD$2:CE1657,2,0),"")</f>
        <v/>
      </c>
      <c r="DC581" s="5" t="e">
        <f>IF(REPORTE!AH$2="si",IF(C581=VALUE(REPORTE!C$11),IF(SUM(DC582:DC$1993),CONCATENATE(INT(B581),", "),INT(B581)),""),IF(C581=VALUE(REPORTE!C$10),IF(SUM(DC582:DC$1993),CONCATENATE(INT(B581),", "),INT(B581)),""))</f>
        <v>#VALUE!</v>
      </c>
    </row>
    <row r="582" spans="1:108" s="5" customFormat="1" ht="15" customHeight="1">
      <c r="A582" s="4" t="str">
        <f t="shared" si="132"/>
        <v/>
      </c>
      <c r="B582" s="6"/>
      <c r="C582" s="6"/>
      <c r="D582" s="1" t="str">
        <f>IFERROR(INDEX('padron cfe'!B:B,MATCH(DATOS!C582,'padron cfe'!A:A,0),1),"")</f>
        <v/>
      </c>
      <c r="E582" s="4"/>
      <c r="F582" s="4"/>
      <c r="G582" s="4"/>
      <c r="H582" s="5" t="str">
        <f>IF(F582="","",IFERROR(CONCATENATE("PEUA",VLOOKUP(ESTADO,REPORTE!AV$2:AW$33,2,0),DIDTRITO_FORM,CADER_FORM,IFERROR(VLOOKUP(DAY(F582),$BN$3:$BO$11,2,0),DAY(F582)),IFERROR(VLOOKUP(MONTH(F582),$BN$3:$BO$11,2,0),MONTH(F582)),YEAR(F582),G582),""))</f>
        <v/>
      </c>
      <c r="I582" s="4"/>
      <c r="K582" s="2" t="str">
        <f>IFERROR(INDEX('padron cfe'!C:C,MATCH(DATOS!C582,'padron cfe'!A:A,0),1),"")</f>
        <v/>
      </c>
      <c r="L582" s="4" t="str">
        <f>IFERROR(IF(VLOOKUP(J582,J$2:L581,4,0)=0,"",VLOOKUP(J582,J$2:L581,4,0)),"")</f>
        <v/>
      </c>
      <c r="M582" s="4" t="str">
        <f>IFERROR(IF(VLOOKUP(J582,J$2:M581,5,0)=0,"",VLOOKUP(J582,J$2:M581,5,0)),"")</f>
        <v/>
      </c>
      <c r="N582" s="4"/>
      <c r="O582" s="2"/>
      <c r="P582" s="2"/>
      <c r="Q582" s="5" t="str">
        <f t="shared" si="131"/>
        <v/>
      </c>
      <c r="T582" s="2" t="str">
        <f>IFERROR(INDEX('padron cfe'!D:D,MATCH(DATOS!C582,'padron cfe'!A:A,0),1),"")</f>
        <v/>
      </c>
      <c r="U582" s="4"/>
      <c r="V582" s="4"/>
      <c r="W582" s="4"/>
      <c r="X582" s="6"/>
      <c r="Y582" s="4"/>
      <c r="Z582" s="4" t="str">
        <f t="shared" si="133"/>
        <v/>
      </c>
      <c r="AA582" s="4"/>
      <c r="AB582" s="4"/>
      <c r="AC582" s="2" t="str">
        <f>IFERROR(IF(INDEX(AC$1:AC581,MATCH(J582,J$1:J581,0),1)=0,"",INDEX(AC$1:AC581,MATCH(J582,J$1:J581,0),1)),"")</f>
        <v/>
      </c>
      <c r="AD582" s="2" t="str">
        <f>IFERROR(IF(INDEX(AD$1:AD581,MATCH(J582,J$1:J581,0),1)=0,"",INDEX(AD$1:AD581,MATCH(J582,J$1:J581,0),1)),"")</f>
        <v/>
      </c>
      <c r="AE582" s="2" t="str">
        <f>IFERROR(IF(INDEX(AE$1:AE581,MATCH(J582,J$1:J581,0),1)=0,"",INDEX(AE$1:AE581,MATCH(J582,J$1:J581,0),1)),"")</f>
        <v/>
      </c>
      <c r="AF582" s="2"/>
      <c r="AG582" s="2"/>
      <c r="AH582" s="2"/>
      <c r="AI582" s="4"/>
      <c r="AJ582" s="4"/>
      <c r="AK582" s="4"/>
      <c r="AL582" s="4"/>
      <c r="AM582" s="4"/>
      <c r="AN582" s="4"/>
      <c r="AO582" s="4"/>
      <c r="AP582" s="4"/>
      <c r="AQ582" s="4"/>
      <c r="AS582" s="4"/>
      <c r="AT582" s="82"/>
      <c r="AU582" s="124"/>
      <c r="AV582" s="124"/>
      <c r="AW582" s="124"/>
      <c r="AX582" s="124"/>
      <c r="AY582" s="124"/>
      <c r="AZ582" s="124"/>
      <c r="BA582" s="4"/>
      <c r="BB582" s="127"/>
      <c r="BC582" s="4"/>
      <c r="BD582" s="4"/>
      <c r="BE582" s="4"/>
      <c r="BF582" s="4"/>
      <c r="BG582" s="4"/>
      <c r="BH582" s="7" t="str">
        <f t="shared" ca="1" si="134"/>
        <v/>
      </c>
      <c r="BI582" s="4" t="str">
        <f t="shared" si="129"/>
        <v/>
      </c>
      <c r="BJ582" s="123" t="str">
        <f t="shared" si="135"/>
        <v/>
      </c>
      <c r="BK582" s="140" t="str">
        <f t="shared" si="140"/>
        <v/>
      </c>
      <c r="BQ582" s="4" t="str">
        <f>IF(IFERROR(VLOOKUP(C582,C583:C$1993,1,0),"")="","",COUNTIF(C:C,C582))</f>
        <v/>
      </c>
      <c r="BU582" s="5" t="str">
        <f>IF(B582="","",IF(BQ582="",1+(MAX(BU$2:BU581)),""))</f>
        <v/>
      </c>
      <c r="BV582" s="5" t="str">
        <f t="shared" si="136"/>
        <v/>
      </c>
      <c r="BW582" s="5" t="str">
        <f t="shared" si="137"/>
        <v/>
      </c>
      <c r="BX582" s="14" t="str">
        <f t="shared" si="138"/>
        <v/>
      </c>
      <c r="BY582" s="28"/>
      <c r="BZ582" s="15"/>
      <c r="CA582" s="5" t="str">
        <f t="shared" si="130"/>
        <v/>
      </c>
      <c r="CD582" s="5" t="str">
        <f t="shared" si="139"/>
        <v/>
      </c>
      <c r="CE582" s="5" t="str">
        <f>IF(J582="","",IFERROR(IF(VLOOKUP(J582,J$2:J581,1,0)=0,"",""),J582))</f>
        <v/>
      </c>
      <c r="CF582" s="24" t="str">
        <f>IF(CE582="","",(IFERROR(VLOOKUP(MID(CE582,1,1),$CW$2:DA$28,3,0),0)+IFERROR(VLOOKUP(MID(CE582,2,1),CW$2:DA$28,4,0),0)+IFERROR(VLOOKUP(MID(CE582,3,1),CW$2:DA$28,5,0),0)+(ROW(CE582)/1000000000000)))</f>
        <v/>
      </c>
      <c r="CH582" s="5">
        <v>581</v>
      </c>
      <c r="CI582" s="5" t="str">
        <f>IFERROR(VLOOKUP(CH582,CD$2:CE1658,2,0),"")</f>
        <v/>
      </c>
      <c r="DC582" s="5" t="e">
        <f>IF(REPORTE!AH$2="si",IF(C582=VALUE(REPORTE!C$11),IF(SUM(DC583:DC$1993),CONCATENATE(INT(B582),", "),INT(B582)),""),IF(C582=VALUE(REPORTE!C$10),IF(SUM(DC583:DC$1993),CONCATENATE(INT(B582),", "),INT(B582)),""))</f>
        <v>#VALUE!</v>
      </c>
    </row>
    <row r="583" spans="1:108" s="5" customFormat="1" ht="15" customHeight="1">
      <c r="A583" s="4" t="str">
        <f t="shared" si="132"/>
        <v/>
      </c>
      <c r="B583" s="6"/>
      <c r="C583" s="6"/>
      <c r="D583" s="1" t="str">
        <f>IFERROR(INDEX('padron cfe'!B:B,MATCH(DATOS!C583,'padron cfe'!A:A,0),1),"")</f>
        <v/>
      </c>
      <c r="E583" s="4"/>
      <c r="F583" s="4"/>
      <c r="G583" s="4"/>
      <c r="H583" s="5" t="str">
        <f>IF(F583="","",IFERROR(CONCATENATE("PEUA",VLOOKUP(ESTADO,REPORTE!AV$2:AW$33,2,0),DIDTRITO_FORM,CADER_FORM,IFERROR(VLOOKUP(DAY(F583),$BN$3:$BO$11,2,0),DAY(F583)),IFERROR(VLOOKUP(MONTH(F583),$BN$3:$BO$11,2,0),MONTH(F583)),YEAR(F583),G583),""))</f>
        <v/>
      </c>
      <c r="I583" s="4"/>
      <c r="K583" s="2" t="str">
        <f>IFERROR(INDEX('padron cfe'!C:C,MATCH(DATOS!C583,'padron cfe'!A:A,0),1),"")</f>
        <v/>
      </c>
      <c r="L583" s="4" t="str">
        <f>IFERROR(IF(VLOOKUP(J583,J$2:L582,4,0)=0,"",VLOOKUP(J583,J$2:L582,4,0)),"")</f>
        <v/>
      </c>
      <c r="M583" s="4" t="str">
        <f>IFERROR(IF(VLOOKUP(J583,J$2:M582,5,0)=0,"",VLOOKUP(J583,J$2:M582,5,0)),"")</f>
        <v/>
      </c>
      <c r="N583" s="4"/>
      <c r="O583" s="2"/>
      <c r="P583" s="2"/>
      <c r="Q583" s="5" t="str">
        <f t="shared" si="131"/>
        <v/>
      </c>
      <c r="T583" s="2" t="str">
        <f>IFERROR(INDEX('padron cfe'!D:D,MATCH(DATOS!C583,'padron cfe'!A:A,0),1),"")</f>
        <v/>
      </c>
      <c r="U583" s="4"/>
      <c r="V583" s="4"/>
      <c r="W583" s="4"/>
      <c r="X583" s="6"/>
      <c r="Y583" s="4"/>
      <c r="Z583" s="4" t="str">
        <f t="shared" si="133"/>
        <v/>
      </c>
      <c r="AA583" s="4"/>
      <c r="AB583" s="4"/>
      <c r="AC583" s="2" t="str">
        <f>IFERROR(IF(INDEX(AC$1:AC582,MATCH(J583,J$1:J582,0),1)=0,"",INDEX(AC$1:AC582,MATCH(J583,J$1:J582,0),1)),"")</f>
        <v/>
      </c>
      <c r="AD583" s="2" t="str">
        <f>IFERROR(IF(INDEX(AD$1:AD582,MATCH(J583,J$1:J582,0),1)=0,"",INDEX(AD$1:AD582,MATCH(J583,J$1:J582,0),1)),"")</f>
        <v/>
      </c>
      <c r="AE583" s="2" t="str">
        <f>IFERROR(IF(INDEX(AE$1:AE582,MATCH(J583,J$1:J582,0),1)=0,"",INDEX(AE$1:AE582,MATCH(J583,J$1:J582,0),1)),"")</f>
        <v/>
      </c>
      <c r="AF583" s="2"/>
      <c r="AG583" s="2"/>
      <c r="AH583" s="2"/>
      <c r="AI583" s="4"/>
      <c r="AJ583" s="4"/>
      <c r="AK583" s="4"/>
      <c r="AL583" s="4"/>
      <c r="AM583" s="4"/>
      <c r="AN583" s="4"/>
      <c r="AO583" s="4"/>
      <c r="AP583" s="4"/>
      <c r="AQ583" s="4"/>
      <c r="AS583" s="4"/>
      <c r="AT583" s="82"/>
      <c r="AU583" s="124"/>
      <c r="AV583" s="124"/>
      <c r="AW583" s="124"/>
      <c r="AX583" s="124"/>
      <c r="AY583" s="124"/>
      <c r="AZ583" s="124"/>
      <c r="BA583" s="4"/>
      <c r="BB583" s="127"/>
      <c r="BC583" s="4"/>
      <c r="BD583" s="4"/>
      <c r="BE583" s="4"/>
      <c r="BF583" s="4"/>
      <c r="BG583" s="4"/>
      <c r="BH583" s="7" t="str">
        <f t="shared" ca="1" si="134"/>
        <v/>
      </c>
      <c r="BI583" s="4" t="str">
        <f t="shared" si="129"/>
        <v/>
      </c>
      <c r="BJ583" s="123" t="str">
        <f t="shared" si="135"/>
        <v/>
      </c>
      <c r="BK583" s="140" t="str">
        <f t="shared" si="140"/>
        <v/>
      </c>
      <c r="BQ583" s="4" t="str">
        <f>IF(IFERROR(VLOOKUP(C583,C584:C$1993,1,0),"")="","",COUNTIF(C:C,C583))</f>
        <v/>
      </c>
      <c r="BU583" s="5" t="str">
        <f>IF(B583="","",IF(BQ583="",1+(MAX(BU$2:BU582)),""))</f>
        <v/>
      </c>
      <c r="BV583" s="5" t="str">
        <f t="shared" si="136"/>
        <v/>
      </c>
      <c r="BW583" s="5" t="str">
        <f t="shared" si="137"/>
        <v/>
      </c>
      <c r="BX583" s="14" t="str">
        <f t="shared" si="138"/>
        <v/>
      </c>
      <c r="BY583" s="28"/>
      <c r="BZ583" s="15"/>
      <c r="CA583" s="5" t="str">
        <f t="shared" si="130"/>
        <v/>
      </c>
      <c r="CD583" s="5" t="str">
        <f t="shared" si="139"/>
        <v/>
      </c>
      <c r="CE583" s="5" t="str">
        <f>IF(J583="","",IFERROR(IF(VLOOKUP(J583,J$2:J582,1,0)=0,"",""),J583))</f>
        <v/>
      </c>
      <c r="CF583" s="24" t="str">
        <f>IF(CE583="","",(IFERROR(VLOOKUP(MID(CE583,1,1),$CW$2:DA$28,3,0),0)+IFERROR(VLOOKUP(MID(CE583,2,1),CW$2:DA$28,4,0),0)+IFERROR(VLOOKUP(MID(CE583,3,1),CW$2:DA$28,5,0),0)+(ROW(CE583)/1000000000000)))</f>
        <v/>
      </c>
      <c r="CH583" s="5">
        <v>582</v>
      </c>
      <c r="CI583" s="5" t="str">
        <f>IFERROR(VLOOKUP(CH583,CD$2:CE1659,2,0),"")</f>
        <v/>
      </c>
      <c r="DC583" s="5" t="e">
        <f>IF(REPORTE!AH$2="si",IF(C583=VALUE(REPORTE!C$11),IF(SUM(DC584:DC$1993),CONCATENATE(INT(B583),", "),INT(B583)),""),IF(C583=VALUE(REPORTE!C$10),IF(SUM(DC584:DC$1993),CONCATENATE(INT(B583),", "),INT(B583)),""))</f>
        <v>#VALUE!</v>
      </c>
    </row>
    <row r="584" spans="1:108" s="5" customFormat="1" ht="15" customHeight="1">
      <c r="A584" s="4" t="str">
        <f t="shared" si="132"/>
        <v/>
      </c>
      <c r="B584" s="6"/>
      <c r="C584" s="6"/>
      <c r="D584" s="1" t="str">
        <f>IFERROR(INDEX('padron cfe'!B:B,MATCH(DATOS!C584,'padron cfe'!A:A,0),1),"")</f>
        <v/>
      </c>
      <c r="E584" s="4"/>
      <c r="F584" s="4"/>
      <c r="G584" s="4"/>
      <c r="H584" s="5" t="str">
        <f>IF(F584="","",IFERROR(CONCATENATE("PEUA",VLOOKUP(ESTADO,REPORTE!AV$2:AW$33,2,0),DIDTRITO_FORM,CADER_FORM,IFERROR(VLOOKUP(DAY(F584),$BN$3:$BO$11,2,0),DAY(F584)),IFERROR(VLOOKUP(MONTH(F584),$BN$3:$BO$11,2,0),MONTH(F584)),YEAR(F584),G584),""))</f>
        <v/>
      </c>
      <c r="I584" s="4"/>
      <c r="K584" s="2" t="str">
        <f>IFERROR(INDEX('padron cfe'!C:C,MATCH(DATOS!C584,'padron cfe'!A:A,0),1),"")</f>
        <v/>
      </c>
      <c r="L584" s="4" t="str">
        <f>IFERROR(IF(VLOOKUP(J584,J$2:L583,4,0)=0,"",VLOOKUP(J584,J$2:L583,4,0)),"")</f>
        <v/>
      </c>
      <c r="M584" s="4" t="str">
        <f>IFERROR(IF(VLOOKUP(J584,J$2:M583,5,0)=0,"",VLOOKUP(J584,J$2:M583,5,0)),"")</f>
        <v/>
      </c>
      <c r="N584" s="4"/>
      <c r="O584" s="2"/>
      <c r="P584" s="2"/>
      <c r="Q584" s="5" t="str">
        <f t="shared" si="131"/>
        <v/>
      </c>
      <c r="T584" s="2" t="str">
        <f>IFERROR(INDEX('padron cfe'!D:D,MATCH(DATOS!C584,'padron cfe'!A:A,0),1),"")</f>
        <v/>
      </c>
      <c r="U584" s="4"/>
      <c r="V584" s="4"/>
      <c r="W584" s="4"/>
      <c r="X584" s="6"/>
      <c r="Y584" s="4"/>
      <c r="Z584" s="4" t="str">
        <f t="shared" si="133"/>
        <v/>
      </c>
      <c r="AA584" s="4"/>
      <c r="AB584" s="4"/>
      <c r="AC584" s="2" t="str">
        <f>IFERROR(IF(INDEX(AC$1:AC583,MATCH(J584,J$1:J583,0),1)=0,"",INDEX(AC$1:AC583,MATCH(J584,J$1:J583,0),1)),"")</f>
        <v/>
      </c>
      <c r="AD584" s="2" t="str">
        <f>IFERROR(IF(INDEX(AD$1:AD583,MATCH(J584,J$1:J583,0),1)=0,"",INDEX(AD$1:AD583,MATCH(J584,J$1:J583,0),1)),"")</f>
        <v/>
      </c>
      <c r="AE584" s="2" t="str">
        <f>IFERROR(IF(INDEX(AE$1:AE583,MATCH(J584,J$1:J583,0),1)=0,"",INDEX(AE$1:AE583,MATCH(J584,J$1:J583,0),1)),"")</f>
        <v/>
      </c>
      <c r="AF584" s="2"/>
      <c r="AG584" s="2"/>
      <c r="AH584" s="2"/>
      <c r="AI584" s="4"/>
      <c r="AJ584" s="4"/>
      <c r="AK584" s="4"/>
      <c r="AL584" s="4"/>
      <c r="AM584" s="4"/>
      <c r="AN584" s="4"/>
      <c r="AO584" s="4"/>
      <c r="AP584" s="4"/>
      <c r="AQ584" s="4"/>
      <c r="AS584" s="4"/>
      <c r="AT584" s="82"/>
      <c r="AU584" s="124"/>
      <c r="AV584" s="124"/>
      <c r="AW584" s="124"/>
      <c r="AX584" s="124"/>
      <c r="AY584" s="124"/>
      <c r="AZ584" s="124"/>
      <c r="BA584" s="4"/>
      <c r="BB584" s="127"/>
      <c r="BC584" s="4"/>
      <c r="BD584" s="4"/>
      <c r="BE584" s="4"/>
      <c r="BF584" s="4"/>
      <c r="BG584" s="4"/>
      <c r="BH584" s="7" t="str">
        <f t="shared" ca="1" si="134"/>
        <v/>
      </c>
      <c r="BI584" s="4" t="str">
        <f t="shared" si="129"/>
        <v/>
      </c>
      <c r="BJ584" s="123" t="str">
        <f t="shared" si="135"/>
        <v/>
      </c>
      <c r="BK584" s="140" t="str">
        <f t="shared" si="140"/>
        <v/>
      </c>
      <c r="BQ584" s="4" t="str">
        <f>IF(IFERROR(VLOOKUP(C584,C585:C$1993,1,0),"")="","",COUNTIF(C:C,C584))</f>
        <v/>
      </c>
      <c r="BU584" s="5" t="str">
        <f>IF(B584="","",IF(BQ584="",1+(MAX(BU$2:BU583)),""))</f>
        <v/>
      </c>
      <c r="BV584" s="5" t="str">
        <f t="shared" si="136"/>
        <v/>
      </c>
      <c r="BW584" s="5" t="str">
        <f t="shared" si="137"/>
        <v/>
      </c>
      <c r="BX584" s="14" t="str">
        <f t="shared" si="138"/>
        <v/>
      </c>
      <c r="BY584" s="28"/>
      <c r="BZ584" s="15"/>
      <c r="CA584" s="5" t="str">
        <f t="shared" si="130"/>
        <v/>
      </c>
      <c r="CD584" s="5" t="str">
        <f t="shared" si="139"/>
        <v/>
      </c>
      <c r="CE584" s="5" t="str">
        <f>IF(J584="","",IFERROR(IF(VLOOKUP(J584,J$2:J583,1,0)=0,"",""),J584))</f>
        <v/>
      </c>
      <c r="CF584" s="24" t="str">
        <f>IF(CE584="","",(IFERROR(VLOOKUP(MID(CE584,1,1),$CW$2:DA$28,3,0),0)+IFERROR(VLOOKUP(MID(CE584,2,1),CW$2:DA$28,4,0),0)+IFERROR(VLOOKUP(MID(CE584,3,1),CW$2:DA$28,5,0),0)+(ROW(CE584)/1000000000000)))</f>
        <v/>
      </c>
      <c r="CH584" s="5">
        <v>583</v>
      </c>
      <c r="CI584" s="5" t="str">
        <f>IFERROR(VLOOKUP(CH584,CD$2:CE1660,2,0),"")</f>
        <v/>
      </c>
      <c r="DC584" s="5" t="e">
        <f>IF(REPORTE!AH$2="si",IF(C584=VALUE(REPORTE!C$11),IF(SUM(DC585:DC$1993),CONCATENATE(INT(B584),", "),INT(B584)),""),IF(C584=VALUE(REPORTE!C$10),IF(SUM(DC585:DC$1993),CONCATENATE(INT(B584),", "),INT(B584)),""))</f>
        <v>#VALUE!</v>
      </c>
    </row>
    <row r="585" spans="1:108" s="5" customFormat="1" ht="15" customHeight="1">
      <c r="A585" s="4" t="str">
        <f t="shared" si="132"/>
        <v/>
      </c>
      <c r="B585" s="6"/>
      <c r="C585" s="6"/>
      <c r="D585" s="1" t="str">
        <f>IFERROR(INDEX('padron cfe'!B:B,MATCH(DATOS!C585,'padron cfe'!A:A,0),1),"")</f>
        <v/>
      </c>
      <c r="E585" s="4"/>
      <c r="F585" s="4"/>
      <c r="G585" s="4"/>
      <c r="H585" s="5" t="str">
        <f>IF(F585="","",IFERROR(CONCATENATE("PEUA",VLOOKUP(ESTADO,REPORTE!AV$2:AW$33,2,0),DIDTRITO_FORM,CADER_FORM,IFERROR(VLOOKUP(DAY(F585),$BN$3:$BO$11,2,0),DAY(F585)),IFERROR(VLOOKUP(MONTH(F585),$BN$3:$BO$11,2,0),MONTH(F585)),YEAR(F585),G585),""))</f>
        <v/>
      </c>
      <c r="I585" s="4"/>
      <c r="K585" s="2" t="str">
        <f>IFERROR(INDEX('padron cfe'!C:C,MATCH(DATOS!C585,'padron cfe'!A:A,0),1),"")</f>
        <v/>
      </c>
      <c r="L585" s="4" t="str">
        <f>IFERROR(IF(VLOOKUP(J585,J$2:L584,4,0)=0,"",VLOOKUP(J585,J$2:L584,4,0)),"")</f>
        <v/>
      </c>
      <c r="M585" s="4" t="str">
        <f>IFERROR(IF(VLOOKUP(J585,J$2:M584,5,0)=0,"",VLOOKUP(J585,J$2:M584,5,0)),"")</f>
        <v/>
      </c>
      <c r="N585" s="4"/>
      <c r="O585" s="2"/>
      <c r="P585" s="2"/>
      <c r="Q585" s="5" t="str">
        <f t="shared" si="131"/>
        <v/>
      </c>
      <c r="T585" s="2" t="str">
        <f>IFERROR(INDEX('padron cfe'!D:D,MATCH(DATOS!C585,'padron cfe'!A:A,0),1),"")</f>
        <v/>
      </c>
      <c r="U585" s="4"/>
      <c r="V585" s="4"/>
      <c r="W585" s="4"/>
      <c r="X585" s="6"/>
      <c r="Y585" s="4"/>
      <c r="Z585" s="4" t="str">
        <f t="shared" si="133"/>
        <v/>
      </c>
      <c r="AA585" s="4"/>
      <c r="AB585" s="4"/>
      <c r="AC585" s="2" t="str">
        <f>IFERROR(IF(INDEX(AC$1:AC584,MATCH(J585,J$1:J584,0),1)=0,"",INDEX(AC$1:AC584,MATCH(J585,J$1:J584,0),1)),"")</f>
        <v/>
      </c>
      <c r="AD585" s="2" t="str">
        <f>IFERROR(IF(INDEX(AD$1:AD584,MATCH(J585,J$1:J584,0),1)=0,"",INDEX(AD$1:AD584,MATCH(J585,J$1:J584,0),1)),"")</f>
        <v/>
      </c>
      <c r="AE585" s="2" t="str">
        <f>IFERROR(IF(INDEX(AE$1:AE584,MATCH(J585,J$1:J584,0),1)=0,"",INDEX(AE$1:AE584,MATCH(J585,J$1:J584,0),1)),"")</f>
        <v/>
      </c>
      <c r="AF585" s="2"/>
      <c r="AG585" s="2"/>
      <c r="AH585" s="2"/>
      <c r="AI585" s="4"/>
      <c r="AJ585" s="4"/>
      <c r="AK585" s="4"/>
      <c r="AL585" s="4"/>
      <c r="AM585" s="4"/>
      <c r="AN585" s="4"/>
      <c r="AO585" s="4"/>
      <c r="AP585" s="4"/>
      <c r="AQ585" s="4"/>
      <c r="AS585" s="4"/>
      <c r="AT585" s="82"/>
      <c r="AU585" s="124"/>
      <c r="AV585" s="124"/>
      <c r="AW585" s="124"/>
      <c r="AX585" s="124"/>
      <c r="AY585" s="124"/>
      <c r="AZ585" s="124"/>
      <c r="BA585" s="4"/>
      <c r="BB585" s="127"/>
      <c r="BC585" s="4"/>
      <c r="BD585" s="4"/>
      <c r="BE585" s="4"/>
      <c r="BF585" s="4"/>
      <c r="BG585" s="4"/>
      <c r="BH585" s="7" t="str">
        <f t="shared" ca="1" si="134"/>
        <v/>
      </c>
      <c r="BI585" s="4" t="str">
        <f t="shared" si="129"/>
        <v/>
      </c>
      <c r="BJ585" s="123" t="str">
        <f t="shared" si="135"/>
        <v/>
      </c>
      <c r="BK585" s="140" t="str">
        <f t="shared" si="140"/>
        <v/>
      </c>
      <c r="BQ585" s="4" t="str">
        <f>IF(IFERROR(VLOOKUP(C585,C586:C$1993,1,0),"")="","",COUNTIF(C:C,C585))</f>
        <v/>
      </c>
      <c r="BU585" s="5" t="str">
        <f>IF(B585="","",IF(BQ585="",1+(MAX(BU$2:BU584)),""))</f>
        <v/>
      </c>
      <c r="BV585" s="5" t="str">
        <f t="shared" si="136"/>
        <v/>
      </c>
      <c r="BW585" s="5" t="str">
        <f t="shared" si="137"/>
        <v/>
      </c>
      <c r="BX585" s="14" t="str">
        <f t="shared" si="138"/>
        <v/>
      </c>
      <c r="BY585" s="28"/>
      <c r="BZ585" s="15"/>
      <c r="CA585" s="5" t="str">
        <f t="shared" si="130"/>
        <v/>
      </c>
      <c r="CD585" s="5" t="str">
        <f t="shared" si="139"/>
        <v/>
      </c>
      <c r="CE585" s="5" t="str">
        <f>IF(J585="","",IFERROR(IF(VLOOKUP(J585,J$2:J584,1,0)=0,"",""),J585))</f>
        <v/>
      </c>
      <c r="CF585" s="24" t="str">
        <f>IF(CE585="","",(IFERROR(VLOOKUP(MID(CE585,1,1),$CW$2:DA$28,3,0),0)+IFERROR(VLOOKUP(MID(CE585,2,1),CW$2:DA$28,4,0),0)+IFERROR(VLOOKUP(MID(CE585,3,1),CW$2:DA$28,5,0),0)+(ROW(CE585)/1000000000000)))</f>
        <v/>
      </c>
      <c r="CH585" s="5">
        <v>584</v>
      </c>
      <c r="CI585" s="5" t="str">
        <f>IFERROR(VLOOKUP(CH585,CD$2:CE1661,2,0),"")</f>
        <v/>
      </c>
      <c r="DC585" s="5" t="e">
        <f>IF(REPORTE!AH$2="si",IF(C585=VALUE(REPORTE!C$11),IF(SUM(DC586:DC$1993),CONCATENATE(INT(B585),", "),INT(B585)),""),IF(C585=VALUE(REPORTE!C$10),IF(SUM(DC586:DC$1993),CONCATENATE(INT(B585),", "),INT(B585)),""))</f>
        <v>#VALUE!</v>
      </c>
    </row>
    <row r="586" spans="1:108" s="5" customFormat="1" ht="15" customHeight="1">
      <c r="A586" s="4" t="str">
        <f t="shared" si="132"/>
        <v/>
      </c>
      <c r="B586" s="6"/>
      <c r="C586" s="6"/>
      <c r="D586" s="1" t="str">
        <f>IFERROR(INDEX('padron cfe'!B:B,MATCH(DATOS!C586,'padron cfe'!A:A,0),1),"")</f>
        <v/>
      </c>
      <c r="E586" s="4"/>
      <c r="F586" s="4"/>
      <c r="G586" s="4"/>
      <c r="H586" s="5" t="str">
        <f>IF(F586="","",IFERROR(CONCATENATE("PEUA",VLOOKUP(ESTADO,REPORTE!AV$2:AW$33,2,0),DIDTRITO_FORM,CADER_FORM,IFERROR(VLOOKUP(DAY(F586),$BN$3:$BO$11,2,0),DAY(F586)),IFERROR(VLOOKUP(MONTH(F586),$BN$3:$BO$11,2,0),MONTH(F586)),YEAR(F586),G586),""))</f>
        <v/>
      </c>
      <c r="I586" s="4"/>
      <c r="K586" s="2" t="str">
        <f>IFERROR(INDEX('padron cfe'!C:C,MATCH(DATOS!C586,'padron cfe'!A:A,0),1),"")</f>
        <v/>
      </c>
      <c r="L586" s="4" t="str">
        <f>IFERROR(IF(VLOOKUP(J586,J$2:L585,4,0)=0,"",VLOOKUP(J586,J$2:L585,4,0)),"")</f>
        <v/>
      </c>
      <c r="M586" s="4" t="str">
        <f>IFERROR(IF(VLOOKUP(J586,J$2:M585,5,0)=0,"",VLOOKUP(J586,J$2:M585,5,0)),"")</f>
        <v/>
      </c>
      <c r="N586" s="4"/>
      <c r="O586" s="2"/>
      <c r="P586" s="2"/>
      <c r="Q586" s="5" t="str">
        <f t="shared" si="131"/>
        <v/>
      </c>
      <c r="T586" s="2" t="str">
        <f>IFERROR(INDEX('padron cfe'!D:D,MATCH(DATOS!C586,'padron cfe'!A:A,0),1),"")</f>
        <v/>
      </c>
      <c r="U586" s="4"/>
      <c r="V586" s="4"/>
      <c r="W586" s="4"/>
      <c r="X586" s="6"/>
      <c r="Y586" s="4"/>
      <c r="Z586" s="4" t="str">
        <f t="shared" si="133"/>
        <v/>
      </c>
      <c r="AA586" s="4"/>
      <c r="AB586" s="4"/>
      <c r="AC586" s="2" t="str">
        <f>IFERROR(IF(INDEX(AC$1:AC585,MATCH(J586,J$1:J585,0),1)=0,"",INDEX(AC$1:AC585,MATCH(J586,J$1:J585,0),1)),"")</f>
        <v/>
      </c>
      <c r="AD586" s="2" t="str">
        <f>IFERROR(IF(INDEX(AD$1:AD585,MATCH(J586,J$1:J585,0),1)=0,"",INDEX(AD$1:AD585,MATCH(J586,J$1:J585,0),1)),"")</f>
        <v/>
      </c>
      <c r="AE586" s="2" t="str">
        <f>IFERROR(IF(INDEX(AE$1:AE585,MATCH(J586,J$1:J585,0),1)=0,"",INDEX(AE$1:AE585,MATCH(J586,J$1:J585,0),1)),"")</f>
        <v/>
      </c>
      <c r="AF586" s="2"/>
      <c r="AG586" s="2"/>
      <c r="AH586" s="2"/>
      <c r="AI586" s="4"/>
      <c r="AJ586" s="4"/>
      <c r="AK586" s="4"/>
      <c r="AL586" s="4"/>
      <c r="AM586" s="4"/>
      <c r="AN586" s="4"/>
      <c r="AO586" s="4"/>
      <c r="AP586" s="4"/>
      <c r="AQ586" s="4"/>
      <c r="AS586" s="4"/>
      <c r="AT586" s="82"/>
      <c r="AU586" s="124"/>
      <c r="AV586" s="124"/>
      <c r="AW586" s="124"/>
      <c r="AX586" s="124"/>
      <c r="AY586" s="124"/>
      <c r="AZ586" s="124"/>
      <c r="BA586" s="4"/>
      <c r="BB586" s="127"/>
      <c r="BC586" s="4"/>
      <c r="BD586" s="4"/>
      <c r="BE586" s="4"/>
      <c r="BF586" s="4"/>
      <c r="BG586" s="4"/>
      <c r="BH586" s="7" t="str">
        <f t="shared" ca="1" si="134"/>
        <v/>
      </c>
      <c r="BI586" s="4" t="str">
        <f t="shared" si="129"/>
        <v/>
      </c>
      <c r="BJ586" s="123" t="str">
        <f t="shared" si="135"/>
        <v/>
      </c>
      <c r="BK586" s="140" t="str">
        <f t="shared" si="140"/>
        <v/>
      </c>
      <c r="BQ586" s="4" t="str">
        <f>IF(IFERROR(VLOOKUP(C586,C587:C$1993,1,0),"")="","",COUNTIF(C:C,C586))</f>
        <v/>
      </c>
      <c r="BU586" s="5" t="str">
        <f>IF(B586="","",IF(BQ586="",1+(MAX(BU$2:BU585)),""))</f>
        <v/>
      </c>
      <c r="BV586" s="5" t="str">
        <f t="shared" si="136"/>
        <v/>
      </c>
      <c r="BW586" s="5" t="str">
        <f t="shared" si="137"/>
        <v/>
      </c>
      <c r="BX586" s="14" t="str">
        <f t="shared" si="138"/>
        <v/>
      </c>
      <c r="BY586" s="28"/>
      <c r="BZ586" s="15"/>
      <c r="CA586" s="5" t="str">
        <f t="shared" si="130"/>
        <v/>
      </c>
      <c r="CD586" s="5" t="str">
        <f t="shared" si="139"/>
        <v/>
      </c>
      <c r="CE586" s="5" t="str">
        <f>IF(J586="","",IFERROR(IF(VLOOKUP(J586,J$2:J585,1,0)=0,"",""),J586))</f>
        <v/>
      </c>
      <c r="CF586" s="24" t="str">
        <f>IF(CE586="","",(IFERROR(VLOOKUP(MID(CE586,1,1),$CW$2:DA$28,3,0),0)+IFERROR(VLOOKUP(MID(CE586,2,1),CW$2:DA$28,4,0),0)+IFERROR(VLOOKUP(MID(CE586,3,1),CW$2:DA$28,5,0),0)+(ROW(CE586)/1000000000000)))</f>
        <v/>
      </c>
      <c r="CH586" s="5">
        <v>585</v>
      </c>
      <c r="CI586" s="5" t="str">
        <f>IFERROR(VLOOKUP(CH586,CD$2:CE1662,2,0),"")</f>
        <v/>
      </c>
      <c r="DC586" s="5" t="e">
        <f>IF(REPORTE!AH$2="si",IF(C586=VALUE(REPORTE!C$11),IF(SUM(DC587:DC$1993),CONCATENATE(INT(B586),", "),INT(B586)),""),IF(C586=VALUE(REPORTE!C$10),IF(SUM(DC587:DC$1993),CONCATENATE(INT(B586),", "),INT(B586)),""))</f>
        <v>#VALUE!</v>
      </c>
    </row>
    <row r="587" spans="1:108" s="5" customFormat="1" ht="15" customHeight="1">
      <c r="A587" s="4" t="str">
        <f t="shared" si="132"/>
        <v/>
      </c>
      <c r="B587" s="6"/>
      <c r="C587" s="6"/>
      <c r="D587" s="1" t="str">
        <f>IFERROR(INDEX('padron cfe'!B:B,MATCH(DATOS!C587,'padron cfe'!A:A,0),1),"")</f>
        <v/>
      </c>
      <c r="E587" s="4"/>
      <c r="F587" s="4"/>
      <c r="G587" s="4"/>
      <c r="H587" s="5" t="str">
        <f>IF(F587="","",IFERROR(CONCATENATE("PEUA",VLOOKUP(ESTADO,REPORTE!AV$2:AW$33,2,0),DIDTRITO_FORM,CADER_FORM,IFERROR(VLOOKUP(DAY(F587),$BN$3:$BO$11,2,0),DAY(F587)),IFERROR(VLOOKUP(MONTH(F587),$BN$3:$BO$11,2,0),MONTH(F587)),YEAR(F587),G587),""))</f>
        <v/>
      </c>
      <c r="I587" s="4"/>
      <c r="K587" s="2" t="str">
        <f>IFERROR(INDEX('padron cfe'!C:C,MATCH(DATOS!C587,'padron cfe'!A:A,0),1),"")</f>
        <v/>
      </c>
      <c r="L587" s="4" t="str">
        <f>IFERROR(IF(VLOOKUP(J587,J$2:L586,4,0)=0,"",VLOOKUP(J587,J$2:L586,4,0)),"")</f>
        <v/>
      </c>
      <c r="M587" s="4" t="str">
        <f>IFERROR(IF(VLOOKUP(J587,J$2:M586,5,0)=0,"",VLOOKUP(J587,J$2:M586,5,0)),"")</f>
        <v/>
      </c>
      <c r="N587" s="4"/>
      <c r="O587" s="2"/>
      <c r="P587" s="2"/>
      <c r="Q587" s="5" t="str">
        <f t="shared" si="131"/>
        <v/>
      </c>
      <c r="T587" s="2" t="str">
        <f>IFERROR(INDEX('padron cfe'!D:D,MATCH(DATOS!C587,'padron cfe'!A:A,0),1),"")</f>
        <v/>
      </c>
      <c r="U587" s="4"/>
      <c r="V587" s="4"/>
      <c r="W587" s="4"/>
      <c r="X587" s="6"/>
      <c r="Y587" s="4"/>
      <c r="Z587" s="4" t="str">
        <f t="shared" si="133"/>
        <v/>
      </c>
      <c r="AA587" s="4"/>
      <c r="AB587" s="4"/>
      <c r="AC587" s="2" t="str">
        <f>IFERROR(IF(INDEX(AC$1:AC586,MATCH(J587,J$1:J586,0),1)=0,"",INDEX(AC$1:AC586,MATCH(J587,J$1:J586,0),1)),"")</f>
        <v/>
      </c>
      <c r="AD587" s="2" t="str">
        <f>IFERROR(IF(INDEX(AD$1:AD586,MATCH(J587,J$1:J586,0),1)=0,"",INDEX(AD$1:AD586,MATCH(J587,J$1:J586,0),1)),"")</f>
        <v/>
      </c>
      <c r="AE587" s="2" t="str">
        <f>IFERROR(IF(INDEX(AE$1:AE586,MATCH(J587,J$1:J586,0),1)=0,"",INDEX(AE$1:AE586,MATCH(J587,J$1:J586,0),1)),"")</f>
        <v/>
      </c>
      <c r="AF587" s="2"/>
      <c r="AG587" s="2"/>
      <c r="AH587" s="2"/>
      <c r="AI587" s="4"/>
      <c r="AJ587" s="4"/>
      <c r="AK587" s="4"/>
      <c r="AL587" s="4"/>
      <c r="AM587" s="4"/>
      <c r="AN587" s="4"/>
      <c r="AO587" s="4"/>
      <c r="AP587" s="4"/>
      <c r="AQ587" s="4"/>
      <c r="AS587" s="4"/>
      <c r="AT587" s="82"/>
      <c r="AU587" s="124"/>
      <c r="AV587" s="124"/>
      <c r="AW587" s="124"/>
      <c r="AX587" s="124"/>
      <c r="AY587" s="124"/>
      <c r="AZ587" s="124"/>
      <c r="BA587" s="4"/>
      <c r="BB587" s="127"/>
      <c r="BC587" s="4"/>
      <c r="BD587" s="4"/>
      <c r="BE587" s="4"/>
      <c r="BF587" s="4"/>
      <c r="BG587" s="4"/>
      <c r="BH587" s="7" t="str">
        <f t="shared" ca="1" si="134"/>
        <v/>
      </c>
      <c r="BI587" s="4" t="str">
        <f t="shared" si="129"/>
        <v/>
      </c>
      <c r="BJ587" s="123" t="str">
        <f t="shared" si="135"/>
        <v/>
      </c>
      <c r="BK587" s="140" t="str">
        <f t="shared" si="140"/>
        <v/>
      </c>
      <c r="BQ587" s="4" t="str">
        <f>IF(IFERROR(VLOOKUP(C587,C588:C$1993,1,0),"")="","",COUNTIF(C:C,C587))</f>
        <v/>
      </c>
      <c r="BU587" s="5" t="str">
        <f>IF(B587="","",IF(BQ587="",1+(MAX(BU$2:BU586)),""))</f>
        <v/>
      </c>
      <c r="BV587" s="5" t="str">
        <f t="shared" si="136"/>
        <v/>
      </c>
      <c r="BW587" s="5" t="str">
        <f t="shared" si="137"/>
        <v/>
      </c>
      <c r="BX587" s="14" t="str">
        <f t="shared" si="138"/>
        <v/>
      </c>
      <c r="BY587" s="28"/>
      <c r="BZ587" s="15"/>
      <c r="CA587" s="5" t="str">
        <f t="shared" si="130"/>
        <v/>
      </c>
      <c r="CD587" s="5" t="str">
        <f t="shared" si="139"/>
        <v/>
      </c>
      <c r="CE587" s="5" t="str">
        <f>IF(J587="","",IFERROR(IF(VLOOKUP(J587,J$2:J586,1,0)=0,"",""),J587))</f>
        <v/>
      </c>
      <c r="CF587" s="24" t="str">
        <f>IF(CE587="","",(IFERROR(VLOOKUP(MID(CE587,1,1),$CW$2:DA$28,3,0),0)+IFERROR(VLOOKUP(MID(CE587,2,1),CW$2:DA$28,4,0),0)+IFERROR(VLOOKUP(MID(CE587,3,1),CW$2:DA$28,5,0),0)+(ROW(CE587)/1000000000000)))</f>
        <v/>
      </c>
      <c r="CH587" s="5">
        <v>586</v>
      </c>
      <c r="CI587" s="5" t="str">
        <f>IFERROR(VLOOKUP(CH587,CD$2:CE1663,2,0),"")</f>
        <v/>
      </c>
      <c r="DC587" s="5" t="e">
        <f>IF(REPORTE!AH$2="si",IF(C587=VALUE(REPORTE!C$11),IF(SUM(DC588:DC$1993),CONCATENATE(INT(B587),", "),INT(B587)),""),IF(C587=VALUE(REPORTE!C$10),IF(SUM(DC588:DC$1993),CONCATENATE(INT(B587),", "),INT(B587)),""))</f>
        <v>#VALUE!</v>
      </c>
    </row>
    <row r="588" spans="1:108" s="5" customFormat="1" ht="15" customHeight="1">
      <c r="A588" s="4" t="str">
        <f t="shared" si="132"/>
        <v/>
      </c>
      <c r="B588" s="6"/>
      <c r="C588" s="6"/>
      <c r="D588" s="1" t="str">
        <f>IFERROR(INDEX('padron cfe'!B:B,MATCH(DATOS!C588,'padron cfe'!A:A,0),1),"")</f>
        <v/>
      </c>
      <c r="E588" s="4"/>
      <c r="F588" s="4"/>
      <c r="G588" s="4"/>
      <c r="H588" s="5" t="str">
        <f>IF(F588="","",IFERROR(CONCATENATE("PEUA",VLOOKUP(ESTADO,REPORTE!AV$2:AW$33,2,0),DIDTRITO_FORM,CADER_FORM,IFERROR(VLOOKUP(DAY(F588),$BN$3:$BO$11,2,0),DAY(F588)),IFERROR(VLOOKUP(MONTH(F588),$BN$3:$BO$11,2,0),MONTH(F588)),YEAR(F588),G588),""))</f>
        <v/>
      </c>
      <c r="I588" s="4"/>
      <c r="K588" s="2" t="str">
        <f>IFERROR(INDEX('padron cfe'!C:C,MATCH(DATOS!C588,'padron cfe'!A:A,0),1),"")</f>
        <v/>
      </c>
      <c r="L588" s="4" t="str">
        <f>IFERROR(IF(VLOOKUP(J588,J$2:L587,4,0)=0,"",VLOOKUP(J588,J$2:L587,4,0)),"")</f>
        <v/>
      </c>
      <c r="M588" s="4" t="str">
        <f>IFERROR(IF(VLOOKUP(J588,J$2:M587,5,0)=0,"",VLOOKUP(J588,J$2:M587,5,0)),"")</f>
        <v/>
      </c>
      <c r="N588" s="4"/>
      <c r="O588" s="2"/>
      <c r="P588" s="2"/>
      <c r="Q588" s="5" t="str">
        <f t="shared" si="131"/>
        <v/>
      </c>
      <c r="T588" s="2" t="str">
        <f>IFERROR(INDEX('padron cfe'!D:D,MATCH(DATOS!C588,'padron cfe'!A:A,0),1),"")</f>
        <v/>
      </c>
      <c r="U588" s="4"/>
      <c r="V588" s="4"/>
      <c r="W588" s="4"/>
      <c r="X588" s="6"/>
      <c r="Y588" s="4"/>
      <c r="Z588" s="4" t="str">
        <f t="shared" si="133"/>
        <v/>
      </c>
      <c r="AA588" s="4"/>
      <c r="AB588" s="4"/>
      <c r="AC588" s="2" t="str">
        <f>IFERROR(IF(INDEX(AC$1:AC587,MATCH(J588,J$1:J587,0),1)=0,"",INDEX(AC$1:AC587,MATCH(J588,J$1:J587,0),1)),"")</f>
        <v/>
      </c>
      <c r="AD588" s="2" t="str">
        <f>IFERROR(IF(INDEX(AD$1:AD587,MATCH(J588,J$1:J587,0),1)=0,"",INDEX(AD$1:AD587,MATCH(J588,J$1:J587,0),1)),"")</f>
        <v/>
      </c>
      <c r="AE588" s="2" t="str">
        <f>IFERROR(IF(INDEX(AE$1:AE587,MATCH(J588,J$1:J587,0),1)=0,"",INDEX(AE$1:AE587,MATCH(J588,J$1:J587,0),1)),"")</f>
        <v/>
      </c>
      <c r="AF588" s="2"/>
      <c r="AG588" s="2"/>
      <c r="AH588" s="2"/>
      <c r="AI588" s="4"/>
      <c r="AJ588" s="4"/>
      <c r="AK588" s="4"/>
      <c r="AL588" s="4"/>
      <c r="AM588" s="4"/>
      <c r="AN588" s="4"/>
      <c r="AO588" s="4"/>
      <c r="AP588" s="4"/>
      <c r="AQ588" s="4"/>
      <c r="AS588" s="4"/>
      <c r="AT588" s="82"/>
      <c r="AU588" s="124"/>
      <c r="AV588" s="124"/>
      <c r="AW588" s="124"/>
      <c r="AX588" s="124"/>
      <c r="AY588" s="124"/>
      <c r="AZ588" s="124"/>
      <c r="BA588" s="4"/>
      <c r="BB588" s="127"/>
      <c r="BC588" s="4"/>
      <c r="BD588" s="4"/>
      <c r="BE588" s="4"/>
      <c r="BF588" s="4"/>
      <c r="BG588" s="4"/>
      <c r="BH588" s="7" t="str">
        <f t="shared" ca="1" si="134"/>
        <v/>
      </c>
      <c r="BI588" s="4" t="str">
        <f t="shared" si="129"/>
        <v/>
      </c>
      <c r="BJ588" s="123" t="str">
        <f t="shared" si="135"/>
        <v/>
      </c>
      <c r="BK588" s="140" t="str">
        <f t="shared" si="140"/>
        <v/>
      </c>
      <c r="BQ588" s="4" t="str">
        <f>IF(IFERROR(VLOOKUP(C588,C589:C$1993,1,0),"")="","",COUNTIF(C:C,C588))</f>
        <v/>
      </c>
      <c r="BU588" s="5" t="str">
        <f>IF(B588="","",IF(BQ588="",1+(MAX(BU$2:BU587)),""))</f>
        <v/>
      </c>
      <c r="BV588" s="5" t="str">
        <f t="shared" si="136"/>
        <v/>
      </c>
      <c r="BW588" s="5" t="str">
        <f t="shared" si="137"/>
        <v/>
      </c>
      <c r="BX588" s="14" t="str">
        <f t="shared" si="138"/>
        <v/>
      </c>
      <c r="BY588" s="28"/>
      <c r="BZ588" s="15"/>
      <c r="CA588" s="5" t="str">
        <f t="shared" si="130"/>
        <v/>
      </c>
      <c r="CD588" s="5" t="str">
        <f t="shared" si="139"/>
        <v/>
      </c>
      <c r="CE588" s="5" t="str">
        <f>IF(J588="","",IFERROR(IF(VLOOKUP(J588,J$2:J587,1,0)=0,"",""),J588))</f>
        <v/>
      </c>
      <c r="CF588" s="24" t="str">
        <f>IF(CE588="","",(IFERROR(VLOOKUP(MID(CE588,1,1),$CW$2:DA$28,3,0),0)+IFERROR(VLOOKUP(MID(CE588,2,1),CW$2:DA$28,4,0),0)+IFERROR(VLOOKUP(MID(CE588,3,1),CW$2:DA$28,5,0),0)+(ROW(CE588)/1000000000000)))</f>
        <v/>
      </c>
      <c r="CH588" s="5">
        <v>587</v>
      </c>
      <c r="CI588" s="5" t="str">
        <f>IFERROR(VLOOKUP(CH588,CD$2:CE1664,2,0),"")</f>
        <v/>
      </c>
      <c r="DC588" s="5" t="e">
        <f>IF(REPORTE!AH$2="si",IF(C588=VALUE(REPORTE!C$11),IF(SUM(DC589:DC$1993),CONCATENATE(INT(B588),", "),INT(B588)),""),IF(C588=VALUE(REPORTE!C$10),IF(SUM(DC589:DC$1993),CONCATENATE(INT(B588),", "),INT(B588)),""))</f>
        <v>#VALUE!</v>
      </c>
    </row>
    <row r="589" spans="1:108" s="5" customFormat="1" ht="15" customHeight="1">
      <c r="A589" s="4" t="str">
        <f t="shared" si="132"/>
        <v/>
      </c>
      <c r="B589" s="6"/>
      <c r="C589" s="6"/>
      <c r="D589" s="1" t="str">
        <f>IFERROR(INDEX('padron cfe'!B:B,MATCH(DATOS!C589,'padron cfe'!A:A,0),1),"")</f>
        <v/>
      </c>
      <c r="E589" s="4"/>
      <c r="F589" s="4"/>
      <c r="G589" s="4"/>
      <c r="H589" s="5" t="str">
        <f>IF(F589="","",IFERROR(CONCATENATE("PEUA",VLOOKUP(ESTADO,REPORTE!AV$2:AW$33,2,0),DIDTRITO_FORM,CADER_FORM,IFERROR(VLOOKUP(DAY(F589),$BN$3:$BO$11,2,0),DAY(F589)),IFERROR(VLOOKUP(MONTH(F589),$BN$3:$BO$11,2,0),MONTH(F589)),YEAR(F589),G589),""))</f>
        <v/>
      </c>
      <c r="I589" s="4"/>
      <c r="K589" s="2" t="str">
        <f>IFERROR(INDEX('padron cfe'!C:C,MATCH(DATOS!C589,'padron cfe'!A:A,0),1),"")</f>
        <v/>
      </c>
      <c r="L589" s="4" t="str">
        <f>IFERROR(IF(VLOOKUP(J589,J$2:L588,4,0)=0,"",VLOOKUP(J589,J$2:L588,4,0)),"")</f>
        <v/>
      </c>
      <c r="M589" s="4" t="str">
        <f>IFERROR(IF(VLOOKUP(J589,J$2:M588,5,0)=0,"",VLOOKUP(J589,J$2:M588,5,0)),"")</f>
        <v/>
      </c>
      <c r="N589" s="4"/>
      <c r="O589" s="2"/>
      <c r="P589" s="2"/>
      <c r="Q589" s="5" t="str">
        <f t="shared" si="131"/>
        <v/>
      </c>
      <c r="T589" s="2" t="str">
        <f>IFERROR(INDEX('padron cfe'!D:D,MATCH(DATOS!C589,'padron cfe'!A:A,0),1),"")</f>
        <v/>
      </c>
      <c r="U589" s="4"/>
      <c r="V589" s="4"/>
      <c r="W589" s="4"/>
      <c r="X589" s="6"/>
      <c r="Y589" s="4"/>
      <c r="Z589" s="4" t="str">
        <f t="shared" si="133"/>
        <v/>
      </c>
      <c r="AA589" s="4"/>
      <c r="AB589" s="4"/>
      <c r="AC589" s="2" t="str">
        <f>IFERROR(IF(INDEX(AC$1:AC588,MATCH(J589,J$1:J588,0),1)=0,"",INDEX(AC$1:AC588,MATCH(J589,J$1:J588,0),1)),"")</f>
        <v/>
      </c>
      <c r="AD589" s="2" t="str">
        <f>IFERROR(IF(INDEX(AD$1:AD588,MATCH(J589,J$1:J588,0),1)=0,"",INDEX(AD$1:AD588,MATCH(J589,J$1:J588,0),1)),"")</f>
        <v/>
      </c>
      <c r="AE589" s="2" t="str">
        <f>IFERROR(IF(INDEX(AE$1:AE588,MATCH(J589,J$1:J588,0),1)=0,"",INDEX(AE$1:AE588,MATCH(J589,J$1:J588,0),1)),"")</f>
        <v/>
      </c>
      <c r="AF589" s="2"/>
      <c r="AG589" s="2"/>
      <c r="AH589" s="2"/>
      <c r="AI589" s="4"/>
      <c r="AJ589" s="4"/>
      <c r="AK589" s="4"/>
      <c r="AL589" s="4"/>
      <c r="AM589" s="4"/>
      <c r="AN589" s="4"/>
      <c r="AO589" s="4"/>
      <c r="AP589" s="4"/>
      <c r="AQ589" s="4"/>
      <c r="AS589" s="4"/>
      <c r="AT589" s="82"/>
      <c r="AU589" s="124"/>
      <c r="AV589" s="124"/>
      <c r="AW589" s="124"/>
      <c r="AX589" s="124"/>
      <c r="AY589" s="124"/>
      <c r="AZ589" s="124"/>
      <c r="BA589" s="4"/>
      <c r="BB589" s="127"/>
      <c r="BC589" s="4"/>
      <c r="BD589" s="4"/>
      <c r="BE589" s="4"/>
      <c r="BF589" s="4"/>
      <c r="BG589" s="4"/>
      <c r="BH589" s="7" t="str">
        <f t="shared" ca="1" si="134"/>
        <v/>
      </c>
      <c r="BI589" s="4" t="str">
        <f t="shared" si="129"/>
        <v/>
      </c>
      <c r="BJ589" s="123" t="str">
        <f t="shared" si="135"/>
        <v/>
      </c>
      <c r="BK589" s="140" t="str">
        <f t="shared" si="140"/>
        <v/>
      </c>
      <c r="BQ589" s="4" t="str">
        <f>IF(IFERROR(VLOOKUP(C589,C590:C$1993,1,0),"")="","",COUNTIF(C:C,C589))</f>
        <v/>
      </c>
      <c r="BU589" s="5" t="str">
        <f>IF(B589="","",IF(BQ589="",1+(MAX(BU$2:BU588)),""))</f>
        <v/>
      </c>
      <c r="BV589" s="5" t="str">
        <f t="shared" si="136"/>
        <v/>
      </c>
      <c r="BW589" s="5" t="str">
        <f t="shared" si="137"/>
        <v/>
      </c>
      <c r="BX589" s="14" t="str">
        <f t="shared" si="138"/>
        <v/>
      </c>
      <c r="BY589" s="28"/>
      <c r="BZ589" s="15"/>
      <c r="CA589" s="5" t="str">
        <f t="shared" si="130"/>
        <v/>
      </c>
      <c r="CD589" s="5" t="str">
        <f t="shared" si="139"/>
        <v/>
      </c>
      <c r="CE589" s="5" t="str">
        <f>IF(J589="","",IFERROR(IF(VLOOKUP(J589,J$2:J588,1,0)=0,"",""),J589))</f>
        <v/>
      </c>
      <c r="CF589" s="24" t="str">
        <f>IF(CE589="","",(IFERROR(VLOOKUP(MID(CE589,1,1),$CW$2:DA$28,3,0),0)+IFERROR(VLOOKUP(MID(CE589,2,1),CW$2:DA$28,4,0),0)+IFERROR(VLOOKUP(MID(CE589,3,1),CW$2:DA$28,5,0),0)+(ROW(CE589)/1000000000000)))</f>
        <v/>
      </c>
      <c r="CH589" s="5">
        <v>588</v>
      </c>
      <c r="CI589" s="5" t="str">
        <f>IFERROR(VLOOKUP(CH589,CD$2:CE1665,2,0),"")</f>
        <v/>
      </c>
      <c r="DC589" s="5" t="e">
        <f>IF(REPORTE!AH$2="si",IF(C589=VALUE(REPORTE!C$11),IF(SUM(DC590:DC$1993),CONCATENATE(INT(B589),", "),INT(B589)),""),IF(C589=VALUE(REPORTE!C$10),IF(SUM(DC590:DC$1993),CONCATENATE(INT(B589),", "),INT(B589)),""))</f>
        <v>#VALUE!</v>
      </c>
    </row>
    <row r="590" spans="1:108" s="5" customFormat="1" ht="15" customHeight="1">
      <c r="A590" s="4" t="str">
        <f t="shared" si="132"/>
        <v/>
      </c>
      <c r="B590" s="6"/>
      <c r="C590" s="6"/>
      <c r="D590" s="1" t="str">
        <f>IFERROR(INDEX('padron cfe'!B:B,MATCH(DATOS!C590,'padron cfe'!A:A,0),1),"")</f>
        <v/>
      </c>
      <c r="E590" s="4"/>
      <c r="F590" s="4"/>
      <c r="G590" s="4"/>
      <c r="H590" s="5" t="str">
        <f>IF(F590="","",IFERROR(CONCATENATE("PEUA",VLOOKUP(ESTADO,REPORTE!AV$2:AW$33,2,0),DIDTRITO_FORM,CADER_FORM,IFERROR(VLOOKUP(DAY(F590),$BN$3:$BO$11,2,0),DAY(F590)),IFERROR(VLOOKUP(MONTH(F590),$BN$3:$BO$11,2,0),MONTH(F590)),YEAR(F590),G590),""))</f>
        <v/>
      </c>
      <c r="I590" s="4"/>
      <c r="K590" s="2" t="str">
        <f>IFERROR(INDEX('padron cfe'!C:C,MATCH(DATOS!C590,'padron cfe'!A:A,0),1),"")</f>
        <v/>
      </c>
      <c r="L590" s="4" t="str">
        <f>IFERROR(IF(VLOOKUP(J590,J$2:L589,4,0)=0,"",VLOOKUP(J590,J$2:L589,4,0)),"")</f>
        <v/>
      </c>
      <c r="M590" s="4" t="str">
        <f>IFERROR(IF(VLOOKUP(J590,J$2:M589,5,0)=0,"",VLOOKUP(J590,J$2:M589,5,0)),"")</f>
        <v/>
      </c>
      <c r="N590" s="4"/>
      <c r="O590" s="2"/>
      <c r="P590" s="2"/>
      <c r="Q590" s="5" t="str">
        <f t="shared" si="131"/>
        <v/>
      </c>
      <c r="T590" s="2" t="str">
        <f>IFERROR(INDEX('padron cfe'!D:D,MATCH(DATOS!C590,'padron cfe'!A:A,0),1),"")</f>
        <v/>
      </c>
      <c r="U590" s="4"/>
      <c r="V590" s="4"/>
      <c r="W590" s="4"/>
      <c r="X590" s="6"/>
      <c r="Y590" s="4"/>
      <c r="Z590" s="4" t="str">
        <f t="shared" si="133"/>
        <v/>
      </c>
      <c r="AA590" s="4"/>
      <c r="AB590" s="4"/>
      <c r="AC590" s="2" t="str">
        <f>IFERROR(IF(INDEX(AC$1:AC589,MATCH(J590,J$1:J589,0),1)=0,"",INDEX(AC$1:AC589,MATCH(J590,J$1:J589,0),1)),"")</f>
        <v/>
      </c>
      <c r="AD590" s="2" t="str">
        <f>IFERROR(IF(INDEX(AD$1:AD589,MATCH(J590,J$1:J589,0),1)=0,"",INDEX(AD$1:AD589,MATCH(J590,J$1:J589,0),1)),"")</f>
        <v/>
      </c>
      <c r="AE590" s="2" t="str">
        <f>IFERROR(IF(INDEX(AE$1:AE589,MATCH(J590,J$1:J589,0),1)=0,"",INDEX(AE$1:AE589,MATCH(J590,J$1:J589,0),1)),"")</f>
        <v/>
      </c>
      <c r="AF590" s="2"/>
      <c r="AG590" s="2"/>
      <c r="AH590" s="2"/>
      <c r="AI590" s="4"/>
      <c r="AJ590" s="4"/>
      <c r="AK590" s="4"/>
      <c r="AL590" s="4"/>
      <c r="AM590" s="4"/>
      <c r="AN590" s="4"/>
      <c r="AO590" s="4"/>
      <c r="AP590" s="4"/>
      <c r="AQ590" s="4"/>
      <c r="AS590" s="4"/>
      <c r="AT590" s="82"/>
      <c r="AU590" s="124"/>
      <c r="AV590" s="124"/>
      <c r="AW590" s="124"/>
      <c r="AX590" s="124"/>
      <c r="AY590" s="124"/>
      <c r="AZ590" s="124"/>
      <c r="BA590" s="4"/>
      <c r="BB590" s="127"/>
      <c r="BC590" s="4"/>
      <c r="BD590" s="4"/>
      <c r="BE590" s="4"/>
      <c r="BF590" s="4"/>
      <c r="BG590" s="4"/>
      <c r="BH590" s="7" t="str">
        <f t="shared" ca="1" si="134"/>
        <v/>
      </c>
      <c r="BI590" s="4" t="str">
        <f t="shared" si="129"/>
        <v/>
      </c>
      <c r="BJ590" s="123" t="str">
        <f t="shared" si="135"/>
        <v/>
      </c>
      <c r="BK590" s="140" t="str">
        <f t="shared" si="140"/>
        <v/>
      </c>
      <c r="BQ590" s="4" t="str">
        <f>IF(IFERROR(VLOOKUP(C590,C591:C$1993,1,0),"")="","",COUNTIF(C:C,C590))</f>
        <v/>
      </c>
      <c r="BU590" s="5" t="str">
        <f>IF(B590="","",IF(BQ590="",1+(MAX(BU$2:BU589)),""))</f>
        <v/>
      </c>
      <c r="BV590" s="5" t="str">
        <f t="shared" si="136"/>
        <v/>
      </c>
      <c r="BW590" s="5" t="str">
        <f t="shared" si="137"/>
        <v/>
      </c>
      <c r="BX590" s="14" t="str">
        <f t="shared" si="138"/>
        <v/>
      </c>
      <c r="BY590" s="28"/>
      <c r="BZ590" s="15"/>
      <c r="CA590" s="5" t="str">
        <f t="shared" si="130"/>
        <v/>
      </c>
      <c r="CD590" s="5" t="str">
        <f t="shared" si="139"/>
        <v/>
      </c>
      <c r="CE590" s="5" t="str">
        <f>IF(J590="","",IFERROR(IF(VLOOKUP(J590,J$2:J589,1,0)=0,"",""),J590))</f>
        <v/>
      </c>
      <c r="CF590" s="24" t="str">
        <f>IF(CE590="","",(IFERROR(VLOOKUP(MID(CE590,1,1),$CW$2:DA$28,3,0),0)+IFERROR(VLOOKUP(MID(CE590,2,1),CW$2:DA$28,4,0),0)+IFERROR(VLOOKUP(MID(CE590,3,1),CW$2:DA$28,5,0),0)+(ROW(CE590)/1000000000000)))</f>
        <v/>
      </c>
      <c r="CH590" s="5">
        <v>589</v>
      </c>
      <c r="CI590" s="5" t="str">
        <f>IFERROR(VLOOKUP(CH590,CD$2:CE1666,2,0),"")</f>
        <v/>
      </c>
      <c r="DC590" s="5" t="e">
        <f>IF(REPORTE!AH$2="si",IF(C590=VALUE(REPORTE!C$11),IF(SUM(DC591:DC$1993),CONCATENATE(INT(B590),", "),INT(B590)),""),IF(C590=VALUE(REPORTE!C$10),IF(SUM(DC591:DC$1993),CONCATENATE(INT(B590),", "),INT(B590)),""))</f>
        <v>#VALUE!</v>
      </c>
      <c r="DD590" s="5" t="e">
        <f>CONCATENATE(DC590,DC591,DC592,DC593,DC594,DC595,DC596,DC597,DC598,DC599,DC600,DC601,DC602,DC603,DC604,DC605,DC606,DC607,DC608,DC609,DC610,DC611,DC612,DC613,DC614,DC615,DC616,DC617,DC618,DC619,DC620,DC621,DC622,DC623,DC624,DC625,DC626,DC627,DC628,DC629,DC630,DC631)</f>
        <v>#VALUE!</v>
      </c>
    </row>
    <row r="591" spans="1:108" s="5" customFormat="1" ht="15" customHeight="1">
      <c r="A591" s="4" t="str">
        <f t="shared" si="132"/>
        <v/>
      </c>
      <c r="B591" s="6"/>
      <c r="C591" s="6"/>
      <c r="D591" s="1" t="str">
        <f>IFERROR(INDEX('padron cfe'!B:B,MATCH(DATOS!C591,'padron cfe'!A:A,0),1),"")</f>
        <v/>
      </c>
      <c r="E591" s="4"/>
      <c r="F591" s="4"/>
      <c r="G591" s="4"/>
      <c r="H591" s="5" t="str">
        <f>IF(F591="","",IFERROR(CONCATENATE("PEUA",VLOOKUP(ESTADO,REPORTE!AV$2:AW$33,2,0),DIDTRITO_FORM,CADER_FORM,IFERROR(VLOOKUP(DAY(F591),$BN$3:$BO$11,2,0),DAY(F591)),IFERROR(VLOOKUP(MONTH(F591),$BN$3:$BO$11,2,0),MONTH(F591)),YEAR(F591),G591),""))</f>
        <v/>
      </c>
      <c r="I591" s="4"/>
      <c r="K591" s="2" t="str">
        <f>IFERROR(INDEX('padron cfe'!C:C,MATCH(DATOS!C591,'padron cfe'!A:A,0),1),"")</f>
        <v/>
      </c>
      <c r="L591" s="4" t="str">
        <f>IFERROR(IF(VLOOKUP(J591,J$2:L590,4,0)=0,"",VLOOKUP(J591,J$2:L590,4,0)),"")</f>
        <v/>
      </c>
      <c r="M591" s="4" t="str">
        <f>IFERROR(IF(VLOOKUP(J591,J$2:M590,5,0)=0,"",VLOOKUP(J591,J$2:M590,5,0)),"")</f>
        <v/>
      </c>
      <c r="N591" s="4"/>
      <c r="O591" s="2"/>
      <c r="P591" s="2"/>
      <c r="Q591" s="5" t="str">
        <f t="shared" si="131"/>
        <v/>
      </c>
      <c r="T591" s="2" t="str">
        <f>IFERROR(INDEX('padron cfe'!D:D,MATCH(DATOS!C591,'padron cfe'!A:A,0),1),"")</f>
        <v/>
      </c>
      <c r="U591" s="4"/>
      <c r="V591" s="4"/>
      <c r="W591" s="4"/>
      <c r="X591" s="6"/>
      <c r="Y591" s="4"/>
      <c r="Z591" s="4" t="str">
        <f t="shared" si="133"/>
        <v/>
      </c>
      <c r="AA591" s="4"/>
      <c r="AB591" s="4"/>
      <c r="AC591" s="2" t="str">
        <f>IFERROR(IF(INDEX(AC$1:AC590,MATCH(J591,J$1:J590,0),1)=0,"",INDEX(AC$1:AC590,MATCH(J591,J$1:J590,0),1)),"")</f>
        <v/>
      </c>
      <c r="AD591" s="2" t="str">
        <f>IFERROR(IF(INDEX(AD$1:AD590,MATCH(J591,J$1:J590,0),1)=0,"",INDEX(AD$1:AD590,MATCH(J591,J$1:J590,0),1)),"")</f>
        <v/>
      </c>
      <c r="AE591" s="2" t="str">
        <f>IFERROR(IF(INDEX(AE$1:AE590,MATCH(J591,J$1:J590,0),1)=0,"",INDEX(AE$1:AE590,MATCH(J591,J$1:J590,0),1)),"")</f>
        <v/>
      </c>
      <c r="AF591" s="2"/>
      <c r="AG591" s="2"/>
      <c r="AH591" s="2"/>
      <c r="AI591" s="4"/>
      <c r="AJ591" s="4"/>
      <c r="AK591" s="4"/>
      <c r="AL591" s="4"/>
      <c r="AM591" s="4"/>
      <c r="AN591" s="4"/>
      <c r="AO591" s="4"/>
      <c r="AP591" s="4"/>
      <c r="AQ591" s="4"/>
      <c r="AS591" s="4"/>
      <c r="AT591" s="82"/>
      <c r="AU591" s="124"/>
      <c r="AV591" s="124"/>
      <c r="AW591" s="124"/>
      <c r="AX591" s="124"/>
      <c r="AY591" s="124"/>
      <c r="AZ591" s="124"/>
      <c r="BA591" s="4"/>
      <c r="BB591" s="127"/>
      <c r="BC591" s="4"/>
      <c r="BD591" s="4"/>
      <c r="BE591" s="4"/>
      <c r="BF591" s="4"/>
      <c r="BG591" s="4"/>
      <c r="BH591" s="7" t="str">
        <f t="shared" ca="1" si="134"/>
        <v/>
      </c>
      <c r="BI591" s="4" t="str">
        <f t="shared" si="129"/>
        <v/>
      </c>
      <c r="BJ591" s="123" t="str">
        <f t="shared" si="135"/>
        <v/>
      </c>
      <c r="BK591" s="140" t="str">
        <f t="shared" si="140"/>
        <v/>
      </c>
      <c r="BQ591" s="4" t="str">
        <f>IF(IFERROR(VLOOKUP(C591,C592:C$1993,1,0),"")="","",COUNTIF(C:C,C591))</f>
        <v/>
      </c>
      <c r="BU591" s="5" t="str">
        <f>IF(B591="","",IF(BQ591="",1+(MAX(BU$2:BU590)),""))</f>
        <v/>
      </c>
      <c r="BV591" s="5" t="str">
        <f t="shared" si="136"/>
        <v/>
      </c>
      <c r="BW591" s="5" t="str">
        <f t="shared" si="137"/>
        <v/>
      </c>
      <c r="BX591" s="14" t="str">
        <f t="shared" si="138"/>
        <v/>
      </c>
      <c r="BY591" s="28"/>
      <c r="BZ591" s="15"/>
      <c r="CA591" s="5" t="str">
        <f t="shared" si="130"/>
        <v/>
      </c>
      <c r="CD591" s="5" t="str">
        <f t="shared" si="139"/>
        <v/>
      </c>
      <c r="CE591" s="5" t="str">
        <f>IF(J591="","",IFERROR(IF(VLOOKUP(J591,J$2:J590,1,0)=0,"",""),J591))</f>
        <v/>
      </c>
      <c r="CF591" s="24" t="str">
        <f>IF(CE591="","",(IFERROR(VLOOKUP(MID(CE591,1,1),$CW$2:DA$28,3,0),0)+IFERROR(VLOOKUP(MID(CE591,2,1),CW$2:DA$28,4,0),0)+IFERROR(VLOOKUP(MID(CE591,3,1),CW$2:DA$28,5,0),0)+(ROW(CE591)/1000000000000)))</f>
        <v/>
      </c>
      <c r="CH591" s="5">
        <v>590</v>
      </c>
      <c r="CI591" s="5" t="str">
        <f>IFERROR(VLOOKUP(CH591,CD$2:CE1667,2,0),"")</f>
        <v/>
      </c>
      <c r="DC591" s="5" t="e">
        <f>IF(REPORTE!AH$2="si",IF(C591=VALUE(REPORTE!C$11),IF(SUM(DC592:DC$1993),CONCATENATE(INT(B591),", "),INT(B591)),""),IF(C591=VALUE(REPORTE!C$10),IF(SUM(DC592:DC$1993),CONCATENATE(INT(B591),", "),INT(B591)),""))</f>
        <v>#VALUE!</v>
      </c>
    </row>
    <row r="592" spans="1:108" s="5" customFormat="1" ht="15" customHeight="1">
      <c r="A592" s="4" t="str">
        <f t="shared" si="132"/>
        <v/>
      </c>
      <c r="B592" s="6"/>
      <c r="C592" s="6"/>
      <c r="D592" s="1" t="str">
        <f>IFERROR(INDEX('padron cfe'!B:B,MATCH(DATOS!C592,'padron cfe'!A:A,0),1),"")</f>
        <v/>
      </c>
      <c r="E592" s="4"/>
      <c r="F592" s="4"/>
      <c r="G592" s="4"/>
      <c r="H592" s="5" t="str">
        <f>IF(F592="","",IFERROR(CONCATENATE("PEUA",VLOOKUP(ESTADO,REPORTE!AV$2:AW$33,2,0),DIDTRITO_FORM,CADER_FORM,IFERROR(VLOOKUP(DAY(F592),$BN$3:$BO$11,2,0),DAY(F592)),IFERROR(VLOOKUP(MONTH(F592),$BN$3:$BO$11,2,0),MONTH(F592)),YEAR(F592),G592),""))</f>
        <v/>
      </c>
      <c r="I592" s="4"/>
      <c r="K592" s="2" t="str">
        <f>IFERROR(INDEX('padron cfe'!C:C,MATCH(DATOS!C592,'padron cfe'!A:A,0),1),"")</f>
        <v/>
      </c>
      <c r="L592" s="4" t="str">
        <f>IFERROR(IF(VLOOKUP(J592,J$2:L591,4,0)=0,"",VLOOKUP(J592,J$2:L591,4,0)),"")</f>
        <v/>
      </c>
      <c r="M592" s="4" t="str">
        <f>IFERROR(IF(VLOOKUP(J592,J$2:M591,5,0)=0,"",VLOOKUP(J592,J$2:M591,5,0)),"")</f>
        <v/>
      </c>
      <c r="N592" s="4"/>
      <c r="O592" s="2"/>
      <c r="P592" s="2"/>
      <c r="Q592" s="5" t="str">
        <f t="shared" si="131"/>
        <v/>
      </c>
      <c r="T592" s="2" t="str">
        <f>IFERROR(INDEX('padron cfe'!D:D,MATCH(DATOS!C592,'padron cfe'!A:A,0),1),"")</f>
        <v/>
      </c>
      <c r="U592" s="4"/>
      <c r="V592" s="4"/>
      <c r="W592" s="4"/>
      <c r="X592" s="6"/>
      <c r="Y592" s="4"/>
      <c r="Z592" s="4" t="str">
        <f t="shared" si="133"/>
        <v/>
      </c>
      <c r="AA592" s="4"/>
      <c r="AB592" s="4"/>
      <c r="AC592" s="2" t="str">
        <f>IFERROR(IF(INDEX(AC$1:AC591,MATCH(J592,J$1:J591,0),1)=0,"",INDEX(AC$1:AC591,MATCH(J592,J$1:J591,0),1)),"")</f>
        <v/>
      </c>
      <c r="AD592" s="2" t="str">
        <f>IFERROR(IF(INDEX(AD$1:AD591,MATCH(J592,J$1:J591,0),1)=0,"",INDEX(AD$1:AD591,MATCH(J592,J$1:J591,0),1)),"")</f>
        <v/>
      </c>
      <c r="AE592" s="2" t="str">
        <f>IFERROR(IF(INDEX(AE$1:AE591,MATCH(J592,J$1:J591,0),1)=0,"",INDEX(AE$1:AE591,MATCH(J592,J$1:J591,0),1)),"")</f>
        <v/>
      </c>
      <c r="AF592" s="2"/>
      <c r="AG592" s="2"/>
      <c r="AH592" s="2"/>
      <c r="AI592" s="4"/>
      <c r="AJ592" s="4"/>
      <c r="AK592" s="4"/>
      <c r="AL592" s="4"/>
      <c r="AM592" s="4"/>
      <c r="AN592" s="4"/>
      <c r="AO592" s="4"/>
      <c r="AP592" s="4"/>
      <c r="AQ592" s="4"/>
      <c r="AS592" s="4"/>
      <c r="AT592" s="82"/>
      <c r="AU592" s="124"/>
      <c r="AV592" s="124"/>
      <c r="AW592" s="124"/>
      <c r="AX592" s="124"/>
      <c r="AY592" s="124"/>
      <c r="AZ592" s="124"/>
      <c r="BA592" s="4"/>
      <c r="BB592" s="127"/>
      <c r="BC592" s="4"/>
      <c r="BD592" s="4"/>
      <c r="BE592" s="4"/>
      <c r="BF592" s="4"/>
      <c r="BG592" s="4"/>
      <c r="BH592" s="7" t="str">
        <f t="shared" ca="1" si="134"/>
        <v/>
      </c>
      <c r="BI592" s="4" t="str">
        <f t="shared" si="129"/>
        <v/>
      </c>
      <c r="BJ592" s="123" t="str">
        <f t="shared" si="135"/>
        <v/>
      </c>
      <c r="BK592" s="140" t="str">
        <f t="shared" si="140"/>
        <v/>
      </c>
      <c r="BQ592" s="4" t="str">
        <f>IF(IFERROR(VLOOKUP(C592,C593:C$1993,1,0),"")="","",COUNTIF(C:C,C592))</f>
        <v/>
      </c>
      <c r="BU592" s="5" t="str">
        <f>IF(B592="","",IF(BQ592="",1+(MAX(BU$2:BU591)),""))</f>
        <v/>
      </c>
      <c r="BV592" s="5" t="str">
        <f t="shared" si="136"/>
        <v/>
      </c>
      <c r="BW592" s="5" t="str">
        <f t="shared" si="137"/>
        <v/>
      </c>
      <c r="BX592" s="14" t="str">
        <f t="shared" si="138"/>
        <v/>
      </c>
      <c r="BY592" s="28"/>
      <c r="BZ592" s="15"/>
      <c r="CA592" s="5" t="str">
        <f t="shared" si="130"/>
        <v/>
      </c>
      <c r="CD592" s="5" t="str">
        <f t="shared" si="139"/>
        <v/>
      </c>
      <c r="CE592" s="5" t="str">
        <f>IF(J592="","",IFERROR(IF(VLOOKUP(J592,J$2:J591,1,0)=0,"",""),J592))</f>
        <v/>
      </c>
      <c r="CF592" s="24" t="str">
        <f>IF(CE592="","",(IFERROR(VLOOKUP(MID(CE592,1,1),$CW$2:DA$28,3,0),0)+IFERROR(VLOOKUP(MID(CE592,2,1),CW$2:DA$28,4,0),0)+IFERROR(VLOOKUP(MID(CE592,3,1),CW$2:DA$28,5,0),0)+(ROW(CE592)/1000000000000)))</f>
        <v/>
      </c>
      <c r="CH592" s="5">
        <v>591</v>
      </c>
      <c r="CI592" s="5" t="str">
        <f>IFERROR(VLOOKUP(CH592,CD$2:CE1668,2,0),"")</f>
        <v/>
      </c>
      <c r="DC592" s="5" t="e">
        <f>IF(REPORTE!AH$2="si",IF(C592=VALUE(REPORTE!C$11),IF(SUM(DC593:DC$1993),CONCATENATE(INT(B592),", "),INT(B592)),""),IF(C592=VALUE(REPORTE!C$10),IF(SUM(DC593:DC$1993),CONCATENATE(INT(B592),", "),INT(B592)),""))</f>
        <v>#VALUE!</v>
      </c>
    </row>
    <row r="593" spans="1:114" s="5" customFormat="1" ht="15" customHeight="1">
      <c r="A593" s="4" t="str">
        <f t="shared" si="132"/>
        <v/>
      </c>
      <c r="B593" s="6"/>
      <c r="C593" s="6"/>
      <c r="D593" s="1" t="str">
        <f>IFERROR(INDEX('padron cfe'!B:B,MATCH(DATOS!C593,'padron cfe'!A:A,0),1),"")</f>
        <v/>
      </c>
      <c r="E593" s="4"/>
      <c r="F593" s="4"/>
      <c r="G593" s="4"/>
      <c r="H593" s="5" t="str">
        <f>IF(F593="","",IFERROR(CONCATENATE("PEUA",VLOOKUP(ESTADO,REPORTE!AV$2:AW$33,2,0),DIDTRITO_FORM,CADER_FORM,IFERROR(VLOOKUP(DAY(F593),$BN$3:$BO$11,2,0),DAY(F593)),IFERROR(VLOOKUP(MONTH(F593),$BN$3:$BO$11,2,0),MONTH(F593)),YEAR(F593),G593),""))</f>
        <v/>
      </c>
      <c r="I593" s="4"/>
      <c r="K593" s="2" t="str">
        <f>IFERROR(INDEX('padron cfe'!C:C,MATCH(DATOS!C593,'padron cfe'!A:A,0),1),"")</f>
        <v/>
      </c>
      <c r="L593" s="4" t="str">
        <f>IFERROR(IF(VLOOKUP(J593,J$2:L592,4,0)=0,"",VLOOKUP(J593,J$2:L592,4,0)),"")</f>
        <v/>
      </c>
      <c r="M593" s="4" t="str">
        <f>IFERROR(IF(VLOOKUP(J593,J$2:M592,5,0)=0,"",VLOOKUP(J593,J$2:M592,5,0)),"")</f>
        <v/>
      </c>
      <c r="N593" s="4"/>
      <c r="O593" s="2"/>
      <c r="P593" s="2"/>
      <c r="Q593" s="5" t="str">
        <f t="shared" si="131"/>
        <v/>
      </c>
      <c r="T593" s="2" t="str">
        <f>IFERROR(INDEX('padron cfe'!D:D,MATCH(DATOS!C593,'padron cfe'!A:A,0),1),"")</f>
        <v/>
      </c>
      <c r="U593" s="4"/>
      <c r="V593" s="4"/>
      <c r="W593" s="4"/>
      <c r="X593" s="6"/>
      <c r="Y593" s="4"/>
      <c r="Z593" s="4" t="str">
        <f t="shared" si="133"/>
        <v/>
      </c>
      <c r="AA593" s="4"/>
      <c r="AB593" s="4"/>
      <c r="AC593" s="2" t="str">
        <f>IFERROR(IF(INDEX(AC$1:AC592,MATCH(J593,J$1:J592,0),1)=0,"",INDEX(AC$1:AC592,MATCH(J593,J$1:J592,0),1)),"")</f>
        <v/>
      </c>
      <c r="AD593" s="2" t="str">
        <f>IFERROR(IF(INDEX(AD$1:AD592,MATCH(J593,J$1:J592,0),1)=0,"",INDEX(AD$1:AD592,MATCH(J593,J$1:J592,0),1)),"")</f>
        <v/>
      </c>
      <c r="AE593" s="2" t="str">
        <f>IFERROR(IF(INDEX(AE$1:AE592,MATCH(J593,J$1:J592,0),1)=0,"",INDEX(AE$1:AE592,MATCH(J593,J$1:J592,0),1)),"")</f>
        <v/>
      </c>
      <c r="AF593" s="2"/>
      <c r="AG593" s="2"/>
      <c r="AH593" s="2"/>
      <c r="AI593" s="4"/>
      <c r="AJ593" s="4"/>
      <c r="AK593" s="4"/>
      <c r="AL593" s="4"/>
      <c r="AM593" s="4"/>
      <c r="AN593" s="4"/>
      <c r="AO593" s="4"/>
      <c r="AP593" s="4"/>
      <c r="AQ593" s="4"/>
      <c r="AS593" s="4"/>
      <c r="AT593" s="82"/>
      <c r="AU593" s="124"/>
      <c r="AV593" s="124"/>
      <c r="AW593" s="124"/>
      <c r="AX593" s="124"/>
      <c r="AY593" s="124"/>
      <c r="AZ593" s="124"/>
      <c r="BA593" s="4"/>
      <c r="BB593" s="127"/>
      <c r="BC593" s="4"/>
      <c r="BD593" s="4"/>
      <c r="BE593" s="4"/>
      <c r="BF593" s="4"/>
      <c r="BG593" s="4"/>
      <c r="BH593" s="7" t="str">
        <f t="shared" ca="1" si="134"/>
        <v/>
      </c>
      <c r="BI593" s="4" t="str">
        <f t="shared" si="129"/>
        <v/>
      </c>
      <c r="BJ593" s="123" t="str">
        <f t="shared" si="135"/>
        <v/>
      </c>
      <c r="BK593" s="140" t="str">
        <f t="shared" si="140"/>
        <v/>
      </c>
      <c r="BQ593" s="4" t="str">
        <f>IF(IFERROR(VLOOKUP(C593,C594:C$1993,1,0),"")="","",COUNTIF(C:C,C593))</f>
        <v/>
      </c>
      <c r="BU593" s="5" t="str">
        <f>IF(B593="","",IF(BQ593="",1+(MAX(BU$2:BU592)),""))</f>
        <v/>
      </c>
      <c r="BV593" s="5" t="str">
        <f t="shared" si="136"/>
        <v/>
      </c>
      <c r="BW593" s="5" t="str">
        <f t="shared" si="137"/>
        <v/>
      </c>
      <c r="BX593" s="14" t="str">
        <f t="shared" si="138"/>
        <v/>
      </c>
      <c r="BY593" s="28"/>
      <c r="BZ593" s="15"/>
      <c r="CA593" s="5" t="str">
        <f t="shared" si="130"/>
        <v/>
      </c>
      <c r="CD593" s="5" t="str">
        <f t="shared" si="139"/>
        <v/>
      </c>
      <c r="CE593" s="5" t="str">
        <f>IF(J593="","",IFERROR(IF(VLOOKUP(J593,J$2:J592,1,0)=0,"",""),J593))</f>
        <v/>
      </c>
      <c r="CF593" s="24" t="str">
        <f>IF(CE593="","",(IFERROR(VLOOKUP(MID(CE593,1,1),$CW$2:DA$28,3,0),0)+IFERROR(VLOOKUP(MID(CE593,2,1),CW$2:DA$28,4,0),0)+IFERROR(VLOOKUP(MID(CE593,3,1),CW$2:DA$28,5,0),0)+(ROW(CE593)/1000000000000)))</f>
        <v/>
      </c>
      <c r="CH593" s="5">
        <v>592</v>
      </c>
      <c r="CI593" s="5" t="str">
        <f>IFERROR(VLOOKUP(CH593,CD$2:CE1669,2,0),"")</f>
        <v/>
      </c>
      <c r="DC593" s="5" t="e">
        <f>IF(REPORTE!AH$2="si",IF(C593=VALUE(REPORTE!C$11),IF(SUM(DC594:DC$1993),CONCATENATE(INT(B593),", "),INT(B593)),""),IF(C593=VALUE(REPORTE!C$10),IF(SUM(DC594:DC$1993),CONCATENATE(INT(B593),", "),INT(B593)),""))</f>
        <v>#VALUE!</v>
      </c>
    </row>
    <row r="594" spans="1:114" s="5" customFormat="1" ht="15" customHeight="1">
      <c r="A594" s="4" t="str">
        <f t="shared" si="132"/>
        <v/>
      </c>
      <c r="B594" s="6"/>
      <c r="C594" s="6"/>
      <c r="D594" s="1" t="str">
        <f>IFERROR(INDEX('padron cfe'!B:B,MATCH(DATOS!C594,'padron cfe'!A:A,0),1),"")</f>
        <v/>
      </c>
      <c r="E594" s="4"/>
      <c r="F594" s="4"/>
      <c r="G594" s="4"/>
      <c r="H594" s="5" t="str">
        <f>IF(F594="","",IFERROR(CONCATENATE("PEUA",VLOOKUP(ESTADO,REPORTE!AV$2:AW$33,2,0),DIDTRITO_FORM,CADER_FORM,IFERROR(VLOOKUP(DAY(F594),$BN$3:$BO$11,2,0),DAY(F594)),IFERROR(VLOOKUP(MONTH(F594),$BN$3:$BO$11,2,0),MONTH(F594)),YEAR(F594),G594),""))</f>
        <v/>
      </c>
      <c r="I594" s="4"/>
      <c r="K594" s="2" t="str">
        <f>IFERROR(INDEX('padron cfe'!C:C,MATCH(DATOS!C594,'padron cfe'!A:A,0),1),"")</f>
        <v/>
      </c>
      <c r="L594" s="4" t="str">
        <f>IFERROR(IF(VLOOKUP(J594,J$2:L593,4,0)=0,"",VLOOKUP(J594,J$2:L593,4,0)),"")</f>
        <v/>
      </c>
      <c r="M594" s="4" t="str">
        <f>IFERROR(IF(VLOOKUP(J594,J$2:M593,5,0)=0,"",VLOOKUP(J594,J$2:M593,5,0)),"")</f>
        <v/>
      </c>
      <c r="N594" s="4"/>
      <c r="O594" s="2"/>
      <c r="P594" s="2"/>
      <c r="Q594" s="5" t="str">
        <f t="shared" si="131"/>
        <v/>
      </c>
      <c r="T594" s="2" t="str">
        <f>IFERROR(INDEX('padron cfe'!D:D,MATCH(DATOS!C594,'padron cfe'!A:A,0),1),"")</f>
        <v/>
      </c>
      <c r="U594" s="4"/>
      <c r="V594" s="4"/>
      <c r="W594" s="4"/>
      <c r="X594" s="6"/>
      <c r="Y594" s="4"/>
      <c r="Z594" s="4" t="str">
        <f t="shared" si="133"/>
        <v/>
      </c>
      <c r="AA594" s="4"/>
      <c r="AB594" s="4"/>
      <c r="AC594" s="2" t="str">
        <f>IFERROR(IF(INDEX(AC$1:AC593,MATCH(J594,J$1:J593,0),1)=0,"",INDEX(AC$1:AC593,MATCH(J594,J$1:J593,0),1)),"")</f>
        <v/>
      </c>
      <c r="AD594" s="2" t="str">
        <f>IFERROR(IF(INDEX(AD$1:AD593,MATCH(J594,J$1:J593,0),1)=0,"",INDEX(AD$1:AD593,MATCH(J594,J$1:J593,0),1)),"")</f>
        <v/>
      </c>
      <c r="AE594" s="2" t="str">
        <f>IFERROR(IF(INDEX(AE$1:AE593,MATCH(J594,J$1:J593,0),1)=0,"",INDEX(AE$1:AE593,MATCH(J594,J$1:J593,0),1)),"")</f>
        <v/>
      </c>
      <c r="AF594" s="2"/>
      <c r="AG594" s="2"/>
      <c r="AH594" s="2"/>
      <c r="AI594" s="4"/>
      <c r="AJ594" s="4"/>
      <c r="AK594" s="4"/>
      <c r="AL594" s="4"/>
      <c r="AM594" s="4"/>
      <c r="AN594" s="4"/>
      <c r="AO594" s="4"/>
      <c r="AP594" s="4"/>
      <c r="AQ594" s="4"/>
      <c r="AS594" s="4"/>
      <c r="AT594" s="82"/>
      <c r="AU594" s="124"/>
      <c r="AV594" s="124"/>
      <c r="AW594" s="124"/>
      <c r="AX594" s="124"/>
      <c r="AY594" s="124"/>
      <c r="AZ594" s="124"/>
      <c r="BA594" s="4"/>
      <c r="BB594" s="127"/>
      <c r="BC594" s="4"/>
      <c r="BD594" s="4"/>
      <c r="BE594" s="4"/>
      <c r="BF594" s="4"/>
      <c r="BG594" s="4"/>
      <c r="BH594" s="7" t="str">
        <f t="shared" ca="1" si="134"/>
        <v/>
      </c>
      <c r="BI594" s="4" t="str">
        <f t="shared" si="129"/>
        <v/>
      </c>
      <c r="BJ594" s="123" t="str">
        <f t="shared" si="135"/>
        <v/>
      </c>
      <c r="BK594" s="140" t="str">
        <f t="shared" si="140"/>
        <v/>
      </c>
      <c r="BQ594" s="4" t="str">
        <f>IF(IFERROR(VLOOKUP(C594,C595:C$1993,1,0),"")="","",COUNTIF(C:C,C594))</f>
        <v/>
      </c>
      <c r="BU594" s="5" t="str">
        <f>IF(B594="","",IF(BQ594="",1+(MAX(BU$2:BU593)),""))</f>
        <v/>
      </c>
      <c r="BV594" s="5" t="str">
        <f t="shared" si="136"/>
        <v/>
      </c>
      <c r="BW594" s="5" t="str">
        <f t="shared" si="137"/>
        <v/>
      </c>
      <c r="BX594" s="14" t="str">
        <f t="shared" si="138"/>
        <v/>
      </c>
      <c r="BY594" s="28"/>
      <c r="BZ594" s="15"/>
      <c r="CA594" s="5" t="str">
        <f t="shared" si="130"/>
        <v/>
      </c>
      <c r="CD594" s="5" t="str">
        <f t="shared" si="139"/>
        <v/>
      </c>
      <c r="CE594" s="5" t="str">
        <f>IF(J594="","",IFERROR(IF(VLOOKUP(J594,J$2:J593,1,0)=0,"",""),J594))</f>
        <v/>
      </c>
      <c r="CF594" s="24" t="str">
        <f>IF(CE594="","",(IFERROR(VLOOKUP(MID(CE594,1,1),$CW$2:DA$28,3,0),0)+IFERROR(VLOOKUP(MID(CE594,2,1),CW$2:DA$28,4,0),0)+IFERROR(VLOOKUP(MID(CE594,3,1),CW$2:DA$28,5,0),0)+(ROW(CE594)/1000000000000)))</f>
        <v/>
      </c>
      <c r="CH594" s="5">
        <v>593</v>
      </c>
      <c r="CI594" s="5" t="str">
        <f>IFERROR(VLOOKUP(CH594,CD$2:CE1670,2,0),"")</f>
        <v/>
      </c>
      <c r="DC594" s="5" t="e">
        <f>IF(REPORTE!AH$2="si",IF(C594=VALUE(REPORTE!C$11),IF(SUM(DC595:DC$1993),CONCATENATE(INT(B594),", "),INT(B594)),""),IF(C594=VALUE(REPORTE!C$10),IF(SUM(DC595:DC$1993),CONCATENATE(INT(B594),", "),INT(B594)),""))</f>
        <v>#VALUE!</v>
      </c>
    </row>
    <row r="595" spans="1:114" s="5" customFormat="1" ht="15" customHeight="1">
      <c r="A595" s="4" t="str">
        <f t="shared" si="132"/>
        <v/>
      </c>
      <c r="B595" s="6"/>
      <c r="C595" s="6"/>
      <c r="D595" s="1" t="str">
        <f>IFERROR(INDEX('padron cfe'!B:B,MATCH(DATOS!C595,'padron cfe'!A:A,0),1),"")</f>
        <v/>
      </c>
      <c r="E595" s="4"/>
      <c r="F595" s="4"/>
      <c r="G595" s="4"/>
      <c r="H595" s="5" t="str">
        <f>IF(F595="","",IFERROR(CONCATENATE("PEUA",VLOOKUP(ESTADO,REPORTE!AV$2:AW$33,2,0),DIDTRITO_FORM,CADER_FORM,IFERROR(VLOOKUP(DAY(F595),$BN$3:$BO$11,2,0),DAY(F595)),IFERROR(VLOOKUP(MONTH(F595),$BN$3:$BO$11,2,0),MONTH(F595)),YEAR(F595),G595),""))</f>
        <v/>
      </c>
      <c r="I595" s="4"/>
      <c r="K595" s="2" t="str">
        <f>IFERROR(INDEX('padron cfe'!C:C,MATCH(DATOS!C595,'padron cfe'!A:A,0),1),"")</f>
        <v/>
      </c>
      <c r="L595" s="4" t="str">
        <f>IFERROR(IF(VLOOKUP(J595,J$2:L594,4,0)=0,"",VLOOKUP(J595,J$2:L594,4,0)),"")</f>
        <v/>
      </c>
      <c r="M595" s="4" t="str">
        <f>IFERROR(IF(VLOOKUP(J595,J$2:M594,5,0)=0,"",VLOOKUP(J595,J$2:M594,5,0)),"")</f>
        <v/>
      </c>
      <c r="N595" s="4"/>
      <c r="O595" s="2"/>
      <c r="P595" s="2"/>
      <c r="Q595" s="5" t="str">
        <f t="shared" si="131"/>
        <v/>
      </c>
      <c r="T595" s="2" t="str">
        <f>IFERROR(INDEX('padron cfe'!D:D,MATCH(DATOS!C595,'padron cfe'!A:A,0),1),"")</f>
        <v/>
      </c>
      <c r="U595" s="4"/>
      <c r="V595" s="4"/>
      <c r="W595" s="4"/>
      <c r="X595" s="6"/>
      <c r="Y595" s="4"/>
      <c r="Z595" s="4" t="str">
        <f t="shared" si="133"/>
        <v/>
      </c>
      <c r="AA595" s="4"/>
      <c r="AB595" s="4"/>
      <c r="AC595" s="2" t="str">
        <f>IFERROR(IF(INDEX(AC$1:AC594,MATCH(J595,J$1:J594,0),1)=0,"",INDEX(AC$1:AC594,MATCH(J595,J$1:J594,0),1)),"")</f>
        <v/>
      </c>
      <c r="AD595" s="2" t="str">
        <f>IFERROR(IF(INDEX(AD$1:AD594,MATCH(J595,J$1:J594,0),1)=0,"",INDEX(AD$1:AD594,MATCH(J595,J$1:J594,0),1)),"")</f>
        <v/>
      </c>
      <c r="AE595" s="2" t="str">
        <f>IFERROR(IF(INDEX(AE$1:AE594,MATCH(J595,J$1:J594,0),1)=0,"",INDEX(AE$1:AE594,MATCH(J595,J$1:J594,0),1)),"")</f>
        <v/>
      </c>
      <c r="AF595" s="2"/>
      <c r="AG595" s="2"/>
      <c r="AH595" s="2"/>
      <c r="AI595" s="4"/>
      <c r="AJ595" s="4"/>
      <c r="AK595" s="4"/>
      <c r="AL595" s="4"/>
      <c r="AM595" s="4"/>
      <c r="AN595" s="4"/>
      <c r="AO595" s="4"/>
      <c r="AP595" s="4"/>
      <c r="AQ595" s="4"/>
      <c r="AS595" s="4"/>
      <c r="AT595" s="82"/>
      <c r="AU595" s="124"/>
      <c r="AV595" s="124"/>
      <c r="AW595" s="124"/>
      <c r="AX595" s="124"/>
      <c r="AY595" s="124"/>
      <c r="AZ595" s="124"/>
      <c r="BA595" s="4"/>
      <c r="BB595" s="127"/>
      <c r="BC595" s="4"/>
      <c r="BD595" s="4"/>
      <c r="BE595" s="4"/>
      <c r="BF595" s="4"/>
      <c r="BG595" s="4"/>
      <c r="BH595" s="7" t="str">
        <f t="shared" ca="1" si="134"/>
        <v/>
      </c>
      <c r="BI595" s="4" t="str">
        <f t="shared" ref="BI595:BI658" si="141">IFERROR(IF(AA595=0,"",AA595/BB595),"")</f>
        <v/>
      </c>
      <c r="BJ595" s="123" t="str">
        <f t="shared" si="135"/>
        <v/>
      </c>
      <c r="BK595" s="140" t="str">
        <f t="shared" si="140"/>
        <v/>
      </c>
      <c r="BQ595" s="4" t="str">
        <f>IF(IFERROR(VLOOKUP(C595,C596:C$1993,1,0),"")="","",COUNTIF(C:C,C595))</f>
        <v/>
      </c>
      <c r="BU595" s="5" t="str">
        <f>IF(B595="","",IF(BQ595="",1+(MAX(BU$2:BU594)),""))</f>
        <v/>
      </c>
      <c r="BV595" s="5" t="str">
        <f t="shared" si="136"/>
        <v/>
      </c>
      <c r="BW595" s="5" t="str">
        <f t="shared" si="137"/>
        <v/>
      </c>
      <c r="BX595" s="14" t="str">
        <f t="shared" si="138"/>
        <v/>
      </c>
      <c r="BY595" s="28"/>
      <c r="BZ595" s="15"/>
      <c r="CA595" s="5" t="str">
        <f t="shared" si="130"/>
        <v/>
      </c>
      <c r="CD595" s="5" t="str">
        <f t="shared" si="139"/>
        <v/>
      </c>
      <c r="CE595" s="5" t="str">
        <f>IF(J595="","",IFERROR(IF(VLOOKUP(J595,J$2:J594,1,0)=0,"",""),J595))</f>
        <v/>
      </c>
      <c r="CF595" s="24" t="str">
        <f>IF(CE595="","",(IFERROR(VLOOKUP(MID(CE595,1,1),$CW$2:DA$28,3,0),0)+IFERROR(VLOOKUP(MID(CE595,2,1),CW$2:DA$28,4,0),0)+IFERROR(VLOOKUP(MID(CE595,3,1),CW$2:DA$28,5,0),0)+(ROW(CE595)/1000000000000)))</f>
        <v/>
      </c>
      <c r="CH595" s="5">
        <v>594</v>
      </c>
      <c r="CI595" s="5" t="str">
        <f>IFERROR(VLOOKUP(CH595,CD$2:CE1671,2,0),"")</f>
        <v/>
      </c>
      <c r="DC595" s="5" t="e">
        <f>IF(REPORTE!AH$2="si",IF(C595=VALUE(REPORTE!C$11),IF(SUM(DC596:DC$1993),CONCATENATE(INT(B595),", "),INT(B595)),""),IF(C595=VALUE(REPORTE!C$10),IF(SUM(DC596:DC$1993),CONCATENATE(INT(B595),", "),INT(B595)),""))</f>
        <v>#VALUE!</v>
      </c>
    </row>
    <row r="596" spans="1:114" s="5" customFormat="1" ht="15" customHeight="1">
      <c r="A596" s="4" t="str">
        <f t="shared" si="132"/>
        <v/>
      </c>
      <c r="B596" s="6"/>
      <c r="C596" s="6"/>
      <c r="D596" s="1" t="str">
        <f>IFERROR(INDEX('padron cfe'!B:B,MATCH(DATOS!C596,'padron cfe'!A:A,0),1),"")</f>
        <v/>
      </c>
      <c r="E596" s="4"/>
      <c r="F596" s="4"/>
      <c r="G596" s="4"/>
      <c r="H596" s="5" t="str">
        <f>IF(F596="","",IFERROR(CONCATENATE("PEUA",VLOOKUP(ESTADO,REPORTE!AV$2:AW$33,2,0),DIDTRITO_FORM,CADER_FORM,IFERROR(VLOOKUP(DAY(F596),$BN$3:$BO$11,2,0),DAY(F596)),IFERROR(VLOOKUP(MONTH(F596),$BN$3:$BO$11,2,0),MONTH(F596)),YEAR(F596),G596),""))</f>
        <v/>
      </c>
      <c r="I596" s="4"/>
      <c r="K596" s="2" t="str">
        <f>IFERROR(INDEX('padron cfe'!C:C,MATCH(DATOS!C596,'padron cfe'!A:A,0),1),"")</f>
        <v/>
      </c>
      <c r="L596" s="4" t="str">
        <f>IFERROR(IF(VLOOKUP(J596,J$2:L595,4,0)=0,"",VLOOKUP(J596,J$2:L595,4,0)),"")</f>
        <v/>
      </c>
      <c r="M596" s="4" t="str">
        <f>IFERROR(IF(VLOOKUP(J596,J$2:M595,5,0)=0,"",VLOOKUP(J596,J$2:M595,5,0)),"")</f>
        <v/>
      </c>
      <c r="N596" s="4"/>
      <c r="O596" s="2"/>
      <c r="P596" s="2"/>
      <c r="Q596" s="5" t="str">
        <f t="shared" si="131"/>
        <v/>
      </c>
      <c r="T596" s="2" t="str">
        <f>IFERROR(INDEX('padron cfe'!D:D,MATCH(DATOS!C596,'padron cfe'!A:A,0),1),"")</f>
        <v/>
      </c>
      <c r="U596" s="4"/>
      <c r="V596" s="4"/>
      <c r="W596" s="4"/>
      <c r="X596" s="6"/>
      <c r="Y596" s="4"/>
      <c r="Z596" s="4" t="str">
        <f t="shared" si="133"/>
        <v/>
      </c>
      <c r="AA596" s="4"/>
      <c r="AB596" s="4"/>
      <c r="AC596" s="2" t="str">
        <f>IFERROR(IF(INDEX(AC$1:AC595,MATCH(J596,J$1:J595,0),1)=0,"",INDEX(AC$1:AC595,MATCH(J596,J$1:J595,0),1)),"")</f>
        <v/>
      </c>
      <c r="AD596" s="2" t="str">
        <f>IFERROR(IF(INDEX(AD$1:AD595,MATCH(J596,J$1:J595,0),1)=0,"",INDEX(AD$1:AD595,MATCH(J596,J$1:J595,0),1)),"")</f>
        <v/>
      </c>
      <c r="AE596" s="2" t="str">
        <f>IFERROR(IF(INDEX(AE$1:AE595,MATCH(J596,J$1:J595,0),1)=0,"",INDEX(AE$1:AE595,MATCH(J596,J$1:J595,0),1)),"")</f>
        <v/>
      </c>
      <c r="AF596" s="2"/>
      <c r="AG596" s="2"/>
      <c r="AH596" s="2"/>
      <c r="AI596" s="4"/>
      <c r="AJ596" s="4"/>
      <c r="AK596" s="4"/>
      <c r="AL596" s="4"/>
      <c r="AM596" s="4"/>
      <c r="AN596" s="4"/>
      <c r="AO596" s="4"/>
      <c r="AP596" s="4"/>
      <c r="AQ596" s="4"/>
      <c r="AS596" s="4"/>
      <c r="AT596" s="82"/>
      <c r="AU596" s="124"/>
      <c r="AV596" s="124"/>
      <c r="AW596" s="124"/>
      <c r="AX596" s="124"/>
      <c r="AY596" s="124"/>
      <c r="AZ596" s="124"/>
      <c r="BA596" s="4"/>
      <c r="BB596" s="127"/>
      <c r="BC596" s="4"/>
      <c r="BD596" s="4"/>
      <c r="BE596" s="4"/>
      <c r="BF596" s="4"/>
      <c r="BG596" s="4"/>
      <c r="BH596" s="7" t="str">
        <f t="shared" ca="1" si="134"/>
        <v/>
      </c>
      <c r="BI596" s="4" t="str">
        <f t="shared" si="141"/>
        <v/>
      </c>
      <c r="BJ596" s="123" t="str">
        <f t="shared" si="135"/>
        <v/>
      </c>
      <c r="BK596" s="140" t="str">
        <f t="shared" si="140"/>
        <v/>
      </c>
      <c r="BQ596" s="4" t="str">
        <f>IF(IFERROR(VLOOKUP(C596,C597:C$1993,1,0),"")="","",COUNTIF(C:C,C596))</f>
        <v/>
      </c>
      <c r="BU596" s="5" t="str">
        <f>IF(B596="","",IF(BQ596="",1+(MAX(BU$2:BU595)),""))</f>
        <v/>
      </c>
      <c r="BV596" s="5" t="str">
        <f t="shared" si="136"/>
        <v/>
      </c>
      <c r="BW596" s="5" t="str">
        <f t="shared" si="137"/>
        <v/>
      </c>
      <c r="BX596" s="14" t="str">
        <f t="shared" si="138"/>
        <v/>
      </c>
      <c r="BY596" s="28"/>
      <c r="BZ596" s="15"/>
      <c r="CA596" s="5" t="str">
        <f t="shared" si="130"/>
        <v/>
      </c>
      <c r="CD596" s="5" t="str">
        <f t="shared" si="139"/>
        <v/>
      </c>
      <c r="CE596" s="5" t="str">
        <f>IF(J596="","",IFERROR(IF(VLOOKUP(J596,J$2:J595,1,0)=0,"",""),J596))</f>
        <v/>
      </c>
      <c r="CF596" s="24" t="str">
        <f>IF(CE596="","",(IFERROR(VLOOKUP(MID(CE596,1,1),$CW$2:DA$28,3,0),0)+IFERROR(VLOOKUP(MID(CE596,2,1),CW$2:DA$28,4,0),0)+IFERROR(VLOOKUP(MID(CE596,3,1),CW$2:DA$28,5,0),0)+(ROW(CE596)/1000000000000)))</f>
        <v/>
      </c>
      <c r="CH596" s="5">
        <v>595</v>
      </c>
      <c r="CI596" s="5" t="str">
        <f>IFERROR(VLOOKUP(CH596,CD$2:CE1672,2,0),"")</f>
        <v/>
      </c>
      <c r="DC596" s="5" t="e">
        <f>IF(REPORTE!AH$2="si",IF(C596=VALUE(REPORTE!C$11),IF(SUM(DC597:DC$1993),CONCATENATE(INT(B596),", "),INT(B596)),""),IF(C596=VALUE(REPORTE!C$10),IF(SUM(DC597:DC$1993),CONCATENATE(INT(B596),", "),INT(B596)),""))</f>
        <v>#VALUE!</v>
      </c>
    </row>
    <row r="597" spans="1:114" s="5" customFormat="1" ht="15" customHeight="1">
      <c r="A597" s="4" t="str">
        <f t="shared" si="132"/>
        <v/>
      </c>
      <c r="B597" s="6"/>
      <c r="C597" s="6"/>
      <c r="D597" s="1" t="str">
        <f>IFERROR(INDEX('padron cfe'!B:B,MATCH(DATOS!C597,'padron cfe'!A:A,0),1),"")</f>
        <v/>
      </c>
      <c r="E597" s="4"/>
      <c r="F597" s="4"/>
      <c r="G597" s="4"/>
      <c r="H597" s="5" t="str">
        <f>IF(F597="","",IFERROR(CONCATENATE("PEUA",VLOOKUP(ESTADO,REPORTE!AV$2:AW$33,2,0),DIDTRITO_FORM,CADER_FORM,IFERROR(VLOOKUP(DAY(F597),$BN$3:$BO$11,2,0),DAY(F597)),IFERROR(VLOOKUP(MONTH(F597),$BN$3:$BO$11,2,0),MONTH(F597)),YEAR(F597),G597),""))</f>
        <v/>
      </c>
      <c r="I597" s="4"/>
      <c r="K597" s="2" t="str">
        <f>IFERROR(INDEX('padron cfe'!C:C,MATCH(DATOS!C597,'padron cfe'!A:A,0),1),"")</f>
        <v/>
      </c>
      <c r="L597" s="4" t="str">
        <f>IFERROR(IF(VLOOKUP(J597,J$2:L596,4,0)=0,"",VLOOKUP(J597,J$2:L596,4,0)),"")</f>
        <v/>
      </c>
      <c r="M597" s="4" t="str">
        <f>IFERROR(IF(VLOOKUP(J597,J$2:M596,5,0)=0,"",VLOOKUP(J597,J$2:M596,5,0)),"")</f>
        <v/>
      </c>
      <c r="N597" s="4"/>
      <c r="O597" s="2"/>
      <c r="P597" s="2"/>
      <c r="Q597" s="5" t="str">
        <f t="shared" si="131"/>
        <v/>
      </c>
      <c r="T597" s="2" t="str">
        <f>IFERROR(INDEX('padron cfe'!D:D,MATCH(DATOS!C597,'padron cfe'!A:A,0),1),"")</f>
        <v/>
      </c>
      <c r="U597" s="4"/>
      <c r="V597" s="4"/>
      <c r="W597" s="4"/>
      <c r="X597" s="6"/>
      <c r="Y597" s="4"/>
      <c r="Z597" s="4" t="str">
        <f t="shared" si="133"/>
        <v/>
      </c>
      <c r="AA597" s="4"/>
      <c r="AB597" s="4"/>
      <c r="AC597" s="2" t="str">
        <f>IFERROR(IF(INDEX(AC$1:AC596,MATCH(J597,J$1:J596,0),1)=0,"",INDEX(AC$1:AC596,MATCH(J597,J$1:J596,0),1)),"")</f>
        <v/>
      </c>
      <c r="AD597" s="2" t="str">
        <f>IFERROR(IF(INDEX(AD$1:AD596,MATCH(J597,J$1:J596,0),1)=0,"",INDEX(AD$1:AD596,MATCH(J597,J$1:J596,0),1)),"")</f>
        <v/>
      </c>
      <c r="AE597" s="2" t="str">
        <f>IFERROR(IF(INDEX(AE$1:AE596,MATCH(J597,J$1:J596,0),1)=0,"",INDEX(AE$1:AE596,MATCH(J597,J$1:J596,0),1)),"")</f>
        <v/>
      </c>
      <c r="AF597" s="2"/>
      <c r="AG597" s="2"/>
      <c r="AH597" s="2"/>
      <c r="AI597" s="4"/>
      <c r="AJ597" s="4"/>
      <c r="AK597" s="4"/>
      <c r="AL597" s="4"/>
      <c r="AM597" s="4"/>
      <c r="AN597" s="4"/>
      <c r="AO597" s="4"/>
      <c r="AP597" s="4"/>
      <c r="AQ597" s="4"/>
      <c r="AS597" s="4"/>
      <c r="AT597" s="82"/>
      <c r="AU597" s="124"/>
      <c r="AV597" s="124"/>
      <c r="AW597" s="124"/>
      <c r="AX597" s="124"/>
      <c r="AY597" s="124"/>
      <c r="AZ597" s="124"/>
      <c r="BA597" s="4"/>
      <c r="BB597" s="127"/>
      <c r="BC597" s="4"/>
      <c r="BD597" s="4"/>
      <c r="BE597" s="4"/>
      <c r="BF597" s="4"/>
      <c r="BG597" s="4"/>
      <c r="BH597" s="7" t="str">
        <f t="shared" ca="1" si="134"/>
        <v/>
      </c>
      <c r="BI597" s="4" t="str">
        <f t="shared" si="141"/>
        <v/>
      </c>
      <c r="BJ597" s="123" t="str">
        <f t="shared" si="135"/>
        <v/>
      </c>
      <c r="BK597" s="140" t="str">
        <f t="shared" si="140"/>
        <v/>
      </c>
      <c r="BQ597" s="4" t="str">
        <f>IF(IFERROR(VLOOKUP(C597,C598:C$1993,1,0),"")="","",COUNTIF(C:C,C597))</f>
        <v/>
      </c>
      <c r="BU597" s="5" t="str">
        <f>IF(B597="","",IF(BQ597="",1+(MAX(BU$2:BU596)),""))</f>
        <v/>
      </c>
      <c r="BV597" s="5" t="str">
        <f t="shared" si="136"/>
        <v/>
      </c>
      <c r="BW597" s="5" t="str">
        <f t="shared" si="137"/>
        <v/>
      </c>
      <c r="BX597" s="14" t="str">
        <f t="shared" si="138"/>
        <v/>
      </c>
      <c r="BY597" s="28"/>
      <c r="BZ597" s="15"/>
      <c r="CA597" s="5" t="str">
        <f t="shared" si="130"/>
        <v/>
      </c>
      <c r="CD597" s="5" t="str">
        <f t="shared" si="139"/>
        <v/>
      </c>
      <c r="CE597" s="5" t="str">
        <f>IF(J597="","",IFERROR(IF(VLOOKUP(J597,J$2:J596,1,0)=0,"",""),J597))</f>
        <v/>
      </c>
      <c r="CF597" s="24" t="str">
        <f>IF(CE597="","",(IFERROR(VLOOKUP(MID(CE597,1,1),$CW$2:DA$28,3,0),0)+IFERROR(VLOOKUP(MID(CE597,2,1),CW$2:DA$28,4,0),0)+IFERROR(VLOOKUP(MID(CE597,3,1),CW$2:DA$28,5,0),0)+(ROW(CE597)/1000000000000)))</f>
        <v/>
      </c>
      <c r="CH597" s="5">
        <v>596</v>
      </c>
      <c r="CI597" s="5" t="str">
        <f>IFERROR(VLOOKUP(CH597,CD$2:CE1673,2,0),"")</f>
        <v/>
      </c>
      <c r="DC597" s="5" t="e">
        <f>IF(REPORTE!AH$2="si",IF(C597=VALUE(REPORTE!C$11),IF(SUM(DC598:DC$1993),CONCATENATE(INT(B597),", "),INT(B597)),""),IF(C597=VALUE(REPORTE!C$10),IF(SUM(DC598:DC$1993),CONCATENATE(INT(B597),", "),INT(B597)),""))</f>
        <v>#VALUE!</v>
      </c>
    </row>
    <row r="598" spans="1:114" s="5" customFormat="1" ht="15" customHeight="1">
      <c r="A598" s="4" t="str">
        <f t="shared" si="132"/>
        <v/>
      </c>
      <c r="B598" s="6"/>
      <c r="C598" s="6"/>
      <c r="D598" s="1" t="str">
        <f>IFERROR(INDEX('padron cfe'!B:B,MATCH(DATOS!C598,'padron cfe'!A:A,0),1),"")</f>
        <v/>
      </c>
      <c r="E598" s="4"/>
      <c r="F598" s="4"/>
      <c r="G598" s="4"/>
      <c r="H598" s="5" t="str">
        <f>IF(F598="","",IFERROR(CONCATENATE("PEUA",VLOOKUP(ESTADO,REPORTE!AV$2:AW$33,2,0),DIDTRITO_FORM,CADER_FORM,IFERROR(VLOOKUP(DAY(F598),$BN$3:$BO$11,2,0),DAY(F598)),IFERROR(VLOOKUP(MONTH(F598),$BN$3:$BO$11,2,0),MONTH(F598)),YEAR(F598),G598),""))</f>
        <v/>
      </c>
      <c r="I598" s="4"/>
      <c r="K598" s="2" t="str">
        <f>IFERROR(INDEX('padron cfe'!C:C,MATCH(DATOS!C598,'padron cfe'!A:A,0),1),"")</f>
        <v/>
      </c>
      <c r="L598" s="4" t="str">
        <f>IFERROR(IF(VLOOKUP(J598,J$2:L597,4,0)=0,"",VLOOKUP(J598,J$2:L597,4,0)),"")</f>
        <v/>
      </c>
      <c r="M598" s="4" t="str">
        <f>IFERROR(IF(VLOOKUP(J598,J$2:M597,5,0)=0,"",VLOOKUP(J598,J$2:M597,5,0)),"")</f>
        <v/>
      </c>
      <c r="N598" s="4"/>
      <c r="O598" s="2"/>
      <c r="P598" s="2"/>
      <c r="Q598" s="5" t="str">
        <f t="shared" si="131"/>
        <v/>
      </c>
      <c r="T598" s="2" t="str">
        <f>IFERROR(INDEX('padron cfe'!D:D,MATCH(DATOS!C598,'padron cfe'!A:A,0),1),"")</f>
        <v/>
      </c>
      <c r="U598" s="4"/>
      <c r="V598" s="4"/>
      <c r="W598" s="4"/>
      <c r="X598" s="6"/>
      <c r="Y598" s="4"/>
      <c r="Z598" s="4" t="str">
        <f t="shared" si="133"/>
        <v/>
      </c>
      <c r="AA598" s="4"/>
      <c r="AB598" s="4"/>
      <c r="AC598" s="2" t="str">
        <f>IFERROR(IF(INDEX(AC$1:AC597,MATCH(J598,J$1:J597,0),1)=0,"",INDEX(AC$1:AC597,MATCH(J598,J$1:J597,0),1)),"")</f>
        <v/>
      </c>
      <c r="AD598" s="2" t="str">
        <f>IFERROR(IF(INDEX(AD$1:AD597,MATCH(J598,J$1:J597,0),1)=0,"",INDEX(AD$1:AD597,MATCH(J598,J$1:J597,0),1)),"")</f>
        <v/>
      </c>
      <c r="AE598" s="2" t="str">
        <f>IFERROR(IF(INDEX(AE$1:AE597,MATCH(J598,J$1:J597,0),1)=0,"",INDEX(AE$1:AE597,MATCH(J598,J$1:J597,0),1)),"")</f>
        <v/>
      </c>
      <c r="AF598" s="2"/>
      <c r="AG598" s="2"/>
      <c r="AH598" s="2"/>
      <c r="AI598" s="4"/>
      <c r="AJ598" s="4"/>
      <c r="AK598" s="4"/>
      <c r="AL598" s="4"/>
      <c r="AM598" s="4"/>
      <c r="AN598" s="4"/>
      <c r="AO598" s="4"/>
      <c r="AP598" s="4"/>
      <c r="AQ598" s="4"/>
      <c r="AS598" s="4"/>
      <c r="AT598" s="82"/>
      <c r="AU598" s="124"/>
      <c r="AV598" s="124"/>
      <c r="AW598" s="124"/>
      <c r="AX598" s="124"/>
      <c r="AY598" s="124"/>
      <c r="AZ598" s="124"/>
      <c r="BA598" s="4"/>
      <c r="BB598" s="127"/>
      <c r="BC598" s="4"/>
      <c r="BD598" s="4"/>
      <c r="BE598" s="4"/>
      <c r="BF598" s="4"/>
      <c r="BG598" s="4"/>
      <c r="BH598" s="7" t="str">
        <f t="shared" ca="1" si="134"/>
        <v/>
      </c>
      <c r="BI598" s="4" t="str">
        <f t="shared" si="141"/>
        <v/>
      </c>
      <c r="BJ598" s="123" t="str">
        <f t="shared" si="135"/>
        <v/>
      </c>
      <c r="BK598" s="140" t="str">
        <f t="shared" si="140"/>
        <v/>
      </c>
      <c r="BQ598" s="4" t="str">
        <f>IF(IFERROR(VLOOKUP(C598,C599:C$1993,1,0),"")="","",COUNTIF(C:C,C598))</f>
        <v/>
      </c>
      <c r="BU598" s="5" t="str">
        <f>IF(B598="","",IF(BQ598="",1+(MAX(BU$2:BU597)),""))</f>
        <v/>
      </c>
      <c r="BV598" s="5" t="str">
        <f t="shared" si="136"/>
        <v/>
      </c>
      <c r="BW598" s="5" t="str">
        <f t="shared" si="137"/>
        <v/>
      </c>
      <c r="BX598" s="14" t="str">
        <f t="shared" si="138"/>
        <v/>
      </c>
      <c r="BY598" s="28"/>
      <c r="BZ598" s="15"/>
      <c r="CA598" s="5" t="str">
        <f t="shared" ref="CA598:CA661" si="142">CONCATENATE(AI598,AJ598,AK598,AL598,AM598)</f>
        <v/>
      </c>
      <c r="CD598" s="5" t="str">
        <f t="shared" si="139"/>
        <v/>
      </c>
      <c r="CE598" s="5" t="str">
        <f>IF(J598="","",IFERROR(IF(VLOOKUP(J598,J$2:J597,1,0)=0,"",""),J598))</f>
        <v/>
      </c>
      <c r="CF598" s="24" t="str">
        <f>IF(CE598="","",(IFERROR(VLOOKUP(MID(CE598,1,1),$CW$2:DA$28,3,0),0)+IFERROR(VLOOKUP(MID(CE598,2,1),CW$2:DA$28,4,0),0)+IFERROR(VLOOKUP(MID(CE598,3,1),CW$2:DA$28,5,0),0)+(ROW(CE598)/1000000000000)))</f>
        <v/>
      </c>
      <c r="CH598" s="5">
        <v>597</v>
      </c>
      <c r="CI598" s="5" t="str">
        <f>IFERROR(VLOOKUP(CH598,CD$2:CE1674,2,0),"")</f>
        <v/>
      </c>
      <c r="DC598" s="5" t="e">
        <f>IF(REPORTE!AH$2="si",IF(C598=VALUE(REPORTE!C$11),IF(SUM(DC599:DC$1993),CONCATENATE(INT(B598),", "),INT(B598)),""),IF(C598=VALUE(REPORTE!C$10),IF(SUM(DC599:DC$1993),CONCATENATE(INT(B598),", "),INT(B598)),""))</f>
        <v>#VALUE!</v>
      </c>
    </row>
    <row r="599" spans="1:114" s="5" customFormat="1" ht="15" customHeight="1">
      <c r="A599" s="4" t="str">
        <f t="shared" si="132"/>
        <v/>
      </c>
      <c r="B599" s="6"/>
      <c r="C599" s="6"/>
      <c r="D599" s="1" t="str">
        <f>IFERROR(INDEX('padron cfe'!B:B,MATCH(DATOS!C599,'padron cfe'!A:A,0),1),"")</f>
        <v/>
      </c>
      <c r="E599" s="4"/>
      <c r="F599" s="4"/>
      <c r="G599" s="4"/>
      <c r="H599" s="5" t="str">
        <f>IF(F599="","",IFERROR(CONCATENATE("PEUA",VLOOKUP(ESTADO,REPORTE!AV$2:AW$33,2,0),DIDTRITO_FORM,CADER_FORM,IFERROR(VLOOKUP(DAY(F599),$BN$3:$BO$11,2,0),DAY(F599)),IFERROR(VLOOKUP(MONTH(F599),$BN$3:$BO$11,2,0),MONTH(F599)),YEAR(F599),G599),""))</f>
        <v/>
      </c>
      <c r="I599" s="4"/>
      <c r="K599" s="2" t="str">
        <f>IFERROR(INDEX('padron cfe'!C:C,MATCH(DATOS!C599,'padron cfe'!A:A,0),1),"")</f>
        <v/>
      </c>
      <c r="L599" s="4" t="str">
        <f>IFERROR(IF(VLOOKUP(J599,J$2:L598,4,0)=0,"",VLOOKUP(J599,J$2:L598,4,0)),"")</f>
        <v/>
      </c>
      <c r="M599" s="4" t="str">
        <f>IFERROR(IF(VLOOKUP(J599,J$2:M598,5,0)=0,"",VLOOKUP(J599,J$2:M598,5,0)),"")</f>
        <v/>
      </c>
      <c r="N599" s="4"/>
      <c r="O599" s="2"/>
      <c r="P599" s="2"/>
      <c r="Q599" s="5" t="str">
        <f t="shared" si="131"/>
        <v/>
      </c>
      <c r="T599" s="2" t="str">
        <f>IFERROR(INDEX('padron cfe'!D:D,MATCH(DATOS!C599,'padron cfe'!A:A,0),1),"")</f>
        <v/>
      </c>
      <c r="U599" s="4"/>
      <c r="V599" s="4"/>
      <c r="W599" s="4"/>
      <c r="X599" s="6"/>
      <c r="Y599" s="4"/>
      <c r="Z599" s="4" t="str">
        <f t="shared" si="133"/>
        <v/>
      </c>
      <c r="AA599" s="4"/>
      <c r="AB599" s="4"/>
      <c r="AC599" s="2" t="str">
        <f>IFERROR(IF(INDEX(AC$1:AC598,MATCH(J599,J$1:J598,0),1)=0,"",INDEX(AC$1:AC598,MATCH(J599,J$1:J598,0),1)),"")</f>
        <v/>
      </c>
      <c r="AD599" s="2" t="str">
        <f>IFERROR(IF(INDEX(AD$1:AD598,MATCH(J599,J$1:J598,0),1)=0,"",INDEX(AD$1:AD598,MATCH(J599,J$1:J598,0),1)),"")</f>
        <v/>
      </c>
      <c r="AE599" s="2" t="str">
        <f>IFERROR(IF(INDEX(AE$1:AE598,MATCH(J599,J$1:J598,0),1)=0,"",INDEX(AE$1:AE598,MATCH(J599,J$1:J598,0),1)),"")</f>
        <v/>
      </c>
      <c r="AF599" s="2"/>
      <c r="AG599" s="2"/>
      <c r="AH599" s="2"/>
      <c r="AI599" s="4"/>
      <c r="AJ599" s="4"/>
      <c r="AK599" s="4"/>
      <c r="AL599" s="4"/>
      <c r="AM599" s="4"/>
      <c r="AN599" s="4"/>
      <c r="AO599" s="4"/>
      <c r="AP599" s="4"/>
      <c r="AQ599" s="4"/>
      <c r="AS599" s="4"/>
      <c r="AT599" s="82"/>
      <c r="AU599" s="124"/>
      <c r="AV599" s="124"/>
      <c r="AW599" s="124"/>
      <c r="AX599" s="124"/>
      <c r="AY599" s="124"/>
      <c r="AZ599" s="124"/>
      <c r="BA599" s="4"/>
      <c r="BB599" s="127"/>
      <c r="BC599" s="4"/>
      <c r="BD599" s="4"/>
      <c r="BE599" s="4"/>
      <c r="BF599" s="4"/>
      <c r="BG599" s="4"/>
      <c r="BH599" s="7" t="str">
        <f t="shared" ca="1" si="134"/>
        <v/>
      </c>
      <c r="BI599" s="4" t="str">
        <f t="shared" si="141"/>
        <v/>
      </c>
      <c r="BJ599" s="123" t="str">
        <f t="shared" si="135"/>
        <v/>
      </c>
      <c r="BK599" s="140" t="str">
        <f t="shared" si="140"/>
        <v/>
      </c>
      <c r="BQ599" s="4" t="str">
        <f>IF(IFERROR(VLOOKUP(C599,C600:C$1993,1,0),"")="","",COUNTIF(C:C,C599))</f>
        <v/>
      </c>
      <c r="BU599" s="5" t="str">
        <f>IF(B599="","",IF(BQ599="",1+(MAX(BU$2:BU598)),""))</f>
        <v/>
      </c>
      <c r="BV599" s="5" t="str">
        <f t="shared" si="136"/>
        <v/>
      </c>
      <c r="BW599" s="5" t="str">
        <f t="shared" si="137"/>
        <v/>
      </c>
      <c r="BX599" s="14" t="str">
        <f t="shared" si="138"/>
        <v/>
      </c>
      <c r="BY599" s="28"/>
      <c r="BZ599" s="15"/>
      <c r="CA599" s="5" t="str">
        <f t="shared" si="142"/>
        <v/>
      </c>
      <c r="CD599" s="5" t="str">
        <f t="shared" si="139"/>
        <v/>
      </c>
      <c r="CE599" s="5" t="str">
        <f>IF(J599="","",IFERROR(IF(VLOOKUP(J599,J$2:J598,1,0)=0,"",""),J599))</f>
        <v/>
      </c>
      <c r="CF599" s="24" t="str">
        <f>IF(CE599="","",(IFERROR(VLOOKUP(MID(CE599,1,1),$CW$2:DA$28,3,0),0)+IFERROR(VLOOKUP(MID(CE599,2,1),CW$2:DA$28,4,0),0)+IFERROR(VLOOKUP(MID(CE599,3,1),CW$2:DA$28,5,0),0)+(ROW(CE599)/1000000000000)))</f>
        <v/>
      </c>
      <c r="CH599" s="5">
        <v>598</v>
      </c>
      <c r="CI599" s="5" t="str">
        <f>IFERROR(VLOOKUP(CH599,CD$2:CE1675,2,0),"")</f>
        <v/>
      </c>
      <c r="DC599" s="5" t="e">
        <f>IF(REPORTE!AH$2="si",IF(C599=VALUE(REPORTE!C$11),IF(SUM(DC600:DC$1993),CONCATENATE(INT(B599),", "),INT(B599)),""),IF(C599=VALUE(REPORTE!C$10),IF(SUM(DC600:DC$1993),CONCATENATE(INT(B599),", "),INT(B599)),""))</f>
        <v>#VALUE!</v>
      </c>
    </row>
    <row r="600" spans="1:114" s="5" customFormat="1" ht="15" customHeight="1">
      <c r="A600" s="4" t="str">
        <f t="shared" si="132"/>
        <v/>
      </c>
      <c r="B600" s="6"/>
      <c r="C600" s="6"/>
      <c r="D600" s="1" t="str">
        <f>IFERROR(INDEX('padron cfe'!B:B,MATCH(DATOS!C600,'padron cfe'!A:A,0),1),"")</f>
        <v/>
      </c>
      <c r="E600" s="4"/>
      <c r="F600" s="4"/>
      <c r="G600" s="4"/>
      <c r="H600" s="5" t="str">
        <f>IF(F600="","",IFERROR(CONCATENATE("PEUA",VLOOKUP(ESTADO,REPORTE!AV$2:AW$33,2,0),DIDTRITO_FORM,CADER_FORM,IFERROR(VLOOKUP(DAY(F600),$BN$3:$BO$11,2,0),DAY(F600)),IFERROR(VLOOKUP(MONTH(F600),$BN$3:$BO$11,2,0),MONTH(F600)),YEAR(F600),G600),""))</f>
        <v/>
      </c>
      <c r="I600" s="4"/>
      <c r="K600" s="2" t="str">
        <f>IFERROR(INDEX('padron cfe'!C:C,MATCH(DATOS!C600,'padron cfe'!A:A,0),1),"")</f>
        <v/>
      </c>
      <c r="L600" s="4" t="str">
        <f>IFERROR(IF(VLOOKUP(J600,J$2:L599,4,0)=0,"",VLOOKUP(J600,J$2:L599,4,0)),"")</f>
        <v/>
      </c>
      <c r="M600" s="4" t="str">
        <f>IFERROR(IF(VLOOKUP(J600,J$2:M599,5,0)=0,"",VLOOKUP(J600,J$2:M599,5,0)),"")</f>
        <v/>
      </c>
      <c r="N600" s="4"/>
      <c r="O600" s="2"/>
      <c r="P600" s="2"/>
      <c r="Q600" s="5" t="str">
        <f t="shared" si="131"/>
        <v/>
      </c>
      <c r="T600" s="2" t="str">
        <f>IFERROR(INDEX('padron cfe'!D:D,MATCH(DATOS!C600,'padron cfe'!A:A,0),1),"")</f>
        <v/>
      </c>
      <c r="U600" s="4"/>
      <c r="V600" s="4"/>
      <c r="W600" s="4"/>
      <c r="X600" s="6"/>
      <c r="Y600" s="4"/>
      <c r="Z600" s="4" t="str">
        <f t="shared" si="133"/>
        <v/>
      </c>
      <c r="AA600" s="4"/>
      <c r="AB600" s="4"/>
      <c r="AC600" s="2" t="str">
        <f>IFERROR(IF(INDEX(AC$1:AC599,MATCH(J600,J$1:J599,0),1)=0,"",INDEX(AC$1:AC599,MATCH(J600,J$1:J599,0),1)),"")</f>
        <v/>
      </c>
      <c r="AD600" s="2" t="str">
        <f>IFERROR(IF(INDEX(AD$1:AD599,MATCH(J600,J$1:J599,0),1)=0,"",INDEX(AD$1:AD599,MATCH(J600,J$1:J599,0),1)),"")</f>
        <v/>
      </c>
      <c r="AE600" s="2" t="str">
        <f>IFERROR(IF(INDEX(AE$1:AE599,MATCH(J600,J$1:J599,0),1)=0,"",INDEX(AE$1:AE599,MATCH(J600,J$1:J599,0),1)),"")</f>
        <v/>
      </c>
      <c r="AF600" s="2"/>
      <c r="AG600" s="2"/>
      <c r="AH600" s="2"/>
      <c r="AI600" s="4"/>
      <c r="AJ600" s="4"/>
      <c r="AK600" s="4"/>
      <c r="AL600" s="4"/>
      <c r="AM600" s="4"/>
      <c r="AN600" s="4"/>
      <c r="AO600" s="4"/>
      <c r="AP600" s="4"/>
      <c r="AQ600" s="4"/>
      <c r="AS600" s="4"/>
      <c r="AT600" s="82"/>
      <c r="AU600" s="124"/>
      <c r="AV600" s="124"/>
      <c r="AW600" s="124"/>
      <c r="AX600" s="124"/>
      <c r="AY600" s="124"/>
      <c r="AZ600" s="124"/>
      <c r="BA600" s="4"/>
      <c r="BB600" s="127"/>
      <c r="BC600" s="4"/>
      <c r="BD600" s="4"/>
      <c r="BE600" s="4"/>
      <c r="BF600" s="4"/>
      <c r="BG600" s="4"/>
      <c r="BH600" s="7" t="str">
        <f t="shared" ca="1" si="134"/>
        <v/>
      </c>
      <c r="BI600" s="4" t="str">
        <f t="shared" si="141"/>
        <v/>
      </c>
      <c r="BJ600" s="123" t="str">
        <f t="shared" si="135"/>
        <v/>
      </c>
      <c r="BK600" s="140" t="str">
        <f t="shared" si="140"/>
        <v/>
      </c>
      <c r="BQ600" s="4" t="str">
        <f>IF(IFERROR(VLOOKUP(C600,C601:C$1993,1,0),"")="","",COUNTIF(C:C,C600))</f>
        <v/>
      </c>
      <c r="BU600" s="5" t="str">
        <f>IF(B600="","",IF(BQ600="",1+(MAX(BU$2:BU599)),""))</f>
        <v/>
      </c>
      <c r="BV600" s="5" t="str">
        <f t="shared" si="136"/>
        <v/>
      </c>
      <c r="BW600" s="5" t="str">
        <f t="shared" si="137"/>
        <v/>
      </c>
      <c r="BX600" s="14" t="str">
        <f t="shared" si="138"/>
        <v/>
      </c>
      <c r="BY600" s="28"/>
      <c r="BZ600" s="15"/>
      <c r="CA600" s="5" t="str">
        <f t="shared" si="142"/>
        <v/>
      </c>
      <c r="CD600" s="5" t="str">
        <f t="shared" si="139"/>
        <v/>
      </c>
      <c r="CE600" s="5" t="str">
        <f>IF(J600="","",IFERROR(IF(VLOOKUP(J600,J$2:J599,1,0)=0,"",""),J600))</f>
        <v/>
      </c>
      <c r="CF600" s="24" t="str">
        <f>IF(CE600="","",(IFERROR(VLOOKUP(MID(CE600,1,1),$CW$2:DA$28,3,0),0)+IFERROR(VLOOKUP(MID(CE600,2,1),CW$2:DA$28,4,0),0)+IFERROR(VLOOKUP(MID(CE600,3,1),CW$2:DA$28,5,0),0)+(ROW(CE600)/1000000000000)))</f>
        <v/>
      </c>
      <c r="CH600" s="5">
        <v>599</v>
      </c>
      <c r="CI600" s="5" t="str">
        <f>IFERROR(VLOOKUP(CH600,CD$2:CE1676,2,0),"")</f>
        <v/>
      </c>
      <c r="DC600" s="5" t="e">
        <f>IF(REPORTE!AH$2="si",IF(C600=VALUE(REPORTE!C$11),IF(SUM(DC601:DC$1993),CONCATENATE(INT(B600),", "),INT(B600)),""),IF(C600=VALUE(REPORTE!C$10),IF(SUM(DC601:DC$1993),CONCATENATE(INT(B600),", "),INT(B600)),""))</f>
        <v>#VALUE!</v>
      </c>
    </row>
    <row r="601" spans="1:114" s="5" customFormat="1" ht="15" customHeight="1">
      <c r="A601" s="4" t="str">
        <f t="shared" si="132"/>
        <v/>
      </c>
      <c r="B601" s="6"/>
      <c r="C601" s="6"/>
      <c r="D601" s="1" t="str">
        <f>IFERROR(INDEX('padron cfe'!B:B,MATCH(DATOS!C601,'padron cfe'!A:A,0),1),"")</f>
        <v/>
      </c>
      <c r="E601" s="4"/>
      <c r="F601" s="4"/>
      <c r="G601" s="4"/>
      <c r="H601" s="5" t="str">
        <f>IF(F601="","",IFERROR(CONCATENATE("PEUA",VLOOKUP(ESTADO,REPORTE!AV$2:AW$33,2,0),DIDTRITO_FORM,CADER_FORM,IFERROR(VLOOKUP(DAY(F601),$BN$3:$BO$11,2,0),DAY(F601)),IFERROR(VLOOKUP(MONTH(F601),$BN$3:$BO$11,2,0),MONTH(F601)),YEAR(F601),G601),""))</f>
        <v/>
      </c>
      <c r="I601" s="4"/>
      <c r="K601" s="2" t="str">
        <f>IFERROR(INDEX('padron cfe'!C:C,MATCH(DATOS!C601,'padron cfe'!A:A,0),1),"")</f>
        <v/>
      </c>
      <c r="L601" s="4" t="str">
        <f>IFERROR(IF(VLOOKUP(J601,J$2:L600,4,0)=0,"",VLOOKUP(J601,J$2:L600,4,0)),"")</f>
        <v/>
      </c>
      <c r="M601" s="4" t="str">
        <f>IFERROR(IF(VLOOKUP(J601,J$2:M600,5,0)=0,"",VLOOKUP(J601,J$2:M600,5,0)),"")</f>
        <v/>
      </c>
      <c r="N601" s="4"/>
      <c r="O601" s="2"/>
      <c r="P601" s="2"/>
      <c r="Q601" s="5" t="str">
        <f t="shared" si="131"/>
        <v/>
      </c>
      <c r="T601" s="2" t="str">
        <f>IFERROR(INDEX('padron cfe'!D:D,MATCH(DATOS!C601,'padron cfe'!A:A,0),1),"")</f>
        <v/>
      </c>
      <c r="U601" s="4"/>
      <c r="V601" s="4"/>
      <c r="W601" s="4"/>
      <c r="X601" s="6"/>
      <c r="Y601" s="4"/>
      <c r="Z601" s="4" t="str">
        <f t="shared" si="133"/>
        <v/>
      </c>
      <c r="AA601" s="4"/>
      <c r="AB601" s="4"/>
      <c r="AC601" s="2" t="str">
        <f>IFERROR(IF(INDEX(AC$1:AC600,MATCH(J601,J$1:J600,0),1)=0,"",INDEX(AC$1:AC600,MATCH(J601,J$1:J600,0),1)),"")</f>
        <v/>
      </c>
      <c r="AD601" s="2" t="str">
        <f>IFERROR(IF(INDEX(AD$1:AD600,MATCH(J601,J$1:J600,0),1)=0,"",INDEX(AD$1:AD600,MATCH(J601,J$1:J600,0),1)),"")</f>
        <v/>
      </c>
      <c r="AE601" s="2" t="str">
        <f>IFERROR(IF(INDEX(AE$1:AE600,MATCH(J601,J$1:J600,0),1)=0,"",INDEX(AE$1:AE600,MATCH(J601,J$1:J600,0),1)),"")</f>
        <v/>
      </c>
      <c r="AF601" s="2"/>
      <c r="AG601" s="2"/>
      <c r="AH601" s="2"/>
      <c r="AI601" s="4"/>
      <c r="AJ601" s="4"/>
      <c r="AK601" s="4"/>
      <c r="AL601" s="4"/>
      <c r="AM601" s="4"/>
      <c r="AN601" s="4"/>
      <c r="AO601" s="4"/>
      <c r="AP601" s="4"/>
      <c r="AQ601" s="4"/>
      <c r="AS601" s="4"/>
      <c r="AT601" s="82"/>
      <c r="AU601" s="124"/>
      <c r="AV601" s="124"/>
      <c r="AW601" s="124"/>
      <c r="AX601" s="124"/>
      <c r="AY601" s="124"/>
      <c r="AZ601" s="124"/>
      <c r="BA601" s="4"/>
      <c r="BB601" s="127"/>
      <c r="BC601" s="4"/>
      <c r="BD601" s="4"/>
      <c r="BE601" s="4"/>
      <c r="BF601" s="4"/>
      <c r="BG601" s="4"/>
      <c r="BH601" s="7" t="str">
        <f t="shared" ca="1" si="134"/>
        <v/>
      </c>
      <c r="BI601" s="4" t="str">
        <f t="shared" si="141"/>
        <v/>
      </c>
      <c r="BJ601" s="123" t="str">
        <f t="shared" si="135"/>
        <v/>
      </c>
      <c r="BK601" s="140" t="str">
        <f t="shared" si="140"/>
        <v/>
      </c>
      <c r="BQ601" s="4" t="str">
        <f>IF(IFERROR(VLOOKUP(C601,C602:C$1993,1,0),"")="","",COUNTIF(C:C,C601))</f>
        <v/>
      </c>
      <c r="BU601" s="5" t="str">
        <f>IF(B601="","",IF(BQ601="",1+(MAX(BU$2:BU600)),""))</f>
        <v/>
      </c>
      <c r="BV601" s="5" t="str">
        <f t="shared" si="136"/>
        <v/>
      </c>
      <c r="BW601" s="5" t="str">
        <f t="shared" si="137"/>
        <v/>
      </c>
      <c r="BX601" s="14" t="str">
        <f t="shared" si="138"/>
        <v/>
      </c>
      <c r="BY601" s="28"/>
      <c r="BZ601" s="15"/>
      <c r="CA601" s="5" t="str">
        <f t="shared" si="142"/>
        <v/>
      </c>
      <c r="CD601" s="5" t="str">
        <f t="shared" si="139"/>
        <v/>
      </c>
      <c r="CE601" s="5" t="str">
        <f>IF(J601="","",IFERROR(IF(VLOOKUP(J601,J$2:J600,1,0)=0,"",""),J601))</f>
        <v/>
      </c>
      <c r="CF601" s="24" t="str">
        <f>IF(CE601="","",(IFERROR(VLOOKUP(MID(CE601,1,1),$CW$2:DA$28,3,0),0)+IFERROR(VLOOKUP(MID(CE601,2,1),CW$2:DA$28,4,0),0)+IFERROR(VLOOKUP(MID(CE601,3,1),CW$2:DA$28,5,0),0)+(ROW(CE601)/1000000000000)))</f>
        <v/>
      </c>
      <c r="CH601" s="5">
        <v>600</v>
      </c>
      <c r="CI601" s="5" t="str">
        <f>IFERROR(VLOOKUP(CH601,CD$2:CE1677,2,0),"")</f>
        <v/>
      </c>
      <c r="DC601" s="5" t="e">
        <f>IF(REPORTE!AH$2="si",IF(C601=VALUE(REPORTE!C$11),IF(SUM(DC602:DC$1993),CONCATENATE(INT(B601),", "),INT(B601)),""),IF(C601=VALUE(REPORTE!C$10),IF(SUM(DC602:DC$1993),CONCATENATE(INT(B601),", "),INT(B601)),""))</f>
        <v>#VALUE!</v>
      </c>
    </row>
    <row r="602" spans="1:114" s="5" customFormat="1" ht="15" customHeight="1">
      <c r="A602" s="4" t="str">
        <f t="shared" si="132"/>
        <v/>
      </c>
      <c r="B602" s="6"/>
      <c r="C602" s="6"/>
      <c r="D602" s="1" t="str">
        <f>IFERROR(INDEX('padron cfe'!B:B,MATCH(DATOS!C602,'padron cfe'!A:A,0),1),"")</f>
        <v/>
      </c>
      <c r="E602" s="4"/>
      <c r="F602" s="4"/>
      <c r="G602" s="4"/>
      <c r="H602" s="5" t="str">
        <f>IF(F602="","",IFERROR(CONCATENATE("PEUA",VLOOKUP(ESTADO,REPORTE!AV$2:AW$33,2,0),DIDTRITO_FORM,CADER_FORM,IFERROR(VLOOKUP(DAY(F602),$BN$3:$BO$11,2,0),DAY(F602)),IFERROR(VLOOKUP(MONTH(F602),$BN$3:$BO$11,2,0),MONTH(F602)),YEAR(F602),G602),""))</f>
        <v/>
      </c>
      <c r="I602" s="4"/>
      <c r="K602" s="2" t="str">
        <f>IFERROR(INDEX('padron cfe'!C:C,MATCH(DATOS!C602,'padron cfe'!A:A,0),1),"")</f>
        <v/>
      </c>
      <c r="L602" s="4" t="str">
        <f>IFERROR(IF(VLOOKUP(J602,J$2:L601,4,0)=0,"",VLOOKUP(J602,J$2:L601,4,0)),"")</f>
        <v/>
      </c>
      <c r="M602" s="4" t="str">
        <f>IFERROR(IF(VLOOKUP(J602,J$2:M601,5,0)=0,"",VLOOKUP(J602,J$2:M601,5,0)),"")</f>
        <v/>
      </c>
      <c r="N602" s="4"/>
      <c r="O602" s="2"/>
      <c r="P602" s="2"/>
      <c r="Q602" s="5" t="str">
        <f t="shared" si="131"/>
        <v/>
      </c>
      <c r="T602" s="2" t="str">
        <f>IFERROR(INDEX('padron cfe'!D:D,MATCH(DATOS!C602,'padron cfe'!A:A,0),1),"")</f>
        <v/>
      </c>
      <c r="U602" s="4"/>
      <c r="V602" s="4"/>
      <c r="W602" s="4"/>
      <c r="X602" s="6"/>
      <c r="Y602" s="4"/>
      <c r="Z602" s="4" t="str">
        <f t="shared" si="133"/>
        <v/>
      </c>
      <c r="AA602" s="4"/>
      <c r="AB602" s="4"/>
      <c r="AC602" s="2" t="str">
        <f>IFERROR(IF(INDEX(AC$1:AC601,MATCH(J602,J$1:J601,0),1)=0,"",INDEX(AC$1:AC601,MATCH(J602,J$1:J601,0),1)),"")</f>
        <v/>
      </c>
      <c r="AD602" s="2" t="str">
        <f>IFERROR(IF(INDEX(AD$1:AD601,MATCH(J602,J$1:J601,0),1)=0,"",INDEX(AD$1:AD601,MATCH(J602,J$1:J601,0),1)),"")</f>
        <v/>
      </c>
      <c r="AE602" s="2" t="str">
        <f>IFERROR(IF(INDEX(AE$1:AE601,MATCH(J602,J$1:J601,0),1)=0,"",INDEX(AE$1:AE601,MATCH(J602,J$1:J601,0),1)),"")</f>
        <v/>
      </c>
      <c r="AF602" s="2"/>
      <c r="AG602" s="2"/>
      <c r="AH602" s="2"/>
      <c r="AI602" s="4"/>
      <c r="AJ602" s="4"/>
      <c r="AK602" s="4"/>
      <c r="AL602" s="4"/>
      <c r="AM602" s="4"/>
      <c r="AN602" s="4"/>
      <c r="AO602" s="4"/>
      <c r="AP602" s="4"/>
      <c r="AQ602" s="4"/>
      <c r="AS602" s="4"/>
      <c r="AT602" s="82"/>
      <c r="AU602" s="124"/>
      <c r="AV602" s="124"/>
      <c r="AW602" s="124"/>
      <c r="AX602" s="124"/>
      <c r="AY602" s="124"/>
      <c r="AZ602" s="124"/>
      <c r="BA602" s="4"/>
      <c r="BB602" s="127"/>
      <c r="BC602" s="4"/>
      <c r="BD602" s="4"/>
      <c r="BE602" s="4"/>
      <c r="BF602" s="4"/>
      <c r="BG602" s="4"/>
      <c r="BH602" s="7" t="str">
        <f t="shared" ca="1" si="134"/>
        <v/>
      </c>
      <c r="BI602" s="4" t="str">
        <f t="shared" si="141"/>
        <v/>
      </c>
      <c r="BJ602" s="123" t="str">
        <f t="shared" si="135"/>
        <v/>
      </c>
      <c r="BK602" s="140" t="str">
        <f t="shared" si="140"/>
        <v/>
      </c>
      <c r="BQ602" s="4" t="str">
        <f>IF(IFERROR(VLOOKUP(C602,C603:C$1993,1,0),"")="","",COUNTIF(C:C,C602))</f>
        <v/>
      </c>
      <c r="BU602" s="5" t="str">
        <f>IF(B602="","",IF(BQ602="",1+(MAX(BU$2:BU601)),""))</f>
        <v/>
      </c>
      <c r="BV602" s="5" t="str">
        <f t="shared" si="136"/>
        <v/>
      </c>
      <c r="BW602" s="5" t="str">
        <f t="shared" si="137"/>
        <v/>
      </c>
      <c r="BX602" s="14" t="str">
        <f t="shared" si="138"/>
        <v/>
      </c>
      <c r="BY602" s="28"/>
      <c r="BZ602" s="15"/>
      <c r="CA602" s="5" t="str">
        <f t="shared" si="142"/>
        <v/>
      </c>
      <c r="CD602" s="5" t="str">
        <f t="shared" si="139"/>
        <v/>
      </c>
      <c r="CE602" s="5" t="str">
        <f>IF(J602="","",IFERROR(IF(VLOOKUP(J602,J$2:J601,1,0)=0,"",""),J602))</f>
        <v/>
      </c>
      <c r="CF602" s="24" t="str">
        <f>IF(CE602="","",(IFERROR(VLOOKUP(MID(CE602,1,1),$CW$2:DA$28,3,0),0)+IFERROR(VLOOKUP(MID(CE602,2,1),CW$2:DA$28,4,0),0)+IFERROR(VLOOKUP(MID(CE602,3,1),CW$2:DA$28,5,0),0)+(ROW(CE602)/1000000000000)))</f>
        <v/>
      </c>
      <c r="CH602" s="5">
        <v>601</v>
      </c>
      <c r="CI602" s="5" t="str">
        <f>IFERROR(VLOOKUP(CH602,CD$2:CE1678,2,0),"")</f>
        <v/>
      </c>
      <c r="DC602" s="5" t="e">
        <f>IF(REPORTE!AH$2="si",IF(C602=VALUE(REPORTE!C$11),IF(SUM(DC603:DC$1993),CONCATENATE(INT(B602),", "),INT(B602)),""),IF(C602=VALUE(REPORTE!C$10),IF(SUM(DC603:DC$1993),CONCATENATE(INT(B602),", "),INT(B602)),""))</f>
        <v>#VALUE!</v>
      </c>
    </row>
    <row r="603" spans="1:114" s="5" customFormat="1" ht="15" customHeight="1">
      <c r="A603" s="4" t="str">
        <f t="shared" si="132"/>
        <v/>
      </c>
      <c r="B603" s="6"/>
      <c r="C603" s="6"/>
      <c r="D603" s="1" t="str">
        <f>IFERROR(INDEX('padron cfe'!B:B,MATCH(DATOS!C603,'padron cfe'!A:A,0),1),"")</f>
        <v/>
      </c>
      <c r="E603" s="4"/>
      <c r="F603" s="4"/>
      <c r="G603" s="4"/>
      <c r="H603" s="5" t="str">
        <f>IF(F603="","",IFERROR(CONCATENATE("PEUA",VLOOKUP(ESTADO,REPORTE!AV$2:AW$33,2,0),DIDTRITO_FORM,CADER_FORM,IFERROR(VLOOKUP(DAY(F603),$BN$3:$BO$11,2,0),DAY(F603)),IFERROR(VLOOKUP(MONTH(F603),$BN$3:$BO$11,2,0),MONTH(F603)),YEAR(F603),G603),""))</f>
        <v/>
      </c>
      <c r="I603" s="4"/>
      <c r="K603" s="2" t="str">
        <f>IFERROR(INDEX('padron cfe'!C:C,MATCH(DATOS!C603,'padron cfe'!A:A,0),1),"")</f>
        <v/>
      </c>
      <c r="L603" s="4" t="str">
        <f>IFERROR(IF(VLOOKUP(J603,J$2:L602,4,0)=0,"",VLOOKUP(J603,J$2:L602,4,0)),"")</f>
        <v/>
      </c>
      <c r="M603" s="4" t="str">
        <f>IFERROR(IF(VLOOKUP(J603,J$2:M602,5,0)=0,"",VLOOKUP(J603,J$2:M602,5,0)),"")</f>
        <v/>
      </c>
      <c r="N603" s="4"/>
      <c r="O603" s="2"/>
      <c r="P603" s="2"/>
      <c r="Q603" s="5" t="str">
        <f t="shared" si="131"/>
        <v/>
      </c>
      <c r="T603" s="2" t="str">
        <f>IFERROR(INDEX('padron cfe'!D:D,MATCH(DATOS!C603,'padron cfe'!A:A,0),1),"")</f>
        <v/>
      </c>
      <c r="U603" s="4"/>
      <c r="V603" s="4"/>
      <c r="W603" s="4"/>
      <c r="X603" s="6"/>
      <c r="Y603" s="4"/>
      <c r="Z603" s="4" t="str">
        <f t="shared" si="133"/>
        <v/>
      </c>
      <c r="AA603" s="4"/>
      <c r="AB603" s="4"/>
      <c r="AC603" s="2" t="str">
        <f>IFERROR(IF(INDEX(AC$1:AC602,MATCH(J603,J$1:J602,0),1)=0,"",INDEX(AC$1:AC602,MATCH(J603,J$1:J602,0),1)),"")</f>
        <v/>
      </c>
      <c r="AD603" s="2" t="str">
        <f>IFERROR(IF(INDEX(AD$1:AD602,MATCH(J603,J$1:J602,0),1)=0,"",INDEX(AD$1:AD602,MATCH(J603,J$1:J602,0),1)),"")</f>
        <v/>
      </c>
      <c r="AE603" s="2" t="str">
        <f>IFERROR(IF(INDEX(AE$1:AE602,MATCH(J603,J$1:J602,0),1)=0,"",INDEX(AE$1:AE602,MATCH(J603,J$1:J602,0),1)),"")</f>
        <v/>
      </c>
      <c r="AF603" s="2"/>
      <c r="AG603" s="2"/>
      <c r="AH603" s="2"/>
      <c r="AI603" s="4"/>
      <c r="AJ603" s="4"/>
      <c r="AK603" s="4"/>
      <c r="AL603" s="4"/>
      <c r="AM603" s="4"/>
      <c r="AN603" s="4"/>
      <c r="AO603" s="4"/>
      <c r="AP603" s="4"/>
      <c r="AQ603" s="4"/>
      <c r="AS603" s="4"/>
      <c r="AT603" s="82"/>
      <c r="AU603" s="124"/>
      <c r="AV603" s="124"/>
      <c r="AW603" s="124"/>
      <c r="AX603" s="124"/>
      <c r="AY603" s="124"/>
      <c r="AZ603" s="124"/>
      <c r="BA603" s="4"/>
      <c r="BB603" s="127"/>
      <c r="BC603" s="4"/>
      <c r="BD603" s="4"/>
      <c r="BE603" s="4"/>
      <c r="BF603" s="4"/>
      <c r="BG603" s="4"/>
      <c r="BH603" s="7" t="str">
        <f t="shared" ca="1" si="134"/>
        <v/>
      </c>
      <c r="BI603" s="4" t="str">
        <f t="shared" si="141"/>
        <v/>
      </c>
      <c r="BJ603" s="123" t="str">
        <f t="shared" si="135"/>
        <v/>
      </c>
      <c r="BK603" s="140" t="str">
        <f t="shared" si="140"/>
        <v/>
      </c>
      <c r="BQ603" s="4" t="str">
        <f>IF(IFERROR(VLOOKUP(C603,C604:C$1993,1,0),"")="","",COUNTIF(C:C,C603))</f>
        <v/>
      </c>
      <c r="BU603" s="5" t="str">
        <f>IF(B603="","",IF(BQ603="",1+(MAX(BU$2:BU602)),""))</f>
        <v/>
      </c>
      <c r="BV603" s="5" t="str">
        <f t="shared" si="136"/>
        <v/>
      </c>
      <c r="BW603" s="5" t="str">
        <f t="shared" si="137"/>
        <v/>
      </c>
      <c r="BX603" s="14" t="str">
        <f t="shared" si="138"/>
        <v/>
      </c>
      <c r="BY603" s="28"/>
      <c r="BZ603" s="15"/>
      <c r="CA603" s="5" t="str">
        <f t="shared" si="142"/>
        <v/>
      </c>
      <c r="CD603" s="5" t="str">
        <f t="shared" si="139"/>
        <v/>
      </c>
      <c r="CE603" s="5" t="str">
        <f>IF(J603="","",IFERROR(IF(VLOOKUP(J603,J$2:J602,1,0)=0,"",""),J603))</f>
        <v/>
      </c>
      <c r="CF603" s="24" t="str">
        <f>IF(CE603="","",(IFERROR(VLOOKUP(MID(CE603,1,1),$CW$2:DA$28,3,0),0)+IFERROR(VLOOKUP(MID(CE603,2,1),CW$2:DA$28,4,0),0)+IFERROR(VLOOKUP(MID(CE603,3,1),CW$2:DA$28,5,0),0)+(ROW(CE603)/1000000000000)))</f>
        <v/>
      </c>
      <c r="CH603" s="5">
        <v>602</v>
      </c>
      <c r="CI603" s="5" t="str">
        <f>IFERROR(VLOOKUP(CH603,CD$2:CE1679,2,0),"")</f>
        <v/>
      </c>
      <c r="DC603" s="5" t="e">
        <f>IF(REPORTE!AH$2="si",IF(C603=VALUE(REPORTE!C$11),IF(SUM(DC604:DC$1993),CONCATENATE(INT(B603),", "),INT(B603)),""),IF(C603=VALUE(REPORTE!C$10),IF(SUM(DC604:DC$1993),CONCATENATE(INT(B603),", "),INT(B603)),""))</f>
        <v>#VALUE!</v>
      </c>
    </row>
    <row r="604" spans="1:114" s="5" customFormat="1" ht="15" customHeight="1">
      <c r="A604" s="4" t="str">
        <f t="shared" si="132"/>
        <v/>
      </c>
      <c r="B604" s="6"/>
      <c r="C604" s="6"/>
      <c r="D604" s="1" t="str">
        <f>IFERROR(INDEX('padron cfe'!B:B,MATCH(DATOS!C604,'padron cfe'!A:A,0),1),"")</f>
        <v/>
      </c>
      <c r="E604" s="4"/>
      <c r="F604" s="4"/>
      <c r="G604" s="4"/>
      <c r="H604" s="5" t="str">
        <f>IF(F604="","",IFERROR(CONCATENATE("PEUA",VLOOKUP(ESTADO,REPORTE!AV$2:AW$33,2,0),DIDTRITO_FORM,CADER_FORM,IFERROR(VLOOKUP(DAY(F604),$BN$3:$BO$11,2,0),DAY(F604)),IFERROR(VLOOKUP(MONTH(F604),$BN$3:$BO$11,2,0),MONTH(F604)),YEAR(F604),G604),""))</f>
        <v/>
      </c>
      <c r="I604" s="4"/>
      <c r="K604" s="2" t="str">
        <f>IFERROR(INDEX('padron cfe'!C:C,MATCH(DATOS!C604,'padron cfe'!A:A,0),1),"")</f>
        <v/>
      </c>
      <c r="L604" s="4" t="str">
        <f>IFERROR(IF(VLOOKUP(J604,J$2:L603,4,0)=0,"",VLOOKUP(J604,J$2:L603,4,0)),"")</f>
        <v/>
      </c>
      <c r="M604" s="4" t="str">
        <f>IFERROR(IF(VLOOKUP(J604,J$2:M603,5,0)=0,"",VLOOKUP(J604,J$2:M603,5,0)),"")</f>
        <v/>
      </c>
      <c r="N604" s="4"/>
      <c r="O604" s="2"/>
      <c r="P604" s="2"/>
      <c r="Q604" s="5" t="str">
        <f t="shared" si="131"/>
        <v/>
      </c>
      <c r="T604" s="2" t="str">
        <f>IFERROR(INDEX('padron cfe'!D:D,MATCH(DATOS!C604,'padron cfe'!A:A,0),1),"")</f>
        <v/>
      </c>
      <c r="U604" s="4"/>
      <c r="V604" s="4"/>
      <c r="W604" s="4"/>
      <c r="X604" s="6"/>
      <c r="Y604" s="4"/>
      <c r="Z604" s="4" t="str">
        <f t="shared" si="133"/>
        <v/>
      </c>
      <c r="AA604" s="4"/>
      <c r="AB604" s="4"/>
      <c r="AC604" s="2" t="str">
        <f>IFERROR(IF(INDEX(AC$1:AC603,MATCH(J604,J$1:J603,0),1)=0,"",INDEX(AC$1:AC603,MATCH(J604,J$1:J603,0),1)),"")</f>
        <v/>
      </c>
      <c r="AD604" s="2" t="str">
        <f>IFERROR(IF(INDEX(AD$1:AD603,MATCH(J604,J$1:J603,0),1)=0,"",INDEX(AD$1:AD603,MATCH(J604,J$1:J603,0),1)),"")</f>
        <v/>
      </c>
      <c r="AE604" s="2" t="str">
        <f>IFERROR(IF(INDEX(AE$1:AE603,MATCH(J604,J$1:J603,0),1)=0,"",INDEX(AE$1:AE603,MATCH(J604,J$1:J603,0),1)),"")</f>
        <v/>
      </c>
      <c r="AF604" s="2"/>
      <c r="AG604" s="2"/>
      <c r="AH604" s="2"/>
      <c r="AI604" s="4"/>
      <c r="AJ604" s="4"/>
      <c r="AK604" s="4"/>
      <c r="AL604" s="4"/>
      <c r="AM604" s="4"/>
      <c r="AN604" s="4"/>
      <c r="AO604" s="4"/>
      <c r="AP604" s="4"/>
      <c r="AQ604" s="4"/>
      <c r="AS604" s="4"/>
      <c r="AT604" s="82"/>
      <c r="AU604" s="124"/>
      <c r="AV604" s="124"/>
      <c r="AW604" s="124"/>
      <c r="AX604" s="124"/>
      <c r="AY604" s="124"/>
      <c r="AZ604" s="124"/>
      <c r="BA604" s="4"/>
      <c r="BB604" s="127"/>
      <c r="BC604" s="4"/>
      <c r="BD604" s="4"/>
      <c r="BE604" s="4"/>
      <c r="BF604" s="4"/>
      <c r="BG604" s="4"/>
      <c r="BH604" s="7" t="str">
        <f t="shared" ca="1" si="134"/>
        <v/>
      </c>
      <c r="BI604" s="4" t="str">
        <f t="shared" si="141"/>
        <v/>
      </c>
      <c r="BJ604" s="123" t="str">
        <f t="shared" si="135"/>
        <v/>
      </c>
      <c r="BK604" s="140" t="str">
        <f t="shared" si="140"/>
        <v/>
      </c>
      <c r="BQ604" s="4" t="str">
        <f>IF(IFERROR(VLOOKUP(C604,C605:C$1993,1,0),"")="","",COUNTIF(C:C,C604))</f>
        <v/>
      </c>
      <c r="BU604" s="5" t="str">
        <f>IF(B604="","",IF(BQ604="",1+(MAX(BU$2:BU603)),""))</f>
        <v/>
      </c>
      <c r="BV604" s="5" t="str">
        <f t="shared" si="136"/>
        <v/>
      </c>
      <c r="BW604" s="5" t="str">
        <f t="shared" si="137"/>
        <v/>
      </c>
      <c r="BX604" s="14" t="str">
        <f t="shared" si="138"/>
        <v/>
      </c>
      <c r="BY604" s="28"/>
      <c r="BZ604" s="15"/>
      <c r="CA604" s="5" t="str">
        <f t="shared" si="142"/>
        <v/>
      </c>
      <c r="CD604" s="5" t="str">
        <f t="shared" si="139"/>
        <v/>
      </c>
      <c r="CE604" s="5" t="str">
        <f>IF(J604="","",IFERROR(IF(VLOOKUP(J604,J$2:J603,1,0)=0,"",""),J604))</f>
        <v/>
      </c>
      <c r="CF604" s="24" t="str">
        <f>IF(CE604="","",(IFERROR(VLOOKUP(MID(CE604,1,1),$CW$2:DA$28,3,0),0)+IFERROR(VLOOKUP(MID(CE604,2,1),CW$2:DA$28,4,0),0)+IFERROR(VLOOKUP(MID(CE604,3,1),CW$2:DA$28,5,0),0)+(ROW(CE604)/1000000000000)))</f>
        <v/>
      </c>
      <c r="CH604" s="5">
        <v>603</v>
      </c>
      <c r="CI604" s="5" t="str">
        <f>IFERROR(VLOOKUP(CH604,CD$2:CE1680,2,0),"")</f>
        <v/>
      </c>
      <c r="DC604" s="5" t="e">
        <f>IF(REPORTE!AH$2="si",IF(C604=VALUE(REPORTE!C$11),IF(SUM(DC605:DC$1993),CONCATENATE(INT(B604),", "),INT(B604)),""),IF(C604=VALUE(REPORTE!C$10),IF(SUM(DC605:DC$1993),CONCATENATE(INT(B604),", "),INT(B604)),""))</f>
        <v>#VALUE!</v>
      </c>
    </row>
    <row r="605" spans="1:114" ht="15" customHeight="1">
      <c r="A605" s="4" t="str">
        <f t="shared" si="132"/>
        <v/>
      </c>
      <c r="B605" s="3"/>
      <c r="C605" s="3"/>
      <c r="D605" s="1" t="str">
        <f>IFERROR(INDEX('padron cfe'!B:B,MATCH(DATOS!C605,'padron cfe'!A:A,0),1),"")</f>
        <v/>
      </c>
      <c r="H605" s="5" t="str">
        <f>IF(F605="","",IFERROR(CONCATENATE("PEUA",VLOOKUP(ESTADO,REPORTE!AV$2:AW$33,2,0),DIDTRITO_FORM,CADER_FORM,IFERROR(VLOOKUP(DAY(F605),$BN$3:$BO$11,2,0),DAY(F605)),IFERROR(VLOOKUP(MONTH(F605),$BN$3:$BO$11,2,0),MONTH(F605)),YEAR(F605),G605),""))</f>
        <v/>
      </c>
      <c r="K605" s="2" t="str">
        <f>IFERROR(INDEX('padron cfe'!C:C,MATCH(DATOS!C605,'padron cfe'!A:A,0),1),"")</f>
        <v/>
      </c>
      <c r="L605" s="4" t="str">
        <f>IFERROR(IF(VLOOKUP(J605,J$2:L604,4,0)=0,"",VLOOKUP(J605,J$2:L604,4,0)),"")</f>
        <v/>
      </c>
      <c r="M605" s="4" t="str">
        <f>IFERROR(IF(VLOOKUP(J605,J$2:M604,5,0)=0,"",VLOOKUP(J605,J$2:M604,5,0)),"")</f>
        <v/>
      </c>
      <c r="Q605" s="5" t="str">
        <f t="shared" si="131"/>
        <v/>
      </c>
      <c r="S605"/>
      <c r="T605" s="2" t="str">
        <f>IFERROR(INDEX('padron cfe'!D:D,MATCH(DATOS!C605,'padron cfe'!A:A,0),1),"")</f>
        <v/>
      </c>
      <c r="X605" s="6"/>
      <c r="Z605" s="4" t="str">
        <f t="shared" si="133"/>
        <v/>
      </c>
      <c r="AA605" s="4"/>
      <c r="AB605" s="4"/>
      <c r="AC605" s="2" t="str">
        <f>IFERROR(IF(INDEX(AC$1:AC604,MATCH(J605,J$1:J604,0),1)=0,"",INDEX(AC$1:AC604,MATCH(J605,J$1:J604,0),1)),"")</f>
        <v/>
      </c>
      <c r="AD605" s="2" t="str">
        <f>IFERROR(IF(INDEX(AD$1:AD604,MATCH(J605,J$1:J604,0),1)=0,"",INDEX(AD$1:AD604,MATCH(J605,J$1:J604,0),1)),"")</f>
        <v/>
      </c>
      <c r="AE605" s="2" t="str">
        <f>IFERROR(IF(INDEX(AE$1:AE604,MATCH(J605,J$1:J604,0),1)=0,"",INDEX(AE$1:AE604,MATCH(J605,J$1:J604,0),1)),"")</f>
        <v/>
      </c>
      <c r="AS605" s="4"/>
      <c r="AT605" s="82"/>
      <c r="AU605" s="124"/>
      <c r="AV605" s="124"/>
      <c r="AW605" s="124"/>
      <c r="AX605" s="124"/>
      <c r="AY605" s="124"/>
      <c r="AZ605" s="124"/>
      <c r="BA605" s="4"/>
      <c r="BB605" s="127"/>
      <c r="BH605" s="7" t="str">
        <f t="shared" ca="1" si="134"/>
        <v/>
      </c>
      <c r="BI605" s="4" t="str">
        <f t="shared" si="141"/>
        <v/>
      </c>
      <c r="BJ605" s="123" t="str">
        <f t="shared" si="135"/>
        <v/>
      </c>
      <c r="BK605" s="140" t="str">
        <f t="shared" si="140"/>
        <v/>
      </c>
      <c r="BL605" s="5"/>
      <c r="BP605" s="5"/>
      <c r="BQ605" s="4" t="str">
        <f>IF(IFERROR(VLOOKUP(C605,C606:C$1993,1,0),"")="","",COUNTIF(C:C,C605))</f>
        <v/>
      </c>
      <c r="BS605" s="5"/>
      <c r="BT605" s="5"/>
      <c r="BU605" s="5" t="str">
        <f>IF(B605="","",IF(BQ605="",1+(MAX(BU$2:BU604)),""))</f>
        <v/>
      </c>
      <c r="BV605" s="5" t="str">
        <f t="shared" si="136"/>
        <v/>
      </c>
      <c r="BW605" s="5" t="str">
        <f t="shared" si="137"/>
        <v/>
      </c>
      <c r="BX605" s="14" t="str">
        <f t="shared" si="138"/>
        <v/>
      </c>
      <c r="BY605" s="28"/>
      <c r="BZ605" s="15"/>
      <c r="CA605" s="5" t="str">
        <f t="shared" si="142"/>
        <v/>
      </c>
      <c r="CC605" s="5"/>
      <c r="CD605" s="5" t="str">
        <f t="shared" si="139"/>
        <v/>
      </c>
      <c r="CE605" s="5" t="str">
        <f>IF(J605="","",IFERROR(IF(VLOOKUP(J605,J$2:J604,1,0)=0,"",""),J605))</f>
        <v/>
      </c>
      <c r="CF605" s="24" t="str">
        <f>IF(CE605="","",(IFERROR(VLOOKUP(MID(CE605,1,1),$CW$2:DA$28,3,0),0)+IFERROR(VLOOKUP(MID(CE605,2,1),CW$2:DA$28,4,0),0)+IFERROR(VLOOKUP(MID(CE605,3,1),CW$2:DA$28,5,0),0)+(ROW(CE605)/1000000000000)))</f>
        <v/>
      </c>
      <c r="CG605" s="5"/>
      <c r="CH605" s="5">
        <v>604</v>
      </c>
      <c r="CI605" s="5" t="str">
        <f>IFERROR(VLOOKUP(CH605,CD$2:CE1681,2,0),"")</f>
        <v/>
      </c>
      <c r="CJ605" s="5"/>
      <c r="CL605" s="5"/>
      <c r="DC605" s="5" t="e">
        <f>IF(REPORTE!AH$2="si",IF(C605=VALUE(REPORTE!C$11),IF(SUM(DC606:DC$1993),CONCATENATE(INT(B605),", "),INT(B605)),""),IF(C605=VALUE(REPORTE!C$10),IF(SUM(DC606:DC$1993),CONCATENATE(INT(B605),", "),INT(B605)),""))</f>
        <v>#VALUE!</v>
      </c>
      <c r="DG605" s="5"/>
      <c r="DH605" s="5"/>
      <c r="DI605" s="5"/>
      <c r="DJ605" s="5"/>
    </row>
    <row r="606" spans="1:114" ht="15" customHeight="1">
      <c r="A606" s="4" t="str">
        <f t="shared" si="132"/>
        <v/>
      </c>
      <c r="B606" s="3"/>
      <c r="C606" s="3"/>
      <c r="D606" s="1" t="str">
        <f>IFERROR(INDEX('padron cfe'!B:B,MATCH(DATOS!C606,'padron cfe'!A:A,0),1),"")</f>
        <v/>
      </c>
      <c r="H606" s="5" t="str">
        <f>IF(F606="","",IFERROR(CONCATENATE("PEUA",VLOOKUP(ESTADO,REPORTE!AV$2:AW$33,2,0),DIDTRITO_FORM,CADER_FORM,IFERROR(VLOOKUP(DAY(F606),$BN$3:$BO$11,2,0),DAY(F606)),IFERROR(VLOOKUP(MONTH(F606),$BN$3:$BO$11,2,0),MONTH(F606)),YEAR(F606),G606),""))</f>
        <v/>
      </c>
      <c r="K606" s="2" t="str">
        <f>IFERROR(INDEX('padron cfe'!C:C,MATCH(DATOS!C606,'padron cfe'!A:A,0),1),"")</f>
        <v/>
      </c>
      <c r="L606" s="4" t="str">
        <f>IFERROR(IF(VLOOKUP(J606,J$2:L605,4,0)=0,"",VLOOKUP(J606,J$2:L605,4,0)),"")</f>
        <v/>
      </c>
      <c r="M606" s="4" t="str">
        <f>IFERROR(IF(VLOOKUP(J606,J$2:M605,5,0)=0,"",VLOOKUP(J606,J$2:M605,5,0)),"")</f>
        <v/>
      </c>
      <c r="Q606" s="5" t="str">
        <f t="shared" si="131"/>
        <v/>
      </c>
      <c r="S606"/>
      <c r="T606" s="2" t="str">
        <f>IFERROR(INDEX('padron cfe'!D:D,MATCH(DATOS!C606,'padron cfe'!A:A,0),1),"")</f>
        <v/>
      </c>
      <c r="X606" s="6"/>
      <c r="Z606" s="4" t="str">
        <f t="shared" si="133"/>
        <v/>
      </c>
      <c r="AA606" s="4"/>
      <c r="AB606" s="4"/>
      <c r="AC606" s="2" t="str">
        <f>IFERROR(IF(INDEX(AC$1:AC605,MATCH(J606,J$1:J605,0),1)=0,"",INDEX(AC$1:AC605,MATCH(J606,J$1:J605,0),1)),"")</f>
        <v/>
      </c>
      <c r="AD606" s="2" t="str">
        <f>IFERROR(IF(INDEX(AD$1:AD605,MATCH(J606,J$1:J605,0),1)=0,"",INDEX(AD$1:AD605,MATCH(J606,J$1:J605,0),1)),"")</f>
        <v/>
      </c>
      <c r="AE606" s="2" t="str">
        <f>IFERROR(IF(INDEX(AE$1:AE605,MATCH(J606,J$1:J605,0),1)=0,"",INDEX(AE$1:AE605,MATCH(J606,J$1:J605,0),1)),"")</f>
        <v/>
      </c>
      <c r="AS606" s="4"/>
      <c r="AT606" s="82"/>
      <c r="AU606" s="124"/>
      <c r="AV606" s="124"/>
      <c r="AW606" s="124"/>
      <c r="AX606" s="124"/>
      <c r="AY606" s="124"/>
      <c r="AZ606" s="124"/>
      <c r="BA606" s="4"/>
      <c r="BB606" s="127"/>
      <c r="BH606" s="7" t="str">
        <f t="shared" ca="1" si="134"/>
        <v/>
      </c>
      <c r="BI606" s="4" t="str">
        <f t="shared" si="141"/>
        <v/>
      </c>
      <c r="BJ606" s="123" t="str">
        <f t="shared" si="135"/>
        <v/>
      </c>
      <c r="BK606" s="140" t="str">
        <f t="shared" si="140"/>
        <v/>
      </c>
      <c r="BL606" s="5"/>
      <c r="BP606" s="5"/>
      <c r="BQ606" s="4" t="str">
        <f>IF(IFERROR(VLOOKUP(C606,C607:C$1993,1,0),"")="","",COUNTIF(C:C,C606))</f>
        <v/>
      </c>
      <c r="BS606" s="5"/>
      <c r="BT606" s="5"/>
      <c r="BU606" s="5" t="str">
        <f>IF(B606="","",IF(BQ606="",1+(MAX(BU$2:BU605)),""))</f>
        <v/>
      </c>
      <c r="BV606" s="5" t="str">
        <f t="shared" si="136"/>
        <v/>
      </c>
      <c r="BW606" s="5" t="str">
        <f t="shared" si="137"/>
        <v/>
      </c>
      <c r="BX606" s="14" t="str">
        <f t="shared" si="138"/>
        <v/>
      </c>
      <c r="BY606" s="28"/>
      <c r="BZ606" s="15"/>
      <c r="CA606" s="5" t="str">
        <f t="shared" si="142"/>
        <v/>
      </c>
      <c r="CC606" s="5"/>
      <c r="CD606" s="5" t="str">
        <f t="shared" si="139"/>
        <v/>
      </c>
      <c r="CE606" s="5" t="str">
        <f>IF(J606="","",IFERROR(IF(VLOOKUP(J606,J$2:J605,1,0)=0,"",""),J606))</f>
        <v/>
      </c>
      <c r="CF606" s="24" t="str">
        <f>IF(CE606="","",(IFERROR(VLOOKUP(MID(CE606,1,1),$CW$2:DA$28,3,0),0)+IFERROR(VLOOKUP(MID(CE606,2,1),CW$2:DA$28,4,0),0)+IFERROR(VLOOKUP(MID(CE606,3,1),CW$2:DA$28,5,0),0)+(ROW(CE606)/1000000000000)))</f>
        <v/>
      </c>
      <c r="CG606" s="5"/>
      <c r="CH606" s="5">
        <v>605</v>
      </c>
      <c r="CI606" s="5" t="str">
        <f>IFERROR(VLOOKUP(CH606,CD$2:CE1682,2,0),"")</f>
        <v/>
      </c>
      <c r="CJ606" s="5"/>
      <c r="CL606" s="5"/>
      <c r="DC606" s="5" t="e">
        <f>IF(REPORTE!AH$2="si",IF(C606=VALUE(REPORTE!C$11),IF(SUM(DC607:DC$1993),CONCATENATE(INT(B606),", "),INT(B606)),""),IF(C606=VALUE(REPORTE!C$10),IF(SUM(DC607:DC$1993),CONCATENATE(INT(B606),", "),INT(B606)),""))</f>
        <v>#VALUE!</v>
      </c>
      <c r="DG606" s="5"/>
      <c r="DH606" s="5"/>
      <c r="DI606" s="5"/>
      <c r="DJ606" s="5"/>
    </row>
    <row r="607" spans="1:114" ht="15" customHeight="1">
      <c r="A607" s="4" t="str">
        <f t="shared" si="132"/>
        <v/>
      </c>
      <c r="B607" s="3"/>
      <c r="C607" s="3"/>
      <c r="D607" s="1" t="str">
        <f>IFERROR(INDEX('padron cfe'!B:B,MATCH(DATOS!C607,'padron cfe'!A:A,0),1),"")</f>
        <v/>
      </c>
      <c r="H607" s="5" t="str">
        <f>IF(F607="","",IFERROR(CONCATENATE("PEUA",VLOOKUP(ESTADO,REPORTE!AV$2:AW$33,2,0),DIDTRITO_FORM,CADER_FORM,IFERROR(VLOOKUP(DAY(F607),$BN$3:$BO$11,2,0),DAY(F607)),IFERROR(VLOOKUP(MONTH(F607),$BN$3:$BO$11,2,0),MONTH(F607)),YEAR(F607),G607),""))</f>
        <v/>
      </c>
      <c r="K607" s="2" t="str">
        <f>IFERROR(INDEX('padron cfe'!C:C,MATCH(DATOS!C607,'padron cfe'!A:A,0),1),"")</f>
        <v/>
      </c>
      <c r="L607" s="4" t="str">
        <f>IFERROR(IF(VLOOKUP(J607,J$2:L606,4,0)=0,"",VLOOKUP(J607,J$2:L606,4,0)),"")</f>
        <v/>
      </c>
      <c r="M607" s="4" t="str">
        <f>IFERROR(IF(VLOOKUP(J607,J$2:M606,5,0)=0,"",VLOOKUP(J607,J$2:M606,5,0)),"")</f>
        <v/>
      </c>
      <c r="Q607" s="5" t="str">
        <f t="shared" si="131"/>
        <v/>
      </c>
      <c r="S607"/>
      <c r="T607" s="2" t="str">
        <f>IFERROR(INDEX('padron cfe'!D:D,MATCH(DATOS!C607,'padron cfe'!A:A,0),1),"")</f>
        <v/>
      </c>
      <c r="X607" s="6"/>
      <c r="Z607" s="4" t="str">
        <f t="shared" si="133"/>
        <v/>
      </c>
      <c r="AA607" s="4"/>
      <c r="AB607" s="4"/>
      <c r="AC607" s="2" t="str">
        <f>IFERROR(IF(INDEX(AC$1:AC606,MATCH(J607,J$1:J606,0),1)=0,"",INDEX(AC$1:AC606,MATCH(J607,J$1:J606,0),1)),"")</f>
        <v/>
      </c>
      <c r="AD607" s="2" t="str">
        <f>IFERROR(IF(INDEX(AD$1:AD606,MATCH(J607,J$1:J606,0),1)=0,"",INDEX(AD$1:AD606,MATCH(J607,J$1:J606,0),1)),"")</f>
        <v/>
      </c>
      <c r="AE607" s="2" t="str">
        <f>IFERROR(IF(INDEX(AE$1:AE606,MATCH(J607,J$1:J606,0),1)=0,"",INDEX(AE$1:AE606,MATCH(J607,J$1:J606,0),1)),"")</f>
        <v/>
      </c>
      <c r="AS607" s="4"/>
      <c r="AT607" s="82"/>
      <c r="AU607" s="124"/>
      <c r="AV607" s="124"/>
      <c r="AW607" s="124"/>
      <c r="AX607" s="124"/>
      <c r="AY607" s="124"/>
      <c r="AZ607" s="124"/>
      <c r="BA607" s="4"/>
      <c r="BB607" s="127"/>
      <c r="BH607" s="7" t="str">
        <f t="shared" ca="1" si="134"/>
        <v/>
      </c>
      <c r="BI607" s="4" t="str">
        <f t="shared" si="141"/>
        <v/>
      </c>
      <c r="BJ607" s="123" t="str">
        <f t="shared" si="135"/>
        <v/>
      </c>
      <c r="BK607" s="140" t="str">
        <f t="shared" si="140"/>
        <v/>
      </c>
      <c r="BL607" s="5"/>
      <c r="BP607" s="5"/>
      <c r="BQ607" s="4" t="str">
        <f>IF(IFERROR(VLOOKUP(C607,C608:C$1993,1,0),"")="","",COUNTIF(C:C,C607))</f>
        <v/>
      </c>
      <c r="BS607" s="5"/>
      <c r="BT607" s="5"/>
      <c r="BU607" s="5" t="str">
        <f>IF(B607="","",IF(BQ607="",1+(MAX(BU$2:BU606)),""))</f>
        <v/>
      </c>
      <c r="BV607" s="5" t="str">
        <f t="shared" si="136"/>
        <v/>
      </c>
      <c r="BW607" s="5" t="str">
        <f t="shared" si="137"/>
        <v/>
      </c>
      <c r="BX607" s="14" t="str">
        <f t="shared" si="138"/>
        <v/>
      </c>
      <c r="BY607" s="28"/>
      <c r="BZ607" s="15"/>
      <c r="CA607" s="5" t="str">
        <f t="shared" si="142"/>
        <v/>
      </c>
      <c r="CC607" s="5"/>
      <c r="CD607" s="5" t="str">
        <f t="shared" si="139"/>
        <v/>
      </c>
      <c r="CE607" s="5" t="str">
        <f>IF(J607="","",IFERROR(IF(VLOOKUP(J607,J$2:J606,1,0)=0,"",""),J607))</f>
        <v/>
      </c>
      <c r="CF607" s="24" t="str">
        <f>IF(CE607="","",(IFERROR(VLOOKUP(MID(CE607,1,1),$CW$2:DA$28,3,0),0)+IFERROR(VLOOKUP(MID(CE607,2,1),CW$2:DA$28,4,0),0)+IFERROR(VLOOKUP(MID(CE607,3,1),CW$2:DA$28,5,0),0)+(ROW(CE607)/1000000000000)))</f>
        <v/>
      </c>
      <c r="CG607" s="5"/>
      <c r="CH607" s="5">
        <v>606</v>
      </c>
      <c r="CI607" s="5" t="str">
        <f>IFERROR(VLOOKUP(CH607,CD$2:CE1683,2,0),"")</f>
        <v/>
      </c>
      <c r="CJ607" s="5"/>
      <c r="CL607" s="5"/>
      <c r="DC607" s="5" t="e">
        <f>IF(REPORTE!AH$2="si",IF(C607=VALUE(REPORTE!C$11),IF(SUM(DC608:DC$1993),CONCATENATE(INT(B607),", "),INT(B607)),""),IF(C607=VALUE(REPORTE!C$10),IF(SUM(DC608:DC$1993),CONCATENATE(INT(B607),", "),INT(B607)),""))</f>
        <v>#VALUE!</v>
      </c>
      <c r="DG607" s="5"/>
      <c r="DH607" s="5"/>
      <c r="DI607" s="5"/>
      <c r="DJ607" s="5"/>
    </row>
    <row r="608" spans="1:114" ht="15" customHeight="1">
      <c r="A608" s="4" t="str">
        <f t="shared" si="132"/>
        <v/>
      </c>
      <c r="B608" s="3"/>
      <c r="C608" s="3"/>
      <c r="D608" s="1" t="str">
        <f>IFERROR(INDEX('padron cfe'!B:B,MATCH(DATOS!C608,'padron cfe'!A:A,0),1),"")</f>
        <v/>
      </c>
      <c r="H608" s="5" t="str">
        <f>IF(F608="","",IFERROR(CONCATENATE("PEUA",VLOOKUP(ESTADO,REPORTE!AV$2:AW$33,2,0),DIDTRITO_FORM,CADER_FORM,IFERROR(VLOOKUP(DAY(F608),$BN$3:$BO$11,2,0),DAY(F608)),IFERROR(VLOOKUP(MONTH(F608),$BN$3:$BO$11,2,0),MONTH(F608)),YEAR(F608),G608),""))</f>
        <v/>
      </c>
      <c r="K608" s="2" t="str">
        <f>IFERROR(INDEX('padron cfe'!C:C,MATCH(DATOS!C608,'padron cfe'!A:A,0),1),"")</f>
        <v/>
      </c>
      <c r="L608" s="4" t="str">
        <f>IFERROR(IF(VLOOKUP(J608,J$2:L607,4,0)=0,"",VLOOKUP(J608,J$2:L607,4,0)),"")</f>
        <v/>
      </c>
      <c r="M608" s="4" t="str">
        <f>IFERROR(IF(VLOOKUP(J608,J$2:M607,5,0)=0,"",VLOOKUP(J608,J$2:M607,5,0)),"")</f>
        <v/>
      </c>
      <c r="Q608" s="5" t="str">
        <f t="shared" si="131"/>
        <v/>
      </c>
      <c r="S608"/>
      <c r="T608" s="2" t="str">
        <f>IFERROR(INDEX('padron cfe'!D:D,MATCH(DATOS!C608,'padron cfe'!A:A,0),1),"")</f>
        <v/>
      </c>
      <c r="X608" s="6"/>
      <c r="Z608" s="4" t="str">
        <f t="shared" si="133"/>
        <v/>
      </c>
      <c r="AA608" s="4"/>
      <c r="AB608" s="4"/>
      <c r="AC608" s="2" t="str">
        <f>IFERROR(IF(INDEX(AC$1:AC607,MATCH(J608,J$1:J607,0),1)=0,"",INDEX(AC$1:AC607,MATCH(J608,J$1:J607,0),1)),"")</f>
        <v/>
      </c>
      <c r="AD608" s="2" t="str">
        <f>IFERROR(IF(INDEX(AD$1:AD607,MATCH(J608,J$1:J607,0),1)=0,"",INDEX(AD$1:AD607,MATCH(J608,J$1:J607,0),1)),"")</f>
        <v/>
      </c>
      <c r="AE608" s="2" t="str">
        <f>IFERROR(IF(INDEX(AE$1:AE607,MATCH(J608,J$1:J607,0),1)=0,"",INDEX(AE$1:AE607,MATCH(J608,J$1:J607,0),1)),"")</f>
        <v/>
      </c>
      <c r="AS608" s="4"/>
      <c r="AT608" s="82"/>
      <c r="AU608" s="124"/>
      <c r="AV608" s="124"/>
      <c r="AW608" s="124"/>
      <c r="AX608" s="124"/>
      <c r="AY608" s="124"/>
      <c r="AZ608" s="124"/>
      <c r="BA608" s="4"/>
      <c r="BB608" s="127"/>
      <c r="BH608" s="7" t="str">
        <f t="shared" ca="1" si="134"/>
        <v/>
      </c>
      <c r="BI608" s="4" t="str">
        <f t="shared" si="141"/>
        <v/>
      </c>
      <c r="BJ608" s="123" t="str">
        <f t="shared" si="135"/>
        <v/>
      </c>
      <c r="BK608" s="140" t="str">
        <f t="shared" si="140"/>
        <v/>
      </c>
      <c r="BL608" s="5"/>
      <c r="BP608" s="5"/>
      <c r="BQ608" s="4" t="str">
        <f>IF(IFERROR(VLOOKUP(C608,C609:C$1993,1,0),"")="","",COUNTIF(C:C,C608))</f>
        <v/>
      </c>
      <c r="BS608" s="5"/>
      <c r="BT608" s="5"/>
      <c r="BU608" s="5" t="str">
        <f>IF(B608="","",IF(BQ608="",1+(MAX(BU$2:BU607)),""))</f>
        <v/>
      </c>
      <c r="BV608" s="5" t="str">
        <f t="shared" si="136"/>
        <v/>
      </c>
      <c r="BW608" s="5" t="str">
        <f t="shared" si="137"/>
        <v/>
      </c>
      <c r="BX608" s="14" t="str">
        <f t="shared" si="138"/>
        <v/>
      </c>
      <c r="BY608" s="28"/>
      <c r="BZ608" s="15"/>
      <c r="CA608" s="5" t="str">
        <f t="shared" si="142"/>
        <v/>
      </c>
      <c r="CC608" s="5"/>
      <c r="CD608" s="5" t="str">
        <f t="shared" si="139"/>
        <v/>
      </c>
      <c r="CE608" s="5" t="str">
        <f>IF(J608="","",IFERROR(IF(VLOOKUP(J608,J$2:J607,1,0)=0,"",""),J608))</f>
        <v/>
      </c>
      <c r="CF608" s="24" t="str">
        <f>IF(CE608="","",(IFERROR(VLOOKUP(MID(CE608,1,1),$CW$2:DA$28,3,0),0)+IFERROR(VLOOKUP(MID(CE608,2,1),CW$2:DA$28,4,0),0)+IFERROR(VLOOKUP(MID(CE608,3,1),CW$2:DA$28,5,0),0)+(ROW(CE608)/1000000000000)))</f>
        <v/>
      </c>
      <c r="CG608" s="5"/>
      <c r="CH608" s="5">
        <v>607</v>
      </c>
      <c r="CI608" s="5" t="str">
        <f>IFERROR(VLOOKUP(CH608,CD$2:CE1684,2,0),"")</f>
        <v/>
      </c>
      <c r="CJ608" s="5"/>
      <c r="CL608" s="5"/>
      <c r="DC608" s="5" t="e">
        <f>IF(REPORTE!AH$2="si",IF(C608=VALUE(REPORTE!C$11),IF(SUM(DC609:DC$1993),CONCATENATE(INT(B608),", "),INT(B608)),""),IF(C608=VALUE(REPORTE!C$10),IF(SUM(DC609:DC$1993),CONCATENATE(INT(B608),", "),INT(B608)),""))</f>
        <v>#VALUE!</v>
      </c>
      <c r="DG608" s="5"/>
      <c r="DH608" s="5"/>
      <c r="DI608" s="5"/>
      <c r="DJ608" s="5"/>
    </row>
    <row r="609" spans="1:114" ht="15" customHeight="1">
      <c r="A609" s="4" t="str">
        <f t="shared" si="132"/>
        <v/>
      </c>
      <c r="B609" s="3"/>
      <c r="C609" s="3"/>
      <c r="D609" s="1" t="str">
        <f>IFERROR(INDEX('padron cfe'!B:B,MATCH(DATOS!C609,'padron cfe'!A:A,0),1),"")</f>
        <v/>
      </c>
      <c r="H609" s="5" t="str">
        <f>IF(F609="","",IFERROR(CONCATENATE("PEUA",VLOOKUP(ESTADO,REPORTE!AV$2:AW$33,2,0),DIDTRITO_FORM,CADER_FORM,IFERROR(VLOOKUP(DAY(F609),$BN$3:$BO$11,2,0),DAY(F609)),IFERROR(VLOOKUP(MONTH(F609),$BN$3:$BO$11,2,0),MONTH(F609)),YEAR(F609),G609),""))</f>
        <v/>
      </c>
      <c r="K609" s="2" t="str">
        <f>IFERROR(INDEX('padron cfe'!C:C,MATCH(DATOS!C609,'padron cfe'!A:A,0),1),"")</f>
        <v/>
      </c>
      <c r="L609" s="4" t="str">
        <f>IFERROR(IF(VLOOKUP(J609,J$2:L608,4,0)=0,"",VLOOKUP(J609,J$2:L608,4,0)),"")</f>
        <v/>
      </c>
      <c r="M609" s="4" t="str">
        <f>IFERROR(IF(VLOOKUP(J609,J$2:M608,5,0)=0,"",VLOOKUP(J609,J$2:M608,5,0)),"")</f>
        <v/>
      </c>
      <c r="Q609" s="5" t="str">
        <f t="shared" si="131"/>
        <v/>
      </c>
      <c r="S609"/>
      <c r="T609" s="2" t="str">
        <f>IFERROR(INDEX('padron cfe'!D:D,MATCH(DATOS!C609,'padron cfe'!A:A,0),1),"")</f>
        <v/>
      </c>
      <c r="X609" s="6"/>
      <c r="Z609" s="4" t="str">
        <f t="shared" si="133"/>
        <v/>
      </c>
      <c r="AA609" s="4"/>
      <c r="AB609" s="4"/>
      <c r="AC609" s="2" t="str">
        <f>IFERROR(IF(INDEX(AC$1:AC608,MATCH(J609,J$1:J608,0),1)=0,"",INDEX(AC$1:AC608,MATCH(J609,J$1:J608,0),1)),"")</f>
        <v/>
      </c>
      <c r="AD609" s="2" t="str">
        <f>IFERROR(IF(INDEX(AD$1:AD608,MATCH(J609,J$1:J608,0),1)=0,"",INDEX(AD$1:AD608,MATCH(J609,J$1:J608,0),1)),"")</f>
        <v/>
      </c>
      <c r="AE609" s="2" t="str">
        <f>IFERROR(IF(INDEX(AE$1:AE608,MATCH(J609,J$1:J608,0),1)=0,"",INDEX(AE$1:AE608,MATCH(J609,J$1:J608,0),1)),"")</f>
        <v/>
      </c>
      <c r="AS609" s="4"/>
      <c r="AT609" s="82"/>
      <c r="AU609" s="124"/>
      <c r="AV609" s="124"/>
      <c r="AW609" s="124"/>
      <c r="AX609" s="124"/>
      <c r="AY609" s="124"/>
      <c r="AZ609" s="124"/>
      <c r="BA609" s="4"/>
      <c r="BB609" s="127"/>
      <c r="BH609" s="7" t="str">
        <f t="shared" ca="1" si="134"/>
        <v/>
      </c>
      <c r="BI609" s="4" t="str">
        <f t="shared" si="141"/>
        <v/>
      </c>
      <c r="BJ609" s="123" t="str">
        <f t="shared" si="135"/>
        <v/>
      </c>
      <c r="BK609" s="140" t="str">
        <f t="shared" si="140"/>
        <v/>
      </c>
      <c r="BL609" s="5"/>
      <c r="BP609" s="5"/>
      <c r="BQ609" s="4" t="str">
        <f>IF(IFERROR(VLOOKUP(C609,C610:C$1993,1,0),"")="","",COUNTIF(C:C,C609))</f>
        <v/>
      </c>
      <c r="BS609" s="5"/>
      <c r="BT609" s="5"/>
      <c r="BU609" s="5" t="str">
        <f>IF(B609="","",IF(BQ609="",1+(MAX(BU$2:BU608)),""))</f>
        <v/>
      </c>
      <c r="BV609" s="5" t="str">
        <f t="shared" si="136"/>
        <v/>
      </c>
      <c r="BW609" s="5" t="str">
        <f t="shared" si="137"/>
        <v/>
      </c>
      <c r="BX609" s="14" t="str">
        <f t="shared" si="138"/>
        <v/>
      </c>
      <c r="BY609" s="28"/>
      <c r="BZ609" s="15"/>
      <c r="CA609" s="5" t="str">
        <f t="shared" si="142"/>
        <v/>
      </c>
      <c r="CC609" s="5"/>
      <c r="CD609" s="5" t="str">
        <f t="shared" si="139"/>
        <v/>
      </c>
      <c r="CE609" s="5" t="str">
        <f>IF(J609="","",IFERROR(IF(VLOOKUP(J609,J$2:J608,1,0)=0,"",""),J609))</f>
        <v/>
      </c>
      <c r="CF609" s="24" t="str">
        <f>IF(CE609="","",(IFERROR(VLOOKUP(MID(CE609,1,1),$CW$2:DA$28,3,0),0)+IFERROR(VLOOKUP(MID(CE609,2,1),CW$2:DA$28,4,0),0)+IFERROR(VLOOKUP(MID(CE609,3,1),CW$2:DA$28,5,0),0)+(ROW(CE609)/1000000000000)))</f>
        <v/>
      </c>
      <c r="CG609" s="5"/>
      <c r="CH609" s="5">
        <v>608</v>
      </c>
      <c r="CI609" s="5" t="str">
        <f>IFERROR(VLOOKUP(CH609,CD$2:CE1685,2,0),"")</f>
        <v/>
      </c>
      <c r="CJ609" s="5"/>
      <c r="CL609" s="5"/>
      <c r="DC609" s="5" t="e">
        <f>IF(REPORTE!AH$2="si",IF(C609=VALUE(REPORTE!C$11),IF(SUM(DC610:DC$1993),CONCATENATE(INT(B609),", "),INT(B609)),""),IF(C609=VALUE(REPORTE!C$10),IF(SUM(DC610:DC$1993),CONCATENATE(INT(B609),", "),INT(B609)),""))</f>
        <v>#VALUE!</v>
      </c>
      <c r="DG609" s="5"/>
      <c r="DH609" s="5"/>
      <c r="DI609" s="5"/>
      <c r="DJ609" s="5"/>
    </row>
    <row r="610" spans="1:114" ht="15" customHeight="1">
      <c r="A610" s="4" t="str">
        <f t="shared" si="132"/>
        <v/>
      </c>
      <c r="B610" s="3"/>
      <c r="C610" s="3"/>
      <c r="D610" s="1" t="str">
        <f>IFERROR(INDEX('padron cfe'!B:B,MATCH(DATOS!C610,'padron cfe'!A:A,0),1),"")</f>
        <v/>
      </c>
      <c r="H610" s="5" t="str">
        <f>IF(F610="","",IFERROR(CONCATENATE("PEUA",VLOOKUP(ESTADO,REPORTE!AV$2:AW$33,2,0),DIDTRITO_FORM,CADER_FORM,IFERROR(VLOOKUP(DAY(F610),$BN$3:$BO$11,2,0),DAY(F610)),IFERROR(VLOOKUP(MONTH(F610),$BN$3:$BO$11,2,0),MONTH(F610)),YEAR(F610),G610),""))</f>
        <v/>
      </c>
      <c r="K610" s="2" t="str">
        <f>IFERROR(INDEX('padron cfe'!C:C,MATCH(DATOS!C610,'padron cfe'!A:A,0),1),"")</f>
        <v/>
      </c>
      <c r="L610" s="4" t="str">
        <f>IFERROR(IF(VLOOKUP(J610,J$2:L609,4,0)=0,"",VLOOKUP(J610,J$2:L609,4,0)),"")</f>
        <v/>
      </c>
      <c r="M610" s="4" t="str">
        <f>IFERROR(IF(VLOOKUP(J610,J$2:M609,5,0)=0,"",VLOOKUP(J610,J$2:M609,5,0)),"")</f>
        <v/>
      </c>
      <c r="Q610" s="5" t="str">
        <f t="shared" si="131"/>
        <v/>
      </c>
      <c r="S610"/>
      <c r="T610" s="2" t="str">
        <f>IFERROR(INDEX('padron cfe'!D:D,MATCH(DATOS!C610,'padron cfe'!A:A,0),1),"")</f>
        <v/>
      </c>
      <c r="X610" s="6"/>
      <c r="Z610" s="4" t="str">
        <f t="shared" si="133"/>
        <v/>
      </c>
      <c r="AA610" s="4"/>
      <c r="AB610" s="4"/>
      <c r="AC610" s="2" t="str">
        <f>IFERROR(IF(INDEX(AC$1:AC609,MATCH(J610,J$1:J609,0),1)=0,"",INDEX(AC$1:AC609,MATCH(J610,J$1:J609,0),1)),"")</f>
        <v/>
      </c>
      <c r="AD610" s="2" t="str">
        <f>IFERROR(IF(INDEX(AD$1:AD609,MATCH(J610,J$1:J609,0),1)=0,"",INDEX(AD$1:AD609,MATCH(J610,J$1:J609,0),1)),"")</f>
        <v/>
      </c>
      <c r="AE610" s="2" t="str">
        <f>IFERROR(IF(INDEX(AE$1:AE609,MATCH(J610,J$1:J609,0),1)=0,"",INDEX(AE$1:AE609,MATCH(J610,J$1:J609,0),1)),"")</f>
        <v/>
      </c>
      <c r="AS610" s="4"/>
      <c r="AT610" s="82"/>
      <c r="AU610" s="124"/>
      <c r="AV610" s="124"/>
      <c r="AW610" s="124"/>
      <c r="AX610" s="124"/>
      <c r="AY610" s="124"/>
      <c r="AZ610" s="124"/>
      <c r="BA610" s="4"/>
      <c r="BB610" s="127"/>
      <c r="BH610" s="7" t="str">
        <f t="shared" ca="1" si="134"/>
        <v/>
      </c>
      <c r="BI610" s="4" t="str">
        <f t="shared" si="141"/>
        <v/>
      </c>
      <c r="BJ610" s="123" t="str">
        <f t="shared" si="135"/>
        <v/>
      </c>
      <c r="BK610" s="140" t="str">
        <f t="shared" si="140"/>
        <v/>
      </c>
      <c r="BL610" s="5"/>
      <c r="BP610" s="5"/>
      <c r="BQ610" s="4" t="str">
        <f>IF(IFERROR(VLOOKUP(C610,C611:C$1993,1,0),"")="","",COUNTIF(C:C,C610))</f>
        <v/>
      </c>
      <c r="BS610" s="5"/>
      <c r="BT610" s="5"/>
      <c r="BU610" s="5" t="str">
        <f>IF(B610="","",IF(BQ610="",1+(MAX(BU$2:BU609)),""))</f>
        <v/>
      </c>
      <c r="BV610" s="5" t="str">
        <f t="shared" si="136"/>
        <v/>
      </c>
      <c r="BW610" s="5" t="str">
        <f t="shared" si="137"/>
        <v/>
      </c>
      <c r="BX610" s="14" t="str">
        <f t="shared" si="138"/>
        <v/>
      </c>
      <c r="BY610" s="28"/>
      <c r="BZ610" s="15"/>
      <c r="CA610" s="5" t="str">
        <f t="shared" si="142"/>
        <v/>
      </c>
      <c r="CC610" s="5"/>
      <c r="CD610" s="5" t="str">
        <f t="shared" si="139"/>
        <v/>
      </c>
      <c r="CE610" s="5" t="str">
        <f>IF(J610="","",IFERROR(IF(VLOOKUP(J610,J$2:J609,1,0)=0,"",""),J610))</f>
        <v/>
      </c>
      <c r="CF610" s="24" t="str">
        <f>IF(CE610="","",(IFERROR(VLOOKUP(MID(CE610,1,1),$CW$2:DA$28,3,0),0)+IFERROR(VLOOKUP(MID(CE610,2,1),CW$2:DA$28,4,0),0)+IFERROR(VLOOKUP(MID(CE610,3,1),CW$2:DA$28,5,0),0)+(ROW(CE610)/1000000000000)))</f>
        <v/>
      </c>
      <c r="CG610" s="5"/>
      <c r="CH610" s="5">
        <v>609</v>
      </c>
      <c r="CI610" s="5" t="str">
        <f>IFERROR(VLOOKUP(CH610,CD$2:CE1686,2,0),"")</f>
        <v/>
      </c>
      <c r="CJ610" s="5"/>
      <c r="CL610" s="5"/>
      <c r="DC610" s="5" t="e">
        <f>IF(REPORTE!AH$2="si",IF(C610=VALUE(REPORTE!C$11),IF(SUM(DC611:DC$1993),CONCATENATE(INT(B610),", "),INT(B610)),""),IF(C610=VALUE(REPORTE!C$10),IF(SUM(DC611:DC$1993),CONCATENATE(INT(B610),", "),INT(B610)),""))</f>
        <v>#VALUE!</v>
      </c>
      <c r="DG610" s="5"/>
      <c r="DH610" s="5"/>
      <c r="DI610" s="5"/>
      <c r="DJ610" s="5"/>
    </row>
    <row r="611" spans="1:114" ht="15" customHeight="1">
      <c r="A611" s="4" t="str">
        <f t="shared" si="132"/>
        <v/>
      </c>
      <c r="B611" s="3"/>
      <c r="C611" s="3"/>
      <c r="D611" s="1" t="str">
        <f>IFERROR(INDEX('padron cfe'!B:B,MATCH(DATOS!C611,'padron cfe'!A:A,0),1),"")</f>
        <v/>
      </c>
      <c r="H611" s="5" t="str">
        <f>IF(F611="","",IFERROR(CONCATENATE("PEUA",VLOOKUP(ESTADO,REPORTE!AV$2:AW$33,2,0),DIDTRITO_FORM,CADER_FORM,IFERROR(VLOOKUP(DAY(F611),$BN$3:$BO$11,2,0),DAY(F611)),IFERROR(VLOOKUP(MONTH(F611),$BN$3:$BO$11,2,0),MONTH(F611)),YEAR(F611),G611),""))</f>
        <v/>
      </c>
      <c r="K611" s="2" t="str">
        <f>IFERROR(INDEX('padron cfe'!C:C,MATCH(DATOS!C611,'padron cfe'!A:A,0),1),"")</f>
        <v/>
      </c>
      <c r="L611" s="4" t="str">
        <f>IFERROR(IF(VLOOKUP(J611,J$2:L610,4,0)=0,"",VLOOKUP(J611,J$2:L610,4,0)),"")</f>
        <v/>
      </c>
      <c r="M611" s="4" t="str">
        <f>IFERROR(IF(VLOOKUP(J611,J$2:M610,5,0)=0,"",VLOOKUP(J611,J$2:M610,5,0)),"")</f>
        <v/>
      </c>
      <c r="Q611" s="5" t="str">
        <f t="shared" si="131"/>
        <v/>
      </c>
      <c r="S611"/>
      <c r="T611" s="2" t="str">
        <f>IFERROR(INDEX('padron cfe'!D:D,MATCH(DATOS!C611,'padron cfe'!A:A,0),1),"")</f>
        <v/>
      </c>
      <c r="X611" s="6"/>
      <c r="Z611" s="4" t="str">
        <f t="shared" si="133"/>
        <v/>
      </c>
      <c r="AA611" s="4"/>
      <c r="AB611" s="4"/>
      <c r="AC611" s="2" t="str">
        <f>IFERROR(IF(INDEX(AC$1:AC610,MATCH(J611,J$1:J610,0),1)=0,"",INDEX(AC$1:AC610,MATCH(J611,J$1:J610,0),1)),"")</f>
        <v/>
      </c>
      <c r="AD611" s="2" t="str">
        <f>IFERROR(IF(INDEX(AD$1:AD610,MATCH(J611,J$1:J610,0),1)=0,"",INDEX(AD$1:AD610,MATCH(J611,J$1:J610,0),1)),"")</f>
        <v/>
      </c>
      <c r="AE611" s="2" t="str">
        <f>IFERROR(IF(INDEX(AE$1:AE610,MATCH(J611,J$1:J610,0),1)=0,"",INDEX(AE$1:AE610,MATCH(J611,J$1:J610,0),1)),"")</f>
        <v/>
      </c>
      <c r="AS611" s="4"/>
      <c r="AT611" s="82"/>
      <c r="AU611" s="124"/>
      <c r="AV611" s="124"/>
      <c r="AW611" s="124"/>
      <c r="AX611" s="124"/>
      <c r="AY611" s="124"/>
      <c r="AZ611" s="124"/>
      <c r="BA611" s="4"/>
      <c r="BB611" s="127"/>
      <c r="BH611" s="7" t="str">
        <f t="shared" ca="1" si="134"/>
        <v/>
      </c>
      <c r="BI611" s="4" t="str">
        <f t="shared" si="141"/>
        <v/>
      </c>
      <c r="BJ611" s="123" t="str">
        <f t="shared" si="135"/>
        <v/>
      </c>
      <c r="BK611" s="140" t="str">
        <f t="shared" si="140"/>
        <v/>
      </c>
      <c r="BL611" s="5"/>
      <c r="BP611" s="5"/>
      <c r="BQ611" s="4" t="str">
        <f>IF(IFERROR(VLOOKUP(C611,C612:C$1993,1,0),"")="","",COUNTIF(C:C,C611))</f>
        <v/>
      </c>
      <c r="BS611" s="5"/>
      <c r="BT611" s="5"/>
      <c r="BU611" s="5" t="str">
        <f>IF(B611="","",IF(BQ611="",1+(MAX(BU$2:BU610)),""))</f>
        <v/>
      </c>
      <c r="BV611" s="5" t="str">
        <f t="shared" si="136"/>
        <v/>
      </c>
      <c r="BW611" s="5" t="str">
        <f t="shared" si="137"/>
        <v/>
      </c>
      <c r="BX611" s="14" t="str">
        <f t="shared" si="138"/>
        <v/>
      </c>
      <c r="BY611" s="28"/>
      <c r="BZ611" s="15"/>
      <c r="CA611" s="5" t="str">
        <f t="shared" si="142"/>
        <v/>
      </c>
      <c r="CC611" s="5"/>
      <c r="CD611" s="5" t="str">
        <f t="shared" si="139"/>
        <v/>
      </c>
      <c r="CE611" s="5" t="str">
        <f>IF(J611="","",IFERROR(IF(VLOOKUP(J611,J$2:J610,1,0)=0,"",""),J611))</f>
        <v/>
      </c>
      <c r="CF611" s="24" t="str">
        <f>IF(CE611="","",(IFERROR(VLOOKUP(MID(CE611,1,1),$CW$2:DA$28,3,0),0)+IFERROR(VLOOKUP(MID(CE611,2,1),CW$2:DA$28,4,0),0)+IFERROR(VLOOKUP(MID(CE611,3,1),CW$2:DA$28,5,0),0)+(ROW(CE611)/1000000000000)))</f>
        <v/>
      </c>
      <c r="CG611" s="5"/>
      <c r="CH611" s="5">
        <v>610</v>
      </c>
      <c r="CI611" s="5" t="str">
        <f>IFERROR(VLOOKUP(CH611,CD$2:CE1687,2,0),"")</f>
        <v/>
      </c>
      <c r="CJ611" s="5"/>
      <c r="CL611" s="5"/>
      <c r="DC611" s="5" t="e">
        <f>IF(REPORTE!AH$2="si",IF(C611=VALUE(REPORTE!C$11),IF(SUM(DC612:DC$1993),CONCATENATE(INT(B611),", "),INT(B611)),""),IF(C611=VALUE(REPORTE!C$10),IF(SUM(DC612:DC$1993),CONCATENATE(INT(B611),", "),INT(B611)),""))</f>
        <v>#VALUE!</v>
      </c>
      <c r="DG611" s="5"/>
      <c r="DH611" s="5"/>
      <c r="DI611" s="5"/>
      <c r="DJ611" s="5"/>
    </row>
    <row r="612" spans="1:114" ht="15" customHeight="1">
      <c r="A612" s="4" t="str">
        <f t="shared" si="132"/>
        <v/>
      </c>
      <c r="B612" s="3"/>
      <c r="C612" s="3"/>
      <c r="D612" s="1" t="str">
        <f>IFERROR(INDEX('padron cfe'!B:B,MATCH(DATOS!C612,'padron cfe'!A:A,0),1),"")</f>
        <v/>
      </c>
      <c r="H612" s="5" t="str">
        <f>IF(F612="","",IFERROR(CONCATENATE("PEUA",VLOOKUP(ESTADO,REPORTE!AV$2:AW$33,2,0),DIDTRITO_FORM,CADER_FORM,IFERROR(VLOOKUP(DAY(F612),$BN$3:$BO$11,2,0),DAY(F612)),IFERROR(VLOOKUP(MONTH(F612),$BN$3:$BO$11,2,0),MONTH(F612)),YEAR(F612),G612),""))</f>
        <v/>
      </c>
      <c r="K612" s="2" t="str">
        <f>IFERROR(INDEX('padron cfe'!C:C,MATCH(DATOS!C612,'padron cfe'!A:A,0),1),"")</f>
        <v/>
      </c>
      <c r="L612" s="4" t="str">
        <f>IFERROR(IF(VLOOKUP(J612,J$2:L611,4,0)=0,"",VLOOKUP(J612,J$2:L611,4,0)),"")</f>
        <v/>
      </c>
      <c r="M612" s="4" t="str">
        <f>IFERROR(IF(VLOOKUP(J612,J$2:M611,5,0)=0,"",VLOOKUP(J612,J$2:M611,5,0)),"")</f>
        <v/>
      </c>
      <c r="Q612" s="5" t="str">
        <f t="shared" si="131"/>
        <v/>
      </c>
      <c r="S612"/>
      <c r="T612" s="2" t="str">
        <f>IFERROR(INDEX('padron cfe'!D:D,MATCH(DATOS!C612,'padron cfe'!A:A,0),1),"")</f>
        <v/>
      </c>
      <c r="X612" s="6"/>
      <c r="Z612" s="4" t="str">
        <f t="shared" si="133"/>
        <v/>
      </c>
      <c r="AA612" s="4"/>
      <c r="AB612" s="4"/>
      <c r="AC612" s="2" t="str">
        <f>IFERROR(IF(INDEX(AC$1:AC611,MATCH(J612,J$1:J611,0),1)=0,"",INDEX(AC$1:AC611,MATCH(J612,J$1:J611,0),1)),"")</f>
        <v/>
      </c>
      <c r="AD612" s="2" t="str">
        <f>IFERROR(IF(INDEX(AD$1:AD611,MATCH(J612,J$1:J611,0),1)=0,"",INDEX(AD$1:AD611,MATCH(J612,J$1:J611,0),1)),"")</f>
        <v/>
      </c>
      <c r="AE612" s="2" t="str">
        <f>IFERROR(IF(INDEX(AE$1:AE611,MATCH(J612,J$1:J611,0),1)=0,"",INDEX(AE$1:AE611,MATCH(J612,J$1:J611,0),1)),"")</f>
        <v/>
      </c>
      <c r="AS612" s="4"/>
      <c r="AT612" s="82"/>
      <c r="AU612" s="124"/>
      <c r="AV612" s="124"/>
      <c r="AW612" s="124"/>
      <c r="AX612" s="124"/>
      <c r="AY612" s="124"/>
      <c r="AZ612" s="124"/>
      <c r="BA612" s="4"/>
      <c r="BB612" s="127"/>
      <c r="BH612" s="7" t="str">
        <f t="shared" ca="1" si="134"/>
        <v/>
      </c>
      <c r="BI612" s="4" t="str">
        <f t="shared" si="141"/>
        <v/>
      </c>
      <c r="BJ612" s="123" t="str">
        <f t="shared" si="135"/>
        <v/>
      </c>
      <c r="BK612" s="140" t="str">
        <f t="shared" si="140"/>
        <v/>
      </c>
      <c r="BP612" s="5"/>
      <c r="BQ612" s="4" t="str">
        <f>IF(IFERROR(VLOOKUP(C612,C613:C$1993,1,0),"")="","",COUNTIF(C:C,C612))</f>
        <v/>
      </c>
      <c r="BS612" s="5"/>
      <c r="BT612" s="5"/>
      <c r="BU612" s="5" t="str">
        <f>IF(B612="","",IF(BQ612="",1+(MAX(BU$2:BU611)),""))</f>
        <v/>
      </c>
      <c r="BV612" s="5" t="str">
        <f t="shared" si="136"/>
        <v/>
      </c>
      <c r="BW612" s="5" t="str">
        <f t="shared" si="137"/>
        <v/>
      </c>
      <c r="BX612" s="14" t="str">
        <f t="shared" si="138"/>
        <v/>
      </c>
      <c r="BY612" s="28"/>
      <c r="BZ612" s="15"/>
      <c r="CA612" s="5" t="str">
        <f t="shared" si="142"/>
        <v/>
      </c>
      <c r="CC612" s="5"/>
      <c r="CD612" s="5" t="str">
        <f t="shared" si="139"/>
        <v/>
      </c>
      <c r="CE612" s="5" t="str">
        <f>IF(J612="","",IFERROR(IF(VLOOKUP(J612,J$2:J611,1,0)=0,"",""),J612))</f>
        <v/>
      </c>
      <c r="CF612" s="24" t="str">
        <f>IF(CE612="","",(IFERROR(VLOOKUP(MID(CE612,1,1),$CW$2:DA$28,3,0),0)+IFERROR(VLOOKUP(MID(CE612,2,1),CW$2:DA$28,4,0),0)+IFERROR(VLOOKUP(MID(CE612,3,1),CW$2:DA$28,5,0),0)+(ROW(CE612)/1000000000000)))</f>
        <v/>
      </c>
      <c r="CG612" s="5"/>
      <c r="CH612" s="5">
        <v>611</v>
      </c>
      <c r="CI612" s="5" t="str">
        <f>IFERROR(VLOOKUP(CH612,CD$2:CE1688,2,0),"")</f>
        <v/>
      </c>
      <c r="CJ612" s="5"/>
      <c r="CL612" s="5"/>
      <c r="DC612" s="5" t="e">
        <f>IF(REPORTE!AH$2="si",IF(C612=VALUE(REPORTE!C$11),IF(SUM(DC613:DC$1993),CONCATENATE(INT(B612),", "),INT(B612)),""),IF(C612=VALUE(REPORTE!C$10),IF(SUM(DC613:DC$1993),CONCATENATE(INT(B612),", "),INT(B612)),""))</f>
        <v>#VALUE!</v>
      </c>
      <c r="DG612" s="5"/>
      <c r="DH612" s="5"/>
      <c r="DI612" s="5"/>
      <c r="DJ612" s="5"/>
    </row>
    <row r="613" spans="1:114" ht="15" customHeight="1">
      <c r="A613" s="4" t="str">
        <f t="shared" si="132"/>
        <v/>
      </c>
      <c r="B613" s="3"/>
      <c r="C613" s="3"/>
      <c r="D613" s="1" t="str">
        <f>IFERROR(INDEX('padron cfe'!B:B,MATCH(DATOS!C613,'padron cfe'!A:A,0),1),"")</f>
        <v/>
      </c>
      <c r="H613" s="5" t="str">
        <f>IF(F613="","",IFERROR(CONCATENATE("PEUA",VLOOKUP(ESTADO,REPORTE!AV$2:AW$33,2,0),DIDTRITO_FORM,CADER_FORM,IFERROR(VLOOKUP(DAY(F613),$BN$3:$BO$11,2,0),DAY(F613)),IFERROR(VLOOKUP(MONTH(F613),$BN$3:$BO$11,2,0),MONTH(F613)),YEAR(F613),G613),""))</f>
        <v/>
      </c>
      <c r="K613" s="2" t="str">
        <f>IFERROR(INDEX('padron cfe'!C:C,MATCH(DATOS!C613,'padron cfe'!A:A,0),1),"")</f>
        <v/>
      </c>
      <c r="L613" s="4" t="str">
        <f>IFERROR(IF(VLOOKUP(J613,J$2:L612,4,0)=0,"",VLOOKUP(J613,J$2:L612,4,0)),"")</f>
        <v/>
      </c>
      <c r="M613" s="4" t="str">
        <f>IFERROR(IF(VLOOKUP(J613,J$2:M612,5,0)=0,"",VLOOKUP(J613,J$2:M612,5,0)),"")</f>
        <v/>
      </c>
      <c r="Q613" s="5" t="str">
        <f t="shared" si="131"/>
        <v/>
      </c>
      <c r="S613"/>
      <c r="T613" s="2" t="str">
        <f>IFERROR(INDEX('padron cfe'!D:D,MATCH(DATOS!C613,'padron cfe'!A:A,0),1),"")</f>
        <v/>
      </c>
      <c r="X613" s="6"/>
      <c r="Z613" s="4" t="str">
        <f t="shared" si="133"/>
        <v/>
      </c>
      <c r="AA613" s="4"/>
      <c r="AB613" s="4"/>
      <c r="AC613" s="2" t="str">
        <f>IFERROR(IF(INDEX(AC$1:AC612,MATCH(J613,J$1:J612,0),1)=0,"",INDEX(AC$1:AC612,MATCH(J613,J$1:J612,0),1)),"")</f>
        <v/>
      </c>
      <c r="AD613" s="2" t="str">
        <f>IFERROR(IF(INDEX(AD$1:AD612,MATCH(J613,J$1:J612,0),1)=0,"",INDEX(AD$1:AD612,MATCH(J613,J$1:J612,0),1)),"")</f>
        <v/>
      </c>
      <c r="AE613" s="2" t="str">
        <f>IFERROR(IF(INDEX(AE$1:AE612,MATCH(J613,J$1:J612,0),1)=0,"",INDEX(AE$1:AE612,MATCH(J613,J$1:J612,0),1)),"")</f>
        <v/>
      </c>
      <c r="AS613" s="4"/>
      <c r="AT613" s="82"/>
      <c r="AU613" s="124"/>
      <c r="AV613" s="124"/>
      <c r="AW613" s="124"/>
      <c r="AX613" s="124"/>
      <c r="AY613" s="124"/>
      <c r="AZ613" s="124"/>
      <c r="BA613" s="4"/>
      <c r="BB613" s="127"/>
      <c r="BH613" s="7" t="str">
        <f t="shared" ca="1" si="134"/>
        <v/>
      </c>
      <c r="BI613" s="4" t="str">
        <f t="shared" si="141"/>
        <v/>
      </c>
      <c r="BJ613" s="123" t="str">
        <f t="shared" si="135"/>
        <v/>
      </c>
      <c r="BK613" s="140" t="str">
        <f t="shared" si="140"/>
        <v/>
      </c>
      <c r="BP613" s="5"/>
      <c r="BQ613" s="4" t="str">
        <f>IF(IFERROR(VLOOKUP(C613,C614:C$1993,1,0),"")="","",COUNTIF(C:C,C613))</f>
        <v/>
      </c>
      <c r="BS613" s="5"/>
      <c r="BT613" s="5"/>
      <c r="BU613" s="5" t="str">
        <f>IF(B613="","",IF(BQ613="",1+(MAX(BU$2:BU612)),""))</f>
        <v/>
      </c>
      <c r="BV613" s="5" t="str">
        <f t="shared" si="136"/>
        <v/>
      </c>
      <c r="BW613" s="5" t="str">
        <f t="shared" si="137"/>
        <v/>
      </c>
      <c r="BX613" s="14" t="str">
        <f t="shared" si="138"/>
        <v/>
      </c>
      <c r="BY613" s="28"/>
      <c r="BZ613" s="15"/>
      <c r="CA613" s="5" t="str">
        <f t="shared" si="142"/>
        <v/>
      </c>
      <c r="CC613" s="5"/>
      <c r="CD613" s="5" t="str">
        <f t="shared" si="139"/>
        <v/>
      </c>
      <c r="CE613" s="5" t="str">
        <f>IF(J613="","",IFERROR(IF(VLOOKUP(J613,J$2:J612,1,0)=0,"",""),J613))</f>
        <v/>
      </c>
      <c r="CF613" s="24" t="str">
        <f>IF(CE613="","",(IFERROR(VLOOKUP(MID(CE613,1,1),$CW$2:DA$28,3,0),0)+IFERROR(VLOOKUP(MID(CE613,2,1),CW$2:DA$28,4,0),0)+IFERROR(VLOOKUP(MID(CE613,3,1),CW$2:DA$28,5,0),0)+(ROW(CE613)/1000000000000)))</f>
        <v/>
      </c>
      <c r="CG613" s="5"/>
      <c r="CH613" s="5">
        <v>612</v>
      </c>
      <c r="CI613" s="5" t="str">
        <f>IFERROR(VLOOKUP(CH613,CD$2:CE1689,2,0),"")</f>
        <v/>
      </c>
      <c r="CJ613" s="5"/>
      <c r="CL613" s="5"/>
      <c r="DC613" s="5" t="e">
        <f>IF(REPORTE!AH$2="si",IF(C613=VALUE(REPORTE!C$11),IF(SUM(DC614:DC$1993),CONCATENATE(INT(B613),", "),INT(B613)),""),IF(C613=VALUE(REPORTE!C$10),IF(SUM(DC614:DC$1993),CONCATENATE(INT(B613),", "),INT(B613)),""))</f>
        <v>#VALUE!</v>
      </c>
      <c r="DG613" s="5"/>
      <c r="DH613" s="5"/>
      <c r="DI613" s="5"/>
      <c r="DJ613" s="5"/>
    </row>
    <row r="614" spans="1:114" ht="15" customHeight="1">
      <c r="A614" s="4" t="str">
        <f t="shared" si="132"/>
        <v/>
      </c>
      <c r="B614" s="3"/>
      <c r="C614" s="3"/>
      <c r="D614" s="1" t="str">
        <f>IFERROR(INDEX('padron cfe'!B:B,MATCH(DATOS!C614,'padron cfe'!A:A,0),1),"")</f>
        <v/>
      </c>
      <c r="H614" s="5" t="str">
        <f>IF(F614="","",IFERROR(CONCATENATE("PEUA",VLOOKUP(ESTADO,REPORTE!AV$2:AW$33,2,0),DIDTRITO_FORM,CADER_FORM,IFERROR(VLOOKUP(DAY(F614),$BN$3:$BO$11,2,0),DAY(F614)),IFERROR(VLOOKUP(MONTH(F614),$BN$3:$BO$11,2,0),MONTH(F614)),YEAR(F614),G614),""))</f>
        <v/>
      </c>
      <c r="K614" s="2" t="str">
        <f>IFERROR(INDEX('padron cfe'!C:C,MATCH(DATOS!C614,'padron cfe'!A:A,0),1),"")</f>
        <v/>
      </c>
      <c r="L614" s="4" t="str">
        <f>IFERROR(IF(VLOOKUP(J614,J$2:L613,4,0)=0,"",VLOOKUP(J614,J$2:L613,4,0)),"")</f>
        <v/>
      </c>
      <c r="M614" s="4" t="str">
        <f>IFERROR(IF(VLOOKUP(J614,J$2:M613,5,0)=0,"",VLOOKUP(J614,J$2:M613,5,0)),"")</f>
        <v/>
      </c>
      <c r="Q614" s="5" t="str">
        <f t="shared" si="131"/>
        <v/>
      </c>
      <c r="S614"/>
      <c r="T614" s="2" t="str">
        <f>IFERROR(INDEX('padron cfe'!D:D,MATCH(DATOS!C614,'padron cfe'!A:A,0),1),"")</f>
        <v/>
      </c>
      <c r="X614" s="6"/>
      <c r="Z614" s="4" t="str">
        <f t="shared" si="133"/>
        <v/>
      </c>
      <c r="AA614" s="4"/>
      <c r="AB614" s="4"/>
      <c r="AC614" s="2" t="str">
        <f>IFERROR(IF(INDEX(AC$1:AC613,MATCH(J614,J$1:J613,0),1)=0,"",INDEX(AC$1:AC613,MATCH(J614,J$1:J613,0),1)),"")</f>
        <v/>
      </c>
      <c r="AD614" s="2" t="str">
        <f>IFERROR(IF(INDEX(AD$1:AD613,MATCH(J614,J$1:J613,0),1)=0,"",INDEX(AD$1:AD613,MATCH(J614,J$1:J613,0),1)),"")</f>
        <v/>
      </c>
      <c r="AE614" s="2" t="str">
        <f>IFERROR(IF(INDEX(AE$1:AE613,MATCH(J614,J$1:J613,0),1)=0,"",INDEX(AE$1:AE613,MATCH(J614,J$1:J613,0),1)),"")</f>
        <v/>
      </c>
      <c r="AS614" s="4"/>
      <c r="AT614" s="82"/>
      <c r="AU614" s="124"/>
      <c r="AV614" s="124"/>
      <c r="AW614" s="124"/>
      <c r="AX614" s="124"/>
      <c r="AY614" s="124"/>
      <c r="AZ614" s="124"/>
      <c r="BA614" s="4"/>
      <c r="BB614" s="127"/>
      <c r="BH614" s="7" t="str">
        <f t="shared" ca="1" si="134"/>
        <v/>
      </c>
      <c r="BI614" s="4" t="str">
        <f t="shared" si="141"/>
        <v/>
      </c>
      <c r="BJ614" s="123" t="str">
        <f t="shared" si="135"/>
        <v/>
      </c>
      <c r="BK614" s="140" t="str">
        <f t="shared" si="140"/>
        <v/>
      </c>
      <c r="BP614" s="5"/>
      <c r="BQ614" s="4" t="str">
        <f>IF(IFERROR(VLOOKUP(C614,C615:C$1993,1,0),"")="","",COUNTIF(C:C,C614))</f>
        <v/>
      </c>
      <c r="BS614" s="5"/>
      <c r="BT614" s="5"/>
      <c r="BU614" s="5" t="str">
        <f>IF(B614="","",IF(BQ614="",1+(MAX(BU$2:BU613)),""))</f>
        <v/>
      </c>
      <c r="BV614" s="5" t="str">
        <f t="shared" si="136"/>
        <v/>
      </c>
      <c r="BW614" s="5" t="str">
        <f t="shared" si="137"/>
        <v/>
      </c>
      <c r="BX614" s="14" t="str">
        <f t="shared" si="138"/>
        <v/>
      </c>
      <c r="BY614" s="28"/>
      <c r="BZ614" s="15"/>
      <c r="CA614" s="5" t="str">
        <f t="shared" si="142"/>
        <v/>
      </c>
      <c r="CC614" s="5"/>
      <c r="CD614" s="5" t="str">
        <f t="shared" si="139"/>
        <v/>
      </c>
      <c r="CE614" s="5" t="str">
        <f>IF(J614="","",IFERROR(IF(VLOOKUP(J614,J$2:J613,1,0)=0,"",""),J614))</f>
        <v/>
      </c>
      <c r="CF614" s="24" t="str">
        <f>IF(CE614="","",(IFERROR(VLOOKUP(MID(CE614,1,1),$CW$2:DA$28,3,0),0)+IFERROR(VLOOKUP(MID(CE614,2,1),CW$2:DA$28,4,0),0)+IFERROR(VLOOKUP(MID(CE614,3,1),CW$2:DA$28,5,0),0)+(ROW(CE614)/1000000000000)))</f>
        <v/>
      </c>
      <c r="CG614" s="5"/>
      <c r="CH614" s="5">
        <v>613</v>
      </c>
      <c r="CI614" s="5" t="str">
        <f>IFERROR(VLOOKUP(CH614,CD$2:CE1690,2,0),"")</f>
        <v/>
      </c>
      <c r="CJ614" s="5"/>
      <c r="CL614" s="5"/>
      <c r="DC614" s="5" t="e">
        <f>IF(REPORTE!AH$2="si",IF(C614=VALUE(REPORTE!C$11),IF(SUM(DC615:DC$1993),CONCATENATE(INT(B614),", "),INT(B614)),""),IF(C614=VALUE(REPORTE!C$10),IF(SUM(DC615:DC$1993),CONCATENATE(INT(B614),", "),INT(B614)),""))</f>
        <v>#VALUE!</v>
      </c>
      <c r="DG614" s="5"/>
      <c r="DH614" s="5"/>
      <c r="DI614" s="5"/>
      <c r="DJ614" s="5"/>
    </row>
    <row r="615" spans="1:114" ht="15" customHeight="1">
      <c r="A615" s="4" t="str">
        <f t="shared" si="132"/>
        <v/>
      </c>
      <c r="B615" s="3"/>
      <c r="C615" s="3"/>
      <c r="D615" s="1" t="str">
        <f>IFERROR(INDEX('padron cfe'!B:B,MATCH(DATOS!C615,'padron cfe'!A:A,0),1),"")</f>
        <v/>
      </c>
      <c r="H615" s="5" t="str">
        <f>IF(F615="","",IFERROR(CONCATENATE("PEUA",VLOOKUP(ESTADO,REPORTE!AV$2:AW$33,2,0),DIDTRITO_FORM,CADER_FORM,IFERROR(VLOOKUP(DAY(F615),$BN$3:$BO$11,2,0),DAY(F615)),IFERROR(VLOOKUP(MONTH(F615),$BN$3:$BO$11,2,0),MONTH(F615)),YEAR(F615),G615),""))</f>
        <v/>
      </c>
      <c r="K615" s="2" t="str">
        <f>IFERROR(INDEX('padron cfe'!C:C,MATCH(DATOS!C615,'padron cfe'!A:A,0),1),"")</f>
        <v/>
      </c>
      <c r="L615" s="4" t="str">
        <f>IFERROR(IF(VLOOKUP(J615,J$2:L614,4,0)=0,"",VLOOKUP(J615,J$2:L614,4,0)),"")</f>
        <v/>
      </c>
      <c r="M615" s="4" t="str">
        <f>IFERROR(IF(VLOOKUP(J615,J$2:M614,5,0)=0,"",VLOOKUP(J615,J$2:M614,5,0)),"")</f>
        <v/>
      </c>
      <c r="Q615" s="5" t="str">
        <f t="shared" si="131"/>
        <v/>
      </c>
      <c r="S615"/>
      <c r="T615" s="2" t="str">
        <f>IFERROR(INDEX('padron cfe'!D:D,MATCH(DATOS!C615,'padron cfe'!A:A,0),1),"")</f>
        <v/>
      </c>
      <c r="X615" s="6"/>
      <c r="Z615" s="4" t="str">
        <f t="shared" si="133"/>
        <v/>
      </c>
      <c r="AA615" s="4"/>
      <c r="AB615" s="4"/>
      <c r="AC615" s="2" t="str">
        <f>IFERROR(IF(INDEX(AC$1:AC614,MATCH(J615,J$1:J614,0),1)=0,"",INDEX(AC$1:AC614,MATCH(J615,J$1:J614,0),1)),"")</f>
        <v/>
      </c>
      <c r="AD615" s="2" t="str">
        <f>IFERROR(IF(INDEX(AD$1:AD614,MATCH(J615,J$1:J614,0),1)=0,"",INDEX(AD$1:AD614,MATCH(J615,J$1:J614,0),1)),"")</f>
        <v/>
      </c>
      <c r="AE615" s="2" t="str">
        <f>IFERROR(IF(INDEX(AE$1:AE614,MATCH(J615,J$1:J614,0),1)=0,"",INDEX(AE$1:AE614,MATCH(J615,J$1:J614,0),1)),"")</f>
        <v/>
      </c>
      <c r="AS615" s="4"/>
      <c r="AT615" s="82"/>
      <c r="AU615" s="124"/>
      <c r="AV615" s="124"/>
      <c r="AW615" s="124"/>
      <c r="AX615" s="124"/>
      <c r="AY615" s="124"/>
      <c r="AZ615" s="124"/>
      <c r="BA615" s="4"/>
      <c r="BB615" s="127"/>
      <c r="BH615" s="7" t="str">
        <f t="shared" ca="1" si="134"/>
        <v/>
      </c>
      <c r="BI615" s="4" t="str">
        <f t="shared" si="141"/>
        <v/>
      </c>
      <c r="BJ615" s="123" t="str">
        <f t="shared" si="135"/>
        <v/>
      </c>
      <c r="BK615" s="140" t="str">
        <f t="shared" si="140"/>
        <v/>
      </c>
      <c r="BP615" s="5"/>
      <c r="BQ615" s="4" t="str">
        <f>IF(IFERROR(VLOOKUP(C615,C616:C$1993,1,0),"")="","",COUNTIF(C:C,C615))</f>
        <v/>
      </c>
      <c r="BS615" s="5"/>
      <c r="BT615" s="5"/>
      <c r="BU615" s="5" t="str">
        <f>IF(B615="","",IF(BQ615="",1+(MAX(BU$2:BU614)),""))</f>
        <v/>
      </c>
      <c r="BV615" s="5" t="str">
        <f t="shared" si="136"/>
        <v/>
      </c>
      <c r="BW615" s="5" t="str">
        <f t="shared" si="137"/>
        <v/>
      </c>
      <c r="BX615" s="14" t="str">
        <f t="shared" si="138"/>
        <v/>
      </c>
      <c r="BY615" s="28"/>
      <c r="BZ615" s="15"/>
      <c r="CA615" s="5" t="str">
        <f t="shared" si="142"/>
        <v/>
      </c>
      <c r="CC615" s="5"/>
      <c r="CD615" s="5" t="str">
        <f t="shared" si="139"/>
        <v/>
      </c>
      <c r="CE615" s="5" t="str">
        <f>IF(J615="","",IFERROR(IF(VLOOKUP(J615,J$2:J614,1,0)=0,"",""),J615))</f>
        <v/>
      </c>
      <c r="CF615" s="24" t="str">
        <f>IF(CE615="","",(IFERROR(VLOOKUP(MID(CE615,1,1),$CW$2:DA$28,3,0),0)+IFERROR(VLOOKUP(MID(CE615,2,1),CW$2:DA$28,4,0),0)+IFERROR(VLOOKUP(MID(CE615,3,1),CW$2:DA$28,5,0),0)+(ROW(CE615)/1000000000000)))</f>
        <v/>
      </c>
      <c r="CG615" s="5"/>
      <c r="CH615" s="5">
        <v>614</v>
      </c>
      <c r="CI615" s="5" t="str">
        <f>IFERROR(VLOOKUP(CH615,CD$2:CE1691,2,0),"")</f>
        <v/>
      </c>
      <c r="CJ615" s="5"/>
      <c r="CL615" s="5"/>
      <c r="DC615" s="5" t="e">
        <f>IF(REPORTE!AH$2="si",IF(C615=VALUE(REPORTE!C$11),IF(SUM(DC616:DC$1993),CONCATENATE(INT(B615),", "),INT(B615)),""),IF(C615=VALUE(REPORTE!C$10),IF(SUM(DC616:DC$1993),CONCATENATE(INT(B615),", "),INT(B615)),""))</f>
        <v>#VALUE!</v>
      </c>
      <c r="DG615" s="5"/>
      <c r="DH615" s="5"/>
      <c r="DI615" s="5"/>
      <c r="DJ615" s="5"/>
    </row>
    <row r="616" spans="1:114" ht="15" customHeight="1">
      <c r="A616" s="4" t="str">
        <f t="shared" si="132"/>
        <v/>
      </c>
      <c r="B616" s="3"/>
      <c r="C616" s="3"/>
      <c r="D616" s="1" t="str">
        <f>IFERROR(INDEX('padron cfe'!B:B,MATCH(DATOS!C616,'padron cfe'!A:A,0),1),"")</f>
        <v/>
      </c>
      <c r="H616" s="5" t="str">
        <f>IF(F616="","",IFERROR(CONCATENATE("PEUA",VLOOKUP(ESTADO,REPORTE!AV$2:AW$33,2,0),DIDTRITO_FORM,CADER_FORM,IFERROR(VLOOKUP(DAY(F616),$BN$3:$BO$11,2,0),DAY(F616)),IFERROR(VLOOKUP(MONTH(F616),$BN$3:$BO$11,2,0),MONTH(F616)),YEAR(F616),G616),""))</f>
        <v/>
      </c>
      <c r="K616" s="2" t="str">
        <f>IFERROR(INDEX('padron cfe'!C:C,MATCH(DATOS!C616,'padron cfe'!A:A,0),1),"")</f>
        <v/>
      </c>
      <c r="L616" s="4" t="str">
        <f>IFERROR(IF(VLOOKUP(J616,J$2:L615,4,0)=0,"",VLOOKUP(J616,J$2:L615,4,0)),"")</f>
        <v/>
      </c>
      <c r="M616" s="4" t="str">
        <f>IFERROR(IF(VLOOKUP(J616,J$2:M615,5,0)=0,"",VLOOKUP(J616,J$2:M615,5,0)),"")</f>
        <v/>
      </c>
      <c r="Q616" s="5" t="str">
        <f t="shared" si="131"/>
        <v/>
      </c>
      <c r="S616"/>
      <c r="T616" s="2" t="str">
        <f>IFERROR(INDEX('padron cfe'!D:D,MATCH(DATOS!C616,'padron cfe'!A:A,0),1),"")</f>
        <v/>
      </c>
      <c r="X616" s="6"/>
      <c r="Z616" s="4" t="str">
        <f t="shared" si="133"/>
        <v/>
      </c>
      <c r="AA616" s="4"/>
      <c r="AB616" s="4"/>
      <c r="AC616" s="2" t="str">
        <f>IFERROR(IF(INDEX(AC$1:AC615,MATCH(J616,J$1:J615,0),1)=0,"",INDEX(AC$1:AC615,MATCH(J616,J$1:J615,0),1)),"")</f>
        <v/>
      </c>
      <c r="AD616" s="2" t="str">
        <f>IFERROR(IF(INDEX(AD$1:AD615,MATCH(J616,J$1:J615,0),1)=0,"",INDEX(AD$1:AD615,MATCH(J616,J$1:J615,0),1)),"")</f>
        <v/>
      </c>
      <c r="AE616" s="2" t="str">
        <f>IFERROR(IF(INDEX(AE$1:AE615,MATCH(J616,J$1:J615,0),1)=0,"",INDEX(AE$1:AE615,MATCH(J616,J$1:J615,0),1)),"")</f>
        <v/>
      </c>
      <c r="AS616" s="4"/>
      <c r="AT616" s="82"/>
      <c r="AU616" s="124"/>
      <c r="AV616" s="124"/>
      <c r="AW616" s="124"/>
      <c r="AX616" s="124"/>
      <c r="AY616" s="124"/>
      <c r="AZ616" s="124"/>
      <c r="BA616" s="4"/>
      <c r="BB616" s="127"/>
      <c r="BH616" s="7" t="str">
        <f t="shared" ca="1" si="134"/>
        <v/>
      </c>
      <c r="BI616" s="4" t="str">
        <f t="shared" si="141"/>
        <v/>
      </c>
      <c r="BJ616" s="123" t="str">
        <f t="shared" si="135"/>
        <v/>
      </c>
      <c r="BK616" s="140" t="str">
        <f t="shared" si="140"/>
        <v/>
      </c>
      <c r="BP616" s="5"/>
      <c r="BQ616" s="4" t="str">
        <f>IF(IFERROR(VLOOKUP(C616,C617:C$1993,1,0),"")="","",COUNTIF(C:C,C616))</f>
        <v/>
      </c>
      <c r="BS616" s="5"/>
      <c r="BT616" s="5"/>
      <c r="BU616" s="5" t="str">
        <f>IF(B616="","",IF(BQ616="",1+(MAX(BU$2:BU615)),""))</f>
        <v/>
      </c>
      <c r="BV616" s="5" t="str">
        <f t="shared" si="136"/>
        <v/>
      </c>
      <c r="BW616" s="5" t="str">
        <f t="shared" si="137"/>
        <v/>
      </c>
      <c r="BX616" s="14" t="str">
        <f t="shared" si="138"/>
        <v/>
      </c>
      <c r="BY616" s="28"/>
      <c r="BZ616" s="15"/>
      <c r="CA616" s="5" t="str">
        <f t="shared" si="142"/>
        <v/>
      </c>
      <c r="CC616" s="5"/>
      <c r="CD616" s="5" t="str">
        <f t="shared" si="139"/>
        <v/>
      </c>
      <c r="CE616" s="5" t="str">
        <f>IF(J616="","",IFERROR(IF(VLOOKUP(J616,J$2:J615,1,0)=0,"",""),J616))</f>
        <v/>
      </c>
      <c r="CF616" s="24" t="str">
        <f>IF(CE616="","",(IFERROR(VLOOKUP(MID(CE616,1,1),$CW$2:DA$28,3,0),0)+IFERROR(VLOOKUP(MID(CE616,2,1),CW$2:DA$28,4,0),0)+IFERROR(VLOOKUP(MID(CE616,3,1),CW$2:DA$28,5,0),0)+(ROW(CE616)/1000000000000)))</f>
        <v/>
      </c>
      <c r="CG616" s="5"/>
      <c r="CH616" s="5">
        <v>615</v>
      </c>
      <c r="CI616" s="5" t="str">
        <f>IFERROR(VLOOKUP(CH616,CD$2:CE1692,2,0),"")</f>
        <v/>
      </c>
      <c r="CJ616" s="5"/>
      <c r="CL616" s="5"/>
      <c r="DC616" s="5" t="e">
        <f>IF(REPORTE!AH$2="si",IF(C616=VALUE(REPORTE!C$11),IF(SUM(DC617:DC$1993),CONCATENATE(INT(B616),", "),INT(B616)),""),IF(C616=VALUE(REPORTE!C$10),IF(SUM(DC617:DC$1993),CONCATENATE(INT(B616),", "),INT(B616)),""))</f>
        <v>#VALUE!</v>
      </c>
      <c r="DG616" s="5"/>
      <c r="DH616" s="5"/>
      <c r="DI616" s="5"/>
      <c r="DJ616" s="5"/>
    </row>
    <row r="617" spans="1:114" ht="15" customHeight="1">
      <c r="A617" s="4" t="str">
        <f t="shared" si="132"/>
        <v/>
      </c>
      <c r="B617" s="3"/>
      <c r="C617" s="3"/>
      <c r="D617" s="1" t="str">
        <f>IFERROR(INDEX('padron cfe'!B:B,MATCH(DATOS!C617,'padron cfe'!A:A,0),1),"")</f>
        <v/>
      </c>
      <c r="H617" s="5" t="str">
        <f>IF(F617="","",IFERROR(CONCATENATE("PEUA",VLOOKUP(ESTADO,REPORTE!AV$2:AW$33,2,0),DIDTRITO_FORM,CADER_FORM,IFERROR(VLOOKUP(DAY(F617),$BN$3:$BO$11,2,0),DAY(F617)),IFERROR(VLOOKUP(MONTH(F617),$BN$3:$BO$11,2,0),MONTH(F617)),YEAR(F617),G617),""))</f>
        <v/>
      </c>
      <c r="K617" s="2" t="str">
        <f>IFERROR(INDEX('padron cfe'!C:C,MATCH(DATOS!C617,'padron cfe'!A:A,0),1),"")</f>
        <v/>
      </c>
      <c r="L617" s="4" t="str">
        <f>IFERROR(IF(VLOOKUP(J617,J$2:L616,4,0)=0,"",VLOOKUP(J617,J$2:L616,4,0)),"")</f>
        <v/>
      </c>
      <c r="M617" s="4" t="str">
        <f>IFERROR(IF(VLOOKUP(J617,J$2:M616,5,0)=0,"",VLOOKUP(J617,J$2:M616,5,0)),"")</f>
        <v/>
      </c>
      <c r="Q617" s="5" t="str">
        <f t="shared" si="131"/>
        <v/>
      </c>
      <c r="S617"/>
      <c r="T617" s="2" t="str">
        <f>IFERROR(INDEX('padron cfe'!D:D,MATCH(DATOS!C617,'padron cfe'!A:A,0),1),"")</f>
        <v/>
      </c>
      <c r="X617" s="6"/>
      <c r="Z617" s="4" t="str">
        <f t="shared" si="133"/>
        <v/>
      </c>
      <c r="AA617" s="4"/>
      <c r="AB617" s="4"/>
      <c r="AC617" s="2" t="str">
        <f>IFERROR(IF(INDEX(AC$1:AC616,MATCH(J617,J$1:J616,0),1)=0,"",INDEX(AC$1:AC616,MATCH(J617,J$1:J616,0),1)),"")</f>
        <v/>
      </c>
      <c r="AD617" s="2" t="str">
        <f>IFERROR(IF(INDEX(AD$1:AD616,MATCH(J617,J$1:J616,0),1)=0,"",INDEX(AD$1:AD616,MATCH(J617,J$1:J616,0),1)),"")</f>
        <v/>
      </c>
      <c r="AE617" s="2" t="str">
        <f>IFERROR(IF(INDEX(AE$1:AE616,MATCH(J617,J$1:J616,0),1)=0,"",INDEX(AE$1:AE616,MATCH(J617,J$1:J616,0),1)),"")</f>
        <v/>
      </c>
      <c r="AS617" s="4"/>
      <c r="AT617" s="82"/>
      <c r="AU617" s="124"/>
      <c r="AV617" s="124"/>
      <c r="AW617" s="124"/>
      <c r="AX617" s="124"/>
      <c r="AY617" s="124"/>
      <c r="AZ617" s="124"/>
      <c r="BA617" s="4"/>
      <c r="BB617" s="127"/>
      <c r="BH617" s="7" t="str">
        <f t="shared" ca="1" si="134"/>
        <v/>
      </c>
      <c r="BI617" s="4" t="str">
        <f t="shared" si="141"/>
        <v/>
      </c>
      <c r="BJ617" s="123" t="str">
        <f t="shared" si="135"/>
        <v/>
      </c>
      <c r="BK617" s="140" t="str">
        <f t="shared" si="140"/>
        <v/>
      </c>
      <c r="BP617" s="5"/>
      <c r="BQ617" s="4" t="str">
        <f>IF(IFERROR(VLOOKUP(C617,C618:C$1993,1,0),"")="","",COUNTIF(C:C,C617))</f>
        <v/>
      </c>
      <c r="BS617" s="5"/>
      <c r="BT617" s="5"/>
      <c r="BU617" s="5" t="str">
        <f>IF(B617="","",IF(BQ617="",1+(MAX(BU$2:BU616)),""))</f>
        <v/>
      </c>
      <c r="BV617" s="5" t="str">
        <f t="shared" si="136"/>
        <v/>
      </c>
      <c r="BW617" s="5" t="str">
        <f t="shared" si="137"/>
        <v/>
      </c>
      <c r="BX617" s="14" t="str">
        <f t="shared" si="138"/>
        <v/>
      </c>
      <c r="BY617" s="28"/>
      <c r="BZ617" s="15"/>
      <c r="CA617" s="5" t="str">
        <f t="shared" si="142"/>
        <v/>
      </c>
      <c r="CC617" s="5"/>
      <c r="CD617" s="5" t="str">
        <f t="shared" si="139"/>
        <v/>
      </c>
      <c r="CE617" s="5" t="str">
        <f>IF(J617="","",IFERROR(IF(VLOOKUP(J617,J$2:J616,1,0)=0,"",""),J617))</f>
        <v/>
      </c>
      <c r="CF617" s="24" t="str">
        <f>IF(CE617="","",(IFERROR(VLOOKUP(MID(CE617,1,1),$CW$2:DA$28,3,0),0)+IFERROR(VLOOKUP(MID(CE617,2,1),CW$2:DA$28,4,0),0)+IFERROR(VLOOKUP(MID(CE617,3,1),CW$2:DA$28,5,0),0)+(ROW(CE617)/1000000000000)))</f>
        <v/>
      </c>
      <c r="CG617" s="5"/>
      <c r="CH617" s="5">
        <v>616</v>
      </c>
      <c r="CI617" s="5" t="str">
        <f>IFERROR(VLOOKUP(CH617,CD$2:CE1693,2,0),"")</f>
        <v/>
      </c>
      <c r="CJ617" s="5"/>
      <c r="CL617" s="5"/>
      <c r="DC617" s="5" t="e">
        <f>IF(REPORTE!AH$2="si",IF(C617=VALUE(REPORTE!C$11),IF(SUM(DC618:DC$1993),CONCATENATE(INT(B617),", "),INT(B617)),""),IF(C617=VALUE(REPORTE!C$10),IF(SUM(DC618:DC$1993),CONCATENATE(INT(B617),", "),INT(B617)),""))</f>
        <v>#VALUE!</v>
      </c>
      <c r="DG617" s="5"/>
      <c r="DH617" s="5"/>
      <c r="DI617" s="5"/>
      <c r="DJ617" s="5"/>
    </row>
    <row r="618" spans="1:114" ht="15" customHeight="1">
      <c r="A618" s="4" t="str">
        <f t="shared" si="132"/>
        <v/>
      </c>
      <c r="B618" s="3"/>
      <c r="C618" s="3"/>
      <c r="D618" s="1" t="str">
        <f>IFERROR(INDEX('padron cfe'!B:B,MATCH(DATOS!C618,'padron cfe'!A:A,0),1),"")</f>
        <v/>
      </c>
      <c r="H618" s="5" t="str">
        <f>IF(F618="","",IFERROR(CONCATENATE("PEUA",VLOOKUP(ESTADO,REPORTE!AV$2:AW$33,2,0),DIDTRITO_FORM,CADER_FORM,IFERROR(VLOOKUP(DAY(F618),$BN$3:$BO$11,2,0),DAY(F618)),IFERROR(VLOOKUP(MONTH(F618),$BN$3:$BO$11,2,0),MONTH(F618)),YEAR(F618),G618),""))</f>
        <v/>
      </c>
      <c r="K618" s="2" t="str">
        <f>IFERROR(INDEX('padron cfe'!C:C,MATCH(DATOS!C618,'padron cfe'!A:A,0),1),"")</f>
        <v/>
      </c>
      <c r="L618" s="4" t="str">
        <f>IFERROR(IF(VLOOKUP(J618,J$2:L617,4,0)=0,"",VLOOKUP(J618,J$2:L617,4,0)),"")</f>
        <v/>
      </c>
      <c r="M618" s="4" t="str">
        <f>IFERROR(IF(VLOOKUP(J618,J$2:M617,5,0)=0,"",VLOOKUP(J618,J$2:M617,5,0)),"")</f>
        <v/>
      </c>
      <c r="Q618" s="5" t="str">
        <f t="shared" si="131"/>
        <v/>
      </c>
      <c r="S618"/>
      <c r="T618" s="2" t="str">
        <f>IFERROR(INDEX('padron cfe'!D:D,MATCH(DATOS!C618,'padron cfe'!A:A,0),1),"")</f>
        <v/>
      </c>
      <c r="X618" s="6"/>
      <c r="Z618" s="4" t="str">
        <f t="shared" si="133"/>
        <v/>
      </c>
      <c r="AA618" s="4"/>
      <c r="AB618" s="4"/>
      <c r="AC618" s="2" t="str">
        <f>IFERROR(IF(INDEX(AC$1:AC617,MATCH(J618,J$1:J617,0),1)=0,"",INDEX(AC$1:AC617,MATCH(J618,J$1:J617,0),1)),"")</f>
        <v/>
      </c>
      <c r="AD618" s="2" t="str">
        <f>IFERROR(IF(INDEX(AD$1:AD617,MATCH(J618,J$1:J617,0),1)=0,"",INDEX(AD$1:AD617,MATCH(J618,J$1:J617,0),1)),"")</f>
        <v/>
      </c>
      <c r="AE618" s="2" t="str">
        <f>IFERROR(IF(INDEX(AE$1:AE617,MATCH(J618,J$1:J617,0),1)=0,"",INDEX(AE$1:AE617,MATCH(J618,J$1:J617,0),1)),"")</f>
        <v/>
      </c>
      <c r="AS618" s="4"/>
      <c r="AT618" s="82"/>
      <c r="AU618" s="124"/>
      <c r="AV618" s="124"/>
      <c r="AW618" s="124"/>
      <c r="AX618" s="124"/>
      <c r="AY618" s="124"/>
      <c r="AZ618" s="124"/>
      <c r="BA618" s="4"/>
      <c r="BB618" s="127"/>
      <c r="BH618" s="7" t="str">
        <f t="shared" ca="1" si="134"/>
        <v/>
      </c>
      <c r="BI618" s="4" t="str">
        <f t="shared" si="141"/>
        <v/>
      </c>
      <c r="BJ618" s="123" t="str">
        <f t="shared" si="135"/>
        <v/>
      </c>
      <c r="BK618" s="140" t="str">
        <f t="shared" si="140"/>
        <v/>
      </c>
      <c r="BP618" s="5"/>
      <c r="BQ618" s="4" t="str">
        <f>IF(IFERROR(VLOOKUP(C618,C619:C$1993,1,0),"")="","",COUNTIF(C:C,C618))</f>
        <v/>
      </c>
      <c r="BS618" s="5"/>
      <c r="BT618" s="5"/>
      <c r="BU618" s="5" t="str">
        <f>IF(B618="","",IF(BQ618="",1+(MAX(BU$2:BU617)),""))</f>
        <v/>
      </c>
      <c r="BV618" s="5" t="str">
        <f t="shared" si="136"/>
        <v/>
      </c>
      <c r="BW618" s="5" t="str">
        <f t="shared" si="137"/>
        <v/>
      </c>
      <c r="BX618" s="14" t="str">
        <f t="shared" si="138"/>
        <v/>
      </c>
      <c r="BY618" s="28"/>
      <c r="BZ618" s="15"/>
      <c r="CA618" s="5" t="str">
        <f t="shared" si="142"/>
        <v/>
      </c>
      <c r="CC618" s="5"/>
      <c r="CD618" s="5" t="str">
        <f t="shared" si="139"/>
        <v/>
      </c>
      <c r="CE618" s="5" t="str">
        <f>IF(J618="","",IFERROR(IF(VLOOKUP(J618,J$2:J617,1,0)=0,"",""),J618))</f>
        <v/>
      </c>
      <c r="CF618" s="24" t="str">
        <f>IF(CE618="","",(IFERROR(VLOOKUP(MID(CE618,1,1),$CW$2:DA$28,3,0),0)+IFERROR(VLOOKUP(MID(CE618,2,1),CW$2:DA$28,4,0),0)+IFERROR(VLOOKUP(MID(CE618,3,1),CW$2:DA$28,5,0),0)+(ROW(CE618)/1000000000000)))</f>
        <v/>
      </c>
      <c r="CG618" s="5"/>
      <c r="CH618" s="5">
        <v>617</v>
      </c>
      <c r="CI618" s="5" t="str">
        <f>IFERROR(VLOOKUP(CH618,CD$2:CE1694,2,0),"")</f>
        <v/>
      </c>
      <c r="CJ618" s="5"/>
      <c r="CL618" s="5"/>
      <c r="DC618" s="5" t="e">
        <f>IF(REPORTE!AH$2="si",IF(C618=VALUE(REPORTE!C$11),IF(SUM(DC619:DC$1993),CONCATENATE(INT(B618),", "),INT(B618)),""),IF(C618=VALUE(REPORTE!C$10),IF(SUM(DC619:DC$1993),CONCATENATE(INT(B618),", "),INT(B618)),""))</f>
        <v>#VALUE!</v>
      </c>
      <c r="DG618" s="5"/>
      <c r="DH618" s="5"/>
      <c r="DI618" s="5"/>
      <c r="DJ618" s="5"/>
    </row>
    <row r="619" spans="1:114" ht="15" customHeight="1">
      <c r="A619" s="4" t="str">
        <f t="shared" si="132"/>
        <v/>
      </c>
      <c r="B619" s="3"/>
      <c r="C619" s="3"/>
      <c r="D619" s="1" t="str">
        <f>IFERROR(INDEX('padron cfe'!B:B,MATCH(DATOS!C619,'padron cfe'!A:A,0),1),"")</f>
        <v/>
      </c>
      <c r="H619" s="5" t="str">
        <f>IF(F619="","",IFERROR(CONCATENATE("PEUA",VLOOKUP(ESTADO,REPORTE!AV$2:AW$33,2,0),DIDTRITO_FORM,CADER_FORM,IFERROR(VLOOKUP(DAY(F619),$BN$3:$BO$11,2,0),DAY(F619)),IFERROR(VLOOKUP(MONTH(F619),$BN$3:$BO$11,2,0),MONTH(F619)),YEAR(F619),G619),""))</f>
        <v/>
      </c>
      <c r="K619" s="2" t="str">
        <f>IFERROR(INDEX('padron cfe'!C:C,MATCH(DATOS!C619,'padron cfe'!A:A,0),1),"")</f>
        <v/>
      </c>
      <c r="L619" s="4" t="str">
        <f>IFERROR(IF(VLOOKUP(J619,J$2:L618,4,0)=0,"",VLOOKUP(J619,J$2:L618,4,0)),"")</f>
        <v/>
      </c>
      <c r="M619" s="4" t="str">
        <f>IFERROR(IF(VLOOKUP(J619,J$2:M618,5,0)=0,"",VLOOKUP(J619,J$2:M618,5,0)),"")</f>
        <v/>
      </c>
      <c r="Q619" s="5" t="str">
        <f t="shared" si="131"/>
        <v/>
      </c>
      <c r="S619"/>
      <c r="T619" s="2" t="str">
        <f>IFERROR(INDEX('padron cfe'!D:D,MATCH(DATOS!C619,'padron cfe'!A:A,0),1),"")</f>
        <v/>
      </c>
      <c r="X619" s="6"/>
      <c r="Z619" s="4" t="str">
        <f t="shared" si="133"/>
        <v/>
      </c>
      <c r="AA619" s="4"/>
      <c r="AB619" s="4"/>
      <c r="AC619" s="2" t="str">
        <f>IFERROR(IF(INDEX(AC$1:AC618,MATCH(J619,J$1:J618,0),1)=0,"",INDEX(AC$1:AC618,MATCH(J619,J$1:J618,0),1)),"")</f>
        <v/>
      </c>
      <c r="AD619" s="2" t="str">
        <f>IFERROR(IF(INDEX(AD$1:AD618,MATCH(J619,J$1:J618,0),1)=0,"",INDEX(AD$1:AD618,MATCH(J619,J$1:J618,0),1)),"")</f>
        <v/>
      </c>
      <c r="AE619" s="2" t="str">
        <f>IFERROR(IF(INDEX(AE$1:AE618,MATCH(J619,J$1:J618,0),1)=0,"",INDEX(AE$1:AE618,MATCH(J619,J$1:J618,0),1)),"")</f>
        <v/>
      </c>
      <c r="AS619" s="4"/>
      <c r="AT619" s="82"/>
      <c r="AU619" s="124"/>
      <c r="AV619" s="124"/>
      <c r="AW619" s="124"/>
      <c r="AX619" s="124"/>
      <c r="AY619" s="124"/>
      <c r="AZ619" s="124"/>
      <c r="BA619" s="4"/>
      <c r="BB619" s="127"/>
      <c r="BH619" s="7" t="str">
        <f t="shared" ca="1" si="134"/>
        <v/>
      </c>
      <c r="BI619" s="4" t="str">
        <f t="shared" si="141"/>
        <v/>
      </c>
      <c r="BJ619" s="123" t="str">
        <f t="shared" si="135"/>
        <v/>
      </c>
      <c r="BK619" s="140" t="str">
        <f t="shared" si="140"/>
        <v/>
      </c>
      <c r="BP619" s="5"/>
      <c r="BQ619" s="4" t="str">
        <f>IF(IFERROR(VLOOKUP(C619,C620:C$1993,1,0),"")="","",COUNTIF(C:C,C619))</f>
        <v/>
      </c>
      <c r="BS619" s="5"/>
      <c r="BT619" s="5"/>
      <c r="BU619" s="5" t="str">
        <f>IF(B619="","",IF(BQ619="",1+(MAX(BU$2:BU618)),""))</f>
        <v/>
      </c>
      <c r="BV619" s="5" t="str">
        <f t="shared" si="136"/>
        <v/>
      </c>
      <c r="BW619" s="5" t="str">
        <f t="shared" si="137"/>
        <v/>
      </c>
      <c r="BX619" s="14" t="str">
        <f t="shared" si="138"/>
        <v/>
      </c>
      <c r="BY619" s="28"/>
      <c r="BZ619" s="15"/>
      <c r="CA619" s="5" t="str">
        <f t="shared" si="142"/>
        <v/>
      </c>
      <c r="CC619" s="5"/>
      <c r="CD619" s="5" t="str">
        <f t="shared" si="139"/>
        <v/>
      </c>
      <c r="CE619" s="5" t="str">
        <f>IF(J619="","",IFERROR(IF(VLOOKUP(J619,J$2:J618,1,0)=0,"",""),J619))</f>
        <v/>
      </c>
      <c r="CF619" s="24" t="str">
        <f>IF(CE619="","",(IFERROR(VLOOKUP(MID(CE619,1,1),$CW$2:DA$28,3,0),0)+IFERROR(VLOOKUP(MID(CE619,2,1),CW$2:DA$28,4,0),0)+IFERROR(VLOOKUP(MID(CE619,3,1),CW$2:DA$28,5,0),0)+(ROW(CE619)/1000000000000)))</f>
        <v/>
      </c>
      <c r="CG619" s="5"/>
      <c r="CH619" s="5">
        <v>618</v>
      </c>
      <c r="CI619" s="5" t="str">
        <f>IFERROR(VLOOKUP(CH619,CD$2:CE1695,2,0),"")</f>
        <v/>
      </c>
      <c r="CJ619" s="5"/>
      <c r="CL619" s="5"/>
      <c r="DC619" s="5" t="e">
        <f>IF(REPORTE!AH$2="si",IF(C619=VALUE(REPORTE!C$11),IF(SUM(DC620:DC$1993),CONCATENATE(INT(B619),", "),INT(B619)),""),IF(C619=VALUE(REPORTE!C$10),IF(SUM(DC620:DC$1993),CONCATENATE(INT(B619),", "),INT(B619)),""))</f>
        <v>#VALUE!</v>
      </c>
      <c r="DG619" s="5"/>
      <c r="DH619" s="5"/>
      <c r="DI619" s="5"/>
      <c r="DJ619" s="5"/>
    </row>
    <row r="620" spans="1:114" ht="15" customHeight="1">
      <c r="A620" s="4" t="str">
        <f t="shared" si="132"/>
        <v/>
      </c>
      <c r="B620" s="3"/>
      <c r="C620" s="3"/>
      <c r="D620" s="1" t="str">
        <f>IFERROR(INDEX('padron cfe'!B:B,MATCH(DATOS!C620,'padron cfe'!A:A,0),1),"")</f>
        <v/>
      </c>
      <c r="H620" s="5" t="str">
        <f>IF(F620="","",IFERROR(CONCATENATE("PEUA",VLOOKUP(ESTADO,REPORTE!AV$2:AW$33,2,0),DIDTRITO_FORM,CADER_FORM,IFERROR(VLOOKUP(DAY(F620),$BN$3:$BO$11,2,0),DAY(F620)),IFERROR(VLOOKUP(MONTH(F620),$BN$3:$BO$11,2,0),MONTH(F620)),YEAR(F620),G620),""))</f>
        <v/>
      </c>
      <c r="K620" s="2" t="str">
        <f>IFERROR(INDEX('padron cfe'!C:C,MATCH(DATOS!C620,'padron cfe'!A:A,0),1),"")</f>
        <v/>
      </c>
      <c r="L620" s="4" t="str">
        <f>IFERROR(IF(VLOOKUP(J620,J$2:L619,4,0)=0,"",VLOOKUP(J620,J$2:L619,4,0)),"")</f>
        <v/>
      </c>
      <c r="M620" s="4" t="str">
        <f>IFERROR(IF(VLOOKUP(J620,J$2:M619,5,0)=0,"",VLOOKUP(J620,J$2:M619,5,0)),"")</f>
        <v/>
      </c>
      <c r="Q620" s="5" t="str">
        <f t="shared" si="131"/>
        <v/>
      </c>
      <c r="S620"/>
      <c r="T620" s="2" t="str">
        <f>IFERROR(INDEX('padron cfe'!D:D,MATCH(DATOS!C620,'padron cfe'!A:A,0),1),"")</f>
        <v/>
      </c>
      <c r="X620" s="6"/>
      <c r="Z620" s="4" t="str">
        <f t="shared" si="133"/>
        <v/>
      </c>
      <c r="AA620" s="4"/>
      <c r="AB620" s="4"/>
      <c r="AC620" s="2" t="str">
        <f>IFERROR(IF(INDEX(AC$1:AC619,MATCH(J620,J$1:J619,0),1)=0,"",INDEX(AC$1:AC619,MATCH(J620,J$1:J619,0),1)),"")</f>
        <v/>
      </c>
      <c r="AD620" s="2" t="str">
        <f>IFERROR(IF(INDEX(AD$1:AD619,MATCH(J620,J$1:J619,0),1)=0,"",INDEX(AD$1:AD619,MATCH(J620,J$1:J619,0),1)),"")</f>
        <v/>
      </c>
      <c r="AE620" s="2" t="str">
        <f>IFERROR(IF(INDEX(AE$1:AE619,MATCH(J620,J$1:J619,0),1)=0,"",INDEX(AE$1:AE619,MATCH(J620,J$1:J619,0),1)),"")</f>
        <v/>
      </c>
      <c r="AS620" s="4"/>
      <c r="AT620" s="82"/>
      <c r="AU620" s="124"/>
      <c r="AV620" s="124"/>
      <c r="AW620" s="124"/>
      <c r="AX620" s="124"/>
      <c r="AY620" s="124"/>
      <c r="AZ620" s="124"/>
      <c r="BA620" s="4"/>
      <c r="BB620" s="127"/>
      <c r="BH620" s="7" t="str">
        <f t="shared" ca="1" si="134"/>
        <v/>
      </c>
      <c r="BI620" s="4" t="str">
        <f t="shared" si="141"/>
        <v/>
      </c>
      <c r="BJ620" s="123" t="str">
        <f t="shared" si="135"/>
        <v/>
      </c>
      <c r="BK620" s="140" t="str">
        <f t="shared" si="140"/>
        <v/>
      </c>
      <c r="BP620" s="5"/>
      <c r="BQ620" s="4" t="str">
        <f>IF(IFERROR(VLOOKUP(C620,C621:C$1993,1,0),"")="","",COUNTIF(C:C,C620))</f>
        <v/>
      </c>
      <c r="BS620" s="5"/>
      <c r="BT620" s="5"/>
      <c r="BU620" s="5" t="str">
        <f>IF(B620="","",IF(BQ620="",1+(MAX(BU$2:BU619)),""))</f>
        <v/>
      </c>
      <c r="BV620" s="5" t="str">
        <f t="shared" si="136"/>
        <v/>
      </c>
      <c r="BW620" s="5" t="str">
        <f t="shared" si="137"/>
        <v/>
      </c>
      <c r="BX620" s="14" t="str">
        <f t="shared" si="138"/>
        <v/>
      </c>
      <c r="BY620" s="28"/>
      <c r="BZ620" s="15"/>
      <c r="CA620" s="5" t="str">
        <f t="shared" si="142"/>
        <v/>
      </c>
      <c r="CC620" s="5"/>
      <c r="CD620" s="5" t="str">
        <f t="shared" si="139"/>
        <v/>
      </c>
      <c r="CE620" s="5" t="str">
        <f>IF(J620="","",IFERROR(IF(VLOOKUP(J620,J$2:J619,1,0)=0,"",""),J620))</f>
        <v/>
      </c>
      <c r="CF620" s="24" t="str">
        <f>IF(CE620="","",(IFERROR(VLOOKUP(MID(CE620,1,1),$CW$2:DA$28,3,0),0)+IFERROR(VLOOKUP(MID(CE620,2,1),CW$2:DA$28,4,0),0)+IFERROR(VLOOKUP(MID(CE620,3,1),CW$2:DA$28,5,0),0)+(ROW(CE620)/1000000000000)))</f>
        <v/>
      </c>
      <c r="CG620" s="5"/>
      <c r="CH620" s="5">
        <v>619</v>
      </c>
      <c r="CI620" s="5" t="str">
        <f>IFERROR(VLOOKUP(CH620,CD$2:CE1696,2,0),"")</f>
        <v/>
      </c>
      <c r="CJ620" s="5"/>
      <c r="CL620" s="5"/>
      <c r="DC620" s="5" t="e">
        <f>IF(REPORTE!AH$2="si",IF(C620=VALUE(REPORTE!C$11),IF(SUM(DC621:DC$1993),CONCATENATE(INT(B620),", "),INT(B620)),""),IF(C620=VALUE(REPORTE!C$10),IF(SUM(DC621:DC$1993),CONCATENATE(INT(B620),", "),INT(B620)),""))</f>
        <v>#VALUE!</v>
      </c>
      <c r="DG620" s="5"/>
      <c r="DH620" s="5"/>
      <c r="DI620" s="5"/>
      <c r="DJ620" s="5"/>
    </row>
    <row r="621" spans="1:114" ht="15" customHeight="1">
      <c r="A621" s="4" t="str">
        <f t="shared" si="132"/>
        <v/>
      </c>
      <c r="B621" s="3"/>
      <c r="C621" s="3"/>
      <c r="D621" s="1" t="str">
        <f>IFERROR(INDEX('padron cfe'!B:B,MATCH(DATOS!C621,'padron cfe'!A:A,0),1),"")</f>
        <v/>
      </c>
      <c r="H621" s="5" t="str">
        <f>IF(F621="","",IFERROR(CONCATENATE("PEUA",VLOOKUP(ESTADO,REPORTE!AV$2:AW$33,2,0),DIDTRITO_FORM,CADER_FORM,IFERROR(VLOOKUP(DAY(F621),$BN$3:$BO$11,2,0),DAY(F621)),IFERROR(VLOOKUP(MONTH(F621),$BN$3:$BO$11,2,0),MONTH(F621)),YEAR(F621),G621),""))</f>
        <v/>
      </c>
      <c r="K621" s="2" t="str">
        <f>IFERROR(INDEX('padron cfe'!C:C,MATCH(DATOS!C621,'padron cfe'!A:A,0),1),"")</f>
        <v/>
      </c>
      <c r="L621" s="4" t="str">
        <f>IFERROR(IF(VLOOKUP(J621,J$2:L620,4,0)=0,"",VLOOKUP(J621,J$2:L620,4,0)),"")</f>
        <v/>
      </c>
      <c r="M621" s="4" t="str">
        <f>IFERROR(IF(VLOOKUP(J621,J$2:M620,5,0)=0,"",VLOOKUP(J621,J$2:M620,5,0)),"")</f>
        <v/>
      </c>
      <c r="Q621" s="5" t="str">
        <f t="shared" si="131"/>
        <v/>
      </c>
      <c r="S621"/>
      <c r="T621" s="2" t="str">
        <f>IFERROR(INDEX('padron cfe'!D:D,MATCH(DATOS!C621,'padron cfe'!A:A,0),1),"")</f>
        <v/>
      </c>
      <c r="X621" s="6"/>
      <c r="Z621" s="4" t="str">
        <f t="shared" si="133"/>
        <v/>
      </c>
      <c r="AA621" s="4"/>
      <c r="AB621" s="4"/>
      <c r="AC621" s="2" t="str">
        <f>IFERROR(IF(INDEX(AC$1:AC620,MATCH(J621,J$1:J620,0),1)=0,"",INDEX(AC$1:AC620,MATCH(J621,J$1:J620,0),1)),"")</f>
        <v/>
      </c>
      <c r="AD621" s="2" t="str">
        <f>IFERROR(IF(INDEX(AD$1:AD620,MATCH(J621,J$1:J620,0),1)=0,"",INDEX(AD$1:AD620,MATCH(J621,J$1:J620,0),1)),"")</f>
        <v/>
      </c>
      <c r="AE621" s="2" t="str">
        <f>IFERROR(IF(INDEX(AE$1:AE620,MATCH(J621,J$1:J620,0),1)=0,"",INDEX(AE$1:AE620,MATCH(J621,J$1:J620,0),1)),"")</f>
        <v/>
      </c>
      <c r="AS621" s="4"/>
      <c r="AT621" s="82"/>
      <c r="AU621" s="124"/>
      <c r="AV621" s="124"/>
      <c r="AW621" s="124"/>
      <c r="AX621" s="124"/>
      <c r="AY621" s="124"/>
      <c r="AZ621" s="124"/>
      <c r="BA621" s="4"/>
      <c r="BB621" s="127"/>
      <c r="BH621" s="7" t="str">
        <f t="shared" ca="1" si="134"/>
        <v/>
      </c>
      <c r="BI621" s="4" t="str">
        <f t="shared" si="141"/>
        <v/>
      </c>
      <c r="BJ621" s="123" t="str">
        <f t="shared" si="135"/>
        <v/>
      </c>
      <c r="BK621" s="140" t="str">
        <f t="shared" si="140"/>
        <v/>
      </c>
      <c r="BP621" s="5"/>
      <c r="BQ621" s="4" t="str">
        <f>IF(IFERROR(VLOOKUP(C621,C622:C$1993,1,0),"")="","",COUNTIF(C:C,C621))</f>
        <v/>
      </c>
      <c r="BS621" s="5"/>
      <c r="BT621" s="5"/>
      <c r="BU621" s="5" t="str">
        <f>IF(B621="","",IF(BQ621="",1+(MAX(BU$2:BU620)),""))</f>
        <v/>
      </c>
      <c r="BV621" s="5" t="str">
        <f t="shared" si="136"/>
        <v/>
      </c>
      <c r="BW621" s="5" t="str">
        <f t="shared" si="137"/>
        <v/>
      </c>
      <c r="BX621" s="14" t="str">
        <f t="shared" si="138"/>
        <v/>
      </c>
      <c r="BY621" s="28"/>
      <c r="BZ621" s="15"/>
      <c r="CA621" s="5" t="str">
        <f t="shared" si="142"/>
        <v/>
      </c>
      <c r="CC621" s="5"/>
      <c r="CD621" s="5" t="str">
        <f t="shared" si="139"/>
        <v/>
      </c>
      <c r="CE621" s="5" t="str">
        <f>IF(J621="","",IFERROR(IF(VLOOKUP(J621,J$2:J620,1,0)=0,"",""),J621))</f>
        <v/>
      </c>
      <c r="CF621" s="24" t="str">
        <f>IF(CE621="","",(IFERROR(VLOOKUP(MID(CE621,1,1),$CW$2:DA$28,3,0),0)+IFERROR(VLOOKUP(MID(CE621,2,1),CW$2:DA$28,4,0),0)+IFERROR(VLOOKUP(MID(CE621,3,1),CW$2:DA$28,5,0),0)+(ROW(CE621)/1000000000000)))</f>
        <v/>
      </c>
      <c r="CG621" s="5"/>
      <c r="CH621" s="5">
        <v>620</v>
      </c>
      <c r="CI621" s="5" t="str">
        <f>IFERROR(VLOOKUP(CH621,CD$2:CE1697,2,0),"")</f>
        <v/>
      </c>
      <c r="CJ621" s="5"/>
      <c r="CL621" s="5"/>
      <c r="DC621" s="5" t="e">
        <f>IF(REPORTE!AH$2="si",IF(C621=VALUE(REPORTE!C$11),IF(SUM(DC622:DC$1993),CONCATENATE(INT(B621),", "),INT(B621)),""),IF(C621=VALUE(REPORTE!C$10),IF(SUM(DC622:DC$1993),CONCATENATE(INT(B621),", "),INT(B621)),""))</f>
        <v>#VALUE!</v>
      </c>
      <c r="DG621" s="5"/>
      <c r="DH621" s="5"/>
      <c r="DI621" s="5"/>
      <c r="DJ621" s="5"/>
    </row>
    <row r="622" spans="1:114" ht="15" customHeight="1">
      <c r="A622" s="4" t="str">
        <f t="shared" si="132"/>
        <v/>
      </c>
      <c r="B622" s="3"/>
      <c r="C622" s="3"/>
      <c r="D622" s="1" t="str">
        <f>IFERROR(INDEX('padron cfe'!B:B,MATCH(DATOS!C622,'padron cfe'!A:A,0),1),"")</f>
        <v/>
      </c>
      <c r="H622" s="5" t="str">
        <f>IF(F622="","",IFERROR(CONCATENATE("PEUA",VLOOKUP(ESTADO,REPORTE!AV$2:AW$33,2,0),DIDTRITO_FORM,CADER_FORM,IFERROR(VLOOKUP(DAY(F622),$BN$3:$BO$11,2,0),DAY(F622)),IFERROR(VLOOKUP(MONTH(F622),$BN$3:$BO$11,2,0),MONTH(F622)),YEAR(F622),G622),""))</f>
        <v/>
      </c>
      <c r="K622" s="2" t="str">
        <f>IFERROR(INDEX('padron cfe'!C:C,MATCH(DATOS!C622,'padron cfe'!A:A,0),1),"")</f>
        <v/>
      </c>
      <c r="L622" s="4" t="str">
        <f>IFERROR(IF(VLOOKUP(J622,J$2:L621,4,0)=0,"",VLOOKUP(J622,J$2:L621,4,0)),"")</f>
        <v/>
      </c>
      <c r="M622" s="4" t="str">
        <f>IFERROR(IF(VLOOKUP(J622,J$2:M621,5,0)=0,"",VLOOKUP(J622,J$2:M621,5,0)),"")</f>
        <v/>
      </c>
      <c r="Q622" s="5" t="str">
        <f t="shared" si="131"/>
        <v/>
      </c>
      <c r="S622"/>
      <c r="T622" s="2" t="str">
        <f>IFERROR(INDEX('padron cfe'!D:D,MATCH(DATOS!C622,'padron cfe'!A:A,0),1),"")</f>
        <v/>
      </c>
      <c r="X622" s="6"/>
      <c r="Z622" s="4" t="str">
        <f t="shared" si="133"/>
        <v/>
      </c>
      <c r="AA622" s="4"/>
      <c r="AB622" s="4"/>
      <c r="AC622" s="2" t="str">
        <f>IFERROR(IF(INDEX(AC$1:AC621,MATCH(J622,J$1:J621,0),1)=0,"",INDEX(AC$1:AC621,MATCH(J622,J$1:J621,0),1)),"")</f>
        <v/>
      </c>
      <c r="AD622" s="2" t="str">
        <f>IFERROR(IF(INDEX(AD$1:AD621,MATCH(J622,J$1:J621,0),1)=0,"",INDEX(AD$1:AD621,MATCH(J622,J$1:J621,0),1)),"")</f>
        <v/>
      </c>
      <c r="AE622" s="2" t="str">
        <f>IFERROR(IF(INDEX(AE$1:AE621,MATCH(J622,J$1:J621,0),1)=0,"",INDEX(AE$1:AE621,MATCH(J622,J$1:J621,0),1)),"")</f>
        <v/>
      </c>
      <c r="AS622" s="4"/>
      <c r="AT622" s="82"/>
      <c r="AU622" s="124"/>
      <c r="AV622" s="124"/>
      <c r="AW622" s="124"/>
      <c r="AX622" s="124"/>
      <c r="AY622" s="124"/>
      <c r="AZ622" s="124"/>
      <c r="BA622" s="4"/>
      <c r="BB622" s="127"/>
      <c r="BH622" s="7" t="str">
        <f t="shared" ca="1" si="134"/>
        <v/>
      </c>
      <c r="BI622" s="4" t="str">
        <f t="shared" si="141"/>
        <v/>
      </c>
      <c r="BJ622" s="123" t="str">
        <f t="shared" si="135"/>
        <v/>
      </c>
      <c r="BK622" s="140" t="str">
        <f t="shared" si="140"/>
        <v/>
      </c>
      <c r="BP622" s="5"/>
      <c r="BQ622" s="4" t="str">
        <f>IF(IFERROR(VLOOKUP(C622,C623:C$1993,1,0),"")="","",COUNTIF(C:C,C622))</f>
        <v/>
      </c>
      <c r="BS622" s="5"/>
      <c r="BT622" s="5"/>
      <c r="BU622" s="5" t="str">
        <f>IF(B622="","",IF(BQ622="",1+(MAX(BU$2:BU621)),""))</f>
        <v/>
      </c>
      <c r="BV622" s="5" t="str">
        <f t="shared" si="136"/>
        <v/>
      </c>
      <c r="BW622" s="5" t="str">
        <f t="shared" si="137"/>
        <v/>
      </c>
      <c r="BX622" s="14" t="str">
        <f t="shared" si="138"/>
        <v/>
      </c>
      <c r="BY622" s="28"/>
      <c r="BZ622" s="15"/>
      <c r="CA622" s="5" t="str">
        <f t="shared" si="142"/>
        <v/>
      </c>
      <c r="CC622" s="5"/>
      <c r="CD622" s="5" t="str">
        <f t="shared" si="139"/>
        <v/>
      </c>
      <c r="CE622" s="5" t="str">
        <f>IF(J622="","",IFERROR(IF(VLOOKUP(J622,J$2:J621,1,0)=0,"",""),J622))</f>
        <v/>
      </c>
      <c r="CF622" s="24" t="str">
        <f>IF(CE622="","",(IFERROR(VLOOKUP(MID(CE622,1,1),$CW$2:DA$28,3,0),0)+IFERROR(VLOOKUP(MID(CE622,2,1),CW$2:DA$28,4,0),0)+IFERROR(VLOOKUP(MID(CE622,3,1),CW$2:DA$28,5,0),0)+(ROW(CE622)/1000000000000)))</f>
        <v/>
      </c>
      <c r="CG622" s="5"/>
      <c r="CH622" s="5">
        <v>621</v>
      </c>
      <c r="CI622" s="5" t="str">
        <f>IFERROR(VLOOKUP(CH622,CD$2:CE1698,2,0),"")</f>
        <v/>
      </c>
      <c r="CJ622" s="5"/>
      <c r="CL622" s="5"/>
      <c r="DC622" s="5" t="e">
        <f>IF(REPORTE!AH$2="si",IF(C622=VALUE(REPORTE!C$11),IF(SUM(DC623:DC$1993),CONCATENATE(INT(B622),", "),INT(B622)),""),IF(C622=VALUE(REPORTE!C$10),IF(SUM(DC623:DC$1993),CONCATENATE(INT(B622),", "),INT(B622)),""))</f>
        <v>#VALUE!</v>
      </c>
      <c r="DG622" s="5"/>
      <c r="DH622" s="5"/>
      <c r="DI622" s="5"/>
      <c r="DJ622" s="5"/>
    </row>
    <row r="623" spans="1:114" ht="15" customHeight="1">
      <c r="A623" s="4" t="str">
        <f t="shared" si="132"/>
        <v/>
      </c>
      <c r="B623" s="3"/>
      <c r="D623" s="1" t="str">
        <f>IFERROR(INDEX('padron cfe'!B:B,MATCH(DATOS!C623,'padron cfe'!A:A,0),1),"")</f>
        <v/>
      </c>
      <c r="H623" s="5" t="str">
        <f>IF(F623="","",IFERROR(CONCATENATE("PEUA",VLOOKUP(ESTADO,REPORTE!AV$2:AW$33,2,0),DIDTRITO_FORM,CADER_FORM,IFERROR(VLOOKUP(DAY(F623),$BN$3:$BO$11,2,0),DAY(F623)),IFERROR(VLOOKUP(MONTH(F623),$BN$3:$BO$11,2,0),MONTH(F623)),YEAR(F623),G623),""))</f>
        <v/>
      </c>
      <c r="K623" s="2" t="str">
        <f>IFERROR(INDEX('padron cfe'!C:C,MATCH(DATOS!C623,'padron cfe'!A:A,0),1),"")</f>
        <v/>
      </c>
      <c r="L623" s="4" t="str">
        <f>IFERROR(IF(VLOOKUP(J623,J$2:L622,4,0)=0,"",VLOOKUP(J623,J$2:L622,4,0)),"")</f>
        <v/>
      </c>
      <c r="M623" s="4" t="str">
        <f>IFERROR(IF(VLOOKUP(J623,J$2:M622,5,0)=0,"",VLOOKUP(J623,J$2:M622,5,0)),"")</f>
        <v/>
      </c>
      <c r="Q623" s="5" t="str">
        <f t="shared" si="131"/>
        <v/>
      </c>
      <c r="S623"/>
      <c r="T623" s="2" t="str">
        <f>IFERROR(INDEX('padron cfe'!D:D,MATCH(DATOS!C623,'padron cfe'!A:A,0),1),"")</f>
        <v/>
      </c>
      <c r="X623" s="6"/>
      <c r="Z623" s="4" t="str">
        <f t="shared" si="133"/>
        <v/>
      </c>
      <c r="AA623" s="4"/>
      <c r="AB623" s="4"/>
      <c r="AC623" s="2" t="str">
        <f>IFERROR(IF(INDEX(AC$1:AC622,MATCH(J623,J$1:J622,0),1)=0,"",INDEX(AC$1:AC622,MATCH(J623,J$1:J622,0),1)),"")</f>
        <v/>
      </c>
      <c r="AD623" s="2" t="str">
        <f>IFERROR(IF(INDEX(AD$1:AD622,MATCH(J623,J$1:J622,0),1)=0,"",INDEX(AD$1:AD622,MATCH(J623,J$1:J622,0),1)),"")</f>
        <v/>
      </c>
      <c r="AE623" s="2" t="str">
        <f>IFERROR(IF(INDEX(AE$1:AE622,MATCH(J623,J$1:J622,0),1)=0,"",INDEX(AE$1:AE622,MATCH(J623,J$1:J622,0),1)),"")</f>
        <v/>
      </c>
      <c r="AS623" s="4"/>
      <c r="AT623" s="82"/>
      <c r="AU623" s="124"/>
      <c r="AV623" s="124"/>
      <c r="AW623" s="124"/>
      <c r="AX623" s="124"/>
      <c r="AY623" s="124"/>
      <c r="AZ623" s="124"/>
      <c r="BA623" s="4"/>
      <c r="BB623" s="127"/>
      <c r="BH623" s="7" t="str">
        <f t="shared" ca="1" si="134"/>
        <v/>
      </c>
      <c r="BI623" s="4" t="str">
        <f t="shared" si="141"/>
        <v/>
      </c>
      <c r="BJ623" s="123" t="str">
        <f t="shared" si="135"/>
        <v/>
      </c>
      <c r="BK623" s="140" t="str">
        <f t="shared" si="140"/>
        <v/>
      </c>
      <c r="BP623" s="5"/>
      <c r="BQ623" s="4" t="str">
        <f>IF(IFERROR(VLOOKUP(C623,C624:C$1993,1,0),"")="","",COUNTIF(C:C,C623))</f>
        <v/>
      </c>
      <c r="BS623" s="5"/>
      <c r="BT623" s="5"/>
      <c r="BU623" s="5" t="str">
        <f>IF(B623="","",IF(BQ623="",1+(MAX(BU$2:BU622)),""))</f>
        <v/>
      </c>
      <c r="BV623" s="5" t="str">
        <f t="shared" si="136"/>
        <v/>
      </c>
      <c r="BW623" s="5" t="str">
        <f t="shared" si="137"/>
        <v/>
      </c>
      <c r="BX623" s="14" t="str">
        <f t="shared" si="138"/>
        <v/>
      </c>
      <c r="BY623" s="28"/>
      <c r="BZ623" s="15"/>
      <c r="CA623" s="5" t="str">
        <f t="shared" si="142"/>
        <v/>
      </c>
      <c r="CC623" s="5"/>
      <c r="CD623" s="5" t="str">
        <f t="shared" si="139"/>
        <v/>
      </c>
      <c r="CE623" s="5" t="str">
        <f>IF(J623="","",IFERROR(IF(VLOOKUP(J623,J$2:J622,1,0)=0,"",""),J623))</f>
        <v/>
      </c>
      <c r="CF623" s="24" t="str">
        <f>IF(CE623="","",(IFERROR(VLOOKUP(MID(CE623,1,1),$CW$2:DA$28,3,0),0)+IFERROR(VLOOKUP(MID(CE623,2,1),CW$2:DA$28,4,0),0)+IFERROR(VLOOKUP(MID(CE623,3,1),CW$2:DA$28,5,0),0)+(ROW(CE623)/1000000000000)))</f>
        <v/>
      </c>
      <c r="CG623" s="5"/>
      <c r="CH623" s="5">
        <v>622</v>
      </c>
      <c r="CI623" s="5" t="str">
        <f>IFERROR(VLOOKUP(CH623,CD$2:CE1699,2,0),"")</f>
        <v/>
      </c>
      <c r="CJ623" s="5"/>
      <c r="CL623" s="5"/>
      <c r="DC623" s="5" t="e">
        <f>IF(REPORTE!AH$2="si",IF(C623=VALUE(REPORTE!C$11),IF(SUM(DC624:DC$1993),CONCATENATE(INT(B623),", "),INT(B623)),""),IF(C623=VALUE(REPORTE!C$10),IF(SUM(DC624:DC$1993),CONCATENATE(INT(B623),", "),INT(B623)),""))</f>
        <v>#VALUE!</v>
      </c>
      <c r="DG623" s="5"/>
      <c r="DH623" s="5"/>
      <c r="DI623" s="5"/>
      <c r="DJ623" s="5"/>
    </row>
    <row r="624" spans="1:114" ht="15" customHeight="1">
      <c r="A624" s="4" t="str">
        <f t="shared" si="132"/>
        <v/>
      </c>
      <c r="B624" s="3"/>
      <c r="D624" s="1" t="str">
        <f>IFERROR(INDEX('padron cfe'!B:B,MATCH(DATOS!C624,'padron cfe'!A:A,0),1),"")</f>
        <v/>
      </c>
      <c r="H624" s="5" t="str">
        <f>IF(F624="","",IFERROR(CONCATENATE("PEUA",VLOOKUP(ESTADO,REPORTE!AV$2:AW$33,2,0),DIDTRITO_FORM,CADER_FORM,IFERROR(VLOOKUP(DAY(F624),$BN$3:$BO$11,2,0),DAY(F624)),IFERROR(VLOOKUP(MONTH(F624),$BN$3:$BO$11,2,0),MONTH(F624)),YEAR(F624),G624),""))</f>
        <v/>
      </c>
      <c r="K624" s="2" t="str">
        <f>IFERROR(INDEX('padron cfe'!C:C,MATCH(DATOS!C624,'padron cfe'!A:A,0),1),"")</f>
        <v/>
      </c>
      <c r="L624" s="4" t="str">
        <f>IFERROR(IF(VLOOKUP(J624,J$2:L623,4,0)=0,"",VLOOKUP(J624,J$2:L623,4,0)),"")</f>
        <v/>
      </c>
      <c r="M624" s="4" t="str">
        <f>IFERROR(IF(VLOOKUP(J624,J$2:M623,5,0)=0,"",VLOOKUP(J624,J$2:M623,5,0)),"")</f>
        <v/>
      </c>
      <c r="Q624" s="5" t="str">
        <f t="shared" si="131"/>
        <v/>
      </c>
      <c r="S624"/>
      <c r="T624" s="2" t="str">
        <f>IFERROR(INDEX('padron cfe'!D:D,MATCH(DATOS!C624,'padron cfe'!A:A,0),1),"")</f>
        <v/>
      </c>
      <c r="X624" s="6"/>
      <c r="Z624" s="4" t="str">
        <f t="shared" si="133"/>
        <v/>
      </c>
      <c r="AA624" s="4"/>
      <c r="AB624" s="4"/>
      <c r="AC624" s="2" t="str">
        <f>IFERROR(IF(INDEX(AC$1:AC623,MATCH(J624,J$1:J623,0),1)=0,"",INDEX(AC$1:AC623,MATCH(J624,J$1:J623,0),1)),"")</f>
        <v/>
      </c>
      <c r="AD624" s="2" t="str">
        <f>IFERROR(IF(INDEX(AD$1:AD623,MATCH(J624,J$1:J623,0),1)=0,"",INDEX(AD$1:AD623,MATCH(J624,J$1:J623,0),1)),"")</f>
        <v/>
      </c>
      <c r="AE624" s="2" t="str">
        <f>IFERROR(IF(INDEX(AE$1:AE623,MATCH(J624,J$1:J623,0),1)=0,"",INDEX(AE$1:AE623,MATCH(J624,J$1:J623,0),1)),"")</f>
        <v/>
      </c>
      <c r="AS624" s="4"/>
      <c r="AT624" s="82"/>
      <c r="AU624" s="124"/>
      <c r="AV624" s="124"/>
      <c r="AW624" s="124"/>
      <c r="AX624" s="124"/>
      <c r="AY624" s="124"/>
      <c r="AZ624" s="124"/>
      <c r="BA624" s="4"/>
      <c r="BB624" s="127"/>
      <c r="BH624" s="7" t="str">
        <f t="shared" ca="1" si="134"/>
        <v/>
      </c>
      <c r="BI624" s="4" t="str">
        <f t="shared" si="141"/>
        <v/>
      </c>
      <c r="BJ624" s="123" t="str">
        <f t="shared" si="135"/>
        <v/>
      </c>
      <c r="BK624" s="140" t="str">
        <f t="shared" si="140"/>
        <v/>
      </c>
      <c r="BP624" s="5"/>
      <c r="BQ624" s="4" t="str">
        <f>IF(IFERROR(VLOOKUP(C624,C625:C$1993,1,0),"")="","",COUNTIF(C:C,C624))</f>
        <v/>
      </c>
      <c r="BS624" s="5"/>
      <c r="BT624" s="5"/>
      <c r="BU624" s="5" t="str">
        <f>IF(B624="","",IF(BQ624="",1+(MAX(BU$2:BU623)),""))</f>
        <v/>
      </c>
      <c r="BV624" s="5" t="str">
        <f t="shared" si="136"/>
        <v/>
      </c>
      <c r="BW624" s="5" t="str">
        <f t="shared" si="137"/>
        <v/>
      </c>
      <c r="BX624" s="14" t="str">
        <f t="shared" si="138"/>
        <v/>
      </c>
      <c r="BY624" s="28"/>
      <c r="BZ624" s="15"/>
      <c r="CA624" s="5" t="str">
        <f t="shared" si="142"/>
        <v/>
      </c>
      <c r="CC624" s="5"/>
      <c r="CD624" s="5" t="str">
        <f t="shared" si="139"/>
        <v/>
      </c>
      <c r="CE624" s="5" t="str">
        <f>IF(J624="","",IFERROR(IF(VLOOKUP(J624,J$2:J623,1,0)=0,"",""),J624))</f>
        <v/>
      </c>
      <c r="CF624" s="24" t="str">
        <f>IF(CE624="","",(IFERROR(VLOOKUP(MID(CE624,1,1),$CW$2:DA$28,3,0),0)+IFERROR(VLOOKUP(MID(CE624,2,1),CW$2:DA$28,4,0),0)+IFERROR(VLOOKUP(MID(CE624,3,1),CW$2:DA$28,5,0),0)+(ROW(CE624)/1000000000000)))</f>
        <v/>
      </c>
      <c r="CG624" s="5"/>
      <c r="CH624" s="5">
        <v>623</v>
      </c>
      <c r="CI624" s="5" t="str">
        <f>IFERROR(VLOOKUP(CH624,CD$2:CE1700,2,0),"")</f>
        <v/>
      </c>
      <c r="CJ624" s="5"/>
      <c r="CL624" s="5"/>
      <c r="DC624" s="5" t="e">
        <f>IF(REPORTE!AH$2="si",IF(C624=VALUE(REPORTE!C$11),IF(SUM(DC625:DC$1993),CONCATENATE(INT(B624),", "),INT(B624)),""),IF(C624=VALUE(REPORTE!C$10),IF(SUM(DC625:DC$1993),CONCATENATE(INT(B624),", "),INT(B624)),""))</f>
        <v>#VALUE!</v>
      </c>
      <c r="DG624" s="5"/>
      <c r="DH624" s="5"/>
      <c r="DI624" s="5"/>
      <c r="DJ624" s="5"/>
    </row>
    <row r="625" spans="1:114" ht="15" customHeight="1">
      <c r="A625" s="4" t="str">
        <f t="shared" si="132"/>
        <v/>
      </c>
      <c r="B625" s="3"/>
      <c r="D625" s="1" t="str">
        <f>IFERROR(INDEX('padron cfe'!B:B,MATCH(DATOS!C625,'padron cfe'!A:A,0),1),"")</f>
        <v/>
      </c>
      <c r="H625" s="5" t="str">
        <f>IF(F625="","",IFERROR(CONCATENATE("PEUA",VLOOKUP(ESTADO,REPORTE!AV$2:AW$33,2,0),DIDTRITO_FORM,CADER_FORM,IFERROR(VLOOKUP(DAY(F625),$BN$3:$BO$11,2,0),DAY(F625)),IFERROR(VLOOKUP(MONTH(F625),$BN$3:$BO$11,2,0),MONTH(F625)),YEAR(F625),G625),""))</f>
        <v/>
      </c>
      <c r="K625" s="2" t="str">
        <f>IFERROR(INDEX('padron cfe'!C:C,MATCH(DATOS!C625,'padron cfe'!A:A,0),1),"")</f>
        <v/>
      </c>
      <c r="L625" s="4" t="str">
        <f>IFERROR(IF(VLOOKUP(J625,J$2:L624,4,0)=0,"",VLOOKUP(J625,J$2:L624,4,0)),"")</f>
        <v/>
      </c>
      <c r="M625" s="4" t="str">
        <f>IFERROR(IF(VLOOKUP(J625,J$2:M624,5,0)=0,"",VLOOKUP(J625,J$2:M624,5,0)),"")</f>
        <v/>
      </c>
      <c r="Q625" s="5" t="str">
        <f t="shared" si="131"/>
        <v/>
      </c>
      <c r="S625"/>
      <c r="T625" s="2" t="str">
        <f>IFERROR(INDEX('padron cfe'!D:D,MATCH(DATOS!C625,'padron cfe'!A:A,0),1),"")</f>
        <v/>
      </c>
      <c r="X625" s="6"/>
      <c r="Z625" s="4" t="str">
        <f t="shared" si="133"/>
        <v/>
      </c>
      <c r="AA625" s="4"/>
      <c r="AB625" s="4"/>
      <c r="AC625" s="2" t="str">
        <f>IFERROR(IF(INDEX(AC$1:AC624,MATCH(J625,J$1:J624,0),1)=0,"",INDEX(AC$1:AC624,MATCH(J625,J$1:J624,0),1)),"")</f>
        <v/>
      </c>
      <c r="AD625" s="2" t="str">
        <f>IFERROR(IF(INDEX(AD$1:AD624,MATCH(J625,J$1:J624,0),1)=0,"",INDEX(AD$1:AD624,MATCH(J625,J$1:J624,0),1)),"")</f>
        <v/>
      </c>
      <c r="AE625" s="2" t="str">
        <f>IFERROR(IF(INDEX(AE$1:AE624,MATCH(J625,J$1:J624,0),1)=0,"",INDEX(AE$1:AE624,MATCH(J625,J$1:J624,0),1)),"")</f>
        <v/>
      </c>
      <c r="AS625" s="4"/>
      <c r="AT625" s="82"/>
      <c r="AU625" s="124"/>
      <c r="AV625" s="124"/>
      <c r="AW625" s="124"/>
      <c r="AX625" s="124"/>
      <c r="AY625" s="124"/>
      <c r="AZ625" s="124"/>
      <c r="BA625" s="4"/>
      <c r="BB625" s="127"/>
      <c r="BH625" s="7" t="str">
        <f t="shared" ca="1" si="134"/>
        <v/>
      </c>
      <c r="BI625" s="4" t="str">
        <f t="shared" si="141"/>
        <v/>
      </c>
      <c r="BJ625" s="123" t="str">
        <f t="shared" si="135"/>
        <v/>
      </c>
      <c r="BK625" s="140" t="str">
        <f t="shared" si="140"/>
        <v/>
      </c>
      <c r="BP625" s="5"/>
      <c r="BQ625" s="4" t="str">
        <f>IF(IFERROR(VLOOKUP(C625,C626:C$1993,1,0),"")="","",COUNTIF(C:C,C625))</f>
        <v/>
      </c>
      <c r="BS625" s="5"/>
      <c r="BT625" s="5"/>
      <c r="BU625" s="5" t="str">
        <f>IF(B625="","",IF(BQ625="",1+(MAX(BU$2:BU624)),""))</f>
        <v/>
      </c>
      <c r="BV625" s="5" t="str">
        <f t="shared" si="136"/>
        <v/>
      </c>
      <c r="BW625" s="5" t="str">
        <f t="shared" si="137"/>
        <v/>
      </c>
      <c r="BX625" s="14" t="str">
        <f t="shared" si="138"/>
        <v/>
      </c>
      <c r="BY625" s="28"/>
      <c r="BZ625" s="15"/>
      <c r="CA625" s="5" t="str">
        <f t="shared" si="142"/>
        <v/>
      </c>
      <c r="CC625" s="5"/>
      <c r="CD625" s="5" t="str">
        <f t="shared" si="139"/>
        <v/>
      </c>
      <c r="CE625" s="5" t="str">
        <f>IF(J625="","",IFERROR(IF(VLOOKUP(J625,J$2:J624,1,0)=0,"",""),J625))</f>
        <v/>
      </c>
      <c r="CF625" s="24" t="str">
        <f>IF(CE625="","",(IFERROR(VLOOKUP(MID(CE625,1,1),$CW$2:DA$28,3,0),0)+IFERROR(VLOOKUP(MID(CE625,2,1),CW$2:DA$28,4,0),0)+IFERROR(VLOOKUP(MID(CE625,3,1),CW$2:DA$28,5,0),0)+(ROW(CE625)/1000000000000)))</f>
        <v/>
      </c>
      <c r="CG625" s="5"/>
      <c r="CH625" s="5">
        <v>624</v>
      </c>
      <c r="CI625" s="5" t="str">
        <f>IFERROR(VLOOKUP(CH625,CD$2:CE1701,2,0),"")</f>
        <v/>
      </c>
      <c r="CJ625" s="5"/>
      <c r="CL625" s="5"/>
      <c r="DC625" s="5" t="e">
        <f>IF(REPORTE!AH$2="si",IF(C625=VALUE(REPORTE!C$11),IF(SUM(DC626:DC$1993),CONCATENATE(INT(B625),", "),INT(B625)),""),IF(C625=VALUE(REPORTE!C$10),IF(SUM(DC626:DC$1993),CONCATENATE(INT(B625),", "),INT(B625)),""))</f>
        <v>#VALUE!</v>
      </c>
      <c r="DG625" s="5"/>
      <c r="DH625" s="5"/>
      <c r="DI625" s="5"/>
      <c r="DJ625" s="5"/>
    </row>
    <row r="626" spans="1:114" ht="15" customHeight="1">
      <c r="A626" s="4" t="str">
        <f t="shared" si="132"/>
        <v/>
      </c>
      <c r="B626" s="3"/>
      <c r="D626" s="1" t="str">
        <f>IFERROR(INDEX('padron cfe'!B:B,MATCH(DATOS!C626,'padron cfe'!A:A,0),1),"")</f>
        <v/>
      </c>
      <c r="H626" s="5" t="str">
        <f>IF(F626="","",IFERROR(CONCATENATE("PEUA",VLOOKUP(ESTADO,REPORTE!AV$2:AW$33,2,0),DIDTRITO_FORM,CADER_FORM,IFERROR(VLOOKUP(DAY(F626),$BN$3:$BO$11,2,0),DAY(F626)),IFERROR(VLOOKUP(MONTH(F626),$BN$3:$BO$11,2,0),MONTH(F626)),YEAR(F626),G626),""))</f>
        <v/>
      </c>
      <c r="K626" s="2" t="str">
        <f>IFERROR(INDEX('padron cfe'!C:C,MATCH(DATOS!C626,'padron cfe'!A:A,0),1),"")</f>
        <v/>
      </c>
      <c r="L626" s="4" t="str">
        <f>IFERROR(IF(VLOOKUP(J626,J$2:L625,4,0)=0,"",VLOOKUP(J626,J$2:L625,4,0)),"")</f>
        <v/>
      </c>
      <c r="M626" s="4" t="str">
        <f>IFERROR(IF(VLOOKUP(J626,J$2:M625,5,0)=0,"",VLOOKUP(J626,J$2:M625,5,0)),"")</f>
        <v/>
      </c>
      <c r="Q626" s="5" t="str">
        <f t="shared" si="131"/>
        <v/>
      </c>
      <c r="S626"/>
      <c r="T626" s="2" t="str">
        <f>IFERROR(INDEX('padron cfe'!D:D,MATCH(DATOS!C626,'padron cfe'!A:A,0),1),"")</f>
        <v/>
      </c>
      <c r="X626" s="6"/>
      <c r="Z626" s="4" t="str">
        <f t="shared" si="133"/>
        <v/>
      </c>
      <c r="AA626" s="4"/>
      <c r="AB626" s="4"/>
      <c r="AC626" s="2" t="str">
        <f>IFERROR(IF(INDEX(AC$1:AC625,MATCH(J626,J$1:J625,0),1)=0,"",INDEX(AC$1:AC625,MATCH(J626,J$1:J625,0),1)),"")</f>
        <v/>
      </c>
      <c r="AD626" s="2" t="str">
        <f>IFERROR(IF(INDEX(AD$1:AD625,MATCH(J626,J$1:J625,0),1)=0,"",INDEX(AD$1:AD625,MATCH(J626,J$1:J625,0),1)),"")</f>
        <v/>
      </c>
      <c r="AE626" s="2" t="str">
        <f>IFERROR(IF(INDEX(AE$1:AE625,MATCH(J626,J$1:J625,0),1)=0,"",INDEX(AE$1:AE625,MATCH(J626,J$1:J625,0),1)),"")</f>
        <v/>
      </c>
      <c r="AS626" s="4"/>
      <c r="AT626" s="82"/>
      <c r="AU626" s="124"/>
      <c r="AV626" s="124"/>
      <c r="AW626" s="124"/>
      <c r="AX626" s="124"/>
      <c r="AY626" s="124"/>
      <c r="AZ626" s="124"/>
      <c r="BA626" s="4"/>
      <c r="BB626" s="127"/>
      <c r="BH626" s="7" t="str">
        <f t="shared" ca="1" si="134"/>
        <v/>
      </c>
      <c r="BI626" s="4" t="str">
        <f t="shared" si="141"/>
        <v/>
      </c>
      <c r="BJ626" s="123" t="str">
        <f t="shared" si="135"/>
        <v/>
      </c>
      <c r="BK626" s="140" t="str">
        <f t="shared" si="140"/>
        <v/>
      </c>
      <c r="BP626" s="5"/>
      <c r="BQ626" s="4" t="str">
        <f>IF(IFERROR(VLOOKUP(C626,C627:C$1993,1,0),"")="","",COUNTIF(C:C,C626))</f>
        <v/>
      </c>
      <c r="BS626" s="5"/>
      <c r="BT626" s="5"/>
      <c r="BU626" s="5" t="str">
        <f>IF(B626="","",IF(BQ626="",1+(MAX(BU$2:BU625)),""))</f>
        <v/>
      </c>
      <c r="BV626" s="5" t="str">
        <f t="shared" si="136"/>
        <v/>
      </c>
      <c r="BW626" s="5" t="str">
        <f t="shared" si="137"/>
        <v/>
      </c>
      <c r="BX626" s="14" t="str">
        <f t="shared" si="138"/>
        <v/>
      </c>
      <c r="BY626" s="28"/>
      <c r="BZ626" s="15"/>
      <c r="CA626" s="5" t="str">
        <f t="shared" si="142"/>
        <v/>
      </c>
      <c r="CC626" s="5"/>
      <c r="CD626" s="5" t="str">
        <f t="shared" si="139"/>
        <v/>
      </c>
      <c r="CE626" s="5" t="str">
        <f>IF(J626="","",IFERROR(IF(VLOOKUP(J626,J$2:J625,1,0)=0,"",""),J626))</f>
        <v/>
      </c>
      <c r="CF626" s="24" t="str">
        <f>IF(CE626="","",(IFERROR(VLOOKUP(MID(CE626,1,1),$CW$2:DA$28,3,0),0)+IFERROR(VLOOKUP(MID(CE626,2,1),CW$2:DA$28,4,0),0)+IFERROR(VLOOKUP(MID(CE626,3,1),CW$2:DA$28,5,0),0)+(ROW(CE626)/1000000000000)))</f>
        <v/>
      </c>
      <c r="CG626" s="5"/>
      <c r="CH626" s="5">
        <v>625</v>
      </c>
      <c r="CI626" s="5" t="str">
        <f>IFERROR(VLOOKUP(CH626,CD$2:CE1702,2,0),"")</f>
        <v/>
      </c>
      <c r="CJ626" s="5"/>
      <c r="CL626" s="5"/>
      <c r="DC626" s="5" t="e">
        <f>IF(REPORTE!AH$2="si",IF(C626=VALUE(REPORTE!C$11),IF(SUM(DC627:DC$1993),CONCATENATE(INT(B626),", "),INT(B626)),""),IF(C626=VALUE(REPORTE!C$10),IF(SUM(DC627:DC$1993),CONCATENATE(INT(B626),", "),INT(B626)),""))</f>
        <v>#VALUE!</v>
      </c>
      <c r="DG626" s="5"/>
      <c r="DH626" s="5"/>
      <c r="DI626" s="5"/>
      <c r="DJ626" s="5"/>
    </row>
    <row r="627" spans="1:114" ht="15" customHeight="1">
      <c r="A627" s="4" t="str">
        <f t="shared" si="132"/>
        <v/>
      </c>
      <c r="B627" s="3"/>
      <c r="D627" s="1" t="str">
        <f>IFERROR(INDEX('padron cfe'!B:B,MATCH(DATOS!C627,'padron cfe'!A:A,0),1),"")</f>
        <v/>
      </c>
      <c r="H627" s="5" t="str">
        <f>IF(F627="","",IFERROR(CONCATENATE("PEUA",VLOOKUP(ESTADO,REPORTE!AV$2:AW$33,2,0),DIDTRITO_FORM,CADER_FORM,IFERROR(VLOOKUP(DAY(F627),$BN$3:$BO$11,2,0),DAY(F627)),IFERROR(VLOOKUP(MONTH(F627),$BN$3:$BO$11,2,0),MONTH(F627)),YEAR(F627),G627),""))</f>
        <v/>
      </c>
      <c r="K627" s="2" t="str">
        <f>IFERROR(INDEX('padron cfe'!C:C,MATCH(DATOS!C627,'padron cfe'!A:A,0),1),"")</f>
        <v/>
      </c>
      <c r="L627" s="4" t="str">
        <f>IFERROR(IF(VLOOKUP(J627,J$2:L626,4,0)=0,"",VLOOKUP(J627,J$2:L626,4,0)),"")</f>
        <v/>
      </c>
      <c r="M627" s="4" t="str">
        <f>IFERROR(IF(VLOOKUP(J627,J$2:M626,5,0)=0,"",VLOOKUP(J627,J$2:M626,5,0)),"")</f>
        <v/>
      </c>
      <c r="Q627" s="5" t="str">
        <f t="shared" si="131"/>
        <v/>
      </c>
      <c r="S627"/>
      <c r="T627" s="2" t="str">
        <f>IFERROR(INDEX('padron cfe'!D:D,MATCH(DATOS!C627,'padron cfe'!A:A,0),1),"")</f>
        <v/>
      </c>
      <c r="X627" s="6"/>
      <c r="Z627" s="4" t="str">
        <f t="shared" si="133"/>
        <v/>
      </c>
      <c r="AA627" s="4"/>
      <c r="AB627" s="4"/>
      <c r="AC627" s="2" t="str">
        <f>IFERROR(IF(INDEX(AC$1:AC626,MATCH(J627,J$1:J626,0),1)=0,"",INDEX(AC$1:AC626,MATCH(J627,J$1:J626,0),1)),"")</f>
        <v/>
      </c>
      <c r="AD627" s="2" t="str">
        <f>IFERROR(IF(INDEX(AD$1:AD626,MATCH(J627,J$1:J626,0),1)=0,"",INDEX(AD$1:AD626,MATCH(J627,J$1:J626,0),1)),"")</f>
        <v/>
      </c>
      <c r="AE627" s="2" t="str">
        <f>IFERROR(IF(INDEX(AE$1:AE626,MATCH(J627,J$1:J626,0),1)=0,"",INDEX(AE$1:AE626,MATCH(J627,J$1:J626,0),1)),"")</f>
        <v/>
      </c>
      <c r="AS627" s="4"/>
      <c r="AT627" s="82"/>
      <c r="AU627" s="124"/>
      <c r="AV627" s="124"/>
      <c r="AW627" s="124"/>
      <c r="AX627" s="124"/>
      <c r="AY627" s="124"/>
      <c r="AZ627" s="124"/>
      <c r="BA627" s="4"/>
      <c r="BB627" s="127"/>
      <c r="BH627" s="7" t="str">
        <f t="shared" ca="1" si="134"/>
        <v/>
      </c>
      <c r="BI627" s="4" t="str">
        <f t="shared" si="141"/>
        <v/>
      </c>
      <c r="BJ627" s="123" t="str">
        <f t="shared" si="135"/>
        <v/>
      </c>
      <c r="BK627" s="140" t="str">
        <f t="shared" si="140"/>
        <v/>
      </c>
      <c r="BP627" s="5"/>
      <c r="BQ627" s="4" t="str">
        <f>IF(IFERROR(VLOOKUP(C627,C628:C$1993,1,0),"")="","",COUNTIF(C:C,C627))</f>
        <v/>
      </c>
      <c r="BS627" s="5"/>
      <c r="BT627" s="5"/>
      <c r="BU627" s="5" t="str">
        <f>IF(B627="","",IF(BQ627="",1+(MAX(BU$2:BU626)),""))</f>
        <v/>
      </c>
      <c r="BV627" s="5" t="str">
        <f t="shared" si="136"/>
        <v/>
      </c>
      <c r="BW627" s="5" t="str">
        <f t="shared" si="137"/>
        <v/>
      </c>
      <c r="BX627" s="14" t="str">
        <f t="shared" si="138"/>
        <v/>
      </c>
      <c r="BY627" s="28"/>
      <c r="BZ627" s="15"/>
      <c r="CA627" s="5" t="str">
        <f t="shared" si="142"/>
        <v/>
      </c>
      <c r="CC627" s="5"/>
      <c r="CD627" s="5" t="str">
        <f t="shared" si="139"/>
        <v/>
      </c>
      <c r="CE627" s="5" t="str">
        <f>IF(J627="","",IFERROR(IF(VLOOKUP(J627,J$2:J626,1,0)=0,"",""),J627))</f>
        <v/>
      </c>
      <c r="CF627" s="24" t="str">
        <f>IF(CE627="","",(IFERROR(VLOOKUP(MID(CE627,1,1),$CW$2:DA$28,3,0),0)+IFERROR(VLOOKUP(MID(CE627,2,1),CW$2:DA$28,4,0),0)+IFERROR(VLOOKUP(MID(CE627,3,1),CW$2:DA$28,5,0),0)+(ROW(CE627)/1000000000000)))</f>
        <v/>
      </c>
      <c r="CG627" s="5"/>
      <c r="CH627" s="5">
        <v>626</v>
      </c>
      <c r="CI627" s="5" t="str">
        <f>IFERROR(VLOOKUP(CH627,CD$2:CE1703,2,0),"")</f>
        <v/>
      </c>
      <c r="CJ627" s="5"/>
      <c r="CL627" s="5"/>
      <c r="DC627" s="5" t="e">
        <f>IF(REPORTE!AH$2="si",IF(C627=VALUE(REPORTE!C$11),IF(SUM(DC628:DC$1993),CONCATENATE(INT(B627),", "),INT(B627)),""),IF(C627=VALUE(REPORTE!C$10),IF(SUM(DC628:DC$1993),CONCATENATE(INT(B627),", "),INT(B627)),""))</f>
        <v>#VALUE!</v>
      </c>
      <c r="DG627" s="5"/>
      <c r="DH627" s="5"/>
      <c r="DI627" s="5"/>
      <c r="DJ627" s="5"/>
    </row>
    <row r="628" spans="1:114" ht="15" customHeight="1">
      <c r="A628" s="4" t="str">
        <f t="shared" si="132"/>
        <v/>
      </c>
      <c r="B628" s="3"/>
      <c r="D628" s="1" t="str">
        <f>IFERROR(INDEX('padron cfe'!B:B,MATCH(DATOS!C628,'padron cfe'!A:A,0),1),"")</f>
        <v/>
      </c>
      <c r="H628" s="5" t="str">
        <f>IF(F628="","",IFERROR(CONCATENATE("PEUA",VLOOKUP(ESTADO,REPORTE!AV$2:AW$33,2,0),DIDTRITO_FORM,CADER_FORM,IFERROR(VLOOKUP(DAY(F628),$BN$3:$BO$11,2,0),DAY(F628)),IFERROR(VLOOKUP(MONTH(F628),$BN$3:$BO$11,2,0),MONTH(F628)),YEAR(F628),G628),""))</f>
        <v/>
      </c>
      <c r="K628" s="2" t="str">
        <f>IFERROR(INDEX('padron cfe'!C:C,MATCH(DATOS!C628,'padron cfe'!A:A,0),1),"")</f>
        <v/>
      </c>
      <c r="L628" s="4" t="str">
        <f>IFERROR(IF(VLOOKUP(J628,J$2:L627,4,0)=0,"",VLOOKUP(J628,J$2:L627,4,0)),"")</f>
        <v/>
      </c>
      <c r="M628" s="4" t="str">
        <f>IFERROR(IF(VLOOKUP(J628,J$2:M627,5,0)=0,"",VLOOKUP(J628,J$2:M627,5,0)),"")</f>
        <v/>
      </c>
      <c r="Q628" s="5" t="str">
        <f t="shared" si="131"/>
        <v/>
      </c>
      <c r="S628"/>
      <c r="T628" s="2" t="str">
        <f>IFERROR(INDEX('padron cfe'!D:D,MATCH(DATOS!C628,'padron cfe'!A:A,0),1),"")</f>
        <v/>
      </c>
      <c r="X628" s="6"/>
      <c r="Z628" s="4" t="str">
        <f t="shared" si="133"/>
        <v/>
      </c>
      <c r="AA628" s="4"/>
      <c r="AB628" s="4"/>
      <c r="AC628" s="2" t="str">
        <f>IFERROR(IF(INDEX(AC$1:AC627,MATCH(J628,J$1:J627,0),1)=0,"",INDEX(AC$1:AC627,MATCH(J628,J$1:J627,0),1)),"")</f>
        <v/>
      </c>
      <c r="AD628" s="2" t="str">
        <f>IFERROR(IF(INDEX(AD$1:AD627,MATCH(J628,J$1:J627,0),1)=0,"",INDEX(AD$1:AD627,MATCH(J628,J$1:J627,0),1)),"")</f>
        <v/>
      </c>
      <c r="AE628" s="2" t="str">
        <f>IFERROR(IF(INDEX(AE$1:AE627,MATCH(J628,J$1:J627,0),1)=0,"",INDEX(AE$1:AE627,MATCH(J628,J$1:J627,0),1)),"")</f>
        <v/>
      </c>
      <c r="AS628" s="4"/>
      <c r="AT628" s="82"/>
      <c r="AU628" s="124"/>
      <c r="AV628" s="124"/>
      <c r="AW628" s="124"/>
      <c r="AX628" s="124"/>
      <c r="AY628" s="124"/>
      <c r="AZ628" s="124"/>
      <c r="BA628" s="4"/>
      <c r="BB628" s="127"/>
      <c r="BH628" s="7" t="str">
        <f t="shared" ca="1" si="134"/>
        <v/>
      </c>
      <c r="BI628" s="4" t="str">
        <f t="shared" si="141"/>
        <v/>
      </c>
      <c r="BJ628" s="123" t="str">
        <f t="shared" si="135"/>
        <v/>
      </c>
      <c r="BK628" s="140" t="str">
        <f t="shared" si="140"/>
        <v/>
      </c>
      <c r="BP628" s="5"/>
      <c r="BQ628" s="4" t="str">
        <f>IF(IFERROR(VLOOKUP(C628,C629:C$1993,1,0),"")="","",COUNTIF(C:C,C628))</f>
        <v/>
      </c>
      <c r="BS628" s="5"/>
      <c r="BT628" s="5"/>
      <c r="BU628" s="5" t="str">
        <f>IF(B628="","",IF(BQ628="",1+(MAX(BU$2:BU627)),""))</f>
        <v/>
      </c>
      <c r="BV628" s="5" t="str">
        <f t="shared" si="136"/>
        <v/>
      </c>
      <c r="BW628" s="5" t="str">
        <f t="shared" si="137"/>
        <v/>
      </c>
      <c r="BX628" s="14" t="str">
        <f t="shared" si="138"/>
        <v/>
      </c>
      <c r="BY628" s="28"/>
      <c r="BZ628" s="15"/>
      <c r="CA628" s="5" t="str">
        <f t="shared" si="142"/>
        <v/>
      </c>
      <c r="CC628" s="5"/>
      <c r="CD628" s="5" t="str">
        <f t="shared" si="139"/>
        <v/>
      </c>
      <c r="CE628" s="5" t="str">
        <f>IF(J628="","",IFERROR(IF(VLOOKUP(J628,J$2:J627,1,0)=0,"",""),J628))</f>
        <v/>
      </c>
      <c r="CF628" s="24" t="str">
        <f>IF(CE628="","",(IFERROR(VLOOKUP(MID(CE628,1,1),$CW$2:DA$28,3,0),0)+IFERROR(VLOOKUP(MID(CE628,2,1),CW$2:DA$28,4,0),0)+IFERROR(VLOOKUP(MID(CE628,3,1),CW$2:DA$28,5,0),0)+(ROW(CE628)/1000000000000)))</f>
        <v/>
      </c>
      <c r="CG628" s="5"/>
      <c r="CH628" s="5">
        <v>627</v>
      </c>
      <c r="CI628" s="5" t="str">
        <f>IFERROR(VLOOKUP(CH628,CD$2:CE1704,2,0),"")</f>
        <v/>
      </c>
      <c r="CJ628" s="5"/>
      <c r="CL628" s="5"/>
      <c r="DC628" s="5" t="e">
        <f>IF(REPORTE!AH$2="si",IF(C628=VALUE(REPORTE!C$11),IF(SUM(DC629:DC$1993),CONCATENATE(INT(B628),", "),INT(B628)),""),IF(C628=VALUE(REPORTE!C$10),IF(SUM(DC629:DC$1993),CONCATENATE(INT(B628),", "),INT(B628)),""))</f>
        <v>#VALUE!</v>
      </c>
      <c r="DG628" s="5"/>
      <c r="DH628" s="5"/>
      <c r="DI628" s="5"/>
      <c r="DJ628" s="5"/>
    </row>
    <row r="629" spans="1:114" ht="15" customHeight="1">
      <c r="A629" s="4" t="str">
        <f t="shared" si="132"/>
        <v/>
      </c>
      <c r="B629" s="3"/>
      <c r="D629" s="1" t="str">
        <f>IFERROR(INDEX('padron cfe'!B:B,MATCH(DATOS!C629,'padron cfe'!A:A,0),1),"")</f>
        <v/>
      </c>
      <c r="H629" s="5" t="str">
        <f>IF(F629="","",IFERROR(CONCATENATE("PEUA",VLOOKUP(ESTADO,REPORTE!AV$2:AW$33,2,0),DIDTRITO_FORM,CADER_FORM,IFERROR(VLOOKUP(DAY(F629),$BN$3:$BO$11,2,0),DAY(F629)),IFERROR(VLOOKUP(MONTH(F629),$BN$3:$BO$11,2,0),MONTH(F629)),YEAR(F629),G629),""))</f>
        <v/>
      </c>
      <c r="K629" s="2" t="str">
        <f>IFERROR(INDEX('padron cfe'!C:C,MATCH(DATOS!C629,'padron cfe'!A:A,0),1),"")</f>
        <v/>
      </c>
      <c r="L629" s="4" t="str">
        <f>IFERROR(IF(VLOOKUP(J629,J$2:L628,4,0)=0,"",VLOOKUP(J629,J$2:L628,4,0)),"")</f>
        <v/>
      </c>
      <c r="M629" s="4" t="str">
        <f>IFERROR(IF(VLOOKUP(J629,J$2:M628,5,0)=0,"",VLOOKUP(J629,J$2:M628,5,0)),"")</f>
        <v/>
      </c>
      <c r="Q629" s="5" t="str">
        <f t="shared" si="131"/>
        <v/>
      </c>
      <c r="S629"/>
      <c r="T629" s="2" t="str">
        <f>IFERROR(INDEX('padron cfe'!D:D,MATCH(DATOS!C629,'padron cfe'!A:A,0),1),"")</f>
        <v/>
      </c>
      <c r="X629" s="6"/>
      <c r="Z629" s="4" t="str">
        <f t="shared" si="133"/>
        <v/>
      </c>
      <c r="AA629" s="4"/>
      <c r="AB629" s="4"/>
      <c r="AC629" s="2" t="str">
        <f>IFERROR(IF(INDEX(AC$1:AC628,MATCH(J629,J$1:J628,0),1)=0,"",INDEX(AC$1:AC628,MATCH(J629,J$1:J628,0),1)),"")</f>
        <v/>
      </c>
      <c r="AD629" s="2" t="str">
        <f>IFERROR(IF(INDEX(AD$1:AD628,MATCH(J629,J$1:J628,0),1)=0,"",INDEX(AD$1:AD628,MATCH(J629,J$1:J628,0),1)),"")</f>
        <v/>
      </c>
      <c r="AE629" s="2" t="str">
        <f>IFERROR(IF(INDEX(AE$1:AE628,MATCH(J629,J$1:J628,0),1)=0,"",INDEX(AE$1:AE628,MATCH(J629,J$1:J628,0),1)),"")</f>
        <v/>
      </c>
      <c r="AS629" s="4"/>
      <c r="AT629" s="82"/>
      <c r="AU629" s="124"/>
      <c r="AV629" s="124"/>
      <c r="AW629" s="124"/>
      <c r="AX629" s="124"/>
      <c r="AY629" s="124"/>
      <c r="AZ629" s="124"/>
      <c r="BA629" s="4"/>
      <c r="BB629" s="127"/>
      <c r="BH629" s="7" t="str">
        <f t="shared" ca="1" si="134"/>
        <v/>
      </c>
      <c r="BI629" s="4" t="str">
        <f t="shared" si="141"/>
        <v/>
      </c>
      <c r="BJ629" s="123" t="str">
        <f t="shared" si="135"/>
        <v/>
      </c>
      <c r="BK629" s="140" t="str">
        <f t="shared" si="140"/>
        <v/>
      </c>
      <c r="BP629" s="5"/>
      <c r="BQ629" s="4" t="str">
        <f>IF(IFERROR(VLOOKUP(C629,C630:C$1993,1,0),"")="","",COUNTIF(C:C,C629))</f>
        <v/>
      </c>
      <c r="BS629" s="5"/>
      <c r="BT629" s="5"/>
      <c r="BU629" s="5" t="str">
        <f>IF(B629="","",IF(BQ629="",1+(MAX(BU$2:BU628)),""))</f>
        <v/>
      </c>
      <c r="BV629" s="5" t="str">
        <f t="shared" si="136"/>
        <v/>
      </c>
      <c r="BW629" s="5" t="str">
        <f t="shared" si="137"/>
        <v/>
      </c>
      <c r="BX629" s="14" t="str">
        <f t="shared" si="138"/>
        <v/>
      </c>
      <c r="BY629" s="28"/>
      <c r="BZ629" s="15"/>
      <c r="CA629" s="5" t="str">
        <f t="shared" si="142"/>
        <v/>
      </c>
      <c r="CC629" s="5"/>
      <c r="CD629" s="5" t="str">
        <f t="shared" si="139"/>
        <v/>
      </c>
      <c r="CE629" s="5" t="str">
        <f>IF(J629="","",IFERROR(IF(VLOOKUP(J629,J$2:J628,1,0)=0,"",""),J629))</f>
        <v/>
      </c>
      <c r="CF629" s="24" t="str">
        <f>IF(CE629="","",(IFERROR(VLOOKUP(MID(CE629,1,1),$CW$2:DA$28,3,0),0)+IFERROR(VLOOKUP(MID(CE629,2,1),CW$2:DA$28,4,0),0)+IFERROR(VLOOKUP(MID(CE629,3,1),CW$2:DA$28,5,0),0)+(ROW(CE629)/1000000000000)))</f>
        <v/>
      </c>
      <c r="CG629" s="5"/>
      <c r="CH629" s="5">
        <v>628</v>
      </c>
      <c r="CI629" s="5" t="str">
        <f>IFERROR(VLOOKUP(CH629,CD$2:CE1705,2,0),"")</f>
        <v/>
      </c>
      <c r="CJ629" s="5"/>
      <c r="CL629" s="5"/>
      <c r="DC629" s="5" t="e">
        <f>IF(REPORTE!AH$2="si",IF(C629=VALUE(REPORTE!C$11),IF(SUM(DC630:DC$1993),CONCATENATE(INT(B629),", "),INT(B629)),""),IF(C629=VALUE(REPORTE!C$10),IF(SUM(DC630:DC$1993),CONCATENATE(INT(B629),", "),INT(B629)),""))</f>
        <v>#VALUE!</v>
      </c>
      <c r="DG629" s="5"/>
      <c r="DH629" s="5"/>
      <c r="DI629" s="5"/>
      <c r="DJ629" s="5"/>
    </row>
    <row r="630" spans="1:114" ht="15" customHeight="1">
      <c r="A630" s="4" t="str">
        <f t="shared" si="132"/>
        <v/>
      </c>
      <c r="B630" s="3"/>
      <c r="D630" s="1" t="str">
        <f>IFERROR(INDEX('padron cfe'!B:B,MATCH(DATOS!C630,'padron cfe'!A:A,0),1),"")</f>
        <v/>
      </c>
      <c r="H630" s="5" t="str">
        <f>IF(F630="","",IFERROR(CONCATENATE("PEUA",VLOOKUP(ESTADO,REPORTE!AV$2:AW$33,2,0),DIDTRITO_FORM,CADER_FORM,IFERROR(VLOOKUP(DAY(F630),$BN$3:$BO$11,2,0),DAY(F630)),IFERROR(VLOOKUP(MONTH(F630),$BN$3:$BO$11,2,0),MONTH(F630)),YEAR(F630),G630),""))</f>
        <v/>
      </c>
      <c r="K630" s="2" t="str">
        <f>IFERROR(INDEX('padron cfe'!C:C,MATCH(DATOS!C630,'padron cfe'!A:A,0),1),"")</f>
        <v/>
      </c>
      <c r="L630" s="4" t="str">
        <f>IFERROR(IF(VLOOKUP(J630,J$2:L629,4,0)=0,"",VLOOKUP(J630,J$2:L629,4,0)),"")</f>
        <v/>
      </c>
      <c r="M630" s="4" t="str">
        <f>IFERROR(IF(VLOOKUP(J630,J$2:M629,5,0)=0,"",VLOOKUP(J630,J$2:M629,5,0)),"")</f>
        <v/>
      </c>
      <c r="Q630" s="5" t="str">
        <f t="shared" ref="Q630:Q693" si="143">IF(J630="","",Q629)</f>
        <v/>
      </c>
      <c r="S630"/>
      <c r="T630" s="2" t="str">
        <f>IFERROR(INDEX('padron cfe'!D:D,MATCH(DATOS!C630,'padron cfe'!A:A,0),1),"")</f>
        <v/>
      </c>
      <c r="X630" s="6"/>
      <c r="Z630" s="4" t="str">
        <f t="shared" si="133"/>
        <v/>
      </c>
      <c r="AA630" s="4"/>
      <c r="AB630" s="4"/>
      <c r="AC630" s="2" t="str">
        <f>IFERROR(IF(INDEX(AC$1:AC629,MATCH(J630,J$1:J629,0),1)=0,"",INDEX(AC$1:AC629,MATCH(J630,J$1:J629,0),1)),"")</f>
        <v/>
      </c>
      <c r="AD630" s="2" t="str">
        <f>IFERROR(IF(INDEX(AD$1:AD629,MATCH(J630,J$1:J629,0),1)=0,"",INDEX(AD$1:AD629,MATCH(J630,J$1:J629,0),1)),"")</f>
        <v/>
      </c>
      <c r="AE630" s="2" t="str">
        <f>IFERROR(IF(INDEX(AE$1:AE629,MATCH(J630,J$1:J629,0),1)=0,"",INDEX(AE$1:AE629,MATCH(J630,J$1:J629,0),1)),"")</f>
        <v/>
      </c>
      <c r="AS630" s="4"/>
      <c r="AT630" s="82"/>
      <c r="AU630" s="124"/>
      <c r="AV630" s="124"/>
      <c r="AW630" s="124"/>
      <c r="AX630" s="124"/>
      <c r="AY630" s="124"/>
      <c r="AZ630" s="124"/>
      <c r="BA630" s="4"/>
      <c r="BB630" s="127"/>
      <c r="BH630" s="7" t="str">
        <f t="shared" ca="1" si="134"/>
        <v/>
      </c>
      <c r="BI630" s="4" t="str">
        <f t="shared" si="141"/>
        <v/>
      </c>
      <c r="BJ630" s="123" t="str">
        <f t="shared" si="135"/>
        <v/>
      </c>
      <c r="BK630" s="140" t="str">
        <f t="shared" si="140"/>
        <v/>
      </c>
      <c r="BP630" s="5"/>
      <c r="BQ630" s="4" t="str">
        <f>IF(IFERROR(VLOOKUP(C630,C631:C$1993,1,0),"")="","",COUNTIF(C:C,C630))</f>
        <v/>
      </c>
      <c r="BS630" s="5"/>
      <c r="BT630" s="5"/>
      <c r="BU630" s="5" t="str">
        <f>IF(B630="","",IF(BQ630="",1+(MAX(BU$2:BU629)),""))</f>
        <v/>
      </c>
      <c r="BV630" s="5" t="str">
        <f t="shared" si="136"/>
        <v/>
      </c>
      <c r="BW630" s="5" t="str">
        <f t="shared" si="137"/>
        <v/>
      </c>
      <c r="BX630" s="14" t="str">
        <f t="shared" si="138"/>
        <v/>
      </c>
      <c r="BY630" s="28"/>
      <c r="BZ630" s="15"/>
      <c r="CA630" s="5" t="str">
        <f t="shared" si="142"/>
        <v/>
      </c>
      <c r="CC630" s="5"/>
      <c r="CD630" s="5" t="str">
        <f t="shared" si="139"/>
        <v/>
      </c>
      <c r="CE630" s="5" t="str">
        <f>IF(J630="","",IFERROR(IF(VLOOKUP(J630,J$2:J629,1,0)=0,"",""),J630))</f>
        <v/>
      </c>
      <c r="CF630" s="24" t="str">
        <f>IF(CE630="","",(IFERROR(VLOOKUP(MID(CE630,1,1),$CW$2:DA$28,3,0),0)+IFERROR(VLOOKUP(MID(CE630,2,1),CW$2:DA$28,4,0),0)+IFERROR(VLOOKUP(MID(CE630,3,1),CW$2:DA$28,5,0),0)+(ROW(CE630)/1000000000000)))</f>
        <v/>
      </c>
      <c r="CG630" s="5"/>
      <c r="CH630" s="5">
        <v>629</v>
      </c>
      <c r="CI630" s="5" t="str">
        <f>IFERROR(VLOOKUP(CH630,CD$2:CE1706,2,0),"")</f>
        <v/>
      </c>
      <c r="CJ630" s="5"/>
      <c r="CL630" s="5"/>
      <c r="DC630" s="5" t="e">
        <f>IF(REPORTE!AH$2="si",IF(C630=VALUE(REPORTE!C$11),IF(SUM(DC631:DC$1993),CONCATENATE(INT(B630),", "),INT(B630)),""),IF(C630=VALUE(REPORTE!C$10),IF(SUM(DC631:DC$1993),CONCATENATE(INT(B630),", "),INT(B630)),""))</f>
        <v>#VALUE!</v>
      </c>
      <c r="DG630" s="5"/>
      <c r="DH630" s="5"/>
      <c r="DI630" s="5"/>
      <c r="DJ630" s="5"/>
    </row>
    <row r="631" spans="1:114" ht="15" customHeight="1">
      <c r="A631" s="4" t="str">
        <f t="shared" si="132"/>
        <v/>
      </c>
      <c r="B631" s="3"/>
      <c r="D631" s="1" t="str">
        <f>IFERROR(INDEX('padron cfe'!B:B,MATCH(DATOS!C631,'padron cfe'!A:A,0),1),"")</f>
        <v/>
      </c>
      <c r="H631" s="5" t="str">
        <f>IF(F631="","",IFERROR(CONCATENATE("PEUA",VLOOKUP(ESTADO,REPORTE!AV$2:AW$33,2,0),DIDTRITO_FORM,CADER_FORM,IFERROR(VLOOKUP(DAY(F631),$BN$3:$BO$11,2,0),DAY(F631)),IFERROR(VLOOKUP(MONTH(F631),$BN$3:$BO$11,2,0),MONTH(F631)),YEAR(F631),G631),""))</f>
        <v/>
      </c>
      <c r="K631" s="2" t="str">
        <f>IFERROR(INDEX('padron cfe'!C:C,MATCH(DATOS!C631,'padron cfe'!A:A,0),1),"")</f>
        <v/>
      </c>
      <c r="L631" s="4" t="str">
        <f>IFERROR(IF(VLOOKUP(J631,J$2:L630,4,0)=0,"",VLOOKUP(J631,J$2:L630,4,0)),"")</f>
        <v/>
      </c>
      <c r="M631" s="4" t="str">
        <f>IFERROR(IF(VLOOKUP(J631,J$2:M630,5,0)=0,"",VLOOKUP(J631,J$2:M630,5,0)),"")</f>
        <v/>
      </c>
      <c r="Q631" s="5" t="str">
        <f t="shared" si="143"/>
        <v/>
      </c>
      <c r="S631"/>
      <c r="T631" s="2" t="str">
        <f>IFERROR(INDEX('padron cfe'!D:D,MATCH(DATOS!C631,'padron cfe'!A:A,0),1),"")</f>
        <v/>
      </c>
      <c r="X631" s="6"/>
      <c r="Z631" s="4" t="str">
        <f t="shared" si="133"/>
        <v/>
      </c>
      <c r="AA631" s="4"/>
      <c r="AB631" s="4"/>
      <c r="AC631" s="2" t="str">
        <f>IFERROR(IF(INDEX(AC$1:AC630,MATCH(J631,J$1:J630,0),1)=0,"",INDEX(AC$1:AC630,MATCH(J631,J$1:J630,0),1)),"")</f>
        <v/>
      </c>
      <c r="AD631" s="2" t="str">
        <f>IFERROR(IF(INDEX(AD$1:AD630,MATCH(J631,J$1:J630,0),1)=0,"",INDEX(AD$1:AD630,MATCH(J631,J$1:J630,0),1)),"")</f>
        <v/>
      </c>
      <c r="AE631" s="2" t="str">
        <f>IFERROR(IF(INDEX(AE$1:AE630,MATCH(J631,J$1:J630,0),1)=0,"",INDEX(AE$1:AE630,MATCH(J631,J$1:J630,0),1)),"")</f>
        <v/>
      </c>
      <c r="AS631" s="4"/>
      <c r="AT631" s="82"/>
      <c r="AU631" s="124"/>
      <c r="AV631" s="124"/>
      <c r="AW631" s="124"/>
      <c r="AX631" s="124"/>
      <c r="AY631" s="124"/>
      <c r="AZ631" s="124"/>
      <c r="BA631" s="4"/>
      <c r="BB631" s="127"/>
      <c r="BH631" s="7" t="str">
        <f t="shared" ca="1" si="134"/>
        <v/>
      </c>
      <c r="BI631" s="4" t="str">
        <f t="shared" si="141"/>
        <v/>
      </c>
      <c r="BJ631" s="123" t="str">
        <f t="shared" si="135"/>
        <v/>
      </c>
      <c r="BK631" s="140" t="str">
        <f t="shared" si="140"/>
        <v/>
      </c>
      <c r="BP631" s="5"/>
      <c r="BQ631" s="4" t="str">
        <f>IF(IFERROR(VLOOKUP(C631,C632:C$1993,1,0),"")="","",COUNTIF(C:C,C631))</f>
        <v/>
      </c>
      <c r="BS631" s="5"/>
      <c r="BT631" s="5"/>
      <c r="BU631" s="5" t="str">
        <f>IF(B631="","",IF(BQ631="",1+(MAX(BU$2:BU630)),""))</f>
        <v/>
      </c>
      <c r="BV631" s="5" t="str">
        <f t="shared" si="136"/>
        <v/>
      </c>
      <c r="BW631" s="5" t="str">
        <f t="shared" si="137"/>
        <v/>
      </c>
      <c r="BX631" s="14" t="str">
        <f t="shared" si="138"/>
        <v/>
      </c>
      <c r="BY631" s="28"/>
      <c r="BZ631" s="15"/>
      <c r="CA631" s="5" t="str">
        <f t="shared" si="142"/>
        <v/>
      </c>
      <c r="CC631" s="5"/>
      <c r="CD631" s="5" t="str">
        <f t="shared" si="139"/>
        <v/>
      </c>
      <c r="CE631" s="5" t="str">
        <f>IF(J631="","",IFERROR(IF(VLOOKUP(J631,J$2:J630,1,0)=0,"",""),J631))</f>
        <v/>
      </c>
      <c r="CF631" s="24" t="str">
        <f>IF(CE631="","",(IFERROR(VLOOKUP(MID(CE631,1,1),$CW$2:DA$28,3,0),0)+IFERROR(VLOOKUP(MID(CE631,2,1),CW$2:DA$28,4,0),0)+IFERROR(VLOOKUP(MID(CE631,3,1),CW$2:DA$28,5,0),0)+(ROW(CE631)/1000000000000)))</f>
        <v/>
      </c>
      <c r="CG631" s="5"/>
      <c r="CH631" s="5">
        <v>630</v>
      </c>
      <c r="CI631" s="5" t="str">
        <f>IFERROR(VLOOKUP(CH631,CD$2:CE1707,2,0),"")</f>
        <v/>
      </c>
      <c r="CJ631" s="5"/>
      <c r="CL631" s="5"/>
      <c r="DC631" s="5" t="e">
        <f>IF(REPORTE!AH$2="si",IF(C631=VALUE(REPORTE!C$11),IF(SUM(DC632:DC$1993),CONCATENATE(INT(B631),", "),INT(B631)),""),IF(C631=VALUE(REPORTE!C$10),IF(SUM(DC632:DC$1993),CONCATENATE(INT(B631),", "),INT(B631)),""))</f>
        <v>#VALUE!</v>
      </c>
      <c r="DG631" s="5"/>
      <c r="DH631" s="5"/>
      <c r="DI631" s="5"/>
      <c r="DJ631" s="5"/>
    </row>
    <row r="632" spans="1:114" ht="15" customHeight="1">
      <c r="A632" s="4" t="str">
        <f t="shared" si="132"/>
        <v/>
      </c>
      <c r="B632" s="3"/>
      <c r="D632" s="1" t="str">
        <f>IFERROR(INDEX('padron cfe'!B:B,MATCH(DATOS!C632,'padron cfe'!A:A,0),1),"")</f>
        <v/>
      </c>
      <c r="H632" s="5" t="str">
        <f>IF(F632="","",IFERROR(CONCATENATE("PEUA",VLOOKUP(ESTADO,REPORTE!AV$2:AW$33,2,0),DIDTRITO_FORM,CADER_FORM,IFERROR(VLOOKUP(DAY(F632),$BN$3:$BO$11,2,0),DAY(F632)),IFERROR(VLOOKUP(MONTH(F632),$BN$3:$BO$11,2,0),MONTH(F632)),YEAR(F632),G632),""))</f>
        <v/>
      </c>
      <c r="K632" s="2" t="str">
        <f>IFERROR(INDEX('padron cfe'!C:C,MATCH(DATOS!C632,'padron cfe'!A:A,0),1),"")</f>
        <v/>
      </c>
      <c r="L632" s="4" t="str">
        <f>IFERROR(IF(VLOOKUP(J632,J$2:L631,4,0)=0,"",VLOOKUP(J632,J$2:L631,4,0)),"")</f>
        <v/>
      </c>
      <c r="M632" s="4" t="str">
        <f>IFERROR(IF(VLOOKUP(J632,J$2:M631,5,0)=0,"",VLOOKUP(J632,J$2:M631,5,0)),"")</f>
        <v/>
      </c>
      <c r="Q632" s="5" t="str">
        <f t="shared" si="143"/>
        <v/>
      </c>
      <c r="S632"/>
      <c r="T632" s="2" t="str">
        <f>IFERROR(INDEX('padron cfe'!D:D,MATCH(DATOS!C632,'padron cfe'!A:A,0),1),"")</f>
        <v/>
      </c>
      <c r="X632" s="6"/>
      <c r="Z632" s="4" t="str">
        <f t="shared" si="133"/>
        <v/>
      </c>
      <c r="AA632" s="4"/>
      <c r="AB632" s="4"/>
      <c r="AC632" s="2" t="str">
        <f>IFERROR(IF(INDEX(AC$1:AC631,MATCH(J632,J$1:J631,0),1)=0,"",INDEX(AC$1:AC631,MATCH(J632,J$1:J631,0),1)),"")</f>
        <v/>
      </c>
      <c r="AD632" s="2" t="str">
        <f>IFERROR(IF(INDEX(AD$1:AD631,MATCH(J632,J$1:J631,0),1)=0,"",INDEX(AD$1:AD631,MATCH(J632,J$1:J631,0),1)),"")</f>
        <v/>
      </c>
      <c r="AE632" s="2" t="str">
        <f>IFERROR(IF(INDEX(AE$1:AE631,MATCH(J632,J$1:J631,0),1)=0,"",INDEX(AE$1:AE631,MATCH(J632,J$1:J631,0),1)),"")</f>
        <v/>
      </c>
      <c r="AS632" s="4"/>
      <c r="AT632" s="82"/>
      <c r="AU632" s="124"/>
      <c r="AV632" s="124"/>
      <c r="AW632" s="124"/>
      <c r="AX632" s="124"/>
      <c r="AY632" s="124"/>
      <c r="AZ632" s="124"/>
      <c r="BA632" s="4"/>
      <c r="BB632" s="127"/>
      <c r="BH632" s="7" t="str">
        <f t="shared" ca="1" si="134"/>
        <v/>
      </c>
      <c r="BI632" s="4" t="str">
        <f t="shared" si="141"/>
        <v/>
      </c>
      <c r="BJ632" s="123" t="str">
        <f t="shared" si="135"/>
        <v/>
      </c>
      <c r="BK632" s="140" t="str">
        <f t="shared" si="140"/>
        <v/>
      </c>
      <c r="BP632" s="5"/>
      <c r="BQ632" s="4" t="str">
        <f>IF(IFERROR(VLOOKUP(C632,C633:C$1993,1,0),"")="","",COUNTIF(C:C,C632))</f>
        <v/>
      </c>
      <c r="BS632" s="5"/>
      <c r="BT632" s="5"/>
      <c r="BU632" s="5" t="str">
        <f>IF(B632="","",IF(BQ632="",1+(MAX(BU$2:BU631)),""))</f>
        <v/>
      </c>
      <c r="BV632" s="5" t="str">
        <f t="shared" si="136"/>
        <v/>
      </c>
      <c r="BW632" s="5" t="str">
        <f t="shared" si="137"/>
        <v/>
      </c>
      <c r="BX632" s="14" t="str">
        <f t="shared" si="138"/>
        <v/>
      </c>
      <c r="BY632" s="28"/>
      <c r="BZ632" s="15"/>
      <c r="CA632" s="5" t="str">
        <f t="shared" si="142"/>
        <v/>
      </c>
      <c r="CC632" s="5"/>
      <c r="CD632" s="5" t="str">
        <f t="shared" si="139"/>
        <v/>
      </c>
      <c r="CE632" s="5" t="str">
        <f>IF(J632="","",IFERROR(IF(VLOOKUP(J632,J$2:J631,1,0)=0,"",""),J632))</f>
        <v/>
      </c>
      <c r="CF632" s="24" t="str">
        <f>IF(CE632="","",(IFERROR(VLOOKUP(MID(CE632,1,1),$CW$2:DA$28,3,0),0)+IFERROR(VLOOKUP(MID(CE632,2,1),CW$2:DA$28,4,0),0)+IFERROR(VLOOKUP(MID(CE632,3,1),CW$2:DA$28,5,0),0)+(ROW(CE632)/1000000000000)))</f>
        <v/>
      </c>
      <c r="CG632" s="5"/>
      <c r="CH632" s="5">
        <v>631</v>
      </c>
      <c r="CI632" s="5" t="str">
        <f>IFERROR(VLOOKUP(CH632,CD$2:CE1708,2,0),"")</f>
        <v/>
      </c>
      <c r="CJ632" s="5"/>
      <c r="CL632" s="5"/>
      <c r="DC632" s="5" t="e">
        <f>IF(REPORTE!AH$2="si",IF(C632=VALUE(REPORTE!C$11),IF(SUM(DC633:DC$1993),CONCATENATE(INT(B632),", "),INT(B632)),""),IF(C632=VALUE(REPORTE!C$10),IF(SUM(DC633:DC$1993),CONCATENATE(INT(B632),", "),INT(B632)),""))</f>
        <v>#VALUE!</v>
      </c>
      <c r="DD632" s="5" t="e">
        <f>CONCATENATE(DC632,DC633,DC634,DC635,DC636,DC637,DC638,DC639,DC640,DC641,DC642,DC643,DC644,DC645,DC646,DC647,DC648,DC649,DC650,DC651,DC652,DC653,DC654,DC655,DC656,DC657,DC658,DC659,DC660,DC661,DC662,DC663,DC664,DC665,DC666,DC667,DC668,DC669,DC670,DC671,DC672,DC673)</f>
        <v>#VALUE!</v>
      </c>
      <c r="DG632" s="5"/>
      <c r="DH632" s="5"/>
      <c r="DI632" s="5"/>
      <c r="DJ632" s="5"/>
    </row>
    <row r="633" spans="1:114" ht="15" customHeight="1">
      <c r="A633" s="4" t="str">
        <f t="shared" si="132"/>
        <v/>
      </c>
      <c r="B633" s="3"/>
      <c r="D633" s="1" t="str">
        <f>IFERROR(INDEX('padron cfe'!B:B,MATCH(DATOS!C633,'padron cfe'!A:A,0),1),"")</f>
        <v/>
      </c>
      <c r="H633" s="5" t="str">
        <f>IF(F633="","",IFERROR(CONCATENATE("PEUA",VLOOKUP(ESTADO,REPORTE!AV$2:AW$33,2,0),DIDTRITO_FORM,CADER_FORM,IFERROR(VLOOKUP(DAY(F633),$BN$3:$BO$11,2,0),DAY(F633)),IFERROR(VLOOKUP(MONTH(F633),$BN$3:$BO$11,2,0),MONTH(F633)),YEAR(F633),G633),""))</f>
        <v/>
      </c>
      <c r="K633" s="2" t="str">
        <f>IFERROR(INDEX('padron cfe'!C:C,MATCH(DATOS!C633,'padron cfe'!A:A,0),1),"")</f>
        <v/>
      </c>
      <c r="L633" s="4" t="str">
        <f>IFERROR(IF(VLOOKUP(J633,J$2:L632,4,0)=0,"",VLOOKUP(J633,J$2:L632,4,0)),"")</f>
        <v/>
      </c>
      <c r="M633" s="4" t="str">
        <f>IFERROR(IF(VLOOKUP(J633,J$2:M632,5,0)=0,"",VLOOKUP(J633,J$2:M632,5,0)),"")</f>
        <v/>
      </c>
      <c r="Q633" s="5" t="str">
        <f t="shared" si="143"/>
        <v/>
      </c>
      <c r="S633"/>
      <c r="T633" s="2" t="str">
        <f>IFERROR(INDEX('padron cfe'!D:D,MATCH(DATOS!C633,'padron cfe'!A:A,0),1),"")</f>
        <v/>
      </c>
      <c r="X633" s="6"/>
      <c r="Z633" s="4" t="str">
        <f t="shared" si="133"/>
        <v/>
      </c>
      <c r="AA633" s="4"/>
      <c r="AB633" s="4"/>
      <c r="AC633" s="2" t="str">
        <f>IFERROR(IF(INDEX(AC$1:AC632,MATCH(J633,J$1:J632,0),1)=0,"",INDEX(AC$1:AC632,MATCH(J633,J$1:J632,0),1)),"")</f>
        <v/>
      </c>
      <c r="AD633" s="2" t="str">
        <f>IFERROR(IF(INDEX(AD$1:AD632,MATCH(J633,J$1:J632,0),1)=0,"",INDEX(AD$1:AD632,MATCH(J633,J$1:J632,0),1)),"")</f>
        <v/>
      </c>
      <c r="AE633" s="2" t="str">
        <f>IFERROR(IF(INDEX(AE$1:AE632,MATCH(J633,J$1:J632,0),1)=0,"",INDEX(AE$1:AE632,MATCH(J633,J$1:J632,0),1)),"")</f>
        <v/>
      </c>
      <c r="AS633" s="4"/>
      <c r="AT633" s="82"/>
      <c r="AU633" s="124"/>
      <c r="AV633" s="124"/>
      <c r="AW633" s="124"/>
      <c r="AX633" s="124"/>
      <c r="AY633" s="124"/>
      <c r="AZ633" s="124"/>
      <c r="BA633" s="4"/>
      <c r="BB633" s="127"/>
      <c r="BH633" s="7" t="str">
        <f t="shared" ca="1" si="134"/>
        <v/>
      </c>
      <c r="BI633" s="4" t="str">
        <f t="shared" si="141"/>
        <v/>
      </c>
      <c r="BJ633" s="123" t="str">
        <f t="shared" si="135"/>
        <v/>
      </c>
      <c r="BK633" s="140" t="str">
        <f t="shared" si="140"/>
        <v/>
      </c>
      <c r="BP633" s="5"/>
      <c r="BQ633" s="4" t="str">
        <f>IF(IFERROR(VLOOKUP(C633,C634:C$1993,1,0),"")="","",COUNTIF(C:C,C633))</f>
        <v/>
      </c>
      <c r="BS633" s="5"/>
      <c r="BT633" s="5"/>
      <c r="BU633" s="5" t="str">
        <f>IF(B633="","",IF(BQ633="",1+(MAX(BU$2:BU632)),""))</f>
        <v/>
      </c>
      <c r="BV633" s="5" t="str">
        <f t="shared" si="136"/>
        <v/>
      </c>
      <c r="BW633" s="5" t="str">
        <f t="shared" si="137"/>
        <v/>
      </c>
      <c r="BX633" s="14" t="str">
        <f t="shared" si="138"/>
        <v/>
      </c>
      <c r="BY633" s="28"/>
      <c r="BZ633" s="15"/>
      <c r="CA633" s="5" t="str">
        <f t="shared" si="142"/>
        <v/>
      </c>
      <c r="CC633" s="5"/>
      <c r="CD633" s="5" t="str">
        <f t="shared" si="139"/>
        <v/>
      </c>
      <c r="CE633" s="5" t="str">
        <f>IF(J633="","",IFERROR(IF(VLOOKUP(J633,J$2:J632,1,0)=0,"",""),J633))</f>
        <v/>
      </c>
      <c r="CF633" s="24" t="str">
        <f>IF(CE633="","",(IFERROR(VLOOKUP(MID(CE633,1,1),$CW$2:DA$28,3,0),0)+IFERROR(VLOOKUP(MID(CE633,2,1),CW$2:DA$28,4,0),0)+IFERROR(VLOOKUP(MID(CE633,3,1),CW$2:DA$28,5,0),0)+(ROW(CE633)/1000000000000)))</f>
        <v/>
      </c>
      <c r="CG633" s="5"/>
      <c r="CH633" s="5">
        <v>632</v>
      </c>
      <c r="CI633" s="5" t="str">
        <f>IFERROR(VLOOKUP(CH633,CD$2:CE1709,2,0),"")</f>
        <v/>
      </c>
      <c r="CJ633" s="5"/>
      <c r="CL633" s="5"/>
      <c r="DC633" s="5" t="e">
        <f>IF(REPORTE!AH$2="si",IF(C633=VALUE(REPORTE!C$11),IF(SUM(DC634:DC$1993),CONCATENATE(INT(B633),", "),INT(B633)),""),IF(C633=VALUE(REPORTE!C$10),IF(SUM(DC634:DC$1993),CONCATENATE(INT(B633),", "),INT(B633)),""))</f>
        <v>#VALUE!</v>
      </c>
      <c r="DG633" s="5"/>
      <c r="DH633" s="5"/>
      <c r="DI633" s="5"/>
      <c r="DJ633" s="5"/>
    </row>
    <row r="634" spans="1:114" ht="15" customHeight="1">
      <c r="A634" s="4" t="str">
        <f t="shared" si="132"/>
        <v/>
      </c>
      <c r="B634" s="3"/>
      <c r="D634" s="1" t="str">
        <f>IFERROR(INDEX('padron cfe'!B:B,MATCH(DATOS!C634,'padron cfe'!A:A,0),1),"")</f>
        <v/>
      </c>
      <c r="H634" s="5" t="str">
        <f>IF(F634="","",IFERROR(CONCATENATE("PEUA",VLOOKUP(ESTADO,REPORTE!AV$2:AW$33,2,0),DIDTRITO_FORM,CADER_FORM,IFERROR(VLOOKUP(DAY(F634),$BN$3:$BO$11,2,0),DAY(F634)),IFERROR(VLOOKUP(MONTH(F634),$BN$3:$BO$11,2,0),MONTH(F634)),YEAR(F634),G634),""))</f>
        <v/>
      </c>
      <c r="K634" s="2" t="str">
        <f>IFERROR(INDEX('padron cfe'!C:C,MATCH(DATOS!C634,'padron cfe'!A:A,0),1),"")</f>
        <v/>
      </c>
      <c r="L634" s="4" t="str">
        <f>IFERROR(IF(VLOOKUP(J634,J$2:L633,4,0)=0,"",VLOOKUP(J634,J$2:L633,4,0)),"")</f>
        <v/>
      </c>
      <c r="M634" s="4" t="str">
        <f>IFERROR(IF(VLOOKUP(J634,J$2:M633,5,0)=0,"",VLOOKUP(J634,J$2:M633,5,0)),"")</f>
        <v/>
      </c>
      <c r="Q634" s="5" t="str">
        <f t="shared" si="143"/>
        <v/>
      </c>
      <c r="S634"/>
      <c r="T634" s="2" t="str">
        <f>IFERROR(INDEX('padron cfe'!D:D,MATCH(DATOS!C634,'padron cfe'!A:A,0),1),"")</f>
        <v/>
      </c>
      <c r="X634" s="6"/>
      <c r="Z634" s="4" t="str">
        <f t="shared" si="133"/>
        <v/>
      </c>
      <c r="AA634" s="4"/>
      <c r="AB634" s="4"/>
      <c r="AC634" s="2" t="str">
        <f>IFERROR(IF(INDEX(AC$1:AC633,MATCH(J634,J$1:J633,0),1)=0,"",INDEX(AC$1:AC633,MATCH(J634,J$1:J633,0),1)),"")</f>
        <v/>
      </c>
      <c r="AD634" s="2" t="str">
        <f>IFERROR(IF(INDEX(AD$1:AD633,MATCH(J634,J$1:J633,0),1)=0,"",INDEX(AD$1:AD633,MATCH(J634,J$1:J633,0),1)),"")</f>
        <v/>
      </c>
      <c r="AE634" s="2" t="str">
        <f>IFERROR(IF(INDEX(AE$1:AE633,MATCH(J634,J$1:J633,0),1)=0,"",INDEX(AE$1:AE633,MATCH(J634,J$1:J633,0),1)),"")</f>
        <v/>
      </c>
      <c r="AS634" s="4"/>
      <c r="AT634" s="82"/>
      <c r="AU634" s="124"/>
      <c r="AV634" s="124"/>
      <c r="AW634" s="124"/>
      <c r="AX634" s="124"/>
      <c r="AY634" s="124"/>
      <c r="AZ634" s="124"/>
      <c r="BA634" s="4"/>
      <c r="BB634" s="127"/>
      <c r="BH634" s="7" t="str">
        <f t="shared" ca="1" si="134"/>
        <v/>
      </c>
      <c r="BI634" s="4" t="str">
        <f t="shared" si="141"/>
        <v/>
      </c>
      <c r="BJ634" s="123" t="str">
        <f t="shared" si="135"/>
        <v/>
      </c>
      <c r="BK634" s="140" t="str">
        <f t="shared" si="140"/>
        <v/>
      </c>
      <c r="BP634" s="5"/>
      <c r="BQ634" s="4" t="str">
        <f>IF(IFERROR(VLOOKUP(C634,C635:C$1993,1,0),"")="","",COUNTIF(C:C,C634))</f>
        <v/>
      </c>
      <c r="BS634" s="5"/>
      <c r="BT634" s="5"/>
      <c r="BU634" s="5" t="str">
        <f>IF(B634="","",IF(BQ634="",1+(MAX(BU$2:BU633)),""))</f>
        <v/>
      </c>
      <c r="BV634" s="5" t="str">
        <f t="shared" si="136"/>
        <v/>
      </c>
      <c r="BW634" s="5" t="str">
        <f t="shared" si="137"/>
        <v/>
      </c>
      <c r="BX634" s="14" t="str">
        <f t="shared" si="138"/>
        <v/>
      </c>
      <c r="BY634" s="28"/>
      <c r="BZ634" s="15"/>
      <c r="CA634" s="5" t="str">
        <f t="shared" si="142"/>
        <v/>
      </c>
      <c r="CC634" s="5"/>
      <c r="CD634" s="5" t="str">
        <f t="shared" si="139"/>
        <v/>
      </c>
      <c r="CE634" s="5" t="str">
        <f>IF(J634="","",IFERROR(IF(VLOOKUP(J634,J$2:J633,1,0)=0,"",""),J634))</f>
        <v/>
      </c>
      <c r="CF634" s="24" t="str">
        <f>IF(CE634="","",(IFERROR(VLOOKUP(MID(CE634,1,1),$CW$2:DA$28,3,0),0)+IFERROR(VLOOKUP(MID(CE634,2,1),CW$2:DA$28,4,0),0)+IFERROR(VLOOKUP(MID(CE634,3,1),CW$2:DA$28,5,0),0)+(ROW(CE634)/1000000000000)))</f>
        <v/>
      </c>
      <c r="CG634" s="5"/>
      <c r="CH634" s="5">
        <v>633</v>
      </c>
      <c r="CI634" s="5" t="str">
        <f>IFERROR(VLOOKUP(CH634,CD$2:CE1710,2,0),"")</f>
        <v/>
      </c>
      <c r="CJ634" s="5"/>
      <c r="CL634" s="5"/>
      <c r="DC634" s="5" t="e">
        <f>IF(REPORTE!AH$2="si",IF(C634=VALUE(REPORTE!C$11),IF(SUM(DC635:DC$1993),CONCATENATE(INT(B634),", "),INT(B634)),""),IF(C634=VALUE(REPORTE!C$10),IF(SUM(DC635:DC$1993),CONCATENATE(INT(B634),", "),INT(B634)),""))</f>
        <v>#VALUE!</v>
      </c>
      <c r="DG634" s="5"/>
      <c r="DH634" s="5"/>
      <c r="DI634" s="5"/>
      <c r="DJ634" s="5"/>
    </row>
    <row r="635" spans="1:114" ht="15" customHeight="1">
      <c r="A635" s="4" t="str">
        <f t="shared" si="132"/>
        <v/>
      </c>
      <c r="B635" s="3"/>
      <c r="D635" s="1" t="str">
        <f>IFERROR(INDEX('padron cfe'!B:B,MATCH(DATOS!C635,'padron cfe'!A:A,0),1),"")</f>
        <v/>
      </c>
      <c r="H635" s="5" t="str">
        <f>IF(F635="","",IFERROR(CONCATENATE("PEUA",VLOOKUP(ESTADO,REPORTE!AV$2:AW$33,2,0),DIDTRITO_FORM,CADER_FORM,IFERROR(VLOOKUP(DAY(F635),$BN$3:$BO$11,2,0),DAY(F635)),IFERROR(VLOOKUP(MONTH(F635),$BN$3:$BO$11,2,0),MONTH(F635)),YEAR(F635),G635),""))</f>
        <v/>
      </c>
      <c r="K635" s="2" t="str">
        <f>IFERROR(INDEX('padron cfe'!C:C,MATCH(DATOS!C635,'padron cfe'!A:A,0),1),"")</f>
        <v/>
      </c>
      <c r="L635" s="4" t="str">
        <f>IFERROR(IF(VLOOKUP(J635,J$2:L634,4,0)=0,"",VLOOKUP(J635,J$2:L634,4,0)),"")</f>
        <v/>
      </c>
      <c r="M635" s="4" t="str">
        <f>IFERROR(IF(VLOOKUP(J635,J$2:M634,5,0)=0,"",VLOOKUP(J635,J$2:M634,5,0)),"")</f>
        <v/>
      </c>
      <c r="Q635" s="5" t="str">
        <f t="shared" si="143"/>
        <v/>
      </c>
      <c r="S635"/>
      <c r="T635" s="2" t="str">
        <f>IFERROR(INDEX('padron cfe'!D:D,MATCH(DATOS!C635,'padron cfe'!A:A,0),1),"")</f>
        <v/>
      </c>
      <c r="X635" s="6"/>
      <c r="Z635" s="4" t="str">
        <f t="shared" si="133"/>
        <v/>
      </c>
      <c r="AA635" s="4"/>
      <c r="AB635" s="4"/>
      <c r="AC635" s="2" t="str">
        <f>IFERROR(IF(INDEX(AC$1:AC634,MATCH(J635,J$1:J634,0),1)=0,"",INDEX(AC$1:AC634,MATCH(J635,J$1:J634,0),1)),"")</f>
        <v/>
      </c>
      <c r="AD635" s="2" t="str">
        <f>IFERROR(IF(INDEX(AD$1:AD634,MATCH(J635,J$1:J634,0),1)=0,"",INDEX(AD$1:AD634,MATCH(J635,J$1:J634,0),1)),"")</f>
        <v/>
      </c>
      <c r="AE635" s="2" t="str">
        <f>IFERROR(IF(INDEX(AE$1:AE634,MATCH(J635,J$1:J634,0),1)=0,"",INDEX(AE$1:AE634,MATCH(J635,J$1:J634,0),1)),"")</f>
        <v/>
      </c>
      <c r="AS635" s="4"/>
      <c r="AT635" s="82"/>
      <c r="AU635" s="124"/>
      <c r="AV635" s="124"/>
      <c r="AW635" s="124"/>
      <c r="AX635" s="124"/>
      <c r="AY635" s="124"/>
      <c r="AZ635" s="124"/>
      <c r="BA635" s="4"/>
      <c r="BB635" s="127"/>
      <c r="BH635" s="7" t="str">
        <f t="shared" ca="1" si="134"/>
        <v/>
      </c>
      <c r="BI635" s="4" t="str">
        <f t="shared" si="141"/>
        <v/>
      </c>
      <c r="BJ635" s="123" t="str">
        <f t="shared" si="135"/>
        <v/>
      </c>
      <c r="BK635" s="140" t="str">
        <f t="shared" si="140"/>
        <v/>
      </c>
      <c r="BP635" s="5"/>
      <c r="BQ635" s="4" t="str">
        <f>IF(IFERROR(VLOOKUP(C635,C636:C$1993,1,0),"")="","",COUNTIF(C:C,C635))</f>
        <v/>
      </c>
      <c r="BS635" s="5"/>
      <c r="BT635" s="5"/>
      <c r="BU635" s="5" t="str">
        <f>IF(B635="","",IF(BQ635="",1+(MAX(BU$2:BU634)),""))</f>
        <v/>
      </c>
      <c r="BV635" s="5" t="str">
        <f t="shared" si="136"/>
        <v/>
      </c>
      <c r="BW635" s="5" t="str">
        <f t="shared" si="137"/>
        <v/>
      </c>
      <c r="BX635" s="14" t="str">
        <f t="shared" si="138"/>
        <v/>
      </c>
      <c r="BY635" s="28"/>
      <c r="BZ635" s="15"/>
      <c r="CA635" s="5" t="str">
        <f t="shared" si="142"/>
        <v/>
      </c>
      <c r="CC635" s="5"/>
      <c r="CD635" s="5" t="str">
        <f t="shared" si="139"/>
        <v/>
      </c>
      <c r="CE635" s="5" t="str">
        <f>IF(J635="","",IFERROR(IF(VLOOKUP(J635,J$2:J634,1,0)=0,"",""),J635))</f>
        <v/>
      </c>
      <c r="CF635" s="24" t="str">
        <f>IF(CE635="","",(IFERROR(VLOOKUP(MID(CE635,1,1),$CW$2:DA$28,3,0),0)+IFERROR(VLOOKUP(MID(CE635,2,1),CW$2:DA$28,4,0),0)+IFERROR(VLOOKUP(MID(CE635,3,1),CW$2:DA$28,5,0),0)+(ROW(CE635)/1000000000000)))</f>
        <v/>
      </c>
      <c r="CG635" s="5"/>
      <c r="CH635" s="5">
        <v>634</v>
      </c>
      <c r="CI635" s="5" t="str">
        <f>IFERROR(VLOOKUP(CH635,CD$2:CE1711,2,0),"")</f>
        <v/>
      </c>
      <c r="CJ635" s="5"/>
      <c r="CL635" s="5"/>
      <c r="DC635" s="5" t="e">
        <f>IF(REPORTE!AH$2="si",IF(C635=VALUE(REPORTE!C$11),IF(SUM(DC636:DC$1993),CONCATENATE(INT(B635),", "),INT(B635)),""),IF(C635=VALUE(REPORTE!C$10),IF(SUM(DC636:DC$1993),CONCATENATE(INT(B635),", "),INT(B635)),""))</f>
        <v>#VALUE!</v>
      </c>
      <c r="DG635" s="5"/>
      <c r="DH635" s="5"/>
      <c r="DI635" s="5"/>
      <c r="DJ635" s="5"/>
    </row>
    <row r="636" spans="1:114" ht="15" customHeight="1">
      <c r="A636" s="4" t="str">
        <f t="shared" si="132"/>
        <v/>
      </c>
      <c r="B636" s="3"/>
      <c r="D636" s="1" t="str">
        <f>IFERROR(INDEX('padron cfe'!B:B,MATCH(DATOS!C636,'padron cfe'!A:A,0),1),"")</f>
        <v/>
      </c>
      <c r="H636" s="5" t="str">
        <f>IF(F636="","",IFERROR(CONCATENATE("PEUA",VLOOKUP(ESTADO,REPORTE!AV$2:AW$33,2,0),DIDTRITO_FORM,CADER_FORM,IFERROR(VLOOKUP(DAY(F636),$BN$3:$BO$11,2,0),DAY(F636)),IFERROR(VLOOKUP(MONTH(F636),$BN$3:$BO$11,2,0),MONTH(F636)),YEAR(F636),G636),""))</f>
        <v/>
      </c>
      <c r="K636" s="2" t="str">
        <f>IFERROR(INDEX('padron cfe'!C:C,MATCH(DATOS!C636,'padron cfe'!A:A,0),1),"")</f>
        <v/>
      </c>
      <c r="L636" s="4" t="str">
        <f>IFERROR(IF(VLOOKUP(J636,J$2:L635,4,0)=0,"",VLOOKUP(J636,J$2:L635,4,0)),"")</f>
        <v/>
      </c>
      <c r="M636" s="4" t="str">
        <f>IFERROR(IF(VLOOKUP(J636,J$2:M635,5,0)=0,"",VLOOKUP(J636,J$2:M635,5,0)),"")</f>
        <v/>
      </c>
      <c r="Q636" s="5" t="str">
        <f t="shared" si="143"/>
        <v/>
      </c>
      <c r="S636"/>
      <c r="T636" s="2" t="str">
        <f>IFERROR(INDEX('padron cfe'!D:D,MATCH(DATOS!C636,'padron cfe'!A:A,0),1),"")</f>
        <v/>
      </c>
      <c r="X636" s="6"/>
      <c r="Z636" s="4" t="str">
        <f t="shared" si="133"/>
        <v/>
      </c>
      <c r="AA636" s="4"/>
      <c r="AB636" s="4"/>
      <c r="AC636" s="2" t="str">
        <f>IFERROR(IF(INDEX(AC$1:AC635,MATCH(J636,J$1:J635,0),1)=0,"",INDEX(AC$1:AC635,MATCH(J636,J$1:J635,0),1)),"")</f>
        <v/>
      </c>
      <c r="AD636" s="2" t="str">
        <f>IFERROR(IF(INDEX(AD$1:AD635,MATCH(J636,J$1:J635,0),1)=0,"",INDEX(AD$1:AD635,MATCH(J636,J$1:J635,0),1)),"")</f>
        <v/>
      </c>
      <c r="AE636" s="2" t="str">
        <f>IFERROR(IF(INDEX(AE$1:AE635,MATCH(J636,J$1:J635,0),1)=0,"",INDEX(AE$1:AE635,MATCH(J636,J$1:J635,0),1)),"")</f>
        <v/>
      </c>
      <c r="AS636" s="4"/>
      <c r="AT636" s="82"/>
      <c r="AU636" s="124"/>
      <c r="AV636" s="124"/>
      <c r="AW636" s="124"/>
      <c r="AX636" s="124"/>
      <c r="AY636" s="124"/>
      <c r="AZ636" s="124"/>
      <c r="BA636" s="4"/>
      <c r="BB636" s="127"/>
      <c r="BH636" s="7" t="str">
        <f t="shared" ca="1" si="134"/>
        <v/>
      </c>
      <c r="BI636" s="4" t="str">
        <f t="shared" si="141"/>
        <v/>
      </c>
      <c r="BJ636" s="123" t="str">
        <f t="shared" si="135"/>
        <v/>
      </c>
      <c r="BK636" s="140" t="str">
        <f t="shared" si="140"/>
        <v/>
      </c>
      <c r="BP636" s="5"/>
      <c r="BQ636" s="4" t="str">
        <f>IF(IFERROR(VLOOKUP(C636,C637:C$1993,1,0),"")="","",COUNTIF(C:C,C636))</f>
        <v/>
      </c>
      <c r="BS636" s="5"/>
      <c r="BT636" s="5"/>
      <c r="BU636" s="5" t="str">
        <f>IF(B636="","",IF(BQ636="",1+(MAX(BU$2:BU635)),""))</f>
        <v/>
      </c>
      <c r="BV636" s="5" t="str">
        <f t="shared" si="136"/>
        <v/>
      </c>
      <c r="BW636" s="5" t="str">
        <f t="shared" si="137"/>
        <v/>
      </c>
      <c r="BX636" s="14" t="str">
        <f t="shared" si="138"/>
        <v/>
      </c>
      <c r="BY636" s="28"/>
      <c r="BZ636" s="15"/>
      <c r="CA636" s="5" t="str">
        <f t="shared" si="142"/>
        <v/>
      </c>
      <c r="CC636" s="5"/>
      <c r="CD636" s="5" t="str">
        <f t="shared" si="139"/>
        <v/>
      </c>
      <c r="CE636" s="5" t="str">
        <f>IF(J636="","",IFERROR(IF(VLOOKUP(J636,J$2:J635,1,0)=0,"",""),J636))</f>
        <v/>
      </c>
      <c r="CF636" s="24" t="str">
        <f>IF(CE636="","",(IFERROR(VLOOKUP(MID(CE636,1,1),$CW$2:DA$28,3,0),0)+IFERROR(VLOOKUP(MID(CE636,2,1),CW$2:DA$28,4,0),0)+IFERROR(VLOOKUP(MID(CE636,3,1),CW$2:DA$28,5,0),0)+(ROW(CE636)/1000000000000)))</f>
        <v/>
      </c>
      <c r="CG636" s="5"/>
      <c r="CH636" s="5">
        <v>635</v>
      </c>
      <c r="CI636" s="5" t="str">
        <f>IFERROR(VLOOKUP(CH636,CD$2:CE1712,2,0),"")</f>
        <v/>
      </c>
      <c r="CJ636" s="5"/>
      <c r="CL636" s="5"/>
      <c r="DC636" s="5" t="e">
        <f>IF(REPORTE!AH$2="si",IF(C636=VALUE(REPORTE!C$11),IF(SUM(DC637:DC$1993),CONCATENATE(INT(B636),", "),INT(B636)),""),IF(C636=VALUE(REPORTE!C$10),IF(SUM(DC637:DC$1993),CONCATENATE(INT(B636),", "),INT(B636)),""))</f>
        <v>#VALUE!</v>
      </c>
      <c r="DG636" s="5"/>
      <c r="DH636" s="5"/>
      <c r="DI636" s="5"/>
      <c r="DJ636" s="5"/>
    </row>
    <row r="637" spans="1:114" ht="15" customHeight="1">
      <c r="A637" s="4" t="str">
        <f t="shared" si="132"/>
        <v/>
      </c>
      <c r="B637" s="3"/>
      <c r="D637" s="1" t="str">
        <f>IFERROR(INDEX('padron cfe'!B:B,MATCH(DATOS!C637,'padron cfe'!A:A,0),1),"")</f>
        <v/>
      </c>
      <c r="H637" s="5" t="str">
        <f>IF(F637="","",IFERROR(CONCATENATE("PEUA",VLOOKUP(ESTADO,REPORTE!AV$2:AW$33,2,0),DIDTRITO_FORM,CADER_FORM,IFERROR(VLOOKUP(DAY(F637),$BN$3:$BO$11,2,0),DAY(F637)),IFERROR(VLOOKUP(MONTH(F637),$BN$3:$BO$11,2,0),MONTH(F637)),YEAR(F637),G637),""))</f>
        <v/>
      </c>
      <c r="K637" s="2" t="str">
        <f>IFERROR(INDEX('padron cfe'!C:C,MATCH(DATOS!C637,'padron cfe'!A:A,0),1),"")</f>
        <v/>
      </c>
      <c r="L637" s="4" t="str">
        <f>IFERROR(IF(VLOOKUP(J637,J$2:L636,4,0)=0,"",VLOOKUP(J637,J$2:L636,4,0)),"")</f>
        <v/>
      </c>
      <c r="M637" s="4" t="str">
        <f>IFERROR(IF(VLOOKUP(J637,J$2:M636,5,0)=0,"",VLOOKUP(J637,J$2:M636,5,0)),"")</f>
        <v/>
      </c>
      <c r="Q637" s="5" t="str">
        <f t="shared" si="143"/>
        <v/>
      </c>
      <c r="S637"/>
      <c r="T637" s="2" t="str">
        <f>IFERROR(INDEX('padron cfe'!D:D,MATCH(DATOS!C637,'padron cfe'!A:A,0),1),"")</f>
        <v/>
      </c>
      <c r="X637" s="6"/>
      <c r="Z637" s="4" t="str">
        <f t="shared" si="133"/>
        <v/>
      </c>
      <c r="AA637" s="4"/>
      <c r="AB637" s="4"/>
      <c r="AC637" s="2" t="str">
        <f>IFERROR(IF(INDEX(AC$1:AC636,MATCH(J637,J$1:J636,0),1)=0,"",INDEX(AC$1:AC636,MATCH(J637,J$1:J636,0),1)),"")</f>
        <v/>
      </c>
      <c r="AD637" s="2" t="str">
        <f>IFERROR(IF(INDEX(AD$1:AD636,MATCH(J637,J$1:J636,0),1)=0,"",INDEX(AD$1:AD636,MATCH(J637,J$1:J636,0),1)),"")</f>
        <v/>
      </c>
      <c r="AE637" s="2" t="str">
        <f>IFERROR(IF(INDEX(AE$1:AE636,MATCH(J637,J$1:J636,0),1)=0,"",INDEX(AE$1:AE636,MATCH(J637,J$1:J636,0),1)),"")</f>
        <v/>
      </c>
      <c r="AS637" s="4"/>
      <c r="AT637" s="82"/>
      <c r="AU637" s="124"/>
      <c r="AV637" s="124"/>
      <c r="AW637" s="124"/>
      <c r="AX637" s="124"/>
      <c r="AY637" s="124"/>
      <c r="AZ637" s="124"/>
      <c r="BA637" s="4"/>
      <c r="BB637" s="127"/>
      <c r="BH637" s="7" t="str">
        <f t="shared" ca="1" si="134"/>
        <v/>
      </c>
      <c r="BI637" s="4" t="str">
        <f t="shared" si="141"/>
        <v/>
      </c>
      <c r="BJ637" s="123" t="str">
        <f t="shared" si="135"/>
        <v/>
      </c>
      <c r="BK637" s="140" t="str">
        <f t="shared" si="140"/>
        <v/>
      </c>
      <c r="BP637" s="5"/>
      <c r="BQ637" s="4" t="str">
        <f>IF(IFERROR(VLOOKUP(C637,C638:C$1993,1,0),"")="","",COUNTIF(C:C,C637))</f>
        <v/>
      </c>
      <c r="BS637" s="5"/>
      <c r="BT637" s="5"/>
      <c r="BU637" s="5" t="str">
        <f>IF(B637="","",IF(BQ637="",1+(MAX(BU$2:BU636)),""))</f>
        <v/>
      </c>
      <c r="BV637" s="5" t="str">
        <f t="shared" si="136"/>
        <v/>
      </c>
      <c r="BW637" s="5" t="str">
        <f t="shared" si="137"/>
        <v/>
      </c>
      <c r="BX637" s="14" t="str">
        <f t="shared" si="138"/>
        <v/>
      </c>
      <c r="BY637" s="28"/>
      <c r="BZ637" s="15"/>
      <c r="CA637" s="5" t="str">
        <f t="shared" si="142"/>
        <v/>
      </c>
      <c r="CC637" s="5"/>
      <c r="CD637" s="5" t="str">
        <f t="shared" si="139"/>
        <v/>
      </c>
      <c r="CE637" s="5" t="str">
        <f>IF(J637="","",IFERROR(IF(VLOOKUP(J637,J$2:J636,1,0)=0,"",""),J637))</f>
        <v/>
      </c>
      <c r="CF637" s="24" t="str">
        <f>IF(CE637="","",(IFERROR(VLOOKUP(MID(CE637,1,1),$CW$2:DA$28,3,0),0)+IFERROR(VLOOKUP(MID(CE637,2,1),CW$2:DA$28,4,0),0)+IFERROR(VLOOKUP(MID(CE637,3,1),CW$2:DA$28,5,0),0)+(ROW(CE637)/1000000000000)))</f>
        <v/>
      </c>
      <c r="CG637" s="5"/>
      <c r="CH637" s="5">
        <v>636</v>
      </c>
      <c r="CI637" s="5" t="str">
        <f>IFERROR(VLOOKUP(CH637,CD$2:CE1713,2,0),"")</f>
        <v/>
      </c>
      <c r="CJ637" s="5"/>
      <c r="CL637" s="5"/>
      <c r="DC637" s="5" t="e">
        <f>IF(REPORTE!AH$2="si",IF(C637=VALUE(REPORTE!C$11),IF(SUM(DC638:DC$1993),CONCATENATE(INT(B637),", "),INT(B637)),""),IF(C637=VALUE(REPORTE!C$10),IF(SUM(DC638:DC$1993),CONCATENATE(INT(B637),", "),INT(B637)),""))</f>
        <v>#VALUE!</v>
      </c>
      <c r="DG637" s="5"/>
      <c r="DH637" s="5"/>
      <c r="DI637" s="5"/>
      <c r="DJ637" s="5"/>
    </row>
    <row r="638" spans="1:114" ht="15" customHeight="1">
      <c r="A638" s="4" t="str">
        <f t="shared" si="132"/>
        <v/>
      </c>
      <c r="B638" s="3"/>
      <c r="D638" s="1" t="str">
        <f>IFERROR(INDEX('padron cfe'!B:B,MATCH(DATOS!C638,'padron cfe'!A:A,0),1),"")</f>
        <v/>
      </c>
      <c r="H638" s="5" t="str">
        <f>IF(F638="","",IFERROR(CONCATENATE("PEUA",VLOOKUP(ESTADO,REPORTE!AV$2:AW$33,2,0),DIDTRITO_FORM,CADER_FORM,IFERROR(VLOOKUP(DAY(F638),$BN$3:$BO$11,2,0),DAY(F638)),IFERROR(VLOOKUP(MONTH(F638),$BN$3:$BO$11,2,0),MONTH(F638)),YEAR(F638),G638),""))</f>
        <v/>
      </c>
      <c r="K638" s="2" t="str">
        <f>IFERROR(INDEX('padron cfe'!C:C,MATCH(DATOS!C638,'padron cfe'!A:A,0),1),"")</f>
        <v/>
      </c>
      <c r="L638" s="4" t="str">
        <f>IFERROR(IF(VLOOKUP(J638,J$2:L637,4,0)=0,"",VLOOKUP(J638,J$2:L637,4,0)),"")</f>
        <v/>
      </c>
      <c r="M638" s="4" t="str">
        <f>IFERROR(IF(VLOOKUP(J638,J$2:M637,5,0)=0,"",VLOOKUP(J638,J$2:M637,5,0)),"")</f>
        <v/>
      </c>
      <c r="Q638" s="5" t="str">
        <f t="shared" si="143"/>
        <v/>
      </c>
      <c r="S638"/>
      <c r="T638" s="2" t="str">
        <f>IFERROR(INDEX('padron cfe'!D:D,MATCH(DATOS!C638,'padron cfe'!A:A,0),1),"")</f>
        <v/>
      </c>
      <c r="X638" s="6"/>
      <c r="Z638" s="4" t="str">
        <f t="shared" si="133"/>
        <v/>
      </c>
      <c r="AA638" s="4"/>
      <c r="AB638" s="4"/>
      <c r="AC638" s="2" t="str">
        <f>IFERROR(IF(INDEX(AC$1:AC637,MATCH(J638,J$1:J637,0),1)=0,"",INDEX(AC$1:AC637,MATCH(J638,J$1:J637,0),1)),"")</f>
        <v/>
      </c>
      <c r="AD638" s="2" t="str">
        <f>IFERROR(IF(INDEX(AD$1:AD637,MATCH(J638,J$1:J637,0),1)=0,"",INDEX(AD$1:AD637,MATCH(J638,J$1:J637,0),1)),"")</f>
        <v/>
      </c>
      <c r="AE638" s="2" t="str">
        <f>IFERROR(IF(INDEX(AE$1:AE637,MATCH(J638,J$1:J637,0),1)=0,"",INDEX(AE$1:AE637,MATCH(J638,J$1:J637,0),1)),"")</f>
        <v/>
      </c>
      <c r="AS638" s="4"/>
      <c r="AT638" s="82"/>
      <c r="AU638" s="124"/>
      <c r="AV638" s="124"/>
      <c r="AW638" s="124"/>
      <c r="AX638" s="124"/>
      <c r="AY638" s="124"/>
      <c r="AZ638" s="124"/>
      <c r="BA638" s="4"/>
      <c r="BB638" s="127"/>
      <c r="BH638" s="7" t="str">
        <f t="shared" ca="1" si="134"/>
        <v/>
      </c>
      <c r="BI638" s="4" t="str">
        <f t="shared" si="141"/>
        <v/>
      </c>
      <c r="BJ638" s="123" t="str">
        <f t="shared" si="135"/>
        <v/>
      </c>
      <c r="BK638" s="140" t="str">
        <f t="shared" si="140"/>
        <v/>
      </c>
      <c r="BP638" s="5"/>
      <c r="BQ638" s="4" t="str">
        <f>IF(IFERROR(VLOOKUP(C638,C639:C$1993,1,0),"")="","",COUNTIF(C:C,C638))</f>
        <v/>
      </c>
      <c r="BS638" s="5"/>
      <c r="BT638" s="5"/>
      <c r="BU638" s="5" t="str">
        <f>IF(B638="","",IF(BQ638="",1+(MAX(BU$2:BU637)),""))</f>
        <v/>
      </c>
      <c r="BV638" s="5" t="str">
        <f t="shared" si="136"/>
        <v/>
      </c>
      <c r="BW638" s="5" t="str">
        <f t="shared" si="137"/>
        <v/>
      </c>
      <c r="BX638" s="14" t="str">
        <f t="shared" si="138"/>
        <v/>
      </c>
      <c r="BY638" s="28"/>
      <c r="BZ638" s="15"/>
      <c r="CA638" s="5" t="str">
        <f t="shared" si="142"/>
        <v/>
      </c>
      <c r="CC638" s="5"/>
      <c r="CD638" s="5" t="str">
        <f t="shared" si="139"/>
        <v/>
      </c>
      <c r="CE638" s="5" t="str">
        <f>IF(J638="","",IFERROR(IF(VLOOKUP(J638,J$2:J637,1,0)=0,"",""),J638))</f>
        <v/>
      </c>
      <c r="CF638" s="24" t="str">
        <f>IF(CE638="","",(IFERROR(VLOOKUP(MID(CE638,1,1),$CW$2:DA$28,3,0),0)+IFERROR(VLOOKUP(MID(CE638,2,1),CW$2:DA$28,4,0),0)+IFERROR(VLOOKUP(MID(CE638,3,1),CW$2:DA$28,5,0),0)+(ROW(CE638)/1000000000000)))</f>
        <v/>
      </c>
      <c r="CG638" s="5"/>
      <c r="CH638" s="5">
        <v>637</v>
      </c>
      <c r="CI638" s="5" t="str">
        <f>IFERROR(VLOOKUP(CH638,CD$2:CE1714,2,0),"")</f>
        <v/>
      </c>
      <c r="CJ638" s="5"/>
      <c r="CL638" s="5"/>
      <c r="DC638" s="5" t="e">
        <f>IF(REPORTE!AH$2="si",IF(C638=VALUE(REPORTE!C$11),IF(SUM(DC639:DC$1993),CONCATENATE(INT(B638),", "),INT(B638)),""),IF(C638=VALUE(REPORTE!C$10),IF(SUM(DC639:DC$1993),CONCATENATE(INT(B638),", "),INT(B638)),""))</f>
        <v>#VALUE!</v>
      </c>
      <c r="DG638" s="5"/>
      <c r="DH638" s="5"/>
      <c r="DI638" s="5"/>
      <c r="DJ638" s="5"/>
    </row>
    <row r="639" spans="1:114" ht="15" customHeight="1">
      <c r="A639" s="4" t="str">
        <f t="shared" si="132"/>
        <v/>
      </c>
      <c r="B639" s="3"/>
      <c r="D639" s="1" t="str">
        <f>IFERROR(INDEX('padron cfe'!B:B,MATCH(DATOS!C639,'padron cfe'!A:A,0),1),"")</f>
        <v/>
      </c>
      <c r="H639" s="5" t="str">
        <f>IF(F639="","",IFERROR(CONCATENATE("PEUA",VLOOKUP(ESTADO,REPORTE!AV$2:AW$33,2,0),DIDTRITO_FORM,CADER_FORM,IFERROR(VLOOKUP(DAY(F639),$BN$3:$BO$11,2,0),DAY(F639)),IFERROR(VLOOKUP(MONTH(F639),$BN$3:$BO$11,2,0),MONTH(F639)),YEAR(F639),G639),""))</f>
        <v/>
      </c>
      <c r="K639" s="2" t="str">
        <f>IFERROR(INDEX('padron cfe'!C:C,MATCH(DATOS!C639,'padron cfe'!A:A,0),1),"")</f>
        <v/>
      </c>
      <c r="L639" s="4" t="str">
        <f>IFERROR(IF(VLOOKUP(J639,J$2:L638,4,0)=0,"",VLOOKUP(J639,J$2:L638,4,0)),"")</f>
        <v/>
      </c>
      <c r="M639" s="4" t="str">
        <f>IFERROR(IF(VLOOKUP(J639,J$2:M638,5,0)=0,"",VLOOKUP(J639,J$2:M638,5,0)),"")</f>
        <v/>
      </c>
      <c r="Q639" s="5" t="str">
        <f t="shared" si="143"/>
        <v/>
      </c>
      <c r="S639"/>
      <c r="T639" s="2" t="str">
        <f>IFERROR(INDEX('padron cfe'!D:D,MATCH(DATOS!C639,'padron cfe'!A:A,0),1),"")</f>
        <v/>
      </c>
      <c r="X639" s="6"/>
      <c r="Z639" s="4" t="str">
        <f t="shared" si="133"/>
        <v/>
      </c>
      <c r="AA639" s="4"/>
      <c r="AB639" s="4"/>
      <c r="AC639" s="2" t="str">
        <f>IFERROR(IF(INDEX(AC$1:AC638,MATCH(J639,J$1:J638,0),1)=0,"",INDEX(AC$1:AC638,MATCH(J639,J$1:J638,0),1)),"")</f>
        <v/>
      </c>
      <c r="AD639" s="2" t="str">
        <f>IFERROR(IF(INDEX(AD$1:AD638,MATCH(J639,J$1:J638,0),1)=0,"",INDEX(AD$1:AD638,MATCH(J639,J$1:J638,0),1)),"")</f>
        <v/>
      </c>
      <c r="AE639" s="2" t="str">
        <f>IFERROR(IF(INDEX(AE$1:AE638,MATCH(J639,J$1:J638,0),1)=0,"",INDEX(AE$1:AE638,MATCH(J639,J$1:J638,0),1)),"")</f>
        <v/>
      </c>
      <c r="AS639" s="4"/>
      <c r="AT639" s="82"/>
      <c r="AU639" s="124"/>
      <c r="AV639" s="124"/>
      <c r="AW639" s="124"/>
      <c r="AX639" s="124"/>
      <c r="AY639" s="124"/>
      <c r="AZ639" s="124"/>
      <c r="BA639" s="4"/>
      <c r="BB639" s="127"/>
      <c r="BH639" s="7" t="str">
        <f t="shared" ca="1" si="134"/>
        <v/>
      </c>
      <c r="BI639" s="4" t="str">
        <f t="shared" si="141"/>
        <v/>
      </c>
      <c r="BJ639" s="123" t="str">
        <f t="shared" si="135"/>
        <v/>
      </c>
      <c r="BK639" s="140" t="str">
        <f t="shared" si="140"/>
        <v/>
      </c>
      <c r="BP639" s="5"/>
      <c r="BQ639" s="4" t="str">
        <f>IF(IFERROR(VLOOKUP(C639,C640:C$1993,1,0),"")="","",COUNTIF(C:C,C639))</f>
        <v/>
      </c>
      <c r="BS639" s="5"/>
      <c r="BT639" s="5"/>
      <c r="BU639" s="5" t="str">
        <f>IF(B639="","",IF(BQ639="",1+(MAX(BU$2:BU638)),""))</f>
        <v/>
      </c>
      <c r="BV639" s="5" t="str">
        <f t="shared" si="136"/>
        <v/>
      </c>
      <c r="BW639" s="5" t="str">
        <f t="shared" si="137"/>
        <v/>
      </c>
      <c r="BX639" s="14" t="str">
        <f t="shared" si="138"/>
        <v/>
      </c>
      <c r="BY639" s="28"/>
      <c r="BZ639" s="15"/>
      <c r="CA639" s="5" t="str">
        <f t="shared" si="142"/>
        <v/>
      </c>
      <c r="CC639" s="5"/>
      <c r="CD639" s="5" t="str">
        <f t="shared" si="139"/>
        <v/>
      </c>
      <c r="CE639" s="5" t="str">
        <f>IF(J639="","",IFERROR(IF(VLOOKUP(J639,J$2:J638,1,0)=0,"",""),J639))</f>
        <v/>
      </c>
      <c r="CF639" s="24" t="str">
        <f>IF(CE639="","",(IFERROR(VLOOKUP(MID(CE639,1,1),$CW$2:DA$28,3,0),0)+IFERROR(VLOOKUP(MID(CE639,2,1),CW$2:DA$28,4,0),0)+IFERROR(VLOOKUP(MID(CE639,3,1),CW$2:DA$28,5,0),0)+(ROW(CE639)/1000000000000)))</f>
        <v/>
      </c>
      <c r="CG639" s="5"/>
      <c r="CH639" s="5">
        <v>638</v>
      </c>
      <c r="CI639" s="5" t="str">
        <f>IFERROR(VLOOKUP(CH639,CD$2:CE1715,2,0),"")</f>
        <v/>
      </c>
      <c r="CJ639" s="5"/>
      <c r="CL639" s="5"/>
      <c r="DC639" s="5" t="e">
        <f>IF(REPORTE!AH$2="si",IF(C639=VALUE(REPORTE!C$11),IF(SUM(DC640:DC$1993),CONCATENATE(INT(B639),", "),INT(B639)),""),IF(C639=VALUE(REPORTE!C$10),IF(SUM(DC640:DC$1993),CONCATENATE(INT(B639),", "),INT(B639)),""))</f>
        <v>#VALUE!</v>
      </c>
      <c r="DG639" s="5"/>
      <c r="DH639" s="5"/>
      <c r="DI639" s="5"/>
      <c r="DJ639" s="5"/>
    </row>
    <row r="640" spans="1:114" ht="15" customHeight="1">
      <c r="A640" s="4" t="str">
        <f t="shared" si="132"/>
        <v/>
      </c>
      <c r="B640" s="3"/>
      <c r="D640" s="1" t="str">
        <f>IFERROR(INDEX('padron cfe'!B:B,MATCH(DATOS!C640,'padron cfe'!A:A,0),1),"")</f>
        <v/>
      </c>
      <c r="H640" s="5" t="str">
        <f>IF(F640="","",IFERROR(CONCATENATE("PEUA",VLOOKUP(ESTADO,REPORTE!AV$2:AW$33,2,0),DIDTRITO_FORM,CADER_FORM,IFERROR(VLOOKUP(DAY(F640),$BN$3:$BO$11,2,0),DAY(F640)),IFERROR(VLOOKUP(MONTH(F640),$BN$3:$BO$11,2,0),MONTH(F640)),YEAR(F640),G640),""))</f>
        <v/>
      </c>
      <c r="K640" s="2" t="str">
        <f>IFERROR(INDEX('padron cfe'!C:C,MATCH(DATOS!C640,'padron cfe'!A:A,0),1),"")</f>
        <v/>
      </c>
      <c r="L640" s="4" t="str">
        <f>IFERROR(IF(VLOOKUP(J640,J$2:L639,4,0)=0,"",VLOOKUP(J640,J$2:L639,4,0)),"")</f>
        <v/>
      </c>
      <c r="M640" s="4" t="str">
        <f>IFERROR(IF(VLOOKUP(J640,J$2:M639,5,0)=0,"",VLOOKUP(J640,J$2:M639,5,0)),"")</f>
        <v/>
      </c>
      <c r="Q640" s="5" t="str">
        <f t="shared" si="143"/>
        <v/>
      </c>
      <c r="S640"/>
      <c r="T640" s="2" t="str">
        <f>IFERROR(INDEX('padron cfe'!D:D,MATCH(DATOS!C640,'padron cfe'!A:A,0),1),"")</f>
        <v/>
      </c>
      <c r="X640" s="6"/>
      <c r="Z640" s="4" t="str">
        <f t="shared" si="133"/>
        <v/>
      </c>
      <c r="AA640" s="4"/>
      <c r="AB640" s="4"/>
      <c r="AC640" s="2" t="str">
        <f>IFERROR(IF(INDEX(AC$1:AC639,MATCH(J640,J$1:J639,0),1)=0,"",INDEX(AC$1:AC639,MATCH(J640,J$1:J639,0),1)),"")</f>
        <v/>
      </c>
      <c r="AD640" s="2" t="str">
        <f>IFERROR(IF(INDEX(AD$1:AD639,MATCH(J640,J$1:J639,0),1)=0,"",INDEX(AD$1:AD639,MATCH(J640,J$1:J639,0),1)),"")</f>
        <v/>
      </c>
      <c r="AE640" s="2" t="str">
        <f>IFERROR(IF(INDEX(AE$1:AE639,MATCH(J640,J$1:J639,0),1)=0,"",INDEX(AE$1:AE639,MATCH(J640,J$1:J639,0),1)),"")</f>
        <v/>
      </c>
      <c r="AS640" s="4"/>
      <c r="AT640" s="82"/>
      <c r="AU640" s="124"/>
      <c r="AV640" s="124"/>
      <c r="AW640" s="124"/>
      <c r="AX640" s="124"/>
      <c r="AY640" s="124"/>
      <c r="AZ640" s="124"/>
      <c r="BA640" s="4"/>
      <c r="BB640" s="127"/>
      <c r="BH640" s="7" t="str">
        <f t="shared" ca="1" si="134"/>
        <v/>
      </c>
      <c r="BI640" s="4" t="str">
        <f t="shared" si="141"/>
        <v/>
      </c>
      <c r="BJ640" s="123" t="str">
        <f t="shared" si="135"/>
        <v/>
      </c>
      <c r="BK640" s="140" t="str">
        <f t="shared" si="140"/>
        <v/>
      </c>
      <c r="BP640" s="5"/>
      <c r="BQ640" s="4" t="str">
        <f>IF(IFERROR(VLOOKUP(C640,C641:C$1993,1,0),"")="","",COUNTIF(C:C,C640))</f>
        <v/>
      </c>
      <c r="BS640" s="5"/>
      <c r="BT640" s="5"/>
      <c r="BU640" s="5" t="str">
        <f>IF(B640="","",IF(BQ640="",1+(MAX(BU$2:BU639)),""))</f>
        <v/>
      </c>
      <c r="BV640" s="5" t="str">
        <f t="shared" si="136"/>
        <v/>
      </c>
      <c r="BW640" s="5" t="str">
        <f t="shared" si="137"/>
        <v/>
      </c>
      <c r="BX640" s="14" t="str">
        <f t="shared" si="138"/>
        <v/>
      </c>
      <c r="BY640" s="28"/>
      <c r="BZ640" s="15"/>
      <c r="CA640" s="5" t="str">
        <f t="shared" si="142"/>
        <v/>
      </c>
      <c r="CC640" s="5"/>
      <c r="CD640" s="5" t="str">
        <f t="shared" si="139"/>
        <v/>
      </c>
      <c r="CE640" s="5" t="str">
        <f>IF(J640="","",IFERROR(IF(VLOOKUP(J640,J$2:J639,1,0)=0,"",""),J640))</f>
        <v/>
      </c>
      <c r="CF640" s="24" t="str">
        <f>IF(CE640="","",(IFERROR(VLOOKUP(MID(CE640,1,1),$CW$2:DA$28,3,0),0)+IFERROR(VLOOKUP(MID(CE640,2,1),CW$2:DA$28,4,0),0)+IFERROR(VLOOKUP(MID(CE640,3,1),CW$2:DA$28,5,0),0)+(ROW(CE640)/1000000000000)))</f>
        <v/>
      </c>
      <c r="CG640" s="5"/>
      <c r="CH640" s="5">
        <v>639</v>
      </c>
      <c r="CI640" s="5" t="str">
        <f>IFERROR(VLOOKUP(CH640,CD$2:CE1716,2,0),"")</f>
        <v/>
      </c>
      <c r="CJ640" s="5"/>
      <c r="CL640" s="5"/>
      <c r="DC640" s="5" t="e">
        <f>IF(REPORTE!AH$2="si",IF(C640=VALUE(REPORTE!C$11),IF(SUM(DC641:DC$1993),CONCATENATE(INT(B640),", "),INT(B640)),""),IF(C640=VALUE(REPORTE!C$10),IF(SUM(DC641:DC$1993),CONCATENATE(INT(B640),", "),INT(B640)),""))</f>
        <v>#VALUE!</v>
      </c>
      <c r="DG640" s="5"/>
      <c r="DH640" s="5"/>
      <c r="DI640" s="5"/>
      <c r="DJ640" s="5"/>
    </row>
    <row r="641" spans="1:114" ht="15" customHeight="1">
      <c r="A641" s="4" t="str">
        <f t="shared" si="132"/>
        <v/>
      </c>
      <c r="B641" s="3"/>
      <c r="D641" s="1" t="str">
        <f>IFERROR(INDEX('padron cfe'!B:B,MATCH(DATOS!C641,'padron cfe'!A:A,0),1),"")</f>
        <v/>
      </c>
      <c r="H641" s="5" t="str">
        <f>IF(F641="","",IFERROR(CONCATENATE("PEUA",VLOOKUP(ESTADO,REPORTE!AV$2:AW$33,2,0),DIDTRITO_FORM,CADER_FORM,IFERROR(VLOOKUP(DAY(F641),$BN$3:$BO$11,2,0),DAY(F641)),IFERROR(VLOOKUP(MONTH(F641),$BN$3:$BO$11,2,0),MONTH(F641)),YEAR(F641),G641),""))</f>
        <v/>
      </c>
      <c r="K641" s="2" t="str">
        <f>IFERROR(INDEX('padron cfe'!C:C,MATCH(DATOS!C641,'padron cfe'!A:A,0),1),"")</f>
        <v/>
      </c>
      <c r="L641" s="4" t="str">
        <f>IFERROR(IF(VLOOKUP(J641,J$2:L640,4,0)=0,"",VLOOKUP(J641,J$2:L640,4,0)),"")</f>
        <v/>
      </c>
      <c r="M641" s="4" t="str">
        <f>IFERROR(IF(VLOOKUP(J641,J$2:M640,5,0)=0,"",VLOOKUP(J641,J$2:M640,5,0)),"")</f>
        <v/>
      </c>
      <c r="Q641" s="5" t="str">
        <f t="shared" si="143"/>
        <v/>
      </c>
      <c r="S641"/>
      <c r="T641" s="2" t="str">
        <f>IFERROR(INDEX('padron cfe'!D:D,MATCH(DATOS!C641,'padron cfe'!A:A,0),1),"")</f>
        <v/>
      </c>
      <c r="X641" s="6"/>
      <c r="Z641" s="4" t="str">
        <f t="shared" si="133"/>
        <v/>
      </c>
      <c r="AA641" s="4"/>
      <c r="AB641" s="4"/>
      <c r="AC641" s="2" t="str">
        <f>IFERROR(IF(INDEX(AC$1:AC640,MATCH(J641,J$1:J640,0),1)=0,"",INDEX(AC$1:AC640,MATCH(J641,J$1:J640,0),1)),"")</f>
        <v/>
      </c>
      <c r="AD641" s="2" t="str">
        <f>IFERROR(IF(INDEX(AD$1:AD640,MATCH(J641,J$1:J640,0),1)=0,"",INDEX(AD$1:AD640,MATCH(J641,J$1:J640,0),1)),"")</f>
        <v/>
      </c>
      <c r="AE641" s="2" t="str">
        <f>IFERROR(IF(INDEX(AE$1:AE640,MATCH(J641,J$1:J640,0),1)=0,"",INDEX(AE$1:AE640,MATCH(J641,J$1:J640,0),1)),"")</f>
        <v/>
      </c>
      <c r="AS641" s="4"/>
      <c r="AT641" s="82"/>
      <c r="AU641" s="124"/>
      <c r="AV641" s="124"/>
      <c r="AW641" s="124"/>
      <c r="AX641" s="124"/>
      <c r="AY641" s="124"/>
      <c r="AZ641" s="124"/>
      <c r="BA641" s="4"/>
      <c r="BB641" s="127"/>
      <c r="BH641" s="7" t="str">
        <f t="shared" ca="1" si="134"/>
        <v/>
      </c>
      <c r="BI641" s="4" t="str">
        <f t="shared" si="141"/>
        <v/>
      </c>
      <c r="BJ641" s="123" t="str">
        <f t="shared" si="135"/>
        <v/>
      </c>
      <c r="BK641" s="140" t="str">
        <f t="shared" si="140"/>
        <v/>
      </c>
      <c r="BP641" s="5"/>
      <c r="BQ641" s="4" t="str">
        <f>IF(IFERROR(VLOOKUP(C641,C642:C$1993,1,0),"")="","",COUNTIF(C:C,C641))</f>
        <v/>
      </c>
      <c r="BS641" s="5"/>
      <c r="BT641" s="5"/>
      <c r="BU641" s="5" t="str">
        <f>IF(B641="","",IF(BQ641="",1+(MAX(BU$2:BU640)),""))</f>
        <v/>
      </c>
      <c r="BV641" s="5" t="str">
        <f t="shared" si="136"/>
        <v/>
      </c>
      <c r="BW641" s="5" t="str">
        <f t="shared" si="137"/>
        <v/>
      </c>
      <c r="BX641" s="14" t="str">
        <f t="shared" si="138"/>
        <v/>
      </c>
      <c r="BY641" s="28"/>
      <c r="BZ641" s="15"/>
      <c r="CA641" s="5" t="str">
        <f t="shared" si="142"/>
        <v/>
      </c>
      <c r="CC641" s="5"/>
      <c r="CD641" s="5" t="str">
        <f t="shared" si="139"/>
        <v/>
      </c>
      <c r="CE641" s="5" t="str">
        <f>IF(J641="","",IFERROR(IF(VLOOKUP(J641,J$2:J640,1,0)=0,"",""),J641))</f>
        <v/>
      </c>
      <c r="CF641" s="24" t="str">
        <f>IF(CE641="","",(IFERROR(VLOOKUP(MID(CE641,1,1),$CW$2:DA$28,3,0),0)+IFERROR(VLOOKUP(MID(CE641,2,1),CW$2:DA$28,4,0),0)+IFERROR(VLOOKUP(MID(CE641,3,1),CW$2:DA$28,5,0),0)+(ROW(CE641)/1000000000000)))</f>
        <v/>
      </c>
      <c r="CG641" s="5"/>
      <c r="CH641" s="5">
        <v>640</v>
      </c>
      <c r="CI641" s="5" t="str">
        <f>IFERROR(VLOOKUP(CH641,CD$2:CE1717,2,0),"")</f>
        <v/>
      </c>
      <c r="CJ641" s="5"/>
      <c r="CL641" s="5"/>
      <c r="DC641" s="5" t="e">
        <f>IF(REPORTE!AH$2="si",IF(C641=VALUE(REPORTE!C$11),IF(SUM(DC642:DC$1993),CONCATENATE(INT(B641),", "),INT(B641)),""),IF(C641=VALUE(REPORTE!C$10),IF(SUM(DC642:DC$1993),CONCATENATE(INT(B641),", "),INT(B641)),""))</f>
        <v>#VALUE!</v>
      </c>
      <c r="DG641" s="5"/>
      <c r="DH641" s="5"/>
      <c r="DI641" s="5"/>
      <c r="DJ641" s="5"/>
    </row>
    <row r="642" spans="1:114" ht="15" customHeight="1">
      <c r="A642" s="4" t="str">
        <f t="shared" ref="A642:A705" si="144">IF(AS642="",IF(B642="","",IF(LEN(B642)=1,"000"&amp;B642,IF(LEN(B642)=2,"00"&amp;B642,IF(LEN(B642)=3,"0"&amp;B642,B642)))),C642)</f>
        <v/>
      </c>
      <c r="B642" s="3"/>
      <c r="D642" s="1" t="str">
        <f>IFERROR(INDEX('padron cfe'!B:B,MATCH(DATOS!C642,'padron cfe'!A:A,0),1),"")</f>
        <v/>
      </c>
      <c r="H642" s="5" t="str">
        <f>IF(F642="","",IFERROR(CONCATENATE("PEUA",VLOOKUP(ESTADO,REPORTE!AV$2:AW$33,2,0),DIDTRITO_FORM,CADER_FORM,IFERROR(VLOOKUP(DAY(F642),$BN$3:$BO$11,2,0),DAY(F642)),IFERROR(VLOOKUP(MONTH(F642),$BN$3:$BO$11,2,0),MONTH(F642)),YEAR(F642),G642),""))</f>
        <v/>
      </c>
      <c r="K642" s="2" t="str">
        <f>IFERROR(INDEX('padron cfe'!C:C,MATCH(DATOS!C642,'padron cfe'!A:A,0),1),"")</f>
        <v/>
      </c>
      <c r="L642" s="4" t="str">
        <f>IFERROR(IF(VLOOKUP(J642,J$2:L641,4,0)=0,"",VLOOKUP(J642,J$2:L641,4,0)),"")</f>
        <v/>
      </c>
      <c r="M642" s="4" t="str">
        <f>IFERROR(IF(VLOOKUP(J642,J$2:M641,5,0)=0,"",VLOOKUP(J642,J$2:M641,5,0)),"")</f>
        <v/>
      </c>
      <c r="Q642" s="5" t="str">
        <f t="shared" si="143"/>
        <v/>
      </c>
      <c r="S642"/>
      <c r="T642" s="2" t="str">
        <f>IFERROR(INDEX('padron cfe'!D:D,MATCH(DATOS!C642,'padron cfe'!A:A,0),1),"")</f>
        <v/>
      </c>
      <c r="X642" s="6"/>
      <c r="Z642" s="4" t="str">
        <f t="shared" ref="Z642:Z705" si="145">IF(Y642="","",(Y642*0.746*365*24)*0.75+438)</f>
        <v/>
      </c>
      <c r="AA642" s="4"/>
      <c r="AB642" s="4"/>
      <c r="AC642" s="2" t="str">
        <f>IFERROR(IF(INDEX(AC$1:AC641,MATCH(J642,J$1:J641,0),1)=0,"",INDEX(AC$1:AC641,MATCH(J642,J$1:J641,0),1)),"")</f>
        <v/>
      </c>
      <c r="AD642" s="2" t="str">
        <f>IFERROR(IF(INDEX(AD$1:AD641,MATCH(J642,J$1:J641,0),1)=0,"",INDEX(AD$1:AD641,MATCH(J642,J$1:J641,0),1)),"")</f>
        <v/>
      </c>
      <c r="AE642" s="2" t="str">
        <f>IFERROR(IF(INDEX(AE$1:AE641,MATCH(J642,J$1:J641,0),1)=0,"",INDEX(AE$1:AE641,MATCH(J642,J$1:J641,0),1)),"")</f>
        <v/>
      </c>
      <c r="AS642" s="4"/>
      <c r="AT642" s="82"/>
      <c r="AU642" s="124"/>
      <c r="AV642" s="124"/>
      <c r="AW642" s="124"/>
      <c r="AX642" s="124"/>
      <c r="AY642" s="124"/>
      <c r="AZ642" s="124"/>
      <c r="BA642" s="4"/>
      <c r="BB642" s="127"/>
      <c r="BH642" s="7" t="str">
        <f t="shared" ref="BH642:BH705" ca="1" si="146">IFERROR(IF(BE642="","",IF(BA642=5,"",IF(BE642-TODAY()&gt;0,"VIGENTE","VENCIDO"))),"")</f>
        <v/>
      </c>
      <c r="BI642" s="4" t="str">
        <f t="shared" si="141"/>
        <v/>
      </c>
      <c r="BJ642" s="123" t="str">
        <f t="shared" ref="BJ642:BJ705" si="147">IFERROR(IF(AA642="","",AA642/V642),"")</f>
        <v/>
      </c>
      <c r="BK642" s="140" t="str">
        <f t="shared" si="140"/>
        <v/>
      </c>
      <c r="BP642" s="5"/>
      <c r="BQ642" s="4" t="str">
        <f>IF(IFERROR(VLOOKUP(C642,C643:C$1993,1,0),"")="","",COUNTIF(C:C,C642))</f>
        <v/>
      </c>
      <c r="BS642" s="5"/>
      <c r="BT642" s="5"/>
      <c r="BU642" s="5" t="str">
        <f>IF(B642="","",IF(BQ642="",1+(MAX(BU$2:BU641)),""))</f>
        <v/>
      </c>
      <c r="BV642" s="5" t="str">
        <f t="shared" ref="BV642:BV705" si="148">IF(BU642="","",Z642)</f>
        <v/>
      </c>
      <c r="BW642" s="5" t="str">
        <f t="shared" ref="BW642:BW705" si="149">IF(BU642="","",H642)</f>
        <v/>
      </c>
      <c r="BX642" s="14" t="str">
        <f t="shared" ref="BX642:BX705" si="150">IF(BU642="","",C642)</f>
        <v/>
      </c>
      <c r="BY642" s="28"/>
      <c r="BZ642" s="15"/>
      <c r="CA642" s="5" t="str">
        <f t="shared" si="142"/>
        <v/>
      </c>
      <c r="CC642" s="5"/>
      <c r="CD642" s="5" t="str">
        <f t="shared" ref="CD642:CD705" si="151">IFERROR(RANK(CF642,CF$2:CF$1493,1),"")</f>
        <v/>
      </c>
      <c r="CE642" s="5" t="str">
        <f>IF(J642="","",IFERROR(IF(VLOOKUP(J642,J$2:J641,1,0)=0,"",""),J642))</f>
        <v/>
      </c>
      <c r="CF642" s="24" t="str">
        <f>IF(CE642="","",(IFERROR(VLOOKUP(MID(CE642,1,1),$CW$2:DA$28,3,0),0)+IFERROR(VLOOKUP(MID(CE642,2,1),CW$2:DA$28,4,0),0)+IFERROR(VLOOKUP(MID(CE642,3,1),CW$2:DA$28,5,0),0)+(ROW(CE642)/1000000000000)))</f>
        <v/>
      </c>
      <c r="CG642" s="5"/>
      <c r="CH642" s="5">
        <v>641</v>
      </c>
      <c r="CI642" s="5" t="str">
        <f>IFERROR(VLOOKUP(CH642,CD$2:CE1718,2,0),"")</f>
        <v/>
      </c>
      <c r="CJ642" s="5"/>
      <c r="CL642" s="5"/>
      <c r="DC642" s="5" t="e">
        <f>IF(REPORTE!AH$2="si",IF(C642=VALUE(REPORTE!C$11),IF(SUM(DC643:DC$1993),CONCATENATE(INT(B642),", "),INT(B642)),""),IF(C642=VALUE(REPORTE!C$10),IF(SUM(DC643:DC$1993),CONCATENATE(INT(B642),", "),INT(B642)),""))</f>
        <v>#VALUE!</v>
      </c>
      <c r="DG642" s="5"/>
      <c r="DH642" s="5"/>
      <c r="DI642" s="5"/>
      <c r="DJ642" s="5"/>
    </row>
    <row r="643" spans="1:114" ht="15" customHeight="1">
      <c r="A643" s="4" t="str">
        <f t="shared" si="144"/>
        <v/>
      </c>
      <c r="B643" s="3"/>
      <c r="D643" s="1" t="str">
        <f>IFERROR(INDEX('padron cfe'!B:B,MATCH(DATOS!C643,'padron cfe'!A:A,0),1),"")</f>
        <v/>
      </c>
      <c r="H643" s="5" t="str">
        <f>IF(F643="","",IFERROR(CONCATENATE("PEUA",VLOOKUP(ESTADO,REPORTE!AV$2:AW$33,2,0),DIDTRITO_FORM,CADER_FORM,IFERROR(VLOOKUP(DAY(F643),$BN$3:$BO$11,2,0),DAY(F643)),IFERROR(VLOOKUP(MONTH(F643),$BN$3:$BO$11,2,0),MONTH(F643)),YEAR(F643),G643),""))</f>
        <v/>
      </c>
      <c r="K643" s="2" t="str">
        <f>IFERROR(INDEX('padron cfe'!C:C,MATCH(DATOS!C643,'padron cfe'!A:A,0),1),"")</f>
        <v/>
      </c>
      <c r="L643" s="4" t="str">
        <f>IFERROR(IF(VLOOKUP(J643,J$2:L642,4,0)=0,"",VLOOKUP(J643,J$2:L642,4,0)),"")</f>
        <v/>
      </c>
      <c r="M643" s="4" t="str">
        <f>IFERROR(IF(VLOOKUP(J643,J$2:M642,5,0)=0,"",VLOOKUP(J643,J$2:M642,5,0)),"")</f>
        <v/>
      </c>
      <c r="Q643" s="5" t="str">
        <f t="shared" si="143"/>
        <v/>
      </c>
      <c r="S643"/>
      <c r="T643" s="2" t="str">
        <f>IFERROR(INDEX('padron cfe'!D:D,MATCH(DATOS!C643,'padron cfe'!A:A,0),1),"")</f>
        <v/>
      </c>
      <c r="X643" s="6"/>
      <c r="Z643" s="4" t="str">
        <f t="shared" si="145"/>
        <v/>
      </c>
      <c r="AA643" s="4"/>
      <c r="AB643" s="4"/>
      <c r="AC643" s="2" t="str">
        <f>IFERROR(IF(INDEX(AC$1:AC642,MATCH(J643,J$1:J642,0),1)=0,"",INDEX(AC$1:AC642,MATCH(J643,J$1:J642,0),1)),"")</f>
        <v/>
      </c>
      <c r="AD643" s="2" t="str">
        <f>IFERROR(IF(INDEX(AD$1:AD642,MATCH(J643,J$1:J642,0),1)=0,"",INDEX(AD$1:AD642,MATCH(J643,J$1:J642,0),1)),"")</f>
        <v/>
      </c>
      <c r="AE643" s="2" t="str">
        <f>IFERROR(IF(INDEX(AE$1:AE642,MATCH(J643,J$1:J642,0),1)=0,"",INDEX(AE$1:AE642,MATCH(J643,J$1:J642,0),1)),"")</f>
        <v/>
      </c>
      <c r="AS643" s="4"/>
      <c r="AT643" s="82"/>
      <c r="AU643" s="124"/>
      <c r="AV643" s="124"/>
      <c r="AW643" s="124"/>
      <c r="AX643" s="124"/>
      <c r="AY643" s="124"/>
      <c r="AZ643" s="124"/>
      <c r="BA643" s="4"/>
      <c r="BB643" s="127"/>
      <c r="BH643" s="7" t="str">
        <f t="shared" ca="1" si="146"/>
        <v/>
      </c>
      <c r="BI643" s="4" t="str">
        <f t="shared" si="141"/>
        <v/>
      </c>
      <c r="BJ643" s="123" t="str">
        <f t="shared" si="147"/>
        <v/>
      </c>
      <c r="BK643" s="140" t="str">
        <f t="shared" ref="BK643:BK706" si="152">IFERROR(IF(AA643/Z643=0,"",AA643/Z643),"")</f>
        <v/>
      </c>
      <c r="BP643" s="5"/>
      <c r="BQ643" s="4" t="str">
        <f>IF(IFERROR(VLOOKUP(C643,C644:C$1993,1,0),"")="","",COUNTIF(C:C,C643))</f>
        <v/>
      </c>
      <c r="BS643" s="5"/>
      <c r="BT643" s="5"/>
      <c r="BU643" s="5" t="str">
        <f>IF(B643="","",IF(BQ643="",1+(MAX(BU$2:BU642)),""))</f>
        <v/>
      </c>
      <c r="BV643" s="5" t="str">
        <f t="shared" si="148"/>
        <v/>
      </c>
      <c r="BW643" s="5" t="str">
        <f t="shared" si="149"/>
        <v/>
      </c>
      <c r="BX643" s="14" t="str">
        <f t="shared" si="150"/>
        <v/>
      </c>
      <c r="BY643" s="28"/>
      <c r="BZ643" s="15"/>
      <c r="CA643" s="5" t="str">
        <f t="shared" si="142"/>
        <v/>
      </c>
      <c r="CC643" s="5"/>
      <c r="CD643" s="5" t="str">
        <f t="shared" si="151"/>
        <v/>
      </c>
      <c r="CE643" s="5" t="str">
        <f>IF(J643="","",IFERROR(IF(VLOOKUP(J643,J$2:J642,1,0)=0,"",""),J643))</f>
        <v/>
      </c>
      <c r="CF643" s="24" t="str">
        <f>IF(CE643="","",(IFERROR(VLOOKUP(MID(CE643,1,1),$CW$2:DA$28,3,0),0)+IFERROR(VLOOKUP(MID(CE643,2,1),CW$2:DA$28,4,0),0)+IFERROR(VLOOKUP(MID(CE643,3,1),CW$2:DA$28,5,0),0)+(ROW(CE643)/1000000000000)))</f>
        <v/>
      </c>
      <c r="CG643" s="5"/>
      <c r="CH643" s="5">
        <v>642</v>
      </c>
      <c r="CI643" s="5" t="str">
        <f>IFERROR(VLOOKUP(CH643,CD$2:CE1719,2,0),"")</f>
        <v/>
      </c>
      <c r="CJ643" s="5"/>
      <c r="CL643" s="5"/>
      <c r="DC643" s="5" t="e">
        <f>IF(REPORTE!AH$2="si",IF(C643=VALUE(REPORTE!C$11),IF(SUM(DC644:DC$1993),CONCATENATE(INT(B643),", "),INT(B643)),""),IF(C643=VALUE(REPORTE!C$10),IF(SUM(DC644:DC$1993),CONCATENATE(INT(B643),", "),INT(B643)),""))</f>
        <v>#VALUE!</v>
      </c>
      <c r="DG643" s="5"/>
      <c r="DH643" s="5"/>
      <c r="DI643" s="5"/>
      <c r="DJ643" s="5"/>
    </row>
    <row r="644" spans="1:114" ht="15" customHeight="1">
      <c r="A644" s="4" t="str">
        <f t="shared" si="144"/>
        <v/>
      </c>
      <c r="B644" s="3"/>
      <c r="D644" s="1" t="str">
        <f>IFERROR(INDEX('padron cfe'!B:B,MATCH(DATOS!C644,'padron cfe'!A:A,0),1),"")</f>
        <v/>
      </c>
      <c r="H644" s="5" t="str">
        <f>IF(F644="","",IFERROR(CONCATENATE("PEUA",VLOOKUP(ESTADO,REPORTE!AV$2:AW$33,2,0),DIDTRITO_FORM,CADER_FORM,IFERROR(VLOOKUP(DAY(F644),$BN$3:$BO$11,2,0),DAY(F644)),IFERROR(VLOOKUP(MONTH(F644),$BN$3:$BO$11,2,0),MONTH(F644)),YEAR(F644),G644),""))</f>
        <v/>
      </c>
      <c r="K644" s="2" t="str">
        <f>IFERROR(INDEX('padron cfe'!C:C,MATCH(DATOS!C644,'padron cfe'!A:A,0),1),"")</f>
        <v/>
      </c>
      <c r="L644" s="4" t="str">
        <f>IFERROR(IF(VLOOKUP(J644,J$2:L643,4,0)=0,"",VLOOKUP(J644,J$2:L643,4,0)),"")</f>
        <v/>
      </c>
      <c r="M644" s="4" t="str">
        <f>IFERROR(IF(VLOOKUP(J644,J$2:M643,5,0)=0,"",VLOOKUP(J644,J$2:M643,5,0)),"")</f>
        <v/>
      </c>
      <c r="Q644" s="5" t="str">
        <f t="shared" si="143"/>
        <v/>
      </c>
      <c r="S644"/>
      <c r="T644" s="2" t="str">
        <f>IFERROR(INDEX('padron cfe'!D:D,MATCH(DATOS!C644,'padron cfe'!A:A,0),1),"")</f>
        <v/>
      </c>
      <c r="X644" s="6"/>
      <c r="Z644" s="4" t="str">
        <f t="shared" si="145"/>
        <v/>
      </c>
      <c r="AA644" s="4"/>
      <c r="AB644" s="4"/>
      <c r="AC644" s="2" t="str">
        <f>IFERROR(IF(INDEX(AC$1:AC643,MATCH(J644,J$1:J643,0),1)=0,"",INDEX(AC$1:AC643,MATCH(J644,J$1:J643,0),1)),"")</f>
        <v/>
      </c>
      <c r="AD644" s="2" t="str">
        <f>IFERROR(IF(INDEX(AD$1:AD643,MATCH(J644,J$1:J643,0),1)=0,"",INDEX(AD$1:AD643,MATCH(J644,J$1:J643,0),1)),"")</f>
        <v/>
      </c>
      <c r="AE644" s="2" t="str">
        <f>IFERROR(IF(INDEX(AE$1:AE643,MATCH(J644,J$1:J643,0),1)=0,"",INDEX(AE$1:AE643,MATCH(J644,J$1:J643,0),1)),"")</f>
        <v/>
      </c>
      <c r="AS644" s="4"/>
      <c r="AT644" s="82"/>
      <c r="AU644" s="124"/>
      <c r="AV644" s="124"/>
      <c r="AW644" s="124"/>
      <c r="AX644" s="124"/>
      <c r="AY644" s="124"/>
      <c r="AZ644" s="124"/>
      <c r="BA644" s="4"/>
      <c r="BB644" s="127"/>
      <c r="BH644" s="7" t="str">
        <f t="shared" ca="1" si="146"/>
        <v/>
      </c>
      <c r="BI644" s="4" t="str">
        <f t="shared" si="141"/>
        <v/>
      </c>
      <c r="BJ644" s="123" t="str">
        <f t="shared" si="147"/>
        <v/>
      </c>
      <c r="BK644" s="140" t="str">
        <f t="shared" si="152"/>
        <v/>
      </c>
      <c r="BP644" s="5"/>
      <c r="BQ644" s="4" t="str">
        <f>IF(IFERROR(VLOOKUP(C644,C645:C$1993,1,0),"")="","",COUNTIF(C:C,C644))</f>
        <v/>
      </c>
      <c r="BS644" s="5"/>
      <c r="BT644" s="5"/>
      <c r="BU644" s="5" t="str">
        <f>IF(B644="","",IF(BQ644="",1+(MAX(BU$2:BU643)),""))</f>
        <v/>
      </c>
      <c r="BV644" s="5" t="str">
        <f t="shared" si="148"/>
        <v/>
      </c>
      <c r="BW644" s="5" t="str">
        <f t="shared" si="149"/>
        <v/>
      </c>
      <c r="BX644" s="14" t="str">
        <f t="shared" si="150"/>
        <v/>
      </c>
      <c r="BY644" s="28"/>
      <c r="BZ644" s="15"/>
      <c r="CA644" s="5" t="str">
        <f t="shared" si="142"/>
        <v/>
      </c>
      <c r="CC644" s="5"/>
      <c r="CD644" s="5" t="str">
        <f t="shared" si="151"/>
        <v/>
      </c>
      <c r="CE644" s="5" t="str">
        <f>IF(J644="","",IFERROR(IF(VLOOKUP(J644,J$2:J643,1,0)=0,"",""),J644))</f>
        <v/>
      </c>
      <c r="CF644" s="24" t="str">
        <f>IF(CE644="","",(IFERROR(VLOOKUP(MID(CE644,1,1),$CW$2:DA$28,3,0),0)+IFERROR(VLOOKUP(MID(CE644,2,1),CW$2:DA$28,4,0),0)+IFERROR(VLOOKUP(MID(CE644,3,1),CW$2:DA$28,5,0),0)+(ROW(CE644)/1000000000000)))</f>
        <v/>
      </c>
      <c r="CG644" s="5"/>
      <c r="CH644" s="5">
        <v>643</v>
      </c>
      <c r="CI644" s="5" t="str">
        <f>IFERROR(VLOOKUP(CH644,CD$2:CE1720,2,0),"")</f>
        <v/>
      </c>
      <c r="CJ644" s="5"/>
      <c r="CL644" s="5"/>
      <c r="DC644" s="5" t="e">
        <f>IF(REPORTE!AH$2="si",IF(C644=VALUE(REPORTE!C$11),IF(SUM(DC645:DC$1993),CONCATENATE(INT(B644),", "),INT(B644)),""),IF(C644=VALUE(REPORTE!C$10),IF(SUM(DC645:DC$1993),CONCATENATE(INT(B644),", "),INT(B644)),""))</f>
        <v>#VALUE!</v>
      </c>
      <c r="DG644" s="5"/>
      <c r="DH644" s="5"/>
      <c r="DI644" s="5"/>
      <c r="DJ644" s="5"/>
    </row>
    <row r="645" spans="1:114" ht="15" customHeight="1">
      <c r="A645" s="4" t="str">
        <f t="shared" si="144"/>
        <v/>
      </c>
      <c r="B645" s="3"/>
      <c r="D645" s="1" t="str">
        <f>IFERROR(INDEX('padron cfe'!B:B,MATCH(DATOS!C645,'padron cfe'!A:A,0),1),"")</f>
        <v/>
      </c>
      <c r="H645" s="5" t="str">
        <f>IF(F645="","",IFERROR(CONCATENATE("PEUA",VLOOKUP(ESTADO,REPORTE!AV$2:AW$33,2,0),DIDTRITO_FORM,CADER_FORM,IFERROR(VLOOKUP(DAY(F645),$BN$3:$BO$11,2,0),DAY(F645)),IFERROR(VLOOKUP(MONTH(F645),$BN$3:$BO$11,2,0),MONTH(F645)),YEAR(F645),G645),""))</f>
        <v/>
      </c>
      <c r="K645" s="2" t="str">
        <f>IFERROR(INDEX('padron cfe'!C:C,MATCH(DATOS!C645,'padron cfe'!A:A,0),1),"")</f>
        <v/>
      </c>
      <c r="L645" s="4" t="str">
        <f>IFERROR(IF(VLOOKUP(J645,J$2:L644,4,0)=0,"",VLOOKUP(J645,J$2:L644,4,0)),"")</f>
        <v/>
      </c>
      <c r="M645" s="4" t="str">
        <f>IFERROR(IF(VLOOKUP(J645,J$2:M644,5,0)=0,"",VLOOKUP(J645,J$2:M644,5,0)),"")</f>
        <v/>
      </c>
      <c r="Q645" s="5" t="str">
        <f t="shared" si="143"/>
        <v/>
      </c>
      <c r="S645"/>
      <c r="T645" s="2" t="str">
        <f>IFERROR(INDEX('padron cfe'!D:D,MATCH(DATOS!C645,'padron cfe'!A:A,0),1),"")</f>
        <v/>
      </c>
      <c r="X645" s="6"/>
      <c r="Z645" s="4" t="str">
        <f t="shared" si="145"/>
        <v/>
      </c>
      <c r="AA645" s="4"/>
      <c r="AB645" s="4"/>
      <c r="AC645" s="2" t="str">
        <f>IFERROR(IF(INDEX(AC$1:AC644,MATCH(J645,J$1:J644,0),1)=0,"",INDEX(AC$1:AC644,MATCH(J645,J$1:J644,0),1)),"")</f>
        <v/>
      </c>
      <c r="AD645" s="2" t="str">
        <f>IFERROR(IF(INDEX(AD$1:AD644,MATCH(J645,J$1:J644,0),1)=0,"",INDEX(AD$1:AD644,MATCH(J645,J$1:J644,0),1)),"")</f>
        <v/>
      </c>
      <c r="AE645" s="2" t="str">
        <f>IFERROR(IF(INDEX(AE$1:AE644,MATCH(J645,J$1:J644,0),1)=0,"",INDEX(AE$1:AE644,MATCH(J645,J$1:J644,0),1)),"")</f>
        <v/>
      </c>
      <c r="AS645" s="4"/>
      <c r="AT645" s="82"/>
      <c r="AU645" s="124"/>
      <c r="AV645" s="124"/>
      <c r="AW645" s="124"/>
      <c r="AX645" s="124"/>
      <c r="AY645" s="124"/>
      <c r="AZ645" s="124"/>
      <c r="BA645" s="4"/>
      <c r="BB645" s="127"/>
      <c r="BH645" s="7" t="str">
        <f t="shared" ca="1" si="146"/>
        <v/>
      </c>
      <c r="BI645" s="4" t="str">
        <f t="shared" si="141"/>
        <v/>
      </c>
      <c r="BJ645" s="123" t="str">
        <f t="shared" si="147"/>
        <v/>
      </c>
      <c r="BK645" s="140" t="str">
        <f t="shared" si="152"/>
        <v/>
      </c>
      <c r="BP645" s="5"/>
      <c r="BQ645" s="4" t="str">
        <f>IF(IFERROR(VLOOKUP(C645,C646:C$1993,1,0),"")="","",COUNTIF(C:C,C645))</f>
        <v/>
      </c>
      <c r="BS645" s="5"/>
      <c r="BT645" s="5"/>
      <c r="BU645" s="5" t="str">
        <f>IF(B645="","",IF(BQ645="",1+(MAX(BU$2:BU644)),""))</f>
        <v/>
      </c>
      <c r="BV645" s="5" t="str">
        <f t="shared" si="148"/>
        <v/>
      </c>
      <c r="BW645" s="5" t="str">
        <f t="shared" si="149"/>
        <v/>
      </c>
      <c r="BX645" s="14" t="str">
        <f t="shared" si="150"/>
        <v/>
      </c>
      <c r="BY645" s="28"/>
      <c r="BZ645" s="15"/>
      <c r="CA645" s="5" t="str">
        <f t="shared" si="142"/>
        <v/>
      </c>
      <c r="CC645" s="5"/>
      <c r="CD645" s="5" t="str">
        <f t="shared" si="151"/>
        <v/>
      </c>
      <c r="CE645" s="5" t="str">
        <f>IF(J645="","",IFERROR(IF(VLOOKUP(J645,J$2:J644,1,0)=0,"",""),J645))</f>
        <v/>
      </c>
      <c r="CF645" s="24" t="str">
        <f>IF(CE645="","",(IFERROR(VLOOKUP(MID(CE645,1,1),$CW$2:DA$28,3,0),0)+IFERROR(VLOOKUP(MID(CE645,2,1),CW$2:DA$28,4,0),0)+IFERROR(VLOOKUP(MID(CE645,3,1),CW$2:DA$28,5,0),0)+(ROW(CE645)/1000000000000)))</f>
        <v/>
      </c>
      <c r="CG645" s="5"/>
      <c r="CH645" s="5">
        <v>644</v>
      </c>
      <c r="CI645" s="5" t="str">
        <f>IFERROR(VLOOKUP(CH645,CD$2:CE1721,2,0),"")</f>
        <v/>
      </c>
      <c r="CJ645" s="5"/>
      <c r="CL645" s="5"/>
      <c r="DC645" s="5" t="e">
        <f>IF(REPORTE!AH$2="si",IF(C645=VALUE(REPORTE!C$11),IF(SUM(DC646:DC$1993),CONCATENATE(INT(B645),", "),INT(B645)),""),IF(C645=VALUE(REPORTE!C$10),IF(SUM(DC646:DC$1993),CONCATENATE(INT(B645),", "),INT(B645)),""))</f>
        <v>#VALUE!</v>
      </c>
      <c r="DG645" s="5"/>
      <c r="DH645" s="5"/>
      <c r="DI645" s="5"/>
      <c r="DJ645" s="5"/>
    </row>
    <row r="646" spans="1:114" ht="15" customHeight="1">
      <c r="A646" s="4" t="str">
        <f t="shared" si="144"/>
        <v/>
      </c>
      <c r="B646" s="3"/>
      <c r="D646" s="1" t="str">
        <f>IFERROR(INDEX('padron cfe'!B:B,MATCH(DATOS!C646,'padron cfe'!A:A,0),1),"")</f>
        <v/>
      </c>
      <c r="H646" s="5" t="str">
        <f>IF(F646="","",IFERROR(CONCATENATE("PEUA",VLOOKUP(ESTADO,REPORTE!AV$2:AW$33,2,0),DIDTRITO_FORM,CADER_FORM,IFERROR(VLOOKUP(DAY(F646),$BN$3:$BO$11,2,0),DAY(F646)),IFERROR(VLOOKUP(MONTH(F646),$BN$3:$BO$11,2,0),MONTH(F646)),YEAR(F646),G646),""))</f>
        <v/>
      </c>
      <c r="K646" s="2" t="str">
        <f>IFERROR(INDEX('padron cfe'!C:C,MATCH(DATOS!C646,'padron cfe'!A:A,0),1),"")</f>
        <v/>
      </c>
      <c r="L646" s="4" t="str">
        <f>IFERROR(IF(VLOOKUP(J646,J$2:L645,4,0)=0,"",VLOOKUP(J646,J$2:L645,4,0)),"")</f>
        <v/>
      </c>
      <c r="M646" s="4" t="str">
        <f>IFERROR(IF(VLOOKUP(J646,J$2:M645,5,0)=0,"",VLOOKUP(J646,J$2:M645,5,0)),"")</f>
        <v/>
      </c>
      <c r="Q646" s="5" t="str">
        <f t="shared" si="143"/>
        <v/>
      </c>
      <c r="S646"/>
      <c r="T646" s="2" t="str">
        <f>IFERROR(INDEX('padron cfe'!D:D,MATCH(DATOS!C646,'padron cfe'!A:A,0),1),"")</f>
        <v/>
      </c>
      <c r="X646" s="6"/>
      <c r="Z646" s="4" t="str">
        <f t="shared" si="145"/>
        <v/>
      </c>
      <c r="AA646" s="4"/>
      <c r="AB646" s="4"/>
      <c r="AC646" s="2" t="str">
        <f>IFERROR(IF(INDEX(AC$1:AC645,MATCH(J646,J$1:J645,0),1)=0,"",INDEX(AC$1:AC645,MATCH(J646,J$1:J645,0),1)),"")</f>
        <v/>
      </c>
      <c r="AD646" s="2" t="str">
        <f>IFERROR(IF(INDEX(AD$1:AD645,MATCH(J646,J$1:J645,0),1)=0,"",INDEX(AD$1:AD645,MATCH(J646,J$1:J645,0),1)),"")</f>
        <v/>
      </c>
      <c r="AE646" s="2" t="str">
        <f>IFERROR(IF(INDEX(AE$1:AE645,MATCH(J646,J$1:J645,0),1)=0,"",INDEX(AE$1:AE645,MATCH(J646,J$1:J645,0),1)),"")</f>
        <v/>
      </c>
      <c r="AS646" s="4"/>
      <c r="AT646" s="82"/>
      <c r="AU646" s="124"/>
      <c r="AV646" s="124"/>
      <c r="AW646" s="124"/>
      <c r="AX646" s="124"/>
      <c r="AY646" s="124"/>
      <c r="AZ646" s="124"/>
      <c r="BA646" s="4"/>
      <c r="BB646" s="127"/>
      <c r="BH646" s="7" t="str">
        <f t="shared" ca="1" si="146"/>
        <v/>
      </c>
      <c r="BI646" s="4" t="str">
        <f t="shared" si="141"/>
        <v/>
      </c>
      <c r="BJ646" s="123" t="str">
        <f t="shared" si="147"/>
        <v/>
      </c>
      <c r="BK646" s="140" t="str">
        <f t="shared" si="152"/>
        <v/>
      </c>
      <c r="BP646" s="5"/>
      <c r="BQ646" s="4" t="str">
        <f>IF(IFERROR(VLOOKUP(C646,C647:C$1993,1,0),"")="","",COUNTIF(C:C,C646))</f>
        <v/>
      </c>
      <c r="BS646" s="5"/>
      <c r="BT646" s="5"/>
      <c r="BU646" s="5" t="str">
        <f>IF(B646="","",IF(BQ646="",1+(MAX(BU$2:BU645)),""))</f>
        <v/>
      </c>
      <c r="BV646" s="5" t="str">
        <f t="shared" si="148"/>
        <v/>
      </c>
      <c r="BW646" s="5" t="str">
        <f t="shared" si="149"/>
        <v/>
      </c>
      <c r="BX646" s="14" t="str">
        <f t="shared" si="150"/>
        <v/>
      </c>
      <c r="BY646" s="28"/>
      <c r="BZ646" s="15"/>
      <c r="CA646" s="5" t="str">
        <f t="shared" si="142"/>
        <v/>
      </c>
      <c r="CC646" s="5"/>
      <c r="CD646" s="5" t="str">
        <f t="shared" si="151"/>
        <v/>
      </c>
      <c r="CE646" s="5" t="str">
        <f>IF(J646="","",IFERROR(IF(VLOOKUP(J646,J$2:J645,1,0)=0,"",""),J646))</f>
        <v/>
      </c>
      <c r="CF646" s="24" t="str">
        <f>IF(CE646="","",(IFERROR(VLOOKUP(MID(CE646,1,1),$CW$2:DA$28,3,0),0)+IFERROR(VLOOKUP(MID(CE646,2,1),CW$2:DA$28,4,0),0)+IFERROR(VLOOKUP(MID(CE646,3,1),CW$2:DA$28,5,0),0)+(ROW(CE646)/1000000000000)))</f>
        <v/>
      </c>
      <c r="CG646" s="5"/>
      <c r="CH646" s="5">
        <v>645</v>
      </c>
      <c r="CI646" s="5" t="str">
        <f>IFERROR(VLOOKUP(CH646,CD$2:CE1722,2,0),"")</f>
        <v/>
      </c>
      <c r="CJ646" s="5"/>
      <c r="CL646" s="5"/>
      <c r="DC646" s="5" t="e">
        <f>IF(REPORTE!AH$2="si",IF(C646=VALUE(REPORTE!C$11),IF(SUM(DC647:DC$1993),CONCATENATE(INT(B646),", "),INT(B646)),""),IF(C646=VALUE(REPORTE!C$10),IF(SUM(DC647:DC$1993),CONCATENATE(INT(B646),", "),INT(B646)),""))</f>
        <v>#VALUE!</v>
      </c>
      <c r="DG646" s="5"/>
      <c r="DH646" s="5"/>
      <c r="DI646" s="5"/>
      <c r="DJ646" s="5"/>
    </row>
    <row r="647" spans="1:114" ht="15" customHeight="1">
      <c r="A647" s="4" t="str">
        <f t="shared" si="144"/>
        <v/>
      </c>
      <c r="B647" s="3"/>
      <c r="D647" s="1" t="str">
        <f>IFERROR(INDEX('padron cfe'!B:B,MATCH(DATOS!C647,'padron cfe'!A:A,0),1),"")</f>
        <v/>
      </c>
      <c r="H647" s="5" t="str">
        <f>IF(F647="","",IFERROR(CONCATENATE("PEUA",VLOOKUP(ESTADO,REPORTE!AV$2:AW$33,2,0),DIDTRITO_FORM,CADER_FORM,IFERROR(VLOOKUP(DAY(F647),$BN$3:$BO$11,2,0),DAY(F647)),IFERROR(VLOOKUP(MONTH(F647),$BN$3:$BO$11,2,0),MONTH(F647)),YEAR(F647),G647),""))</f>
        <v/>
      </c>
      <c r="K647" s="2" t="str">
        <f>IFERROR(INDEX('padron cfe'!C:C,MATCH(DATOS!C647,'padron cfe'!A:A,0),1),"")</f>
        <v/>
      </c>
      <c r="L647" s="4" t="str">
        <f>IFERROR(IF(VLOOKUP(J647,J$2:L646,4,0)=0,"",VLOOKUP(J647,J$2:L646,4,0)),"")</f>
        <v/>
      </c>
      <c r="M647" s="4" t="str">
        <f>IFERROR(IF(VLOOKUP(J647,J$2:M646,5,0)=0,"",VLOOKUP(J647,J$2:M646,5,0)),"")</f>
        <v/>
      </c>
      <c r="Q647" s="5" t="str">
        <f t="shared" si="143"/>
        <v/>
      </c>
      <c r="S647"/>
      <c r="T647" s="2" t="str">
        <f>IFERROR(INDEX('padron cfe'!D:D,MATCH(DATOS!C647,'padron cfe'!A:A,0),1),"")</f>
        <v/>
      </c>
      <c r="X647" s="6"/>
      <c r="Z647" s="4" t="str">
        <f t="shared" si="145"/>
        <v/>
      </c>
      <c r="AA647" s="4"/>
      <c r="AB647" s="4"/>
      <c r="AC647" s="2" t="str">
        <f>IFERROR(IF(INDEX(AC$1:AC646,MATCH(J647,J$1:J646,0),1)=0,"",INDEX(AC$1:AC646,MATCH(J647,J$1:J646,0),1)),"")</f>
        <v/>
      </c>
      <c r="AD647" s="2" t="str">
        <f>IFERROR(IF(INDEX(AD$1:AD646,MATCH(J647,J$1:J646,0),1)=0,"",INDEX(AD$1:AD646,MATCH(J647,J$1:J646,0),1)),"")</f>
        <v/>
      </c>
      <c r="AE647" s="2" t="str">
        <f>IFERROR(IF(INDEX(AE$1:AE646,MATCH(J647,J$1:J646,0),1)=0,"",INDEX(AE$1:AE646,MATCH(J647,J$1:J646,0),1)),"")</f>
        <v/>
      </c>
      <c r="AS647" s="4"/>
      <c r="AT647" s="82"/>
      <c r="AU647" s="124"/>
      <c r="AV647" s="124"/>
      <c r="AW647" s="124"/>
      <c r="AX647" s="124"/>
      <c r="AY647" s="124"/>
      <c r="AZ647" s="124"/>
      <c r="BA647" s="4"/>
      <c r="BB647" s="127"/>
      <c r="BH647" s="7" t="str">
        <f t="shared" ca="1" si="146"/>
        <v/>
      </c>
      <c r="BI647" s="4" t="str">
        <f t="shared" si="141"/>
        <v/>
      </c>
      <c r="BJ647" s="123" t="str">
        <f t="shared" si="147"/>
        <v/>
      </c>
      <c r="BK647" s="140" t="str">
        <f t="shared" si="152"/>
        <v/>
      </c>
      <c r="BP647" s="5"/>
      <c r="BQ647" s="4" t="str">
        <f>IF(IFERROR(VLOOKUP(C647,C648:C$1993,1,0),"")="","",COUNTIF(C:C,C647))</f>
        <v/>
      </c>
      <c r="BS647" s="5"/>
      <c r="BT647" s="5"/>
      <c r="BU647" s="5" t="str">
        <f>IF(B647="","",IF(BQ647="",1+(MAX(BU$2:BU646)),""))</f>
        <v/>
      </c>
      <c r="BV647" s="5" t="str">
        <f t="shared" si="148"/>
        <v/>
      </c>
      <c r="BW647" s="5" t="str">
        <f t="shared" si="149"/>
        <v/>
      </c>
      <c r="BX647" s="14" t="str">
        <f t="shared" si="150"/>
        <v/>
      </c>
      <c r="BY647" s="28"/>
      <c r="BZ647" s="15"/>
      <c r="CA647" s="5" t="str">
        <f t="shared" si="142"/>
        <v/>
      </c>
      <c r="CC647" s="5"/>
      <c r="CD647" s="5" t="str">
        <f t="shared" si="151"/>
        <v/>
      </c>
      <c r="CE647" s="5" t="str">
        <f>IF(J647="","",IFERROR(IF(VLOOKUP(J647,J$2:J646,1,0)=0,"",""),J647))</f>
        <v/>
      </c>
      <c r="CF647" s="24" t="str">
        <f>IF(CE647="","",(IFERROR(VLOOKUP(MID(CE647,1,1),$CW$2:DA$28,3,0),0)+IFERROR(VLOOKUP(MID(CE647,2,1),CW$2:DA$28,4,0),0)+IFERROR(VLOOKUP(MID(CE647,3,1),CW$2:DA$28,5,0),0)+(ROW(CE647)/1000000000000)))</f>
        <v/>
      </c>
      <c r="CG647" s="5"/>
      <c r="CH647" s="5">
        <v>646</v>
      </c>
      <c r="CI647" s="5" t="str">
        <f>IFERROR(VLOOKUP(CH647,CD$2:CE1723,2,0),"")</f>
        <v/>
      </c>
      <c r="CJ647" s="5"/>
      <c r="CL647" s="5"/>
      <c r="DC647" s="5" t="e">
        <f>IF(REPORTE!AH$2="si",IF(C647=VALUE(REPORTE!C$11),IF(SUM(DC648:DC$1993),CONCATENATE(INT(B647),", "),INT(B647)),""),IF(C647=VALUE(REPORTE!C$10),IF(SUM(DC648:DC$1993),CONCATENATE(INT(B647),", "),INT(B647)),""))</f>
        <v>#VALUE!</v>
      </c>
      <c r="DG647" s="5"/>
      <c r="DH647" s="5"/>
      <c r="DI647" s="5"/>
      <c r="DJ647" s="5"/>
    </row>
    <row r="648" spans="1:114" ht="15" customHeight="1">
      <c r="A648" s="4" t="str">
        <f t="shared" si="144"/>
        <v/>
      </c>
      <c r="B648" s="3"/>
      <c r="D648" s="1" t="str">
        <f>IFERROR(INDEX('padron cfe'!B:B,MATCH(DATOS!C648,'padron cfe'!A:A,0),1),"")</f>
        <v/>
      </c>
      <c r="H648" s="5" t="str">
        <f>IF(F648="","",IFERROR(CONCATENATE("PEUA",VLOOKUP(ESTADO,REPORTE!AV$2:AW$33,2,0),DIDTRITO_FORM,CADER_FORM,IFERROR(VLOOKUP(DAY(F648),$BN$3:$BO$11,2,0),DAY(F648)),IFERROR(VLOOKUP(MONTH(F648),$BN$3:$BO$11,2,0),MONTH(F648)),YEAR(F648),G648),""))</f>
        <v/>
      </c>
      <c r="K648" s="2" t="str">
        <f>IFERROR(INDEX('padron cfe'!C:C,MATCH(DATOS!C648,'padron cfe'!A:A,0),1),"")</f>
        <v/>
      </c>
      <c r="L648" s="4" t="str">
        <f>IFERROR(IF(VLOOKUP(J648,J$2:L647,4,0)=0,"",VLOOKUP(J648,J$2:L647,4,0)),"")</f>
        <v/>
      </c>
      <c r="M648" s="4" t="str">
        <f>IFERROR(IF(VLOOKUP(J648,J$2:M647,5,0)=0,"",VLOOKUP(J648,J$2:M647,5,0)),"")</f>
        <v/>
      </c>
      <c r="Q648" s="5" t="str">
        <f t="shared" si="143"/>
        <v/>
      </c>
      <c r="S648"/>
      <c r="T648" s="2" t="str">
        <f>IFERROR(INDEX('padron cfe'!D:D,MATCH(DATOS!C648,'padron cfe'!A:A,0),1),"")</f>
        <v/>
      </c>
      <c r="X648" s="6"/>
      <c r="Z648" s="4" t="str">
        <f t="shared" si="145"/>
        <v/>
      </c>
      <c r="AA648" s="4"/>
      <c r="AB648" s="4"/>
      <c r="AC648" s="2" t="str">
        <f>IFERROR(IF(INDEX(AC$1:AC647,MATCH(J648,J$1:J647,0),1)=0,"",INDEX(AC$1:AC647,MATCH(J648,J$1:J647,0),1)),"")</f>
        <v/>
      </c>
      <c r="AD648" s="2" t="str">
        <f>IFERROR(IF(INDEX(AD$1:AD647,MATCH(J648,J$1:J647,0),1)=0,"",INDEX(AD$1:AD647,MATCH(J648,J$1:J647,0),1)),"")</f>
        <v/>
      </c>
      <c r="AE648" s="2" t="str">
        <f>IFERROR(IF(INDEX(AE$1:AE647,MATCH(J648,J$1:J647,0),1)=0,"",INDEX(AE$1:AE647,MATCH(J648,J$1:J647,0),1)),"")</f>
        <v/>
      </c>
      <c r="AS648" s="4"/>
      <c r="AT648" s="82"/>
      <c r="AU648" s="124"/>
      <c r="AV648" s="124"/>
      <c r="AW648" s="124"/>
      <c r="AX648" s="124"/>
      <c r="AY648" s="124"/>
      <c r="AZ648" s="124"/>
      <c r="BA648" s="4"/>
      <c r="BB648" s="127"/>
      <c r="BH648" s="7" t="str">
        <f t="shared" ca="1" si="146"/>
        <v/>
      </c>
      <c r="BI648" s="4" t="str">
        <f t="shared" si="141"/>
        <v/>
      </c>
      <c r="BJ648" s="123" t="str">
        <f t="shared" si="147"/>
        <v/>
      </c>
      <c r="BK648" s="140" t="str">
        <f t="shared" si="152"/>
        <v/>
      </c>
      <c r="BP648" s="5"/>
      <c r="BQ648" s="4" t="str">
        <f>IF(IFERROR(VLOOKUP(C648,C649:C$1993,1,0),"")="","",COUNTIF(C:C,C648))</f>
        <v/>
      </c>
      <c r="BS648" s="5"/>
      <c r="BT648" s="5"/>
      <c r="BU648" s="5" t="str">
        <f>IF(B648="","",IF(BQ648="",1+(MAX(BU$2:BU647)),""))</f>
        <v/>
      </c>
      <c r="BV648" s="5" t="str">
        <f t="shared" si="148"/>
        <v/>
      </c>
      <c r="BW648" s="5" t="str">
        <f t="shared" si="149"/>
        <v/>
      </c>
      <c r="BX648" s="14" t="str">
        <f t="shared" si="150"/>
        <v/>
      </c>
      <c r="BY648" s="28"/>
      <c r="BZ648" s="15"/>
      <c r="CA648" s="5" t="str">
        <f t="shared" si="142"/>
        <v/>
      </c>
      <c r="CC648" s="5"/>
      <c r="CD648" s="5" t="str">
        <f t="shared" si="151"/>
        <v/>
      </c>
      <c r="CE648" s="5" t="str">
        <f>IF(J648="","",IFERROR(IF(VLOOKUP(J648,J$2:J647,1,0)=0,"",""),J648))</f>
        <v/>
      </c>
      <c r="CF648" s="24" t="str">
        <f>IF(CE648="","",(IFERROR(VLOOKUP(MID(CE648,1,1),$CW$2:DA$28,3,0),0)+IFERROR(VLOOKUP(MID(CE648,2,1),CW$2:DA$28,4,0),0)+IFERROR(VLOOKUP(MID(CE648,3,1),CW$2:DA$28,5,0),0)+(ROW(CE648)/1000000000000)))</f>
        <v/>
      </c>
      <c r="CG648" s="5"/>
      <c r="CH648" s="5">
        <v>647</v>
      </c>
      <c r="CI648" s="5" t="str">
        <f>IFERROR(VLOOKUP(CH648,CD$2:CE1724,2,0),"")</f>
        <v/>
      </c>
      <c r="CJ648" s="5"/>
      <c r="CL648" s="5"/>
      <c r="DC648" s="5" t="e">
        <f>IF(REPORTE!AH$2="si",IF(C648=VALUE(REPORTE!C$11),IF(SUM(DC649:DC$1993),CONCATENATE(INT(B648),", "),INT(B648)),""),IF(C648=VALUE(REPORTE!C$10),IF(SUM(DC649:DC$1993),CONCATENATE(INT(B648),", "),INT(B648)),""))</f>
        <v>#VALUE!</v>
      </c>
      <c r="DG648" s="5"/>
      <c r="DH648" s="5"/>
      <c r="DI648" s="5"/>
      <c r="DJ648" s="5"/>
    </row>
    <row r="649" spans="1:114" ht="15" customHeight="1">
      <c r="A649" s="4" t="str">
        <f t="shared" si="144"/>
        <v/>
      </c>
      <c r="B649" s="3"/>
      <c r="D649" s="1" t="str">
        <f>IFERROR(INDEX('padron cfe'!B:B,MATCH(DATOS!C649,'padron cfe'!A:A,0),1),"")</f>
        <v/>
      </c>
      <c r="H649" s="5" t="str">
        <f>IF(F649="","",IFERROR(CONCATENATE("PEUA",VLOOKUP(ESTADO,REPORTE!AV$2:AW$33,2,0),DIDTRITO_FORM,CADER_FORM,IFERROR(VLOOKUP(DAY(F649),$BN$3:$BO$11,2,0),DAY(F649)),IFERROR(VLOOKUP(MONTH(F649),$BN$3:$BO$11,2,0),MONTH(F649)),YEAR(F649),G649),""))</f>
        <v/>
      </c>
      <c r="K649" s="2" t="str">
        <f>IFERROR(INDEX('padron cfe'!C:C,MATCH(DATOS!C649,'padron cfe'!A:A,0),1),"")</f>
        <v/>
      </c>
      <c r="L649" s="4" t="str">
        <f>IFERROR(IF(VLOOKUP(J649,J$2:L648,4,0)=0,"",VLOOKUP(J649,J$2:L648,4,0)),"")</f>
        <v/>
      </c>
      <c r="M649" s="4" t="str">
        <f>IFERROR(IF(VLOOKUP(J649,J$2:M648,5,0)=0,"",VLOOKUP(J649,J$2:M648,5,0)),"")</f>
        <v/>
      </c>
      <c r="Q649" s="5" t="str">
        <f t="shared" si="143"/>
        <v/>
      </c>
      <c r="S649"/>
      <c r="T649" s="2" t="str">
        <f>IFERROR(INDEX('padron cfe'!D:D,MATCH(DATOS!C649,'padron cfe'!A:A,0),1),"")</f>
        <v/>
      </c>
      <c r="X649" s="6"/>
      <c r="Z649" s="4" t="str">
        <f t="shared" si="145"/>
        <v/>
      </c>
      <c r="AA649" s="4"/>
      <c r="AB649" s="4"/>
      <c r="AC649" s="2" t="str">
        <f>IFERROR(IF(INDEX(AC$1:AC648,MATCH(J649,J$1:J648,0),1)=0,"",INDEX(AC$1:AC648,MATCH(J649,J$1:J648,0),1)),"")</f>
        <v/>
      </c>
      <c r="AD649" s="2" t="str">
        <f>IFERROR(IF(INDEX(AD$1:AD648,MATCH(J649,J$1:J648,0),1)=0,"",INDEX(AD$1:AD648,MATCH(J649,J$1:J648,0),1)),"")</f>
        <v/>
      </c>
      <c r="AE649" s="2" t="str">
        <f>IFERROR(IF(INDEX(AE$1:AE648,MATCH(J649,J$1:J648,0),1)=0,"",INDEX(AE$1:AE648,MATCH(J649,J$1:J648,0),1)),"")</f>
        <v/>
      </c>
      <c r="AS649" s="4"/>
      <c r="AT649" s="82"/>
      <c r="AU649" s="124"/>
      <c r="AV649" s="124"/>
      <c r="AW649" s="124"/>
      <c r="AX649" s="124"/>
      <c r="AY649" s="124"/>
      <c r="AZ649" s="124"/>
      <c r="BA649" s="4"/>
      <c r="BB649" s="127"/>
      <c r="BH649" s="7" t="str">
        <f t="shared" ca="1" si="146"/>
        <v/>
      </c>
      <c r="BI649" s="4" t="str">
        <f t="shared" si="141"/>
        <v/>
      </c>
      <c r="BJ649" s="123" t="str">
        <f t="shared" si="147"/>
        <v/>
      </c>
      <c r="BK649" s="140" t="str">
        <f t="shared" si="152"/>
        <v/>
      </c>
      <c r="BP649" s="5"/>
      <c r="BQ649" s="4" t="str">
        <f>IF(IFERROR(VLOOKUP(C649,C650:C$1993,1,0),"")="","",COUNTIF(C:C,C649))</f>
        <v/>
      </c>
      <c r="BS649" s="5"/>
      <c r="BT649" s="5"/>
      <c r="BU649" s="5" t="str">
        <f>IF(B649="","",IF(BQ649="",1+(MAX(BU$2:BU648)),""))</f>
        <v/>
      </c>
      <c r="BV649" s="5" t="str">
        <f t="shared" si="148"/>
        <v/>
      </c>
      <c r="BW649" s="5" t="str">
        <f t="shared" si="149"/>
        <v/>
      </c>
      <c r="BX649" s="14" t="str">
        <f t="shared" si="150"/>
        <v/>
      </c>
      <c r="BY649" s="28"/>
      <c r="BZ649" s="15"/>
      <c r="CA649" s="5" t="str">
        <f t="shared" si="142"/>
        <v/>
      </c>
      <c r="CC649" s="5"/>
      <c r="CD649" s="5" t="str">
        <f t="shared" si="151"/>
        <v/>
      </c>
      <c r="CE649" s="5" t="str">
        <f>IF(J649="","",IFERROR(IF(VLOOKUP(J649,J$2:J648,1,0)=0,"",""),J649))</f>
        <v/>
      </c>
      <c r="CF649" s="24" t="str">
        <f>IF(CE649="","",(IFERROR(VLOOKUP(MID(CE649,1,1),$CW$2:DA$28,3,0),0)+IFERROR(VLOOKUP(MID(CE649,2,1),CW$2:DA$28,4,0),0)+IFERROR(VLOOKUP(MID(CE649,3,1),CW$2:DA$28,5,0),0)+(ROW(CE649)/1000000000000)))</f>
        <v/>
      </c>
      <c r="CG649" s="5"/>
      <c r="CH649" s="5">
        <v>648</v>
      </c>
      <c r="CI649" s="5" t="str">
        <f>IFERROR(VLOOKUP(CH649,CD$2:CE1725,2,0),"")</f>
        <v/>
      </c>
      <c r="CJ649" s="5"/>
      <c r="CL649" s="5"/>
      <c r="DC649" s="5" t="e">
        <f>IF(REPORTE!AH$2="si",IF(C649=VALUE(REPORTE!C$11),IF(SUM(DC650:DC$1993),CONCATENATE(INT(B649),", "),INT(B649)),""),IF(C649=VALUE(REPORTE!C$10),IF(SUM(DC650:DC$1993),CONCATENATE(INT(B649),", "),INT(B649)),""))</f>
        <v>#VALUE!</v>
      </c>
      <c r="DG649" s="5"/>
      <c r="DH649" s="5"/>
      <c r="DI649" s="5"/>
      <c r="DJ649" s="5"/>
    </row>
    <row r="650" spans="1:114" ht="15" customHeight="1">
      <c r="A650" s="4" t="str">
        <f t="shared" si="144"/>
        <v/>
      </c>
      <c r="B650" s="3"/>
      <c r="D650" s="1" t="str">
        <f>IFERROR(INDEX('padron cfe'!B:B,MATCH(DATOS!C650,'padron cfe'!A:A,0),1),"")</f>
        <v/>
      </c>
      <c r="H650" s="5" t="str">
        <f>IF(F650="","",IFERROR(CONCATENATE("PEUA",VLOOKUP(ESTADO,REPORTE!AV$2:AW$33,2,0),DIDTRITO_FORM,CADER_FORM,IFERROR(VLOOKUP(DAY(F650),$BN$3:$BO$11,2,0),DAY(F650)),IFERROR(VLOOKUP(MONTH(F650),$BN$3:$BO$11,2,0),MONTH(F650)),YEAR(F650),G650),""))</f>
        <v/>
      </c>
      <c r="K650" s="2" t="str">
        <f>IFERROR(INDEX('padron cfe'!C:C,MATCH(DATOS!C650,'padron cfe'!A:A,0),1),"")</f>
        <v/>
      </c>
      <c r="L650" s="4" t="str">
        <f>IFERROR(IF(VLOOKUP(J650,J$2:L649,4,0)=0,"",VLOOKUP(J650,J$2:L649,4,0)),"")</f>
        <v/>
      </c>
      <c r="M650" s="4" t="str">
        <f>IFERROR(IF(VLOOKUP(J650,J$2:M649,5,0)=0,"",VLOOKUP(J650,J$2:M649,5,0)),"")</f>
        <v/>
      </c>
      <c r="Q650" s="5" t="str">
        <f t="shared" si="143"/>
        <v/>
      </c>
      <c r="S650"/>
      <c r="T650" s="2" t="str">
        <f>IFERROR(INDEX('padron cfe'!D:D,MATCH(DATOS!C650,'padron cfe'!A:A,0),1),"")</f>
        <v/>
      </c>
      <c r="X650" s="6"/>
      <c r="Z650" s="4" t="str">
        <f t="shared" si="145"/>
        <v/>
      </c>
      <c r="AA650" s="4"/>
      <c r="AB650" s="4"/>
      <c r="AC650" s="2" t="str">
        <f>IFERROR(IF(INDEX(AC$1:AC649,MATCH(J650,J$1:J649,0),1)=0,"",INDEX(AC$1:AC649,MATCH(J650,J$1:J649,0),1)),"")</f>
        <v/>
      </c>
      <c r="AD650" s="2" t="str">
        <f>IFERROR(IF(INDEX(AD$1:AD649,MATCH(J650,J$1:J649,0),1)=0,"",INDEX(AD$1:AD649,MATCH(J650,J$1:J649,0),1)),"")</f>
        <v/>
      </c>
      <c r="AE650" s="2" t="str">
        <f>IFERROR(IF(INDEX(AE$1:AE649,MATCH(J650,J$1:J649,0),1)=0,"",INDEX(AE$1:AE649,MATCH(J650,J$1:J649,0),1)),"")</f>
        <v/>
      </c>
      <c r="AS650" s="4"/>
      <c r="AT650" s="82"/>
      <c r="AU650" s="124"/>
      <c r="AV650" s="124"/>
      <c r="AW650" s="124"/>
      <c r="AX650" s="124"/>
      <c r="AY650" s="124"/>
      <c r="AZ650" s="124"/>
      <c r="BA650" s="4"/>
      <c r="BB650" s="127"/>
      <c r="BH650" s="7" t="str">
        <f t="shared" ca="1" si="146"/>
        <v/>
      </c>
      <c r="BI650" s="4" t="str">
        <f t="shared" si="141"/>
        <v/>
      </c>
      <c r="BJ650" s="123" t="str">
        <f t="shared" si="147"/>
        <v/>
      </c>
      <c r="BK650" s="140" t="str">
        <f t="shared" si="152"/>
        <v/>
      </c>
      <c r="BP650" s="5"/>
      <c r="BQ650" s="4" t="str">
        <f>IF(IFERROR(VLOOKUP(C650,C651:C$1993,1,0),"")="","",COUNTIF(C:C,C650))</f>
        <v/>
      </c>
      <c r="BS650" s="5"/>
      <c r="BT650" s="5"/>
      <c r="BU650" s="5" t="str">
        <f>IF(B650="","",IF(BQ650="",1+(MAX(BU$2:BU649)),""))</f>
        <v/>
      </c>
      <c r="BV650" s="5" t="str">
        <f t="shared" si="148"/>
        <v/>
      </c>
      <c r="BW650" s="5" t="str">
        <f t="shared" si="149"/>
        <v/>
      </c>
      <c r="BX650" s="14" t="str">
        <f t="shared" si="150"/>
        <v/>
      </c>
      <c r="BY650" s="28"/>
      <c r="BZ650" s="15"/>
      <c r="CA650" s="5" t="str">
        <f t="shared" si="142"/>
        <v/>
      </c>
      <c r="CC650" s="5"/>
      <c r="CD650" s="5" t="str">
        <f t="shared" si="151"/>
        <v/>
      </c>
      <c r="CE650" s="5" t="str">
        <f>IF(J650="","",IFERROR(IF(VLOOKUP(J650,J$2:J649,1,0)=0,"",""),J650))</f>
        <v/>
      </c>
      <c r="CF650" s="24" t="str">
        <f>IF(CE650="","",(IFERROR(VLOOKUP(MID(CE650,1,1),$CW$2:DA$28,3,0),0)+IFERROR(VLOOKUP(MID(CE650,2,1),CW$2:DA$28,4,0),0)+IFERROR(VLOOKUP(MID(CE650,3,1),CW$2:DA$28,5,0),0)+(ROW(CE650)/1000000000000)))</f>
        <v/>
      </c>
      <c r="CG650" s="5"/>
      <c r="CH650" s="5">
        <v>649</v>
      </c>
      <c r="CI650" s="5" t="str">
        <f>IFERROR(VLOOKUP(CH650,CD$2:CE1726,2,0),"")</f>
        <v/>
      </c>
      <c r="CJ650" s="5"/>
      <c r="CL650" s="5"/>
      <c r="DC650" s="5" t="e">
        <f>IF(REPORTE!AH$2="si",IF(C650=VALUE(REPORTE!C$11),IF(SUM(DC651:DC$1993),CONCATENATE(INT(B650),", "),INT(B650)),""),IF(C650=VALUE(REPORTE!C$10),IF(SUM(DC651:DC$1993),CONCATENATE(INT(B650),", "),INT(B650)),""))</f>
        <v>#VALUE!</v>
      </c>
      <c r="DG650" s="5"/>
      <c r="DH650" s="5"/>
      <c r="DI650" s="5"/>
      <c r="DJ650" s="5"/>
    </row>
    <row r="651" spans="1:114" ht="15" customHeight="1">
      <c r="A651" s="4" t="str">
        <f t="shared" si="144"/>
        <v/>
      </c>
      <c r="B651" s="3"/>
      <c r="D651" s="1" t="str">
        <f>IFERROR(INDEX('padron cfe'!B:B,MATCH(DATOS!C651,'padron cfe'!A:A,0),1),"")</f>
        <v/>
      </c>
      <c r="H651" s="5" t="str">
        <f>IF(F651="","",IFERROR(CONCATENATE("PEUA",VLOOKUP(ESTADO,REPORTE!AV$2:AW$33,2,0),DIDTRITO_FORM,CADER_FORM,IFERROR(VLOOKUP(DAY(F651),$BN$3:$BO$11,2,0),DAY(F651)),IFERROR(VLOOKUP(MONTH(F651),$BN$3:$BO$11,2,0),MONTH(F651)),YEAR(F651),G651),""))</f>
        <v/>
      </c>
      <c r="K651" s="2" t="str">
        <f>IFERROR(INDEX('padron cfe'!C:C,MATCH(DATOS!C651,'padron cfe'!A:A,0),1),"")</f>
        <v/>
      </c>
      <c r="L651" s="4" t="str">
        <f>IFERROR(IF(VLOOKUP(J651,J$2:L650,4,0)=0,"",VLOOKUP(J651,J$2:L650,4,0)),"")</f>
        <v/>
      </c>
      <c r="M651" s="4" t="str">
        <f>IFERROR(IF(VLOOKUP(J651,J$2:M650,5,0)=0,"",VLOOKUP(J651,J$2:M650,5,0)),"")</f>
        <v/>
      </c>
      <c r="Q651" s="5" t="str">
        <f t="shared" si="143"/>
        <v/>
      </c>
      <c r="S651"/>
      <c r="T651" s="2" t="str">
        <f>IFERROR(INDEX('padron cfe'!D:D,MATCH(DATOS!C651,'padron cfe'!A:A,0),1),"")</f>
        <v/>
      </c>
      <c r="X651" s="6"/>
      <c r="Z651" s="4" t="str">
        <f t="shared" si="145"/>
        <v/>
      </c>
      <c r="AA651" s="4"/>
      <c r="AB651" s="4"/>
      <c r="AC651" s="2" t="str">
        <f>IFERROR(IF(INDEX(AC$1:AC650,MATCH(J651,J$1:J650,0),1)=0,"",INDEX(AC$1:AC650,MATCH(J651,J$1:J650,0),1)),"")</f>
        <v/>
      </c>
      <c r="AD651" s="2" t="str">
        <f>IFERROR(IF(INDEX(AD$1:AD650,MATCH(J651,J$1:J650,0),1)=0,"",INDEX(AD$1:AD650,MATCH(J651,J$1:J650,0),1)),"")</f>
        <v/>
      </c>
      <c r="AE651" s="2" t="str">
        <f>IFERROR(IF(INDEX(AE$1:AE650,MATCH(J651,J$1:J650,0),1)=0,"",INDEX(AE$1:AE650,MATCH(J651,J$1:J650,0),1)),"")</f>
        <v/>
      </c>
      <c r="AS651" s="4"/>
      <c r="AT651" s="82"/>
      <c r="AU651" s="124"/>
      <c r="AV651" s="124"/>
      <c r="AW651" s="124"/>
      <c r="AX651" s="124"/>
      <c r="AY651" s="124"/>
      <c r="AZ651" s="124"/>
      <c r="BA651" s="4"/>
      <c r="BB651" s="127"/>
      <c r="BH651" s="7" t="str">
        <f t="shared" ca="1" si="146"/>
        <v/>
      </c>
      <c r="BI651" s="4" t="str">
        <f t="shared" si="141"/>
        <v/>
      </c>
      <c r="BJ651" s="123" t="str">
        <f t="shared" si="147"/>
        <v/>
      </c>
      <c r="BK651" s="140" t="str">
        <f t="shared" si="152"/>
        <v/>
      </c>
      <c r="BP651" s="5"/>
      <c r="BQ651" s="4" t="str">
        <f>IF(IFERROR(VLOOKUP(C651,C652:C$1993,1,0),"")="","",COUNTIF(C:C,C651))</f>
        <v/>
      </c>
      <c r="BS651" s="5"/>
      <c r="BT651" s="5"/>
      <c r="BU651" s="5" t="str">
        <f>IF(B651="","",IF(BQ651="",1+(MAX(BU$2:BU650)),""))</f>
        <v/>
      </c>
      <c r="BV651" s="5" t="str">
        <f t="shared" si="148"/>
        <v/>
      </c>
      <c r="BW651" s="5" t="str">
        <f t="shared" si="149"/>
        <v/>
      </c>
      <c r="BX651" s="14" t="str">
        <f t="shared" si="150"/>
        <v/>
      </c>
      <c r="BY651" s="28"/>
      <c r="BZ651" s="15"/>
      <c r="CA651" s="5" t="str">
        <f t="shared" si="142"/>
        <v/>
      </c>
      <c r="CC651" s="5"/>
      <c r="CD651" s="5" t="str">
        <f t="shared" si="151"/>
        <v/>
      </c>
      <c r="CE651" s="5" t="str">
        <f>IF(J651="","",IFERROR(IF(VLOOKUP(J651,J$2:J650,1,0)=0,"",""),J651))</f>
        <v/>
      </c>
      <c r="CF651" s="24" t="str">
        <f>IF(CE651="","",(IFERROR(VLOOKUP(MID(CE651,1,1),$CW$2:DA$28,3,0),0)+IFERROR(VLOOKUP(MID(CE651,2,1),CW$2:DA$28,4,0),0)+IFERROR(VLOOKUP(MID(CE651,3,1),CW$2:DA$28,5,0),0)+(ROW(CE651)/1000000000000)))</f>
        <v/>
      </c>
      <c r="CG651" s="5"/>
      <c r="CH651" s="5">
        <v>650</v>
      </c>
      <c r="CI651" s="5" t="str">
        <f>IFERROR(VLOOKUP(CH651,CD$2:CE1727,2,0),"")</f>
        <v/>
      </c>
      <c r="CJ651" s="5"/>
      <c r="CL651" s="5"/>
      <c r="DC651" s="5" t="e">
        <f>IF(REPORTE!AH$2="si",IF(C651=VALUE(REPORTE!C$11),IF(SUM(DC652:DC$1993),CONCATENATE(INT(B651),", "),INT(B651)),""),IF(C651=VALUE(REPORTE!C$10),IF(SUM(DC652:DC$1993),CONCATENATE(INT(B651),", "),INT(B651)),""))</f>
        <v>#VALUE!</v>
      </c>
      <c r="DG651" s="5"/>
      <c r="DH651" s="5"/>
      <c r="DI651" s="5"/>
      <c r="DJ651" s="5"/>
    </row>
    <row r="652" spans="1:114" ht="15" customHeight="1">
      <c r="A652" s="4" t="str">
        <f t="shared" si="144"/>
        <v/>
      </c>
      <c r="B652" s="3"/>
      <c r="D652" s="1" t="str">
        <f>IFERROR(INDEX('padron cfe'!B:B,MATCH(DATOS!C652,'padron cfe'!A:A,0),1),"")</f>
        <v/>
      </c>
      <c r="H652" s="5" t="str">
        <f>IF(F652="","",IFERROR(CONCATENATE("PEUA",VLOOKUP(ESTADO,REPORTE!AV$2:AW$33,2,0),DIDTRITO_FORM,CADER_FORM,IFERROR(VLOOKUP(DAY(F652),$BN$3:$BO$11,2,0),DAY(F652)),IFERROR(VLOOKUP(MONTH(F652),$BN$3:$BO$11,2,0),MONTH(F652)),YEAR(F652),G652),""))</f>
        <v/>
      </c>
      <c r="K652" s="2" t="str">
        <f>IFERROR(INDEX('padron cfe'!C:C,MATCH(DATOS!C652,'padron cfe'!A:A,0),1),"")</f>
        <v/>
      </c>
      <c r="L652" s="4" t="str">
        <f>IFERROR(IF(VLOOKUP(J652,J$2:L651,4,0)=0,"",VLOOKUP(J652,J$2:L651,4,0)),"")</f>
        <v/>
      </c>
      <c r="M652" s="4" t="str">
        <f>IFERROR(IF(VLOOKUP(J652,J$2:M651,5,0)=0,"",VLOOKUP(J652,J$2:M651,5,0)),"")</f>
        <v/>
      </c>
      <c r="Q652" s="5" t="str">
        <f t="shared" si="143"/>
        <v/>
      </c>
      <c r="S652"/>
      <c r="T652" s="2" t="str">
        <f>IFERROR(INDEX('padron cfe'!D:D,MATCH(DATOS!C652,'padron cfe'!A:A,0),1),"")</f>
        <v/>
      </c>
      <c r="X652" s="6"/>
      <c r="Z652" s="4" t="str">
        <f t="shared" si="145"/>
        <v/>
      </c>
      <c r="AA652" s="4"/>
      <c r="AB652" s="4"/>
      <c r="AC652" s="2" t="str">
        <f>IFERROR(IF(INDEX(AC$1:AC651,MATCH(J652,J$1:J651,0),1)=0,"",INDEX(AC$1:AC651,MATCH(J652,J$1:J651,0),1)),"")</f>
        <v/>
      </c>
      <c r="AD652" s="2" t="str">
        <f>IFERROR(IF(INDEX(AD$1:AD651,MATCH(J652,J$1:J651,0),1)=0,"",INDEX(AD$1:AD651,MATCH(J652,J$1:J651,0),1)),"")</f>
        <v/>
      </c>
      <c r="AE652" s="2" t="str">
        <f>IFERROR(IF(INDEX(AE$1:AE651,MATCH(J652,J$1:J651,0),1)=0,"",INDEX(AE$1:AE651,MATCH(J652,J$1:J651,0),1)),"")</f>
        <v/>
      </c>
      <c r="AS652" s="4"/>
      <c r="AT652" s="82"/>
      <c r="AU652" s="124"/>
      <c r="AV652" s="124"/>
      <c r="AW652" s="124"/>
      <c r="AX652" s="124"/>
      <c r="AY652" s="124"/>
      <c r="AZ652" s="124"/>
      <c r="BA652" s="4"/>
      <c r="BB652" s="127"/>
      <c r="BH652" s="7" t="str">
        <f t="shared" ca="1" si="146"/>
        <v/>
      </c>
      <c r="BI652" s="4" t="str">
        <f t="shared" si="141"/>
        <v/>
      </c>
      <c r="BJ652" s="123" t="str">
        <f t="shared" si="147"/>
        <v/>
      </c>
      <c r="BK652" s="140" t="str">
        <f t="shared" si="152"/>
        <v/>
      </c>
      <c r="BP652" s="5"/>
      <c r="BQ652" s="4" t="str">
        <f>IF(IFERROR(VLOOKUP(C652,C653:C$1993,1,0),"")="","",COUNTIF(C:C,C652))</f>
        <v/>
      </c>
      <c r="BS652" s="5"/>
      <c r="BT652" s="5"/>
      <c r="BU652" s="5" t="str">
        <f>IF(B652="","",IF(BQ652="",1+(MAX(BU$2:BU651)),""))</f>
        <v/>
      </c>
      <c r="BV652" s="5" t="str">
        <f t="shared" si="148"/>
        <v/>
      </c>
      <c r="BW652" s="5" t="str">
        <f t="shared" si="149"/>
        <v/>
      </c>
      <c r="BX652" s="14" t="str">
        <f t="shared" si="150"/>
        <v/>
      </c>
      <c r="BY652" s="28"/>
      <c r="BZ652" s="15"/>
      <c r="CA652" s="5" t="str">
        <f t="shared" si="142"/>
        <v/>
      </c>
      <c r="CC652" s="5"/>
      <c r="CD652" s="5" t="str">
        <f t="shared" si="151"/>
        <v/>
      </c>
      <c r="CE652" s="5" t="str">
        <f>IF(J652="","",IFERROR(IF(VLOOKUP(J652,J$2:J651,1,0)=0,"",""),J652))</f>
        <v/>
      </c>
      <c r="CF652" s="24" t="str">
        <f>IF(CE652="","",(IFERROR(VLOOKUP(MID(CE652,1,1),$CW$2:DA$28,3,0),0)+IFERROR(VLOOKUP(MID(CE652,2,1),CW$2:DA$28,4,0),0)+IFERROR(VLOOKUP(MID(CE652,3,1),CW$2:DA$28,5,0),0)+(ROW(CE652)/1000000000000)))</f>
        <v/>
      </c>
      <c r="CG652" s="5"/>
      <c r="CH652" s="5">
        <v>651</v>
      </c>
      <c r="CI652" s="5" t="str">
        <f>IFERROR(VLOOKUP(CH652,CD$2:CE1728,2,0),"")</f>
        <v/>
      </c>
      <c r="CJ652" s="5"/>
      <c r="CL652" s="5"/>
      <c r="DC652" s="5" t="e">
        <f>IF(REPORTE!AH$2="si",IF(C652=VALUE(REPORTE!C$11),IF(SUM(DC653:DC$1993),CONCATENATE(INT(B652),", "),INT(B652)),""),IF(C652=VALUE(REPORTE!C$10),IF(SUM(DC653:DC$1993),CONCATENATE(INT(B652),", "),INT(B652)),""))</f>
        <v>#VALUE!</v>
      </c>
      <c r="DG652" s="5"/>
      <c r="DH652" s="5"/>
      <c r="DI652" s="5"/>
      <c r="DJ652" s="5"/>
    </row>
    <row r="653" spans="1:114" ht="15" customHeight="1">
      <c r="A653" s="4" t="str">
        <f t="shared" si="144"/>
        <v/>
      </c>
      <c r="B653" s="3"/>
      <c r="D653" s="1" t="str">
        <f>IFERROR(INDEX('padron cfe'!B:B,MATCH(DATOS!C653,'padron cfe'!A:A,0),1),"")</f>
        <v/>
      </c>
      <c r="H653" s="5" t="str">
        <f>IF(F653="","",IFERROR(CONCATENATE("PEUA",VLOOKUP(ESTADO,REPORTE!AV$2:AW$33,2,0),DIDTRITO_FORM,CADER_FORM,IFERROR(VLOOKUP(DAY(F653),$BN$3:$BO$11,2,0),DAY(F653)),IFERROR(VLOOKUP(MONTH(F653),$BN$3:$BO$11,2,0),MONTH(F653)),YEAR(F653),G653),""))</f>
        <v/>
      </c>
      <c r="K653" s="2" t="str">
        <f>IFERROR(INDEX('padron cfe'!C:C,MATCH(DATOS!C653,'padron cfe'!A:A,0),1),"")</f>
        <v/>
      </c>
      <c r="L653" s="4" t="str">
        <f>IFERROR(IF(VLOOKUP(J653,J$2:L652,4,0)=0,"",VLOOKUP(J653,J$2:L652,4,0)),"")</f>
        <v/>
      </c>
      <c r="M653" s="4" t="str">
        <f>IFERROR(IF(VLOOKUP(J653,J$2:M652,5,0)=0,"",VLOOKUP(J653,J$2:M652,5,0)),"")</f>
        <v/>
      </c>
      <c r="Q653" s="5" t="str">
        <f t="shared" si="143"/>
        <v/>
      </c>
      <c r="S653"/>
      <c r="T653" s="2" t="str">
        <f>IFERROR(INDEX('padron cfe'!D:D,MATCH(DATOS!C653,'padron cfe'!A:A,0),1),"")</f>
        <v/>
      </c>
      <c r="X653" s="6"/>
      <c r="Z653" s="4" t="str">
        <f t="shared" si="145"/>
        <v/>
      </c>
      <c r="AA653" s="4"/>
      <c r="AB653" s="4"/>
      <c r="AC653" s="2" t="str">
        <f>IFERROR(IF(INDEX(AC$1:AC652,MATCH(J653,J$1:J652,0),1)=0,"",INDEX(AC$1:AC652,MATCH(J653,J$1:J652,0),1)),"")</f>
        <v/>
      </c>
      <c r="AD653" s="2" t="str">
        <f>IFERROR(IF(INDEX(AD$1:AD652,MATCH(J653,J$1:J652,0),1)=0,"",INDEX(AD$1:AD652,MATCH(J653,J$1:J652,0),1)),"")</f>
        <v/>
      </c>
      <c r="AE653" s="2" t="str">
        <f>IFERROR(IF(INDEX(AE$1:AE652,MATCH(J653,J$1:J652,0),1)=0,"",INDEX(AE$1:AE652,MATCH(J653,J$1:J652,0),1)),"")</f>
        <v/>
      </c>
      <c r="AS653" s="4"/>
      <c r="AT653" s="82"/>
      <c r="AU653" s="124"/>
      <c r="AV653" s="124"/>
      <c r="AW653" s="124"/>
      <c r="AX653" s="124"/>
      <c r="AY653" s="124"/>
      <c r="AZ653" s="124"/>
      <c r="BA653" s="4"/>
      <c r="BB653" s="127"/>
      <c r="BH653" s="7" t="str">
        <f t="shared" ca="1" si="146"/>
        <v/>
      </c>
      <c r="BI653" s="4" t="str">
        <f t="shared" si="141"/>
        <v/>
      </c>
      <c r="BJ653" s="123" t="str">
        <f t="shared" si="147"/>
        <v/>
      </c>
      <c r="BK653" s="140" t="str">
        <f t="shared" si="152"/>
        <v/>
      </c>
      <c r="BP653" s="5"/>
      <c r="BQ653" s="4" t="str">
        <f>IF(IFERROR(VLOOKUP(C653,C654:C$1993,1,0),"")="","",COUNTIF(C:C,C653))</f>
        <v/>
      </c>
      <c r="BS653" s="5"/>
      <c r="BT653" s="5"/>
      <c r="BU653" s="5" t="str">
        <f>IF(B653="","",IF(BQ653="",1+(MAX(BU$2:BU652)),""))</f>
        <v/>
      </c>
      <c r="BV653" s="5" t="str">
        <f t="shared" si="148"/>
        <v/>
      </c>
      <c r="BW653" s="5" t="str">
        <f t="shared" si="149"/>
        <v/>
      </c>
      <c r="BX653" s="14" t="str">
        <f t="shared" si="150"/>
        <v/>
      </c>
      <c r="BY653" s="28"/>
      <c r="BZ653" s="15"/>
      <c r="CA653" s="5" t="str">
        <f t="shared" si="142"/>
        <v/>
      </c>
      <c r="CC653" s="5"/>
      <c r="CD653" s="5" t="str">
        <f t="shared" si="151"/>
        <v/>
      </c>
      <c r="CE653" s="5" t="str">
        <f>IF(J653="","",IFERROR(IF(VLOOKUP(J653,J$2:J652,1,0)=0,"",""),J653))</f>
        <v/>
      </c>
      <c r="CF653" s="24" t="str">
        <f>IF(CE653="","",(IFERROR(VLOOKUP(MID(CE653,1,1),$CW$2:DA$28,3,0),0)+IFERROR(VLOOKUP(MID(CE653,2,1),CW$2:DA$28,4,0),0)+IFERROR(VLOOKUP(MID(CE653,3,1),CW$2:DA$28,5,0),0)+(ROW(CE653)/1000000000000)))</f>
        <v/>
      </c>
      <c r="CG653" s="5"/>
      <c r="CH653" s="5">
        <v>652</v>
      </c>
      <c r="CI653" s="5" t="str">
        <f>IFERROR(VLOOKUP(CH653,CD$2:CE1729,2,0),"")</f>
        <v/>
      </c>
      <c r="CJ653" s="5"/>
      <c r="CL653" s="5"/>
      <c r="DC653" s="5" t="e">
        <f>IF(REPORTE!AH$2="si",IF(C653=VALUE(REPORTE!C$11),IF(SUM(DC654:DC$1993),CONCATENATE(INT(B653),", "),INT(B653)),""),IF(C653=VALUE(REPORTE!C$10),IF(SUM(DC654:DC$1993),CONCATENATE(INT(B653),", "),INT(B653)),""))</f>
        <v>#VALUE!</v>
      </c>
      <c r="DG653" s="5"/>
      <c r="DH653" s="5"/>
      <c r="DI653" s="5"/>
      <c r="DJ653" s="5"/>
    </row>
    <row r="654" spans="1:114" ht="15" customHeight="1">
      <c r="A654" s="4" t="str">
        <f t="shared" si="144"/>
        <v/>
      </c>
      <c r="B654" s="3"/>
      <c r="D654" s="1" t="str">
        <f>IFERROR(INDEX('padron cfe'!B:B,MATCH(DATOS!C654,'padron cfe'!A:A,0),1),"")</f>
        <v/>
      </c>
      <c r="H654" s="5" t="str">
        <f>IF(F654="","",IFERROR(CONCATENATE("PEUA",VLOOKUP(ESTADO,REPORTE!AV$2:AW$33,2,0),DIDTRITO_FORM,CADER_FORM,IFERROR(VLOOKUP(DAY(F654),$BN$3:$BO$11,2,0),DAY(F654)),IFERROR(VLOOKUP(MONTH(F654),$BN$3:$BO$11,2,0),MONTH(F654)),YEAR(F654),G654),""))</f>
        <v/>
      </c>
      <c r="K654" s="2" t="str">
        <f>IFERROR(INDEX('padron cfe'!C:C,MATCH(DATOS!C654,'padron cfe'!A:A,0),1),"")</f>
        <v/>
      </c>
      <c r="L654" s="4" t="str">
        <f>IFERROR(IF(VLOOKUP(J654,J$2:L653,4,0)=0,"",VLOOKUP(J654,J$2:L653,4,0)),"")</f>
        <v/>
      </c>
      <c r="M654" s="4" t="str">
        <f>IFERROR(IF(VLOOKUP(J654,J$2:M653,5,0)=0,"",VLOOKUP(J654,J$2:M653,5,0)),"")</f>
        <v/>
      </c>
      <c r="Q654" s="5" t="str">
        <f t="shared" si="143"/>
        <v/>
      </c>
      <c r="S654"/>
      <c r="T654" s="2" t="str">
        <f>IFERROR(INDEX('padron cfe'!D:D,MATCH(DATOS!C654,'padron cfe'!A:A,0),1),"")</f>
        <v/>
      </c>
      <c r="X654" s="6"/>
      <c r="Z654" s="4" t="str">
        <f t="shared" si="145"/>
        <v/>
      </c>
      <c r="AA654" s="4"/>
      <c r="AB654" s="4"/>
      <c r="AC654" s="2" t="str">
        <f>IFERROR(IF(INDEX(AC$1:AC653,MATCH(J654,J$1:J653,0),1)=0,"",INDEX(AC$1:AC653,MATCH(J654,J$1:J653,0),1)),"")</f>
        <v/>
      </c>
      <c r="AD654" s="2" t="str">
        <f>IFERROR(IF(INDEX(AD$1:AD653,MATCH(J654,J$1:J653,0),1)=0,"",INDEX(AD$1:AD653,MATCH(J654,J$1:J653,0),1)),"")</f>
        <v/>
      </c>
      <c r="AE654" s="2" t="str">
        <f>IFERROR(IF(INDEX(AE$1:AE653,MATCH(J654,J$1:J653,0),1)=0,"",INDEX(AE$1:AE653,MATCH(J654,J$1:J653,0),1)),"")</f>
        <v/>
      </c>
      <c r="AS654" s="4"/>
      <c r="AT654" s="82"/>
      <c r="AU654" s="124"/>
      <c r="AV654" s="124"/>
      <c r="AW654" s="124"/>
      <c r="AX654" s="124"/>
      <c r="AY654" s="124"/>
      <c r="AZ654" s="124"/>
      <c r="BA654" s="4"/>
      <c r="BB654" s="127"/>
      <c r="BH654" s="7" t="str">
        <f t="shared" ca="1" si="146"/>
        <v/>
      </c>
      <c r="BI654" s="4" t="str">
        <f t="shared" si="141"/>
        <v/>
      </c>
      <c r="BJ654" s="123" t="str">
        <f t="shared" si="147"/>
        <v/>
      </c>
      <c r="BK654" s="140" t="str">
        <f t="shared" si="152"/>
        <v/>
      </c>
      <c r="BP654" s="5"/>
      <c r="BQ654" s="4" t="str">
        <f>IF(IFERROR(VLOOKUP(C654,C655:C$1993,1,0),"")="","",COUNTIF(C:C,C654))</f>
        <v/>
      </c>
      <c r="BS654" s="5"/>
      <c r="BT654" s="5"/>
      <c r="BU654" s="5" t="str">
        <f>IF(B654="","",IF(BQ654="",1+(MAX(BU$2:BU653)),""))</f>
        <v/>
      </c>
      <c r="BV654" s="5" t="str">
        <f t="shared" si="148"/>
        <v/>
      </c>
      <c r="BW654" s="5" t="str">
        <f t="shared" si="149"/>
        <v/>
      </c>
      <c r="BX654" s="14" t="str">
        <f t="shared" si="150"/>
        <v/>
      </c>
      <c r="BY654" s="28"/>
      <c r="BZ654" s="15"/>
      <c r="CA654" s="5" t="str">
        <f t="shared" si="142"/>
        <v/>
      </c>
      <c r="CC654" s="5"/>
      <c r="CD654" s="5" t="str">
        <f t="shared" si="151"/>
        <v/>
      </c>
      <c r="CE654" s="5" t="str">
        <f>IF(J654="","",IFERROR(IF(VLOOKUP(J654,J$2:J653,1,0)=0,"",""),J654))</f>
        <v/>
      </c>
      <c r="CF654" s="24" t="str">
        <f>IF(CE654="","",(IFERROR(VLOOKUP(MID(CE654,1,1),$CW$2:DA$28,3,0),0)+IFERROR(VLOOKUP(MID(CE654,2,1),CW$2:DA$28,4,0),0)+IFERROR(VLOOKUP(MID(CE654,3,1),CW$2:DA$28,5,0),0)+(ROW(CE654)/1000000000000)))</f>
        <v/>
      </c>
      <c r="CG654" s="5"/>
      <c r="CH654" s="5">
        <v>653</v>
      </c>
      <c r="CI654" s="5" t="str">
        <f>IFERROR(VLOOKUP(CH654,CD$2:CE1730,2,0),"")</f>
        <v/>
      </c>
      <c r="CJ654" s="5"/>
      <c r="CL654" s="5"/>
      <c r="DC654" s="5" t="e">
        <f>IF(REPORTE!AH$2="si",IF(C654=VALUE(REPORTE!C$11),IF(SUM(DC655:DC$1993),CONCATENATE(INT(B654),", "),INT(B654)),""),IF(C654=VALUE(REPORTE!C$10),IF(SUM(DC655:DC$1993),CONCATENATE(INT(B654),", "),INT(B654)),""))</f>
        <v>#VALUE!</v>
      </c>
      <c r="DG654" s="5"/>
      <c r="DH654" s="5"/>
      <c r="DI654" s="5"/>
      <c r="DJ654" s="5"/>
    </row>
    <row r="655" spans="1:114" ht="15" customHeight="1">
      <c r="A655" s="4" t="str">
        <f t="shared" si="144"/>
        <v/>
      </c>
      <c r="B655" s="3"/>
      <c r="D655" s="1" t="str">
        <f>IFERROR(INDEX('padron cfe'!B:B,MATCH(DATOS!C655,'padron cfe'!A:A,0),1),"")</f>
        <v/>
      </c>
      <c r="H655" s="5" t="str">
        <f>IF(F655="","",IFERROR(CONCATENATE("PEUA",VLOOKUP(ESTADO,REPORTE!AV$2:AW$33,2,0),DIDTRITO_FORM,CADER_FORM,IFERROR(VLOOKUP(DAY(F655),$BN$3:$BO$11,2,0),DAY(F655)),IFERROR(VLOOKUP(MONTH(F655),$BN$3:$BO$11,2,0),MONTH(F655)),YEAR(F655),G655),""))</f>
        <v/>
      </c>
      <c r="K655" s="2" t="str">
        <f>IFERROR(INDEX('padron cfe'!C:C,MATCH(DATOS!C655,'padron cfe'!A:A,0),1),"")</f>
        <v/>
      </c>
      <c r="L655" s="4" t="str">
        <f>IFERROR(IF(VLOOKUP(J655,J$2:L654,4,0)=0,"",VLOOKUP(J655,J$2:L654,4,0)),"")</f>
        <v/>
      </c>
      <c r="M655" s="4" t="str">
        <f>IFERROR(IF(VLOOKUP(J655,J$2:M654,5,0)=0,"",VLOOKUP(J655,J$2:M654,5,0)),"")</f>
        <v/>
      </c>
      <c r="Q655" s="5" t="str">
        <f t="shared" si="143"/>
        <v/>
      </c>
      <c r="S655"/>
      <c r="T655" s="2" t="str">
        <f>IFERROR(INDEX('padron cfe'!D:D,MATCH(DATOS!C655,'padron cfe'!A:A,0),1),"")</f>
        <v/>
      </c>
      <c r="X655" s="6"/>
      <c r="Z655" s="4" t="str">
        <f t="shared" si="145"/>
        <v/>
      </c>
      <c r="AA655" s="4"/>
      <c r="AB655" s="4"/>
      <c r="AC655" s="2" t="str">
        <f>IFERROR(IF(INDEX(AC$1:AC654,MATCH(J655,J$1:J654,0),1)=0,"",INDEX(AC$1:AC654,MATCH(J655,J$1:J654,0),1)),"")</f>
        <v/>
      </c>
      <c r="AD655" s="2" t="str">
        <f>IFERROR(IF(INDEX(AD$1:AD654,MATCH(J655,J$1:J654,0),1)=0,"",INDEX(AD$1:AD654,MATCH(J655,J$1:J654,0),1)),"")</f>
        <v/>
      </c>
      <c r="AE655" s="2" t="str">
        <f>IFERROR(IF(INDEX(AE$1:AE654,MATCH(J655,J$1:J654,0),1)=0,"",INDEX(AE$1:AE654,MATCH(J655,J$1:J654,0),1)),"")</f>
        <v/>
      </c>
      <c r="AS655" s="4"/>
      <c r="AT655" s="82"/>
      <c r="AU655" s="124"/>
      <c r="AV655" s="124"/>
      <c r="AW655" s="124"/>
      <c r="AX655" s="124"/>
      <c r="AY655" s="124"/>
      <c r="AZ655" s="124"/>
      <c r="BA655" s="4"/>
      <c r="BB655" s="127"/>
      <c r="BH655" s="7" t="str">
        <f t="shared" ca="1" si="146"/>
        <v/>
      </c>
      <c r="BI655" s="4" t="str">
        <f t="shared" si="141"/>
        <v/>
      </c>
      <c r="BJ655" s="123" t="str">
        <f t="shared" si="147"/>
        <v/>
      </c>
      <c r="BK655" s="140" t="str">
        <f t="shared" si="152"/>
        <v/>
      </c>
      <c r="BP655" s="5"/>
      <c r="BQ655" s="4" t="str">
        <f>IF(IFERROR(VLOOKUP(C655,C656:C$1993,1,0),"")="","",COUNTIF(C:C,C655))</f>
        <v/>
      </c>
      <c r="BS655" s="5"/>
      <c r="BT655" s="5"/>
      <c r="BU655" s="5" t="str">
        <f>IF(B655="","",IF(BQ655="",1+(MAX(BU$2:BU654)),""))</f>
        <v/>
      </c>
      <c r="BV655" s="5" t="str">
        <f t="shared" si="148"/>
        <v/>
      </c>
      <c r="BW655" s="5" t="str">
        <f t="shared" si="149"/>
        <v/>
      </c>
      <c r="BX655" s="14" t="str">
        <f t="shared" si="150"/>
        <v/>
      </c>
      <c r="BY655" s="28"/>
      <c r="BZ655" s="15"/>
      <c r="CA655" s="5" t="str">
        <f t="shared" si="142"/>
        <v/>
      </c>
      <c r="CC655" s="5"/>
      <c r="CD655" s="5" t="str">
        <f t="shared" si="151"/>
        <v/>
      </c>
      <c r="CE655" s="5" t="str">
        <f>IF(J655="","",IFERROR(IF(VLOOKUP(J655,J$2:J654,1,0)=0,"",""),J655))</f>
        <v/>
      </c>
      <c r="CF655" s="24" t="str">
        <f>IF(CE655="","",(IFERROR(VLOOKUP(MID(CE655,1,1),$CW$2:DA$28,3,0),0)+IFERROR(VLOOKUP(MID(CE655,2,1),CW$2:DA$28,4,0),0)+IFERROR(VLOOKUP(MID(CE655,3,1),CW$2:DA$28,5,0),0)+(ROW(CE655)/1000000000000)))</f>
        <v/>
      </c>
      <c r="CG655" s="5"/>
      <c r="CH655" s="5">
        <v>654</v>
      </c>
      <c r="CI655" s="5" t="str">
        <f>IFERROR(VLOOKUP(CH655,CD$2:CE1731,2,0),"")</f>
        <v/>
      </c>
      <c r="CJ655" s="5"/>
      <c r="CL655" s="5"/>
      <c r="DC655" s="5" t="e">
        <f>IF(REPORTE!AH$2="si",IF(C655=VALUE(REPORTE!C$11),IF(SUM(DC656:DC$1993),CONCATENATE(INT(B655),", "),INT(B655)),""),IF(C655=VALUE(REPORTE!C$10),IF(SUM(DC656:DC$1993),CONCATENATE(INT(B655),", "),INT(B655)),""))</f>
        <v>#VALUE!</v>
      </c>
      <c r="DG655" s="5"/>
      <c r="DH655" s="5"/>
      <c r="DI655" s="5"/>
      <c r="DJ655" s="5"/>
    </row>
    <row r="656" spans="1:114" ht="15" customHeight="1">
      <c r="A656" s="4" t="str">
        <f t="shared" si="144"/>
        <v/>
      </c>
      <c r="B656" s="3"/>
      <c r="D656" s="1" t="str">
        <f>IFERROR(INDEX('padron cfe'!B:B,MATCH(DATOS!C656,'padron cfe'!A:A,0),1),"")</f>
        <v/>
      </c>
      <c r="H656" s="5" t="str">
        <f>IF(F656="","",IFERROR(CONCATENATE("PEUA",VLOOKUP(ESTADO,REPORTE!AV$2:AW$33,2,0),DIDTRITO_FORM,CADER_FORM,IFERROR(VLOOKUP(DAY(F656),$BN$3:$BO$11,2,0),DAY(F656)),IFERROR(VLOOKUP(MONTH(F656),$BN$3:$BO$11,2,0),MONTH(F656)),YEAR(F656),G656),""))</f>
        <v/>
      </c>
      <c r="K656" s="2" t="str">
        <f>IFERROR(INDEX('padron cfe'!C:C,MATCH(DATOS!C656,'padron cfe'!A:A,0),1),"")</f>
        <v/>
      </c>
      <c r="L656" s="4" t="str">
        <f>IFERROR(IF(VLOOKUP(J656,J$2:L655,4,0)=0,"",VLOOKUP(J656,J$2:L655,4,0)),"")</f>
        <v/>
      </c>
      <c r="M656" s="4" t="str">
        <f>IFERROR(IF(VLOOKUP(J656,J$2:M655,5,0)=0,"",VLOOKUP(J656,J$2:M655,5,0)),"")</f>
        <v/>
      </c>
      <c r="Q656" s="5" t="str">
        <f t="shared" si="143"/>
        <v/>
      </c>
      <c r="S656"/>
      <c r="T656" s="2" t="str">
        <f>IFERROR(INDEX('padron cfe'!D:D,MATCH(DATOS!C656,'padron cfe'!A:A,0),1),"")</f>
        <v/>
      </c>
      <c r="X656" s="6"/>
      <c r="Z656" s="4" t="str">
        <f t="shared" si="145"/>
        <v/>
      </c>
      <c r="AA656" s="4"/>
      <c r="AB656" s="4"/>
      <c r="AC656" s="2" t="str">
        <f>IFERROR(IF(INDEX(AC$1:AC655,MATCH(J656,J$1:J655,0),1)=0,"",INDEX(AC$1:AC655,MATCH(J656,J$1:J655,0),1)),"")</f>
        <v/>
      </c>
      <c r="AD656" s="2" t="str">
        <f>IFERROR(IF(INDEX(AD$1:AD655,MATCH(J656,J$1:J655,0),1)=0,"",INDEX(AD$1:AD655,MATCH(J656,J$1:J655,0),1)),"")</f>
        <v/>
      </c>
      <c r="AE656" s="2" t="str">
        <f>IFERROR(IF(INDEX(AE$1:AE655,MATCH(J656,J$1:J655,0),1)=0,"",INDEX(AE$1:AE655,MATCH(J656,J$1:J655,0),1)),"")</f>
        <v/>
      </c>
      <c r="AS656" s="4"/>
      <c r="AT656" s="82"/>
      <c r="AU656" s="124"/>
      <c r="AV656" s="124"/>
      <c r="AW656" s="124"/>
      <c r="AX656" s="124"/>
      <c r="AY656" s="124"/>
      <c r="AZ656" s="124"/>
      <c r="BA656" s="4"/>
      <c r="BB656" s="127"/>
      <c r="BH656" s="7" t="str">
        <f t="shared" ca="1" si="146"/>
        <v/>
      </c>
      <c r="BI656" s="4" t="str">
        <f t="shared" si="141"/>
        <v/>
      </c>
      <c r="BJ656" s="123" t="str">
        <f t="shared" si="147"/>
        <v/>
      </c>
      <c r="BK656" s="140" t="str">
        <f t="shared" si="152"/>
        <v/>
      </c>
      <c r="BP656" s="5"/>
      <c r="BQ656" s="4" t="str">
        <f>IF(IFERROR(VLOOKUP(C656,C657:C$1993,1,0),"")="","",COUNTIF(C:C,C656))</f>
        <v/>
      </c>
      <c r="BS656" s="5"/>
      <c r="BT656" s="5"/>
      <c r="BU656" s="5" t="str">
        <f>IF(B656="","",IF(BQ656="",1+(MAX(BU$2:BU655)),""))</f>
        <v/>
      </c>
      <c r="BV656" s="5" t="str">
        <f t="shared" si="148"/>
        <v/>
      </c>
      <c r="BW656" s="5" t="str">
        <f t="shared" si="149"/>
        <v/>
      </c>
      <c r="BX656" s="14" t="str">
        <f t="shared" si="150"/>
        <v/>
      </c>
      <c r="BY656" s="28"/>
      <c r="BZ656" s="15"/>
      <c r="CA656" s="5" t="str">
        <f t="shared" si="142"/>
        <v/>
      </c>
      <c r="CC656" s="5"/>
      <c r="CD656" s="5" t="str">
        <f t="shared" si="151"/>
        <v/>
      </c>
      <c r="CE656" s="5" t="str">
        <f>IF(J656="","",IFERROR(IF(VLOOKUP(J656,J$2:J655,1,0)=0,"",""),J656))</f>
        <v/>
      </c>
      <c r="CF656" s="24" t="str">
        <f>IF(CE656="","",(IFERROR(VLOOKUP(MID(CE656,1,1),$CW$2:DA$28,3,0),0)+IFERROR(VLOOKUP(MID(CE656,2,1),CW$2:DA$28,4,0),0)+IFERROR(VLOOKUP(MID(CE656,3,1),CW$2:DA$28,5,0),0)+(ROW(CE656)/1000000000000)))</f>
        <v/>
      </c>
      <c r="CG656" s="5"/>
      <c r="CH656" s="5">
        <v>655</v>
      </c>
      <c r="CI656" s="5" t="str">
        <f>IFERROR(VLOOKUP(CH656,CD$2:CE1732,2,0),"")</f>
        <v/>
      </c>
      <c r="CJ656" s="5"/>
      <c r="CL656" s="5"/>
      <c r="DC656" s="5" t="e">
        <f>IF(REPORTE!AH$2="si",IF(C656=VALUE(REPORTE!C$11),IF(SUM(DC657:DC$1993),CONCATENATE(INT(B656),", "),INT(B656)),""),IF(C656=VALUE(REPORTE!C$10),IF(SUM(DC657:DC$1993),CONCATENATE(INT(B656),", "),INT(B656)),""))</f>
        <v>#VALUE!</v>
      </c>
      <c r="DG656" s="5"/>
      <c r="DH656" s="5"/>
      <c r="DI656" s="5"/>
      <c r="DJ656" s="5"/>
    </row>
    <row r="657" spans="1:114" ht="15" customHeight="1">
      <c r="A657" s="4" t="str">
        <f t="shared" si="144"/>
        <v/>
      </c>
      <c r="B657" s="3"/>
      <c r="D657" s="1" t="str">
        <f>IFERROR(INDEX('padron cfe'!B:B,MATCH(DATOS!C657,'padron cfe'!A:A,0),1),"")</f>
        <v/>
      </c>
      <c r="H657" s="5" t="str">
        <f>IF(F657="","",IFERROR(CONCATENATE("PEUA",VLOOKUP(ESTADO,REPORTE!AV$2:AW$33,2,0),DIDTRITO_FORM,CADER_FORM,IFERROR(VLOOKUP(DAY(F657),$BN$3:$BO$11,2,0),DAY(F657)),IFERROR(VLOOKUP(MONTH(F657),$BN$3:$BO$11,2,0),MONTH(F657)),YEAR(F657),G657),""))</f>
        <v/>
      </c>
      <c r="K657" s="2" t="str">
        <f>IFERROR(INDEX('padron cfe'!C:C,MATCH(DATOS!C657,'padron cfe'!A:A,0),1),"")</f>
        <v/>
      </c>
      <c r="L657" s="4" t="str">
        <f>IFERROR(IF(VLOOKUP(J657,J$2:L656,4,0)=0,"",VLOOKUP(J657,J$2:L656,4,0)),"")</f>
        <v/>
      </c>
      <c r="M657" s="4" t="str">
        <f>IFERROR(IF(VLOOKUP(J657,J$2:M656,5,0)=0,"",VLOOKUP(J657,J$2:M656,5,0)),"")</f>
        <v/>
      </c>
      <c r="Q657" s="5" t="str">
        <f t="shared" si="143"/>
        <v/>
      </c>
      <c r="S657"/>
      <c r="T657" s="2" t="str">
        <f>IFERROR(INDEX('padron cfe'!D:D,MATCH(DATOS!C657,'padron cfe'!A:A,0),1),"")</f>
        <v/>
      </c>
      <c r="X657" s="6"/>
      <c r="Z657" s="4" t="str">
        <f t="shared" si="145"/>
        <v/>
      </c>
      <c r="AA657" s="4"/>
      <c r="AB657" s="4"/>
      <c r="AC657" s="2" t="str">
        <f>IFERROR(IF(INDEX(AC$1:AC656,MATCH(J657,J$1:J656,0),1)=0,"",INDEX(AC$1:AC656,MATCH(J657,J$1:J656,0),1)),"")</f>
        <v/>
      </c>
      <c r="AD657" s="2" t="str">
        <f>IFERROR(IF(INDEX(AD$1:AD656,MATCH(J657,J$1:J656,0),1)=0,"",INDEX(AD$1:AD656,MATCH(J657,J$1:J656,0),1)),"")</f>
        <v/>
      </c>
      <c r="AE657" s="2" t="str">
        <f>IFERROR(IF(INDEX(AE$1:AE656,MATCH(J657,J$1:J656,0),1)=0,"",INDEX(AE$1:AE656,MATCH(J657,J$1:J656,0),1)),"")</f>
        <v/>
      </c>
      <c r="AS657" s="4"/>
      <c r="AT657" s="82"/>
      <c r="AU657" s="124"/>
      <c r="AV657" s="124"/>
      <c r="AW657" s="124"/>
      <c r="AX657" s="124"/>
      <c r="AY657" s="124"/>
      <c r="AZ657" s="124"/>
      <c r="BA657" s="4"/>
      <c r="BB657" s="127"/>
      <c r="BH657" s="7" t="str">
        <f t="shared" ca="1" si="146"/>
        <v/>
      </c>
      <c r="BI657" s="4" t="str">
        <f t="shared" si="141"/>
        <v/>
      </c>
      <c r="BJ657" s="123" t="str">
        <f t="shared" si="147"/>
        <v/>
      </c>
      <c r="BK657" s="140" t="str">
        <f t="shared" si="152"/>
        <v/>
      </c>
      <c r="BP657" s="5"/>
      <c r="BQ657" s="4" t="str">
        <f>IF(IFERROR(VLOOKUP(C657,C658:C$1993,1,0),"")="","",COUNTIF(C:C,C657))</f>
        <v/>
      </c>
      <c r="BS657" s="5"/>
      <c r="BT657" s="5"/>
      <c r="BU657" s="5" t="str">
        <f>IF(B657="","",IF(BQ657="",1+(MAX(BU$2:BU656)),""))</f>
        <v/>
      </c>
      <c r="BV657" s="5" t="str">
        <f t="shared" si="148"/>
        <v/>
      </c>
      <c r="BW657" s="5" t="str">
        <f t="shared" si="149"/>
        <v/>
      </c>
      <c r="BX657" s="14" t="str">
        <f t="shared" si="150"/>
        <v/>
      </c>
      <c r="BY657" s="28"/>
      <c r="BZ657" s="15"/>
      <c r="CA657" s="5" t="str">
        <f t="shared" si="142"/>
        <v/>
      </c>
      <c r="CC657" s="5"/>
      <c r="CD657" s="5" t="str">
        <f t="shared" si="151"/>
        <v/>
      </c>
      <c r="CE657" s="5" t="str">
        <f>IF(J657="","",IFERROR(IF(VLOOKUP(J657,J$2:J656,1,0)=0,"",""),J657))</f>
        <v/>
      </c>
      <c r="CF657" s="24" t="str">
        <f>IF(CE657="","",(IFERROR(VLOOKUP(MID(CE657,1,1),$CW$2:DA$28,3,0),0)+IFERROR(VLOOKUP(MID(CE657,2,1),CW$2:DA$28,4,0),0)+IFERROR(VLOOKUP(MID(CE657,3,1),CW$2:DA$28,5,0),0)+(ROW(CE657)/1000000000000)))</f>
        <v/>
      </c>
      <c r="CG657" s="5"/>
      <c r="CH657" s="5">
        <v>656</v>
      </c>
      <c r="CI657" s="5" t="str">
        <f>IFERROR(VLOOKUP(CH657,CD$2:CE1733,2,0),"")</f>
        <v/>
      </c>
      <c r="CJ657" s="5"/>
      <c r="CL657" s="5"/>
      <c r="DC657" s="5" t="e">
        <f>IF(REPORTE!AH$2="si",IF(C657=VALUE(REPORTE!C$11),IF(SUM(DC658:DC$1993),CONCATENATE(INT(B657),", "),INT(B657)),""),IF(C657=VALUE(REPORTE!C$10),IF(SUM(DC658:DC$1993),CONCATENATE(INT(B657),", "),INT(B657)),""))</f>
        <v>#VALUE!</v>
      </c>
      <c r="DG657" s="5"/>
      <c r="DH657" s="5"/>
      <c r="DI657" s="5"/>
      <c r="DJ657" s="5"/>
    </row>
    <row r="658" spans="1:114" ht="15" customHeight="1">
      <c r="A658" s="4" t="str">
        <f t="shared" si="144"/>
        <v/>
      </c>
      <c r="B658" s="3"/>
      <c r="D658" s="1" t="str">
        <f>IFERROR(INDEX('padron cfe'!B:B,MATCH(DATOS!C658,'padron cfe'!A:A,0),1),"")</f>
        <v/>
      </c>
      <c r="H658" s="5" t="str">
        <f>IF(F658="","",IFERROR(CONCATENATE("PEUA",VLOOKUP(ESTADO,REPORTE!AV$2:AW$33,2,0),DIDTRITO_FORM,CADER_FORM,IFERROR(VLOOKUP(DAY(F658),$BN$3:$BO$11,2,0),DAY(F658)),IFERROR(VLOOKUP(MONTH(F658),$BN$3:$BO$11,2,0),MONTH(F658)),YEAR(F658),G658),""))</f>
        <v/>
      </c>
      <c r="K658" s="2" t="str">
        <f>IFERROR(INDEX('padron cfe'!C:C,MATCH(DATOS!C658,'padron cfe'!A:A,0),1),"")</f>
        <v/>
      </c>
      <c r="L658" s="4" t="str">
        <f>IFERROR(IF(VLOOKUP(J658,J$2:L657,4,0)=0,"",VLOOKUP(J658,J$2:L657,4,0)),"")</f>
        <v/>
      </c>
      <c r="M658" s="4" t="str">
        <f>IFERROR(IF(VLOOKUP(J658,J$2:M657,5,0)=0,"",VLOOKUP(J658,J$2:M657,5,0)),"")</f>
        <v/>
      </c>
      <c r="Q658" s="5" t="str">
        <f t="shared" si="143"/>
        <v/>
      </c>
      <c r="S658"/>
      <c r="T658" s="2" t="str">
        <f>IFERROR(INDEX('padron cfe'!D:D,MATCH(DATOS!C658,'padron cfe'!A:A,0),1),"")</f>
        <v/>
      </c>
      <c r="X658" s="6"/>
      <c r="Z658" s="4" t="str">
        <f t="shared" si="145"/>
        <v/>
      </c>
      <c r="AA658" s="4"/>
      <c r="AB658" s="4"/>
      <c r="AC658" s="2" t="str">
        <f>IFERROR(IF(INDEX(AC$1:AC657,MATCH(J658,J$1:J657,0),1)=0,"",INDEX(AC$1:AC657,MATCH(J658,J$1:J657,0),1)),"")</f>
        <v/>
      </c>
      <c r="AD658" s="2" t="str">
        <f>IFERROR(IF(INDEX(AD$1:AD657,MATCH(J658,J$1:J657,0),1)=0,"",INDEX(AD$1:AD657,MATCH(J658,J$1:J657,0),1)),"")</f>
        <v/>
      </c>
      <c r="AE658" s="2" t="str">
        <f>IFERROR(IF(INDEX(AE$1:AE657,MATCH(J658,J$1:J657,0),1)=0,"",INDEX(AE$1:AE657,MATCH(J658,J$1:J657,0),1)),"")</f>
        <v/>
      </c>
      <c r="AS658" s="4"/>
      <c r="AT658" s="82"/>
      <c r="AU658" s="124"/>
      <c r="AV658" s="124"/>
      <c r="AW658" s="124"/>
      <c r="AX658" s="124"/>
      <c r="AY658" s="124"/>
      <c r="AZ658" s="124"/>
      <c r="BA658" s="4"/>
      <c r="BB658" s="127"/>
      <c r="BH658" s="7" t="str">
        <f t="shared" ca="1" si="146"/>
        <v/>
      </c>
      <c r="BI658" s="4" t="str">
        <f t="shared" si="141"/>
        <v/>
      </c>
      <c r="BJ658" s="123" t="str">
        <f t="shared" si="147"/>
        <v/>
      </c>
      <c r="BK658" s="140" t="str">
        <f t="shared" si="152"/>
        <v/>
      </c>
      <c r="BP658" s="5"/>
      <c r="BQ658" s="4" t="str">
        <f>IF(IFERROR(VLOOKUP(C658,C659:C$1993,1,0),"")="","",COUNTIF(C:C,C658))</f>
        <v/>
      </c>
      <c r="BS658" s="5"/>
      <c r="BT658" s="5"/>
      <c r="BU658" s="5" t="str">
        <f>IF(B658="","",IF(BQ658="",1+(MAX(BU$2:BU657)),""))</f>
        <v/>
      </c>
      <c r="BV658" s="5" t="str">
        <f t="shared" si="148"/>
        <v/>
      </c>
      <c r="BW658" s="5" t="str">
        <f t="shared" si="149"/>
        <v/>
      </c>
      <c r="BX658" s="14" t="str">
        <f t="shared" si="150"/>
        <v/>
      </c>
      <c r="BY658" s="28"/>
      <c r="BZ658" s="15"/>
      <c r="CA658" s="5" t="str">
        <f t="shared" si="142"/>
        <v/>
      </c>
      <c r="CC658" s="5"/>
      <c r="CD658" s="5" t="str">
        <f t="shared" si="151"/>
        <v/>
      </c>
      <c r="CE658" s="5" t="str">
        <f>IF(J658="","",IFERROR(IF(VLOOKUP(J658,J$2:J657,1,0)=0,"",""),J658))</f>
        <v/>
      </c>
      <c r="CF658" s="24" t="str">
        <f>IF(CE658="","",(IFERROR(VLOOKUP(MID(CE658,1,1),$CW$2:DA$28,3,0),0)+IFERROR(VLOOKUP(MID(CE658,2,1),CW$2:DA$28,4,0),0)+IFERROR(VLOOKUP(MID(CE658,3,1),CW$2:DA$28,5,0),0)+(ROW(CE658)/1000000000000)))</f>
        <v/>
      </c>
      <c r="CG658" s="5"/>
      <c r="CH658" s="5">
        <v>657</v>
      </c>
      <c r="CI658" s="5" t="str">
        <f>IFERROR(VLOOKUP(CH658,CD$2:CE1734,2,0),"")</f>
        <v/>
      </c>
      <c r="CJ658" s="5"/>
      <c r="CL658" s="5"/>
      <c r="DC658" s="5" t="e">
        <f>IF(REPORTE!AH$2="si",IF(C658=VALUE(REPORTE!C$11),IF(SUM(DC659:DC$1993),CONCATENATE(INT(B658),", "),INT(B658)),""),IF(C658=VALUE(REPORTE!C$10),IF(SUM(DC659:DC$1993),CONCATENATE(INT(B658),", "),INT(B658)),""))</f>
        <v>#VALUE!</v>
      </c>
      <c r="DG658" s="5"/>
      <c r="DH658" s="5"/>
      <c r="DI658" s="5"/>
      <c r="DJ658" s="5"/>
    </row>
    <row r="659" spans="1:114" ht="15" customHeight="1">
      <c r="A659" s="4" t="str">
        <f t="shared" si="144"/>
        <v/>
      </c>
      <c r="B659" s="3"/>
      <c r="D659" s="1" t="str">
        <f>IFERROR(INDEX('padron cfe'!B:B,MATCH(DATOS!C659,'padron cfe'!A:A,0),1),"")</f>
        <v/>
      </c>
      <c r="H659" s="5" t="str">
        <f>IF(F659="","",IFERROR(CONCATENATE("PEUA",VLOOKUP(ESTADO,REPORTE!AV$2:AW$33,2,0),DIDTRITO_FORM,CADER_FORM,IFERROR(VLOOKUP(DAY(F659),$BN$3:$BO$11,2,0),DAY(F659)),IFERROR(VLOOKUP(MONTH(F659),$BN$3:$BO$11,2,0),MONTH(F659)),YEAR(F659),G659),""))</f>
        <v/>
      </c>
      <c r="K659" s="2" t="str">
        <f>IFERROR(INDEX('padron cfe'!C:C,MATCH(DATOS!C659,'padron cfe'!A:A,0),1),"")</f>
        <v/>
      </c>
      <c r="L659" s="4" t="str">
        <f>IFERROR(IF(VLOOKUP(J659,J$2:L658,4,0)=0,"",VLOOKUP(J659,J$2:L658,4,0)),"")</f>
        <v/>
      </c>
      <c r="M659" s="4" t="str">
        <f>IFERROR(IF(VLOOKUP(J659,J$2:M658,5,0)=0,"",VLOOKUP(J659,J$2:M658,5,0)),"")</f>
        <v/>
      </c>
      <c r="Q659" s="5" t="str">
        <f t="shared" si="143"/>
        <v/>
      </c>
      <c r="S659"/>
      <c r="T659" s="2" t="str">
        <f>IFERROR(INDEX('padron cfe'!D:D,MATCH(DATOS!C659,'padron cfe'!A:A,0),1),"")</f>
        <v/>
      </c>
      <c r="X659" s="6"/>
      <c r="Z659" s="4" t="str">
        <f t="shared" si="145"/>
        <v/>
      </c>
      <c r="AA659" s="4"/>
      <c r="AB659" s="4"/>
      <c r="AC659" s="2" t="str">
        <f>IFERROR(IF(INDEX(AC$1:AC658,MATCH(J659,J$1:J658,0),1)=0,"",INDEX(AC$1:AC658,MATCH(J659,J$1:J658,0),1)),"")</f>
        <v/>
      </c>
      <c r="AD659" s="2" t="str">
        <f>IFERROR(IF(INDEX(AD$1:AD658,MATCH(J659,J$1:J658,0),1)=0,"",INDEX(AD$1:AD658,MATCH(J659,J$1:J658,0),1)),"")</f>
        <v/>
      </c>
      <c r="AE659" s="2" t="str">
        <f>IFERROR(IF(INDEX(AE$1:AE658,MATCH(J659,J$1:J658,0),1)=0,"",INDEX(AE$1:AE658,MATCH(J659,J$1:J658,0),1)),"")</f>
        <v/>
      </c>
      <c r="AS659" s="4"/>
      <c r="AT659" s="82"/>
      <c r="AU659" s="124"/>
      <c r="AV659" s="124"/>
      <c r="AW659" s="124"/>
      <c r="AX659" s="124"/>
      <c r="AY659" s="124"/>
      <c r="AZ659" s="124"/>
      <c r="BA659" s="4"/>
      <c r="BB659" s="127"/>
      <c r="BH659" s="7" t="str">
        <f t="shared" ca="1" si="146"/>
        <v/>
      </c>
      <c r="BI659" s="4" t="str">
        <f t="shared" ref="BI659:BI722" si="153">IFERROR(IF(AA659=0,"",AA659/BB659),"")</f>
        <v/>
      </c>
      <c r="BJ659" s="123" t="str">
        <f t="shared" si="147"/>
        <v/>
      </c>
      <c r="BK659" s="140" t="str">
        <f t="shared" si="152"/>
        <v/>
      </c>
      <c r="BP659" s="5"/>
      <c r="BQ659" s="4" t="str">
        <f>IF(IFERROR(VLOOKUP(C659,C660:C$1993,1,0),"")="","",COUNTIF(C:C,C659))</f>
        <v/>
      </c>
      <c r="BS659" s="5"/>
      <c r="BT659" s="5"/>
      <c r="BU659" s="5" t="str">
        <f>IF(B659="","",IF(BQ659="",1+(MAX(BU$2:BU658)),""))</f>
        <v/>
      </c>
      <c r="BV659" s="5" t="str">
        <f t="shared" si="148"/>
        <v/>
      </c>
      <c r="BW659" s="5" t="str">
        <f t="shared" si="149"/>
        <v/>
      </c>
      <c r="BX659" s="14" t="str">
        <f t="shared" si="150"/>
        <v/>
      </c>
      <c r="BY659" s="28"/>
      <c r="BZ659" s="15"/>
      <c r="CA659" s="5" t="str">
        <f t="shared" si="142"/>
        <v/>
      </c>
      <c r="CC659" s="5"/>
      <c r="CD659" s="5" t="str">
        <f t="shared" si="151"/>
        <v/>
      </c>
      <c r="CE659" s="5" t="str">
        <f>IF(J659="","",IFERROR(IF(VLOOKUP(J659,J$2:J658,1,0)=0,"",""),J659))</f>
        <v/>
      </c>
      <c r="CF659" s="24" t="str">
        <f>IF(CE659="","",(IFERROR(VLOOKUP(MID(CE659,1,1),$CW$2:DA$28,3,0),0)+IFERROR(VLOOKUP(MID(CE659,2,1),CW$2:DA$28,4,0),0)+IFERROR(VLOOKUP(MID(CE659,3,1),CW$2:DA$28,5,0),0)+(ROW(CE659)/1000000000000)))</f>
        <v/>
      </c>
      <c r="CG659" s="5"/>
      <c r="CH659" s="5">
        <v>658</v>
      </c>
      <c r="CI659" s="5" t="str">
        <f>IFERROR(VLOOKUP(CH659,CD$2:CE1735,2,0),"")</f>
        <v/>
      </c>
      <c r="CJ659" s="5"/>
      <c r="CL659" s="5"/>
      <c r="DC659" s="5" t="e">
        <f>IF(REPORTE!AH$2="si",IF(C659=VALUE(REPORTE!C$11),IF(SUM(DC660:DC$1993),CONCATENATE(INT(B659),", "),INT(B659)),""),IF(C659=VALUE(REPORTE!C$10),IF(SUM(DC660:DC$1993),CONCATENATE(INT(B659),", "),INT(B659)),""))</f>
        <v>#VALUE!</v>
      </c>
      <c r="DG659" s="5"/>
      <c r="DH659" s="5"/>
      <c r="DI659" s="5"/>
      <c r="DJ659" s="5"/>
    </row>
    <row r="660" spans="1:114" ht="15" customHeight="1">
      <c r="A660" s="4" t="str">
        <f t="shared" si="144"/>
        <v/>
      </c>
      <c r="B660" s="3"/>
      <c r="D660" s="1" t="str">
        <f>IFERROR(INDEX('padron cfe'!B:B,MATCH(DATOS!C660,'padron cfe'!A:A,0),1),"")</f>
        <v/>
      </c>
      <c r="H660" s="5" t="str">
        <f>IF(F660="","",IFERROR(CONCATENATE("PEUA",VLOOKUP(ESTADO,REPORTE!AV$2:AW$33,2,0),DIDTRITO_FORM,CADER_FORM,IFERROR(VLOOKUP(DAY(F660),$BN$3:$BO$11,2,0),DAY(F660)),IFERROR(VLOOKUP(MONTH(F660),$BN$3:$BO$11,2,0),MONTH(F660)),YEAR(F660),G660),""))</f>
        <v/>
      </c>
      <c r="K660" s="2" t="str">
        <f>IFERROR(INDEX('padron cfe'!C:C,MATCH(DATOS!C660,'padron cfe'!A:A,0),1),"")</f>
        <v/>
      </c>
      <c r="L660" s="4" t="str">
        <f>IFERROR(IF(VLOOKUP(J660,J$2:L659,4,0)=0,"",VLOOKUP(J660,J$2:L659,4,0)),"")</f>
        <v/>
      </c>
      <c r="M660" s="4" t="str">
        <f>IFERROR(IF(VLOOKUP(J660,J$2:M659,5,0)=0,"",VLOOKUP(J660,J$2:M659,5,0)),"")</f>
        <v/>
      </c>
      <c r="Q660" s="5" t="str">
        <f t="shared" si="143"/>
        <v/>
      </c>
      <c r="S660"/>
      <c r="T660" s="2" t="str">
        <f>IFERROR(INDEX('padron cfe'!D:D,MATCH(DATOS!C660,'padron cfe'!A:A,0),1),"")</f>
        <v/>
      </c>
      <c r="X660" s="6"/>
      <c r="Z660" s="4" t="str">
        <f t="shared" si="145"/>
        <v/>
      </c>
      <c r="AA660" s="4"/>
      <c r="AB660" s="4"/>
      <c r="AC660" s="2" t="str">
        <f>IFERROR(IF(INDEX(AC$1:AC659,MATCH(J660,J$1:J659,0),1)=0,"",INDEX(AC$1:AC659,MATCH(J660,J$1:J659,0),1)),"")</f>
        <v/>
      </c>
      <c r="AD660" s="2" t="str">
        <f>IFERROR(IF(INDEX(AD$1:AD659,MATCH(J660,J$1:J659,0),1)=0,"",INDEX(AD$1:AD659,MATCH(J660,J$1:J659,0),1)),"")</f>
        <v/>
      </c>
      <c r="AE660" s="2" t="str">
        <f>IFERROR(IF(INDEX(AE$1:AE659,MATCH(J660,J$1:J659,0),1)=0,"",INDEX(AE$1:AE659,MATCH(J660,J$1:J659,0),1)),"")</f>
        <v/>
      </c>
      <c r="AS660" s="4"/>
      <c r="AT660" s="82"/>
      <c r="AU660" s="124"/>
      <c r="AV660" s="124"/>
      <c r="AW660" s="124"/>
      <c r="AX660" s="124"/>
      <c r="AY660" s="124"/>
      <c r="AZ660" s="124"/>
      <c r="BA660" s="4"/>
      <c r="BB660" s="127"/>
      <c r="BH660" s="7" t="str">
        <f t="shared" ca="1" si="146"/>
        <v/>
      </c>
      <c r="BI660" s="4" t="str">
        <f t="shared" si="153"/>
        <v/>
      </c>
      <c r="BJ660" s="123" t="str">
        <f t="shared" si="147"/>
        <v/>
      </c>
      <c r="BK660" s="140" t="str">
        <f t="shared" si="152"/>
        <v/>
      </c>
      <c r="BP660" s="5"/>
      <c r="BQ660" s="4" t="str">
        <f>IF(IFERROR(VLOOKUP(C660,C661:C$1993,1,0),"")="","",COUNTIF(C:C,C660))</f>
        <v/>
      </c>
      <c r="BS660" s="5"/>
      <c r="BT660" s="5"/>
      <c r="BU660" s="5" t="str">
        <f>IF(B660="","",IF(BQ660="",1+(MAX(BU$2:BU659)),""))</f>
        <v/>
      </c>
      <c r="BV660" s="5" t="str">
        <f t="shared" si="148"/>
        <v/>
      </c>
      <c r="BW660" s="5" t="str">
        <f t="shared" si="149"/>
        <v/>
      </c>
      <c r="BX660" s="14" t="str">
        <f t="shared" si="150"/>
        <v/>
      </c>
      <c r="BY660" s="28"/>
      <c r="BZ660" s="15"/>
      <c r="CA660" s="5" t="str">
        <f t="shared" si="142"/>
        <v/>
      </c>
      <c r="CC660" s="5"/>
      <c r="CD660" s="5" t="str">
        <f t="shared" si="151"/>
        <v/>
      </c>
      <c r="CE660" s="5" t="str">
        <f>IF(J660="","",IFERROR(IF(VLOOKUP(J660,J$2:J659,1,0)=0,"",""),J660))</f>
        <v/>
      </c>
      <c r="CF660" s="24" t="str">
        <f>IF(CE660="","",(IFERROR(VLOOKUP(MID(CE660,1,1),$CW$2:DA$28,3,0),0)+IFERROR(VLOOKUP(MID(CE660,2,1),CW$2:DA$28,4,0),0)+IFERROR(VLOOKUP(MID(CE660,3,1),CW$2:DA$28,5,0),0)+(ROW(CE660)/1000000000000)))</f>
        <v/>
      </c>
      <c r="CG660" s="5"/>
      <c r="CH660" s="5">
        <v>659</v>
      </c>
      <c r="CI660" s="5" t="str">
        <f>IFERROR(VLOOKUP(CH660,CD$2:CE1736,2,0),"")</f>
        <v/>
      </c>
      <c r="CJ660" s="5"/>
      <c r="CL660" s="5"/>
      <c r="DC660" s="5" t="e">
        <f>IF(REPORTE!AH$2="si",IF(C660=VALUE(REPORTE!C$11),IF(SUM(DC661:DC$1993),CONCATENATE(INT(B660),", "),INT(B660)),""),IF(C660=VALUE(REPORTE!C$10),IF(SUM(DC661:DC$1993),CONCATENATE(INT(B660),", "),INT(B660)),""))</f>
        <v>#VALUE!</v>
      </c>
      <c r="DG660" s="5"/>
      <c r="DH660" s="5"/>
      <c r="DI660" s="5"/>
      <c r="DJ660" s="5"/>
    </row>
    <row r="661" spans="1:114" ht="15" customHeight="1">
      <c r="A661" s="4" t="str">
        <f t="shared" si="144"/>
        <v/>
      </c>
      <c r="B661" s="3"/>
      <c r="D661" s="1" t="str">
        <f>IFERROR(INDEX('padron cfe'!B:B,MATCH(DATOS!C661,'padron cfe'!A:A,0),1),"")</f>
        <v/>
      </c>
      <c r="H661" s="5" t="str">
        <f>IF(F661="","",IFERROR(CONCATENATE("PEUA",VLOOKUP(ESTADO,REPORTE!AV$2:AW$33,2,0),DIDTRITO_FORM,CADER_FORM,IFERROR(VLOOKUP(DAY(F661),$BN$3:$BO$11,2,0),DAY(F661)),IFERROR(VLOOKUP(MONTH(F661),$BN$3:$BO$11,2,0),MONTH(F661)),YEAR(F661),G661),""))</f>
        <v/>
      </c>
      <c r="K661" s="2" t="str">
        <f>IFERROR(INDEX('padron cfe'!C:C,MATCH(DATOS!C661,'padron cfe'!A:A,0),1),"")</f>
        <v/>
      </c>
      <c r="L661" s="4" t="str">
        <f>IFERROR(IF(VLOOKUP(J661,J$2:L660,4,0)=0,"",VLOOKUP(J661,J$2:L660,4,0)),"")</f>
        <v/>
      </c>
      <c r="M661" s="4" t="str">
        <f>IFERROR(IF(VLOOKUP(J661,J$2:M660,5,0)=0,"",VLOOKUP(J661,J$2:M660,5,0)),"")</f>
        <v/>
      </c>
      <c r="Q661" s="5" t="str">
        <f t="shared" si="143"/>
        <v/>
      </c>
      <c r="S661"/>
      <c r="T661" s="2" t="str">
        <f>IFERROR(INDEX('padron cfe'!D:D,MATCH(DATOS!C661,'padron cfe'!A:A,0),1),"")</f>
        <v/>
      </c>
      <c r="X661" s="6"/>
      <c r="Z661" s="4" t="str">
        <f t="shared" si="145"/>
        <v/>
      </c>
      <c r="AA661" s="4"/>
      <c r="AB661" s="4"/>
      <c r="AC661" s="2" t="str">
        <f>IFERROR(IF(INDEX(AC$1:AC660,MATCH(J661,J$1:J660,0),1)=0,"",INDEX(AC$1:AC660,MATCH(J661,J$1:J660,0),1)),"")</f>
        <v/>
      </c>
      <c r="AD661" s="2" t="str">
        <f>IFERROR(IF(INDEX(AD$1:AD660,MATCH(J661,J$1:J660,0),1)=0,"",INDEX(AD$1:AD660,MATCH(J661,J$1:J660,0),1)),"")</f>
        <v/>
      </c>
      <c r="AE661" s="2" t="str">
        <f>IFERROR(IF(INDEX(AE$1:AE660,MATCH(J661,J$1:J660,0),1)=0,"",INDEX(AE$1:AE660,MATCH(J661,J$1:J660,0),1)),"")</f>
        <v/>
      </c>
      <c r="AS661" s="4"/>
      <c r="AT661" s="82"/>
      <c r="AU661" s="124"/>
      <c r="AV661" s="124"/>
      <c r="AW661" s="124"/>
      <c r="AX661" s="124"/>
      <c r="AY661" s="124"/>
      <c r="AZ661" s="124"/>
      <c r="BA661" s="4"/>
      <c r="BB661" s="127"/>
      <c r="BH661" s="7" t="str">
        <f t="shared" ca="1" si="146"/>
        <v/>
      </c>
      <c r="BI661" s="4" t="str">
        <f t="shared" si="153"/>
        <v/>
      </c>
      <c r="BJ661" s="123" t="str">
        <f t="shared" si="147"/>
        <v/>
      </c>
      <c r="BK661" s="140" t="str">
        <f t="shared" si="152"/>
        <v/>
      </c>
      <c r="BP661" s="5"/>
      <c r="BQ661" s="4" t="str">
        <f>IF(IFERROR(VLOOKUP(C661,C662:C$1993,1,0),"")="","",COUNTIF(C:C,C661))</f>
        <v/>
      </c>
      <c r="BS661" s="5"/>
      <c r="BT661" s="5"/>
      <c r="BU661" s="5" t="str">
        <f>IF(B661="","",IF(BQ661="",1+(MAX(BU$2:BU660)),""))</f>
        <v/>
      </c>
      <c r="BV661" s="5" t="str">
        <f t="shared" si="148"/>
        <v/>
      </c>
      <c r="BW661" s="5" t="str">
        <f t="shared" si="149"/>
        <v/>
      </c>
      <c r="BX661" s="14" t="str">
        <f t="shared" si="150"/>
        <v/>
      </c>
      <c r="BY661" s="28"/>
      <c r="BZ661" s="15"/>
      <c r="CA661" s="5" t="str">
        <f t="shared" si="142"/>
        <v/>
      </c>
      <c r="CC661" s="5"/>
      <c r="CD661" s="5" t="str">
        <f t="shared" si="151"/>
        <v/>
      </c>
      <c r="CE661" s="5" t="str">
        <f>IF(J661="","",IFERROR(IF(VLOOKUP(J661,J$2:J660,1,0)=0,"",""),J661))</f>
        <v/>
      </c>
      <c r="CF661" s="24" t="str">
        <f>IF(CE661="","",(IFERROR(VLOOKUP(MID(CE661,1,1),$CW$2:DA$28,3,0),0)+IFERROR(VLOOKUP(MID(CE661,2,1),CW$2:DA$28,4,0),0)+IFERROR(VLOOKUP(MID(CE661,3,1),CW$2:DA$28,5,0),0)+(ROW(CE661)/1000000000000)))</f>
        <v/>
      </c>
      <c r="CG661" s="5"/>
      <c r="CH661" s="5">
        <v>660</v>
      </c>
      <c r="CI661" s="5" t="str">
        <f>IFERROR(VLOOKUP(CH661,CD$2:CE1737,2,0),"")</f>
        <v/>
      </c>
      <c r="CJ661" s="5"/>
      <c r="CL661" s="5"/>
      <c r="DC661" s="5" t="e">
        <f>IF(REPORTE!AH$2="si",IF(C661=VALUE(REPORTE!C$11),IF(SUM(DC662:DC$1993),CONCATENATE(INT(B661),", "),INT(B661)),""),IF(C661=VALUE(REPORTE!C$10),IF(SUM(DC662:DC$1993),CONCATENATE(INT(B661),", "),INT(B661)),""))</f>
        <v>#VALUE!</v>
      </c>
      <c r="DG661" s="5"/>
      <c r="DH661" s="5"/>
      <c r="DI661" s="5"/>
      <c r="DJ661" s="5"/>
    </row>
    <row r="662" spans="1:114" ht="15" customHeight="1">
      <c r="A662" s="4" t="str">
        <f t="shared" si="144"/>
        <v/>
      </c>
      <c r="B662" s="3"/>
      <c r="D662" s="1" t="str">
        <f>IFERROR(INDEX('padron cfe'!B:B,MATCH(DATOS!C662,'padron cfe'!A:A,0),1),"")</f>
        <v/>
      </c>
      <c r="H662" s="5" t="str">
        <f>IF(F662="","",IFERROR(CONCATENATE("PEUA",VLOOKUP(ESTADO,REPORTE!AV$2:AW$33,2,0),DIDTRITO_FORM,CADER_FORM,IFERROR(VLOOKUP(DAY(F662),$BN$3:$BO$11,2,0),DAY(F662)),IFERROR(VLOOKUP(MONTH(F662),$BN$3:$BO$11,2,0),MONTH(F662)),YEAR(F662),G662),""))</f>
        <v/>
      </c>
      <c r="K662" s="2" t="str">
        <f>IFERROR(INDEX('padron cfe'!C:C,MATCH(DATOS!C662,'padron cfe'!A:A,0),1),"")</f>
        <v/>
      </c>
      <c r="L662" s="4" t="str">
        <f>IFERROR(IF(VLOOKUP(J662,J$2:L661,4,0)=0,"",VLOOKUP(J662,J$2:L661,4,0)),"")</f>
        <v/>
      </c>
      <c r="M662" s="4" t="str">
        <f>IFERROR(IF(VLOOKUP(J662,J$2:M661,5,0)=0,"",VLOOKUP(J662,J$2:M661,5,0)),"")</f>
        <v/>
      </c>
      <c r="Q662" s="5" t="str">
        <f t="shared" si="143"/>
        <v/>
      </c>
      <c r="S662"/>
      <c r="T662" s="2" t="str">
        <f>IFERROR(INDEX('padron cfe'!D:D,MATCH(DATOS!C662,'padron cfe'!A:A,0),1),"")</f>
        <v/>
      </c>
      <c r="X662" s="6"/>
      <c r="Z662" s="4" t="str">
        <f t="shared" si="145"/>
        <v/>
      </c>
      <c r="AA662" s="4"/>
      <c r="AB662" s="4"/>
      <c r="AC662" s="2" t="str">
        <f>IFERROR(IF(INDEX(AC$1:AC661,MATCH(J662,J$1:J661,0),1)=0,"",INDEX(AC$1:AC661,MATCH(J662,J$1:J661,0),1)),"")</f>
        <v/>
      </c>
      <c r="AD662" s="2" t="str">
        <f>IFERROR(IF(INDEX(AD$1:AD661,MATCH(J662,J$1:J661,0),1)=0,"",INDEX(AD$1:AD661,MATCH(J662,J$1:J661,0),1)),"")</f>
        <v/>
      </c>
      <c r="AE662" s="2" t="str">
        <f>IFERROR(IF(INDEX(AE$1:AE661,MATCH(J662,J$1:J661,0),1)=0,"",INDEX(AE$1:AE661,MATCH(J662,J$1:J661,0),1)),"")</f>
        <v/>
      </c>
      <c r="AS662" s="4"/>
      <c r="AT662" s="82"/>
      <c r="AU662" s="124"/>
      <c r="AV662" s="124"/>
      <c r="AW662" s="124"/>
      <c r="AX662" s="124"/>
      <c r="AY662" s="124"/>
      <c r="AZ662" s="124"/>
      <c r="BA662" s="4"/>
      <c r="BB662" s="127"/>
      <c r="BH662" s="7" t="str">
        <f t="shared" ca="1" si="146"/>
        <v/>
      </c>
      <c r="BI662" s="4" t="str">
        <f t="shared" si="153"/>
        <v/>
      </c>
      <c r="BJ662" s="123" t="str">
        <f t="shared" si="147"/>
        <v/>
      </c>
      <c r="BK662" s="140" t="str">
        <f t="shared" si="152"/>
        <v/>
      </c>
      <c r="BP662" s="5"/>
      <c r="BQ662" s="4" t="str">
        <f>IF(IFERROR(VLOOKUP(C662,C663:C$1993,1,0),"")="","",COUNTIF(C:C,C662))</f>
        <v/>
      </c>
      <c r="BS662" s="5"/>
      <c r="BT662" s="5"/>
      <c r="BU662" s="5" t="str">
        <f>IF(B662="","",IF(BQ662="",1+(MAX(BU$2:BU661)),""))</f>
        <v/>
      </c>
      <c r="BV662" s="5" t="str">
        <f t="shared" si="148"/>
        <v/>
      </c>
      <c r="BW662" s="5" t="str">
        <f t="shared" si="149"/>
        <v/>
      </c>
      <c r="BX662" s="14" t="str">
        <f t="shared" si="150"/>
        <v/>
      </c>
      <c r="BY662" s="28"/>
      <c r="BZ662" s="15"/>
      <c r="CA662" s="5" t="str">
        <f t="shared" ref="CA662:CA725" si="154">CONCATENATE(AI662,AJ662,AK662,AL662,AM662)</f>
        <v/>
      </c>
      <c r="CC662" s="5"/>
      <c r="CD662" s="5" t="str">
        <f t="shared" si="151"/>
        <v/>
      </c>
      <c r="CE662" s="5" t="str">
        <f>IF(J662="","",IFERROR(IF(VLOOKUP(J662,J$2:J661,1,0)=0,"",""),J662))</f>
        <v/>
      </c>
      <c r="CF662" s="24" t="str">
        <f>IF(CE662="","",(IFERROR(VLOOKUP(MID(CE662,1,1),$CW$2:DA$28,3,0),0)+IFERROR(VLOOKUP(MID(CE662,2,1),CW$2:DA$28,4,0),0)+IFERROR(VLOOKUP(MID(CE662,3,1),CW$2:DA$28,5,0),0)+(ROW(CE662)/1000000000000)))</f>
        <v/>
      </c>
      <c r="CG662" s="5"/>
      <c r="CH662" s="5">
        <v>661</v>
      </c>
      <c r="CI662" s="5" t="str">
        <f>IFERROR(VLOOKUP(CH662,CD$2:CE1738,2,0),"")</f>
        <v/>
      </c>
      <c r="CJ662" s="5"/>
      <c r="CL662" s="5"/>
      <c r="DC662" s="5" t="e">
        <f>IF(REPORTE!AH$2="si",IF(C662=VALUE(REPORTE!C$11),IF(SUM(DC663:DC$1993),CONCATENATE(INT(B662),", "),INT(B662)),""),IF(C662=VALUE(REPORTE!C$10),IF(SUM(DC663:DC$1993),CONCATENATE(INT(B662),", "),INT(B662)),""))</f>
        <v>#VALUE!</v>
      </c>
      <c r="DG662" s="5"/>
      <c r="DH662" s="5"/>
      <c r="DI662" s="5"/>
      <c r="DJ662" s="5"/>
    </row>
    <row r="663" spans="1:114" ht="15" customHeight="1">
      <c r="A663" s="4" t="str">
        <f t="shared" si="144"/>
        <v/>
      </c>
      <c r="B663" s="3"/>
      <c r="D663" s="1" t="str">
        <f>IFERROR(INDEX('padron cfe'!B:B,MATCH(DATOS!C663,'padron cfe'!A:A,0),1),"")</f>
        <v/>
      </c>
      <c r="H663" s="5" t="str">
        <f>IF(F663="","",IFERROR(CONCATENATE("PEUA",VLOOKUP(ESTADO,REPORTE!AV$2:AW$33,2,0),DIDTRITO_FORM,CADER_FORM,IFERROR(VLOOKUP(DAY(F663),$BN$3:$BO$11,2,0),DAY(F663)),IFERROR(VLOOKUP(MONTH(F663),$BN$3:$BO$11,2,0),MONTH(F663)),YEAR(F663),G663),""))</f>
        <v/>
      </c>
      <c r="K663" s="2" t="str">
        <f>IFERROR(INDEX('padron cfe'!C:C,MATCH(DATOS!C663,'padron cfe'!A:A,0),1),"")</f>
        <v/>
      </c>
      <c r="L663" s="4" t="str">
        <f>IFERROR(IF(VLOOKUP(J663,J$2:L662,4,0)=0,"",VLOOKUP(J663,J$2:L662,4,0)),"")</f>
        <v/>
      </c>
      <c r="M663" s="4" t="str">
        <f>IFERROR(IF(VLOOKUP(J663,J$2:M662,5,0)=0,"",VLOOKUP(J663,J$2:M662,5,0)),"")</f>
        <v/>
      </c>
      <c r="Q663" s="5" t="str">
        <f t="shared" si="143"/>
        <v/>
      </c>
      <c r="S663"/>
      <c r="T663" s="2" t="str">
        <f>IFERROR(INDEX('padron cfe'!D:D,MATCH(DATOS!C663,'padron cfe'!A:A,0),1),"")</f>
        <v/>
      </c>
      <c r="X663" s="6"/>
      <c r="Z663" s="4" t="str">
        <f t="shared" si="145"/>
        <v/>
      </c>
      <c r="AA663" s="4"/>
      <c r="AB663" s="4"/>
      <c r="AC663" s="2" t="str">
        <f>IFERROR(IF(INDEX(AC$1:AC662,MATCH(J663,J$1:J662,0),1)=0,"",INDEX(AC$1:AC662,MATCH(J663,J$1:J662,0),1)),"")</f>
        <v/>
      </c>
      <c r="AD663" s="2" t="str">
        <f>IFERROR(IF(INDEX(AD$1:AD662,MATCH(J663,J$1:J662,0),1)=0,"",INDEX(AD$1:AD662,MATCH(J663,J$1:J662,0),1)),"")</f>
        <v/>
      </c>
      <c r="AE663" s="2" t="str">
        <f>IFERROR(IF(INDEX(AE$1:AE662,MATCH(J663,J$1:J662,0),1)=0,"",INDEX(AE$1:AE662,MATCH(J663,J$1:J662,0),1)),"")</f>
        <v/>
      </c>
      <c r="AS663" s="4"/>
      <c r="AT663" s="82"/>
      <c r="AU663" s="124"/>
      <c r="AV663" s="124"/>
      <c r="AW663" s="124"/>
      <c r="AX663" s="124"/>
      <c r="AY663" s="124"/>
      <c r="AZ663" s="124"/>
      <c r="BA663" s="4"/>
      <c r="BB663" s="127"/>
      <c r="BH663" s="7" t="str">
        <f t="shared" ca="1" si="146"/>
        <v/>
      </c>
      <c r="BI663" s="4" t="str">
        <f t="shared" si="153"/>
        <v/>
      </c>
      <c r="BJ663" s="123" t="str">
        <f t="shared" si="147"/>
        <v/>
      </c>
      <c r="BK663" s="140" t="str">
        <f t="shared" si="152"/>
        <v/>
      </c>
      <c r="BP663" s="5"/>
      <c r="BQ663" s="4" t="str">
        <f>IF(IFERROR(VLOOKUP(C663,C664:C$1993,1,0),"")="","",COUNTIF(C:C,C663))</f>
        <v/>
      </c>
      <c r="BS663" s="5"/>
      <c r="BT663" s="5"/>
      <c r="BU663" s="5" t="str">
        <f>IF(B663="","",IF(BQ663="",1+(MAX(BU$2:BU662)),""))</f>
        <v/>
      </c>
      <c r="BV663" s="5" t="str">
        <f t="shared" si="148"/>
        <v/>
      </c>
      <c r="BW663" s="5" t="str">
        <f t="shared" si="149"/>
        <v/>
      </c>
      <c r="BX663" s="14" t="str">
        <f t="shared" si="150"/>
        <v/>
      </c>
      <c r="BY663" s="28"/>
      <c r="BZ663" s="15"/>
      <c r="CA663" s="5" t="str">
        <f t="shared" si="154"/>
        <v/>
      </c>
      <c r="CC663" s="5"/>
      <c r="CD663" s="5" t="str">
        <f t="shared" si="151"/>
        <v/>
      </c>
      <c r="CE663" s="5" t="str">
        <f>IF(J663="","",IFERROR(IF(VLOOKUP(J663,J$2:J662,1,0)=0,"",""),J663))</f>
        <v/>
      </c>
      <c r="CF663" s="24" t="str">
        <f>IF(CE663="","",(IFERROR(VLOOKUP(MID(CE663,1,1),$CW$2:DA$28,3,0),0)+IFERROR(VLOOKUP(MID(CE663,2,1),CW$2:DA$28,4,0),0)+IFERROR(VLOOKUP(MID(CE663,3,1),CW$2:DA$28,5,0),0)+(ROW(CE663)/1000000000000)))</f>
        <v/>
      </c>
      <c r="CG663" s="5"/>
      <c r="CH663" s="5">
        <v>662</v>
      </c>
      <c r="CI663" s="5" t="str">
        <f>IFERROR(VLOOKUP(CH663,CD$2:CE1739,2,0),"")</f>
        <v/>
      </c>
      <c r="CJ663" s="5"/>
      <c r="CL663" s="5"/>
      <c r="DC663" s="5" t="e">
        <f>IF(REPORTE!AH$2="si",IF(C663=VALUE(REPORTE!C$11),IF(SUM(DC664:DC$1993),CONCATENATE(INT(B663),", "),INT(B663)),""),IF(C663=VALUE(REPORTE!C$10),IF(SUM(DC664:DC$1993),CONCATENATE(INT(B663),", "),INT(B663)),""))</f>
        <v>#VALUE!</v>
      </c>
      <c r="DG663" s="5"/>
      <c r="DH663" s="5"/>
      <c r="DI663" s="5"/>
      <c r="DJ663" s="5"/>
    </row>
    <row r="664" spans="1:114" ht="15" customHeight="1">
      <c r="A664" s="4" t="str">
        <f t="shared" si="144"/>
        <v/>
      </c>
      <c r="B664" s="3"/>
      <c r="D664" s="1" t="str">
        <f>IFERROR(INDEX('padron cfe'!B:B,MATCH(DATOS!C664,'padron cfe'!A:A,0),1),"")</f>
        <v/>
      </c>
      <c r="H664" s="5" t="str">
        <f>IF(F664="","",IFERROR(CONCATENATE("PEUA",VLOOKUP(ESTADO,REPORTE!AV$2:AW$33,2,0),DIDTRITO_FORM,CADER_FORM,IFERROR(VLOOKUP(DAY(F664),$BN$3:$BO$11,2,0),DAY(F664)),IFERROR(VLOOKUP(MONTH(F664),$BN$3:$BO$11,2,0),MONTH(F664)),YEAR(F664),G664),""))</f>
        <v/>
      </c>
      <c r="K664" s="2" t="str">
        <f>IFERROR(INDEX('padron cfe'!C:C,MATCH(DATOS!C664,'padron cfe'!A:A,0),1),"")</f>
        <v/>
      </c>
      <c r="L664" s="4" t="str">
        <f>IFERROR(IF(VLOOKUP(J664,J$2:L663,4,0)=0,"",VLOOKUP(J664,J$2:L663,4,0)),"")</f>
        <v/>
      </c>
      <c r="M664" s="4" t="str">
        <f>IFERROR(IF(VLOOKUP(J664,J$2:M663,5,0)=0,"",VLOOKUP(J664,J$2:M663,5,0)),"")</f>
        <v/>
      </c>
      <c r="Q664" s="5" t="str">
        <f t="shared" si="143"/>
        <v/>
      </c>
      <c r="S664"/>
      <c r="T664" s="2" t="str">
        <f>IFERROR(INDEX('padron cfe'!D:D,MATCH(DATOS!C664,'padron cfe'!A:A,0),1),"")</f>
        <v/>
      </c>
      <c r="X664" s="6"/>
      <c r="Z664" s="4" t="str">
        <f t="shared" si="145"/>
        <v/>
      </c>
      <c r="AA664" s="4"/>
      <c r="AB664" s="4"/>
      <c r="AC664" s="2" t="str">
        <f>IFERROR(IF(INDEX(AC$1:AC663,MATCH(J664,J$1:J663,0),1)=0,"",INDEX(AC$1:AC663,MATCH(J664,J$1:J663,0),1)),"")</f>
        <v/>
      </c>
      <c r="AD664" s="2" t="str">
        <f>IFERROR(IF(INDEX(AD$1:AD663,MATCH(J664,J$1:J663,0),1)=0,"",INDEX(AD$1:AD663,MATCH(J664,J$1:J663,0),1)),"")</f>
        <v/>
      </c>
      <c r="AE664" s="2" t="str">
        <f>IFERROR(IF(INDEX(AE$1:AE663,MATCH(J664,J$1:J663,0),1)=0,"",INDEX(AE$1:AE663,MATCH(J664,J$1:J663,0),1)),"")</f>
        <v/>
      </c>
      <c r="AS664" s="4"/>
      <c r="AT664" s="82"/>
      <c r="AU664" s="124"/>
      <c r="AV664" s="124"/>
      <c r="AW664" s="124"/>
      <c r="AX664" s="124"/>
      <c r="AY664" s="124"/>
      <c r="AZ664" s="124"/>
      <c r="BA664" s="4"/>
      <c r="BB664" s="127"/>
      <c r="BH664" s="7" t="str">
        <f t="shared" ca="1" si="146"/>
        <v/>
      </c>
      <c r="BI664" s="4" t="str">
        <f t="shared" si="153"/>
        <v/>
      </c>
      <c r="BJ664" s="123" t="str">
        <f t="shared" si="147"/>
        <v/>
      </c>
      <c r="BK664" s="140" t="str">
        <f t="shared" si="152"/>
        <v/>
      </c>
      <c r="BP664" s="5"/>
      <c r="BQ664" s="4" t="str">
        <f>IF(IFERROR(VLOOKUP(C664,C665:C$1993,1,0),"")="","",COUNTIF(C:C,C664))</f>
        <v/>
      </c>
      <c r="BS664" s="5"/>
      <c r="BT664" s="5"/>
      <c r="BU664" s="5" t="str">
        <f>IF(B664="","",IF(BQ664="",1+(MAX(BU$2:BU663)),""))</f>
        <v/>
      </c>
      <c r="BV664" s="5" t="str">
        <f t="shared" si="148"/>
        <v/>
      </c>
      <c r="BW664" s="5" t="str">
        <f t="shared" si="149"/>
        <v/>
      </c>
      <c r="BX664" s="14" t="str">
        <f t="shared" si="150"/>
        <v/>
      </c>
      <c r="BY664" s="28"/>
      <c r="BZ664" s="15"/>
      <c r="CA664" s="5" t="str">
        <f t="shared" si="154"/>
        <v/>
      </c>
      <c r="CC664" s="5"/>
      <c r="CD664" s="5" t="str">
        <f t="shared" si="151"/>
        <v/>
      </c>
      <c r="CE664" s="5" t="str">
        <f>IF(J664="","",IFERROR(IF(VLOOKUP(J664,J$2:J663,1,0)=0,"",""),J664))</f>
        <v/>
      </c>
      <c r="CF664" s="24" t="str">
        <f>IF(CE664="","",(IFERROR(VLOOKUP(MID(CE664,1,1),$CW$2:DA$28,3,0),0)+IFERROR(VLOOKUP(MID(CE664,2,1),CW$2:DA$28,4,0),0)+IFERROR(VLOOKUP(MID(CE664,3,1),CW$2:DA$28,5,0),0)+(ROW(CE664)/1000000000000)))</f>
        <v/>
      </c>
      <c r="CG664" s="5"/>
      <c r="CH664" s="5">
        <v>663</v>
      </c>
      <c r="CI664" s="5" t="str">
        <f>IFERROR(VLOOKUP(CH664,CD$2:CE1740,2,0),"")</f>
        <v/>
      </c>
      <c r="CJ664" s="5"/>
      <c r="CL664" s="5"/>
      <c r="DC664" s="5" t="e">
        <f>IF(REPORTE!AH$2="si",IF(C664=VALUE(REPORTE!C$11),IF(SUM(DC665:DC$1993),CONCATENATE(INT(B664),", "),INT(B664)),""),IF(C664=VALUE(REPORTE!C$10),IF(SUM(DC665:DC$1993),CONCATENATE(INT(B664),", "),INT(B664)),""))</f>
        <v>#VALUE!</v>
      </c>
      <c r="DG664" s="5"/>
      <c r="DH664" s="5"/>
      <c r="DI664" s="5"/>
      <c r="DJ664" s="5"/>
    </row>
    <row r="665" spans="1:114" ht="15" customHeight="1">
      <c r="A665" s="4" t="str">
        <f t="shared" si="144"/>
        <v/>
      </c>
      <c r="B665" s="3"/>
      <c r="D665" s="1" t="str">
        <f>IFERROR(INDEX('padron cfe'!B:B,MATCH(DATOS!C665,'padron cfe'!A:A,0),1),"")</f>
        <v/>
      </c>
      <c r="H665" s="5" t="str">
        <f>IF(F665="","",IFERROR(CONCATENATE("PEUA",VLOOKUP(ESTADO,REPORTE!AV$2:AW$33,2,0),DIDTRITO_FORM,CADER_FORM,IFERROR(VLOOKUP(DAY(F665),$BN$3:$BO$11,2,0),DAY(F665)),IFERROR(VLOOKUP(MONTH(F665),$BN$3:$BO$11,2,0),MONTH(F665)),YEAR(F665),G665),""))</f>
        <v/>
      </c>
      <c r="K665" s="2" t="str">
        <f>IFERROR(INDEX('padron cfe'!C:C,MATCH(DATOS!C665,'padron cfe'!A:A,0),1),"")</f>
        <v/>
      </c>
      <c r="L665" s="4" t="str">
        <f>IFERROR(IF(VLOOKUP(J665,J$2:L664,4,0)=0,"",VLOOKUP(J665,J$2:L664,4,0)),"")</f>
        <v/>
      </c>
      <c r="M665" s="4" t="str">
        <f>IFERROR(IF(VLOOKUP(J665,J$2:M664,5,0)=0,"",VLOOKUP(J665,J$2:M664,5,0)),"")</f>
        <v/>
      </c>
      <c r="Q665" s="5" t="str">
        <f t="shared" si="143"/>
        <v/>
      </c>
      <c r="S665"/>
      <c r="T665" s="2" t="str">
        <f>IFERROR(INDEX('padron cfe'!D:D,MATCH(DATOS!C665,'padron cfe'!A:A,0),1),"")</f>
        <v/>
      </c>
      <c r="X665" s="6"/>
      <c r="Z665" s="4" t="str">
        <f t="shared" si="145"/>
        <v/>
      </c>
      <c r="AA665" s="4"/>
      <c r="AB665" s="4"/>
      <c r="AC665" s="2" t="str">
        <f>IFERROR(IF(INDEX(AC$1:AC664,MATCH(J665,J$1:J664,0),1)=0,"",INDEX(AC$1:AC664,MATCH(J665,J$1:J664,0),1)),"")</f>
        <v/>
      </c>
      <c r="AD665" s="2" t="str">
        <f>IFERROR(IF(INDEX(AD$1:AD664,MATCH(J665,J$1:J664,0),1)=0,"",INDEX(AD$1:AD664,MATCH(J665,J$1:J664,0),1)),"")</f>
        <v/>
      </c>
      <c r="AE665" s="2" t="str">
        <f>IFERROR(IF(INDEX(AE$1:AE664,MATCH(J665,J$1:J664,0),1)=0,"",INDEX(AE$1:AE664,MATCH(J665,J$1:J664,0),1)),"")</f>
        <v/>
      </c>
      <c r="AS665" s="4"/>
      <c r="AT665" s="82"/>
      <c r="AU665" s="124"/>
      <c r="AV665" s="124"/>
      <c r="AW665" s="124"/>
      <c r="AX665" s="124"/>
      <c r="AY665" s="124"/>
      <c r="AZ665" s="124"/>
      <c r="BA665" s="4"/>
      <c r="BB665" s="127"/>
      <c r="BH665" s="7" t="str">
        <f t="shared" ca="1" si="146"/>
        <v/>
      </c>
      <c r="BI665" s="4" t="str">
        <f t="shared" si="153"/>
        <v/>
      </c>
      <c r="BJ665" s="123" t="str">
        <f t="shared" si="147"/>
        <v/>
      </c>
      <c r="BK665" s="140" t="str">
        <f t="shared" si="152"/>
        <v/>
      </c>
      <c r="BP665" s="5"/>
      <c r="BQ665" s="4" t="str">
        <f>IF(IFERROR(VLOOKUP(C665,C666:C$1993,1,0),"")="","",COUNTIF(C:C,C665))</f>
        <v/>
      </c>
      <c r="BS665" s="5"/>
      <c r="BT665" s="5"/>
      <c r="BU665" s="5" t="str">
        <f>IF(B665="","",IF(BQ665="",1+(MAX(BU$2:BU664)),""))</f>
        <v/>
      </c>
      <c r="BV665" s="5" t="str">
        <f t="shared" si="148"/>
        <v/>
      </c>
      <c r="BW665" s="5" t="str">
        <f t="shared" si="149"/>
        <v/>
      </c>
      <c r="BX665" s="14" t="str">
        <f t="shared" si="150"/>
        <v/>
      </c>
      <c r="BY665" s="28"/>
      <c r="BZ665" s="15"/>
      <c r="CA665" s="5" t="str">
        <f t="shared" si="154"/>
        <v/>
      </c>
      <c r="CC665" s="5"/>
      <c r="CD665" s="5" t="str">
        <f t="shared" si="151"/>
        <v/>
      </c>
      <c r="CE665" s="5" t="str">
        <f>IF(J665="","",IFERROR(IF(VLOOKUP(J665,J$2:J664,1,0)=0,"",""),J665))</f>
        <v/>
      </c>
      <c r="CF665" s="24" t="str">
        <f>IF(CE665="","",(IFERROR(VLOOKUP(MID(CE665,1,1),$CW$2:DA$28,3,0),0)+IFERROR(VLOOKUP(MID(CE665,2,1),CW$2:DA$28,4,0),0)+IFERROR(VLOOKUP(MID(CE665,3,1),CW$2:DA$28,5,0),0)+(ROW(CE665)/1000000000000)))</f>
        <v/>
      </c>
      <c r="CG665" s="5"/>
      <c r="CH665" s="5">
        <v>664</v>
      </c>
      <c r="CI665" s="5" t="str">
        <f>IFERROR(VLOOKUP(CH665,CD$2:CE1741,2,0),"")</f>
        <v/>
      </c>
      <c r="CJ665" s="5"/>
      <c r="CL665" s="5"/>
      <c r="DC665" s="5" t="e">
        <f>IF(REPORTE!AH$2="si",IF(C665=VALUE(REPORTE!C$11),IF(SUM(DC666:DC$1993),CONCATENATE(INT(B665),", "),INT(B665)),""),IF(C665=VALUE(REPORTE!C$10),IF(SUM(DC666:DC$1993),CONCATENATE(INT(B665),", "),INT(B665)),""))</f>
        <v>#VALUE!</v>
      </c>
      <c r="DG665" s="5"/>
      <c r="DH665" s="5"/>
      <c r="DI665" s="5"/>
      <c r="DJ665" s="5"/>
    </row>
    <row r="666" spans="1:114" ht="15" customHeight="1">
      <c r="A666" s="4" t="str">
        <f t="shared" si="144"/>
        <v/>
      </c>
      <c r="B666" s="3"/>
      <c r="D666" s="1" t="str">
        <f>IFERROR(INDEX('padron cfe'!B:B,MATCH(DATOS!C666,'padron cfe'!A:A,0),1),"")</f>
        <v/>
      </c>
      <c r="H666" s="5" t="str">
        <f>IF(F666="","",IFERROR(CONCATENATE("PEUA",VLOOKUP(ESTADO,REPORTE!AV$2:AW$33,2,0),DIDTRITO_FORM,CADER_FORM,IFERROR(VLOOKUP(DAY(F666),$BN$3:$BO$11,2,0),DAY(F666)),IFERROR(VLOOKUP(MONTH(F666),$BN$3:$BO$11,2,0),MONTH(F666)),YEAR(F666),G666),""))</f>
        <v/>
      </c>
      <c r="K666" s="2" t="str">
        <f>IFERROR(INDEX('padron cfe'!C:C,MATCH(DATOS!C666,'padron cfe'!A:A,0),1),"")</f>
        <v/>
      </c>
      <c r="L666" s="4" t="str">
        <f>IFERROR(IF(VLOOKUP(J666,J$2:L665,4,0)=0,"",VLOOKUP(J666,J$2:L665,4,0)),"")</f>
        <v/>
      </c>
      <c r="M666" s="4" t="str">
        <f>IFERROR(IF(VLOOKUP(J666,J$2:M665,5,0)=0,"",VLOOKUP(J666,J$2:M665,5,0)),"")</f>
        <v/>
      </c>
      <c r="Q666" s="5" t="str">
        <f t="shared" si="143"/>
        <v/>
      </c>
      <c r="S666"/>
      <c r="T666" s="2" t="str">
        <f>IFERROR(INDEX('padron cfe'!D:D,MATCH(DATOS!C666,'padron cfe'!A:A,0),1),"")</f>
        <v/>
      </c>
      <c r="X666" s="6"/>
      <c r="Z666" s="4" t="str">
        <f t="shared" si="145"/>
        <v/>
      </c>
      <c r="AA666" s="4"/>
      <c r="AB666" s="4"/>
      <c r="AC666" s="2" t="str">
        <f>IFERROR(IF(INDEX(AC$1:AC665,MATCH(J666,J$1:J665,0),1)=0,"",INDEX(AC$1:AC665,MATCH(J666,J$1:J665,0),1)),"")</f>
        <v/>
      </c>
      <c r="AD666" s="2" t="str">
        <f>IFERROR(IF(INDEX(AD$1:AD665,MATCH(J666,J$1:J665,0),1)=0,"",INDEX(AD$1:AD665,MATCH(J666,J$1:J665,0),1)),"")</f>
        <v/>
      </c>
      <c r="AE666" s="2" t="str">
        <f>IFERROR(IF(INDEX(AE$1:AE665,MATCH(J666,J$1:J665,0),1)=0,"",INDEX(AE$1:AE665,MATCH(J666,J$1:J665,0),1)),"")</f>
        <v/>
      </c>
      <c r="AS666" s="4"/>
      <c r="AT666" s="82"/>
      <c r="AU666" s="124"/>
      <c r="AV666" s="124"/>
      <c r="AW666" s="124"/>
      <c r="AX666" s="124"/>
      <c r="AY666" s="124"/>
      <c r="AZ666" s="124"/>
      <c r="BA666" s="4"/>
      <c r="BB666" s="127"/>
      <c r="BH666" s="7" t="str">
        <f t="shared" ca="1" si="146"/>
        <v/>
      </c>
      <c r="BI666" s="4" t="str">
        <f t="shared" si="153"/>
        <v/>
      </c>
      <c r="BJ666" s="123" t="str">
        <f t="shared" si="147"/>
        <v/>
      </c>
      <c r="BK666" s="140" t="str">
        <f t="shared" si="152"/>
        <v/>
      </c>
      <c r="BP666" s="5"/>
      <c r="BQ666" s="4" t="str">
        <f>IF(IFERROR(VLOOKUP(C666,C667:C$1993,1,0),"")="","",COUNTIF(C:C,C666))</f>
        <v/>
      </c>
      <c r="BS666" s="5"/>
      <c r="BT666" s="5"/>
      <c r="BU666" s="5" t="str">
        <f>IF(B666="","",IF(BQ666="",1+(MAX(BU$2:BU665)),""))</f>
        <v/>
      </c>
      <c r="BV666" s="5" t="str">
        <f t="shared" si="148"/>
        <v/>
      </c>
      <c r="BW666" s="5" t="str">
        <f t="shared" si="149"/>
        <v/>
      </c>
      <c r="BX666" s="14" t="str">
        <f t="shared" si="150"/>
        <v/>
      </c>
      <c r="BY666" s="28"/>
      <c r="BZ666" s="15"/>
      <c r="CA666" s="5" t="str">
        <f t="shared" si="154"/>
        <v/>
      </c>
      <c r="CC666" s="5"/>
      <c r="CD666" s="5" t="str">
        <f t="shared" si="151"/>
        <v/>
      </c>
      <c r="CE666" s="5" t="str">
        <f>IF(J666="","",IFERROR(IF(VLOOKUP(J666,J$2:J665,1,0)=0,"",""),J666))</f>
        <v/>
      </c>
      <c r="CF666" s="24" t="str">
        <f>IF(CE666="","",(IFERROR(VLOOKUP(MID(CE666,1,1),$CW$2:DA$28,3,0),0)+IFERROR(VLOOKUP(MID(CE666,2,1),CW$2:DA$28,4,0),0)+IFERROR(VLOOKUP(MID(CE666,3,1),CW$2:DA$28,5,0),0)+(ROW(CE666)/1000000000000)))</f>
        <v/>
      </c>
      <c r="CG666" s="5"/>
      <c r="CH666" s="5">
        <v>665</v>
      </c>
      <c r="CI666" s="5" t="str">
        <f>IFERROR(VLOOKUP(CH666,CD$2:CE1742,2,0),"")</f>
        <v/>
      </c>
      <c r="CJ666" s="5"/>
      <c r="CL666" s="5"/>
      <c r="DC666" s="5" t="e">
        <f>IF(REPORTE!AH$2="si",IF(C666=VALUE(REPORTE!C$11),IF(SUM(DC667:DC$1993),CONCATENATE(INT(B666),", "),INT(B666)),""),IF(C666=VALUE(REPORTE!C$10),IF(SUM(DC667:DC$1993),CONCATENATE(INT(B666),", "),INT(B666)),""))</f>
        <v>#VALUE!</v>
      </c>
      <c r="DG666" s="5"/>
      <c r="DH666" s="5"/>
      <c r="DI666" s="5"/>
      <c r="DJ666" s="5"/>
    </row>
    <row r="667" spans="1:114" ht="15" customHeight="1">
      <c r="A667" s="4" t="str">
        <f t="shared" si="144"/>
        <v/>
      </c>
      <c r="B667" s="3"/>
      <c r="D667" s="1" t="str">
        <f>IFERROR(INDEX('padron cfe'!B:B,MATCH(DATOS!C667,'padron cfe'!A:A,0),1),"")</f>
        <v/>
      </c>
      <c r="H667" s="5" t="str">
        <f>IF(F667="","",IFERROR(CONCATENATE("PEUA",VLOOKUP(ESTADO,REPORTE!AV$2:AW$33,2,0),DIDTRITO_FORM,CADER_FORM,IFERROR(VLOOKUP(DAY(F667),$BN$3:$BO$11,2,0),DAY(F667)),IFERROR(VLOOKUP(MONTH(F667),$BN$3:$BO$11,2,0),MONTH(F667)),YEAR(F667),G667),""))</f>
        <v/>
      </c>
      <c r="K667" s="2" t="str">
        <f>IFERROR(INDEX('padron cfe'!C:C,MATCH(DATOS!C667,'padron cfe'!A:A,0),1),"")</f>
        <v/>
      </c>
      <c r="L667" s="4" t="str">
        <f>IFERROR(IF(VLOOKUP(J667,J$2:L666,4,0)=0,"",VLOOKUP(J667,J$2:L666,4,0)),"")</f>
        <v/>
      </c>
      <c r="M667" s="4" t="str">
        <f>IFERROR(IF(VLOOKUP(J667,J$2:M666,5,0)=0,"",VLOOKUP(J667,J$2:M666,5,0)),"")</f>
        <v/>
      </c>
      <c r="Q667" s="5" t="str">
        <f t="shared" si="143"/>
        <v/>
      </c>
      <c r="S667"/>
      <c r="T667" s="2" t="str">
        <f>IFERROR(INDEX('padron cfe'!D:D,MATCH(DATOS!C667,'padron cfe'!A:A,0),1),"")</f>
        <v/>
      </c>
      <c r="X667" s="6"/>
      <c r="Z667" s="4" t="str">
        <f t="shared" si="145"/>
        <v/>
      </c>
      <c r="AA667" s="4"/>
      <c r="AB667" s="4"/>
      <c r="AC667" s="2" t="str">
        <f>IFERROR(IF(INDEX(AC$1:AC666,MATCH(J667,J$1:J666,0),1)=0,"",INDEX(AC$1:AC666,MATCH(J667,J$1:J666,0),1)),"")</f>
        <v/>
      </c>
      <c r="AD667" s="2" t="str">
        <f>IFERROR(IF(INDEX(AD$1:AD666,MATCH(J667,J$1:J666,0),1)=0,"",INDEX(AD$1:AD666,MATCH(J667,J$1:J666,0),1)),"")</f>
        <v/>
      </c>
      <c r="AE667" s="2" t="str">
        <f>IFERROR(IF(INDEX(AE$1:AE666,MATCH(J667,J$1:J666,0),1)=0,"",INDEX(AE$1:AE666,MATCH(J667,J$1:J666,0),1)),"")</f>
        <v/>
      </c>
      <c r="AS667" s="4"/>
      <c r="AT667" s="82"/>
      <c r="AU667" s="124"/>
      <c r="AV667" s="124"/>
      <c r="AW667" s="124"/>
      <c r="AX667" s="124"/>
      <c r="AY667" s="124"/>
      <c r="AZ667" s="124"/>
      <c r="BA667" s="4"/>
      <c r="BB667" s="127"/>
      <c r="BH667" s="7" t="str">
        <f t="shared" ca="1" si="146"/>
        <v/>
      </c>
      <c r="BI667" s="4" t="str">
        <f t="shared" si="153"/>
        <v/>
      </c>
      <c r="BJ667" s="123" t="str">
        <f t="shared" si="147"/>
        <v/>
      </c>
      <c r="BK667" s="140" t="str">
        <f t="shared" si="152"/>
        <v/>
      </c>
      <c r="BP667" s="5"/>
      <c r="BQ667" s="4" t="str">
        <f>IF(IFERROR(VLOOKUP(C667,C668:C$1993,1,0),"")="","",COUNTIF(C:C,C667))</f>
        <v/>
      </c>
      <c r="BS667" s="5"/>
      <c r="BT667" s="5"/>
      <c r="BU667" s="5" t="str">
        <f>IF(B667="","",IF(BQ667="",1+(MAX(BU$2:BU666)),""))</f>
        <v/>
      </c>
      <c r="BV667" s="5" t="str">
        <f t="shared" si="148"/>
        <v/>
      </c>
      <c r="BW667" s="5" t="str">
        <f t="shared" si="149"/>
        <v/>
      </c>
      <c r="BX667" s="14" t="str">
        <f t="shared" si="150"/>
        <v/>
      </c>
      <c r="BY667" s="28"/>
      <c r="BZ667" s="15"/>
      <c r="CA667" s="5" t="str">
        <f t="shared" si="154"/>
        <v/>
      </c>
      <c r="CC667" s="5"/>
      <c r="CD667" s="5" t="str">
        <f t="shared" si="151"/>
        <v/>
      </c>
      <c r="CE667" s="5" t="str">
        <f>IF(J667="","",IFERROR(IF(VLOOKUP(J667,J$2:J666,1,0)=0,"",""),J667))</f>
        <v/>
      </c>
      <c r="CF667" s="24" t="str">
        <f>IF(CE667="","",(IFERROR(VLOOKUP(MID(CE667,1,1),$CW$2:DA$28,3,0),0)+IFERROR(VLOOKUP(MID(CE667,2,1),CW$2:DA$28,4,0),0)+IFERROR(VLOOKUP(MID(CE667,3,1),CW$2:DA$28,5,0),0)+(ROW(CE667)/1000000000000)))</f>
        <v/>
      </c>
      <c r="CG667" s="5"/>
      <c r="CH667" s="5">
        <v>666</v>
      </c>
      <c r="CI667" s="5" t="str">
        <f>IFERROR(VLOOKUP(CH667,CD$2:CE1743,2,0),"")</f>
        <v/>
      </c>
      <c r="CJ667" s="5"/>
      <c r="CL667" s="5"/>
      <c r="DC667" s="5" t="e">
        <f>IF(REPORTE!AH$2="si",IF(C667=VALUE(REPORTE!C$11),IF(SUM(DC668:DC$1993),CONCATENATE(INT(B667),", "),INT(B667)),""),IF(C667=VALUE(REPORTE!C$10),IF(SUM(DC668:DC$1993),CONCATENATE(INT(B667),", "),INT(B667)),""))</f>
        <v>#VALUE!</v>
      </c>
      <c r="DG667" s="5"/>
      <c r="DH667" s="5"/>
      <c r="DI667" s="5"/>
      <c r="DJ667" s="5"/>
    </row>
    <row r="668" spans="1:114" ht="15" customHeight="1">
      <c r="A668" s="4" t="str">
        <f t="shared" si="144"/>
        <v/>
      </c>
      <c r="B668" s="3"/>
      <c r="D668" s="1" t="str">
        <f>IFERROR(INDEX('padron cfe'!B:B,MATCH(DATOS!C668,'padron cfe'!A:A,0),1),"")</f>
        <v/>
      </c>
      <c r="H668" s="5" t="str">
        <f>IF(F668="","",IFERROR(CONCATENATE("PEUA",VLOOKUP(ESTADO,REPORTE!AV$2:AW$33,2,0),DIDTRITO_FORM,CADER_FORM,IFERROR(VLOOKUP(DAY(F668),$BN$3:$BO$11,2,0),DAY(F668)),IFERROR(VLOOKUP(MONTH(F668),$BN$3:$BO$11,2,0),MONTH(F668)),YEAR(F668),G668),""))</f>
        <v/>
      </c>
      <c r="K668" s="2" t="str">
        <f>IFERROR(INDEX('padron cfe'!C:C,MATCH(DATOS!C668,'padron cfe'!A:A,0),1),"")</f>
        <v/>
      </c>
      <c r="L668" s="4" t="str">
        <f>IFERROR(IF(VLOOKUP(J668,J$2:L667,4,0)=0,"",VLOOKUP(J668,J$2:L667,4,0)),"")</f>
        <v/>
      </c>
      <c r="M668" s="4" t="str">
        <f>IFERROR(IF(VLOOKUP(J668,J$2:M667,5,0)=0,"",VLOOKUP(J668,J$2:M667,5,0)),"")</f>
        <v/>
      </c>
      <c r="Q668" s="5" t="str">
        <f t="shared" si="143"/>
        <v/>
      </c>
      <c r="S668"/>
      <c r="T668" s="2" t="str">
        <f>IFERROR(INDEX('padron cfe'!D:D,MATCH(DATOS!C668,'padron cfe'!A:A,0),1),"")</f>
        <v/>
      </c>
      <c r="X668" s="6"/>
      <c r="Z668" s="4" t="str">
        <f t="shared" si="145"/>
        <v/>
      </c>
      <c r="AA668" s="4"/>
      <c r="AB668" s="4"/>
      <c r="AC668" s="2" t="str">
        <f>IFERROR(IF(INDEX(AC$1:AC667,MATCH(J668,J$1:J667,0),1)=0,"",INDEX(AC$1:AC667,MATCH(J668,J$1:J667,0),1)),"")</f>
        <v/>
      </c>
      <c r="AD668" s="2" t="str">
        <f>IFERROR(IF(INDEX(AD$1:AD667,MATCH(J668,J$1:J667,0),1)=0,"",INDEX(AD$1:AD667,MATCH(J668,J$1:J667,0),1)),"")</f>
        <v/>
      </c>
      <c r="AE668" s="2" t="str">
        <f>IFERROR(IF(INDEX(AE$1:AE667,MATCH(J668,J$1:J667,0),1)=0,"",INDEX(AE$1:AE667,MATCH(J668,J$1:J667,0),1)),"")</f>
        <v/>
      </c>
      <c r="AS668" s="4"/>
      <c r="AT668" s="82"/>
      <c r="AU668" s="124"/>
      <c r="AV668" s="124"/>
      <c r="AW668" s="124"/>
      <c r="AX668" s="124"/>
      <c r="AY668" s="124"/>
      <c r="AZ668" s="124"/>
      <c r="BA668" s="4"/>
      <c r="BB668" s="127"/>
      <c r="BH668" s="7" t="str">
        <f t="shared" ca="1" si="146"/>
        <v/>
      </c>
      <c r="BI668" s="4" t="str">
        <f t="shared" si="153"/>
        <v/>
      </c>
      <c r="BJ668" s="123" t="str">
        <f t="shared" si="147"/>
        <v/>
      </c>
      <c r="BK668" s="140" t="str">
        <f t="shared" si="152"/>
        <v/>
      </c>
      <c r="BP668" s="5"/>
      <c r="BQ668" s="4" t="str">
        <f>IF(IFERROR(VLOOKUP(C668,C669:C$1993,1,0),"")="","",COUNTIF(C:C,C668))</f>
        <v/>
      </c>
      <c r="BS668" s="5"/>
      <c r="BT668" s="5"/>
      <c r="BU668" s="5" t="str">
        <f>IF(B668="","",IF(BQ668="",1+(MAX(BU$2:BU667)),""))</f>
        <v/>
      </c>
      <c r="BV668" s="5" t="str">
        <f t="shared" si="148"/>
        <v/>
      </c>
      <c r="BW668" s="5" t="str">
        <f t="shared" si="149"/>
        <v/>
      </c>
      <c r="BX668" s="14" t="str">
        <f t="shared" si="150"/>
        <v/>
      </c>
      <c r="BY668" s="28"/>
      <c r="BZ668" s="15"/>
      <c r="CA668" s="5" t="str">
        <f t="shared" si="154"/>
        <v/>
      </c>
      <c r="CC668" s="5"/>
      <c r="CD668" s="5" t="str">
        <f t="shared" si="151"/>
        <v/>
      </c>
      <c r="CE668" s="5" t="str">
        <f>IF(J668="","",IFERROR(IF(VLOOKUP(J668,J$2:J667,1,0)=0,"",""),J668))</f>
        <v/>
      </c>
      <c r="CF668" s="24" t="str">
        <f>IF(CE668="","",(IFERROR(VLOOKUP(MID(CE668,1,1),$CW$2:DA$28,3,0),0)+IFERROR(VLOOKUP(MID(CE668,2,1),CW$2:DA$28,4,0),0)+IFERROR(VLOOKUP(MID(CE668,3,1),CW$2:DA$28,5,0),0)+(ROW(CE668)/1000000000000)))</f>
        <v/>
      </c>
      <c r="CG668" s="5"/>
      <c r="CH668" s="5">
        <v>667</v>
      </c>
      <c r="CI668" s="5" t="str">
        <f>IFERROR(VLOOKUP(CH668,CD$2:CE1744,2,0),"")</f>
        <v/>
      </c>
      <c r="CJ668" s="5"/>
      <c r="CL668" s="5"/>
      <c r="DC668" s="5" t="e">
        <f>IF(REPORTE!AH$2="si",IF(C668=VALUE(REPORTE!C$11),IF(SUM(DC669:DC$1993),CONCATENATE(INT(B668),", "),INT(B668)),""),IF(C668=VALUE(REPORTE!C$10),IF(SUM(DC669:DC$1993),CONCATENATE(INT(B668),", "),INT(B668)),""))</f>
        <v>#VALUE!</v>
      </c>
      <c r="DG668" s="5"/>
      <c r="DH668" s="5"/>
      <c r="DI668" s="5"/>
      <c r="DJ668" s="5"/>
    </row>
    <row r="669" spans="1:114" ht="15" customHeight="1">
      <c r="A669" s="4" t="str">
        <f t="shared" si="144"/>
        <v/>
      </c>
      <c r="B669" s="3"/>
      <c r="D669" s="1" t="str">
        <f>IFERROR(INDEX('padron cfe'!B:B,MATCH(DATOS!C669,'padron cfe'!A:A,0),1),"")</f>
        <v/>
      </c>
      <c r="H669" s="5" t="str">
        <f>IF(F669="","",IFERROR(CONCATENATE("PEUA",VLOOKUP(ESTADO,REPORTE!AV$2:AW$33,2,0),DIDTRITO_FORM,CADER_FORM,IFERROR(VLOOKUP(DAY(F669),$BN$3:$BO$11,2,0),DAY(F669)),IFERROR(VLOOKUP(MONTH(F669),$BN$3:$BO$11,2,0),MONTH(F669)),YEAR(F669),G669),""))</f>
        <v/>
      </c>
      <c r="K669" s="2" t="str">
        <f>IFERROR(INDEX('padron cfe'!C:C,MATCH(DATOS!C669,'padron cfe'!A:A,0),1),"")</f>
        <v/>
      </c>
      <c r="L669" s="4" t="str">
        <f>IFERROR(IF(VLOOKUP(J669,J$2:L668,4,0)=0,"",VLOOKUP(J669,J$2:L668,4,0)),"")</f>
        <v/>
      </c>
      <c r="M669" s="4" t="str">
        <f>IFERROR(IF(VLOOKUP(J669,J$2:M668,5,0)=0,"",VLOOKUP(J669,J$2:M668,5,0)),"")</f>
        <v/>
      </c>
      <c r="Q669" s="5" t="str">
        <f t="shared" si="143"/>
        <v/>
      </c>
      <c r="S669"/>
      <c r="T669" s="2" t="str">
        <f>IFERROR(INDEX('padron cfe'!D:D,MATCH(DATOS!C669,'padron cfe'!A:A,0),1),"")</f>
        <v/>
      </c>
      <c r="X669" s="6"/>
      <c r="Z669" s="4" t="str">
        <f t="shared" si="145"/>
        <v/>
      </c>
      <c r="AA669" s="4"/>
      <c r="AB669" s="4"/>
      <c r="AC669" s="2" t="str">
        <f>IFERROR(IF(INDEX(AC$1:AC668,MATCH(J669,J$1:J668,0),1)=0,"",INDEX(AC$1:AC668,MATCH(J669,J$1:J668,0),1)),"")</f>
        <v/>
      </c>
      <c r="AD669" s="2" t="str">
        <f>IFERROR(IF(INDEX(AD$1:AD668,MATCH(J669,J$1:J668,0),1)=0,"",INDEX(AD$1:AD668,MATCH(J669,J$1:J668,0),1)),"")</f>
        <v/>
      </c>
      <c r="AE669" s="2" t="str">
        <f>IFERROR(IF(INDEX(AE$1:AE668,MATCH(J669,J$1:J668,0),1)=0,"",INDEX(AE$1:AE668,MATCH(J669,J$1:J668,0),1)),"")</f>
        <v/>
      </c>
      <c r="AS669" s="4"/>
      <c r="AT669" s="82"/>
      <c r="AU669" s="124"/>
      <c r="AV669" s="124"/>
      <c r="AW669" s="124"/>
      <c r="AX669" s="124"/>
      <c r="AY669" s="124"/>
      <c r="AZ669" s="124"/>
      <c r="BA669" s="4"/>
      <c r="BB669" s="127"/>
      <c r="BH669" s="7" t="str">
        <f t="shared" ca="1" si="146"/>
        <v/>
      </c>
      <c r="BI669" s="4" t="str">
        <f t="shared" si="153"/>
        <v/>
      </c>
      <c r="BJ669" s="123" t="str">
        <f t="shared" si="147"/>
        <v/>
      </c>
      <c r="BK669" s="140" t="str">
        <f t="shared" si="152"/>
        <v/>
      </c>
      <c r="BP669" s="5"/>
      <c r="BQ669" s="4" t="str">
        <f>IF(IFERROR(VLOOKUP(C669,C670:C$1993,1,0),"")="","",COUNTIF(C:C,C669))</f>
        <v/>
      </c>
      <c r="BS669" s="5"/>
      <c r="BT669" s="5"/>
      <c r="BU669" s="5" t="str">
        <f>IF(B669="","",IF(BQ669="",1+(MAX(BU$2:BU668)),""))</f>
        <v/>
      </c>
      <c r="BV669" s="5" t="str">
        <f t="shared" si="148"/>
        <v/>
      </c>
      <c r="BW669" s="5" t="str">
        <f t="shared" si="149"/>
        <v/>
      </c>
      <c r="BX669" s="14" t="str">
        <f t="shared" si="150"/>
        <v/>
      </c>
      <c r="BY669" s="28"/>
      <c r="BZ669" s="15"/>
      <c r="CA669" s="5" t="str">
        <f t="shared" si="154"/>
        <v/>
      </c>
      <c r="CC669" s="5"/>
      <c r="CD669" s="5" t="str">
        <f t="shared" si="151"/>
        <v/>
      </c>
      <c r="CE669" s="5" t="str">
        <f>IF(J669="","",IFERROR(IF(VLOOKUP(J669,J$2:J668,1,0)=0,"",""),J669))</f>
        <v/>
      </c>
      <c r="CF669" s="24" t="str">
        <f>IF(CE669="","",(IFERROR(VLOOKUP(MID(CE669,1,1),$CW$2:DA$28,3,0),0)+IFERROR(VLOOKUP(MID(CE669,2,1),CW$2:DA$28,4,0),0)+IFERROR(VLOOKUP(MID(CE669,3,1),CW$2:DA$28,5,0),0)+(ROW(CE669)/1000000000000)))</f>
        <v/>
      </c>
      <c r="CG669" s="5"/>
      <c r="CH669" s="5">
        <v>668</v>
      </c>
      <c r="CI669" s="5" t="str">
        <f>IFERROR(VLOOKUP(CH669,CD$2:CE1745,2,0),"")</f>
        <v/>
      </c>
      <c r="CJ669" s="5"/>
      <c r="CL669" s="5"/>
      <c r="DC669" s="5" t="e">
        <f>IF(REPORTE!AH$2="si",IF(C669=VALUE(REPORTE!C$11),IF(SUM(DC670:DC$1993),CONCATENATE(INT(B669),", "),INT(B669)),""),IF(C669=VALUE(REPORTE!C$10),IF(SUM(DC670:DC$1993),CONCATENATE(INT(B669),", "),INT(B669)),""))</f>
        <v>#VALUE!</v>
      </c>
      <c r="DG669" s="5"/>
      <c r="DH669" s="5"/>
      <c r="DI669" s="5"/>
      <c r="DJ669" s="5"/>
    </row>
    <row r="670" spans="1:114" ht="15" customHeight="1">
      <c r="A670" s="4" t="str">
        <f t="shared" si="144"/>
        <v/>
      </c>
      <c r="B670" s="3"/>
      <c r="D670" s="1" t="str">
        <f>IFERROR(INDEX('padron cfe'!B:B,MATCH(DATOS!C670,'padron cfe'!A:A,0),1),"")</f>
        <v/>
      </c>
      <c r="H670" s="5" t="str">
        <f>IF(F670="","",IFERROR(CONCATENATE("PEUA",VLOOKUP(ESTADO,REPORTE!AV$2:AW$33,2,0),DIDTRITO_FORM,CADER_FORM,IFERROR(VLOOKUP(DAY(F670),$BN$3:$BO$11,2,0),DAY(F670)),IFERROR(VLOOKUP(MONTH(F670),$BN$3:$BO$11,2,0),MONTH(F670)),YEAR(F670),G670),""))</f>
        <v/>
      </c>
      <c r="K670" s="2" t="str">
        <f>IFERROR(INDEX('padron cfe'!C:C,MATCH(DATOS!C670,'padron cfe'!A:A,0),1),"")</f>
        <v/>
      </c>
      <c r="L670" s="4" t="str">
        <f>IFERROR(IF(VLOOKUP(J670,J$2:L669,4,0)=0,"",VLOOKUP(J670,J$2:L669,4,0)),"")</f>
        <v/>
      </c>
      <c r="M670" s="4" t="str">
        <f>IFERROR(IF(VLOOKUP(J670,J$2:M669,5,0)=0,"",VLOOKUP(J670,J$2:M669,5,0)),"")</f>
        <v/>
      </c>
      <c r="Q670" s="5" t="str">
        <f t="shared" si="143"/>
        <v/>
      </c>
      <c r="S670"/>
      <c r="T670" s="2" t="str">
        <f>IFERROR(INDEX('padron cfe'!D:D,MATCH(DATOS!C670,'padron cfe'!A:A,0),1),"")</f>
        <v/>
      </c>
      <c r="X670" s="6"/>
      <c r="Z670" s="4" t="str">
        <f t="shared" si="145"/>
        <v/>
      </c>
      <c r="AA670" s="4"/>
      <c r="AB670" s="4"/>
      <c r="AC670" s="2" t="str">
        <f>IFERROR(IF(INDEX(AC$1:AC669,MATCH(J670,J$1:J669,0),1)=0,"",INDEX(AC$1:AC669,MATCH(J670,J$1:J669,0),1)),"")</f>
        <v/>
      </c>
      <c r="AD670" s="2" t="str">
        <f>IFERROR(IF(INDEX(AD$1:AD669,MATCH(J670,J$1:J669,0),1)=0,"",INDEX(AD$1:AD669,MATCH(J670,J$1:J669,0),1)),"")</f>
        <v/>
      </c>
      <c r="AE670" s="2" t="str">
        <f>IFERROR(IF(INDEX(AE$1:AE669,MATCH(J670,J$1:J669,0),1)=0,"",INDEX(AE$1:AE669,MATCH(J670,J$1:J669,0),1)),"")</f>
        <v/>
      </c>
      <c r="AS670" s="4"/>
      <c r="AT670" s="82"/>
      <c r="AU670" s="124"/>
      <c r="AV670" s="124"/>
      <c r="AW670" s="124"/>
      <c r="AX670" s="124"/>
      <c r="AY670" s="124"/>
      <c r="AZ670" s="124"/>
      <c r="BA670" s="4"/>
      <c r="BB670" s="127"/>
      <c r="BH670" s="7" t="str">
        <f t="shared" ca="1" si="146"/>
        <v/>
      </c>
      <c r="BI670" s="4" t="str">
        <f t="shared" si="153"/>
        <v/>
      </c>
      <c r="BJ670" s="123" t="str">
        <f t="shared" si="147"/>
        <v/>
      </c>
      <c r="BK670" s="140" t="str">
        <f t="shared" si="152"/>
        <v/>
      </c>
      <c r="BP670" s="5"/>
      <c r="BQ670" s="4" t="str">
        <f>IF(IFERROR(VLOOKUP(C670,C671:C$1993,1,0),"")="","",COUNTIF(C:C,C670))</f>
        <v/>
      </c>
      <c r="BS670" s="5"/>
      <c r="BT670" s="5"/>
      <c r="BU670" s="5" t="str">
        <f>IF(B670="","",IF(BQ670="",1+(MAX(BU$2:BU669)),""))</f>
        <v/>
      </c>
      <c r="BV670" s="5" t="str">
        <f t="shared" si="148"/>
        <v/>
      </c>
      <c r="BW670" s="5" t="str">
        <f t="shared" si="149"/>
        <v/>
      </c>
      <c r="BX670" s="14" t="str">
        <f t="shared" si="150"/>
        <v/>
      </c>
      <c r="BY670" s="28"/>
      <c r="BZ670" s="15"/>
      <c r="CA670" s="5" t="str">
        <f t="shared" si="154"/>
        <v/>
      </c>
      <c r="CC670" s="5"/>
      <c r="CD670" s="5" t="str">
        <f t="shared" si="151"/>
        <v/>
      </c>
      <c r="CE670" s="5" t="str">
        <f>IF(J670="","",IFERROR(IF(VLOOKUP(J670,J$2:J669,1,0)=0,"",""),J670))</f>
        <v/>
      </c>
      <c r="CF670" s="24" t="str">
        <f>IF(CE670="","",(IFERROR(VLOOKUP(MID(CE670,1,1),$CW$2:DA$28,3,0),0)+IFERROR(VLOOKUP(MID(CE670,2,1),CW$2:DA$28,4,0),0)+IFERROR(VLOOKUP(MID(CE670,3,1),CW$2:DA$28,5,0),0)+(ROW(CE670)/1000000000000)))</f>
        <v/>
      </c>
      <c r="CG670" s="5"/>
      <c r="CH670" s="5">
        <v>669</v>
      </c>
      <c r="CI670" s="5" t="str">
        <f>IFERROR(VLOOKUP(CH670,CD$2:CE1746,2,0),"")</f>
        <v/>
      </c>
      <c r="CJ670" s="5"/>
      <c r="CL670" s="5"/>
      <c r="DC670" s="5" t="e">
        <f>IF(REPORTE!AH$2="si",IF(C670=VALUE(REPORTE!C$11),IF(SUM(DC671:DC$1993),CONCATENATE(INT(B670),", "),INT(B670)),""),IF(C670=VALUE(REPORTE!C$10),IF(SUM(DC671:DC$1993),CONCATENATE(INT(B670),", "),INT(B670)),""))</f>
        <v>#VALUE!</v>
      </c>
      <c r="DG670" s="5"/>
      <c r="DH670" s="5"/>
      <c r="DI670" s="5"/>
      <c r="DJ670" s="5"/>
    </row>
    <row r="671" spans="1:114" ht="15" customHeight="1">
      <c r="A671" s="4" t="str">
        <f t="shared" si="144"/>
        <v/>
      </c>
      <c r="B671" s="3"/>
      <c r="D671" s="1" t="str">
        <f>IFERROR(INDEX('padron cfe'!B:B,MATCH(DATOS!C671,'padron cfe'!A:A,0),1),"")</f>
        <v/>
      </c>
      <c r="H671" s="5" t="str">
        <f>IF(F671="","",IFERROR(CONCATENATE("PEUA",VLOOKUP(ESTADO,REPORTE!AV$2:AW$33,2,0),DIDTRITO_FORM,CADER_FORM,IFERROR(VLOOKUP(DAY(F671),$BN$3:$BO$11,2,0),DAY(F671)),IFERROR(VLOOKUP(MONTH(F671),$BN$3:$BO$11,2,0),MONTH(F671)),YEAR(F671),G671),""))</f>
        <v/>
      </c>
      <c r="K671" s="2" t="str">
        <f>IFERROR(INDEX('padron cfe'!C:C,MATCH(DATOS!C671,'padron cfe'!A:A,0),1),"")</f>
        <v/>
      </c>
      <c r="L671" s="4" t="str">
        <f>IFERROR(IF(VLOOKUP(J671,J$2:L670,4,0)=0,"",VLOOKUP(J671,J$2:L670,4,0)),"")</f>
        <v/>
      </c>
      <c r="M671" s="4" t="str">
        <f>IFERROR(IF(VLOOKUP(J671,J$2:M670,5,0)=0,"",VLOOKUP(J671,J$2:M670,5,0)),"")</f>
        <v/>
      </c>
      <c r="Q671" s="5" t="str">
        <f t="shared" si="143"/>
        <v/>
      </c>
      <c r="S671"/>
      <c r="T671" s="2" t="str">
        <f>IFERROR(INDEX('padron cfe'!D:D,MATCH(DATOS!C671,'padron cfe'!A:A,0),1),"")</f>
        <v/>
      </c>
      <c r="X671" s="6"/>
      <c r="Z671" s="4" t="str">
        <f t="shared" si="145"/>
        <v/>
      </c>
      <c r="AA671" s="4"/>
      <c r="AB671" s="4"/>
      <c r="AC671" s="2" t="str">
        <f>IFERROR(IF(INDEX(AC$1:AC670,MATCH(J671,J$1:J670,0),1)=0,"",INDEX(AC$1:AC670,MATCH(J671,J$1:J670,0),1)),"")</f>
        <v/>
      </c>
      <c r="AD671" s="2" t="str">
        <f>IFERROR(IF(INDEX(AD$1:AD670,MATCH(J671,J$1:J670,0),1)=0,"",INDEX(AD$1:AD670,MATCH(J671,J$1:J670,0),1)),"")</f>
        <v/>
      </c>
      <c r="AE671" s="2" t="str">
        <f>IFERROR(IF(INDEX(AE$1:AE670,MATCH(J671,J$1:J670,0),1)=0,"",INDEX(AE$1:AE670,MATCH(J671,J$1:J670,0),1)),"")</f>
        <v/>
      </c>
      <c r="AS671" s="4"/>
      <c r="AT671" s="82"/>
      <c r="AU671" s="124"/>
      <c r="AV671" s="124"/>
      <c r="AW671" s="124"/>
      <c r="AX671" s="124"/>
      <c r="AY671" s="124"/>
      <c r="AZ671" s="124"/>
      <c r="BA671" s="4"/>
      <c r="BB671" s="127"/>
      <c r="BH671" s="7" t="str">
        <f t="shared" ca="1" si="146"/>
        <v/>
      </c>
      <c r="BI671" s="4" t="str">
        <f t="shared" si="153"/>
        <v/>
      </c>
      <c r="BJ671" s="123" t="str">
        <f t="shared" si="147"/>
        <v/>
      </c>
      <c r="BK671" s="140" t="str">
        <f t="shared" si="152"/>
        <v/>
      </c>
      <c r="BP671" s="5"/>
      <c r="BQ671" s="4" t="str">
        <f>IF(IFERROR(VLOOKUP(C671,C672:C$1993,1,0),"")="","",COUNTIF(C:C,C671))</f>
        <v/>
      </c>
      <c r="BS671" s="5"/>
      <c r="BT671" s="5"/>
      <c r="BU671" s="5" t="str">
        <f>IF(B671="","",IF(BQ671="",1+(MAX(BU$2:BU670)),""))</f>
        <v/>
      </c>
      <c r="BV671" s="5" t="str">
        <f t="shared" si="148"/>
        <v/>
      </c>
      <c r="BW671" s="5" t="str">
        <f t="shared" si="149"/>
        <v/>
      </c>
      <c r="BX671" s="14" t="str">
        <f t="shared" si="150"/>
        <v/>
      </c>
      <c r="BY671" s="28"/>
      <c r="BZ671" s="15"/>
      <c r="CA671" s="5" t="str">
        <f t="shared" si="154"/>
        <v/>
      </c>
      <c r="CC671" s="5"/>
      <c r="CD671" s="5" t="str">
        <f t="shared" si="151"/>
        <v/>
      </c>
      <c r="CE671" s="5" t="str">
        <f>IF(J671="","",IFERROR(IF(VLOOKUP(J671,J$2:J670,1,0)=0,"",""),J671))</f>
        <v/>
      </c>
      <c r="CF671" s="24" t="str">
        <f>IF(CE671="","",(IFERROR(VLOOKUP(MID(CE671,1,1),$CW$2:DA$28,3,0),0)+IFERROR(VLOOKUP(MID(CE671,2,1),CW$2:DA$28,4,0),0)+IFERROR(VLOOKUP(MID(CE671,3,1),CW$2:DA$28,5,0),0)+(ROW(CE671)/1000000000000)))</f>
        <v/>
      </c>
      <c r="CG671" s="5"/>
      <c r="CH671" s="5">
        <v>670</v>
      </c>
      <c r="CI671" s="5" t="str">
        <f>IFERROR(VLOOKUP(CH671,CD$2:CE1747,2,0),"")</f>
        <v/>
      </c>
      <c r="CJ671" s="5"/>
      <c r="CL671" s="5"/>
      <c r="DC671" s="5" t="e">
        <f>IF(REPORTE!AH$2="si",IF(C671=VALUE(REPORTE!C$11),IF(SUM(DC672:DC$1993),CONCATENATE(INT(B671),", "),INT(B671)),""),IF(C671=VALUE(REPORTE!C$10),IF(SUM(DC672:DC$1993),CONCATENATE(INT(B671),", "),INT(B671)),""))</f>
        <v>#VALUE!</v>
      </c>
      <c r="DG671" s="5"/>
      <c r="DH671" s="5"/>
      <c r="DI671" s="5"/>
      <c r="DJ671" s="5"/>
    </row>
    <row r="672" spans="1:114" ht="15" customHeight="1">
      <c r="A672" s="4" t="str">
        <f t="shared" si="144"/>
        <v/>
      </c>
      <c r="B672" s="3"/>
      <c r="D672" s="1" t="str">
        <f>IFERROR(INDEX('padron cfe'!B:B,MATCH(DATOS!C672,'padron cfe'!A:A,0),1),"")</f>
        <v/>
      </c>
      <c r="H672" s="5" t="str">
        <f>IF(F672="","",IFERROR(CONCATENATE("PEUA",VLOOKUP(ESTADO,REPORTE!AV$2:AW$33,2,0),DIDTRITO_FORM,CADER_FORM,IFERROR(VLOOKUP(DAY(F672),$BN$3:$BO$11,2,0),DAY(F672)),IFERROR(VLOOKUP(MONTH(F672),$BN$3:$BO$11,2,0),MONTH(F672)),YEAR(F672),G672),""))</f>
        <v/>
      </c>
      <c r="K672" s="2" t="str">
        <f>IFERROR(INDEX('padron cfe'!C:C,MATCH(DATOS!C672,'padron cfe'!A:A,0),1),"")</f>
        <v/>
      </c>
      <c r="L672" s="4" t="str">
        <f>IFERROR(IF(VLOOKUP(J672,J$2:L671,4,0)=0,"",VLOOKUP(J672,J$2:L671,4,0)),"")</f>
        <v/>
      </c>
      <c r="M672" s="4" t="str">
        <f>IFERROR(IF(VLOOKUP(J672,J$2:M671,5,0)=0,"",VLOOKUP(J672,J$2:M671,5,0)),"")</f>
        <v/>
      </c>
      <c r="Q672" s="5" t="str">
        <f t="shared" si="143"/>
        <v/>
      </c>
      <c r="S672"/>
      <c r="T672" s="2" t="str">
        <f>IFERROR(INDEX('padron cfe'!D:D,MATCH(DATOS!C672,'padron cfe'!A:A,0),1),"")</f>
        <v/>
      </c>
      <c r="X672" s="6"/>
      <c r="Z672" s="4" t="str">
        <f t="shared" si="145"/>
        <v/>
      </c>
      <c r="AA672" s="4"/>
      <c r="AB672" s="4"/>
      <c r="AC672" s="2" t="str">
        <f>IFERROR(IF(INDEX(AC$1:AC671,MATCH(J672,J$1:J671,0),1)=0,"",INDEX(AC$1:AC671,MATCH(J672,J$1:J671,0),1)),"")</f>
        <v/>
      </c>
      <c r="AD672" s="2" t="str">
        <f>IFERROR(IF(INDEX(AD$1:AD671,MATCH(J672,J$1:J671,0),1)=0,"",INDEX(AD$1:AD671,MATCH(J672,J$1:J671,0),1)),"")</f>
        <v/>
      </c>
      <c r="AE672" s="2" t="str">
        <f>IFERROR(IF(INDEX(AE$1:AE671,MATCH(J672,J$1:J671,0),1)=0,"",INDEX(AE$1:AE671,MATCH(J672,J$1:J671,0),1)),"")</f>
        <v/>
      </c>
      <c r="AS672" s="4"/>
      <c r="AT672" s="82"/>
      <c r="AU672" s="124"/>
      <c r="AV672" s="124"/>
      <c r="AW672" s="124"/>
      <c r="AX672" s="124"/>
      <c r="AY672" s="124"/>
      <c r="AZ672" s="124"/>
      <c r="BA672" s="4"/>
      <c r="BB672" s="127"/>
      <c r="BH672" s="7" t="str">
        <f t="shared" ca="1" si="146"/>
        <v/>
      </c>
      <c r="BI672" s="4" t="str">
        <f t="shared" si="153"/>
        <v/>
      </c>
      <c r="BJ672" s="123" t="str">
        <f t="shared" si="147"/>
        <v/>
      </c>
      <c r="BK672" s="140" t="str">
        <f t="shared" si="152"/>
        <v/>
      </c>
      <c r="BP672" s="5"/>
      <c r="BQ672" s="4" t="str">
        <f>IF(IFERROR(VLOOKUP(C672,C673:C$1993,1,0),"")="","",COUNTIF(C:C,C672))</f>
        <v/>
      </c>
      <c r="BS672" s="5"/>
      <c r="BT672" s="5"/>
      <c r="BU672" s="5" t="str">
        <f>IF(B672="","",IF(BQ672="",1+(MAX(BU$2:BU671)),""))</f>
        <v/>
      </c>
      <c r="BV672" s="5" t="str">
        <f t="shared" si="148"/>
        <v/>
      </c>
      <c r="BW672" s="5" t="str">
        <f t="shared" si="149"/>
        <v/>
      </c>
      <c r="BX672" s="14" t="str">
        <f t="shared" si="150"/>
        <v/>
      </c>
      <c r="BY672" s="28"/>
      <c r="BZ672" s="15"/>
      <c r="CA672" s="5" t="str">
        <f t="shared" si="154"/>
        <v/>
      </c>
      <c r="CC672" s="5"/>
      <c r="CD672" s="5" t="str">
        <f t="shared" si="151"/>
        <v/>
      </c>
      <c r="CE672" s="5" t="str">
        <f>IF(J672="","",IFERROR(IF(VLOOKUP(J672,J$2:J671,1,0)=0,"",""),J672))</f>
        <v/>
      </c>
      <c r="CF672" s="24" t="str">
        <f>IF(CE672="","",(IFERROR(VLOOKUP(MID(CE672,1,1),$CW$2:DA$28,3,0),0)+IFERROR(VLOOKUP(MID(CE672,2,1),CW$2:DA$28,4,0),0)+IFERROR(VLOOKUP(MID(CE672,3,1),CW$2:DA$28,5,0),0)+(ROW(CE672)/1000000000000)))</f>
        <v/>
      </c>
      <c r="CG672" s="5"/>
      <c r="CH672" s="5">
        <v>671</v>
      </c>
      <c r="CI672" s="5" t="str">
        <f>IFERROR(VLOOKUP(CH672,CD$2:CE1748,2,0),"")</f>
        <v/>
      </c>
      <c r="CJ672" s="5"/>
      <c r="CL672" s="5"/>
      <c r="DC672" s="5" t="e">
        <f>IF(REPORTE!AH$2="si",IF(C672=VALUE(REPORTE!C$11),IF(SUM(DC673:DC$1993),CONCATENATE(INT(B672),", "),INT(B672)),""),IF(C672=VALUE(REPORTE!C$10),IF(SUM(DC673:DC$1993),CONCATENATE(INT(B672),", "),INT(B672)),""))</f>
        <v>#VALUE!</v>
      </c>
      <c r="DG672" s="5"/>
      <c r="DH672" s="5"/>
      <c r="DI672" s="5"/>
      <c r="DJ672" s="5"/>
    </row>
    <row r="673" spans="1:114" ht="15" customHeight="1">
      <c r="A673" s="4" t="str">
        <f t="shared" si="144"/>
        <v/>
      </c>
      <c r="B673" s="3"/>
      <c r="D673" s="1" t="str">
        <f>IFERROR(INDEX('padron cfe'!B:B,MATCH(DATOS!C673,'padron cfe'!A:A,0),1),"")</f>
        <v/>
      </c>
      <c r="H673" s="5" t="str">
        <f>IF(F673="","",IFERROR(CONCATENATE("PEUA",VLOOKUP(ESTADO,REPORTE!AV$2:AW$33,2,0),DIDTRITO_FORM,CADER_FORM,IFERROR(VLOOKUP(DAY(F673),$BN$3:$BO$11,2,0),DAY(F673)),IFERROR(VLOOKUP(MONTH(F673),$BN$3:$BO$11,2,0),MONTH(F673)),YEAR(F673),G673),""))</f>
        <v/>
      </c>
      <c r="K673" s="2" t="str">
        <f>IFERROR(INDEX('padron cfe'!C:C,MATCH(DATOS!C673,'padron cfe'!A:A,0),1),"")</f>
        <v/>
      </c>
      <c r="L673" s="4" t="str">
        <f>IFERROR(IF(VLOOKUP(J673,J$2:L672,4,0)=0,"",VLOOKUP(J673,J$2:L672,4,0)),"")</f>
        <v/>
      </c>
      <c r="M673" s="4" t="str">
        <f>IFERROR(IF(VLOOKUP(J673,J$2:M672,5,0)=0,"",VLOOKUP(J673,J$2:M672,5,0)),"")</f>
        <v/>
      </c>
      <c r="Q673" s="5" t="str">
        <f t="shared" si="143"/>
        <v/>
      </c>
      <c r="S673"/>
      <c r="T673" s="2" t="str">
        <f>IFERROR(INDEX('padron cfe'!D:D,MATCH(DATOS!C673,'padron cfe'!A:A,0),1),"")</f>
        <v/>
      </c>
      <c r="X673" s="6"/>
      <c r="Z673" s="4" t="str">
        <f t="shared" si="145"/>
        <v/>
      </c>
      <c r="AA673" s="4"/>
      <c r="AB673" s="4"/>
      <c r="AC673" s="2" t="str">
        <f>IFERROR(IF(INDEX(AC$1:AC672,MATCH(J673,J$1:J672,0),1)=0,"",INDEX(AC$1:AC672,MATCH(J673,J$1:J672,0),1)),"")</f>
        <v/>
      </c>
      <c r="AD673" s="2" t="str">
        <f>IFERROR(IF(INDEX(AD$1:AD672,MATCH(J673,J$1:J672,0),1)=0,"",INDEX(AD$1:AD672,MATCH(J673,J$1:J672,0),1)),"")</f>
        <v/>
      </c>
      <c r="AE673" s="2" t="str">
        <f>IFERROR(IF(INDEX(AE$1:AE672,MATCH(J673,J$1:J672,0),1)=0,"",INDEX(AE$1:AE672,MATCH(J673,J$1:J672,0),1)),"")</f>
        <v/>
      </c>
      <c r="AS673" s="4"/>
      <c r="AT673" s="82"/>
      <c r="AU673" s="124"/>
      <c r="AV673" s="124"/>
      <c r="AW673" s="124"/>
      <c r="AX673" s="124"/>
      <c r="AY673" s="124"/>
      <c r="AZ673" s="124"/>
      <c r="BA673" s="4"/>
      <c r="BB673" s="127"/>
      <c r="BH673" s="7" t="str">
        <f t="shared" ca="1" si="146"/>
        <v/>
      </c>
      <c r="BI673" s="4" t="str">
        <f t="shared" si="153"/>
        <v/>
      </c>
      <c r="BJ673" s="123" t="str">
        <f t="shared" si="147"/>
        <v/>
      </c>
      <c r="BK673" s="140" t="str">
        <f t="shared" si="152"/>
        <v/>
      </c>
      <c r="BP673" s="5"/>
      <c r="BQ673" s="4" t="str">
        <f>IF(IFERROR(VLOOKUP(C673,C674:C$1993,1,0),"")="","",COUNTIF(C:C,C673))</f>
        <v/>
      </c>
      <c r="BS673" s="5"/>
      <c r="BT673" s="5"/>
      <c r="BU673" s="5" t="str">
        <f>IF(B673="","",IF(BQ673="",1+(MAX(BU$2:BU672)),""))</f>
        <v/>
      </c>
      <c r="BV673" s="5" t="str">
        <f t="shared" si="148"/>
        <v/>
      </c>
      <c r="BW673" s="5" t="str">
        <f t="shared" si="149"/>
        <v/>
      </c>
      <c r="BX673" s="14" t="str">
        <f t="shared" si="150"/>
        <v/>
      </c>
      <c r="BY673" s="28"/>
      <c r="BZ673" s="15"/>
      <c r="CA673" s="5" t="str">
        <f t="shared" si="154"/>
        <v/>
      </c>
      <c r="CC673" s="5"/>
      <c r="CD673" s="5" t="str">
        <f t="shared" si="151"/>
        <v/>
      </c>
      <c r="CE673" s="5" t="str">
        <f>IF(J673="","",IFERROR(IF(VLOOKUP(J673,J$2:J672,1,0)=0,"",""),J673))</f>
        <v/>
      </c>
      <c r="CF673" s="24" t="str">
        <f>IF(CE673="","",(IFERROR(VLOOKUP(MID(CE673,1,1),$CW$2:DA$28,3,0),0)+IFERROR(VLOOKUP(MID(CE673,2,1),CW$2:DA$28,4,0),0)+IFERROR(VLOOKUP(MID(CE673,3,1),CW$2:DA$28,5,0),0)+(ROW(CE673)/1000000000000)))</f>
        <v/>
      </c>
      <c r="CG673" s="5"/>
      <c r="CH673" s="5">
        <v>672</v>
      </c>
      <c r="CI673" s="5" t="str">
        <f>IFERROR(VLOOKUP(CH673,CD$2:CE1749,2,0),"")</f>
        <v/>
      </c>
      <c r="CJ673" s="5"/>
      <c r="CL673" s="5"/>
      <c r="DC673" s="5" t="e">
        <f>IF(REPORTE!AH$2="si",IF(C673=VALUE(REPORTE!C$11),IF(SUM(DC674:DC$1993),CONCATENATE(INT(B673),", "),INT(B673)),""),IF(C673=VALUE(REPORTE!C$10),IF(SUM(DC674:DC$1993),CONCATENATE(INT(B673),", "),INT(B673)),""))</f>
        <v>#VALUE!</v>
      </c>
      <c r="DG673" s="5"/>
      <c r="DH673" s="5"/>
      <c r="DI673" s="5"/>
      <c r="DJ673" s="5"/>
    </row>
    <row r="674" spans="1:114" ht="15" customHeight="1">
      <c r="A674" s="4" t="str">
        <f t="shared" si="144"/>
        <v/>
      </c>
      <c r="B674" s="3"/>
      <c r="D674" s="1" t="str">
        <f>IFERROR(INDEX('padron cfe'!B:B,MATCH(DATOS!C674,'padron cfe'!A:A,0),1),"")</f>
        <v/>
      </c>
      <c r="H674" s="5" t="str">
        <f>IF(F674="","",IFERROR(CONCATENATE("PEUA",VLOOKUP(ESTADO,REPORTE!AV$2:AW$33,2,0),DIDTRITO_FORM,CADER_FORM,IFERROR(VLOOKUP(DAY(F674),$BN$3:$BO$11,2,0),DAY(F674)),IFERROR(VLOOKUP(MONTH(F674),$BN$3:$BO$11,2,0),MONTH(F674)),YEAR(F674),G674),""))</f>
        <v/>
      </c>
      <c r="K674" s="2" t="str">
        <f>IFERROR(INDEX('padron cfe'!C:C,MATCH(DATOS!C674,'padron cfe'!A:A,0),1),"")</f>
        <v/>
      </c>
      <c r="L674" s="4" t="str">
        <f>IFERROR(IF(VLOOKUP(J674,J$2:L673,4,0)=0,"",VLOOKUP(J674,J$2:L673,4,0)),"")</f>
        <v/>
      </c>
      <c r="M674" s="4" t="str">
        <f>IFERROR(IF(VLOOKUP(J674,J$2:M673,5,0)=0,"",VLOOKUP(J674,J$2:M673,5,0)),"")</f>
        <v/>
      </c>
      <c r="Q674" s="5" t="str">
        <f t="shared" si="143"/>
        <v/>
      </c>
      <c r="S674"/>
      <c r="T674" s="2" t="str">
        <f>IFERROR(INDEX('padron cfe'!D:D,MATCH(DATOS!C674,'padron cfe'!A:A,0),1),"")</f>
        <v/>
      </c>
      <c r="X674" s="6"/>
      <c r="Z674" s="4" t="str">
        <f t="shared" si="145"/>
        <v/>
      </c>
      <c r="AA674" s="4"/>
      <c r="AB674" s="4"/>
      <c r="AC674" s="2" t="str">
        <f>IFERROR(IF(INDEX(AC$1:AC673,MATCH(J674,J$1:J673,0),1)=0,"",INDEX(AC$1:AC673,MATCH(J674,J$1:J673,0),1)),"")</f>
        <v/>
      </c>
      <c r="AD674" s="2" t="str">
        <f>IFERROR(IF(INDEX(AD$1:AD673,MATCH(J674,J$1:J673,0),1)=0,"",INDEX(AD$1:AD673,MATCH(J674,J$1:J673,0),1)),"")</f>
        <v/>
      </c>
      <c r="AE674" s="2" t="str">
        <f>IFERROR(IF(INDEX(AE$1:AE673,MATCH(J674,J$1:J673,0),1)=0,"",INDEX(AE$1:AE673,MATCH(J674,J$1:J673,0),1)),"")</f>
        <v/>
      </c>
      <c r="AS674" s="4"/>
      <c r="AT674" s="82"/>
      <c r="AU674" s="124"/>
      <c r="AV674" s="124"/>
      <c r="AW674" s="124"/>
      <c r="AX674" s="124"/>
      <c r="AY674" s="124"/>
      <c r="AZ674" s="124"/>
      <c r="BA674" s="4"/>
      <c r="BB674" s="127"/>
      <c r="BH674" s="7" t="str">
        <f t="shared" ca="1" si="146"/>
        <v/>
      </c>
      <c r="BI674" s="4" t="str">
        <f t="shared" si="153"/>
        <v/>
      </c>
      <c r="BJ674" s="123" t="str">
        <f t="shared" si="147"/>
        <v/>
      </c>
      <c r="BK674" s="140" t="str">
        <f t="shared" si="152"/>
        <v/>
      </c>
      <c r="BP674" s="5"/>
      <c r="BQ674" s="4" t="str">
        <f>IF(IFERROR(VLOOKUP(C674,C675:C$1993,1,0),"")="","",COUNTIF(C:C,C674))</f>
        <v/>
      </c>
      <c r="BS674" s="5"/>
      <c r="BT674" s="5"/>
      <c r="BU674" s="5" t="str">
        <f>IF(B674="","",IF(BQ674="",1+(MAX(BU$2:BU673)),""))</f>
        <v/>
      </c>
      <c r="BV674" s="5" t="str">
        <f t="shared" si="148"/>
        <v/>
      </c>
      <c r="BW674" s="5" t="str">
        <f t="shared" si="149"/>
        <v/>
      </c>
      <c r="BX674" s="14" t="str">
        <f t="shared" si="150"/>
        <v/>
      </c>
      <c r="BY674" s="28"/>
      <c r="BZ674" s="15"/>
      <c r="CA674" s="5" t="str">
        <f t="shared" si="154"/>
        <v/>
      </c>
      <c r="CC674" s="5"/>
      <c r="CD674" s="5" t="str">
        <f t="shared" si="151"/>
        <v/>
      </c>
      <c r="CE674" s="5" t="str">
        <f>IF(J674="","",IFERROR(IF(VLOOKUP(J674,J$2:J673,1,0)=0,"",""),J674))</f>
        <v/>
      </c>
      <c r="CF674" s="24" t="str">
        <f>IF(CE674="","",(IFERROR(VLOOKUP(MID(CE674,1,1),$CW$2:DA$28,3,0),0)+IFERROR(VLOOKUP(MID(CE674,2,1),CW$2:DA$28,4,0),0)+IFERROR(VLOOKUP(MID(CE674,3,1),CW$2:DA$28,5,0),0)+(ROW(CE674)/1000000000000)))</f>
        <v/>
      </c>
      <c r="CG674" s="5"/>
      <c r="CH674" s="5">
        <v>673</v>
      </c>
      <c r="CI674" s="5" t="str">
        <f>IFERROR(VLOOKUP(CH674,CD$2:CE1750,2,0),"")</f>
        <v/>
      </c>
      <c r="CJ674" s="5"/>
      <c r="CL674" s="5"/>
      <c r="DC674" s="5" t="e">
        <f>IF(REPORTE!AH$2="si",IF(C674=VALUE(REPORTE!C$11),IF(SUM(DC675:DC$1993),CONCATENATE(INT(B674),", "),INT(B674)),""),IF(C674=VALUE(REPORTE!C$10),IF(SUM(DC675:DC$1993),CONCATENATE(INT(B674),", "),INT(B674)),""))</f>
        <v>#VALUE!</v>
      </c>
      <c r="DD674" s="5" t="e">
        <f>CONCATENATE(DC674,DC675,DC676,DC677,DC678,DC679,DC680,DC681,DC682,DC683,DC684,DC685,DC686,DC687,DC688,DC689,DC690,DC691,DC692,DC693,DC694,DC695,DC696,DC697,DC698,DC699,DC700,DC701,DC702,DC703,DC704,DC705,DC706,DC707,DC708,DC709,DC710,DC711,DC712,DC713,DC714,DC715)</f>
        <v>#VALUE!</v>
      </c>
      <c r="DG674" s="5"/>
      <c r="DH674" s="5"/>
      <c r="DI674" s="5"/>
      <c r="DJ674" s="5"/>
    </row>
    <row r="675" spans="1:114" ht="15" customHeight="1">
      <c r="A675" s="4" t="str">
        <f t="shared" si="144"/>
        <v/>
      </c>
      <c r="B675" s="3"/>
      <c r="D675" s="1" t="str">
        <f>IFERROR(INDEX('padron cfe'!B:B,MATCH(DATOS!C675,'padron cfe'!A:A,0),1),"")</f>
        <v/>
      </c>
      <c r="H675" s="5" t="str">
        <f>IF(F675="","",IFERROR(CONCATENATE("PEUA",VLOOKUP(ESTADO,REPORTE!AV$2:AW$33,2,0),DIDTRITO_FORM,CADER_FORM,IFERROR(VLOOKUP(DAY(F675),$BN$3:$BO$11,2,0),DAY(F675)),IFERROR(VLOOKUP(MONTH(F675),$BN$3:$BO$11,2,0),MONTH(F675)),YEAR(F675),G675),""))</f>
        <v/>
      </c>
      <c r="K675" s="2" t="str">
        <f>IFERROR(INDEX('padron cfe'!C:C,MATCH(DATOS!C675,'padron cfe'!A:A,0),1),"")</f>
        <v/>
      </c>
      <c r="L675" s="4" t="str">
        <f>IFERROR(IF(VLOOKUP(J675,J$2:L674,4,0)=0,"",VLOOKUP(J675,J$2:L674,4,0)),"")</f>
        <v/>
      </c>
      <c r="M675" s="4" t="str">
        <f>IFERROR(IF(VLOOKUP(J675,J$2:M674,5,0)=0,"",VLOOKUP(J675,J$2:M674,5,0)),"")</f>
        <v/>
      </c>
      <c r="Q675" s="5" t="str">
        <f t="shared" si="143"/>
        <v/>
      </c>
      <c r="S675"/>
      <c r="T675" s="2" t="str">
        <f>IFERROR(INDEX('padron cfe'!D:D,MATCH(DATOS!C675,'padron cfe'!A:A,0),1),"")</f>
        <v/>
      </c>
      <c r="X675" s="6"/>
      <c r="Z675" s="4" t="str">
        <f t="shared" si="145"/>
        <v/>
      </c>
      <c r="AA675" s="4"/>
      <c r="AB675" s="4"/>
      <c r="AC675" s="2" t="str">
        <f>IFERROR(IF(INDEX(AC$1:AC674,MATCH(J675,J$1:J674,0),1)=0,"",INDEX(AC$1:AC674,MATCH(J675,J$1:J674,0),1)),"")</f>
        <v/>
      </c>
      <c r="AD675" s="2" t="str">
        <f>IFERROR(IF(INDEX(AD$1:AD674,MATCH(J675,J$1:J674,0),1)=0,"",INDEX(AD$1:AD674,MATCH(J675,J$1:J674,0),1)),"")</f>
        <v/>
      </c>
      <c r="AE675" s="2" t="str">
        <f>IFERROR(IF(INDEX(AE$1:AE674,MATCH(J675,J$1:J674,0),1)=0,"",INDEX(AE$1:AE674,MATCH(J675,J$1:J674,0),1)),"")</f>
        <v/>
      </c>
      <c r="AS675" s="4"/>
      <c r="AT675" s="82"/>
      <c r="AU675" s="124"/>
      <c r="AV675" s="124"/>
      <c r="AW675" s="124"/>
      <c r="AX675" s="124"/>
      <c r="AY675" s="124"/>
      <c r="AZ675" s="124"/>
      <c r="BA675" s="4"/>
      <c r="BB675" s="127"/>
      <c r="BH675" s="7" t="str">
        <f t="shared" ca="1" si="146"/>
        <v/>
      </c>
      <c r="BI675" s="4" t="str">
        <f t="shared" si="153"/>
        <v/>
      </c>
      <c r="BJ675" s="123" t="str">
        <f t="shared" si="147"/>
        <v/>
      </c>
      <c r="BK675" s="140" t="str">
        <f t="shared" si="152"/>
        <v/>
      </c>
      <c r="BP675" s="5"/>
      <c r="BQ675" s="4" t="str">
        <f>IF(IFERROR(VLOOKUP(C675,C676:C$1993,1,0),"")="","",COUNTIF(C:C,C675))</f>
        <v/>
      </c>
      <c r="BS675" s="5"/>
      <c r="BT675" s="5"/>
      <c r="BU675" s="5" t="str">
        <f>IF(B675="","",IF(BQ675="",1+(MAX(BU$2:BU674)),""))</f>
        <v/>
      </c>
      <c r="BV675" s="5" t="str">
        <f t="shared" si="148"/>
        <v/>
      </c>
      <c r="BW675" s="5" t="str">
        <f t="shared" si="149"/>
        <v/>
      </c>
      <c r="BX675" s="14" t="str">
        <f t="shared" si="150"/>
        <v/>
      </c>
      <c r="BY675" s="28"/>
      <c r="BZ675" s="15"/>
      <c r="CA675" s="5" t="str">
        <f t="shared" si="154"/>
        <v/>
      </c>
      <c r="CC675" s="5"/>
      <c r="CD675" s="5" t="str">
        <f t="shared" si="151"/>
        <v/>
      </c>
      <c r="CE675" s="5" t="str">
        <f>IF(J675="","",IFERROR(IF(VLOOKUP(J675,J$2:J674,1,0)=0,"",""),J675))</f>
        <v/>
      </c>
      <c r="CF675" s="24" t="str">
        <f>IF(CE675="","",(IFERROR(VLOOKUP(MID(CE675,1,1),$CW$2:DA$28,3,0),0)+IFERROR(VLOOKUP(MID(CE675,2,1),CW$2:DA$28,4,0),0)+IFERROR(VLOOKUP(MID(CE675,3,1),CW$2:DA$28,5,0),0)+(ROW(CE675)/1000000000000)))</f>
        <v/>
      </c>
      <c r="CG675" s="5"/>
      <c r="CH675" s="5">
        <v>674</v>
      </c>
      <c r="CI675" s="5" t="str">
        <f>IFERROR(VLOOKUP(CH675,CD$2:CE1751,2,0),"")</f>
        <v/>
      </c>
      <c r="CJ675" s="5"/>
      <c r="CL675" s="5"/>
      <c r="DC675" s="5" t="e">
        <f>IF(REPORTE!AH$2="si",IF(C675=VALUE(REPORTE!C$11),IF(SUM(DC676:DC$1993),CONCATENATE(INT(B675),", "),INT(B675)),""),IF(C675=VALUE(REPORTE!C$10),IF(SUM(DC676:DC$1993),CONCATENATE(INT(B675),", "),INT(B675)),""))</f>
        <v>#VALUE!</v>
      </c>
      <c r="DG675" s="5"/>
      <c r="DH675" s="5"/>
      <c r="DI675" s="5"/>
      <c r="DJ675" s="5"/>
    </row>
    <row r="676" spans="1:114" ht="15" customHeight="1">
      <c r="A676" s="4" t="str">
        <f t="shared" si="144"/>
        <v/>
      </c>
      <c r="B676" s="3"/>
      <c r="D676" s="1" t="str">
        <f>IFERROR(INDEX('padron cfe'!B:B,MATCH(DATOS!C676,'padron cfe'!A:A,0),1),"")</f>
        <v/>
      </c>
      <c r="H676" s="5" t="str">
        <f>IF(F676="","",IFERROR(CONCATENATE("PEUA",VLOOKUP(ESTADO,REPORTE!AV$2:AW$33,2,0),DIDTRITO_FORM,CADER_FORM,IFERROR(VLOOKUP(DAY(F676),$BN$3:$BO$11,2,0),DAY(F676)),IFERROR(VLOOKUP(MONTH(F676),$BN$3:$BO$11,2,0),MONTH(F676)),YEAR(F676),G676),""))</f>
        <v/>
      </c>
      <c r="K676" s="2" t="str">
        <f>IFERROR(INDEX('padron cfe'!C:C,MATCH(DATOS!C676,'padron cfe'!A:A,0),1),"")</f>
        <v/>
      </c>
      <c r="L676" s="4" t="str">
        <f>IFERROR(IF(VLOOKUP(J676,J$2:L675,4,0)=0,"",VLOOKUP(J676,J$2:L675,4,0)),"")</f>
        <v/>
      </c>
      <c r="M676" s="4" t="str">
        <f>IFERROR(IF(VLOOKUP(J676,J$2:M675,5,0)=0,"",VLOOKUP(J676,J$2:M675,5,0)),"")</f>
        <v/>
      </c>
      <c r="Q676" s="5" t="str">
        <f t="shared" si="143"/>
        <v/>
      </c>
      <c r="S676"/>
      <c r="T676" s="2" t="str">
        <f>IFERROR(INDEX('padron cfe'!D:D,MATCH(DATOS!C676,'padron cfe'!A:A,0),1),"")</f>
        <v/>
      </c>
      <c r="X676" s="6"/>
      <c r="Z676" s="4" t="str">
        <f t="shared" si="145"/>
        <v/>
      </c>
      <c r="AA676" s="4"/>
      <c r="AB676" s="4"/>
      <c r="AC676" s="2" t="str">
        <f>IFERROR(IF(INDEX(AC$1:AC675,MATCH(J676,J$1:J675,0),1)=0,"",INDEX(AC$1:AC675,MATCH(J676,J$1:J675,0),1)),"")</f>
        <v/>
      </c>
      <c r="AD676" s="2" t="str">
        <f>IFERROR(IF(INDEX(AD$1:AD675,MATCH(J676,J$1:J675,0),1)=0,"",INDEX(AD$1:AD675,MATCH(J676,J$1:J675,0),1)),"")</f>
        <v/>
      </c>
      <c r="AE676" s="2" t="str">
        <f>IFERROR(IF(INDEX(AE$1:AE675,MATCH(J676,J$1:J675,0),1)=0,"",INDEX(AE$1:AE675,MATCH(J676,J$1:J675,0),1)),"")</f>
        <v/>
      </c>
      <c r="AS676" s="4"/>
      <c r="AT676" s="82"/>
      <c r="AU676" s="124"/>
      <c r="AV676" s="124"/>
      <c r="AW676" s="124"/>
      <c r="AX676" s="124"/>
      <c r="AY676" s="124"/>
      <c r="AZ676" s="124"/>
      <c r="BA676" s="4"/>
      <c r="BB676" s="127"/>
      <c r="BH676" s="7" t="str">
        <f t="shared" ca="1" si="146"/>
        <v/>
      </c>
      <c r="BI676" s="4" t="str">
        <f t="shared" si="153"/>
        <v/>
      </c>
      <c r="BJ676" s="123" t="str">
        <f t="shared" si="147"/>
        <v/>
      </c>
      <c r="BK676" s="140" t="str">
        <f t="shared" si="152"/>
        <v/>
      </c>
      <c r="BP676" s="5"/>
      <c r="BQ676" s="4" t="str">
        <f>IF(IFERROR(VLOOKUP(C676,C677:C$1993,1,0),"")="","",COUNTIF(C:C,C676))</f>
        <v/>
      </c>
      <c r="BS676" s="5"/>
      <c r="BT676" s="5"/>
      <c r="BU676" s="5" t="str">
        <f>IF(B676="","",IF(BQ676="",1+(MAX(BU$2:BU675)),""))</f>
        <v/>
      </c>
      <c r="BV676" s="5" t="str">
        <f t="shared" si="148"/>
        <v/>
      </c>
      <c r="BW676" s="5" t="str">
        <f t="shared" si="149"/>
        <v/>
      </c>
      <c r="BX676" s="14" t="str">
        <f t="shared" si="150"/>
        <v/>
      </c>
      <c r="BY676" s="28"/>
      <c r="BZ676" s="15"/>
      <c r="CA676" s="5" t="str">
        <f t="shared" si="154"/>
        <v/>
      </c>
      <c r="CC676" s="5"/>
      <c r="CD676" s="5" t="str">
        <f t="shared" si="151"/>
        <v/>
      </c>
      <c r="CE676" s="5" t="str">
        <f>IF(J676="","",IFERROR(IF(VLOOKUP(J676,J$2:J675,1,0)=0,"",""),J676))</f>
        <v/>
      </c>
      <c r="CF676" s="24" t="str">
        <f>IF(CE676="","",(IFERROR(VLOOKUP(MID(CE676,1,1),$CW$2:DA$28,3,0),0)+IFERROR(VLOOKUP(MID(CE676,2,1),CW$2:DA$28,4,0),0)+IFERROR(VLOOKUP(MID(CE676,3,1),CW$2:DA$28,5,0),0)+(ROW(CE676)/1000000000000)))</f>
        <v/>
      </c>
      <c r="CG676" s="5"/>
      <c r="CH676" s="5">
        <v>675</v>
      </c>
      <c r="CI676" s="5" t="str">
        <f>IFERROR(VLOOKUP(CH676,CD$2:CE1752,2,0),"")</f>
        <v/>
      </c>
      <c r="CJ676" s="5"/>
      <c r="CL676" s="5"/>
      <c r="DC676" s="5" t="e">
        <f>IF(REPORTE!AH$2="si",IF(C676=VALUE(REPORTE!C$11),IF(SUM(DC677:DC$1993),CONCATENATE(INT(B676),", "),INT(B676)),""),IF(C676=VALUE(REPORTE!C$10),IF(SUM(DC677:DC$1993),CONCATENATE(INT(B676),", "),INT(B676)),""))</f>
        <v>#VALUE!</v>
      </c>
      <c r="DG676" s="5"/>
      <c r="DH676" s="5"/>
      <c r="DI676" s="5"/>
      <c r="DJ676" s="5"/>
    </row>
    <row r="677" spans="1:114" ht="15" customHeight="1">
      <c r="A677" s="4" t="str">
        <f t="shared" si="144"/>
        <v/>
      </c>
      <c r="B677" s="3"/>
      <c r="D677" s="1" t="str">
        <f>IFERROR(INDEX('padron cfe'!B:B,MATCH(DATOS!C677,'padron cfe'!A:A,0),1),"")</f>
        <v/>
      </c>
      <c r="H677" s="5" t="str">
        <f>IF(F677="","",IFERROR(CONCATENATE("PEUA",VLOOKUP(ESTADO,REPORTE!AV$2:AW$33,2,0),DIDTRITO_FORM,CADER_FORM,IFERROR(VLOOKUP(DAY(F677),$BN$3:$BO$11,2,0),DAY(F677)),IFERROR(VLOOKUP(MONTH(F677),$BN$3:$BO$11,2,0),MONTH(F677)),YEAR(F677),G677),""))</f>
        <v/>
      </c>
      <c r="K677" s="2" t="str">
        <f>IFERROR(INDEX('padron cfe'!C:C,MATCH(DATOS!C677,'padron cfe'!A:A,0),1),"")</f>
        <v/>
      </c>
      <c r="L677" s="4" t="str">
        <f>IFERROR(IF(VLOOKUP(J677,J$2:L676,4,0)=0,"",VLOOKUP(J677,J$2:L676,4,0)),"")</f>
        <v/>
      </c>
      <c r="M677" s="4" t="str">
        <f>IFERROR(IF(VLOOKUP(J677,J$2:M676,5,0)=0,"",VLOOKUP(J677,J$2:M676,5,0)),"")</f>
        <v/>
      </c>
      <c r="Q677" s="5" t="str">
        <f t="shared" si="143"/>
        <v/>
      </c>
      <c r="S677"/>
      <c r="T677" s="2" t="str">
        <f>IFERROR(INDEX('padron cfe'!D:D,MATCH(DATOS!C677,'padron cfe'!A:A,0),1),"")</f>
        <v/>
      </c>
      <c r="X677" s="6"/>
      <c r="Z677" s="4" t="str">
        <f t="shared" si="145"/>
        <v/>
      </c>
      <c r="AA677" s="4"/>
      <c r="AB677" s="4"/>
      <c r="AC677" s="2" t="str">
        <f>IFERROR(IF(INDEX(AC$1:AC676,MATCH(J677,J$1:J676,0),1)=0,"",INDEX(AC$1:AC676,MATCH(J677,J$1:J676,0),1)),"")</f>
        <v/>
      </c>
      <c r="AD677" s="2" t="str">
        <f>IFERROR(IF(INDEX(AD$1:AD676,MATCH(J677,J$1:J676,0),1)=0,"",INDEX(AD$1:AD676,MATCH(J677,J$1:J676,0),1)),"")</f>
        <v/>
      </c>
      <c r="AE677" s="2" t="str">
        <f>IFERROR(IF(INDEX(AE$1:AE676,MATCH(J677,J$1:J676,0),1)=0,"",INDEX(AE$1:AE676,MATCH(J677,J$1:J676,0),1)),"")</f>
        <v/>
      </c>
      <c r="AS677" s="4"/>
      <c r="AT677" s="82"/>
      <c r="AU677" s="124"/>
      <c r="AV677" s="124"/>
      <c r="AW677" s="124"/>
      <c r="AX677" s="124"/>
      <c r="AY677" s="124"/>
      <c r="AZ677" s="124"/>
      <c r="BA677" s="4"/>
      <c r="BB677" s="127"/>
      <c r="BH677" s="7" t="str">
        <f t="shared" ca="1" si="146"/>
        <v/>
      </c>
      <c r="BI677" s="4" t="str">
        <f t="shared" si="153"/>
        <v/>
      </c>
      <c r="BJ677" s="123" t="str">
        <f t="shared" si="147"/>
        <v/>
      </c>
      <c r="BK677" s="140" t="str">
        <f t="shared" si="152"/>
        <v/>
      </c>
      <c r="BP677" s="5"/>
      <c r="BQ677" s="4" t="str">
        <f>IF(IFERROR(VLOOKUP(C677,C678:C$1993,1,0),"")="","",COUNTIF(C:C,C677))</f>
        <v/>
      </c>
      <c r="BS677" s="5"/>
      <c r="BT677" s="5"/>
      <c r="BU677" s="5" t="str">
        <f>IF(B677="","",IF(BQ677="",1+(MAX(BU$2:BU676)),""))</f>
        <v/>
      </c>
      <c r="BV677" s="5" t="str">
        <f t="shared" si="148"/>
        <v/>
      </c>
      <c r="BW677" s="5" t="str">
        <f t="shared" si="149"/>
        <v/>
      </c>
      <c r="BX677" s="14" t="str">
        <f t="shared" si="150"/>
        <v/>
      </c>
      <c r="BY677" s="28"/>
      <c r="BZ677" s="15"/>
      <c r="CA677" s="5" t="str">
        <f t="shared" si="154"/>
        <v/>
      </c>
      <c r="CC677" s="5"/>
      <c r="CD677" s="5" t="str">
        <f t="shared" si="151"/>
        <v/>
      </c>
      <c r="CE677" s="5" t="str">
        <f>IF(J677="","",IFERROR(IF(VLOOKUP(J677,J$2:J676,1,0)=0,"",""),J677))</f>
        <v/>
      </c>
      <c r="CF677" s="24" t="str">
        <f>IF(CE677="","",(IFERROR(VLOOKUP(MID(CE677,1,1),$CW$2:DA$28,3,0),0)+IFERROR(VLOOKUP(MID(CE677,2,1),CW$2:DA$28,4,0),0)+IFERROR(VLOOKUP(MID(CE677,3,1),CW$2:DA$28,5,0),0)+(ROW(CE677)/1000000000000)))</f>
        <v/>
      </c>
      <c r="CG677" s="5"/>
      <c r="CH677" s="5">
        <v>676</v>
      </c>
      <c r="CI677" s="5" t="str">
        <f>IFERROR(VLOOKUP(CH677,CD$2:CE1753,2,0),"")</f>
        <v/>
      </c>
      <c r="CJ677" s="5"/>
      <c r="CL677" s="5"/>
      <c r="DC677" s="5" t="e">
        <f>IF(REPORTE!AH$2="si",IF(C677=VALUE(REPORTE!C$11),IF(SUM(DC678:DC$1993),CONCATENATE(INT(B677),", "),INT(B677)),""),IF(C677=VALUE(REPORTE!C$10),IF(SUM(DC678:DC$1993),CONCATENATE(INT(B677),", "),INT(B677)),""))</f>
        <v>#VALUE!</v>
      </c>
      <c r="DG677" s="5"/>
      <c r="DH677" s="5"/>
      <c r="DI677" s="5"/>
      <c r="DJ677" s="5"/>
    </row>
    <row r="678" spans="1:114" ht="15" customHeight="1">
      <c r="A678" s="4" t="str">
        <f t="shared" si="144"/>
        <v/>
      </c>
      <c r="B678" s="3"/>
      <c r="D678" s="1" t="str">
        <f>IFERROR(INDEX('padron cfe'!B:B,MATCH(DATOS!C678,'padron cfe'!A:A,0),1),"")</f>
        <v/>
      </c>
      <c r="H678" s="5" t="str">
        <f>IF(F678="","",IFERROR(CONCATENATE("PEUA",VLOOKUP(ESTADO,REPORTE!AV$2:AW$33,2,0),DIDTRITO_FORM,CADER_FORM,IFERROR(VLOOKUP(DAY(F678),$BN$3:$BO$11,2,0),DAY(F678)),IFERROR(VLOOKUP(MONTH(F678),$BN$3:$BO$11,2,0),MONTH(F678)),YEAR(F678),G678),""))</f>
        <v/>
      </c>
      <c r="K678" s="2" t="str">
        <f>IFERROR(INDEX('padron cfe'!C:C,MATCH(DATOS!C678,'padron cfe'!A:A,0),1),"")</f>
        <v/>
      </c>
      <c r="L678" s="4" t="str">
        <f>IFERROR(IF(VLOOKUP(J678,J$2:L677,4,0)=0,"",VLOOKUP(J678,J$2:L677,4,0)),"")</f>
        <v/>
      </c>
      <c r="M678" s="4" t="str">
        <f>IFERROR(IF(VLOOKUP(J678,J$2:M677,5,0)=0,"",VLOOKUP(J678,J$2:M677,5,0)),"")</f>
        <v/>
      </c>
      <c r="Q678" s="5" t="str">
        <f t="shared" si="143"/>
        <v/>
      </c>
      <c r="S678"/>
      <c r="T678" s="2" t="str">
        <f>IFERROR(INDEX('padron cfe'!D:D,MATCH(DATOS!C678,'padron cfe'!A:A,0),1),"")</f>
        <v/>
      </c>
      <c r="X678" s="6"/>
      <c r="Z678" s="4" t="str">
        <f t="shared" si="145"/>
        <v/>
      </c>
      <c r="AA678" s="4"/>
      <c r="AB678" s="4"/>
      <c r="AC678" s="2" t="str">
        <f>IFERROR(IF(INDEX(AC$1:AC677,MATCH(J678,J$1:J677,0),1)=0,"",INDEX(AC$1:AC677,MATCH(J678,J$1:J677,0),1)),"")</f>
        <v/>
      </c>
      <c r="AD678" s="2" t="str">
        <f>IFERROR(IF(INDEX(AD$1:AD677,MATCH(J678,J$1:J677,0),1)=0,"",INDEX(AD$1:AD677,MATCH(J678,J$1:J677,0),1)),"")</f>
        <v/>
      </c>
      <c r="AE678" s="2" t="str">
        <f>IFERROR(IF(INDEX(AE$1:AE677,MATCH(J678,J$1:J677,0),1)=0,"",INDEX(AE$1:AE677,MATCH(J678,J$1:J677,0),1)),"")</f>
        <v/>
      </c>
      <c r="AS678" s="4"/>
      <c r="AT678" s="82"/>
      <c r="AU678" s="124"/>
      <c r="AV678" s="124"/>
      <c r="AW678" s="124"/>
      <c r="AX678" s="124"/>
      <c r="AY678" s="124"/>
      <c r="AZ678" s="124"/>
      <c r="BA678" s="4"/>
      <c r="BB678" s="127"/>
      <c r="BH678" s="7" t="str">
        <f t="shared" ca="1" si="146"/>
        <v/>
      </c>
      <c r="BI678" s="4" t="str">
        <f t="shared" si="153"/>
        <v/>
      </c>
      <c r="BJ678" s="123" t="str">
        <f t="shared" si="147"/>
        <v/>
      </c>
      <c r="BK678" s="140" t="str">
        <f t="shared" si="152"/>
        <v/>
      </c>
      <c r="BP678" s="5"/>
      <c r="BQ678" s="4" t="str">
        <f>IF(IFERROR(VLOOKUP(C678,C679:C$1993,1,0),"")="","",COUNTIF(C:C,C678))</f>
        <v/>
      </c>
      <c r="BS678" s="5"/>
      <c r="BT678" s="5"/>
      <c r="BU678" s="5" t="str">
        <f>IF(B678="","",IF(BQ678="",1+(MAX(BU$2:BU677)),""))</f>
        <v/>
      </c>
      <c r="BV678" s="5" t="str">
        <f t="shared" si="148"/>
        <v/>
      </c>
      <c r="BW678" s="5" t="str">
        <f t="shared" si="149"/>
        <v/>
      </c>
      <c r="BX678" s="14" t="str">
        <f t="shared" si="150"/>
        <v/>
      </c>
      <c r="BY678" s="28"/>
      <c r="BZ678" s="15"/>
      <c r="CA678" s="5" t="str">
        <f t="shared" si="154"/>
        <v/>
      </c>
      <c r="CC678" s="5"/>
      <c r="CD678" s="5" t="str">
        <f t="shared" si="151"/>
        <v/>
      </c>
      <c r="CE678" s="5" t="str">
        <f>IF(J678="","",IFERROR(IF(VLOOKUP(J678,J$2:J677,1,0)=0,"",""),J678))</f>
        <v/>
      </c>
      <c r="CF678" s="24" t="str">
        <f>IF(CE678="","",(IFERROR(VLOOKUP(MID(CE678,1,1),$CW$2:DA$28,3,0),0)+IFERROR(VLOOKUP(MID(CE678,2,1),CW$2:DA$28,4,0),0)+IFERROR(VLOOKUP(MID(CE678,3,1),CW$2:DA$28,5,0),0)+(ROW(CE678)/1000000000000)))</f>
        <v/>
      </c>
      <c r="CG678" s="5"/>
      <c r="CH678" s="5">
        <v>677</v>
      </c>
      <c r="CI678" s="5" t="str">
        <f>IFERROR(VLOOKUP(CH678,CD$2:CE1754,2,0),"")</f>
        <v/>
      </c>
      <c r="CJ678" s="5"/>
      <c r="CL678" s="5"/>
      <c r="DC678" s="5" t="e">
        <f>IF(REPORTE!AH$2="si",IF(C678=VALUE(REPORTE!C$11),IF(SUM(DC679:DC$1993),CONCATENATE(INT(B678),", "),INT(B678)),""),IF(C678=VALUE(REPORTE!C$10),IF(SUM(DC679:DC$1993),CONCATENATE(INT(B678),", "),INT(B678)),""))</f>
        <v>#VALUE!</v>
      </c>
      <c r="DG678" s="5"/>
      <c r="DH678" s="5"/>
      <c r="DI678" s="5"/>
      <c r="DJ678" s="5"/>
    </row>
    <row r="679" spans="1:114" ht="15" customHeight="1">
      <c r="A679" s="4" t="str">
        <f t="shared" si="144"/>
        <v/>
      </c>
      <c r="B679" s="3"/>
      <c r="D679" s="1" t="str">
        <f>IFERROR(INDEX('padron cfe'!B:B,MATCH(DATOS!C679,'padron cfe'!A:A,0),1),"")</f>
        <v/>
      </c>
      <c r="H679" s="5" t="str">
        <f>IF(F679="","",IFERROR(CONCATENATE("PEUA",VLOOKUP(ESTADO,REPORTE!AV$2:AW$33,2,0),DIDTRITO_FORM,CADER_FORM,IFERROR(VLOOKUP(DAY(F679),$BN$3:$BO$11,2,0),DAY(F679)),IFERROR(VLOOKUP(MONTH(F679),$BN$3:$BO$11,2,0),MONTH(F679)),YEAR(F679),G679),""))</f>
        <v/>
      </c>
      <c r="K679" s="2" t="str">
        <f>IFERROR(INDEX('padron cfe'!C:C,MATCH(DATOS!C679,'padron cfe'!A:A,0),1),"")</f>
        <v/>
      </c>
      <c r="L679" s="4" t="str">
        <f>IFERROR(IF(VLOOKUP(J679,J$2:L678,4,0)=0,"",VLOOKUP(J679,J$2:L678,4,0)),"")</f>
        <v/>
      </c>
      <c r="M679" s="4" t="str">
        <f>IFERROR(IF(VLOOKUP(J679,J$2:M678,5,0)=0,"",VLOOKUP(J679,J$2:M678,5,0)),"")</f>
        <v/>
      </c>
      <c r="Q679" s="5" t="str">
        <f t="shared" si="143"/>
        <v/>
      </c>
      <c r="S679"/>
      <c r="T679" s="2" t="str">
        <f>IFERROR(INDEX('padron cfe'!D:D,MATCH(DATOS!C679,'padron cfe'!A:A,0),1),"")</f>
        <v/>
      </c>
      <c r="X679" s="6"/>
      <c r="Z679" s="4" t="str">
        <f t="shared" si="145"/>
        <v/>
      </c>
      <c r="AA679" s="4"/>
      <c r="AB679" s="4"/>
      <c r="AC679" s="2" t="str">
        <f>IFERROR(IF(INDEX(AC$1:AC678,MATCH(J679,J$1:J678,0),1)=0,"",INDEX(AC$1:AC678,MATCH(J679,J$1:J678,0),1)),"")</f>
        <v/>
      </c>
      <c r="AD679" s="2" t="str">
        <f>IFERROR(IF(INDEX(AD$1:AD678,MATCH(J679,J$1:J678,0),1)=0,"",INDEX(AD$1:AD678,MATCH(J679,J$1:J678,0),1)),"")</f>
        <v/>
      </c>
      <c r="AE679" s="2" t="str">
        <f>IFERROR(IF(INDEX(AE$1:AE678,MATCH(J679,J$1:J678,0),1)=0,"",INDEX(AE$1:AE678,MATCH(J679,J$1:J678,0),1)),"")</f>
        <v/>
      </c>
      <c r="AS679" s="4"/>
      <c r="AT679" s="82"/>
      <c r="AU679" s="124"/>
      <c r="AV679" s="124"/>
      <c r="AW679" s="124"/>
      <c r="AX679" s="124"/>
      <c r="AY679" s="124"/>
      <c r="AZ679" s="124"/>
      <c r="BA679" s="4"/>
      <c r="BB679" s="127"/>
      <c r="BH679" s="7" t="str">
        <f t="shared" ca="1" si="146"/>
        <v/>
      </c>
      <c r="BI679" s="4" t="str">
        <f t="shared" si="153"/>
        <v/>
      </c>
      <c r="BJ679" s="123" t="str">
        <f t="shared" si="147"/>
        <v/>
      </c>
      <c r="BK679" s="140" t="str">
        <f t="shared" si="152"/>
        <v/>
      </c>
      <c r="BP679" s="5"/>
      <c r="BQ679" s="4" t="str">
        <f>IF(IFERROR(VLOOKUP(C679,C680:C$1993,1,0),"")="","",COUNTIF(C:C,C679))</f>
        <v/>
      </c>
      <c r="BS679" s="5"/>
      <c r="BT679" s="5"/>
      <c r="BU679" s="5" t="str">
        <f>IF(B679="","",IF(BQ679="",1+(MAX(BU$2:BU678)),""))</f>
        <v/>
      </c>
      <c r="BV679" s="5" t="str">
        <f t="shared" si="148"/>
        <v/>
      </c>
      <c r="BW679" s="5" t="str">
        <f t="shared" si="149"/>
        <v/>
      </c>
      <c r="BX679" s="14" t="str">
        <f t="shared" si="150"/>
        <v/>
      </c>
      <c r="BY679" s="28"/>
      <c r="BZ679" s="15"/>
      <c r="CA679" s="5" t="str">
        <f t="shared" si="154"/>
        <v/>
      </c>
      <c r="CC679" s="5"/>
      <c r="CD679" s="5" t="str">
        <f t="shared" si="151"/>
        <v/>
      </c>
      <c r="CE679" s="5" t="str">
        <f>IF(J679="","",IFERROR(IF(VLOOKUP(J679,J$2:J678,1,0)=0,"",""),J679))</f>
        <v/>
      </c>
      <c r="CF679" s="24" t="str">
        <f>IF(CE679="","",(IFERROR(VLOOKUP(MID(CE679,1,1),$CW$2:DA$28,3,0),0)+IFERROR(VLOOKUP(MID(CE679,2,1),CW$2:DA$28,4,0),0)+IFERROR(VLOOKUP(MID(CE679,3,1),CW$2:DA$28,5,0),0)+(ROW(CE679)/1000000000000)))</f>
        <v/>
      </c>
      <c r="CG679" s="5"/>
      <c r="CH679" s="5">
        <v>678</v>
      </c>
      <c r="CI679" s="5" t="str">
        <f>IFERROR(VLOOKUP(CH679,CD$2:CE1755,2,0),"")</f>
        <v/>
      </c>
      <c r="CJ679" s="5"/>
      <c r="CL679" s="5"/>
      <c r="DC679" s="5" t="e">
        <f>IF(REPORTE!AH$2="si",IF(C679=VALUE(REPORTE!C$11),IF(SUM(DC680:DC$1993),CONCATENATE(INT(B679),", "),INT(B679)),""),IF(C679=VALUE(REPORTE!C$10),IF(SUM(DC680:DC$1993),CONCATENATE(INT(B679),", "),INT(B679)),""))</f>
        <v>#VALUE!</v>
      </c>
      <c r="DG679" s="5"/>
      <c r="DH679" s="5"/>
      <c r="DI679" s="5"/>
      <c r="DJ679" s="5"/>
    </row>
    <row r="680" spans="1:114" ht="15" customHeight="1">
      <c r="A680" s="4" t="str">
        <f t="shared" si="144"/>
        <v/>
      </c>
      <c r="B680" s="3"/>
      <c r="D680" s="1" t="str">
        <f>IFERROR(INDEX('padron cfe'!B:B,MATCH(DATOS!C680,'padron cfe'!A:A,0),1),"")</f>
        <v/>
      </c>
      <c r="H680" s="5" t="str">
        <f>IF(F680="","",IFERROR(CONCATENATE("PEUA",VLOOKUP(ESTADO,REPORTE!AV$2:AW$33,2,0),DIDTRITO_FORM,CADER_FORM,IFERROR(VLOOKUP(DAY(F680),$BN$3:$BO$11,2,0),DAY(F680)),IFERROR(VLOOKUP(MONTH(F680),$BN$3:$BO$11,2,0),MONTH(F680)),YEAR(F680),G680),""))</f>
        <v/>
      </c>
      <c r="K680" s="2" t="str">
        <f>IFERROR(INDEX('padron cfe'!C:C,MATCH(DATOS!C680,'padron cfe'!A:A,0),1),"")</f>
        <v/>
      </c>
      <c r="L680" s="4" t="str">
        <f>IFERROR(IF(VLOOKUP(J680,J$2:L679,4,0)=0,"",VLOOKUP(J680,J$2:L679,4,0)),"")</f>
        <v/>
      </c>
      <c r="M680" s="4" t="str">
        <f>IFERROR(IF(VLOOKUP(J680,J$2:M679,5,0)=0,"",VLOOKUP(J680,J$2:M679,5,0)),"")</f>
        <v/>
      </c>
      <c r="Q680" s="5" t="str">
        <f t="shared" si="143"/>
        <v/>
      </c>
      <c r="S680"/>
      <c r="T680" s="2" t="str">
        <f>IFERROR(INDEX('padron cfe'!D:D,MATCH(DATOS!C680,'padron cfe'!A:A,0),1),"")</f>
        <v/>
      </c>
      <c r="X680" s="6"/>
      <c r="Z680" s="4" t="str">
        <f t="shared" si="145"/>
        <v/>
      </c>
      <c r="AA680" s="4"/>
      <c r="AB680" s="4"/>
      <c r="AC680" s="2" t="str">
        <f>IFERROR(IF(INDEX(AC$1:AC679,MATCH(J680,J$1:J679,0),1)=0,"",INDEX(AC$1:AC679,MATCH(J680,J$1:J679,0),1)),"")</f>
        <v/>
      </c>
      <c r="AD680" s="2" t="str">
        <f>IFERROR(IF(INDEX(AD$1:AD679,MATCH(J680,J$1:J679,0),1)=0,"",INDEX(AD$1:AD679,MATCH(J680,J$1:J679,0),1)),"")</f>
        <v/>
      </c>
      <c r="AE680" s="2" t="str">
        <f>IFERROR(IF(INDEX(AE$1:AE679,MATCH(J680,J$1:J679,0),1)=0,"",INDEX(AE$1:AE679,MATCH(J680,J$1:J679,0),1)),"")</f>
        <v/>
      </c>
      <c r="AS680" s="4"/>
      <c r="AT680" s="82"/>
      <c r="AU680" s="124"/>
      <c r="AV680" s="124"/>
      <c r="AW680" s="124"/>
      <c r="AX680" s="124"/>
      <c r="AY680" s="124"/>
      <c r="AZ680" s="124"/>
      <c r="BA680" s="4"/>
      <c r="BB680" s="127"/>
      <c r="BH680" s="7" t="str">
        <f t="shared" ca="1" si="146"/>
        <v/>
      </c>
      <c r="BI680" s="4" t="str">
        <f t="shared" si="153"/>
        <v/>
      </c>
      <c r="BJ680" s="123" t="str">
        <f t="shared" si="147"/>
        <v/>
      </c>
      <c r="BK680" s="140" t="str">
        <f t="shared" si="152"/>
        <v/>
      </c>
      <c r="BP680" s="5"/>
      <c r="BQ680" s="4" t="str">
        <f>IF(IFERROR(VLOOKUP(C680,C681:C$1993,1,0),"")="","",COUNTIF(C:C,C680))</f>
        <v/>
      </c>
      <c r="BS680" s="5"/>
      <c r="BT680" s="5"/>
      <c r="BU680" s="5" t="str">
        <f>IF(B680="","",IF(BQ680="",1+(MAX(BU$2:BU679)),""))</f>
        <v/>
      </c>
      <c r="BV680" s="5" t="str">
        <f t="shared" si="148"/>
        <v/>
      </c>
      <c r="BW680" s="5" t="str">
        <f t="shared" si="149"/>
        <v/>
      </c>
      <c r="BX680" s="14" t="str">
        <f t="shared" si="150"/>
        <v/>
      </c>
      <c r="BY680" s="28"/>
      <c r="BZ680" s="15"/>
      <c r="CA680" s="5" t="str">
        <f t="shared" si="154"/>
        <v/>
      </c>
      <c r="CC680" s="5"/>
      <c r="CD680" s="5" t="str">
        <f t="shared" si="151"/>
        <v/>
      </c>
      <c r="CE680" s="5" t="str">
        <f>IF(J680="","",IFERROR(IF(VLOOKUP(J680,J$2:J679,1,0)=0,"",""),J680))</f>
        <v/>
      </c>
      <c r="CF680" s="24" t="str">
        <f>IF(CE680="","",(IFERROR(VLOOKUP(MID(CE680,1,1),$CW$2:DA$28,3,0),0)+IFERROR(VLOOKUP(MID(CE680,2,1),CW$2:DA$28,4,0),0)+IFERROR(VLOOKUP(MID(CE680,3,1),CW$2:DA$28,5,0),0)+(ROW(CE680)/1000000000000)))</f>
        <v/>
      </c>
      <c r="CG680" s="5"/>
      <c r="CH680" s="5">
        <v>679</v>
      </c>
      <c r="CI680" s="5" t="str">
        <f>IFERROR(VLOOKUP(CH680,CD$2:CE1756,2,0),"")</f>
        <v/>
      </c>
      <c r="CJ680" s="5"/>
      <c r="CL680" s="5"/>
      <c r="DC680" s="5" t="e">
        <f>IF(REPORTE!AH$2="si",IF(C680=VALUE(REPORTE!C$11),IF(SUM(DC681:DC$1993),CONCATENATE(INT(B680),", "),INT(B680)),""),IF(C680=VALUE(REPORTE!C$10),IF(SUM(DC681:DC$1993),CONCATENATE(INT(B680),", "),INT(B680)),""))</f>
        <v>#VALUE!</v>
      </c>
      <c r="DG680" s="5"/>
      <c r="DH680" s="5"/>
      <c r="DI680" s="5"/>
      <c r="DJ680" s="5"/>
    </row>
    <row r="681" spans="1:114" ht="15" customHeight="1">
      <c r="A681" s="4" t="str">
        <f t="shared" si="144"/>
        <v/>
      </c>
      <c r="B681" s="3"/>
      <c r="D681" s="1" t="str">
        <f>IFERROR(INDEX('padron cfe'!B:B,MATCH(DATOS!C681,'padron cfe'!A:A,0),1),"")</f>
        <v/>
      </c>
      <c r="H681" s="5" t="str">
        <f>IF(F681="","",IFERROR(CONCATENATE("PEUA",VLOOKUP(ESTADO,REPORTE!AV$2:AW$33,2,0),DIDTRITO_FORM,CADER_FORM,IFERROR(VLOOKUP(DAY(F681),$BN$3:$BO$11,2,0),DAY(F681)),IFERROR(VLOOKUP(MONTH(F681),$BN$3:$BO$11,2,0),MONTH(F681)),YEAR(F681),G681),""))</f>
        <v/>
      </c>
      <c r="K681" s="2" t="str">
        <f>IFERROR(INDEX('padron cfe'!C:C,MATCH(DATOS!C681,'padron cfe'!A:A,0),1),"")</f>
        <v/>
      </c>
      <c r="L681" s="4" t="str">
        <f>IFERROR(IF(VLOOKUP(J681,J$2:L680,4,0)=0,"",VLOOKUP(J681,J$2:L680,4,0)),"")</f>
        <v/>
      </c>
      <c r="M681" s="4" t="str">
        <f>IFERROR(IF(VLOOKUP(J681,J$2:M680,5,0)=0,"",VLOOKUP(J681,J$2:M680,5,0)),"")</f>
        <v/>
      </c>
      <c r="Q681" s="5" t="str">
        <f t="shared" si="143"/>
        <v/>
      </c>
      <c r="S681"/>
      <c r="T681" s="2" t="str">
        <f>IFERROR(INDEX('padron cfe'!D:D,MATCH(DATOS!C681,'padron cfe'!A:A,0),1),"")</f>
        <v/>
      </c>
      <c r="X681" s="6"/>
      <c r="Z681" s="4" t="str">
        <f t="shared" si="145"/>
        <v/>
      </c>
      <c r="AA681" s="4"/>
      <c r="AB681" s="4"/>
      <c r="AC681" s="2" t="str">
        <f>IFERROR(IF(INDEX(AC$1:AC680,MATCH(J681,J$1:J680,0),1)=0,"",INDEX(AC$1:AC680,MATCH(J681,J$1:J680,0),1)),"")</f>
        <v/>
      </c>
      <c r="AD681" s="2" t="str">
        <f>IFERROR(IF(INDEX(AD$1:AD680,MATCH(J681,J$1:J680,0),1)=0,"",INDEX(AD$1:AD680,MATCH(J681,J$1:J680,0),1)),"")</f>
        <v/>
      </c>
      <c r="AE681" s="2" t="str">
        <f>IFERROR(IF(INDEX(AE$1:AE680,MATCH(J681,J$1:J680,0),1)=0,"",INDEX(AE$1:AE680,MATCH(J681,J$1:J680,0),1)),"")</f>
        <v/>
      </c>
      <c r="AS681" s="4"/>
      <c r="AT681" s="82"/>
      <c r="AU681" s="124"/>
      <c r="AV681" s="124"/>
      <c r="AW681" s="124"/>
      <c r="AX681" s="124"/>
      <c r="AY681" s="124"/>
      <c r="AZ681" s="124"/>
      <c r="BA681" s="4"/>
      <c r="BB681" s="127"/>
      <c r="BH681" s="7" t="str">
        <f t="shared" ca="1" si="146"/>
        <v/>
      </c>
      <c r="BI681" s="4" t="str">
        <f t="shared" si="153"/>
        <v/>
      </c>
      <c r="BJ681" s="123" t="str">
        <f t="shared" si="147"/>
        <v/>
      </c>
      <c r="BK681" s="140" t="str">
        <f t="shared" si="152"/>
        <v/>
      </c>
      <c r="BP681" s="5"/>
      <c r="BQ681" s="4" t="str">
        <f>IF(IFERROR(VLOOKUP(C681,C682:C$1993,1,0),"")="","",COUNTIF(C:C,C681))</f>
        <v/>
      </c>
      <c r="BS681" s="5"/>
      <c r="BT681" s="5"/>
      <c r="BU681" s="5" t="str">
        <f>IF(B681="","",IF(BQ681="",1+(MAX(BU$2:BU680)),""))</f>
        <v/>
      </c>
      <c r="BV681" s="5" t="str">
        <f t="shared" si="148"/>
        <v/>
      </c>
      <c r="BW681" s="5" t="str">
        <f t="shared" si="149"/>
        <v/>
      </c>
      <c r="BX681" s="14" t="str">
        <f t="shared" si="150"/>
        <v/>
      </c>
      <c r="BY681" s="28"/>
      <c r="BZ681" s="15"/>
      <c r="CA681" s="5" t="str">
        <f t="shared" si="154"/>
        <v/>
      </c>
      <c r="CC681" s="5"/>
      <c r="CD681" s="5" t="str">
        <f t="shared" si="151"/>
        <v/>
      </c>
      <c r="CE681" s="5" t="str">
        <f>IF(J681="","",IFERROR(IF(VLOOKUP(J681,J$2:J680,1,0)=0,"",""),J681))</f>
        <v/>
      </c>
      <c r="CF681" s="24" t="str">
        <f>IF(CE681="","",(IFERROR(VLOOKUP(MID(CE681,1,1),$CW$2:DA$28,3,0),0)+IFERROR(VLOOKUP(MID(CE681,2,1),CW$2:DA$28,4,0),0)+IFERROR(VLOOKUP(MID(CE681,3,1),CW$2:DA$28,5,0),0)+(ROW(CE681)/1000000000000)))</f>
        <v/>
      </c>
      <c r="CG681" s="5"/>
      <c r="CH681" s="5">
        <v>680</v>
      </c>
      <c r="CI681" s="5" t="str">
        <f>IFERROR(VLOOKUP(CH681,CD$2:CE1757,2,0),"")</f>
        <v/>
      </c>
      <c r="CJ681" s="5"/>
      <c r="CL681" s="5"/>
      <c r="DC681" s="5" t="e">
        <f>IF(REPORTE!AH$2="si",IF(C681=VALUE(REPORTE!C$11),IF(SUM(DC682:DC$1993),CONCATENATE(INT(B681),", "),INT(B681)),""),IF(C681=VALUE(REPORTE!C$10),IF(SUM(DC682:DC$1993),CONCATENATE(INT(B681),", "),INT(B681)),""))</f>
        <v>#VALUE!</v>
      </c>
      <c r="DG681" s="5"/>
      <c r="DH681" s="5"/>
      <c r="DI681" s="5"/>
      <c r="DJ681" s="5"/>
    </row>
    <row r="682" spans="1:114" ht="15" customHeight="1">
      <c r="A682" s="4" t="str">
        <f t="shared" si="144"/>
        <v/>
      </c>
      <c r="B682" s="3"/>
      <c r="D682" s="1" t="str">
        <f>IFERROR(INDEX('padron cfe'!B:B,MATCH(DATOS!C682,'padron cfe'!A:A,0),1),"")</f>
        <v/>
      </c>
      <c r="H682" s="5" t="str">
        <f>IF(F682="","",IFERROR(CONCATENATE("PEUA",VLOOKUP(ESTADO,REPORTE!AV$2:AW$33,2,0),DIDTRITO_FORM,CADER_FORM,IFERROR(VLOOKUP(DAY(F682),$BN$3:$BO$11,2,0),DAY(F682)),IFERROR(VLOOKUP(MONTH(F682),$BN$3:$BO$11,2,0),MONTH(F682)),YEAR(F682),G682),""))</f>
        <v/>
      </c>
      <c r="K682" s="2" t="str">
        <f>IFERROR(INDEX('padron cfe'!C:C,MATCH(DATOS!C682,'padron cfe'!A:A,0),1),"")</f>
        <v/>
      </c>
      <c r="L682" s="4" t="str">
        <f>IFERROR(IF(VLOOKUP(J682,J$2:L681,4,0)=0,"",VLOOKUP(J682,J$2:L681,4,0)),"")</f>
        <v/>
      </c>
      <c r="M682" s="4" t="str">
        <f>IFERROR(IF(VLOOKUP(J682,J$2:M681,5,0)=0,"",VLOOKUP(J682,J$2:M681,5,0)),"")</f>
        <v/>
      </c>
      <c r="Q682" s="5" t="str">
        <f t="shared" si="143"/>
        <v/>
      </c>
      <c r="S682"/>
      <c r="T682" s="2" t="str">
        <f>IFERROR(INDEX('padron cfe'!D:D,MATCH(DATOS!C682,'padron cfe'!A:A,0),1),"")</f>
        <v/>
      </c>
      <c r="X682" s="6"/>
      <c r="Z682" s="4" t="str">
        <f t="shared" si="145"/>
        <v/>
      </c>
      <c r="AA682" s="4"/>
      <c r="AB682" s="4"/>
      <c r="AC682" s="2" t="str">
        <f>IFERROR(IF(INDEX(AC$1:AC681,MATCH(J682,J$1:J681,0),1)=0,"",INDEX(AC$1:AC681,MATCH(J682,J$1:J681,0),1)),"")</f>
        <v/>
      </c>
      <c r="AD682" s="2" t="str">
        <f>IFERROR(IF(INDEX(AD$1:AD681,MATCH(J682,J$1:J681,0),1)=0,"",INDEX(AD$1:AD681,MATCH(J682,J$1:J681,0),1)),"")</f>
        <v/>
      </c>
      <c r="AE682" s="2" t="str">
        <f>IFERROR(IF(INDEX(AE$1:AE681,MATCH(J682,J$1:J681,0),1)=0,"",INDEX(AE$1:AE681,MATCH(J682,J$1:J681,0),1)),"")</f>
        <v/>
      </c>
      <c r="AS682" s="4"/>
      <c r="AT682" s="82"/>
      <c r="AU682" s="124"/>
      <c r="AV682" s="124"/>
      <c r="AW682" s="124"/>
      <c r="AX682" s="124"/>
      <c r="AY682" s="124"/>
      <c r="AZ682" s="124"/>
      <c r="BA682" s="4"/>
      <c r="BB682" s="127"/>
      <c r="BH682" s="7" t="str">
        <f t="shared" ca="1" si="146"/>
        <v/>
      </c>
      <c r="BI682" s="4" t="str">
        <f t="shared" si="153"/>
        <v/>
      </c>
      <c r="BJ682" s="123" t="str">
        <f t="shared" si="147"/>
        <v/>
      </c>
      <c r="BK682" s="140" t="str">
        <f t="shared" si="152"/>
        <v/>
      </c>
      <c r="BP682" s="5"/>
      <c r="BQ682" s="4" t="str">
        <f>IF(IFERROR(VLOOKUP(C682,C683:C$1993,1,0),"")="","",COUNTIF(C:C,C682))</f>
        <v/>
      </c>
      <c r="BS682" s="5"/>
      <c r="BT682" s="5"/>
      <c r="BU682" s="5" t="str">
        <f>IF(B682="","",IF(BQ682="",1+(MAX(BU$2:BU681)),""))</f>
        <v/>
      </c>
      <c r="BV682" s="5" t="str">
        <f t="shared" si="148"/>
        <v/>
      </c>
      <c r="BW682" s="5" t="str">
        <f t="shared" si="149"/>
        <v/>
      </c>
      <c r="BX682" s="14" t="str">
        <f t="shared" si="150"/>
        <v/>
      </c>
      <c r="BY682" s="28"/>
      <c r="BZ682" s="15"/>
      <c r="CA682" s="5" t="str">
        <f t="shared" si="154"/>
        <v/>
      </c>
      <c r="CC682" s="5"/>
      <c r="CD682" s="5" t="str">
        <f t="shared" si="151"/>
        <v/>
      </c>
      <c r="CE682" s="5" t="str">
        <f>IF(J682="","",IFERROR(IF(VLOOKUP(J682,J$2:J681,1,0)=0,"",""),J682))</f>
        <v/>
      </c>
      <c r="CF682" s="24" t="str">
        <f>IF(CE682="","",(IFERROR(VLOOKUP(MID(CE682,1,1),$CW$2:DA$28,3,0),0)+IFERROR(VLOOKUP(MID(CE682,2,1),CW$2:DA$28,4,0),0)+IFERROR(VLOOKUP(MID(CE682,3,1),CW$2:DA$28,5,0),0)+(ROW(CE682)/1000000000000)))</f>
        <v/>
      </c>
      <c r="CG682" s="5"/>
      <c r="CH682" s="5">
        <v>681</v>
      </c>
      <c r="CI682" s="5" t="str">
        <f>IFERROR(VLOOKUP(CH682,CD$2:CE1758,2,0),"")</f>
        <v/>
      </c>
      <c r="CJ682" s="5"/>
      <c r="CL682" s="5"/>
      <c r="DC682" s="5" t="e">
        <f>IF(REPORTE!AH$2="si",IF(C682=VALUE(REPORTE!C$11),IF(SUM(DC683:DC$1993),CONCATENATE(INT(B682),", "),INT(B682)),""),IF(C682=VALUE(REPORTE!C$10),IF(SUM(DC683:DC$1993),CONCATENATE(INT(B682),", "),INT(B682)),""))</f>
        <v>#VALUE!</v>
      </c>
      <c r="DG682" s="5"/>
      <c r="DH682" s="5"/>
      <c r="DI682" s="5"/>
      <c r="DJ682" s="5"/>
    </row>
    <row r="683" spans="1:114" ht="15" customHeight="1">
      <c r="A683" s="4" t="str">
        <f t="shared" si="144"/>
        <v/>
      </c>
      <c r="B683" s="3"/>
      <c r="D683" s="1" t="str">
        <f>IFERROR(INDEX('padron cfe'!B:B,MATCH(DATOS!C683,'padron cfe'!A:A,0),1),"")</f>
        <v/>
      </c>
      <c r="H683" s="5" t="str">
        <f>IF(F683="","",IFERROR(CONCATENATE("PEUA",VLOOKUP(ESTADO,REPORTE!AV$2:AW$33,2,0),DIDTRITO_FORM,CADER_FORM,IFERROR(VLOOKUP(DAY(F683),$BN$3:$BO$11,2,0),DAY(F683)),IFERROR(VLOOKUP(MONTH(F683),$BN$3:$BO$11,2,0),MONTH(F683)),YEAR(F683),G683),""))</f>
        <v/>
      </c>
      <c r="K683" s="2" t="str">
        <f>IFERROR(INDEX('padron cfe'!C:C,MATCH(DATOS!C683,'padron cfe'!A:A,0),1),"")</f>
        <v/>
      </c>
      <c r="L683" s="4" t="str">
        <f>IFERROR(IF(VLOOKUP(J683,J$2:L682,4,0)=0,"",VLOOKUP(J683,J$2:L682,4,0)),"")</f>
        <v/>
      </c>
      <c r="M683" s="4" t="str">
        <f>IFERROR(IF(VLOOKUP(J683,J$2:M682,5,0)=0,"",VLOOKUP(J683,J$2:M682,5,0)),"")</f>
        <v/>
      </c>
      <c r="Q683" s="5" t="str">
        <f t="shared" si="143"/>
        <v/>
      </c>
      <c r="S683"/>
      <c r="T683" s="2" t="str">
        <f>IFERROR(INDEX('padron cfe'!D:D,MATCH(DATOS!C683,'padron cfe'!A:A,0),1),"")</f>
        <v/>
      </c>
      <c r="X683" s="6"/>
      <c r="Z683" s="4" t="str">
        <f t="shared" si="145"/>
        <v/>
      </c>
      <c r="AA683" s="4"/>
      <c r="AB683" s="4"/>
      <c r="AC683" s="2" t="str">
        <f>IFERROR(IF(INDEX(AC$1:AC682,MATCH(J683,J$1:J682,0),1)=0,"",INDEX(AC$1:AC682,MATCH(J683,J$1:J682,0),1)),"")</f>
        <v/>
      </c>
      <c r="AD683" s="2" t="str">
        <f>IFERROR(IF(INDEX(AD$1:AD682,MATCH(J683,J$1:J682,0),1)=0,"",INDEX(AD$1:AD682,MATCH(J683,J$1:J682,0),1)),"")</f>
        <v/>
      </c>
      <c r="AE683" s="2" t="str">
        <f>IFERROR(IF(INDEX(AE$1:AE682,MATCH(J683,J$1:J682,0),1)=0,"",INDEX(AE$1:AE682,MATCH(J683,J$1:J682,0),1)),"")</f>
        <v/>
      </c>
      <c r="AS683" s="4"/>
      <c r="AT683" s="82"/>
      <c r="AU683" s="124"/>
      <c r="AV683" s="124"/>
      <c r="AW683" s="124"/>
      <c r="AX683" s="124"/>
      <c r="AY683" s="124"/>
      <c r="AZ683" s="124"/>
      <c r="BA683" s="4"/>
      <c r="BB683" s="127"/>
      <c r="BH683" s="7" t="str">
        <f t="shared" ca="1" si="146"/>
        <v/>
      </c>
      <c r="BI683" s="4" t="str">
        <f t="shared" si="153"/>
        <v/>
      </c>
      <c r="BJ683" s="123" t="str">
        <f t="shared" si="147"/>
        <v/>
      </c>
      <c r="BK683" s="140" t="str">
        <f t="shared" si="152"/>
        <v/>
      </c>
      <c r="BP683" s="5"/>
      <c r="BQ683" s="4" t="str">
        <f>IF(IFERROR(VLOOKUP(C683,C684:C$1993,1,0),"")="","",COUNTIF(C:C,C683))</f>
        <v/>
      </c>
      <c r="BS683" s="5"/>
      <c r="BT683" s="5"/>
      <c r="BU683" s="5" t="str">
        <f>IF(B683="","",IF(BQ683="",1+(MAX(BU$2:BU682)),""))</f>
        <v/>
      </c>
      <c r="BV683" s="5" t="str">
        <f t="shared" si="148"/>
        <v/>
      </c>
      <c r="BW683" s="5" t="str">
        <f t="shared" si="149"/>
        <v/>
      </c>
      <c r="BX683" s="14" t="str">
        <f t="shared" si="150"/>
        <v/>
      </c>
      <c r="BY683" s="28"/>
      <c r="BZ683" s="15"/>
      <c r="CA683" s="5" t="str">
        <f t="shared" si="154"/>
        <v/>
      </c>
      <c r="CC683" s="5"/>
      <c r="CD683" s="5" t="str">
        <f t="shared" si="151"/>
        <v/>
      </c>
      <c r="CE683" s="5" t="str">
        <f>IF(J683="","",IFERROR(IF(VLOOKUP(J683,J$2:J682,1,0)=0,"",""),J683))</f>
        <v/>
      </c>
      <c r="CF683" s="24" t="str">
        <f>IF(CE683="","",(IFERROR(VLOOKUP(MID(CE683,1,1),$CW$2:DA$28,3,0),0)+IFERROR(VLOOKUP(MID(CE683,2,1),CW$2:DA$28,4,0),0)+IFERROR(VLOOKUP(MID(CE683,3,1),CW$2:DA$28,5,0),0)+(ROW(CE683)/1000000000000)))</f>
        <v/>
      </c>
      <c r="CG683" s="5"/>
      <c r="CH683" s="5">
        <v>682</v>
      </c>
      <c r="CI683" s="5" t="str">
        <f>IFERROR(VLOOKUP(CH683,CD$2:CE1759,2,0),"")</f>
        <v/>
      </c>
      <c r="CJ683" s="5"/>
      <c r="CL683" s="5"/>
      <c r="DC683" s="5" t="e">
        <f>IF(REPORTE!AH$2="si",IF(C683=VALUE(REPORTE!C$11),IF(SUM(DC684:DC$1993),CONCATENATE(INT(B683),", "),INT(B683)),""),IF(C683=VALUE(REPORTE!C$10),IF(SUM(DC684:DC$1993),CONCATENATE(INT(B683),", "),INT(B683)),""))</f>
        <v>#VALUE!</v>
      </c>
      <c r="DG683" s="5"/>
      <c r="DH683" s="5"/>
      <c r="DI683" s="5"/>
      <c r="DJ683" s="5"/>
    </row>
    <row r="684" spans="1:114" ht="15" customHeight="1">
      <c r="A684" s="4" t="str">
        <f t="shared" si="144"/>
        <v/>
      </c>
      <c r="B684" s="3"/>
      <c r="D684" s="1" t="str">
        <f>IFERROR(INDEX('padron cfe'!B:B,MATCH(DATOS!C684,'padron cfe'!A:A,0),1),"")</f>
        <v/>
      </c>
      <c r="H684" s="5" t="str">
        <f>IF(F684="","",IFERROR(CONCATENATE("PEUA",VLOOKUP(ESTADO,REPORTE!AV$2:AW$33,2,0),DIDTRITO_FORM,CADER_FORM,IFERROR(VLOOKUP(DAY(F684),$BN$3:$BO$11,2,0),DAY(F684)),IFERROR(VLOOKUP(MONTH(F684),$BN$3:$BO$11,2,0),MONTH(F684)),YEAR(F684),G684),""))</f>
        <v/>
      </c>
      <c r="K684" s="2" t="str">
        <f>IFERROR(INDEX('padron cfe'!C:C,MATCH(DATOS!C684,'padron cfe'!A:A,0),1),"")</f>
        <v/>
      </c>
      <c r="L684" s="4" t="str">
        <f>IFERROR(IF(VLOOKUP(J684,J$2:L683,4,0)=0,"",VLOOKUP(J684,J$2:L683,4,0)),"")</f>
        <v/>
      </c>
      <c r="M684" s="4" t="str">
        <f>IFERROR(IF(VLOOKUP(J684,J$2:M683,5,0)=0,"",VLOOKUP(J684,J$2:M683,5,0)),"")</f>
        <v/>
      </c>
      <c r="Q684" s="5" t="str">
        <f t="shared" si="143"/>
        <v/>
      </c>
      <c r="S684"/>
      <c r="T684" s="2" t="str">
        <f>IFERROR(INDEX('padron cfe'!D:D,MATCH(DATOS!C684,'padron cfe'!A:A,0),1),"")</f>
        <v/>
      </c>
      <c r="X684" s="6"/>
      <c r="Z684" s="4" t="str">
        <f t="shared" si="145"/>
        <v/>
      </c>
      <c r="AA684" s="4"/>
      <c r="AB684" s="4"/>
      <c r="AC684" s="2" t="str">
        <f>IFERROR(IF(INDEX(AC$1:AC683,MATCH(J684,J$1:J683,0),1)=0,"",INDEX(AC$1:AC683,MATCH(J684,J$1:J683,0),1)),"")</f>
        <v/>
      </c>
      <c r="AD684" s="2" t="str">
        <f>IFERROR(IF(INDEX(AD$1:AD683,MATCH(J684,J$1:J683,0),1)=0,"",INDEX(AD$1:AD683,MATCH(J684,J$1:J683,0),1)),"")</f>
        <v/>
      </c>
      <c r="AE684" s="2" t="str">
        <f>IFERROR(IF(INDEX(AE$1:AE683,MATCH(J684,J$1:J683,0),1)=0,"",INDEX(AE$1:AE683,MATCH(J684,J$1:J683,0),1)),"")</f>
        <v/>
      </c>
      <c r="AS684" s="4"/>
      <c r="AT684" s="82"/>
      <c r="AU684" s="124"/>
      <c r="AV684" s="124"/>
      <c r="AW684" s="124"/>
      <c r="AX684" s="124"/>
      <c r="AY684" s="124"/>
      <c r="AZ684" s="124"/>
      <c r="BA684" s="4"/>
      <c r="BB684" s="127"/>
      <c r="BH684" s="7" t="str">
        <f t="shared" ca="1" si="146"/>
        <v/>
      </c>
      <c r="BI684" s="4" t="str">
        <f t="shared" si="153"/>
        <v/>
      </c>
      <c r="BJ684" s="123" t="str">
        <f t="shared" si="147"/>
        <v/>
      </c>
      <c r="BK684" s="140" t="str">
        <f t="shared" si="152"/>
        <v/>
      </c>
      <c r="BP684" s="5"/>
      <c r="BQ684" s="4" t="str">
        <f>IF(IFERROR(VLOOKUP(C684,C685:C$1993,1,0),"")="","",COUNTIF(C:C,C684))</f>
        <v/>
      </c>
      <c r="BS684" s="5"/>
      <c r="BT684" s="5"/>
      <c r="BU684" s="5" t="str">
        <f>IF(B684="","",IF(BQ684="",1+(MAX(BU$2:BU683)),""))</f>
        <v/>
      </c>
      <c r="BV684" s="5" t="str">
        <f t="shared" si="148"/>
        <v/>
      </c>
      <c r="BW684" s="5" t="str">
        <f t="shared" si="149"/>
        <v/>
      </c>
      <c r="BX684" s="14" t="str">
        <f t="shared" si="150"/>
        <v/>
      </c>
      <c r="BY684" s="28"/>
      <c r="BZ684" s="15"/>
      <c r="CA684" s="5" t="str">
        <f t="shared" si="154"/>
        <v/>
      </c>
      <c r="CC684" s="5"/>
      <c r="CD684" s="5" t="str">
        <f t="shared" si="151"/>
        <v/>
      </c>
      <c r="CE684" s="5" t="str">
        <f>IF(J684="","",IFERROR(IF(VLOOKUP(J684,J$2:J683,1,0)=0,"",""),J684))</f>
        <v/>
      </c>
      <c r="CF684" s="24" t="str">
        <f>IF(CE684="","",(IFERROR(VLOOKUP(MID(CE684,1,1),$CW$2:DA$28,3,0),0)+IFERROR(VLOOKUP(MID(CE684,2,1),CW$2:DA$28,4,0),0)+IFERROR(VLOOKUP(MID(CE684,3,1),CW$2:DA$28,5,0),0)+(ROW(CE684)/1000000000000)))</f>
        <v/>
      </c>
      <c r="CG684" s="5"/>
      <c r="CH684" s="5">
        <v>683</v>
      </c>
      <c r="CI684" s="5" t="str">
        <f>IFERROR(VLOOKUP(CH684,CD$2:CE1760,2,0),"")</f>
        <v/>
      </c>
      <c r="CJ684" s="5"/>
      <c r="CL684" s="5"/>
      <c r="DC684" s="5" t="e">
        <f>IF(REPORTE!AH$2="si",IF(C684=VALUE(REPORTE!C$11),IF(SUM(DC685:DC$1993),CONCATENATE(INT(B684),", "),INT(B684)),""),IF(C684=VALUE(REPORTE!C$10),IF(SUM(DC685:DC$1993),CONCATENATE(INT(B684),", "),INT(B684)),""))</f>
        <v>#VALUE!</v>
      </c>
      <c r="DG684" s="5"/>
      <c r="DH684" s="5"/>
      <c r="DI684" s="5"/>
      <c r="DJ684" s="5"/>
    </row>
    <row r="685" spans="1:114" ht="15" customHeight="1">
      <c r="A685" s="4" t="str">
        <f t="shared" si="144"/>
        <v/>
      </c>
      <c r="B685" s="3"/>
      <c r="D685" s="1" t="str">
        <f>IFERROR(INDEX('padron cfe'!B:B,MATCH(DATOS!C685,'padron cfe'!A:A,0),1),"")</f>
        <v/>
      </c>
      <c r="H685" s="5" t="str">
        <f>IF(F685="","",IFERROR(CONCATENATE("PEUA",VLOOKUP(ESTADO,REPORTE!AV$2:AW$33,2,0),DIDTRITO_FORM,CADER_FORM,IFERROR(VLOOKUP(DAY(F685),$BN$3:$BO$11,2,0),DAY(F685)),IFERROR(VLOOKUP(MONTH(F685),$BN$3:$BO$11,2,0),MONTH(F685)),YEAR(F685),G685),""))</f>
        <v/>
      </c>
      <c r="K685" s="2" t="str">
        <f>IFERROR(INDEX('padron cfe'!C:C,MATCH(DATOS!C685,'padron cfe'!A:A,0),1),"")</f>
        <v/>
      </c>
      <c r="L685" s="4" t="str">
        <f>IFERROR(IF(VLOOKUP(J685,J$2:L684,4,0)=0,"",VLOOKUP(J685,J$2:L684,4,0)),"")</f>
        <v/>
      </c>
      <c r="M685" s="4" t="str">
        <f>IFERROR(IF(VLOOKUP(J685,J$2:M684,5,0)=0,"",VLOOKUP(J685,J$2:M684,5,0)),"")</f>
        <v/>
      </c>
      <c r="Q685" s="5" t="str">
        <f t="shared" si="143"/>
        <v/>
      </c>
      <c r="S685"/>
      <c r="T685" s="2" t="str">
        <f>IFERROR(INDEX('padron cfe'!D:D,MATCH(DATOS!C685,'padron cfe'!A:A,0),1),"")</f>
        <v/>
      </c>
      <c r="X685" s="6"/>
      <c r="Z685" s="4" t="str">
        <f t="shared" si="145"/>
        <v/>
      </c>
      <c r="AA685" s="4"/>
      <c r="AB685" s="4"/>
      <c r="AC685" s="2" t="str">
        <f>IFERROR(IF(INDEX(AC$1:AC684,MATCH(J685,J$1:J684,0),1)=0,"",INDEX(AC$1:AC684,MATCH(J685,J$1:J684,0),1)),"")</f>
        <v/>
      </c>
      <c r="AD685" s="2" t="str">
        <f>IFERROR(IF(INDEX(AD$1:AD684,MATCH(J685,J$1:J684,0),1)=0,"",INDEX(AD$1:AD684,MATCH(J685,J$1:J684,0),1)),"")</f>
        <v/>
      </c>
      <c r="AE685" s="2" t="str">
        <f>IFERROR(IF(INDEX(AE$1:AE684,MATCH(J685,J$1:J684,0),1)=0,"",INDEX(AE$1:AE684,MATCH(J685,J$1:J684,0),1)),"")</f>
        <v/>
      </c>
      <c r="AS685" s="4"/>
      <c r="AT685" s="82"/>
      <c r="AU685" s="124"/>
      <c r="AV685" s="124"/>
      <c r="AW685" s="124"/>
      <c r="AX685" s="124"/>
      <c r="AY685" s="124"/>
      <c r="AZ685" s="124"/>
      <c r="BA685" s="4"/>
      <c r="BB685" s="127"/>
      <c r="BH685" s="7" t="str">
        <f t="shared" ca="1" si="146"/>
        <v/>
      </c>
      <c r="BI685" s="4" t="str">
        <f t="shared" si="153"/>
        <v/>
      </c>
      <c r="BJ685" s="123" t="str">
        <f t="shared" si="147"/>
        <v/>
      </c>
      <c r="BK685" s="140" t="str">
        <f t="shared" si="152"/>
        <v/>
      </c>
      <c r="BP685" s="5"/>
      <c r="BQ685" s="4" t="str">
        <f>IF(IFERROR(VLOOKUP(C685,C686:C$1993,1,0),"")="","",COUNTIF(C:C,C685))</f>
        <v/>
      </c>
      <c r="BS685" s="5"/>
      <c r="BT685" s="5"/>
      <c r="BU685" s="5" t="str">
        <f>IF(B685="","",IF(BQ685="",1+(MAX(BU$2:BU684)),""))</f>
        <v/>
      </c>
      <c r="BV685" s="5" t="str">
        <f t="shared" si="148"/>
        <v/>
      </c>
      <c r="BW685" s="5" t="str">
        <f t="shared" si="149"/>
        <v/>
      </c>
      <c r="BX685" s="14" t="str">
        <f t="shared" si="150"/>
        <v/>
      </c>
      <c r="BY685" s="28"/>
      <c r="BZ685" s="15"/>
      <c r="CA685" s="5" t="str">
        <f t="shared" si="154"/>
        <v/>
      </c>
      <c r="CC685" s="5"/>
      <c r="CD685" s="5" t="str">
        <f t="shared" si="151"/>
        <v/>
      </c>
      <c r="CE685" s="5" t="str">
        <f>IF(J685="","",IFERROR(IF(VLOOKUP(J685,J$2:J684,1,0)=0,"",""),J685))</f>
        <v/>
      </c>
      <c r="CF685" s="24" t="str">
        <f>IF(CE685="","",(IFERROR(VLOOKUP(MID(CE685,1,1),$CW$2:DA$28,3,0),0)+IFERROR(VLOOKUP(MID(CE685,2,1),CW$2:DA$28,4,0),0)+IFERROR(VLOOKUP(MID(CE685,3,1),CW$2:DA$28,5,0),0)+(ROW(CE685)/1000000000000)))</f>
        <v/>
      </c>
      <c r="CG685" s="5"/>
      <c r="CH685" s="5">
        <v>684</v>
      </c>
      <c r="CI685" s="5" t="str">
        <f>IFERROR(VLOOKUP(CH685,CD$2:CE1761,2,0),"")</f>
        <v/>
      </c>
      <c r="CJ685" s="5"/>
      <c r="CL685" s="5"/>
      <c r="DC685" s="5" t="e">
        <f>IF(REPORTE!AH$2="si",IF(C685=VALUE(REPORTE!C$11),IF(SUM(DC686:DC$1993),CONCATENATE(INT(B685),", "),INT(B685)),""),IF(C685=VALUE(REPORTE!C$10),IF(SUM(DC686:DC$1993),CONCATENATE(INT(B685),", "),INT(B685)),""))</f>
        <v>#VALUE!</v>
      </c>
      <c r="DG685" s="5"/>
      <c r="DH685" s="5"/>
      <c r="DI685" s="5"/>
      <c r="DJ685" s="5"/>
    </row>
    <row r="686" spans="1:114" ht="15" customHeight="1">
      <c r="A686" s="4" t="str">
        <f t="shared" si="144"/>
        <v/>
      </c>
      <c r="B686" s="3"/>
      <c r="D686" s="1" t="str">
        <f>IFERROR(INDEX('padron cfe'!B:B,MATCH(DATOS!C686,'padron cfe'!A:A,0),1),"")</f>
        <v/>
      </c>
      <c r="H686" s="5" t="str">
        <f>IF(F686="","",IFERROR(CONCATENATE("PEUA",VLOOKUP(ESTADO,REPORTE!AV$2:AW$33,2,0),DIDTRITO_FORM,CADER_FORM,IFERROR(VLOOKUP(DAY(F686),$BN$3:$BO$11,2,0),DAY(F686)),IFERROR(VLOOKUP(MONTH(F686),$BN$3:$BO$11,2,0),MONTH(F686)),YEAR(F686),G686),""))</f>
        <v/>
      </c>
      <c r="K686" s="2" t="str">
        <f>IFERROR(INDEX('padron cfe'!C:C,MATCH(DATOS!C686,'padron cfe'!A:A,0),1),"")</f>
        <v/>
      </c>
      <c r="L686" s="4" t="str">
        <f>IFERROR(IF(VLOOKUP(J686,J$2:L685,4,0)=0,"",VLOOKUP(J686,J$2:L685,4,0)),"")</f>
        <v/>
      </c>
      <c r="M686" s="4" t="str">
        <f>IFERROR(IF(VLOOKUP(J686,J$2:M685,5,0)=0,"",VLOOKUP(J686,J$2:M685,5,0)),"")</f>
        <v/>
      </c>
      <c r="Q686" s="5" t="str">
        <f t="shared" si="143"/>
        <v/>
      </c>
      <c r="S686"/>
      <c r="T686" s="2" t="str">
        <f>IFERROR(INDEX('padron cfe'!D:D,MATCH(DATOS!C686,'padron cfe'!A:A,0),1),"")</f>
        <v/>
      </c>
      <c r="X686" s="6"/>
      <c r="Z686" s="4" t="str">
        <f t="shared" si="145"/>
        <v/>
      </c>
      <c r="AA686" s="4"/>
      <c r="AB686" s="4"/>
      <c r="AC686" s="2" t="str">
        <f>IFERROR(IF(INDEX(AC$1:AC685,MATCH(J686,J$1:J685,0),1)=0,"",INDEX(AC$1:AC685,MATCH(J686,J$1:J685,0),1)),"")</f>
        <v/>
      </c>
      <c r="AD686" s="2" t="str">
        <f>IFERROR(IF(INDEX(AD$1:AD685,MATCH(J686,J$1:J685,0),1)=0,"",INDEX(AD$1:AD685,MATCH(J686,J$1:J685,0),1)),"")</f>
        <v/>
      </c>
      <c r="AE686" s="2" t="str">
        <f>IFERROR(IF(INDEX(AE$1:AE685,MATCH(J686,J$1:J685,0),1)=0,"",INDEX(AE$1:AE685,MATCH(J686,J$1:J685,0),1)),"")</f>
        <v/>
      </c>
      <c r="AS686" s="4"/>
      <c r="AT686" s="82"/>
      <c r="AU686" s="124"/>
      <c r="AV686" s="124"/>
      <c r="AW686" s="124"/>
      <c r="AX686" s="124"/>
      <c r="AY686" s="124"/>
      <c r="AZ686" s="124"/>
      <c r="BA686" s="4"/>
      <c r="BB686" s="127"/>
      <c r="BH686" s="7" t="str">
        <f t="shared" ca="1" si="146"/>
        <v/>
      </c>
      <c r="BI686" s="4" t="str">
        <f t="shared" si="153"/>
        <v/>
      </c>
      <c r="BJ686" s="123" t="str">
        <f t="shared" si="147"/>
        <v/>
      </c>
      <c r="BK686" s="140" t="str">
        <f t="shared" si="152"/>
        <v/>
      </c>
      <c r="BP686" s="5"/>
      <c r="BQ686" s="4" t="str">
        <f>IF(IFERROR(VLOOKUP(C686,C687:C$1993,1,0),"")="","",COUNTIF(C:C,C686))</f>
        <v/>
      </c>
      <c r="BS686" s="5"/>
      <c r="BT686" s="5"/>
      <c r="BU686" s="5" t="str">
        <f>IF(B686="","",IF(BQ686="",1+(MAX(BU$2:BU685)),""))</f>
        <v/>
      </c>
      <c r="BV686" s="5" t="str">
        <f t="shared" si="148"/>
        <v/>
      </c>
      <c r="BW686" s="5" t="str">
        <f t="shared" si="149"/>
        <v/>
      </c>
      <c r="BX686" s="14" t="str">
        <f t="shared" si="150"/>
        <v/>
      </c>
      <c r="BY686" s="28"/>
      <c r="BZ686" s="15"/>
      <c r="CA686" s="5" t="str">
        <f t="shared" si="154"/>
        <v/>
      </c>
      <c r="CC686" s="5"/>
      <c r="CD686" s="5" t="str">
        <f t="shared" si="151"/>
        <v/>
      </c>
      <c r="CE686" s="5" t="str">
        <f>IF(J686="","",IFERROR(IF(VLOOKUP(J686,J$2:J685,1,0)=0,"",""),J686))</f>
        <v/>
      </c>
      <c r="CF686" s="24" t="str">
        <f>IF(CE686="","",(IFERROR(VLOOKUP(MID(CE686,1,1),$CW$2:DA$28,3,0),0)+IFERROR(VLOOKUP(MID(CE686,2,1),CW$2:DA$28,4,0),0)+IFERROR(VLOOKUP(MID(CE686,3,1),CW$2:DA$28,5,0),0)+(ROW(CE686)/1000000000000)))</f>
        <v/>
      </c>
      <c r="CG686" s="5"/>
      <c r="CH686" s="5">
        <v>685</v>
      </c>
      <c r="CI686" s="5" t="str">
        <f>IFERROR(VLOOKUP(CH686,CD$2:CE1762,2,0),"")</f>
        <v/>
      </c>
      <c r="CJ686" s="5"/>
      <c r="CL686" s="5"/>
      <c r="DC686" s="5" t="e">
        <f>IF(REPORTE!AH$2="si",IF(C686=VALUE(REPORTE!C$11),IF(SUM(DC687:DC$1993),CONCATENATE(INT(B686),", "),INT(B686)),""),IF(C686=VALUE(REPORTE!C$10),IF(SUM(DC687:DC$1993),CONCATENATE(INT(B686),", "),INT(B686)),""))</f>
        <v>#VALUE!</v>
      </c>
      <c r="DG686" s="5"/>
      <c r="DH686" s="5"/>
      <c r="DI686" s="5"/>
      <c r="DJ686" s="5"/>
    </row>
    <row r="687" spans="1:114" ht="15" customHeight="1">
      <c r="A687" s="4" t="str">
        <f t="shared" si="144"/>
        <v/>
      </c>
      <c r="B687" s="3"/>
      <c r="D687" s="1" t="str">
        <f>IFERROR(INDEX('padron cfe'!B:B,MATCH(DATOS!C687,'padron cfe'!A:A,0),1),"")</f>
        <v/>
      </c>
      <c r="H687" s="5" t="str">
        <f>IF(F687="","",IFERROR(CONCATENATE("PEUA",VLOOKUP(ESTADO,REPORTE!AV$2:AW$33,2,0),DIDTRITO_FORM,CADER_FORM,IFERROR(VLOOKUP(DAY(F687),$BN$3:$BO$11,2,0),DAY(F687)),IFERROR(VLOOKUP(MONTH(F687),$BN$3:$BO$11,2,0),MONTH(F687)),YEAR(F687),G687),""))</f>
        <v/>
      </c>
      <c r="K687" s="2" t="str">
        <f>IFERROR(INDEX('padron cfe'!C:C,MATCH(DATOS!C687,'padron cfe'!A:A,0),1),"")</f>
        <v/>
      </c>
      <c r="L687" s="4" t="str">
        <f>IFERROR(IF(VLOOKUP(J687,J$2:L686,4,0)=0,"",VLOOKUP(J687,J$2:L686,4,0)),"")</f>
        <v/>
      </c>
      <c r="M687" s="4" t="str">
        <f>IFERROR(IF(VLOOKUP(J687,J$2:M686,5,0)=0,"",VLOOKUP(J687,J$2:M686,5,0)),"")</f>
        <v/>
      </c>
      <c r="Q687" s="5" t="str">
        <f t="shared" si="143"/>
        <v/>
      </c>
      <c r="S687"/>
      <c r="T687" s="2" t="str">
        <f>IFERROR(INDEX('padron cfe'!D:D,MATCH(DATOS!C687,'padron cfe'!A:A,0),1),"")</f>
        <v/>
      </c>
      <c r="X687" s="6"/>
      <c r="Z687" s="4" t="str">
        <f t="shared" si="145"/>
        <v/>
      </c>
      <c r="AA687" s="4"/>
      <c r="AB687" s="4"/>
      <c r="AC687" s="2" t="str">
        <f>IFERROR(IF(INDEX(AC$1:AC686,MATCH(J687,J$1:J686,0),1)=0,"",INDEX(AC$1:AC686,MATCH(J687,J$1:J686,0),1)),"")</f>
        <v/>
      </c>
      <c r="AD687" s="2" t="str">
        <f>IFERROR(IF(INDEX(AD$1:AD686,MATCH(J687,J$1:J686,0),1)=0,"",INDEX(AD$1:AD686,MATCH(J687,J$1:J686,0),1)),"")</f>
        <v/>
      </c>
      <c r="AE687" s="2" t="str">
        <f>IFERROR(IF(INDEX(AE$1:AE686,MATCH(J687,J$1:J686,0),1)=0,"",INDEX(AE$1:AE686,MATCH(J687,J$1:J686,0),1)),"")</f>
        <v/>
      </c>
      <c r="AS687" s="4"/>
      <c r="AT687" s="82"/>
      <c r="AU687" s="124"/>
      <c r="AV687" s="124"/>
      <c r="AW687" s="124"/>
      <c r="AX687" s="124"/>
      <c r="AY687" s="124"/>
      <c r="AZ687" s="124"/>
      <c r="BA687" s="4"/>
      <c r="BB687" s="127"/>
      <c r="BH687" s="7" t="str">
        <f t="shared" ca="1" si="146"/>
        <v/>
      </c>
      <c r="BI687" s="4" t="str">
        <f t="shared" si="153"/>
        <v/>
      </c>
      <c r="BJ687" s="123" t="str">
        <f t="shared" si="147"/>
        <v/>
      </c>
      <c r="BK687" s="140" t="str">
        <f t="shared" si="152"/>
        <v/>
      </c>
      <c r="BP687" s="5"/>
      <c r="BQ687" s="4" t="str">
        <f>IF(IFERROR(VLOOKUP(C687,C688:C$1993,1,0),"")="","",COUNTIF(C:C,C687))</f>
        <v/>
      </c>
      <c r="BS687" s="5"/>
      <c r="BT687" s="5"/>
      <c r="BU687" s="5" t="str">
        <f>IF(B687="","",IF(BQ687="",1+(MAX(BU$2:BU686)),""))</f>
        <v/>
      </c>
      <c r="BV687" s="5" t="str">
        <f t="shared" si="148"/>
        <v/>
      </c>
      <c r="BW687" s="5" t="str">
        <f t="shared" si="149"/>
        <v/>
      </c>
      <c r="BX687" s="14" t="str">
        <f t="shared" si="150"/>
        <v/>
      </c>
      <c r="BY687" s="28"/>
      <c r="BZ687" s="15"/>
      <c r="CA687" s="5" t="str">
        <f t="shared" si="154"/>
        <v/>
      </c>
      <c r="CC687" s="5"/>
      <c r="CD687" s="5" t="str">
        <f t="shared" si="151"/>
        <v/>
      </c>
      <c r="CE687" s="5" t="str">
        <f>IF(J687="","",IFERROR(IF(VLOOKUP(J687,J$2:J686,1,0)=0,"",""),J687))</f>
        <v/>
      </c>
      <c r="CF687" s="24" t="str">
        <f>IF(CE687="","",(IFERROR(VLOOKUP(MID(CE687,1,1),$CW$2:DA$28,3,0),0)+IFERROR(VLOOKUP(MID(CE687,2,1),CW$2:DA$28,4,0),0)+IFERROR(VLOOKUP(MID(CE687,3,1),CW$2:DA$28,5,0),0)+(ROW(CE687)/1000000000000)))</f>
        <v/>
      </c>
      <c r="CG687" s="5"/>
      <c r="CH687" s="5">
        <v>686</v>
      </c>
      <c r="CI687" s="5" t="str">
        <f>IFERROR(VLOOKUP(CH687,CD$2:CE1763,2,0),"")</f>
        <v/>
      </c>
      <c r="CJ687" s="5"/>
      <c r="CL687" s="5"/>
      <c r="DC687" s="5" t="e">
        <f>IF(REPORTE!AH$2="si",IF(C687=VALUE(REPORTE!C$11),IF(SUM(DC688:DC$1993),CONCATENATE(INT(B687),", "),INT(B687)),""),IF(C687=VALUE(REPORTE!C$10),IF(SUM(DC688:DC$1993),CONCATENATE(INT(B687),", "),INT(B687)),""))</f>
        <v>#VALUE!</v>
      </c>
      <c r="DG687" s="5"/>
      <c r="DH687" s="5"/>
      <c r="DI687" s="5"/>
      <c r="DJ687" s="5"/>
    </row>
    <row r="688" spans="1:114" ht="15" customHeight="1">
      <c r="A688" s="4" t="str">
        <f t="shared" si="144"/>
        <v/>
      </c>
      <c r="B688" s="3"/>
      <c r="D688" s="1" t="str">
        <f>IFERROR(INDEX('padron cfe'!B:B,MATCH(DATOS!C688,'padron cfe'!A:A,0),1),"")</f>
        <v/>
      </c>
      <c r="H688" s="5" t="str">
        <f>IF(F688="","",IFERROR(CONCATENATE("PEUA",VLOOKUP(ESTADO,REPORTE!AV$2:AW$33,2,0),DIDTRITO_FORM,CADER_FORM,IFERROR(VLOOKUP(DAY(F688),$BN$3:$BO$11,2,0),DAY(F688)),IFERROR(VLOOKUP(MONTH(F688),$BN$3:$BO$11,2,0),MONTH(F688)),YEAR(F688),G688),""))</f>
        <v/>
      </c>
      <c r="K688" s="2" t="str">
        <f>IFERROR(INDEX('padron cfe'!C:C,MATCH(DATOS!C688,'padron cfe'!A:A,0),1),"")</f>
        <v/>
      </c>
      <c r="L688" s="4" t="str">
        <f>IFERROR(IF(VLOOKUP(J688,J$2:L687,4,0)=0,"",VLOOKUP(J688,J$2:L687,4,0)),"")</f>
        <v/>
      </c>
      <c r="M688" s="4" t="str">
        <f>IFERROR(IF(VLOOKUP(J688,J$2:M687,5,0)=0,"",VLOOKUP(J688,J$2:M687,5,0)),"")</f>
        <v/>
      </c>
      <c r="Q688" s="5" t="str">
        <f t="shared" si="143"/>
        <v/>
      </c>
      <c r="S688"/>
      <c r="T688" s="2" t="str">
        <f>IFERROR(INDEX('padron cfe'!D:D,MATCH(DATOS!C688,'padron cfe'!A:A,0),1),"")</f>
        <v/>
      </c>
      <c r="X688" s="6"/>
      <c r="Z688" s="4" t="str">
        <f t="shared" si="145"/>
        <v/>
      </c>
      <c r="AA688" s="4"/>
      <c r="AB688" s="4"/>
      <c r="AC688" s="2" t="str">
        <f>IFERROR(IF(INDEX(AC$1:AC687,MATCH(J688,J$1:J687,0),1)=0,"",INDEX(AC$1:AC687,MATCH(J688,J$1:J687,0),1)),"")</f>
        <v/>
      </c>
      <c r="AD688" s="2" t="str">
        <f>IFERROR(IF(INDEX(AD$1:AD687,MATCH(J688,J$1:J687,0),1)=0,"",INDEX(AD$1:AD687,MATCH(J688,J$1:J687,0),1)),"")</f>
        <v/>
      </c>
      <c r="AE688" s="2" t="str">
        <f>IFERROR(IF(INDEX(AE$1:AE687,MATCH(J688,J$1:J687,0),1)=0,"",INDEX(AE$1:AE687,MATCH(J688,J$1:J687,0),1)),"")</f>
        <v/>
      </c>
      <c r="AS688" s="4"/>
      <c r="AT688" s="82"/>
      <c r="AU688" s="124"/>
      <c r="AV688" s="124"/>
      <c r="AW688" s="124"/>
      <c r="AX688" s="124"/>
      <c r="AY688" s="124"/>
      <c r="AZ688" s="124"/>
      <c r="BA688" s="4"/>
      <c r="BB688" s="127"/>
      <c r="BH688" s="7" t="str">
        <f t="shared" ca="1" si="146"/>
        <v/>
      </c>
      <c r="BI688" s="4" t="str">
        <f t="shared" si="153"/>
        <v/>
      </c>
      <c r="BJ688" s="123" t="str">
        <f t="shared" si="147"/>
        <v/>
      </c>
      <c r="BK688" s="140" t="str">
        <f t="shared" si="152"/>
        <v/>
      </c>
      <c r="BP688" s="5"/>
      <c r="BQ688" s="4" t="str">
        <f>IF(IFERROR(VLOOKUP(C688,C689:C$1993,1,0),"")="","",COUNTIF(C:C,C688))</f>
        <v/>
      </c>
      <c r="BS688" s="5"/>
      <c r="BT688" s="5"/>
      <c r="BU688" s="5" t="str">
        <f>IF(B688="","",IF(BQ688="",1+(MAX(BU$2:BU687)),""))</f>
        <v/>
      </c>
      <c r="BV688" s="5" t="str">
        <f t="shared" si="148"/>
        <v/>
      </c>
      <c r="BW688" s="5" t="str">
        <f t="shared" si="149"/>
        <v/>
      </c>
      <c r="BX688" s="14" t="str">
        <f t="shared" si="150"/>
        <v/>
      </c>
      <c r="BY688" s="28"/>
      <c r="BZ688" s="15"/>
      <c r="CA688" s="5" t="str">
        <f t="shared" si="154"/>
        <v/>
      </c>
      <c r="CC688" s="5"/>
      <c r="CD688" s="5" t="str">
        <f t="shared" si="151"/>
        <v/>
      </c>
      <c r="CE688" s="5" t="str">
        <f>IF(J688="","",IFERROR(IF(VLOOKUP(J688,J$2:J687,1,0)=0,"",""),J688))</f>
        <v/>
      </c>
      <c r="CF688" s="24" t="str">
        <f>IF(CE688="","",(IFERROR(VLOOKUP(MID(CE688,1,1),$CW$2:DA$28,3,0),0)+IFERROR(VLOOKUP(MID(CE688,2,1),CW$2:DA$28,4,0),0)+IFERROR(VLOOKUP(MID(CE688,3,1),CW$2:DA$28,5,0),0)+(ROW(CE688)/1000000000000)))</f>
        <v/>
      </c>
      <c r="CG688" s="5"/>
      <c r="CH688" s="5">
        <v>687</v>
      </c>
      <c r="CI688" s="5" t="str">
        <f>IFERROR(VLOOKUP(CH688,CD$2:CE1764,2,0),"")</f>
        <v/>
      </c>
      <c r="CJ688" s="5"/>
      <c r="CL688" s="5"/>
      <c r="DC688" s="5" t="e">
        <f>IF(REPORTE!AH$2="si",IF(C688=VALUE(REPORTE!C$11),IF(SUM(DC689:DC$1993),CONCATENATE(INT(B688),", "),INT(B688)),""),IF(C688=VALUE(REPORTE!C$10),IF(SUM(DC689:DC$1993),CONCATENATE(INT(B688),", "),INT(B688)),""))</f>
        <v>#VALUE!</v>
      </c>
      <c r="DG688" s="5"/>
      <c r="DH688" s="5"/>
      <c r="DI688" s="5"/>
      <c r="DJ688" s="5"/>
    </row>
    <row r="689" spans="1:114" ht="15" customHeight="1">
      <c r="A689" s="4" t="str">
        <f t="shared" si="144"/>
        <v/>
      </c>
      <c r="B689" s="3"/>
      <c r="D689" s="1" t="str">
        <f>IFERROR(INDEX('padron cfe'!B:B,MATCH(DATOS!C689,'padron cfe'!A:A,0),1),"")</f>
        <v/>
      </c>
      <c r="H689" s="5" t="str">
        <f>IF(F689="","",IFERROR(CONCATENATE("PEUA",VLOOKUP(ESTADO,REPORTE!AV$2:AW$33,2,0),DIDTRITO_FORM,CADER_FORM,IFERROR(VLOOKUP(DAY(F689),$BN$3:$BO$11,2,0),DAY(F689)),IFERROR(VLOOKUP(MONTH(F689),$BN$3:$BO$11,2,0),MONTH(F689)),YEAR(F689),G689),""))</f>
        <v/>
      </c>
      <c r="K689" s="2" t="str">
        <f>IFERROR(INDEX('padron cfe'!C:C,MATCH(DATOS!C689,'padron cfe'!A:A,0),1),"")</f>
        <v/>
      </c>
      <c r="L689" s="4" t="str">
        <f>IFERROR(IF(VLOOKUP(J689,J$2:L688,4,0)=0,"",VLOOKUP(J689,J$2:L688,4,0)),"")</f>
        <v/>
      </c>
      <c r="M689" s="4" t="str">
        <f>IFERROR(IF(VLOOKUP(J689,J$2:M688,5,0)=0,"",VLOOKUP(J689,J$2:M688,5,0)),"")</f>
        <v/>
      </c>
      <c r="Q689" s="5" t="str">
        <f t="shared" si="143"/>
        <v/>
      </c>
      <c r="S689"/>
      <c r="T689" s="2" t="str">
        <f>IFERROR(INDEX('padron cfe'!D:D,MATCH(DATOS!C689,'padron cfe'!A:A,0),1),"")</f>
        <v/>
      </c>
      <c r="X689" s="6"/>
      <c r="Z689" s="4" t="str">
        <f t="shared" si="145"/>
        <v/>
      </c>
      <c r="AA689" s="4"/>
      <c r="AB689" s="4"/>
      <c r="AC689" s="2" t="str">
        <f>IFERROR(IF(INDEX(AC$1:AC688,MATCH(J689,J$1:J688,0),1)=0,"",INDEX(AC$1:AC688,MATCH(J689,J$1:J688,0),1)),"")</f>
        <v/>
      </c>
      <c r="AD689" s="2" t="str">
        <f>IFERROR(IF(INDEX(AD$1:AD688,MATCH(J689,J$1:J688,0),1)=0,"",INDEX(AD$1:AD688,MATCH(J689,J$1:J688,0),1)),"")</f>
        <v/>
      </c>
      <c r="AE689" s="2" t="str">
        <f>IFERROR(IF(INDEX(AE$1:AE688,MATCH(J689,J$1:J688,0),1)=0,"",INDEX(AE$1:AE688,MATCH(J689,J$1:J688,0),1)),"")</f>
        <v/>
      </c>
      <c r="AS689" s="4"/>
      <c r="AT689" s="82"/>
      <c r="AU689" s="124"/>
      <c r="AV689" s="124"/>
      <c r="AW689" s="124"/>
      <c r="AX689" s="124"/>
      <c r="AY689" s="124"/>
      <c r="AZ689" s="124"/>
      <c r="BA689" s="4"/>
      <c r="BB689" s="127"/>
      <c r="BH689" s="7" t="str">
        <f t="shared" ca="1" si="146"/>
        <v/>
      </c>
      <c r="BI689" s="4" t="str">
        <f t="shared" si="153"/>
        <v/>
      </c>
      <c r="BJ689" s="123" t="str">
        <f t="shared" si="147"/>
        <v/>
      </c>
      <c r="BK689" s="140" t="str">
        <f t="shared" si="152"/>
        <v/>
      </c>
      <c r="BP689" s="5"/>
      <c r="BQ689" s="4" t="str">
        <f>IF(IFERROR(VLOOKUP(C689,C690:C$1993,1,0),"")="","",COUNTIF(C:C,C689))</f>
        <v/>
      </c>
      <c r="BS689" s="5"/>
      <c r="BT689" s="5"/>
      <c r="BU689" s="5" t="str">
        <f>IF(B689="","",IF(BQ689="",1+(MAX(BU$2:BU688)),""))</f>
        <v/>
      </c>
      <c r="BV689" s="5" t="str">
        <f t="shared" si="148"/>
        <v/>
      </c>
      <c r="BW689" s="5" t="str">
        <f t="shared" si="149"/>
        <v/>
      </c>
      <c r="BX689" s="14" t="str">
        <f t="shared" si="150"/>
        <v/>
      </c>
      <c r="BY689" s="28"/>
      <c r="BZ689" s="15"/>
      <c r="CA689" s="5" t="str">
        <f t="shared" si="154"/>
        <v/>
      </c>
      <c r="CC689" s="5"/>
      <c r="CD689" s="5" t="str">
        <f t="shared" si="151"/>
        <v/>
      </c>
      <c r="CE689" s="5" t="str">
        <f>IF(J689="","",IFERROR(IF(VLOOKUP(J689,J$2:J688,1,0)=0,"",""),J689))</f>
        <v/>
      </c>
      <c r="CF689" s="24" t="str">
        <f>IF(CE689="","",(IFERROR(VLOOKUP(MID(CE689,1,1),$CW$2:DA$28,3,0),0)+IFERROR(VLOOKUP(MID(CE689,2,1),CW$2:DA$28,4,0),0)+IFERROR(VLOOKUP(MID(CE689,3,1),CW$2:DA$28,5,0),0)+(ROW(CE689)/1000000000000)))</f>
        <v/>
      </c>
      <c r="CG689" s="5"/>
      <c r="CH689" s="5">
        <v>688</v>
      </c>
      <c r="CI689" s="5" t="str">
        <f>IFERROR(VLOOKUP(CH689,CD$2:CE1765,2,0),"")</f>
        <v/>
      </c>
      <c r="CJ689" s="5"/>
      <c r="CL689" s="5"/>
      <c r="DC689" s="5" t="e">
        <f>IF(REPORTE!AH$2="si",IF(C689=VALUE(REPORTE!C$11),IF(SUM(DC690:DC$1993),CONCATENATE(INT(B689),", "),INT(B689)),""),IF(C689=VALUE(REPORTE!C$10),IF(SUM(DC690:DC$1993),CONCATENATE(INT(B689),", "),INT(B689)),""))</f>
        <v>#VALUE!</v>
      </c>
      <c r="DG689" s="5"/>
      <c r="DH689" s="5"/>
      <c r="DI689" s="5"/>
      <c r="DJ689" s="5"/>
    </row>
    <row r="690" spans="1:114" ht="15" customHeight="1">
      <c r="A690" s="4" t="str">
        <f t="shared" si="144"/>
        <v/>
      </c>
      <c r="B690" s="3"/>
      <c r="D690" s="1" t="str">
        <f>IFERROR(INDEX('padron cfe'!B:B,MATCH(DATOS!C690,'padron cfe'!A:A,0),1),"")</f>
        <v/>
      </c>
      <c r="H690" s="5" t="str">
        <f>IF(F690="","",IFERROR(CONCATENATE("PEUA",VLOOKUP(ESTADO,REPORTE!AV$2:AW$33,2,0),DIDTRITO_FORM,CADER_FORM,IFERROR(VLOOKUP(DAY(F690),$BN$3:$BO$11,2,0),DAY(F690)),IFERROR(VLOOKUP(MONTH(F690),$BN$3:$BO$11,2,0),MONTH(F690)),YEAR(F690),G690),""))</f>
        <v/>
      </c>
      <c r="K690" s="2" t="str">
        <f>IFERROR(INDEX('padron cfe'!C:C,MATCH(DATOS!C690,'padron cfe'!A:A,0),1),"")</f>
        <v/>
      </c>
      <c r="L690" s="4" t="str">
        <f>IFERROR(IF(VLOOKUP(J690,J$2:L689,4,0)=0,"",VLOOKUP(J690,J$2:L689,4,0)),"")</f>
        <v/>
      </c>
      <c r="M690" s="4" t="str">
        <f>IFERROR(IF(VLOOKUP(J690,J$2:M689,5,0)=0,"",VLOOKUP(J690,J$2:M689,5,0)),"")</f>
        <v/>
      </c>
      <c r="Q690" s="5" t="str">
        <f t="shared" si="143"/>
        <v/>
      </c>
      <c r="S690"/>
      <c r="T690" s="2" t="str">
        <f>IFERROR(INDEX('padron cfe'!D:D,MATCH(DATOS!C690,'padron cfe'!A:A,0),1),"")</f>
        <v/>
      </c>
      <c r="X690" s="6"/>
      <c r="Z690" s="4" t="str">
        <f t="shared" si="145"/>
        <v/>
      </c>
      <c r="AA690" s="4"/>
      <c r="AB690" s="4"/>
      <c r="AC690" s="2" t="str">
        <f>IFERROR(IF(INDEX(AC$1:AC689,MATCH(J690,J$1:J689,0),1)=0,"",INDEX(AC$1:AC689,MATCH(J690,J$1:J689,0),1)),"")</f>
        <v/>
      </c>
      <c r="AD690" s="2" t="str">
        <f>IFERROR(IF(INDEX(AD$1:AD689,MATCH(J690,J$1:J689,0),1)=0,"",INDEX(AD$1:AD689,MATCH(J690,J$1:J689,0),1)),"")</f>
        <v/>
      </c>
      <c r="AE690" s="2" t="str">
        <f>IFERROR(IF(INDEX(AE$1:AE689,MATCH(J690,J$1:J689,0),1)=0,"",INDEX(AE$1:AE689,MATCH(J690,J$1:J689,0),1)),"")</f>
        <v/>
      </c>
      <c r="AS690" s="4"/>
      <c r="AT690" s="82"/>
      <c r="AU690" s="124"/>
      <c r="AV690" s="124"/>
      <c r="AW690" s="124"/>
      <c r="AX690" s="124"/>
      <c r="AY690" s="124"/>
      <c r="AZ690" s="124"/>
      <c r="BA690" s="4"/>
      <c r="BB690" s="127"/>
      <c r="BH690" s="7" t="str">
        <f t="shared" ca="1" si="146"/>
        <v/>
      </c>
      <c r="BI690" s="4" t="str">
        <f t="shared" si="153"/>
        <v/>
      </c>
      <c r="BJ690" s="123" t="str">
        <f t="shared" si="147"/>
        <v/>
      </c>
      <c r="BK690" s="140" t="str">
        <f t="shared" si="152"/>
        <v/>
      </c>
      <c r="BP690" s="5"/>
      <c r="BQ690" s="4" t="str">
        <f>IF(IFERROR(VLOOKUP(C690,C691:C$1993,1,0),"")="","",COUNTIF(C:C,C690))</f>
        <v/>
      </c>
      <c r="BS690" s="5"/>
      <c r="BT690" s="5"/>
      <c r="BU690" s="5" t="str">
        <f>IF(B690="","",IF(BQ690="",1+(MAX(BU$2:BU689)),""))</f>
        <v/>
      </c>
      <c r="BV690" s="5" t="str">
        <f t="shared" si="148"/>
        <v/>
      </c>
      <c r="BW690" s="5" t="str">
        <f t="shared" si="149"/>
        <v/>
      </c>
      <c r="BX690" s="14" t="str">
        <f t="shared" si="150"/>
        <v/>
      </c>
      <c r="BY690" s="28"/>
      <c r="BZ690" s="15"/>
      <c r="CA690" s="5" t="str">
        <f t="shared" si="154"/>
        <v/>
      </c>
      <c r="CC690" s="5"/>
      <c r="CD690" s="5" t="str">
        <f t="shared" si="151"/>
        <v/>
      </c>
      <c r="CE690" s="5" t="str">
        <f>IF(J690="","",IFERROR(IF(VLOOKUP(J690,J$2:J689,1,0)=0,"",""),J690))</f>
        <v/>
      </c>
      <c r="CF690" s="24" t="str">
        <f>IF(CE690="","",(IFERROR(VLOOKUP(MID(CE690,1,1),$CW$2:DA$28,3,0),0)+IFERROR(VLOOKUP(MID(CE690,2,1),CW$2:DA$28,4,0),0)+IFERROR(VLOOKUP(MID(CE690,3,1),CW$2:DA$28,5,0),0)+(ROW(CE690)/1000000000000)))</f>
        <v/>
      </c>
      <c r="CG690" s="5"/>
      <c r="CH690" s="5">
        <v>689</v>
      </c>
      <c r="CI690" s="5" t="str">
        <f>IFERROR(VLOOKUP(CH690,CD$2:CE1766,2,0),"")</f>
        <v/>
      </c>
      <c r="CJ690" s="5"/>
      <c r="CL690" s="5"/>
      <c r="DC690" s="5" t="e">
        <f>IF(REPORTE!AH$2="si",IF(C690=VALUE(REPORTE!C$11),IF(SUM(DC691:DC$1993),CONCATENATE(INT(B690),", "),INT(B690)),""),IF(C690=VALUE(REPORTE!C$10),IF(SUM(DC691:DC$1993),CONCATENATE(INT(B690),", "),INT(B690)),""))</f>
        <v>#VALUE!</v>
      </c>
      <c r="DG690" s="5"/>
      <c r="DH690" s="5"/>
      <c r="DI690" s="5"/>
      <c r="DJ690" s="5"/>
    </row>
    <row r="691" spans="1:114" ht="15" customHeight="1">
      <c r="A691" s="4" t="str">
        <f t="shared" si="144"/>
        <v/>
      </c>
      <c r="B691" s="3"/>
      <c r="D691" s="1" t="str">
        <f>IFERROR(INDEX('padron cfe'!B:B,MATCH(DATOS!C691,'padron cfe'!A:A,0),1),"")</f>
        <v/>
      </c>
      <c r="H691" s="5" t="str">
        <f>IF(F691="","",IFERROR(CONCATENATE("PEUA",VLOOKUP(ESTADO,REPORTE!AV$2:AW$33,2,0),DIDTRITO_FORM,CADER_FORM,IFERROR(VLOOKUP(DAY(F691),$BN$3:$BO$11,2,0),DAY(F691)),IFERROR(VLOOKUP(MONTH(F691),$BN$3:$BO$11,2,0),MONTH(F691)),YEAR(F691),G691),""))</f>
        <v/>
      </c>
      <c r="K691" s="2" t="str">
        <f>IFERROR(INDEX('padron cfe'!C:C,MATCH(DATOS!C691,'padron cfe'!A:A,0),1),"")</f>
        <v/>
      </c>
      <c r="L691" s="4" t="str">
        <f>IFERROR(IF(VLOOKUP(J691,J$2:L690,4,0)=0,"",VLOOKUP(J691,J$2:L690,4,0)),"")</f>
        <v/>
      </c>
      <c r="M691" s="4" t="str">
        <f>IFERROR(IF(VLOOKUP(J691,J$2:M690,5,0)=0,"",VLOOKUP(J691,J$2:M690,5,0)),"")</f>
        <v/>
      </c>
      <c r="Q691" s="5" t="str">
        <f t="shared" si="143"/>
        <v/>
      </c>
      <c r="S691"/>
      <c r="T691" s="2" t="str">
        <f>IFERROR(INDEX('padron cfe'!D:D,MATCH(DATOS!C691,'padron cfe'!A:A,0),1),"")</f>
        <v/>
      </c>
      <c r="X691" s="6"/>
      <c r="Z691" s="4" t="str">
        <f t="shared" si="145"/>
        <v/>
      </c>
      <c r="AA691" s="4"/>
      <c r="AB691" s="4"/>
      <c r="AC691" s="2" t="str">
        <f>IFERROR(IF(INDEX(AC$1:AC690,MATCH(J691,J$1:J690,0),1)=0,"",INDEX(AC$1:AC690,MATCH(J691,J$1:J690,0),1)),"")</f>
        <v/>
      </c>
      <c r="AD691" s="2" t="str">
        <f>IFERROR(IF(INDEX(AD$1:AD690,MATCH(J691,J$1:J690,0),1)=0,"",INDEX(AD$1:AD690,MATCH(J691,J$1:J690,0),1)),"")</f>
        <v/>
      </c>
      <c r="AE691" s="2" t="str">
        <f>IFERROR(IF(INDEX(AE$1:AE690,MATCH(J691,J$1:J690,0),1)=0,"",INDEX(AE$1:AE690,MATCH(J691,J$1:J690,0),1)),"")</f>
        <v/>
      </c>
      <c r="AS691" s="4"/>
      <c r="AT691" s="82"/>
      <c r="AU691" s="124"/>
      <c r="AV691" s="124"/>
      <c r="AW691" s="124"/>
      <c r="AX691" s="124"/>
      <c r="AY691" s="124"/>
      <c r="AZ691" s="124"/>
      <c r="BA691" s="4"/>
      <c r="BB691" s="127"/>
      <c r="BH691" s="7" t="str">
        <f t="shared" ca="1" si="146"/>
        <v/>
      </c>
      <c r="BI691" s="4" t="str">
        <f t="shared" si="153"/>
        <v/>
      </c>
      <c r="BJ691" s="123" t="str">
        <f t="shared" si="147"/>
        <v/>
      </c>
      <c r="BK691" s="140" t="str">
        <f t="shared" si="152"/>
        <v/>
      </c>
      <c r="BP691" s="5"/>
      <c r="BQ691" s="4" t="str">
        <f>IF(IFERROR(VLOOKUP(C691,C692:C$1993,1,0),"")="","",COUNTIF(C:C,C691))</f>
        <v/>
      </c>
      <c r="BS691" s="5"/>
      <c r="BT691" s="5"/>
      <c r="BU691" s="5" t="str">
        <f>IF(B691="","",IF(BQ691="",1+(MAX(BU$2:BU690)),""))</f>
        <v/>
      </c>
      <c r="BV691" s="5" t="str">
        <f t="shared" si="148"/>
        <v/>
      </c>
      <c r="BW691" s="5" t="str">
        <f t="shared" si="149"/>
        <v/>
      </c>
      <c r="BX691" s="14" t="str">
        <f t="shared" si="150"/>
        <v/>
      </c>
      <c r="BY691" s="28"/>
      <c r="BZ691" s="15"/>
      <c r="CA691" s="5" t="str">
        <f t="shared" si="154"/>
        <v/>
      </c>
      <c r="CC691" s="5"/>
      <c r="CD691" s="5" t="str">
        <f t="shared" si="151"/>
        <v/>
      </c>
      <c r="CE691" s="5" t="str">
        <f>IF(J691="","",IFERROR(IF(VLOOKUP(J691,J$2:J690,1,0)=0,"",""),J691))</f>
        <v/>
      </c>
      <c r="CF691" s="24" t="str">
        <f>IF(CE691="","",(IFERROR(VLOOKUP(MID(CE691,1,1),$CW$2:DA$28,3,0),0)+IFERROR(VLOOKUP(MID(CE691,2,1),CW$2:DA$28,4,0),0)+IFERROR(VLOOKUP(MID(CE691,3,1),CW$2:DA$28,5,0),0)+(ROW(CE691)/1000000000000)))</f>
        <v/>
      </c>
      <c r="CG691" s="5"/>
      <c r="CH691" s="5">
        <v>690</v>
      </c>
      <c r="CI691" s="5" t="str">
        <f>IFERROR(VLOOKUP(CH691,CD$2:CE1767,2,0),"")</f>
        <v/>
      </c>
      <c r="CJ691" s="5"/>
      <c r="CL691" s="5"/>
      <c r="DC691" s="5" t="e">
        <f>IF(REPORTE!AH$2="si",IF(C691=VALUE(REPORTE!C$11),IF(SUM(DC692:DC$1993),CONCATENATE(INT(B691),", "),INT(B691)),""),IF(C691=VALUE(REPORTE!C$10),IF(SUM(DC692:DC$1993),CONCATENATE(INT(B691),", "),INT(B691)),""))</f>
        <v>#VALUE!</v>
      </c>
      <c r="DG691" s="5"/>
      <c r="DH691" s="5"/>
      <c r="DI691" s="5"/>
      <c r="DJ691" s="5"/>
    </row>
    <row r="692" spans="1:114" ht="15" customHeight="1">
      <c r="A692" s="4" t="str">
        <f t="shared" si="144"/>
        <v/>
      </c>
      <c r="B692" s="3"/>
      <c r="D692" s="1" t="str">
        <f>IFERROR(INDEX('padron cfe'!B:B,MATCH(DATOS!C692,'padron cfe'!A:A,0),1),"")</f>
        <v/>
      </c>
      <c r="H692" s="5" t="str">
        <f>IF(F692="","",IFERROR(CONCATENATE("PEUA",VLOOKUP(ESTADO,REPORTE!AV$2:AW$33,2,0),DIDTRITO_FORM,CADER_FORM,IFERROR(VLOOKUP(DAY(F692),$BN$3:$BO$11,2,0),DAY(F692)),IFERROR(VLOOKUP(MONTH(F692),$BN$3:$BO$11,2,0),MONTH(F692)),YEAR(F692),G692),""))</f>
        <v/>
      </c>
      <c r="K692" s="2" t="str">
        <f>IFERROR(INDEX('padron cfe'!C:C,MATCH(DATOS!C692,'padron cfe'!A:A,0),1),"")</f>
        <v/>
      </c>
      <c r="L692" s="4" t="str">
        <f>IFERROR(IF(VLOOKUP(J692,J$2:L691,4,0)=0,"",VLOOKUP(J692,J$2:L691,4,0)),"")</f>
        <v/>
      </c>
      <c r="M692" s="4" t="str">
        <f>IFERROR(IF(VLOOKUP(J692,J$2:M691,5,0)=0,"",VLOOKUP(J692,J$2:M691,5,0)),"")</f>
        <v/>
      </c>
      <c r="Q692" s="5" t="str">
        <f t="shared" si="143"/>
        <v/>
      </c>
      <c r="S692"/>
      <c r="T692" s="2" t="str">
        <f>IFERROR(INDEX('padron cfe'!D:D,MATCH(DATOS!C692,'padron cfe'!A:A,0),1),"")</f>
        <v/>
      </c>
      <c r="X692" s="6"/>
      <c r="Z692" s="4" t="str">
        <f t="shared" si="145"/>
        <v/>
      </c>
      <c r="AA692" s="4"/>
      <c r="AB692" s="4"/>
      <c r="AC692" s="2" t="str">
        <f>IFERROR(IF(INDEX(AC$1:AC691,MATCH(J692,J$1:J691,0),1)=0,"",INDEX(AC$1:AC691,MATCH(J692,J$1:J691,0),1)),"")</f>
        <v/>
      </c>
      <c r="AD692" s="2" t="str">
        <f>IFERROR(IF(INDEX(AD$1:AD691,MATCH(J692,J$1:J691,0),1)=0,"",INDEX(AD$1:AD691,MATCH(J692,J$1:J691,0),1)),"")</f>
        <v/>
      </c>
      <c r="AE692" s="2" t="str">
        <f>IFERROR(IF(INDEX(AE$1:AE691,MATCH(J692,J$1:J691,0),1)=0,"",INDEX(AE$1:AE691,MATCH(J692,J$1:J691,0),1)),"")</f>
        <v/>
      </c>
      <c r="AS692" s="4"/>
      <c r="AT692" s="82"/>
      <c r="AU692" s="124"/>
      <c r="AV692" s="124"/>
      <c r="AW692" s="124"/>
      <c r="AX692" s="124"/>
      <c r="AY692" s="124"/>
      <c r="AZ692" s="124"/>
      <c r="BA692" s="4"/>
      <c r="BB692" s="127"/>
      <c r="BH692" s="7" t="str">
        <f t="shared" ca="1" si="146"/>
        <v/>
      </c>
      <c r="BI692" s="4" t="str">
        <f t="shared" si="153"/>
        <v/>
      </c>
      <c r="BJ692" s="123" t="str">
        <f t="shared" si="147"/>
        <v/>
      </c>
      <c r="BK692" s="140" t="str">
        <f t="shared" si="152"/>
        <v/>
      </c>
      <c r="BP692" s="5"/>
      <c r="BQ692" s="4" t="str">
        <f>IF(IFERROR(VLOOKUP(C692,C693:C$1993,1,0),"")="","",COUNTIF(C:C,C692))</f>
        <v/>
      </c>
      <c r="BS692" s="5"/>
      <c r="BT692" s="5"/>
      <c r="BU692" s="5" t="str">
        <f>IF(B692="","",IF(BQ692="",1+(MAX(BU$2:BU691)),""))</f>
        <v/>
      </c>
      <c r="BV692" s="5" t="str">
        <f t="shared" si="148"/>
        <v/>
      </c>
      <c r="BW692" s="5" t="str">
        <f t="shared" si="149"/>
        <v/>
      </c>
      <c r="BX692" s="14" t="str">
        <f t="shared" si="150"/>
        <v/>
      </c>
      <c r="BY692" s="28"/>
      <c r="BZ692" s="15"/>
      <c r="CA692" s="5" t="str">
        <f t="shared" si="154"/>
        <v/>
      </c>
      <c r="CC692" s="5"/>
      <c r="CD692" s="5" t="str">
        <f t="shared" si="151"/>
        <v/>
      </c>
      <c r="CE692" s="5" t="str">
        <f>IF(J692="","",IFERROR(IF(VLOOKUP(J692,J$2:J691,1,0)=0,"",""),J692))</f>
        <v/>
      </c>
      <c r="CF692" s="24" t="str">
        <f>IF(CE692="","",(IFERROR(VLOOKUP(MID(CE692,1,1),$CW$2:DA$28,3,0),0)+IFERROR(VLOOKUP(MID(CE692,2,1),CW$2:DA$28,4,0),0)+IFERROR(VLOOKUP(MID(CE692,3,1),CW$2:DA$28,5,0),0)+(ROW(CE692)/1000000000000)))</f>
        <v/>
      </c>
      <c r="CG692" s="5"/>
      <c r="CH692" s="5">
        <v>691</v>
      </c>
      <c r="CI692" s="5" t="str">
        <f>IFERROR(VLOOKUP(CH692,CD$2:CE1768,2,0),"")</f>
        <v/>
      </c>
      <c r="CJ692" s="5"/>
      <c r="CL692" s="5"/>
      <c r="DC692" s="5" t="e">
        <f>IF(REPORTE!AH$2="si",IF(C692=VALUE(REPORTE!C$11),IF(SUM(DC693:DC$1993),CONCATENATE(INT(B692),", "),INT(B692)),""),IF(C692=VALUE(REPORTE!C$10),IF(SUM(DC693:DC$1993),CONCATENATE(INT(B692),", "),INT(B692)),""))</f>
        <v>#VALUE!</v>
      </c>
      <c r="DG692" s="5"/>
      <c r="DH692" s="5"/>
      <c r="DI692" s="5"/>
      <c r="DJ692" s="5"/>
    </row>
    <row r="693" spans="1:114" ht="15" customHeight="1">
      <c r="A693" s="4" t="str">
        <f t="shared" si="144"/>
        <v/>
      </c>
      <c r="B693" s="3"/>
      <c r="D693" s="1" t="str">
        <f>IFERROR(INDEX('padron cfe'!B:B,MATCH(DATOS!C693,'padron cfe'!A:A,0),1),"")</f>
        <v/>
      </c>
      <c r="H693" s="5" t="str">
        <f>IF(F693="","",IFERROR(CONCATENATE("PEUA",VLOOKUP(ESTADO,REPORTE!AV$2:AW$33,2,0),DIDTRITO_FORM,CADER_FORM,IFERROR(VLOOKUP(DAY(F693),$BN$3:$BO$11,2,0),DAY(F693)),IFERROR(VLOOKUP(MONTH(F693),$BN$3:$BO$11,2,0),MONTH(F693)),YEAR(F693),G693),""))</f>
        <v/>
      </c>
      <c r="K693" s="2" t="str">
        <f>IFERROR(INDEX('padron cfe'!C:C,MATCH(DATOS!C693,'padron cfe'!A:A,0),1),"")</f>
        <v/>
      </c>
      <c r="L693" s="4" t="str">
        <f>IFERROR(IF(VLOOKUP(J693,J$2:L692,4,0)=0,"",VLOOKUP(J693,J$2:L692,4,0)),"")</f>
        <v/>
      </c>
      <c r="M693" s="4" t="str">
        <f>IFERROR(IF(VLOOKUP(J693,J$2:M692,5,0)=0,"",VLOOKUP(J693,J$2:M692,5,0)),"")</f>
        <v/>
      </c>
      <c r="Q693" s="5" t="str">
        <f t="shared" si="143"/>
        <v/>
      </c>
      <c r="S693"/>
      <c r="T693" s="2" t="str">
        <f>IFERROR(INDEX('padron cfe'!D:D,MATCH(DATOS!C693,'padron cfe'!A:A,0),1),"")</f>
        <v/>
      </c>
      <c r="X693" s="6"/>
      <c r="Z693" s="4" t="str">
        <f t="shared" si="145"/>
        <v/>
      </c>
      <c r="AA693" s="4"/>
      <c r="AB693" s="4"/>
      <c r="AC693" s="2" t="str">
        <f>IFERROR(IF(INDEX(AC$1:AC692,MATCH(J693,J$1:J692,0),1)=0,"",INDEX(AC$1:AC692,MATCH(J693,J$1:J692,0),1)),"")</f>
        <v/>
      </c>
      <c r="AD693" s="2" t="str">
        <f>IFERROR(IF(INDEX(AD$1:AD692,MATCH(J693,J$1:J692,0),1)=0,"",INDEX(AD$1:AD692,MATCH(J693,J$1:J692,0),1)),"")</f>
        <v/>
      </c>
      <c r="AE693" s="2" t="str">
        <f>IFERROR(IF(INDEX(AE$1:AE692,MATCH(J693,J$1:J692,0),1)=0,"",INDEX(AE$1:AE692,MATCH(J693,J$1:J692,0),1)),"")</f>
        <v/>
      </c>
      <c r="AS693" s="4"/>
      <c r="AT693" s="82"/>
      <c r="AU693" s="124"/>
      <c r="AV693" s="124"/>
      <c r="AW693" s="124"/>
      <c r="AX693" s="124"/>
      <c r="AY693" s="124"/>
      <c r="AZ693" s="124"/>
      <c r="BA693" s="4"/>
      <c r="BB693" s="127"/>
      <c r="BH693" s="7" t="str">
        <f t="shared" ca="1" si="146"/>
        <v/>
      </c>
      <c r="BI693" s="4" t="str">
        <f t="shared" si="153"/>
        <v/>
      </c>
      <c r="BJ693" s="123" t="str">
        <f t="shared" si="147"/>
        <v/>
      </c>
      <c r="BK693" s="140" t="str">
        <f t="shared" si="152"/>
        <v/>
      </c>
      <c r="BP693" s="5"/>
      <c r="BQ693" s="4" t="str">
        <f>IF(IFERROR(VLOOKUP(C693,C694:C$1993,1,0),"")="","",COUNTIF(C:C,C693))</f>
        <v/>
      </c>
      <c r="BS693" s="5"/>
      <c r="BT693" s="5"/>
      <c r="BU693" s="5" t="str">
        <f>IF(B693="","",IF(BQ693="",1+(MAX(BU$2:BU692)),""))</f>
        <v/>
      </c>
      <c r="BV693" s="5" t="str">
        <f t="shared" si="148"/>
        <v/>
      </c>
      <c r="BW693" s="5" t="str">
        <f t="shared" si="149"/>
        <v/>
      </c>
      <c r="BX693" s="14" t="str">
        <f t="shared" si="150"/>
        <v/>
      </c>
      <c r="BY693" s="28"/>
      <c r="BZ693" s="15"/>
      <c r="CA693" s="5" t="str">
        <f t="shared" si="154"/>
        <v/>
      </c>
      <c r="CC693" s="5"/>
      <c r="CD693" s="5" t="str">
        <f t="shared" si="151"/>
        <v/>
      </c>
      <c r="CE693" s="5" t="str">
        <f>IF(J693="","",IFERROR(IF(VLOOKUP(J693,J$2:J692,1,0)=0,"",""),J693))</f>
        <v/>
      </c>
      <c r="CF693" s="24" t="str">
        <f>IF(CE693="","",(IFERROR(VLOOKUP(MID(CE693,1,1),$CW$2:DA$28,3,0),0)+IFERROR(VLOOKUP(MID(CE693,2,1),CW$2:DA$28,4,0),0)+IFERROR(VLOOKUP(MID(CE693,3,1),CW$2:DA$28,5,0),0)+(ROW(CE693)/1000000000000)))</f>
        <v/>
      </c>
      <c r="CG693" s="5"/>
      <c r="CH693" s="5">
        <v>692</v>
      </c>
      <c r="CI693" s="5" t="str">
        <f>IFERROR(VLOOKUP(CH693,CD$2:CE1769,2,0),"")</f>
        <v/>
      </c>
      <c r="CJ693" s="5"/>
      <c r="CL693" s="5"/>
      <c r="DC693" s="5" t="e">
        <f>IF(REPORTE!AH$2="si",IF(C693=VALUE(REPORTE!C$11),IF(SUM(DC694:DC$1993),CONCATENATE(INT(B693),", "),INT(B693)),""),IF(C693=VALUE(REPORTE!C$10),IF(SUM(DC694:DC$1993),CONCATENATE(INT(B693),", "),INT(B693)),""))</f>
        <v>#VALUE!</v>
      </c>
      <c r="DG693" s="5"/>
      <c r="DH693" s="5"/>
      <c r="DI693" s="5"/>
      <c r="DJ693" s="5"/>
    </row>
    <row r="694" spans="1:114" ht="15" customHeight="1">
      <c r="A694" s="4" t="str">
        <f t="shared" si="144"/>
        <v/>
      </c>
      <c r="B694" s="3"/>
      <c r="D694" s="1" t="str">
        <f>IFERROR(INDEX('padron cfe'!B:B,MATCH(DATOS!C694,'padron cfe'!A:A,0),1),"")</f>
        <v/>
      </c>
      <c r="H694" s="5" t="str">
        <f>IF(F694="","",IFERROR(CONCATENATE("PEUA",VLOOKUP(ESTADO,REPORTE!AV$2:AW$33,2,0),DIDTRITO_FORM,CADER_FORM,IFERROR(VLOOKUP(DAY(F694),$BN$3:$BO$11,2,0),DAY(F694)),IFERROR(VLOOKUP(MONTH(F694),$BN$3:$BO$11,2,0),MONTH(F694)),YEAR(F694),G694),""))</f>
        <v/>
      </c>
      <c r="K694" s="2" t="str">
        <f>IFERROR(INDEX('padron cfe'!C:C,MATCH(DATOS!C694,'padron cfe'!A:A,0),1),"")</f>
        <v/>
      </c>
      <c r="L694" s="4" t="str">
        <f>IFERROR(IF(VLOOKUP(J694,J$2:L693,4,0)=0,"",VLOOKUP(J694,J$2:L693,4,0)),"")</f>
        <v/>
      </c>
      <c r="M694" s="4" t="str">
        <f>IFERROR(IF(VLOOKUP(J694,J$2:M693,5,0)=0,"",VLOOKUP(J694,J$2:M693,5,0)),"")</f>
        <v/>
      </c>
      <c r="Q694" s="5" t="str">
        <f t="shared" ref="Q694:Q757" si="155">IF(J694="","",Q693)</f>
        <v/>
      </c>
      <c r="S694"/>
      <c r="T694" s="2" t="str">
        <f>IFERROR(INDEX('padron cfe'!D:D,MATCH(DATOS!C694,'padron cfe'!A:A,0),1),"")</f>
        <v/>
      </c>
      <c r="X694" s="6"/>
      <c r="Z694" s="4" t="str">
        <f t="shared" si="145"/>
        <v/>
      </c>
      <c r="AA694" s="4"/>
      <c r="AB694" s="4"/>
      <c r="AC694" s="2" t="str">
        <f>IFERROR(IF(INDEX(AC$1:AC693,MATCH(J694,J$1:J693,0),1)=0,"",INDEX(AC$1:AC693,MATCH(J694,J$1:J693,0),1)),"")</f>
        <v/>
      </c>
      <c r="AD694" s="2" t="str">
        <f>IFERROR(IF(INDEX(AD$1:AD693,MATCH(J694,J$1:J693,0),1)=0,"",INDEX(AD$1:AD693,MATCH(J694,J$1:J693,0),1)),"")</f>
        <v/>
      </c>
      <c r="AE694" s="2" t="str">
        <f>IFERROR(IF(INDEX(AE$1:AE693,MATCH(J694,J$1:J693,0),1)=0,"",INDEX(AE$1:AE693,MATCH(J694,J$1:J693,0),1)),"")</f>
        <v/>
      </c>
      <c r="AS694" s="4"/>
      <c r="AT694" s="82"/>
      <c r="AU694" s="124"/>
      <c r="AV694" s="124"/>
      <c r="AW694" s="124"/>
      <c r="AX694" s="124"/>
      <c r="AY694" s="124"/>
      <c r="AZ694" s="124"/>
      <c r="BA694" s="4"/>
      <c r="BB694" s="127"/>
      <c r="BH694" s="7" t="str">
        <f t="shared" ca="1" si="146"/>
        <v/>
      </c>
      <c r="BI694" s="4" t="str">
        <f t="shared" si="153"/>
        <v/>
      </c>
      <c r="BJ694" s="123" t="str">
        <f t="shared" si="147"/>
        <v/>
      </c>
      <c r="BK694" s="140" t="str">
        <f t="shared" si="152"/>
        <v/>
      </c>
      <c r="BP694" s="5"/>
      <c r="BQ694" s="4" t="str">
        <f>IF(IFERROR(VLOOKUP(C694,C695:C$1993,1,0),"")="","",COUNTIF(C:C,C694))</f>
        <v/>
      </c>
      <c r="BS694" s="5"/>
      <c r="BT694" s="5"/>
      <c r="BU694" s="5" t="str">
        <f>IF(B694="","",IF(BQ694="",1+(MAX(BU$2:BU693)),""))</f>
        <v/>
      </c>
      <c r="BV694" s="5" t="str">
        <f t="shared" si="148"/>
        <v/>
      </c>
      <c r="BW694" s="5" t="str">
        <f t="shared" si="149"/>
        <v/>
      </c>
      <c r="BX694" s="14" t="str">
        <f t="shared" si="150"/>
        <v/>
      </c>
      <c r="BY694" s="28"/>
      <c r="BZ694" s="15"/>
      <c r="CA694" s="5" t="str">
        <f t="shared" si="154"/>
        <v/>
      </c>
      <c r="CC694" s="5"/>
      <c r="CD694" s="5" t="str">
        <f t="shared" si="151"/>
        <v/>
      </c>
      <c r="CE694" s="5" t="str">
        <f>IF(J694="","",IFERROR(IF(VLOOKUP(J694,J$2:J693,1,0)=0,"",""),J694))</f>
        <v/>
      </c>
      <c r="CF694" s="24" t="str">
        <f>IF(CE694="","",(IFERROR(VLOOKUP(MID(CE694,1,1),$CW$2:DA$28,3,0),0)+IFERROR(VLOOKUP(MID(CE694,2,1),CW$2:DA$28,4,0),0)+IFERROR(VLOOKUP(MID(CE694,3,1),CW$2:DA$28,5,0),0)+(ROW(CE694)/1000000000000)))</f>
        <v/>
      </c>
      <c r="CG694" s="5"/>
      <c r="CH694" s="5">
        <v>693</v>
      </c>
      <c r="CI694" s="5" t="str">
        <f>IFERROR(VLOOKUP(CH694,CD$2:CE1770,2,0),"")</f>
        <v/>
      </c>
      <c r="CJ694" s="5"/>
      <c r="CL694" s="5"/>
      <c r="DC694" s="5" t="e">
        <f>IF(REPORTE!AH$2="si",IF(C694=VALUE(REPORTE!C$11),IF(SUM(DC695:DC$1993),CONCATENATE(INT(B694),", "),INT(B694)),""),IF(C694=VALUE(REPORTE!C$10),IF(SUM(DC695:DC$1993),CONCATENATE(INT(B694),", "),INT(B694)),""))</f>
        <v>#VALUE!</v>
      </c>
      <c r="DG694" s="5"/>
      <c r="DH694" s="5"/>
      <c r="DI694" s="5"/>
      <c r="DJ694" s="5"/>
    </row>
    <row r="695" spans="1:114" ht="15" customHeight="1">
      <c r="A695" s="4" t="str">
        <f t="shared" si="144"/>
        <v/>
      </c>
      <c r="B695" s="3"/>
      <c r="D695" s="1" t="str">
        <f>IFERROR(INDEX('padron cfe'!B:B,MATCH(DATOS!C695,'padron cfe'!A:A,0),1),"")</f>
        <v/>
      </c>
      <c r="H695" s="5" t="str">
        <f>IF(F695="","",IFERROR(CONCATENATE("PEUA",VLOOKUP(ESTADO,REPORTE!AV$2:AW$33,2,0),DIDTRITO_FORM,CADER_FORM,IFERROR(VLOOKUP(DAY(F695),$BN$3:$BO$11,2,0),DAY(F695)),IFERROR(VLOOKUP(MONTH(F695),$BN$3:$BO$11,2,0),MONTH(F695)),YEAR(F695),G695),""))</f>
        <v/>
      </c>
      <c r="K695" s="2" t="str">
        <f>IFERROR(INDEX('padron cfe'!C:C,MATCH(DATOS!C695,'padron cfe'!A:A,0),1),"")</f>
        <v/>
      </c>
      <c r="L695" s="4" t="str">
        <f>IFERROR(IF(VLOOKUP(J695,J$2:L694,4,0)=0,"",VLOOKUP(J695,J$2:L694,4,0)),"")</f>
        <v/>
      </c>
      <c r="M695" s="4" t="str">
        <f>IFERROR(IF(VLOOKUP(J695,J$2:M694,5,0)=0,"",VLOOKUP(J695,J$2:M694,5,0)),"")</f>
        <v/>
      </c>
      <c r="Q695" s="5" t="str">
        <f t="shared" si="155"/>
        <v/>
      </c>
      <c r="S695"/>
      <c r="T695" s="2" t="str">
        <f>IFERROR(INDEX('padron cfe'!D:D,MATCH(DATOS!C695,'padron cfe'!A:A,0),1),"")</f>
        <v/>
      </c>
      <c r="X695" s="6"/>
      <c r="Z695" s="4" t="str">
        <f t="shared" si="145"/>
        <v/>
      </c>
      <c r="AA695" s="4"/>
      <c r="AB695" s="4"/>
      <c r="AC695" s="2" t="str">
        <f>IFERROR(IF(INDEX(AC$1:AC694,MATCH(J695,J$1:J694,0),1)=0,"",INDEX(AC$1:AC694,MATCH(J695,J$1:J694,0),1)),"")</f>
        <v/>
      </c>
      <c r="AD695" s="2" t="str">
        <f>IFERROR(IF(INDEX(AD$1:AD694,MATCH(J695,J$1:J694,0),1)=0,"",INDEX(AD$1:AD694,MATCH(J695,J$1:J694,0),1)),"")</f>
        <v/>
      </c>
      <c r="AE695" s="2" t="str">
        <f>IFERROR(IF(INDEX(AE$1:AE694,MATCH(J695,J$1:J694,0),1)=0,"",INDEX(AE$1:AE694,MATCH(J695,J$1:J694,0),1)),"")</f>
        <v/>
      </c>
      <c r="AS695" s="4"/>
      <c r="AT695" s="82"/>
      <c r="AU695" s="124"/>
      <c r="AV695" s="124"/>
      <c r="AW695" s="124"/>
      <c r="AX695" s="124"/>
      <c r="AY695" s="124"/>
      <c r="AZ695" s="124"/>
      <c r="BA695" s="4"/>
      <c r="BB695" s="127"/>
      <c r="BH695" s="7" t="str">
        <f t="shared" ca="1" si="146"/>
        <v/>
      </c>
      <c r="BI695" s="4" t="str">
        <f t="shared" si="153"/>
        <v/>
      </c>
      <c r="BJ695" s="123" t="str">
        <f t="shared" si="147"/>
        <v/>
      </c>
      <c r="BK695" s="140" t="str">
        <f t="shared" si="152"/>
        <v/>
      </c>
      <c r="BP695" s="5"/>
      <c r="BQ695" s="4" t="str">
        <f>IF(IFERROR(VLOOKUP(C695,C696:C$1993,1,0),"")="","",COUNTIF(C:C,C695))</f>
        <v/>
      </c>
      <c r="BS695" s="5"/>
      <c r="BT695" s="5"/>
      <c r="BU695" s="5" t="str">
        <f>IF(B695="","",IF(BQ695="",1+(MAX(BU$2:BU694)),""))</f>
        <v/>
      </c>
      <c r="BV695" s="5" t="str">
        <f t="shared" si="148"/>
        <v/>
      </c>
      <c r="BW695" s="5" t="str">
        <f t="shared" si="149"/>
        <v/>
      </c>
      <c r="BX695" s="14" t="str">
        <f t="shared" si="150"/>
        <v/>
      </c>
      <c r="BY695" s="28"/>
      <c r="BZ695" s="15"/>
      <c r="CA695" s="5" t="str">
        <f t="shared" si="154"/>
        <v/>
      </c>
      <c r="CC695" s="5"/>
      <c r="CD695" s="5" t="str">
        <f t="shared" si="151"/>
        <v/>
      </c>
      <c r="CE695" s="5" t="str">
        <f>IF(J695="","",IFERROR(IF(VLOOKUP(J695,J$2:J694,1,0)=0,"",""),J695))</f>
        <v/>
      </c>
      <c r="CF695" s="24" t="str">
        <f>IF(CE695="","",(IFERROR(VLOOKUP(MID(CE695,1,1),$CW$2:DA$28,3,0),0)+IFERROR(VLOOKUP(MID(CE695,2,1),CW$2:DA$28,4,0),0)+IFERROR(VLOOKUP(MID(CE695,3,1),CW$2:DA$28,5,0),0)+(ROW(CE695)/1000000000000)))</f>
        <v/>
      </c>
      <c r="CG695" s="5"/>
      <c r="CH695" s="5">
        <v>694</v>
      </c>
      <c r="CI695" s="5" t="str">
        <f>IFERROR(VLOOKUP(CH695,CD$2:CE1771,2,0),"")</f>
        <v/>
      </c>
      <c r="CJ695" s="5"/>
      <c r="CL695" s="5"/>
      <c r="DC695" s="5" t="e">
        <f>IF(REPORTE!AH$2="si",IF(C695=VALUE(REPORTE!C$11),IF(SUM(DC696:DC$1993),CONCATENATE(INT(B695),", "),INT(B695)),""),IF(C695=VALUE(REPORTE!C$10),IF(SUM(DC696:DC$1993),CONCATENATE(INT(B695),", "),INT(B695)),""))</f>
        <v>#VALUE!</v>
      </c>
      <c r="DG695" s="5"/>
      <c r="DH695" s="5"/>
      <c r="DI695" s="5"/>
      <c r="DJ695" s="5"/>
    </row>
    <row r="696" spans="1:114" ht="15" customHeight="1">
      <c r="A696" s="4" t="str">
        <f t="shared" si="144"/>
        <v/>
      </c>
      <c r="B696" s="3"/>
      <c r="D696" s="1" t="str">
        <f>IFERROR(INDEX('padron cfe'!B:B,MATCH(DATOS!C696,'padron cfe'!A:A,0),1),"")</f>
        <v/>
      </c>
      <c r="H696" s="5" t="str">
        <f>IF(F696="","",IFERROR(CONCATENATE("PEUA",VLOOKUP(ESTADO,REPORTE!AV$2:AW$33,2,0),DIDTRITO_FORM,CADER_FORM,IFERROR(VLOOKUP(DAY(F696),$BN$3:$BO$11,2,0),DAY(F696)),IFERROR(VLOOKUP(MONTH(F696),$BN$3:$BO$11,2,0),MONTH(F696)),YEAR(F696),G696),""))</f>
        <v/>
      </c>
      <c r="K696" s="2" t="str">
        <f>IFERROR(INDEX('padron cfe'!C:C,MATCH(DATOS!C696,'padron cfe'!A:A,0),1),"")</f>
        <v/>
      </c>
      <c r="L696" s="4" t="str">
        <f>IFERROR(IF(VLOOKUP(J696,J$2:L695,4,0)=0,"",VLOOKUP(J696,J$2:L695,4,0)),"")</f>
        <v/>
      </c>
      <c r="M696" s="4" t="str">
        <f>IFERROR(IF(VLOOKUP(J696,J$2:M695,5,0)=0,"",VLOOKUP(J696,J$2:M695,5,0)),"")</f>
        <v/>
      </c>
      <c r="Q696" s="5" t="str">
        <f t="shared" si="155"/>
        <v/>
      </c>
      <c r="S696"/>
      <c r="T696" s="2" t="str">
        <f>IFERROR(INDEX('padron cfe'!D:D,MATCH(DATOS!C696,'padron cfe'!A:A,0),1),"")</f>
        <v/>
      </c>
      <c r="X696" s="6"/>
      <c r="Z696" s="4" t="str">
        <f t="shared" si="145"/>
        <v/>
      </c>
      <c r="AA696" s="4"/>
      <c r="AB696" s="4"/>
      <c r="AC696" s="2" t="str">
        <f>IFERROR(IF(INDEX(AC$1:AC695,MATCH(J696,J$1:J695,0),1)=0,"",INDEX(AC$1:AC695,MATCH(J696,J$1:J695,0),1)),"")</f>
        <v/>
      </c>
      <c r="AD696" s="2" t="str">
        <f>IFERROR(IF(INDEX(AD$1:AD695,MATCH(J696,J$1:J695,0),1)=0,"",INDEX(AD$1:AD695,MATCH(J696,J$1:J695,0),1)),"")</f>
        <v/>
      </c>
      <c r="AE696" s="2" t="str">
        <f>IFERROR(IF(INDEX(AE$1:AE695,MATCH(J696,J$1:J695,0),1)=0,"",INDEX(AE$1:AE695,MATCH(J696,J$1:J695,0),1)),"")</f>
        <v/>
      </c>
      <c r="AS696" s="4"/>
      <c r="AT696" s="82"/>
      <c r="AU696" s="124"/>
      <c r="AV696" s="124"/>
      <c r="AW696" s="124"/>
      <c r="AX696" s="124"/>
      <c r="AY696" s="124"/>
      <c r="AZ696" s="124"/>
      <c r="BA696" s="4"/>
      <c r="BB696" s="127"/>
      <c r="BH696" s="7" t="str">
        <f t="shared" ca="1" si="146"/>
        <v/>
      </c>
      <c r="BI696" s="4" t="str">
        <f t="shared" si="153"/>
        <v/>
      </c>
      <c r="BJ696" s="123" t="str">
        <f t="shared" si="147"/>
        <v/>
      </c>
      <c r="BK696" s="140" t="str">
        <f t="shared" si="152"/>
        <v/>
      </c>
      <c r="BP696" s="5"/>
      <c r="BQ696" s="4" t="str">
        <f>IF(IFERROR(VLOOKUP(C696,C697:C$1993,1,0),"")="","",COUNTIF(C:C,C696))</f>
        <v/>
      </c>
      <c r="BS696" s="5"/>
      <c r="BT696" s="5"/>
      <c r="BU696" s="5" t="str">
        <f>IF(B696="","",IF(BQ696="",1+(MAX(BU$2:BU695)),""))</f>
        <v/>
      </c>
      <c r="BV696" s="5" t="str">
        <f t="shared" si="148"/>
        <v/>
      </c>
      <c r="BW696" s="5" t="str">
        <f t="shared" si="149"/>
        <v/>
      </c>
      <c r="BX696" s="14" t="str">
        <f t="shared" si="150"/>
        <v/>
      </c>
      <c r="BY696" s="28"/>
      <c r="BZ696" s="15"/>
      <c r="CA696" s="5" t="str">
        <f t="shared" si="154"/>
        <v/>
      </c>
      <c r="CC696" s="5"/>
      <c r="CD696" s="5" t="str">
        <f t="shared" si="151"/>
        <v/>
      </c>
      <c r="CE696" s="5" t="str">
        <f>IF(J696="","",IFERROR(IF(VLOOKUP(J696,J$2:J695,1,0)=0,"",""),J696))</f>
        <v/>
      </c>
      <c r="CF696" s="24" t="str">
        <f>IF(CE696="","",(IFERROR(VLOOKUP(MID(CE696,1,1),$CW$2:DA$28,3,0),0)+IFERROR(VLOOKUP(MID(CE696,2,1),CW$2:DA$28,4,0),0)+IFERROR(VLOOKUP(MID(CE696,3,1),CW$2:DA$28,5,0),0)+(ROW(CE696)/1000000000000)))</f>
        <v/>
      </c>
      <c r="CG696" s="5"/>
      <c r="CH696" s="5">
        <v>695</v>
      </c>
      <c r="CI696" s="5" t="str">
        <f>IFERROR(VLOOKUP(CH696,CD$2:CE1772,2,0),"")</f>
        <v/>
      </c>
      <c r="CJ696" s="5"/>
      <c r="CL696" s="5"/>
      <c r="DC696" s="5" t="e">
        <f>IF(REPORTE!AH$2="si",IF(C696=VALUE(REPORTE!C$11),IF(SUM(DC697:DC$1993),CONCATENATE(INT(B696),", "),INT(B696)),""),IF(C696=VALUE(REPORTE!C$10),IF(SUM(DC697:DC$1993),CONCATENATE(INT(B696),", "),INT(B696)),""))</f>
        <v>#VALUE!</v>
      </c>
      <c r="DG696" s="5"/>
      <c r="DH696" s="5"/>
      <c r="DI696" s="5"/>
      <c r="DJ696" s="5"/>
    </row>
    <row r="697" spans="1:114" ht="15" customHeight="1">
      <c r="A697" s="4" t="str">
        <f t="shared" si="144"/>
        <v/>
      </c>
      <c r="B697" s="3"/>
      <c r="D697" s="1" t="str">
        <f>IFERROR(INDEX('padron cfe'!B:B,MATCH(DATOS!C697,'padron cfe'!A:A,0),1),"")</f>
        <v/>
      </c>
      <c r="H697" s="5" t="str">
        <f>IF(F697="","",IFERROR(CONCATENATE("PEUA",VLOOKUP(ESTADO,REPORTE!AV$2:AW$33,2,0),DIDTRITO_FORM,CADER_FORM,IFERROR(VLOOKUP(DAY(F697),$BN$3:$BO$11,2,0),DAY(F697)),IFERROR(VLOOKUP(MONTH(F697),$BN$3:$BO$11,2,0),MONTH(F697)),YEAR(F697),G697),""))</f>
        <v/>
      </c>
      <c r="K697" s="2" t="str">
        <f>IFERROR(INDEX('padron cfe'!C:C,MATCH(DATOS!C697,'padron cfe'!A:A,0),1),"")</f>
        <v/>
      </c>
      <c r="L697" s="4" t="str">
        <f>IFERROR(IF(VLOOKUP(J697,J$2:L696,4,0)=0,"",VLOOKUP(J697,J$2:L696,4,0)),"")</f>
        <v/>
      </c>
      <c r="M697" s="4" t="str">
        <f>IFERROR(IF(VLOOKUP(J697,J$2:M696,5,0)=0,"",VLOOKUP(J697,J$2:M696,5,0)),"")</f>
        <v/>
      </c>
      <c r="Q697" s="5" t="str">
        <f t="shared" si="155"/>
        <v/>
      </c>
      <c r="S697"/>
      <c r="T697" s="2" t="str">
        <f>IFERROR(INDEX('padron cfe'!D:D,MATCH(DATOS!C697,'padron cfe'!A:A,0),1),"")</f>
        <v/>
      </c>
      <c r="X697" s="6"/>
      <c r="Z697" s="4" t="str">
        <f t="shared" si="145"/>
        <v/>
      </c>
      <c r="AA697" s="4"/>
      <c r="AB697" s="4"/>
      <c r="AC697" s="2" t="str">
        <f>IFERROR(IF(INDEX(AC$1:AC696,MATCH(J697,J$1:J696,0),1)=0,"",INDEX(AC$1:AC696,MATCH(J697,J$1:J696,0),1)),"")</f>
        <v/>
      </c>
      <c r="AD697" s="2" t="str">
        <f>IFERROR(IF(INDEX(AD$1:AD696,MATCH(J697,J$1:J696,0),1)=0,"",INDEX(AD$1:AD696,MATCH(J697,J$1:J696,0),1)),"")</f>
        <v/>
      </c>
      <c r="AE697" s="2" t="str">
        <f>IFERROR(IF(INDEX(AE$1:AE696,MATCH(J697,J$1:J696,0),1)=0,"",INDEX(AE$1:AE696,MATCH(J697,J$1:J696,0),1)),"")</f>
        <v/>
      </c>
      <c r="AS697" s="4"/>
      <c r="AT697" s="82"/>
      <c r="AU697" s="124"/>
      <c r="AV697" s="124"/>
      <c r="AW697" s="124"/>
      <c r="AX697" s="124"/>
      <c r="AY697" s="124"/>
      <c r="AZ697" s="124"/>
      <c r="BA697" s="4"/>
      <c r="BB697" s="127"/>
      <c r="BH697" s="7" t="str">
        <f t="shared" ca="1" si="146"/>
        <v/>
      </c>
      <c r="BI697" s="4" t="str">
        <f t="shared" si="153"/>
        <v/>
      </c>
      <c r="BJ697" s="123" t="str">
        <f t="shared" si="147"/>
        <v/>
      </c>
      <c r="BK697" s="140" t="str">
        <f t="shared" si="152"/>
        <v/>
      </c>
      <c r="BP697" s="5"/>
      <c r="BQ697" s="4" t="str">
        <f>IF(IFERROR(VLOOKUP(C697,C698:C$1993,1,0),"")="","",COUNTIF(C:C,C697))</f>
        <v/>
      </c>
      <c r="BS697" s="5"/>
      <c r="BT697" s="5"/>
      <c r="BU697" s="5" t="str">
        <f>IF(B697="","",IF(BQ697="",1+(MAX(BU$2:BU696)),""))</f>
        <v/>
      </c>
      <c r="BV697" s="5" t="str">
        <f t="shared" si="148"/>
        <v/>
      </c>
      <c r="BW697" s="5" t="str">
        <f t="shared" si="149"/>
        <v/>
      </c>
      <c r="BX697" s="14" t="str">
        <f t="shared" si="150"/>
        <v/>
      </c>
      <c r="BY697" s="28"/>
      <c r="BZ697" s="15"/>
      <c r="CA697" s="5" t="str">
        <f t="shared" si="154"/>
        <v/>
      </c>
      <c r="CC697" s="5"/>
      <c r="CD697" s="5" t="str">
        <f t="shared" si="151"/>
        <v/>
      </c>
      <c r="CE697" s="5" t="str">
        <f>IF(J697="","",IFERROR(IF(VLOOKUP(J697,J$2:J696,1,0)=0,"",""),J697))</f>
        <v/>
      </c>
      <c r="CF697" s="24" t="str">
        <f>IF(CE697="","",(IFERROR(VLOOKUP(MID(CE697,1,1),$CW$2:DA$28,3,0),0)+IFERROR(VLOOKUP(MID(CE697,2,1),CW$2:DA$28,4,0),0)+IFERROR(VLOOKUP(MID(CE697,3,1),CW$2:DA$28,5,0),0)+(ROW(CE697)/1000000000000)))</f>
        <v/>
      </c>
      <c r="CG697" s="5"/>
      <c r="CH697" s="5">
        <v>696</v>
      </c>
      <c r="CI697" s="5" t="str">
        <f>IFERROR(VLOOKUP(CH697,CD$2:CE1773,2,0),"")</f>
        <v/>
      </c>
      <c r="CJ697" s="5"/>
      <c r="CL697" s="5"/>
      <c r="DC697" s="5" t="e">
        <f>IF(REPORTE!AH$2="si",IF(C697=VALUE(REPORTE!C$11),IF(SUM(DC698:DC$1993),CONCATENATE(INT(B697),", "),INT(B697)),""),IF(C697=VALUE(REPORTE!C$10),IF(SUM(DC698:DC$1993),CONCATENATE(INT(B697),", "),INT(B697)),""))</f>
        <v>#VALUE!</v>
      </c>
      <c r="DG697" s="5"/>
      <c r="DH697" s="5"/>
      <c r="DI697" s="5"/>
      <c r="DJ697" s="5"/>
    </row>
    <row r="698" spans="1:114" ht="15" customHeight="1">
      <c r="A698" s="4" t="str">
        <f t="shared" si="144"/>
        <v/>
      </c>
      <c r="B698" s="3"/>
      <c r="D698" s="1" t="str">
        <f>IFERROR(INDEX('padron cfe'!B:B,MATCH(DATOS!C698,'padron cfe'!A:A,0),1),"")</f>
        <v/>
      </c>
      <c r="H698" s="5" t="str">
        <f>IF(F698="","",IFERROR(CONCATENATE("PEUA",VLOOKUP(ESTADO,REPORTE!AV$2:AW$33,2,0),DIDTRITO_FORM,CADER_FORM,IFERROR(VLOOKUP(DAY(F698),$BN$3:$BO$11,2,0),DAY(F698)),IFERROR(VLOOKUP(MONTH(F698),$BN$3:$BO$11,2,0),MONTH(F698)),YEAR(F698),G698),""))</f>
        <v/>
      </c>
      <c r="K698" s="2" t="str">
        <f>IFERROR(INDEX('padron cfe'!C:C,MATCH(DATOS!C698,'padron cfe'!A:A,0),1),"")</f>
        <v/>
      </c>
      <c r="L698" s="4" t="str">
        <f>IFERROR(IF(VLOOKUP(J698,J$2:L697,4,0)=0,"",VLOOKUP(J698,J$2:L697,4,0)),"")</f>
        <v/>
      </c>
      <c r="M698" s="4" t="str">
        <f>IFERROR(IF(VLOOKUP(J698,J$2:M697,5,0)=0,"",VLOOKUP(J698,J$2:M697,5,0)),"")</f>
        <v/>
      </c>
      <c r="Q698" s="5" t="str">
        <f t="shared" si="155"/>
        <v/>
      </c>
      <c r="S698"/>
      <c r="T698" s="2" t="str">
        <f>IFERROR(INDEX('padron cfe'!D:D,MATCH(DATOS!C698,'padron cfe'!A:A,0),1),"")</f>
        <v/>
      </c>
      <c r="X698" s="6"/>
      <c r="Z698" s="4" t="str">
        <f t="shared" si="145"/>
        <v/>
      </c>
      <c r="AA698" s="4"/>
      <c r="AB698" s="4"/>
      <c r="AC698" s="2" t="str">
        <f>IFERROR(IF(INDEX(AC$1:AC697,MATCH(J698,J$1:J697,0),1)=0,"",INDEX(AC$1:AC697,MATCH(J698,J$1:J697,0),1)),"")</f>
        <v/>
      </c>
      <c r="AD698" s="2" t="str">
        <f>IFERROR(IF(INDEX(AD$1:AD697,MATCH(J698,J$1:J697,0),1)=0,"",INDEX(AD$1:AD697,MATCH(J698,J$1:J697,0),1)),"")</f>
        <v/>
      </c>
      <c r="AE698" s="2" t="str">
        <f>IFERROR(IF(INDEX(AE$1:AE697,MATCH(J698,J$1:J697,0),1)=0,"",INDEX(AE$1:AE697,MATCH(J698,J$1:J697,0),1)),"")</f>
        <v/>
      </c>
      <c r="AS698" s="4"/>
      <c r="AT698" s="82"/>
      <c r="AU698" s="124"/>
      <c r="AV698" s="124"/>
      <c r="AW698" s="124"/>
      <c r="AX698" s="124"/>
      <c r="AY698" s="124"/>
      <c r="AZ698" s="124"/>
      <c r="BA698" s="4"/>
      <c r="BB698" s="127"/>
      <c r="BH698" s="7" t="str">
        <f t="shared" ca="1" si="146"/>
        <v/>
      </c>
      <c r="BI698" s="4" t="str">
        <f t="shared" si="153"/>
        <v/>
      </c>
      <c r="BJ698" s="123" t="str">
        <f t="shared" si="147"/>
        <v/>
      </c>
      <c r="BK698" s="140" t="str">
        <f t="shared" si="152"/>
        <v/>
      </c>
      <c r="BP698" s="5"/>
      <c r="BQ698" s="4" t="str">
        <f>IF(IFERROR(VLOOKUP(C698,C699:C$1993,1,0),"")="","",COUNTIF(C:C,C698))</f>
        <v/>
      </c>
      <c r="BS698" s="5"/>
      <c r="BT698" s="5"/>
      <c r="BU698" s="5" t="str">
        <f>IF(B698="","",IF(BQ698="",1+(MAX(BU$2:BU697)),""))</f>
        <v/>
      </c>
      <c r="BV698" s="5" t="str">
        <f t="shared" si="148"/>
        <v/>
      </c>
      <c r="BW698" s="5" t="str">
        <f t="shared" si="149"/>
        <v/>
      </c>
      <c r="BX698" s="14" t="str">
        <f t="shared" si="150"/>
        <v/>
      </c>
      <c r="BY698" s="28"/>
      <c r="BZ698" s="15"/>
      <c r="CA698" s="5" t="str">
        <f t="shared" si="154"/>
        <v/>
      </c>
      <c r="CC698" s="5"/>
      <c r="CD698" s="5" t="str">
        <f t="shared" si="151"/>
        <v/>
      </c>
      <c r="CE698" s="5" t="str">
        <f>IF(J698="","",IFERROR(IF(VLOOKUP(J698,J$2:J697,1,0)=0,"",""),J698))</f>
        <v/>
      </c>
      <c r="CF698" s="24" t="str">
        <f>IF(CE698="","",(IFERROR(VLOOKUP(MID(CE698,1,1),$CW$2:DA$28,3,0),0)+IFERROR(VLOOKUP(MID(CE698,2,1),CW$2:DA$28,4,0),0)+IFERROR(VLOOKUP(MID(CE698,3,1),CW$2:DA$28,5,0),0)+(ROW(CE698)/1000000000000)))</f>
        <v/>
      </c>
      <c r="CG698" s="5"/>
      <c r="CH698" s="5">
        <v>697</v>
      </c>
      <c r="CI698" s="5" t="str">
        <f>IFERROR(VLOOKUP(CH698,CD$2:CE1774,2,0),"")</f>
        <v/>
      </c>
      <c r="CJ698" s="5"/>
      <c r="CL698" s="5"/>
      <c r="DC698" s="5" t="e">
        <f>IF(REPORTE!AH$2="si",IF(C698=VALUE(REPORTE!C$11),IF(SUM(DC699:DC$1993),CONCATENATE(INT(B698),", "),INT(B698)),""),IF(C698=VALUE(REPORTE!C$10),IF(SUM(DC699:DC$1993),CONCATENATE(INT(B698),", "),INT(B698)),""))</f>
        <v>#VALUE!</v>
      </c>
      <c r="DG698" s="5"/>
      <c r="DH698" s="5"/>
      <c r="DI698" s="5"/>
      <c r="DJ698" s="5"/>
    </row>
    <row r="699" spans="1:114" ht="15" customHeight="1">
      <c r="A699" s="4" t="str">
        <f t="shared" si="144"/>
        <v/>
      </c>
      <c r="B699" s="3"/>
      <c r="D699" s="1" t="str">
        <f>IFERROR(INDEX('padron cfe'!B:B,MATCH(DATOS!C699,'padron cfe'!A:A,0),1),"")</f>
        <v/>
      </c>
      <c r="H699" s="5" t="str">
        <f>IF(F699="","",IFERROR(CONCATENATE("PEUA",VLOOKUP(ESTADO,REPORTE!AV$2:AW$33,2,0),DIDTRITO_FORM,CADER_FORM,IFERROR(VLOOKUP(DAY(F699),$BN$3:$BO$11,2,0),DAY(F699)),IFERROR(VLOOKUP(MONTH(F699),$BN$3:$BO$11,2,0),MONTH(F699)),YEAR(F699),G699),""))</f>
        <v/>
      </c>
      <c r="K699" s="2" t="str">
        <f>IFERROR(INDEX('padron cfe'!C:C,MATCH(DATOS!C699,'padron cfe'!A:A,0),1),"")</f>
        <v/>
      </c>
      <c r="L699" s="4" t="str">
        <f>IFERROR(IF(VLOOKUP(J699,J$2:L698,4,0)=0,"",VLOOKUP(J699,J$2:L698,4,0)),"")</f>
        <v/>
      </c>
      <c r="M699" s="4" t="str">
        <f>IFERROR(IF(VLOOKUP(J699,J$2:M698,5,0)=0,"",VLOOKUP(J699,J$2:M698,5,0)),"")</f>
        <v/>
      </c>
      <c r="Q699" s="5" t="str">
        <f t="shared" si="155"/>
        <v/>
      </c>
      <c r="S699"/>
      <c r="T699" s="2" t="str">
        <f>IFERROR(INDEX('padron cfe'!D:D,MATCH(DATOS!C699,'padron cfe'!A:A,0),1),"")</f>
        <v/>
      </c>
      <c r="X699" s="6"/>
      <c r="Z699" s="4" t="str">
        <f t="shared" si="145"/>
        <v/>
      </c>
      <c r="AA699" s="4"/>
      <c r="AB699" s="4"/>
      <c r="AC699" s="2" t="str">
        <f>IFERROR(IF(INDEX(AC$1:AC698,MATCH(J699,J$1:J698,0),1)=0,"",INDEX(AC$1:AC698,MATCH(J699,J$1:J698,0),1)),"")</f>
        <v/>
      </c>
      <c r="AD699" s="2" t="str">
        <f>IFERROR(IF(INDEX(AD$1:AD698,MATCH(J699,J$1:J698,0),1)=0,"",INDEX(AD$1:AD698,MATCH(J699,J$1:J698,0),1)),"")</f>
        <v/>
      </c>
      <c r="AE699" s="2" t="str">
        <f>IFERROR(IF(INDEX(AE$1:AE698,MATCH(J699,J$1:J698,0),1)=0,"",INDEX(AE$1:AE698,MATCH(J699,J$1:J698,0),1)),"")</f>
        <v/>
      </c>
      <c r="AS699" s="4"/>
      <c r="AT699" s="82"/>
      <c r="AU699" s="124"/>
      <c r="AV699" s="124"/>
      <c r="AW699" s="124"/>
      <c r="AX699" s="124"/>
      <c r="AY699" s="124"/>
      <c r="AZ699" s="124"/>
      <c r="BA699" s="4"/>
      <c r="BB699" s="127"/>
      <c r="BH699" s="7" t="str">
        <f t="shared" ca="1" si="146"/>
        <v/>
      </c>
      <c r="BI699" s="4" t="str">
        <f t="shared" si="153"/>
        <v/>
      </c>
      <c r="BJ699" s="123" t="str">
        <f t="shared" si="147"/>
        <v/>
      </c>
      <c r="BK699" s="140" t="str">
        <f t="shared" si="152"/>
        <v/>
      </c>
      <c r="BP699" s="5"/>
      <c r="BQ699" s="4" t="str">
        <f>IF(IFERROR(VLOOKUP(C699,C700:C$1993,1,0),"")="","",COUNTIF(C:C,C699))</f>
        <v/>
      </c>
      <c r="BS699" s="5"/>
      <c r="BT699" s="5"/>
      <c r="BU699" s="5" t="str">
        <f>IF(B699="","",IF(BQ699="",1+(MAX(BU$2:BU698)),""))</f>
        <v/>
      </c>
      <c r="BV699" s="5" t="str">
        <f t="shared" si="148"/>
        <v/>
      </c>
      <c r="BW699" s="5" t="str">
        <f t="shared" si="149"/>
        <v/>
      </c>
      <c r="BX699" s="14" t="str">
        <f t="shared" si="150"/>
        <v/>
      </c>
      <c r="BY699" s="28"/>
      <c r="BZ699" s="15"/>
      <c r="CA699" s="5" t="str">
        <f t="shared" si="154"/>
        <v/>
      </c>
      <c r="CC699" s="5"/>
      <c r="CD699" s="5" t="str">
        <f t="shared" si="151"/>
        <v/>
      </c>
      <c r="CE699" s="5" t="str">
        <f>IF(J699="","",IFERROR(IF(VLOOKUP(J699,J$2:J698,1,0)=0,"",""),J699))</f>
        <v/>
      </c>
      <c r="CF699" s="24" t="str">
        <f>IF(CE699="","",(IFERROR(VLOOKUP(MID(CE699,1,1),$CW$2:DA$28,3,0),0)+IFERROR(VLOOKUP(MID(CE699,2,1),CW$2:DA$28,4,0),0)+IFERROR(VLOOKUP(MID(CE699,3,1),CW$2:DA$28,5,0),0)+(ROW(CE699)/1000000000000)))</f>
        <v/>
      </c>
      <c r="CG699" s="5"/>
      <c r="CH699" s="5">
        <v>698</v>
      </c>
      <c r="CI699" s="5" t="str">
        <f>IFERROR(VLOOKUP(CH699,CD$2:CE1775,2,0),"")</f>
        <v/>
      </c>
      <c r="CJ699" s="5"/>
      <c r="CL699" s="5"/>
      <c r="DC699" s="5" t="e">
        <f>IF(REPORTE!AH$2="si",IF(C699=VALUE(REPORTE!C$11),IF(SUM(DC700:DC$1993),CONCATENATE(INT(B699),", "),INT(B699)),""),IF(C699=VALUE(REPORTE!C$10),IF(SUM(DC700:DC$1993),CONCATENATE(INT(B699),", "),INT(B699)),""))</f>
        <v>#VALUE!</v>
      </c>
      <c r="DG699" s="5"/>
      <c r="DH699" s="5"/>
      <c r="DI699" s="5"/>
      <c r="DJ699" s="5"/>
    </row>
    <row r="700" spans="1:114" ht="15" customHeight="1">
      <c r="A700" s="4" t="str">
        <f t="shared" si="144"/>
        <v/>
      </c>
      <c r="B700" s="3"/>
      <c r="D700" s="1" t="str">
        <f>IFERROR(INDEX('padron cfe'!B:B,MATCH(DATOS!C700,'padron cfe'!A:A,0),1),"")</f>
        <v/>
      </c>
      <c r="H700" s="5" t="str">
        <f>IF(F700="","",IFERROR(CONCATENATE("PEUA",VLOOKUP(ESTADO,REPORTE!AV$2:AW$33,2,0),DIDTRITO_FORM,CADER_FORM,IFERROR(VLOOKUP(DAY(F700),$BN$3:$BO$11,2,0),DAY(F700)),IFERROR(VLOOKUP(MONTH(F700),$BN$3:$BO$11,2,0),MONTH(F700)),YEAR(F700),G700),""))</f>
        <v/>
      </c>
      <c r="K700" s="2" t="str">
        <f>IFERROR(INDEX('padron cfe'!C:C,MATCH(DATOS!C700,'padron cfe'!A:A,0),1),"")</f>
        <v/>
      </c>
      <c r="L700" s="4" t="str">
        <f>IFERROR(IF(VLOOKUP(J700,J$2:L699,4,0)=0,"",VLOOKUP(J700,J$2:L699,4,0)),"")</f>
        <v/>
      </c>
      <c r="M700" s="4" t="str">
        <f>IFERROR(IF(VLOOKUP(J700,J$2:M699,5,0)=0,"",VLOOKUP(J700,J$2:M699,5,0)),"")</f>
        <v/>
      </c>
      <c r="Q700" s="5" t="str">
        <f t="shared" si="155"/>
        <v/>
      </c>
      <c r="S700"/>
      <c r="T700" s="2" t="str">
        <f>IFERROR(INDEX('padron cfe'!D:D,MATCH(DATOS!C700,'padron cfe'!A:A,0),1),"")</f>
        <v/>
      </c>
      <c r="X700" s="6"/>
      <c r="Z700" s="4" t="str">
        <f t="shared" si="145"/>
        <v/>
      </c>
      <c r="AA700" s="4"/>
      <c r="AB700" s="4"/>
      <c r="AC700" s="2" t="str">
        <f>IFERROR(IF(INDEX(AC$1:AC699,MATCH(J700,J$1:J699,0),1)=0,"",INDEX(AC$1:AC699,MATCH(J700,J$1:J699,0),1)),"")</f>
        <v/>
      </c>
      <c r="AD700" s="2" t="str">
        <f>IFERROR(IF(INDEX(AD$1:AD699,MATCH(J700,J$1:J699,0),1)=0,"",INDEX(AD$1:AD699,MATCH(J700,J$1:J699,0),1)),"")</f>
        <v/>
      </c>
      <c r="AE700" s="2" t="str">
        <f>IFERROR(IF(INDEX(AE$1:AE699,MATCH(J700,J$1:J699,0),1)=0,"",INDEX(AE$1:AE699,MATCH(J700,J$1:J699,0),1)),"")</f>
        <v/>
      </c>
      <c r="AS700" s="4"/>
      <c r="AT700" s="82"/>
      <c r="AU700" s="124"/>
      <c r="AV700" s="124"/>
      <c r="AW700" s="124"/>
      <c r="AX700" s="124"/>
      <c r="AY700" s="124"/>
      <c r="AZ700" s="124"/>
      <c r="BA700" s="4"/>
      <c r="BB700" s="127"/>
      <c r="BH700" s="7" t="str">
        <f t="shared" ca="1" si="146"/>
        <v/>
      </c>
      <c r="BI700" s="4" t="str">
        <f t="shared" si="153"/>
        <v/>
      </c>
      <c r="BJ700" s="123" t="str">
        <f t="shared" si="147"/>
        <v/>
      </c>
      <c r="BK700" s="140" t="str">
        <f t="shared" si="152"/>
        <v/>
      </c>
      <c r="BP700" s="5"/>
      <c r="BQ700" s="4" t="str">
        <f>IF(IFERROR(VLOOKUP(C700,C701:C$1993,1,0),"")="","",COUNTIF(C:C,C700))</f>
        <v/>
      </c>
      <c r="BS700" s="5"/>
      <c r="BT700" s="5"/>
      <c r="BU700" s="5" t="str">
        <f>IF(B700="","",IF(BQ700="",1+(MAX(BU$2:BU699)),""))</f>
        <v/>
      </c>
      <c r="BV700" s="5" t="str">
        <f t="shared" si="148"/>
        <v/>
      </c>
      <c r="BW700" s="5" t="str">
        <f t="shared" si="149"/>
        <v/>
      </c>
      <c r="BX700" s="14" t="str">
        <f t="shared" si="150"/>
        <v/>
      </c>
      <c r="BY700" s="28"/>
      <c r="BZ700" s="15"/>
      <c r="CA700" s="5" t="str">
        <f t="shared" si="154"/>
        <v/>
      </c>
      <c r="CC700" s="5"/>
      <c r="CD700" s="5" t="str">
        <f t="shared" si="151"/>
        <v/>
      </c>
      <c r="CE700" s="5" t="str">
        <f>IF(J700="","",IFERROR(IF(VLOOKUP(J700,J$2:J699,1,0)=0,"",""),J700))</f>
        <v/>
      </c>
      <c r="CF700" s="24" t="str">
        <f>IF(CE700="","",(IFERROR(VLOOKUP(MID(CE700,1,1),$CW$2:DA$28,3,0),0)+IFERROR(VLOOKUP(MID(CE700,2,1),CW$2:DA$28,4,0),0)+IFERROR(VLOOKUP(MID(CE700,3,1),CW$2:DA$28,5,0),0)+(ROW(CE700)/1000000000000)))</f>
        <v/>
      </c>
      <c r="CG700" s="5"/>
      <c r="CH700" s="5">
        <v>699</v>
      </c>
      <c r="CI700" s="5" t="str">
        <f>IFERROR(VLOOKUP(CH700,CD$2:CE1776,2,0),"")</f>
        <v/>
      </c>
      <c r="CJ700" s="5"/>
      <c r="CL700" s="5"/>
      <c r="DC700" s="5" t="e">
        <f>IF(REPORTE!AH$2="si",IF(C700=VALUE(REPORTE!C$11),IF(SUM(DC701:DC$1993),CONCATENATE(INT(B700),", "),INT(B700)),""),IF(C700=VALUE(REPORTE!C$10),IF(SUM(DC701:DC$1993),CONCATENATE(INT(B700),", "),INT(B700)),""))</f>
        <v>#VALUE!</v>
      </c>
      <c r="DG700" s="5"/>
      <c r="DH700" s="5"/>
      <c r="DI700" s="5"/>
      <c r="DJ700" s="5"/>
    </row>
    <row r="701" spans="1:114" ht="15" customHeight="1">
      <c r="A701" s="4" t="str">
        <f t="shared" si="144"/>
        <v/>
      </c>
      <c r="B701" s="3"/>
      <c r="D701" s="1" t="str">
        <f>IFERROR(INDEX('padron cfe'!B:B,MATCH(DATOS!C701,'padron cfe'!A:A,0),1),"")</f>
        <v/>
      </c>
      <c r="H701" s="5" t="str">
        <f>IF(F701="","",IFERROR(CONCATENATE("PEUA",VLOOKUP(ESTADO,REPORTE!AV$2:AW$33,2,0),DIDTRITO_FORM,CADER_FORM,IFERROR(VLOOKUP(DAY(F701),$BN$3:$BO$11,2,0),DAY(F701)),IFERROR(VLOOKUP(MONTH(F701),$BN$3:$BO$11,2,0),MONTH(F701)),YEAR(F701),G701),""))</f>
        <v/>
      </c>
      <c r="K701" s="2" t="str">
        <f>IFERROR(INDEX('padron cfe'!C:C,MATCH(DATOS!C701,'padron cfe'!A:A,0),1),"")</f>
        <v/>
      </c>
      <c r="L701" s="4" t="str">
        <f>IFERROR(IF(VLOOKUP(J701,J$2:L700,4,0)=0,"",VLOOKUP(J701,J$2:L700,4,0)),"")</f>
        <v/>
      </c>
      <c r="M701" s="4" t="str">
        <f>IFERROR(IF(VLOOKUP(J701,J$2:M700,5,0)=0,"",VLOOKUP(J701,J$2:M700,5,0)),"")</f>
        <v/>
      </c>
      <c r="Q701" s="5" t="str">
        <f t="shared" si="155"/>
        <v/>
      </c>
      <c r="S701"/>
      <c r="T701" s="2" t="str">
        <f>IFERROR(INDEX('padron cfe'!D:D,MATCH(DATOS!C701,'padron cfe'!A:A,0),1),"")</f>
        <v/>
      </c>
      <c r="X701" s="6"/>
      <c r="Z701" s="4" t="str">
        <f t="shared" si="145"/>
        <v/>
      </c>
      <c r="AA701" s="4"/>
      <c r="AB701" s="4"/>
      <c r="AC701" s="2" t="str">
        <f>IFERROR(IF(INDEX(AC$1:AC700,MATCH(J701,J$1:J700,0),1)=0,"",INDEX(AC$1:AC700,MATCH(J701,J$1:J700,0),1)),"")</f>
        <v/>
      </c>
      <c r="AD701" s="2" t="str">
        <f>IFERROR(IF(INDEX(AD$1:AD700,MATCH(J701,J$1:J700,0),1)=0,"",INDEX(AD$1:AD700,MATCH(J701,J$1:J700,0),1)),"")</f>
        <v/>
      </c>
      <c r="AE701" s="2" t="str">
        <f>IFERROR(IF(INDEX(AE$1:AE700,MATCH(J701,J$1:J700,0),1)=0,"",INDEX(AE$1:AE700,MATCH(J701,J$1:J700,0),1)),"")</f>
        <v/>
      </c>
      <c r="AS701" s="4"/>
      <c r="AT701" s="82"/>
      <c r="AU701" s="124"/>
      <c r="AV701" s="124"/>
      <c r="AW701" s="124"/>
      <c r="AX701" s="124"/>
      <c r="AY701" s="124"/>
      <c r="AZ701" s="124"/>
      <c r="BA701" s="4"/>
      <c r="BB701" s="127"/>
      <c r="BH701" s="7" t="str">
        <f t="shared" ca="1" si="146"/>
        <v/>
      </c>
      <c r="BI701" s="4" t="str">
        <f t="shared" si="153"/>
        <v/>
      </c>
      <c r="BJ701" s="123" t="str">
        <f t="shared" si="147"/>
        <v/>
      </c>
      <c r="BK701" s="140" t="str">
        <f t="shared" si="152"/>
        <v/>
      </c>
      <c r="BP701" s="5"/>
      <c r="BQ701" s="4" t="str">
        <f>IF(IFERROR(VLOOKUP(C701,C702:C$1993,1,0),"")="","",COUNTIF(C:C,C701))</f>
        <v/>
      </c>
      <c r="BS701" s="5"/>
      <c r="BT701" s="5"/>
      <c r="BU701" s="5" t="str">
        <f>IF(B701="","",IF(BQ701="",1+(MAX(BU$2:BU700)),""))</f>
        <v/>
      </c>
      <c r="BV701" s="5" t="str">
        <f t="shared" si="148"/>
        <v/>
      </c>
      <c r="BW701" s="5" t="str">
        <f t="shared" si="149"/>
        <v/>
      </c>
      <c r="BX701" s="14" t="str">
        <f t="shared" si="150"/>
        <v/>
      </c>
      <c r="BY701" s="28"/>
      <c r="BZ701" s="15"/>
      <c r="CA701" s="5" t="str">
        <f t="shared" si="154"/>
        <v/>
      </c>
      <c r="CC701" s="5"/>
      <c r="CD701" s="5" t="str">
        <f t="shared" si="151"/>
        <v/>
      </c>
      <c r="CE701" s="5" t="str">
        <f>IF(J701="","",IFERROR(IF(VLOOKUP(J701,J$2:J700,1,0)=0,"",""),J701))</f>
        <v/>
      </c>
      <c r="CF701" s="24" t="str">
        <f>IF(CE701="","",(IFERROR(VLOOKUP(MID(CE701,1,1),$CW$2:DA$28,3,0),0)+IFERROR(VLOOKUP(MID(CE701,2,1),CW$2:DA$28,4,0),0)+IFERROR(VLOOKUP(MID(CE701,3,1),CW$2:DA$28,5,0),0)+(ROW(CE701)/1000000000000)))</f>
        <v/>
      </c>
      <c r="CG701" s="5"/>
      <c r="CH701" s="5">
        <v>700</v>
      </c>
      <c r="CI701" s="5" t="str">
        <f>IFERROR(VLOOKUP(CH701,CD$2:CE1777,2,0),"")</f>
        <v/>
      </c>
      <c r="CJ701" s="5"/>
      <c r="CL701" s="5"/>
      <c r="DC701" s="5" t="e">
        <f>IF(REPORTE!AH$2="si",IF(C701=VALUE(REPORTE!C$11),IF(SUM(DC702:DC$1993),CONCATENATE(INT(B701),", "),INT(B701)),""),IF(C701=VALUE(REPORTE!C$10),IF(SUM(DC702:DC$1993),CONCATENATE(INT(B701),", "),INT(B701)),""))</f>
        <v>#VALUE!</v>
      </c>
      <c r="DG701" s="5"/>
      <c r="DH701" s="5"/>
      <c r="DI701" s="5"/>
      <c r="DJ701" s="5"/>
    </row>
    <row r="702" spans="1:114" ht="15" customHeight="1">
      <c r="A702" s="4" t="str">
        <f t="shared" si="144"/>
        <v/>
      </c>
      <c r="B702" s="3"/>
      <c r="D702" s="1" t="str">
        <f>IFERROR(INDEX('padron cfe'!B:B,MATCH(DATOS!C702,'padron cfe'!A:A,0),1),"")</f>
        <v/>
      </c>
      <c r="H702" s="5" t="str">
        <f>IF(F702="","",IFERROR(CONCATENATE("PEUA",VLOOKUP(ESTADO,REPORTE!AV$2:AW$33,2,0),DIDTRITO_FORM,CADER_FORM,IFERROR(VLOOKUP(DAY(F702),$BN$3:$BO$11,2,0),DAY(F702)),IFERROR(VLOOKUP(MONTH(F702),$BN$3:$BO$11,2,0),MONTH(F702)),YEAR(F702),G702),""))</f>
        <v/>
      </c>
      <c r="K702" s="2" t="str">
        <f>IFERROR(INDEX('padron cfe'!C:C,MATCH(DATOS!C702,'padron cfe'!A:A,0),1),"")</f>
        <v/>
      </c>
      <c r="L702" s="4" t="str">
        <f>IFERROR(IF(VLOOKUP(J702,J$2:L701,4,0)=0,"",VLOOKUP(J702,J$2:L701,4,0)),"")</f>
        <v/>
      </c>
      <c r="M702" s="4" t="str">
        <f>IFERROR(IF(VLOOKUP(J702,J$2:M701,5,0)=0,"",VLOOKUP(J702,J$2:M701,5,0)),"")</f>
        <v/>
      </c>
      <c r="Q702" s="5" t="str">
        <f t="shared" si="155"/>
        <v/>
      </c>
      <c r="S702"/>
      <c r="T702" s="2" t="str">
        <f>IFERROR(INDEX('padron cfe'!D:D,MATCH(DATOS!C702,'padron cfe'!A:A,0),1),"")</f>
        <v/>
      </c>
      <c r="X702" s="6"/>
      <c r="Z702" s="4" t="str">
        <f t="shared" si="145"/>
        <v/>
      </c>
      <c r="AA702" s="4"/>
      <c r="AB702" s="4"/>
      <c r="AC702" s="2" t="str">
        <f>IFERROR(IF(INDEX(AC$1:AC701,MATCH(J702,J$1:J701,0),1)=0,"",INDEX(AC$1:AC701,MATCH(J702,J$1:J701,0),1)),"")</f>
        <v/>
      </c>
      <c r="AD702" s="2" t="str">
        <f>IFERROR(IF(INDEX(AD$1:AD701,MATCH(J702,J$1:J701,0),1)=0,"",INDEX(AD$1:AD701,MATCH(J702,J$1:J701,0),1)),"")</f>
        <v/>
      </c>
      <c r="AE702" s="2" t="str">
        <f>IFERROR(IF(INDEX(AE$1:AE701,MATCH(J702,J$1:J701,0),1)=0,"",INDEX(AE$1:AE701,MATCH(J702,J$1:J701,0),1)),"")</f>
        <v/>
      </c>
      <c r="AS702" s="4"/>
      <c r="AT702" s="82"/>
      <c r="AU702" s="124"/>
      <c r="AV702" s="124"/>
      <c r="AW702" s="124"/>
      <c r="AX702" s="124"/>
      <c r="AY702" s="124"/>
      <c r="AZ702" s="124"/>
      <c r="BA702" s="4"/>
      <c r="BB702" s="127"/>
      <c r="BH702" s="7" t="str">
        <f t="shared" ca="1" si="146"/>
        <v/>
      </c>
      <c r="BI702" s="4" t="str">
        <f t="shared" si="153"/>
        <v/>
      </c>
      <c r="BJ702" s="123" t="str">
        <f t="shared" si="147"/>
        <v/>
      </c>
      <c r="BK702" s="140" t="str">
        <f t="shared" si="152"/>
        <v/>
      </c>
      <c r="BP702" s="5"/>
      <c r="BQ702" s="4" t="str">
        <f>IF(IFERROR(VLOOKUP(C702,C703:C$1993,1,0),"")="","",COUNTIF(C:C,C702))</f>
        <v/>
      </c>
      <c r="BS702" s="5"/>
      <c r="BT702" s="5"/>
      <c r="BU702" s="5" t="str">
        <f>IF(B702="","",IF(BQ702="",1+(MAX(BU$2:BU701)),""))</f>
        <v/>
      </c>
      <c r="BV702" s="5" t="str">
        <f t="shared" si="148"/>
        <v/>
      </c>
      <c r="BW702" s="5" t="str">
        <f t="shared" si="149"/>
        <v/>
      </c>
      <c r="BX702" s="14" t="str">
        <f t="shared" si="150"/>
        <v/>
      </c>
      <c r="BY702" s="28"/>
      <c r="BZ702" s="15"/>
      <c r="CA702" s="5" t="str">
        <f t="shared" si="154"/>
        <v/>
      </c>
      <c r="CC702" s="5"/>
      <c r="CD702" s="5" t="str">
        <f t="shared" si="151"/>
        <v/>
      </c>
      <c r="CE702" s="5" t="str">
        <f>IF(J702="","",IFERROR(IF(VLOOKUP(J702,J$2:J701,1,0)=0,"",""),J702))</f>
        <v/>
      </c>
      <c r="CF702" s="24" t="str">
        <f>IF(CE702="","",(IFERROR(VLOOKUP(MID(CE702,1,1),$CW$2:DA$28,3,0),0)+IFERROR(VLOOKUP(MID(CE702,2,1),CW$2:DA$28,4,0),0)+IFERROR(VLOOKUP(MID(CE702,3,1),CW$2:DA$28,5,0),0)+(ROW(CE702)/1000000000000)))</f>
        <v/>
      </c>
      <c r="CG702" s="5"/>
      <c r="CH702" s="5">
        <v>701</v>
      </c>
      <c r="CI702" s="5" t="str">
        <f>IFERROR(VLOOKUP(CH702,CD$2:CE1778,2,0),"")</f>
        <v/>
      </c>
      <c r="CJ702" s="5"/>
      <c r="CL702" s="5"/>
      <c r="DC702" s="5" t="e">
        <f>IF(REPORTE!AH$2="si",IF(C702=VALUE(REPORTE!C$11),IF(SUM(DC703:DC$1993),CONCATENATE(INT(B702),", "),INT(B702)),""),IF(C702=VALUE(REPORTE!C$10),IF(SUM(DC703:DC$1993),CONCATENATE(INT(B702),", "),INT(B702)),""))</f>
        <v>#VALUE!</v>
      </c>
      <c r="DG702" s="5"/>
      <c r="DH702" s="5"/>
      <c r="DI702" s="5"/>
      <c r="DJ702" s="5"/>
    </row>
    <row r="703" spans="1:114" ht="15" customHeight="1">
      <c r="A703" s="4" t="str">
        <f t="shared" si="144"/>
        <v/>
      </c>
      <c r="B703" s="3"/>
      <c r="D703" s="1" t="str">
        <f>IFERROR(INDEX('padron cfe'!B:B,MATCH(DATOS!C703,'padron cfe'!A:A,0),1),"")</f>
        <v/>
      </c>
      <c r="H703" s="5" t="str">
        <f>IF(F703="","",IFERROR(CONCATENATE("PEUA",VLOOKUP(ESTADO,REPORTE!AV$2:AW$33,2,0),DIDTRITO_FORM,CADER_FORM,IFERROR(VLOOKUP(DAY(F703),$BN$3:$BO$11,2,0),DAY(F703)),IFERROR(VLOOKUP(MONTH(F703),$BN$3:$BO$11,2,0),MONTH(F703)),YEAR(F703),G703),""))</f>
        <v/>
      </c>
      <c r="K703" s="2" t="str">
        <f>IFERROR(INDEX('padron cfe'!C:C,MATCH(DATOS!C703,'padron cfe'!A:A,0),1),"")</f>
        <v/>
      </c>
      <c r="L703" s="4" t="str">
        <f>IFERROR(IF(VLOOKUP(J703,J$2:L702,4,0)=0,"",VLOOKUP(J703,J$2:L702,4,0)),"")</f>
        <v/>
      </c>
      <c r="M703" s="4" t="str">
        <f>IFERROR(IF(VLOOKUP(J703,J$2:M702,5,0)=0,"",VLOOKUP(J703,J$2:M702,5,0)),"")</f>
        <v/>
      </c>
      <c r="Q703" s="5" t="str">
        <f t="shared" si="155"/>
        <v/>
      </c>
      <c r="S703"/>
      <c r="T703" s="2" t="str">
        <f>IFERROR(INDEX('padron cfe'!D:D,MATCH(DATOS!C703,'padron cfe'!A:A,0),1),"")</f>
        <v/>
      </c>
      <c r="X703" s="6"/>
      <c r="Z703" s="4" t="str">
        <f t="shared" si="145"/>
        <v/>
      </c>
      <c r="AA703" s="4"/>
      <c r="AB703" s="4"/>
      <c r="AC703" s="2" t="str">
        <f>IFERROR(IF(INDEX(AC$1:AC702,MATCH(J703,J$1:J702,0),1)=0,"",INDEX(AC$1:AC702,MATCH(J703,J$1:J702,0),1)),"")</f>
        <v/>
      </c>
      <c r="AD703" s="2" t="str">
        <f>IFERROR(IF(INDEX(AD$1:AD702,MATCH(J703,J$1:J702,0),1)=0,"",INDEX(AD$1:AD702,MATCH(J703,J$1:J702,0),1)),"")</f>
        <v/>
      </c>
      <c r="AE703" s="2" t="str">
        <f>IFERROR(IF(INDEX(AE$1:AE702,MATCH(J703,J$1:J702,0),1)=0,"",INDEX(AE$1:AE702,MATCH(J703,J$1:J702,0),1)),"")</f>
        <v/>
      </c>
      <c r="AS703" s="4"/>
      <c r="AT703" s="82"/>
      <c r="AU703" s="124"/>
      <c r="AV703" s="124"/>
      <c r="AW703" s="124"/>
      <c r="AX703" s="124"/>
      <c r="AY703" s="124"/>
      <c r="AZ703" s="124"/>
      <c r="BA703" s="4"/>
      <c r="BB703" s="127"/>
      <c r="BH703" s="7" t="str">
        <f t="shared" ca="1" si="146"/>
        <v/>
      </c>
      <c r="BI703" s="4" t="str">
        <f t="shared" si="153"/>
        <v/>
      </c>
      <c r="BJ703" s="123" t="str">
        <f t="shared" si="147"/>
        <v/>
      </c>
      <c r="BK703" s="140" t="str">
        <f t="shared" si="152"/>
        <v/>
      </c>
      <c r="BP703" s="5"/>
      <c r="BQ703" s="4" t="str">
        <f>IF(IFERROR(VLOOKUP(C703,C704:C$1993,1,0),"")="","",COUNTIF(C:C,C703))</f>
        <v/>
      </c>
      <c r="BS703" s="5"/>
      <c r="BT703" s="5"/>
      <c r="BU703" s="5" t="str">
        <f>IF(B703="","",IF(BQ703="",1+(MAX(BU$2:BU702)),""))</f>
        <v/>
      </c>
      <c r="BV703" s="5" t="str">
        <f t="shared" si="148"/>
        <v/>
      </c>
      <c r="BW703" s="5" t="str">
        <f t="shared" si="149"/>
        <v/>
      </c>
      <c r="BX703" s="14" t="str">
        <f t="shared" si="150"/>
        <v/>
      </c>
      <c r="BY703" s="28"/>
      <c r="BZ703" s="15"/>
      <c r="CA703" s="5" t="str">
        <f t="shared" si="154"/>
        <v/>
      </c>
      <c r="CC703" s="5"/>
      <c r="CD703" s="5" t="str">
        <f t="shared" si="151"/>
        <v/>
      </c>
      <c r="CE703" s="5" t="str">
        <f>IF(J703="","",IFERROR(IF(VLOOKUP(J703,J$2:J702,1,0)=0,"",""),J703))</f>
        <v/>
      </c>
      <c r="CF703" s="24" t="str">
        <f>IF(CE703="","",(IFERROR(VLOOKUP(MID(CE703,1,1),$CW$2:DA$28,3,0),0)+IFERROR(VLOOKUP(MID(CE703,2,1),CW$2:DA$28,4,0),0)+IFERROR(VLOOKUP(MID(CE703,3,1),CW$2:DA$28,5,0),0)+(ROW(CE703)/1000000000000)))</f>
        <v/>
      </c>
      <c r="CG703" s="5"/>
      <c r="CH703" s="5">
        <v>702</v>
      </c>
      <c r="CI703" s="5" t="str">
        <f>IFERROR(VLOOKUP(CH703,CD$2:CE1779,2,0),"")</f>
        <v/>
      </c>
      <c r="CJ703" s="5"/>
      <c r="CL703" s="5"/>
      <c r="DC703" s="5" t="e">
        <f>IF(REPORTE!AH$2="si",IF(C703=VALUE(REPORTE!C$11),IF(SUM(DC704:DC$1993),CONCATENATE(INT(B703),", "),INT(B703)),""),IF(C703=VALUE(REPORTE!C$10),IF(SUM(DC704:DC$1993),CONCATENATE(INT(B703),", "),INT(B703)),""))</f>
        <v>#VALUE!</v>
      </c>
      <c r="DG703" s="5"/>
      <c r="DH703" s="5"/>
      <c r="DI703" s="5"/>
      <c r="DJ703" s="5"/>
    </row>
    <row r="704" spans="1:114" ht="15" customHeight="1">
      <c r="A704" s="4" t="str">
        <f t="shared" si="144"/>
        <v/>
      </c>
      <c r="B704" s="3"/>
      <c r="D704" s="1" t="str">
        <f>IFERROR(INDEX('padron cfe'!B:B,MATCH(DATOS!C704,'padron cfe'!A:A,0),1),"")</f>
        <v/>
      </c>
      <c r="H704" s="5" t="str">
        <f>IF(F704="","",IFERROR(CONCATENATE("PEUA",VLOOKUP(ESTADO,REPORTE!AV$2:AW$33,2,0),DIDTRITO_FORM,CADER_FORM,IFERROR(VLOOKUP(DAY(F704),$BN$3:$BO$11,2,0),DAY(F704)),IFERROR(VLOOKUP(MONTH(F704),$BN$3:$BO$11,2,0),MONTH(F704)),YEAR(F704),G704),""))</f>
        <v/>
      </c>
      <c r="K704" s="2" t="str">
        <f>IFERROR(INDEX('padron cfe'!C:C,MATCH(DATOS!C704,'padron cfe'!A:A,0),1),"")</f>
        <v/>
      </c>
      <c r="L704" s="4" t="str">
        <f>IFERROR(IF(VLOOKUP(J704,J$2:L703,4,0)=0,"",VLOOKUP(J704,J$2:L703,4,0)),"")</f>
        <v/>
      </c>
      <c r="M704" s="4" t="str">
        <f>IFERROR(IF(VLOOKUP(J704,J$2:M703,5,0)=0,"",VLOOKUP(J704,J$2:M703,5,0)),"")</f>
        <v/>
      </c>
      <c r="Q704" s="5" t="str">
        <f t="shared" si="155"/>
        <v/>
      </c>
      <c r="S704"/>
      <c r="T704" s="2" t="str">
        <f>IFERROR(INDEX('padron cfe'!D:D,MATCH(DATOS!C704,'padron cfe'!A:A,0),1),"")</f>
        <v/>
      </c>
      <c r="X704" s="6"/>
      <c r="Z704" s="4" t="str">
        <f t="shared" si="145"/>
        <v/>
      </c>
      <c r="AA704" s="4"/>
      <c r="AB704" s="4"/>
      <c r="AC704" s="2" t="str">
        <f>IFERROR(IF(INDEX(AC$1:AC703,MATCH(J704,J$1:J703,0),1)=0,"",INDEX(AC$1:AC703,MATCH(J704,J$1:J703,0),1)),"")</f>
        <v/>
      </c>
      <c r="AD704" s="2" t="str">
        <f>IFERROR(IF(INDEX(AD$1:AD703,MATCH(J704,J$1:J703,0),1)=0,"",INDEX(AD$1:AD703,MATCH(J704,J$1:J703,0),1)),"")</f>
        <v/>
      </c>
      <c r="AE704" s="2" t="str">
        <f>IFERROR(IF(INDEX(AE$1:AE703,MATCH(J704,J$1:J703,0),1)=0,"",INDEX(AE$1:AE703,MATCH(J704,J$1:J703,0),1)),"")</f>
        <v/>
      </c>
      <c r="AS704" s="4"/>
      <c r="AT704" s="82"/>
      <c r="AU704" s="124"/>
      <c r="AV704" s="124"/>
      <c r="AW704" s="124"/>
      <c r="AX704" s="124"/>
      <c r="AY704" s="124"/>
      <c r="AZ704" s="124"/>
      <c r="BA704" s="4"/>
      <c r="BB704" s="127"/>
      <c r="BH704" s="7" t="str">
        <f t="shared" ca="1" si="146"/>
        <v/>
      </c>
      <c r="BI704" s="4" t="str">
        <f t="shared" si="153"/>
        <v/>
      </c>
      <c r="BJ704" s="123" t="str">
        <f t="shared" si="147"/>
        <v/>
      </c>
      <c r="BK704" s="140" t="str">
        <f t="shared" si="152"/>
        <v/>
      </c>
      <c r="BP704" s="5"/>
      <c r="BQ704" s="4" t="str">
        <f>IF(IFERROR(VLOOKUP(C704,C705:C$1993,1,0),"")="","",COUNTIF(C:C,C704))</f>
        <v/>
      </c>
      <c r="BS704" s="5"/>
      <c r="BT704" s="5"/>
      <c r="BU704" s="5" t="str">
        <f>IF(B704="","",IF(BQ704="",1+(MAX(BU$2:BU703)),""))</f>
        <v/>
      </c>
      <c r="BV704" s="5" t="str">
        <f t="shared" si="148"/>
        <v/>
      </c>
      <c r="BW704" s="5" t="str">
        <f t="shared" si="149"/>
        <v/>
      </c>
      <c r="BX704" s="14" t="str">
        <f t="shared" si="150"/>
        <v/>
      </c>
      <c r="BY704" s="28"/>
      <c r="BZ704" s="15"/>
      <c r="CA704" s="5" t="str">
        <f t="shared" si="154"/>
        <v/>
      </c>
      <c r="CC704" s="5"/>
      <c r="CD704" s="5" t="str">
        <f t="shared" si="151"/>
        <v/>
      </c>
      <c r="CE704" s="5" t="str">
        <f>IF(J704="","",IFERROR(IF(VLOOKUP(J704,J$2:J703,1,0)=0,"",""),J704))</f>
        <v/>
      </c>
      <c r="CF704" s="24" t="str">
        <f>IF(CE704="","",(IFERROR(VLOOKUP(MID(CE704,1,1),$CW$2:DA$28,3,0),0)+IFERROR(VLOOKUP(MID(CE704,2,1),CW$2:DA$28,4,0),0)+IFERROR(VLOOKUP(MID(CE704,3,1),CW$2:DA$28,5,0),0)+(ROW(CE704)/1000000000000)))</f>
        <v/>
      </c>
      <c r="CG704" s="5"/>
      <c r="CH704" s="5">
        <v>703</v>
      </c>
      <c r="CI704" s="5" t="str">
        <f>IFERROR(VLOOKUP(CH704,CD$2:CE1780,2,0),"")</f>
        <v/>
      </c>
      <c r="CJ704" s="5"/>
      <c r="CL704" s="5"/>
      <c r="DC704" s="5" t="e">
        <f>IF(REPORTE!AH$2="si",IF(C704=VALUE(REPORTE!C$11),IF(SUM(DC705:DC$1993),CONCATENATE(INT(B704),", "),INT(B704)),""),IF(C704=VALUE(REPORTE!C$10),IF(SUM(DC705:DC$1993),CONCATENATE(INT(B704),", "),INT(B704)),""))</f>
        <v>#VALUE!</v>
      </c>
      <c r="DG704" s="5"/>
      <c r="DH704" s="5"/>
      <c r="DI704" s="5"/>
      <c r="DJ704" s="5"/>
    </row>
    <row r="705" spans="1:114" ht="15" customHeight="1">
      <c r="A705" s="4" t="str">
        <f t="shared" si="144"/>
        <v/>
      </c>
      <c r="B705" s="3"/>
      <c r="D705" s="1" t="str">
        <f>IFERROR(INDEX('padron cfe'!B:B,MATCH(DATOS!C705,'padron cfe'!A:A,0),1),"")</f>
        <v/>
      </c>
      <c r="H705" s="5" t="str">
        <f>IF(F705="","",IFERROR(CONCATENATE("PEUA",VLOOKUP(ESTADO,REPORTE!AV$2:AW$33,2,0),DIDTRITO_FORM,CADER_FORM,IFERROR(VLOOKUP(DAY(F705),$BN$3:$BO$11,2,0),DAY(F705)),IFERROR(VLOOKUP(MONTH(F705),$BN$3:$BO$11,2,0),MONTH(F705)),YEAR(F705),G705),""))</f>
        <v/>
      </c>
      <c r="K705" s="2" t="str">
        <f>IFERROR(INDEX('padron cfe'!C:C,MATCH(DATOS!C705,'padron cfe'!A:A,0),1),"")</f>
        <v/>
      </c>
      <c r="L705" s="4" t="str">
        <f>IFERROR(IF(VLOOKUP(J705,J$2:L704,4,0)=0,"",VLOOKUP(J705,J$2:L704,4,0)),"")</f>
        <v/>
      </c>
      <c r="M705" s="4" t="str">
        <f>IFERROR(IF(VLOOKUP(J705,J$2:M704,5,0)=0,"",VLOOKUP(J705,J$2:M704,5,0)),"")</f>
        <v/>
      </c>
      <c r="Q705" s="5" t="str">
        <f t="shared" si="155"/>
        <v/>
      </c>
      <c r="S705"/>
      <c r="T705" s="2" t="str">
        <f>IFERROR(INDEX('padron cfe'!D:D,MATCH(DATOS!C705,'padron cfe'!A:A,0),1),"")</f>
        <v/>
      </c>
      <c r="X705" s="6"/>
      <c r="Z705" s="4" t="str">
        <f t="shared" si="145"/>
        <v/>
      </c>
      <c r="AA705" s="4"/>
      <c r="AB705" s="4"/>
      <c r="AC705" s="2" t="str">
        <f>IFERROR(IF(INDEX(AC$1:AC704,MATCH(J705,J$1:J704,0),1)=0,"",INDEX(AC$1:AC704,MATCH(J705,J$1:J704,0),1)),"")</f>
        <v/>
      </c>
      <c r="AD705" s="2" t="str">
        <f>IFERROR(IF(INDEX(AD$1:AD704,MATCH(J705,J$1:J704,0),1)=0,"",INDEX(AD$1:AD704,MATCH(J705,J$1:J704,0),1)),"")</f>
        <v/>
      </c>
      <c r="AE705" s="2" t="str">
        <f>IFERROR(IF(INDEX(AE$1:AE704,MATCH(J705,J$1:J704,0),1)=0,"",INDEX(AE$1:AE704,MATCH(J705,J$1:J704,0),1)),"")</f>
        <v/>
      </c>
      <c r="AS705" s="4"/>
      <c r="AT705" s="82"/>
      <c r="AU705" s="124"/>
      <c r="AV705" s="124"/>
      <c r="AW705" s="124"/>
      <c r="AX705" s="124"/>
      <c r="AY705" s="124"/>
      <c r="AZ705" s="124"/>
      <c r="BA705" s="4"/>
      <c r="BB705" s="127"/>
      <c r="BH705" s="7" t="str">
        <f t="shared" ca="1" si="146"/>
        <v/>
      </c>
      <c r="BI705" s="4" t="str">
        <f t="shared" si="153"/>
        <v/>
      </c>
      <c r="BJ705" s="123" t="str">
        <f t="shared" si="147"/>
        <v/>
      </c>
      <c r="BK705" s="140" t="str">
        <f t="shared" si="152"/>
        <v/>
      </c>
      <c r="BP705" s="5"/>
      <c r="BQ705" s="4" t="str">
        <f>IF(IFERROR(VLOOKUP(C705,C706:C$1993,1,0),"")="","",COUNTIF(C:C,C705))</f>
        <v/>
      </c>
      <c r="BS705" s="5"/>
      <c r="BT705" s="5"/>
      <c r="BU705" s="5" t="str">
        <f>IF(B705="","",IF(BQ705="",1+(MAX(BU$2:BU704)),""))</f>
        <v/>
      </c>
      <c r="BV705" s="5" t="str">
        <f t="shared" si="148"/>
        <v/>
      </c>
      <c r="BW705" s="5" t="str">
        <f t="shared" si="149"/>
        <v/>
      </c>
      <c r="BX705" s="14" t="str">
        <f t="shared" si="150"/>
        <v/>
      </c>
      <c r="BY705" s="28"/>
      <c r="BZ705" s="15"/>
      <c r="CA705" s="5" t="str">
        <f t="shared" si="154"/>
        <v/>
      </c>
      <c r="CC705" s="5"/>
      <c r="CD705" s="5" t="str">
        <f t="shared" si="151"/>
        <v/>
      </c>
      <c r="CE705" s="5" t="str">
        <f>IF(J705="","",IFERROR(IF(VLOOKUP(J705,J$2:J704,1,0)=0,"",""),J705))</f>
        <v/>
      </c>
      <c r="CF705" s="24" t="str">
        <f>IF(CE705="","",(IFERROR(VLOOKUP(MID(CE705,1,1),$CW$2:DA$28,3,0),0)+IFERROR(VLOOKUP(MID(CE705,2,1),CW$2:DA$28,4,0),0)+IFERROR(VLOOKUP(MID(CE705,3,1),CW$2:DA$28,5,0),0)+(ROW(CE705)/1000000000000)))</f>
        <v/>
      </c>
      <c r="CG705" s="5"/>
      <c r="CH705" s="5">
        <v>704</v>
      </c>
      <c r="CI705" s="5" t="str">
        <f>IFERROR(VLOOKUP(CH705,CD$2:CE1781,2,0),"")</f>
        <v/>
      </c>
      <c r="CJ705" s="5"/>
      <c r="CL705" s="5"/>
      <c r="DC705" s="5" t="e">
        <f>IF(REPORTE!AH$2="si",IF(C705=VALUE(REPORTE!C$11),IF(SUM(DC706:DC$1993),CONCATENATE(INT(B705),", "),INT(B705)),""),IF(C705=VALUE(REPORTE!C$10),IF(SUM(DC706:DC$1993),CONCATENATE(INT(B705),", "),INT(B705)),""))</f>
        <v>#VALUE!</v>
      </c>
      <c r="DG705" s="5"/>
      <c r="DH705" s="5"/>
      <c r="DI705" s="5"/>
      <c r="DJ705" s="5"/>
    </row>
    <row r="706" spans="1:114" ht="15" customHeight="1">
      <c r="A706" s="4" t="str">
        <f t="shared" ref="A706:A769" si="156">IF(AS706="",IF(B706="","",IF(LEN(B706)=1,"000"&amp;B706,IF(LEN(B706)=2,"00"&amp;B706,IF(LEN(B706)=3,"0"&amp;B706,B706)))),C706)</f>
        <v/>
      </c>
      <c r="B706" s="3"/>
      <c r="D706" s="1" t="str">
        <f>IFERROR(INDEX('padron cfe'!B:B,MATCH(DATOS!C706,'padron cfe'!A:A,0),1),"")</f>
        <v/>
      </c>
      <c r="H706" s="5" t="str">
        <f>IF(F706="","",IFERROR(CONCATENATE("PEUA",VLOOKUP(ESTADO,REPORTE!AV$2:AW$33,2,0),DIDTRITO_FORM,CADER_FORM,IFERROR(VLOOKUP(DAY(F706),$BN$3:$BO$11,2,0),DAY(F706)),IFERROR(VLOOKUP(MONTH(F706),$BN$3:$BO$11,2,0),MONTH(F706)),YEAR(F706),G706),""))</f>
        <v/>
      </c>
      <c r="K706" s="2" t="str">
        <f>IFERROR(INDEX('padron cfe'!C:C,MATCH(DATOS!C706,'padron cfe'!A:A,0),1),"")</f>
        <v/>
      </c>
      <c r="L706" s="4" t="str">
        <f>IFERROR(IF(VLOOKUP(J706,J$2:L705,4,0)=0,"",VLOOKUP(J706,J$2:L705,4,0)),"")</f>
        <v/>
      </c>
      <c r="M706" s="4" t="str">
        <f>IFERROR(IF(VLOOKUP(J706,J$2:M705,5,0)=0,"",VLOOKUP(J706,J$2:M705,5,0)),"")</f>
        <v/>
      </c>
      <c r="Q706" s="5" t="str">
        <f t="shared" si="155"/>
        <v/>
      </c>
      <c r="S706"/>
      <c r="T706" s="2" t="str">
        <f>IFERROR(INDEX('padron cfe'!D:D,MATCH(DATOS!C706,'padron cfe'!A:A,0),1),"")</f>
        <v/>
      </c>
      <c r="X706" s="6"/>
      <c r="Z706" s="4" t="str">
        <f t="shared" ref="Z706:Z769" si="157">IF(Y706="","",(Y706*0.746*365*24)*0.75+438)</f>
        <v/>
      </c>
      <c r="AA706" s="4"/>
      <c r="AB706" s="4"/>
      <c r="AC706" s="2" t="str">
        <f>IFERROR(IF(INDEX(AC$1:AC705,MATCH(J706,J$1:J705,0),1)=0,"",INDEX(AC$1:AC705,MATCH(J706,J$1:J705,0),1)),"")</f>
        <v/>
      </c>
      <c r="AD706" s="2" t="str">
        <f>IFERROR(IF(INDEX(AD$1:AD705,MATCH(J706,J$1:J705,0),1)=0,"",INDEX(AD$1:AD705,MATCH(J706,J$1:J705,0),1)),"")</f>
        <v/>
      </c>
      <c r="AE706" s="2" t="str">
        <f>IFERROR(IF(INDEX(AE$1:AE705,MATCH(J706,J$1:J705,0),1)=0,"",INDEX(AE$1:AE705,MATCH(J706,J$1:J705,0),1)),"")</f>
        <v/>
      </c>
      <c r="AS706" s="4"/>
      <c r="AT706" s="82"/>
      <c r="AU706" s="124"/>
      <c r="AV706" s="124"/>
      <c r="AW706" s="124"/>
      <c r="AX706" s="124"/>
      <c r="AY706" s="124"/>
      <c r="AZ706" s="124"/>
      <c r="BA706" s="4"/>
      <c r="BB706" s="127"/>
      <c r="BH706" s="7" t="str">
        <f t="shared" ref="BH706:BH769" ca="1" si="158">IFERROR(IF(BE706="","",IF(BA706=5,"",IF(BE706-TODAY()&gt;0,"VIGENTE","VENCIDO"))),"")</f>
        <v/>
      </c>
      <c r="BI706" s="4" t="str">
        <f t="shared" si="153"/>
        <v/>
      </c>
      <c r="BJ706" s="123" t="str">
        <f t="shared" ref="BJ706:BJ769" si="159">IFERROR(IF(AA706="","",AA706/V706),"")</f>
        <v/>
      </c>
      <c r="BK706" s="140" t="str">
        <f t="shared" si="152"/>
        <v/>
      </c>
      <c r="BP706" s="5"/>
      <c r="BQ706" s="4" t="str">
        <f>IF(IFERROR(VLOOKUP(C706,C707:C$1993,1,0),"")="","",COUNTIF(C:C,C706))</f>
        <v/>
      </c>
      <c r="BS706" s="5"/>
      <c r="BT706" s="5"/>
      <c r="BU706" s="5" t="str">
        <f>IF(B706="","",IF(BQ706="",1+(MAX(BU$2:BU705)),""))</f>
        <v/>
      </c>
      <c r="BV706" s="5" t="str">
        <f t="shared" ref="BV706:BV769" si="160">IF(BU706="","",Z706)</f>
        <v/>
      </c>
      <c r="BW706" s="5" t="str">
        <f t="shared" ref="BW706:BW769" si="161">IF(BU706="","",H706)</f>
        <v/>
      </c>
      <c r="BX706" s="14" t="str">
        <f t="shared" ref="BX706:BX769" si="162">IF(BU706="","",C706)</f>
        <v/>
      </c>
      <c r="BY706" s="28"/>
      <c r="BZ706" s="15"/>
      <c r="CA706" s="5" t="str">
        <f t="shared" si="154"/>
        <v/>
      </c>
      <c r="CC706" s="5"/>
      <c r="CD706" s="5" t="str">
        <f t="shared" ref="CD706:CD744" si="163">IFERROR(RANK(CF706,CF$2:CF$1493,1),"")</f>
        <v/>
      </c>
      <c r="CE706" s="5" t="str">
        <f>IF(J706="","",IFERROR(IF(VLOOKUP(J706,J$2:J705,1,0)=0,"",""),J706))</f>
        <v/>
      </c>
      <c r="CF706" s="24" t="str">
        <f>IF(CE706="","",(IFERROR(VLOOKUP(MID(CE706,1,1),$CW$2:DA$28,3,0),0)+IFERROR(VLOOKUP(MID(CE706,2,1),CW$2:DA$28,4,0),0)+IFERROR(VLOOKUP(MID(CE706,3,1),CW$2:DA$28,5,0),0)+(ROW(CE706)/1000000000000)))</f>
        <v/>
      </c>
      <c r="CG706" s="5"/>
      <c r="CH706" s="5">
        <v>705</v>
      </c>
      <c r="CI706" s="5" t="str">
        <f>IFERROR(VLOOKUP(CH706,CD$2:CE1782,2,0),"")</f>
        <v/>
      </c>
      <c r="CJ706" s="5"/>
      <c r="CL706" s="5"/>
      <c r="DC706" s="5" t="e">
        <f>IF(REPORTE!AH$2="si",IF(C706=VALUE(REPORTE!C$11),IF(SUM(DC707:DC$1993),CONCATENATE(INT(B706),", "),INT(B706)),""),IF(C706=VALUE(REPORTE!C$10),IF(SUM(DC707:DC$1993),CONCATENATE(INT(B706),", "),INT(B706)),""))</f>
        <v>#VALUE!</v>
      </c>
      <c r="DG706" s="5"/>
      <c r="DH706" s="5"/>
      <c r="DI706" s="5"/>
      <c r="DJ706" s="5"/>
    </row>
    <row r="707" spans="1:114" ht="15" customHeight="1">
      <c r="A707" s="4" t="str">
        <f t="shared" si="156"/>
        <v/>
      </c>
      <c r="B707" s="3"/>
      <c r="D707" s="1" t="str">
        <f>IFERROR(INDEX('padron cfe'!B:B,MATCH(DATOS!C707,'padron cfe'!A:A,0),1),"")</f>
        <v/>
      </c>
      <c r="H707" s="5" t="str">
        <f>IF(F707="","",IFERROR(CONCATENATE("PEUA",VLOOKUP(ESTADO,REPORTE!AV$2:AW$33,2,0),DIDTRITO_FORM,CADER_FORM,IFERROR(VLOOKUP(DAY(F707),$BN$3:$BO$11,2,0),DAY(F707)),IFERROR(VLOOKUP(MONTH(F707),$BN$3:$BO$11,2,0),MONTH(F707)),YEAR(F707),G707),""))</f>
        <v/>
      </c>
      <c r="K707" s="2" t="str">
        <f>IFERROR(INDEX('padron cfe'!C:C,MATCH(DATOS!C707,'padron cfe'!A:A,0),1),"")</f>
        <v/>
      </c>
      <c r="L707" s="4" t="str">
        <f>IFERROR(IF(VLOOKUP(J707,J$2:L706,4,0)=0,"",VLOOKUP(J707,J$2:L706,4,0)),"")</f>
        <v/>
      </c>
      <c r="M707" s="4" t="str">
        <f>IFERROR(IF(VLOOKUP(J707,J$2:M706,5,0)=0,"",VLOOKUP(J707,J$2:M706,5,0)),"")</f>
        <v/>
      </c>
      <c r="Q707" s="5" t="str">
        <f t="shared" si="155"/>
        <v/>
      </c>
      <c r="S707"/>
      <c r="T707" s="2" t="str">
        <f>IFERROR(INDEX('padron cfe'!D:D,MATCH(DATOS!C707,'padron cfe'!A:A,0),1),"")</f>
        <v/>
      </c>
      <c r="X707" s="6"/>
      <c r="Z707" s="4" t="str">
        <f t="shared" si="157"/>
        <v/>
      </c>
      <c r="AA707" s="4"/>
      <c r="AB707" s="4"/>
      <c r="AC707" s="2" t="str">
        <f>IFERROR(IF(INDEX(AC$1:AC706,MATCH(J707,J$1:J706,0),1)=0,"",INDEX(AC$1:AC706,MATCH(J707,J$1:J706,0),1)),"")</f>
        <v/>
      </c>
      <c r="AD707" s="2" t="str">
        <f>IFERROR(IF(INDEX(AD$1:AD706,MATCH(J707,J$1:J706,0),1)=0,"",INDEX(AD$1:AD706,MATCH(J707,J$1:J706,0),1)),"")</f>
        <v/>
      </c>
      <c r="AE707" s="2" t="str">
        <f>IFERROR(IF(INDEX(AE$1:AE706,MATCH(J707,J$1:J706,0),1)=0,"",INDEX(AE$1:AE706,MATCH(J707,J$1:J706,0),1)),"")</f>
        <v/>
      </c>
      <c r="AS707" s="4"/>
      <c r="AT707" s="82"/>
      <c r="AU707" s="124"/>
      <c r="AV707" s="124"/>
      <c r="AW707" s="124"/>
      <c r="AX707" s="124"/>
      <c r="AY707" s="124"/>
      <c r="AZ707" s="124"/>
      <c r="BA707" s="4"/>
      <c r="BB707" s="127"/>
      <c r="BH707" s="7" t="str">
        <f t="shared" ca="1" si="158"/>
        <v/>
      </c>
      <c r="BI707" s="4" t="str">
        <f t="shared" si="153"/>
        <v/>
      </c>
      <c r="BJ707" s="123" t="str">
        <f t="shared" si="159"/>
        <v/>
      </c>
      <c r="BK707" s="140" t="str">
        <f t="shared" ref="BK707:BK770" si="164">IFERROR(IF(AA707/Z707=0,"",AA707/Z707),"")</f>
        <v/>
      </c>
      <c r="BP707" s="5"/>
      <c r="BQ707" s="4" t="str">
        <f>IF(IFERROR(VLOOKUP(C707,C708:C$1993,1,0),"")="","",COUNTIF(C:C,C707))</f>
        <v/>
      </c>
      <c r="BS707" s="5"/>
      <c r="BT707" s="5"/>
      <c r="BU707" s="5" t="str">
        <f>IF(B707="","",IF(BQ707="",1+(MAX(BU$2:BU706)),""))</f>
        <v/>
      </c>
      <c r="BV707" s="5" t="str">
        <f t="shared" si="160"/>
        <v/>
      </c>
      <c r="BW707" s="5" t="str">
        <f t="shared" si="161"/>
        <v/>
      </c>
      <c r="BX707" s="14" t="str">
        <f t="shared" si="162"/>
        <v/>
      </c>
      <c r="BY707" s="28"/>
      <c r="BZ707" s="15"/>
      <c r="CA707" s="5" t="str">
        <f t="shared" si="154"/>
        <v/>
      </c>
      <c r="CC707" s="5"/>
      <c r="CD707" s="5" t="str">
        <f t="shared" si="163"/>
        <v/>
      </c>
      <c r="CE707" s="5" t="str">
        <f>IF(J707="","",IFERROR(IF(VLOOKUP(J707,J$2:J706,1,0)=0,"",""),J707))</f>
        <v/>
      </c>
      <c r="CF707" s="24" t="str">
        <f>IF(CE707="","",(IFERROR(VLOOKUP(MID(CE707,1,1),$CW$2:DA$28,3,0),0)+IFERROR(VLOOKUP(MID(CE707,2,1),CW$2:DA$28,4,0),0)+IFERROR(VLOOKUP(MID(CE707,3,1),CW$2:DA$28,5,0),0)+(ROW(CE707)/1000000000000)))</f>
        <v/>
      </c>
      <c r="CG707" s="5"/>
      <c r="CH707" s="5">
        <v>706</v>
      </c>
      <c r="CI707" s="5" t="str">
        <f>IFERROR(VLOOKUP(CH707,CD$2:CE1783,2,0),"")</f>
        <v/>
      </c>
      <c r="CJ707" s="5"/>
      <c r="CL707" s="5"/>
      <c r="DC707" s="5" t="e">
        <f>IF(REPORTE!AH$2="si",IF(C707=VALUE(REPORTE!C$11),IF(SUM(DC708:DC$1993),CONCATENATE(INT(B707),", "),INT(B707)),""),IF(C707=VALUE(REPORTE!C$10),IF(SUM(DC708:DC$1993),CONCATENATE(INT(B707),", "),INT(B707)),""))</f>
        <v>#VALUE!</v>
      </c>
      <c r="DG707" s="5"/>
      <c r="DH707" s="5"/>
      <c r="DI707" s="5"/>
      <c r="DJ707" s="5"/>
    </row>
    <row r="708" spans="1:114" ht="15" customHeight="1">
      <c r="A708" s="4" t="str">
        <f t="shared" si="156"/>
        <v/>
      </c>
      <c r="B708" s="3"/>
      <c r="D708" s="1" t="str">
        <f>IFERROR(INDEX('padron cfe'!B:B,MATCH(DATOS!C708,'padron cfe'!A:A,0),1),"")</f>
        <v/>
      </c>
      <c r="H708" s="5" t="str">
        <f>IF(F708="","",IFERROR(CONCATENATE("PEUA",VLOOKUP(ESTADO,REPORTE!AV$2:AW$33,2,0),DIDTRITO_FORM,CADER_FORM,IFERROR(VLOOKUP(DAY(F708),$BN$3:$BO$11,2,0),DAY(F708)),IFERROR(VLOOKUP(MONTH(F708),$BN$3:$BO$11,2,0),MONTH(F708)),YEAR(F708),G708),""))</f>
        <v/>
      </c>
      <c r="K708" s="2" t="str">
        <f>IFERROR(INDEX('padron cfe'!C:C,MATCH(DATOS!C708,'padron cfe'!A:A,0),1),"")</f>
        <v/>
      </c>
      <c r="L708" s="4" t="str">
        <f>IFERROR(IF(VLOOKUP(J708,J$2:L707,4,0)=0,"",VLOOKUP(J708,J$2:L707,4,0)),"")</f>
        <v/>
      </c>
      <c r="M708" s="4" t="str">
        <f>IFERROR(IF(VLOOKUP(J708,J$2:M707,5,0)=0,"",VLOOKUP(J708,J$2:M707,5,0)),"")</f>
        <v/>
      </c>
      <c r="Q708" s="5" t="str">
        <f t="shared" si="155"/>
        <v/>
      </c>
      <c r="S708"/>
      <c r="T708" s="2" t="str">
        <f>IFERROR(INDEX('padron cfe'!D:D,MATCH(DATOS!C708,'padron cfe'!A:A,0),1),"")</f>
        <v/>
      </c>
      <c r="X708" s="6"/>
      <c r="Z708" s="4" t="str">
        <f t="shared" si="157"/>
        <v/>
      </c>
      <c r="AA708" s="4"/>
      <c r="AB708" s="4"/>
      <c r="AC708" s="2" t="str">
        <f>IFERROR(IF(INDEX(AC$1:AC707,MATCH(J708,J$1:J707,0),1)=0,"",INDEX(AC$1:AC707,MATCH(J708,J$1:J707,0),1)),"")</f>
        <v/>
      </c>
      <c r="AD708" s="2" t="str">
        <f>IFERROR(IF(INDEX(AD$1:AD707,MATCH(J708,J$1:J707,0),1)=0,"",INDEX(AD$1:AD707,MATCH(J708,J$1:J707,0),1)),"")</f>
        <v/>
      </c>
      <c r="AE708" s="2" t="str">
        <f>IFERROR(IF(INDEX(AE$1:AE707,MATCH(J708,J$1:J707,0),1)=0,"",INDEX(AE$1:AE707,MATCH(J708,J$1:J707,0),1)),"")</f>
        <v/>
      </c>
      <c r="AS708" s="4"/>
      <c r="AT708" s="82"/>
      <c r="AU708" s="124"/>
      <c r="AV708" s="124"/>
      <c r="AW708" s="124"/>
      <c r="AX708" s="124"/>
      <c r="AY708" s="124"/>
      <c r="AZ708" s="124"/>
      <c r="BA708" s="4"/>
      <c r="BB708" s="127"/>
      <c r="BH708" s="7" t="str">
        <f t="shared" ca="1" si="158"/>
        <v/>
      </c>
      <c r="BI708" s="4" t="str">
        <f t="shared" si="153"/>
        <v/>
      </c>
      <c r="BJ708" s="123" t="str">
        <f t="shared" si="159"/>
        <v/>
      </c>
      <c r="BK708" s="140" t="str">
        <f t="shared" si="164"/>
        <v/>
      </c>
      <c r="BP708" s="5"/>
      <c r="BQ708" s="4" t="str">
        <f>IF(IFERROR(VLOOKUP(C708,C709:C$1993,1,0),"")="","",COUNTIF(C:C,C708))</f>
        <v/>
      </c>
      <c r="BS708" s="5"/>
      <c r="BT708" s="5"/>
      <c r="BU708" s="5" t="str">
        <f>IF(B708="","",IF(BQ708="",1+(MAX(BU$2:BU707)),""))</f>
        <v/>
      </c>
      <c r="BV708" s="5" t="str">
        <f t="shared" si="160"/>
        <v/>
      </c>
      <c r="BW708" s="5" t="str">
        <f t="shared" si="161"/>
        <v/>
      </c>
      <c r="BX708" s="14" t="str">
        <f t="shared" si="162"/>
        <v/>
      </c>
      <c r="BY708" s="28"/>
      <c r="BZ708" s="15"/>
      <c r="CA708" s="5" t="str">
        <f t="shared" si="154"/>
        <v/>
      </c>
      <c r="CC708" s="5"/>
      <c r="CD708" s="5" t="str">
        <f t="shared" si="163"/>
        <v/>
      </c>
      <c r="CE708" s="5" t="str">
        <f>IF(J708="","",IFERROR(IF(VLOOKUP(J708,J$2:J707,1,0)=0,"",""),J708))</f>
        <v/>
      </c>
      <c r="CF708" s="24" t="str">
        <f>IF(CE708="","",(IFERROR(VLOOKUP(MID(CE708,1,1),$CW$2:DA$28,3,0),0)+IFERROR(VLOOKUP(MID(CE708,2,1),CW$2:DA$28,4,0),0)+IFERROR(VLOOKUP(MID(CE708,3,1),CW$2:DA$28,5,0),0)+(ROW(CE708)/1000000000000)))</f>
        <v/>
      </c>
      <c r="CG708" s="5"/>
      <c r="CH708" s="5">
        <v>707</v>
      </c>
      <c r="CI708" s="5" t="str">
        <f>IFERROR(VLOOKUP(CH708,CD$2:CE1784,2,0),"")</f>
        <v/>
      </c>
      <c r="CJ708" s="5"/>
      <c r="CL708" s="5"/>
      <c r="DC708" s="5" t="e">
        <f>IF(REPORTE!AH$2="si",IF(C708=VALUE(REPORTE!C$11),IF(SUM(DC709:DC$1993),CONCATENATE(INT(B708),", "),INT(B708)),""),IF(C708=VALUE(REPORTE!C$10),IF(SUM(DC709:DC$1993),CONCATENATE(INT(B708),", "),INT(B708)),""))</f>
        <v>#VALUE!</v>
      </c>
      <c r="DG708" s="5"/>
      <c r="DH708" s="5"/>
      <c r="DI708" s="5"/>
      <c r="DJ708" s="5"/>
    </row>
    <row r="709" spans="1:114" ht="15" customHeight="1">
      <c r="A709" s="4" t="str">
        <f t="shared" si="156"/>
        <v/>
      </c>
      <c r="B709" s="3"/>
      <c r="D709" s="1" t="str">
        <f>IFERROR(INDEX('padron cfe'!B:B,MATCH(DATOS!C709,'padron cfe'!A:A,0),1),"")</f>
        <v/>
      </c>
      <c r="H709" s="5" t="str">
        <f>IF(F709="","",IFERROR(CONCATENATE("PEUA",VLOOKUP(ESTADO,REPORTE!AV$2:AW$33,2,0),DIDTRITO_FORM,CADER_FORM,IFERROR(VLOOKUP(DAY(F709),$BN$3:$BO$11,2,0),DAY(F709)),IFERROR(VLOOKUP(MONTH(F709),$BN$3:$BO$11,2,0),MONTH(F709)),YEAR(F709),G709),""))</f>
        <v/>
      </c>
      <c r="K709" s="2" t="str">
        <f>IFERROR(INDEX('padron cfe'!C:C,MATCH(DATOS!C709,'padron cfe'!A:A,0),1),"")</f>
        <v/>
      </c>
      <c r="L709" s="4" t="str">
        <f>IFERROR(IF(VLOOKUP(J709,J$2:L708,4,0)=0,"",VLOOKUP(J709,J$2:L708,4,0)),"")</f>
        <v/>
      </c>
      <c r="M709" s="4" t="str">
        <f>IFERROR(IF(VLOOKUP(J709,J$2:M708,5,0)=0,"",VLOOKUP(J709,J$2:M708,5,0)),"")</f>
        <v/>
      </c>
      <c r="Q709" s="5" t="str">
        <f t="shared" si="155"/>
        <v/>
      </c>
      <c r="S709"/>
      <c r="T709" s="2" t="str">
        <f>IFERROR(INDEX('padron cfe'!D:D,MATCH(DATOS!C709,'padron cfe'!A:A,0),1),"")</f>
        <v/>
      </c>
      <c r="X709" s="6"/>
      <c r="Z709" s="4" t="str">
        <f t="shared" si="157"/>
        <v/>
      </c>
      <c r="AA709" s="4"/>
      <c r="AB709" s="4"/>
      <c r="AC709" s="2" t="str">
        <f>IFERROR(IF(INDEX(AC$1:AC708,MATCH(J709,J$1:J708,0),1)=0,"",INDEX(AC$1:AC708,MATCH(J709,J$1:J708,0),1)),"")</f>
        <v/>
      </c>
      <c r="AD709" s="2" t="str">
        <f>IFERROR(IF(INDEX(AD$1:AD708,MATCH(J709,J$1:J708,0),1)=0,"",INDEX(AD$1:AD708,MATCH(J709,J$1:J708,0),1)),"")</f>
        <v/>
      </c>
      <c r="AE709" s="2" t="str">
        <f>IFERROR(IF(INDEX(AE$1:AE708,MATCH(J709,J$1:J708,0),1)=0,"",INDEX(AE$1:AE708,MATCH(J709,J$1:J708,0),1)),"")</f>
        <v/>
      </c>
      <c r="AS709" s="4"/>
      <c r="AT709" s="82"/>
      <c r="AU709" s="124"/>
      <c r="AV709" s="124"/>
      <c r="AW709" s="124"/>
      <c r="AX709" s="124"/>
      <c r="AY709" s="124"/>
      <c r="AZ709" s="124"/>
      <c r="BA709" s="4"/>
      <c r="BB709" s="127"/>
      <c r="BH709" s="7" t="str">
        <f t="shared" ca="1" si="158"/>
        <v/>
      </c>
      <c r="BI709" s="4" t="str">
        <f t="shared" si="153"/>
        <v/>
      </c>
      <c r="BJ709" s="123" t="str">
        <f t="shared" si="159"/>
        <v/>
      </c>
      <c r="BK709" s="140" t="str">
        <f t="shared" si="164"/>
        <v/>
      </c>
      <c r="BP709" s="5"/>
      <c r="BQ709" s="4" t="str">
        <f>IF(IFERROR(VLOOKUP(C709,C710:C$1993,1,0),"")="","",COUNTIF(C:C,C709))</f>
        <v/>
      </c>
      <c r="BS709" s="5"/>
      <c r="BT709" s="5"/>
      <c r="BU709" s="5" t="str">
        <f>IF(B709="","",IF(BQ709="",1+(MAX(BU$2:BU708)),""))</f>
        <v/>
      </c>
      <c r="BV709" s="5" t="str">
        <f t="shared" si="160"/>
        <v/>
      </c>
      <c r="BW709" s="5" t="str">
        <f t="shared" si="161"/>
        <v/>
      </c>
      <c r="BX709" s="14" t="str">
        <f t="shared" si="162"/>
        <v/>
      </c>
      <c r="BY709" s="28"/>
      <c r="BZ709" s="15"/>
      <c r="CA709" s="5" t="str">
        <f t="shared" si="154"/>
        <v/>
      </c>
      <c r="CC709" s="5"/>
      <c r="CD709" s="5" t="str">
        <f t="shared" si="163"/>
        <v/>
      </c>
      <c r="CE709" s="5" t="str">
        <f>IF(J709="","",IFERROR(IF(VLOOKUP(J709,J$2:J708,1,0)=0,"",""),J709))</f>
        <v/>
      </c>
      <c r="CF709" s="24" t="str">
        <f>IF(CE709="","",(IFERROR(VLOOKUP(MID(CE709,1,1),$CW$2:DA$28,3,0),0)+IFERROR(VLOOKUP(MID(CE709,2,1),CW$2:DA$28,4,0),0)+IFERROR(VLOOKUP(MID(CE709,3,1),CW$2:DA$28,5,0),0)+(ROW(CE709)/1000000000000)))</f>
        <v/>
      </c>
      <c r="CG709" s="5"/>
      <c r="CH709" s="5">
        <v>708</v>
      </c>
      <c r="CI709" s="5" t="str">
        <f>IFERROR(VLOOKUP(CH709,CD$2:CE1785,2,0),"")</f>
        <v/>
      </c>
      <c r="CJ709" s="5"/>
      <c r="CL709" s="5"/>
      <c r="DC709" s="5" t="e">
        <f>IF(REPORTE!AH$2="si",IF(C709=VALUE(REPORTE!C$11),IF(SUM(DC710:DC$1993),CONCATENATE(INT(B709),", "),INT(B709)),""),IF(C709=VALUE(REPORTE!C$10),IF(SUM(DC710:DC$1993),CONCATENATE(INT(B709),", "),INT(B709)),""))</f>
        <v>#VALUE!</v>
      </c>
      <c r="DG709" s="5"/>
      <c r="DH709" s="5"/>
      <c r="DI709" s="5"/>
      <c r="DJ709" s="5"/>
    </row>
    <row r="710" spans="1:114" ht="15" customHeight="1">
      <c r="A710" s="4" t="str">
        <f t="shared" si="156"/>
        <v/>
      </c>
      <c r="B710" s="3"/>
      <c r="D710" s="1" t="str">
        <f>IFERROR(INDEX('padron cfe'!B:B,MATCH(DATOS!C710,'padron cfe'!A:A,0),1),"")</f>
        <v/>
      </c>
      <c r="H710" s="5" t="str">
        <f>IF(F710="","",IFERROR(CONCATENATE("PEUA",VLOOKUP(ESTADO,REPORTE!AV$2:AW$33,2,0),DIDTRITO_FORM,CADER_FORM,IFERROR(VLOOKUP(DAY(F710),$BN$3:$BO$11,2,0),DAY(F710)),IFERROR(VLOOKUP(MONTH(F710),$BN$3:$BO$11,2,0),MONTH(F710)),YEAR(F710),G710),""))</f>
        <v/>
      </c>
      <c r="K710" s="2" t="str">
        <f>IFERROR(INDEX('padron cfe'!C:C,MATCH(DATOS!C710,'padron cfe'!A:A,0),1),"")</f>
        <v/>
      </c>
      <c r="L710" s="4" t="str">
        <f>IFERROR(IF(VLOOKUP(J710,J$2:L709,4,0)=0,"",VLOOKUP(J710,J$2:L709,4,0)),"")</f>
        <v/>
      </c>
      <c r="M710" s="4" t="str">
        <f>IFERROR(IF(VLOOKUP(J710,J$2:M709,5,0)=0,"",VLOOKUP(J710,J$2:M709,5,0)),"")</f>
        <v/>
      </c>
      <c r="Q710" s="5" t="str">
        <f t="shared" si="155"/>
        <v/>
      </c>
      <c r="S710"/>
      <c r="T710" s="2" t="str">
        <f>IFERROR(INDEX('padron cfe'!D:D,MATCH(DATOS!C710,'padron cfe'!A:A,0),1),"")</f>
        <v/>
      </c>
      <c r="X710" s="6"/>
      <c r="Z710" s="4" t="str">
        <f t="shared" si="157"/>
        <v/>
      </c>
      <c r="AA710" s="4"/>
      <c r="AB710" s="4"/>
      <c r="AC710" s="2" t="str">
        <f>IFERROR(IF(INDEX(AC$1:AC709,MATCH(J710,J$1:J709,0),1)=0,"",INDEX(AC$1:AC709,MATCH(J710,J$1:J709,0),1)),"")</f>
        <v/>
      </c>
      <c r="AD710" s="2" t="str">
        <f>IFERROR(IF(INDEX(AD$1:AD709,MATCH(J710,J$1:J709,0),1)=0,"",INDEX(AD$1:AD709,MATCH(J710,J$1:J709,0),1)),"")</f>
        <v/>
      </c>
      <c r="AE710" s="2" t="str">
        <f>IFERROR(IF(INDEX(AE$1:AE709,MATCH(J710,J$1:J709,0),1)=0,"",INDEX(AE$1:AE709,MATCH(J710,J$1:J709,0),1)),"")</f>
        <v/>
      </c>
      <c r="AS710" s="4"/>
      <c r="AT710" s="82"/>
      <c r="AU710" s="124"/>
      <c r="AV710" s="124"/>
      <c r="AW710" s="124"/>
      <c r="AX710" s="124"/>
      <c r="AY710" s="124"/>
      <c r="AZ710" s="124"/>
      <c r="BA710" s="4"/>
      <c r="BB710" s="127"/>
      <c r="BH710" s="7" t="str">
        <f t="shared" ca="1" si="158"/>
        <v/>
      </c>
      <c r="BI710" s="4" t="str">
        <f t="shared" si="153"/>
        <v/>
      </c>
      <c r="BJ710" s="123" t="str">
        <f t="shared" si="159"/>
        <v/>
      </c>
      <c r="BK710" s="140" t="str">
        <f t="shared" si="164"/>
        <v/>
      </c>
      <c r="BP710" s="5"/>
      <c r="BQ710" s="4" t="str">
        <f>IF(IFERROR(VLOOKUP(C710,C711:C$1993,1,0),"")="","",COUNTIF(C:C,C710))</f>
        <v/>
      </c>
      <c r="BS710" s="5"/>
      <c r="BT710" s="5"/>
      <c r="BU710" s="5" t="str">
        <f>IF(B710="","",IF(BQ710="",1+(MAX(BU$2:BU709)),""))</f>
        <v/>
      </c>
      <c r="BV710" s="5" t="str">
        <f t="shared" si="160"/>
        <v/>
      </c>
      <c r="BW710" s="5" t="str">
        <f t="shared" si="161"/>
        <v/>
      </c>
      <c r="BX710" s="14" t="str">
        <f t="shared" si="162"/>
        <v/>
      </c>
      <c r="BY710" s="28"/>
      <c r="BZ710" s="15"/>
      <c r="CA710" s="5" t="str">
        <f t="shared" si="154"/>
        <v/>
      </c>
      <c r="CC710" s="5"/>
      <c r="CD710" s="5" t="str">
        <f t="shared" si="163"/>
        <v/>
      </c>
      <c r="CE710" s="5" t="str">
        <f>IF(J710="","",IFERROR(IF(VLOOKUP(J710,J$2:J709,1,0)=0,"",""),J710))</f>
        <v/>
      </c>
      <c r="CF710" s="24" t="str">
        <f>IF(CE710="","",(IFERROR(VLOOKUP(MID(CE710,1,1),$CW$2:DA$28,3,0),0)+IFERROR(VLOOKUP(MID(CE710,2,1),CW$2:DA$28,4,0),0)+IFERROR(VLOOKUP(MID(CE710,3,1),CW$2:DA$28,5,0),0)+(ROW(CE710)/1000000000000)))</f>
        <v/>
      </c>
      <c r="CG710" s="5"/>
      <c r="CH710" s="5">
        <v>709</v>
      </c>
      <c r="CI710" s="5" t="str">
        <f>IFERROR(VLOOKUP(CH710,CD$2:CE1786,2,0),"")</f>
        <v/>
      </c>
      <c r="CJ710" s="5"/>
      <c r="CL710" s="5"/>
      <c r="DC710" s="5" t="e">
        <f>IF(REPORTE!AH$2="si",IF(C710=VALUE(REPORTE!C$11),IF(SUM(DC711:DC$1993),CONCATENATE(INT(B710),", "),INT(B710)),""),IF(C710=VALUE(REPORTE!C$10),IF(SUM(DC711:DC$1993),CONCATENATE(INT(B710),", "),INT(B710)),""))</f>
        <v>#VALUE!</v>
      </c>
      <c r="DG710" s="5"/>
      <c r="DH710" s="5"/>
      <c r="DI710" s="5"/>
      <c r="DJ710" s="5"/>
    </row>
    <row r="711" spans="1:114" ht="15" customHeight="1">
      <c r="A711" s="4" t="str">
        <f t="shared" si="156"/>
        <v/>
      </c>
      <c r="B711" s="3"/>
      <c r="D711" s="1" t="str">
        <f>IFERROR(INDEX('padron cfe'!B:B,MATCH(DATOS!C711,'padron cfe'!A:A,0),1),"")</f>
        <v/>
      </c>
      <c r="H711" s="5" t="str">
        <f>IF(F711="","",IFERROR(CONCATENATE("PEUA",VLOOKUP(ESTADO,REPORTE!AV$2:AW$33,2,0),DIDTRITO_FORM,CADER_FORM,IFERROR(VLOOKUP(DAY(F711),$BN$3:$BO$11,2,0),DAY(F711)),IFERROR(VLOOKUP(MONTH(F711),$BN$3:$BO$11,2,0),MONTH(F711)),YEAR(F711),G711),""))</f>
        <v/>
      </c>
      <c r="K711" s="2" t="str">
        <f>IFERROR(INDEX('padron cfe'!C:C,MATCH(DATOS!C711,'padron cfe'!A:A,0),1),"")</f>
        <v/>
      </c>
      <c r="L711" s="4" t="str">
        <f>IFERROR(IF(VLOOKUP(J711,J$2:L710,4,0)=0,"",VLOOKUP(J711,J$2:L710,4,0)),"")</f>
        <v/>
      </c>
      <c r="M711" s="4" t="str">
        <f>IFERROR(IF(VLOOKUP(J711,J$2:M710,5,0)=0,"",VLOOKUP(J711,J$2:M710,5,0)),"")</f>
        <v/>
      </c>
      <c r="Q711" s="5" t="str">
        <f t="shared" si="155"/>
        <v/>
      </c>
      <c r="S711"/>
      <c r="T711" s="2" t="str">
        <f>IFERROR(INDEX('padron cfe'!D:D,MATCH(DATOS!C711,'padron cfe'!A:A,0),1),"")</f>
        <v/>
      </c>
      <c r="X711" s="6"/>
      <c r="Z711" s="4" t="str">
        <f t="shared" si="157"/>
        <v/>
      </c>
      <c r="AA711" s="4"/>
      <c r="AB711" s="4"/>
      <c r="AC711" s="2" t="str">
        <f>IFERROR(IF(INDEX(AC$1:AC710,MATCH(J711,J$1:J710,0),1)=0,"",INDEX(AC$1:AC710,MATCH(J711,J$1:J710,0),1)),"")</f>
        <v/>
      </c>
      <c r="AD711" s="2" t="str">
        <f>IFERROR(IF(INDEX(AD$1:AD710,MATCH(J711,J$1:J710,0),1)=0,"",INDEX(AD$1:AD710,MATCH(J711,J$1:J710,0),1)),"")</f>
        <v/>
      </c>
      <c r="AE711" s="2" t="str">
        <f>IFERROR(IF(INDEX(AE$1:AE710,MATCH(J711,J$1:J710,0),1)=0,"",INDEX(AE$1:AE710,MATCH(J711,J$1:J710,0),1)),"")</f>
        <v/>
      </c>
      <c r="AS711" s="4"/>
      <c r="AT711" s="82"/>
      <c r="AU711" s="124"/>
      <c r="AV711" s="124"/>
      <c r="AW711" s="124"/>
      <c r="AX711" s="124"/>
      <c r="AY711" s="124"/>
      <c r="AZ711" s="124"/>
      <c r="BA711" s="4"/>
      <c r="BB711" s="127"/>
      <c r="BH711" s="7" t="str">
        <f t="shared" ca="1" si="158"/>
        <v/>
      </c>
      <c r="BI711" s="4" t="str">
        <f t="shared" si="153"/>
        <v/>
      </c>
      <c r="BJ711" s="123" t="str">
        <f t="shared" si="159"/>
        <v/>
      </c>
      <c r="BK711" s="140" t="str">
        <f t="shared" si="164"/>
        <v/>
      </c>
      <c r="BP711" s="5"/>
      <c r="BQ711" s="4" t="str">
        <f>IF(IFERROR(VLOOKUP(C711,C712:C$1993,1,0),"")="","",COUNTIF(C:C,C711))</f>
        <v/>
      </c>
      <c r="BS711" s="5"/>
      <c r="BT711" s="5"/>
      <c r="BU711" s="5" t="str">
        <f>IF(B711="","",IF(BQ711="",1+(MAX(BU$2:BU710)),""))</f>
        <v/>
      </c>
      <c r="BV711" s="5" t="str">
        <f t="shared" si="160"/>
        <v/>
      </c>
      <c r="BW711" s="5" t="str">
        <f t="shared" si="161"/>
        <v/>
      </c>
      <c r="BX711" s="14" t="str">
        <f t="shared" si="162"/>
        <v/>
      </c>
      <c r="BY711" s="28"/>
      <c r="BZ711" s="15"/>
      <c r="CA711" s="5" t="str">
        <f t="shared" si="154"/>
        <v/>
      </c>
      <c r="CC711" s="5"/>
      <c r="CD711" s="5" t="str">
        <f t="shared" si="163"/>
        <v/>
      </c>
      <c r="CE711" s="5" t="str">
        <f>IF(J711="","",IFERROR(IF(VLOOKUP(J711,J$2:J710,1,0)=0,"",""),J711))</f>
        <v/>
      </c>
      <c r="CF711" s="24" t="str">
        <f>IF(CE711="","",(IFERROR(VLOOKUP(MID(CE711,1,1),$CW$2:DA$28,3,0),0)+IFERROR(VLOOKUP(MID(CE711,2,1),CW$2:DA$28,4,0),0)+IFERROR(VLOOKUP(MID(CE711,3,1),CW$2:DA$28,5,0),0)+(ROW(CE711)/1000000000000)))</f>
        <v/>
      </c>
      <c r="CG711" s="5"/>
      <c r="CH711" s="5">
        <v>710</v>
      </c>
      <c r="CI711" s="5" t="str">
        <f>IFERROR(VLOOKUP(CH711,CD$2:CE1787,2,0),"")</f>
        <v/>
      </c>
      <c r="CJ711" s="5"/>
      <c r="CL711" s="5"/>
      <c r="DC711" s="5" t="e">
        <f>IF(REPORTE!AH$2="si",IF(C711=VALUE(REPORTE!C$11),IF(SUM(DC712:DC$1993),CONCATENATE(INT(B711),", "),INT(B711)),""),IF(C711=VALUE(REPORTE!C$10),IF(SUM(DC712:DC$1993),CONCATENATE(INT(B711),", "),INT(B711)),""))</f>
        <v>#VALUE!</v>
      </c>
      <c r="DG711" s="5"/>
      <c r="DH711" s="5"/>
      <c r="DI711" s="5"/>
      <c r="DJ711" s="5"/>
    </row>
    <row r="712" spans="1:114" ht="15" customHeight="1">
      <c r="A712" s="4" t="str">
        <f t="shared" si="156"/>
        <v/>
      </c>
      <c r="B712" s="3"/>
      <c r="D712" s="1" t="str">
        <f>IFERROR(INDEX('padron cfe'!B:B,MATCH(DATOS!C712,'padron cfe'!A:A,0),1),"")</f>
        <v/>
      </c>
      <c r="H712" s="5" t="str">
        <f>IF(F712="","",IFERROR(CONCATENATE("PEUA",VLOOKUP(ESTADO,REPORTE!AV$2:AW$33,2,0),DIDTRITO_FORM,CADER_FORM,IFERROR(VLOOKUP(DAY(F712),$BN$3:$BO$11,2,0),DAY(F712)),IFERROR(VLOOKUP(MONTH(F712),$BN$3:$BO$11,2,0),MONTH(F712)),YEAR(F712),G712),""))</f>
        <v/>
      </c>
      <c r="K712" s="2" t="str">
        <f>IFERROR(INDEX('padron cfe'!C:C,MATCH(DATOS!C712,'padron cfe'!A:A,0),1),"")</f>
        <v/>
      </c>
      <c r="L712" s="4" t="str">
        <f>IFERROR(IF(VLOOKUP(J712,J$2:L711,4,0)=0,"",VLOOKUP(J712,J$2:L711,4,0)),"")</f>
        <v/>
      </c>
      <c r="M712" s="4" t="str">
        <f>IFERROR(IF(VLOOKUP(J712,J$2:M711,5,0)=0,"",VLOOKUP(J712,J$2:M711,5,0)),"")</f>
        <v/>
      </c>
      <c r="Q712" s="5" t="str">
        <f t="shared" si="155"/>
        <v/>
      </c>
      <c r="S712"/>
      <c r="T712" s="2" t="str">
        <f>IFERROR(INDEX('padron cfe'!D:D,MATCH(DATOS!C712,'padron cfe'!A:A,0),1),"")</f>
        <v/>
      </c>
      <c r="X712" s="6"/>
      <c r="Z712" s="4" t="str">
        <f t="shared" si="157"/>
        <v/>
      </c>
      <c r="AA712" s="4"/>
      <c r="AB712" s="4"/>
      <c r="AC712" s="2" t="str">
        <f>IFERROR(IF(INDEX(AC$1:AC711,MATCH(J712,J$1:J711,0),1)=0,"",INDEX(AC$1:AC711,MATCH(J712,J$1:J711,0),1)),"")</f>
        <v/>
      </c>
      <c r="AD712" s="2" t="str">
        <f>IFERROR(IF(INDEX(AD$1:AD711,MATCH(J712,J$1:J711,0),1)=0,"",INDEX(AD$1:AD711,MATCH(J712,J$1:J711,0),1)),"")</f>
        <v/>
      </c>
      <c r="AE712" s="2" t="str">
        <f>IFERROR(IF(INDEX(AE$1:AE711,MATCH(J712,J$1:J711,0),1)=0,"",INDEX(AE$1:AE711,MATCH(J712,J$1:J711,0),1)),"")</f>
        <v/>
      </c>
      <c r="AS712" s="4"/>
      <c r="AT712" s="82"/>
      <c r="AU712" s="124"/>
      <c r="AV712" s="124"/>
      <c r="AW712" s="124"/>
      <c r="AX712" s="124"/>
      <c r="AY712" s="124"/>
      <c r="AZ712" s="124"/>
      <c r="BA712" s="4"/>
      <c r="BB712" s="127"/>
      <c r="BH712" s="7" t="str">
        <f t="shared" ca="1" si="158"/>
        <v/>
      </c>
      <c r="BI712" s="4" t="str">
        <f t="shared" si="153"/>
        <v/>
      </c>
      <c r="BJ712" s="123" t="str">
        <f t="shared" si="159"/>
        <v/>
      </c>
      <c r="BK712" s="140" t="str">
        <f t="shared" si="164"/>
        <v/>
      </c>
      <c r="BP712" s="5"/>
      <c r="BQ712" s="4" t="str">
        <f>IF(IFERROR(VLOOKUP(C712,C713:C$1993,1,0),"")="","",COUNTIF(C:C,C712))</f>
        <v/>
      </c>
      <c r="BS712" s="5"/>
      <c r="BT712" s="5"/>
      <c r="BU712" s="5" t="str">
        <f>IF(B712="","",IF(BQ712="",1+(MAX(BU$2:BU711)),""))</f>
        <v/>
      </c>
      <c r="BV712" s="5" t="str">
        <f t="shared" si="160"/>
        <v/>
      </c>
      <c r="BW712" s="5" t="str">
        <f t="shared" si="161"/>
        <v/>
      </c>
      <c r="BX712" s="14" t="str">
        <f t="shared" si="162"/>
        <v/>
      </c>
      <c r="BY712" s="28"/>
      <c r="BZ712" s="15"/>
      <c r="CA712" s="5" t="str">
        <f t="shared" si="154"/>
        <v/>
      </c>
      <c r="CC712" s="5"/>
      <c r="CD712" s="5" t="str">
        <f t="shared" si="163"/>
        <v/>
      </c>
      <c r="CE712" s="5" t="str">
        <f>IF(J712="","",IFERROR(IF(VLOOKUP(J712,J$2:J711,1,0)=0,"",""),J712))</f>
        <v/>
      </c>
      <c r="CF712" s="24" t="str">
        <f>IF(CE712="","",(IFERROR(VLOOKUP(MID(CE712,1,1),$CW$2:DA$28,3,0),0)+IFERROR(VLOOKUP(MID(CE712,2,1),CW$2:DA$28,4,0),0)+IFERROR(VLOOKUP(MID(CE712,3,1),CW$2:DA$28,5,0),0)+(ROW(CE712)/1000000000000)))</f>
        <v/>
      </c>
      <c r="CG712" s="5"/>
      <c r="CH712" s="5">
        <v>711</v>
      </c>
      <c r="CI712" s="5" t="str">
        <f>IFERROR(VLOOKUP(CH712,CD$2:CE1788,2,0),"")</f>
        <v/>
      </c>
      <c r="CJ712" s="5"/>
      <c r="CL712" s="5"/>
      <c r="DC712" s="5" t="e">
        <f>IF(REPORTE!AH$2="si",IF(C712=VALUE(REPORTE!C$11),IF(SUM(DC713:DC$1993),CONCATENATE(INT(B712),", "),INT(B712)),""),IF(C712=VALUE(REPORTE!C$10),IF(SUM(DC713:DC$1993),CONCATENATE(INT(B712),", "),INT(B712)),""))</f>
        <v>#VALUE!</v>
      </c>
      <c r="DG712" s="5"/>
      <c r="DH712" s="5"/>
      <c r="DI712" s="5"/>
      <c r="DJ712" s="5"/>
    </row>
    <row r="713" spans="1:114" ht="15" customHeight="1">
      <c r="A713" s="4" t="str">
        <f t="shared" si="156"/>
        <v/>
      </c>
      <c r="B713" s="3"/>
      <c r="D713" s="1" t="str">
        <f>IFERROR(INDEX('padron cfe'!B:B,MATCH(DATOS!C713,'padron cfe'!A:A,0),1),"")</f>
        <v/>
      </c>
      <c r="H713" s="5" t="str">
        <f>IF(F713="","",IFERROR(CONCATENATE("PEUA",VLOOKUP(ESTADO,REPORTE!AV$2:AW$33,2,0),DIDTRITO_FORM,CADER_FORM,IFERROR(VLOOKUP(DAY(F713),$BN$3:$BO$11,2,0),DAY(F713)),IFERROR(VLOOKUP(MONTH(F713),$BN$3:$BO$11,2,0),MONTH(F713)),YEAR(F713),G713),""))</f>
        <v/>
      </c>
      <c r="K713" s="2" t="str">
        <f>IFERROR(INDEX('padron cfe'!C:C,MATCH(DATOS!C713,'padron cfe'!A:A,0),1),"")</f>
        <v/>
      </c>
      <c r="L713" s="4" t="str">
        <f>IFERROR(IF(VLOOKUP(J713,J$2:L712,4,0)=0,"",VLOOKUP(J713,J$2:L712,4,0)),"")</f>
        <v/>
      </c>
      <c r="M713" s="4" t="str">
        <f>IFERROR(IF(VLOOKUP(J713,J$2:M712,5,0)=0,"",VLOOKUP(J713,J$2:M712,5,0)),"")</f>
        <v/>
      </c>
      <c r="Q713" s="5" t="str">
        <f t="shared" si="155"/>
        <v/>
      </c>
      <c r="S713"/>
      <c r="T713" s="2" t="str">
        <f>IFERROR(INDEX('padron cfe'!D:D,MATCH(DATOS!C713,'padron cfe'!A:A,0),1),"")</f>
        <v/>
      </c>
      <c r="X713" s="6"/>
      <c r="Z713" s="4" t="str">
        <f t="shared" si="157"/>
        <v/>
      </c>
      <c r="AA713" s="4"/>
      <c r="AB713" s="4"/>
      <c r="AC713" s="2" t="str">
        <f>IFERROR(IF(INDEX(AC$1:AC712,MATCH(J713,J$1:J712,0),1)=0,"",INDEX(AC$1:AC712,MATCH(J713,J$1:J712,0),1)),"")</f>
        <v/>
      </c>
      <c r="AD713" s="2" t="str">
        <f>IFERROR(IF(INDEX(AD$1:AD712,MATCH(J713,J$1:J712,0),1)=0,"",INDEX(AD$1:AD712,MATCH(J713,J$1:J712,0),1)),"")</f>
        <v/>
      </c>
      <c r="AE713" s="2" t="str">
        <f>IFERROR(IF(INDEX(AE$1:AE712,MATCH(J713,J$1:J712,0),1)=0,"",INDEX(AE$1:AE712,MATCH(J713,J$1:J712,0),1)),"")</f>
        <v/>
      </c>
      <c r="AS713" s="4"/>
      <c r="AT713" s="82"/>
      <c r="AU713" s="124"/>
      <c r="AV713" s="124"/>
      <c r="AW713" s="124"/>
      <c r="AX713" s="124"/>
      <c r="AY713" s="124"/>
      <c r="AZ713" s="124"/>
      <c r="BA713" s="4"/>
      <c r="BB713" s="127"/>
      <c r="BH713" s="7" t="str">
        <f t="shared" ca="1" si="158"/>
        <v/>
      </c>
      <c r="BI713" s="4" t="str">
        <f t="shared" si="153"/>
        <v/>
      </c>
      <c r="BJ713" s="123" t="str">
        <f t="shared" si="159"/>
        <v/>
      </c>
      <c r="BK713" s="140" t="str">
        <f t="shared" si="164"/>
        <v/>
      </c>
      <c r="BP713" s="5"/>
      <c r="BQ713" s="4" t="str">
        <f>IF(IFERROR(VLOOKUP(C713,C714:C$1993,1,0),"")="","",COUNTIF(C:C,C713))</f>
        <v/>
      </c>
      <c r="BS713" s="5"/>
      <c r="BT713" s="5"/>
      <c r="BU713" s="5" t="str">
        <f>IF(B713="","",IF(BQ713="",1+(MAX(BU$2:BU712)),""))</f>
        <v/>
      </c>
      <c r="BV713" s="5" t="str">
        <f t="shared" si="160"/>
        <v/>
      </c>
      <c r="BW713" s="5" t="str">
        <f t="shared" si="161"/>
        <v/>
      </c>
      <c r="BX713" s="14" t="str">
        <f t="shared" si="162"/>
        <v/>
      </c>
      <c r="BY713" s="28"/>
      <c r="BZ713" s="15"/>
      <c r="CA713" s="5" t="str">
        <f t="shared" si="154"/>
        <v/>
      </c>
      <c r="CC713" s="5"/>
      <c r="CD713" s="5" t="str">
        <f t="shared" si="163"/>
        <v/>
      </c>
      <c r="CE713" s="5" t="str">
        <f>IF(J713="","",IFERROR(IF(VLOOKUP(J713,J$2:J712,1,0)=0,"",""),J713))</f>
        <v/>
      </c>
      <c r="CF713" s="24" t="str">
        <f>IF(CE713="","",(IFERROR(VLOOKUP(MID(CE713,1,1),$CW$2:DA$28,3,0),0)+IFERROR(VLOOKUP(MID(CE713,2,1),CW$2:DA$28,4,0),0)+IFERROR(VLOOKUP(MID(CE713,3,1),CW$2:DA$28,5,0),0)+(ROW(CE713)/1000000000000)))</f>
        <v/>
      </c>
      <c r="CG713" s="5"/>
      <c r="CH713" s="5">
        <v>712</v>
      </c>
      <c r="CI713" s="5" t="str">
        <f>IFERROR(VLOOKUP(CH713,CD$2:CE1789,2,0),"")</f>
        <v/>
      </c>
      <c r="CJ713" s="5"/>
      <c r="CL713" s="5"/>
      <c r="DC713" s="5" t="e">
        <f>IF(REPORTE!AH$2="si",IF(C713=VALUE(REPORTE!C$11),IF(SUM(DC714:DC$1993),CONCATENATE(INT(B713),", "),INT(B713)),""),IF(C713=VALUE(REPORTE!C$10),IF(SUM(DC714:DC$1993),CONCATENATE(INT(B713),", "),INT(B713)),""))</f>
        <v>#VALUE!</v>
      </c>
      <c r="DG713" s="5"/>
      <c r="DH713" s="5"/>
      <c r="DI713" s="5"/>
      <c r="DJ713" s="5"/>
    </row>
    <row r="714" spans="1:114" ht="15" customHeight="1">
      <c r="A714" s="4" t="str">
        <f t="shared" si="156"/>
        <v/>
      </c>
      <c r="B714" s="3"/>
      <c r="D714" s="1" t="str">
        <f>IFERROR(INDEX('padron cfe'!B:B,MATCH(DATOS!C714,'padron cfe'!A:A,0),1),"")</f>
        <v/>
      </c>
      <c r="H714" s="5" t="str">
        <f>IF(F714="","",IFERROR(CONCATENATE("PEUA",VLOOKUP(ESTADO,REPORTE!AV$2:AW$33,2,0),DIDTRITO_FORM,CADER_FORM,IFERROR(VLOOKUP(DAY(F714),$BN$3:$BO$11,2,0),DAY(F714)),IFERROR(VLOOKUP(MONTH(F714),$BN$3:$BO$11,2,0),MONTH(F714)),YEAR(F714),G714),""))</f>
        <v/>
      </c>
      <c r="K714" s="2" t="str">
        <f>IFERROR(INDEX('padron cfe'!C:C,MATCH(DATOS!C714,'padron cfe'!A:A,0),1),"")</f>
        <v/>
      </c>
      <c r="L714" s="4" t="str">
        <f>IFERROR(IF(VLOOKUP(J714,J$2:L713,4,0)=0,"",VLOOKUP(J714,J$2:L713,4,0)),"")</f>
        <v/>
      </c>
      <c r="M714" s="4" t="str">
        <f>IFERROR(IF(VLOOKUP(J714,J$2:M713,5,0)=0,"",VLOOKUP(J714,J$2:M713,5,0)),"")</f>
        <v/>
      </c>
      <c r="Q714" s="5" t="str">
        <f t="shared" si="155"/>
        <v/>
      </c>
      <c r="S714"/>
      <c r="T714" s="2" t="str">
        <f>IFERROR(INDEX('padron cfe'!D:D,MATCH(DATOS!C714,'padron cfe'!A:A,0),1),"")</f>
        <v/>
      </c>
      <c r="X714" s="6"/>
      <c r="Z714" s="4" t="str">
        <f t="shared" si="157"/>
        <v/>
      </c>
      <c r="AA714" s="4"/>
      <c r="AB714" s="4"/>
      <c r="AC714" s="2" t="str">
        <f>IFERROR(IF(INDEX(AC$1:AC713,MATCH(J714,J$1:J713,0),1)=0,"",INDEX(AC$1:AC713,MATCH(J714,J$1:J713,0),1)),"")</f>
        <v/>
      </c>
      <c r="AD714" s="2" t="str">
        <f>IFERROR(IF(INDEX(AD$1:AD713,MATCH(J714,J$1:J713,0),1)=0,"",INDEX(AD$1:AD713,MATCH(J714,J$1:J713,0),1)),"")</f>
        <v/>
      </c>
      <c r="AE714" s="2" t="str">
        <f>IFERROR(IF(INDEX(AE$1:AE713,MATCH(J714,J$1:J713,0),1)=0,"",INDEX(AE$1:AE713,MATCH(J714,J$1:J713,0),1)),"")</f>
        <v/>
      </c>
      <c r="AS714" s="4"/>
      <c r="AT714" s="82"/>
      <c r="AU714" s="124"/>
      <c r="AV714" s="124"/>
      <c r="AW714" s="124"/>
      <c r="AX714" s="124"/>
      <c r="AY714" s="124"/>
      <c r="AZ714" s="124"/>
      <c r="BA714" s="4"/>
      <c r="BB714" s="127"/>
      <c r="BH714" s="7" t="str">
        <f t="shared" ca="1" si="158"/>
        <v/>
      </c>
      <c r="BI714" s="4" t="str">
        <f t="shared" si="153"/>
        <v/>
      </c>
      <c r="BJ714" s="123" t="str">
        <f t="shared" si="159"/>
        <v/>
      </c>
      <c r="BK714" s="140" t="str">
        <f t="shared" si="164"/>
        <v/>
      </c>
      <c r="BP714" s="5"/>
      <c r="BQ714" s="4" t="str">
        <f>IF(IFERROR(VLOOKUP(C714,C715:C$1993,1,0),"")="","",COUNTIF(C:C,C714))</f>
        <v/>
      </c>
      <c r="BS714" s="5"/>
      <c r="BT714" s="5"/>
      <c r="BU714" s="5" t="str">
        <f>IF(B714="","",IF(BQ714="",1+(MAX(BU$2:BU713)),""))</f>
        <v/>
      </c>
      <c r="BV714" s="5" t="str">
        <f t="shared" si="160"/>
        <v/>
      </c>
      <c r="BW714" s="5" t="str">
        <f t="shared" si="161"/>
        <v/>
      </c>
      <c r="BX714" s="14" t="str">
        <f t="shared" si="162"/>
        <v/>
      </c>
      <c r="BY714" s="28"/>
      <c r="BZ714" s="15"/>
      <c r="CA714" s="5" t="str">
        <f t="shared" si="154"/>
        <v/>
      </c>
      <c r="CC714" s="5"/>
      <c r="CD714" s="5" t="str">
        <f t="shared" si="163"/>
        <v/>
      </c>
      <c r="CE714" s="5" t="str">
        <f>IF(J714="","",IFERROR(IF(VLOOKUP(J714,J$2:J713,1,0)=0,"",""),J714))</f>
        <v/>
      </c>
      <c r="CF714" s="24" t="str">
        <f>IF(CE714="","",(IFERROR(VLOOKUP(MID(CE714,1,1),$CW$2:DA$28,3,0),0)+IFERROR(VLOOKUP(MID(CE714,2,1),CW$2:DA$28,4,0),0)+IFERROR(VLOOKUP(MID(CE714,3,1),CW$2:DA$28,5,0),0)+(ROW(CE714)/1000000000000)))</f>
        <v/>
      </c>
      <c r="CG714" s="5"/>
      <c r="CH714" s="5">
        <v>713</v>
      </c>
      <c r="CI714" s="5" t="str">
        <f>IFERROR(VLOOKUP(CH714,CD$2:CE1790,2,0),"")</f>
        <v/>
      </c>
      <c r="CJ714" s="5"/>
      <c r="CL714" s="5"/>
      <c r="DC714" s="5" t="e">
        <f>IF(REPORTE!AH$2="si",IF(C714=VALUE(REPORTE!C$11),IF(SUM(DC715:DC$1993),CONCATENATE(INT(B714),", "),INT(B714)),""),IF(C714=VALUE(REPORTE!C$10),IF(SUM(DC715:DC$1993),CONCATENATE(INT(B714),", "),INT(B714)),""))</f>
        <v>#VALUE!</v>
      </c>
      <c r="DG714" s="5"/>
      <c r="DH714" s="5"/>
      <c r="DI714" s="5"/>
      <c r="DJ714" s="5"/>
    </row>
    <row r="715" spans="1:114" ht="15" customHeight="1">
      <c r="A715" s="4" t="str">
        <f t="shared" si="156"/>
        <v/>
      </c>
      <c r="B715" s="3"/>
      <c r="D715" s="1" t="str">
        <f>IFERROR(INDEX('padron cfe'!B:B,MATCH(DATOS!C715,'padron cfe'!A:A,0),1),"")</f>
        <v/>
      </c>
      <c r="H715" s="5" t="str">
        <f>IF(F715="","",IFERROR(CONCATENATE("PEUA",VLOOKUP(ESTADO,REPORTE!AV$2:AW$33,2,0),DIDTRITO_FORM,CADER_FORM,IFERROR(VLOOKUP(DAY(F715),$BN$3:$BO$11,2,0),DAY(F715)),IFERROR(VLOOKUP(MONTH(F715),$BN$3:$BO$11,2,0),MONTH(F715)),YEAR(F715),G715),""))</f>
        <v/>
      </c>
      <c r="K715" s="2" t="str">
        <f>IFERROR(INDEX('padron cfe'!C:C,MATCH(DATOS!C715,'padron cfe'!A:A,0),1),"")</f>
        <v/>
      </c>
      <c r="L715" s="4" t="str">
        <f>IFERROR(IF(VLOOKUP(J715,J$2:L714,4,0)=0,"",VLOOKUP(J715,J$2:L714,4,0)),"")</f>
        <v/>
      </c>
      <c r="M715" s="4" t="str">
        <f>IFERROR(IF(VLOOKUP(J715,J$2:M714,5,0)=0,"",VLOOKUP(J715,J$2:M714,5,0)),"")</f>
        <v/>
      </c>
      <c r="Q715" s="5" t="str">
        <f t="shared" si="155"/>
        <v/>
      </c>
      <c r="S715"/>
      <c r="T715" s="2" t="str">
        <f>IFERROR(INDEX('padron cfe'!D:D,MATCH(DATOS!C715,'padron cfe'!A:A,0),1),"")</f>
        <v/>
      </c>
      <c r="X715" s="6"/>
      <c r="Z715" s="4" t="str">
        <f t="shared" si="157"/>
        <v/>
      </c>
      <c r="AA715" s="4"/>
      <c r="AB715" s="4"/>
      <c r="AC715" s="2" t="str">
        <f>IFERROR(IF(INDEX(AC$1:AC714,MATCH(J715,J$1:J714,0),1)=0,"",INDEX(AC$1:AC714,MATCH(J715,J$1:J714,0),1)),"")</f>
        <v/>
      </c>
      <c r="AD715" s="2" t="str">
        <f>IFERROR(IF(INDEX(AD$1:AD714,MATCH(J715,J$1:J714,0),1)=0,"",INDEX(AD$1:AD714,MATCH(J715,J$1:J714,0),1)),"")</f>
        <v/>
      </c>
      <c r="AE715" s="2" t="str">
        <f>IFERROR(IF(INDEX(AE$1:AE714,MATCH(J715,J$1:J714,0),1)=0,"",INDEX(AE$1:AE714,MATCH(J715,J$1:J714,0),1)),"")</f>
        <v/>
      </c>
      <c r="AS715" s="4"/>
      <c r="AT715" s="82"/>
      <c r="AU715" s="124"/>
      <c r="AV715" s="124"/>
      <c r="AW715" s="124"/>
      <c r="AX715" s="124"/>
      <c r="AY715" s="124"/>
      <c r="AZ715" s="124"/>
      <c r="BA715" s="4"/>
      <c r="BB715" s="127"/>
      <c r="BH715" s="7" t="str">
        <f t="shared" ca="1" si="158"/>
        <v/>
      </c>
      <c r="BI715" s="4" t="str">
        <f t="shared" si="153"/>
        <v/>
      </c>
      <c r="BJ715" s="123" t="str">
        <f t="shared" si="159"/>
        <v/>
      </c>
      <c r="BK715" s="140" t="str">
        <f t="shared" si="164"/>
        <v/>
      </c>
      <c r="BP715" s="5"/>
      <c r="BQ715" s="4" t="str">
        <f>IF(IFERROR(VLOOKUP(C715,C716:C$1993,1,0),"")="","",COUNTIF(C:C,C715))</f>
        <v/>
      </c>
      <c r="BS715" s="5"/>
      <c r="BT715" s="5"/>
      <c r="BU715" s="5" t="str">
        <f>IF(B715="","",IF(BQ715="",1+(MAX(BU$2:BU714)),""))</f>
        <v/>
      </c>
      <c r="BV715" s="5" t="str">
        <f t="shared" si="160"/>
        <v/>
      </c>
      <c r="BW715" s="5" t="str">
        <f t="shared" si="161"/>
        <v/>
      </c>
      <c r="BX715" s="14" t="str">
        <f t="shared" si="162"/>
        <v/>
      </c>
      <c r="BY715" s="28"/>
      <c r="BZ715" s="15"/>
      <c r="CA715" s="5" t="str">
        <f t="shared" si="154"/>
        <v/>
      </c>
      <c r="CC715" s="5"/>
      <c r="CD715" s="5" t="str">
        <f t="shared" si="163"/>
        <v/>
      </c>
      <c r="CE715" s="5" t="str">
        <f>IF(J715="","",IFERROR(IF(VLOOKUP(J715,J$2:J714,1,0)=0,"",""),J715))</f>
        <v/>
      </c>
      <c r="CF715" s="24" t="str">
        <f>IF(CE715="","",(IFERROR(VLOOKUP(MID(CE715,1,1),$CW$2:DA$28,3,0),0)+IFERROR(VLOOKUP(MID(CE715,2,1),CW$2:DA$28,4,0),0)+IFERROR(VLOOKUP(MID(CE715,3,1),CW$2:DA$28,5,0),0)+(ROW(CE715)/1000000000000)))</f>
        <v/>
      </c>
      <c r="CG715" s="5"/>
      <c r="CH715" s="5">
        <v>714</v>
      </c>
      <c r="CI715" s="5" t="str">
        <f>IFERROR(VLOOKUP(CH715,CD$2:CE1791,2,0),"")</f>
        <v/>
      </c>
      <c r="CJ715" s="5"/>
      <c r="CL715" s="5"/>
      <c r="DC715" s="5" t="e">
        <f>IF(REPORTE!AH$2="si",IF(C715=VALUE(REPORTE!C$11),IF(SUM(DC716:DC$1993),CONCATENATE(INT(B715),", "),INT(B715)),""),IF(C715=VALUE(REPORTE!C$10),IF(SUM(DC716:DC$1993),CONCATENATE(INT(B715),", "),INT(B715)),""))</f>
        <v>#VALUE!</v>
      </c>
      <c r="DG715" s="5"/>
      <c r="DH715" s="5"/>
      <c r="DI715" s="5"/>
      <c r="DJ715" s="5"/>
    </row>
    <row r="716" spans="1:114" ht="15" customHeight="1">
      <c r="A716" s="4" t="str">
        <f t="shared" si="156"/>
        <v/>
      </c>
      <c r="B716" s="3"/>
      <c r="D716" s="1" t="str">
        <f>IFERROR(INDEX('padron cfe'!B:B,MATCH(DATOS!C716,'padron cfe'!A:A,0),1),"")</f>
        <v/>
      </c>
      <c r="H716" s="5" t="str">
        <f>IF(F716="","",IFERROR(CONCATENATE("PEUA",VLOOKUP(ESTADO,REPORTE!AV$2:AW$33,2,0),DIDTRITO_FORM,CADER_FORM,IFERROR(VLOOKUP(DAY(F716),$BN$3:$BO$11,2,0),DAY(F716)),IFERROR(VLOOKUP(MONTH(F716),$BN$3:$BO$11,2,0),MONTH(F716)),YEAR(F716),G716),""))</f>
        <v/>
      </c>
      <c r="K716" s="2" t="str">
        <f>IFERROR(INDEX('padron cfe'!C:C,MATCH(DATOS!C716,'padron cfe'!A:A,0),1),"")</f>
        <v/>
      </c>
      <c r="L716" s="4" t="str">
        <f>IFERROR(IF(VLOOKUP(J716,J$2:L715,4,0)=0,"",VLOOKUP(J716,J$2:L715,4,0)),"")</f>
        <v/>
      </c>
      <c r="M716" s="4" t="str">
        <f>IFERROR(IF(VLOOKUP(J716,J$2:M715,5,0)=0,"",VLOOKUP(J716,J$2:M715,5,0)),"")</f>
        <v/>
      </c>
      <c r="Q716" s="5" t="str">
        <f t="shared" si="155"/>
        <v/>
      </c>
      <c r="S716"/>
      <c r="T716" s="2" t="str">
        <f>IFERROR(INDEX('padron cfe'!D:D,MATCH(DATOS!C716,'padron cfe'!A:A,0),1),"")</f>
        <v/>
      </c>
      <c r="X716" s="6"/>
      <c r="Z716" s="4" t="str">
        <f t="shared" si="157"/>
        <v/>
      </c>
      <c r="AA716" s="4"/>
      <c r="AB716" s="4"/>
      <c r="AC716" s="2" t="str">
        <f>IFERROR(IF(INDEX(AC$1:AC715,MATCH(J716,J$1:J715,0),1)=0,"",INDEX(AC$1:AC715,MATCH(J716,J$1:J715,0),1)),"")</f>
        <v/>
      </c>
      <c r="AD716" s="2" t="str">
        <f>IFERROR(IF(INDEX(AD$1:AD715,MATCH(J716,J$1:J715,0),1)=0,"",INDEX(AD$1:AD715,MATCH(J716,J$1:J715,0),1)),"")</f>
        <v/>
      </c>
      <c r="AE716" s="2" t="str">
        <f>IFERROR(IF(INDEX(AE$1:AE715,MATCH(J716,J$1:J715,0),1)=0,"",INDEX(AE$1:AE715,MATCH(J716,J$1:J715,0),1)),"")</f>
        <v/>
      </c>
      <c r="AS716" s="4"/>
      <c r="AT716" s="82"/>
      <c r="AU716" s="124"/>
      <c r="AV716" s="124"/>
      <c r="AW716" s="124"/>
      <c r="AX716" s="124"/>
      <c r="AY716" s="124"/>
      <c r="AZ716" s="124"/>
      <c r="BA716" s="4"/>
      <c r="BB716" s="127"/>
      <c r="BH716" s="7" t="str">
        <f t="shared" ca="1" si="158"/>
        <v/>
      </c>
      <c r="BI716" s="4" t="str">
        <f t="shared" si="153"/>
        <v/>
      </c>
      <c r="BJ716" s="123" t="str">
        <f t="shared" si="159"/>
        <v/>
      </c>
      <c r="BK716" s="140" t="str">
        <f t="shared" si="164"/>
        <v/>
      </c>
      <c r="BP716" s="5"/>
      <c r="BQ716" s="4" t="str">
        <f>IF(IFERROR(VLOOKUP(C716,C717:C$1993,1,0),"")="","",COUNTIF(C:C,C716))</f>
        <v/>
      </c>
      <c r="BS716" s="5"/>
      <c r="BT716" s="5"/>
      <c r="BU716" s="5" t="str">
        <f>IF(B716="","",IF(BQ716="",1+(MAX(BU$2:BU715)),""))</f>
        <v/>
      </c>
      <c r="BV716" s="5" t="str">
        <f t="shared" si="160"/>
        <v/>
      </c>
      <c r="BW716" s="5" t="str">
        <f t="shared" si="161"/>
        <v/>
      </c>
      <c r="BX716" s="14" t="str">
        <f t="shared" si="162"/>
        <v/>
      </c>
      <c r="BY716" s="28"/>
      <c r="BZ716" s="15"/>
      <c r="CA716" s="5" t="str">
        <f t="shared" si="154"/>
        <v/>
      </c>
      <c r="CC716" s="5"/>
      <c r="CD716" s="5" t="str">
        <f t="shared" si="163"/>
        <v/>
      </c>
      <c r="CE716" s="5" t="str">
        <f>IF(J716="","",IFERROR(IF(VLOOKUP(J716,J$2:J715,1,0)=0,"",""),J716))</f>
        <v/>
      </c>
      <c r="CF716" s="24" t="str">
        <f>IF(CE716="","",(IFERROR(VLOOKUP(MID(CE716,1,1),$CW$2:DA$28,3,0),0)+IFERROR(VLOOKUP(MID(CE716,2,1),CW$2:DA$28,4,0),0)+IFERROR(VLOOKUP(MID(CE716,3,1),CW$2:DA$28,5,0),0)+(ROW(CE716)/1000000000000)))</f>
        <v/>
      </c>
      <c r="CG716" s="5"/>
      <c r="CH716" s="5">
        <v>715</v>
      </c>
      <c r="CI716" s="5" t="str">
        <f>IFERROR(VLOOKUP(CH716,CD$2:CE1792,2,0),"")</f>
        <v/>
      </c>
      <c r="CJ716" s="5"/>
      <c r="CL716" s="5"/>
      <c r="DC716" s="5" t="e">
        <f>IF(REPORTE!AH$2="si",IF(C716=VALUE(REPORTE!C$11),IF(SUM(DC717:DC$1993),CONCATENATE(INT(B716),", "),INT(B716)),""),IF(C716=VALUE(REPORTE!C$10),IF(SUM(DC717:DC$1993),CONCATENATE(INT(B716),", "),INT(B716)),""))</f>
        <v>#VALUE!</v>
      </c>
      <c r="DD716" s="5" t="e">
        <f>CONCATENATE(DC716,DC717,DC718,DC719,DC720,DC721,DC722,DC723,DC724,DC725,DC726,DC727,DC728,DC729,DC730,DC731,DC732,DC733,DC734,DC735,DC736,DC737,DC738,DC739,DC740,DC741,DC742,DC743,DC744,DC745,DC746,DC747,DC748,DC749,DC750,DC751,DC752,DC753,DC754,DC755,DC756,DC757)</f>
        <v>#VALUE!</v>
      </c>
      <c r="DG716" s="5"/>
      <c r="DH716" s="5"/>
      <c r="DI716" s="5"/>
      <c r="DJ716" s="5"/>
    </row>
    <row r="717" spans="1:114" ht="15" customHeight="1">
      <c r="A717" s="4" t="str">
        <f t="shared" si="156"/>
        <v/>
      </c>
      <c r="B717" s="3"/>
      <c r="D717" s="1" t="str">
        <f>IFERROR(INDEX('padron cfe'!B:B,MATCH(DATOS!C717,'padron cfe'!A:A,0),1),"")</f>
        <v/>
      </c>
      <c r="H717" s="5" t="str">
        <f>IF(F717="","",IFERROR(CONCATENATE("PEUA",VLOOKUP(ESTADO,REPORTE!AV$2:AW$33,2,0),DIDTRITO_FORM,CADER_FORM,IFERROR(VLOOKUP(DAY(F717),$BN$3:$BO$11,2,0),DAY(F717)),IFERROR(VLOOKUP(MONTH(F717),$BN$3:$BO$11,2,0),MONTH(F717)),YEAR(F717),G717),""))</f>
        <v/>
      </c>
      <c r="K717" s="2" t="str">
        <f>IFERROR(INDEX('padron cfe'!C:C,MATCH(DATOS!C717,'padron cfe'!A:A,0),1),"")</f>
        <v/>
      </c>
      <c r="L717" s="4" t="str">
        <f>IFERROR(IF(VLOOKUP(J717,J$2:L716,4,0)=0,"",VLOOKUP(J717,J$2:L716,4,0)),"")</f>
        <v/>
      </c>
      <c r="M717" s="4" t="str">
        <f>IFERROR(IF(VLOOKUP(J717,J$2:M716,5,0)=0,"",VLOOKUP(J717,J$2:M716,5,0)),"")</f>
        <v/>
      </c>
      <c r="Q717" s="5" t="str">
        <f t="shared" si="155"/>
        <v/>
      </c>
      <c r="S717"/>
      <c r="T717" s="2" t="str">
        <f>IFERROR(INDEX('padron cfe'!D:D,MATCH(DATOS!C717,'padron cfe'!A:A,0),1),"")</f>
        <v/>
      </c>
      <c r="X717" s="6"/>
      <c r="Z717" s="4" t="str">
        <f t="shared" si="157"/>
        <v/>
      </c>
      <c r="AA717" s="4"/>
      <c r="AB717" s="4"/>
      <c r="AC717" s="2" t="str">
        <f>IFERROR(IF(INDEX(AC$1:AC716,MATCH(J717,J$1:J716,0),1)=0,"",INDEX(AC$1:AC716,MATCH(J717,J$1:J716,0),1)),"")</f>
        <v/>
      </c>
      <c r="AD717" s="2" t="str">
        <f>IFERROR(IF(INDEX(AD$1:AD716,MATCH(J717,J$1:J716,0),1)=0,"",INDEX(AD$1:AD716,MATCH(J717,J$1:J716,0),1)),"")</f>
        <v/>
      </c>
      <c r="AE717" s="2" t="str">
        <f>IFERROR(IF(INDEX(AE$1:AE716,MATCH(J717,J$1:J716,0),1)=0,"",INDEX(AE$1:AE716,MATCH(J717,J$1:J716,0),1)),"")</f>
        <v/>
      </c>
      <c r="AS717" s="4"/>
      <c r="AT717" s="82"/>
      <c r="AU717" s="124"/>
      <c r="AV717" s="124"/>
      <c r="AW717" s="124"/>
      <c r="AX717" s="124"/>
      <c r="AY717" s="124"/>
      <c r="AZ717" s="124"/>
      <c r="BA717" s="4"/>
      <c r="BB717" s="127"/>
      <c r="BH717" s="7" t="str">
        <f t="shared" ca="1" si="158"/>
        <v/>
      </c>
      <c r="BI717" s="4" t="str">
        <f t="shared" si="153"/>
        <v/>
      </c>
      <c r="BJ717" s="123" t="str">
        <f t="shared" si="159"/>
        <v/>
      </c>
      <c r="BK717" s="140" t="str">
        <f t="shared" si="164"/>
        <v/>
      </c>
      <c r="BP717" s="5"/>
      <c r="BQ717" s="4" t="str">
        <f>IF(IFERROR(VLOOKUP(C717,C718:C$1993,1,0),"")="","",COUNTIF(C:C,C717))</f>
        <v/>
      </c>
      <c r="BS717" s="5"/>
      <c r="BT717" s="5"/>
      <c r="BU717" s="5" t="str">
        <f>IF(B717="","",IF(BQ717="",1+(MAX(BU$2:BU716)),""))</f>
        <v/>
      </c>
      <c r="BV717" s="5" t="str">
        <f t="shared" si="160"/>
        <v/>
      </c>
      <c r="BW717" s="5" t="str">
        <f t="shared" si="161"/>
        <v/>
      </c>
      <c r="BX717" s="14" t="str">
        <f t="shared" si="162"/>
        <v/>
      </c>
      <c r="BY717" s="28"/>
      <c r="BZ717" s="15"/>
      <c r="CA717" s="5" t="str">
        <f t="shared" si="154"/>
        <v/>
      </c>
      <c r="CC717" s="5"/>
      <c r="CD717" s="5" t="str">
        <f t="shared" si="163"/>
        <v/>
      </c>
      <c r="CE717" s="5" t="str">
        <f>IF(J717="","",IFERROR(IF(VLOOKUP(J717,J$2:J716,1,0)=0,"",""),J717))</f>
        <v/>
      </c>
      <c r="CF717" s="24" t="str">
        <f>IF(CE717="","",(IFERROR(VLOOKUP(MID(CE717,1,1),$CW$2:DA$28,3,0),0)+IFERROR(VLOOKUP(MID(CE717,2,1),CW$2:DA$28,4,0),0)+IFERROR(VLOOKUP(MID(CE717,3,1),CW$2:DA$28,5,0),0)+(ROW(CE717)/1000000000000)))</f>
        <v/>
      </c>
      <c r="CG717" s="5"/>
      <c r="CH717" s="5">
        <v>716</v>
      </c>
      <c r="CI717" s="5" t="str">
        <f>IFERROR(VLOOKUP(CH717,CD$2:CE1793,2,0),"")</f>
        <v/>
      </c>
      <c r="CJ717" s="5"/>
      <c r="CL717" s="5"/>
      <c r="DC717" s="5" t="e">
        <f>IF(REPORTE!AH$2="si",IF(C717=VALUE(REPORTE!C$11),IF(SUM(DC718:DC$1993),CONCATENATE(INT(B717),", "),INT(B717)),""),IF(C717=VALUE(REPORTE!C$10),IF(SUM(DC718:DC$1993),CONCATENATE(INT(B717),", "),INT(B717)),""))</f>
        <v>#VALUE!</v>
      </c>
      <c r="DG717" s="5"/>
      <c r="DH717" s="5"/>
      <c r="DI717" s="5"/>
      <c r="DJ717" s="5"/>
    </row>
    <row r="718" spans="1:114" ht="15" customHeight="1">
      <c r="A718" s="4" t="str">
        <f t="shared" si="156"/>
        <v/>
      </c>
      <c r="B718" s="3"/>
      <c r="D718" s="1" t="str">
        <f>IFERROR(INDEX('padron cfe'!B:B,MATCH(DATOS!C718,'padron cfe'!A:A,0),1),"")</f>
        <v/>
      </c>
      <c r="H718" s="5" t="str">
        <f>IF(F718="","",IFERROR(CONCATENATE("PEUA",VLOOKUP(ESTADO,REPORTE!AV$2:AW$33,2,0),DIDTRITO_FORM,CADER_FORM,IFERROR(VLOOKUP(DAY(F718),$BN$3:$BO$11,2,0),DAY(F718)),IFERROR(VLOOKUP(MONTH(F718),$BN$3:$BO$11,2,0),MONTH(F718)),YEAR(F718),G718),""))</f>
        <v/>
      </c>
      <c r="K718" s="2" t="str">
        <f>IFERROR(INDEX('padron cfe'!C:C,MATCH(DATOS!C718,'padron cfe'!A:A,0),1),"")</f>
        <v/>
      </c>
      <c r="L718" s="4" t="str">
        <f>IFERROR(IF(VLOOKUP(J718,J$2:L717,4,0)=0,"",VLOOKUP(J718,J$2:L717,4,0)),"")</f>
        <v/>
      </c>
      <c r="M718" s="4" t="str">
        <f>IFERROR(IF(VLOOKUP(J718,J$2:M717,5,0)=0,"",VLOOKUP(J718,J$2:M717,5,0)),"")</f>
        <v/>
      </c>
      <c r="Q718" s="5" t="str">
        <f t="shared" si="155"/>
        <v/>
      </c>
      <c r="S718"/>
      <c r="T718" s="2" t="str">
        <f>IFERROR(INDEX('padron cfe'!D:D,MATCH(DATOS!C718,'padron cfe'!A:A,0),1),"")</f>
        <v/>
      </c>
      <c r="X718" s="6"/>
      <c r="Z718" s="4" t="str">
        <f t="shared" si="157"/>
        <v/>
      </c>
      <c r="AA718" s="4"/>
      <c r="AB718" s="4"/>
      <c r="AC718" s="2" t="str">
        <f>IFERROR(IF(INDEX(AC$1:AC717,MATCH(J718,J$1:J717,0),1)=0,"",INDEX(AC$1:AC717,MATCH(J718,J$1:J717,0),1)),"")</f>
        <v/>
      </c>
      <c r="AD718" s="2" t="str">
        <f>IFERROR(IF(INDEX(AD$1:AD717,MATCH(J718,J$1:J717,0),1)=0,"",INDEX(AD$1:AD717,MATCH(J718,J$1:J717,0),1)),"")</f>
        <v/>
      </c>
      <c r="AE718" s="2" t="str">
        <f>IFERROR(IF(INDEX(AE$1:AE717,MATCH(J718,J$1:J717,0),1)=0,"",INDEX(AE$1:AE717,MATCH(J718,J$1:J717,0),1)),"")</f>
        <v/>
      </c>
      <c r="AS718" s="4"/>
      <c r="AT718" s="82"/>
      <c r="AU718" s="124"/>
      <c r="AV718" s="124"/>
      <c r="AW718" s="124"/>
      <c r="AX718" s="124"/>
      <c r="AY718" s="124"/>
      <c r="AZ718" s="124"/>
      <c r="BA718" s="4"/>
      <c r="BB718" s="127"/>
      <c r="BH718" s="7" t="str">
        <f t="shared" ca="1" si="158"/>
        <v/>
      </c>
      <c r="BI718" s="4" t="str">
        <f t="shared" si="153"/>
        <v/>
      </c>
      <c r="BJ718" s="123" t="str">
        <f t="shared" si="159"/>
        <v/>
      </c>
      <c r="BK718" s="140" t="str">
        <f t="shared" si="164"/>
        <v/>
      </c>
      <c r="BP718" s="5"/>
      <c r="BQ718" s="4" t="str">
        <f>IF(IFERROR(VLOOKUP(C718,C719:C$1993,1,0),"")="","",COUNTIF(C:C,C718))</f>
        <v/>
      </c>
      <c r="BS718" s="5"/>
      <c r="BT718" s="5"/>
      <c r="BU718" s="5" t="str">
        <f>IF(B718="","",IF(BQ718="",1+(MAX(BU$2:BU717)),""))</f>
        <v/>
      </c>
      <c r="BV718" s="5" t="str">
        <f t="shared" si="160"/>
        <v/>
      </c>
      <c r="BW718" s="5" t="str">
        <f t="shared" si="161"/>
        <v/>
      </c>
      <c r="BX718" s="14" t="str">
        <f t="shared" si="162"/>
        <v/>
      </c>
      <c r="BY718" s="28"/>
      <c r="BZ718" s="15"/>
      <c r="CA718" s="5" t="str">
        <f t="shared" si="154"/>
        <v/>
      </c>
      <c r="CC718" s="5"/>
      <c r="CD718" s="5" t="str">
        <f t="shared" si="163"/>
        <v/>
      </c>
      <c r="CE718" s="5" t="str">
        <f>IF(J718="","",IFERROR(IF(VLOOKUP(J718,J$2:J717,1,0)=0,"",""),J718))</f>
        <v/>
      </c>
      <c r="CF718" s="24" t="str">
        <f>IF(CE718="","",(IFERROR(VLOOKUP(MID(CE718,1,1),$CW$2:DA$28,3,0),0)+IFERROR(VLOOKUP(MID(CE718,2,1),CW$2:DA$28,4,0),0)+IFERROR(VLOOKUP(MID(CE718,3,1),CW$2:DA$28,5,0),0)+(ROW(CE718)/1000000000000)))</f>
        <v/>
      </c>
      <c r="CG718" s="5"/>
      <c r="CH718" s="5">
        <v>717</v>
      </c>
      <c r="CI718" s="5" t="str">
        <f>IFERROR(VLOOKUP(CH718,CD$2:CE1794,2,0),"")</f>
        <v/>
      </c>
      <c r="CJ718" s="5"/>
      <c r="CL718" s="5"/>
      <c r="DC718" s="5" t="e">
        <f>IF(REPORTE!AH$2="si",IF(C718=VALUE(REPORTE!C$11),IF(SUM(DC719:DC$1993),CONCATENATE(INT(B718),", "),INT(B718)),""),IF(C718=VALUE(REPORTE!C$10),IF(SUM(DC719:DC$1993),CONCATENATE(INT(B718),", "),INT(B718)),""))</f>
        <v>#VALUE!</v>
      </c>
      <c r="DG718" s="5"/>
      <c r="DH718" s="5"/>
      <c r="DI718" s="5"/>
      <c r="DJ718" s="5"/>
    </row>
    <row r="719" spans="1:114" ht="15" customHeight="1">
      <c r="A719" s="4" t="str">
        <f t="shared" si="156"/>
        <v/>
      </c>
      <c r="B719" s="3"/>
      <c r="D719" s="1" t="str">
        <f>IFERROR(INDEX('padron cfe'!B:B,MATCH(DATOS!C719,'padron cfe'!A:A,0),1),"")</f>
        <v/>
      </c>
      <c r="H719" s="5" t="str">
        <f>IF(F719="","",IFERROR(CONCATENATE("PEUA",VLOOKUP(ESTADO,REPORTE!AV$2:AW$33,2,0),DIDTRITO_FORM,CADER_FORM,IFERROR(VLOOKUP(DAY(F719),$BN$3:$BO$11,2,0),DAY(F719)),IFERROR(VLOOKUP(MONTH(F719),$BN$3:$BO$11,2,0),MONTH(F719)),YEAR(F719),G719),""))</f>
        <v/>
      </c>
      <c r="K719" s="2" t="str">
        <f>IFERROR(INDEX('padron cfe'!C:C,MATCH(DATOS!C719,'padron cfe'!A:A,0),1),"")</f>
        <v/>
      </c>
      <c r="L719" s="4" t="str">
        <f>IFERROR(IF(VLOOKUP(J719,J$2:L718,4,0)=0,"",VLOOKUP(J719,J$2:L718,4,0)),"")</f>
        <v/>
      </c>
      <c r="M719" s="4" t="str">
        <f>IFERROR(IF(VLOOKUP(J719,J$2:M718,5,0)=0,"",VLOOKUP(J719,J$2:M718,5,0)),"")</f>
        <v/>
      </c>
      <c r="Q719" s="5" t="str">
        <f t="shared" si="155"/>
        <v/>
      </c>
      <c r="S719"/>
      <c r="T719" s="2" t="str">
        <f>IFERROR(INDEX('padron cfe'!D:D,MATCH(DATOS!C719,'padron cfe'!A:A,0),1),"")</f>
        <v/>
      </c>
      <c r="X719" s="6"/>
      <c r="Z719" s="4" t="str">
        <f t="shared" si="157"/>
        <v/>
      </c>
      <c r="AA719" s="4"/>
      <c r="AB719" s="4"/>
      <c r="AC719" s="2" t="str">
        <f>IFERROR(IF(INDEX(AC$1:AC718,MATCH(J719,J$1:J718,0),1)=0,"",INDEX(AC$1:AC718,MATCH(J719,J$1:J718,0),1)),"")</f>
        <v/>
      </c>
      <c r="AD719" s="2" t="str">
        <f>IFERROR(IF(INDEX(AD$1:AD718,MATCH(J719,J$1:J718,0),1)=0,"",INDEX(AD$1:AD718,MATCH(J719,J$1:J718,0),1)),"")</f>
        <v/>
      </c>
      <c r="AE719" s="2" t="str">
        <f>IFERROR(IF(INDEX(AE$1:AE718,MATCH(J719,J$1:J718,0),1)=0,"",INDEX(AE$1:AE718,MATCH(J719,J$1:J718,0),1)),"")</f>
        <v/>
      </c>
      <c r="AS719" s="4"/>
      <c r="AT719" s="82"/>
      <c r="AU719" s="124"/>
      <c r="AV719" s="124"/>
      <c r="AW719" s="124"/>
      <c r="AX719" s="124"/>
      <c r="AY719" s="124"/>
      <c r="AZ719" s="124"/>
      <c r="BA719" s="4"/>
      <c r="BB719" s="127"/>
      <c r="BH719" s="7" t="str">
        <f t="shared" ca="1" si="158"/>
        <v/>
      </c>
      <c r="BI719" s="4" t="str">
        <f t="shared" si="153"/>
        <v/>
      </c>
      <c r="BJ719" s="123" t="str">
        <f t="shared" si="159"/>
        <v/>
      </c>
      <c r="BK719" s="140" t="str">
        <f t="shared" si="164"/>
        <v/>
      </c>
      <c r="BP719" s="5"/>
      <c r="BQ719" s="4" t="str">
        <f>IF(IFERROR(VLOOKUP(C719,C720:C$1993,1,0),"")="","",COUNTIF(C:C,C719))</f>
        <v/>
      </c>
      <c r="BS719" s="5"/>
      <c r="BT719" s="5"/>
      <c r="BU719" s="5" t="str">
        <f>IF(B719="","",IF(BQ719="",1+(MAX(BU$2:BU718)),""))</f>
        <v/>
      </c>
      <c r="BV719" s="5" t="str">
        <f t="shared" si="160"/>
        <v/>
      </c>
      <c r="BW719" s="5" t="str">
        <f t="shared" si="161"/>
        <v/>
      </c>
      <c r="BX719" s="14" t="str">
        <f t="shared" si="162"/>
        <v/>
      </c>
      <c r="BY719" s="28"/>
      <c r="BZ719" s="15"/>
      <c r="CA719" s="5" t="str">
        <f t="shared" si="154"/>
        <v/>
      </c>
      <c r="CC719" s="5"/>
      <c r="CD719" s="5" t="str">
        <f t="shared" si="163"/>
        <v/>
      </c>
      <c r="CE719" s="5" t="str">
        <f>IF(J719="","",IFERROR(IF(VLOOKUP(J719,J$2:J718,1,0)=0,"",""),J719))</f>
        <v/>
      </c>
      <c r="CF719" s="24" t="str">
        <f>IF(CE719="","",(IFERROR(VLOOKUP(MID(CE719,1,1),$CW$2:DA$28,3,0),0)+IFERROR(VLOOKUP(MID(CE719,2,1),CW$2:DA$28,4,0),0)+IFERROR(VLOOKUP(MID(CE719,3,1),CW$2:DA$28,5,0),0)+(ROW(CE719)/1000000000000)))</f>
        <v/>
      </c>
      <c r="CG719" s="5"/>
      <c r="CH719" s="5">
        <v>718</v>
      </c>
      <c r="CI719" s="5" t="str">
        <f>IFERROR(VLOOKUP(CH719,CD$2:CE1795,2,0),"")</f>
        <v/>
      </c>
      <c r="CJ719" s="5"/>
      <c r="CL719" s="5"/>
      <c r="DC719" s="5" t="e">
        <f>IF(REPORTE!AH$2="si",IF(C719=VALUE(REPORTE!C$11),IF(SUM(DC720:DC$1993),CONCATENATE(INT(B719),", "),INT(B719)),""),IF(C719=VALUE(REPORTE!C$10),IF(SUM(DC720:DC$1993),CONCATENATE(INT(B719),", "),INT(B719)),""))</f>
        <v>#VALUE!</v>
      </c>
      <c r="DG719" s="5"/>
      <c r="DH719" s="5"/>
      <c r="DI719" s="5"/>
      <c r="DJ719" s="5"/>
    </row>
    <row r="720" spans="1:114" ht="15" customHeight="1">
      <c r="A720" s="4" t="str">
        <f t="shared" si="156"/>
        <v/>
      </c>
      <c r="B720" s="3"/>
      <c r="D720" s="1" t="str">
        <f>IFERROR(INDEX('padron cfe'!B:B,MATCH(DATOS!C720,'padron cfe'!A:A,0),1),"")</f>
        <v/>
      </c>
      <c r="H720" s="5" t="str">
        <f>IF(F720="","",IFERROR(CONCATENATE("PEUA",VLOOKUP(ESTADO,REPORTE!AV$2:AW$33,2,0),DIDTRITO_FORM,CADER_FORM,IFERROR(VLOOKUP(DAY(F720),$BN$3:$BO$11,2,0),DAY(F720)),IFERROR(VLOOKUP(MONTH(F720),$BN$3:$BO$11,2,0),MONTH(F720)),YEAR(F720),G720),""))</f>
        <v/>
      </c>
      <c r="K720" s="2" t="str">
        <f>IFERROR(INDEX('padron cfe'!C:C,MATCH(DATOS!C720,'padron cfe'!A:A,0),1),"")</f>
        <v/>
      </c>
      <c r="L720" s="4" t="str">
        <f>IFERROR(IF(VLOOKUP(J720,J$2:L719,4,0)=0,"",VLOOKUP(J720,J$2:L719,4,0)),"")</f>
        <v/>
      </c>
      <c r="M720" s="4" t="str">
        <f>IFERROR(IF(VLOOKUP(J720,J$2:M719,5,0)=0,"",VLOOKUP(J720,J$2:M719,5,0)),"")</f>
        <v/>
      </c>
      <c r="Q720" s="5" t="str">
        <f t="shared" si="155"/>
        <v/>
      </c>
      <c r="S720"/>
      <c r="T720" s="2" t="str">
        <f>IFERROR(INDEX('padron cfe'!D:D,MATCH(DATOS!C720,'padron cfe'!A:A,0),1),"")</f>
        <v/>
      </c>
      <c r="X720" s="6"/>
      <c r="Z720" s="4" t="str">
        <f t="shared" si="157"/>
        <v/>
      </c>
      <c r="AA720" s="4"/>
      <c r="AB720" s="4"/>
      <c r="AC720" s="2" t="str">
        <f>IFERROR(IF(INDEX(AC$1:AC719,MATCH(J720,J$1:J719,0),1)=0,"",INDEX(AC$1:AC719,MATCH(J720,J$1:J719,0),1)),"")</f>
        <v/>
      </c>
      <c r="AD720" s="2" t="str">
        <f>IFERROR(IF(INDEX(AD$1:AD719,MATCH(J720,J$1:J719,0),1)=0,"",INDEX(AD$1:AD719,MATCH(J720,J$1:J719,0),1)),"")</f>
        <v/>
      </c>
      <c r="AE720" s="2" t="str">
        <f>IFERROR(IF(INDEX(AE$1:AE719,MATCH(J720,J$1:J719,0),1)=0,"",INDEX(AE$1:AE719,MATCH(J720,J$1:J719,0),1)),"")</f>
        <v/>
      </c>
      <c r="AS720" s="4"/>
      <c r="AT720" s="82"/>
      <c r="AU720" s="124"/>
      <c r="AV720" s="124"/>
      <c r="AW720" s="124"/>
      <c r="AX720" s="124"/>
      <c r="AY720" s="124"/>
      <c r="AZ720" s="124"/>
      <c r="BA720" s="4"/>
      <c r="BB720" s="127"/>
      <c r="BH720" s="7" t="str">
        <f t="shared" ca="1" si="158"/>
        <v/>
      </c>
      <c r="BI720" s="4" t="str">
        <f t="shared" si="153"/>
        <v/>
      </c>
      <c r="BJ720" s="123" t="str">
        <f t="shared" si="159"/>
        <v/>
      </c>
      <c r="BK720" s="140" t="str">
        <f t="shared" si="164"/>
        <v/>
      </c>
      <c r="BP720" s="5"/>
      <c r="BQ720" s="4" t="str">
        <f>IF(IFERROR(VLOOKUP(C720,C721:C$1993,1,0),"")="","",COUNTIF(C:C,C720))</f>
        <v/>
      </c>
      <c r="BS720" s="5"/>
      <c r="BT720" s="5"/>
      <c r="BU720" s="5" t="str">
        <f>IF(B720="","",IF(BQ720="",1+(MAX(BU$2:BU719)),""))</f>
        <v/>
      </c>
      <c r="BV720" s="5" t="str">
        <f t="shared" si="160"/>
        <v/>
      </c>
      <c r="BW720" s="5" t="str">
        <f t="shared" si="161"/>
        <v/>
      </c>
      <c r="BX720" s="14" t="str">
        <f t="shared" si="162"/>
        <v/>
      </c>
      <c r="BY720" s="28"/>
      <c r="BZ720" s="15"/>
      <c r="CA720" s="5" t="str">
        <f t="shared" si="154"/>
        <v/>
      </c>
      <c r="CC720" s="5"/>
      <c r="CD720" s="5" t="str">
        <f t="shared" si="163"/>
        <v/>
      </c>
      <c r="CE720" s="5" t="str">
        <f>IF(J720="","",IFERROR(IF(VLOOKUP(J720,J$2:J719,1,0)=0,"",""),J720))</f>
        <v/>
      </c>
      <c r="CF720" s="24" t="str">
        <f>IF(CE720="","",(IFERROR(VLOOKUP(MID(CE720,1,1),$CW$2:DA$28,3,0),0)+IFERROR(VLOOKUP(MID(CE720,2,1),CW$2:DA$28,4,0),0)+IFERROR(VLOOKUP(MID(CE720,3,1),CW$2:DA$28,5,0),0)+(ROW(CE720)/1000000000000)))</f>
        <v/>
      </c>
      <c r="CG720" s="5"/>
      <c r="CH720" s="5">
        <v>719</v>
      </c>
      <c r="CI720" s="5" t="str">
        <f>IFERROR(VLOOKUP(CH720,CD$2:CE1796,2,0),"")</f>
        <v/>
      </c>
      <c r="CJ720" s="5"/>
      <c r="CL720" s="5"/>
      <c r="DC720" s="5" t="e">
        <f>IF(REPORTE!AH$2="si",IF(C720=VALUE(REPORTE!C$11),IF(SUM(DC721:DC$1993),CONCATENATE(INT(B720),", "),INT(B720)),""),IF(C720=VALUE(REPORTE!C$10),IF(SUM(DC721:DC$1993),CONCATENATE(INT(B720),", "),INT(B720)),""))</f>
        <v>#VALUE!</v>
      </c>
      <c r="DG720" s="5"/>
      <c r="DH720" s="5"/>
      <c r="DI720" s="5"/>
      <c r="DJ720" s="5"/>
    </row>
    <row r="721" spans="1:114" ht="15" customHeight="1">
      <c r="A721" s="4" t="str">
        <f t="shared" si="156"/>
        <v/>
      </c>
      <c r="B721" s="3"/>
      <c r="D721" s="1" t="str">
        <f>IFERROR(INDEX('padron cfe'!B:B,MATCH(DATOS!C721,'padron cfe'!A:A,0),1),"")</f>
        <v/>
      </c>
      <c r="H721" s="5" t="str">
        <f>IF(F721="","",IFERROR(CONCATENATE("PEUA",VLOOKUP(ESTADO,REPORTE!AV$2:AW$33,2,0),DIDTRITO_FORM,CADER_FORM,IFERROR(VLOOKUP(DAY(F721),$BN$3:$BO$11,2,0),DAY(F721)),IFERROR(VLOOKUP(MONTH(F721),$BN$3:$BO$11,2,0),MONTH(F721)),YEAR(F721),G721),""))</f>
        <v/>
      </c>
      <c r="K721" s="2" t="str">
        <f>IFERROR(INDEX('padron cfe'!C:C,MATCH(DATOS!C721,'padron cfe'!A:A,0),1),"")</f>
        <v/>
      </c>
      <c r="L721" s="4" t="str">
        <f>IFERROR(IF(VLOOKUP(J721,J$2:L720,4,0)=0,"",VLOOKUP(J721,J$2:L720,4,0)),"")</f>
        <v/>
      </c>
      <c r="M721" s="4" t="str">
        <f>IFERROR(IF(VLOOKUP(J721,J$2:M720,5,0)=0,"",VLOOKUP(J721,J$2:M720,5,0)),"")</f>
        <v/>
      </c>
      <c r="Q721" s="5" t="str">
        <f t="shared" si="155"/>
        <v/>
      </c>
      <c r="S721"/>
      <c r="T721" s="2" t="str">
        <f>IFERROR(INDEX('padron cfe'!D:D,MATCH(DATOS!C721,'padron cfe'!A:A,0),1),"")</f>
        <v/>
      </c>
      <c r="X721" s="6"/>
      <c r="Z721" s="4" t="str">
        <f t="shared" si="157"/>
        <v/>
      </c>
      <c r="AA721" s="4"/>
      <c r="AB721" s="4"/>
      <c r="AC721" s="2" t="str">
        <f>IFERROR(IF(INDEX(AC$1:AC720,MATCH(J721,J$1:J720,0),1)=0,"",INDEX(AC$1:AC720,MATCH(J721,J$1:J720,0),1)),"")</f>
        <v/>
      </c>
      <c r="AD721" s="2" t="str">
        <f>IFERROR(IF(INDEX(AD$1:AD720,MATCH(J721,J$1:J720,0),1)=0,"",INDEX(AD$1:AD720,MATCH(J721,J$1:J720,0),1)),"")</f>
        <v/>
      </c>
      <c r="AE721" s="2" t="str">
        <f>IFERROR(IF(INDEX(AE$1:AE720,MATCH(J721,J$1:J720,0),1)=0,"",INDEX(AE$1:AE720,MATCH(J721,J$1:J720,0),1)),"")</f>
        <v/>
      </c>
      <c r="AS721" s="4"/>
      <c r="AT721" s="82"/>
      <c r="AU721" s="124"/>
      <c r="AV721" s="124"/>
      <c r="AW721" s="124"/>
      <c r="AX721" s="124"/>
      <c r="AY721" s="124"/>
      <c r="AZ721" s="124"/>
      <c r="BA721" s="4"/>
      <c r="BB721" s="127"/>
      <c r="BH721" s="7" t="str">
        <f t="shared" ca="1" si="158"/>
        <v/>
      </c>
      <c r="BI721" s="4" t="str">
        <f t="shared" si="153"/>
        <v/>
      </c>
      <c r="BJ721" s="123" t="str">
        <f t="shared" si="159"/>
        <v/>
      </c>
      <c r="BK721" s="140" t="str">
        <f t="shared" si="164"/>
        <v/>
      </c>
      <c r="BP721" s="5"/>
      <c r="BQ721" s="4" t="str">
        <f>IF(IFERROR(VLOOKUP(C721,C722:C$1993,1,0),"")="","",COUNTIF(C:C,C721))</f>
        <v/>
      </c>
      <c r="BS721" s="5"/>
      <c r="BT721" s="5"/>
      <c r="BU721" s="5" t="str">
        <f>IF(B721="","",IF(BQ721="",1+(MAX(BU$2:BU720)),""))</f>
        <v/>
      </c>
      <c r="BV721" s="5" t="str">
        <f t="shared" si="160"/>
        <v/>
      </c>
      <c r="BW721" s="5" t="str">
        <f t="shared" si="161"/>
        <v/>
      </c>
      <c r="BX721" s="14" t="str">
        <f t="shared" si="162"/>
        <v/>
      </c>
      <c r="BY721" s="28"/>
      <c r="BZ721" s="15"/>
      <c r="CA721" s="5" t="str">
        <f t="shared" si="154"/>
        <v/>
      </c>
      <c r="CC721" s="5"/>
      <c r="CD721" s="5" t="str">
        <f t="shared" si="163"/>
        <v/>
      </c>
      <c r="CE721" s="5" t="str">
        <f>IF(J721="","",IFERROR(IF(VLOOKUP(J721,J$2:J720,1,0)=0,"",""),J721))</f>
        <v/>
      </c>
      <c r="CF721" s="24" t="str">
        <f>IF(CE721="","",(IFERROR(VLOOKUP(MID(CE721,1,1),$CW$2:DA$28,3,0),0)+IFERROR(VLOOKUP(MID(CE721,2,1),CW$2:DA$28,4,0),0)+IFERROR(VLOOKUP(MID(CE721,3,1),CW$2:DA$28,5,0),0)+(ROW(CE721)/1000000000000)))</f>
        <v/>
      </c>
      <c r="CG721" s="5"/>
      <c r="CH721" s="5">
        <v>720</v>
      </c>
      <c r="CI721" s="5" t="str">
        <f>IFERROR(VLOOKUP(CH721,CD$2:CE1797,2,0),"")</f>
        <v/>
      </c>
      <c r="CJ721" s="5"/>
      <c r="CL721" s="5"/>
      <c r="DC721" s="5" t="e">
        <f>IF(REPORTE!AH$2="si",IF(C721=VALUE(REPORTE!C$11),IF(SUM(DC722:DC$1993),CONCATENATE(INT(B721),", "),INT(B721)),""),IF(C721=VALUE(REPORTE!C$10),IF(SUM(DC722:DC$1993),CONCATENATE(INT(B721),", "),INT(B721)),""))</f>
        <v>#VALUE!</v>
      </c>
      <c r="DG721" s="5"/>
      <c r="DH721" s="5"/>
      <c r="DI721" s="5"/>
      <c r="DJ721" s="5"/>
    </row>
    <row r="722" spans="1:114" ht="15" customHeight="1">
      <c r="A722" s="4" t="str">
        <f t="shared" si="156"/>
        <v/>
      </c>
      <c r="B722" s="3"/>
      <c r="D722" s="1" t="str">
        <f>IFERROR(INDEX('padron cfe'!B:B,MATCH(DATOS!C722,'padron cfe'!A:A,0),1),"")</f>
        <v/>
      </c>
      <c r="H722" s="5" t="str">
        <f>IF(F722="","",IFERROR(CONCATENATE("PEUA",VLOOKUP(ESTADO,REPORTE!AV$2:AW$33,2,0),DIDTRITO_FORM,CADER_FORM,IFERROR(VLOOKUP(DAY(F722),$BN$3:$BO$11,2,0),DAY(F722)),IFERROR(VLOOKUP(MONTH(F722),$BN$3:$BO$11,2,0),MONTH(F722)),YEAR(F722),G722),""))</f>
        <v/>
      </c>
      <c r="K722" s="2" t="str">
        <f>IFERROR(INDEX('padron cfe'!C:C,MATCH(DATOS!C722,'padron cfe'!A:A,0),1),"")</f>
        <v/>
      </c>
      <c r="L722" s="4" t="str">
        <f>IFERROR(IF(VLOOKUP(J722,J$2:L721,4,0)=0,"",VLOOKUP(J722,J$2:L721,4,0)),"")</f>
        <v/>
      </c>
      <c r="M722" s="4" t="str">
        <f>IFERROR(IF(VLOOKUP(J722,J$2:M721,5,0)=0,"",VLOOKUP(J722,J$2:M721,5,0)),"")</f>
        <v/>
      </c>
      <c r="Q722" s="5" t="str">
        <f t="shared" si="155"/>
        <v/>
      </c>
      <c r="S722"/>
      <c r="T722" s="2" t="str">
        <f>IFERROR(INDEX('padron cfe'!D:D,MATCH(DATOS!C722,'padron cfe'!A:A,0),1),"")</f>
        <v/>
      </c>
      <c r="X722" s="6"/>
      <c r="Z722" s="4" t="str">
        <f t="shared" si="157"/>
        <v/>
      </c>
      <c r="AA722" s="4"/>
      <c r="AB722" s="4"/>
      <c r="AC722" s="2" t="str">
        <f>IFERROR(IF(INDEX(AC$1:AC721,MATCH(J722,J$1:J721,0),1)=0,"",INDEX(AC$1:AC721,MATCH(J722,J$1:J721,0),1)),"")</f>
        <v/>
      </c>
      <c r="AD722" s="2" t="str">
        <f>IFERROR(IF(INDEX(AD$1:AD721,MATCH(J722,J$1:J721,0),1)=0,"",INDEX(AD$1:AD721,MATCH(J722,J$1:J721,0),1)),"")</f>
        <v/>
      </c>
      <c r="AE722" s="2" t="str">
        <f>IFERROR(IF(INDEX(AE$1:AE721,MATCH(J722,J$1:J721,0),1)=0,"",INDEX(AE$1:AE721,MATCH(J722,J$1:J721,0),1)),"")</f>
        <v/>
      </c>
      <c r="AS722" s="4"/>
      <c r="AT722" s="82"/>
      <c r="AU722" s="124"/>
      <c r="AV722" s="124"/>
      <c r="AW722" s="124"/>
      <c r="AX722" s="124"/>
      <c r="AY722" s="124"/>
      <c r="AZ722" s="124"/>
      <c r="BA722" s="4"/>
      <c r="BB722" s="127"/>
      <c r="BH722" s="7" t="str">
        <f t="shared" ca="1" si="158"/>
        <v/>
      </c>
      <c r="BI722" s="4" t="str">
        <f t="shared" si="153"/>
        <v/>
      </c>
      <c r="BJ722" s="123" t="str">
        <f t="shared" si="159"/>
        <v/>
      </c>
      <c r="BK722" s="140" t="str">
        <f t="shared" si="164"/>
        <v/>
      </c>
      <c r="BP722" s="5"/>
      <c r="BQ722" s="4" t="str">
        <f>IF(IFERROR(VLOOKUP(C722,C723:C$1993,1,0),"")="","",COUNTIF(C:C,C722))</f>
        <v/>
      </c>
      <c r="BS722" s="5"/>
      <c r="BT722" s="5"/>
      <c r="BU722" s="5" t="str">
        <f>IF(B722="","",IF(BQ722="",1+(MAX(BU$2:BU721)),""))</f>
        <v/>
      </c>
      <c r="BV722" s="5" t="str">
        <f t="shared" si="160"/>
        <v/>
      </c>
      <c r="BW722" s="5" t="str">
        <f t="shared" si="161"/>
        <v/>
      </c>
      <c r="BX722" s="14" t="str">
        <f t="shared" si="162"/>
        <v/>
      </c>
      <c r="BY722" s="28"/>
      <c r="BZ722" s="15"/>
      <c r="CA722" s="5" t="str">
        <f t="shared" si="154"/>
        <v/>
      </c>
      <c r="CC722" s="5"/>
      <c r="CD722" s="5" t="str">
        <f t="shared" si="163"/>
        <v/>
      </c>
      <c r="CE722" s="5" t="str">
        <f>IF(J722="","",IFERROR(IF(VLOOKUP(J722,J$2:J721,1,0)=0,"",""),J722))</f>
        <v/>
      </c>
      <c r="CF722" s="24" t="str">
        <f>IF(CE722="","",(IFERROR(VLOOKUP(MID(CE722,1,1),$CW$2:DA$28,3,0),0)+IFERROR(VLOOKUP(MID(CE722,2,1),CW$2:DA$28,4,0),0)+IFERROR(VLOOKUP(MID(CE722,3,1),CW$2:DA$28,5,0),0)+(ROW(CE722)/1000000000000)))</f>
        <v/>
      </c>
      <c r="CG722" s="5"/>
      <c r="CH722" s="5">
        <v>721</v>
      </c>
      <c r="CI722" s="5" t="str">
        <f>IFERROR(VLOOKUP(CH722,CD$2:CE1798,2,0),"")</f>
        <v/>
      </c>
      <c r="CJ722" s="5"/>
      <c r="CL722" s="5"/>
      <c r="DC722" s="5" t="e">
        <f>IF(REPORTE!AH$2="si",IF(C722=VALUE(REPORTE!C$11),IF(SUM(DC723:DC$1993),CONCATENATE(INT(B722),", "),INT(B722)),""),IF(C722=VALUE(REPORTE!C$10),IF(SUM(DC723:DC$1993),CONCATENATE(INT(B722),", "),INT(B722)),""))</f>
        <v>#VALUE!</v>
      </c>
      <c r="DG722" s="5"/>
      <c r="DH722" s="5"/>
      <c r="DI722" s="5"/>
      <c r="DJ722" s="5"/>
    </row>
    <row r="723" spans="1:114" ht="15" customHeight="1">
      <c r="A723" s="4" t="str">
        <f t="shared" si="156"/>
        <v/>
      </c>
      <c r="B723" s="3"/>
      <c r="D723" s="1" t="str">
        <f>IFERROR(INDEX('padron cfe'!B:B,MATCH(DATOS!C723,'padron cfe'!A:A,0),1),"")</f>
        <v/>
      </c>
      <c r="H723" s="5" t="str">
        <f>IF(F723="","",IFERROR(CONCATENATE("PEUA",VLOOKUP(ESTADO,REPORTE!AV$2:AW$33,2,0),DIDTRITO_FORM,CADER_FORM,IFERROR(VLOOKUP(DAY(F723),$BN$3:$BO$11,2,0),DAY(F723)),IFERROR(VLOOKUP(MONTH(F723),$BN$3:$BO$11,2,0),MONTH(F723)),YEAR(F723),G723),""))</f>
        <v/>
      </c>
      <c r="K723" s="2" t="str">
        <f>IFERROR(INDEX('padron cfe'!C:C,MATCH(DATOS!C723,'padron cfe'!A:A,0),1),"")</f>
        <v/>
      </c>
      <c r="L723" s="4" t="str">
        <f>IFERROR(IF(VLOOKUP(J723,J$2:L722,4,0)=0,"",VLOOKUP(J723,J$2:L722,4,0)),"")</f>
        <v/>
      </c>
      <c r="M723" s="4" t="str">
        <f>IFERROR(IF(VLOOKUP(J723,J$2:M722,5,0)=0,"",VLOOKUP(J723,J$2:M722,5,0)),"")</f>
        <v/>
      </c>
      <c r="Q723" s="5" t="str">
        <f t="shared" si="155"/>
        <v/>
      </c>
      <c r="S723"/>
      <c r="T723" s="2" t="str">
        <f>IFERROR(INDEX('padron cfe'!D:D,MATCH(DATOS!C723,'padron cfe'!A:A,0),1),"")</f>
        <v/>
      </c>
      <c r="X723" s="6"/>
      <c r="Z723" s="4" t="str">
        <f t="shared" si="157"/>
        <v/>
      </c>
      <c r="AA723" s="4"/>
      <c r="AB723" s="4"/>
      <c r="AC723" s="2" t="str">
        <f>IFERROR(IF(INDEX(AC$1:AC722,MATCH(J723,J$1:J722,0),1)=0,"",INDEX(AC$1:AC722,MATCH(J723,J$1:J722,0),1)),"")</f>
        <v/>
      </c>
      <c r="AD723" s="2" t="str">
        <f>IFERROR(IF(INDEX(AD$1:AD722,MATCH(J723,J$1:J722,0),1)=0,"",INDEX(AD$1:AD722,MATCH(J723,J$1:J722,0),1)),"")</f>
        <v/>
      </c>
      <c r="AE723" s="2" t="str">
        <f>IFERROR(IF(INDEX(AE$1:AE722,MATCH(J723,J$1:J722,0),1)=0,"",INDEX(AE$1:AE722,MATCH(J723,J$1:J722,0),1)),"")</f>
        <v/>
      </c>
      <c r="AS723" s="4"/>
      <c r="AT723" s="82"/>
      <c r="AU723" s="124"/>
      <c r="AV723" s="124"/>
      <c r="AW723" s="124"/>
      <c r="AX723" s="124"/>
      <c r="AY723" s="124"/>
      <c r="AZ723" s="124"/>
      <c r="BA723" s="4"/>
      <c r="BB723" s="127"/>
      <c r="BH723" s="7" t="str">
        <f t="shared" ca="1" si="158"/>
        <v/>
      </c>
      <c r="BI723" s="4" t="str">
        <f t="shared" ref="BI723:BI786" si="165">IFERROR(IF(AA723=0,"",AA723/BB723),"")</f>
        <v/>
      </c>
      <c r="BJ723" s="123" t="str">
        <f t="shared" si="159"/>
        <v/>
      </c>
      <c r="BK723" s="140" t="str">
        <f t="shared" si="164"/>
        <v/>
      </c>
      <c r="BP723" s="5"/>
      <c r="BQ723" s="4" t="str">
        <f>IF(IFERROR(VLOOKUP(C723,C724:C$1993,1,0),"")="","",COUNTIF(C:C,C723))</f>
        <v/>
      </c>
      <c r="BS723" s="5"/>
      <c r="BT723" s="5"/>
      <c r="BU723" s="5" t="str">
        <f>IF(B723="","",IF(BQ723="",1+(MAX(BU$2:BU722)),""))</f>
        <v/>
      </c>
      <c r="BV723" s="5" t="str">
        <f t="shared" si="160"/>
        <v/>
      </c>
      <c r="BW723" s="5" t="str">
        <f t="shared" si="161"/>
        <v/>
      </c>
      <c r="BX723" s="14" t="str">
        <f t="shared" si="162"/>
        <v/>
      </c>
      <c r="BY723" s="28"/>
      <c r="BZ723" s="15"/>
      <c r="CA723" s="5" t="str">
        <f t="shared" si="154"/>
        <v/>
      </c>
      <c r="CC723" s="5"/>
      <c r="CD723" s="5" t="str">
        <f t="shared" si="163"/>
        <v/>
      </c>
      <c r="CE723" s="5" t="str">
        <f>IF(J723="","",IFERROR(IF(VLOOKUP(J723,J$2:J722,1,0)=0,"",""),J723))</f>
        <v/>
      </c>
      <c r="CF723" s="24" t="str">
        <f>IF(CE723="","",(IFERROR(VLOOKUP(MID(CE723,1,1),$CW$2:DA$28,3,0),0)+IFERROR(VLOOKUP(MID(CE723,2,1),CW$2:DA$28,4,0),0)+IFERROR(VLOOKUP(MID(CE723,3,1),CW$2:DA$28,5,0),0)+(ROW(CE723)/1000000000000)))</f>
        <v/>
      </c>
      <c r="CG723" s="5"/>
      <c r="CH723" s="5">
        <v>722</v>
      </c>
      <c r="CI723" s="5" t="str">
        <f>IFERROR(VLOOKUP(CH723,CD$2:CE1799,2,0),"")</f>
        <v/>
      </c>
      <c r="CJ723" s="5"/>
      <c r="CL723" s="5"/>
      <c r="DC723" s="5" t="e">
        <f>IF(REPORTE!AH$2="si",IF(C723=VALUE(REPORTE!C$11),IF(SUM(DC724:DC$1993),CONCATENATE(INT(B723),", "),INT(B723)),""),IF(C723=VALUE(REPORTE!C$10),IF(SUM(DC724:DC$1993),CONCATENATE(INT(B723),", "),INT(B723)),""))</f>
        <v>#VALUE!</v>
      </c>
      <c r="DG723" s="5"/>
      <c r="DH723" s="5"/>
      <c r="DI723" s="5"/>
      <c r="DJ723" s="5"/>
    </row>
    <row r="724" spans="1:114" ht="15" customHeight="1">
      <c r="A724" s="4" t="str">
        <f t="shared" si="156"/>
        <v/>
      </c>
      <c r="B724" s="3"/>
      <c r="D724" s="1" t="str">
        <f>IFERROR(INDEX('padron cfe'!B:B,MATCH(DATOS!C724,'padron cfe'!A:A,0),1),"")</f>
        <v/>
      </c>
      <c r="H724" s="5" t="str">
        <f>IF(F724="","",IFERROR(CONCATENATE("PEUA",VLOOKUP(ESTADO,REPORTE!AV$2:AW$33,2,0),DIDTRITO_FORM,CADER_FORM,IFERROR(VLOOKUP(DAY(F724),$BN$3:$BO$11,2,0),DAY(F724)),IFERROR(VLOOKUP(MONTH(F724),$BN$3:$BO$11,2,0),MONTH(F724)),YEAR(F724),G724),""))</f>
        <v/>
      </c>
      <c r="K724" s="2" t="str">
        <f>IFERROR(INDEX('padron cfe'!C:C,MATCH(DATOS!C724,'padron cfe'!A:A,0),1),"")</f>
        <v/>
      </c>
      <c r="L724" s="4" t="str">
        <f>IFERROR(IF(VLOOKUP(J724,J$2:L723,4,0)=0,"",VLOOKUP(J724,J$2:L723,4,0)),"")</f>
        <v/>
      </c>
      <c r="M724" s="4" t="str">
        <f>IFERROR(IF(VLOOKUP(J724,J$2:M723,5,0)=0,"",VLOOKUP(J724,J$2:M723,5,0)),"")</f>
        <v/>
      </c>
      <c r="Q724" s="5" t="str">
        <f t="shared" si="155"/>
        <v/>
      </c>
      <c r="S724"/>
      <c r="T724" s="2" t="str">
        <f>IFERROR(INDEX('padron cfe'!D:D,MATCH(DATOS!C724,'padron cfe'!A:A,0),1),"")</f>
        <v/>
      </c>
      <c r="X724" s="6"/>
      <c r="Z724" s="4" t="str">
        <f t="shared" si="157"/>
        <v/>
      </c>
      <c r="AA724" s="4"/>
      <c r="AB724" s="4"/>
      <c r="AC724" s="2" t="str">
        <f>IFERROR(IF(INDEX(AC$1:AC723,MATCH(J724,J$1:J723,0),1)=0,"",INDEX(AC$1:AC723,MATCH(J724,J$1:J723,0),1)),"")</f>
        <v/>
      </c>
      <c r="AD724" s="2" t="str">
        <f>IFERROR(IF(INDEX(AD$1:AD723,MATCH(J724,J$1:J723,0),1)=0,"",INDEX(AD$1:AD723,MATCH(J724,J$1:J723,0),1)),"")</f>
        <v/>
      </c>
      <c r="AE724" s="2" t="str">
        <f>IFERROR(IF(INDEX(AE$1:AE723,MATCH(J724,J$1:J723,0),1)=0,"",INDEX(AE$1:AE723,MATCH(J724,J$1:J723,0),1)),"")</f>
        <v/>
      </c>
      <c r="AS724" s="4"/>
      <c r="AT724" s="82"/>
      <c r="AU724" s="124"/>
      <c r="AV724" s="124"/>
      <c r="AW724" s="124"/>
      <c r="AX724" s="124"/>
      <c r="AY724" s="124"/>
      <c r="AZ724" s="124"/>
      <c r="BA724" s="4"/>
      <c r="BB724" s="127"/>
      <c r="BH724" s="7" t="str">
        <f t="shared" ca="1" si="158"/>
        <v/>
      </c>
      <c r="BI724" s="4" t="str">
        <f t="shared" si="165"/>
        <v/>
      </c>
      <c r="BJ724" s="123" t="str">
        <f t="shared" si="159"/>
        <v/>
      </c>
      <c r="BK724" s="140" t="str">
        <f t="shared" si="164"/>
        <v/>
      </c>
      <c r="BP724" s="5"/>
      <c r="BQ724" s="4" t="str">
        <f>IF(IFERROR(VLOOKUP(C724,C725:C$1993,1,0),"")="","",COUNTIF(C:C,C724))</f>
        <v/>
      </c>
      <c r="BS724" s="5"/>
      <c r="BT724" s="5"/>
      <c r="BU724" s="5" t="str">
        <f>IF(B724="","",IF(BQ724="",1+(MAX(BU$2:BU723)),""))</f>
        <v/>
      </c>
      <c r="BV724" s="5" t="str">
        <f t="shared" si="160"/>
        <v/>
      </c>
      <c r="BW724" s="5" t="str">
        <f t="shared" si="161"/>
        <v/>
      </c>
      <c r="BX724" s="14" t="str">
        <f t="shared" si="162"/>
        <v/>
      </c>
      <c r="BY724" s="28"/>
      <c r="BZ724" s="15"/>
      <c r="CA724" s="5" t="str">
        <f t="shared" si="154"/>
        <v/>
      </c>
      <c r="CC724" s="5"/>
      <c r="CD724" s="5" t="str">
        <f t="shared" si="163"/>
        <v/>
      </c>
      <c r="CE724" s="5" t="str">
        <f>IF(J724="","",IFERROR(IF(VLOOKUP(J724,J$2:J723,1,0)=0,"",""),J724))</f>
        <v/>
      </c>
      <c r="CF724" s="24" t="str">
        <f>IF(CE724="","",(IFERROR(VLOOKUP(MID(CE724,1,1),$CW$2:DA$28,3,0),0)+IFERROR(VLOOKUP(MID(CE724,2,1),CW$2:DA$28,4,0),0)+IFERROR(VLOOKUP(MID(CE724,3,1),CW$2:DA$28,5,0),0)+(ROW(CE724)/1000000000000)))</f>
        <v/>
      </c>
      <c r="CG724" s="5"/>
      <c r="CH724" s="5">
        <v>723</v>
      </c>
      <c r="CI724" s="5" t="str">
        <f>IFERROR(VLOOKUP(CH724,CD$2:CE1800,2,0),"")</f>
        <v/>
      </c>
      <c r="CJ724" s="5"/>
      <c r="CL724" s="5"/>
      <c r="DC724" s="5" t="e">
        <f>IF(REPORTE!AH$2="si",IF(C724=VALUE(REPORTE!C$11),IF(SUM(DC725:DC$1993),CONCATENATE(INT(B724),", "),INT(B724)),""),IF(C724=VALUE(REPORTE!C$10),IF(SUM(DC725:DC$1993),CONCATENATE(INT(B724),", "),INT(B724)),""))</f>
        <v>#VALUE!</v>
      </c>
      <c r="DG724" s="5"/>
      <c r="DH724" s="5"/>
      <c r="DI724" s="5"/>
      <c r="DJ724" s="5"/>
    </row>
    <row r="725" spans="1:114" ht="15" customHeight="1">
      <c r="A725" s="4" t="str">
        <f t="shared" si="156"/>
        <v/>
      </c>
      <c r="B725" s="3"/>
      <c r="D725" s="1" t="str">
        <f>IFERROR(INDEX('padron cfe'!B:B,MATCH(DATOS!C725,'padron cfe'!A:A,0),1),"")</f>
        <v/>
      </c>
      <c r="H725" s="5" t="str">
        <f>IF(F725="","",IFERROR(CONCATENATE("PEUA",VLOOKUP(ESTADO,REPORTE!AV$2:AW$33,2,0),DIDTRITO_FORM,CADER_FORM,IFERROR(VLOOKUP(DAY(F725),$BN$3:$BO$11,2,0),DAY(F725)),IFERROR(VLOOKUP(MONTH(F725),$BN$3:$BO$11,2,0),MONTH(F725)),YEAR(F725),G725),""))</f>
        <v/>
      </c>
      <c r="K725" s="2" t="str">
        <f>IFERROR(INDEX('padron cfe'!C:C,MATCH(DATOS!C725,'padron cfe'!A:A,0),1),"")</f>
        <v/>
      </c>
      <c r="L725" s="4" t="str">
        <f>IFERROR(IF(VLOOKUP(J725,J$2:L724,4,0)=0,"",VLOOKUP(J725,J$2:L724,4,0)),"")</f>
        <v/>
      </c>
      <c r="M725" s="4" t="str">
        <f>IFERROR(IF(VLOOKUP(J725,J$2:M724,5,0)=0,"",VLOOKUP(J725,J$2:M724,5,0)),"")</f>
        <v/>
      </c>
      <c r="Q725" s="5" t="str">
        <f t="shared" si="155"/>
        <v/>
      </c>
      <c r="S725"/>
      <c r="T725" s="2" t="str">
        <f>IFERROR(INDEX('padron cfe'!D:D,MATCH(DATOS!C725,'padron cfe'!A:A,0),1),"")</f>
        <v/>
      </c>
      <c r="X725" s="6"/>
      <c r="Z725" s="4" t="str">
        <f t="shared" si="157"/>
        <v/>
      </c>
      <c r="AA725" s="4"/>
      <c r="AB725" s="4"/>
      <c r="AC725" s="2" t="str">
        <f>IFERROR(IF(INDEX(AC$1:AC724,MATCH(J725,J$1:J724,0),1)=0,"",INDEX(AC$1:AC724,MATCH(J725,J$1:J724,0),1)),"")</f>
        <v/>
      </c>
      <c r="AD725" s="2" t="str">
        <f>IFERROR(IF(INDEX(AD$1:AD724,MATCH(J725,J$1:J724,0),1)=0,"",INDEX(AD$1:AD724,MATCH(J725,J$1:J724,0),1)),"")</f>
        <v/>
      </c>
      <c r="AE725" s="2" t="str">
        <f>IFERROR(IF(INDEX(AE$1:AE724,MATCH(J725,J$1:J724,0),1)=0,"",INDEX(AE$1:AE724,MATCH(J725,J$1:J724,0),1)),"")</f>
        <v/>
      </c>
      <c r="AS725" s="4"/>
      <c r="AT725" s="82"/>
      <c r="AU725" s="124"/>
      <c r="AV725" s="124"/>
      <c r="AW725" s="124"/>
      <c r="AX725" s="124"/>
      <c r="AY725" s="124"/>
      <c r="AZ725" s="124"/>
      <c r="BA725" s="4"/>
      <c r="BB725" s="127"/>
      <c r="BH725" s="7" t="str">
        <f t="shared" ca="1" si="158"/>
        <v/>
      </c>
      <c r="BI725" s="4" t="str">
        <f t="shared" si="165"/>
        <v/>
      </c>
      <c r="BJ725" s="123" t="str">
        <f t="shared" si="159"/>
        <v/>
      </c>
      <c r="BK725" s="140" t="str">
        <f t="shared" si="164"/>
        <v/>
      </c>
      <c r="BP725" s="5"/>
      <c r="BQ725" s="4" t="str">
        <f>IF(IFERROR(VLOOKUP(C725,C726:C$1993,1,0),"")="","",COUNTIF(C:C,C725))</f>
        <v/>
      </c>
      <c r="BS725" s="5"/>
      <c r="BT725" s="5"/>
      <c r="BU725" s="5" t="str">
        <f>IF(B725="","",IF(BQ725="",1+(MAX(BU$2:BU724)),""))</f>
        <v/>
      </c>
      <c r="BV725" s="5" t="str">
        <f t="shared" si="160"/>
        <v/>
      </c>
      <c r="BW725" s="5" t="str">
        <f t="shared" si="161"/>
        <v/>
      </c>
      <c r="BX725" s="14" t="str">
        <f t="shared" si="162"/>
        <v/>
      </c>
      <c r="BY725" s="28"/>
      <c r="BZ725" s="15"/>
      <c r="CA725" s="5" t="str">
        <f t="shared" si="154"/>
        <v/>
      </c>
      <c r="CC725" s="5"/>
      <c r="CD725" s="5" t="str">
        <f t="shared" si="163"/>
        <v/>
      </c>
      <c r="CE725" s="5" t="str">
        <f>IF(J725="","",IFERROR(IF(VLOOKUP(J725,J$2:J724,1,0)=0,"",""),J725))</f>
        <v/>
      </c>
      <c r="CF725" s="24" t="str">
        <f>IF(CE725="","",(IFERROR(VLOOKUP(MID(CE725,1,1),$CW$2:DA$28,3,0),0)+IFERROR(VLOOKUP(MID(CE725,2,1),CW$2:DA$28,4,0),0)+IFERROR(VLOOKUP(MID(CE725,3,1),CW$2:DA$28,5,0),0)+(ROW(CE725)/1000000000000)))</f>
        <v/>
      </c>
      <c r="CG725" s="5"/>
      <c r="CH725" s="5">
        <v>724</v>
      </c>
      <c r="CI725" s="5" t="str">
        <f>IFERROR(VLOOKUP(CH725,CD$2:CE1801,2,0),"")</f>
        <v/>
      </c>
      <c r="CJ725" s="5"/>
      <c r="CL725" s="5"/>
      <c r="DC725" s="5" t="e">
        <f>IF(REPORTE!AH$2="si",IF(C725=VALUE(REPORTE!C$11),IF(SUM(DC726:DC$1993),CONCATENATE(INT(B725),", "),INT(B725)),""),IF(C725=VALUE(REPORTE!C$10),IF(SUM(DC726:DC$1993),CONCATENATE(INT(B725),", "),INT(B725)),""))</f>
        <v>#VALUE!</v>
      </c>
      <c r="DG725" s="5"/>
      <c r="DH725" s="5"/>
      <c r="DI725" s="5"/>
      <c r="DJ725" s="5"/>
    </row>
    <row r="726" spans="1:114" ht="15" customHeight="1">
      <c r="A726" s="4" t="str">
        <f t="shared" si="156"/>
        <v/>
      </c>
      <c r="B726" s="3"/>
      <c r="D726" s="1" t="str">
        <f>IFERROR(INDEX('padron cfe'!B:B,MATCH(DATOS!C726,'padron cfe'!A:A,0),1),"")</f>
        <v/>
      </c>
      <c r="H726" s="5" t="str">
        <f>IF(F726="","",IFERROR(CONCATENATE("PEUA",VLOOKUP(ESTADO,REPORTE!AV$2:AW$33,2,0),DIDTRITO_FORM,CADER_FORM,IFERROR(VLOOKUP(DAY(F726),$BN$3:$BO$11,2,0),DAY(F726)),IFERROR(VLOOKUP(MONTH(F726),$BN$3:$BO$11,2,0),MONTH(F726)),YEAR(F726),G726),""))</f>
        <v/>
      </c>
      <c r="K726" s="2" t="str">
        <f>IFERROR(INDEX('padron cfe'!C:C,MATCH(DATOS!C726,'padron cfe'!A:A,0),1),"")</f>
        <v/>
      </c>
      <c r="L726" s="4" t="str">
        <f>IFERROR(IF(VLOOKUP(J726,J$2:L725,4,0)=0,"",VLOOKUP(J726,J$2:L725,4,0)),"")</f>
        <v/>
      </c>
      <c r="M726" s="4" t="str">
        <f>IFERROR(IF(VLOOKUP(J726,J$2:M725,5,0)=0,"",VLOOKUP(J726,J$2:M725,5,0)),"")</f>
        <v/>
      </c>
      <c r="Q726" s="5" t="str">
        <f t="shared" si="155"/>
        <v/>
      </c>
      <c r="S726"/>
      <c r="T726" s="2" t="str">
        <f>IFERROR(INDEX('padron cfe'!D:D,MATCH(DATOS!C726,'padron cfe'!A:A,0),1),"")</f>
        <v/>
      </c>
      <c r="X726" s="6"/>
      <c r="Z726" s="4" t="str">
        <f t="shared" si="157"/>
        <v/>
      </c>
      <c r="AA726" s="4"/>
      <c r="AB726" s="4"/>
      <c r="AC726" s="2" t="str">
        <f>IFERROR(IF(INDEX(AC$1:AC725,MATCH(J726,J$1:J725,0),1)=0,"",INDEX(AC$1:AC725,MATCH(J726,J$1:J725,0),1)),"")</f>
        <v/>
      </c>
      <c r="AD726" s="2" t="str">
        <f>IFERROR(IF(INDEX(AD$1:AD725,MATCH(J726,J$1:J725,0),1)=0,"",INDEX(AD$1:AD725,MATCH(J726,J$1:J725,0),1)),"")</f>
        <v/>
      </c>
      <c r="AE726" s="2" t="str">
        <f>IFERROR(IF(INDEX(AE$1:AE725,MATCH(J726,J$1:J725,0),1)=0,"",INDEX(AE$1:AE725,MATCH(J726,J$1:J725,0),1)),"")</f>
        <v/>
      </c>
      <c r="AS726" s="4"/>
      <c r="AT726" s="82"/>
      <c r="AU726" s="124"/>
      <c r="AV726" s="124"/>
      <c r="AW726" s="124"/>
      <c r="AX726" s="124"/>
      <c r="AY726" s="124"/>
      <c r="AZ726" s="124"/>
      <c r="BA726" s="4"/>
      <c r="BB726" s="127"/>
      <c r="BH726" s="7" t="str">
        <f t="shared" ca="1" si="158"/>
        <v/>
      </c>
      <c r="BI726" s="4" t="str">
        <f t="shared" si="165"/>
        <v/>
      </c>
      <c r="BJ726" s="123" t="str">
        <f t="shared" si="159"/>
        <v/>
      </c>
      <c r="BK726" s="140" t="str">
        <f t="shared" si="164"/>
        <v/>
      </c>
      <c r="BP726" s="5"/>
      <c r="BQ726" s="4" t="str">
        <f>IF(IFERROR(VLOOKUP(C726,C727:C$1993,1,0),"")="","",COUNTIF(C:C,C726))</f>
        <v/>
      </c>
      <c r="BS726" s="5"/>
      <c r="BT726" s="5"/>
      <c r="BU726" s="5" t="str">
        <f>IF(B726="","",IF(BQ726="",1+(MAX(BU$2:BU725)),""))</f>
        <v/>
      </c>
      <c r="BV726" s="5" t="str">
        <f t="shared" si="160"/>
        <v/>
      </c>
      <c r="BW726" s="5" t="str">
        <f t="shared" si="161"/>
        <v/>
      </c>
      <c r="BX726" s="14" t="str">
        <f t="shared" si="162"/>
        <v/>
      </c>
      <c r="BY726" s="28"/>
      <c r="BZ726" s="15"/>
      <c r="CA726" s="5" t="str">
        <f t="shared" ref="CA726:CA789" si="166">CONCATENATE(AI726,AJ726,AK726,AL726,AM726)</f>
        <v/>
      </c>
      <c r="CC726" s="5"/>
      <c r="CD726" s="5" t="str">
        <f t="shared" si="163"/>
        <v/>
      </c>
      <c r="CE726" s="5" t="str">
        <f>IF(J726="","",IFERROR(IF(VLOOKUP(J726,J$2:J725,1,0)=0,"",""),J726))</f>
        <v/>
      </c>
      <c r="CF726" s="24" t="str">
        <f>IF(CE726="","",(IFERROR(VLOOKUP(MID(CE726,1,1),$CW$2:DA$28,3,0),0)+IFERROR(VLOOKUP(MID(CE726,2,1),CW$2:DA$28,4,0),0)+IFERROR(VLOOKUP(MID(CE726,3,1),CW$2:DA$28,5,0),0)+(ROW(CE726)/1000000000000)))</f>
        <v/>
      </c>
      <c r="CG726" s="5"/>
      <c r="CH726" s="5">
        <v>725</v>
      </c>
      <c r="CI726" s="5" t="str">
        <f>IFERROR(VLOOKUP(CH726,CD$2:CE1802,2,0),"")</f>
        <v/>
      </c>
      <c r="CJ726" s="5"/>
      <c r="CL726" s="5"/>
      <c r="DC726" s="5" t="e">
        <f>IF(REPORTE!AH$2="si",IF(C726=VALUE(REPORTE!C$11),IF(SUM(DC727:DC$1993),CONCATENATE(INT(B726),", "),INT(B726)),""),IF(C726=VALUE(REPORTE!C$10),IF(SUM(DC727:DC$1993),CONCATENATE(INT(B726),", "),INT(B726)),""))</f>
        <v>#VALUE!</v>
      </c>
      <c r="DG726" s="5"/>
      <c r="DH726" s="5"/>
      <c r="DI726" s="5"/>
      <c r="DJ726" s="5"/>
    </row>
    <row r="727" spans="1:114" ht="15" customHeight="1">
      <c r="A727" s="4" t="str">
        <f t="shared" si="156"/>
        <v/>
      </c>
      <c r="B727" s="3"/>
      <c r="D727" s="1" t="str">
        <f>IFERROR(INDEX('padron cfe'!B:B,MATCH(DATOS!C727,'padron cfe'!A:A,0),1),"")</f>
        <v/>
      </c>
      <c r="H727" s="5" t="str">
        <f>IF(F727="","",IFERROR(CONCATENATE("PEUA",VLOOKUP(ESTADO,REPORTE!AV$2:AW$33,2,0),DIDTRITO_FORM,CADER_FORM,IFERROR(VLOOKUP(DAY(F727),$BN$3:$BO$11,2,0),DAY(F727)),IFERROR(VLOOKUP(MONTH(F727),$BN$3:$BO$11,2,0),MONTH(F727)),YEAR(F727),G727),""))</f>
        <v/>
      </c>
      <c r="K727" s="2" t="str">
        <f>IFERROR(INDEX('padron cfe'!C:C,MATCH(DATOS!C727,'padron cfe'!A:A,0),1),"")</f>
        <v/>
      </c>
      <c r="L727" s="4" t="str">
        <f>IFERROR(IF(VLOOKUP(J727,J$2:L726,4,0)=0,"",VLOOKUP(J727,J$2:L726,4,0)),"")</f>
        <v/>
      </c>
      <c r="M727" s="4" t="str">
        <f>IFERROR(IF(VLOOKUP(J727,J$2:M726,5,0)=0,"",VLOOKUP(J727,J$2:M726,5,0)),"")</f>
        <v/>
      </c>
      <c r="Q727" s="5" t="str">
        <f t="shared" si="155"/>
        <v/>
      </c>
      <c r="S727"/>
      <c r="T727" s="2" t="str">
        <f>IFERROR(INDEX('padron cfe'!D:D,MATCH(DATOS!C727,'padron cfe'!A:A,0),1),"")</f>
        <v/>
      </c>
      <c r="X727" s="6"/>
      <c r="Z727" s="4" t="str">
        <f t="shared" si="157"/>
        <v/>
      </c>
      <c r="AA727" s="4"/>
      <c r="AB727" s="4"/>
      <c r="AC727" s="2" t="str">
        <f>IFERROR(IF(INDEX(AC$1:AC726,MATCH(J727,J$1:J726,0),1)=0,"",INDEX(AC$1:AC726,MATCH(J727,J$1:J726,0),1)),"")</f>
        <v/>
      </c>
      <c r="AD727" s="2" t="str">
        <f>IFERROR(IF(INDEX(AD$1:AD726,MATCH(J727,J$1:J726,0),1)=0,"",INDEX(AD$1:AD726,MATCH(J727,J$1:J726,0),1)),"")</f>
        <v/>
      </c>
      <c r="AE727" s="2" t="str">
        <f>IFERROR(IF(INDEX(AE$1:AE726,MATCH(J727,J$1:J726,0),1)=0,"",INDEX(AE$1:AE726,MATCH(J727,J$1:J726,0),1)),"")</f>
        <v/>
      </c>
      <c r="AS727" s="4"/>
      <c r="AT727" s="82"/>
      <c r="AU727" s="124"/>
      <c r="AV727" s="124"/>
      <c r="AW727" s="124"/>
      <c r="AX727" s="124"/>
      <c r="AY727" s="124"/>
      <c r="AZ727" s="124"/>
      <c r="BA727" s="4"/>
      <c r="BB727" s="127"/>
      <c r="BH727" s="7" t="str">
        <f t="shared" ca="1" si="158"/>
        <v/>
      </c>
      <c r="BI727" s="4" t="str">
        <f t="shared" si="165"/>
        <v/>
      </c>
      <c r="BJ727" s="123" t="str">
        <f t="shared" si="159"/>
        <v/>
      </c>
      <c r="BK727" s="140" t="str">
        <f t="shared" si="164"/>
        <v/>
      </c>
      <c r="BP727" s="5"/>
      <c r="BQ727" s="4" t="str">
        <f>IF(IFERROR(VLOOKUP(C727,C728:C$1993,1,0),"")="","",COUNTIF(C:C,C727))</f>
        <v/>
      </c>
      <c r="BS727" s="5"/>
      <c r="BT727" s="5"/>
      <c r="BU727" s="5" t="str">
        <f>IF(B727="","",IF(BQ727="",1+(MAX(BU$2:BU726)),""))</f>
        <v/>
      </c>
      <c r="BV727" s="5" t="str">
        <f t="shared" si="160"/>
        <v/>
      </c>
      <c r="BW727" s="5" t="str">
        <f t="shared" si="161"/>
        <v/>
      </c>
      <c r="BX727" s="14" t="str">
        <f t="shared" si="162"/>
        <v/>
      </c>
      <c r="BY727" s="28"/>
      <c r="BZ727" s="15"/>
      <c r="CA727" s="5" t="str">
        <f t="shared" si="166"/>
        <v/>
      </c>
      <c r="CC727" s="5"/>
      <c r="CD727" s="5" t="str">
        <f t="shared" si="163"/>
        <v/>
      </c>
      <c r="CE727" s="5" t="str">
        <f>IF(J727="","",IFERROR(IF(VLOOKUP(J727,J$2:J726,1,0)=0,"",""),J727))</f>
        <v/>
      </c>
      <c r="CF727" s="24" t="str">
        <f>IF(CE727="","",(IFERROR(VLOOKUP(MID(CE727,1,1),$CW$2:DA$28,3,0),0)+IFERROR(VLOOKUP(MID(CE727,2,1),CW$2:DA$28,4,0),0)+IFERROR(VLOOKUP(MID(CE727,3,1),CW$2:DA$28,5,0),0)+(ROW(CE727)/1000000000000)))</f>
        <v/>
      </c>
      <c r="CG727" s="5"/>
      <c r="CH727" s="5">
        <v>726</v>
      </c>
      <c r="CI727" s="5" t="str">
        <f>IFERROR(VLOOKUP(CH727,CD$2:CE1803,2,0),"")</f>
        <v/>
      </c>
      <c r="CJ727" s="5"/>
      <c r="CL727" s="5"/>
      <c r="DC727" s="5" t="e">
        <f>IF(REPORTE!AH$2="si",IF(C727=VALUE(REPORTE!C$11),IF(SUM(DC728:DC$1993),CONCATENATE(INT(B727),", "),INT(B727)),""),IF(C727=VALUE(REPORTE!C$10),IF(SUM(DC728:DC$1993),CONCATENATE(INT(B727),", "),INT(B727)),""))</f>
        <v>#VALUE!</v>
      </c>
      <c r="DG727" s="5"/>
      <c r="DH727" s="5"/>
      <c r="DI727" s="5"/>
      <c r="DJ727" s="5"/>
    </row>
    <row r="728" spans="1:114" ht="15" customHeight="1">
      <c r="A728" s="4" t="str">
        <f t="shared" si="156"/>
        <v/>
      </c>
      <c r="B728" s="3"/>
      <c r="D728" s="1" t="str">
        <f>IFERROR(INDEX('padron cfe'!B:B,MATCH(DATOS!C728,'padron cfe'!A:A,0),1),"")</f>
        <v/>
      </c>
      <c r="H728" s="5" t="str">
        <f>IF(F728="","",IFERROR(CONCATENATE("PEUA",VLOOKUP(ESTADO,REPORTE!AV$2:AW$33,2,0),DIDTRITO_FORM,CADER_FORM,IFERROR(VLOOKUP(DAY(F728),$BN$3:$BO$11,2,0),DAY(F728)),IFERROR(VLOOKUP(MONTH(F728),$BN$3:$BO$11,2,0),MONTH(F728)),YEAR(F728),G728),""))</f>
        <v/>
      </c>
      <c r="K728" s="2" t="str">
        <f>IFERROR(INDEX('padron cfe'!C:C,MATCH(DATOS!C728,'padron cfe'!A:A,0),1),"")</f>
        <v/>
      </c>
      <c r="L728" s="4" t="str">
        <f>IFERROR(IF(VLOOKUP(J728,J$2:L727,4,0)=0,"",VLOOKUP(J728,J$2:L727,4,0)),"")</f>
        <v/>
      </c>
      <c r="M728" s="4" t="str">
        <f>IFERROR(IF(VLOOKUP(J728,J$2:M727,5,0)=0,"",VLOOKUP(J728,J$2:M727,5,0)),"")</f>
        <v/>
      </c>
      <c r="Q728" s="5" t="str">
        <f t="shared" si="155"/>
        <v/>
      </c>
      <c r="S728"/>
      <c r="T728" s="2" t="str">
        <f>IFERROR(INDEX('padron cfe'!D:D,MATCH(DATOS!C728,'padron cfe'!A:A,0),1),"")</f>
        <v/>
      </c>
      <c r="X728" s="6"/>
      <c r="Z728" s="4" t="str">
        <f t="shared" si="157"/>
        <v/>
      </c>
      <c r="AA728" s="4"/>
      <c r="AB728" s="4"/>
      <c r="AC728" s="2" t="str">
        <f>IFERROR(IF(INDEX(AC$1:AC727,MATCH(J728,J$1:J727,0),1)=0,"",INDEX(AC$1:AC727,MATCH(J728,J$1:J727,0),1)),"")</f>
        <v/>
      </c>
      <c r="AD728" s="2" t="str">
        <f>IFERROR(IF(INDEX(AD$1:AD727,MATCH(J728,J$1:J727,0),1)=0,"",INDEX(AD$1:AD727,MATCH(J728,J$1:J727,0),1)),"")</f>
        <v/>
      </c>
      <c r="AE728" s="2" t="str">
        <f>IFERROR(IF(INDEX(AE$1:AE727,MATCH(J728,J$1:J727,0),1)=0,"",INDEX(AE$1:AE727,MATCH(J728,J$1:J727,0),1)),"")</f>
        <v/>
      </c>
      <c r="AS728" s="4"/>
      <c r="AT728" s="82"/>
      <c r="AU728" s="124"/>
      <c r="AV728" s="124"/>
      <c r="AW728" s="124"/>
      <c r="AX728" s="124"/>
      <c r="AY728" s="124"/>
      <c r="AZ728" s="124"/>
      <c r="BA728" s="4"/>
      <c r="BB728" s="127"/>
      <c r="BH728" s="7" t="str">
        <f t="shared" ca="1" si="158"/>
        <v/>
      </c>
      <c r="BI728" s="4" t="str">
        <f t="shared" si="165"/>
        <v/>
      </c>
      <c r="BJ728" s="123" t="str">
        <f t="shared" si="159"/>
        <v/>
      </c>
      <c r="BK728" s="140" t="str">
        <f t="shared" si="164"/>
        <v/>
      </c>
      <c r="BP728" s="5"/>
      <c r="BQ728" s="4" t="str">
        <f>IF(IFERROR(VLOOKUP(C728,C729:C$1993,1,0),"")="","",COUNTIF(C:C,C728))</f>
        <v/>
      </c>
      <c r="BS728" s="5"/>
      <c r="BT728" s="5"/>
      <c r="BU728" s="5" t="str">
        <f>IF(B728="","",IF(BQ728="",1+(MAX(BU$2:BU727)),""))</f>
        <v/>
      </c>
      <c r="BV728" s="5" t="str">
        <f t="shared" si="160"/>
        <v/>
      </c>
      <c r="BW728" s="5" t="str">
        <f t="shared" si="161"/>
        <v/>
      </c>
      <c r="BX728" s="14" t="str">
        <f t="shared" si="162"/>
        <v/>
      </c>
      <c r="BY728" s="28"/>
      <c r="BZ728" s="15"/>
      <c r="CA728" s="5" t="str">
        <f t="shared" si="166"/>
        <v/>
      </c>
      <c r="CC728" s="5"/>
      <c r="CD728" s="5" t="str">
        <f t="shared" si="163"/>
        <v/>
      </c>
      <c r="CE728" s="5" t="str">
        <f>IF(J728="","",IFERROR(IF(VLOOKUP(J728,J$2:J727,1,0)=0,"",""),J728))</f>
        <v/>
      </c>
      <c r="CF728" s="24" t="str">
        <f>IF(CE728="","",(IFERROR(VLOOKUP(MID(CE728,1,1),$CW$2:DA$28,3,0),0)+IFERROR(VLOOKUP(MID(CE728,2,1),CW$2:DA$28,4,0),0)+IFERROR(VLOOKUP(MID(CE728,3,1),CW$2:DA$28,5,0),0)+(ROW(CE728)/1000000000000)))</f>
        <v/>
      </c>
      <c r="CG728" s="5"/>
      <c r="CH728" s="5">
        <v>727</v>
      </c>
      <c r="CI728" s="5" t="str">
        <f>IFERROR(VLOOKUP(CH728,CD$2:CE1804,2,0),"")</f>
        <v/>
      </c>
      <c r="CJ728" s="5"/>
      <c r="CL728" s="5"/>
      <c r="DC728" s="5" t="e">
        <f>IF(REPORTE!AH$2="si",IF(C728=VALUE(REPORTE!C$11),IF(SUM(DC729:DC$1993),CONCATENATE(INT(B728),", "),INT(B728)),""),IF(C728=VALUE(REPORTE!C$10),IF(SUM(DC729:DC$1993),CONCATENATE(INT(B728),", "),INT(B728)),""))</f>
        <v>#VALUE!</v>
      </c>
      <c r="DG728" s="5"/>
      <c r="DH728" s="5"/>
      <c r="DI728" s="5"/>
      <c r="DJ728" s="5"/>
    </row>
    <row r="729" spans="1:114" ht="15" customHeight="1">
      <c r="A729" s="4" t="str">
        <f t="shared" si="156"/>
        <v/>
      </c>
      <c r="B729" s="3"/>
      <c r="D729" s="1" t="str">
        <f>IFERROR(INDEX('padron cfe'!B:B,MATCH(DATOS!C729,'padron cfe'!A:A,0),1),"")</f>
        <v/>
      </c>
      <c r="H729" s="5" t="str">
        <f>IF(F729="","",IFERROR(CONCATENATE("PEUA",VLOOKUP(ESTADO,REPORTE!AV$2:AW$33,2,0),DIDTRITO_FORM,CADER_FORM,IFERROR(VLOOKUP(DAY(F729),$BN$3:$BO$11,2,0),DAY(F729)),IFERROR(VLOOKUP(MONTH(F729),$BN$3:$BO$11,2,0),MONTH(F729)),YEAR(F729),G729),""))</f>
        <v/>
      </c>
      <c r="K729" s="2" t="str">
        <f>IFERROR(INDEX('padron cfe'!C:C,MATCH(DATOS!C729,'padron cfe'!A:A,0),1),"")</f>
        <v/>
      </c>
      <c r="L729" s="4" t="str">
        <f>IFERROR(IF(VLOOKUP(J729,J$2:L728,4,0)=0,"",VLOOKUP(J729,J$2:L728,4,0)),"")</f>
        <v/>
      </c>
      <c r="M729" s="4" t="str">
        <f>IFERROR(IF(VLOOKUP(J729,J$2:M728,5,0)=0,"",VLOOKUP(J729,J$2:M728,5,0)),"")</f>
        <v/>
      </c>
      <c r="Q729" s="5" t="str">
        <f t="shared" si="155"/>
        <v/>
      </c>
      <c r="S729"/>
      <c r="T729" s="2" t="str">
        <f>IFERROR(INDEX('padron cfe'!D:D,MATCH(DATOS!C729,'padron cfe'!A:A,0),1),"")</f>
        <v/>
      </c>
      <c r="X729" s="6"/>
      <c r="Z729" s="4" t="str">
        <f t="shared" si="157"/>
        <v/>
      </c>
      <c r="AA729" s="4"/>
      <c r="AB729" s="4"/>
      <c r="AC729" s="2" t="str">
        <f>IFERROR(IF(INDEX(AC$1:AC728,MATCH(J729,J$1:J728,0),1)=0,"",INDEX(AC$1:AC728,MATCH(J729,J$1:J728,0),1)),"")</f>
        <v/>
      </c>
      <c r="AD729" s="2" t="str">
        <f>IFERROR(IF(INDEX(AD$1:AD728,MATCH(J729,J$1:J728,0),1)=0,"",INDEX(AD$1:AD728,MATCH(J729,J$1:J728,0),1)),"")</f>
        <v/>
      </c>
      <c r="AE729" s="2" t="str">
        <f>IFERROR(IF(INDEX(AE$1:AE728,MATCH(J729,J$1:J728,0),1)=0,"",INDEX(AE$1:AE728,MATCH(J729,J$1:J728,0),1)),"")</f>
        <v/>
      </c>
      <c r="AS729" s="4"/>
      <c r="AT729" s="82"/>
      <c r="AU729" s="124"/>
      <c r="AV729" s="124"/>
      <c r="AW729" s="124"/>
      <c r="AX729" s="124"/>
      <c r="AY729" s="124"/>
      <c r="AZ729" s="124"/>
      <c r="BA729" s="4"/>
      <c r="BB729" s="127"/>
      <c r="BH729" s="7" t="str">
        <f t="shared" ca="1" si="158"/>
        <v/>
      </c>
      <c r="BI729" s="4" t="str">
        <f t="shared" si="165"/>
        <v/>
      </c>
      <c r="BJ729" s="123" t="str">
        <f t="shared" si="159"/>
        <v/>
      </c>
      <c r="BK729" s="140" t="str">
        <f t="shared" si="164"/>
        <v/>
      </c>
      <c r="BP729" s="5"/>
      <c r="BQ729" s="4" t="str">
        <f>IF(IFERROR(VLOOKUP(C729,C730:C$1993,1,0),"")="","",COUNTIF(C:C,C729))</f>
        <v/>
      </c>
      <c r="BS729" s="5"/>
      <c r="BT729" s="5"/>
      <c r="BU729" s="5" t="str">
        <f>IF(B729="","",IF(BQ729="",1+(MAX(BU$2:BU728)),""))</f>
        <v/>
      </c>
      <c r="BV729" s="5" t="str">
        <f t="shared" si="160"/>
        <v/>
      </c>
      <c r="BW729" s="5" t="str">
        <f t="shared" si="161"/>
        <v/>
      </c>
      <c r="BX729" s="14" t="str">
        <f t="shared" si="162"/>
        <v/>
      </c>
      <c r="BY729" s="28"/>
      <c r="BZ729" s="15"/>
      <c r="CA729" s="5" t="str">
        <f t="shared" si="166"/>
        <v/>
      </c>
      <c r="CC729" s="5"/>
      <c r="CD729" s="5" t="str">
        <f t="shared" si="163"/>
        <v/>
      </c>
      <c r="CE729" s="5" t="str">
        <f>IF(J729="","",IFERROR(IF(VLOOKUP(J729,J$2:J728,1,0)=0,"",""),J729))</f>
        <v/>
      </c>
      <c r="CF729" s="24" t="str">
        <f>IF(CE729="","",(IFERROR(VLOOKUP(MID(CE729,1,1),$CW$2:DA$28,3,0),0)+IFERROR(VLOOKUP(MID(CE729,2,1),CW$2:DA$28,4,0),0)+IFERROR(VLOOKUP(MID(CE729,3,1),CW$2:DA$28,5,0),0)+(ROW(CE729)/1000000000000)))</f>
        <v/>
      </c>
      <c r="CG729" s="5"/>
      <c r="CH729" s="5">
        <v>728</v>
      </c>
      <c r="CI729" s="5" t="str">
        <f>IFERROR(VLOOKUP(CH729,CD$2:CE1805,2,0),"")</f>
        <v/>
      </c>
      <c r="CJ729" s="5"/>
      <c r="CL729" s="5"/>
      <c r="DC729" s="5" t="e">
        <f>IF(REPORTE!AH$2="si",IF(C729=VALUE(REPORTE!C$11),IF(SUM(DC730:DC$1993),CONCATENATE(INT(B729),", "),INT(B729)),""),IF(C729=VALUE(REPORTE!C$10),IF(SUM(DC730:DC$1993),CONCATENATE(INT(B729),", "),INT(B729)),""))</f>
        <v>#VALUE!</v>
      </c>
      <c r="DG729" s="5"/>
      <c r="DH729" s="5"/>
      <c r="DI729" s="5"/>
      <c r="DJ729" s="5"/>
    </row>
    <row r="730" spans="1:114" ht="15" customHeight="1">
      <c r="A730" s="4" t="str">
        <f t="shared" si="156"/>
        <v/>
      </c>
      <c r="B730" s="3"/>
      <c r="D730" s="1" t="str">
        <f>IFERROR(INDEX('padron cfe'!B:B,MATCH(DATOS!C730,'padron cfe'!A:A,0),1),"")</f>
        <v/>
      </c>
      <c r="H730" s="5" t="str">
        <f>IF(F730="","",IFERROR(CONCATENATE("PEUA",VLOOKUP(ESTADO,REPORTE!AV$2:AW$33,2,0),DIDTRITO_FORM,CADER_FORM,IFERROR(VLOOKUP(DAY(F730),$BN$3:$BO$11,2,0),DAY(F730)),IFERROR(VLOOKUP(MONTH(F730),$BN$3:$BO$11,2,0),MONTH(F730)),YEAR(F730),G730),""))</f>
        <v/>
      </c>
      <c r="K730" s="2" t="str">
        <f>IFERROR(INDEX('padron cfe'!C:C,MATCH(DATOS!C730,'padron cfe'!A:A,0),1),"")</f>
        <v/>
      </c>
      <c r="L730" s="4" t="str">
        <f>IFERROR(IF(VLOOKUP(J730,J$2:L729,4,0)=0,"",VLOOKUP(J730,J$2:L729,4,0)),"")</f>
        <v/>
      </c>
      <c r="M730" s="4" t="str">
        <f>IFERROR(IF(VLOOKUP(J730,J$2:M729,5,0)=0,"",VLOOKUP(J730,J$2:M729,5,0)),"")</f>
        <v/>
      </c>
      <c r="Q730" s="5" t="str">
        <f t="shared" si="155"/>
        <v/>
      </c>
      <c r="S730"/>
      <c r="T730" s="2" t="str">
        <f>IFERROR(INDEX('padron cfe'!D:D,MATCH(DATOS!C730,'padron cfe'!A:A,0),1),"")</f>
        <v/>
      </c>
      <c r="X730" s="6"/>
      <c r="Z730" s="4" t="str">
        <f t="shared" si="157"/>
        <v/>
      </c>
      <c r="AA730" s="4"/>
      <c r="AB730" s="4"/>
      <c r="AC730" s="2" t="str">
        <f>IFERROR(IF(INDEX(AC$1:AC729,MATCH(J730,J$1:J729,0),1)=0,"",INDEX(AC$1:AC729,MATCH(J730,J$1:J729,0),1)),"")</f>
        <v/>
      </c>
      <c r="AD730" s="2" t="str">
        <f>IFERROR(IF(INDEX(AD$1:AD729,MATCH(J730,J$1:J729,0),1)=0,"",INDEX(AD$1:AD729,MATCH(J730,J$1:J729,0),1)),"")</f>
        <v/>
      </c>
      <c r="AE730" s="2" t="str">
        <f>IFERROR(IF(INDEX(AE$1:AE729,MATCH(J730,J$1:J729,0),1)=0,"",INDEX(AE$1:AE729,MATCH(J730,J$1:J729,0),1)),"")</f>
        <v/>
      </c>
      <c r="AS730" s="4"/>
      <c r="AT730" s="82"/>
      <c r="AU730" s="124"/>
      <c r="AV730" s="124"/>
      <c r="AW730" s="124"/>
      <c r="AX730" s="124"/>
      <c r="AY730" s="124"/>
      <c r="AZ730" s="124"/>
      <c r="BA730" s="4"/>
      <c r="BB730" s="127"/>
      <c r="BH730" s="7" t="str">
        <f t="shared" ca="1" si="158"/>
        <v/>
      </c>
      <c r="BI730" s="4" t="str">
        <f t="shared" si="165"/>
        <v/>
      </c>
      <c r="BJ730" s="123" t="str">
        <f t="shared" si="159"/>
        <v/>
      </c>
      <c r="BK730" s="140" t="str">
        <f t="shared" si="164"/>
        <v/>
      </c>
      <c r="BP730" s="5"/>
      <c r="BQ730" s="4" t="str">
        <f>IF(IFERROR(VLOOKUP(C730,C731:C$1993,1,0),"")="","",COUNTIF(C:C,C730))</f>
        <v/>
      </c>
      <c r="BS730" s="5"/>
      <c r="BT730" s="5"/>
      <c r="BU730" s="5" t="str">
        <f>IF(B730="","",IF(BQ730="",1+(MAX(BU$2:BU729)),""))</f>
        <v/>
      </c>
      <c r="BV730" s="5" t="str">
        <f t="shared" si="160"/>
        <v/>
      </c>
      <c r="BW730" s="5" t="str">
        <f t="shared" si="161"/>
        <v/>
      </c>
      <c r="BX730" s="14" t="str">
        <f t="shared" si="162"/>
        <v/>
      </c>
      <c r="BY730" s="28"/>
      <c r="BZ730" s="15"/>
      <c r="CA730" s="5" t="str">
        <f t="shared" si="166"/>
        <v/>
      </c>
      <c r="CC730" s="5"/>
      <c r="CD730" s="5" t="str">
        <f t="shared" si="163"/>
        <v/>
      </c>
      <c r="CE730" s="5" t="str">
        <f>IF(J730="","",IFERROR(IF(VLOOKUP(J730,J$2:J729,1,0)=0,"",""),J730))</f>
        <v/>
      </c>
      <c r="CF730" s="24" t="str">
        <f>IF(CE730="","",(IFERROR(VLOOKUP(MID(CE730,1,1),$CW$2:DA$28,3,0),0)+IFERROR(VLOOKUP(MID(CE730,2,1),CW$2:DA$28,4,0),0)+IFERROR(VLOOKUP(MID(CE730,3,1),CW$2:DA$28,5,0),0)+(ROW(CE730)/1000000000000)))</f>
        <v/>
      </c>
      <c r="CG730" s="5"/>
      <c r="CH730" s="5">
        <v>729</v>
      </c>
      <c r="CI730" s="5" t="str">
        <f>IFERROR(VLOOKUP(CH730,CD$2:CE1806,2,0),"")</f>
        <v/>
      </c>
      <c r="CJ730" s="5"/>
      <c r="CL730" s="5"/>
      <c r="DC730" s="5" t="e">
        <f>IF(REPORTE!AH$2="si",IF(C730=VALUE(REPORTE!C$11),IF(SUM(DC731:DC$1993),CONCATENATE(INT(B730),", "),INT(B730)),""),IF(C730=VALUE(REPORTE!C$10),IF(SUM(DC731:DC$1993),CONCATENATE(INT(B730),", "),INT(B730)),""))</f>
        <v>#VALUE!</v>
      </c>
      <c r="DG730" s="5"/>
      <c r="DH730" s="5"/>
      <c r="DI730" s="5"/>
      <c r="DJ730" s="5"/>
    </row>
    <row r="731" spans="1:114" ht="15" customHeight="1">
      <c r="A731" s="4" t="str">
        <f t="shared" si="156"/>
        <v/>
      </c>
      <c r="B731" s="3"/>
      <c r="D731" s="1" t="str">
        <f>IFERROR(INDEX('padron cfe'!B:B,MATCH(DATOS!C731,'padron cfe'!A:A,0),1),"")</f>
        <v/>
      </c>
      <c r="H731" s="5" t="str">
        <f>IF(F731="","",IFERROR(CONCATENATE("PEUA",VLOOKUP(ESTADO,REPORTE!AV$2:AW$33,2,0),DIDTRITO_FORM,CADER_FORM,IFERROR(VLOOKUP(DAY(F731),$BN$3:$BO$11,2,0),DAY(F731)),IFERROR(VLOOKUP(MONTH(F731),$BN$3:$BO$11,2,0),MONTH(F731)),YEAR(F731),G731),""))</f>
        <v/>
      </c>
      <c r="K731" s="2" t="str">
        <f>IFERROR(INDEX('padron cfe'!C:C,MATCH(DATOS!C731,'padron cfe'!A:A,0),1),"")</f>
        <v/>
      </c>
      <c r="L731" s="4" t="str">
        <f>IFERROR(IF(VLOOKUP(J731,J$2:L730,4,0)=0,"",VLOOKUP(J731,J$2:L730,4,0)),"")</f>
        <v/>
      </c>
      <c r="M731" s="4" t="str">
        <f>IFERROR(IF(VLOOKUP(J731,J$2:M730,5,0)=0,"",VLOOKUP(J731,J$2:M730,5,0)),"")</f>
        <v/>
      </c>
      <c r="Q731" s="5" t="str">
        <f t="shared" si="155"/>
        <v/>
      </c>
      <c r="S731"/>
      <c r="T731" s="2" t="str">
        <f>IFERROR(INDEX('padron cfe'!D:D,MATCH(DATOS!C731,'padron cfe'!A:A,0),1),"")</f>
        <v/>
      </c>
      <c r="X731" s="6"/>
      <c r="Z731" s="4" t="str">
        <f t="shared" si="157"/>
        <v/>
      </c>
      <c r="AA731" s="4"/>
      <c r="AB731" s="4"/>
      <c r="AC731" s="2" t="str">
        <f>IFERROR(IF(INDEX(AC$1:AC730,MATCH(J731,J$1:J730,0),1)=0,"",INDEX(AC$1:AC730,MATCH(J731,J$1:J730,0),1)),"")</f>
        <v/>
      </c>
      <c r="AD731" s="2" t="str">
        <f>IFERROR(IF(INDEX(AD$1:AD730,MATCH(J731,J$1:J730,0),1)=0,"",INDEX(AD$1:AD730,MATCH(J731,J$1:J730,0),1)),"")</f>
        <v/>
      </c>
      <c r="AE731" s="2" t="str">
        <f>IFERROR(IF(INDEX(AE$1:AE730,MATCH(J731,J$1:J730,0),1)=0,"",INDEX(AE$1:AE730,MATCH(J731,J$1:J730,0),1)),"")</f>
        <v/>
      </c>
      <c r="AS731" s="4"/>
      <c r="AT731" s="82"/>
      <c r="AU731" s="124"/>
      <c r="AV731" s="124"/>
      <c r="AW731" s="124"/>
      <c r="AX731" s="124"/>
      <c r="AY731" s="124"/>
      <c r="AZ731" s="124"/>
      <c r="BA731" s="4"/>
      <c r="BB731" s="127"/>
      <c r="BH731" s="7" t="str">
        <f t="shared" ca="1" si="158"/>
        <v/>
      </c>
      <c r="BI731" s="4" t="str">
        <f t="shared" si="165"/>
        <v/>
      </c>
      <c r="BJ731" s="123" t="str">
        <f t="shared" si="159"/>
        <v/>
      </c>
      <c r="BK731" s="140" t="str">
        <f t="shared" si="164"/>
        <v/>
      </c>
      <c r="BP731" s="5"/>
      <c r="BQ731" s="4" t="str">
        <f>IF(IFERROR(VLOOKUP(C731,C732:C$1993,1,0),"")="","",COUNTIF(C:C,C731))</f>
        <v/>
      </c>
      <c r="BS731" s="5"/>
      <c r="BT731" s="5"/>
      <c r="BU731" s="5" t="str">
        <f>IF(B731="","",IF(BQ731="",1+(MAX(BU$2:BU730)),""))</f>
        <v/>
      </c>
      <c r="BV731" s="5" t="str">
        <f t="shared" si="160"/>
        <v/>
      </c>
      <c r="BW731" s="5" t="str">
        <f t="shared" si="161"/>
        <v/>
      </c>
      <c r="BX731" s="14" t="str">
        <f t="shared" si="162"/>
        <v/>
      </c>
      <c r="BY731" s="28"/>
      <c r="BZ731" s="15"/>
      <c r="CA731" s="5" t="str">
        <f t="shared" si="166"/>
        <v/>
      </c>
      <c r="CC731" s="5"/>
      <c r="CD731" s="5" t="str">
        <f t="shared" si="163"/>
        <v/>
      </c>
      <c r="CE731" s="5" t="str">
        <f>IF(J731="","",IFERROR(IF(VLOOKUP(J731,J$2:J730,1,0)=0,"",""),J731))</f>
        <v/>
      </c>
      <c r="CF731" s="24" t="str">
        <f>IF(CE731="","",(IFERROR(VLOOKUP(MID(CE731,1,1),$CW$2:DA$28,3,0),0)+IFERROR(VLOOKUP(MID(CE731,2,1),CW$2:DA$28,4,0),0)+IFERROR(VLOOKUP(MID(CE731,3,1),CW$2:DA$28,5,0),0)+(ROW(CE731)/1000000000000)))</f>
        <v/>
      </c>
      <c r="CG731" s="5"/>
      <c r="CH731" s="5">
        <v>730</v>
      </c>
      <c r="CI731" s="5" t="str">
        <f>IFERROR(VLOOKUP(CH731,CD$2:CE1807,2,0),"")</f>
        <v/>
      </c>
      <c r="CJ731" s="5"/>
      <c r="CL731" s="5"/>
      <c r="DC731" s="5" t="e">
        <f>IF(REPORTE!AH$2="si",IF(C731=VALUE(REPORTE!C$11),IF(SUM(DC732:DC$1993),CONCATENATE(INT(B731),", "),INT(B731)),""),IF(C731=VALUE(REPORTE!C$10),IF(SUM(DC732:DC$1993),CONCATENATE(INT(B731),", "),INT(B731)),""))</f>
        <v>#VALUE!</v>
      </c>
      <c r="DG731" s="5"/>
      <c r="DH731" s="5"/>
      <c r="DI731" s="5"/>
      <c r="DJ731" s="5"/>
    </row>
    <row r="732" spans="1:114" ht="15" customHeight="1">
      <c r="A732" s="4" t="str">
        <f t="shared" si="156"/>
        <v/>
      </c>
      <c r="B732" s="3"/>
      <c r="D732" s="1" t="str">
        <f>IFERROR(INDEX('padron cfe'!B:B,MATCH(DATOS!C732,'padron cfe'!A:A,0),1),"")</f>
        <v/>
      </c>
      <c r="H732" s="5" t="str">
        <f>IF(F732="","",IFERROR(CONCATENATE("PEUA",VLOOKUP(ESTADO,REPORTE!AV$2:AW$33,2,0),DIDTRITO_FORM,CADER_FORM,IFERROR(VLOOKUP(DAY(F732),$BN$3:$BO$11,2,0),DAY(F732)),IFERROR(VLOOKUP(MONTH(F732),$BN$3:$BO$11,2,0),MONTH(F732)),YEAR(F732),G732),""))</f>
        <v/>
      </c>
      <c r="K732" s="2" t="str">
        <f>IFERROR(INDEX('padron cfe'!C:C,MATCH(DATOS!C732,'padron cfe'!A:A,0),1),"")</f>
        <v/>
      </c>
      <c r="L732" s="4" t="str">
        <f>IFERROR(IF(VLOOKUP(J732,J$2:L731,4,0)=0,"",VLOOKUP(J732,J$2:L731,4,0)),"")</f>
        <v/>
      </c>
      <c r="M732" s="4" t="str">
        <f>IFERROR(IF(VLOOKUP(J732,J$2:M731,5,0)=0,"",VLOOKUP(J732,J$2:M731,5,0)),"")</f>
        <v/>
      </c>
      <c r="Q732" s="5" t="str">
        <f t="shared" si="155"/>
        <v/>
      </c>
      <c r="S732"/>
      <c r="T732" s="2" t="str">
        <f>IFERROR(INDEX('padron cfe'!D:D,MATCH(DATOS!C732,'padron cfe'!A:A,0),1),"")</f>
        <v/>
      </c>
      <c r="X732" s="6"/>
      <c r="Z732" s="4" t="str">
        <f t="shared" si="157"/>
        <v/>
      </c>
      <c r="AA732" s="4"/>
      <c r="AB732" s="4"/>
      <c r="AC732" s="2" t="str">
        <f>IFERROR(IF(INDEX(AC$1:AC731,MATCH(J732,J$1:J731,0),1)=0,"",INDEX(AC$1:AC731,MATCH(J732,J$1:J731,0),1)),"")</f>
        <v/>
      </c>
      <c r="AD732" s="2" t="str">
        <f>IFERROR(IF(INDEX(AD$1:AD731,MATCH(J732,J$1:J731,0),1)=0,"",INDEX(AD$1:AD731,MATCH(J732,J$1:J731,0),1)),"")</f>
        <v/>
      </c>
      <c r="AE732" s="2" t="str">
        <f>IFERROR(IF(INDEX(AE$1:AE731,MATCH(J732,J$1:J731,0),1)=0,"",INDEX(AE$1:AE731,MATCH(J732,J$1:J731,0),1)),"")</f>
        <v/>
      </c>
      <c r="AS732" s="4"/>
      <c r="AT732" s="82"/>
      <c r="AU732" s="124"/>
      <c r="AV732" s="124"/>
      <c r="AW732" s="124"/>
      <c r="AX732" s="124"/>
      <c r="AY732" s="124"/>
      <c r="AZ732" s="124"/>
      <c r="BA732" s="4"/>
      <c r="BB732" s="127"/>
      <c r="BH732" s="7" t="str">
        <f t="shared" ca="1" si="158"/>
        <v/>
      </c>
      <c r="BI732" s="4" t="str">
        <f t="shared" si="165"/>
        <v/>
      </c>
      <c r="BJ732" s="123" t="str">
        <f t="shared" si="159"/>
        <v/>
      </c>
      <c r="BK732" s="140" t="str">
        <f t="shared" si="164"/>
        <v/>
      </c>
      <c r="BP732" s="5"/>
      <c r="BQ732" s="4" t="str">
        <f>IF(IFERROR(VLOOKUP(C732,C733:C$1993,1,0),"")="","",COUNTIF(C:C,C732))</f>
        <v/>
      </c>
      <c r="BS732" s="5"/>
      <c r="BT732" s="5"/>
      <c r="BU732" s="5" t="str">
        <f>IF(B732="","",IF(BQ732="",1+(MAX(BU$2:BU731)),""))</f>
        <v/>
      </c>
      <c r="BV732" s="5" t="str">
        <f t="shared" si="160"/>
        <v/>
      </c>
      <c r="BW732" s="5" t="str">
        <f t="shared" si="161"/>
        <v/>
      </c>
      <c r="BX732" s="14" t="str">
        <f t="shared" si="162"/>
        <v/>
      </c>
      <c r="BY732" s="28"/>
      <c r="BZ732" s="15"/>
      <c r="CA732" s="5" t="str">
        <f t="shared" si="166"/>
        <v/>
      </c>
      <c r="CC732" s="5"/>
      <c r="CD732" s="5" t="str">
        <f t="shared" si="163"/>
        <v/>
      </c>
      <c r="CE732" s="5" t="str">
        <f>IF(J732="","",IFERROR(IF(VLOOKUP(J732,J$2:J731,1,0)=0,"",""),J732))</f>
        <v/>
      </c>
      <c r="CF732" s="24" t="str">
        <f>IF(CE732="","",(IFERROR(VLOOKUP(MID(CE732,1,1),$CW$2:DA$28,3,0),0)+IFERROR(VLOOKUP(MID(CE732,2,1),CW$2:DA$28,4,0),0)+IFERROR(VLOOKUP(MID(CE732,3,1),CW$2:DA$28,5,0),0)+(ROW(CE732)/1000000000000)))</f>
        <v/>
      </c>
      <c r="CG732" s="5"/>
      <c r="CH732" s="5">
        <v>731</v>
      </c>
      <c r="CI732" s="5" t="str">
        <f>IFERROR(VLOOKUP(CH732,CD$2:CE1808,2,0),"")</f>
        <v/>
      </c>
      <c r="CJ732" s="5"/>
      <c r="CL732" s="5"/>
      <c r="DC732" s="5" t="e">
        <f>IF(REPORTE!AH$2="si",IF(C732=VALUE(REPORTE!C$11),IF(SUM(DC733:DC$1993),CONCATENATE(INT(B732),", "),INT(B732)),""),IF(C732=VALUE(REPORTE!C$10),IF(SUM(DC733:DC$1993),CONCATENATE(INT(B732),", "),INT(B732)),""))</f>
        <v>#VALUE!</v>
      </c>
      <c r="DG732" s="5"/>
      <c r="DH732" s="5"/>
      <c r="DI732" s="5"/>
      <c r="DJ732" s="5"/>
    </row>
    <row r="733" spans="1:114" ht="15" customHeight="1">
      <c r="A733" s="4" t="str">
        <f t="shared" si="156"/>
        <v/>
      </c>
      <c r="B733" s="3"/>
      <c r="D733" s="1" t="str">
        <f>IFERROR(INDEX('padron cfe'!B:B,MATCH(DATOS!C733,'padron cfe'!A:A,0),1),"")</f>
        <v/>
      </c>
      <c r="H733" s="5" t="str">
        <f>IF(F733="","",IFERROR(CONCATENATE("PEUA",VLOOKUP(ESTADO,REPORTE!AV$2:AW$33,2,0),DIDTRITO_FORM,CADER_FORM,IFERROR(VLOOKUP(DAY(F733),$BN$3:$BO$11,2,0),DAY(F733)),IFERROR(VLOOKUP(MONTH(F733),$BN$3:$BO$11,2,0),MONTH(F733)),YEAR(F733),G733),""))</f>
        <v/>
      </c>
      <c r="K733" s="2" t="str">
        <f>IFERROR(INDEX('padron cfe'!C:C,MATCH(DATOS!C733,'padron cfe'!A:A,0),1),"")</f>
        <v/>
      </c>
      <c r="L733" s="4" t="str">
        <f>IFERROR(IF(VLOOKUP(J733,J$2:L732,4,0)=0,"",VLOOKUP(J733,J$2:L732,4,0)),"")</f>
        <v/>
      </c>
      <c r="M733" s="4" t="str">
        <f>IFERROR(IF(VLOOKUP(J733,J$2:M732,5,0)=0,"",VLOOKUP(J733,J$2:M732,5,0)),"")</f>
        <v/>
      </c>
      <c r="Q733" s="5" t="str">
        <f t="shared" si="155"/>
        <v/>
      </c>
      <c r="S733"/>
      <c r="T733" s="2" t="str">
        <f>IFERROR(INDEX('padron cfe'!D:D,MATCH(DATOS!C733,'padron cfe'!A:A,0),1),"")</f>
        <v/>
      </c>
      <c r="X733" s="6"/>
      <c r="Z733" s="4" t="str">
        <f t="shared" si="157"/>
        <v/>
      </c>
      <c r="AA733" s="4"/>
      <c r="AB733" s="4"/>
      <c r="AC733" s="2" t="str">
        <f>IFERROR(IF(INDEX(AC$1:AC732,MATCH(J733,J$1:J732,0),1)=0,"",INDEX(AC$1:AC732,MATCH(J733,J$1:J732,0),1)),"")</f>
        <v/>
      </c>
      <c r="AD733" s="2" t="str">
        <f>IFERROR(IF(INDEX(AD$1:AD732,MATCH(J733,J$1:J732,0),1)=0,"",INDEX(AD$1:AD732,MATCH(J733,J$1:J732,0),1)),"")</f>
        <v/>
      </c>
      <c r="AE733" s="2" t="str">
        <f>IFERROR(IF(INDEX(AE$1:AE732,MATCH(J733,J$1:J732,0),1)=0,"",INDEX(AE$1:AE732,MATCH(J733,J$1:J732,0),1)),"")</f>
        <v/>
      </c>
      <c r="AS733" s="4"/>
      <c r="AT733" s="82"/>
      <c r="AU733" s="124"/>
      <c r="AV733" s="124"/>
      <c r="AW733" s="124"/>
      <c r="AX733" s="124"/>
      <c r="AY733" s="124"/>
      <c r="AZ733" s="124"/>
      <c r="BA733" s="4"/>
      <c r="BB733" s="127"/>
      <c r="BH733" s="7" t="str">
        <f t="shared" ca="1" si="158"/>
        <v/>
      </c>
      <c r="BI733" s="4" t="str">
        <f t="shared" si="165"/>
        <v/>
      </c>
      <c r="BJ733" s="123" t="str">
        <f t="shared" si="159"/>
        <v/>
      </c>
      <c r="BK733" s="140" t="str">
        <f t="shared" si="164"/>
        <v/>
      </c>
      <c r="BP733" s="5"/>
      <c r="BQ733" s="4" t="str">
        <f>IF(IFERROR(VLOOKUP(C733,C734:C$1993,1,0),"")="","",COUNTIF(C:C,C733))</f>
        <v/>
      </c>
      <c r="BS733" s="5"/>
      <c r="BT733" s="5"/>
      <c r="BU733" s="5" t="str">
        <f>IF(B733="","",IF(BQ733="",1+(MAX(BU$2:BU732)),""))</f>
        <v/>
      </c>
      <c r="BV733" s="5" t="str">
        <f t="shared" si="160"/>
        <v/>
      </c>
      <c r="BW733" s="5" t="str">
        <f t="shared" si="161"/>
        <v/>
      </c>
      <c r="BX733" s="14" t="str">
        <f t="shared" si="162"/>
        <v/>
      </c>
      <c r="BY733" s="28"/>
      <c r="BZ733" s="15"/>
      <c r="CA733" s="5" t="str">
        <f t="shared" si="166"/>
        <v/>
      </c>
      <c r="CC733" s="5"/>
      <c r="CD733" s="5" t="str">
        <f t="shared" si="163"/>
        <v/>
      </c>
      <c r="CE733" s="5" t="str">
        <f>IF(J733="","",IFERROR(IF(VLOOKUP(J733,J$2:J732,1,0)=0,"",""),J733))</f>
        <v/>
      </c>
      <c r="CF733" s="24" t="str">
        <f>IF(CE733="","",(IFERROR(VLOOKUP(MID(CE733,1,1),$CW$2:DA$28,3,0),0)+IFERROR(VLOOKUP(MID(CE733,2,1),CW$2:DA$28,4,0),0)+IFERROR(VLOOKUP(MID(CE733,3,1),CW$2:DA$28,5,0),0)+(ROW(CE733)/1000000000000)))</f>
        <v/>
      </c>
      <c r="CG733" s="5"/>
      <c r="CH733" s="5">
        <v>732</v>
      </c>
      <c r="CI733" s="5" t="str">
        <f>IFERROR(VLOOKUP(CH733,CD$2:CE1809,2,0),"")</f>
        <v/>
      </c>
      <c r="CJ733" s="5"/>
      <c r="CL733" s="5"/>
      <c r="DC733" s="5" t="e">
        <f>IF(REPORTE!AH$2="si",IF(C733=VALUE(REPORTE!C$11),IF(SUM(DC734:DC$1993),CONCATENATE(INT(B733),", "),INT(B733)),""),IF(C733=VALUE(REPORTE!C$10),IF(SUM(DC734:DC$1993),CONCATENATE(INT(B733),", "),INT(B733)),""))</f>
        <v>#VALUE!</v>
      </c>
      <c r="DG733" s="5"/>
      <c r="DH733" s="5"/>
      <c r="DI733" s="5"/>
      <c r="DJ733" s="5"/>
    </row>
    <row r="734" spans="1:114" ht="15" customHeight="1">
      <c r="A734" s="4" t="str">
        <f t="shared" si="156"/>
        <v/>
      </c>
      <c r="B734" s="3"/>
      <c r="D734" s="1" t="str">
        <f>IFERROR(INDEX('padron cfe'!B:B,MATCH(DATOS!C734,'padron cfe'!A:A,0),1),"")</f>
        <v/>
      </c>
      <c r="H734" s="5" t="str">
        <f>IF(F734="","",IFERROR(CONCATENATE("PEUA",VLOOKUP(ESTADO,REPORTE!AV$2:AW$33,2,0),DIDTRITO_FORM,CADER_FORM,IFERROR(VLOOKUP(DAY(F734),$BN$3:$BO$11,2,0),DAY(F734)),IFERROR(VLOOKUP(MONTH(F734),$BN$3:$BO$11,2,0),MONTH(F734)),YEAR(F734),G734),""))</f>
        <v/>
      </c>
      <c r="K734" s="2" t="str">
        <f>IFERROR(INDEX('padron cfe'!C:C,MATCH(DATOS!C734,'padron cfe'!A:A,0),1),"")</f>
        <v/>
      </c>
      <c r="L734" s="4" t="str">
        <f>IFERROR(IF(VLOOKUP(J734,J$2:L733,4,0)=0,"",VLOOKUP(J734,J$2:L733,4,0)),"")</f>
        <v/>
      </c>
      <c r="M734" s="4" t="str">
        <f>IFERROR(IF(VLOOKUP(J734,J$2:M733,5,0)=0,"",VLOOKUP(J734,J$2:M733,5,0)),"")</f>
        <v/>
      </c>
      <c r="Q734" s="5" t="str">
        <f t="shared" si="155"/>
        <v/>
      </c>
      <c r="S734"/>
      <c r="T734" s="2" t="str">
        <f>IFERROR(INDEX('padron cfe'!D:D,MATCH(DATOS!C734,'padron cfe'!A:A,0),1),"")</f>
        <v/>
      </c>
      <c r="X734" s="6"/>
      <c r="Z734" s="4" t="str">
        <f t="shared" si="157"/>
        <v/>
      </c>
      <c r="AA734" s="4"/>
      <c r="AB734" s="4"/>
      <c r="AC734" s="2" t="str">
        <f>IFERROR(IF(INDEX(AC$1:AC733,MATCH(J734,J$1:J733,0),1)=0,"",INDEX(AC$1:AC733,MATCH(J734,J$1:J733,0),1)),"")</f>
        <v/>
      </c>
      <c r="AD734" s="2" t="str">
        <f>IFERROR(IF(INDEX(AD$1:AD733,MATCH(J734,J$1:J733,0),1)=0,"",INDEX(AD$1:AD733,MATCH(J734,J$1:J733,0),1)),"")</f>
        <v/>
      </c>
      <c r="AE734" s="2" t="str">
        <f>IFERROR(IF(INDEX(AE$1:AE733,MATCH(J734,J$1:J733,0),1)=0,"",INDEX(AE$1:AE733,MATCH(J734,J$1:J733,0),1)),"")</f>
        <v/>
      </c>
      <c r="AS734" s="4"/>
      <c r="AT734" s="82"/>
      <c r="AU734" s="124"/>
      <c r="AV734" s="124"/>
      <c r="AW734" s="124"/>
      <c r="AX734" s="124"/>
      <c r="AY734" s="124"/>
      <c r="AZ734" s="124"/>
      <c r="BA734" s="4"/>
      <c r="BB734" s="127"/>
      <c r="BH734" s="7" t="str">
        <f t="shared" ca="1" si="158"/>
        <v/>
      </c>
      <c r="BI734" s="4" t="str">
        <f t="shared" si="165"/>
        <v/>
      </c>
      <c r="BJ734" s="123" t="str">
        <f t="shared" si="159"/>
        <v/>
      </c>
      <c r="BK734" s="140" t="str">
        <f t="shared" si="164"/>
        <v/>
      </c>
      <c r="BP734" s="5"/>
      <c r="BQ734" s="4" t="str">
        <f>IF(IFERROR(VLOOKUP(C734,C735:C$1993,1,0),"")="","",COUNTIF(C:C,C734))</f>
        <v/>
      </c>
      <c r="BS734" s="5"/>
      <c r="BT734" s="5"/>
      <c r="BU734" s="5" t="str">
        <f>IF(B734="","",IF(BQ734="",1+(MAX(BU$2:BU733)),""))</f>
        <v/>
      </c>
      <c r="BV734" s="5" t="str">
        <f t="shared" si="160"/>
        <v/>
      </c>
      <c r="BW734" s="5" t="str">
        <f t="shared" si="161"/>
        <v/>
      </c>
      <c r="BX734" s="14" t="str">
        <f t="shared" si="162"/>
        <v/>
      </c>
      <c r="BY734" s="28"/>
      <c r="BZ734" s="15"/>
      <c r="CA734" s="5" t="str">
        <f t="shared" si="166"/>
        <v/>
      </c>
      <c r="CC734" s="5"/>
      <c r="CD734" s="5" t="str">
        <f t="shared" si="163"/>
        <v/>
      </c>
      <c r="CE734" s="5" t="str">
        <f>IF(J734="","",IFERROR(IF(VLOOKUP(J734,J$2:J733,1,0)=0,"",""),J734))</f>
        <v/>
      </c>
      <c r="CF734" s="24" t="str">
        <f>IF(CE734="","",(IFERROR(VLOOKUP(MID(CE734,1,1),$CW$2:DA$28,3,0),0)+IFERROR(VLOOKUP(MID(CE734,2,1),CW$2:DA$28,4,0),0)+IFERROR(VLOOKUP(MID(CE734,3,1),CW$2:DA$28,5,0),0)+(ROW(CE734)/1000000000000)))</f>
        <v/>
      </c>
      <c r="CG734" s="5"/>
      <c r="CH734" s="5">
        <v>733</v>
      </c>
      <c r="CI734" s="5" t="str">
        <f>IFERROR(VLOOKUP(CH734,CD$2:CE1810,2,0),"")</f>
        <v/>
      </c>
      <c r="CJ734" s="5"/>
      <c r="CL734" s="5"/>
      <c r="DC734" s="5" t="e">
        <f>IF(REPORTE!AH$2="si",IF(C734=VALUE(REPORTE!C$11),IF(SUM(DC735:DC$1993),CONCATENATE(INT(B734),", "),INT(B734)),""),IF(C734=VALUE(REPORTE!C$10),IF(SUM(DC735:DC$1993),CONCATENATE(INT(B734),", "),INT(B734)),""))</f>
        <v>#VALUE!</v>
      </c>
      <c r="DG734" s="5"/>
      <c r="DH734" s="5"/>
      <c r="DI734" s="5"/>
      <c r="DJ734" s="5"/>
    </row>
    <row r="735" spans="1:114" ht="15" customHeight="1">
      <c r="A735" s="4" t="str">
        <f t="shared" si="156"/>
        <v/>
      </c>
      <c r="B735" s="3"/>
      <c r="D735" s="1" t="str">
        <f>IFERROR(INDEX('padron cfe'!B:B,MATCH(DATOS!C735,'padron cfe'!A:A,0),1),"")</f>
        <v/>
      </c>
      <c r="H735" s="5" t="str">
        <f>IF(F735="","",IFERROR(CONCATENATE("PEUA",VLOOKUP(ESTADO,REPORTE!AV$2:AW$33,2,0),DIDTRITO_FORM,CADER_FORM,IFERROR(VLOOKUP(DAY(F735),$BN$3:$BO$11,2,0),DAY(F735)),IFERROR(VLOOKUP(MONTH(F735),$BN$3:$BO$11,2,0),MONTH(F735)),YEAR(F735),G735),""))</f>
        <v/>
      </c>
      <c r="K735" s="2" t="str">
        <f>IFERROR(INDEX('padron cfe'!C:C,MATCH(DATOS!C735,'padron cfe'!A:A,0),1),"")</f>
        <v/>
      </c>
      <c r="L735" s="4" t="str">
        <f>IFERROR(IF(VLOOKUP(J735,J$2:L734,4,0)=0,"",VLOOKUP(J735,J$2:L734,4,0)),"")</f>
        <v/>
      </c>
      <c r="M735" s="4" t="str">
        <f>IFERROR(IF(VLOOKUP(J735,J$2:M734,5,0)=0,"",VLOOKUP(J735,J$2:M734,5,0)),"")</f>
        <v/>
      </c>
      <c r="Q735" s="5" t="str">
        <f t="shared" si="155"/>
        <v/>
      </c>
      <c r="S735"/>
      <c r="T735" s="2" t="str">
        <f>IFERROR(INDEX('padron cfe'!D:D,MATCH(DATOS!C735,'padron cfe'!A:A,0),1),"")</f>
        <v/>
      </c>
      <c r="X735" s="6"/>
      <c r="Z735" s="4" t="str">
        <f t="shared" si="157"/>
        <v/>
      </c>
      <c r="AA735" s="4"/>
      <c r="AB735" s="4"/>
      <c r="AC735" s="2" t="str">
        <f>IFERROR(IF(INDEX(AC$1:AC734,MATCH(J735,J$1:J734,0),1)=0,"",INDEX(AC$1:AC734,MATCH(J735,J$1:J734,0),1)),"")</f>
        <v/>
      </c>
      <c r="AD735" s="2" t="str">
        <f>IFERROR(IF(INDEX(AD$1:AD734,MATCH(J735,J$1:J734,0),1)=0,"",INDEX(AD$1:AD734,MATCH(J735,J$1:J734,0),1)),"")</f>
        <v/>
      </c>
      <c r="AE735" s="2" t="str">
        <f>IFERROR(IF(INDEX(AE$1:AE734,MATCH(J735,J$1:J734,0),1)=0,"",INDEX(AE$1:AE734,MATCH(J735,J$1:J734,0),1)),"")</f>
        <v/>
      </c>
      <c r="AS735" s="4"/>
      <c r="AT735" s="82"/>
      <c r="AU735" s="124"/>
      <c r="AV735" s="124"/>
      <c r="AW735" s="124"/>
      <c r="AX735" s="124"/>
      <c r="AY735" s="124"/>
      <c r="AZ735" s="124"/>
      <c r="BA735" s="4"/>
      <c r="BB735" s="127"/>
      <c r="BH735" s="7" t="str">
        <f t="shared" ca="1" si="158"/>
        <v/>
      </c>
      <c r="BI735" s="4" t="str">
        <f t="shared" si="165"/>
        <v/>
      </c>
      <c r="BJ735" s="123" t="str">
        <f t="shared" si="159"/>
        <v/>
      </c>
      <c r="BK735" s="140" t="str">
        <f t="shared" si="164"/>
        <v/>
      </c>
      <c r="BP735" s="5"/>
      <c r="BQ735" s="4" t="str">
        <f>IF(IFERROR(VLOOKUP(C735,C736:C$1993,1,0),"")="","",COUNTIF(C:C,C735))</f>
        <v/>
      </c>
      <c r="BS735" s="5"/>
      <c r="BT735" s="5"/>
      <c r="BU735" s="5" t="str">
        <f>IF(B735="","",IF(BQ735="",1+(MAX(BU$2:BU734)),""))</f>
        <v/>
      </c>
      <c r="BV735" s="5" t="str">
        <f t="shared" si="160"/>
        <v/>
      </c>
      <c r="BW735" s="5" t="str">
        <f t="shared" si="161"/>
        <v/>
      </c>
      <c r="BX735" s="14" t="str">
        <f t="shared" si="162"/>
        <v/>
      </c>
      <c r="BY735" s="28"/>
      <c r="BZ735" s="15"/>
      <c r="CA735" s="5" t="str">
        <f t="shared" si="166"/>
        <v/>
      </c>
      <c r="CC735" s="5"/>
      <c r="CD735" s="5" t="str">
        <f t="shared" si="163"/>
        <v/>
      </c>
      <c r="CE735" s="5" t="str">
        <f>IF(J735="","",IFERROR(IF(VLOOKUP(J735,J$2:J734,1,0)=0,"",""),J735))</f>
        <v/>
      </c>
      <c r="CF735" s="24" t="str">
        <f>IF(CE735="","",(IFERROR(VLOOKUP(MID(CE735,1,1),$CW$2:DA$28,3,0),0)+IFERROR(VLOOKUP(MID(CE735,2,1),CW$2:DA$28,4,0),0)+IFERROR(VLOOKUP(MID(CE735,3,1),CW$2:DA$28,5,0),0)+(ROW(CE735)/1000000000000)))</f>
        <v/>
      </c>
      <c r="CG735" s="5"/>
      <c r="CH735" s="5">
        <v>734</v>
      </c>
      <c r="CI735" s="5" t="str">
        <f>IFERROR(VLOOKUP(CH735,CD$2:CE1811,2,0),"")</f>
        <v/>
      </c>
      <c r="CJ735" s="5"/>
      <c r="CL735" s="5"/>
      <c r="DC735" s="5" t="e">
        <f>IF(REPORTE!AH$2="si",IF(C735=VALUE(REPORTE!C$11),IF(SUM(DC736:DC$1993),CONCATENATE(INT(B735),", "),INT(B735)),""),IF(C735=VALUE(REPORTE!C$10),IF(SUM(DC736:DC$1993),CONCATENATE(INT(B735),", "),INT(B735)),""))</f>
        <v>#VALUE!</v>
      </c>
      <c r="DG735" s="5"/>
      <c r="DH735" s="5"/>
      <c r="DI735" s="5"/>
      <c r="DJ735" s="5"/>
    </row>
    <row r="736" spans="1:114" ht="15" customHeight="1">
      <c r="A736" s="4" t="str">
        <f t="shared" si="156"/>
        <v/>
      </c>
      <c r="B736" s="3"/>
      <c r="D736" s="1" t="str">
        <f>IFERROR(INDEX('padron cfe'!B:B,MATCH(DATOS!C736,'padron cfe'!A:A,0),1),"")</f>
        <v/>
      </c>
      <c r="H736" s="5" t="str">
        <f>IF(F736="","",IFERROR(CONCATENATE("PEUA",VLOOKUP(ESTADO,REPORTE!AV$2:AW$33,2,0),DIDTRITO_FORM,CADER_FORM,IFERROR(VLOOKUP(DAY(F736),$BN$3:$BO$11,2,0),DAY(F736)),IFERROR(VLOOKUP(MONTH(F736),$BN$3:$BO$11,2,0),MONTH(F736)),YEAR(F736),G736),""))</f>
        <v/>
      </c>
      <c r="K736" s="2" t="str">
        <f>IFERROR(INDEX('padron cfe'!C:C,MATCH(DATOS!C736,'padron cfe'!A:A,0),1),"")</f>
        <v/>
      </c>
      <c r="L736" s="4" t="str">
        <f>IFERROR(IF(VLOOKUP(J736,J$2:L735,4,0)=0,"",VLOOKUP(J736,J$2:L735,4,0)),"")</f>
        <v/>
      </c>
      <c r="M736" s="4" t="str">
        <f>IFERROR(IF(VLOOKUP(J736,J$2:M735,5,0)=0,"",VLOOKUP(J736,J$2:M735,5,0)),"")</f>
        <v/>
      </c>
      <c r="Q736" s="5" t="str">
        <f t="shared" si="155"/>
        <v/>
      </c>
      <c r="S736"/>
      <c r="T736" s="2" t="str">
        <f>IFERROR(INDEX('padron cfe'!D:D,MATCH(DATOS!C736,'padron cfe'!A:A,0),1),"")</f>
        <v/>
      </c>
      <c r="X736" s="6"/>
      <c r="Z736" s="4" t="str">
        <f t="shared" si="157"/>
        <v/>
      </c>
      <c r="AA736" s="4"/>
      <c r="AB736" s="4"/>
      <c r="AC736" s="2" t="str">
        <f>IFERROR(IF(INDEX(AC$1:AC735,MATCH(J736,J$1:J735,0),1)=0,"",INDEX(AC$1:AC735,MATCH(J736,J$1:J735,0),1)),"")</f>
        <v/>
      </c>
      <c r="AD736" s="2" t="str">
        <f>IFERROR(IF(INDEX(AD$1:AD735,MATCH(J736,J$1:J735,0),1)=0,"",INDEX(AD$1:AD735,MATCH(J736,J$1:J735,0),1)),"")</f>
        <v/>
      </c>
      <c r="AE736" s="2" t="str">
        <f>IFERROR(IF(INDEX(AE$1:AE735,MATCH(J736,J$1:J735,0),1)=0,"",INDEX(AE$1:AE735,MATCH(J736,J$1:J735,0),1)),"")</f>
        <v/>
      </c>
      <c r="AS736" s="4"/>
      <c r="AT736" s="82"/>
      <c r="AU736" s="124"/>
      <c r="AV736" s="124"/>
      <c r="AW736" s="124"/>
      <c r="AX736" s="124"/>
      <c r="AY736" s="124"/>
      <c r="AZ736" s="124"/>
      <c r="BA736" s="4"/>
      <c r="BB736" s="127"/>
      <c r="BH736" s="7" t="str">
        <f t="shared" ca="1" si="158"/>
        <v/>
      </c>
      <c r="BI736" s="4" t="str">
        <f t="shared" si="165"/>
        <v/>
      </c>
      <c r="BJ736" s="123" t="str">
        <f t="shared" si="159"/>
        <v/>
      </c>
      <c r="BK736" s="140" t="str">
        <f t="shared" si="164"/>
        <v/>
      </c>
      <c r="BP736" s="5"/>
      <c r="BQ736" s="4" t="str">
        <f>IF(IFERROR(VLOOKUP(C736,C737:C$1993,1,0),"")="","",COUNTIF(C:C,C736))</f>
        <v/>
      </c>
      <c r="BS736" s="5"/>
      <c r="BT736" s="5"/>
      <c r="BU736" s="5" t="str">
        <f>IF(B736="","",IF(BQ736="",1+(MAX(BU$2:BU735)),""))</f>
        <v/>
      </c>
      <c r="BV736" s="5" t="str">
        <f t="shared" si="160"/>
        <v/>
      </c>
      <c r="BW736" s="5" t="str">
        <f t="shared" si="161"/>
        <v/>
      </c>
      <c r="BX736" s="14" t="str">
        <f t="shared" si="162"/>
        <v/>
      </c>
      <c r="BY736" s="28"/>
      <c r="BZ736" s="15"/>
      <c r="CA736" s="5" t="str">
        <f t="shared" si="166"/>
        <v/>
      </c>
      <c r="CC736" s="5"/>
      <c r="CD736" s="5" t="str">
        <f t="shared" si="163"/>
        <v/>
      </c>
      <c r="CE736" s="5" t="str">
        <f>IF(J736="","",IFERROR(IF(VLOOKUP(J736,J$2:J735,1,0)=0,"",""),J736))</f>
        <v/>
      </c>
      <c r="CF736" s="24" t="str">
        <f>IF(CE736="","",(IFERROR(VLOOKUP(MID(CE736,1,1),$CW$2:DA$28,3,0),0)+IFERROR(VLOOKUP(MID(CE736,2,1),CW$2:DA$28,4,0),0)+IFERROR(VLOOKUP(MID(CE736,3,1),CW$2:DA$28,5,0),0)+(ROW(CE736)/1000000000000)))</f>
        <v/>
      </c>
      <c r="CG736" s="5"/>
      <c r="CH736" s="5">
        <v>735</v>
      </c>
      <c r="CI736" s="5" t="str">
        <f>IFERROR(VLOOKUP(CH736,CD$2:CE1812,2,0),"")</f>
        <v/>
      </c>
      <c r="CJ736" s="5"/>
      <c r="CL736" s="5"/>
      <c r="DC736" s="5" t="e">
        <f>IF(REPORTE!AH$2="si",IF(C736=VALUE(REPORTE!C$11),IF(SUM(DC737:DC$1993),CONCATENATE(INT(B736),", "),INT(B736)),""),IF(C736=VALUE(REPORTE!C$10),IF(SUM(DC737:DC$1993),CONCATENATE(INT(B736),", "),INT(B736)),""))</f>
        <v>#VALUE!</v>
      </c>
      <c r="DG736" s="5"/>
      <c r="DH736" s="5"/>
      <c r="DI736" s="5"/>
      <c r="DJ736" s="5"/>
    </row>
    <row r="737" spans="1:114" ht="15" customHeight="1">
      <c r="A737" s="4" t="str">
        <f t="shared" si="156"/>
        <v/>
      </c>
      <c r="B737" s="3"/>
      <c r="D737" s="1" t="str">
        <f>IFERROR(INDEX('padron cfe'!B:B,MATCH(DATOS!C737,'padron cfe'!A:A,0),1),"")</f>
        <v/>
      </c>
      <c r="H737" s="5" t="str">
        <f>IF(F737="","",IFERROR(CONCATENATE("PEUA",VLOOKUP(ESTADO,REPORTE!AV$2:AW$33,2,0),DIDTRITO_FORM,CADER_FORM,IFERROR(VLOOKUP(DAY(F737),$BN$3:$BO$11,2,0),DAY(F737)),IFERROR(VLOOKUP(MONTH(F737),$BN$3:$BO$11,2,0),MONTH(F737)),YEAR(F737),G737),""))</f>
        <v/>
      </c>
      <c r="K737" s="2" t="str">
        <f>IFERROR(INDEX('padron cfe'!C:C,MATCH(DATOS!C737,'padron cfe'!A:A,0),1),"")</f>
        <v/>
      </c>
      <c r="L737" s="4" t="str">
        <f>IFERROR(IF(VLOOKUP(J737,J$2:L736,4,0)=0,"",VLOOKUP(J737,J$2:L736,4,0)),"")</f>
        <v/>
      </c>
      <c r="M737" s="4" t="str">
        <f>IFERROR(IF(VLOOKUP(J737,J$2:M736,5,0)=0,"",VLOOKUP(J737,J$2:M736,5,0)),"")</f>
        <v/>
      </c>
      <c r="Q737" s="5" t="str">
        <f t="shared" si="155"/>
        <v/>
      </c>
      <c r="S737"/>
      <c r="T737" s="2" t="str">
        <f>IFERROR(INDEX('padron cfe'!D:D,MATCH(DATOS!C737,'padron cfe'!A:A,0),1),"")</f>
        <v/>
      </c>
      <c r="X737" s="6"/>
      <c r="Z737" s="4" t="str">
        <f t="shared" si="157"/>
        <v/>
      </c>
      <c r="AA737" s="4"/>
      <c r="AB737" s="4"/>
      <c r="AC737" s="2" t="str">
        <f>IFERROR(IF(INDEX(AC$1:AC736,MATCH(J737,J$1:J736,0),1)=0,"",INDEX(AC$1:AC736,MATCH(J737,J$1:J736,0),1)),"")</f>
        <v/>
      </c>
      <c r="AD737" s="2" t="str">
        <f>IFERROR(IF(INDEX(AD$1:AD736,MATCH(J737,J$1:J736,0),1)=0,"",INDEX(AD$1:AD736,MATCH(J737,J$1:J736,0),1)),"")</f>
        <v/>
      </c>
      <c r="AE737" s="2" t="str">
        <f>IFERROR(IF(INDEX(AE$1:AE736,MATCH(J737,J$1:J736,0),1)=0,"",INDEX(AE$1:AE736,MATCH(J737,J$1:J736,0),1)),"")</f>
        <v/>
      </c>
      <c r="AS737" s="4"/>
      <c r="AT737" s="82"/>
      <c r="AU737" s="124"/>
      <c r="AV737" s="124"/>
      <c r="AW737" s="124"/>
      <c r="AX737" s="124"/>
      <c r="AY737" s="124"/>
      <c r="AZ737" s="124"/>
      <c r="BA737" s="4"/>
      <c r="BB737" s="127"/>
      <c r="BH737" s="7" t="str">
        <f t="shared" ca="1" si="158"/>
        <v/>
      </c>
      <c r="BI737" s="4" t="str">
        <f t="shared" si="165"/>
        <v/>
      </c>
      <c r="BJ737" s="123" t="str">
        <f t="shared" si="159"/>
        <v/>
      </c>
      <c r="BK737" s="140" t="str">
        <f t="shared" si="164"/>
        <v/>
      </c>
      <c r="BP737" s="5"/>
      <c r="BQ737" s="4" t="str">
        <f>IF(IFERROR(VLOOKUP(C737,C738:C$1993,1,0),"")="","",COUNTIF(C:C,C737))</f>
        <v/>
      </c>
      <c r="BS737" s="5"/>
      <c r="BT737" s="5"/>
      <c r="BU737" s="5" t="str">
        <f>IF(B737="","",IF(BQ737="",1+(MAX(BU$2:BU736)),""))</f>
        <v/>
      </c>
      <c r="BV737" s="5" t="str">
        <f t="shared" si="160"/>
        <v/>
      </c>
      <c r="BW737" s="5" t="str">
        <f t="shared" si="161"/>
        <v/>
      </c>
      <c r="BX737" s="14" t="str">
        <f t="shared" si="162"/>
        <v/>
      </c>
      <c r="BY737" s="28"/>
      <c r="BZ737" s="15"/>
      <c r="CA737" s="5" t="str">
        <f t="shared" si="166"/>
        <v/>
      </c>
      <c r="CC737" s="5"/>
      <c r="CD737" s="5" t="str">
        <f t="shared" si="163"/>
        <v/>
      </c>
      <c r="CE737" s="5" t="str">
        <f>IF(J737="","",IFERROR(IF(VLOOKUP(J737,J$2:J736,1,0)=0,"",""),J737))</f>
        <v/>
      </c>
      <c r="CF737" s="24" t="str">
        <f>IF(CE737="","",(IFERROR(VLOOKUP(MID(CE737,1,1),$CW$2:DA$28,3,0),0)+IFERROR(VLOOKUP(MID(CE737,2,1),CW$2:DA$28,4,0),0)+IFERROR(VLOOKUP(MID(CE737,3,1),CW$2:DA$28,5,0),0)+(ROW(CE737)/1000000000000)))</f>
        <v/>
      </c>
      <c r="CG737" s="5"/>
      <c r="CH737" s="5">
        <v>736</v>
      </c>
      <c r="CI737" s="5" t="str">
        <f>IFERROR(VLOOKUP(CH737,CD$2:CE1813,2,0),"")</f>
        <v/>
      </c>
      <c r="CJ737" s="5"/>
      <c r="CL737" s="5"/>
      <c r="DC737" s="5" t="e">
        <f>IF(REPORTE!AH$2="si",IF(C737=VALUE(REPORTE!C$11),IF(SUM(DC738:DC$1993),CONCATENATE(INT(B737),", "),INT(B737)),""),IF(C737=VALUE(REPORTE!C$10),IF(SUM(DC738:DC$1993),CONCATENATE(INT(B737),", "),INT(B737)),""))</f>
        <v>#VALUE!</v>
      </c>
      <c r="DG737" s="5"/>
      <c r="DH737" s="5"/>
      <c r="DI737" s="5"/>
      <c r="DJ737" s="5"/>
    </row>
    <row r="738" spans="1:114" ht="15" customHeight="1">
      <c r="A738" s="4" t="str">
        <f t="shared" si="156"/>
        <v/>
      </c>
      <c r="B738" s="3"/>
      <c r="D738" s="1" t="str">
        <f>IFERROR(INDEX('padron cfe'!B:B,MATCH(DATOS!C738,'padron cfe'!A:A,0),1),"")</f>
        <v/>
      </c>
      <c r="H738" s="5" t="str">
        <f>IF(F738="","",IFERROR(CONCATENATE("PEUA",VLOOKUP(ESTADO,REPORTE!AV$2:AW$33,2,0),DIDTRITO_FORM,CADER_FORM,IFERROR(VLOOKUP(DAY(F738),$BN$3:$BO$11,2,0),DAY(F738)),IFERROR(VLOOKUP(MONTH(F738),$BN$3:$BO$11,2,0),MONTH(F738)),YEAR(F738),G738),""))</f>
        <v/>
      </c>
      <c r="K738" s="2" t="str">
        <f>IFERROR(INDEX('padron cfe'!C:C,MATCH(DATOS!C738,'padron cfe'!A:A,0),1),"")</f>
        <v/>
      </c>
      <c r="L738" s="4" t="str">
        <f>IFERROR(IF(VLOOKUP(J738,J$2:L737,4,0)=0,"",VLOOKUP(J738,J$2:L737,4,0)),"")</f>
        <v/>
      </c>
      <c r="M738" s="4" t="str">
        <f>IFERROR(IF(VLOOKUP(J738,J$2:M737,5,0)=0,"",VLOOKUP(J738,J$2:M737,5,0)),"")</f>
        <v/>
      </c>
      <c r="Q738" s="5" t="str">
        <f t="shared" si="155"/>
        <v/>
      </c>
      <c r="S738"/>
      <c r="T738" s="2" t="str">
        <f>IFERROR(INDEX('padron cfe'!D:D,MATCH(DATOS!C738,'padron cfe'!A:A,0),1),"")</f>
        <v/>
      </c>
      <c r="X738" s="6"/>
      <c r="Z738" s="4" t="str">
        <f t="shared" si="157"/>
        <v/>
      </c>
      <c r="AA738" s="4"/>
      <c r="AB738" s="4"/>
      <c r="AC738" s="2" t="str">
        <f>IFERROR(IF(INDEX(AC$1:AC737,MATCH(J738,J$1:J737,0),1)=0,"",INDEX(AC$1:AC737,MATCH(J738,J$1:J737,0),1)),"")</f>
        <v/>
      </c>
      <c r="AD738" s="2" t="str">
        <f>IFERROR(IF(INDEX(AD$1:AD737,MATCH(J738,J$1:J737,0),1)=0,"",INDEX(AD$1:AD737,MATCH(J738,J$1:J737,0),1)),"")</f>
        <v/>
      </c>
      <c r="AE738" s="2" t="str">
        <f>IFERROR(IF(INDEX(AE$1:AE737,MATCH(J738,J$1:J737,0),1)=0,"",INDEX(AE$1:AE737,MATCH(J738,J$1:J737,0),1)),"")</f>
        <v/>
      </c>
      <c r="AS738" s="4"/>
      <c r="AT738" s="82"/>
      <c r="AU738" s="124"/>
      <c r="AV738" s="124"/>
      <c r="AW738" s="124"/>
      <c r="AX738" s="124"/>
      <c r="AY738" s="124"/>
      <c r="AZ738" s="124"/>
      <c r="BA738" s="4"/>
      <c r="BB738" s="127"/>
      <c r="BH738" s="7" t="str">
        <f t="shared" ca="1" si="158"/>
        <v/>
      </c>
      <c r="BI738" s="4" t="str">
        <f t="shared" si="165"/>
        <v/>
      </c>
      <c r="BJ738" s="123" t="str">
        <f t="shared" si="159"/>
        <v/>
      </c>
      <c r="BK738" s="140" t="str">
        <f t="shared" si="164"/>
        <v/>
      </c>
      <c r="BP738" s="5"/>
      <c r="BQ738" s="4" t="str">
        <f>IF(IFERROR(VLOOKUP(C738,C739:C$1993,1,0),"")="","",COUNTIF(C:C,C738))</f>
        <v/>
      </c>
      <c r="BS738" s="5"/>
      <c r="BT738" s="5"/>
      <c r="BU738" s="5" t="str">
        <f>IF(B738="","",IF(BQ738="",1+(MAX(BU$2:BU737)),""))</f>
        <v/>
      </c>
      <c r="BV738" s="5" t="str">
        <f t="shared" si="160"/>
        <v/>
      </c>
      <c r="BW738" s="5" t="str">
        <f t="shared" si="161"/>
        <v/>
      </c>
      <c r="BX738" s="14" t="str">
        <f t="shared" si="162"/>
        <v/>
      </c>
      <c r="BY738" s="28"/>
      <c r="BZ738" s="15"/>
      <c r="CA738" s="5" t="str">
        <f t="shared" si="166"/>
        <v/>
      </c>
      <c r="CC738" s="5"/>
      <c r="CD738" s="5" t="str">
        <f t="shared" si="163"/>
        <v/>
      </c>
      <c r="CE738" s="5" t="str">
        <f>IF(J738="","",IFERROR(IF(VLOOKUP(J738,J$2:J737,1,0)=0,"",""),J738))</f>
        <v/>
      </c>
      <c r="CF738" s="24" t="str">
        <f>IF(CE738="","",(IFERROR(VLOOKUP(MID(CE738,1,1),$CW$2:DA$28,3,0),0)+IFERROR(VLOOKUP(MID(CE738,2,1),CW$2:DA$28,4,0),0)+IFERROR(VLOOKUP(MID(CE738,3,1),CW$2:DA$28,5,0),0)+(ROW(CE738)/1000000000000)))</f>
        <v/>
      </c>
      <c r="CG738" s="5"/>
      <c r="CH738" s="5">
        <v>737</v>
      </c>
      <c r="CI738" s="5" t="str">
        <f>IFERROR(VLOOKUP(CH738,CD$2:CE1814,2,0),"")</f>
        <v/>
      </c>
      <c r="CJ738" s="5"/>
      <c r="CL738" s="5"/>
      <c r="DC738" s="5" t="e">
        <f>IF(REPORTE!AH$2="si",IF(C738=VALUE(REPORTE!C$11),IF(SUM(DC739:DC$1993),CONCATENATE(INT(B738),", "),INT(B738)),""),IF(C738=VALUE(REPORTE!C$10),IF(SUM(DC739:DC$1993),CONCATENATE(INT(B738),", "),INT(B738)),""))</f>
        <v>#VALUE!</v>
      </c>
      <c r="DG738" s="5"/>
      <c r="DH738" s="5"/>
      <c r="DI738" s="5"/>
      <c r="DJ738" s="5"/>
    </row>
    <row r="739" spans="1:114" ht="15" customHeight="1">
      <c r="A739" s="4" t="str">
        <f t="shared" si="156"/>
        <v/>
      </c>
      <c r="B739" s="3"/>
      <c r="D739" s="1" t="str">
        <f>IFERROR(INDEX('padron cfe'!B:B,MATCH(DATOS!C739,'padron cfe'!A:A,0),1),"")</f>
        <v/>
      </c>
      <c r="H739" s="5" t="str">
        <f>IF(F739="","",IFERROR(CONCATENATE("PEUA",VLOOKUP(ESTADO,REPORTE!AV$2:AW$33,2,0),DIDTRITO_FORM,CADER_FORM,IFERROR(VLOOKUP(DAY(F739),$BN$3:$BO$11,2,0),DAY(F739)),IFERROR(VLOOKUP(MONTH(F739),$BN$3:$BO$11,2,0),MONTH(F739)),YEAR(F739),G739),""))</f>
        <v/>
      </c>
      <c r="K739" s="2" t="str">
        <f>IFERROR(INDEX('padron cfe'!C:C,MATCH(DATOS!C739,'padron cfe'!A:A,0),1),"")</f>
        <v/>
      </c>
      <c r="L739" s="4" t="str">
        <f>IFERROR(IF(VLOOKUP(J739,J$2:L738,4,0)=0,"",VLOOKUP(J739,J$2:L738,4,0)),"")</f>
        <v/>
      </c>
      <c r="M739" s="4" t="str">
        <f>IFERROR(IF(VLOOKUP(J739,J$2:M738,5,0)=0,"",VLOOKUP(J739,J$2:M738,5,0)),"")</f>
        <v/>
      </c>
      <c r="Q739" s="5" t="str">
        <f t="shared" si="155"/>
        <v/>
      </c>
      <c r="S739"/>
      <c r="T739" s="2" t="str">
        <f>IFERROR(INDEX('padron cfe'!D:D,MATCH(DATOS!C739,'padron cfe'!A:A,0),1),"")</f>
        <v/>
      </c>
      <c r="X739" s="6"/>
      <c r="Z739" s="4" t="str">
        <f t="shared" si="157"/>
        <v/>
      </c>
      <c r="AA739" s="4"/>
      <c r="AB739" s="4"/>
      <c r="AC739" s="2" t="str">
        <f>IFERROR(IF(INDEX(AC$1:AC738,MATCH(J739,J$1:J738,0),1)=0,"",INDEX(AC$1:AC738,MATCH(J739,J$1:J738,0),1)),"")</f>
        <v/>
      </c>
      <c r="AD739" s="2" t="str">
        <f>IFERROR(IF(INDEX(AD$1:AD738,MATCH(J739,J$1:J738,0),1)=0,"",INDEX(AD$1:AD738,MATCH(J739,J$1:J738,0),1)),"")</f>
        <v/>
      </c>
      <c r="AE739" s="2" t="str">
        <f>IFERROR(IF(INDEX(AE$1:AE738,MATCH(J739,J$1:J738,0),1)=0,"",INDEX(AE$1:AE738,MATCH(J739,J$1:J738,0),1)),"")</f>
        <v/>
      </c>
      <c r="AS739" s="4"/>
      <c r="AT739" s="82"/>
      <c r="AU739" s="124"/>
      <c r="AV739" s="124"/>
      <c r="AW739" s="124"/>
      <c r="AX739" s="124"/>
      <c r="AY739" s="124"/>
      <c r="AZ739" s="124"/>
      <c r="BA739" s="4"/>
      <c r="BB739" s="127"/>
      <c r="BH739" s="7" t="str">
        <f t="shared" ca="1" si="158"/>
        <v/>
      </c>
      <c r="BI739" s="4" t="str">
        <f t="shared" si="165"/>
        <v/>
      </c>
      <c r="BJ739" s="123" t="str">
        <f t="shared" si="159"/>
        <v/>
      </c>
      <c r="BK739" s="140" t="str">
        <f t="shared" si="164"/>
        <v/>
      </c>
      <c r="BP739" s="5"/>
      <c r="BQ739" s="4" t="str">
        <f>IF(IFERROR(VLOOKUP(C739,C740:C$1993,1,0),"")="","",COUNTIF(C:C,C739))</f>
        <v/>
      </c>
      <c r="BS739" s="5"/>
      <c r="BT739" s="5"/>
      <c r="BU739" s="5" t="str">
        <f>IF(B739="","",IF(BQ739="",1+(MAX(BU$2:BU738)),""))</f>
        <v/>
      </c>
      <c r="BV739" s="5" t="str">
        <f t="shared" si="160"/>
        <v/>
      </c>
      <c r="BW739" s="5" t="str">
        <f t="shared" si="161"/>
        <v/>
      </c>
      <c r="BX739" s="14" t="str">
        <f t="shared" si="162"/>
        <v/>
      </c>
      <c r="BY739" s="28"/>
      <c r="BZ739" s="15"/>
      <c r="CA739" s="5" t="str">
        <f t="shared" si="166"/>
        <v/>
      </c>
      <c r="CC739" s="5"/>
      <c r="CD739" s="5" t="str">
        <f t="shared" si="163"/>
        <v/>
      </c>
      <c r="CE739" s="5" t="str">
        <f>IF(J739="","",IFERROR(IF(VLOOKUP(J739,J$2:J738,1,0)=0,"",""),J739))</f>
        <v/>
      </c>
      <c r="CF739" s="24" t="str">
        <f>IF(CE739="","",(IFERROR(VLOOKUP(MID(CE739,1,1),$CW$2:DA$28,3,0),0)+IFERROR(VLOOKUP(MID(CE739,2,1),CW$2:DA$28,4,0),0)+IFERROR(VLOOKUP(MID(CE739,3,1),CW$2:DA$28,5,0),0)+(ROW(CE739)/1000000000000)))</f>
        <v/>
      </c>
      <c r="CG739" s="5"/>
      <c r="CH739" s="5">
        <v>738</v>
      </c>
      <c r="CI739" s="5" t="str">
        <f>IFERROR(VLOOKUP(CH739,CD$2:CE1815,2,0),"")</f>
        <v/>
      </c>
      <c r="CJ739" s="5"/>
      <c r="CL739" s="5"/>
      <c r="DC739" s="5" t="e">
        <f>IF(REPORTE!AH$2="si",IF(C739=VALUE(REPORTE!C$11),IF(SUM(DC740:DC$1993),CONCATENATE(INT(B739),", "),INT(B739)),""),IF(C739=VALUE(REPORTE!C$10),IF(SUM(DC740:DC$1993),CONCATENATE(INT(B739),", "),INT(B739)),""))</f>
        <v>#VALUE!</v>
      </c>
      <c r="DG739" s="5"/>
      <c r="DH739" s="5"/>
      <c r="DI739" s="5"/>
      <c r="DJ739" s="5"/>
    </row>
    <row r="740" spans="1:114" ht="15" customHeight="1">
      <c r="A740" s="4" t="str">
        <f t="shared" si="156"/>
        <v/>
      </c>
      <c r="B740" s="3"/>
      <c r="D740" s="1" t="str">
        <f>IFERROR(INDEX('padron cfe'!B:B,MATCH(DATOS!C740,'padron cfe'!A:A,0),1),"")</f>
        <v/>
      </c>
      <c r="H740" s="5" t="str">
        <f>IF(F740="","",IFERROR(CONCATENATE("PEUA",VLOOKUP(ESTADO,REPORTE!AV$2:AW$33,2,0),DIDTRITO_FORM,CADER_FORM,IFERROR(VLOOKUP(DAY(F740),$BN$3:$BO$11,2,0),DAY(F740)),IFERROR(VLOOKUP(MONTH(F740),$BN$3:$BO$11,2,0),MONTH(F740)),YEAR(F740),G740),""))</f>
        <v/>
      </c>
      <c r="K740" s="2" t="str">
        <f>IFERROR(INDEX('padron cfe'!C:C,MATCH(DATOS!C740,'padron cfe'!A:A,0),1),"")</f>
        <v/>
      </c>
      <c r="L740" s="4" t="str">
        <f>IFERROR(IF(VLOOKUP(J740,J$2:L739,4,0)=0,"",VLOOKUP(J740,J$2:L739,4,0)),"")</f>
        <v/>
      </c>
      <c r="M740" s="4" t="str">
        <f>IFERROR(IF(VLOOKUP(J740,J$2:M739,5,0)=0,"",VLOOKUP(J740,J$2:M739,5,0)),"")</f>
        <v/>
      </c>
      <c r="Q740" s="5" t="str">
        <f t="shared" si="155"/>
        <v/>
      </c>
      <c r="S740"/>
      <c r="T740" s="2" t="str">
        <f>IFERROR(INDEX('padron cfe'!D:D,MATCH(DATOS!C740,'padron cfe'!A:A,0),1),"")</f>
        <v/>
      </c>
      <c r="X740" s="6"/>
      <c r="Z740" s="4" t="str">
        <f t="shared" si="157"/>
        <v/>
      </c>
      <c r="AA740" s="4"/>
      <c r="AB740" s="4"/>
      <c r="AC740" s="2" t="str">
        <f>IFERROR(IF(INDEX(AC$1:AC739,MATCH(J740,J$1:J739,0),1)=0,"",INDEX(AC$1:AC739,MATCH(J740,J$1:J739,0),1)),"")</f>
        <v/>
      </c>
      <c r="AD740" s="2" t="str">
        <f>IFERROR(IF(INDEX(AD$1:AD739,MATCH(J740,J$1:J739,0),1)=0,"",INDEX(AD$1:AD739,MATCH(J740,J$1:J739,0),1)),"")</f>
        <v/>
      </c>
      <c r="AE740" s="2" t="str">
        <f>IFERROR(IF(INDEX(AE$1:AE739,MATCH(J740,J$1:J739,0),1)=0,"",INDEX(AE$1:AE739,MATCH(J740,J$1:J739,0),1)),"")</f>
        <v/>
      </c>
      <c r="AS740" s="4"/>
      <c r="AT740" s="82"/>
      <c r="AU740" s="124"/>
      <c r="AV740" s="124"/>
      <c r="AW740" s="124"/>
      <c r="AX740" s="124"/>
      <c r="AY740" s="124"/>
      <c r="AZ740" s="124"/>
      <c r="BA740" s="4"/>
      <c r="BB740" s="127"/>
      <c r="BH740" s="7" t="str">
        <f t="shared" ca="1" si="158"/>
        <v/>
      </c>
      <c r="BI740" s="4" t="str">
        <f t="shared" si="165"/>
        <v/>
      </c>
      <c r="BJ740" s="123" t="str">
        <f t="shared" si="159"/>
        <v/>
      </c>
      <c r="BK740" s="140" t="str">
        <f t="shared" si="164"/>
        <v/>
      </c>
      <c r="BP740" s="5"/>
      <c r="BQ740" s="4" t="str">
        <f>IF(IFERROR(VLOOKUP(C740,C741:C$1993,1,0),"")="","",COUNTIF(C:C,C740))</f>
        <v/>
      </c>
      <c r="BS740" s="5"/>
      <c r="BT740" s="5"/>
      <c r="BU740" s="5" t="str">
        <f>IF(B740="","",IF(BQ740="",1+(MAX(BU$2:BU739)),""))</f>
        <v/>
      </c>
      <c r="BV740" s="5" t="str">
        <f t="shared" si="160"/>
        <v/>
      </c>
      <c r="BW740" s="5" t="str">
        <f t="shared" si="161"/>
        <v/>
      </c>
      <c r="BX740" s="14" t="str">
        <f t="shared" si="162"/>
        <v/>
      </c>
      <c r="BY740" s="28"/>
      <c r="BZ740" s="15"/>
      <c r="CA740" s="5" t="str">
        <f t="shared" si="166"/>
        <v/>
      </c>
      <c r="CC740" s="5"/>
      <c r="CD740" s="5" t="str">
        <f t="shared" si="163"/>
        <v/>
      </c>
      <c r="CE740" s="5" t="str">
        <f>IF(J740="","",IFERROR(IF(VLOOKUP(J740,J$2:J739,1,0)=0,"",""),J740))</f>
        <v/>
      </c>
      <c r="CF740" s="24" t="str">
        <f>IF(CE740="","",(IFERROR(VLOOKUP(MID(CE740,1,1),$CW$2:DA$28,3,0),0)+IFERROR(VLOOKUP(MID(CE740,2,1),CW$2:DA$28,4,0),0)+IFERROR(VLOOKUP(MID(CE740,3,1),CW$2:DA$28,5,0),0)+(ROW(CE740)/1000000000000)))</f>
        <v/>
      </c>
      <c r="CG740" s="5"/>
      <c r="CH740" s="5">
        <v>739</v>
      </c>
      <c r="CI740" s="5" t="str">
        <f>IFERROR(VLOOKUP(CH740,CD$2:CE1816,2,0),"")</f>
        <v/>
      </c>
      <c r="CJ740" s="5"/>
      <c r="CL740" s="5"/>
      <c r="DC740" s="5" t="e">
        <f>IF(REPORTE!AH$2="si",IF(C740=VALUE(REPORTE!C$11),IF(SUM(DC741:DC$1993),CONCATENATE(INT(B740),", "),INT(B740)),""),IF(C740=VALUE(REPORTE!C$10),IF(SUM(DC741:DC$1993),CONCATENATE(INT(B740),", "),INT(B740)),""))</f>
        <v>#VALUE!</v>
      </c>
      <c r="DG740" s="5"/>
      <c r="DH740" s="5"/>
      <c r="DI740" s="5"/>
      <c r="DJ740" s="5"/>
    </row>
    <row r="741" spans="1:114" ht="15" customHeight="1">
      <c r="A741" s="4" t="str">
        <f t="shared" si="156"/>
        <v/>
      </c>
      <c r="B741" s="3"/>
      <c r="D741" s="1" t="str">
        <f>IFERROR(INDEX('padron cfe'!B:B,MATCH(DATOS!C741,'padron cfe'!A:A,0),1),"")</f>
        <v/>
      </c>
      <c r="H741" s="5" t="str">
        <f>IF(F741="","",IFERROR(CONCATENATE("PEUA",VLOOKUP(ESTADO,REPORTE!AV$2:AW$33,2,0),DIDTRITO_FORM,CADER_FORM,IFERROR(VLOOKUP(DAY(F741),$BN$3:$BO$11,2,0),DAY(F741)),IFERROR(VLOOKUP(MONTH(F741),$BN$3:$BO$11,2,0),MONTH(F741)),YEAR(F741),G741),""))</f>
        <v/>
      </c>
      <c r="K741" s="2" t="str">
        <f>IFERROR(INDEX('padron cfe'!C:C,MATCH(DATOS!C741,'padron cfe'!A:A,0),1),"")</f>
        <v/>
      </c>
      <c r="L741" s="4" t="str">
        <f>IFERROR(IF(VLOOKUP(J741,J$2:L740,4,0)=0,"",VLOOKUP(J741,J$2:L740,4,0)),"")</f>
        <v/>
      </c>
      <c r="M741" s="4" t="str">
        <f>IFERROR(IF(VLOOKUP(J741,J$2:M740,5,0)=0,"",VLOOKUP(J741,J$2:M740,5,0)),"")</f>
        <v/>
      </c>
      <c r="Q741" s="5" t="str">
        <f t="shared" si="155"/>
        <v/>
      </c>
      <c r="S741"/>
      <c r="T741" s="2" t="str">
        <f>IFERROR(INDEX('padron cfe'!D:D,MATCH(DATOS!C741,'padron cfe'!A:A,0),1),"")</f>
        <v/>
      </c>
      <c r="X741" s="6"/>
      <c r="Z741" s="4" t="str">
        <f t="shared" si="157"/>
        <v/>
      </c>
      <c r="AA741" s="4"/>
      <c r="AB741" s="4"/>
      <c r="AC741" s="2" t="str">
        <f>IFERROR(IF(INDEX(AC$1:AC740,MATCH(J741,J$1:J740,0),1)=0,"",INDEX(AC$1:AC740,MATCH(J741,J$1:J740,0),1)),"")</f>
        <v/>
      </c>
      <c r="AD741" s="2" t="str">
        <f>IFERROR(IF(INDEX(AD$1:AD740,MATCH(J741,J$1:J740,0),1)=0,"",INDEX(AD$1:AD740,MATCH(J741,J$1:J740,0),1)),"")</f>
        <v/>
      </c>
      <c r="AE741" s="2" t="str">
        <f>IFERROR(IF(INDEX(AE$1:AE740,MATCH(J741,J$1:J740,0),1)=0,"",INDEX(AE$1:AE740,MATCH(J741,J$1:J740,0),1)),"")</f>
        <v/>
      </c>
      <c r="AS741" s="4"/>
      <c r="AT741" s="82"/>
      <c r="AU741" s="124"/>
      <c r="AV741" s="124"/>
      <c r="AW741" s="124"/>
      <c r="AX741" s="124"/>
      <c r="AY741" s="124"/>
      <c r="AZ741" s="124"/>
      <c r="BA741" s="4"/>
      <c r="BB741" s="127"/>
      <c r="BH741" s="7" t="str">
        <f t="shared" ca="1" si="158"/>
        <v/>
      </c>
      <c r="BI741" s="4" t="str">
        <f t="shared" si="165"/>
        <v/>
      </c>
      <c r="BJ741" s="123" t="str">
        <f t="shared" si="159"/>
        <v/>
      </c>
      <c r="BK741" s="140" t="str">
        <f t="shared" si="164"/>
        <v/>
      </c>
      <c r="BP741" s="5"/>
      <c r="BQ741" s="4" t="str">
        <f>IF(IFERROR(VLOOKUP(C741,C742:C$1993,1,0),"")="","",COUNTIF(C:C,C741))</f>
        <v/>
      </c>
      <c r="BS741" s="5"/>
      <c r="BT741" s="5"/>
      <c r="BU741" s="5" t="str">
        <f>IF(B741="","",IF(BQ741="",1+(MAX(BU$2:BU740)),""))</f>
        <v/>
      </c>
      <c r="BV741" s="5" t="str">
        <f t="shared" si="160"/>
        <v/>
      </c>
      <c r="BW741" s="5" t="str">
        <f t="shared" si="161"/>
        <v/>
      </c>
      <c r="BX741" s="14" t="str">
        <f t="shared" si="162"/>
        <v/>
      </c>
      <c r="BY741" s="28"/>
      <c r="BZ741" s="15"/>
      <c r="CA741" s="5" t="str">
        <f t="shared" si="166"/>
        <v/>
      </c>
      <c r="CC741" s="5"/>
      <c r="CD741" s="5" t="str">
        <f t="shared" si="163"/>
        <v/>
      </c>
      <c r="CE741" s="5" t="str">
        <f>IF(J741="","",IFERROR(IF(VLOOKUP(J741,J$2:J740,1,0)=0,"",""),J741))</f>
        <v/>
      </c>
      <c r="CF741" s="24" t="str">
        <f>IF(CE741="","",(IFERROR(VLOOKUP(MID(CE741,1,1),$CW$2:DA$28,3,0),0)+IFERROR(VLOOKUP(MID(CE741,2,1),CW$2:DA$28,4,0),0)+IFERROR(VLOOKUP(MID(CE741,3,1),CW$2:DA$28,5,0),0)+(ROW(CE741)/1000000000000)))</f>
        <v/>
      </c>
      <c r="CG741" s="5"/>
      <c r="CH741" s="5">
        <v>740</v>
      </c>
      <c r="CI741" s="5" t="str">
        <f>IFERROR(VLOOKUP(CH741,CD$2:CE1817,2,0),"")</f>
        <v/>
      </c>
      <c r="CJ741" s="5"/>
      <c r="CL741" s="5"/>
      <c r="DC741" s="5" t="e">
        <f>IF(REPORTE!AH$2="si",IF(C741=VALUE(REPORTE!C$11),IF(SUM(DC742:DC$1993),CONCATENATE(INT(B741),", "),INT(B741)),""),IF(C741=VALUE(REPORTE!C$10),IF(SUM(DC742:DC$1993),CONCATENATE(INT(B741),", "),INT(B741)),""))</f>
        <v>#VALUE!</v>
      </c>
      <c r="DG741" s="5"/>
      <c r="DH741" s="5"/>
      <c r="DI741" s="5"/>
      <c r="DJ741" s="5"/>
    </row>
    <row r="742" spans="1:114" ht="15" customHeight="1">
      <c r="A742" s="4" t="str">
        <f t="shared" si="156"/>
        <v/>
      </c>
      <c r="B742" s="3"/>
      <c r="D742" s="1" t="str">
        <f>IFERROR(INDEX('padron cfe'!B:B,MATCH(DATOS!C742,'padron cfe'!A:A,0),1),"")</f>
        <v/>
      </c>
      <c r="H742" s="5" t="str">
        <f>IF(F742="","",IFERROR(CONCATENATE("PEUA",VLOOKUP(ESTADO,REPORTE!AV$2:AW$33,2,0),DIDTRITO_FORM,CADER_FORM,IFERROR(VLOOKUP(DAY(F742),$BN$3:$BO$11,2,0),DAY(F742)),IFERROR(VLOOKUP(MONTH(F742),$BN$3:$BO$11,2,0),MONTH(F742)),YEAR(F742),G742),""))</f>
        <v/>
      </c>
      <c r="K742" s="2" t="str">
        <f>IFERROR(INDEX('padron cfe'!C:C,MATCH(DATOS!C742,'padron cfe'!A:A,0),1),"")</f>
        <v/>
      </c>
      <c r="L742" s="4" t="str">
        <f>IFERROR(IF(VLOOKUP(J742,J$2:L741,4,0)=0,"",VLOOKUP(J742,J$2:L741,4,0)),"")</f>
        <v/>
      </c>
      <c r="M742" s="4" t="str">
        <f>IFERROR(IF(VLOOKUP(J742,J$2:M741,5,0)=0,"",VLOOKUP(J742,J$2:M741,5,0)),"")</f>
        <v/>
      </c>
      <c r="Q742" s="5" t="str">
        <f t="shared" si="155"/>
        <v/>
      </c>
      <c r="S742"/>
      <c r="T742" s="2" t="str">
        <f>IFERROR(INDEX('padron cfe'!D:D,MATCH(DATOS!C742,'padron cfe'!A:A,0),1),"")</f>
        <v/>
      </c>
      <c r="X742" s="6"/>
      <c r="Z742" s="4" t="str">
        <f t="shared" si="157"/>
        <v/>
      </c>
      <c r="AA742" s="4"/>
      <c r="AB742" s="4"/>
      <c r="AC742" s="2" t="str">
        <f>IFERROR(IF(INDEX(AC$1:AC741,MATCH(J742,J$1:J741,0),1)=0,"",INDEX(AC$1:AC741,MATCH(J742,J$1:J741,0),1)),"")</f>
        <v/>
      </c>
      <c r="AD742" s="2" t="str">
        <f>IFERROR(IF(INDEX(AD$1:AD741,MATCH(J742,J$1:J741,0),1)=0,"",INDEX(AD$1:AD741,MATCH(J742,J$1:J741,0),1)),"")</f>
        <v/>
      </c>
      <c r="AE742" s="2" t="str">
        <f>IFERROR(IF(INDEX(AE$1:AE741,MATCH(J742,J$1:J741,0),1)=0,"",INDEX(AE$1:AE741,MATCH(J742,J$1:J741,0),1)),"")</f>
        <v/>
      </c>
      <c r="AS742" s="4"/>
      <c r="AT742" s="82"/>
      <c r="AU742" s="124"/>
      <c r="AV742" s="124"/>
      <c r="AW742" s="124"/>
      <c r="AX742" s="124"/>
      <c r="AY742" s="124"/>
      <c r="AZ742" s="124"/>
      <c r="BA742" s="4"/>
      <c r="BB742" s="127"/>
      <c r="BH742" s="7" t="str">
        <f t="shared" ca="1" si="158"/>
        <v/>
      </c>
      <c r="BI742" s="4" t="str">
        <f t="shared" si="165"/>
        <v/>
      </c>
      <c r="BJ742" s="123" t="str">
        <f t="shared" si="159"/>
        <v/>
      </c>
      <c r="BK742" s="140" t="str">
        <f t="shared" si="164"/>
        <v/>
      </c>
      <c r="BP742" s="5"/>
      <c r="BQ742" s="4" t="str">
        <f>IF(IFERROR(VLOOKUP(C742,C743:C$1993,1,0),"")="","",COUNTIF(C:C,C742))</f>
        <v/>
      </c>
      <c r="BS742" s="5"/>
      <c r="BT742" s="5"/>
      <c r="BU742" s="5" t="str">
        <f>IF(B742="","",IF(BQ742="",1+(MAX(BU$2:BU741)),""))</f>
        <v/>
      </c>
      <c r="BV742" s="5" t="str">
        <f t="shared" si="160"/>
        <v/>
      </c>
      <c r="BW742" s="5" t="str">
        <f t="shared" si="161"/>
        <v/>
      </c>
      <c r="BX742" s="14" t="str">
        <f t="shared" si="162"/>
        <v/>
      </c>
      <c r="BY742" s="28"/>
      <c r="BZ742" s="15"/>
      <c r="CA742" s="5" t="str">
        <f t="shared" si="166"/>
        <v/>
      </c>
      <c r="CC742" s="5"/>
      <c r="CD742" s="5" t="str">
        <f t="shared" si="163"/>
        <v/>
      </c>
      <c r="CE742" s="5" t="str">
        <f>IF(J742="","",IFERROR(IF(VLOOKUP(J742,J$2:J741,1,0)=0,"",""),J742))</f>
        <v/>
      </c>
      <c r="CF742" s="24" t="str">
        <f>IF(CE742="","",(IFERROR(VLOOKUP(MID(CE742,1,1),$CW$2:DA$28,3,0),0)+IFERROR(VLOOKUP(MID(CE742,2,1),CW$2:DA$28,4,0),0)+IFERROR(VLOOKUP(MID(CE742,3,1),CW$2:DA$28,5,0),0)+(ROW(CE742)/1000000000000)))</f>
        <v/>
      </c>
      <c r="CG742" s="5"/>
      <c r="CH742" s="5">
        <v>741</v>
      </c>
      <c r="CI742" s="5" t="str">
        <f>IFERROR(VLOOKUP(CH742,CD$2:CE1818,2,0),"")</f>
        <v/>
      </c>
      <c r="CJ742" s="5"/>
      <c r="CL742" s="5"/>
      <c r="DC742" s="5" t="e">
        <f>IF(REPORTE!AH$2="si",IF(C742=VALUE(REPORTE!C$11),IF(SUM(DC743:DC$1993),CONCATENATE(INT(B742),", "),INT(B742)),""),IF(C742=VALUE(REPORTE!C$10),IF(SUM(DC743:DC$1993),CONCATENATE(INT(B742),", "),INT(B742)),""))</f>
        <v>#VALUE!</v>
      </c>
      <c r="DG742" s="5"/>
      <c r="DH742" s="5"/>
      <c r="DI742" s="5"/>
      <c r="DJ742" s="5"/>
    </row>
    <row r="743" spans="1:114" ht="15" customHeight="1">
      <c r="A743" s="4" t="str">
        <f t="shared" si="156"/>
        <v/>
      </c>
      <c r="B743" s="3"/>
      <c r="D743" s="1" t="str">
        <f>IFERROR(INDEX('padron cfe'!B:B,MATCH(DATOS!C743,'padron cfe'!A:A,0),1),"")</f>
        <v/>
      </c>
      <c r="H743" s="5" t="str">
        <f>IF(F743="","",IFERROR(CONCATENATE("PEUA",VLOOKUP(ESTADO,REPORTE!AV$2:AW$33,2,0),DIDTRITO_FORM,CADER_FORM,IFERROR(VLOOKUP(DAY(F743),$BN$3:$BO$11,2,0),DAY(F743)),IFERROR(VLOOKUP(MONTH(F743),$BN$3:$BO$11,2,0),MONTH(F743)),YEAR(F743),G743),""))</f>
        <v/>
      </c>
      <c r="K743" s="2" t="str">
        <f>IFERROR(INDEX('padron cfe'!C:C,MATCH(DATOS!C743,'padron cfe'!A:A,0),1),"")</f>
        <v/>
      </c>
      <c r="L743" s="4" t="str">
        <f>IFERROR(IF(VLOOKUP(J743,J$2:L742,4,0)=0,"",VLOOKUP(J743,J$2:L742,4,0)),"")</f>
        <v/>
      </c>
      <c r="M743" s="4" t="str">
        <f>IFERROR(IF(VLOOKUP(J743,J$2:M742,5,0)=0,"",VLOOKUP(J743,J$2:M742,5,0)),"")</f>
        <v/>
      </c>
      <c r="Q743" s="5" t="str">
        <f t="shared" si="155"/>
        <v/>
      </c>
      <c r="S743"/>
      <c r="T743" s="2" t="str">
        <f>IFERROR(INDEX('padron cfe'!D:D,MATCH(DATOS!C743,'padron cfe'!A:A,0),1),"")</f>
        <v/>
      </c>
      <c r="X743" s="3"/>
      <c r="Z743" s="4" t="str">
        <f t="shared" si="157"/>
        <v/>
      </c>
      <c r="AA743" s="4"/>
      <c r="AB743" s="4"/>
      <c r="AC743" s="2" t="str">
        <f>IFERROR(IF(INDEX(AC$1:AC742,MATCH(J743,J$1:J742,0),1)=0,"",INDEX(AC$1:AC742,MATCH(J743,J$1:J742,0),1)),"")</f>
        <v/>
      </c>
      <c r="AD743" s="2" t="str">
        <f>IFERROR(IF(INDEX(AD$1:AD742,MATCH(J743,J$1:J742,0),1)=0,"",INDEX(AD$1:AD742,MATCH(J743,J$1:J742,0),1)),"")</f>
        <v/>
      </c>
      <c r="AE743" s="2" t="str">
        <f>IFERROR(IF(INDEX(AE$1:AE742,MATCH(J743,J$1:J742,0),1)=0,"",INDEX(AE$1:AE742,MATCH(J743,J$1:J742,0),1)),"")</f>
        <v/>
      </c>
      <c r="AS743" s="4"/>
      <c r="AU743" s="124"/>
      <c r="AV743" s="124"/>
      <c r="AW743" s="124"/>
      <c r="AX743" s="124"/>
      <c r="AY743" s="124"/>
      <c r="AZ743" s="124"/>
      <c r="BA743" s="4"/>
      <c r="BB743" s="127"/>
      <c r="BH743" s="7" t="str">
        <f t="shared" ca="1" si="158"/>
        <v/>
      </c>
      <c r="BI743" s="4" t="str">
        <f t="shared" si="165"/>
        <v/>
      </c>
      <c r="BJ743" s="123" t="str">
        <f t="shared" si="159"/>
        <v/>
      </c>
      <c r="BK743" s="140" t="str">
        <f t="shared" si="164"/>
        <v/>
      </c>
      <c r="BP743" s="5"/>
      <c r="BQ743" s="4" t="str">
        <f>IF(IFERROR(VLOOKUP(C743,C744:C$1993,1,0),"")="","",COUNTIF(C:C,C743))</f>
        <v/>
      </c>
      <c r="BS743" s="5"/>
      <c r="BT743" s="5"/>
      <c r="BU743" s="5" t="str">
        <f>IF(B743="","",IF(BQ743="",1+(MAX(BU$2:BU742)),""))</f>
        <v/>
      </c>
      <c r="BV743" s="5" t="str">
        <f t="shared" si="160"/>
        <v/>
      </c>
      <c r="BW743" s="5" t="str">
        <f t="shared" si="161"/>
        <v/>
      </c>
      <c r="BX743" s="14" t="str">
        <f t="shared" si="162"/>
        <v/>
      </c>
      <c r="BY743" s="28"/>
      <c r="BZ743" s="15"/>
      <c r="CA743" s="5" t="str">
        <f t="shared" si="166"/>
        <v/>
      </c>
      <c r="CC743" s="5"/>
      <c r="CD743" s="5" t="str">
        <f t="shared" si="163"/>
        <v/>
      </c>
      <c r="CE743" s="5" t="str">
        <f>IF(J743="","",IFERROR(IF(VLOOKUP(J743,J$2:J742,1,0)=0,"",""),J743))</f>
        <v/>
      </c>
      <c r="CF743" s="24" t="str">
        <f>IF(CE743="","",(IFERROR(VLOOKUP(MID(CE743,1,1),$CW$2:DA$28,3,0),0)+IFERROR(VLOOKUP(MID(CE743,2,1),CW$2:DA$28,4,0),0)+IFERROR(VLOOKUP(MID(CE743,3,1),CW$2:DA$28,5,0),0)+(ROW(CE743)/1000000000000)))</f>
        <v/>
      </c>
      <c r="CG743" s="5"/>
      <c r="CH743" s="5">
        <v>742</v>
      </c>
      <c r="CI743" s="5" t="str">
        <f>IFERROR(VLOOKUP(CH743,CD$2:CE1819,2,0),"")</f>
        <v/>
      </c>
      <c r="CJ743" s="5"/>
      <c r="CL743" s="5"/>
      <c r="DC743" s="5" t="e">
        <f>IF(REPORTE!AH$2="si",IF(C743=VALUE(REPORTE!C$11),IF(SUM(DC744:DC$1993),CONCATENATE(INT(B743),", "),INT(B743)),""),IF(C743=VALUE(REPORTE!C$10),IF(SUM(DC744:DC$1993),CONCATENATE(INT(B743),", "),INT(B743)),""))</f>
        <v>#VALUE!</v>
      </c>
      <c r="DG743" s="5"/>
      <c r="DH743" s="5"/>
      <c r="DI743" s="5"/>
      <c r="DJ743" s="5"/>
    </row>
    <row r="744" spans="1:114" ht="15" customHeight="1">
      <c r="A744" s="4" t="str">
        <f t="shared" si="156"/>
        <v/>
      </c>
      <c r="B744" s="3"/>
      <c r="D744" s="1" t="str">
        <f>IFERROR(INDEX('padron cfe'!B:B,MATCH(DATOS!C744,'padron cfe'!A:A,0),1),"")</f>
        <v/>
      </c>
      <c r="H744" s="5" t="str">
        <f>IF(F744="","",IFERROR(CONCATENATE("PEUA",VLOOKUP(ESTADO,REPORTE!AV$2:AW$33,2,0),DIDTRITO_FORM,CADER_FORM,IFERROR(VLOOKUP(DAY(F744),$BN$3:$BO$11,2,0),DAY(F744)),IFERROR(VLOOKUP(MONTH(F744),$BN$3:$BO$11,2,0),MONTH(F744)),YEAR(F744),G744),""))</f>
        <v/>
      </c>
      <c r="K744" s="2" t="str">
        <f>IFERROR(INDEX('padron cfe'!C:C,MATCH(DATOS!C744,'padron cfe'!A:A,0),1),"")</f>
        <v/>
      </c>
      <c r="L744" s="4" t="str">
        <f>IFERROR(IF(VLOOKUP(J744,J$2:L743,4,0)=0,"",VLOOKUP(J744,J$2:L743,4,0)),"")</f>
        <v/>
      </c>
      <c r="M744" s="4" t="str">
        <f>IFERROR(IF(VLOOKUP(J744,J$2:M743,5,0)=0,"",VLOOKUP(J744,J$2:M743,5,0)),"")</f>
        <v/>
      </c>
      <c r="Q744" s="5" t="str">
        <f t="shared" si="155"/>
        <v/>
      </c>
      <c r="S744"/>
      <c r="T744" s="2" t="str">
        <f>IFERROR(INDEX('padron cfe'!D:D,MATCH(DATOS!C744,'padron cfe'!A:A,0),1),"")</f>
        <v/>
      </c>
      <c r="X744" s="3"/>
      <c r="Z744" s="4" t="str">
        <f t="shared" si="157"/>
        <v/>
      </c>
      <c r="AC744" s="2" t="str">
        <f>IFERROR(IF(INDEX(AC$1:AC743,MATCH(J744,J$1:J743,0),1)=0,"",INDEX(AC$1:AC743,MATCH(J744,J$1:J743,0),1)),"")</f>
        <v/>
      </c>
      <c r="AD744" s="2" t="str">
        <f>IFERROR(IF(INDEX(AD$1:AD743,MATCH(J744,J$1:J743,0),1)=0,"",INDEX(AD$1:AD743,MATCH(J744,J$1:J743,0),1)),"")</f>
        <v/>
      </c>
      <c r="AE744" s="2" t="str">
        <f>IFERROR(IF(INDEX(AE$1:AE743,MATCH(J744,J$1:J743,0),1)=0,"",INDEX(AE$1:AE743,MATCH(J744,J$1:J743,0),1)),"")</f>
        <v/>
      </c>
      <c r="AS744" s="4"/>
      <c r="AU744" s="124"/>
      <c r="AV744" s="124"/>
      <c r="AW744" s="124"/>
      <c r="AX744" s="124"/>
      <c r="AY744" s="124"/>
      <c r="AZ744" s="124"/>
      <c r="BA744" s="4"/>
      <c r="BB744" s="127"/>
      <c r="BH744" s="7" t="str">
        <f t="shared" ca="1" si="158"/>
        <v/>
      </c>
      <c r="BI744" s="4" t="str">
        <f t="shared" si="165"/>
        <v/>
      </c>
      <c r="BJ744" s="123" t="str">
        <f t="shared" si="159"/>
        <v/>
      </c>
      <c r="BK744" s="140" t="str">
        <f t="shared" si="164"/>
        <v/>
      </c>
      <c r="BP744" s="5"/>
      <c r="BQ744" s="4" t="str">
        <f>IF(IFERROR(VLOOKUP(C744,C745:C$1993,1,0),"")="","",COUNTIF(C:C,C744))</f>
        <v/>
      </c>
      <c r="BS744" s="5"/>
      <c r="BT744" s="5"/>
      <c r="BU744" s="5" t="str">
        <f>IF(B744="","",IF(BQ744="",1+(MAX(BU$2:BU743)),""))</f>
        <v/>
      </c>
      <c r="BV744" s="5" t="str">
        <f t="shared" si="160"/>
        <v/>
      </c>
      <c r="BW744" s="5" t="str">
        <f t="shared" si="161"/>
        <v/>
      </c>
      <c r="BX744" s="14" t="str">
        <f t="shared" si="162"/>
        <v/>
      </c>
      <c r="BY744" s="28"/>
      <c r="BZ744" s="15"/>
      <c r="CA744" s="5" t="str">
        <f t="shared" si="166"/>
        <v/>
      </c>
      <c r="CC744" s="5"/>
      <c r="CD744" s="5" t="str">
        <f t="shared" si="163"/>
        <v/>
      </c>
      <c r="CE744" s="5" t="str">
        <f>IF(J744="","",IFERROR(IF(VLOOKUP(J744,J$2:J743,1,0)=0,"",""),J744))</f>
        <v/>
      </c>
      <c r="CF744" s="24" t="str">
        <f>IF(CE744="","",(IFERROR(VLOOKUP(MID(CE744,1,1),$CW$2:DA$28,3,0),0)+IFERROR(VLOOKUP(MID(CE744,2,1),CW$2:DA$28,4,0),0)+IFERROR(VLOOKUP(MID(CE744,3,1),CW$2:DA$28,5,0),0)+(ROW(CE744)/1000000000000)))</f>
        <v/>
      </c>
      <c r="CG744" s="5"/>
      <c r="CH744" s="5">
        <v>743</v>
      </c>
      <c r="CI744" s="5" t="str">
        <f>IFERROR(VLOOKUP(CH744,CD$2:CE1820,2,0),"")</f>
        <v/>
      </c>
      <c r="CJ744" s="5"/>
      <c r="CL744" s="5"/>
      <c r="DC744" s="5" t="e">
        <f>IF(REPORTE!AH$2="si",IF(C744=VALUE(REPORTE!C$11),IF(SUM(DC745:DC$1993),CONCATENATE(INT(B744),", "),INT(B744)),""),IF(C744=VALUE(REPORTE!C$10),IF(SUM(DC745:DC$1993),CONCATENATE(INT(B744),", "),INT(B744)),""))</f>
        <v>#VALUE!</v>
      </c>
      <c r="DG744" s="5"/>
      <c r="DH744" s="5"/>
      <c r="DI744" s="5"/>
      <c r="DJ744" s="5"/>
    </row>
    <row r="745" spans="1:114" ht="15" customHeight="1">
      <c r="A745" s="4" t="str">
        <f t="shared" si="156"/>
        <v/>
      </c>
      <c r="B745" s="3"/>
      <c r="D745" s="1" t="str">
        <f>IFERROR(INDEX('padron cfe'!B:B,MATCH(DATOS!C745,'padron cfe'!A:A,0),1),"")</f>
        <v/>
      </c>
      <c r="H745" s="5" t="str">
        <f>IF(F745="","",IFERROR(CONCATENATE("PEUA",VLOOKUP(ESTADO,REPORTE!AV$2:AW$33,2,0),DIDTRITO_FORM,CADER_FORM,IFERROR(VLOOKUP(DAY(F745),$BN$3:$BO$11,2,0),DAY(F745)),IFERROR(VLOOKUP(MONTH(F745),$BN$3:$BO$11,2,0),MONTH(F745)),YEAR(F745),G745),""))</f>
        <v/>
      </c>
      <c r="K745" s="2" t="str">
        <f>IFERROR(INDEX('padron cfe'!C:C,MATCH(DATOS!C745,'padron cfe'!A:A,0),1),"")</f>
        <v/>
      </c>
      <c r="L745" s="4" t="str">
        <f>IFERROR(IF(VLOOKUP(J745,J$2:L744,4,0)=0,"",VLOOKUP(J745,J$2:L744,4,0)),"")</f>
        <v/>
      </c>
      <c r="M745" s="4" t="str">
        <f>IFERROR(IF(VLOOKUP(J745,J$2:M744,5,0)=0,"",VLOOKUP(J745,J$2:M744,5,0)),"")</f>
        <v/>
      </c>
      <c r="Q745" s="5" t="str">
        <f t="shared" si="155"/>
        <v/>
      </c>
      <c r="S745"/>
      <c r="T745" s="2" t="str">
        <f>IFERROR(INDEX('padron cfe'!D:D,MATCH(DATOS!C745,'padron cfe'!A:A,0),1),"")</f>
        <v/>
      </c>
      <c r="X745" s="3"/>
      <c r="Z745" s="4" t="str">
        <f t="shared" si="157"/>
        <v/>
      </c>
      <c r="AC745" s="2" t="str">
        <f>IFERROR(IF(INDEX(AC$1:AC744,MATCH(J745,J$1:J744,0),1)=0,"",INDEX(AC$1:AC744,MATCH(J745,J$1:J744,0),1)),"")</f>
        <v/>
      </c>
      <c r="AD745" s="2" t="str">
        <f>IFERROR(IF(INDEX(AD$1:AD744,MATCH(J745,J$1:J744,0),1)=0,"",INDEX(AD$1:AD744,MATCH(J745,J$1:J744,0),1)),"")</f>
        <v/>
      </c>
      <c r="AE745" s="2" t="str">
        <f>IFERROR(IF(INDEX(AE$1:AE744,MATCH(J745,J$1:J744,0),1)=0,"",INDEX(AE$1:AE744,MATCH(J745,J$1:J744,0),1)),"")</f>
        <v/>
      </c>
      <c r="AS745" s="4"/>
      <c r="AU745" s="124"/>
      <c r="AV745" s="124"/>
      <c r="AW745" s="124"/>
      <c r="AX745" s="124"/>
      <c r="AY745" s="124"/>
      <c r="AZ745" s="124"/>
      <c r="BA745" s="4"/>
      <c r="BB745" s="127"/>
      <c r="BH745" s="7" t="str">
        <f t="shared" ca="1" si="158"/>
        <v/>
      </c>
      <c r="BI745" s="4" t="str">
        <f t="shared" si="165"/>
        <v/>
      </c>
      <c r="BJ745" s="123" t="str">
        <f t="shared" si="159"/>
        <v/>
      </c>
      <c r="BK745" s="140" t="str">
        <f t="shared" si="164"/>
        <v/>
      </c>
      <c r="BP745" s="5"/>
      <c r="BQ745" s="4" t="str">
        <f>IF(IFERROR(VLOOKUP(C745,C746:C$1993,1,0),"")="","",COUNTIF(C:C,C745))</f>
        <v/>
      </c>
      <c r="BS745" s="5"/>
      <c r="BT745" s="5"/>
      <c r="BU745" s="5" t="str">
        <f>IF(B745="","",IF(BQ745="",1+(MAX(BU$2:BU744)),""))</f>
        <v/>
      </c>
      <c r="BV745" s="5" t="str">
        <f t="shared" si="160"/>
        <v/>
      </c>
      <c r="BW745" s="5" t="str">
        <f t="shared" si="161"/>
        <v/>
      </c>
      <c r="BX745" s="14" t="str">
        <f t="shared" si="162"/>
        <v/>
      </c>
      <c r="BY745" s="28"/>
      <c r="BZ745" s="15"/>
      <c r="CA745" s="5" t="str">
        <f t="shared" si="166"/>
        <v/>
      </c>
      <c r="CC745" s="5"/>
      <c r="CD745" s="5" t="str">
        <f t="shared" ref="CD745:CD769" si="167">IFERROR(RANK(CF745,CF$2:CF$1493,1),"")</f>
        <v/>
      </c>
      <c r="CE745" s="5" t="str">
        <f>IF(J745="","",IFERROR(IF(VLOOKUP(J745,J$2:J744,1,0)=0,"",""),J745))</f>
        <v/>
      </c>
      <c r="CF745" s="24" t="str">
        <f>IF(CE745="","",(IFERROR(VLOOKUP(MID(CE745,1,1),$CW$2:DA$28,3,0),0)+IFERROR(VLOOKUP(MID(CE745,2,1),CW$2:DA$28,4,0),0)+IFERROR(VLOOKUP(MID(CE745,3,1),CW$2:DA$28,5,0),0)+(ROW(CE745)/1000000000000)))</f>
        <v/>
      </c>
      <c r="CG745" s="5"/>
      <c r="CH745" s="5">
        <v>744</v>
      </c>
      <c r="CI745" s="5" t="str">
        <f>IFERROR(VLOOKUP(CH745,CD$2:CE1821,2,0),"")</f>
        <v/>
      </c>
      <c r="CJ745" s="5"/>
      <c r="CL745" s="5"/>
      <c r="DC745" s="5" t="e">
        <f>IF(REPORTE!AH$2="si",IF(C745=VALUE(REPORTE!C$11),IF(SUM(DC746:DC$1993),CONCATENATE(INT(B745),", "),INT(B745)),""),IF(C745=VALUE(REPORTE!C$10),IF(SUM(DC746:DC$1993),CONCATENATE(INT(B745),", "),INT(B745)),""))</f>
        <v>#VALUE!</v>
      </c>
      <c r="DG745" s="5"/>
      <c r="DH745" s="5"/>
      <c r="DI745" s="5"/>
      <c r="DJ745" s="5"/>
    </row>
    <row r="746" spans="1:114" ht="15" customHeight="1">
      <c r="A746" s="4" t="str">
        <f t="shared" si="156"/>
        <v/>
      </c>
      <c r="B746" s="3"/>
      <c r="D746" s="1" t="str">
        <f>IFERROR(INDEX('padron cfe'!B:B,MATCH(DATOS!C746,'padron cfe'!A:A,0),1),"")</f>
        <v/>
      </c>
      <c r="H746" s="5" t="str">
        <f>IF(F746="","",IFERROR(CONCATENATE("PEUA",VLOOKUP(ESTADO,REPORTE!AV$2:AW$33,2,0),DIDTRITO_FORM,CADER_FORM,IFERROR(VLOOKUP(DAY(F746),$BN$3:$BO$11,2,0),DAY(F746)),IFERROR(VLOOKUP(MONTH(F746),$BN$3:$BO$11,2,0),MONTH(F746)),YEAR(F746),G746),""))</f>
        <v/>
      </c>
      <c r="K746" s="2" t="str">
        <f>IFERROR(INDEX('padron cfe'!C:C,MATCH(DATOS!C746,'padron cfe'!A:A,0),1),"")</f>
        <v/>
      </c>
      <c r="L746" s="4" t="str">
        <f>IFERROR(IF(VLOOKUP(J746,J$2:L745,4,0)=0,"",VLOOKUP(J746,J$2:L745,4,0)),"")</f>
        <v/>
      </c>
      <c r="M746" s="4" t="str">
        <f>IFERROR(IF(VLOOKUP(J746,J$2:M745,5,0)=0,"",VLOOKUP(J746,J$2:M745,5,0)),"")</f>
        <v/>
      </c>
      <c r="Q746" s="5" t="str">
        <f t="shared" si="155"/>
        <v/>
      </c>
      <c r="S746"/>
      <c r="T746" s="2" t="str">
        <f>IFERROR(INDEX('padron cfe'!D:D,MATCH(DATOS!C746,'padron cfe'!A:A,0),1),"")</f>
        <v/>
      </c>
      <c r="X746" s="3"/>
      <c r="Z746" s="4" t="str">
        <f t="shared" si="157"/>
        <v/>
      </c>
      <c r="AC746" s="2" t="str">
        <f>IFERROR(IF(INDEX(AC$1:AC745,MATCH(J746,J$1:J745,0),1)=0,"",INDEX(AC$1:AC745,MATCH(J746,J$1:J745,0),1)),"")</f>
        <v/>
      </c>
      <c r="AD746" s="2" t="str">
        <f>IFERROR(IF(INDEX(AD$1:AD745,MATCH(J746,J$1:J745,0),1)=0,"",INDEX(AD$1:AD745,MATCH(J746,J$1:J745,0),1)),"")</f>
        <v/>
      </c>
      <c r="AE746" s="2" t="str">
        <f>IFERROR(IF(INDEX(AE$1:AE745,MATCH(J746,J$1:J745,0),1)=0,"",INDEX(AE$1:AE745,MATCH(J746,J$1:J745,0),1)),"")</f>
        <v/>
      </c>
      <c r="AS746" s="4"/>
      <c r="AU746" s="124"/>
      <c r="AV746" s="124"/>
      <c r="AW746" s="124"/>
      <c r="AX746" s="124"/>
      <c r="AY746" s="124"/>
      <c r="AZ746" s="124"/>
      <c r="BA746" s="4"/>
      <c r="BB746" s="127"/>
      <c r="BH746" s="7" t="str">
        <f t="shared" ca="1" si="158"/>
        <v/>
      </c>
      <c r="BI746" s="4" t="str">
        <f t="shared" si="165"/>
        <v/>
      </c>
      <c r="BJ746" s="123" t="str">
        <f t="shared" si="159"/>
        <v/>
      </c>
      <c r="BK746" s="140" t="str">
        <f t="shared" si="164"/>
        <v/>
      </c>
      <c r="BP746" s="5"/>
      <c r="BQ746" s="4" t="str">
        <f>IF(IFERROR(VLOOKUP(C746,C747:C$1993,1,0),"")="","",COUNTIF(C:C,C746))</f>
        <v/>
      </c>
      <c r="BS746" s="5"/>
      <c r="BT746" s="5"/>
      <c r="BU746" s="5" t="str">
        <f>IF(B746="","",IF(BQ746="",1+(MAX(BU$2:BU745)),""))</f>
        <v/>
      </c>
      <c r="BV746" s="5" t="str">
        <f t="shared" si="160"/>
        <v/>
      </c>
      <c r="BW746" s="5" t="str">
        <f t="shared" si="161"/>
        <v/>
      </c>
      <c r="BX746" s="14" t="str">
        <f t="shared" si="162"/>
        <v/>
      </c>
      <c r="BY746" s="28"/>
      <c r="BZ746" s="15"/>
      <c r="CA746" s="5" t="str">
        <f t="shared" si="166"/>
        <v/>
      </c>
      <c r="CC746" s="5"/>
      <c r="CD746" s="5" t="str">
        <f t="shared" si="167"/>
        <v/>
      </c>
      <c r="CE746" s="5" t="str">
        <f>IF(J746="","",IFERROR(IF(VLOOKUP(J746,J$2:J745,1,0)=0,"",""),J746))</f>
        <v/>
      </c>
      <c r="CF746" s="24" t="str">
        <f>IF(CE746="","",(IFERROR(VLOOKUP(MID(CE746,1,1),$CW$2:DA$28,3,0),0)+IFERROR(VLOOKUP(MID(CE746,2,1),CW$2:DA$28,4,0),0)+IFERROR(VLOOKUP(MID(CE746,3,1),CW$2:DA$28,5,0),0)+(ROW(CE746)/1000000000000)))</f>
        <v/>
      </c>
      <c r="CG746" s="5"/>
      <c r="CH746" s="5">
        <v>745</v>
      </c>
      <c r="CI746" s="5" t="str">
        <f>IFERROR(VLOOKUP(CH746,CD$2:CE1822,2,0),"")</f>
        <v/>
      </c>
      <c r="CJ746" s="5"/>
      <c r="CL746" s="5"/>
      <c r="DC746" s="5" t="e">
        <f>IF(REPORTE!AH$2="si",IF(C746=VALUE(REPORTE!C$11),IF(SUM(DC747:DC$1993),CONCATENATE(INT(B746),", "),INT(B746)),""),IF(C746=VALUE(REPORTE!C$10),IF(SUM(DC747:DC$1993),CONCATENATE(INT(B746),", "),INT(B746)),""))</f>
        <v>#VALUE!</v>
      </c>
      <c r="DG746" s="5"/>
      <c r="DH746" s="5"/>
      <c r="DI746" s="5"/>
      <c r="DJ746" s="5"/>
    </row>
    <row r="747" spans="1:114" ht="15" customHeight="1">
      <c r="A747" s="4" t="str">
        <f t="shared" si="156"/>
        <v/>
      </c>
      <c r="B747" s="3"/>
      <c r="D747" s="1" t="str">
        <f>IFERROR(INDEX('padron cfe'!B:B,MATCH(DATOS!C747,'padron cfe'!A:A,0),1),"")</f>
        <v/>
      </c>
      <c r="H747" s="5" t="str">
        <f>IF(F747="","",IFERROR(CONCATENATE("PEUA",VLOOKUP(ESTADO,REPORTE!AV$2:AW$33,2,0),DIDTRITO_FORM,CADER_FORM,IFERROR(VLOOKUP(DAY(F747),$BN$3:$BO$11,2,0),DAY(F747)),IFERROR(VLOOKUP(MONTH(F747),$BN$3:$BO$11,2,0),MONTH(F747)),YEAR(F747),G747),""))</f>
        <v/>
      </c>
      <c r="K747" s="2" t="str">
        <f>IFERROR(INDEX('padron cfe'!C:C,MATCH(DATOS!C747,'padron cfe'!A:A,0),1),"")</f>
        <v/>
      </c>
      <c r="L747" s="4" t="str">
        <f>IFERROR(IF(VLOOKUP(J747,J$2:L746,4,0)=0,"",VLOOKUP(J747,J$2:L746,4,0)),"")</f>
        <v/>
      </c>
      <c r="M747" s="4" t="str">
        <f>IFERROR(IF(VLOOKUP(J747,J$2:M746,5,0)=0,"",VLOOKUP(J747,J$2:M746,5,0)),"")</f>
        <v/>
      </c>
      <c r="Q747" s="5" t="str">
        <f t="shared" si="155"/>
        <v/>
      </c>
      <c r="S747"/>
      <c r="T747" s="2" t="str">
        <f>IFERROR(INDEX('padron cfe'!D:D,MATCH(DATOS!C747,'padron cfe'!A:A,0),1),"")</f>
        <v/>
      </c>
      <c r="X747" s="3"/>
      <c r="Z747" s="4" t="str">
        <f t="shared" si="157"/>
        <v/>
      </c>
      <c r="AC747" s="2" t="str">
        <f>IFERROR(IF(INDEX(AC$1:AC746,MATCH(J747,J$1:J746,0),1)=0,"",INDEX(AC$1:AC746,MATCH(J747,J$1:J746,0),1)),"")</f>
        <v/>
      </c>
      <c r="AD747" s="2" t="str">
        <f>IFERROR(IF(INDEX(AD$1:AD746,MATCH(J747,J$1:J746,0),1)=0,"",INDEX(AD$1:AD746,MATCH(J747,J$1:J746,0),1)),"")</f>
        <v/>
      </c>
      <c r="AE747" s="2" t="str">
        <f>IFERROR(IF(INDEX(AE$1:AE746,MATCH(J747,J$1:J746,0),1)=0,"",INDEX(AE$1:AE746,MATCH(J747,J$1:J746,0),1)),"")</f>
        <v/>
      </c>
      <c r="AS747" s="4"/>
      <c r="AU747" s="124"/>
      <c r="AV747" s="124"/>
      <c r="AW747" s="124"/>
      <c r="AX747" s="124"/>
      <c r="AY747" s="124"/>
      <c r="AZ747" s="124"/>
      <c r="BA747" s="4"/>
      <c r="BB747" s="127"/>
      <c r="BH747" s="7" t="str">
        <f t="shared" ca="1" si="158"/>
        <v/>
      </c>
      <c r="BI747" s="4" t="str">
        <f t="shared" si="165"/>
        <v/>
      </c>
      <c r="BJ747" s="123" t="str">
        <f t="shared" si="159"/>
        <v/>
      </c>
      <c r="BK747" s="140" t="str">
        <f t="shared" si="164"/>
        <v/>
      </c>
      <c r="BP747" s="5"/>
      <c r="BQ747" s="4" t="str">
        <f>IF(IFERROR(VLOOKUP(C747,C748:C$1993,1,0),"")="","",COUNTIF(C:C,C747))</f>
        <v/>
      </c>
      <c r="BS747" s="5"/>
      <c r="BT747" s="5"/>
      <c r="BU747" s="5" t="str">
        <f>IF(B747="","",IF(BQ747="",1+(MAX(BU$2:BU746)),""))</f>
        <v/>
      </c>
      <c r="BV747" s="5" t="str">
        <f t="shared" si="160"/>
        <v/>
      </c>
      <c r="BW747" s="5" t="str">
        <f t="shared" si="161"/>
        <v/>
      </c>
      <c r="BX747" s="14" t="str">
        <f t="shared" si="162"/>
        <v/>
      </c>
      <c r="BY747" s="28"/>
      <c r="BZ747" s="15"/>
      <c r="CA747" s="5" t="str">
        <f t="shared" si="166"/>
        <v/>
      </c>
      <c r="CC747" s="5"/>
      <c r="CD747" s="5" t="str">
        <f t="shared" si="167"/>
        <v/>
      </c>
      <c r="CE747" s="5" t="str">
        <f>IF(J747="","",IFERROR(IF(VLOOKUP(J747,J$2:J746,1,0)=0,"",""),J747))</f>
        <v/>
      </c>
      <c r="CF747" s="24" t="str">
        <f>IF(CE747="","",(IFERROR(VLOOKUP(MID(CE747,1,1),$CW$2:DA$28,3,0),0)+IFERROR(VLOOKUP(MID(CE747,2,1),CW$2:DA$28,4,0),0)+IFERROR(VLOOKUP(MID(CE747,3,1),CW$2:DA$28,5,0),0)+(ROW(CE747)/1000000000000)))</f>
        <v/>
      </c>
      <c r="CG747" s="5"/>
      <c r="CH747" s="5">
        <v>746</v>
      </c>
      <c r="CI747" s="5" t="str">
        <f>IFERROR(VLOOKUP(CH747,CD$2:CE1823,2,0),"")</f>
        <v/>
      </c>
      <c r="CJ747" s="5"/>
      <c r="CL747" s="5"/>
      <c r="DC747" s="5" t="e">
        <f>IF(REPORTE!AH$2="si",IF(C747=VALUE(REPORTE!C$11),IF(SUM(DC748:DC$1993),CONCATENATE(INT(B747),", "),INT(B747)),""),IF(C747=VALUE(REPORTE!C$10),IF(SUM(DC748:DC$1993),CONCATENATE(INT(B747),", "),INT(B747)),""))</f>
        <v>#VALUE!</v>
      </c>
      <c r="DG747" s="5"/>
      <c r="DH747" s="5"/>
      <c r="DI747" s="5"/>
      <c r="DJ747" s="5"/>
    </row>
    <row r="748" spans="1:114" ht="15" customHeight="1">
      <c r="A748" s="4" t="str">
        <f t="shared" si="156"/>
        <v/>
      </c>
      <c r="B748" s="3"/>
      <c r="D748" s="1" t="str">
        <f>IFERROR(INDEX('padron cfe'!B:B,MATCH(DATOS!C748,'padron cfe'!A:A,0),1),"")</f>
        <v/>
      </c>
      <c r="H748" s="5" t="str">
        <f>IF(F748="","",IFERROR(CONCATENATE("PEUA",VLOOKUP(ESTADO,REPORTE!AV$2:AW$33,2,0),DIDTRITO_FORM,CADER_FORM,IFERROR(VLOOKUP(DAY(F748),$BN$3:$BO$11,2,0),DAY(F748)),IFERROR(VLOOKUP(MONTH(F748),$BN$3:$BO$11,2,0),MONTH(F748)),YEAR(F748),G748),""))</f>
        <v/>
      </c>
      <c r="K748" s="2" t="str">
        <f>IFERROR(INDEX('padron cfe'!C:C,MATCH(DATOS!C748,'padron cfe'!A:A,0),1),"")</f>
        <v/>
      </c>
      <c r="L748" s="4" t="str">
        <f>IFERROR(IF(VLOOKUP(J748,J$2:L747,4,0)=0,"",VLOOKUP(J748,J$2:L747,4,0)),"")</f>
        <v/>
      </c>
      <c r="M748" s="4" t="str">
        <f>IFERROR(IF(VLOOKUP(J748,J$2:M747,5,0)=0,"",VLOOKUP(J748,J$2:M747,5,0)),"")</f>
        <v/>
      </c>
      <c r="Q748" s="5" t="str">
        <f t="shared" si="155"/>
        <v/>
      </c>
      <c r="S748"/>
      <c r="T748" s="2" t="str">
        <f>IFERROR(INDEX('padron cfe'!D:D,MATCH(DATOS!C748,'padron cfe'!A:A,0),1),"")</f>
        <v/>
      </c>
      <c r="X748" s="3"/>
      <c r="Z748" s="4" t="str">
        <f t="shared" si="157"/>
        <v/>
      </c>
      <c r="AC748" s="2" t="str">
        <f>IFERROR(IF(INDEX(AC$1:AC747,MATCH(J748,J$1:J747,0),1)=0,"",INDEX(AC$1:AC747,MATCH(J748,J$1:J747,0),1)),"")</f>
        <v/>
      </c>
      <c r="AD748" s="2" t="str">
        <f>IFERROR(IF(INDEX(AD$1:AD747,MATCH(J748,J$1:J747,0),1)=0,"",INDEX(AD$1:AD747,MATCH(J748,J$1:J747,0),1)),"")</f>
        <v/>
      </c>
      <c r="AE748" s="2" t="str">
        <f>IFERROR(IF(INDEX(AE$1:AE747,MATCH(J748,J$1:J747,0),1)=0,"",INDEX(AE$1:AE747,MATCH(J748,J$1:J747,0),1)),"")</f>
        <v/>
      </c>
      <c r="AS748" s="4"/>
      <c r="AU748" s="124"/>
      <c r="AV748" s="124"/>
      <c r="AW748" s="124"/>
      <c r="AX748" s="124"/>
      <c r="AY748" s="124"/>
      <c r="AZ748" s="124"/>
      <c r="BA748" s="4"/>
      <c r="BB748" s="127"/>
      <c r="BH748" s="7" t="str">
        <f t="shared" ca="1" si="158"/>
        <v/>
      </c>
      <c r="BI748" s="4" t="str">
        <f t="shared" si="165"/>
        <v/>
      </c>
      <c r="BJ748" s="123" t="str">
        <f t="shared" si="159"/>
        <v/>
      </c>
      <c r="BK748" s="140" t="str">
        <f t="shared" si="164"/>
        <v/>
      </c>
      <c r="BP748" s="5"/>
      <c r="BQ748" s="4" t="str">
        <f>IF(IFERROR(VLOOKUP(C748,C749:C$1993,1,0),"")="","",COUNTIF(C:C,C748))</f>
        <v/>
      </c>
      <c r="BS748" s="5"/>
      <c r="BT748" s="5"/>
      <c r="BU748" s="5" t="str">
        <f>IF(B748="","",IF(BQ748="",1+(MAX(BU$2:BU747)),""))</f>
        <v/>
      </c>
      <c r="BV748" s="5" t="str">
        <f t="shared" si="160"/>
        <v/>
      </c>
      <c r="BW748" s="5" t="str">
        <f t="shared" si="161"/>
        <v/>
      </c>
      <c r="BX748" s="14" t="str">
        <f t="shared" si="162"/>
        <v/>
      </c>
      <c r="BY748" s="28"/>
      <c r="BZ748" s="15"/>
      <c r="CA748" s="5" t="str">
        <f t="shared" si="166"/>
        <v/>
      </c>
      <c r="CC748" s="5"/>
      <c r="CD748" s="5" t="str">
        <f t="shared" si="167"/>
        <v/>
      </c>
      <c r="CE748" s="5" t="str">
        <f>IF(J748="","",IFERROR(IF(VLOOKUP(J748,J$2:J747,1,0)=0,"",""),J748))</f>
        <v/>
      </c>
      <c r="CF748" s="24" t="str">
        <f>IF(CE748="","",(IFERROR(VLOOKUP(MID(CE748,1,1),$CW$2:DA$28,3,0),0)+IFERROR(VLOOKUP(MID(CE748,2,1),CW$2:DA$28,4,0),0)+IFERROR(VLOOKUP(MID(CE748,3,1),CW$2:DA$28,5,0),0)+(ROW(CE748)/1000000000000)))</f>
        <v/>
      </c>
      <c r="CG748" s="5"/>
      <c r="CH748" s="5">
        <v>747</v>
      </c>
      <c r="CI748" s="5" t="str">
        <f>IFERROR(VLOOKUP(CH748,CD$2:CE1824,2,0),"")</f>
        <v/>
      </c>
      <c r="CJ748" s="5"/>
      <c r="CL748" s="5"/>
      <c r="DC748" s="5" t="e">
        <f>IF(REPORTE!AH$2="si",IF(C748=VALUE(REPORTE!C$11),IF(SUM(DC749:DC$1993),CONCATENATE(INT(B748),", "),INT(B748)),""),IF(C748=VALUE(REPORTE!C$10),IF(SUM(DC749:DC$1993),CONCATENATE(INT(B748),", "),INT(B748)),""))</f>
        <v>#VALUE!</v>
      </c>
      <c r="DG748" s="5"/>
      <c r="DH748" s="5"/>
      <c r="DI748" s="5"/>
      <c r="DJ748" s="5"/>
    </row>
    <row r="749" spans="1:114" ht="15" customHeight="1">
      <c r="A749" s="4" t="str">
        <f t="shared" si="156"/>
        <v/>
      </c>
      <c r="B749" s="3"/>
      <c r="D749" s="1" t="str">
        <f>IFERROR(INDEX('padron cfe'!B:B,MATCH(DATOS!C749,'padron cfe'!A:A,0),1),"")</f>
        <v/>
      </c>
      <c r="H749" s="5" t="str">
        <f>IF(F749="","",IFERROR(CONCATENATE("PEUA",VLOOKUP(ESTADO,REPORTE!AV$2:AW$33,2,0),DIDTRITO_FORM,CADER_FORM,IFERROR(VLOOKUP(DAY(F749),$BN$3:$BO$11,2,0),DAY(F749)),IFERROR(VLOOKUP(MONTH(F749),$BN$3:$BO$11,2,0),MONTH(F749)),YEAR(F749),G749),""))</f>
        <v/>
      </c>
      <c r="K749" s="2" t="str">
        <f>IFERROR(INDEX('padron cfe'!C:C,MATCH(DATOS!C749,'padron cfe'!A:A,0),1),"")</f>
        <v/>
      </c>
      <c r="L749" s="4" t="str">
        <f>IFERROR(IF(VLOOKUP(J749,J$2:L748,4,0)=0,"",VLOOKUP(J749,J$2:L748,4,0)),"")</f>
        <v/>
      </c>
      <c r="M749" s="4" t="str">
        <f>IFERROR(IF(VLOOKUP(J749,J$2:M748,5,0)=0,"",VLOOKUP(J749,J$2:M748,5,0)),"")</f>
        <v/>
      </c>
      <c r="Q749" s="5" t="str">
        <f t="shared" si="155"/>
        <v/>
      </c>
      <c r="S749"/>
      <c r="T749" s="2" t="str">
        <f>IFERROR(INDEX('padron cfe'!D:D,MATCH(DATOS!C749,'padron cfe'!A:A,0),1),"")</f>
        <v/>
      </c>
      <c r="X749" s="3"/>
      <c r="Z749" s="4" t="str">
        <f t="shared" si="157"/>
        <v/>
      </c>
      <c r="AC749" s="2" t="str">
        <f>IFERROR(IF(INDEX(AC$1:AC748,MATCH(J749,J$1:J748,0),1)=0,"",INDEX(AC$1:AC748,MATCH(J749,J$1:J748,0),1)),"")</f>
        <v/>
      </c>
      <c r="AD749" s="2" t="str">
        <f>IFERROR(IF(INDEX(AD$1:AD748,MATCH(J749,J$1:J748,0),1)=0,"",INDEX(AD$1:AD748,MATCH(J749,J$1:J748,0),1)),"")</f>
        <v/>
      </c>
      <c r="AE749" s="2" t="str">
        <f>IFERROR(IF(INDEX(AE$1:AE748,MATCH(J749,J$1:J748,0),1)=0,"",INDEX(AE$1:AE748,MATCH(J749,J$1:J748,0),1)),"")</f>
        <v/>
      </c>
      <c r="AS749" s="4"/>
      <c r="AU749" s="124"/>
      <c r="AV749" s="124"/>
      <c r="AW749" s="124"/>
      <c r="AX749" s="124"/>
      <c r="AY749" s="124"/>
      <c r="AZ749" s="124"/>
      <c r="BA749" s="4"/>
      <c r="BB749" s="127"/>
      <c r="BH749" s="7" t="str">
        <f t="shared" ca="1" si="158"/>
        <v/>
      </c>
      <c r="BI749" s="4" t="str">
        <f t="shared" si="165"/>
        <v/>
      </c>
      <c r="BJ749" s="123" t="str">
        <f t="shared" si="159"/>
        <v/>
      </c>
      <c r="BK749" s="140" t="str">
        <f t="shared" si="164"/>
        <v/>
      </c>
      <c r="BP749" s="5"/>
      <c r="BQ749" s="4" t="str">
        <f>IF(IFERROR(VLOOKUP(C749,C750:C$1993,1,0),"")="","",COUNTIF(C:C,C749))</f>
        <v/>
      </c>
      <c r="BS749" s="5"/>
      <c r="BT749" s="5"/>
      <c r="BU749" s="5" t="str">
        <f>IF(B749="","",IF(BQ749="",1+(MAX(BU$2:BU748)),""))</f>
        <v/>
      </c>
      <c r="BV749" s="5" t="str">
        <f t="shared" si="160"/>
        <v/>
      </c>
      <c r="BW749" s="5" t="str">
        <f t="shared" si="161"/>
        <v/>
      </c>
      <c r="BX749" s="14" t="str">
        <f t="shared" si="162"/>
        <v/>
      </c>
      <c r="BY749" s="28"/>
      <c r="BZ749" s="15"/>
      <c r="CA749" s="5" t="str">
        <f t="shared" si="166"/>
        <v/>
      </c>
      <c r="CC749" s="5"/>
      <c r="CD749" s="5" t="str">
        <f t="shared" si="167"/>
        <v/>
      </c>
      <c r="CE749" s="5" t="str">
        <f>IF(J749="","",IFERROR(IF(VLOOKUP(J749,J$2:J748,1,0)=0,"",""),J749))</f>
        <v/>
      </c>
      <c r="CF749" s="24" t="str">
        <f>IF(CE749="","",(IFERROR(VLOOKUP(MID(CE749,1,1),$CW$2:DA$28,3,0),0)+IFERROR(VLOOKUP(MID(CE749,2,1),CW$2:DA$28,4,0),0)+IFERROR(VLOOKUP(MID(CE749,3,1),CW$2:DA$28,5,0),0)+(ROW(CE749)/1000000000000)))</f>
        <v/>
      </c>
      <c r="CG749" s="5"/>
      <c r="CH749" s="5">
        <v>748</v>
      </c>
      <c r="CI749" s="5" t="str">
        <f>IFERROR(VLOOKUP(CH749,CD$2:CE1825,2,0),"")</f>
        <v/>
      </c>
      <c r="CJ749" s="5"/>
      <c r="CL749" s="5"/>
      <c r="DC749" s="5" t="e">
        <f>IF(REPORTE!AH$2="si",IF(C749=VALUE(REPORTE!C$11),IF(SUM(DC750:DC$1993),CONCATENATE(INT(B749),", "),INT(B749)),""),IF(C749=VALUE(REPORTE!C$10),IF(SUM(DC750:DC$1993),CONCATENATE(INT(B749),", "),INT(B749)),""))</f>
        <v>#VALUE!</v>
      </c>
      <c r="DG749" s="5"/>
      <c r="DH749" s="5"/>
      <c r="DI749" s="5"/>
      <c r="DJ749" s="5"/>
    </row>
    <row r="750" spans="1:114" ht="15" customHeight="1">
      <c r="A750" s="4" t="str">
        <f t="shared" si="156"/>
        <v/>
      </c>
      <c r="B750" s="3"/>
      <c r="D750" s="1" t="str">
        <f>IFERROR(INDEX('padron cfe'!B:B,MATCH(DATOS!C750,'padron cfe'!A:A,0),1),"")</f>
        <v/>
      </c>
      <c r="H750" s="5" t="str">
        <f>IF(F750="","",IFERROR(CONCATENATE("PEUA",VLOOKUP(ESTADO,REPORTE!AV$2:AW$33,2,0),DIDTRITO_FORM,CADER_FORM,IFERROR(VLOOKUP(DAY(F750),$BN$3:$BO$11,2,0),DAY(F750)),IFERROR(VLOOKUP(MONTH(F750),$BN$3:$BO$11,2,0),MONTH(F750)),YEAR(F750),G750),""))</f>
        <v/>
      </c>
      <c r="K750" s="2" t="str">
        <f>IFERROR(INDEX('padron cfe'!C:C,MATCH(DATOS!C750,'padron cfe'!A:A,0),1),"")</f>
        <v/>
      </c>
      <c r="L750" s="4" t="str">
        <f>IFERROR(IF(VLOOKUP(J750,J$2:L749,4,0)=0,"",VLOOKUP(J750,J$2:L749,4,0)),"")</f>
        <v/>
      </c>
      <c r="M750" s="4" t="str">
        <f>IFERROR(IF(VLOOKUP(J750,J$2:M749,5,0)=0,"",VLOOKUP(J750,J$2:M749,5,0)),"")</f>
        <v/>
      </c>
      <c r="Q750" s="5" t="str">
        <f t="shared" si="155"/>
        <v/>
      </c>
      <c r="S750"/>
      <c r="T750" s="2" t="str">
        <f>IFERROR(INDEX('padron cfe'!D:D,MATCH(DATOS!C750,'padron cfe'!A:A,0),1),"")</f>
        <v/>
      </c>
      <c r="X750" s="3"/>
      <c r="Z750" s="4" t="str">
        <f t="shared" si="157"/>
        <v/>
      </c>
      <c r="AC750" s="2" t="str">
        <f>IFERROR(IF(INDEX(AC$1:AC749,MATCH(J750,J$1:J749,0),1)=0,"",INDEX(AC$1:AC749,MATCH(J750,J$1:J749,0),1)),"")</f>
        <v/>
      </c>
      <c r="AD750" s="2" t="str">
        <f>IFERROR(IF(INDEX(AD$1:AD749,MATCH(J750,J$1:J749,0),1)=0,"",INDEX(AD$1:AD749,MATCH(J750,J$1:J749,0),1)),"")</f>
        <v/>
      </c>
      <c r="AE750" s="2" t="str">
        <f>IFERROR(IF(INDEX(AE$1:AE749,MATCH(J750,J$1:J749,0),1)=0,"",INDEX(AE$1:AE749,MATCH(J750,J$1:J749,0),1)),"")</f>
        <v/>
      </c>
      <c r="AS750" s="4"/>
      <c r="AU750" s="124"/>
      <c r="AV750" s="124"/>
      <c r="AW750" s="124"/>
      <c r="AX750" s="124"/>
      <c r="AY750" s="124"/>
      <c r="AZ750" s="124"/>
      <c r="BA750" s="4"/>
      <c r="BB750" s="127"/>
      <c r="BH750" s="7" t="str">
        <f t="shared" ca="1" si="158"/>
        <v/>
      </c>
      <c r="BI750" s="4" t="str">
        <f t="shared" si="165"/>
        <v/>
      </c>
      <c r="BJ750" s="123" t="str">
        <f t="shared" si="159"/>
        <v/>
      </c>
      <c r="BK750" s="140" t="str">
        <f t="shared" si="164"/>
        <v/>
      </c>
      <c r="BP750" s="5"/>
      <c r="BQ750" s="4" t="str">
        <f>IF(IFERROR(VLOOKUP(C750,C751:C$1993,1,0),"")="","",COUNTIF(C:C,C750))</f>
        <v/>
      </c>
      <c r="BS750" s="5"/>
      <c r="BT750" s="5"/>
      <c r="BU750" s="5" t="str">
        <f>IF(B750="","",IF(BQ750="",1+(MAX(BU$2:BU749)),""))</f>
        <v/>
      </c>
      <c r="BV750" s="5" t="str">
        <f t="shared" si="160"/>
        <v/>
      </c>
      <c r="BW750" s="5" t="str">
        <f t="shared" si="161"/>
        <v/>
      </c>
      <c r="BX750" s="14" t="str">
        <f t="shared" si="162"/>
        <v/>
      </c>
      <c r="BY750" s="28"/>
      <c r="BZ750" s="15"/>
      <c r="CA750" s="5" t="str">
        <f t="shared" si="166"/>
        <v/>
      </c>
      <c r="CC750" s="5"/>
      <c r="CD750" s="5" t="str">
        <f t="shared" si="167"/>
        <v/>
      </c>
      <c r="CE750" s="5" t="str">
        <f>IF(J750="","",IFERROR(IF(VLOOKUP(J750,J$2:J749,1,0)=0,"",""),J750))</f>
        <v/>
      </c>
      <c r="CF750" s="24" t="str">
        <f>IF(CE750="","",(IFERROR(VLOOKUP(MID(CE750,1,1),$CW$2:DA$28,3,0),0)+IFERROR(VLOOKUP(MID(CE750,2,1),CW$2:DA$28,4,0),0)+IFERROR(VLOOKUP(MID(CE750,3,1),CW$2:DA$28,5,0),0)+(ROW(CE750)/1000000000000)))</f>
        <v/>
      </c>
      <c r="CG750" s="5"/>
      <c r="CH750" s="5">
        <v>749</v>
      </c>
      <c r="CI750" s="5" t="str">
        <f>IFERROR(VLOOKUP(CH750,CD$2:CE1826,2,0),"")</f>
        <v/>
      </c>
      <c r="CJ750" s="5"/>
      <c r="CL750" s="5"/>
      <c r="DC750" s="5" t="e">
        <f>IF(REPORTE!AH$2="si",IF(C750=VALUE(REPORTE!C$11),IF(SUM(DC751:DC$1993),CONCATENATE(INT(B750),", "),INT(B750)),""),IF(C750=VALUE(REPORTE!C$10),IF(SUM(DC751:DC$1993),CONCATENATE(INT(B750),", "),INT(B750)),""))</f>
        <v>#VALUE!</v>
      </c>
      <c r="DG750" s="5"/>
      <c r="DH750" s="5"/>
      <c r="DI750" s="5"/>
      <c r="DJ750" s="5"/>
    </row>
    <row r="751" spans="1:114" ht="15" customHeight="1">
      <c r="A751" s="4" t="str">
        <f t="shared" si="156"/>
        <v/>
      </c>
      <c r="B751" s="3"/>
      <c r="D751" s="1" t="str">
        <f>IFERROR(INDEX('padron cfe'!B:B,MATCH(DATOS!C751,'padron cfe'!A:A,0),1),"")</f>
        <v/>
      </c>
      <c r="H751" s="5" t="str">
        <f>IF(F751="","",IFERROR(CONCATENATE("PEUA",VLOOKUP(ESTADO,REPORTE!AV$2:AW$33,2,0),DIDTRITO_FORM,CADER_FORM,IFERROR(VLOOKUP(DAY(F751),$BN$3:$BO$11,2,0),DAY(F751)),IFERROR(VLOOKUP(MONTH(F751),$BN$3:$BO$11,2,0),MONTH(F751)),YEAR(F751),G751),""))</f>
        <v/>
      </c>
      <c r="K751" s="2" t="str">
        <f>IFERROR(INDEX('padron cfe'!C:C,MATCH(DATOS!C751,'padron cfe'!A:A,0),1),"")</f>
        <v/>
      </c>
      <c r="L751" s="4" t="str">
        <f>IFERROR(IF(VLOOKUP(J751,J$2:L750,4,0)=0,"",VLOOKUP(J751,J$2:L750,4,0)),"")</f>
        <v/>
      </c>
      <c r="M751" s="4" t="str">
        <f>IFERROR(IF(VLOOKUP(J751,J$2:M750,5,0)=0,"",VLOOKUP(J751,J$2:M750,5,0)),"")</f>
        <v/>
      </c>
      <c r="Q751" s="5" t="str">
        <f t="shared" si="155"/>
        <v/>
      </c>
      <c r="S751"/>
      <c r="T751" s="2" t="str">
        <f>IFERROR(INDEX('padron cfe'!D:D,MATCH(DATOS!C751,'padron cfe'!A:A,0),1),"")</f>
        <v/>
      </c>
      <c r="X751" s="3"/>
      <c r="Z751" s="4" t="str">
        <f t="shared" si="157"/>
        <v/>
      </c>
      <c r="AC751" s="2" t="str">
        <f>IFERROR(IF(INDEX(AC$1:AC750,MATCH(J751,J$1:J750,0),1)=0,"",INDEX(AC$1:AC750,MATCH(J751,J$1:J750,0),1)),"")</f>
        <v/>
      </c>
      <c r="AD751" s="2" t="str">
        <f>IFERROR(IF(INDEX(AD$1:AD750,MATCH(J751,J$1:J750,0),1)=0,"",INDEX(AD$1:AD750,MATCH(J751,J$1:J750,0),1)),"")</f>
        <v/>
      </c>
      <c r="AE751" s="2" t="str">
        <f>IFERROR(IF(INDEX(AE$1:AE750,MATCH(J751,J$1:J750,0),1)=0,"",INDEX(AE$1:AE750,MATCH(J751,J$1:J750,0),1)),"")</f>
        <v/>
      </c>
      <c r="AS751" s="4"/>
      <c r="AU751" s="124"/>
      <c r="AV751" s="124"/>
      <c r="AW751" s="124"/>
      <c r="AX751" s="124"/>
      <c r="AY751" s="124"/>
      <c r="AZ751" s="124"/>
      <c r="BA751" s="4"/>
      <c r="BB751" s="127"/>
      <c r="BH751" s="7" t="str">
        <f t="shared" ca="1" si="158"/>
        <v/>
      </c>
      <c r="BI751" s="4" t="str">
        <f t="shared" si="165"/>
        <v/>
      </c>
      <c r="BJ751" s="123" t="str">
        <f t="shared" si="159"/>
        <v/>
      </c>
      <c r="BK751" s="140" t="str">
        <f t="shared" si="164"/>
        <v/>
      </c>
      <c r="BP751" s="5"/>
      <c r="BQ751" s="4" t="str">
        <f>IF(IFERROR(VLOOKUP(C751,C752:C$1993,1,0),"")="","",COUNTIF(C:C,C751))</f>
        <v/>
      </c>
      <c r="BS751" s="5"/>
      <c r="BT751" s="5"/>
      <c r="BU751" s="5" t="str">
        <f>IF(B751="","",IF(BQ751="",1+(MAX(BU$2:BU750)),""))</f>
        <v/>
      </c>
      <c r="BV751" s="5" t="str">
        <f t="shared" si="160"/>
        <v/>
      </c>
      <c r="BW751" s="5" t="str">
        <f t="shared" si="161"/>
        <v/>
      </c>
      <c r="BX751" s="14" t="str">
        <f t="shared" si="162"/>
        <v/>
      </c>
      <c r="BY751" s="28"/>
      <c r="BZ751" s="15"/>
      <c r="CA751" s="5" t="str">
        <f t="shared" si="166"/>
        <v/>
      </c>
      <c r="CC751" s="5"/>
      <c r="CD751" s="5" t="str">
        <f t="shared" si="167"/>
        <v/>
      </c>
      <c r="CE751" s="5" t="str">
        <f>IF(J751="","",IFERROR(IF(VLOOKUP(J751,J$2:J750,1,0)=0,"",""),J751))</f>
        <v/>
      </c>
      <c r="CF751" s="24" t="str">
        <f>IF(CE751="","",(IFERROR(VLOOKUP(MID(CE751,1,1),$CW$2:DA$28,3,0),0)+IFERROR(VLOOKUP(MID(CE751,2,1),CW$2:DA$28,4,0),0)+IFERROR(VLOOKUP(MID(CE751,3,1),CW$2:DA$28,5,0),0)+(ROW(CE751)/1000000000000)))</f>
        <v/>
      </c>
      <c r="CG751" s="5"/>
      <c r="CH751" s="5">
        <v>750</v>
      </c>
      <c r="CI751" s="5" t="str">
        <f>IFERROR(VLOOKUP(CH751,CD$2:CE1827,2,0),"")</f>
        <v/>
      </c>
      <c r="CJ751" s="5"/>
      <c r="CL751" s="5"/>
      <c r="DC751" s="5" t="e">
        <f>IF(REPORTE!AH$2="si",IF(C751=VALUE(REPORTE!C$11),IF(SUM(DC752:DC$1993),CONCATENATE(INT(B751),", "),INT(B751)),""),IF(C751=VALUE(REPORTE!C$10),IF(SUM(DC752:DC$1993),CONCATENATE(INT(B751),", "),INT(B751)),""))</f>
        <v>#VALUE!</v>
      </c>
      <c r="DG751" s="5"/>
      <c r="DH751" s="5"/>
      <c r="DI751" s="5"/>
      <c r="DJ751" s="5"/>
    </row>
    <row r="752" spans="1:114">
      <c r="A752" s="4" t="str">
        <f t="shared" si="156"/>
        <v/>
      </c>
      <c r="B752" s="3"/>
      <c r="D752" s="1" t="str">
        <f>IFERROR(INDEX('padron cfe'!B:B,MATCH(DATOS!C752,'padron cfe'!A:A,0),1),"")</f>
        <v/>
      </c>
      <c r="H752" s="5" t="str">
        <f>IF(F752="","",IFERROR(CONCATENATE("PEUA",VLOOKUP(ESTADO,REPORTE!AV$2:AW$33,2,0),DIDTRITO_FORM,CADER_FORM,IFERROR(VLOOKUP(DAY(F752),$BN$3:$BO$11,2,0),DAY(F752)),IFERROR(VLOOKUP(MONTH(F752),$BN$3:$BO$11,2,0),MONTH(F752)),YEAR(F752),G752),""))</f>
        <v/>
      </c>
      <c r="K752" s="2" t="str">
        <f>IFERROR(INDEX('padron cfe'!C:C,MATCH(DATOS!C752,'padron cfe'!A:A,0),1),"")</f>
        <v/>
      </c>
      <c r="L752" s="4" t="str">
        <f>IFERROR(IF(VLOOKUP(J752,J$2:L751,4,0)=0,"",VLOOKUP(J752,J$2:L751,4,0)),"")</f>
        <v/>
      </c>
      <c r="M752" s="4" t="str">
        <f>IFERROR(IF(VLOOKUP(J752,J$2:M751,5,0)=0,"",VLOOKUP(J752,J$2:M751,5,0)),"")</f>
        <v/>
      </c>
      <c r="Q752" s="5" t="str">
        <f t="shared" si="155"/>
        <v/>
      </c>
      <c r="S752"/>
      <c r="T752" s="2" t="str">
        <f>IFERROR(INDEX('padron cfe'!D:D,MATCH(DATOS!C752,'padron cfe'!A:A,0),1),"")</f>
        <v/>
      </c>
      <c r="X752" s="3"/>
      <c r="Z752" s="4" t="str">
        <f t="shared" si="157"/>
        <v/>
      </c>
      <c r="AC752" s="2" t="str">
        <f>IFERROR(IF(INDEX(AC$1:AC751,MATCH(J752,J$1:J751,0),1)=0,"",INDEX(AC$1:AC751,MATCH(J752,J$1:J751,0),1)),"")</f>
        <v/>
      </c>
      <c r="AD752" s="2" t="str">
        <f>IFERROR(IF(INDEX(AD$1:AD751,MATCH(J752,J$1:J751,0),1)=0,"",INDEX(AD$1:AD751,MATCH(J752,J$1:J751,0),1)),"")</f>
        <v/>
      </c>
      <c r="AE752" s="2" t="str">
        <f>IFERROR(IF(INDEX(AE$1:AE751,MATCH(J752,J$1:J751,0),1)=0,"",INDEX(AE$1:AE751,MATCH(J752,J$1:J751,0),1)),"")</f>
        <v/>
      </c>
      <c r="AS752" s="4"/>
      <c r="AU752" s="124"/>
      <c r="AV752" s="124"/>
      <c r="AW752" s="124"/>
      <c r="AX752" s="124"/>
      <c r="AY752" s="124"/>
      <c r="AZ752" s="124"/>
      <c r="BA752" s="4"/>
      <c r="BB752" s="127"/>
      <c r="BH752" s="7" t="str">
        <f t="shared" ca="1" si="158"/>
        <v/>
      </c>
      <c r="BI752" s="4" t="str">
        <f t="shared" si="165"/>
        <v/>
      </c>
      <c r="BJ752" s="123" t="str">
        <f t="shared" si="159"/>
        <v/>
      </c>
      <c r="BK752" s="140" t="str">
        <f t="shared" si="164"/>
        <v/>
      </c>
      <c r="BP752" s="5"/>
      <c r="BQ752" s="4" t="str">
        <f>IF(IFERROR(VLOOKUP(C752,C753:C$1993,1,0),"")="","",COUNTIF(C:C,C752))</f>
        <v/>
      </c>
      <c r="BS752" s="5"/>
      <c r="BT752" s="5"/>
      <c r="BU752" s="5" t="str">
        <f>IF(B752="","",IF(BQ752="",1+(MAX(BU$2:BU751)),""))</f>
        <v/>
      </c>
      <c r="BV752" s="5" t="str">
        <f t="shared" si="160"/>
        <v/>
      </c>
      <c r="BW752" s="5" t="str">
        <f t="shared" si="161"/>
        <v/>
      </c>
      <c r="BX752" s="14" t="str">
        <f t="shared" si="162"/>
        <v/>
      </c>
      <c r="BY752" s="28"/>
      <c r="BZ752" s="15"/>
      <c r="CA752" s="5" t="str">
        <f t="shared" si="166"/>
        <v/>
      </c>
      <c r="CC752" s="5"/>
      <c r="CD752" s="5" t="str">
        <f t="shared" si="167"/>
        <v/>
      </c>
      <c r="CE752" s="5" t="str">
        <f>IF(J752="","",IFERROR(IF(VLOOKUP(J752,J$2:J751,1,0)=0,"",""),J752))</f>
        <v/>
      </c>
      <c r="CF752" s="24" t="str">
        <f>IF(CE752="","",(IFERROR(VLOOKUP(MID(CE752,1,1),$CW$2:DA$28,3,0),0)+IFERROR(VLOOKUP(MID(CE752,2,1),CW$2:DA$28,4,0),0)+IFERROR(VLOOKUP(MID(CE752,3,1),CW$2:DA$28,5,0),0)+(ROW(CE752)/1000000000000)))</f>
        <v/>
      </c>
      <c r="CG752" s="5"/>
      <c r="CH752" s="5">
        <v>751</v>
      </c>
      <c r="CI752" s="5" t="str">
        <f>IFERROR(VLOOKUP(CH752,CD$2:CE1828,2,0),"")</f>
        <v/>
      </c>
      <c r="CJ752" s="5"/>
      <c r="CL752" s="5"/>
      <c r="DC752" s="5" t="e">
        <f>IF(REPORTE!AH$2="si",IF(C752=VALUE(REPORTE!C$11),IF(SUM(DC753:DC$1993),CONCATENATE(INT(B752),", "),INT(B752)),""),IF(C752=VALUE(REPORTE!C$10),IF(SUM(DC753:DC$1993),CONCATENATE(INT(B752),", "),INT(B752)),""))</f>
        <v>#VALUE!</v>
      </c>
      <c r="DG752" s="5"/>
      <c r="DH752" s="5"/>
      <c r="DI752" s="5"/>
      <c r="DJ752" s="5"/>
    </row>
    <row r="753" spans="1:114">
      <c r="A753" s="4" t="str">
        <f t="shared" si="156"/>
        <v/>
      </c>
      <c r="B753" s="3"/>
      <c r="D753" s="1" t="str">
        <f>IFERROR(INDEX('padron cfe'!B:B,MATCH(DATOS!C753,'padron cfe'!A:A,0),1),"")</f>
        <v/>
      </c>
      <c r="H753" s="5" t="str">
        <f>IF(F753="","",IFERROR(CONCATENATE("PEUA",VLOOKUP(ESTADO,REPORTE!AV$2:AW$33,2,0),DIDTRITO_FORM,CADER_FORM,IFERROR(VLOOKUP(DAY(F753),$BN$3:$BO$11,2,0),DAY(F753)),IFERROR(VLOOKUP(MONTH(F753),$BN$3:$BO$11,2,0),MONTH(F753)),YEAR(F753),G753),""))</f>
        <v/>
      </c>
      <c r="K753" s="2" t="str">
        <f>IFERROR(INDEX('padron cfe'!C:C,MATCH(DATOS!C753,'padron cfe'!A:A,0),1),"")</f>
        <v/>
      </c>
      <c r="L753" s="4" t="str">
        <f>IFERROR(IF(VLOOKUP(J753,J$2:L752,4,0)=0,"",VLOOKUP(J753,J$2:L752,4,0)),"")</f>
        <v/>
      </c>
      <c r="M753" s="4" t="str">
        <f>IFERROR(IF(VLOOKUP(J753,J$2:M752,5,0)=0,"",VLOOKUP(J753,J$2:M752,5,0)),"")</f>
        <v/>
      </c>
      <c r="Q753" s="5" t="str">
        <f t="shared" si="155"/>
        <v/>
      </c>
      <c r="S753"/>
      <c r="T753" s="2" t="str">
        <f>IFERROR(INDEX('padron cfe'!D:D,MATCH(DATOS!C753,'padron cfe'!A:A,0),1),"")</f>
        <v/>
      </c>
      <c r="X753" s="3"/>
      <c r="Z753" s="4" t="str">
        <f t="shared" si="157"/>
        <v/>
      </c>
      <c r="AC753" s="2" t="str">
        <f>IFERROR(IF(INDEX(AC$1:AC752,MATCH(J753,J$1:J752,0),1)=0,"",INDEX(AC$1:AC752,MATCH(J753,J$1:J752,0),1)),"")</f>
        <v/>
      </c>
      <c r="AD753" s="2" t="str">
        <f>IFERROR(IF(INDEX(AD$1:AD752,MATCH(J753,J$1:J752,0),1)=0,"",INDEX(AD$1:AD752,MATCH(J753,J$1:J752,0),1)),"")</f>
        <v/>
      </c>
      <c r="AE753" s="2" t="str">
        <f>IFERROR(IF(INDEX(AE$1:AE752,MATCH(J753,J$1:J752,0),1)=0,"",INDEX(AE$1:AE752,MATCH(J753,J$1:J752,0),1)),"")</f>
        <v/>
      </c>
      <c r="AS753" s="4"/>
      <c r="AU753" s="124"/>
      <c r="AV753" s="124"/>
      <c r="AW753" s="124"/>
      <c r="AX753" s="124"/>
      <c r="AY753" s="124"/>
      <c r="AZ753" s="124"/>
      <c r="BA753" s="4"/>
      <c r="BB753" s="127"/>
      <c r="BH753" s="7" t="str">
        <f t="shared" ca="1" si="158"/>
        <v/>
      </c>
      <c r="BI753" s="4" t="str">
        <f t="shared" si="165"/>
        <v/>
      </c>
      <c r="BJ753" s="123" t="str">
        <f t="shared" si="159"/>
        <v/>
      </c>
      <c r="BK753" s="140" t="str">
        <f t="shared" si="164"/>
        <v/>
      </c>
      <c r="BP753" s="5"/>
      <c r="BQ753" s="4" t="str">
        <f>IF(IFERROR(VLOOKUP(C753,C754:C$1993,1,0),"")="","",COUNTIF(C:C,C753))</f>
        <v/>
      </c>
      <c r="BS753" s="5"/>
      <c r="BT753" s="5"/>
      <c r="BU753" s="5" t="str">
        <f>IF(B753="","",IF(BQ753="",1+(MAX(BU$2:BU752)),""))</f>
        <v/>
      </c>
      <c r="BV753" s="5" t="str">
        <f t="shared" si="160"/>
        <v/>
      </c>
      <c r="BW753" s="5" t="str">
        <f t="shared" si="161"/>
        <v/>
      </c>
      <c r="BX753" s="14" t="str">
        <f t="shared" si="162"/>
        <v/>
      </c>
      <c r="BY753" s="28"/>
      <c r="BZ753" s="15"/>
      <c r="CA753" s="5" t="str">
        <f t="shared" si="166"/>
        <v/>
      </c>
      <c r="CC753" s="5"/>
      <c r="CD753" s="5" t="str">
        <f t="shared" si="167"/>
        <v/>
      </c>
      <c r="CE753" s="5" t="str">
        <f>IF(J753="","",IFERROR(IF(VLOOKUP(J753,J$2:J752,1,0)=0,"",""),J753))</f>
        <v/>
      </c>
      <c r="CF753" s="24" t="str">
        <f>IF(CE753="","",(IFERROR(VLOOKUP(MID(CE753,1,1),$CW$2:DA$28,3,0),0)+IFERROR(VLOOKUP(MID(CE753,2,1),CW$2:DA$28,4,0),0)+IFERROR(VLOOKUP(MID(CE753,3,1),CW$2:DA$28,5,0),0)+(ROW(CE753)/1000000000000)))</f>
        <v/>
      </c>
      <c r="CG753" s="5"/>
      <c r="CH753" s="5">
        <v>752</v>
      </c>
      <c r="CI753" s="5" t="str">
        <f>IFERROR(VLOOKUP(CH753,CD$2:CE1829,2,0),"")</f>
        <v/>
      </c>
      <c r="CJ753" s="5"/>
      <c r="CL753" s="5"/>
      <c r="DC753" s="5" t="e">
        <f>IF(REPORTE!AH$2="si",IF(C753=VALUE(REPORTE!C$11),IF(SUM(DC754:DC$1993),CONCATENATE(INT(B753),", "),INT(B753)),""),IF(C753=VALUE(REPORTE!C$10),IF(SUM(DC754:DC$1993),CONCATENATE(INT(B753),", "),INT(B753)),""))</f>
        <v>#VALUE!</v>
      </c>
      <c r="DG753" s="5"/>
      <c r="DH753" s="5"/>
      <c r="DI753" s="5"/>
      <c r="DJ753" s="5"/>
    </row>
    <row r="754" spans="1:114">
      <c r="A754" s="4" t="str">
        <f t="shared" si="156"/>
        <v/>
      </c>
      <c r="B754" s="3"/>
      <c r="D754" s="1" t="str">
        <f>IFERROR(INDEX('padron cfe'!B:B,MATCH(DATOS!C754,'padron cfe'!A:A,0),1),"")</f>
        <v/>
      </c>
      <c r="H754" s="5" t="str">
        <f>IF(F754="","",IFERROR(CONCATENATE("PEUA",VLOOKUP(ESTADO,REPORTE!AV$2:AW$33,2,0),DIDTRITO_FORM,CADER_FORM,IFERROR(VLOOKUP(DAY(F754),$BN$3:$BO$11,2,0),DAY(F754)),IFERROR(VLOOKUP(MONTH(F754),$BN$3:$BO$11,2,0),MONTH(F754)),YEAR(F754),G754),""))</f>
        <v/>
      </c>
      <c r="K754" s="2" t="str">
        <f>IFERROR(INDEX('padron cfe'!C:C,MATCH(DATOS!C754,'padron cfe'!A:A,0),1),"")</f>
        <v/>
      </c>
      <c r="L754" s="4" t="str">
        <f>IFERROR(IF(VLOOKUP(J754,J$2:L753,4,0)=0,"",VLOOKUP(J754,J$2:L753,4,0)),"")</f>
        <v/>
      </c>
      <c r="M754" s="4" t="str">
        <f>IFERROR(IF(VLOOKUP(J754,J$2:M753,5,0)=0,"",VLOOKUP(J754,J$2:M753,5,0)),"")</f>
        <v/>
      </c>
      <c r="Q754" s="5" t="str">
        <f t="shared" si="155"/>
        <v/>
      </c>
      <c r="S754"/>
      <c r="T754" s="2" t="str">
        <f>IFERROR(INDEX('padron cfe'!D:D,MATCH(DATOS!C754,'padron cfe'!A:A,0),1),"")</f>
        <v/>
      </c>
      <c r="X754" s="3"/>
      <c r="Z754" s="4" t="str">
        <f t="shared" si="157"/>
        <v/>
      </c>
      <c r="AC754" s="2" t="str">
        <f>IFERROR(IF(INDEX(AC$1:AC753,MATCH(J754,J$1:J753,0),1)=0,"",INDEX(AC$1:AC753,MATCH(J754,J$1:J753,0),1)),"")</f>
        <v/>
      </c>
      <c r="AD754" s="2" t="str">
        <f>IFERROR(IF(INDEX(AD$1:AD753,MATCH(J754,J$1:J753,0),1)=0,"",INDEX(AD$1:AD753,MATCH(J754,J$1:J753,0),1)),"")</f>
        <v/>
      </c>
      <c r="AE754" s="2" t="str">
        <f>IFERROR(IF(INDEX(AE$1:AE753,MATCH(J754,J$1:J753,0),1)=0,"",INDEX(AE$1:AE753,MATCH(J754,J$1:J753,0),1)),"")</f>
        <v/>
      </c>
      <c r="AS754" s="4"/>
      <c r="AU754" s="124"/>
      <c r="AV754" s="124"/>
      <c r="AW754" s="124"/>
      <c r="AX754" s="124"/>
      <c r="AY754" s="124"/>
      <c r="AZ754" s="124"/>
      <c r="BA754" s="4"/>
      <c r="BB754" s="127"/>
      <c r="BH754" s="7" t="str">
        <f t="shared" ca="1" si="158"/>
        <v/>
      </c>
      <c r="BI754" s="4" t="str">
        <f t="shared" si="165"/>
        <v/>
      </c>
      <c r="BJ754" s="123" t="str">
        <f t="shared" si="159"/>
        <v/>
      </c>
      <c r="BK754" s="140" t="str">
        <f t="shared" si="164"/>
        <v/>
      </c>
      <c r="BP754" s="5"/>
      <c r="BQ754" s="4" t="str">
        <f>IF(IFERROR(VLOOKUP(C754,C755:C$1993,1,0),"")="","",COUNTIF(C:C,C754))</f>
        <v/>
      </c>
      <c r="BS754" s="5"/>
      <c r="BT754" s="5"/>
      <c r="BU754" s="5" t="str">
        <f>IF(B754="","",IF(BQ754="",1+(MAX(BU$2:BU753)),""))</f>
        <v/>
      </c>
      <c r="BV754" s="5" t="str">
        <f t="shared" si="160"/>
        <v/>
      </c>
      <c r="BW754" s="5" t="str">
        <f t="shared" si="161"/>
        <v/>
      </c>
      <c r="BX754" s="14" t="str">
        <f t="shared" si="162"/>
        <v/>
      </c>
      <c r="BY754" s="28"/>
      <c r="BZ754" s="15"/>
      <c r="CA754" s="5" t="str">
        <f t="shared" si="166"/>
        <v/>
      </c>
      <c r="CC754" s="5"/>
      <c r="CD754" s="5" t="str">
        <f t="shared" si="167"/>
        <v/>
      </c>
      <c r="CE754" s="5" t="str">
        <f>IF(J754="","",IFERROR(IF(VLOOKUP(J754,J$2:J753,1,0)=0,"",""),J754))</f>
        <v/>
      </c>
      <c r="CF754" s="24" t="str">
        <f>IF(CE754="","",(IFERROR(VLOOKUP(MID(CE754,1,1),$CW$2:DA$28,3,0),0)+IFERROR(VLOOKUP(MID(CE754,2,1),CW$2:DA$28,4,0),0)+IFERROR(VLOOKUP(MID(CE754,3,1),CW$2:DA$28,5,0),0)+(ROW(CE754)/1000000000000)))</f>
        <v/>
      </c>
      <c r="CG754" s="5"/>
      <c r="CH754" s="5">
        <v>753</v>
      </c>
      <c r="CI754" s="5" t="str">
        <f>IFERROR(VLOOKUP(CH754,CD$2:CE1830,2,0),"")</f>
        <v/>
      </c>
      <c r="CJ754" s="5"/>
      <c r="CL754" s="5"/>
      <c r="DC754" s="5" t="e">
        <f>IF(REPORTE!AH$2="si",IF(C754=VALUE(REPORTE!C$11),IF(SUM(DC755:DC$1993),CONCATENATE(INT(B754),", "),INT(B754)),""),IF(C754=VALUE(REPORTE!C$10),IF(SUM(DC755:DC$1993),CONCATENATE(INT(B754),", "),INT(B754)),""))</f>
        <v>#VALUE!</v>
      </c>
      <c r="DG754" s="5"/>
      <c r="DH754" s="5"/>
      <c r="DI754" s="5"/>
      <c r="DJ754" s="5"/>
    </row>
    <row r="755" spans="1:114">
      <c r="A755" s="4" t="str">
        <f t="shared" si="156"/>
        <v/>
      </c>
      <c r="B755" s="3"/>
      <c r="D755" s="1" t="str">
        <f>IFERROR(INDEX('padron cfe'!B:B,MATCH(DATOS!C755,'padron cfe'!A:A,0),1),"")</f>
        <v/>
      </c>
      <c r="H755" s="5" t="str">
        <f>IF(F755="","",IFERROR(CONCATENATE("PEUA",VLOOKUP(ESTADO,REPORTE!AV$2:AW$33,2,0),DIDTRITO_FORM,CADER_FORM,IFERROR(VLOOKUP(DAY(F755),$BN$3:$BO$11,2,0),DAY(F755)),IFERROR(VLOOKUP(MONTH(F755),$BN$3:$BO$11,2,0),MONTH(F755)),YEAR(F755),G755),""))</f>
        <v/>
      </c>
      <c r="K755" s="2" t="str">
        <f>IFERROR(INDEX('padron cfe'!C:C,MATCH(DATOS!C755,'padron cfe'!A:A,0),1),"")</f>
        <v/>
      </c>
      <c r="L755" s="4" t="str">
        <f>IFERROR(IF(VLOOKUP(J755,J$2:L754,4,0)=0,"",VLOOKUP(J755,J$2:L754,4,0)),"")</f>
        <v/>
      </c>
      <c r="M755" s="4" t="str">
        <f>IFERROR(IF(VLOOKUP(J755,J$2:M754,5,0)=0,"",VLOOKUP(J755,J$2:M754,5,0)),"")</f>
        <v/>
      </c>
      <c r="Q755" s="5" t="str">
        <f t="shared" si="155"/>
        <v/>
      </c>
      <c r="S755"/>
      <c r="T755" s="2" t="str">
        <f>IFERROR(INDEX('padron cfe'!D:D,MATCH(DATOS!C755,'padron cfe'!A:A,0),1),"")</f>
        <v/>
      </c>
      <c r="X755" s="3"/>
      <c r="Z755" s="4" t="str">
        <f t="shared" si="157"/>
        <v/>
      </c>
      <c r="AC755" s="2" t="str">
        <f>IFERROR(IF(INDEX(AC$1:AC754,MATCH(J755,J$1:J754,0),1)=0,"",INDEX(AC$1:AC754,MATCH(J755,J$1:J754,0),1)),"")</f>
        <v/>
      </c>
      <c r="AD755" s="2" t="str">
        <f>IFERROR(IF(INDEX(AD$1:AD754,MATCH(J755,J$1:J754,0),1)=0,"",INDEX(AD$1:AD754,MATCH(J755,J$1:J754,0),1)),"")</f>
        <v/>
      </c>
      <c r="AE755" s="2" t="str">
        <f>IFERROR(IF(INDEX(AE$1:AE754,MATCH(J755,J$1:J754,0),1)=0,"",INDEX(AE$1:AE754,MATCH(J755,J$1:J754,0),1)),"")</f>
        <v/>
      </c>
      <c r="AS755" s="4"/>
      <c r="AU755" s="124"/>
      <c r="AV755" s="124"/>
      <c r="AW755" s="124"/>
      <c r="AX755" s="124"/>
      <c r="AY755" s="124"/>
      <c r="AZ755" s="124"/>
      <c r="BA755" s="4"/>
      <c r="BB755" s="127"/>
      <c r="BH755" s="7" t="str">
        <f t="shared" ca="1" si="158"/>
        <v/>
      </c>
      <c r="BI755" s="4" t="str">
        <f t="shared" si="165"/>
        <v/>
      </c>
      <c r="BJ755" s="123" t="str">
        <f t="shared" si="159"/>
        <v/>
      </c>
      <c r="BK755" s="140" t="str">
        <f t="shared" si="164"/>
        <v/>
      </c>
      <c r="BP755" s="5"/>
      <c r="BQ755" s="4" t="str">
        <f>IF(IFERROR(VLOOKUP(C755,C756:C$1993,1,0),"")="","",COUNTIF(C:C,C755))</f>
        <v/>
      </c>
      <c r="BS755" s="5"/>
      <c r="BT755" s="5"/>
      <c r="BU755" s="5" t="str">
        <f>IF(B755="","",IF(BQ755="",1+(MAX(BU$2:BU754)),""))</f>
        <v/>
      </c>
      <c r="BV755" s="5" t="str">
        <f t="shared" si="160"/>
        <v/>
      </c>
      <c r="BW755" s="5" t="str">
        <f t="shared" si="161"/>
        <v/>
      </c>
      <c r="BX755" s="14" t="str">
        <f t="shared" si="162"/>
        <v/>
      </c>
      <c r="BY755" s="28"/>
      <c r="BZ755" s="15"/>
      <c r="CA755" s="5" t="str">
        <f t="shared" si="166"/>
        <v/>
      </c>
      <c r="CC755" s="5"/>
      <c r="CD755" s="5" t="str">
        <f t="shared" si="167"/>
        <v/>
      </c>
      <c r="CE755" s="5" t="str">
        <f>IF(J755="","",IFERROR(IF(VLOOKUP(J755,J$2:J754,1,0)=0,"",""),J755))</f>
        <v/>
      </c>
      <c r="CF755" s="24" t="str">
        <f>IF(CE755="","",(IFERROR(VLOOKUP(MID(CE755,1,1),$CW$2:DA$28,3,0),0)+IFERROR(VLOOKUP(MID(CE755,2,1),CW$2:DA$28,4,0),0)+IFERROR(VLOOKUP(MID(CE755,3,1),CW$2:DA$28,5,0),0)+(ROW(CE755)/1000000000000)))</f>
        <v/>
      </c>
      <c r="CG755" s="5"/>
      <c r="CH755" s="5">
        <v>754</v>
      </c>
      <c r="CI755" s="5" t="str">
        <f>IFERROR(VLOOKUP(CH755,CD$2:CE1831,2,0),"")</f>
        <v/>
      </c>
      <c r="CJ755" s="5"/>
      <c r="CL755" s="5"/>
      <c r="DC755" s="5" t="e">
        <f>IF(REPORTE!AH$2="si",IF(C755=VALUE(REPORTE!C$11),IF(SUM(DC756:DC$1993),CONCATENATE(INT(B755),", "),INT(B755)),""),IF(C755=VALUE(REPORTE!C$10),IF(SUM(DC756:DC$1993),CONCATENATE(INT(B755),", "),INT(B755)),""))</f>
        <v>#VALUE!</v>
      </c>
      <c r="DG755" s="5"/>
      <c r="DH755" s="5"/>
      <c r="DI755" s="5"/>
      <c r="DJ755" s="5"/>
    </row>
    <row r="756" spans="1:114">
      <c r="A756" s="4" t="str">
        <f t="shared" si="156"/>
        <v/>
      </c>
      <c r="B756" s="3"/>
      <c r="D756" s="1" t="str">
        <f>IFERROR(INDEX('padron cfe'!B:B,MATCH(DATOS!C756,'padron cfe'!A:A,0),1),"")</f>
        <v/>
      </c>
      <c r="H756" s="5" t="str">
        <f>IF(F756="","",IFERROR(CONCATENATE("PEUA",VLOOKUP(ESTADO,REPORTE!AV$2:AW$33,2,0),DIDTRITO_FORM,CADER_FORM,IFERROR(VLOOKUP(DAY(F756),$BN$3:$BO$11,2,0),DAY(F756)),IFERROR(VLOOKUP(MONTH(F756),$BN$3:$BO$11,2,0),MONTH(F756)),YEAR(F756),G756),""))</f>
        <v/>
      </c>
      <c r="K756" s="2" t="str">
        <f>IFERROR(INDEX('padron cfe'!C:C,MATCH(DATOS!C756,'padron cfe'!A:A,0),1),"")</f>
        <v/>
      </c>
      <c r="L756" s="4" t="str">
        <f>IFERROR(IF(VLOOKUP(J756,J$2:L755,4,0)=0,"",VLOOKUP(J756,J$2:L755,4,0)),"")</f>
        <v/>
      </c>
      <c r="M756" s="4" t="str">
        <f>IFERROR(IF(VLOOKUP(J756,J$2:M755,5,0)=0,"",VLOOKUP(J756,J$2:M755,5,0)),"")</f>
        <v/>
      </c>
      <c r="Q756" s="5" t="str">
        <f t="shared" si="155"/>
        <v/>
      </c>
      <c r="S756"/>
      <c r="T756" s="2" t="str">
        <f>IFERROR(INDEX('padron cfe'!D:D,MATCH(DATOS!C756,'padron cfe'!A:A,0),1),"")</f>
        <v/>
      </c>
      <c r="X756" s="3"/>
      <c r="Z756" s="4" t="str">
        <f t="shared" si="157"/>
        <v/>
      </c>
      <c r="AC756" s="2" t="str">
        <f>IFERROR(IF(INDEX(AC$1:AC755,MATCH(J756,J$1:J755,0),1)=0,"",INDEX(AC$1:AC755,MATCH(J756,J$1:J755,0),1)),"")</f>
        <v/>
      </c>
      <c r="AD756" s="2" t="str">
        <f>IFERROR(IF(INDEX(AD$1:AD755,MATCH(J756,J$1:J755,0),1)=0,"",INDEX(AD$1:AD755,MATCH(J756,J$1:J755,0),1)),"")</f>
        <v/>
      </c>
      <c r="AE756" s="2" t="str">
        <f>IFERROR(IF(INDEX(AE$1:AE755,MATCH(J756,J$1:J755,0),1)=0,"",INDEX(AE$1:AE755,MATCH(J756,J$1:J755,0),1)),"")</f>
        <v/>
      </c>
      <c r="AS756" s="4"/>
      <c r="AU756" s="124"/>
      <c r="AV756" s="124"/>
      <c r="AW756" s="124"/>
      <c r="AX756" s="124"/>
      <c r="AY756" s="124"/>
      <c r="AZ756" s="124"/>
      <c r="BA756" s="4"/>
      <c r="BB756" s="127"/>
      <c r="BH756" s="7" t="str">
        <f t="shared" ca="1" si="158"/>
        <v/>
      </c>
      <c r="BI756" s="4" t="str">
        <f t="shared" si="165"/>
        <v/>
      </c>
      <c r="BJ756" s="123" t="str">
        <f t="shared" si="159"/>
        <v/>
      </c>
      <c r="BK756" s="140" t="str">
        <f t="shared" si="164"/>
        <v/>
      </c>
      <c r="BP756" s="5"/>
      <c r="BQ756" s="4" t="str">
        <f>IF(IFERROR(VLOOKUP(C756,C757:C$1993,1,0),"")="","",COUNTIF(C:C,C756))</f>
        <v/>
      </c>
      <c r="BS756" s="5"/>
      <c r="BT756" s="5"/>
      <c r="BU756" s="5" t="str">
        <f>IF(B756="","",IF(BQ756="",1+(MAX(BU$2:BU755)),""))</f>
        <v/>
      </c>
      <c r="BV756" s="5" t="str">
        <f t="shared" si="160"/>
        <v/>
      </c>
      <c r="BW756" s="5" t="str">
        <f t="shared" si="161"/>
        <v/>
      </c>
      <c r="BX756" s="14" t="str">
        <f t="shared" si="162"/>
        <v/>
      </c>
      <c r="BY756" s="28"/>
      <c r="BZ756" s="15"/>
      <c r="CA756" s="5" t="str">
        <f t="shared" si="166"/>
        <v/>
      </c>
      <c r="CC756" s="5"/>
      <c r="CD756" s="5" t="str">
        <f t="shared" si="167"/>
        <v/>
      </c>
      <c r="CE756" s="5" t="str">
        <f>IF(J756="","",IFERROR(IF(VLOOKUP(J756,J$2:J755,1,0)=0,"",""),J756))</f>
        <v/>
      </c>
      <c r="CF756" s="24" t="str">
        <f>IF(CE756="","",(IFERROR(VLOOKUP(MID(CE756,1,1),$CW$2:DA$28,3,0),0)+IFERROR(VLOOKUP(MID(CE756,2,1),CW$2:DA$28,4,0),0)+IFERROR(VLOOKUP(MID(CE756,3,1),CW$2:DA$28,5,0),0)+(ROW(CE756)/1000000000000)))</f>
        <v/>
      </c>
      <c r="CG756" s="5"/>
      <c r="CH756" s="5">
        <v>755</v>
      </c>
      <c r="CI756" s="5" t="str">
        <f>IFERROR(VLOOKUP(CH756,CD$2:CE1832,2,0),"")</f>
        <v/>
      </c>
      <c r="CJ756" s="5"/>
      <c r="CL756" s="5"/>
      <c r="DC756" s="5" t="e">
        <f>IF(REPORTE!AH$2="si",IF(C756=VALUE(REPORTE!C$11),IF(SUM(DC757:DC$1993),CONCATENATE(INT(B756),", "),INT(B756)),""),IF(C756=VALUE(REPORTE!C$10),IF(SUM(DC757:DC$1993),CONCATENATE(INT(B756),", "),INT(B756)),""))</f>
        <v>#VALUE!</v>
      </c>
      <c r="DG756" s="5"/>
      <c r="DH756" s="5"/>
      <c r="DI756" s="5"/>
      <c r="DJ756" s="5"/>
    </row>
    <row r="757" spans="1:114">
      <c r="A757" s="4" t="str">
        <f t="shared" si="156"/>
        <v/>
      </c>
      <c r="B757" s="3"/>
      <c r="D757" s="1" t="str">
        <f>IFERROR(INDEX('padron cfe'!B:B,MATCH(DATOS!C757,'padron cfe'!A:A,0),1),"")</f>
        <v/>
      </c>
      <c r="H757" s="5" t="str">
        <f>IF(F757="","",IFERROR(CONCATENATE("PEUA",VLOOKUP(ESTADO,REPORTE!AV$2:AW$33,2,0),DIDTRITO_FORM,CADER_FORM,IFERROR(VLOOKUP(DAY(F757),$BN$3:$BO$11,2,0),DAY(F757)),IFERROR(VLOOKUP(MONTH(F757),$BN$3:$BO$11,2,0),MONTH(F757)),YEAR(F757),G757),""))</f>
        <v/>
      </c>
      <c r="K757" s="2" t="str">
        <f>IFERROR(INDEX('padron cfe'!C:C,MATCH(DATOS!C757,'padron cfe'!A:A,0),1),"")</f>
        <v/>
      </c>
      <c r="L757" s="4" t="str">
        <f>IFERROR(IF(VLOOKUP(J757,J$2:L756,4,0)=0,"",VLOOKUP(J757,J$2:L756,4,0)),"")</f>
        <v/>
      </c>
      <c r="M757" s="4" t="str">
        <f>IFERROR(IF(VLOOKUP(J757,J$2:M756,5,0)=0,"",VLOOKUP(J757,J$2:M756,5,0)),"")</f>
        <v/>
      </c>
      <c r="Q757" s="5" t="str">
        <f t="shared" si="155"/>
        <v/>
      </c>
      <c r="S757"/>
      <c r="T757" s="2" t="str">
        <f>IFERROR(INDEX('padron cfe'!D:D,MATCH(DATOS!C757,'padron cfe'!A:A,0),1),"")</f>
        <v/>
      </c>
      <c r="X757" s="3"/>
      <c r="Z757" s="4" t="str">
        <f t="shared" si="157"/>
        <v/>
      </c>
      <c r="AC757" s="2" t="str">
        <f>IFERROR(IF(INDEX(AC$1:AC756,MATCH(J757,J$1:J756,0),1)=0,"",INDEX(AC$1:AC756,MATCH(J757,J$1:J756,0),1)),"")</f>
        <v/>
      </c>
      <c r="AD757" s="2" t="str">
        <f>IFERROR(IF(INDEX(AD$1:AD756,MATCH(J757,J$1:J756,0),1)=0,"",INDEX(AD$1:AD756,MATCH(J757,J$1:J756,0),1)),"")</f>
        <v/>
      </c>
      <c r="AE757" s="2" t="str">
        <f>IFERROR(IF(INDEX(AE$1:AE756,MATCH(J757,J$1:J756,0),1)=0,"",INDEX(AE$1:AE756,MATCH(J757,J$1:J756,0),1)),"")</f>
        <v/>
      </c>
      <c r="AS757" s="4"/>
      <c r="AU757" s="124"/>
      <c r="AV757" s="124"/>
      <c r="AW757" s="124"/>
      <c r="AX757" s="124"/>
      <c r="AY757" s="124"/>
      <c r="AZ757" s="124"/>
      <c r="BA757" s="4"/>
      <c r="BB757" s="127"/>
      <c r="BH757" s="7" t="str">
        <f t="shared" ca="1" si="158"/>
        <v/>
      </c>
      <c r="BI757" s="4" t="str">
        <f t="shared" si="165"/>
        <v/>
      </c>
      <c r="BJ757" s="123" t="str">
        <f t="shared" si="159"/>
        <v/>
      </c>
      <c r="BK757" s="140" t="str">
        <f t="shared" si="164"/>
        <v/>
      </c>
      <c r="BP757" s="5"/>
      <c r="BQ757" s="4" t="str">
        <f>IF(IFERROR(VLOOKUP(C757,C758:C$1993,1,0),"")="","",COUNTIF(C:C,C757))</f>
        <v/>
      </c>
      <c r="BS757" s="5"/>
      <c r="BT757" s="5"/>
      <c r="BU757" s="5" t="str">
        <f>IF(B757="","",IF(BQ757="",1+(MAX(BU$2:BU756)),""))</f>
        <v/>
      </c>
      <c r="BV757" s="5" t="str">
        <f t="shared" si="160"/>
        <v/>
      </c>
      <c r="BW757" s="5" t="str">
        <f t="shared" si="161"/>
        <v/>
      </c>
      <c r="BX757" s="14" t="str">
        <f t="shared" si="162"/>
        <v/>
      </c>
      <c r="BY757" s="28"/>
      <c r="BZ757" s="15"/>
      <c r="CA757" s="5" t="str">
        <f t="shared" si="166"/>
        <v/>
      </c>
      <c r="CC757" s="5"/>
      <c r="CD757" s="5" t="str">
        <f t="shared" si="167"/>
        <v/>
      </c>
      <c r="CE757" s="5" t="str">
        <f>IF(J757="","",IFERROR(IF(VLOOKUP(J757,J$2:J756,1,0)=0,"",""),J757))</f>
        <v/>
      </c>
      <c r="CF757" s="24" t="str">
        <f>IF(CE757="","",(IFERROR(VLOOKUP(MID(CE757,1,1),$CW$2:DA$28,3,0),0)+IFERROR(VLOOKUP(MID(CE757,2,1),CW$2:DA$28,4,0),0)+IFERROR(VLOOKUP(MID(CE757,3,1),CW$2:DA$28,5,0),0)+(ROW(CE757)/1000000000000)))</f>
        <v/>
      </c>
      <c r="CG757" s="5"/>
      <c r="CH757" s="5">
        <v>756</v>
      </c>
      <c r="CI757" s="5" t="str">
        <f>IFERROR(VLOOKUP(CH757,CD$2:CE1833,2,0),"")</f>
        <v/>
      </c>
      <c r="CJ757" s="5"/>
      <c r="CL757" s="5"/>
      <c r="DC757" s="5" t="e">
        <f>IF(REPORTE!AH$2="si",IF(C757=VALUE(REPORTE!C$11),IF(SUM(DC758:DC$1993),CONCATENATE(INT(B757),", "),INT(B757)),""),IF(C757=VALUE(REPORTE!C$10),IF(SUM(DC758:DC$1993),CONCATENATE(INT(B757),", "),INT(B757)),""))</f>
        <v>#VALUE!</v>
      </c>
      <c r="DG757" s="5"/>
      <c r="DH757" s="5"/>
      <c r="DI757" s="5"/>
      <c r="DJ757" s="5"/>
    </row>
    <row r="758" spans="1:114">
      <c r="A758" s="4" t="str">
        <f t="shared" si="156"/>
        <v/>
      </c>
      <c r="B758" s="3"/>
      <c r="D758" s="1" t="str">
        <f>IFERROR(INDEX('padron cfe'!B:B,MATCH(DATOS!C758,'padron cfe'!A:A,0),1),"")</f>
        <v/>
      </c>
      <c r="H758" s="5" t="str">
        <f>IF(F758="","",IFERROR(CONCATENATE("PEUA",VLOOKUP(ESTADO,REPORTE!AV$2:AW$33,2,0),DIDTRITO_FORM,CADER_FORM,IFERROR(VLOOKUP(DAY(F758),$BN$3:$BO$11,2,0),DAY(F758)),IFERROR(VLOOKUP(MONTH(F758),$BN$3:$BO$11,2,0),MONTH(F758)),YEAR(F758),G758),""))</f>
        <v/>
      </c>
      <c r="K758" s="2" t="str">
        <f>IFERROR(INDEX('padron cfe'!C:C,MATCH(DATOS!C758,'padron cfe'!A:A,0),1),"")</f>
        <v/>
      </c>
      <c r="L758" s="4" t="str">
        <f>IFERROR(IF(VLOOKUP(J758,J$2:L757,4,0)=0,"",VLOOKUP(J758,J$2:L757,4,0)),"")</f>
        <v/>
      </c>
      <c r="M758" s="4" t="str">
        <f>IFERROR(IF(VLOOKUP(J758,J$2:M757,5,0)=0,"",VLOOKUP(J758,J$2:M757,5,0)),"")</f>
        <v/>
      </c>
      <c r="Q758" s="5" t="str">
        <f t="shared" ref="Q758:Q821" si="168">IF(J758="","",Q757)</f>
        <v/>
      </c>
      <c r="S758"/>
      <c r="T758" s="2" t="str">
        <f>IFERROR(INDEX('padron cfe'!D:D,MATCH(DATOS!C758,'padron cfe'!A:A,0),1),"")</f>
        <v/>
      </c>
      <c r="X758" s="3"/>
      <c r="Z758" s="4" t="str">
        <f t="shared" si="157"/>
        <v/>
      </c>
      <c r="AC758" s="2" t="str">
        <f>IFERROR(IF(INDEX(AC$1:AC757,MATCH(J758,J$1:J757,0),1)=0,"",INDEX(AC$1:AC757,MATCH(J758,J$1:J757,0),1)),"")</f>
        <v/>
      </c>
      <c r="AD758" s="2" t="str">
        <f>IFERROR(IF(INDEX(AD$1:AD757,MATCH(J758,J$1:J757,0),1)=0,"",INDEX(AD$1:AD757,MATCH(J758,J$1:J757,0),1)),"")</f>
        <v/>
      </c>
      <c r="AE758" s="2" t="str">
        <f>IFERROR(IF(INDEX(AE$1:AE757,MATCH(J758,J$1:J757,0),1)=0,"",INDEX(AE$1:AE757,MATCH(J758,J$1:J757,0),1)),"")</f>
        <v/>
      </c>
      <c r="AS758" s="4"/>
      <c r="AU758" s="124"/>
      <c r="AV758" s="124"/>
      <c r="AW758" s="124"/>
      <c r="AX758" s="124"/>
      <c r="AY758" s="124"/>
      <c r="AZ758" s="124"/>
      <c r="BA758" s="4"/>
      <c r="BB758" s="127"/>
      <c r="BH758" s="7" t="str">
        <f t="shared" ca="1" si="158"/>
        <v/>
      </c>
      <c r="BI758" s="4" t="str">
        <f t="shared" si="165"/>
        <v/>
      </c>
      <c r="BJ758" s="123" t="str">
        <f t="shared" si="159"/>
        <v/>
      </c>
      <c r="BK758" s="140" t="str">
        <f t="shared" si="164"/>
        <v/>
      </c>
      <c r="BP758" s="5"/>
      <c r="BQ758" s="4" t="str">
        <f>IF(IFERROR(VLOOKUP(C758,C759:C$1993,1,0),"")="","",COUNTIF(C:C,C758))</f>
        <v/>
      </c>
      <c r="BS758" s="5"/>
      <c r="BT758" s="5"/>
      <c r="BU758" s="5" t="str">
        <f>IF(B758="","",IF(BQ758="",1+(MAX(BU$2:BU757)),""))</f>
        <v/>
      </c>
      <c r="BV758" s="5" t="str">
        <f t="shared" si="160"/>
        <v/>
      </c>
      <c r="BW758" s="5" t="str">
        <f t="shared" si="161"/>
        <v/>
      </c>
      <c r="BX758" s="14" t="str">
        <f t="shared" si="162"/>
        <v/>
      </c>
      <c r="BY758" s="28"/>
      <c r="BZ758" s="15"/>
      <c r="CA758" s="5" t="str">
        <f t="shared" si="166"/>
        <v/>
      </c>
      <c r="CC758" s="5"/>
      <c r="CD758" s="5" t="str">
        <f t="shared" si="167"/>
        <v/>
      </c>
      <c r="CE758" s="5" t="str">
        <f>IF(J758="","",IFERROR(IF(VLOOKUP(J758,J$2:J757,1,0)=0,"",""),J758))</f>
        <v/>
      </c>
      <c r="CF758" s="24" t="str">
        <f>IF(CE758="","",(IFERROR(VLOOKUP(MID(CE758,1,1),$CW$2:DA$28,3,0),0)+IFERROR(VLOOKUP(MID(CE758,2,1),CW$2:DA$28,4,0),0)+IFERROR(VLOOKUP(MID(CE758,3,1),CW$2:DA$28,5,0),0)+(ROW(CE758)/1000000000000)))</f>
        <v/>
      </c>
      <c r="CG758" s="5"/>
      <c r="CH758" s="5">
        <v>757</v>
      </c>
      <c r="CI758" s="5" t="str">
        <f>IFERROR(VLOOKUP(CH758,CD$2:CE1834,2,0),"")</f>
        <v/>
      </c>
      <c r="CJ758" s="5"/>
      <c r="CL758" s="5"/>
      <c r="DC758" s="5" t="e">
        <f>IF(REPORTE!AH$2="si",IF(C758=VALUE(REPORTE!C$11),IF(SUM(DC759:DC$1993),CONCATENATE(INT(B758),", "),INT(B758)),""),IF(C758=VALUE(REPORTE!C$10),IF(SUM(DC759:DC$1993),CONCATENATE(INT(B758),", "),INT(B758)),""))</f>
        <v>#VALUE!</v>
      </c>
      <c r="DD758" s="5" t="e">
        <f>CONCATENATE(DC758,DC759,DC760,DC761,DC762,DC763,DC764,DC765,DC766,DC767,DC768,DC769,DC770,DC771,DC772,DC773,DC774,DC775,DC776,DC777,DC778,DC779,DC780,DC781,DC782,DC783,DC784,DC785,DC786,DC787,DC788,DC789,DC790,DC791,DC792,DC793,DC794,DC795,DC796,DC797,DC798,DC799)</f>
        <v>#VALUE!</v>
      </c>
      <c r="DG758" s="5"/>
      <c r="DH758" s="5"/>
      <c r="DI758" s="5"/>
      <c r="DJ758" s="5"/>
    </row>
    <row r="759" spans="1:114">
      <c r="A759" s="4" t="str">
        <f t="shared" si="156"/>
        <v/>
      </c>
      <c r="B759" s="3"/>
      <c r="D759" s="1" t="str">
        <f>IFERROR(INDEX('padron cfe'!B:B,MATCH(DATOS!C759,'padron cfe'!A:A,0),1),"")</f>
        <v/>
      </c>
      <c r="H759" s="5" t="str">
        <f>IF(F759="","",IFERROR(CONCATENATE("PEUA",VLOOKUP(ESTADO,REPORTE!AV$2:AW$33,2,0),DIDTRITO_FORM,CADER_FORM,IFERROR(VLOOKUP(DAY(F759),$BN$3:$BO$11,2,0),DAY(F759)),IFERROR(VLOOKUP(MONTH(F759),$BN$3:$BO$11,2,0),MONTH(F759)),YEAR(F759),G759),""))</f>
        <v/>
      </c>
      <c r="K759" s="2" t="str">
        <f>IFERROR(INDEX('padron cfe'!C:C,MATCH(DATOS!C759,'padron cfe'!A:A,0),1),"")</f>
        <v/>
      </c>
      <c r="L759" s="4" t="str">
        <f>IFERROR(IF(VLOOKUP(J759,J$2:L758,4,0)=0,"",VLOOKUP(J759,J$2:L758,4,0)),"")</f>
        <v/>
      </c>
      <c r="M759" s="4" t="str">
        <f>IFERROR(IF(VLOOKUP(J759,J$2:M758,5,0)=0,"",VLOOKUP(J759,J$2:M758,5,0)),"")</f>
        <v/>
      </c>
      <c r="Q759" s="5" t="str">
        <f t="shared" si="168"/>
        <v/>
      </c>
      <c r="S759"/>
      <c r="T759" s="2" t="str">
        <f>IFERROR(INDEX('padron cfe'!D:D,MATCH(DATOS!C759,'padron cfe'!A:A,0),1),"")</f>
        <v/>
      </c>
      <c r="X759" s="3"/>
      <c r="Z759" s="4" t="str">
        <f t="shared" si="157"/>
        <v/>
      </c>
      <c r="AC759" s="2" t="str">
        <f>IFERROR(IF(INDEX(AC$1:AC758,MATCH(J759,J$1:J758,0),1)=0,"",INDEX(AC$1:AC758,MATCH(J759,J$1:J758,0),1)),"")</f>
        <v/>
      </c>
      <c r="AD759" s="2" t="str">
        <f>IFERROR(IF(INDEX(AD$1:AD758,MATCH(J759,J$1:J758,0),1)=0,"",INDEX(AD$1:AD758,MATCH(J759,J$1:J758,0),1)),"")</f>
        <v/>
      </c>
      <c r="AE759" s="2" t="str">
        <f>IFERROR(IF(INDEX(AE$1:AE758,MATCH(J759,J$1:J758,0),1)=0,"",INDEX(AE$1:AE758,MATCH(J759,J$1:J758,0),1)),"")</f>
        <v/>
      </c>
      <c r="AS759" s="4"/>
      <c r="AU759" s="124"/>
      <c r="AV759" s="124"/>
      <c r="AW759" s="124"/>
      <c r="AX759" s="124"/>
      <c r="AY759" s="124"/>
      <c r="AZ759" s="124"/>
      <c r="BA759" s="4"/>
      <c r="BB759" s="127"/>
      <c r="BH759" s="7" t="str">
        <f t="shared" ca="1" si="158"/>
        <v/>
      </c>
      <c r="BI759" s="4" t="str">
        <f t="shared" si="165"/>
        <v/>
      </c>
      <c r="BJ759" s="123" t="str">
        <f t="shared" si="159"/>
        <v/>
      </c>
      <c r="BK759" s="140" t="str">
        <f t="shared" si="164"/>
        <v/>
      </c>
      <c r="BP759" s="5"/>
      <c r="BQ759" s="4" t="str">
        <f>IF(IFERROR(VLOOKUP(C759,C760:C$1993,1,0),"")="","",COUNTIF(C:C,C759))</f>
        <v/>
      </c>
      <c r="BS759" s="5"/>
      <c r="BT759" s="5"/>
      <c r="BU759" s="5" t="str">
        <f>IF(B759="","",IF(BQ759="",1+(MAX(BU$2:BU758)),""))</f>
        <v/>
      </c>
      <c r="BV759" s="5" t="str">
        <f t="shared" si="160"/>
        <v/>
      </c>
      <c r="BW759" s="5" t="str">
        <f t="shared" si="161"/>
        <v/>
      </c>
      <c r="BX759" s="14" t="str">
        <f t="shared" si="162"/>
        <v/>
      </c>
      <c r="BY759" s="28"/>
      <c r="BZ759" s="15"/>
      <c r="CA759" s="5" t="str">
        <f t="shared" si="166"/>
        <v/>
      </c>
      <c r="CC759" s="5"/>
      <c r="CD759" s="5" t="str">
        <f t="shared" si="167"/>
        <v/>
      </c>
      <c r="CE759" s="5" t="str">
        <f>IF(J759="","",IFERROR(IF(VLOOKUP(J759,J$2:J758,1,0)=0,"",""),J759))</f>
        <v/>
      </c>
      <c r="CF759" s="24" t="str">
        <f>IF(CE759="","",(IFERROR(VLOOKUP(MID(CE759,1,1),$CW$2:DA$28,3,0),0)+IFERROR(VLOOKUP(MID(CE759,2,1),CW$2:DA$28,4,0),0)+IFERROR(VLOOKUP(MID(CE759,3,1),CW$2:DA$28,5,0),0)+(ROW(CE759)/1000000000000)))</f>
        <v/>
      </c>
      <c r="CG759" s="5"/>
      <c r="CH759" s="5">
        <v>758</v>
      </c>
      <c r="CI759" s="5" t="str">
        <f>IFERROR(VLOOKUP(CH759,CD$2:CE1835,2,0),"")</f>
        <v/>
      </c>
      <c r="CJ759" s="5"/>
      <c r="CL759" s="5"/>
      <c r="DC759" s="5" t="e">
        <f>IF(REPORTE!AH$2="si",IF(C759=VALUE(REPORTE!C$11),IF(SUM(DC760:DC$1993),CONCATENATE(INT(B759),", "),INT(B759)),""),IF(C759=VALUE(REPORTE!C$10),IF(SUM(DC760:DC$1993),CONCATENATE(INT(B759),", "),INT(B759)),""))</f>
        <v>#VALUE!</v>
      </c>
      <c r="DG759" s="5"/>
      <c r="DH759" s="5"/>
      <c r="DI759" s="5"/>
      <c r="DJ759" s="5"/>
    </row>
    <row r="760" spans="1:114">
      <c r="A760" s="4" t="str">
        <f t="shared" si="156"/>
        <v/>
      </c>
      <c r="D760" s="1" t="str">
        <f>IFERROR(INDEX('padron cfe'!B:B,MATCH(DATOS!C760,'padron cfe'!A:A,0),1),"")</f>
        <v/>
      </c>
      <c r="H760" s="5" t="str">
        <f>IF(F760="","",IFERROR(CONCATENATE("PEUA",VLOOKUP(ESTADO,REPORTE!AV$2:AW$33,2,0),DIDTRITO_FORM,CADER_FORM,IFERROR(VLOOKUP(DAY(F760),$BN$3:$BO$11,2,0),DAY(F760)),IFERROR(VLOOKUP(MONTH(F760),$BN$3:$BO$11,2,0),MONTH(F760)),YEAR(F760),G760),""))</f>
        <v/>
      </c>
      <c r="K760" s="2" t="str">
        <f>IFERROR(INDEX('padron cfe'!C:C,MATCH(DATOS!C760,'padron cfe'!A:A,0),1),"")</f>
        <v/>
      </c>
      <c r="L760" s="4" t="str">
        <f>IFERROR(IF(VLOOKUP(J760,J$2:L759,4,0)=0,"",VLOOKUP(J760,J$2:L759,4,0)),"")</f>
        <v/>
      </c>
      <c r="M760" s="4" t="str">
        <f>IFERROR(IF(VLOOKUP(J760,J$2:M759,5,0)=0,"",VLOOKUP(J760,J$2:M759,5,0)),"")</f>
        <v/>
      </c>
      <c r="Q760" s="5" t="str">
        <f t="shared" si="168"/>
        <v/>
      </c>
      <c r="S760"/>
      <c r="T760" s="2" t="str">
        <f>IFERROR(INDEX('padron cfe'!D:D,MATCH(DATOS!C760,'padron cfe'!A:A,0),1),"")</f>
        <v/>
      </c>
      <c r="X760" s="3"/>
      <c r="Z760" s="4" t="str">
        <f t="shared" si="157"/>
        <v/>
      </c>
      <c r="AC760" s="2" t="str">
        <f>IFERROR(IF(INDEX(AC$1:AC759,MATCH(J760,J$1:J759,0),1)=0,"",INDEX(AC$1:AC759,MATCH(J760,J$1:J759,0),1)),"")</f>
        <v/>
      </c>
      <c r="AD760" s="2" t="str">
        <f>IFERROR(IF(INDEX(AD$1:AD759,MATCH(J760,J$1:J759,0),1)=0,"",INDEX(AD$1:AD759,MATCH(J760,J$1:J759,0),1)),"")</f>
        <v/>
      </c>
      <c r="AE760" s="2" t="str">
        <f>IFERROR(IF(INDEX(AE$1:AE759,MATCH(J760,J$1:J759,0),1)=0,"",INDEX(AE$1:AE759,MATCH(J760,J$1:J759,0),1)),"")</f>
        <v/>
      </c>
      <c r="AS760" s="4"/>
      <c r="AU760" s="124"/>
      <c r="AV760" s="124"/>
      <c r="AW760" s="124"/>
      <c r="AX760" s="124"/>
      <c r="AY760" s="124"/>
      <c r="AZ760" s="124"/>
      <c r="BA760" s="4"/>
      <c r="BB760" s="127"/>
      <c r="BH760" s="7" t="str">
        <f t="shared" ca="1" si="158"/>
        <v/>
      </c>
      <c r="BI760" s="4" t="str">
        <f t="shared" si="165"/>
        <v/>
      </c>
      <c r="BJ760" s="123" t="str">
        <f t="shared" si="159"/>
        <v/>
      </c>
      <c r="BK760" s="140" t="str">
        <f t="shared" si="164"/>
        <v/>
      </c>
      <c r="BP760" s="5"/>
      <c r="BQ760" s="4" t="str">
        <f>IF(IFERROR(VLOOKUP(C760,C761:C$1993,1,0),"")="","",COUNTIF(C:C,C760))</f>
        <v/>
      </c>
      <c r="BS760" s="5"/>
      <c r="BT760" s="5"/>
      <c r="BU760" s="5" t="str">
        <f>IF(B761="","",IF(BQ760="",1+(MAX(BU$2:BU759)),""))</f>
        <v/>
      </c>
      <c r="BV760" s="5" t="str">
        <f t="shared" si="160"/>
        <v/>
      </c>
      <c r="BW760" s="5" t="str">
        <f t="shared" si="161"/>
        <v/>
      </c>
      <c r="BX760" s="14" t="str">
        <f t="shared" si="162"/>
        <v/>
      </c>
      <c r="BY760" s="28"/>
      <c r="BZ760" s="15"/>
      <c r="CA760" s="5" t="str">
        <f t="shared" si="166"/>
        <v/>
      </c>
      <c r="CC760" s="5"/>
      <c r="CD760" s="5" t="str">
        <f t="shared" si="167"/>
        <v/>
      </c>
      <c r="CE760" s="5" t="str">
        <f>IF(J760="","",IFERROR(IF(VLOOKUP(J760,J$2:J759,1,0)=0,"",""),J760))</f>
        <v/>
      </c>
      <c r="CF760" s="24" t="str">
        <f>IF(CE760="","",(IFERROR(VLOOKUP(MID(CE760,1,1),$CW$2:DA$28,3,0),0)+IFERROR(VLOOKUP(MID(CE760,2,1),CW$2:DA$28,4,0),0)+IFERROR(VLOOKUP(MID(CE760,3,1),CW$2:DA$28,5,0),0)+(ROW(CE760)/1000000000000)))</f>
        <v/>
      </c>
      <c r="CG760" s="5"/>
      <c r="CH760" s="5">
        <v>759</v>
      </c>
      <c r="CI760" s="5" t="str">
        <f>IFERROR(VLOOKUP(CH760,CD$2:CE1836,2,0),"")</f>
        <v/>
      </c>
      <c r="CJ760" s="5"/>
      <c r="CL760" s="5"/>
      <c r="DC760" s="5" t="e">
        <f>IF(REPORTE!AH$2="si",IF(C760=VALUE(REPORTE!C$11),IF(SUM(DC761:DC$1993),CONCATENATE(INT(B761),", "),INT(B761)),""),IF(C760=VALUE(REPORTE!C$10),IF(SUM(DC761:DC$1993),CONCATENATE(INT(B761),", "),INT(B761)),""))</f>
        <v>#VALUE!</v>
      </c>
      <c r="DG760" s="5"/>
      <c r="DH760" s="5"/>
      <c r="DI760" s="5"/>
      <c r="DJ760" s="5"/>
    </row>
    <row r="761" spans="1:114">
      <c r="A761" s="4" t="str">
        <f t="shared" si="156"/>
        <v/>
      </c>
      <c r="B761" s="3"/>
      <c r="D761" s="1" t="str">
        <f>IFERROR(INDEX('padron cfe'!B:B,MATCH(DATOS!C761,'padron cfe'!A:A,0),1),"")</f>
        <v/>
      </c>
      <c r="H761" s="5" t="str">
        <f>IF(F761="","",IFERROR(CONCATENATE("PEUA",VLOOKUP(ESTADO,REPORTE!AV$2:AW$33,2,0),DIDTRITO_FORM,CADER_FORM,IFERROR(VLOOKUP(DAY(F761),$BN$3:$BO$11,2,0),DAY(F761)),IFERROR(VLOOKUP(MONTH(F761),$BN$3:$BO$11,2,0),MONTH(F761)),YEAR(F761),G761),""))</f>
        <v/>
      </c>
      <c r="K761" s="2" t="str">
        <f>IFERROR(INDEX('padron cfe'!C:C,MATCH(DATOS!C761,'padron cfe'!A:A,0),1),"")</f>
        <v/>
      </c>
      <c r="L761" s="4" t="str">
        <f>IFERROR(IF(VLOOKUP(J761,J$2:L760,4,0)=0,"",VLOOKUP(J761,J$2:L760,4,0)),"")</f>
        <v/>
      </c>
      <c r="M761" s="4" t="str">
        <f>IFERROR(IF(VLOOKUP(J761,J$2:M760,5,0)=0,"",VLOOKUP(J761,J$2:M760,5,0)),"")</f>
        <v/>
      </c>
      <c r="Q761" s="5" t="str">
        <f t="shared" si="168"/>
        <v/>
      </c>
      <c r="S761"/>
      <c r="T761" s="2" t="str">
        <f>IFERROR(INDEX('padron cfe'!D:D,MATCH(DATOS!C761,'padron cfe'!A:A,0),1),"")</f>
        <v/>
      </c>
      <c r="X761" s="3"/>
      <c r="Z761" s="4" t="str">
        <f t="shared" si="157"/>
        <v/>
      </c>
      <c r="AC761" s="2" t="str">
        <f>IFERROR(IF(INDEX(AC$1:AC760,MATCH(J761,J$1:J760,0),1)=0,"",INDEX(AC$1:AC760,MATCH(J761,J$1:J760,0),1)),"")</f>
        <v/>
      </c>
      <c r="AD761" s="2" t="str">
        <f>IFERROR(IF(INDEX(AD$1:AD760,MATCH(J761,J$1:J760,0),1)=0,"",INDEX(AD$1:AD760,MATCH(J761,J$1:J760,0),1)),"")</f>
        <v/>
      </c>
      <c r="AE761" s="2" t="str">
        <f>IFERROR(IF(INDEX(AE$1:AE760,MATCH(J761,J$1:J760,0),1)=0,"",INDEX(AE$1:AE760,MATCH(J761,J$1:J760,0),1)),"")</f>
        <v/>
      </c>
      <c r="AS761" s="4"/>
      <c r="AU761" s="124"/>
      <c r="AV761" s="124"/>
      <c r="AW761" s="124"/>
      <c r="AX761" s="124"/>
      <c r="AY761" s="124"/>
      <c r="AZ761" s="124"/>
      <c r="BA761" s="4"/>
      <c r="BB761" s="127"/>
      <c r="BH761" s="7" t="str">
        <f t="shared" ca="1" si="158"/>
        <v/>
      </c>
      <c r="BI761" s="4" t="str">
        <f t="shared" si="165"/>
        <v/>
      </c>
      <c r="BJ761" s="123" t="str">
        <f t="shared" si="159"/>
        <v/>
      </c>
      <c r="BK761" s="140" t="str">
        <f t="shared" si="164"/>
        <v/>
      </c>
      <c r="BP761" s="5"/>
      <c r="BQ761" s="4" t="str">
        <f>IF(IFERROR(VLOOKUP(C761,C762:C$1993,1,0),"")="","",COUNTIF(C:C,C761))</f>
        <v/>
      </c>
      <c r="BS761" s="5"/>
      <c r="BT761" s="5"/>
      <c r="BU761" s="5" t="str">
        <f>IF(B762="","",IF(BQ761="",1+(MAX(BU$2:BU760)),""))</f>
        <v/>
      </c>
      <c r="BV761" s="5" t="str">
        <f t="shared" si="160"/>
        <v/>
      </c>
      <c r="BW761" s="5" t="str">
        <f t="shared" si="161"/>
        <v/>
      </c>
      <c r="BX761" s="14" t="str">
        <f t="shared" si="162"/>
        <v/>
      </c>
      <c r="BY761" s="28"/>
      <c r="BZ761" s="15"/>
      <c r="CA761" s="5" t="str">
        <f t="shared" si="166"/>
        <v/>
      </c>
      <c r="CC761" s="5"/>
      <c r="CD761" s="5" t="str">
        <f t="shared" si="167"/>
        <v/>
      </c>
      <c r="CE761" s="5" t="str">
        <f>IF(J761="","",IFERROR(IF(VLOOKUP(J761,J$2:J760,1,0)=0,"",""),J761))</f>
        <v/>
      </c>
      <c r="CF761" s="24" t="str">
        <f>IF(CE761="","",(IFERROR(VLOOKUP(MID(CE761,1,1),$CW$2:DA$28,3,0),0)+IFERROR(VLOOKUP(MID(CE761,2,1),CW$2:DA$28,4,0),0)+IFERROR(VLOOKUP(MID(CE761,3,1),CW$2:DA$28,5,0),0)+(ROW(CE761)/1000000000000)))</f>
        <v/>
      </c>
      <c r="CG761" s="5"/>
      <c r="CH761" s="5">
        <v>760</v>
      </c>
      <c r="CI761" s="5" t="str">
        <f>IFERROR(VLOOKUP(CH761,CD$2:CE1837,2,0),"")</f>
        <v/>
      </c>
      <c r="CJ761" s="5"/>
      <c r="CL761" s="5"/>
      <c r="DC761" s="5" t="e">
        <f>IF(REPORTE!AH$2="si",IF(C761=VALUE(REPORTE!C$11),IF(SUM(DC762:DC$1993),CONCATENATE(INT(#REF!),", "),INT(#REF!)),""),IF(C761=VALUE(REPORTE!C$10),IF(SUM(DC762:DC$1993),CONCATENATE(INT(#REF!),", "),INT(#REF!)),""))</f>
        <v>#VALUE!</v>
      </c>
      <c r="DG761" s="5"/>
      <c r="DH761" s="5"/>
      <c r="DI761" s="5"/>
      <c r="DJ761" s="5"/>
    </row>
    <row r="762" spans="1:114">
      <c r="A762" s="4" t="str">
        <f t="shared" si="156"/>
        <v/>
      </c>
      <c r="B762" s="3"/>
      <c r="D762" s="1" t="str">
        <f>IFERROR(INDEX('padron cfe'!B:B,MATCH(DATOS!C762,'padron cfe'!A:A,0),1),"")</f>
        <v/>
      </c>
      <c r="H762" s="5" t="str">
        <f>IF(F762="","",IFERROR(CONCATENATE("PEUA",VLOOKUP(ESTADO,REPORTE!AV$2:AW$33,2,0),DIDTRITO_FORM,CADER_FORM,IFERROR(VLOOKUP(DAY(F762),$BN$3:$BO$11,2,0),DAY(F762)),IFERROR(VLOOKUP(MONTH(F762),$BN$3:$BO$11,2,0),MONTH(F762)),YEAR(F762),G762),""))</f>
        <v/>
      </c>
      <c r="K762" s="2" t="str">
        <f>IFERROR(INDEX('padron cfe'!C:C,MATCH(DATOS!C762,'padron cfe'!A:A,0),1),"")</f>
        <v/>
      </c>
      <c r="L762" s="4" t="str">
        <f>IFERROR(IF(VLOOKUP(J762,J$2:L761,4,0)=0,"",VLOOKUP(J762,J$2:L761,4,0)),"")</f>
        <v/>
      </c>
      <c r="M762" s="4" t="str">
        <f>IFERROR(IF(VLOOKUP(J762,J$2:M761,5,0)=0,"",VLOOKUP(J762,J$2:M761,5,0)),"")</f>
        <v/>
      </c>
      <c r="Q762" s="5" t="str">
        <f t="shared" si="168"/>
        <v/>
      </c>
      <c r="S762"/>
      <c r="T762" s="2" t="str">
        <f>IFERROR(INDEX('padron cfe'!D:D,MATCH(DATOS!C762,'padron cfe'!A:A,0),1),"")</f>
        <v/>
      </c>
      <c r="X762" s="3"/>
      <c r="Z762" s="4" t="str">
        <f t="shared" si="157"/>
        <v/>
      </c>
      <c r="AC762" s="2" t="str">
        <f>IFERROR(IF(INDEX(AC$1:AC761,MATCH(J762,J$1:J761,0),1)=0,"",INDEX(AC$1:AC761,MATCH(J762,J$1:J761,0),1)),"")</f>
        <v/>
      </c>
      <c r="AD762" s="2" t="str">
        <f>IFERROR(IF(INDEX(AD$1:AD761,MATCH(J762,J$1:J761,0),1)=0,"",INDEX(AD$1:AD761,MATCH(J762,J$1:J761,0),1)),"")</f>
        <v/>
      </c>
      <c r="AE762" s="2" t="str">
        <f>IFERROR(IF(INDEX(AE$1:AE761,MATCH(J762,J$1:J761,0),1)=0,"",INDEX(AE$1:AE761,MATCH(J762,J$1:J761,0),1)),"")</f>
        <v/>
      </c>
      <c r="AS762" s="4"/>
      <c r="AU762" s="124"/>
      <c r="AV762" s="124"/>
      <c r="AW762" s="124"/>
      <c r="AX762" s="124"/>
      <c r="AY762" s="124"/>
      <c r="AZ762" s="124"/>
      <c r="BA762" s="4"/>
      <c r="BB762" s="127"/>
      <c r="BH762" s="7" t="str">
        <f t="shared" ca="1" si="158"/>
        <v/>
      </c>
      <c r="BI762" s="4" t="str">
        <f t="shared" si="165"/>
        <v/>
      </c>
      <c r="BJ762" s="123" t="str">
        <f t="shared" si="159"/>
        <v/>
      </c>
      <c r="BK762" s="140" t="str">
        <f t="shared" si="164"/>
        <v/>
      </c>
      <c r="BP762" s="5"/>
      <c r="BQ762" s="4" t="str">
        <f>IF(IFERROR(VLOOKUP(C762,C763:C$1993,1,0),"")="","",COUNTIF(C:C,C762))</f>
        <v/>
      </c>
      <c r="BS762" s="5"/>
      <c r="BT762" s="5"/>
      <c r="BU762" s="5" t="str">
        <f>IF(B762="","",IF(BQ762="",1+(MAX(BU$2:BU761)),""))</f>
        <v/>
      </c>
      <c r="BV762" s="5" t="str">
        <f t="shared" si="160"/>
        <v/>
      </c>
      <c r="BW762" s="5" t="str">
        <f t="shared" si="161"/>
        <v/>
      </c>
      <c r="BX762" s="14" t="str">
        <f t="shared" si="162"/>
        <v/>
      </c>
      <c r="BY762" s="28"/>
      <c r="BZ762" s="15"/>
      <c r="CA762" s="5" t="str">
        <f t="shared" si="166"/>
        <v/>
      </c>
      <c r="CC762" s="5"/>
      <c r="CD762" s="5" t="str">
        <f t="shared" si="167"/>
        <v/>
      </c>
      <c r="CE762" s="5" t="str">
        <f>IF(J762="","",IFERROR(IF(VLOOKUP(J762,J$2:J761,1,0)=0,"",""),J762))</f>
        <v/>
      </c>
      <c r="CF762" s="24" t="str">
        <f>IF(CE762="","",(IFERROR(VLOOKUP(MID(CE762,1,1),$CW$2:DA$28,3,0),0)+IFERROR(VLOOKUP(MID(CE762,2,1),CW$2:DA$28,4,0),0)+IFERROR(VLOOKUP(MID(CE762,3,1),CW$2:DA$28,5,0),0)+(ROW(CE762)/1000000000000)))</f>
        <v/>
      </c>
      <c r="CG762" s="5"/>
      <c r="CH762" s="5">
        <v>761</v>
      </c>
      <c r="CI762" s="5" t="str">
        <f>IFERROR(VLOOKUP(CH762,CD$2:CE1838,2,0),"")</f>
        <v/>
      </c>
      <c r="CJ762" s="5"/>
      <c r="CL762" s="5"/>
      <c r="DC762" s="5" t="e">
        <f>IF(REPORTE!AH$2="si",IF(C762=VALUE(REPORTE!C$11),IF(SUM(DC763:DC$1993),CONCATENATE(INT(B762),", "),INT(B762)),""),IF(C762=VALUE(REPORTE!C$10),IF(SUM(DC763:DC$1993),CONCATENATE(INT(B762),", "),INT(B762)),""))</f>
        <v>#VALUE!</v>
      </c>
      <c r="DG762" s="5"/>
      <c r="DH762" s="5"/>
      <c r="DI762" s="5"/>
      <c r="DJ762" s="5"/>
    </row>
    <row r="763" spans="1:114">
      <c r="A763" s="4" t="str">
        <f t="shared" si="156"/>
        <v/>
      </c>
      <c r="B763" s="3"/>
      <c r="D763" s="1" t="str">
        <f>IFERROR(INDEX('padron cfe'!B:B,MATCH(DATOS!C763,'padron cfe'!A:A,0),1),"")</f>
        <v/>
      </c>
      <c r="H763" s="5" t="str">
        <f>IF(F763="","",IFERROR(CONCATENATE("PEUA",VLOOKUP(ESTADO,REPORTE!AV$2:AW$33,2,0),DIDTRITO_FORM,CADER_FORM,IFERROR(VLOOKUP(DAY(F763),$BN$3:$BO$11,2,0),DAY(F763)),IFERROR(VLOOKUP(MONTH(F763),$BN$3:$BO$11,2,0),MONTH(F763)),YEAR(F763),G763),""))</f>
        <v/>
      </c>
      <c r="K763" s="2" t="str">
        <f>IFERROR(INDEX('padron cfe'!C:C,MATCH(DATOS!C763,'padron cfe'!A:A,0),1),"")</f>
        <v/>
      </c>
      <c r="L763" s="4" t="str">
        <f>IFERROR(IF(VLOOKUP(J763,J$2:L762,4,0)=0,"",VLOOKUP(J763,J$2:L762,4,0)),"")</f>
        <v/>
      </c>
      <c r="M763" s="4" t="str">
        <f>IFERROR(IF(VLOOKUP(J763,J$2:M762,5,0)=0,"",VLOOKUP(J763,J$2:M762,5,0)),"")</f>
        <v/>
      </c>
      <c r="Q763" s="5" t="str">
        <f t="shared" si="168"/>
        <v/>
      </c>
      <c r="S763"/>
      <c r="T763" s="2" t="str">
        <f>IFERROR(INDEX('padron cfe'!D:D,MATCH(DATOS!C763,'padron cfe'!A:A,0),1),"")</f>
        <v/>
      </c>
      <c r="X763" s="3"/>
      <c r="Z763" s="4" t="str">
        <f t="shared" si="157"/>
        <v/>
      </c>
      <c r="AC763" s="2" t="str">
        <f>IFERROR(IF(INDEX(AC$1:AC762,MATCH(J763,J$1:J762,0),1)=0,"",INDEX(AC$1:AC762,MATCH(J763,J$1:J762,0),1)),"")</f>
        <v/>
      </c>
      <c r="AD763" s="2" t="str">
        <f>IFERROR(IF(INDEX(AD$1:AD762,MATCH(J763,J$1:J762,0),1)=0,"",INDEX(AD$1:AD762,MATCH(J763,J$1:J762,0),1)),"")</f>
        <v/>
      </c>
      <c r="AE763" s="2" t="str">
        <f>IFERROR(IF(INDEX(AE$1:AE762,MATCH(J763,J$1:J762,0),1)=0,"",INDEX(AE$1:AE762,MATCH(J763,J$1:J762,0),1)),"")</f>
        <v/>
      </c>
      <c r="AS763" s="4"/>
      <c r="AU763" s="124"/>
      <c r="AV763" s="124"/>
      <c r="AW763" s="124"/>
      <c r="AX763" s="124"/>
      <c r="AY763" s="124"/>
      <c r="AZ763" s="124"/>
      <c r="BA763" s="4"/>
      <c r="BB763" s="127"/>
      <c r="BH763" s="7" t="str">
        <f t="shared" ca="1" si="158"/>
        <v/>
      </c>
      <c r="BI763" s="4" t="str">
        <f t="shared" si="165"/>
        <v/>
      </c>
      <c r="BJ763" s="123" t="str">
        <f t="shared" si="159"/>
        <v/>
      </c>
      <c r="BK763" s="140" t="str">
        <f t="shared" si="164"/>
        <v/>
      </c>
      <c r="BP763" s="5"/>
      <c r="BQ763" s="4" t="str">
        <f>IF(IFERROR(VLOOKUP(C763,C764:C$1993,1,0),"")="","",COUNTIF(C:C,C763))</f>
        <v/>
      </c>
      <c r="BS763" s="5"/>
      <c r="BT763" s="5"/>
      <c r="BU763" s="5" t="str">
        <f>IF(B763="","",IF(BQ763="",1+(MAX(BU$2:BU762)),""))</f>
        <v/>
      </c>
      <c r="BV763" s="5" t="str">
        <f t="shared" si="160"/>
        <v/>
      </c>
      <c r="BW763" s="5" t="str">
        <f t="shared" si="161"/>
        <v/>
      </c>
      <c r="BX763" s="14" t="str">
        <f t="shared" si="162"/>
        <v/>
      </c>
      <c r="BY763" s="28"/>
      <c r="BZ763" s="15"/>
      <c r="CA763" s="5" t="str">
        <f t="shared" si="166"/>
        <v/>
      </c>
      <c r="CC763" s="5"/>
      <c r="CD763" s="5" t="str">
        <f t="shared" si="167"/>
        <v/>
      </c>
      <c r="CE763" s="5" t="str">
        <f>IF(J763="","",IFERROR(IF(VLOOKUP(J763,J$2:J762,1,0)=0,"",""),J763))</f>
        <v/>
      </c>
      <c r="CF763" s="24" t="str">
        <f>IF(CE763="","",(IFERROR(VLOOKUP(MID(CE763,1,1),$CW$2:DA$28,3,0),0)+IFERROR(VLOOKUP(MID(CE763,2,1),CW$2:DA$28,4,0),0)+IFERROR(VLOOKUP(MID(CE763,3,1),CW$2:DA$28,5,0),0)+(ROW(CE763)/1000000000000)))</f>
        <v/>
      </c>
      <c r="CG763" s="5"/>
      <c r="CH763" s="5">
        <v>762</v>
      </c>
      <c r="CI763" s="5" t="str">
        <f>IFERROR(VLOOKUP(CH763,CD$2:CE1839,2,0),"")</f>
        <v/>
      </c>
      <c r="CJ763" s="5"/>
      <c r="CL763" s="5"/>
      <c r="DC763" s="5" t="e">
        <f>IF(REPORTE!AH$2="si",IF(C763=VALUE(REPORTE!C$11),IF(SUM(DC764:DC$1993),CONCATENATE(INT(B763),", "),INT(B763)),""),IF(C763=VALUE(REPORTE!C$10),IF(SUM(DC764:DC$1993),CONCATENATE(INT(B763),", "),INT(B763)),""))</f>
        <v>#VALUE!</v>
      </c>
      <c r="DG763" s="5"/>
      <c r="DH763" s="5"/>
      <c r="DI763" s="5"/>
      <c r="DJ763" s="5"/>
    </row>
    <row r="764" spans="1:114">
      <c r="A764" s="4" t="str">
        <f t="shared" si="156"/>
        <v/>
      </c>
      <c r="B764" s="3"/>
      <c r="D764" s="1" t="str">
        <f>IFERROR(INDEX('padron cfe'!B:B,MATCH(DATOS!C764,'padron cfe'!A:A,0),1),"")</f>
        <v/>
      </c>
      <c r="H764" s="5" t="str">
        <f>IF(F764="","",IFERROR(CONCATENATE("PEUA",VLOOKUP(ESTADO,REPORTE!AV$2:AW$33,2,0),DIDTRITO_FORM,CADER_FORM,IFERROR(VLOOKUP(DAY(F764),$BN$3:$BO$11,2,0),DAY(F764)),IFERROR(VLOOKUP(MONTH(F764),$BN$3:$BO$11,2,0),MONTH(F764)),YEAR(F764),G764),""))</f>
        <v/>
      </c>
      <c r="K764" s="2" t="str">
        <f>IFERROR(INDEX('padron cfe'!C:C,MATCH(DATOS!C764,'padron cfe'!A:A,0),1),"")</f>
        <v/>
      </c>
      <c r="L764" s="4" t="str">
        <f>IFERROR(IF(VLOOKUP(J764,J$2:L763,4,0)=0,"",VLOOKUP(J764,J$2:L763,4,0)),"")</f>
        <v/>
      </c>
      <c r="M764" s="4" t="str">
        <f>IFERROR(IF(VLOOKUP(J764,J$2:M763,5,0)=0,"",VLOOKUP(J764,J$2:M763,5,0)),"")</f>
        <v/>
      </c>
      <c r="Q764" s="5" t="str">
        <f t="shared" si="168"/>
        <v/>
      </c>
      <c r="S764"/>
      <c r="T764" s="2" t="str">
        <f>IFERROR(INDEX('padron cfe'!D:D,MATCH(DATOS!C764,'padron cfe'!A:A,0),1),"")</f>
        <v/>
      </c>
      <c r="X764" s="3"/>
      <c r="Z764" s="4" t="str">
        <f t="shared" si="157"/>
        <v/>
      </c>
      <c r="AC764" s="2" t="str">
        <f>IFERROR(IF(INDEX(AC$1:AC763,MATCH(J764,J$1:J763,0),1)=0,"",INDEX(AC$1:AC763,MATCH(J764,J$1:J763,0),1)),"")</f>
        <v/>
      </c>
      <c r="AD764" s="2" t="str">
        <f>IFERROR(IF(INDEX(AD$1:AD763,MATCH(J764,J$1:J763,0),1)=0,"",INDEX(AD$1:AD763,MATCH(J764,J$1:J763,0),1)),"")</f>
        <v/>
      </c>
      <c r="AE764" s="2" t="str">
        <f>IFERROR(IF(INDEX(AE$1:AE763,MATCH(J764,J$1:J763,0),1)=0,"",INDEX(AE$1:AE763,MATCH(J764,J$1:J763,0),1)),"")</f>
        <v/>
      </c>
      <c r="AS764" s="4"/>
      <c r="AU764" s="124"/>
      <c r="AV764" s="124"/>
      <c r="AW764" s="124"/>
      <c r="AX764" s="124"/>
      <c r="AY764" s="124"/>
      <c r="AZ764" s="124"/>
      <c r="BA764" s="4"/>
      <c r="BB764" s="127"/>
      <c r="BH764" s="7" t="str">
        <f t="shared" ca="1" si="158"/>
        <v/>
      </c>
      <c r="BI764" s="4" t="str">
        <f t="shared" si="165"/>
        <v/>
      </c>
      <c r="BJ764" s="123" t="str">
        <f t="shared" si="159"/>
        <v/>
      </c>
      <c r="BK764" s="140" t="str">
        <f t="shared" si="164"/>
        <v/>
      </c>
      <c r="BP764" s="5"/>
      <c r="BQ764" s="4" t="str">
        <f>IF(IFERROR(VLOOKUP(C764,C765:C$1993,1,0),"")="","",COUNTIF(C:C,C764))</f>
        <v/>
      </c>
      <c r="BS764" s="5"/>
      <c r="BT764" s="5"/>
      <c r="BU764" s="5" t="str">
        <f>IF(B764="","",IF(BQ764="",1+(MAX(BU$2:BU763)),""))</f>
        <v/>
      </c>
      <c r="BV764" s="5" t="str">
        <f t="shared" si="160"/>
        <v/>
      </c>
      <c r="BW764" s="5" t="str">
        <f t="shared" si="161"/>
        <v/>
      </c>
      <c r="BX764" s="14" t="str">
        <f t="shared" si="162"/>
        <v/>
      </c>
      <c r="BY764" s="28"/>
      <c r="BZ764" s="15"/>
      <c r="CA764" s="5" t="str">
        <f t="shared" si="166"/>
        <v/>
      </c>
      <c r="CC764" s="5"/>
      <c r="CD764" s="5" t="str">
        <f t="shared" si="167"/>
        <v/>
      </c>
      <c r="CE764" s="5" t="str">
        <f>IF(J764="","",IFERROR(IF(VLOOKUP(J764,J$2:J763,1,0)=0,"",""),J764))</f>
        <v/>
      </c>
      <c r="CF764" s="24" t="str">
        <f>IF(CE764="","",(IFERROR(VLOOKUP(MID(CE764,1,1),$CW$2:DA$28,3,0),0)+IFERROR(VLOOKUP(MID(CE764,2,1),CW$2:DA$28,4,0),0)+IFERROR(VLOOKUP(MID(CE764,3,1),CW$2:DA$28,5,0),0)+(ROW(CE764)/1000000000000)))</f>
        <v/>
      </c>
      <c r="CG764" s="5"/>
      <c r="CH764" s="5">
        <v>763</v>
      </c>
      <c r="CI764" s="5" t="str">
        <f>IFERROR(VLOOKUP(CH764,CD$2:CE1840,2,0),"")</f>
        <v/>
      </c>
      <c r="CJ764" s="5"/>
      <c r="CL764" s="5"/>
      <c r="DC764" s="5" t="e">
        <f>IF(REPORTE!AH$2="si",IF(C764=VALUE(REPORTE!C$11),IF(SUM(DC765:DC$1993),CONCATENATE(INT(B764),", "),INT(B764)),""),IF(C764=VALUE(REPORTE!C$10),IF(SUM(DC765:DC$1993),CONCATENATE(INT(B764),", "),INT(B764)),""))</f>
        <v>#VALUE!</v>
      </c>
      <c r="DG764" s="5"/>
      <c r="DH764" s="5"/>
      <c r="DI764" s="5"/>
      <c r="DJ764" s="5"/>
    </row>
    <row r="765" spans="1:114">
      <c r="A765" s="4" t="str">
        <f t="shared" si="156"/>
        <v/>
      </c>
      <c r="B765" s="3"/>
      <c r="D765" s="1" t="str">
        <f>IFERROR(INDEX('padron cfe'!B:B,MATCH(DATOS!C765,'padron cfe'!A:A,0),1),"")</f>
        <v/>
      </c>
      <c r="H765" s="5" t="str">
        <f>IF(F765="","",IFERROR(CONCATENATE("PEUA",VLOOKUP(ESTADO,REPORTE!AV$2:AW$33,2,0),DIDTRITO_FORM,CADER_FORM,IFERROR(VLOOKUP(DAY(F765),$BN$3:$BO$11,2,0),DAY(F765)),IFERROR(VLOOKUP(MONTH(F765),$BN$3:$BO$11,2,0),MONTH(F765)),YEAR(F765),G765),""))</f>
        <v/>
      </c>
      <c r="K765" s="2" t="str">
        <f>IFERROR(INDEX('padron cfe'!C:C,MATCH(DATOS!C765,'padron cfe'!A:A,0),1),"")</f>
        <v/>
      </c>
      <c r="L765" s="4" t="str">
        <f>IFERROR(IF(VLOOKUP(J765,J$2:L764,4,0)=0,"",VLOOKUP(J765,J$2:L764,4,0)),"")</f>
        <v/>
      </c>
      <c r="M765" s="4" t="str">
        <f>IFERROR(IF(VLOOKUP(J765,J$2:M764,5,0)=0,"",VLOOKUP(J765,J$2:M764,5,0)),"")</f>
        <v/>
      </c>
      <c r="Q765" s="5" t="str">
        <f t="shared" si="168"/>
        <v/>
      </c>
      <c r="S765"/>
      <c r="T765" s="2" t="str">
        <f>IFERROR(INDEX('padron cfe'!D:D,MATCH(DATOS!C765,'padron cfe'!A:A,0),1),"")</f>
        <v/>
      </c>
      <c r="X765" s="3"/>
      <c r="Z765" s="4" t="str">
        <f t="shared" si="157"/>
        <v/>
      </c>
      <c r="AC765" s="2" t="str">
        <f>IFERROR(IF(INDEX(AC$1:AC764,MATCH(J765,J$1:J764,0),1)=0,"",INDEX(AC$1:AC764,MATCH(J765,J$1:J764,0),1)),"")</f>
        <v/>
      </c>
      <c r="AD765" s="2" t="str">
        <f>IFERROR(IF(INDEX(AD$1:AD764,MATCH(J765,J$1:J764,0),1)=0,"",INDEX(AD$1:AD764,MATCH(J765,J$1:J764,0),1)),"")</f>
        <v/>
      </c>
      <c r="AE765" s="2" t="str">
        <f>IFERROR(IF(INDEX(AE$1:AE764,MATCH(J765,J$1:J764,0),1)=0,"",INDEX(AE$1:AE764,MATCH(J765,J$1:J764,0),1)),"")</f>
        <v/>
      </c>
      <c r="AS765" s="4"/>
      <c r="AU765" s="124"/>
      <c r="AV765" s="124"/>
      <c r="AW765" s="124"/>
      <c r="AX765" s="124"/>
      <c r="AY765" s="124"/>
      <c r="AZ765" s="124"/>
      <c r="BA765" s="4"/>
      <c r="BB765" s="127"/>
      <c r="BH765" s="7" t="str">
        <f t="shared" ca="1" si="158"/>
        <v/>
      </c>
      <c r="BI765" s="4" t="str">
        <f t="shared" si="165"/>
        <v/>
      </c>
      <c r="BJ765" s="123" t="str">
        <f t="shared" si="159"/>
        <v/>
      </c>
      <c r="BK765" s="140" t="str">
        <f t="shared" si="164"/>
        <v/>
      </c>
      <c r="BP765" s="5"/>
      <c r="BQ765" s="4" t="str">
        <f>IF(IFERROR(VLOOKUP(C765,C766:C$1993,1,0),"")="","",COUNTIF(C:C,C765))</f>
        <v/>
      </c>
      <c r="BS765" s="5"/>
      <c r="BT765" s="5"/>
      <c r="BU765" s="5" t="str">
        <f>IF(B765="","",IF(BQ765="",1+(MAX(BU$2:BU764)),""))</f>
        <v/>
      </c>
      <c r="BV765" s="5" t="str">
        <f t="shared" si="160"/>
        <v/>
      </c>
      <c r="BW765" s="5" t="str">
        <f t="shared" si="161"/>
        <v/>
      </c>
      <c r="BX765" s="14" t="str">
        <f t="shared" si="162"/>
        <v/>
      </c>
      <c r="BY765" s="28"/>
      <c r="BZ765" s="15"/>
      <c r="CA765" s="5" t="str">
        <f t="shared" si="166"/>
        <v/>
      </c>
      <c r="CC765" s="5"/>
      <c r="CD765" s="5" t="str">
        <f t="shared" si="167"/>
        <v/>
      </c>
      <c r="CE765" s="5" t="str">
        <f>IF(J765="","",IFERROR(IF(VLOOKUP(J765,J$2:J764,1,0)=0,"",""),J765))</f>
        <v/>
      </c>
      <c r="CF765" s="24" t="str">
        <f>IF(CE765="","",(IFERROR(VLOOKUP(MID(CE765,1,1),$CW$2:DA$28,3,0),0)+IFERROR(VLOOKUP(MID(CE765,2,1),CW$2:DA$28,4,0),0)+IFERROR(VLOOKUP(MID(CE765,3,1),CW$2:DA$28,5,0),0)+(ROW(CE765)/1000000000000)))</f>
        <v/>
      </c>
      <c r="CG765" s="5"/>
      <c r="CH765" s="5">
        <v>764</v>
      </c>
      <c r="CI765" s="5" t="str">
        <f>IFERROR(VLOOKUP(CH765,CD$2:CE1841,2,0),"")</f>
        <v/>
      </c>
      <c r="CJ765" s="5"/>
      <c r="CL765" s="5"/>
      <c r="DC765" s="5" t="e">
        <f>IF(REPORTE!AH$2="si",IF(C765=VALUE(REPORTE!C$11),IF(SUM(DC766:DC$1993),CONCATENATE(INT(B765),", "),INT(B765)),""),IF(C765=VALUE(REPORTE!C$10),IF(SUM(DC766:DC$1993),CONCATENATE(INT(B765),", "),INT(B765)),""))</f>
        <v>#VALUE!</v>
      </c>
      <c r="DG765" s="5"/>
      <c r="DH765" s="5"/>
      <c r="DI765" s="5"/>
      <c r="DJ765" s="5"/>
    </row>
    <row r="766" spans="1:114">
      <c r="A766" s="4" t="str">
        <f t="shared" si="156"/>
        <v/>
      </c>
      <c r="B766" s="3"/>
      <c r="D766" s="1" t="str">
        <f>IFERROR(INDEX('padron cfe'!B:B,MATCH(DATOS!C766,'padron cfe'!A:A,0),1),"")</f>
        <v/>
      </c>
      <c r="H766" s="5" t="str">
        <f>IF(F766="","",IFERROR(CONCATENATE("PEUA",VLOOKUP(ESTADO,REPORTE!AV$2:AW$33,2,0),DIDTRITO_FORM,CADER_FORM,IFERROR(VLOOKUP(DAY(F766),$BN$3:$BO$11,2,0),DAY(F766)),IFERROR(VLOOKUP(MONTH(F766),$BN$3:$BO$11,2,0),MONTH(F766)),YEAR(F766),G766),""))</f>
        <v/>
      </c>
      <c r="K766" s="2" t="str">
        <f>IFERROR(INDEX('padron cfe'!C:C,MATCH(DATOS!C766,'padron cfe'!A:A,0),1),"")</f>
        <v/>
      </c>
      <c r="L766" s="4" t="str">
        <f>IFERROR(IF(VLOOKUP(J766,J$2:L765,4,0)=0,"",VLOOKUP(J766,J$2:L765,4,0)),"")</f>
        <v/>
      </c>
      <c r="M766" s="4" t="str">
        <f>IFERROR(IF(VLOOKUP(J766,J$2:M765,5,0)=0,"",VLOOKUP(J766,J$2:M765,5,0)),"")</f>
        <v/>
      </c>
      <c r="Q766" s="5" t="str">
        <f t="shared" si="168"/>
        <v/>
      </c>
      <c r="S766"/>
      <c r="T766" s="2" t="str">
        <f>IFERROR(INDEX('padron cfe'!D:D,MATCH(DATOS!C766,'padron cfe'!A:A,0),1),"")</f>
        <v/>
      </c>
      <c r="X766" s="3"/>
      <c r="Z766" s="4" t="str">
        <f t="shared" si="157"/>
        <v/>
      </c>
      <c r="AC766" s="2" t="str">
        <f>IFERROR(IF(INDEX(AC$1:AC765,MATCH(J766,J$1:J765,0),1)=0,"",INDEX(AC$1:AC765,MATCH(J766,J$1:J765,0),1)),"")</f>
        <v/>
      </c>
      <c r="AD766" s="2" t="str">
        <f>IFERROR(IF(INDEX(AD$1:AD765,MATCH(J766,J$1:J765,0),1)=0,"",INDEX(AD$1:AD765,MATCH(J766,J$1:J765,0),1)),"")</f>
        <v/>
      </c>
      <c r="AE766" s="2" t="str">
        <f>IFERROR(IF(INDEX(AE$1:AE765,MATCH(J766,J$1:J765,0),1)=0,"",INDEX(AE$1:AE765,MATCH(J766,J$1:J765,0),1)),"")</f>
        <v/>
      </c>
      <c r="AS766" s="4"/>
      <c r="AU766" s="124"/>
      <c r="AV766" s="124"/>
      <c r="AW766" s="124"/>
      <c r="AX766" s="124"/>
      <c r="AY766" s="124"/>
      <c r="AZ766" s="124"/>
      <c r="BA766" s="4"/>
      <c r="BB766" s="127"/>
      <c r="BH766" s="7" t="str">
        <f t="shared" ca="1" si="158"/>
        <v/>
      </c>
      <c r="BI766" s="4" t="str">
        <f t="shared" si="165"/>
        <v/>
      </c>
      <c r="BJ766" s="123" t="str">
        <f t="shared" si="159"/>
        <v/>
      </c>
      <c r="BK766" s="140" t="str">
        <f t="shared" si="164"/>
        <v/>
      </c>
      <c r="BP766" s="5"/>
      <c r="BQ766" s="4" t="str">
        <f>IF(IFERROR(VLOOKUP(C766,C767:C$1993,1,0),"")="","",COUNTIF(C:C,C766))</f>
        <v/>
      </c>
      <c r="BS766" s="5"/>
      <c r="BT766" s="5"/>
      <c r="BU766" s="5" t="str">
        <f>IF(B766="","",IF(BQ766="",1+(MAX(BU$2:BU765)),""))</f>
        <v/>
      </c>
      <c r="BV766" s="5" t="str">
        <f t="shared" si="160"/>
        <v/>
      </c>
      <c r="BW766" s="5" t="str">
        <f t="shared" si="161"/>
        <v/>
      </c>
      <c r="BX766" s="14" t="str">
        <f t="shared" si="162"/>
        <v/>
      </c>
      <c r="BY766" s="28"/>
      <c r="BZ766" s="15"/>
      <c r="CA766" s="5" t="str">
        <f t="shared" si="166"/>
        <v/>
      </c>
      <c r="CC766" s="5"/>
      <c r="CD766" s="5" t="str">
        <f t="shared" si="167"/>
        <v/>
      </c>
      <c r="CE766" s="5" t="str">
        <f>IF(J766="","",IFERROR(IF(VLOOKUP(J766,J$2:J765,1,0)=0,"",""),J766))</f>
        <v/>
      </c>
      <c r="CF766" s="24" t="str">
        <f>IF(CE766="","",(IFERROR(VLOOKUP(MID(CE766,1,1),$CW$2:DA$28,3,0),0)+IFERROR(VLOOKUP(MID(CE766,2,1),CW$2:DA$28,4,0),0)+IFERROR(VLOOKUP(MID(CE766,3,1),CW$2:DA$28,5,0),0)+(ROW(CE766)/1000000000000)))</f>
        <v/>
      </c>
      <c r="CG766" s="5"/>
      <c r="CH766" s="5">
        <v>765</v>
      </c>
      <c r="CI766" s="5" t="str">
        <f>IFERROR(VLOOKUP(CH766,CD$2:CE1842,2,0),"")</f>
        <v/>
      </c>
      <c r="CJ766" s="5"/>
      <c r="CL766" s="5"/>
      <c r="DC766" s="5" t="e">
        <f>IF(REPORTE!AH$2="si",IF(C766=VALUE(REPORTE!C$11),IF(SUM(DC767:DC$1993),CONCATENATE(INT(B766),", "),INT(B766)),""),IF(C766=VALUE(REPORTE!C$10),IF(SUM(DC767:DC$1993),CONCATENATE(INT(B766),", "),INT(B766)),""))</f>
        <v>#VALUE!</v>
      </c>
      <c r="DG766" s="5"/>
      <c r="DH766" s="5"/>
      <c r="DI766" s="5"/>
      <c r="DJ766" s="5"/>
    </row>
    <row r="767" spans="1:114">
      <c r="A767" s="4" t="str">
        <f t="shared" si="156"/>
        <v/>
      </c>
      <c r="B767" s="3"/>
      <c r="D767" s="1" t="str">
        <f>IFERROR(INDEX('padron cfe'!B:B,MATCH(DATOS!C767,'padron cfe'!A:A,0),1),"")</f>
        <v/>
      </c>
      <c r="H767" s="5" t="str">
        <f>IF(F767="","",IFERROR(CONCATENATE("PEUA",VLOOKUP(ESTADO,REPORTE!AV$2:AW$33,2,0),DIDTRITO_FORM,CADER_FORM,IFERROR(VLOOKUP(DAY(F767),$BN$3:$BO$11,2,0),DAY(F767)),IFERROR(VLOOKUP(MONTH(F767),$BN$3:$BO$11,2,0),MONTH(F767)),YEAR(F767),G767),""))</f>
        <v/>
      </c>
      <c r="K767" s="2" t="str">
        <f>IFERROR(INDEX('padron cfe'!C:C,MATCH(DATOS!C767,'padron cfe'!A:A,0),1),"")</f>
        <v/>
      </c>
      <c r="L767" s="4" t="str">
        <f>IFERROR(IF(VLOOKUP(J767,J$2:L766,4,0)=0,"",VLOOKUP(J767,J$2:L766,4,0)),"")</f>
        <v/>
      </c>
      <c r="M767" s="4" t="str">
        <f>IFERROR(IF(VLOOKUP(J767,J$2:M766,5,0)=0,"",VLOOKUP(J767,J$2:M766,5,0)),"")</f>
        <v/>
      </c>
      <c r="Q767" s="5" t="str">
        <f t="shared" si="168"/>
        <v/>
      </c>
      <c r="S767"/>
      <c r="T767" s="2" t="str">
        <f>IFERROR(INDEX('padron cfe'!D:D,MATCH(DATOS!C767,'padron cfe'!A:A,0),1),"")</f>
        <v/>
      </c>
      <c r="X767" s="3"/>
      <c r="Z767" s="4" t="str">
        <f t="shared" si="157"/>
        <v/>
      </c>
      <c r="AC767" s="2" t="str">
        <f>IFERROR(IF(INDEX(AC$1:AC766,MATCH(J767,J$1:J766,0),1)=0,"",INDEX(AC$1:AC766,MATCH(J767,J$1:J766,0),1)),"")</f>
        <v/>
      </c>
      <c r="AD767" s="2" t="str">
        <f>IFERROR(IF(INDEX(AD$1:AD766,MATCH(J767,J$1:J766,0),1)=0,"",INDEX(AD$1:AD766,MATCH(J767,J$1:J766,0),1)),"")</f>
        <v/>
      </c>
      <c r="AE767" s="2" t="str">
        <f>IFERROR(IF(INDEX(AE$1:AE766,MATCH(J767,J$1:J766,0),1)=0,"",INDEX(AE$1:AE766,MATCH(J767,J$1:J766,0),1)),"")</f>
        <v/>
      </c>
      <c r="AS767" s="4"/>
      <c r="AU767" s="124"/>
      <c r="AV767" s="124"/>
      <c r="AW767" s="124"/>
      <c r="AX767" s="124"/>
      <c r="AY767" s="124"/>
      <c r="AZ767" s="124"/>
      <c r="BA767" s="4"/>
      <c r="BB767" s="127"/>
      <c r="BH767" s="7" t="str">
        <f t="shared" ca="1" si="158"/>
        <v/>
      </c>
      <c r="BI767" s="4" t="str">
        <f t="shared" si="165"/>
        <v/>
      </c>
      <c r="BJ767" s="123" t="str">
        <f t="shared" si="159"/>
        <v/>
      </c>
      <c r="BK767" s="140" t="str">
        <f t="shared" si="164"/>
        <v/>
      </c>
      <c r="BP767" s="5"/>
      <c r="BQ767" s="4" t="str">
        <f>IF(IFERROR(VLOOKUP(C767,C768:C$1993,1,0),"")="","",COUNTIF(C:C,C767))</f>
        <v/>
      </c>
      <c r="BS767" s="5"/>
      <c r="BT767" s="5"/>
      <c r="BU767" s="5" t="str">
        <f>IF(B767="","",IF(BQ767="",1+(MAX(BU$2:BU766)),""))</f>
        <v/>
      </c>
      <c r="BV767" s="5" t="str">
        <f t="shared" si="160"/>
        <v/>
      </c>
      <c r="BW767" s="5" t="str">
        <f t="shared" si="161"/>
        <v/>
      </c>
      <c r="BX767" s="14" t="str">
        <f t="shared" si="162"/>
        <v/>
      </c>
      <c r="BY767" s="28"/>
      <c r="BZ767" s="15"/>
      <c r="CA767" s="5" t="str">
        <f t="shared" si="166"/>
        <v/>
      </c>
      <c r="CC767" s="5"/>
      <c r="CD767" s="5" t="str">
        <f t="shared" si="167"/>
        <v/>
      </c>
      <c r="CE767" s="5" t="str">
        <f>IF(J767="","",IFERROR(IF(VLOOKUP(J767,J$2:J766,1,0)=0,"",""),J767))</f>
        <v/>
      </c>
      <c r="CF767" s="24" t="str">
        <f>IF(CE767="","",(IFERROR(VLOOKUP(MID(CE767,1,1),$CW$2:DA$28,3,0),0)+IFERROR(VLOOKUP(MID(CE767,2,1),CW$2:DA$28,4,0),0)+IFERROR(VLOOKUP(MID(CE767,3,1),CW$2:DA$28,5,0),0)+(ROW(CE767)/1000000000000)))</f>
        <v/>
      </c>
      <c r="CG767" s="5"/>
      <c r="CH767" s="5">
        <v>766</v>
      </c>
      <c r="CI767" s="5" t="str">
        <f>IFERROR(VLOOKUP(CH767,CD$2:CE1843,2,0),"")</f>
        <v/>
      </c>
      <c r="CJ767" s="5"/>
      <c r="CL767" s="5"/>
      <c r="DC767" s="5" t="e">
        <f>IF(REPORTE!AH$2="si",IF(C767=VALUE(REPORTE!C$11),IF(SUM(DC768:DC$1993),CONCATENATE(INT(B767),", "),INT(B767)),""),IF(C767=VALUE(REPORTE!C$10),IF(SUM(DC768:DC$1993),CONCATENATE(INT(B767),", "),INT(B767)),""))</f>
        <v>#VALUE!</v>
      </c>
      <c r="DG767" s="5"/>
      <c r="DH767" s="5"/>
      <c r="DI767" s="5"/>
      <c r="DJ767" s="5"/>
    </row>
    <row r="768" spans="1:114">
      <c r="A768" s="4" t="str">
        <f t="shared" si="156"/>
        <v/>
      </c>
      <c r="B768" s="3"/>
      <c r="D768" s="1" t="str">
        <f>IFERROR(INDEX('padron cfe'!B:B,MATCH(DATOS!C768,'padron cfe'!A:A,0),1),"")</f>
        <v/>
      </c>
      <c r="H768" s="5" t="str">
        <f>IF(F768="","",IFERROR(CONCATENATE("PEUA",VLOOKUP(ESTADO,REPORTE!AV$2:AW$33,2,0),DIDTRITO_FORM,CADER_FORM,IFERROR(VLOOKUP(DAY(F768),$BN$3:$BO$11,2,0),DAY(F768)),IFERROR(VLOOKUP(MONTH(F768),$BN$3:$BO$11,2,0),MONTH(F768)),YEAR(F768),G768),""))</f>
        <v/>
      </c>
      <c r="K768" s="2" t="str">
        <f>IFERROR(INDEX('padron cfe'!C:C,MATCH(DATOS!C768,'padron cfe'!A:A,0),1),"")</f>
        <v/>
      </c>
      <c r="L768" s="4" t="str">
        <f>IFERROR(IF(VLOOKUP(J768,J$2:L767,4,0)=0,"",VLOOKUP(J768,J$2:L767,4,0)),"")</f>
        <v/>
      </c>
      <c r="M768" s="4" t="str">
        <f>IFERROR(IF(VLOOKUP(J768,J$2:M767,5,0)=0,"",VLOOKUP(J768,J$2:M767,5,0)),"")</f>
        <v/>
      </c>
      <c r="Q768" s="5" t="str">
        <f t="shared" si="168"/>
        <v/>
      </c>
      <c r="S768"/>
      <c r="T768" s="2" t="str">
        <f>IFERROR(INDEX('padron cfe'!D:D,MATCH(DATOS!C768,'padron cfe'!A:A,0),1),"")</f>
        <v/>
      </c>
      <c r="X768" s="3"/>
      <c r="Z768" s="4" t="str">
        <f t="shared" si="157"/>
        <v/>
      </c>
      <c r="AC768" s="2" t="str">
        <f>IFERROR(IF(INDEX(AC$1:AC767,MATCH(J768,J$1:J767,0),1)=0,"",INDEX(AC$1:AC767,MATCH(J768,J$1:J767,0),1)),"")</f>
        <v/>
      </c>
      <c r="AD768" s="2" t="str">
        <f>IFERROR(IF(INDEX(AD$1:AD767,MATCH(J768,J$1:J767,0),1)=0,"",INDEX(AD$1:AD767,MATCH(J768,J$1:J767,0),1)),"")</f>
        <v/>
      </c>
      <c r="AE768" s="2" t="str">
        <f>IFERROR(IF(INDEX(AE$1:AE767,MATCH(J768,J$1:J767,0),1)=0,"",INDEX(AE$1:AE767,MATCH(J768,J$1:J767,0),1)),"")</f>
        <v/>
      </c>
      <c r="AS768" s="4"/>
      <c r="AU768" s="124"/>
      <c r="AV768" s="124"/>
      <c r="AW768" s="124"/>
      <c r="AX768" s="124"/>
      <c r="AY768" s="124"/>
      <c r="AZ768" s="124"/>
      <c r="BA768" s="4"/>
      <c r="BB768" s="127"/>
      <c r="BH768" s="7" t="str">
        <f t="shared" ca="1" si="158"/>
        <v/>
      </c>
      <c r="BI768" s="4" t="str">
        <f t="shared" si="165"/>
        <v/>
      </c>
      <c r="BJ768" s="123" t="str">
        <f t="shared" si="159"/>
        <v/>
      </c>
      <c r="BK768" s="140" t="str">
        <f t="shared" si="164"/>
        <v/>
      </c>
      <c r="BP768" s="5"/>
      <c r="BQ768" s="4" t="str">
        <f>IF(IFERROR(VLOOKUP(C768,C769:C$1993,1,0),"")="","",COUNTIF(C:C,C768))</f>
        <v/>
      </c>
      <c r="BS768" s="5"/>
      <c r="BT768" s="5"/>
      <c r="BU768" s="5" t="str">
        <f>IF(B768="","",IF(BQ768="",1+(MAX(BU$2:BU767)),""))</f>
        <v/>
      </c>
      <c r="BV768" s="5" t="str">
        <f t="shared" si="160"/>
        <v/>
      </c>
      <c r="BW768" s="5" t="str">
        <f t="shared" si="161"/>
        <v/>
      </c>
      <c r="BX768" s="14" t="str">
        <f t="shared" si="162"/>
        <v/>
      </c>
      <c r="BY768" s="28"/>
      <c r="BZ768" s="15"/>
      <c r="CA768" s="5" t="str">
        <f t="shared" si="166"/>
        <v/>
      </c>
      <c r="CC768" s="5"/>
      <c r="CD768" s="5" t="str">
        <f t="shared" si="167"/>
        <v/>
      </c>
      <c r="CE768" s="5" t="str">
        <f>IF(J768="","",IFERROR(IF(VLOOKUP(J768,J$2:J767,1,0)=0,"",""),J768))</f>
        <v/>
      </c>
      <c r="CF768" s="24" t="str">
        <f>IF(CE768="","",(IFERROR(VLOOKUP(MID(CE768,1,1),$CW$2:DA$28,3,0),0)+IFERROR(VLOOKUP(MID(CE768,2,1),CW$2:DA$28,4,0),0)+IFERROR(VLOOKUP(MID(CE768,3,1),CW$2:DA$28,5,0),0)+(ROW(CE768)/1000000000000)))</f>
        <v/>
      </c>
      <c r="CG768" s="5"/>
      <c r="CH768" s="5">
        <v>767</v>
      </c>
      <c r="CI768" s="5" t="str">
        <f>IFERROR(VLOOKUP(CH768,CD$2:CE1844,2,0),"")</f>
        <v/>
      </c>
      <c r="CJ768" s="5"/>
      <c r="CL768" s="5"/>
      <c r="DC768" s="5" t="e">
        <f>IF(REPORTE!AH$2="si",IF(C768=VALUE(REPORTE!C$11),IF(SUM(DC769:DC$1993),CONCATENATE(INT(B768),", "),INT(B768)),""),IF(C768=VALUE(REPORTE!C$10),IF(SUM(DC769:DC$1993),CONCATENATE(INT(B768),", "),INT(B768)),""))</f>
        <v>#VALUE!</v>
      </c>
      <c r="DG768" s="5"/>
      <c r="DH768" s="5"/>
      <c r="DI768" s="5"/>
      <c r="DJ768" s="5"/>
    </row>
    <row r="769" spans="1:114">
      <c r="A769" s="4" t="str">
        <f t="shared" si="156"/>
        <v/>
      </c>
      <c r="B769" s="3"/>
      <c r="D769" s="1" t="str">
        <f>IFERROR(INDEX('padron cfe'!B:B,MATCH(DATOS!C769,'padron cfe'!A:A,0),1),"")</f>
        <v/>
      </c>
      <c r="H769" s="5" t="str">
        <f>IF(F769="","",IFERROR(CONCATENATE("PEUA",VLOOKUP(ESTADO,REPORTE!AV$2:AW$33,2,0),DIDTRITO_FORM,CADER_FORM,IFERROR(VLOOKUP(DAY(F769),$BN$3:$BO$11,2,0),DAY(F769)),IFERROR(VLOOKUP(MONTH(F769),$BN$3:$BO$11,2,0),MONTH(F769)),YEAR(F769),G769),""))</f>
        <v/>
      </c>
      <c r="K769" s="2" t="str">
        <f>IFERROR(INDEX('padron cfe'!C:C,MATCH(DATOS!C769,'padron cfe'!A:A,0),1),"")</f>
        <v/>
      </c>
      <c r="L769" s="4" t="str">
        <f>IFERROR(IF(VLOOKUP(J769,J$2:L768,4,0)=0,"",VLOOKUP(J769,J$2:L768,4,0)),"")</f>
        <v/>
      </c>
      <c r="M769" s="4" t="str">
        <f>IFERROR(IF(VLOOKUP(J769,J$2:M768,5,0)=0,"",VLOOKUP(J769,J$2:M768,5,0)),"")</f>
        <v/>
      </c>
      <c r="Q769" s="5" t="str">
        <f t="shared" si="168"/>
        <v/>
      </c>
      <c r="S769"/>
      <c r="T769" s="2" t="str">
        <f>IFERROR(INDEX('padron cfe'!D:D,MATCH(DATOS!C769,'padron cfe'!A:A,0),1),"")</f>
        <v/>
      </c>
      <c r="X769" s="3"/>
      <c r="Z769" s="4" t="str">
        <f t="shared" si="157"/>
        <v/>
      </c>
      <c r="AC769" s="2" t="str">
        <f>IFERROR(IF(INDEX(AC$1:AC768,MATCH(J769,J$1:J768,0),1)=0,"",INDEX(AC$1:AC768,MATCH(J769,J$1:J768,0),1)),"")</f>
        <v/>
      </c>
      <c r="AD769" s="2" t="str">
        <f>IFERROR(IF(INDEX(AD$1:AD768,MATCH(J769,J$1:J768,0),1)=0,"",INDEX(AD$1:AD768,MATCH(J769,J$1:J768,0),1)),"")</f>
        <v/>
      </c>
      <c r="AE769" s="2" t="str">
        <f>IFERROR(IF(INDEX(AE$1:AE768,MATCH(J769,J$1:J768,0),1)=0,"",INDEX(AE$1:AE768,MATCH(J769,J$1:J768,0),1)),"")</f>
        <v/>
      </c>
      <c r="AS769" s="4"/>
      <c r="AU769" s="124"/>
      <c r="AV769" s="124"/>
      <c r="AW769" s="124"/>
      <c r="AX769" s="124"/>
      <c r="AY769" s="124"/>
      <c r="AZ769" s="124"/>
      <c r="BA769" s="4"/>
      <c r="BB769" s="127"/>
      <c r="BH769" s="7" t="str">
        <f t="shared" ca="1" si="158"/>
        <v/>
      </c>
      <c r="BI769" s="4" t="str">
        <f t="shared" si="165"/>
        <v/>
      </c>
      <c r="BJ769" s="123" t="str">
        <f t="shared" si="159"/>
        <v/>
      </c>
      <c r="BK769" s="140" t="str">
        <f t="shared" si="164"/>
        <v/>
      </c>
      <c r="BP769" s="5"/>
      <c r="BQ769" s="4" t="str">
        <f>IF(IFERROR(VLOOKUP(C769,C770:C$1993,1,0),"")="","",COUNTIF(C:C,C769))</f>
        <v/>
      </c>
      <c r="BS769" s="5"/>
      <c r="BT769" s="5"/>
      <c r="BU769" s="5" t="str">
        <f>IF(B769="","",IF(BQ769="",1+(MAX(BU$2:BU768)),""))</f>
        <v/>
      </c>
      <c r="BV769" s="5" t="str">
        <f t="shared" si="160"/>
        <v/>
      </c>
      <c r="BW769" s="5" t="str">
        <f t="shared" si="161"/>
        <v/>
      </c>
      <c r="BX769" s="14" t="str">
        <f t="shared" si="162"/>
        <v/>
      </c>
      <c r="BY769" s="28"/>
      <c r="BZ769" s="15"/>
      <c r="CA769" s="5" t="str">
        <f t="shared" si="166"/>
        <v/>
      </c>
      <c r="CC769" s="5"/>
      <c r="CD769" s="5" t="str">
        <f t="shared" si="167"/>
        <v/>
      </c>
      <c r="CE769" s="5" t="str">
        <f>IF(J769="","",IFERROR(IF(VLOOKUP(J769,J$2:J768,1,0)=0,"",""),J769))</f>
        <v/>
      </c>
      <c r="CF769" s="24" t="str">
        <f>IF(CE769="","",(IFERROR(VLOOKUP(MID(CE769,1,1),$CW$2:DA$28,3,0),0)+IFERROR(VLOOKUP(MID(CE769,2,1),CW$2:DA$28,4,0),0)+IFERROR(VLOOKUP(MID(CE769,3,1),CW$2:DA$28,5,0),0)+(ROW(CE769)/1000000000000)))</f>
        <v/>
      </c>
      <c r="CG769" s="5"/>
      <c r="CH769" s="5">
        <v>768</v>
      </c>
      <c r="CI769" s="5" t="str">
        <f>IFERROR(VLOOKUP(CH769,CD$2:CE1845,2,0),"")</f>
        <v/>
      </c>
      <c r="CJ769" s="5"/>
      <c r="CL769" s="5"/>
      <c r="DC769" s="5" t="e">
        <f>IF(REPORTE!AH$2="si",IF(C769=VALUE(REPORTE!C$11),IF(SUM(DC770:DC$1993),CONCATENATE(INT(B769),", "),INT(B769)),""),IF(C769=VALUE(REPORTE!C$10),IF(SUM(DC770:DC$1993),CONCATENATE(INT(B769),", "),INT(B769)),""))</f>
        <v>#VALUE!</v>
      </c>
      <c r="DG769" s="5"/>
      <c r="DH769" s="5"/>
      <c r="DI769" s="5"/>
      <c r="DJ769" s="5"/>
    </row>
    <row r="770" spans="1:114">
      <c r="A770" s="4" t="str">
        <f t="shared" ref="A770:A833" si="169">IF(AS770="",IF(B770="","",IF(LEN(B770)=1,"000"&amp;B770,IF(LEN(B770)=2,"00"&amp;B770,IF(LEN(B770)=3,"0"&amp;B770,B770)))),C770)</f>
        <v/>
      </c>
      <c r="B770" s="3"/>
      <c r="D770" s="1" t="str">
        <f>IFERROR(INDEX('padron cfe'!B:B,MATCH(DATOS!C770,'padron cfe'!A:A,0),1),"")</f>
        <v/>
      </c>
      <c r="H770" s="5" t="str">
        <f>IF(F770="","",IFERROR(CONCATENATE("PEUA",VLOOKUP(ESTADO,REPORTE!AV$2:AW$33,2,0),DIDTRITO_FORM,CADER_FORM,IFERROR(VLOOKUP(DAY(F770),$BN$3:$BO$11,2,0),DAY(F770)),IFERROR(VLOOKUP(MONTH(F770),$BN$3:$BO$11,2,0),MONTH(F770)),YEAR(F770),G770),""))</f>
        <v/>
      </c>
      <c r="K770" s="2" t="str">
        <f>IFERROR(INDEX('padron cfe'!C:C,MATCH(DATOS!C770,'padron cfe'!A:A,0),1),"")</f>
        <v/>
      </c>
      <c r="L770" s="4" t="str">
        <f>IFERROR(IF(VLOOKUP(J770,J$2:L769,4,0)=0,"",VLOOKUP(J770,J$2:L769,4,0)),"")</f>
        <v/>
      </c>
      <c r="M770" s="4" t="str">
        <f>IFERROR(IF(VLOOKUP(J770,J$2:M769,5,0)=0,"",VLOOKUP(J770,J$2:M769,5,0)),"")</f>
        <v/>
      </c>
      <c r="Q770" s="5" t="str">
        <f t="shared" si="168"/>
        <v/>
      </c>
      <c r="S770"/>
      <c r="T770" s="2" t="str">
        <f>IFERROR(INDEX('padron cfe'!D:D,MATCH(DATOS!C770,'padron cfe'!A:A,0),1),"")</f>
        <v/>
      </c>
      <c r="X770" s="3"/>
      <c r="Z770" s="4" t="str">
        <f t="shared" ref="Z770:Z833" si="170">IF(Y770="","",(Y770*0.746*365*24)*0.75+438)</f>
        <v/>
      </c>
      <c r="AC770" s="2" t="str">
        <f>IFERROR(IF(INDEX(AC$1:AC769,MATCH(J770,J$1:J769,0),1)=0,"",INDEX(AC$1:AC769,MATCH(J770,J$1:J769,0),1)),"")</f>
        <v/>
      </c>
      <c r="AD770" s="2" t="str">
        <f>IFERROR(IF(INDEX(AD$1:AD769,MATCH(J770,J$1:J769,0),1)=0,"",INDEX(AD$1:AD769,MATCH(J770,J$1:J769,0),1)),"")</f>
        <v/>
      </c>
      <c r="AE770" s="2" t="str">
        <f>IFERROR(IF(INDEX(AE$1:AE769,MATCH(J770,J$1:J769,0),1)=0,"",INDEX(AE$1:AE769,MATCH(J770,J$1:J769,0),1)),"")</f>
        <v/>
      </c>
      <c r="AS770" s="4"/>
      <c r="AU770" s="124"/>
      <c r="AV770" s="124"/>
      <c r="AW770" s="124"/>
      <c r="AX770" s="124"/>
      <c r="AY770" s="124"/>
      <c r="AZ770" s="124"/>
      <c r="BA770" s="4"/>
      <c r="BB770" s="127"/>
      <c r="BH770" s="7" t="str">
        <f t="shared" ref="BH770:BH833" ca="1" si="171">IFERROR(IF(BE770="","",IF(BA770=5,"",IF(BE770-TODAY()&gt;0,"VIGENTE","VENCIDO"))),"")</f>
        <v/>
      </c>
      <c r="BI770" s="4" t="str">
        <f t="shared" si="165"/>
        <v/>
      </c>
      <c r="BJ770" s="123" t="str">
        <f t="shared" ref="BJ770:BJ833" si="172">IFERROR(IF(AA770="","",AA770/V770),"")</f>
        <v/>
      </c>
      <c r="BK770" s="140" t="str">
        <f t="shared" si="164"/>
        <v/>
      </c>
      <c r="BP770" s="5"/>
      <c r="BQ770" s="4" t="str">
        <f>IF(IFERROR(VLOOKUP(C770,C771:C$1993,1,0),"")="","",COUNTIF(C:C,C770))</f>
        <v/>
      </c>
      <c r="BS770" s="5"/>
      <c r="BT770" s="5"/>
      <c r="BU770" s="5" t="str">
        <f>IF(B770="","",IF(BQ770="",1+(MAX(BU$2:BU769)),""))</f>
        <v/>
      </c>
      <c r="BV770" s="5" t="str">
        <f t="shared" ref="BV770:BV833" si="173">IF(BU770="","",Z770)</f>
        <v/>
      </c>
      <c r="BW770" s="5" t="str">
        <f t="shared" ref="BW770:BW833" si="174">IF(BU770="","",H770)</f>
        <v/>
      </c>
      <c r="BX770" s="14" t="str">
        <f t="shared" ref="BX770:BX833" si="175">IF(BU770="","",C770)</f>
        <v/>
      </c>
      <c r="BY770" s="28"/>
      <c r="BZ770" s="15"/>
      <c r="CA770" s="5" t="str">
        <f t="shared" si="166"/>
        <v/>
      </c>
      <c r="CC770" s="5"/>
      <c r="CD770" s="5" t="str">
        <f t="shared" ref="CD770:CD833" si="176">IFERROR(RANK(CF770,CF$2:CF$1493,1),"")</f>
        <v/>
      </c>
      <c r="CE770" s="5" t="str">
        <f>IF(J770="","",IFERROR(IF(VLOOKUP(J770,J$2:J769,1,0)=0,"",""),J770))</f>
        <v/>
      </c>
      <c r="CF770" s="24" t="str">
        <f>IF(CE770="","",(IFERROR(VLOOKUP(MID(CE770,1,1),$CW$2:DA$28,3,0),0)+IFERROR(VLOOKUP(MID(CE770,2,1),CW$2:DA$28,4,0),0)+IFERROR(VLOOKUP(MID(CE770,3,1),CW$2:DA$28,5,0),0)+(ROW(CE770)/1000000000000)))</f>
        <v/>
      </c>
      <c r="CG770" s="5"/>
      <c r="CH770" s="5">
        <v>769</v>
      </c>
      <c r="CI770" s="5" t="str">
        <f>IFERROR(VLOOKUP(CH770,CD$2:CE1846,2,0),"")</f>
        <v/>
      </c>
      <c r="CJ770" s="5"/>
      <c r="CL770" s="5"/>
      <c r="DC770" s="5" t="e">
        <f>IF(REPORTE!AH$2="si",IF(C770=VALUE(REPORTE!C$11),IF(SUM(DC771:DC$1993),CONCATENATE(INT(B770),", "),INT(B770)),""),IF(C770=VALUE(REPORTE!C$10),IF(SUM(DC771:DC$1993),CONCATENATE(INT(B770),", "),INT(B770)),""))</f>
        <v>#VALUE!</v>
      </c>
      <c r="DG770" s="5"/>
      <c r="DH770" s="5"/>
      <c r="DI770" s="5"/>
      <c r="DJ770" s="5"/>
    </row>
    <row r="771" spans="1:114">
      <c r="A771" s="4" t="str">
        <f t="shared" si="169"/>
        <v/>
      </c>
      <c r="B771" s="3"/>
      <c r="D771" s="1" t="str">
        <f>IFERROR(INDEX('padron cfe'!B:B,MATCH(DATOS!C771,'padron cfe'!A:A,0),1),"")</f>
        <v/>
      </c>
      <c r="H771" s="5" t="str">
        <f>IF(F771="","",IFERROR(CONCATENATE("PEUA",VLOOKUP(ESTADO,REPORTE!AV$2:AW$33,2,0),DIDTRITO_FORM,CADER_FORM,IFERROR(VLOOKUP(DAY(F771),$BN$3:$BO$11,2,0),DAY(F771)),IFERROR(VLOOKUP(MONTH(F771),$BN$3:$BO$11,2,0),MONTH(F771)),YEAR(F771),G771),""))</f>
        <v/>
      </c>
      <c r="K771" s="2" t="str">
        <f>IFERROR(INDEX('padron cfe'!C:C,MATCH(DATOS!C771,'padron cfe'!A:A,0),1),"")</f>
        <v/>
      </c>
      <c r="L771" s="4" t="str">
        <f>IFERROR(IF(VLOOKUP(J771,J$2:L770,4,0)=0,"",VLOOKUP(J771,J$2:L770,4,0)),"")</f>
        <v/>
      </c>
      <c r="M771" s="4" t="str">
        <f>IFERROR(IF(VLOOKUP(J771,J$2:M770,5,0)=0,"",VLOOKUP(J771,J$2:M770,5,0)),"")</f>
        <v/>
      </c>
      <c r="Q771" s="5" t="str">
        <f t="shared" si="168"/>
        <v/>
      </c>
      <c r="S771"/>
      <c r="T771" s="2" t="str">
        <f>IFERROR(INDEX('padron cfe'!D:D,MATCH(DATOS!C771,'padron cfe'!A:A,0),1),"")</f>
        <v/>
      </c>
      <c r="X771" s="3"/>
      <c r="Z771" s="4" t="str">
        <f t="shared" si="170"/>
        <v/>
      </c>
      <c r="AC771" s="2" t="str">
        <f>IFERROR(IF(INDEX(AC$1:AC770,MATCH(J771,J$1:J770,0),1)=0,"",INDEX(AC$1:AC770,MATCH(J771,J$1:J770,0),1)),"")</f>
        <v/>
      </c>
      <c r="AD771" s="2" t="str">
        <f>IFERROR(IF(INDEX(AD$1:AD770,MATCH(J771,J$1:J770,0),1)=0,"",INDEX(AD$1:AD770,MATCH(J771,J$1:J770,0),1)),"")</f>
        <v/>
      </c>
      <c r="AE771" s="2" t="str">
        <f>IFERROR(IF(INDEX(AE$1:AE770,MATCH(J771,J$1:J770,0),1)=0,"",INDEX(AE$1:AE770,MATCH(J771,J$1:J770,0),1)),"")</f>
        <v/>
      </c>
      <c r="AS771" s="4"/>
      <c r="AU771" s="124"/>
      <c r="AV771" s="124"/>
      <c r="AW771" s="124"/>
      <c r="AX771" s="124"/>
      <c r="AY771" s="124"/>
      <c r="AZ771" s="124"/>
      <c r="BA771" s="4"/>
      <c r="BB771" s="127"/>
      <c r="BH771" s="7" t="str">
        <f t="shared" ca="1" si="171"/>
        <v/>
      </c>
      <c r="BI771" s="4" t="str">
        <f t="shared" si="165"/>
        <v/>
      </c>
      <c r="BJ771" s="123" t="str">
        <f t="shared" si="172"/>
        <v/>
      </c>
      <c r="BK771" s="140" t="str">
        <f t="shared" ref="BK771:BK834" si="177">IFERROR(IF(AA771/Z771=0,"",AA771/Z771),"")</f>
        <v/>
      </c>
      <c r="BP771" s="5"/>
      <c r="BQ771" s="4" t="str">
        <f>IF(IFERROR(VLOOKUP(C771,C772:C$1993,1,0),"")="","",COUNTIF(C:C,C771))</f>
        <v/>
      </c>
      <c r="BS771" s="5"/>
      <c r="BT771" s="5"/>
      <c r="BU771" s="5" t="str">
        <f>IF(B771="","",IF(BQ771="",1+(MAX(BU$2:BU770)),""))</f>
        <v/>
      </c>
      <c r="BV771" s="5" t="str">
        <f t="shared" si="173"/>
        <v/>
      </c>
      <c r="BW771" s="5" t="str">
        <f t="shared" si="174"/>
        <v/>
      </c>
      <c r="BX771" s="14" t="str">
        <f t="shared" si="175"/>
        <v/>
      </c>
      <c r="BY771" s="28"/>
      <c r="BZ771" s="15"/>
      <c r="CA771" s="5" t="str">
        <f t="shared" si="166"/>
        <v/>
      </c>
      <c r="CC771" s="5"/>
      <c r="CD771" s="5" t="str">
        <f t="shared" si="176"/>
        <v/>
      </c>
      <c r="CE771" s="5" t="str">
        <f>IF(J771="","",IFERROR(IF(VLOOKUP(J771,J$2:J770,1,0)=0,"",""),J771))</f>
        <v/>
      </c>
      <c r="CF771" s="24" t="str">
        <f>IF(CE771="","",(IFERROR(VLOOKUP(MID(CE771,1,1),$CW$2:DA$28,3,0),0)+IFERROR(VLOOKUP(MID(CE771,2,1),CW$2:DA$28,4,0),0)+IFERROR(VLOOKUP(MID(CE771,3,1),CW$2:DA$28,5,0),0)+(ROW(CE771)/1000000000000)))</f>
        <v/>
      </c>
      <c r="CG771" s="5"/>
      <c r="CH771" s="5">
        <v>770</v>
      </c>
      <c r="CI771" s="5" t="str">
        <f>IFERROR(VLOOKUP(CH771,CD$2:CE1847,2,0),"")</f>
        <v/>
      </c>
      <c r="CJ771" s="5"/>
      <c r="CL771" s="5"/>
      <c r="DC771" s="5" t="e">
        <f>IF(REPORTE!AH$2="si",IF(C771=VALUE(REPORTE!C$11),IF(SUM(DC772:DC$1993),CONCATENATE(INT(B771),", "),INT(B771)),""),IF(C771=VALUE(REPORTE!C$10),IF(SUM(DC772:DC$1993),CONCATENATE(INT(B771),", "),INT(B771)),""))</f>
        <v>#VALUE!</v>
      </c>
      <c r="DG771" s="5"/>
      <c r="DH771" s="5"/>
      <c r="DI771" s="5"/>
      <c r="DJ771" s="5"/>
    </row>
    <row r="772" spans="1:114">
      <c r="A772" s="4" t="str">
        <f t="shared" si="169"/>
        <v/>
      </c>
      <c r="B772" s="3"/>
      <c r="D772" s="1" t="str">
        <f>IFERROR(INDEX('padron cfe'!B:B,MATCH(DATOS!C772,'padron cfe'!A:A,0),1),"")</f>
        <v/>
      </c>
      <c r="H772" s="5" t="str">
        <f>IF(F772="","",IFERROR(CONCATENATE("PEUA",VLOOKUP(ESTADO,REPORTE!AV$2:AW$33,2,0),DIDTRITO_FORM,CADER_FORM,IFERROR(VLOOKUP(DAY(F772),$BN$3:$BO$11,2,0),DAY(F772)),IFERROR(VLOOKUP(MONTH(F772),$BN$3:$BO$11,2,0),MONTH(F772)),YEAR(F772),G772),""))</f>
        <v/>
      </c>
      <c r="K772" s="2" t="str">
        <f>IFERROR(INDEX('padron cfe'!C:C,MATCH(DATOS!C772,'padron cfe'!A:A,0),1),"")</f>
        <v/>
      </c>
      <c r="L772" s="4" t="str">
        <f>IFERROR(IF(VLOOKUP(J772,J$2:L771,4,0)=0,"",VLOOKUP(J772,J$2:L771,4,0)),"")</f>
        <v/>
      </c>
      <c r="M772" s="4" t="str">
        <f>IFERROR(IF(VLOOKUP(J772,J$2:M771,5,0)=0,"",VLOOKUP(J772,J$2:M771,5,0)),"")</f>
        <v/>
      </c>
      <c r="Q772" s="5" t="str">
        <f t="shared" si="168"/>
        <v/>
      </c>
      <c r="S772"/>
      <c r="T772" s="2" t="str">
        <f>IFERROR(INDEX('padron cfe'!D:D,MATCH(DATOS!C772,'padron cfe'!A:A,0),1),"")</f>
        <v/>
      </c>
      <c r="X772" s="3"/>
      <c r="Z772" s="4" t="str">
        <f t="shared" si="170"/>
        <v/>
      </c>
      <c r="AC772" s="2" t="str">
        <f>IFERROR(IF(INDEX(AC$1:AC771,MATCH(J772,J$1:J771,0),1)=0,"",INDEX(AC$1:AC771,MATCH(J772,J$1:J771,0),1)),"")</f>
        <v/>
      </c>
      <c r="AD772" s="2" t="str">
        <f>IFERROR(IF(INDEX(AD$1:AD771,MATCH(J772,J$1:J771,0),1)=0,"",INDEX(AD$1:AD771,MATCH(J772,J$1:J771,0),1)),"")</f>
        <v/>
      </c>
      <c r="AE772" s="2" t="str">
        <f>IFERROR(IF(INDEX(AE$1:AE771,MATCH(J772,J$1:J771,0),1)=0,"",INDEX(AE$1:AE771,MATCH(J772,J$1:J771,0),1)),"")</f>
        <v/>
      </c>
      <c r="AS772" s="4"/>
      <c r="AU772" s="124"/>
      <c r="AV772" s="124"/>
      <c r="AW772" s="124"/>
      <c r="AX772" s="124"/>
      <c r="AY772" s="124"/>
      <c r="AZ772" s="124"/>
      <c r="BA772" s="4"/>
      <c r="BB772" s="127"/>
      <c r="BH772" s="7" t="str">
        <f t="shared" ca="1" si="171"/>
        <v/>
      </c>
      <c r="BI772" s="4" t="str">
        <f t="shared" si="165"/>
        <v/>
      </c>
      <c r="BJ772" s="123" t="str">
        <f t="shared" si="172"/>
        <v/>
      </c>
      <c r="BK772" s="140" t="str">
        <f t="shared" si="177"/>
        <v/>
      </c>
      <c r="BP772" s="5"/>
      <c r="BQ772" s="4" t="str">
        <f>IF(IFERROR(VLOOKUP(C772,C773:C$1993,1,0),"")="","",COUNTIF(C:C,C772))</f>
        <v/>
      </c>
      <c r="BS772" s="5"/>
      <c r="BT772" s="5"/>
      <c r="BU772" s="5" t="str">
        <f>IF(B772="","",IF(BQ772="",1+(MAX(BU$2:BU771)),""))</f>
        <v/>
      </c>
      <c r="BV772" s="5" t="str">
        <f t="shared" si="173"/>
        <v/>
      </c>
      <c r="BW772" s="5" t="str">
        <f t="shared" si="174"/>
        <v/>
      </c>
      <c r="BX772" s="14" t="str">
        <f t="shared" si="175"/>
        <v/>
      </c>
      <c r="BY772" s="28"/>
      <c r="BZ772" s="15"/>
      <c r="CA772" s="5" t="str">
        <f t="shared" si="166"/>
        <v/>
      </c>
      <c r="CC772" s="5"/>
      <c r="CD772" s="5" t="str">
        <f t="shared" si="176"/>
        <v/>
      </c>
      <c r="CE772" s="5" t="str">
        <f>IF(J772="","",IFERROR(IF(VLOOKUP(J772,J$2:J771,1,0)=0,"",""),J772))</f>
        <v/>
      </c>
      <c r="CF772" s="24" t="str">
        <f>IF(CE772="","",(IFERROR(VLOOKUP(MID(CE772,1,1),$CW$2:DA$28,3,0),0)+IFERROR(VLOOKUP(MID(CE772,2,1),CW$2:DA$28,4,0),0)+IFERROR(VLOOKUP(MID(CE772,3,1),CW$2:DA$28,5,0),0)+(ROW(CE772)/1000000000000)))</f>
        <v/>
      </c>
      <c r="CG772" s="5"/>
      <c r="CH772" s="5">
        <v>771</v>
      </c>
      <c r="CI772" s="5" t="str">
        <f>IFERROR(VLOOKUP(CH772,CD$2:CE1848,2,0),"")</f>
        <v/>
      </c>
      <c r="CJ772" s="5"/>
      <c r="CL772" s="5"/>
      <c r="DC772" s="5" t="e">
        <f>IF(REPORTE!AH$2="si",IF(C772=VALUE(REPORTE!C$11),IF(SUM(DC773:DC$1993),CONCATENATE(INT(B772),", "),INT(B772)),""),IF(C772=VALUE(REPORTE!C$10),IF(SUM(DC773:DC$1993),CONCATENATE(INT(B772),", "),INT(B772)),""))</f>
        <v>#VALUE!</v>
      </c>
      <c r="DG772" s="5"/>
      <c r="DH772" s="5"/>
      <c r="DI772" s="5"/>
      <c r="DJ772" s="5"/>
    </row>
    <row r="773" spans="1:114">
      <c r="A773" s="4" t="str">
        <f t="shared" si="169"/>
        <v/>
      </c>
      <c r="B773" s="3"/>
      <c r="D773" s="1" t="str">
        <f>IFERROR(INDEX('padron cfe'!B:B,MATCH(DATOS!C773,'padron cfe'!A:A,0),1),"")</f>
        <v/>
      </c>
      <c r="H773" s="5" t="str">
        <f>IF(F773="","",IFERROR(CONCATENATE("PEUA",VLOOKUP(ESTADO,REPORTE!AV$2:AW$33,2,0),DIDTRITO_FORM,CADER_FORM,IFERROR(VLOOKUP(DAY(F773),$BN$3:$BO$11,2,0),DAY(F773)),IFERROR(VLOOKUP(MONTH(F773),$BN$3:$BO$11,2,0),MONTH(F773)),YEAR(F773),G773),""))</f>
        <v/>
      </c>
      <c r="K773" s="2" t="str">
        <f>IFERROR(INDEX('padron cfe'!C:C,MATCH(DATOS!C773,'padron cfe'!A:A,0),1),"")</f>
        <v/>
      </c>
      <c r="L773" s="4" t="str">
        <f>IFERROR(IF(VLOOKUP(J773,J$2:L772,4,0)=0,"",VLOOKUP(J773,J$2:L772,4,0)),"")</f>
        <v/>
      </c>
      <c r="M773" s="4" t="str">
        <f>IFERROR(IF(VLOOKUP(J773,J$2:M772,5,0)=0,"",VLOOKUP(J773,J$2:M772,5,0)),"")</f>
        <v/>
      </c>
      <c r="Q773" s="5" t="str">
        <f t="shared" si="168"/>
        <v/>
      </c>
      <c r="S773"/>
      <c r="T773" s="2" t="str">
        <f>IFERROR(INDEX('padron cfe'!D:D,MATCH(DATOS!C773,'padron cfe'!A:A,0),1),"")</f>
        <v/>
      </c>
      <c r="X773" s="3"/>
      <c r="Z773" s="4" t="str">
        <f t="shared" si="170"/>
        <v/>
      </c>
      <c r="AC773" s="2" t="str">
        <f>IFERROR(IF(INDEX(AC$1:AC772,MATCH(J773,J$1:J772,0),1)=0,"",INDEX(AC$1:AC772,MATCH(J773,J$1:J772,0),1)),"")</f>
        <v/>
      </c>
      <c r="AD773" s="2" t="str">
        <f>IFERROR(IF(INDEX(AD$1:AD772,MATCH(J773,J$1:J772,0),1)=0,"",INDEX(AD$1:AD772,MATCH(J773,J$1:J772,0),1)),"")</f>
        <v/>
      </c>
      <c r="AE773" s="2" t="str">
        <f>IFERROR(IF(INDEX(AE$1:AE772,MATCH(J773,J$1:J772,0),1)=0,"",INDEX(AE$1:AE772,MATCH(J773,J$1:J772,0),1)),"")</f>
        <v/>
      </c>
      <c r="AS773" s="4"/>
      <c r="AU773" s="124"/>
      <c r="AV773" s="124"/>
      <c r="AW773" s="124"/>
      <c r="AX773" s="124"/>
      <c r="AY773" s="124"/>
      <c r="AZ773" s="124"/>
      <c r="BA773" s="4"/>
      <c r="BB773" s="127"/>
      <c r="BH773" s="7" t="str">
        <f t="shared" ca="1" si="171"/>
        <v/>
      </c>
      <c r="BI773" s="4" t="str">
        <f t="shared" si="165"/>
        <v/>
      </c>
      <c r="BJ773" s="123" t="str">
        <f t="shared" si="172"/>
        <v/>
      </c>
      <c r="BK773" s="140" t="str">
        <f t="shared" si="177"/>
        <v/>
      </c>
      <c r="BP773" s="5"/>
      <c r="BQ773" s="4" t="str">
        <f>IF(IFERROR(VLOOKUP(C773,C774:C$1993,1,0),"")="","",COUNTIF(C:C,C773))</f>
        <v/>
      </c>
      <c r="BS773" s="5"/>
      <c r="BT773" s="5"/>
      <c r="BU773" s="5" t="str">
        <f>IF(B773="","",IF(BQ773="",1+(MAX(BU$2:BU772)),""))</f>
        <v/>
      </c>
      <c r="BV773" s="5" t="str">
        <f t="shared" si="173"/>
        <v/>
      </c>
      <c r="BW773" s="5" t="str">
        <f t="shared" si="174"/>
        <v/>
      </c>
      <c r="BX773" s="14" t="str">
        <f t="shared" si="175"/>
        <v/>
      </c>
      <c r="BY773" s="28"/>
      <c r="BZ773" s="15"/>
      <c r="CA773" s="5" t="str">
        <f t="shared" si="166"/>
        <v/>
      </c>
      <c r="CC773" s="5"/>
      <c r="CD773" s="5" t="str">
        <f t="shared" si="176"/>
        <v/>
      </c>
      <c r="CE773" s="5" t="str">
        <f>IF(J773="","",IFERROR(IF(VLOOKUP(J773,J$2:J772,1,0)=0,"",""),J773))</f>
        <v/>
      </c>
      <c r="CF773" s="24" t="str">
        <f>IF(CE773="","",(IFERROR(VLOOKUP(MID(CE773,1,1),$CW$2:DA$28,3,0),0)+IFERROR(VLOOKUP(MID(CE773,2,1),CW$2:DA$28,4,0),0)+IFERROR(VLOOKUP(MID(CE773,3,1),CW$2:DA$28,5,0),0)+(ROW(CE773)/1000000000000)))</f>
        <v/>
      </c>
      <c r="CG773" s="5"/>
      <c r="CH773" s="5">
        <v>772</v>
      </c>
      <c r="CI773" s="5" t="str">
        <f>IFERROR(VLOOKUP(CH773,CD$2:CE1849,2,0),"")</f>
        <v/>
      </c>
      <c r="CJ773" s="5"/>
      <c r="CL773" s="5"/>
      <c r="DC773" s="5" t="e">
        <f>IF(REPORTE!AH$2="si",IF(C773=VALUE(REPORTE!C$11),IF(SUM(DC774:DC$1993),CONCATENATE(INT(B773),", "),INT(B773)),""),IF(C773=VALUE(REPORTE!C$10),IF(SUM(DC774:DC$1993),CONCATENATE(INT(B773),", "),INT(B773)),""))</f>
        <v>#VALUE!</v>
      </c>
      <c r="DG773" s="5"/>
      <c r="DH773" s="5"/>
      <c r="DI773" s="5"/>
      <c r="DJ773" s="5"/>
    </row>
    <row r="774" spans="1:114">
      <c r="A774" s="4" t="str">
        <f t="shared" si="169"/>
        <v/>
      </c>
      <c r="B774" s="3"/>
      <c r="D774" s="1" t="str">
        <f>IFERROR(INDEX('padron cfe'!B:B,MATCH(DATOS!C774,'padron cfe'!A:A,0),1),"")</f>
        <v/>
      </c>
      <c r="H774" s="5" t="str">
        <f>IF(F774="","",IFERROR(CONCATENATE("PEUA",VLOOKUP(ESTADO,REPORTE!AV$2:AW$33,2,0),DIDTRITO_FORM,CADER_FORM,IFERROR(VLOOKUP(DAY(F774),$BN$3:$BO$11,2,0),DAY(F774)),IFERROR(VLOOKUP(MONTH(F774),$BN$3:$BO$11,2,0),MONTH(F774)),YEAR(F774),G774),""))</f>
        <v/>
      </c>
      <c r="K774" s="2" t="str">
        <f>IFERROR(INDEX('padron cfe'!C:C,MATCH(DATOS!C774,'padron cfe'!A:A,0),1),"")</f>
        <v/>
      </c>
      <c r="L774" s="4" t="str">
        <f>IFERROR(IF(VLOOKUP(J774,J$2:L773,4,0)=0,"",VLOOKUP(J774,J$2:L773,4,0)),"")</f>
        <v/>
      </c>
      <c r="M774" s="4" t="str">
        <f>IFERROR(IF(VLOOKUP(J774,J$2:M773,5,0)=0,"",VLOOKUP(J774,J$2:M773,5,0)),"")</f>
        <v/>
      </c>
      <c r="Q774" s="5" t="str">
        <f t="shared" si="168"/>
        <v/>
      </c>
      <c r="S774"/>
      <c r="T774" s="2" t="str">
        <f>IFERROR(INDEX('padron cfe'!D:D,MATCH(DATOS!C774,'padron cfe'!A:A,0),1),"")</f>
        <v/>
      </c>
      <c r="X774" s="3"/>
      <c r="Z774" s="4" t="str">
        <f t="shared" si="170"/>
        <v/>
      </c>
      <c r="AC774" s="2" t="str">
        <f>IFERROR(IF(INDEX(AC$1:AC773,MATCH(J774,J$1:J773,0),1)=0,"",INDEX(AC$1:AC773,MATCH(J774,J$1:J773,0),1)),"")</f>
        <v/>
      </c>
      <c r="AD774" s="2" t="str">
        <f>IFERROR(IF(INDEX(AD$1:AD773,MATCH(J774,J$1:J773,0),1)=0,"",INDEX(AD$1:AD773,MATCH(J774,J$1:J773,0),1)),"")</f>
        <v/>
      </c>
      <c r="AE774" s="2" t="str">
        <f>IFERROR(IF(INDEX(AE$1:AE773,MATCH(J774,J$1:J773,0),1)=0,"",INDEX(AE$1:AE773,MATCH(J774,J$1:J773,0),1)),"")</f>
        <v/>
      </c>
      <c r="AS774" s="4"/>
      <c r="AU774" s="124"/>
      <c r="AV774" s="124"/>
      <c r="AW774" s="124"/>
      <c r="AX774" s="124"/>
      <c r="AY774" s="124"/>
      <c r="AZ774" s="124"/>
      <c r="BA774" s="4"/>
      <c r="BB774" s="127"/>
      <c r="BH774" s="7" t="str">
        <f t="shared" ca="1" si="171"/>
        <v/>
      </c>
      <c r="BI774" s="4" t="str">
        <f t="shared" si="165"/>
        <v/>
      </c>
      <c r="BJ774" s="123" t="str">
        <f t="shared" si="172"/>
        <v/>
      </c>
      <c r="BK774" s="140" t="str">
        <f t="shared" si="177"/>
        <v/>
      </c>
      <c r="BP774" s="5"/>
      <c r="BQ774" s="4" t="str">
        <f>IF(IFERROR(VLOOKUP(C774,C775:C$1993,1,0),"")="","",COUNTIF(C:C,C774))</f>
        <v/>
      </c>
      <c r="BS774" s="5"/>
      <c r="BT774" s="5"/>
      <c r="BU774" s="5" t="str">
        <f>IF(B774="","",IF(BQ774="",1+(MAX(BU$2:BU773)),""))</f>
        <v/>
      </c>
      <c r="BV774" s="5" t="str">
        <f t="shared" si="173"/>
        <v/>
      </c>
      <c r="BW774" s="5" t="str">
        <f t="shared" si="174"/>
        <v/>
      </c>
      <c r="BX774" s="14" t="str">
        <f t="shared" si="175"/>
        <v/>
      </c>
      <c r="BY774" s="28"/>
      <c r="BZ774" s="15"/>
      <c r="CA774" s="5" t="str">
        <f t="shared" si="166"/>
        <v/>
      </c>
      <c r="CC774" s="5"/>
      <c r="CD774" s="5" t="str">
        <f t="shared" si="176"/>
        <v/>
      </c>
      <c r="CE774" s="5" t="str">
        <f>IF(J774="","",IFERROR(IF(VLOOKUP(J774,J$2:J773,1,0)=0,"",""),J774))</f>
        <v/>
      </c>
      <c r="CF774" s="24" t="str">
        <f>IF(CE774="","",(IFERROR(VLOOKUP(MID(CE774,1,1),$CW$2:DA$28,3,0),0)+IFERROR(VLOOKUP(MID(CE774,2,1),CW$2:DA$28,4,0),0)+IFERROR(VLOOKUP(MID(CE774,3,1),CW$2:DA$28,5,0),0)+(ROW(CE774)/1000000000000)))</f>
        <v/>
      </c>
      <c r="CG774" s="5"/>
      <c r="CH774" s="5">
        <v>773</v>
      </c>
      <c r="CI774" s="5" t="str">
        <f>IFERROR(VLOOKUP(CH774,CD$2:CE1850,2,0),"")</f>
        <v/>
      </c>
      <c r="CJ774" s="5"/>
      <c r="CL774" s="5"/>
      <c r="DC774" s="5" t="e">
        <f>IF(REPORTE!AH$2="si",IF(C774=VALUE(REPORTE!C$11),IF(SUM(DC775:DC$1993),CONCATENATE(INT(B774),", "),INT(B774)),""),IF(C774=VALUE(REPORTE!C$10),IF(SUM(DC775:DC$1993),CONCATENATE(INT(B774),", "),INT(B774)),""))</f>
        <v>#VALUE!</v>
      </c>
      <c r="DG774" s="5"/>
      <c r="DH774" s="5"/>
      <c r="DI774" s="5"/>
      <c r="DJ774" s="5"/>
    </row>
    <row r="775" spans="1:114">
      <c r="A775" s="4" t="str">
        <f t="shared" si="169"/>
        <v/>
      </c>
      <c r="B775" s="3"/>
      <c r="D775" s="1" t="str">
        <f>IFERROR(INDEX('padron cfe'!B:B,MATCH(DATOS!C775,'padron cfe'!A:A,0),1),"")</f>
        <v/>
      </c>
      <c r="H775" s="5" t="str">
        <f>IF(F775="","",IFERROR(CONCATENATE("PEUA",VLOOKUP(ESTADO,REPORTE!AV$2:AW$33,2,0),DIDTRITO_FORM,CADER_FORM,IFERROR(VLOOKUP(DAY(F775),$BN$3:$BO$11,2,0),DAY(F775)),IFERROR(VLOOKUP(MONTH(F775),$BN$3:$BO$11,2,0),MONTH(F775)),YEAR(F775),G775),""))</f>
        <v/>
      </c>
      <c r="K775" s="2" t="str">
        <f>IFERROR(INDEX('padron cfe'!C:C,MATCH(DATOS!C775,'padron cfe'!A:A,0),1),"")</f>
        <v/>
      </c>
      <c r="L775" s="4" t="str">
        <f>IFERROR(IF(VLOOKUP(J775,J$2:L774,4,0)=0,"",VLOOKUP(J775,J$2:L774,4,0)),"")</f>
        <v/>
      </c>
      <c r="M775" s="4" t="str">
        <f>IFERROR(IF(VLOOKUP(J775,J$2:M774,5,0)=0,"",VLOOKUP(J775,J$2:M774,5,0)),"")</f>
        <v/>
      </c>
      <c r="Q775" s="5" t="str">
        <f t="shared" si="168"/>
        <v/>
      </c>
      <c r="S775"/>
      <c r="T775" s="2" t="str">
        <f>IFERROR(INDEX('padron cfe'!D:D,MATCH(DATOS!C775,'padron cfe'!A:A,0),1),"")</f>
        <v/>
      </c>
      <c r="X775" s="3"/>
      <c r="Z775" s="4" t="str">
        <f t="shared" si="170"/>
        <v/>
      </c>
      <c r="AC775" s="2" t="str">
        <f>IFERROR(IF(INDEX(AC$1:AC774,MATCH(J775,J$1:J774,0),1)=0,"",INDEX(AC$1:AC774,MATCH(J775,J$1:J774,0),1)),"")</f>
        <v/>
      </c>
      <c r="AD775" s="2" t="str">
        <f>IFERROR(IF(INDEX(AD$1:AD774,MATCH(J775,J$1:J774,0),1)=0,"",INDEX(AD$1:AD774,MATCH(J775,J$1:J774,0),1)),"")</f>
        <v/>
      </c>
      <c r="AE775" s="2" t="str">
        <f>IFERROR(IF(INDEX(AE$1:AE774,MATCH(J775,J$1:J774,0),1)=0,"",INDEX(AE$1:AE774,MATCH(J775,J$1:J774,0),1)),"")</f>
        <v/>
      </c>
      <c r="AS775" s="4"/>
      <c r="AU775" s="124"/>
      <c r="AV775" s="124"/>
      <c r="AW775" s="124"/>
      <c r="AX775" s="124"/>
      <c r="AY775" s="124"/>
      <c r="AZ775" s="124"/>
      <c r="BA775" s="4"/>
      <c r="BB775" s="127"/>
      <c r="BH775" s="7" t="str">
        <f t="shared" ca="1" si="171"/>
        <v/>
      </c>
      <c r="BI775" s="4" t="str">
        <f t="shared" si="165"/>
        <v/>
      </c>
      <c r="BJ775" s="123" t="str">
        <f t="shared" si="172"/>
        <v/>
      </c>
      <c r="BK775" s="140" t="str">
        <f t="shared" si="177"/>
        <v/>
      </c>
      <c r="BP775" s="5"/>
      <c r="BQ775" s="4" t="str">
        <f>IF(IFERROR(VLOOKUP(C775,C776:C$1993,1,0),"")="","",COUNTIF(C:C,C775))</f>
        <v/>
      </c>
      <c r="BS775" s="5"/>
      <c r="BT775" s="5"/>
      <c r="BU775" s="5" t="str">
        <f>IF(B775="","",IF(BQ775="",1+(MAX(BU$2:BU774)),""))</f>
        <v/>
      </c>
      <c r="BV775" s="5" t="str">
        <f t="shared" si="173"/>
        <v/>
      </c>
      <c r="BW775" s="5" t="str">
        <f t="shared" si="174"/>
        <v/>
      </c>
      <c r="BX775" s="14" t="str">
        <f t="shared" si="175"/>
        <v/>
      </c>
      <c r="BY775" s="28"/>
      <c r="BZ775" s="15"/>
      <c r="CA775" s="5" t="str">
        <f t="shared" si="166"/>
        <v/>
      </c>
      <c r="CC775" s="5"/>
      <c r="CD775" s="5" t="str">
        <f t="shared" si="176"/>
        <v/>
      </c>
      <c r="CE775" s="5" t="str">
        <f>IF(J775="","",IFERROR(IF(VLOOKUP(J775,J$2:J774,1,0)=0,"",""),J775))</f>
        <v/>
      </c>
      <c r="CF775" s="24" t="str">
        <f>IF(CE775="","",(IFERROR(VLOOKUP(MID(CE775,1,1),$CW$2:DA$28,3,0),0)+IFERROR(VLOOKUP(MID(CE775,2,1),CW$2:DA$28,4,0),0)+IFERROR(VLOOKUP(MID(CE775,3,1),CW$2:DA$28,5,0),0)+(ROW(CE775)/1000000000000)))</f>
        <v/>
      </c>
      <c r="CG775" s="5"/>
      <c r="CH775" s="5">
        <v>774</v>
      </c>
      <c r="CI775" s="5" t="str">
        <f>IFERROR(VLOOKUP(CH775,CD$2:CE1851,2,0),"")</f>
        <v/>
      </c>
      <c r="CJ775" s="5"/>
      <c r="CL775" s="5"/>
      <c r="DC775" s="5" t="e">
        <f>IF(REPORTE!AH$2="si",IF(C775=VALUE(REPORTE!C$11),IF(SUM(DC776:DC$1993),CONCATENATE(INT(B775),", "),INT(B775)),""),IF(C775=VALUE(REPORTE!C$10),IF(SUM(DC776:DC$1993),CONCATENATE(INT(B775),", "),INT(B775)),""))</f>
        <v>#VALUE!</v>
      </c>
      <c r="DG775" s="5"/>
      <c r="DH775" s="5"/>
      <c r="DI775" s="5"/>
      <c r="DJ775" s="5"/>
    </row>
    <row r="776" spans="1:114">
      <c r="A776" s="4" t="str">
        <f t="shared" si="169"/>
        <v/>
      </c>
      <c r="B776" s="3"/>
      <c r="D776" s="1" t="str">
        <f>IFERROR(INDEX('padron cfe'!B:B,MATCH(DATOS!C776,'padron cfe'!A:A,0),1),"")</f>
        <v/>
      </c>
      <c r="H776" s="5" t="str">
        <f>IF(F776="","",IFERROR(CONCATENATE("PEUA",VLOOKUP(ESTADO,REPORTE!AV$2:AW$33,2,0),DIDTRITO_FORM,CADER_FORM,IFERROR(VLOOKUP(DAY(F776),$BN$3:$BO$11,2,0),DAY(F776)),IFERROR(VLOOKUP(MONTH(F776),$BN$3:$BO$11,2,0),MONTH(F776)),YEAR(F776),G776),""))</f>
        <v/>
      </c>
      <c r="K776" s="2" t="str">
        <f>IFERROR(INDEX('padron cfe'!C:C,MATCH(DATOS!C776,'padron cfe'!A:A,0),1),"")</f>
        <v/>
      </c>
      <c r="L776" s="4" t="str">
        <f>IFERROR(IF(VLOOKUP(J776,J$2:L775,4,0)=0,"",VLOOKUP(J776,J$2:L775,4,0)),"")</f>
        <v/>
      </c>
      <c r="M776" s="4" t="str">
        <f>IFERROR(IF(VLOOKUP(J776,J$2:M775,5,0)=0,"",VLOOKUP(J776,J$2:M775,5,0)),"")</f>
        <v/>
      </c>
      <c r="Q776" s="5" t="str">
        <f t="shared" si="168"/>
        <v/>
      </c>
      <c r="S776"/>
      <c r="T776" s="2" t="str">
        <f>IFERROR(INDEX('padron cfe'!D:D,MATCH(DATOS!C776,'padron cfe'!A:A,0),1),"")</f>
        <v/>
      </c>
      <c r="X776" s="3"/>
      <c r="Z776" s="4" t="str">
        <f t="shared" si="170"/>
        <v/>
      </c>
      <c r="AC776" s="2" t="str">
        <f>IFERROR(IF(INDEX(AC$1:AC775,MATCH(J776,J$1:J775,0),1)=0,"",INDEX(AC$1:AC775,MATCH(J776,J$1:J775,0),1)),"")</f>
        <v/>
      </c>
      <c r="AD776" s="2" t="str">
        <f>IFERROR(IF(INDEX(AD$1:AD775,MATCH(J776,J$1:J775,0),1)=0,"",INDEX(AD$1:AD775,MATCH(J776,J$1:J775,0),1)),"")</f>
        <v/>
      </c>
      <c r="AE776" s="2" t="str">
        <f>IFERROR(IF(INDEX(AE$1:AE775,MATCH(J776,J$1:J775,0),1)=0,"",INDEX(AE$1:AE775,MATCH(J776,J$1:J775,0),1)),"")</f>
        <v/>
      </c>
      <c r="AS776" s="4"/>
      <c r="AU776" s="124"/>
      <c r="AV776" s="124"/>
      <c r="AW776" s="124"/>
      <c r="AX776" s="124"/>
      <c r="AY776" s="124"/>
      <c r="AZ776" s="124"/>
      <c r="BA776" s="4"/>
      <c r="BB776" s="127"/>
      <c r="BH776" s="7" t="str">
        <f t="shared" ca="1" si="171"/>
        <v/>
      </c>
      <c r="BI776" s="4" t="str">
        <f t="shared" si="165"/>
        <v/>
      </c>
      <c r="BJ776" s="123" t="str">
        <f t="shared" si="172"/>
        <v/>
      </c>
      <c r="BK776" s="140" t="str">
        <f t="shared" si="177"/>
        <v/>
      </c>
      <c r="BP776" s="5"/>
      <c r="BQ776" s="4" t="str">
        <f>IF(IFERROR(VLOOKUP(C776,C777:C$1993,1,0),"")="","",COUNTIF(C:C,C776))</f>
        <v/>
      </c>
      <c r="BS776" s="5"/>
      <c r="BT776" s="5"/>
      <c r="BU776" s="5" t="str">
        <f>IF(B776="","",IF(BQ776="",1+(MAX(BU$2:BU775)),""))</f>
        <v/>
      </c>
      <c r="BV776" s="5" t="str">
        <f t="shared" si="173"/>
        <v/>
      </c>
      <c r="BW776" s="5" t="str">
        <f t="shared" si="174"/>
        <v/>
      </c>
      <c r="BX776" s="14" t="str">
        <f t="shared" si="175"/>
        <v/>
      </c>
      <c r="BY776" s="28"/>
      <c r="BZ776" s="15"/>
      <c r="CA776" s="5" t="str">
        <f t="shared" si="166"/>
        <v/>
      </c>
      <c r="CC776" s="5"/>
      <c r="CD776" s="5" t="str">
        <f t="shared" si="176"/>
        <v/>
      </c>
      <c r="CE776" s="5" t="str">
        <f>IF(J776="","",IFERROR(IF(VLOOKUP(J776,J$2:J775,1,0)=0,"",""),J776))</f>
        <v/>
      </c>
      <c r="CF776" s="24" t="str">
        <f>IF(CE776="","",(IFERROR(VLOOKUP(MID(CE776,1,1),$CW$2:DA$28,3,0),0)+IFERROR(VLOOKUP(MID(CE776,2,1),CW$2:DA$28,4,0),0)+IFERROR(VLOOKUP(MID(CE776,3,1),CW$2:DA$28,5,0),0)+(ROW(CE776)/1000000000000)))</f>
        <v/>
      </c>
      <c r="CG776" s="5"/>
      <c r="CH776" s="5">
        <v>775</v>
      </c>
      <c r="CI776" s="5" t="str">
        <f>IFERROR(VLOOKUP(CH776,CD$2:CE1852,2,0),"")</f>
        <v/>
      </c>
      <c r="CJ776" s="5"/>
      <c r="CL776" s="5"/>
      <c r="DC776" s="5" t="e">
        <f>IF(REPORTE!AH$2="si",IF(C776=VALUE(REPORTE!C$11),IF(SUM(DC777:DC$1993),CONCATENATE(INT(B776),", "),INT(B776)),""),IF(C776=VALUE(REPORTE!C$10),IF(SUM(DC777:DC$1993),CONCATENATE(INT(B776),", "),INT(B776)),""))</f>
        <v>#VALUE!</v>
      </c>
      <c r="DG776" s="5"/>
      <c r="DH776" s="5"/>
      <c r="DI776" s="5"/>
      <c r="DJ776" s="5"/>
    </row>
    <row r="777" spans="1:114">
      <c r="A777" s="4" t="str">
        <f t="shared" si="169"/>
        <v/>
      </c>
      <c r="B777" s="3"/>
      <c r="D777" s="1" t="str">
        <f>IFERROR(INDEX('padron cfe'!B:B,MATCH(DATOS!C777,'padron cfe'!A:A,0),1),"")</f>
        <v/>
      </c>
      <c r="H777" s="5" t="str">
        <f>IF(F777="","",IFERROR(CONCATENATE("PEUA",VLOOKUP(ESTADO,REPORTE!AV$2:AW$33,2,0),DIDTRITO_FORM,CADER_FORM,IFERROR(VLOOKUP(DAY(F777),$BN$3:$BO$11,2,0),DAY(F777)),IFERROR(VLOOKUP(MONTH(F777),$BN$3:$BO$11,2,0),MONTH(F777)),YEAR(F777),G777),""))</f>
        <v/>
      </c>
      <c r="K777" s="2" t="str">
        <f>IFERROR(INDEX('padron cfe'!C:C,MATCH(DATOS!C777,'padron cfe'!A:A,0),1),"")</f>
        <v/>
      </c>
      <c r="L777" s="4" t="str">
        <f>IFERROR(IF(VLOOKUP(J777,J$2:L776,4,0)=0,"",VLOOKUP(J777,J$2:L776,4,0)),"")</f>
        <v/>
      </c>
      <c r="M777" s="4" t="str">
        <f>IFERROR(IF(VLOOKUP(J777,J$2:M776,5,0)=0,"",VLOOKUP(J777,J$2:M776,5,0)),"")</f>
        <v/>
      </c>
      <c r="Q777" s="5" t="str">
        <f t="shared" si="168"/>
        <v/>
      </c>
      <c r="S777"/>
      <c r="T777" s="2" t="str">
        <f>IFERROR(INDEX('padron cfe'!D:D,MATCH(DATOS!C777,'padron cfe'!A:A,0),1),"")</f>
        <v/>
      </c>
      <c r="X777" s="3"/>
      <c r="Z777" s="4" t="str">
        <f t="shared" si="170"/>
        <v/>
      </c>
      <c r="AC777" s="2" t="str">
        <f>IFERROR(IF(INDEX(AC$1:AC776,MATCH(J777,J$1:J776,0),1)=0,"",INDEX(AC$1:AC776,MATCH(J777,J$1:J776,0),1)),"")</f>
        <v/>
      </c>
      <c r="AD777" s="2" t="str">
        <f>IFERROR(IF(INDEX(AD$1:AD776,MATCH(J777,J$1:J776,0),1)=0,"",INDEX(AD$1:AD776,MATCH(J777,J$1:J776,0),1)),"")</f>
        <v/>
      </c>
      <c r="AE777" s="2" t="str">
        <f>IFERROR(IF(INDEX(AE$1:AE776,MATCH(J777,J$1:J776,0),1)=0,"",INDEX(AE$1:AE776,MATCH(J777,J$1:J776,0),1)),"")</f>
        <v/>
      </c>
      <c r="AS777" s="4"/>
      <c r="AU777" s="124"/>
      <c r="AV777" s="124"/>
      <c r="AW777" s="124"/>
      <c r="AX777" s="124"/>
      <c r="AY777" s="124"/>
      <c r="AZ777" s="124"/>
      <c r="BA777" s="4"/>
      <c r="BB777" s="127"/>
      <c r="BH777" s="7" t="str">
        <f t="shared" ca="1" si="171"/>
        <v/>
      </c>
      <c r="BI777" s="4" t="str">
        <f t="shared" si="165"/>
        <v/>
      </c>
      <c r="BJ777" s="123" t="str">
        <f t="shared" si="172"/>
        <v/>
      </c>
      <c r="BK777" s="140" t="str">
        <f t="shared" si="177"/>
        <v/>
      </c>
      <c r="BP777" s="5"/>
      <c r="BQ777" s="4" t="str">
        <f>IF(IFERROR(VLOOKUP(C777,C778:C$1993,1,0),"")="","",COUNTIF(C:C,C777))</f>
        <v/>
      </c>
      <c r="BS777" s="5"/>
      <c r="BT777" s="5"/>
      <c r="BU777" s="5" t="str">
        <f>IF(B777="","",IF(BQ777="",1+(MAX(BU$2:BU776)),""))</f>
        <v/>
      </c>
      <c r="BV777" s="5" t="str">
        <f t="shared" si="173"/>
        <v/>
      </c>
      <c r="BW777" s="5" t="str">
        <f t="shared" si="174"/>
        <v/>
      </c>
      <c r="BX777" s="14" t="str">
        <f t="shared" si="175"/>
        <v/>
      </c>
      <c r="BY777" s="28"/>
      <c r="BZ777" s="15"/>
      <c r="CA777" s="5" t="str">
        <f t="shared" si="166"/>
        <v/>
      </c>
      <c r="CC777" s="5"/>
      <c r="CD777" s="5" t="str">
        <f t="shared" si="176"/>
        <v/>
      </c>
      <c r="CE777" s="5" t="str">
        <f>IF(J777="","",IFERROR(IF(VLOOKUP(J777,J$2:J776,1,0)=0,"",""),J777))</f>
        <v/>
      </c>
      <c r="CF777" s="24" t="str">
        <f>IF(CE777="","",(IFERROR(VLOOKUP(MID(CE777,1,1),$CW$2:DA$28,3,0),0)+IFERROR(VLOOKUP(MID(CE777,2,1),CW$2:DA$28,4,0),0)+IFERROR(VLOOKUP(MID(CE777,3,1),CW$2:DA$28,5,0),0)+(ROW(CE777)/1000000000000)))</f>
        <v/>
      </c>
      <c r="CG777" s="5"/>
      <c r="CH777" s="5">
        <v>776</v>
      </c>
      <c r="CI777" s="5" t="str">
        <f>IFERROR(VLOOKUP(CH777,CD$2:CE1853,2,0),"")</f>
        <v/>
      </c>
      <c r="CJ777" s="5"/>
      <c r="CL777" s="5"/>
      <c r="DC777" s="5" t="e">
        <f>IF(REPORTE!AH$2="si",IF(C777=VALUE(REPORTE!C$11),IF(SUM(DC778:DC$1993),CONCATENATE(INT(B777),", "),INT(B777)),""),IF(C777=VALUE(REPORTE!C$10),IF(SUM(DC778:DC$1993),CONCATENATE(INT(B777),", "),INT(B777)),""))</f>
        <v>#VALUE!</v>
      </c>
      <c r="DG777" s="5"/>
      <c r="DH777" s="5"/>
      <c r="DI777" s="5"/>
      <c r="DJ777" s="5"/>
    </row>
    <row r="778" spans="1:114">
      <c r="A778" s="4" t="str">
        <f t="shared" si="169"/>
        <v/>
      </c>
      <c r="B778" s="3"/>
      <c r="D778" s="1" t="str">
        <f>IFERROR(INDEX('padron cfe'!B:B,MATCH(DATOS!C778,'padron cfe'!A:A,0),1),"")</f>
        <v/>
      </c>
      <c r="H778" s="5" t="str">
        <f>IF(F778="","",IFERROR(CONCATENATE("PEUA",VLOOKUP(ESTADO,REPORTE!AV$2:AW$33,2,0),DIDTRITO_FORM,CADER_FORM,IFERROR(VLOOKUP(DAY(F778),$BN$3:$BO$11,2,0),DAY(F778)),IFERROR(VLOOKUP(MONTH(F778),$BN$3:$BO$11,2,0),MONTH(F778)),YEAR(F778),G778),""))</f>
        <v/>
      </c>
      <c r="K778" s="2" t="str">
        <f>IFERROR(INDEX('padron cfe'!C:C,MATCH(DATOS!C778,'padron cfe'!A:A,0),1),"")</f>
        <v/>
      </c>
      <c r="L778" s="4" t="str">
        <f>IFERROR(IF(VLOOKUP(J778,J$2:L777,4,0)=0,"",VLOOKUP(J778,J$2:L777,4,0)),"")</f>
        <v/>
      </c>
      <c r="M778" s="4" t="str">
        <f>IFERROR(IF(VLOOKUP(J778,J$2:M777,5,0)=0,"",VLOOKUP(J778,J$2:M777,5,0)),"")</f>
        <v/>
      </c>
      <c r="Q778" s="5" t="str">
        <f t="shared" si="168"/>
        <v/>
      </c>
      <c r="S778"/>
      <c r="T778" s="2" t="str">
        <f>IFERROR(INDEX('padron cfe'!D:D,MATCH(DATOS!C778,'padron cfe'!A:A,0),1),"")</f>
        <v/>
      </c>
      <c r="X778" s="3"/>
      <c r="Z778" s="4" t="str">
        <f t="shared" si="170"/>
        <v/>
      </c>
      <c r="AC778" s="2" t="str">
        <f>IFERROR(IF(INDEX(AC$1:AC777,MATCH(J778,J$1:J777,0),1)=0,"",INDEX(AC$1:AC777,MATCH(J778,J$1:J777,0),1)),"")</f>
        <v/>
      </c>
      <c r="AD778" s="2" t="str">
        <f>IFERROR(IF(INDEX(AD$1:AD777,MATCH(J778,J$1:J777,0),1)=0,"",INDEX(AD$1:AD777,MATCH(J778,J$1:J777,0),1)),"")</f>
        <v/>
      </c>
      <c r="AE778" s="2" t="str">
        <f>IFERROR(IF(INDEX(AE$1:AE777,MATCH(J778,J$1:J777,0),1)=0,"",INDEX(AE$1:AE777,MATCH(J778,J$1:J777,0),1)),"")</f>
        <v/>
      </c>
      <c r="AS778" s="4"/>
      <c r="AU778" s="124"/>
      <c r="AV778" s="124"/>
      <c r="AW778" s="124"/>
      <c r="AX778" s="124"/>
      <c r="AY778" s="124"/>
      <c r="AZ778" s="124"/>
      <c r="BA778" s="4"/>
      <c r="BB778" s="127"/>
      <c r="BH778" s="7" t="str">
        <f t="shared" ca="1" si="171"/>
        <v/>
      </c>
      <c r="BI778" s="4" t="str">
        <f t="shared" si="165"/>
        <v/>
      </c>
      <c r="BJ778" s="123" t="str">
        <f t="shared" si="172"/>
        <v/>
      </c>
      <c r="BK778" s="140" t="str">
        <f t="shared" si="177"/>
        <v/>
      </c>
      <c r="BP778" s="5"/>
      <c r="BQ778" s="4" t="str">
        <f>IF(IFERROR(VLOOKUP(C778,C779:C$1993,1,0),"")="","",COUNTIF(C:C,C778))</f>
        <v/>
      </c>
      <c r="BS778" s="5"/>
      <c r="BT778" s="5"/>
      <c r="BU778" s="5" t="str">
        <f>IF(B778="","",IF(BQ778="",1+(MAX(BU$2:BU777)),""))</f>
        <v/>
      </c>
      <c r="BV778" s="5" t="str">
        <f t="shared" si="173"/>
        <v/>
      </c>
      <c r="BW778" s="5" t="str">
        <f t="shared" si="174"/>
        <v/>
      </c>
      <c r="BX778" s="14" t="str">
        <f t="shared" si="175"/>
        <v/>
      </c>
      <c r="BY778" s="28"/>
      <c r="BZ778" s="15"/>
      <c r="CA778" s="5" t="str">
        <f t="shared" si="166"/>
        <v/>
      </c>
      <c r="CC778" s="5"/>
      <c r="CD778" s="5" t="str">
        <f t="shared" si="176"/>
        <v/>
      </c>
      <c r="CE778" s="5" t="str">
        <f>IF(J778="","",IFERROR(IF(VLOOKUP(J778,J$2:J777,1,0)=0,"",""),J778))</f>
        <v/>
      </c>
      <c r="CF778" s="24" t="str">
        <f>IF(CE778="","",(IFERROR(VLOOKUP(MID(CE778,1,1),$CW$2:DA$28,3,0),0)+IFERROR(VLOOKUP(MID(CE778,2,1),CW$2:DA$28,4,0),0)+IFERROR(VLOOKUP(MID(CE778,3,1),CW$2:DA$28,5,0),0)+(ROW(CE778)/1000000000000)))</f>
        <v/>
      </c>
      <c r="CG778" s="5"/>
      <c r="CH778" s="5">
        <v>777</v>
      </c>
      <c r="CI778" s="5" t="str">
        <f>IFERROR(VLOOKUP(CH778,CD$2:CE1854,2,0),"")</f>
        <v/>
      </c>
      <c r="CJ778" s="5"/>
      <c r="CL778" s="5"/>
      <c r="DC778" s="5" t="e">
        <f>IF(REPORTE!AH$2="si",IF(C778=VALUE(REPORTE!C$11),IF(SUM(DC779:DC$1993),CONCATENATE(INT(B778),", "),INT(B778)),""),IF(C778=VALUE(REPORTE!C$10),IF(SUM(DC779:DC$1993),CONCATENATE(INT(B778),", "),INT(B778)),""))</f>
        <v>#VALUE!</v>
      </c>
      <c r="DG778" s="5"/>
      <c r="DH778" s="5"/>
      <c r="DI778" s="5"/>
      <c r="DJ778" s="5"/>
    </row>
    <row r="779" spans="1:114">
      <c r="A779" s="4" t="str">
        <f t="shared" si="169"/>
        <v/>
      </c>
      <c r="B779" s="3"/>
      <c r="D779" s="1" t="str">
        <f>IFERROR(INDEX('padron cfe'!B:B,MATCH(DATOS!C779,'padron cfe'!A:A,0),1),"")</f>
        <v/>
      </c>
      <c r="H779" s="5" t="str">
        <f>IF(F779="","",IFERROR(CONCATENATE("PEUA",VLOOKUP(ESTADO,REPORTE!AV$2:AW$33,2,0),DIDTRITO_FORM,CADER_FORM,IFERROR(VLOOKUP(DAY(F779),$BN$3:$BO$11,2,0),DAY(F779)),IFERROR(VLOOKUP(MONTH(F779),$BN$3:$BO$11,2,0),MONTH(F779)),YEAR(F779),G779),""))</f>
        <v/>
      </c>
      <c r="K779" s="2" t="str">
        <f>IFERROR(INDEX('padron cfe'!C:C,MATCH(DATOS!C779,'padron cfe'!A:A,0),1),"")</f>
        <v/>
      </c>
      <c r="L779" s="4" t="str">
        <f>IFERROR(IF(VLOOKUP(J779,J$2:L778,4,0)=0,"",VLOOKUP(J779,J$2:L778,4,0)),"")</f>
        <v/>
      </c>
      <c r="M779" s="4" t="str">
        <f>IFERROR(IF(VLOOKUP(J779,J$2:M778,5,0)=0,"",VLOOKUP(J779,J$2:M778,5,0)),"")</f>
        <v/>
      </c>
      <c r="Q779" s="5" t="str">
        <f t="shared" si="168"/>
        <v/>
      </c>
      <c r="S779"/>
      <c r="T779" s="2" t="str">
        <f>IFERROR(INDEX('padron cfe'!D:D,MATCH(DATOS!C779,'padron cfe'!A:A,0),1),"")</f>
        <v/>
      </c>
      <c r="X779" s="3"/>
      <c r="Z779" s="4" t="str">
        <f t="shared" si="170"/>
        <v/>
      </c>
      <c r="AC779" s="2" t="str">
        <f>IFERROR(IF(INDEX(AC$1:AC778,MATCH(J779,J$1:J778,0),1)=0,"",INDEX(AC$1:AC778,MATCH(J779,J$1:J778,0),1)),"")</f>
        <v/>
      </c>
      <c r="AD779" s="2" t="str">
        <f>IFERROR(IF(INDEX(AD$1:AD778,MATCH(J779,J$1:J778,0),1)=0,"",INDEX(AD$1:AD778,MATCH(J779,J$1:J778,0),1)),"")</f>
        <v/>
      </c>
      <c r="AE779" s="2" t="str">
        <f>IFERROR(IF(INDEX(AE$1:AE778,MATCH(J779,J$1:J778,0),1)=0,"",INDEX(AE$1:AE778,MATCH(J779,J$1:J778,0),1)),"")</f>
        <v/>
      </c>
      <c r="AS779" s="4"/>
      <c r="AU779" s="124"/>
      <c r="AV779" s="124"/>
      <c r="AW779" s="124"/>
      <c r="AX779" s="124"/>
      <c r="AY779" s="124"/>
      <c r="AZ779" s="124"/>
      <c r="BA779" s="4"/>
      <c r="BB779" s="127"/>
      <c r="BH779" s="7" t="str">
        <f t="shared" ca="1" si="171"/>
        <v/>
      </c>
      <c r="BI779" s="4" t="str">
        <f t="shared" si="165"/>
        <v/>
      </c>
      <c r="BJ779" s="123" t="str">
        <f t="shared" si="172"/>
        <v/>
      </c>
      <c r="BK779" s="140" t="str">
        <f t="shared" si="177"/>
        <v/>
      </c>
      <c r="BP779" s="5"/>
      <c r="BQ779" s="4" t="str">
        <f>IF(IFERROR(VLOOKUP(C779,C780:C$1993,1,0),"")="","",COUNTIF(C:C,C779))</f>
        <v/>
      </c>
      <c r="BS779" s="5"/>
      <c r="BT779" s="5"/>
      <c r="BU779" s="5" t="str">
        <f>IF(B779="","",IF(BQ779="",1+(MAX(BU$2:BU778)),""))</f>
        <v/>
      </c>
      <c r="BV779" s="5" t="str">
        <f t="shared" si="173"/>
        <v/>
      </c>
      <c r="BW779" s="5" t="str">
        <f t="shared" si="174"/>
        <v/>
      </c>
      <c r="BX779" s="14" t="str">
        <f t="shared" si="175"/>
        <v/>
      </c>
      <c r="BY779" s="28"/>
      <c r="BZ779" s="15"/>
      <c r="CA779" s="5" t="str">
        <f t="shared" si="166"/>
        <v/>
      </c>
      <c r="CC779" s="5"/>
      <c r="CD779" s="5" t="str">
        <f t="shared" si="176"/>
        <v/>
      </c>
      <c r="CE779" s="5" t="str">
        <f>IF(J779="","",IFERROR(IF(VLOOKUP(J779,J$2:J778,1,0)=0,"",""),J779))</f>
        <v/>
      </c>
      <c r="CF779" s="24" t="str">
        <f>IF(CE779="","",(IFERROR(VLOOKUP(MID(CE779,1,1),$CW$2:DA$28,3,0),0)+IFERROR(VLOOKUP(MID(CE779,2,1),CW$2:DA$28,4,0),0)+IFERROR(VLOOKUP(MID(CE779,3,1),CW$2:DA$28,5,0),0)+(ROW(CE779)/1000000000000)))</f>
        <v/>
      </c>
      <c r="CG779" s="5"/>
      <c r="CH779" s="5">
        <v>778</v>
      </c>
      <c r="CI779" s="5" t="str">
        <f>IFERROR(VLOOKUP(CH779,CD$2:CE1855,2,0),"")</f>
        <v/>
      </c>
      <c r="CJ779" s="5"/>
      <c r="CL779" s="5"/>
      <c r="DC779" s="5" t="e">
        <f>IF(REPORTE!AH$2="si",IF(C779=VALUE(REPORTE!C$11),IF(SUM(DC780:DC$1993),CONCATENATE(INT(B779),", "),INT(B779)),""),IF(C779=VALUE(REPORTE!C$10),IF(SUM(DC780:DC$1993),CONCATENATE(INT(B779),", "),INT(B779)),""))</f>
        <v>#VALUE!</v>
      </c>
      <c r="DG779" s="5"/>
      <c r="DH779" s="5"/>
      <c r="DI779" s="5"/>
      <c r="DJ779" s="5"/>
    </row>
    <row r="780" spans="1:114">
      <c r="A780" s="4" t="str">
        <f t="shared" si="169"/>
        <v/>
      </c>
      <c r="B780" s="3"/>
      <c r="D780" s="1" t="str">
        <f>IFERROR(INDEX('padron cfe'!B:B,MATCH(DATOS!C780,'padron cfe'!A:A,0),1),"")</f>
        <v/>
      </c>
      <c r="H780" s="5" t="str">
        <f>IF(F780="","",IFERROR(CONCATENATE("PEUA",VLOOKUP(ESTADO,REPORTE!AV$2:AW$33,2,0),DIDTRITO_FORM,CADER_FORM,IFERROR(VLOOKUP(DAY(F780),$BN$3:$BO$11,2,0),DAY(F780)),IFERROR(VLOOKUP(MONTH(F780),$BN$3:$BO$11,2,0),MONTH(F780)),YEAR(F780),G780),""))</f>
        <v/>
      </c>
      <c r="K780" s="2" t="str">
        <f>IFERROR(INDEX('padron cfe'!C:C,MATCH(DATOS!C780,'padron cfe'!A:A,0),1),"")</f>
        <v/>
      </c>
      <c r="L780" s="4" t="str">
        <f>IFERROR(IF(VLOOKUP(J780,J$2:L779,4,0)=0,"",VLOOKUP(J780,J$2:L779,4,0)),"")</f>
        <v/>
      </c>
      <c r="M780" s="4" t="str">
        <f>IFERROR(IF(VLOOKUP(J780,J$2:M779,5,0)=0,"",VLOOKUP(J780,J$2:M779,5,0)),"")</f>
        <v/>
      </c>
      <c r="Q780" s="5" t="str">
        <f t="shared" si="168"/>
        <v/>
      </c>
      <c r="S780"/>
      <c r="T780" s="2" t="str">
        <f>IFERROR(INDEX('padron cfe'!D:D,MATCH(DATOS!C780,'padron cfe'!A:A,0),1),"")</f>
        <v/>
      </c>
      <c r="X780" s="3"/>
      <c r="Z780" s="4" t="str">
        <f t="shared" si="170"/>
        <v/>
      </c>
      <c r="AC780" s="2" t="str">
        <f>IFERROR(IF(INDEX(AC$1:AC779,MATCH(J780,J$1:J779,0),1)=0,"",INDEX(AC$1:AC779,MATCH(J780,J$1:J779,0),1)),"")</f>
        <v/>
      </c>
      <c r="AD780" s="2" t="str">
        <f>IFERROR(IF(INDEX(AD$1:AD779,MATCH(J780,J$1:J779,0),1)=0,"",INDEX(AD$1:AD779,MATCH(J780,J$1:J779,0),1)),"")</f>
        <v/>
      </c>
      <c r="AE780" s="2" t="str">
        <f>IFERROR(IF(INDEX(AE$1:AE779,MATCH(J780,J$1:J779,0),1)=0,"",INDEX(AE$1:AE779,MATCH(J780,J$1:J779,0),1)),"")</f>
        <v/>
      </c>
      <c r="AS780" s="4"/>
      <c r="AU780" s="124"/>
      <c r="AV780" s="124"/>
      <c r="AW780" s="124"/>
      <c r="AX780" s="124"/>
      <c r="AY780" s="124"/>
      <c r="AZ780" s="124"/>
      <c r="BA780" s="4"/>
      <c r="BB780" s="127"/>
      <c r="BH780" s="7" t="str">
        <f t="shared" ca="1" si="171"/>
        <v/>
      </c>
      <c r="BI780" s="4" t="str">
        <f t="shared" si="165"/>
        <v/>
      </c>
      <c r="BJ780" s="123" t="str">
        <f t="shared" si="172"/>
        <v/>
      </c>
      <c r="BK780" s="140" t="str">
        <f t="shared" si="177"/>
        <v/>
      </c>
      <c r="BP780" s="5"/>
      <c r="BQ780" s="4" t="str">
        <f>IF(IFERROR(VLOOKUP(C780,C781:C$1993,1,0),"")="","",COUNTIF(C:C,C780))</f>
        <v/>
      </c>
      <c r="BS780" s="5"/>
      <c r="BT780" s="5"/>
      <c r="BU780" s="5" t="str">
        <f>IF(B780="","",IF(BQ780="",1+(MAX(BU$2:BU779)),""))</f>
        <v/>
      </c>
      <c r="BV780" s="5" t="str">
        <f t="shared" si="173"/>
        <v/>
      </c>
      <c r="BW780" s="5" t="str">
        <f t="shared" si="174"/>
        <v/>
      </c>
      <c r="BX780" s="14" t="str">
        <f t="shared" si="175"/>
        <v/>
      </c>
      <c r="BY780" s="28"/>
      <c r="BZ780" s="15"/>
      <c r="CA780" s="5" t="str">
        <f t="shared" si="166"/>
        <v/>
      </c>
      <c r="CC780" s="5"/>
      <c r="CD780" s="5" t="str">
        <f t="shared" si="176"/>
        <v/>
      </c>
      <c r="CE780" s="5" t="str">
        <f>IF(J780="","",IFERROR(IF(VLOOKUP(J780,J$2:J779,1,0)=0,"",""),J780))</f>
        <v/>
      </c>
      <c r="CF780" s="24" t="str">
        <f>IF(CE780="","",(IFERROR(VLOOKUP(MID(CE780,1,1),$CW$2:DA$28,3,0),0)+IFERROR(VLOOKUP(MID(CE780,2,1),CW$2:DA$28,4,0),0)+IFERROR(VLOOKUP(MID(CE780,3,1),CW$2:DA$28,5,0),0)+(ROW(CE780)/1000000000000)))</f>
        <v/>
      </c>
      <c r="CG780" s="5"/>
      <c r="CH780" s="5">
        <v>779</v>
      </c>
      <c r="CI780" s="5" t="str">
        <f>IFERROR(VLOOKUP(CH780,CD$2:CE1856,2,0),"")</f>
        <v/>
      </c>
      <c r="CJ780" s="5"/>
      <c r="CL780" s="5"/>
      <c r="DC780" s="5" t="e">
        <f>IF(REPORTE!AH$2="si",IF(C780=VALUE(REPORTE!C$11),IF(SUM(DC781:DC$1993),CONCATENATE(INT(B780),", "),INT(B780)),""),IF(C780=VALUE(REPORTE!C$10),IF(SUM(DC781:DC$1993),CONCATENATE(INT(B780),", "),INT(B780)),""))</f>
        <v>#VALUE!</v>
      </c>
      <c r="DG780" s="5"/>
      <c r="DH780" s="5"/>
      <c r="DI780" s="5"/>
      <c r="DJ780" s="5"/>
    </row>
    <row r="781" spans="1:114">
      <c r="A781" s="4" t="str">
        <f t="shared" si="169"/>
        <v/>
      </c>
      <c r="B781" s="3"/>
      <c r="D781" s="1" t="str">
        <f>IFERROR(INDEX('padron cfe'!B:B,MATCH(DATOS!C781,'padron cfe'!A:A,0),1),"")</f>
        <v/>
      </c>
      <c r="H781" s="5" t="str">
        <f>IF(F781="","",IFERROR(CONCATENATE("PEUA",VLOOKUP(ESTADO,REPORTE!AV$2:AW$33,2,0),DIDTRITO_FORM,CADER_FORM,IFERROR(VLOOKUP(DAY(F781),$BN$3:$BO$11,2,0),DAY(F781)),IFERROR(VLOOKUP(MONTH(F781),$BN$3:$BO$11,2,0),MONTH(F781)),YEAR(F781),G781),""))</f>
        <v/>
      </c>
      <c r="K781" s="2" t="str">
        <f>IFERROR(INDEX('padron cfe'!C:C,MATCH(DATOS!C781,'padron cfe'!A:A,0),1),"")</f>
        <v/>
      </c>
      <c r="L781" s="4" t="str">
        <f>IFERROR(IF(VLOOKUP(J781,J$2:L780,4,0)=0,"",VLOOKUP(J781,J$2:L780,4,0)),"")</f>
        <v/>
      </c>
      <c r="M781" s="4" t="str">
        <f>IFERROR(IF(VLOOKUP(J781,J$2:M780,5,0)=0,"",VLOOKUP(J781,J$2:M780,5,0)),"")</f>
        <v/>
      </c>
      <c r="Q781" s="5" t="str">
        <f t="shared" si="168"/>
        <v/>
      </c>
      <c r="S781"/>
      <c r="T781" s="2" t="str">
        <f>IFERROR(INDEX('padron cfe'!D:D,MATCH(DATOS!C781,'padron cfe'!A:A,0),1),"")</f>
        <v/>
      </c>
      <c r="X781" s="3"/>
      <c r="Z781" s="4" t="str">
        <f t="shared" si="170"/>
        <v/>
      </c>
      <c r="AC781" s="2" t="str">
        <f>IFERROR(IF(INDEX(AC$1:AC780,MATCH(J781,J$1:J780,0),1)=0,"",INDEX(AC$1:AC780,MATCH(J781,J$1:J780,0),1)),"")</f>
        <v/>
      </c>
      <c r="AD781" s="2" t="str">
        <f>IFERROR(IF(INDEX(AD$1:AD780,MATCH(J781,J$1:J780,0),1)=0,"",INDEX(AD$1:AD780,MATCH(J781,J$1:J780,0),1)),"")</f>
        <v/>
      </c>
      <c r="AE781" s="2" t="str">
        <f>IFERROR(IF(INDEX(AE$1:AE780,MATCH(J781,J$1:J780,0),1)=0,"",INDEX(AE$1:AE780,MATCH(J781,J$1:J780,0),1)),"")</f>
        <v/>
      </c>
      <c r="AS781" s="4"/>
      <c r="AU781" s="124"/>
      <c r="AV781" s="124"/>
      <c r="AW781" s="124"/>
      <c r="AX781" s="124"/>
      <c r="AY781" s="124"/>
      <c r="AZ781" s="124"/>
      <c r="BA781" s="4"/>
      <c r="BB781" s="127"/>
      <c r="BH781" s="7" t="str">
        <f t="shared" ca="1" si="171"/>
        <v/>
      </c>
      <c r="BI781" s="4" t="str">
        <f t="shared" si="165"/>
        <v/>
      </c>
      <c r="BJ781" s="123" t="str">
        <f t="shared" si="172"/>
        <v/>
      </c>
      <c r="BK781" s="140" t="str">
        <f t="shared" si="177"/>
        <v/>
      </c>
      <c r="BP781" s="5"/>
      <c r="BQ781" s="4" t="str">
        <f>IF(IFERROR(VLOOKUP(C781,C782:C$1993,1,0),"")="","",COUNTIF(C:C,C781))</f>
        <v/>
      </c>
      <c r="BS781" s="5"/>
      <c r="BT781" s="5"/>
      <c r="BU781" s="5" t="str">
        <f>IF(B781="","",IF(BQ781="",1+(MAX(BU$2:BU780)),""))</f>
        <v/>
      </c>
      <c r="BV781" s="5" t="str">
        <f t="shared" si="173"/>
        <v/>
      </c>
      <c r="BW781" s="5" t="str">
        <f t="shared" si="174"/>
        <v/>
      </c>
      <c r="BX781" s="14" t="str">
        <f t="shared" si="175"/>
        <v/>
      </c>
      <c r="BY781" s="28"/>
      <c r="BZ781" s="15"/>
      <c r="CA781" s="5" t="str">
        <f t="shared" si="166"/>
        <v/>
      </c>
      <c r="CC781" s="5"/>
      <c r="CD781" s="5" t="str">
        <f t="shared" si="176"/>
        <v/>
      </c>
      <c r="CE781" s="5" t="str">
        <f>IF(J781="","",IFERROR(IF(VLOOKUP(J781,J$2:J780,1,0)=0,"",""),J781))</f>
        <v/>
      </c>
      <c r="CF781" s="24" t="str">
        <f>IF(CE781="","",(IFERROR(VLOOKUP(MID(CE781,1,1),$CW$2:DA$28,3,0),0)+IFERROR(VLOOKUP(MID(CE781,2,1),CW$2:DA$28,4,0),0)+IFERROR(VLOOKUP(MID(CE781,3,1),CW$2:DA$28,5,0),0)+(ROW(CE781)/1000000000000)))</f>
        <v/>
      </c>
      <c r="CG781" s="5"/>
      <c r="CH781" s="5">
        <v>780</v>
      </c>
      <c r="CI781" s="5" t="str">
        <f>IFERROR(VLOOKUP(CH781,CD$2:CE1857,2,0),"")</f>
        <v/>
      </c>
      <c r="CJ781" s="5"/>
      <c r="CL781" s="5"/>
      <c r="DC781" s="5" t="e">
        <f>IF(REPORTE!AH$2="si",IF(C781=VALUE(REPORTE!C$11),IF(SUM(DC782:DC$1993),CONCATENATE(INT(B781),", "),INT(B781)),""),IF(C781=VALUE(REPORTE!C$10),IF(SUM(DC782:DC$1993),CONCATENATE(INT(B781),", "),INT(B781)),""))</f>
        <v>#VALUE!</v>
      </c>
      <c r="DG781" s="5"/>
      <c r="DH781" s="5"/>
      <c r="DI781" s="5"/>
      <c r="DJ781" s="5"/>
    </row>
    <row r="782" spans="1:114">
      <c r="A782" s="4" t="str">
        <f t="shared" si="169"/>
        <v/>
      </c>
      <c r="B782" s="3"/>
      <c r="D782" s="1" t="str">
        <f>IFERROR(INDEX('padron cfe'!B:B,MATCH(DATOS!C782,'padron cfe'!A:A,0),1),"")</f>
        <v/>
      </c>
      <c r="H782" s="5" t="str">
        <f>IF(F782="","",IFERROR(CONCATENATE("PEUA",VLOOKUP(ESTADO,REPORTE!AV$2:AW$33,2,0),DIDTRITO_FORM,CADER_FORM,IFERROR(VLOOKUP(DAY(F782),$BN$3:$BO$11,2,0),DAY(F782)),IFERROR(VLOOKUP(MONTH(F782),$BN$3:$BO$11,2,0),MONTH(F782)),YEAR(F782),G782),""))</f>
        <v/>
      </c>
      <c r="K782" s="2" t="str">
        <f>IFERROR(INDEX('padron cfe'!C:C,MATCH(DATOS!C782,'padron cfe'!A:A,0),1),"")</f>
        <v/>
      </c>
      <c r="L782" s="4" t="str">
        <f>IFERROR(IF(VLOOKUP(J782,J$2:L781,4,0)=0,"",VLOOKUP(J782,J$2:L781,4,0)),"")</f>
        <v/>
      </c>
      <c r="M782" s="4" t="str">
        <f>IFERROR(IF(VLOOKUP(J782,J$2:M781,5,0)=0,"",VLOOKUP(J782,J$2:M781,5,0)),"")</f>
        <v/>
      </c>
      <c r="Q782" s="5" t="str">
        <f t="shared" si="168"/>
        <v/>
      </c>
      <c r="S782"/>
      <c r="T782" s="2" t="str">
        <f>IFERROR(INDEX('padron cfe'!D:D,MATCH(DATOS!C782,'padron cfe'!A:A,0),1),"")</f>
        <v/>
      </c>
      <c r="X782" s="3"/>
      <c r="Z782" s="4" t="str">
        <f t="shared" si="170"/>
        <v/>
      </c>
      <c r="AC782" s="2" t="str">
        <f>IFERROR(IF(INDEX(AC$1:AC781,MATCH(J782,J$1:J781,0),1)=0,"",INDEX(AC$1:AC781,MATCH(J782,J$1:J781,0),1)),"")</f>
        <v/>
      </c>
      <c r="AD782" s="2" t="str">
        <f>IFERROR(IF(INDEX(AD$1:AD781,MATCH(J782,J$1:J781,0),1)=0,"",INDEX(AD$1:AD781,MATCH(J782,J$1:J781,0),1)),"")</f>
        <v/>
      </c>
      <c r="AE782" s="2" t="str">
        <f>IFERROR(IF(INDEX(AE$1:AE781,MATCH(J782,J$1:J781,0),1)=0,"",INDEX(AE$1:AE781,MATCH(J782,J$1:J781,0),1)),"")</f>
        <v/>
      </c>
      <c r="AS782" s="4"/>
      <c r="AU782" s="124"/>
      <c r="AV782" s="124"/>
      <c r="AW782" s="124"/>
      <c r="AX782" s="124"/>
      <c r="AY782" s="124"/>
      <c r="AZ782" s="124"/>
      <c r="BA782" s="4"/>
      <c r="BB782" s="127"/>
      <c r="BH782" s="7" t="str">
        <f t="shared" ca="1" si="171"/>
        <v/>
      </c>
      <c r="BI782" s="4" t="str">
        <f t="shared" si="165"/>
        <v/>
      </c>
      <c r="BJ782" s="123" t="str">
        <f t="shared" si="172"/>
        <v/>
      </c>
      <c r="BK782" s="140" t="str">
        <f t="shared" si="177"/>
        <v/>
      </c>
      <c r="BP782" s="5"/>
      <c r="BQ782" s="4" t="str">
        <f>IF(IFERROR(VLOOKUP(C782,C783:C$1993,1,0),"")="","",COUNTIF(C:C,C782))</f>
        <v/>
      </c>
      <c r="BS782" s="5"/>
      <c r="BT782" s="5"/>
      <c r="BU782" s="5" t="str">
        <f>IF(B782="","",IF(BQ782="",1+(MAX(BU$2:BU781)),""))</f>
        <v/>
      </c>
      <c r="BV782" s="5" t="str">
        <f t="shared" si="173"/>
        <v/>
      </c>
      <c r="BW782" s="5" t="str">
        <f t="shared" si="174"/>
        <v/>
      </c>
      <c r="BX782" s="14" t="str">
        <f t="shared" si="175"/>
        <v/>
      </c>
      <c r="BY782" s="28"/>
      <c r="BZ782" s="15"/>
      <c r="CA782" s="5" t="str">
        <f t="shared" si="166"/>
        <v/>
      </c>
      <c r="CC782" s="5"/>
      <c r="CD782" s="5" t="str">
        <f t="shared" si="176"/>
        <v/>
      </c>
      <c r="CE782" s="5" t="str">
        <f>IF(J782="","",IFERROR(IF(VLOOKUP(J782,J$2:J781,1,0)=0,"",""),J782))</f>
        <v/>
      </c>
      <c r="CF782" s="24" t="str">
        <f>IF(CE782="","",(IFERROR(VLOOKUP(MID(CE782,1,1),$CW$2:DA$28,3,0),0)+IFERROR(VLOOKUP(MID(CE782,2,1),CW$2:DA$28,4,0),0)+IFERROR(VLOOKUP(MID(CE782,3,1),CW$2:DA$28,5,0),0)+(ROW(CE782)/1000000000000)))</f>
        <v/>
      </c>
      <c r="CG782" s="5"/>
      <c r="CH782" s="5">
        <v>781</v>
      </c>
      <c r="CI782" s="5" t="str">
        <f>IFERROR(VLOOKUP(CH782,CD$2:CE1858,2,0),"")</f>
        <v/>
      </c>
      <c r="CJ782" s="5"/>
      <c r="CL782" s="5"/>
      <c r="DC782" s="5" t="e">
        <f>IF(REPORTE!AH$2="si",IF(C782=VALUE(REPORTE!C$11),IF(SUM(DC783:DC$1993),CONCATENATE(INT(B782),", "),INT(B782)),""),IF(C782=VALUE(REPORTE!C$10),IF(SUM(DC783:DC$1993),CONCATENATE(INT(B782),", "),INT(B782)),""))</f>
        <v>#VALUE!</v>
      </c>
      <c r="DG782" s="5"/>
      <c r="DH782" s="5"/>
      <c r="DI782" s="5"/>
      <c r="DJ782" s="5"/>
    </row>
    <row r="783" spans="1:114">
      <c r="A783" s="4" t="str">
        <f t="shared" si="169"/>
        <v/>
      </c>
      <c r="B783" s="3"/>
      <c r="D783" s="1" t="str">
        <f>IFERROR(INDEX('padron cfe'!B:B,MATCH(DATOS!C783,'padron cfe'!A:A,0),1),"")</f>
        <v/>
      </c>
      <c r="H783" s="5" t="str">
        <f>IF(F783="","",IFERROR(CONCATENATE("PEUA",VLOOKUP(ESTADO,REPORTE!AV$2:AW$33,2,0),DIDTRITO_FORM,CADER_FORM,IFERROR(VLOOKUP(DAY(F783),$BN$3:$BO$11,2,0),DAY(F783)),IFERROR(VLOOKUP(MONTH(F783),$BN$3:$BO$11,2,0),MONTH(F783)),YEAR(F783),G783),""))</f>
        <v/>
      </c>
      <c r="K783" s="2" t="str">
        <f>IFERROR(INDEX('padron cfe'!C:C,MATCH(DATOS!C783,'padron cfe'!A:A,0),1),"")</f>
        <v/>
      </c>
      <c r="L783" s="4" t="str">
        <f>IFERROR(IF(VLOOKUP(J783,J$2:L782,4,0)=0,"",VLOOKUP(J783,J$2:L782,4,0)),"")</f>
        <v/>
      </c>
      <c r="M783" s="4" t="str">
        <f>IFERROR(IF(VLOOKUP(J783,J$2:M782,5,0)=0,"",VLOOKUP(J783,J$2:M782,5,0)),"")</f>
        <v/>
      </c>
      <c r="Q783" s="5" t="str">
        <f t="shared" si="168"/>
        <v/>
      </c>
      <c r="S783"/>
      <c r="T783" s="2" t="str">
        <f>IFERROR(INDEX('padron cfe'!D:D,MATCH(DATOS!C783,'padron cfe'!A:A,0),1),"")</f>
        <v/>
      </c>
      <c r="X783" s="3"/>
      <c r="Z783" s="4" t="str">
        <f t="shared" si="170"/>
        <v/>
      </c>
      <c r="AC783" s="2" t="str">
        <f>IFERROR(IF(INDEX(AC$1:AC782,MATCH(J783,J$1:J782,0),1)=0,"",INDEX(AC$1:AC782,MATCH(J783,J$1:J782,0),1)),"")</f>
        <v/>
      </c>
      <c r="AD783" s="2" t="str">
        <f>IFERROR(IF(INDEX(AD$1:AD782,MATCH(J783,J$1:J782,0),1)=0,"",INDEX(AD$1:AD782,MATCH(J783,J$1:J782,0),1)),"")</f>
        <v/>
      </c>
      <c r="AE783" s="2" t="str">
        <f>IFERROR(IF(INDEX(AE$1:AE782,MATCH(J783,J$1:J782,0),1)=0,"",INDEX(AE$1:AE782,MATCH(J783,J$1:J782,0),1)),"")</f>
        <v/>
      </c>
      <c r="AS783" s="4"/>
      <c r="AU783" s="124"/>
      <c r="AV783" s="124"/>
      <c r="AW783" s="124"/>
      <c r="AX783" s="124"/>
      <c r="AY783" s="124"/>
      <c r="AZ783" s="124"/>
      <c r="BA783" s="4"/>
      <c r="BB783" s="127"/>
      <c r="BH783" s="7" t="str">
        <f t="shared" ca="1" si="171"/>
        <v/>
      </c>
      <c r="BI783" s="4" t="str">
        <f t="shared" si="165"/>
        <v/>
      </c>
      <c r="BJ783" s="123" t="str">
        <f t="shared" si="172"/>
        <v/>
      </c>
      <c r="BK783" s="140" t="str">
        <f t="shared" si="177"/>
        <v/>
      </c>
      <c r="BP783" s="5"/>
      <c r="BQ783" s="4" t="str">
        <f>IF(IFERROR(VLOOKUP(C783,C784:C$1993,1,0),"")="","",COUNTIF(C:C,C783))</f>
        <v/>
      </c>
      <c r="BS783" s="5"/>
      <c r="BT783" s="5"/>
      <c r="BU783" s="5" t="str">
        <f>IF(B783="","",IF(BQ783="",1+(MAX(BU$2:BU782)),""))</f>
        <v/>
      </c>
      <c r="BV783" s="5" t="str">
        <f t="shared" si="173"/>
        <v/>
      </c>
      <c r="BW783" s="5" t="str">
        <f t="shared" si="174"/>
        <v/>
      </c>
      <c r="BX783" s="14" t="str">
        <f t="shared" si="175"/>
        <v/>
      </c>
      <c r="BY783" s="28"/>
      <c r="BZ783" s="15"/>
      <c r="CA783" s="5" t="str">
        <f t="shared" si="166"/>
        <v/>
      </c>
      <c r="CC783" s="5"/>
      <c r="CD783" s="5" t="str">
        <f t="shared" si="176"/>
        <v/>
      </c>
      <c r="CE783" s="5" t="str">
        <f>IF(J783="","",IFERROR(IF(VLOOKUP(J783,J$2:J782,1,0)=0,"",""),J783))</f>
        <v/>
      </c>
      <c r="CF783" s="24" t="str">
        <f>IF(CE783="","",(IFERROR(VLOOKUP(MID(CE783,1,1),$CW$2:DA$28,3,0),0)+IFERROR(VLOOKUP(MID(CE783,2,1),CW$2:DA$28,4,0),0)+IFERROR(VLOOKUP(MID(CE783,3,1),CW$2:DA$28,5,0),0)+(ROW(CE783)/1000000000000)))</f>
        <v/>
      </c>
      <c r="CG783" s="5"/>
      <c r="CH783" s="5">
        <v>782</v>
      </c>
      <c r="CI783" s="5" t="str">
        <f>IFERROR(VLOOKUP(CH783,CD$2:CE1859,2,0),"")</f>
        <v/>
      </c>
      <c r="CJ783" s="5"/>
      <c r="CL783" s="5"/>
      <c r="DC783" s="5" t="e">
        <f>IF(REPORTE!AH$2="si",IF(C783=VALUE(REPORTE!C$11),IF(SUM(DC784:DC$1993),CONCATENATE(INT(B783),", "),INT(B783)),""),IF(C783=VALUE(REPORTE!C$10),IF(SUM(DC784:DC$1993),CONCATENATE(INT(B783),", "),INT(B783)),""))</f>
        <v>#VALUE!</v>
      </c>
      <c r="DG783" s="5"/>
      <c r="DH783" s="5"/>
      <c r="DI783" s="5"/>
      <c r="DJ783" s="5"/>
    </row>
    <row r="784" spans="1:114">
      <c r="A784" s="4" t="str">
        <f t="shared" si="169"/>
        <v/>
      </c>
      <c r="B784" s="3"/>
      <c r="D784" s="1" t="str">
        <f>IFERROR(INDEX('padron cfe'!B:B,MATCH(DATOS!C784,'padron cfe'!A:A,0),1),"")</f>
        <v/>
      </c>
      <c r="H784" s="5" t="str">
        <f>IF(F784="","",IFERROR(CONCATENATE("PEUA",VLOOKUP(ESTADO,REPORTE!AV$2:AW$33,2,0),DIDTRITO_FORM,CADER_FORM,IFERROR(VLOOKUP(DAY(F784),$BN$3:$BO$11,2,0),DAY(F784)),IFERROR(VLOOKUP(MONTH(F784),$BN$3:$BO$11,2,0),MONTH(F784)),YEAR(F784),G784),""))</f>
        <v/>
      </c>
      <c r="K784" s="2" t="str">
        <f>IFERROR(INDEX('padron cfe'!C:C,MATCH(DATOS!C784,'padron cfe'!A:A,0),1),"")</f>
        <v/>
      </c>
      <c r="L784" s="4" t="str">
        <f>IFERROR(IF(VLOOKUP(J784,J$2:L783,4,0)=0,"",VLOOKUP(J784,J$2:L783,4,0)),"")</f>
        <v/>
      </c>
      <c r="M784" s="4" t="str">
        <f>IFERROR(IF(VLOOKUP(J784,J$2:M783,5,0)=0,"",VLOOKUP(J784,J$2:M783,5,0)),"")</f>
        <v/>
      </c>
      <c r="Q784" s="5" t="str">
        <f t="shared" si="168"/>
        <v/>
      </c>
      <c r="S784"/>
      <c r="T784" s="2" t="str">
        <f>IFERROR(INDEX('padron cfe'!D:D,MATCH(DATOS!C784,'padron cfe'!A:A,0),1),"")</f>
        <v/>
      </c>
      <c r="X784" s="3"/>
      <c r="Z784" s="4" t="str">
        <f t="shared" si="170"/>
        <v/>
      </c>
      <c r="AC784" s="2" t="str">
        <f>IFERROR(IF(INDEX(AC$1:AC783,MATCH(J784,J$1:J783,0),1)=0,"",INDEX(AC$1:AC783,MATCH(J784,J$1:J783,0),1)),"")</f>
        <v/>
      </c>
      <c r="AD784" s="2" t="str">
        <f>IFERROR(IF(INDEX(AD$1:AD783,MATCH(J784,J$1:J783,0),1)=0,"",INDEX(AD$1:AD783,MATCH(J784,J$1:J783,0),1)),"")</f>
        <v/>
      </c>
      <c r="AE784" s="2" t="str">
        <f>IFERROR(IF(INDEX(AE$1:AE783,MATCH(J784,J$1:J783,0),1)=0,"",INDEX(AE$1:AE783,MATCH(J784,J$1:J783,0),1)),"")</f>
        <v/>
      </c>
      <c r="AS784" s="4"/>
      <c r="AU784" s="124"/>
      <c r="AV784" s="124"/>
      <c r="AW784" s="124"/>
      <c r="AX784" s="124"/>
      <c r="AY784" s="124"/>
      <c r="AZ784" s="124"/>
      <c r="BA784" s="4"/>
      <c r="BB784" s="127"/>
      <c r="BH784" s="7" t="str">
        <f t="shared" ca="1" si="171"/>
        <v/>
      </c>
      <c r="BI784" s="4" t="str">
        <f t="shared" si="165"/>
        <v/>
      </c>
      <c r="BJ784" s="123" t="str">
        <f t="shared" si="172"/>
        <v/>
      </c>
      <c r="BK784" s="140" t="str">
        <f t="shared" si="177"/>
        <v/>
      </c>
      <c r="BP784" s="5"/>
      <c r="BQ784" s="4" t="str">
        <f>IF(IFERROR(VLOOKUP(C784,C785:C$1993,1,0),"")="","",COUNTIF(C:C,C784))</f>
        <v/>
      </c>
      <c r="BS784" s="5"/>
      <c r="BT784" s="5"/>
      <c r="BU784" s="5" t="str">
        <f>IF(B784="","",IF(BQ784="",1+(MAX(BU$2:BU783)),""))</f>
        <v/>
      </c>
      <c r="BV784" s="5" t="str">
        <f t="shared" si="173"/>
        <v/>
      </c>
      <c r="BW784" s="5" t="str">
        <f t="shared" si="174"/>
        <v/>
      </c>
      <c r="BX784" s="14" t="str">
        <f t="shared" si="175"/>
        <v/>
      </c>
      <c r="BY784" s="28"/>
      <c r="BZ784" s="15"/>
      <c r="CA784" s="5" t="str">
        <f t="shared" si="166"/>
        <v/>
      </c>
      <c r="CC784" s="5"/>
      <c r="CD784" s="5" t="str">
        <f t="shared" si="176"/>
        <v/>
      </c>
      <c r="CE784" s="5" t="str">
        <f>IF(J784="","",IFERROR(IF(VLOOKUP(J784,J$2:J783,1,0)=0,"",""),J784))</f>
        <v/>
      </c>
      <c r="CF784" s="24" t="str">
        <f>IF(CE784="","",(IFERROR(VLOOKUP(MID(CE784,1,1),$CW$2:DA$28,3,0),0)+IFERROR(VLOOKUP(MID(CE784,2,1),CW$2:DA$28,4,0),0)+IFERROR(VLOOKUP(MID(CE784,3,1),CW$2:DA$28,5,0),0)+(ROW(CE784)/1000000000000)))</f>
        <v/>
      </c>
      <c r="CG784" s="5"/>
      <c r="CH784" s="5">
        <v>783</v>
      </c>
      <c r="CI784" s="5" t="str">
        <f>IFERROR(VLOOKUP(CH784,CD$2:CE1860,2,0),"")</f>
        <v/>
      </c>
      <c r="CJ784" s="5"/>
      <c r="CL784" s="5"/>
      <c r="DC784" s="5" t="e">
        <f>IF(REPORTE!AH$2="si",IF(C784=VALUE(REPORTE!C$11),IF(SUM(DC785:DC$1993),CONCATENATE(INT(B784),", "),INT(B784)),""),IF(C784=VALUE(REPORTE!C$10),IF(SUM(DC785:DC$1993),CONCATENATE(INT(B784),", "),INT(B784)),""))</f>
        <v>#VALUE!</v>
      </c>
      <c r="DG784" s="5"/>
      <c r="DH784" s="5"/>
      <c r="DI784" s="5"/>
      <c r="DJ784" s="5"/>
    </row>
    <row r="785" spans="1:114">
      <c r="A785" s="4" t="str">
        <f t="shared" si="169"/>
        <v/>
      </c>
      <c r="B785" s="3"/>
      <c r="D785" s="1" t="str">
        <f>IFERROR(INDEX('padron cfe'!B:B,MATCH(DATOS!C785,'padron cfe'!A:A,0),1),"")</f>
        <v/>
      </c>
      <c r="H785" s="5" t="str">
        <f>IF(F785="","",IFERROR(CONCATENATE("PEUA",VLOOKUP(ESTADO,REPORTE!AV$2:AW$33,2,0),DIDTRITO_FORM,CADER_FORM,IFERROR(VLOOKUP(DAY(F785),$BN$3:$BO$11,2,0),DAY(F785)),IFERROR(VLOOKUP(MONTH(F785),$BN$3:$BO$11,2,0),MONTH(F785)),YEAR(F785),G785),""))</f>
        <v/>
      </c>
      <c r="K785" s="2" t="str">
        <f>IFERROR(INDEX('padron cfe'!C:C,MATCH(DATOS!C785,'padron cfe'!A:A,0),1),"")</f>
        <v/>
      </c>
      <c r="L785" s="4" t="str">
        <f>IFERROR(IF(VLOOKUP(J785,J$2:L784,4,0)=0,"",VLOOKUP(J785,J$2:L784,4,0)),"")</f>
        <v/>
      </c>
      <c r="M785" s="4" t="str">
        <f>IFERROR(IF(VLOOKUP(J785,J$2:M784,5,0)=0,"",VLOOKUP(J785,J$2:M784,5,0)),"")</f>
        <v/>
      </c>
      <c r="Q785" s="5" t="str">
        <f t="shared" si="168"/>
        <v/>
      </c>
      <c r="S785"/>
      <c r="T785" s="2" t="str">
        <f>IFERROR(INDEX('padron cfe'!D:D,MATCH(DATOS!C785,'padron cfe'!A:A,0),1),"")</f>
        <v/>
      </c>
      <c r="X785" s="3"/>
      <c r="Z785" s="4" t="str">
        <f t="shared" si="170"/>
        <v/>
      </c>
      <c r="AC785" s="2" t="str">
        <f>IFERROR(IF(INDEX(AC$1:AC784,MATCH(J785,J$1:J784,0),1)=0,"",INDEX(AC$1:AC784,MATCH(J785,J$1:J784,0),1)),"")</f>
        <v/>
      </c>
      <c r="AD785" s="2" t="str">
        <f>IFERROR(IF(INDEX(AD$1:AD784,MATCH(J785,J$1:J784,0),1)=0,"",INDEX(AD$1:AD784,MATCH(J785,J$1:J784,0),1)),"")</f>
        <v/>
      </c>
      <c r="AE785" s="2" t="str">
        <f>IFERROR(IF(INDEX(AE$1:AE784,MATCH(J785,J$1:J784,0),1)=0,"",INDEX(AE$1:AE784,MATCH(J785,J$1:J784,0),1)),"")</f>
        <v/>
      </c>
      <c r="AS785" s="4"/>
      <c r="AU785" s="124"/>
      <c r="AV785" s="124"/>
      <c r="AW785" s="124"/>
      <c r="AX785" s="124"/>
      <c r="AY785" s="124"/>
      <c r="AZ785" s="124"/>
      <c r="BA785" s="4"/>
      <c r="BB785" s="127"/>
      <c r="BH785" s="7" t="str">
        <f t="shared" ca="1" si="171"/>
        <v/>
      </c>
      <c r="BI785" s="4" t="str">
        <f t="shared" si="165"/>
        <v/>
      </c>
      <c r="BJ785" s="123" t="str">
        <f t="shared" si="172"/>
        <v/>
      </c>
      <c r="BK785" s="140" t="str">
        <f t="shared" si="177"/>
        <v/>
      </c>
      <c r="BP785" s="5"/>
      <c r="BQ785" s="4" t="str">
        <f>IF(IFERROR(VLOOKUP(C785,C786:C$1993,1,0),"")="","",COUNTIF(C:C,C785))</f>
        <v/>
      </c>
      <c r="BS785" s="5"/>
      <c r="BT785" s="5"/>
      <c r="BU785" s="5" t="str">
        <f>IF(B785="","",IF(BQ785="",1+(MAX(BU$2:BU784)),""))</f>
        <v/>
      </c>
      <c r="BV785" s="5" t="str">
        <f t="shared" si="173"/>
        <v/>
      </c>
      <c r="BW785" s="5" t="str">
        <f t="shared" si="174"/>
        <v/>
      </c>
      <c r="BX785" s="14" t="str">
        <f t="shared" si="175"/>
        <v/>
      </c>
      <c r="BY785" s="28"/>
      <c r="BZ785" s="15"/>
      <c r="CA785" s="5" t="str">
        <f t="shared" si="166"/>
        <v/>
      </c>
      <c r="CC785" s="5"/>
      <c r="CD785" s="5" t="str">
        <f t="shared" si="176"/>
        <v/>
      </c>
      <c r="CE785" s="5" t="str">
        <f>IF(J785="","",IFERROR(IF(VLOOKUP(J785,J$2:J784,1,0)=0,"",""),J785))</f>
        <v/>
      </c>
      <c r="CF785" s="24" t="str">
        <f>IF(CE785="","",(IFERROR(VLOOKUP(MID(CE785,1,1),$CW$2:DA$28,3,0),0)+IFERROR(VLOOKUP(MID(CE785,2,1),CW$2:DA$28,4,0),0)+IFERROR(VLOOKUP(MID(CE785,3,1),CW$2:DA$28,5,0),0)+(ROW(CE785)/1000000000000)))</f>
        <v/>
      </c>
      <c r="CG785" s="5"/>
      <c r="CH785" s="5">
        <v>784</v>
      </c>
      <c r="CI785" s="5" t="str">
        <f>IFERROR(VLOOKUP(CH785,CD$2:CE1861,2,0),"")</f>
        <v/>
      </c>
      <c r="CJ785" s="5"/>
      <c r="CL785" s="5"/>
      <c r="DC785" s="5" t="e">
        <f>IF(REPORTE!AH$2="si",IF(C785=VALUE(REPORTE!C$11),IF(SUM(DC786:DC$1993),CONCATENATE(INT(B785),", "),INT(B785)),""),IF(C785=VALUE(REPORTE!C$10),IF(SUM(DC786:DC$1993),CONCATENATE(INT(B785),", "),INT(B785)),""))</f>
        <v>#VALUE!</v>
      </c>
      <c r="DG785" s="5"/>
      <c r="DH785" s="5"/>
      <c r="DI785" s="5"/>
      <c r="DJ785" s="5"/>
    </row>
    <row r="786" spans="1:114">
      <c r="A786" s="4" t="str">
        <f t="shared" si="169"/>
        <v/>
      </c>
      <c r="B786" s="3"/>
      <c r="D786" s="1" t="str">
        <f>IFERROR(INDEX('padron cfe'!B:B,MATCH(DATOS!C786,'padron cfe'!A:A,0),1),"")</f>
        <v/>
      </c>
      <c r="H786" s="5" t="str">
        <f>IF(F786="","",IFERROR(CONCATENATE("PEUA",VLOOKUP(ESTADO,REPORTE!AV$2:AW$33,2,0),DIDTRITO_FORM,CADER_FORM,IFERROR(VLOOKUP(DAY(F786),$BN$3:$BO$11,2,0),DAY(F786)),IFERROR(VLOOKUP(MONTH(F786),$BN$3:$BO$11,2,0),MONTH(F786)),YEAR(F786),G786),""))</f>
        <v/>
      </c>
      <c r="K786" s="2" t="str">
        <f>IFERROR(INDEX('padron cfe'!C:C,MATCH(DATOS!C786,'padron cfe'!A:A,0),1),"")</f>
        <v/>
      </c>
      <c r="L786" s="4" t="str">
        <f>IFERROR(IF(VLOOKUP(J786,J$2:L785,4,0)=0,"",VLOOKUP(J786,J$2:L785,4,0)),"")</f>
        <v/>
      </c>
      <c r="M786" s="4" t="str">
        <f>IFERROR(IF(VLOOKUP(J786,J$2:M785,5,0)=0,"",VLOOKUP(J786,J$2:M785,5,0)),"")</f>
        <v/>
      </c>
      <c r="Q786" s="5" t="str">
        <f t="shared" si="168"/>
        <v/>
      </c>
      <c r="S786"/>
      <c r="T786" s="2" t="str">
        <f>IFERROR(INDEX('padron cfe'!D:D,MATCH(DATOS!C786,'padron cfe'!A:A,0),1),"")</f>
        <v/>
      </c>
      <c r="X786" s="3"/>
      <c r="Z786" s="4" t="str">
        <f t="shared" si="170"/>
        <v/>
      </c>
      <c r="AC786" s="2" t="str">
        <f>IFERROR(IF(INDEX(AC$1:AC785,MATCH(J786,J$1:J785,0),1)=0,"",INDEX(AC$1:AC785,MATCH(J786,J$1:J785,0),1)),"")</f>
        <v/>
      </c>
      <c r="AD786" s="2" t="str">
        <f>IFERROR(IF(INDEX(AD$1:AD785,MATCH(J786,J$1:J785,0),1)=0,"",INDEX(AD$1:AD785,MATCH(J786,J$1:J785,0),1)),"")</f>
        <v/>
      </c>
      <c r="AE786" s="2" t="str">
        <f>IFERROR(IF(INDEX(AE$1:AE785,MATCH(J786,J$1:J785,0),1)=0,"",INDEX(AE$1:AE785,MATCH(J786,J$1:J785,0),1)),"")</f>
        <v/>
      </c>
      <c r="AS786" s="4"/>
      <c r="AU786" s="124"/>
      <c r="AV786" s="124"/>
      <c r="AW786" s="124"/>
      <c r="AX786" s="124"/>
      <c r="AY786" s="124"/>
      <c r="AZ786" s="124"/>
      <c r="BA786" s="4"/>
      <c r="BB786" s="127"/>
      <c r="BH786" s="7" t="str">
        <f t="shared" ca="1" si="171"/>
        <v/>
      </c>
      <c r="BI786" s="4" t="str">
        <f t="shared" si="165"/>
        <v/>
      </c>
      <c r="BJ786" s="123" t="str">
        <f t="shared" si="172"/>
        <v/>
      </c>
      <c r="BK786" s="140" t="str">
        <f t="shared" si="177"/>
        <v/>
      </c>
      <c r="BP786" s="5"/>
      <c r="BQ786" s="4" t="str">
        <f>IF(IFERROR(VLOOKUP(C786,C787:C$1993,1,0),"")="","",COUNTIF(C:C,C786))</f>
        <v/>
      </c>
      <c r="BS786" s="5"/>
      <c r="BT786" s="5"/>
      <c r="BU786" s="5" t="str">
        <f>IF(B786="","",IF(BQ786="",1+(MAX(BU$2:BU785)),""))</f>
        <v/>
      </c>
      <c r="BV786" s="5" t="str">
        <f t="shared" si="173"/>
        <v/>
      </c>
      <c r="BW786" s="5" t="str">
        <f t="shared" si="174"/>
        <v/>
      </c>
      <c r="BX786" s="14" t="str">
        <f t="shared" si="175"/>
        <v/>
      </c>
      <c r="BY786" s="28"/>
      <c r="BZ786" s="15"/>
      <c r="CA786" s="5" t="str">
        <f t="shared" si="166"/>
        <v/>
      </c>
      <c r="CC786" s="5"/>
      <c r="CD786" s="5" t="str">
        <f t="shared" si="176"/>
        <v/>
      </c>
      <c r="CE786" s="5" t="str">
        <f>IF(J786="","",IFERROR(IF(VLOOKUP(J786,J$2:J785,1,0)=0,"",""),J786))</f>
        <v/>
      </c>
      <c r="CF786" s="24" t="str">
        <f>IF(CE786="","",(IFERROR(VLOOKUP(MID(CE786,1,1),$CW$2:DA$28,3,0),0)+IFERROR(VLOOKUP(MID(CE786,2,1),CW$2:DA$28,4,0),0)+IFERROR(VLOOKUP(MID(CE786,3,1),CW$2:DA$28,5,0),0)+(ROW(CE786)/1000000000000)))</f>
        <v/>
      </c>
      <c r="CG786" s="5"/>
      <c r="CH786" s="5">
        <v>785</v>
      </c>
      <c r="CI786" s="5" t="str">
        <f>IFERROR(VLOOKUP(CH786,CD$2:CE1862,2,0),"")</f>
        <v/>
      </c>
      <c r="CJ786" s="5"/>
      <c r="CL786" s="5"/>
      <c r="DC786" s="5" t="e">
        <f>IF(REPORTE!AH$2="si",IF(C786=VALUE(REPORTE!C$11),IF(SUM(DC787:DC$1993),CONCATENATE(INT(B786),", "),INT(B786)),""),IF(C786=VALUE(REPORTE!C$10),IF(SUM(DC787:DC$1993),CONCATENATE(INT(B786),", "),INT(B786)),""))</f>
        <v>#VALUE!</v>
      </c>
      <c r="DG786" s="5"/>
      <c r="DH786" s="5"/>
      <c r="DI786" s="5"/>
      <c r="DJ786" s="5"/>
    </row>
    <row r="787" spans="1:114">
      <c r="A787" s="4" t="str">
        <f t="shared" si="169"/>
        <v/>
      </c>
      <c r="B787" s="3"/>
      <c r="D787" s="1" t="str">
        <f>IFERROR(INDEX('padron cfe'!B:B,MATCH(DATOS!C787,'padron cfe'!A:A,0),1),"")</f>
        <v/>
      </c>
      <c r="H787" s="5" t="str">
        <f>IF(F787="","",IFERROR(CONCATENATE("PEUA",VLOOKUP(ESTADO,REPORTE!AV$2:AW$33,2,0),DIDTRITO_FORM,CADER_FORM,IFERROR(VLOOKUP(DAY(F787),$BN$3:$BO$11,2,0),DAY(F787)),IFERROR(VLOOKUP(MONTH(F787),$BN$3:$BO$11,2,0),MONTH(F787)),YEAR(F787),G787),""))</f>
        <v/>
      </c>
      <c r="K787" s="2" t="str">
        <f>IFERROR(INDEX('padron cfe'!C:C,MATCH(DATOS!C787,'padron cfe'!A:A,0),1),"")</f>
        <v/>
      </c>
      <c r="L787" s="4" t="str">
        <f>IFERROR(IF(VLOOKUP(J787,J$2:L786,4,0)=0,"",VLOOKUP(J787,J$2:L786,4,0)),"")</f>
        <v/>
      </c>
      <c r="M787" s="4" t="str">
        <f>IFERROR(IF(VLOOKUP(J787,J$2:M786,5,0)=0,"",VLOOKUP(J787,J$2:M786,5,0)),"")</f>
        <v/>
      </c>
      <c r="Q787" s="5" t="str">
        <f t="shared" si="168"/>
        <v/>
      </c>
      <c r="S787"/>
      <c r="T787" s="2" t="str">
        <f>IFERROR(INDEX('padron cfe'!D:D,MATCH(DATOS!C787,'padron cfe'!A:A,0),1),"")</f>
        <v/>
      </c>
      <c r="X787" s="3"/>
      <c r="Z787" s="4" t="str">
        <f t="shared" si="170"/>
        <v/>
      </c>
      <c r="AC787" s="2" t="str">
        <f>IFERROR(IF(INDEX(AC$1:AC786,MATCH(J787,J$1:J786,0),1)=0,"",INDEX(AC$1:AC786,MATCH(J787,J$1:J786,0),1)),"")</f>
        <v/>
      </c>
      <c r="AD787" s="2" t="str">
        <f>IFERROR(IF(INDEX(AD$1:AD786,MATCH(J787,J$1:J786,0),1)=0,"",INDEX(AD$1:AD786,MATCH(J787,J$1:J786,0),1)),"")</f>
        <v/>
      </c>
      <c r="AE787" s="2" t="str">
        <f>IFERROR(IF(INDEX(AE$1:AE786,MATCH(J787,J$1:J786,0),1)=0,"",INDEX(AE$1:AE786,MATCH(J787,J$1:J786,0),1)),"")</f>
        <v/>
      </c>
      <c r="AS787" s="4"/>
      <c r="AU787" s="124"/>
      <c r="AV787" s="124"/>
      <c r="AW787" s="124"/>
      <c r="AX787" s="124"/>
      <c r="AY787" s="124"/>
      <c r="AZ787" s="124"/>
      <c r="BA787" s="4"/>
      <c r="BB787" s="127"/>
      <c r="BH787" s="7" t="str">
        <f t="shared" ca="1" si="171"/>
        <v/>
      </c>
      <c r="BI787" s="4" t="str">
        <f t="shared" ref="BI787:BI850" si="178">IFERROR(IF(AA787=0,"",AA787/BB787),"")</f>
        <v/>
      </c>
      <c r="BJ787" s="123" t="str">
        <f t="shared" si="172"/>
        <v/>
      </c>
      <c r="BK787" s="140" t="str">
        <f t="shared" si="177"/>
        <v/>
      </c>
      <c r="BP787" s="5"/>
      <c r="BQ787" s="4" t="str">
        <f>IF(IFERROR(VLOOKUP(C787,C788:C$1993,1,0),"")="","",COUNTIF(C:C,C787))</f>
        <v/>
      </c>
      <c r="BS787" s="5"/>
      <c r="BT787" s="5"/>
      <c r="BU787" s="5" t="str">
        <f>IF(B787="","",IF(BQ787="",1+(MAX(BU$2:BU786)),""))</f>
        <v/>
      </c>
      <c r="BV787" s="5" t="str">
        <f t="shared" si="173"/>
        <v/>
      </c>
      <c r="BW787" s="5" t="str">
        <f t="shared" si="174"/>
        <v/>
      </c>
      <c r="BX787" s="14" t="str">
        <f t="shared" si="175"/>
        <v/>
      </c>
      <c r="BY787" s="28"/>
      <c r="BZ787" s="15"/>
      <c r="CA787" s="5" t="str">
        <f t="shared" si="166"/>
        <v/>
      </c>
      <c r="CC787" s="5"/>
      <c r="CD787" s="5" t="str">
        <f t="shared" si="176"/>
        <v/>
      </c>
      <c r="CE787" s="5" t="str">
        <f>IF(J787="","",IFERROR(IF(VLOOKUP(J787,J$2:J786,1,0)=0,"",""),J787))</f>
        <v/>
      </c>
      <c r="CF787" s="24" t="str">
        <f>IF(CE787="","",(IFERROR(VLOOKUP(MID(CE787,1,1),$CW$2:DA$28,3,0),0)+IFERROR(VLOOKUP(MID(CE787,2,1),CW$2:DA$28,4,0),0)+IFERROR(VLOOKUP(MID(CE787,3,1),CW$2:DA$28,5,0),0)+(ROW(CE787)/1000000000000)))</f>
        <v/>
      </c>
      <c r="CG787" s="5"/>
      <c r="CH787" s="5">
        <v>786</v>
      </c>
      <c r="CI787" s="5" t="str">
        <f>IFERROR(VLOOKUP(CH787,CD$2:CE1863,2,0),"")</f>
        <v/>
      </c>
      <c r="CJ787" s="5"/>
      <c r="CL787" s="5"/>
      <c r="DC787" s="5" t="e">
        <f>IF(REPORTE!AH$2="si",IF(C787=VALUE(REPORTE!C$11),IF(SUM(DC788:DC$1993),CONCATENATE(INT(B787),", "),INT(B787)),""),IF(C787=VALUE(REPORTE!C$10),IF(SUM(DC788:DC$1993),CONCATENATE(INT(B787),", "),INT(B787)),""))</f>
        <v>#VALUE!</v>
      </c>
      <c r="DG787" s="5"/>
      <c r="DH787" s="5"/>
      <c r="DI787" s="5"/>
      <c r="DJ787" s="5"/>
    </row>
    <row r="788" spans="1:114">
      <c r="A788" s="4" t="str">
        <f t="shared" si="169"/>
        <v/>
      </c>
      <c r="B788" s="3"/>
      <c r="D788" s="1" t="str">
        <f>IFERROR(INDEX('padron cfe'!B:B,MATCH(DATOS!C788,'padron cfe'!A:A,0),1),"")</f>
        <v/>
      </c>
      <c r="H788" s="5" t="str">
        <f>IF(F788="","",IFERROR(CONCATENATE("PEUA",VLOOKUP(ESTADO,REPORTE!AV$2:AW$33,2,0),DIDTRITO_FORM,CADER_FORM,IFERROR(VLOOKUP(DAY(F788),$BN$3:$BO$11,2,0),DAY(F788)),IFERROR(VLOOKUP(MONTH(F788),$BN$3:$BO$11,2,0),MONTH(F788)),YEAR(F788),G788),""))</f>
        <v/>
      </c>
      <c r="K788" s="2" t="str">
        <f>IFERROR(INDEX('padron cfe'!C:C,MATCH(DATOS!C788,'padron cfe'!A:A,0),1),"")</f>
        <v/>
      </c>
      <c r="L788" s="4" t="str">
        <f>IFERROR(IF(VLOOKUP(J788,J$2:L787,4,0)=0,"",VLOOKUP(J788,J$2:L787,4,0)),"")</f>
        <v/>
      </c>
      <c r="M788" s="4" t="str">
        <f>IFERROR(IF(VLOOKUP(J788,J$2:M787,5,0)=0,"",VLOOKUP(J788,J$2:M787,5,0)),"")</f>
        <v/>
      </c>
      <c r="Q788" s="5" t="str">
        <f t="shared" si="168"/>
        <v/>
      </c>
      <c r="S788"/>
      <c r="T788" s="2" t="str">
        <f>IFERROR(INDEX('padron cfe'!D:D,MATCH(DATOS!C788,'padron cfe'!A:A,0),1),"")</f>
        <v/>
      </c>
      <c r="X788" s="3"/>
      <c r="Z788" s="4" t="str">
        <f t="shared" si="170"/>
        <v/>
      </c>
      <c r="AC788" s="2" t="str">
        <f>IFERROR(IF(INDEX(AC$1:AC787,MATCH(J788,J$1:J787,0),1)=0,"",INDEX(AC$1:AC787,MATCH(J788,J$1:J787,0),1)),"")</f>
        <v/>
      </c>
      <c r="AD788" s="2" t="str">
        <f>IFERROR(IF(INDEX(AD$1:AD787,MATCH(J788,J$1:J787,0),1)=0,"",INDEX(AD$1:AD787,MATCH(J788,J$1:J787,0),1)),"")</f>
        <v/>
      </c>
      <c r="AE788" s="2" t="str">
        <f>IFERROR(IF(INDEX(AE$1:AE787,MATCH(J788,J$1:J787,0),1)=0,"",INDEX(AE$1:AE787,MATCH(J788,J$1:J787,0),1)),"")</f>
        <v/>
      </c>
      <c r="AS788" s="4"/>
      <c r="AU788" s="124"/>
      <c r="AV788" s="124"/>
      <c r="AW788" s="124"/>
      <c r="AX788" s="124"/>
      <c r="AY788" s="124"/>
      <c r="AZ788" s="124"/>
      <c r="BA788" s="4"/>
      <c r="BB788" s="127"/>
      <c r="BH788" s="7" t="str">
        <f t="shared" ca="1" si="171"/>
        <v/>
      </c>
      <c r="BI788" s="4" t="str">
        <f t="shared" si="178"/>
        <v/>
      </c>
      <c r="BJ788" s="123" t="str">
        <f t="shared" si="172"/>
        <v/>
      </c>
      <c r="BK788" s="140" t="str">
        <f t="shared" si="177"/>
        <v/>
      </c>
      <c r="BP788" s="5"/>
      <c r="BQ788" s="4" t="str">
        <f>IF(IFERROR(VLOOKUP(C788,C789:C$1993,1,0),"")="","",COUNTIF(C:C,C788))</f>
        <v/>
      </c>
      <c r="BS788" s="5"/>
      <c r="BT788" s="5"/>
      <c r="BU788" s="5" t="str">
        <f>IF(B788="","",IF(BQ788="",1+(MAX(BU$2:BU787)),""))</f>
        <v/>
      </c>
      <c r="BV788" s="5" t="str">
        <f t="shared" si="173"/>
        <v/>
      </c>
      <c r="BW788" s="5" t="str">
        <f t="shared" si="174"/>
        <v/>
      </c>
      <c r="BX788" s="14" t="str">
        <f t="shared" si="175"/>
        <v/>
      </c>
      <c r="BY788" s="28"/>
      <c r="BZ788" s="15"/>
      <c r="CA788" s="5" t="str">
        <f t="shared" si="166"/>
        <v/>
      </c>
      <c r="CC788" s="5"/>
      <c r="CD788" s="5" t="str">
        <f t="shared" si="176"/>
        <v/>
      </c>
      <c r="CE788" s="5" t="str">
        <f>IF(J788="","",IFERROR(IF(VLOOKUP(J788,J$2:J787,1,0)=0,"",""),J788))</f>
        <v/>
      </c>
      <c r="CF788" s="24" t="str">
        <f>IF(CE788="","",(IFERROR(VLOOKUP(MID(CE788,1,1),$CW$2:DA$28,3,0),0)+IFERROR(VLOOKUP(MID(CE788,2,1),CW$2:DA$28,4,0),0)+IFERROR(VLOOKUP(MID(CE788,3,1),CW$2:DA$28,5,0),0)+(ROW(CE788)/1000000000000)))</f>
        <v/>
      </c>
      <c r="CG788" s="5"/>
      <c r="CH788" s="5">
        <v>787</v>
      </c>
      <c r="CI788" s="5" t="str">
        <f>IFERROR(VLOOKUP(CH788,CD$2:CE1864,2,0),"")</f>
        <v/>
      </c>
      <c r="CJ788" s="5"/>
      <c r="CL788" s="5"/>
      <c r="DC788" s="5" t="e">
        <f>IF(REPORTE!AH$2="si",IF(C788=VALUE(REPORTE!C$11),IF(SUM(DC789:DC$1993),CONCATENATE(INT(B788),", "),INT(B788)),""),IF(C788=VALUE(REPORTE!C$10),IF(SUM(DC789:DC$1993),CONCATENATE(INT(B788),", "),INT(B788)),""))</f>
        <v>#VALUE!</v>
      </c>
      <c r="DG788" s="5"/>
      <c r="DH788" s="5"/>
      <c r="DI788" s="5"/>
      <c r="DJ788" s="5"/>
    </row>
    <row r="789" spans="1:114">
      <c r="A789" s="4" t="str">
        <f t="shared" si="169"/>
        <v/>
      </c>
      <c r="B789" s="3"/>
      <c r="D789" s="1" t="str">
        <f>IFERROR(INDEX('padron cfe'!B:B,MATCH(DATOS!C789,'padron cfe'!A:A,0),1),"")</f>
        <v/>
      </c>
      <c r="H789" s="5" t="str">
        <f>IF(F789="","",IFERROR(CONCATENATE("PEUA",VLOOKUP(ESTADO,REPORTE!AV$2:AW$33,2,0),DIDTRITO_FORM,CADER_FORM,IFERROR(VLOOKUP(DAY(F789),$BN$3:$BO$11,2,0),DAY(F789)),IFERROR(VLOOKUP(MONTH(F789),$BN$3:$BO$11,2,0),MONTH(F789)),YEAR(F789),G789),""))</f>
        <v/>
      </c>
      <c r="K789" s="2" t="str">
        <f>IFERROR(INDEX('padron cfe'!C:C,MATCH(DATOS!C789,'padron cfe'!A:A,0),1),"")</f>
        <v/>
      </c>
      <c r="L789" s="4" t="str">
        <f>IFERROR(IF(VLOOKUP(J789,J$2:L788,4,0)=0,"",VLOOKUP(J789,J$2:L788,4,0)),"")</f>
        <v/>
      </c>
      <c r="M789" s="4" t="str">
        <f>IFERROR(IF(VLOOKUP(J789,J$2:M788,5,0)=0,"",VLOOKUP(J789,J$2:M788,5,0)),"")</f>
        <v/>
      </c>
      <c r="Q789" s="5" t="str">
        <f t="shared" si="168"/>
        <v/>
      </c>
      <c r="S789"/>
      <c r="T789" s="2" t="str">
        <f>IFERROR(INDEX('padron cfe'!D:D,MATCH(DATOS!C789,'padron cfe'!A:A,0),1),"")</f>
        <v/>
      </c>
      <c r="X789" s="3"/>
      <c r="Z789" s="4" t="str">
        <f t="shared" si="170"/>
        <v/>
      </c>
      <c r="AC789" s="2" t="str">
        <f>IFERROR(IF(INDEX(AC$1:AC788,MATCH(J789,J$1:J788,0),1)=0,"",INDEX(AC$1:AC788,MATCH(J789,J$1:J788,0),1)),"")</f>
        <v/>
      </c>
      <c r="AD789" s="2" t="str">
        <f>IFERROR(IF(INDEX(AD$1:AD788,MATCH(J789,J$1:J788,0),1)=0,"",INDEX(AD$1:AD788,MATCH(J789,J$1:J788,0),1)),"")</f>
        <v/>
      </c>
      <c r="AE789" s="2" t="str">
        <f>IFERROR(IF(INDEX(AE$1:AE788,MATCH(J789,J$1:J788,0),1)=0,"",INDEX(AE$1:AE788,MATCH(J789,J$1:J788,0),1)),"")</f>
        <v/>
      </c>
      <c r="AS789" s="4"/>
      <c r="AU789" s="124"/>
      <c r="AV789" s="124"/>
      <c r="AW789" s="124"/>
      <c r="AX789" s="124"/>
      <c r="AY789" s="124"/>
      <c r="AZ789" s="124"/>
      <c r="BA789" s="4"/>
      <c r="BB789" s="127"/>
      <c r="BH789" s="7" t="str">
        <f t="shared" ca="1" si="171"/>
        <v/>
      </c>
      <c r="BI789" s="4" t="str">
        <f t="shared" si="178"/>
        <v/>
      </c>
      <c r="BJ789" s="123" t="str">
        <f t="shared" si="172"/>
        <v/>
      </c>
      <c r="BK789" s="140" t="str">
        <f t="shared" si="177"/>
        <v/>
      </c>
      <c r="BP789" s="5"/>
      <c r="BQ789" s="4" t="str">
        <f>IF(IFERROR(VLOOKUP(C789,C790:C$1993,1,0),"")="","",COUNTIF(C:C,C789))</f>
        <v/>
      </c>
      <c r="BS789" s="5"/>
      <c r="BT789" s="5"/>
      <c r="BU789" s="5" t="str">
        <f>IF(B789="","",IF(BQ789="",1+(MAX(BU$2:BU788)),""))</f>
        <v/>
      </c>
      <c r="BV789" s="5" t="str">
        <f t="shared" si="173"/>
        <v/>
      </c>
      <c r="BW789" s="5" t="str">
        <f t="shared" si="174"/>
        <v/>
      </c>
      <c r="BX789" s="14" t="str">
        <f t="shared" si="175"/>
        <v/>
      </c>
      <c r="BY789" s="28"/>
      <c r="BZ789" s="15"/>
      <c r="CA789" s="5" t="str">
        <f t="shared" si="166"/>
        <v/>
      </c>
      <c r="CC789" s="5"/>
      <c r="CD789" s="5" t="str">
        <f t="shared" si="176"/>
        <v/>
      </c>
      <c r="CE789" s="5" t="str">
        <f>IF(J789="","",IFERROR(IF(VLOOKUP(J789,J$2:J788,1,0)=0,"",""),J789))</f>
        <v/>
      </c>
      <c r="CF789" s="24" t="str">
        <f>IF(CE789="","",(IFERROR(VLOOKUP(MID(CE789,1,1),$CW$2:DA$28,3,0),0)+IFERROR(VLOOKUP(MID(CE789,2,1),CW$2:DA$28,4,0),0)+IFERROR(VLOOKUP(MID(CE789,3,1),CW$2:DA$28,5,0),0)+(ROW(CE789)/1000000000000)))</f>
        <v/>
      </c>
      <c r="CG789" s="5"/>
      <c r="CH789" s="5">
        <v>788</v>
      </c>
      <c r="CI789" s="5" t="str">
        <f>IFERROR(VLOOKUP(CH789,CD$2:CE1865,2,0),"")</f>
        <v/>
      </c>
      <c r="CJ789" s="5"/>
      <c r="CL789" s="5"/>
      <c r="DC789" s="5" t="e">
        <f>IF(REPORTE!AH$2="si",IF(C789=VALUE(REPORTE!C$11),IF(SUM(DC790:DC$1993),CONCATENATE(INT(B789),", "),INT(B789)),""),IF(C789=VALUE(REPORTE!C$10),IF(SUM(DC790:DC$1993),CONCATENATE(INT(B789),", "),INT(B789)),""))</f>
        <v>#VALUE!</v>
      </c>
      <c r="DG789" s="5"/>
      <c r="DH789" s="5"/>
      <c r="DI789" s="5"/>
      <c r="DJ789" s="5"/>
    </row>
    <row r="790" spans="1:114">
      <c r="A790" s="4" t="str">
        <f t="shared" si="169"/>
        <v/>
      </c>
      <c r="B790" s="3"/>
      <c r="D790" s="1" t="str">
        <f>IFERROR(INDEX('padron cfe'!B:B,MATCH(DATOS!C790,'padron cfe'!A:A,0),1),"")</f>
        <v/>
      </c>
      <c r="H790" s="5" t="str">
        <f>IF(F790="","",IFERROR(CONCATENATE("PEUA",VLOOKUP(ESTADO,REPORTE!AV$2:AW$33,2,0),DIDTRITO_FORM,CADER_FORM,IFERROR(VLOOKUP(DAY(F790),$BN$3:$BO$11,2,0),DAY(F790)),IFERROR(VLOOKUP(MONTH(F790),$BN$3:$BO$11,2,0),MONTH(F790)),YEAR(F790),G790),""))</f>
        <v/>
      </c>
      <c r="K790" s="2" t="str">
        <f>IFERROR(INDEX('padron cfe'!C:C,MATCH(DATOS!C790,'padron cfe'!A:A,0),1),"")</f>
        <v/>
      </c>
      <c r="L790" s="4" t="str">
        <f>IFERROR(IF(VLOOKUP(J790,J$2:L789,4,0)=0,"",VLOOKUP(J790,J$2:L789,4,0)),"")</f>
        <v/>
      </c>
      <c r="M790" s="4" t="str">
        <f>IFERROR(IF(VLOOKUP(J790,J$2:M789,5,0)=0,"",VLOOKUP(J790,J$2:M789,5,0)),"")</f>
        <v/>
      </c>
      <c r="Q790" s="5" t="str">
        <f t="shared" si="168"/>
        <v/>
      </c>
      <c r="S790"/>
      <c r="T790" s="2" t="str">
        <f>IFERROR(INDEX('padron cfe'!D:D,MATCH(DATOS!C790,'padron cfe'!A:A,0),1),"")</f>
        <v/>
      </c>
      <c r="X790" s="3"/>
      <c r="Z790" s="4" t="str">
        <f t="shared" si="170"/>
        <v/>
      </c>
      <c r="AC790" s="2" t="str">
        <f>IFERROR(IF(INDEX(AC$1:AC789,MATCH(J790,J$1:J789,0),1)=0,"",INDEX(AC$1:AC789,MATCH(J790,J$1:J789,0),1)),"")</f>
        <v/>
      </c>
      <c r="AD790" s="2" t="str">
        <f>IFERROR(IF(INDEX(AD$1:AD789,MATCH(J790,J$1:J789,0),1)=0,"",INDEX(AD$1:AD789,MATCH(J790,J$1:J789,0),1)),"")</f>
        <v/>
      </c>
      <c r="AE790" s="2" t="str">
        <f>IFERROR(IF(INDEX(AE$1:AE789,MATCH(J790,J$1:J789,0),1)=0,"",INDEX(AE$1:AE789,MATCH(J790,J$1:J789,0),1)),"")</f>
        <v/>
      </c>
      <c r="AS790" s="4"/>
      <c r="AU790" s="124"/>
      <c r="AV790" s="124"/>
      <c r="AW790" s="124"/>
      <c r="AX790" s="124"/>
      <c r="AY790" s="124"/>
      <c r="AZ790" s="124"/>
      <c r="BA790" s="4"/>
      <c r="BB790" s="127"/>
      <c r="BH790" s="7" t="str">
        <f t="shared" ca="1" si="171"/>
        <v/>
      </c>
      <c r="BI790" s="4" t="str">
        <f t="shared" si="178"/>
        <v/>
      </c>
      <c r="BJ790" s="123" t="str">
        <f t="shared" si="172"/>
        <v/>
      </c>
      <c r="BK790" s="140" t="str">
        <f t="shared" si="177"/>
        <v/>
      </c>
      <c r="BP790" s="5"/>
      <c r="BQ790" s="4" t="str">
        <f>IF(IFERROR(VLOOKUP(C790,C791:C$1993,1,0),"")="","",COUNTIF(C:C,C790))</f>
        <v/>
      </c>
      <c r="BS790" s="5"/>
      <c r="BT790" s="5"/>
      <c r="BU790" s="5" t="str">
        <f>IF(B790="","",IF(BQ790="",1+(MAX(BU$2:BU789)),""))</f>
        <v/>
      </c>
      <c r="BV790" s="5" t="str">
        <f t="shared" si="173"/>
        <v/>
      </c>
      <c r="BW790" s="5" t="str">
        <f t="shared" si="174"/>
        <v/>
      </c>
      <c r="BX790" s="14" t="str">
        <f t="shared" si="175"/>
        <v/>
      </c>
      <c r="BY790" s="28"/>
      <c r="BZ790" s="15"/>
      <c r="CA790" s="5" t="str">
        <f t="shared" ref="CA790:CA853" si="179">CONCATENATE(AI790,AJ790,AK790,AL790,AM790)</f>
        <v/>
      </c>
      <c r="CC790" s="5"/>
      <c r="CD790" s="5" t="str">
        <f t="shared" si="176"/>
        <v/>
      </c>
      <c r="CE790" s="5" t="str">
        <f>IF(J790="","",IFERROR(IF(VLOOKUP(J790,J$2:J789,1,0)=0,"",""),J790))</f>
        <v/>
      </c>
      <c r="CF790" s="24" t="str">
        <f>IF(CE790="","",(IFERROR(VLOOKUP(MID(CE790,1,1),$CW$2:DA$28,3,0),0)+IFERROR(VLOOKUP(MID(CE790,2,1),CW$2:DA$28,4,0),0)+IFERROR(VLOOKUP(MID(CE790,3,1),CW$2:DA$28,5,0),0)+(ROW(CE790)/1000000000000)))</f>
        <v/>
      </c>
      <c r="CG790" s="5"/>
      <c r="CH790" s="5">
        <v>789</v>
      </c>
      <c r="CI790" s="5" t="str">
        <f>IFERROR(VLOOKUP(CH790,CD$2:CE1866,2,0),"")</f>
        <v/>
      </c>
      <c r="CJ790" s="5"/>
      <c r="CL790" s="5"/>
      <c r="DC790" s="5" t="e">
        <f>IF(REPORTE!AH$2="si",IF(C790=VALUE(REPORTE!C$11),IF(SUM(DC791:DC$1993),CONCATENATE(INT(B790),", "),INT(B790)),""),IF(C790=VALUE(REPORTE!C$10),IF(SUM(DC791:DC$1993),CONCATENATE(INT(B790),", "),INT(B790)),""))</f>
        <v>#VALUE!</v>
      </c>
      <c r="DG790" s="5"/>
      <c r="DH790" s="5"/>
      <c r="DI790" s="5"/>
      <c r="DJ790" s="5"/>
    </row>
    <row r="791" spans="1:114">
      <c r="A791" s="4" t="str">
        <f t="shared" si="169"/>
        <v/>
      </c>
      <c r="B791" s="3"/>
      <c r="D791" s="1" t="str">
        <f>IFERROR(INDEX('padron cfe'!B:B,MATCH(DATOS!C791,'padron cfe'!A:A,0),1),"")</f>
        <v/>
      </c>
      <c r="H791" s="5" t="str">
        <f>IF(F791="","",IFERROR(CONCATENATE("PEUA",VLOOKUP(ESTADO,REPORTE!AV$2:AW$33,2,0),DIDTRITO_FORM,CADER_FORM,IFERROR(VLOOKUP(DAY(F791),$BN$3:$BO$11,2,0),DAY(F791)),IFERROR(VLOOKUP(MONTH(F791),$BN$3:$BO$11,2,0),MONTH(F791)),YEAR(F791),G791),""))</f>
        <v/>
      </c>
      <c r="K791" s="2" t="str">
        <f>IFERROR(INDEX('padron cfe'!C:C,MATCH(DATOS!C791,'padron cfe'!A:A,0),1),"")</f>
        <v/>
      </c>
      <c r="L791" s="4" t="str">
        <f>IFERROR(IF(VLOOKUP(J791,J$2:L790,4,0)=0,"",VLOOKUP(J791,J$2:L790,4,0)),"")</f>
        <v/>
      </c>
      <c r="M791" s="4" t="str">
        <f>IFERROR(IF(VLOOKUP(J791,J$2:M790,5,0)=0,"",VLOOKUP(J791,J$2:M790,5,0)),"")</f>
        <v/>
      </c>
      <c r="Q791" s="5" t="str">
        <f t="shared" si="168"/>
        <v/>
      </c>
      <c r="S791"/>
      <c r="T791" s="2" t="str">
        <f>IFERROR(INDEX('padron cfe'!D:D,MATCH(DATOS!C791,'padron cfe'!A:A,0),1),"")</f>
        <v/>
      </c>
      <c r="X791" s="3"/>
      <c r="Z791" s="4" t="str">
        <f t="shared" si="170"/>
        <v/>
      </c>
      <c r="AC791" s="2" t="str">
        <f>IFERROR(IF(INDEX(AC$1:AC790,MATCH(J791,J$1:J790,0),1)=0,"",INDEX(AC$1:AC790,MATCH(J791,J$1:J790,0),1)),"")</f>
        <v/>
      </c>
      <c r="AD791" s="2" t="str">
        <f>IFERROR(IF(INDEX(AD$1:AD790,MATCH(J791,J$1:J790,0),1)=0,"",INDEX(AD$1:AD790,MATCH(J791,J$1:J790,0),1)),"")</f>
        <v/>
      </c>
      <c r="AE791" s="2" t="str">
        <f>IFERROR(IF(INDEX(AE$1:AE790,MATCH(J791,J$1:J790,0),1)=0,"",INDEX(AE$1:AE790,MATCH(J791,J$1:J790,0),1)),"")</f>
        <v/>
      </c>
      <c r="AS791" s="4"/>
      <c r="AU791" s="124"/>
      <c r="AV791" s="124"/>
      <c r="AW791" s="124"/>
      <c r="AX791" s="124"/>
      <c r="AY791" s="124"/>
      <c r="AZ791" s="124"/>
      <c r="BA791" s="4"/>
      <c r="BB791" s="127"/>
      <c r="BH791" s="7" t="str">
        <f t="shared" ca="1" si="171"/>
        <v/>
      </c>
      <c r="BI791" s="4" t="str">
        <f t="shared" si="178"/>
        <v/>
      </c>
      <c r="BJ791" s="123" t="str">
        <f t="shared" si="172"/>
        <v/>
      </c>
      <c r="BK791" s="140" t="str">
        <f t="shared" si="177"/>
        <v/>
      </c>
      <c r="BP791" s="5"/>
      <c r="BQ791" s="4" t="str">
        <f>IF(IFERROR(VLOOKUP(C791,C792:C$1993,1,0),"")="","",COUNTIF(C:C,C791))</f>
        <v/>
      </c>
      <c r="BS791" s="5"/>
      <c r="BT791" s="5"/>
      <c r="BU791" s="5" t="str">
        <f>IF(B791="","",IF(BQ791="",1+(MAX(BU$2:BU790)),""))</f>
        <v/>
      </c>
      <c r="BV791" s="5" t="str">
        <f t="shared" si="173"/>
        <v/>
      </c>
      <c r="BW791" s="5" t="str">
        <f t="shared" si="174"/>
        <v/>
      </c>
      <c r="BX791" s="14" t="str">
        <f t="shared" si="175"/>
        <v/>
      </c>
      <c r="BY791" s="28"/>
      <c r="BZ791" s="15"/>
      <c r="CA791" s="5" t="str">
        <f t="shared" si="179"/>
        <v/>
      </c>
      <c r="CC791" s="5"/>
      <c r="CD791" s="5" t="str">
        <f t="shared" si="176"/>
        <v/>
      </c>
      <c r="CE791" s="5" t="str">
        <f>IF(J791="","",IFERROR(IF(VLOOKUP(J791,J$2:J790,1,0)=0,"",""),J791))</f>
        <v/>
      </c>
      <c r="CF791" s="24" t="str">
        <f>IF(CE791="","",(IFERROR(VLOOKUP(MID(CE791,1,1),$CW$2:DA$28,3,0),0)+IFERROR(VLOOKUP(MID(CE791,2,1),CW$2:DA$28,4,0),0)+IFERROR(VLOOKUP(MID(CE791,3,1),CW$2:DA$28,5,0),0)+(ROW(CE791)/1000000000000)))</f>
        <v/>
      </c>
      <c r="CG791" s="5"/>
      <c r="CH791" s="5">
        <v>790</v>
      </c>
      <c r="CI791" s="5" t="str">
        <f>IFERROR(VLOOKUP(CH791,CD$2:CE1867,2,0),"")</f>
        <v/>
      </c>
      <c r="CJ791" s="5"/>
      <c r="CL791" s="5"/>
      <c r="DC791" s="5" t="e">
        <f>IF(REPORTE!AH$2="si",IF(C791=VALUE(REPORTE!C$11),IF(SUM(DC792:DC$1993),CONCATENATE(INT(B791),", "),INT(B791)),""),IF(C791=VALUE(REPORTE!C$10),IF(SUM(DC792:DC$1993),CONCATENATE(INT(B791),", "),INT(B791)),""))</f>
        <v>#VALUE!</v>
      </c>
      <c r="DG791" s="5"/>
      <c r="DH791" s="5"/>
      <c r="DI791" s="5"/>
      <c r="DJ791" s="5"/>
    </row>
    <row r="792" spans="1:114">
      <c r="A792" s="4" t="str">
        <f t="shared" si="169"/>
        <v/>
      </c>
      <c r="B792" s="3"/>
      <c r="D792" s="1" t="str">
        <f>IFERROR(INDEX('padron cfe'!B:B,MATCH(DATOS!C792,'padron cfe'!A:A,0),1),"")</f>
        <v/>
      </c>
      <c r="H792" s="5" t="str">
        <f>IF(F792="","",IFERROR(CONCATENATE("PEUA",VLOOKUP(ESTADO,REPORTE!AV$2:AW$33,2,0),DIDTRITO_FORM,CADER_FORM,IFERROR(VLOOKUP(DAY(F792),$BN$3:$BO$11,2,0),DAY(F792)),IFERROR(VLOOKUP(MONTH(F792),$BN$3:$BO$11,2,0),MONTH(F792)),YEAR(F792),G792),""))</f>
        <v/>
      </c>
      <c r="K792" s="2" t="str">
        <f>IFERROR(INDEX('padron cfe'!C:C,MATCH(DATOS!C792,'padron cfe'!A:A,0),1),"")</f>
        <v/>
      </c>
      <c r="L792" s="4" t="str">
        <f>IFERROR(IF(VLOOKUP(J792,J$2:L791,4,0)=0,"",VLOOKUP(J792,J$2:L791,4,0)),"")</f>
        <v/>
      </c>
      <c r="M792" s="4" t="str">
        <f>IFERROR(IF(VLOOKUP(J792,J$2:M791,5,0)=0,"",VLOOKUP(J792,J$2:M791,5,0)),"")</f>
        <v/>
      </c>
      <c r="Q792" s="5" t="str">
        <f t="shared" si="168"/>
        <v/>
      </c>
      <c r="S792"/>
      <c r="T792" s="2" t="str">
        <f>IFERROR(INDEX('padron cfe'!D:D,MATCH(DATOS!C792,'padron cfe'!A:A,0),1),"")</f>
        <v/>
      </c>
      <c r="X792" s="3"/>
      <c r="Z792" s="4" t="str">
        <f t="shared" si="170"/>
        <v/>
      </c>
      <c r="AC792" s="2" t="str">
        <f>IFERROR(IF(INDEX(AC$1:AC791,MATCH(J792,J$1:J791,0),1)=0,"",INDEX(AC$1:AC791,MATCH(J792,J$1:J791,0),1)),"")</f>
        <v/>
      </c>
      <c r="AD792" s="2" t="str">
        <f>IFERROR(IF(INDEX(AD$1:AD791,MATCH(J792,J$1:J791,0),1)=0,"",INDEX(AD$1:AD791,MATCH(J792,J$1:J791,0),1)),"")</f>
        <v/>
      </c>
      <c r="AE792" s="2" t="str">
        <f>IFERROR(IF(INDEX(AE$1:AE791,MATCH(J792,J$1:J791,0),1)=0,"",INDEX(AE$1:AE791,MATCH(J792,J$1:J791,0),1)),"")</f>
        <v/>
      </c>
      <c r="AS792" s="4"/>
      <c r="AU792" s="124"/>
      <c r="AV792" s="124"/>
      <c r="AW792" s="124"/>
      <c r="AX792" s="124"/>
      <c r="AY792" s="124"/>
      <c r="AZ792" s="124"/>
      <c r="BA792" s="4"/>
      <c r="BB792" s="127"/>
      <c r="BH792" s="7" t="str">
        <f t="shared" ca="1" si="171"/>
        <v/>
      </c>
      <c r="BI792" s="4" t="str">
        <f t="shared" si="178"/>
        <v/>
      </c>
      <c r="BJ792" s="123" t="str">
        <f t="shared" si="172"/>
        <v/>
      </c>
      <c r="BK792" s="140" t="str">
        <f t="shared" si="177"/>
        <v/>
      </c>
      <c r="BP792" s="5"/>
      <c r="BQ792" s="4" t="str">
        <f>IF(IFERROR(VLOOKUP(C792,C793:C$1993,1,0),"")="","",COUNTIF(C:C,C792))</f>
        <v/>
      </c>
      <c r="BS792" s="5"/>
      <c r="BT792" s="5"/>
      <c r="BU792" s="5" t="str">
        <f>IF(B792="","",IF(BQ792="",1+(MAX(BU$2:BU791)),""))</f>
        <v/>
      </c>
      <c r="BV792" s="5" t="str">
        <f t="shared" si="173"/>
        <v/>
      </c>
      <c r="BW792" s="5" t="str">
        <f t="shared" si="174"/>
        <v/>
      </c>
      <c r="BX792" s="14" t="str">
        <f t="shared" si="175"/>
        <v/>
      </c>
      <c r="BY792" s="28"/>
      <c r="BZ792" s="15"/>
      <c r="CA792" s="5" t="str">
        <f t="shared" si="179"/>
        <v/>
      </c>
      <c r="CC792" s="5"/>
      <c r="CD792" s="5" t="str">
        <f t="shared" si="176"/>
        <v/>
      </c>
      <c r="CE792" s="5" t="str">
        <f>IF(J792="","",IFERROR(IF(VLOOKUP(J792,J$2:J791,1,0)=0,"",""),J792))</f>
        <v/>
      </c>
      <c r="CF792" s="24" t="str">
        <f>IF(CE792="","",(IFERROR(VLOOKUP(MID(CE792,1,1),$CW$2:DA$28,3,0),0)+IFERROR(VLOOKUP(MID(CE792,2,1),CW$2:DA$28,4,0),0)+IFERROR(VLOOKUP(MID(CE792,3,1),CW$2:DA$28,5,0),0)+(ROW(CE792)/1000000000000)))</f>
        <v/>
      </c>
      <c r="CG792" s="5"/>
      <c r="CH792" s="5">
        <v>791</v>
      </c>
      <c r="CI792" s="5" t="str">
        <f>IFERROR(VLOOKUP(CH792,CD$2:CE1868,2,0),"")</f>
        <v/>
      </c>
      <c r="CJ792" s="5"/>
      <c r="CL792" s="5"/>
      <c r="DC792" s="5" t="e">
        <f>IF(REPORTE!AH$2="si",IF(C792=VALUE(REPORTE!C$11),IF(SUM(DC793:DC$1993),CONCATENATE(INT(B792),", "),INT(B792)),""),IF(C792=VALUE(REPORTE!C$10),IF(SUM(DC793:DC$1993),CONCATENATE(INT(B792),", "),INT(B792)),""))</f>
        <v>#VALUE!</v>
      </c>
      <c r="DG792" s="5"/>
      <c r="DH792" s="5"/>
      <c r="DI792" s="5"/>
      <c r="DJ792" s="5"/>
    </row>
    <row r="793" spans="1:114">
      <c r="A793" s="4" t="str">
        <f t="shared" si="169"/>
        <v/>
      </c>
      <c r="B793" s="3"/>
      <c r="D793" s="1" t="str">
        <f>IFERROR(INDEX('padron cfe'!B:B,MATCH(DATOS!C793,'padron cfe'!A:A,0),1),"")</f>
        <v/>
      </c>
      <c r="H793" s="5" t="str">
        <f>IF(F793="","",IFERROR(CONCATENATE("PEUA",VLOOKUP(ESTADO,REPORTE!AV$2:AW$33,2,0),DIDTRITO_FORM,CADER_FORM,IFERROR(VLOOKUP(DAY(F793),$BN$3:$BO$11,2,0),DAY(F793)),IFERROR(VLOOKUP(MONTH(F793),$BN$3:$BO$11,2,0),MONTH(F793)),YEAR(F793),G793),""))</f>
        <v/>
      </c>
      <c r="K793" s="2" t="str">
        <f>IFERROR(INDEX('padron cfe'!C:C,MATCH(DATOS!C793,'padron cfe'!A:A,0),1),"")</f>
        <v/>
      </c>
      <c r="L793" s="4" t="str">
        <f>IFERROR(IF(VLOOKUP(J793,J$2:L792,4,0)=0,"",VLOOKUP(J793,J$2:L792,4,0)),"")</f>
        <v/>
      </c>
      <c r="M793" s="4" t="str">
        <f>IFERROR(IF(VLOOKUP(J793,J$2:M792,5,0)=0,"",VLOOKUP(J793,J$2:M792,5,0)),"")</f>
        <v/>
      </c>
      <c r="Q793" s="5" t="str">
        <f t="shared" si="168"/>
        <v/>
      </c>
      <c r="S793"/>
      <c r="T793" s="2" t="str">
        <f>IFERROR(INDEX('padron cfe'!D:D,MATCH(DATOS!C793,'padron cfe'!A:A,0),1),"")</f>
        <v/>
      </c>
      <c r="X793" s="3"/>
      <c r="Z793" s="4" t="str">
        <f t="shared" si="170"/>
        <v/>
      </c>
      <c r="AC793" s="2" t="str">
        <f>IFERROR(IF(INDEX(AC$1:AC792,MATCH(J793,J$1:J792,0),1)=0,"",INDEX(AC$1:AC792,MATCH(J793,J$1:J792,0),1)),"")</f>
        <v/>
      </c>
      <c r="AD793" s="2" t="str">
        <f>IFERROR(IF(INDEX(AD$1:AD792,MATCH(J793,J$1:J792,0),1)=0,"",INDEX(AD$1:AD792,MATCH(J793,J$1:J792,0),1)),"")</f>
        <v/>
      </c>
      <c r="AE793" s="2" t="str">
        <f>IFERROR(IF(INDEX(AE$1:AE792,MATCH(J793,J$1:J792,0),1)=0,"",INDEX(AE$1:AE792,MATCH(J793,J$1:J792,0),1)),"")</f>
        <v/>
      </c>
      <c r="AS793" s="4"/>
      <c r="AU793" s="124"/>
      <c r="AV793" s="124"/>
      <c r="AW793" s="124"/>
      <c r="AX793" s="124"/>
      <c r="AY793" s="124"/>
      <c r="AZ793" s="124"/>
      <c r="BA793" s="4"/>
      <c r="BB793" s="127"/>
      <c r="BH793" s="7" t="str">
        <f t="shared" ca="1" si="171"/>
        <v/>
      </c>
      <c r="BI793" s="4" t="str">
        <f t="shared" si="178"/>
        <v/>
      </c>
      <c r="BJ793" s="123" t="str">
        <f t="shared" si="172"/>
        <v/>
      </c>
      <c r="BK793" s="140" t="str">
        <f t="shared" si="177"/>
        <v/>
      </c>
      <c r="BP793" s="5"/>
      <c r="BQ793" s="4" t="str">
        <f>IF(IFERROR(VLOOKUP(C793,C794:C$1993,1,0),"")="","",COUNTIF(C:C,C793))</f>
        <v/>
      </c>
      <c r="BS793" s="5"/>
      <c r="BT793" s="5"/>
      <c r="BU793" s="5" t="str">
        <f>IF(B793="","",IF(BQ793="",1+(MAX(BU$2:BU792)),""))</f>
        <v/>
      </c>
      <c r="BV793" s="5" t="str">
        <f t="shared" si="173"/>
        <v/>
      </c>
      <c r="BW793" s="5" t="str">
        <f t="shared" si="174"/>
        <v/>
      </c>
      <c r="BX793" s="14" t="str">
        <f t="shared" si="175"/>
        <v/>
      </c>
      <c r="BY793" s="28"/>
      <c r="BZ793" s="15"/>
      <c r="CA793" s="5" t="str">
        <f t="shared" si="179"/>
        <v/>
      </c>
      <c r="CC793" s="5"/>
      <c r="CD793" s="5" t="str">
        <f t="shared" si="176"/>
        <v/>
      </c>
      <c r="CE793" s="5" t="str">
        <f>IF(J793="","",IFERROR(IF(VLOOKUP(J793,J$2:J792,1,0)=0,"",""),J793))</f>
        <v/>
      </c>
      <c r="CF793" s="24" t="str">
        <f>IF(CE793="","",(IFERROR(VLOOKUP(MID(CE793,1,1),$CW$2:DA$28,3,0),0)+IFERROR(VLOOKUP(MID(CE793,2,1),CW$2:DA$28,4,0),0)+IFERROR(VLOOKUP(MID(CE793,3,1),CW$2:DA$28,5,0),0)+(ROW(CE793)/1000000000000)))</f>
        <v/>
      </c>
      <c r="CG793" s="5"/>
      <c r="CH793" s="5">
        <v>792</v>
      </c>
      <c r="CI793" s="5" t="str">
        <f>IFERROR(VLOOKUP(CH793,CD$2:CE1869,2,0),"")</f>
        <v/>
      </c>
      <c r="CJ793" s="5"/>
      <c r="CL793" s="5"/>
      <c r="DC793" s="5" t="e">
        <f>IF(REPORTE!AH$2="si",IF(C793=VALUE(REPORTE!C$11),IF(SUM(DC794:DC$1993),CONCATENATE(INT(B793),", "),INT(B793)),""),IF(C793=VALUE(REPORTE!C$10),IF(SUM(DC794:DC$1993),CONCATENATE(INT(B793),", "),INT(B793)),""))</f>
        <v>#VALUE!</v>
      </c>
      <c r="DG793" s="5"/>
      <c r="DH793" s="5"/>
      <c r="DI793" s="5"/>
      <c r="DJ793" s="5"/>
    </row>
    <row r="794" spans="1:114">
      <c r="A794" s="4" t="str">
        <f t="shared" si="169"/>
        <v/>
      </c>
      <c r="B794" s="3"/>
      <c r="D794" s="1" t="str">
        <f>IFERROR(INDEX('padron cfe'!B:B,MATCH(DATOS!C794,'padron cfe'!A:A,0),1),"")</f>
        <v/>
      </c>
      <c r="H794" s="5" t="str">
        <f>IF(F794="","",IFERROR(CONCATENATE("PEUA",VLOOKUP(ESTADO,REPORTE!AV$2:AW$33,2,0),DIDTRITO_FORM,CADER_FORM,IFERROR(VLOOKUP(DAY(F794),$BN$3:$BO$11,2,0),DAY(F794)),IFERROR(VLOOKUP(MONTH(F794),$BN$3:$BO$11,2,0),MONTH(F794)),YEAR(F794),G794),""))</f>
        <v/>
      </c>
      <c r="K794" s="2" t="str">
        <f>IFERROR(INDEX('padron cfe'!C:C,MATCH(DATOS!C794,'padron cfe'!A:A,0),1),"")</f>
        <v/>
      </c>
      <c r="L794" s="4" t="str">
        <f>IFERROR(IF(VLOOKUP(J794,J$2:L793,4,0)=0,"",VLOOKUP(J794,J$2:L793,4,0)),"")</f>
        <v/>
      </c>
      <c r="M794" s="4" t="str">
        <f>IFERROR(IF(VLOOKUP(J794,J$2:M793,5,0)=0,"",VLOOKUP(J794,J$2:M793,5,0)),"")</f>
        <v/>
      </c>
      <c r="Q794" s="5" t="str">
        <f t="shared" si="168"/>
        <v/>
      </c>
      <c r="S794"/>
      <c r="T794" s="2" t="str">
        <f>IFERROR(INDEX('padron cfe'!D:D,MATCH(DATOS!C794,'padron cfe'!A:A,0),1),"")</f>
        <v/>
      </c>
      <c r="X794" s="3"/>
      <c r="Z794" s="4" t="str">
        <f t="shared" si="170"/>
        <v/>
      </c>
      <c r="AC794" s="2" t="str">
        <f>IFERROR(IF(INDEX(AC$1:AC793,MATCH(J794,J$1:J793,0),1)=0,"",INDEX(AC$1:AC793,MATCH(J794,J$1:J793,0),1)),"")</f>
        <v/>
      </c>
      <c r="AD794" s="2" t="str">
        <f>IFERROR(IF(INDEX(AD$1:AD793,MATCH(J794,J$1:J793,0),1)=0,"",INDEX(AD$1:AD793,MATCH(J794,J$1:J793,0),1)),"")</f>
        <v/>
      </c>
      <c r="AE794" s="2" t="str">
        <f>IFERROR(IF(INDEX(AE$1:AE793,MATCH(J794,J$1:J793,0),1)=0,"",INDEX(AE$1:AE793,MATCH(J794,J$1:J793,0),1)),"")</f>
        <v/>
      </c>
      <c r="AS794" s="4"/>
      <c r="AU794" s="124"/>
      <c r="AV794" s="124"/>
      <c r="AW794" s="124"/>
      <c r="AX794" s="124"/>
      <c r="AY794" s="124"/>
      <c r="AZ794" s="124"/>
      <c r="BA794" s="4"/>
      <c r="BB794" s="127"/>
      <c r="BH794" s="7" t="str">
        <f t="shared" ca="1" si="171"/>
        <v/>
      </c>
      <c r="BI794" s="4" t="str">
        <f t="shared" si="178"/>
        <v/>
      </c>
      <c r="BJ794" s="123" t="str">
        <f t="shared" si="172"/>
        <v/>
      </c>
      <c r="BK794" s="140" t="str">
        <f t="shared" si="177"/>
        <v/>
      </c>
      <c r="BP794" s="5"/>
      <c r="BQ794" s="4" t="str">
        <f>IF(IFERROR(VLOOKUP(C794,C795:C$1993,1,0),"")="","",COUNTIF(C:C,C794))</f>
        <v/>
      </c>
      <c r="BS794" s="5"/>
      <c r="BT794" s="5"/>
      <c r="BU794" s="5" t="str">
        <f>IF(B794="","",IF(BQ794="",1+(MAX(BU$2:BU793)),""))</f>
        <v/>
      </c>
      <c r="BV794" s="5" t="str">
        <f t="shared" si="173"/>
        <v/>
      </c>
      <c r="BW794" s="5" t="str">
        <f t="shared" si="174"/>
        <v/>
      </c>
      <c r="BX794" s="14" t="str">
        <f t="shared" si="175"/>
        <v/>
      </c>
      <c r="BY794" s="28"/>
      <c r="BZ794" s="15"/>
      <c r="CA794" s="5" t="str">
        <f t="shared" si="179"/>
        <v/>
      </c>
      <c r="CC794" s="5"/>
      <c r="CD794" s="5" t="str">
        <f t="shared" si="176"/>
        <v/>
      </c>
      <c r="CE794" s="5" t="str">
        <f>IF(J794="","",IFERROR(IF(VLOOKUP(J794,J$2:J793,1,0)=0,"",""),J794))</f>
        <v/>
      </c>
      <c r="CF794" s="24" t="str">
        <f>IF(CE794="","",(IFERROR(VLOOKUP(MID(CE794,1,1),$CW$2:DA$28,3,0),0)+IFERROR(VLOOKUP(MID(CE794,2,1),CW$2:DA$28,4,0),0)+IFERROR(VLOOKUP(MID(CE794,3,1),CW$2:DA$28,5,0),0)+(ROW(CE794)/1000000000000)))</f>
        <v/>
      </c>
      <c r="CG794" s="5"/>
      <c r="CH794" s="5">
        <v>793</v>
      </c>
      <c r="CI794" s="5" t="str">
        <f>IFERROR(VLOOKUP(CH794,CD$2:CE1870,2,0),"")</f>
        <v/>
      </c>
      <c r="CJ794" s="5"/>
      <c r="CL794" s="5"/>
      <c r="DC794" s="5" t="e">
        <f>IF(REPORTE!AH$2="si",IF(C794=VALUE(REPORTE!C$11),IF(SUM(DC795:DC$1993),CONCATENATE(INT(B794),", "),INT(B794)),""),IF(C794=VALUE(REPORTE!C$10),IF(SUM(DC795:DC$1993),CONCATENATE(INT(B794),", "),INT(B794)),""))</f>
        <v>#VALUE!</v>
      </c>
      <c r="DG794" s="5"/>
      <c r="DH794" s="5"/>
      <c r="DI794" s="5"/>
      <c r="DJ794" s="5"/>
    </row>
    <row r="795" spans="1:114">
      <c r="A795" s="4" t="str">
        <f t="shared" si="169"/>
        <v/>
      </c>
      <c r="B795" s="3"/>
      <c r="D795" s="1" t="str">
        <f>IFERROR(INDEX('padron cfe'!B:B,MATCH(DATOS!C795,'padron cfe'!A:A,0),1),"")</f>
        <v/>
      </c>
      <c r="H795" s="5" t="str">
        <f>IF(F795="","",IFERROR(CONCATENATE("PEUA",VLOOKUP(ESTADO,REPORTE!AV$2:AW$33,2,0),DIDTRITO_FORM,CADER_FORM,IFERROR(VLOOKUP(DAY(F795),$BN$3:$BO$11,2,0),DAY(F795)),IFERROR(VLOOKUP(MONTH(F795),$BN$3:$BO$11,2,0),MONTH(F795)),YEAR(F795),G795),""))</f>
        <v/>
      </c>
      <c r="K795" s="2" t="str">
        <f>IFERROR(INDEX('padron cfe'!C:C,MATCH(DATOS!C795,'padron cfe'!A:A,0),1),"")</f>
        <v/>
      </c>
      <c r="L795" s="4" t="str">
        <f>IFERROR(IF(VLOOKUP(J795,J$2:L794,4,0)=0,"",VLOOKUP(J795,J$2:L794,4,0)),"")</f>
        <v/>
      </c>
      <c r="M795" s="4" t="str">
        <f>IFERROR(IF(VLOOKUP(J795,J$2:M794,5,0)=0,"",VLOOKUP(J795,J$2:M794,5,0)),"")</f>
        <v/>
      </c>
      <c r="Q795" s="5" t="str">
        <f t="shared" si="168"/>
        <v/>
      </c>
      <c r="S795"/>
      <c r="T795" s="2" t="str">
        <f>IFERROR(INDEX('padron cfe'!D:D,MATCH(DATOS!C795,'padron cfe'!A:A,0),1),"")</f>
        <v/>
      </c>
      <c r="X795" s="3"/>
      <c r="Z795" s="4" t="str">
        <f t="shared" si="170"/>
        <v/>
      </c>
      <c r="AC795" s="2" t="str">
        <f>IFERROR(IF(INDEX(AC$1:AC794,MATCH(J795,J$1:J794,0),1)=0,"",INDEX(AC$1:AC794,MATCH(J795,J$1:J794,0),1)),"")</f>
        <v/>
      </c>
      <c r="AD795" s="2" t="str">
        <f>IFERROR(IF(INDEX(AD$1:AD794,MATCH(J795,J$1:J794,0),1)=0,"",INDEX(AD$1:AD794,MATCH(J795,J$1:J794,0),1)),"")</f>
        <v/>
      </c>
      <c r="AE795" s="2" t="str">
        <f>IFERROR(IF(INDEX(AE$1:AE794,MATCH(J795,J$1:J794,0),1)=0,"",INDEX(AE$1:AE794,MATCH(J795,J$1:J794,0),1)),"")</f>
        <v/>
      </c>
      <c r="AS795" s="4"/>
      <c r="AU795" s="124"/>
      <c r="AV795" s="124"/>
      <c r="AW795" s="124"/>
      <c r="AX795" s="124"/>
      <c r="AY795" s="124"/>
      <c r="AZ795" s="124"/>
      <c r="BA795" s="4"/>
      <c r="BB795" s="127"/>
      <c r="BH795" s="7" t="str">
        <f t="shared" ca="1" si="171"/>
        <v/>
      </c>
      <c r="BI795" s="4" t="str">
        <f t="shared" si="178"/>
        <v/>
      </c>
      <c r="BJ795" s="123" t="str">
        <f t="shared" si="172"/>
        <v/>
      </c>
      <c r="BK795" s="140" t="str">
        <f t="shared" si="177"/>
        <v/>
      </c>
      <c r="BP795" s="5"/>
      <c r="BQ795" s="4" t="str">
        <f>IF(IFERROR(VLOOKUP(C795,C796:C$1993,1,0),"")="","",COUNTIF(C:C,C795))</f>
        <v/>
      </c>
      <c r="BS795" s="5"/>
      <c r="BT795" s="5"/>
      <c r="BU795" s="5" t="str">
        <f>IF(B795="","",IF(BQ795="",1+(MAX(BU$2:BU794)),""))</f>
        <v/>
      </c>
      <c r="BV795" s="5" t="str">
        <f t="shared" si="173"/>
        <v/>
      </c>
      <c r="BW795" s="5" t="str">
        <f t="shared" si="174"/>
        <v/>
      </c>
      <c r="BX795" s="14" t="str">
        <f t="shared" si="175"/>
        <v/>
      </c>
      <c r="BY795" s="28"/>
      <c r="BZ795" s="15"/>
      <c r="CA795" s="5" t="str">
        <f t="shared" si="179"/>
        <v/>
      </c>
      <c r="CC795" s="5"/>
      <c r="CD795" s="5" t="str">
        <f t="shared" si="176"/>
        <v/>
      </c>
      <c r="CE795" s="5" t="str">
        <f>IF(J795="","",IFERROR(IF(VLOOKUP(J795,J$2:J794,1,0)=0,"",""),J795))</f>
        <v/>
      </c>
      <c r="CF795" s="24" t="str">
        <f>IF(CE795="","",(IFERROR(VLOOKUP(MID(CE795,1,1),$CW$2:DA$28,3,0),0)+IFERROR(VLOOKUP(MID(CE795,2,1),CW$2:DA$28,4,0),0)+IFERROR(VLOOKUP(MID(CE795,3,1),CW$2:DA$28,5,0),0)+(ROW(CE795)/1000000000000)))</f>
        <v/>
      </c>
      <c r="CG795" s="5"/>
      <c r="CH795" s="5">
        <v>794</v>
      </c>
      <c r="CI795" s="5" t="str">
        <f>IFERROR(VLOOKUP(CH795,CD$2:CE1871,2,0),"")</f>
        <v/>
      </c>
      <c r="CJ795" s="5"/>
      <c r="CL795" s="5"/>
      <c r="DC795" s="5" t="e">
        <f>IF(REPORTE!AH$2="si",IF(C795=VALUE(REPORTE!C$11),IF(SUM(DC796:DC$1993),CONCATENATE(INT(B795),", "),INT(B795)),""),IF(C795=VALUE(REPORTE!C$10),IF(SUM(DC796:DC$1993),CONCATENATE(INT(B795),", "),INT(B795)),""))</f>
        <v>#VALUE!</v>
      </c>
      <c r="DG795" s="5"/>
      <c r="DH795" s="5"/>
      <c r="DI795" s="5"/>
      <c r="DJ795" s="5"/>
    </row>
    <row r="796" spans="1:114">
      <c r="A796" s="4" t="str">
        <f t="shared" si="169"/>
        <v/>
      </c>
      <c r="B796" s="3"/>
      <c r="D796" s="1" t="str">
        <f>IFERROR(INDEX('padron cfe'!B:B,MATCH(DATOS!C796,'padron cfe'!A:A,0),1),"")</f>
        <v/>
      </c>
      <c r="H796" s="5" t="str">
        <f>IF(F796="","",IFERROR(CONCATENATE("PEUA",VLOOKUP(ESTADO,REPORTE!AV$2:AW$33,2,0),DIDTRITO_FORM,CADER_FORM,IFERROR(VLOOKUP(DAY(F796),$BN$3:$BO$11,2,0),DAY(F796)),IFERROR(VLOOKUP(MONTH(F796),$BN$3:$BO$11,2,0),MONTH(F796)),YEAR(F796),G796),""))</f>
        <v/>
      </c>
      <c r="K796" s="2" t="str">
        <f>IFERROR(INDEX('padron cfe'!C:C,MATCH(DATOS!C796,'padron cfe'!A:A,0),1),"")</f>
        <v/>
      </c>
      <c r="L796" s="4" t="str">
        <f>IFERROR(IF(VLOOKUP(J796,J$2:L795,4,0)=0,"",VLOOKUP(J796,J$2:L795,4,0)),"")</f>
        <v/>
      </c>
      <c r="M796" s="4" t="str">
        <f>IFERROR(IF(VLOOKUP(J796,J$2:M795,5,0)=0,"",VLOOKUP(J796,J$2:M795,5,0)),"")</f>
        <v/>
      </c>
      <c r="Q796" s="5" t="str">
        <f t="shared" si="168"/>
        <v/>
      </c>
      <c r="S796"/>
      <c r="T796" s="2" t="str">
        <f>IFERROR(INDEX('padron cfe'!D:D,MATCH(DATOS!C796,'padron cfe'!A:A,0),1),"")</f>
        <v/>
      </c>
      <c r="X796" s="3"/>
      <c r="Z796" s="4" t="str">
        <f t="shared" si="170"/>
        <v/>
      </c>
      <c r="AC796" s="2" t="str">
        <f>IFERROR(IF(INDEX(AC$1:AC795,MATCH(J796,J$1:J795,0),1)=0,"",INDEX(AC$1:AC795,MATCH(J796,J$1:J795,0),1)),"")</f>
        <v/>
      </c>
      <c r="AD796" s="2" t="str">
        <f>IFERROR(IF(INDEX(AD$1:AD795,MATCH(J796,J$1:J795,0),1)=0,"",INDEX(AD$1:AD795,MATCH(J796,J$1:J795,0),1)),"")</f>
        <v/>
      </c>
      <c r="AE796" s="2" t="str">
        <f>IFERROR(IF(INDEX(AE$1:AE795,MATCH(J796,J$1:J795,0),1)=0,"",INDEX(AE$1:AE795,MATCH(J796,J$1:J795,0),1)),"")</f>
        <v/>
      </c>
      <c r="AS796" s="4"/>
      <c r="AU796" s="124"/>
      <c r="AV796" s="124"/>
      <c r="AW796" s="124"/>
      <c r="AX796" s="124"/>
      <c r="AY796" s="124"/>
      <c r="AZ796" s="124"/>
      <c r="BA796" s="4"/>
      <c r="BB796" s="127"/>
      <c r="BH796" s="7" t="str">
        <f t="shared" ca="1" si="171"/>
        <v/>
      </c>
      <c r="BI796" s="4" t="str">
        <f t="shared" si="178"/>
        <v/>
      </c>
      <c r="BJ796" s="123" t="str">
        <f t="shared" si="172"/>
        <v/>
      </c>
      <c r="BK796" s="140" t="str">
        <f t="shared" si="177"/>
        <v/>
      </c>
      <c r="BP796" s="5"/>
      <c r="BQ796" s="4" t="str">
        <f>IF(IFERROR(VLOOKUP(C796,C797:C$1993,1,0),"")="","",COUNTIF(C:C,C796))</f>
        <v/>
      </c>
      <c r="BS796" s="5"/>
      <c r="BT796" s="5"/>
      <c r="BU796" s="5" t="str">
        <f>IF(B796="","",IF(BQ796="",1+(MAX(BU$2:BU795)),""))</f>
        <v/>
      </c>
      <c r="BV796" s="5" t="str">
        <f t="shared" si="173"/>
        <v/>
      </c>
      <c r="BW796" s="5" t="str">
        <f t="shared" si="174"/>
        <v/>
      </c>
      <c r="BX796" s="14" t="str">
        <f t="shared" si="175"/>
        <v/>
      </c>
      <c r="BY796" s="28"/>
      <c r="BZ796" s="15"/>
      <c r="CA796" s="5" t="str">
        <f t="shared" si="179"/>
        <v/>
      </c>
      <c r="CC796" s="5"/>
      <c r="CD796" s="5" t="str">
        <f t="shared" si="176"/>
        <v/>
      </c>
      <c r="CE796" s="5" t="str">
        <f>IF(J796="","",IFERROR(IF(VLOOKUP(J796,J$2:J795,1,0)=0,"",""),J796))</f>
        <v/>
      </c>
      <c r="CF796" s="24" t="str">
        <f>IF(CE796="","",(IFERROR(VLOOKUP(MID(CE796,1,1),$CW$2:DA$28,3,0),0)+IFERROR(VLOOKUP(MID(CE796,2,1),CW$2:DA$28,4,0),0)+IFERROR(VLOOKUP(MID(CE796,3,1),CW$2:DA$28,5,0),0)+(ROW(CE796)/1000000000000)))</f>
        <v/>
      </c>
      <c r="CG796" s="5"/>
      <c r="CH796" s="5">
        <v>795</v>
      </c>
      <c r="CI796" s="5" t="str">
        <f>IFERROR(VLOOKUP(CH796,CD$2:CE1872,2,0),"")</f>
        <v/>
      </c>
      <c r="CJ796" s="5"/>
      <c r="CL796" s="5"/>
      <c r="DC796" s="5" t="e">
        <f>IF(REPORTE!AH$2="si",IF(C796=VALUE(REPORTE!C$11),IF(SUM(DC797:DC$1993),CONCATENATE(INT(B796),", "),INT(B796)),""),IF(C796=VALUE(REPORTE!C$10),IF(SUM(DC797:DC$1993),CONCATENATE(INT(B796),", "),INT(B796)),""))</f>
        <v>#VALUE!</v>
      </c>
      <c r="DG796" s="5"/>
      <c r="DH796" s="5"/>
      <c r="DI796" s="5"/>
      <c r="DJ796" s="5"/>
    </row>
    <row r="797" spans="1:114">
      <c r="A797" s="4" t="str">
        <f t="shared" si="169"/>
        <v/>
      </c>
      <c r="B797" s="3"/>
      <c r="D797" s="1" t="str">
        <f>IFERROR(INDEX('padron cfe'!B:B,MATCH(DATOS!C797,'padron cfe'!A:A,0),1),"")</f>
        <v/>
      </c>
      <c r="H797" s="5" t="str">
        <f>IF(F797="","",IFERROR(CONCATENATE("PEUA",VLOOKUP(ESTADO,REPORTE!AV$2:AW$33,2,0),DIDTRITO_FORM,CADER_FORM,IFERROR(VLOOKUP(DAY(F797),$BN$3:$BO$11,2,0),DAY(F797)),IFERROR(VLOOKUP(MONTH(F797),$BN$3:$BO$11,2,0),MONTH(F797)),YEAR(F797),G797),""))</f>
        <v/>
      </c>
      <c r="K797" s="2" t="str">
        <f>IFERROR(INDEX('padron cfe'!C:C,MATCH(DATOS!C797,'padron cfe'!A:A,0),1),"")</f>
        <v/>
      </c>
      <c r="L797" s="4" t="str">
        <f>IFERROR(IF(VLOOKUP(J797,J$2:L796,4,0)=0,"",VLOOKUP(J797,J$2:L796,4,0)),"")</f>
        <v/>
      </c>
      <c r="M797" s="4" t="str">
        <f>IFERROR(IF(VLOOKUP(J797,J$2:M796,5,0)=0,"",VLOOKUP(J797,J$2:M796,5,0)),"")</f>
        <v/>
      </c>
      <c r="Q797" s="5" t="str">
        <f t="shared" si="168"/>
        <v/>
      </c>
      <c r="S797"/>
      <c r="T797" s="2" t="str">
        <f>IFERROR(INDEX('padron cfe'!D:D,MATCH(DATOS!C797,'padron cfe'!A:A,0),1),"")</f>
        <v/>
      </c>
      <c r="X797" s="3"/>
      <c r="Z797" s="4" t="str">
        <f t="shared" si="170"/>
        <v/>
      </c>
      <c r="AC797" s="2" t="str">
        <f>IFERROR(IF(INDEX(AC$1:AC796,MATCH(J797,J$1:J796,0),1)=0,"",INDEX(AC$1:AC796,MATCH(J797,J$1:J796,0),1)),"")</f>
        <v/>
      </c>
      <c r="AD797" s="2" t="str">
        <f>IFERROR(IF(INDEX(AD$1:AD796,MATCH(J797,J$1:J796,0),1)=0,"",INDEX(AD$1:AD796,MATCH(J797,J$1:J796,0),1)),"")</f>
        <v/>
      </c>
      <c r="AE797" s="2" t="str">
        <f>IFERROR(IF(INDEX(AE$1:AE796,MATCH(J797,J$1:J796,0),1)=0,"",INDEX(AE$1:AE796,MATCH(J797,J$1:J796,0),1)),"")</f>
        <v/>
      </c>
      <c r="AS797" s="4"/>
      <c r="AU797" s="124"/>
      <c r="AV797" s="124"/>
      <c r="AW797" s="124"/>
      <c r="AX797" s="124"/>
      <c r="AY797" s="124"/>
      <c r="AZ797" s="124"/>
      <c r="BA797" s="4"/>
      <c r="BB797" s="127"/>
      <c r="BH797" s="7" t="str">
        <f t="shared" ca="1" si="171"/>
        <v/>
      </c>
      <c r="BI797" s="4" t="str">
        <f t="shared" si="178"/>
        <v/>
      </c>
      <c r="BJ797" s="123" t="str">
        <f t="shared" si="172"/>
        <v/>
      </c>
      <c r="BK797" s="140" t="str">
        <f t="shared" si="177"/>
        <v/>
      </c>
      <c r="BP797" s="5"/>
      <c r="BQ797" s="4" t="str">
        <f>IF(IFERROR(VLOOKUP(C797,C798:C$1993,1,0),"")="","",COUNTIF(C:C,C797))</f>
        <v/>
      </c>
      <c r="BS797" s="5"/>
      <c r="BT797" s="5"/>
      <c r="BU797" s="5" t="str">
        <f>IF(B797="","",IF(BQ797="",1+(MAX(BU$2:BU796)),""))</f>
        <v/>
      </c>
      <c r="BV797" s="5" t="str">
        <f t="shared" si="173"/>
        <v/>
      </c>
      <c r="BW797" s="5" t="str">
        <f t="shared" si="174"/>
        <v/>
      </c>
      <c r="BX797" s="14" t="str">
        <f t="shared" si="175"/>
        <v/>
      </c>
      <c r="BY797" s="28"/>
      <c r="BZ797" s="15"/>
      <c r="CA797" s="5" t="str">
        <f t="shared" si="179"/>
        <v/>
      </c>
      <c r="CC797" s="5"/>
      <c r="CD797" s="5" t="str">
        <f t="shared" si="176"/>
        <v/>
      </c>
      <c r="CE797" s="5" t="str">
        <f>IF(J797="","",IFERROR(IF(VLOOKUP(J797,J$2:J796,1,0)=0,"",""),J797))</f>
        <v/>
      </c>
      <c r="CF797" s="24" t="str">
        <f>IF(CE797="","",(IFERROR(VLOOKUP(MID(CE797,1,1),$CW$2:DA$28,3,0),0)+IFERROR(VLOOKUP(MID(CE797,2,1),CW$2:DA$28,4,0),0)+IFERROR(VLOOKUP(MID(CE797,3,1),CW$2:DA$28,5,0),0)+(ROW(CE797)/1000000000000)))</f>
        <v/>
      </c>
      <c r="CG797" s="5"/>
      <c r="CH797" s="5">
        <v>796</v>
      </c>
      <c r="CI797" s="5" t="str">
        <f>IFERROR(VLOOKUP(CH797,CD$2:CE1873,2,0),"")</f>
        <v/>
      </c>
      <c r="CJ797" s="5"/>
      <c r="CL797" s="5"/>
      <c r="DC797" s="5" t="e">
        <f>IF(REPORTE!AH$2="si",IF(C797=VALUE(REPORTE!C$11),IF(SUM(DC798:DC$1993),CONCATENATE(INT(B797),", "),INT(B797)),""),IF(C797=VALUE(REPORTE!C$10),IF(SUM(DC798:DC$1993),CONCATENATE(INT(B797),", "),INT(B797)),""))</f>
        <v>#VALUE!</v>
      </c>
      <c r="DG797" s="5"/>
      <c r="DH797" s="5"/>
      <c r="DI797" s="5"/>
      <c r="DJ797" s="5"/>
    </row>
    <row r="798" spans="1:114">
      <c r="A798" s="4" t="str">
        <f t="shared" si="169"/>
        <v/>
      </c>
      <c r="B798" s="3"/>
      <c r="D798" s="1" t="str">
        <f>IFERROR(INDEX('padron cfe'!B:B,MATCH(DATOS!C798,'padron cfe'!A:A,0),1),"")</f>
        <v/>
      </c>
      <c r="H798" s="5" t="str">
        <f>IF(F798="","",IFERROR(CONCATENATE("PEUA",VLOOKUP(ESTADO,REPORTE!AV$2:AW$33,2,0),DIDTRITO_FORM,CADER_FORM,IFERROR(VLOOKUP(DAY(F798),$BN$3:$BO$11,2,0),DAY(F798)),IFERROR(VLOOKUP(MONTH(F798),$BN$3:$BO$11,2,0),MONTH(F798)),YEAR(F798),G798),""))</f>
        <v/>
      </c>
      <c r="K798" s="2" t="str">
        <f>IFERROR(INDEX('padron cfe'!C:C,MATCH(DATOS!C798,'padron cfe'!A:A,0),1),"")</f>
        <v/>
      </c>
      <c r="L798" s="4" t="str">
        <f>IFERROR(IF(VLOOKUP(J798,J$2:L797,4,0)=0,"",VLOOKUP(J798,J$2:L797,4,0)),"")</f>
        <v/>
      </c>
      <c r="M798" s="4" t="str">
        <f>IFERROR(IF(VLOOKUP(J798,J$2:M797,5,0)=0,"",VLOOKUP(J798,J$2:M797,5,0)),"")</f>
        <v/>
      </c>
      <c r="Q798" s="5" t="str">
        <f t="shared" si="168"/>
        <v/>
      </c>
      <c r="S798"/>
      <c r="T798" s="2" t="str">
        <f>IFERROR(INDEX('padron cfe'!D:D,MATCH(DATOS!C798,'padron cfe'!A:A,0),1),"")</f>
        <v/>
      </c>
      <c r="X798" s="3"/>
      <c r="Z798" s="4" t="str">
        <f t="shared" si="170"/>
        <v/>
      </c>
      <c r="AC798" s="2" t="str">
        <f>IFERROR(IF(INDEX(AC$1:AC797,MATCH(J798,J$1:J797,0),1)=0,"",INDEX(AC$1:AC797,MATCH(J798,J$1:J797,0),1)),"")</f>
        <v/>
      </c>
      <c r="AD798" s="2" t="str">
        <f>IFERROR(IF(INDEX(AD$1:AD797,MATCH(J798,J$1:J797,0),1)=0,"",INDEX(AD$1:AD797,MATCH(J798,J$1:J797,0),1)),"")</f>
        <v/>
      </c>
      <c r="AE798" s="2" t="str">
        <f>IFERROR(IF(INDEX(AE$1:AE797,MATCH(J798,J$1:J797,0),1)=0,"",INDEX(AE$1:AE797,MATCH(J798,J$1:J797,0),1)),"")</f>
        <v/>
      </c>
      <c r="AS798" s="4"/>
      <c r="AU798" s="124"/>
      <c r="AV798" s="124"/>
      <c r="AW798" s="124"/>
      <c r="AX798" s="124"/>
      <c r="AY798" s="124"/>
      <c r="AZ798" s="124"/>
      <c r="BA798" s="4"/>
      <c r="BB798" s="127"/>
      <c r="BH798" s="7" t="str">
        <f t="shared" ca="1" si="171"/>
        <v/>
      </c>
      <c r="BI798" s="4" t="str">
        <f t="shared" si="178"/>
        <v/>
      </c>
      <c r="BJ798" s="123" t="str">
        <f t="shared" si="172"/>
        <v/>
      </c>
      <c r="BK798" s="140" t="str">
        <f t="shared" si="177"/>
        <v/>
      </c>
      <c r="BP798" s="5"/>
      <c r="BQ798" s="4" t="str">
        <f>IF(IFERROR(VLOOKUP(C798,C799:C$1993,1,0),"")="","",COUNTIF(C:C,C798))</f>
        <v/>
      </c>
      <c r="BS798" s="5"/>
      <c r="BT798" s="5"/>
      <c r="BU798" s="5" t="str">
        <f>IF(B798="","",IF(BQ798="",1+(MAX(BU$2:BU797)),""))</f>
        <v/>
      </c>
      <c r="BV798" s="5" t="str">
        <f t="shared" si="173"/>
        <v/>
      </c>
      <c r="BW798" s="5" t="str">
        <f t="shared" si="174"/>
        <v/>
      </c>
      <c r="BX798" s="14" t="str">
        <f t="shared" si="175"/>
        <v/>
      </c>
      <c r="BY798" s="28"/>
      <c r="BZ798" s="15"/>
      <c r="CA798" s="5" t="str">
        <f t="shared" si="179"/>
        <v/>
      </c>
      <c r="CC798" s="5"/>
      <c r="CD798" s="5" t="str">
        <f t="shared" si="176"/>
        <v/>
      </c>
      <c r="CE798" s="5" t="str">
        <f>IF(J798="","",IFERROR(IF(VLOOKUP(J798,J$2:J797,1,0)=0,"",""),J798))</f>
        <v/>
      </c>
      <c r="CF798" s="24" t="str">
        <f>IF(CE798="","",(IFERROR(VLOOKUP(MID(CE798,1,1),$CW$2:DA$28,3,0),0)+IFERROR(VLOOKUP(MID(CE798,2,1),CW$2:DA$28,4,0),0)+IFERROR(VLOOKUP(MID(CE798,3,1),CW$2:DA$28,5,0),0)+(ROW(CE798)/1000000000000)))</f>
        <v/>
      </c>
      <c r="CG798" s="5"/>
      <c r="CH798" s="5">
        <v>797</v>
      </c>
      <c r="CI798" s="5" t="str">
        <f>IFERROR(VLOOKUP(CH798,CD$2:CE1874,2,0),"")</f>
        <v/>
      </c>
      <c r="CJ798" s="5"/>
      <c r="CL798" s="5"/>
      <c r="DC798" s="5" t="e">
        <f>IF(REPORTE!AH$2="si",IF(C798=VALUE(REPORTE!C$11),IF(SUM(DC799:DC$1993),CONCATENATE(INT(B798),", "),INT(B798)),""),IF(C798=VALUE(REPORTE!C$10),IF(SUM(DC799:DC$1993),CONCATENATE(INT(B798),", "),INT(B798)),""))</f>
        <v>#VALUE!</v>
      </c>
      <c r="DG798" s="5"/>
      <c r="DH798" s="5"/>
      <c r="DI798" s="5"/>
      <c r="DJ798" s="5"/>
    </row>
    <row r="799" spans="1:114">
      <c r="A799" s="4" t="str">
        <f t="shared" si="169"/>
        <v/>
      </c>
      <c r="B799" s="3"/>
      <c r="D799" s="1" t="str">
        <f>IFERROR(INDEX('padron cfe'!B:B,MATCH(DATOS!C799,'padron cfe'!A:A,0),1),"")</f>
        <v/>
      </c>
      <c r="H799" s="5" t="str">
        <f>IF(F799="","",IFERROR(CONCATENATE("PEUA",VLOOKUP(ESTADO,REPORTE!AV$2:AW$33,2,0),DIDTRITO_FORM,CADER_FORM,IFERROR(VLOOKUP(DAY(F799),$BN$3:$BO$11,2,0),DAY(F799)),IFERROR(VLOOKUP(MONTH(F799),$BN$3:$BO$11,2,0),MONTH(F799)),YEAR(F799),G799),""))</f>
        <v/>
      </c>
      <c r="K799" s="2" t="str">
        <f>IFERROR(INDEX('padron cfe'!C:C,MATCH(DATOS!C799,'padron cfe'!A:A,0),1),"")</f>
        <v/>
      </c>
      <c r="L799" s="4" t="str">
        <f>IFERROR(IF(VLOOKUP(J799,J$2:L798,4,0)=0,"",VLOOKUP(J799,J$2:L798,4,0)),"")</f>
        <v/>
      </c>
      <c r="M799" s="4" t="str">
        <f>IFERROR(IF(VLOOKUP(J799,J$2:M798,5,0)=0,"",VLOOKUP(J799,J$2:M798,5,0)),"")</f>
        <v/>
      </c>
      <c r="Q799" s="5" t="str">
        <f t="shared" si="168"/>
        <v/>
      </c>
      <c r="S799"/>
      <c r="T799" s="2" t="str">
        <f>IFERROR(INDEX('padron cfe'!D:D,MATCH(DATOS!C799,'padron cfe'!A:A,0),1),"")</f>
        <v/>
      </c>
      <c r="X799" s="3"/>
      <c r="Z799" s="4" t="str">
        <f t="shared" si="170"/>
        <v/>
      </c>
      <c r="AC799" s="2" t="str">
        <f>IFERROR(IF(INDEX(AC$1:AC798,MATCH(J799,J$1:J798,0),1)=0,"",INDEX(AC$1:AC798,MATCH(J799,J$1:J798,0),1)),"")</f>
        <v/>
      </c>
      <c r="AD799" s="2" t="str">
        <f>IFERROR(IF(INDEX(AD$1:AD798,MATCH(J799,J$1:J798,0),1)=0,"",INDEX(AD$1:AD798,MATCH(J799,J$1:J798,0),1)),"")</f>
        <v/>
      </c>
      <c r="AE799" s="2" t="str">
        <f>IFERROR(IF(INDEX(AE$1:AE798,MATCH(J799,J$1:J798,0),1)=0,"",INDEX(AE$1:AE798,MATCH(J799,J$1:J798,0),1)),"")</f>
        <v/>
      </c>
      <c r="AS799" s="4"/>
      <c r="AU799" s="124"/>
      <c r="AV799" s="124"/>
      <c r="AW799" s="124"/>
      <c r="AX799" s="124"/>
      <c r="AY799" s="124"/>
      <c r="AZ799" s="124"/>
      <c r="BA799" s="4"/>
      <c r="BB799" s="127"/>
      <c r="BH799" s="7" t="str">
        <f t="shared" ca="1" si="171"/>
        <v/>
      </c>
      <c r="BI799" s="4" t="str">
        <f t="shared" si="178"/>
        <v/>
      </c>
      <c r="BJ799" s="123" t="str">
        <f t="shared" si="172"/>
        <v/>
      </c>
      <c r="BK799" s="140" t="str">
        <f t="shared" si="177"/>
        <v/>
      </c>
      <c r="BP799" s="5"/>
      <c r="BQ799" s="4" t="str">
        <f>IF(IFERROR(VLOOKUP(C799,C800:C$1993,1,0),"")="","",COUNTIF(C:C,C799))</f>
        <v/>
      </c>
      <c r="BS799" s="5"/>
      <c r="BT799" s="5"/>
      <c r="BU799" s="5" t="str">
        <f>IF(B799="","",IF(BQ799="",1+(MAX(BU$2:BU798)),""))</f>
        <v/>
      </c>
      <c r="BV799" s="5" t="str">
        <f t="shared" si="173"/>
        <v/>
      </c>
      <c r="BW799" s="5" t="str">
        <f t="shared" si="174"/>
        <v/>
      </c>
      <c r="BX799" s="14" t="str">
        <f t="shared" si="175"/>
        <v/>
      </c>
      <c r="BY799" s="28"/>
      <c r="BZ799" s="15"/>
      <c r="CA799" s="5" t="str">
        <f t="shared" si="179"/>
        <v/>
      </c>
      <c r="CC799" s="5"/>
      <c r="CD799" s="5" t="str">
        <f t="shared" si="176"/>
        <v/>
      </c>
      <c r="CE799" s="5" t="str">
        <f>IF(J799="","",IFERROR(IF(VLOOKUP(J799,J$2:J798,1,0)=0,"",""),J799))</f>
        <v/>
      </c>
      <c r="CF799" s="24" t="str">
        <f>IF(CE799="","",(IFERROR(VLOOKUP(MID(CE799,1,1),$CW$2:DA$28,3,0),0)+IFERROR(VLOOKUP(MID(CE799,2,1),CW$2:DA$28,4,0),0)+IFERROR(VLOOKUP(MID(CE799,3,1),CW$2:DA$28,5,0),0)+(ROW(CE799)/1000000000000)))</f>
        <v/>
      </c>
      <c r="CG799" s="5"/>
      <c r="CH799" s="5">
        <v>798</v>
      </c>
      <c r="CI799" s="5" t="str">
        <f>IFERROR(VLOOKUP(CH799,CD$2:CE1875,2,0),"")</f>
        <v/>
      </c>
      <c r="CJ799" s="5"/>
      <c r="CL799" s="5"/>
      <c r="DC799" s="5" t="e">
        <f>IF(REPORTE!AH$2="si",IF(C799=VALUE(REPORTE!C$11),IF(SUM(DC800:DC$1993),CONCATENATE(INT(B799),", "),INT(B799)),""),IF(C799=VALUE(REPORTE!C$10),IF(SUM(DC800:DC$1993),CONCATENATE(INT(B799),", "),INT(B799)),""))</f>
        <v>#VALUE!</v>
      </c>
      <c r="DG799" s="5"/>
      <c r="DH799" s="5"/>
      <c r="DI799" s="5"/>
      <c r="DJ799" s="5"/>
    </row>
    <row r="800" spans="1:114">
      <c r="A800" s="4" t="str">
        <f t="shared" si="169"/>
        <v/>
      </c>
      <c r="B800" s="3"/>
      <c r="D800" s="1" t="str">
        <f>IFERROR(INDEX('padron cfe'!B:B,MATCH(DATOS!C800,'padron cfe'!A:A,0),1),"")</f>
        <v/>
      </c>
      <c r="H800" s="5" t="str">
        <f>IF(F800="","",IFERROR(CONCATENATE("PEUA",VLOOKUP(ESTADO,REPORTE!AV$2:AW$33,2,0),DIDTRITO_FORM,CADER_FORM,IFERROR(VLOOKUP(DAY(F800),$BN$3:$BO$11,2,0),DAY(F800)),IFERROR(VLOOKUP(MONTH(F800),$BN$3:$BO$11,2,0),MONTH(F800)),YEAR(F800),G800),""))</f>
        <v/>
      </c>
      <c r="K800" s="2" t="str">
        <f>IFERROR(INDEX('padron cfe'!C:C,MATCH(DATOS!C800,'padron cfe'!A:A,0),1),"")</f>
        <v/>
      </c>
      <c r="L800" s="4" t="str">
        <f>IFERROR(IF(VLOOKUP(J800,J$2:L799,4,0)=0,"",VLOOKUP(J800,J$2:L799,4,0)),"")</f>
        <v/>
      </c>
      <c r="M800" s="4" t="str">
        <f>IFERROR(IF(VLOOKUP(J800,J$2:M799,5,0)=0,"",VLOOKUP(J800,J$2:M799,5,0)),"")</f>
        <v/>
      </c>
      <c r="Q800" s="5" t="str">
        <f t="shared" si="168"/>
        <v/>
      </c>
      <c r="S800"/>
      <c r="T800" s="2" t="str">
        <f>IFERROR(INDEX('padron cfe'!D:D,MATCH(DATOS!C800,'padron cfe'!A:A,0),1),"")</f>
        <v/>
      </c>
      <c r="X800" s="3"/>
      <c r="Z800" s="4" t="str">
        <f t="shared" si="170"/>
        <v/>
      </c>
      <c r="AC800" s="2" t="str">
        <f>IFERROR(IF(INDEX(AC$1:AC799,MATCH(J800,J$1:J799,0),1)=0,"",INDEX(AC$1:AC799,MATCH(J800,J$1:J799,0),1)),"")</f>
        <v/>
      </c>
      <c r="AD800" s="2" t="str">
        <f>IFERROR(IF(INDEX(AD$1:AD799,MATCH(J800,J$1:J799,0),1)=0,"",INDEX(AD$1:AD799,MATCH(J800,J$1:J799,0),1)),"")</f>
        <v/>
      </c>
      <c r="AE800" s="2" t="str">
        <f>IFERROR(IF(INDEX(AE$1:AE799,MATCH(J800,J$1:J799,0),1)=0,"",INDEX(AE$1:AE799,MATCH(J800,J$1:J799,0),1)),"")</f>
        <v/>
      </c>
      <c r="AS800" s="4"/>
      <c r="AU800" s="124"/>
      <c r="AV800" s="124"/>
      <c r="AW800" s="124"/>
      <c r="AX800" s="124"/>
      <c r="AY800" s="124"/>
      <c r="AZ800" s="124"/>
      <c r="BA800" s="4"/>
      <c r="BB800" s="127"/>
      <c r="BH800" s="7" t="str">
        <f t="shared" ca="1" si="171"/>
        <v/>
      </c>
      <c r="BI800" s="4" t="str">
        <f t="shared" si="178"/>
        <v/>
      </c>
      <c r="BJ800" s="123" t="str">
        <f t="shared" si="172"/>
        <v/>
      </c>
      <c r="BK800" s="140" t="str">
        <f t="shared" si="177"/>
        <v/>
      </c>
      <c r="BP800" s="5"/>
      <c r="BQ800" s="4" t="str">
        <f>IF(IFERROR(VLOOKUP(C800,C801:C$1993,1,0),"")="","",COUNTIF(C:C,C800))</f>
        <v/>
      </c>
      <c r="BS800" s="5"/>
      <c r="BT800" s="5"/>
      <c r="BU800" s="5" t="str">
        <f>IF(B800="","",IF(BQ800="",1+(MAX(BU$2:BU799)),""))</f>
        <v/>
      </c>
      <c r="BV800" s="5" t="str">
        <f t="shared" si="173"/>
        <v/>
      </c>
      <c r="BW800" s="5" t="str">
        <f t="shared" si="174"/>
        <v/>
      </c>
      <c r="BX800" s="14" t="str">
        <f t="shared" si="175"/>
        <v/>
      </c>
      <c r="BY800" s="28"/>
      <c r="BZ800" s="15"/>
      <c r="CA800" s="5" t="str">
        <f t="shared" si="179"/>
        <v/>
      </c>
      <c r="CC800" s="5"/>
      <c r="CD800" s="5" t="str">
        <f t="shared" si="176"/>
        <v/>
      </c>
      <c r="CE800" s="5" t="str">
        <f>IF(J800="","",IFERROR(IF(VLOOKUP(J800,J$2:J799,1,0)=0,"",""),J800))</f>
        <v/>
      </c>
      <c r="CF800" s="24" t="str">
        <f>IF(CE800="","",(IFERROR(VLOOKUP(MID(CE800,1,1),$CW$2:DA$28,3,0),0)+IFERROR(VLOOKUP(MID(CE800,2,1),CW$2:DA$28,4,0),0)+IFERROR(VLOOKUP(MID(CE800,3,1),CW$2:DA$28,5,0),0)+(ROW(CE800)/1000000000000)))</f>
        <v/>
      </c>
      <c r="CG800" s="5"/>
      <c r="CH800" s="5">
        <v>799</v>
      </c>
      <c r="CI800" s="5" t="str">
        <f>IFERROR(VLOOKUP(CH800,CD$2:CE1876,2,0),"")</f>
        <v/>
      </c>
      <c r="CJ800" s="5"/>
      <c r="CL800" s="5"/>
      <c r="DC800" s="5" t="e">
        <f>IF(REPORTE!AH$2="si",IF(C800=VALUE(REPORTE!C$11),IF(SUM(DC801:DC$1993),CONCATENATE(INT(B800),", "),INT(B800)),""),IF(C800=VALUE(REPORTE!C$10),IF(SUM(DC801:DC$1993),CONCATENATE(INT(B800),", "),INT(B800)),""))</f>
        <v>#VALUE!</v>
      </c>
      <c r="DD800" s="5" t="e">
        <f>CONCATENATE(DC800,DC801,DC802,DC803,DC804,DC805,DC806,DC807,DC808,DC809,DC810,DC811,DC812,DC813,DC814,DC815,DC816,DC817,DC818,DC819,DC820,DC821,DC822,DC823,DC824,DC825,DC826,DC827,DC828,DC829,DC830,DC831,DC832,DC833,DC834,DC835,DC836,DC837,DC838,DC839,DC840,DC841)</f>
        <v>#VALUE!</v>
      </c>
      <c r="DG800" s="5"/>
      <c r="DH800" s="5"/>
      <c r="DI800" s="5"/>
      <c r="DJ800" s="5"/>
    </row>
    <row r="801" spans="1:114">
      <c r="A801" s="4" t="str">
        <f t="shared" si="169"/>
        <v/>
      </c>
      <c r="B801" s="3"/>
      <c r="D801" s="1" t="str">
        <f>IFERROR(INDEX('padron cfe'!B:B,MATCH(DATOS!C801,'padron cfe'!A:A,0),1),"")</f>
        <v/>
      </c>
      <c r="H801" s="5" t="str">
        <f>IF(F801="","",IFERROR(CONCATENATE("PEUA",VLOOKUP(ESTADO,REPORTE!AV$2:AW$33,2,0),DIDTRITO_FORM,CADER_FORM,IFERROR(VLOOKUP(DAY(F801),$BN$3:$BO$11,2,0),DAY(F801)),IFERROR(VLOOKUP(MONTH(F801),$BN$3:$BO$11,2,0),MONTH(F801)),YEAR(F801),G801),""))</f>
        <v/>
      </c>
      <c r="K801" s="2" t="str">
        <f>IFERROR(INDEX('padron cfe'!C:C,MATCH(DATOS!C801,'padron cfe'!A:A,0),1),"")</f>
        <v/>
      </c>
      <c r="L801" s="4" t="str">
        <f>IFERROR(IF(VLOOKUP(J801,J$2:L800,4,0)=0,"",VLOOKUP(J801,J$2:L800,4,0)),"")</f>
        <v/>
      </c>
      <c r="M801" s="4" t="str">
        <f>IFERROR(IF(VLOOKUP(J801,J$2:M800,5,0)=0,"",VLOOKUP(J801,J$2:M800,5,0)),"")</f>
        <v/>
      </c>
      <c r="Q801" s="5" t="str">
        <f t="shared" si="168"/>
        <v/>
      </c>
      <c r="S801"/>
      <c r="T801" s="2" t="str">
        <f>IFERROR(INDEX('padron cfe'!D:D,MATCH(DATOS!C801,'padron cfe'!A:A,0),1),"")</f>
        <v/>
      </c>
      <c r="X801" s="3"/>
      <c r="Z801" s="4" t="str">
        <f t="shared" si="170"/>
        <v/>
      </c>
      <c r="AC801" s="2" t="str">
        <f>IFERROR(IF(INDEX(AC$1:AC800,MATCH(J801,J$1:J800,0),1)=0,"",INDEX(AC$1:AC800,MATCH(J801,J$1:J800,0),1)),"")</f>
        <v/>
      </c>
      <c r="AD801" s="2" t="str">
        <f>IFERROR(IF(INDEX(AD$1:AD800,MATCH(J801,J$1:J800,0),1)=0,"",INDEX(AD$1:AD800,MATCH(J801,J$1:J800,0),1)),"")</f>
        <v/>
      </c>
      <c r="AE801" s="2" t="str">
        <f>IFERROR(IF(INDEX(AE$1:AE800,MATCH(J801,J$1:J800,0),1)=0,"",INDEX(AE$1:AE800,MATCH(J801,J$1:J800,0),1)),"")</f>
        <v/>
      </c>
      <c r="AS801" s="4"/>
      <c r="AU801" s="124"/>
      <c r="AV801" s="124"/>
      <c r="AW801" s="124"/>
      <c r="AX801" s="124"/>
      <c r="AY801" s="124"/>
      <c r="AZ801" s="124"/>
      <c r="BA801" s="4"/>
      <c r="BB801" s="127"/>
      <c r="BH801" s="7" t="str">
        <f t="shared" ca="1" si="171"/>
        <v/>
      </c>
      <c r="BI801" s="4" t="str">
        <f t="shared" si="178"/>
        <v/>
      </c>
      <c r="BJ801" s="123" t="str">
        <f t="shared" si="172"/>
        <v/>
      </c>
      <c r="BK801" s="140" t="str">
        <f t="shared" si="177"/>
        <v/>
      </c>
      <c r="BP801" s="5"/>
      <c r="BQ801" s="4" t="str">
        <f>IF(IFERROR(VLOOKUP(C801,C802:C$1993,1,0),"")="","",COUNTIF(C:C,C801))</f>
        <v/>
      </c>
      <c r="BS801" s="5"/>
      <c r="BT801" s="5"/>
      <c r="BU801" s="5" t="str">
        <f>IF(B801="","",IF(BQ801="",1+(MAX(BU$2:BU800)),""))</f>
        <v/>
      </c>
      <c r="BV801" s="5" t="str">
        <f t="shared" si="173"/>
        <v/>
      </c>
      <c r="BW801" s="5" t="str">
        <f t="shared" si="174"/>
        <v/>
      </c>
      <c r="BX801" s="14" t="str">
        <f t="shared" si="175"/>
        <v/>
      </c>
      <c r="BY801" s="28"/>
      <c r="BZ801" s="15"/>
      <c r="CA801" s="5" t="str">
        <f t="shared" si="179"/>
        <v/>
      </c>
      <c r="CC801" s="5"/>
      <c r="CD801" s="5" t="str">
        <f t="shared" si="176"/>
        <v/>
      </c>
      <c r="CE801" s="5" t="str">
        <f>IF(J801="","",IFERROR(IF(VLOOKUP(J801,J$2:J800,1,0)=0,"",""),J801))</f>
        <v/>
      </c>
      <c r="CF801" s="24" t="str">
        <f>IF(CE801="","",(IFERROR(VLOOKUP(MID(CE801,1,1),$CW$2:DA$28,3,0),0)+IFERROR(VLOOKUP(MID(CE801,2,1),CW$2:DA$28,4,0),0)+IFERROR(VLOOKUP(MID(CE801,3,1),CW$2:DA$28,5,0),0)+(ROW(CE801)/1000000000000)))</f>
        <v/>
      </c>
      <c r="CG801" s="5"/>
      <c r="CH801" s="5">
        <v>800</v>
      </c>
      <c r="CI801" s="5" t="str">
        <f>IFERROR(VLOOKUP(CH801,CD$2:CE1877,2,0),"")</f>
        <v/>
      </c>
      <c r="CJ801" s="5"/>
      <c r="CL801" s="5"/>
      <c r="DC801" s="5" t="e">
        <f>IF(REPORTE!AH$2="si",IF(C801=VALUE(REPORTE!C$11),IF(SUM(DC802:DC$1993),CONCATENATE(INT(B801),", "),INT(B801)),""),IF(C801=VALUE(REPORTE!C$10),IF(SUM(DC802:DC$1993),CONCATENATE(INT(B801),", "),INT(B801)),""))</f>
        <v>#VALUE!</v>
      </c>
      <c r="DG801" s="5"/>
      <c r="DH801" s="5"/>
      <c r="DI801" s="5"/>
      <c r="DJ801" s="5"/>
    </row>
    <row r="802" spans="1:114">
      <c r="A802" s="4" t="str">
        <f t="shared" si="169"/>
        <v/>
      </c>
      <c r="B802" s="3"/>
      <c r="D802" s="1" t="str">
        <f>IFERROR(INDEX('padron cfe'!B:B,MATCH(DATOS!C802,'padron cfe'!A:A,0),1),"")</f>
        <v/>
      </c>
      <c r="H802" s="5" t="str">
        <f>IF(F802="","",IFERROR(CONCATENATE("PEUA",VLOOKUP(ESTADO,REPORTE!AV$2:AW$33,2,0),DIDTRITO_FORM,CADER_FORM,IFERROR(VLOOKUP(DAY(F802),$BN$3:$BO$11,2,0),DAY(F802)),IFERROR(VLOOKUP(MONTH(F802),$BN$3:$BO$11,2,0),MONTH(F802)),YEAR(F802),G802),""))</f>
        <v/>
      </c>
      <c r="K802" s="2" t="str">
        <f>IFERROR(INDEX('padron cfe'!C:C,MATCH(DATOS!C802,'padron cfe'!A:A,0),1),"")</f>
        <v/>
      </c>
      <c r="L802" s="4" t="str">
        <f>IFERROR(IF(VLOOKUP(J802,J$2:L801,4,0)=0,"",VLOOKUP(J802,J$2:L801,4,0)),"")</f>
        <v/>
      </c>
      <c r="M802" s="4" t="str">
        <f>IFERROR(IF(VLOOKUP(J802,J$2:M801,5,0)=0,"",VLOOKUP(J802,J$2:M801,5,0)),"")</f>
        <v/>
      </c>
      <c r="Q802" s="5" t="str">
        <f t="shared" si="168"/>
        <v/>
      </c>
      <c r="S802"/>
      <c r="T802" s="2" t="str">
        <f>IFERROR(INDEX('padron cfe'!D:D,MATCH(DATOS!C802,'padron cfe'!A:A,0),1),"")</f>
        <v/>
      </c>
      <c r="X802" s="3"/>
      <c r="Z802" s="4" t="str">
        <f t="shared" si="170"/>
        <v/>
      </c>
      <c r="AC802" s="2" t="str">
        <f>IFERROR(IF(INDEX(AC$1:AC801,MATCH(J802,J$1:J801,0),1)=0,"",INDEX(AC$1:AC801,MATCH(J802,J$1:J801,0),1)),"")</f>
        <v/>
      </c>
      <c r="AD802" s="2" t="str">
        <f>IFERROR(IF(INDEX(AD$1:AD801,MATCH(J802,J$1:J801,0),1)=0,"",INDEX(AD$1:AD801,MATCH(J802,J$1:J801,0),1)),"")</f>
        <v/>
      </c>
      <c r="AE802" s="2" t="str">
        <f>IFERROR(IF(INDEX(AE$1:AE801,MATCH(J802,J$1:J801,0),1)=0,"",INDEX(AE$1:AE801,MATCH(J802,J$1:J801,0),1)),"")</f>
        <v/>
      </c>
      <c r="AS802" s="4"/>
      <c r="AU802" s="124"/>
      <c r="AV802" s="124"/>
      <c r="AW802" s="124"/>
      <c r="AX802" s="124"/>
      <c r="AY802" s="124"/>
      <c r="AZ802" s="124"/>
      <c r="BA802" s="4"/>
      <c r="BB802" s="127"/>
      <c r="BH802" s="7" t="str">
        <f t="shared" ca="1" si="171"/>
        <v/>
      </c>
      <c r="BI802" s="4" t="str">
        <f t="shared" si="178"/>
        <v/>
      </c>
      <c r="BJ802" s="123" t="str">
        <f t="shared" si="172"/>
        <v/>
      </c>
      <c r="BK802" s="140" t="str">
        <f t="shared" si="177"/>
        <v/>
      </c>
      <c r="BP802" s="5"/>
      <c r="BQ802" s="4" t="str">
        <f>IF(IFERROR(VLOOKUP(C802,C803:C$1993,1,0),"")="","",COUNTIF(C:C,C802))</f>
        <v/>
      </c>
      <c r="BS802" s="5"/>
      <c r="BT802" s="5"/>
      <c r="BU802" s="5" t="str">
        <f>IF(B802="","",IF(BQ802="",1+(MAX(BU$2:BU801)),""))</f>
        <v/>
      </c>
      <c r="BV802" s="5" t="str">
        <f t="shared" si="173"/>
        <v/>
      </c>
      <c r="BW802" s="5" t="str">
        <f t="shared" si="174"/>
        <v/>
      </c>
      <c r="BX802" s="14" t="str">
        <f t="shared" si="175"/>
        <v/>
      </c>
      <c r="BY802" s="28"/>
      <c r="BZ802" s="15"/>
      <c r="CA802" s="5" t="str">
        <f t="shared" si="179"/>
        <v/>
      </c>
      <c r="CC802" s="5"/>
      <c r="CD802" s="5" t="str">
        <f t="shared" si="176"/>
        <v/>
      </c>
      <c r="CE802" s="5" t="str">
        <f>IF(J802="","",IFERROR(IF(VLOOKUP(J802,J$2:J801,1,0)=0,"",""),J802))</f>
        <v/>
      </c>
      <c r="CF802" s="24" t="str">
        <f>IF(CE802="","",(IFERROR(VLOOKUP(MID(CE802,1,1),$CW$2:DA$28,3,0),0)+IFERROR(VLOOKUP(MID(CE802,2,1),CW$2:DA$28,4,0),0)+IFERROR(VLOOKUP(MID(CE802,3,1),CW$2:DA$28,5,0),0)+(ROW(CE802)/1000000000000)))</f>
        <v/>
      </c>
      <c r="CG802" s="5"/>
      <c r="CH802" s="5">
        <v>801</v>
      </c>
      <c r="CI802" s="5" t="str">
        <f>IFERROR(VLOOKUP(CH802,CD$2:CE1878,2,0),"")</f>
        <v/>
      </c>
      <c r="CJ802" s="5"/>
      <c r="CL802" s="5"/>
      <c r="DC802" s="5" t="e">
        <f>IF(REPORTE!AH$2="si",IF(C802=VALUE(REPORTE!C$11),IF(SUM(DC803:DC$1993),CONCATENATE(INT(B802),", "),INT(B802)),""),IF(C802=VALUE(REPORTE!C$10),IF(SUM(DC803:DC$1993),CONCATENATE(INT(B802),", "),INT(B802)),""))</f>
        <v>#VALUE!</v>
      </c>
      <c r="DG802" s="5"/>
      <c r="DH802" s="5"/>
      <c r="DI802" s="5"/>
      <c r="DJ802" s="5"/>
    </row>
    <row r="803" spans="1:114">
      <c r="A803" s="4" t="str">
        <f t="shared" si="169"/>
        <v/>
      </c>
      <c r="B803" s="3"/>
      <c r="D803" s="1" t="str">
        <f>IFERROR(INDEX('padron cfe'!B:B,MATCH(DATOS!C803,'padron cfe'!A:A,0),1),"")</f>
        <v/>
      </c>
      <c r="H803" s="5" t="str">
        <f>IF(F803="","",IFERROR(CONCATENATE("PEUA",VLOOKUP(ESTADO,REPORTE!AV$2:AW$33,2,0),DIDTRITO_FORM,CADER_FORM,IFERROR(VLOOKUP(DAY(F803),$BN$3:$BO$11,2,0),DAY(F803)),IFERROR(VLOOKUP(MONTH(F803),$BN$3:$BO$11,2,0),MONTH(F803)),YEAR(F803),G803),""))</f>
        <v/>
      </c>
      <c r="K803" s="2" t="str">
        <f>IFERROR(INDEX('padron cfe'!C:C,MATCH(DATOS!C803,'padron cfe'!A:A,0),1),"")</f>
        <v/>
      </c>
      <c r="L803" s="4" t="str">
        <f>IFERROR(IF(VLOOKUP(J803,J$2:L802,4,0)=0,"",VLOOKUP(J803,J$2:L802,4,0)),"")</f>
        <v/>
      </c>
      <c r="M803" s="4" t="str">
        <f>IFERROR(IF(VLOOKUP(J803,J$2:M802,5,0)=0,"",VLOOKUP(J803,J$2:M802,5,0)),"")</f>
        <v/>
      </c>
      <c r="Q803" s="5" t="str">
        <f t="shared" si="168"/>
        <v/>
      </c>
      <c r="S803"/>
      <c r="T803" s="2" t="str">
        <f>IFERROR(INDEX('padron cfe'!D:D,MATCH(DATOS!C803,'padron cfe'!A:A,0),1),"")</f>
        <v/>
      </c>
      <c r="X803" s="3"/>
      <c r="Z803" s="4" t="str">
        <f t="shared" si="170"/>
        <v/>
      </c>
      <c r="AC803" s="2" t="str">
        <f>IFERROR(IF(INDEX(AC$1:AC802,MATCH(J803,J$1:J802,0),1)=0,"",INDEX(AC$1:AC802,MATCH(J803,J$1:J802,0),1)),"")</f>
        <v/>
      </c>
      <c r="AD803" s="2" t="str">
        <f>IFERROR(IF(INDEX(AD$1:AD802,MATCH(J803,J$1:J802,0),1)=0,"",INDEX(AD$1:AD802,MATCH(J803,J$1:J802,0),1)),"")</f>
        <v/>
      </c>
      <c r="AE803" s="2" t="str">
        <f>IFERROR(IF(INDEX(AE$1:AE802,MATCH(J803,J$1:J802,0),1)=0,"",INDEX(AE$1:AE802,MATCH(J803,J$1:J802,0),1)),"")</f>
        <v/>
      </c>
      <c r="AS803" s="4"/>
      <c r="AU803" s="124"/>
      <c r="AV803" s="124"/>
      <c r="AW803" s="124"/>
      <c r="AX803" s="124"/>
      <c r="AY803" s="124"/>
      <c r="AZ803" s="124"/>
      <c r="BA803" s="4"/>
      <c r="BB803" s="127"/>
      <c r="BH803" s="7" t="str">
        <f t="shared" ca="1" si="171"/>
        <v/>
      </c>
      <c r="BI803" s="4" t="str">
        <f t="shared" si="178"/>
        <v/>
      </c>
      <c r="BJ803" s="123" t="str">
        <f t="shared" si="172"/>
        <v/>
      </c>
      <c r="BK803" s="140" t="str">
        <f t="shared" si="177"/>
        <v/>
      </c>
      <c r="BP803" s="5"/>
      <c r="BQ803" s="4" t="str">
        <f>IF(IFERROR(VLOOKUP(C803,C804:C$1993,1,0),"")="","",COUNTIF(C:C,C803))</f>
        <v/>
      </c>
      <c r="BS803" s="5"/>
      <c r="BT803" s="5"/>
      <c r="BU803" s="5" t="str">
        <f>IF(B803="","",IF(BQ803="",1+(MAX(BU$2:BU802)),""))</f>
        <v/>
      </c>
      <c r="BV803" s="5" t="str">
        <f t="shared" si="173"/>
        <v/>
      </c>
      <c r="BW803" s="5" t="str">
        <f t="shared" si="174"/>
        <v/>
      </c>
      <c r="BX803" s="14" t="str">
        <f t="shared" si="175"/>
        <v/>
      </c>
      <c r="BY803" s="28"/>
      <c r="BZ803" s="15"/>
      <c r="CA803" s="5" t="str">
        <f t="shared" si="179"/>
        <v/>
      </c>
      <c r="CC803" s="5"/>
      <c r="CD803" s="5" t="str">
        <f t="shared" si="176"/>
        <v/>
      </c>
      <c r="CE803" s="5" t="str">
        <f>IF(J803="","",IFERROR(IF(VLOOKUP(J803,J$2:J802,1,0)=0,"",""),J803))</f>
        <v/>
      </c>
      <c r="CF803" s="24" t="str">
        <f>IF(CE803="","",(IFERROR(VLOOKUP(MID(CE803,1,1),$CW$2:DA$28,3,0),0)+IFERROR(VLOOKUP(MID(CE803,2,1),CW$2:DA$28,4,0),0)+IFERROR(VLOOKUP(MID(CE803,3,1),CW$2:DA$28,5,0),0)+(ROW(CE803)/1000000000000)))</f>
        <v/>
      </c>
      <c r="CG803" s="5"/>
      <c r="CH803" s="5">
        <v>802</v>
      </c>
      <c r="CI803" s="5" t="str">
        <f>IFERROR(VLOOKUP(CH803,CD$2:CE1879,2,0),"")</f>
        <v/>
      </c>
      <c r="CJ803" s="5"/>
      <c r="CL803" s="5"/>
      <c r="DC803" s="5" t="e">
        <f>IF(REPORTE!AH$2="si",IF(C803=VALUE(REPORTE!C$11),IF(SUM(DC804:DC$1993),CONCATENATE(INT(B803),", "),INT(B803)),""),IF(C803=VALUE(REPORTE!C$10),IF(SUM(DC804:DC$1993),CONCATENATE(INT(B803),", "),INT(B803)),""))</f>
        <v>#VALUE!</v>
      </c>
      <c r="DG803" s="5"/>
      <c r="DH803" s="5"/>
      <c r="DI803" s="5"/>
      <c r="DJ803" s="5"/>
    </row>
    <row r="804" spans="1:114">
      <c r="A804" s="4" t="str">
        <f t="shared" si="169"/>
        <v/>
      </c>
      <c r="B804" s="3"/>
      <c r="D804" s="1" t="str">
        <f>IFERROR(INDEX('padron cfe'!B:B,MATCH(DATOS!C804,'padron cfe'!A:A,0),1),"")</f>
        <v/>
      </c>
      <c r="H804" s="5" t="str">
        <f>IF(F804="","",IFERROR(CONCATENATE("PEUA",VLOOKUP(ESTADO,REPORTE!AV$2:AW$33,2,0),DIDTRITO_FORM,CADER_FORM,IFERROR(VLOOKUP(DAY(F804),$BN$3:$BO$11,2,0),DAY(F804)),IFERROR(VLOOKUP(MONTH(F804),$BN$3:$BO$11,2,0),MONTH(F804)),YEAR(F804),G804),""))</f>
        <v/>
      </c>
      <c r="K804" s="2" t="str">
        <f>IFERROR(INDEX('padron cfe'!C:C,MATCH(DATOS!C804,'padron cfe'!A:A,0),1),"")</f>
        <v/>
      </c>
      <c r="L804" s="4" t="str">
        <f>IFERROR(IF(VLOOKUP(J804,J$2:L803,4,0)=0,"",VLOOKUP(J804,J$2:L803,4,0)),"")</f>
        <v/>
      </c>
      <c r="M804" s="4" t="str">
        <f>IFERROR(IF(VLOOKUP(J804,J$2:M803,5,0)=0,"",VLOOKUP(J804,J$2:M803,5,0)),"")</f>
        <v/>
      </c>
      <c r="Q804" s="5" t="str">
        <f t="shared" si="168"/>
        <v/>
      </c>
      <c r="S804"/>
      <c r="T804" s="2" t="str">
        <f>IFERROR(INDEX('padron cfe'!D:D,MATCH(DATOS!C804,'padron cfe'!A:A,0),1),"")</f>
        <v/>
      </c>
      <c r="X804" s="3"/>
      <c r="Z804" s="4" t="str">
        <f t="shared" si="170"/>
        <v/>
      </c>
      <c r="AC804" s="2" t="str">
        <f>IFERROR(IF(INDEX(AC$1:AC803,MATCH(J804,J$1:J803,0),1)=0,"",INDEX(AC$1:AC803,MATCH(J804,J$1:J803,0),1)),"")</f>
        <v/>
      </c>
      <c r="AD804" s="2" t="str">
        <f>IFERROR(IF(INDEX(AD$1:AD803,MATCH(J804,J$1:J803,0),1)=0,"",INDEX(AD$1:AD803,MATCH(J804,J$1:J803,0),1)),"")</f>
        <v/>
      </c>
      <c r="AE804" s="2" t="str">
        <f>IFERROR(IF(INDEX(AE$1:AE803,MATCH(J804,J$1:J803,0),1)=0,"",INDEX(AE$1:AE803,MATCH(J804,J$1:J803,0),1)),"")</f>
        <v/>
      </c>
      <c r="AS804" s="4"/>
      <c r="AU804" s="124"/>
      <c r="AV804" s="124"/>
      <c r="AW804" s="124"/>
      <c r="AX804" s="124"/>
      <c r="AY804" s="124"/>
      <c r="AZ804" s="124"/>
      <c r="BA804" s="4"/>
      <c r="BB804" s="127"/>
      <c r="BH804" s="7" t="str">
        <f t="shared" ca="1" si="171"/>
        <v/>
      </c>
      <c r="BI804" s="4" t="str">
        <f t="shared" si="178"/>
        <v/>
      </c>
      <c r="BJ804" s="123" t="str">
        <f t="shared" si="172"/>
        <v/>
      </c>
      <c r="BK804" s="140" t="str">
        <f t="shared" si="177"/>
        <v/>
      </c>
      <c r="BP804" s="5"/>
      <c r="BQ804" s="4" t="str">
        <f>IF(IFERROR(VLOOKUP(C804,C805:C$1993,1,0),"")="","",COUNTIF(C:C,C804))</f>
        <v/>
      </c>
      <c r="BS804" s="5"/>
      <c r="BT804" s="5"/>
      <c r="BU804" s="5" t="str">
        <f>IF(B804="","",IF(BQ804="",1+(MAX(BU$2:BU803)),""))</f>
        <v/>
      </c>
      <c r="BV804" s="5" t="str">
        <f t="shared" si="173"/>
        <v/>
      </c>
      <c r="BW804" s="5" t="str">
        <f t="shared" si="174"/>
        <v/>
      </c>
      <c r="BX804" s="14" t="str">
        <f t="shared" si="175"/>
        <v/>
      </c>
      <c r="BY804" s="28"/>
      <c r="BZ804" s="15"/>
      <c r="CA804" s="5" t="str">
        <f t="shared" si="179"/>
        <v/>
      </c>
      <c r="CC804" s="5"/>
      <c r="CD804" s="5" t="str">
        <f t="shared" si="176"/>
        <v/>
      </c>
      <c r="CE804" s="5" t="str">
        <f>IF(J804="","",IFERROR(IF(VLOOKUP(J804,J$2:J803,1,0)=0,"",""),J804))</f>
        <v/>
      </c>
      <c r="CF804" s="24" t="str">
        <f>IF(CE804="","",(IFERROR(VLOOKUP(MID(CE804,1,1),$CW$2:DA$28,3,0),0)+IFERROR(VLOOKUP(MID(CE804,2,1),CW$2:DA$28,4,0),0)+IFERROR(VLOOKUP(MID(CE804,3,1),CW$2:DA$28,5,0),0)+(ROW(CE804)/1000000000000)))</f>
        <v/>
      </c>
      <c r="CG804" s="5"/>
      <c r="CH804" s="5">
        <v>803</v>
      </c>
      <c r="CI804" s="5" t="str">
        <f>IFERROR(VLOOKUP(CH804,CD$2:CE1880,2,0),"")</f>
        <v/>
      </c>
      <c r="CJ804" s="5"/>
      <c r="CL804" s="5"/>
      <c r="DC804" s="5" t="e">
        <f>IF(REPORTE!AH$2="si",IF(C804=VALUE(REPORTE!C$11),IF(SUM(DC805:DC$1993),CONCATENATE(INT(B804),", "),INT(B804)),""),IF(C804=VALUE(REPORTE!C$10),IF(SUM(DC805:DC$1993),CONCATENATE(INT(B804),", "),INT(B804)),""))</f>
        <v>#VALUE!</v>
      </c>
      <c r="DG804" s="5"/>
      <c r="DH804" s="5"/>
      <c r="DI804" s="5"/>
      <c r="DJ804" s="5"/>
    </row>
    <row r="805" spans="1:114">
      <c r="A805" s="4" t="str">
        <f t="shared" si="169"/>
        <v/>
      </c>
      <c r="B805" s="3"/>
      <c r="D805" s="1" t="str">
        <f>IFERROR(INDEX('padron cfe'!B:B,MATCH(DATOS!C805,'padron cfe'!A:A,0),1),"")</f>
        <v/>
      </c>
      <c r="H805" s="5" t="str">
        <f>IF(F805="","",IFERROR(CONCATENATE("PEUA",VLOOKUP(ESTADO,REPORTE!AV$2:AW$33,2,0),DIDTRITO_FORM,CADER_FORM,IFERROR(VLOOKUP(DAY(F805),$BN$3:$BO$11,2,0),DAY(F805)),IFERROR(VLOOKUP(MONTH(F805),$BN$3:$BO$11,2,0),MONTH(F805)),YEAR(F805),G805),""))</f>
        <v/>
      </c>
      <c r="K805" s="2" t="str">
        <f>IFERROR(INDEX('padron cfe'!C:C,MATCH(DATOS!C805,'padron cfe'!A:A,0),1),"")</f>
        <v/>
      </c>
      <c r="L805" s="4" t="str">
        <f>IFERROR(IF(VLOOKUP(J805,J$2:L804,4,0)=0,"",VLOOKUP(J805,J$2:L804,4,0)),"")</f>
        <v/>
      </c>
      <c r="M805" s="4" t="str">
        <f>IFERROR(IF(VLOOKUP(J805,J$2:M804,5,0)=0,"",VLOOKUP(J805,J$2:M804,5,0)),"")</f>
        <v/>
      </c>
      <c r="Q805" s="5" t="str">
        <f t="shared" si="168"/>
        <v/>
      </c>
      <c r="S805"/>
      <c r="T805" s="2" t="str">
        <f>IFERROR(INDEX('padron cfe'!D:D,MATCH(DATOS!C805,'padron cfe'!A:A,0),1),"")</f>
        <v/>
      </c>
      <c r="X805" s="3"/>
      <c r="Z805" s="4" t="str">
        <f t="shared" si="170"/>
        <v/>
      </c>
      <c r="AC805" s="2" t="str">
        <f>IFERROR(IF(INDEX(AC$1:AC804,MATCH(J805,J$1:J804,0),1)=0,"",INDEX(AC$1:AC804,MATCH(J805,J$1:J804,0),1)),"")</f>
        <v/>
      </c>
      <c r="AD805" s="2" t="str">
        <f>IFERROR(IF(INDEX(AD$1:AD804,MATCH(J805,J$1:J804,0),1)=0,"",INDEX(AD$1:AD804,MATCH(J805,J$1:J804,0),1)),"")</f>
        <v/>
      </c>
      <c r="AE805" s="2" t="str">
        <f>IFERROR(IF(INDEX(AE$1:AE804,MATCH(J805,J$1:J804,0),1)=0,"",INDEX(AE$1:AE804,MATCH(J805,J$1:J804,0),1)),"")</f>
        <v/>
      </c>
      <c r="AS805" s="4"/>
      <c r="AU805" s="124"/>
      <c r="AV805" s="124"/>
      <c r="AW805" s="124"/>
      <c r="AX805" s="124"/>
      <c r="AY805" s="124"/>
      <c r="AZ805" s="124"/>
      <c r="BA805" s="4"/>
      <c r="BB805" s="127"/>
      <c r="BH805" s="7" t="str">
        <f t="shared" ca="1" si="171"/>
        <v/>
      </c>
      <c r="BI805" s="4" t="str">
        <f t="shared" si="178"/>
        <v/>
      </c>
      <c r="BJ805" s="123" t="str">
        <f t="shared" si="172"/>
        <v/>
      </c>
      <c r="BK805" s="140" t="str">
        <f t="shared" si="177"/>
        <v/>
      </c>
      <c r="BP805" s="5"/>
      <c r="BQ805" s="4" t="str">
        <f>IF(IFERROR(VLOOKUP(C805,C806:C$1993,1,0),"")="","",COUNTIF(C:C,C805))</f>
        <v/>
      </c>
      <c r="BS805" s="5"/>
      <c r="BT805" s="5"/>
      <c r="BU805" s="5" t="str">
        <f>IF(B805="","",IF(BQ805="",1+(MAX(BU$2:BU804)),""))</f>
        <v/>
      </c>
      <c r="BV805" s="5" t="str">
        <f t="shared" si="173"/>
        <v/>
      </c>
      <c r="BW805" s="5" t="str">
        <f t="shared" si="174"/>
        <v/>
      </c>
      <c r="BX805" s="14" t="str">
        <f t="shared" si="175"/>
        <v/>
      </c>
      <c r="BY805" s="28"/>
      <c r="BZ805" s="15"/>
      <c r="CA805" s="5" t="str">
        <f t="shared" si="179"/>
        <v/>
      </c>
      <c r="CC805" s="5"/>
      <c r="CD805" s="5" t="str">
        <f t="shared" si="176"/>
        <v/>
      </c>
      <c r="CE805" s="5" t="str">
        <f>IF(J805="","",IFERROR(IF(VLOOKUP(J805,J$2:J804,1,0)=0,"",""),J805))</f>
        <v/>
      </c>
      <c r="CF805" s="24" t="str">
        <f>IF(CE805="","",(IFERROR(VLOOKUP(MID(CE805,1,1),$CW$2:DA$28,3,0),0)+IFERROR(VLOOKUP(MID(CE805,2,1),CW$2:DA$28,4,0),0)+IFERROR(VLOOKUP(MID(CE805,3,1),CW$2:DA$28,5,0),0)+(ROW(CE805)/1000000000000)))</f>
        <v/>
      </c>
      <c r="CG805" s="5"/>
      <c r="CH805" s="5">
        <v>804</v>
      </c>
      <c r="CI805" s="5" t="str">
        <f>IFERROR(VLOOKUP(CH805,CD$2:CE1881,2,0),"")</f>
        <v/>
      </c>
      <c r="CJ805" s="5"/>
      <c r="CL805" s="5"/>
      <c r="DC805" s="5" t="e">
        <f>IF(REPORTE!AH$2="si",IF(C805=VALUE(REPORTE!C$11),IF(SUM(DC806:DC$1993),CONCATENATE(INT(B805),", "),INT(B805)),""),IF(C805=VALUE(REPORTE!C$10),IF(SUM(DC806:DC$1993),CONCATENATE(INT(B805),", "),INT(B805)),""))</f>
        <v>#VALUE!</v>
      </c>
      <c r="DG805" s="5"/>
      <c r="DH805" s="5"/>
      <c r="DI805" s="5"/>
      <c r="DJ805" s="5"/>
    </row>
    <row r="806" spans="1:114">
      <c r="A806" s="4" t="str">
        <f t="shared" si="169"/>
        <v/>
      </c>
      <c r="B806" s="3"/>
      <c r="D806" s="1" t="str">
        <f>IFERROR(INDEX('padron cfe'!B:B,MATCH(DATOS!C806,'padron cfe'!A:A,0),1),"")</f>
        <v/>
      </c>
      <c r="H806" s="5" t="str">
        <f>IF(F806="","",IFERROR(CONCATENATE("PEUA",VLOOKUP(ESTADO,REPORTE!AV$2:AW$33,2,0),DIDTRITO_FORM,CADER_FORM,IFERROR(VLOOKUP(DAY(F806),$BN$3:$BO$11,2,0),DAY(F806)),IFERROR(VLOOKUP(MONTH(F806),$BN$3:$BO$11,2,0),MONTH(F806)),YEAR(F806),G806),""))</f>
        <v/>
      </c>
      <c r="K806" s="2" t="str">
        <f>IFERROR(INDEX('padron cfe'!C:C,MATCH(DATOS!C806,'padron cfe'!A:A,0),1),"")</f>
        <v/>
      </c>
      <c r="L806" s="4" t="str">
        <f>IFERROR(IF(VLOOKUP(J806,J$2:L805,4,0)=0,"",VLOOKUP(J806,J$2:L805,4,0)),"")</f>
        <v/>
      </c>
      <c r="M806" s="4" t="str">
        <f>IFERROR(IF(VLOOKUP(J806,J$2:M805,5,0)=0,"",VLOOKUP(J806,J$2:M805,5,0)),"")</f>
        <v/>
      </c>
      <c r="Q806" s="5" t="str">
        <f t="shared" si="168"/>
        <v/>
      </c>
      <c r="S806"/>
      <c r="T806" s="2" t="str">
        <f>IFERROR(INDEX('padron cfe'!D:D,MATCH(DATOS!C806,'padron cfe'!A:A,0),1),"")</f>
        <v/>
      </c>
      <c r="X806" s="3"/>
      <c r="Z806" s="4" t="str">
        <f t="shared" si="170"/>
        <v/>
      </c>
      <c r="AC806" s="2" t="str">
        <f>IFERROR(IF(INDEX(AC$1:AC805,MATCH(J806,J$1:J805,0),1)=0,"",INDEX(AC$1:AC805,MATCH(J806,J$1:J805,0),1)),"")</f>
        <v/>
      </c>
      <c r="AD806" s="2" t="str">
        <f>IFERROR(IF(INDEX(AD$1:AD805,MATCH(J806,J$1:J805,0),1)=0,"",INDEX(AD$1:AD805,MATCH(J806,J$1:J805,0),1)),"")</f>
        <v/>
      </c>
      <c r="AE806" s="2" t="str">
        <f>IFERROR(IF(INDEX(AE$1:AE805,MATCH(J806,J$1:J805,0),1)=0,"",INDEX(AE$1:AE805,MATCH(J806,J$1:J805,0),1)),"")</f>
        <v/>
      </c>
      <c r="AS806" s="4"/>
      <c r="AU806" s="124"/>
      <c r="AV806" s="124"/>
      <c r="AW806" s="124"/>
      <c r="AX806" s="124"/>
      <c r="AY806" s="124"/>
      <c r="AZ806" s="124"/>
      <c r="BA806" s="4"/>
      <c r="BB806" s="127"/>
      <c r="BH806" s="7" t="str">
        <f t="shared" ca="1" si="171"/>
        <v/>
      </c>
      <c r="BI806" s="4" t="str">
        <f t="shared" si="178"/>
        <v/>
      </c>
      <c r="BJ806" s="123" t="str">
        <f t="shared" si="172"/>
        <v/>
      </c>
      <c r="BK806" s="140" t="str">
        <f t="shared" si="177"/>
        <v/>
      </c>
      <c r="BP806" s="5"/>
      <c r="BQ806" s="4" t="str">
        <f>IF(IFERROR(VLOOKUP(C806,C807:C$1993,1,0),"")="","",COUNTIF(C:C,C806))</f>
        <v/>
      </c>
      <c r="BS806" s="5"/>
      <c r="BT806" s="5"/>
      <c r="BU806" s="5" t="str">
        <f>IF(B806="","",IF(BQ806="",1+(MAX(BU$2:BU805)),""))</f>
        <v/>
      </c>
      <c r="BV806" s="5" t="str">
        <f t="shared" si="173"/>
        <v/>
      </c>
      <c r="BW806" s="5" t="str">
        <f t="shared" si="174"/>
        <v/>
      </c>
      <c r="BX806" s="14" t="str">
        <f t="shared" si="175"/>
        <v/>
      </c>
      <c r="BY806" s="28"/>
      <c r="BZ806" s="15"/>
      <c r="CA806" s="5" t="str">
        <f t="shared" si="179"/>
        <v/>
      </c>
      <c r="CC806" s="5"/>
      <c r="CD806" s="5" t="str">
        <f t="shared" si="176"/>
        <v/>
      </c>
      <c r="CE806" s="5" t="str">
        <f>IF(J806="","",IFERROR(IF(VLOOKUP(J806,J$2:J805,1,0)=0,"",""),J806))</f>
        <v/>
      </c>
      <c r="CF806" s="24" t="str">
        <f>IF(CE806="","",(IFERROR(VLOOKUP(MID(CE806,1,1),$CW$2:DA$28,3,0),0)+IFERROR(VLOOKUP(MID(CE806,2,1),CW$2:DA$28,4,0),0)+IFERROR(VLOOKUP(MID(CE806,3,1),CW$2:DA$28,5,0),0)+(ROW(CE806)/1000000000000)))</f>
        <v/>
      </c>
      <c r="CG806" s="5"/>
      <c r="CH806" s="5">
        <v>805</v>
      </c>
      <c r="CI806" s="5" t="str">
        <f>IFERROR(VLOOKUP(CH806,CD$2:CE1882,2,0),"")</f>
        <v/>
      </c>
      <c r="CJ806" s="5"/>
      <c r="CL806" s="5"/>
      <c r="DC806" s="5" t="e">
        <f>IF(REPORTE!AH$2="si",IF(C806=VALUE(REPORTE!C$11),IF(SUM(DC807:DC$1993),CONCATENATE(INT(B806),", "),INT(B806)),""),IF(C806=VALUE(REPORTE!C$10),IF(SUM(DC807:DC$1993),CONCATENATE(INT(B806),", "),INT(B806)),""))</f>
        <v>#VALUE!</v>
      </c>
      <c r="DG806" s="5"/>
      <c r="DH806" s="5"/>
      <c r="DI806" s="5"/>
      <c r="DJ806" s="5"/>
    </row>
    <row r="807" spans="1:114">
      <c r="A807" s="4" t="str">
        <f t="shared" si="169"/>
        <v/>
      </c>
      <c r="B807" s="3"/>
      <c r="D807" s="1" t="str">
        <f>IFERROR(INDEX('padron cfe'!B:B,MATCH(DATOS!C807,'padron cfe'!A:A,0),1),"")</f>
        <v/>
      </c>
      <c r="H807" s="5" t="str">
        <f>IF(F807="","",IFERROR(CONCATENATE("PEUA",VLOOKUP(ESTADO,REPORTE!AV$2:AW$33,2,0),DIDTRITO_FORM,CADER_FORM,IFERROR(VLOOKUP(DAY(F807),$BN$3:$BO$11,2,0),DAY(F807)),IFERROR(VLOOKUP(MONTH(F807),$BN$3:$BO$11,2,0),MONTH(F807)),YEAR(F807),G807),""))</f>
        <v/>
      </c>
      <c r="K807" s="2" t="str">
        <f>IFERROR(INDEX('padron cfe'!C:C,MATCH(DATOS!C807,'padron cfe'!A:A,0),1),"")</f>
        <v/>
      </c>
      <c r="L807" s="4" t="str">
        <f>IFERROR(IF(VLOOKUP(J807,J$2:L806,4,0)=0,"",VLOOKUP(J807,J$2:L806,4,0)),"")</f>
        <v/>
      </c>
      <c r="M807" s="4" t="str">
        <f>IFERROR(IF(VLOOKUP(J807,J$2:M806,5,0)=0,"",VLOOKUP(J807,J$2:M806,5,0)),"")</f>
        <v/>
      </c>
      <c r="Q807" s="5" t="str">
        <f t="shared" si="168"/>
        <v/>
      </c>
      <c r="S807"/>
      <c r="T807" s="2" t="str">
        <f>IFERROR(INDEX('padron cfe'!D:D,MATCH(DATOS!C807,'padron cfe'!A:A,0),1),"")</f>
        <v/>
      </c>
      <c r="X807" s="3"/>
      <c r="Z807" s="4" t="str">
        <f t="shared" si="170"/>
        <v/>
      </c>
      <c r="AC807" s="2" t="str">
        <f>IFERROR(IF(INDEX(AC$1:AC806,MATCH(J807,J$1:J806,0),1)=0,"",INDEX(AC$1:AC806,MATCH(J807,J$1:J806,0),1)),"")</f>
        <v/>
      </c>
      <c r="AD807" s="2" t="str">
        <f>IFERROR(IF(INDEX(AD$1:AD806,MATCH(J807,J$1:J806,0),1)=0,"",INDEX(AD$1:AD806,MATCH(J807,J$1:J806,0),1)),"")</f>
        <v/>
      </c>
      <c r="AE807" s="2" t="str">
        <f>IFERROR(IF(INDEX(AE$1:AE806,MATCH(J807,J$1:J806,0),1)=0,"",INDEX(AE$1:AE806,MATCH(J807,J$1:J806,0),1)),"")</f>
        <v/>
      </c>
      <c r="AS807" s="4"/>
      <c r="AU807" s="124"/>
      <c r="AV807" s="124"/>
      <c r="AW807" s="124"/>
      <c r="AX807" s="124"/>
      <c r="AY807" s="124"/>
      <c r="AZ807" s="124"/>
      <c r="BA807" s="4"/>
      <c r="BB807" s="127"/>
      <c r="BH807" s="7" t="str">
        <f t="shared" ca="1" si="171"/>
        <v/>
      </c>
      <c r="BI807" s="4" t="str">
        <f t="shared" si="178"/>
        <v/>
      </c>
      <c r="BJ807" s="123" t="str">
        <f t="shared" si="172"/>
        <v/>
      </c>
      <c r="BK807" s="140" t="str">
        <f t="shared" si="177"/>
        <v/>
      </c>
      <c r="BP807" s="5"/>
      <c r="BQ807" s="4" t="str">
        <f>IF(IFERROR(VLOOKUP(C807,C808:C$1993,1,0),"")="","",COUNTIF(C:C,C807))</f>
        <v/>
      </c>
      <c r="BS807" s="5"/>
      <c r="BT807" s="5"/>
      <c r="BU807" s="5" t="str">
        <f>IF(B807="","",IF(BQ807="",1+(MAX(BU$2:BU806)),""))</f>
        <v/>
      </c>
      <c r="BV807" s="5" t="str">
        <f t="shared" si="173"/>
        <v/>
      </c>
      <c r="BW807" s="5" t="str">
        <f t="shared" si="174"/>
        <v/>
      </c>
      <c r="BX807" s="14" t="str">
        <f t="shared" si="175"/>
        <v/>
      </c>
      <c r="BY807" s="28"/>
      <c r="BZ807" s="15"/>
      <c r="CA807" s="5" t="str">
        <f t="shared" si="179"/>
        <v/>
      </c>
      <c r="CC807" s="5"/>
      <c r="CD807" s="5" t="str">
        <f t="shared" si="176"/>
        <v/>
      </c>
      <c r="CE807" s="5" t="str">
        <f>IF(J807="","",IFERROR(IF(VLOOKUP(J807,J$2:J806,1,0)=0,"",""),J807))</f>
        <v/>
      </c>
      <c r="CF807" s="24" t="str">
        <f>IF(CE807="","",(IFERROR(VLOOKUP(MID(CE807,1,1),$CW$2:DA$28,3,0),0)+IFERROR(VLOOKUP(MID(CE807,2,1),CW$2:DA$28,4,0),0)+IFERROR(VLOOKUP(MID(CE807,3,1),CW$2:DA$28,5,0),0)+(ROW(CE807)/1000000000000)))</f>
        <v/>
      </c>
      <c r="CG807" s="5"/>
      <c r="CH807" s="5">
        <v>806</v>
      </c>
      <c r="CI807" s="5" t="str">
        <f>IFERROR(VLOOKUP(CH807,CD$2:CE1883,2,0),"")</f>
        <v/>
      </c>
      <c r="CJ807" s="5"/>
      <c r="CL807" s="5"/>
      <c r="DC807" s="5" t="e">
        <f>IF(REPORTE!AH$2="si",IF(C807=VALUE(REPORTE!C$11),IF(SUM(DC808:DC$1993),CONCATENATE(INT(B807),", "),INT(B807)),""),IF(C807=VALUE(REPORTE!C$10),IF(SUM(DC808:DC$1993),CONCATENATE(INT(B807),", "),INT(B807)),""))</f>
        <v>#VALUE!</v>
      </c>
      <c r="DG807" s="5"/>
      <c r="DH807" s="5"/>
      <c r="DI807" s="5"/>
      <c r="DJ807" s="5"/>
    </row>
    <row r="808" spans="1:114">
      <c r="A808" s="4" t="str">
        <f t="shared" si="169"/>
        <v/>
      </c>
      <c r="B808" s="3"/>
      <c r="D808" s="1" t="str">
        <f>IFERROR(INDEX('padron cfe'!B:B,MATCH(DATOS!C808,'padron cfe'!A:A,0),1),"")</f>
        <v/>
      </c>
      <c r="H808" s="5" t="str">
        <f>IF(F808="","",IFERROR(CONCATENATE("PEUA",VLOOKUP(ESTADO,REPORTE!AV$2:AW$33,2,0),DIDTRITO_FORM,CADER_FORM,IFERROR(VLOOKUP(DAY(F808),$BN$3:$BO$11,2,0),DAY(F808)),IFERROR(VLOOKUP(MONTH(F808),$BN$3:$BO$11,2,0),MONTH(F808)),YEAR(F808),G808),""))</f>
        <v/>
      </c>
      <c r="K808" s="2" t="str">
        <f>IFERROR(INDEX('padron cfe'!C:C,MATCH(DATOS!C808,'padron cfe'!A:A,0),1),"")</f>
        <v/>
      </c>
      <c r="L808" s="4" t="str">
        <f>IFERROR(IF(VLOOKUP(J808,J$2:L807,4,0)=0,"",VLOOKUP(J808,J$2:L807,4,0)),"")</f>
        <v/>
      </c>
      <c r="M808" s="4" t="str">
        <f>IFERROR(IF(VLOOKUP(J808,J$2:M807,5,0)=0,"",VLOOKUP(J808,J$2:M807,5,0)),"")</f>
        <v/>
      </c>
      <c r="Q808" s="5" t="str">
        <f t="shared" si="168"/>
        <v/>
      </c>
      <c r="S808"/>
      <c r="T808" s="2" t="str">
        <f>IFERROR(INDEX('padron cfe'!D:D,MATCH(DATOS!C808,'padron cfe'!A:A,0),1),"")</f>
        <v/>
      </c>
      <c r="X808" s="3"/>
      <c r="Z808" s="4" t="str">
        <f t="shared" si="170"/>
        <v/>
      </c>
      <c r="AC808" s="2" t="str">
        <f>IFERROR(IF(INDEX(AC$1:AC807,MATCH(J808,J$1:J807,0),1)=0,"",INDEX(AC$1:AC807,MATCH(J808,J$1:J807,0),1)),"")</f>
        <v/>
      </c>
      <c r="AD808" s="2" t="str">
        <f>IFERROR(IF(INDEX(AD$1:AD807,MATCH(J808,J$1:J807,0),1)=0,"",INDEX(AD$1:AD807,MATCH(J808,J$1:J807,0),1)),"")</f>
        <v/>
      </c>
      <c r="AE808" s="2" t="str">
        <f>IFERROR(IF(INDEX(AE$1:AE807,MATCH(J808,J$1:J807,0),1)=0,"",INDEX(AE$1:AE807,MATCH(J808,J$1:J807,0),1)),"")</f>
        <v/>
      </c>
      <c r="AS808" s="4"/>
      <c r="AU808" s="124"/>
      <c r="AV808" s="124"/>
      <c r="AW808" s="124"/>
      <c r="AX808" s="124"/>
      <c r="AY808" s="124"/>
      <c r="AZ808" s="124"/>
      <c r="BA808" s="4"/>
      <c r="BB808" s="127"/>
      <c r="BH808" s="7" t="str">
        <f t="shared" ca="1" si="171"/>
        <v/>
      </c>
      <c r="BI808" s="4" t="str">
        <f t="shared" si="178"/>
        <v/>
      </c>
      <c r="BJ808" s="123" t="str">
        <f t="shared" si="172"/>
        <v/>
      </c>
      <c r="BK808" s="140" t="str">
        <f t="shared" si="177"/>
        <v/>
      </c>
      <c r="BP808" s="5"/>
      <c r="BQ808" s="4" t="str">
        <f>IF(IFERROR(VLOOKUP(C808,C809:C$1993,1,0),"")="","",COUNTIF(C:C,C808))</f>
        <v/>
      </c>
      <c r="BS808" s="5"/>
      <c r="BT808" s="5"/>
      <c r="BU808" s="5" t="str">
        <f>IF(B808="","",IF(BQ808="",1+(MAX(BU$2:BU807)),""))</f>
        <v/>
      </c>
      <c r="BV808" s="5" t="str">
        <f t="shared" si="173"/>
        <v/>
      </c>
      <c r="BW808" s="5" t="str">
        <f t="shared" si="174"/>
        <v/>
      </c>
      <c r="BX808" s="14" t="str">
        <f t="shared" si="175"/>
        <v/>
      </c>
      <c r="BY808" s="28"/>
      <c r="BZ808" s="15"/>
      <c r="CA808" s="5" t="str">
        <f t="shared" si="179"/>
        <v/>
      </c>
      <c r="CC808" s="5"/>
      <c r="CD808" s="5" t="str">
        <f t="shared" si="176"/>
        <v/>
      </c>
      <c r="CE808" s="5" t="str">
        <f>IF(J808="","",IFERROR(IF(VLOOKUP(J808,J$2:J807,1,0)=0,"",""),J808))</f>
        <v/>
      </c>
      <c r="CF808" s="24" t="str">
        <f>IF(CE808="","",(IFERROR(VLOOKUP(MID(CE808,1,1),$CW$2:DA$28,3,0),0)+IFERROR(VLOOKUP(MID(CE808,2,1),CW$2:DA$28,4,0),0)+IFERROR(VLOOKUP(MID(CE808,3,1),CW$2:DA$28,5,0),0)+(ROW(CE808)/1000000000000)))</f>
        <v/>
      </c>
      <c r="CG808" s="5"/>
      <c r="CH808" s="5">
        <v>807</v>
      </c>
      <c r="CI808" s="5" t="str">
        <f>IFERROR(VLOOKUP(CH808,CD$2:CE1884,2,0),"")</f>
        <v/>
      </c>
      <c r="CJ808" s="5"/>
      <c r="CL808" s="5"/>
      <c r="DC808" s="5" t="e">
        <f>IF(REPORTE!AH$2="si",IF(C808=VALUE(REPORTE!C$11),IF(SUM(DC809:DC$1993),CONCATENATE(INT(B808),", "),INT(B808)),""),IF(C808=VALUE(REPORTE!C$10),IF(SUM(DC809:DC$1993),CONCATENATE(INT(B808),", "),INT(B808)),""))</f>
        <v>#VALUE!</v>
      </c>
      <c r="DG808" s="5"/>
      <c r="DH808" s="5"/>
      <c r="DI808" s="5"/>
      <c r="DJ808" s="5"/>
    </row>
    <row r="809" spans="1:114">
      <c r="A809" s="4" t="str">
        <f t="shared" si="169"/>
        <v/>
      </c>
      <c r="B809" s="3"/>
      <c r="D809" s="1" t="str">
        <f>IFERROR(INDEX('padron cfe'!B:B,MATCH(DATOS!C809,'padron cfe'!A:A,0),1),"")</f>
        <v/>
      </c>
      <c r="H809" s="5" t="str">
        <f>IF(F809="","",IFERROR(CONCATENATE("PEUA",VLOOKUP(ESTADO,REPORTE!AV$2:AW$33,2,0),DIDTRITO_FORM,CADER_FORM,IFERROR(VLOOKUP(DAY(F809),$BN$3:$BO$11,2,0),DAY(F809)),IFERROR(VLOOKUP(MONTH(F809),$BN$3:$BO$11,2,0),MONTH(F809)),YEAR(F809),G809),""))</f>
        <v/>
      </c>
      <c r="K809" s="2" t="str">
        <f>IFERROR(INDEX('padron cfe'!C:C,MATCH(DATOS!C809,'padron cfe'!A:A,0),1),"")</f>
        <v/>
      </c>
      <c r="L809" s="4" t="str">
        <f>IFERROR(IF(VLOOKUP(J809,J$2:L808,4,0)=0,"",VLOOKUP(J809,J$2:L808,4,0)),"")</f>
        <v/>
      </c>
      <c r="M809" s="4" t="str">
        <f>IFERROR(IF(VLOOKUP(J809,J$2:M808,5,0)=0,"",VLOOKUP(J809,J$2:M808,5,0)),"")</f>
        <v/>
      </c>
      <c r="Q809" s="5" t="str">
        <f t="shared" si="168"/>
        <v/>
      </c>
      <c r="S809"/>
      <c r="T809" s="2" t="str">
        <f>IFERROR(INDEX('padron cfe'!D:D,MATCH(DATOS!C809,'padron cfe'!A:A,0),1),"")</f>
        <v/>
      </c>
      <c r="X809" s="3"/>
      <c r="Z809" s="4" t="str">
        <f t="shared" si="170"/>
        <v/>
      </c>
      <c r="AC809" s="2" t="str">
        <f>IFERROR(IF(INDEX(AC$1:AC808,MATCH(J809,J$1:J808,0),1)=0,"",INDEX(AC$1:AC808,MATCH(J809,J$1:J808,0),1)),"")</f>
        <v/>
      </c>
      <c r="AD809" s="2" t="str">
        <f>IFERROR(IF(INDEX(AD$1:AD808,MATCH(J809,J$1:J808,0),1)=0,"",INDEX(AD$1:AD808,MATCH(J809,J$1:J808,0),1)),"")</f>
        <v/>
      </c>
      <c r="AE809" s="2" t="str">
        <f>IFERROR(IF(INDEX(AE$1:AE808,MATCH(J809,J$1:J808,0),1)=0,"",INDEX(AE$1:AE808,MATCH(J809,J$1:J808,0),1)),"")</f>
        <v/>
      </c>
      <c r="AS809" s="4"/>
      <c r="AU809" s="124"/>
      <c r="AV809" s="124"/>
      <c r="AW809" s="124"/>
      <c r="AX809" s="124"/>
      <c r="AY809" s="124"/>
      <c r="AZ809" s="124"/>
      <c r="BA809" s="4"/>
      <c r="BB809" s="127"/>
      <c r="BH809" s="7" t="str">
        <f t="shared" ca="1" si="171"/>
        <v/>
      </c>
      <c r="BI809" s="4" t="str">
        <f t="shared" si="178"/>
        <v/>
      </c>
      <c r="BJ809" s="123" t="str">
        <f t="shared" si="172"/>
        <v/>
      </c>
      <c r="BK809" s="140" t="str">
        <f t="shared" si="177"/>
        <v/>
      </c>
      <c r="BP809" s="5"/>
      <c r="BQ809" s="4" t="str">
        <f>IF(IFERROR(VLOOKUP(C809,C810:C$1993,1,0),"")="","",COUNTIF(C:C,C809))</f>
        <v/>
      </c>
      <c r="BS809" s="5"/>
      <c r="BT809" s="5"/>
      <c r="BU809" s="5" t="str">
        <f>IF(B809="","",IF(BQ809="",1+(MAX(BU$2:BU808)),""))</f>
        <v/>
      </c>
      <c r="BV809" s="5" t="str">
        <f t="shared" si="173"/>
        <v/>
      </c>
      <c r="BW809" s="5" t="str">
        <f t="shared" si="174"/>
        <v/>
      </c>
      <c r="BX809" s="14" t="str">
        <f t="shared" si="175"/>
        <v/>
      </c>
      <c r="BY809" s="28"/>
      <c r="BZ809" s="15"/>
      <c r="CA809" s="5" t="str">
        <f t="shared" si="179"/>
        <v/>
      </c>
      <c r="CC809" s="5"/>
      <c r="CD809" s="5" t="str">
        <f t="shared" si="176"/>
        <v/>
      </c>
      <c r="CE809" s="5" t="str">
        <f>IF(J809="","",IFERROR(IF(VLOOKUP(J809,J$2:J808,1,0)=0,"",""),J809))</f>
        <v/>
      </c>
      <c r="CF809" s="24" t="str">
        <f>IF(CE809="","",(IFERROR(VLOOKUP(MID(CE809,1,1),$CW$2:DA$28,3,0),0)+IFERROR(VLOOKUP(MID(CE809,2,1),CW$2:DA$28,4,0),0)+IFERROR(VLOOKUP(MID(CE809,3,1),CW$2:DA$28,5,0),0)+(ROW(CE809)/1000000000000)))</f>
        <v/>
      </c>
      <c r="CG809" s="5"/>
      <c r="CH809" s="5">
        <v>808</v>
      </c>
      <c r="CI809" s="5" t="str">
        <f>IFERROR(VLOOKUP(CH809,CD$2:CE1885,2,0),"")</f>
        <v/>
      </c>
      <c r="CJ809" s="5"/>
      <c r="CL809" s="5"/>
      <c r="DC809" s="5" t="e">
        <f>IF(REPORTE!AH$2="si",IF(C809=VALUE(REPORTE!C$11),IF(SUM(DC810:DC$1993),CONCATENATE(INT(B809),", "),INT(B809)),""),IF(C809=VALUE(REPORTE!C$10),IF(SUM(DC810:DC$1993),CONCATENATE(INT(B809),", "),INT(B809)),""))</f>
        <v>#VALUE!</v>
      </c>
      <c r="DG809" s="5"/>
      <c r="DH809" s="5"/>
      <c r="DI809" s="5"/>
      <c r="DJ809" s="5"/>
    </row>
    <row r="810" spans="1:114">
      <c r="A810" s="4" t="str">
        <f t="shared" si="169"/>
        <v/>
      </c>
      <c r="B810" s="3"/>
      <c r="D810" s="1" t="str">
        <f>IFERROR(INDEX('padron cfe'!B:B,MATCH(DATOS!C810,'padron cfe'!A:A,0),1),"")</f>
        <v/>
      </c>
      <c r="H810" s="5" t="str">
        <f>IF(F810="","",IFERROR(CONCATENATE("PEUA",VLOOKUP(ESTADO,REPORTE!AV$2:AW$33,2,0),DIDTRITO_FORM,CADER_FORM,IFERROR(VLOOKUP(DAY(F810),$BN$3:$BO$11,2,0),DAY(F810)),IFERROR(VLOOKUP(MONTH(F810),$BN$3:$BO$11,2,0),MONTH(F810)),YEAR(F810),G810),""))</f>
        <v/>
      </c>
      <c r="K810" s="2" t="str">
        <f>IFERROR(INDEX('padron cfe'!C:C,MATCH(DATOS!C810,'padron cfe'!A:A,0),1),"")</f>
        <v/>
      </c>
      <c r="L810" s="4" t="str">
        <f>IFERROR(IF(VLOOKUP(J810,J$2:L809,4,0)=0,"",VLOOKUP(J810,J$2:L809,4,0)),"")</f>
        <v/>
      </c>
      <c r="M810" s="4" t="str">
        <f>IFERROR(IF(VLOOKUP(J810,J$2:M809,5,0)=0,"",VLOOKUP(J810,J$2:M809,5,0)),"")</f>
        <v/>
      </c>
      <c r="Q810" s="5" t="str">
        <f t="shared" si="168"/>
        <v/>
      </c>
      <c r="S810"/>
      <c r="T810" s="2" t="str">
        <f>IFERROR(INDEX('padron cfe'!D:D,MATCH(DATOS!C810,'padron cfe'!A:A,0),1),"")</f>
        <v/>
      </c>
      <c r="X810" s="3"/>
      <c r="Z810" s="4" t="str">
        <f t="shared" si="170"/>
        <v/>
      </c>
      <c r="AC810" s="2" t="str">
        <f>IFERROR(IF(INDEX(AC$1:AC809,MATCH(J810,J$1:J809,0),1)=0,"",INDEX(AC$1:AC809,MATCH(J810,J$1:J809,0),1)),"")</f>
        <v/>
      </c>
      <c r="AD810" s="2" t="str">
        <f>IFERROR(IF(INDEX(AD$1:AD809,MATCH(J810,J$1:J809,0),1)=0,"",INDEX(AD$1:AD809,MATCH(J810,J$1:J809,0),1)),"")</f>
        <v/>
      </c>
      <c r="AE810" s="2" t="str">
        <f>IFERROR(IF(INDEX(AE$1:AE809,MATCH(J810,J$1:J809,0),1)=0,"",INDEX(AE$1:AE809,MATCH(J810,J$1:J809,0),1)),"")</f>
        <v/>
      </c>
      <c r="AS810" s="4"/>
      <c r="AU810" s="124"/>
      <c r="AV810" s="124"/>
      <c r="AW810" s="124"/>
      <c r="AX810" s="124"/>
      <c r="AY810" s="124"/>
      <c r="AZ810" s="124"/>
      <c r="BA810" s="4"/>
      <c r="BB810" s="127"/>
      <c r="BH810" s="7" t="str">
        <f t="shared" ca="1" si="171"/>
        <v/>
      </c>
      <c r="BI810" s="4" t="str">
        <f t="shared" si="178"/>
        <v/>
      </c>
      <c r="BJ810" s="123" t="str">
        <f t="shared" si="172"/>
        <v/>
      </c>
      <c r="BK810" s="140" t="str">
        <f t="shared" si="177"/>
        <v/>
      </c>
      <c r="BP810" s="5"/>
      <c r="BQ810" s="4" t="str">
        <f>IF(IFERROR(VLOOKUP(C810,C811:C$1993,1,0),"")="","",COUNTIF(C:C,C810))</f>
        <v/>
      </c>
      <c r="BS810" s="5"/>
      <c r="BT810" s="5"/>
      <c r="BU810" s="5" t="str">
        <f>IF(B810="","",IF(BQ810="",1+(MAX(BU$2:BU809)),""))</f>
        <v/>
      </c>
      <c r="BV810" s="5" t="str">
        <f t="shared" si="173"/>
        <v/>
      </c>
      <c r="BW810" s="5" t="str">
        <f t="shared" si="174"/>
        <v/>
      </c>
      <c r="BX810" s="14" t="str">
        <f t="shared" si="175"/>
        <v/>
      </c>
      <c r="BY810" s="28"/>
      <c r="BZ810" s="15"/>
      <c r="CA810" s="5" t="str">
        <f t="shared" si="179"/>
        <v/>
      </c>
      <c r="CC810" s="5"/>
      <c r="CD810" s="5" t="str">
        <f t="shared" si="176"/>
        <v/>
      </c>
      <c r="CE810" s="5" t="str">
        <f>IF(J810="","",IFERROR(IF(VLOOKUP(J810,J$2:J809,1,0)=0,"",""),J810))</f>
        <v/>
      </c>
      <c r="CF810" s="24" t="str">
        <f>IF(CE810="","",(IFERROR(VLOOKUP(MID(CE810,1,1),$CW$2:DA$28,3,0),0)+IFERROR(VLOOKUP(MID(CE810,2,1),CW$2:DA$28,4,0),0)+IFERROR(VLOOKUP(MID(CE810,3,1),CW$2:DA$28,5,0),0)+(ROW(CE810)/1000000000000)))</f>
        <v/>
      </c>
      <c r="CG810" s="5"/>
      <c r="CH810" s="5">
        <v>809</v>
      </c>
      <c r="CI810" s="5" t="str">
        <f>IFERROR(VLOOKUP(CH810,CD$2:CE1886,2,0),"")</f>
        <v/>
      </c>
      <c r="CJ810" s="5"/>
      <c r="CL810" s="5"/>
      <c r="DC810" s="5" t="e">
        <f>IF(REPORTE!AH$2="si",IF(C810=VALUE(REPORTE!C$11),IF(SUM(DC811:DC$1993),CONCATENATE(INT(B810),", "),INT(B810)),""),IF(C810=VALUE(REPORTE!C$10),IF(SUM(DC811:DC$1993),CONCATENATE(INT(B810),", "),INT(B810)),""))</f>
        <v>#VALUE!</v>
      </c>
      <c r="DG810" s="5"/>
      <c r="DH810" s="5"/>
      <c r="DI810" s="5"/>
      <c r="DJ810" s="5"/>
    </row>
    <row r="811" spans="1:114">
      <c r="A811" s="4" t="str">
        <f t="shared" si="169"/>
        <v/>
      </c>
      <c r="B811" s="3"/>
      <c r="D811" s="1" t="str">
        <f>IFERROR(INDEX('padron cfe'!B:B,MATCH(DATOS!C811,'padron cfe'!A:A,0),1),"")</f>
        <v/>
      </c>
      <c r="H811" s="5" t="str">
        <f>IF(F811="","",IFERROR(CONCATENATE("PEUA",VLOOKUP(ESTADO,REPORTE!AV$2:AW$33,2,0),DIDTRITO_FORM,CADER_FORM,IFERROR(VLOOKUP(DAY(F811),$BN$3:$BO$11,2,0),DAY(F811)),IFERROR(VLOOKUP(MONTH(F811),$BN$3:$BO$11,2,0),MONTH(F811)),YEAR(F811),G811),""))</f>
        <v/>
      </c>
      <c r="K811" s="2" t="str">
        <f>IFERROR(INDEX('padron cfe'!C:C,MATCH(DATOS!C811,'padron cfe'!A:A,0),1),"")</f>
        <v/>
      </c>
      <c r="L811" s="4" t="str">
        <f>IFERROR(IF(VLOOKUP(J811,J$2:L810,4,0)=0,"",VLOOKUP(J811,J$2:L810,4,0)),"")</f>
        <v/>
      </c>
      <c r="M811" s="4" t="str">
        <f>IFERROR(IF(VLOOKUP(J811,J$2:M810,5,0)=0,"",VLOOKUP(J811,J$2:M810,5,0)),"")</f>
        <v/>
      </c>
      <c r="Q811" s="5" t="str">
        <f t="shared" si="168"/>
        <v/>
      </c>
      <c r="S811"/>
      <c r="T811" s="2" t="str">
        <f>IFERROR(INDEX('padron cfe'!D:D,MATCH(DATOS!C811,'padron cfe'!A:A,0),1),"")</f>
        <v/>
      </c>
      <c r="X811" s="3"/>
      <c r="Z811" s="4" t="str">
        <f t="shared" si="170"/>
        <v/>
      </c>
      <c r="AC811" s="2" t="str">
        <f>IFERROR(IF(INDEX(AC$1:AC810,MATCH(J811,J$1:J810,0),1)=0,"",INDEX(AC$1:AC810,MATCH(J811,J$1:J810,0),1)),"")</f>
        <v/>
      </c>
      <c r="AD811" s="2" t="str">
        <f>IFERROR(IF(INDEX(AD$1:AD810,MATCH(J811,J$1:J810,0),1)=0,"",INDEX(AD$1:AD810,MATCH(J811,J$1:J810,0),1)),"")</f>
        <v/>
      </c>
      <c r="AE811" s="2" t="str">
        <f>IFERROR(IF(INDEX(AE$1:AE810,MATCH(J811,J$1:J810,0),1)=0,"",INDEX(AE$1:AE810,MATCH(J811,J$1:J810,0),1)),"")</f>
        <v/>
      </c>
      <c r="AS811" s="4"/>
      <c r="AU811" s="124"/>
      <c r="AV811" s="124"/>
      <c r="AW811" s="124"/>
      <c r="AX811" s="124"/>
      <c r="AY811" s="124"/>
      <c r="AZ811" s="124"/>
      <c r="BA811" s="4"/>
      <c r="BB811" s="127"/>
      <c r="BH811" s="7" t="str">
        <f t="shared" ca="1" si="171"/>
        <v/>
      </c>
      <c r="BI811" s="4" t="str">
        <f t="shared" si="178"/>
        <v/>
      </c>
      <c r="BJ811" s="123" t="str">
        <f t="shared" si="172"/>
        <v/>
      </c>
      <c r="BK811" s="140" t="str">
        <f t="shared" si="177"/>
        <v/>
      </c>
      <c r="BP811" s="5"/>
      <c r="BQ811" s="4" t="str">
        <f>IF(IFERROR(VLOOKUP(C811,C812:C$1993,1,0),"")="","",COUNTIF(C:C,C811))</f>
        <v/>
      </c>
      <c r="BS811" s="5"/>
      <c r="BT811" s="5"/>
      <c r="BU811" s="5" t="str">
        <f>IF(B811="","",IF(BQ811="",1+(MAX(BU$2:BU810)),""))</f>
        <v/>
      </c>
      <c r="BV811" s="5" t="str">
        <f t="shared" si="173"/>
        <v/>
      </c>
      <c r="BW811" s="5" t="str">
        <f t="shared" si="174"/>
        <v/>
      </c>
      <c r="BX811" s="14" t="str">
        <f t="shared" si="175"/>
        <v/>
      </c>
      <c r="BY811" s="28"/>
      <c r="BZ811" s="15"/>
      <c r="CA811" s="5" t="str">
        <f t="shared" si="179"/>
        <v/>
      </c>
      <c r="CC811" s="5"/>
      <c r="CD811" s="5" t="str">
        <f t="shared" si="176"/>
        <v/>
      </c>
      <c r="CE811" s="5" t="str">
        <f>IF(J811="","",IFERROR(IF(VLOOKUP(J811,J$2:J810,1,0)=0,"",""),J811))</f>
        <v/>
      </c>
      <c r="CF811" s="24" t="str">
        <f>IF(CE811="","",(IFERROR(VLOOKUP(MID(CE811,1,1),$CW$2:DA$28,3,0),0)+IFERROR(VLOOKUP(MID(CE811,2,1),CW$2:DA$28,4,0),0)+IFERROR(VLOOKUP(MID(CE811,3,1),CW$2:DA$28,5,0),0)+(ROW(CE811)/1000000000000)))</f>
        <v/>
      </c>
      <c r="CG811" s="5"/>
      <c r="CH811" s="5">
        <v>810</v>
      </c>
      <c r="CI811" s="5" t="str">
        <f>IFERROR(VLOOKUP(CH811,CD$2:CE1887,2,0),"")</f>
        <v/>
      </c>
      <c r="CJ811" s="5"/>
      <c r="CL811" s="5"/>
      <c r="DC811" s="5" t="e">
        <f>IF(REPORTE!AH$2="si",IF(C811=VALUE(REPORTE!C$11),IF(SUM(DC812:DC$1993),CONCATENATE(INT(B811),", "),INT(B811)),""),IF(C811=VALUE(REPORTE!C$10),IF(SUM(DC812:DC$1993),CONCATENATE(INT(B811),", "),INT(B811)),""))</f>
        <v>#VALUE!</v>
      </c>
      <c r="DG811" s="5"/>
      <c r="DH811" s="5"/>
      <c r="DI811" s="5"/>
      <c r="DJ811" s="5"/>
    </row>
    <row r="812" spans="1:114">
      <c r="A812" s="4" t="str">
        <f t="shared" si="169"/>
        <v/>
      </c>
      <c r="B812" s="3"/>
      <c r="D812" s="1" t="str">
        <f>IFERROR(INDEX('padron cfe'!B:B,MATCH(DATOS!C812,'padron cfe'!A:A,0),1),"")</f>
        <v/>
      </c>
      <c r="H812" s="5" t="str">
        <f>IF(F812="","",IFERROR(CONCATENATE("PEUA",VLOOKUP(ESTADO,REPORTE!AV$2:AW$33,2,0),DIDTRITO_FORM,CADER_FORM,IFERROR(VLOOKUP(DAY(F812),$BN$3:$BO$11,2,0),DAY(F812)),IFERROR(VLOOKUP(MONTH(F812),$BN$3:$BO$11,2,0),MONTH(F812)),YEAR(F812),G812),""))</f>
        <v/>
      </c>
      <c r="K812" s="2" t="str">
        <f>IFERROR(INDEX('padron cfe'!C:C,MATCH(DATOS!C812,'padron cfe'!A:A,0),1),"")</f>
        <v/>
      </c>
      <c r="L812" s="4" t="str">
        <f>IFERROR(IF(VLOOKUP(J812,J$2:L811,4,0)=0,"",VLOOKUP(J812,J$2:L811,4,0)),"")</f>
        <v/>
      </c>
      <c r="M812" s="4" t="str">
        <f>IFERROR(IF(VLOOKUP(J812,J$2:M811,5,0)=0,"",VLOOKUP(J812,J$2:M811,5,0)),"")</f>
        <v/>
      </c>
      <c r="Q812" s="5" t="str">
        <f t="shared" si="168"/>
        <v/>
      </c>
      <c r="S812"/>
      <c r="T812" s="2" t="str">
        <f>IFERROR(INDEX('padron cfe'!D:D,MATCH(DATOS!C812,'padron cfe'!A:A,0),1),"")</f>
        <v/>
      </c>
      <c r="X812" s="3"/>
      <c r="Z812" s="4" t="str">
        <f t="shared" si="170"/>
        <v/>
      </c>
      <c r="AC812" s="2" t="str">
        <f>IFERROR(IF(INDEX(AC$1:AC811,MATCH(J812,J$1:J811,0),1)=0,"",INDEX(AC$1:AC811,MATCH(J812,J$1:J811,0),1)),"")</f>
        <v/>
      </c>
      <c r="AD812" s="2" t="str">
        <f>IFERROR(IF(INDEX(AD$1:AD811,MATCH(J812,J$1:J811,0),1)=0,"",INDEX(AD$1:AD811,MATCH(J812,J$1:J811,0),1)),"")</f>
        <v/>
      </c>
      <c r="AE812" s="2" t="str">
        <f>IFERROR(IF(INDEX(AE$1:AE811,MATCH(J812,J$1:J811,0),1)=0,"",INDEX(AE$1:AE811,MATCH(J812,J$1:J811,0),1)),"")</f>
        <v/>
      </c>
      <c r="AS812" s="4"/>
      <c r="AU812" s="124"/>
      <c r="AV812" s="124"/>
      <c r="AW812" s="124"/>
      <c r="AX812" s="124"/>
      <c r="AY812" s="124"/>
      <c r="AZ812" s="124"/>
      <c r="BA812" s="4"/>
      <c r="BB812" s="127"/>
      <c r="BH812" s="7" t="str">
        <f t="shared" ca="1" si="171"/>
        <v/>
      </c>
      <c r="BI812" s="4" t="str">
        <f t="shared" si="178"/>
        <v/>
      </c>
      <c r="BJ812" s="123" t="str">
        <f t="shared" si="172"/>
        <v/>
      </c>
      <c r="BK812" s="140" t="str">
        <f t="shared" si="177"/>
        <v/>
      </c>
      <c r="BP812" s="5"/>
      <c r="BQ812" s="4" t="str">
        <f>IF(IFERROR(VLOOKUP(C812,C813:C$1993,1,0),"")="","",COUNTIF(C:C,C812))</f>
        <v/>
      </c>
      <c r="BS812" s="5"/>
      <c r="BT812" s="5"/>
      <c r="BU812" s="5" t="str">
        <f>IF(B812="","",IF(BQ812="",1+(MAX(BU$2:BU811)),""))</f>
        <v/>
      </c>
      <c r="BV812" s="5" t="str">
        <f t="shared" si="173"/>
        <v/>
      </c>
      <c r="BW812" s="5" t="str">
        <f t="shared" si="174"/>
        <v/>
      </c>
      <c r="BX812" s="14" t="str">
        <f t="shared" si="175"/>
        <v/>
      </c>
      <c r="BY812" s="28"/>
      <c r="BZ812" s="15"/>
      <c r="CA812" s="5" t="str">
        <f t="shared" si="179"/>
        <v/>
      </c>
      <c r="CC812" s="5"/>
      <c r="CD812" s="5" t="str">
        <f t="shared" si="176"/>
        <v/>
      </c>
      <c r="CE812" s="5" t="str">
        <f>IF(J812="","",IFERROR(IF(VLOOKUP(J812,J$2:J811,1,0)=0,"",""),J812))</f>
        <v/>
      </c>
      <c r="CF812" s="24" t="str">
        <f>IF(CE812="","",(IFERROR(VLOOKUP(MID(CE812,1,1),$CW$2:DA$28,3,0),0)+IFERROR(VLOOKUP(MID(CE812,2,1),CW$2:DA$28,4,0),0)+IFERROR(VLOOKUP(MID(CE812,3,1),CW$2:DA$28,5,0),0)+(ROW(CE812)/1000000000000)))</f>
        <v/>
      </c>
      <c r="CG812" s="5"/>
      <c r="CH812" s="5">
        <v>811</v>
      </c>
      <c r="CI812" s="5" t="str">
        <f>IFERROR(VLOOKUP(CH812,CD$2:CE1888,2,0),"")</f>
        <v/>
      </c>
      <c r="CJ812" s="5"/>
      <c r="CL812" s="5"/>
      <c r="DC812" s="5" t="e">
        <f>IF(REPORTE!AH$2="si",IF(C812=VALUE(REPORTE!C$11),IF(SUM(DC813:DC$1993),CONCATENATE(INT(B812),", "),INT(B812)),""),IF(C812=VALUE(REPORTE!C$10),IF(SUM(DC813:DC$1993),CONCATENATE(INT(B812),", "),INT(B812)),""))</f>
        <v>#VALUE!</v>
      </c>
      <c r="DG812" s="5"/>
      <c r="DH812" s="5"/>
      <c r="DI812" s="5"/>
      <c r="DJ812" s="5"/>
    </row>
    <row r="813" spans="1:114">
      <c r="A813" s="4" t="str">
        <f t="shared" si="169"/>
        <v/>
      </c>
      <c r="B813" s="3"/>
      <c r="D813" s="1" t="str">
        <f>IFERROR(INDEX('padron cfe'!B:B,MATCH(DATOS!C813,'padron cfe'!A:A,0),1),"")</f>
        <v/>
      </c>
      <c r="H813" s="5" t="str">
        <f>IF(F813="","",IFERROR(CONCATENATE("PEUA",VLOOKUP(ESTADO,REPORTE!AV$2:AW$33,2,0),DIDTRITO_FORM,CADER_FORM,IFERROR(VLOOKUP(DAY(F813),$BN$3:$BO$11,2,0),DAY(F813)),IFERROR(VLOOKUP(MONTH(F813),$BN$3:$BO$11,2,0),MONTH(F813)),YEAR(F813),G813),""))</f>
        <v/>
      </c>
      <c r="K813" s="2" t="str">
        <f>IFERROR(INDEX('padron cfe'!C:C,MATCH(DATOS!C813,'padron cfe'!A:A,0),1),"")</f>
        <v/>
      </c>
      <c r="L813" s="4" t="str">
        <f>IFERROR(IF(VLOOKUP(J813,J$2:L812,4,0)=0,"",VLOOKUP(J813,J$2:L812,4,0)),"")</f>
        <v/>
      </c>
      <c r="M813" s="4" t="str">
        <f>IFERROR(IF(VLOOKUP(J813,J$2:M812,5,0)=0,"",VLOOKUP(J813,J$2:M812,5,0)),"")</f>
        <v/>
      </c>
      <c r="Q813" s="5" t="str">
        <f t="shared" si="168"/>
        <v/>
      </c>
      <c r="S813"/>
      <c r="T813" s="2" t="str">
        <f>IFERROR(INDEX('padron cfe'!D:D,MATCH(DATOS!C813,'padron cfe'!A:A,0),1),"")</f>
        <v/>
      </c>
      <c r="X813" s="3"/>
      <c r="Z813" s="4" t="str">
        <f t="shared" si="170"/>
        <v/>
      </c>
      <c r="AC813" s="2" t="str">
        <f>IFERROR(IF(INDEX(AC$1:AC812,MATCH(J813,J$1:J812,0),1)=0,"",INDEX(AC$1:AC812,MATCH(J813,J$1:J812,0),1)),"")</f>
        <v/>
      </c>
      <c r="AD813" s="2" t="str">
        <f>IFERROR(IF(INDEX(AD$1:AD812,MATCH(J813,J$1:J812,0),1)=0,"",INDEX(AD$1:AD812,MATCH(J813,J$1:J812,0),1)),"")</f>
        <v/>
      </c>
      <c r="AE813" s="2" t="str">
        <f>IFERROR(IF(INDEX(AE$1:AE812,MATCH(J813,J$1:J812,0),1)=0,"",INDEX(AE$1:AE812,MATCH(J813,J$1:J812,0),1)),"")</f>
        <v/>
      </c>
      <c r="AS813" s="4"/>
      <c r="AU813" s="124"/>
      <c r="AV813" s="124"/>
      <c r="AW813" s="124"/>
      <c r="AX813" s="124"/>
      <c r="AY813" s="124"/>
      <c r="AZ813" s="124"/>
      <c r="BA813" s="4"/>
      <c r="BB813" s="127"/>
      <c r="BH813" s="7" t="str">
        <f t="shared" ca="1" si="171"/>
        <v/>
      </c>
      <c r="BI813" s="4" t="str">
        <f t="shared" si="178"/>
        <v/>
      </c>
      <c r="BJ813" s="123" t="str">
        <f t="shared" si="172"/>
        <v/>
      </c>
      <c r="BK813" s="140" t="str">
        <f t="shared" si="177"/>
        <v/>
      </c>
      <c r="BP813" s="5"/>
      <c r="BQ813" s="4" t="str">
        <f>IF(IFERROR(VLOOKUP(C813,C814:C$1993,1,0),"")="","",COUNTIF(C:C,C813))</f>
        <v/>
      </c>
      <c r="BS813" s="5"/>
      <c r="BT813" s="5"/>
      <c r="BU813" s="5" t="str">
        <f>IF(B813="","",IF(BQ813="",1+(MAX(BU$2:BU812)),""))</f>
        <v/>
      </c>
      <c r="BV813" s="5" t="str">
        <f t="shared" si="173"/>
        <v/>
      </c>
      <c r="BW813" s="5" t="str">
        <f t="shared" si="174"/>
        <v/>
      </c>
      <c r="BX813" s="14" t="str">
        <f t="shared" si="175"/>
        <v/>
      </c>
      <c r="BY813" s="28"/>
      <c r="BZ813" s="15"/>
      <c r="CA813" s="5" t="str">
        <f t="shared" si="179"/>
        <v/>
      </c>
      <c r="CC813" s="5"/>
      <c r="CD813" s="5" t="str">
        <f t="shared" si="176"/>
        <v/>
      </c>
      <c r="CE813" s="5" t="str">
        <f>IF(J813="","",IFERROR(IF(VLOOKUP(J813,J$2:J812,1,0)=0,"",""),J813))</f>
        <v/>
      </c>
      <c r="CF813" s="24" t="str">
        <f>IF(CE813="","",(IFERROR(VLOOKUP(MID(CE813,1,1),$CW$2:DA$28,3,0),0)+IFERROR(VLOOKUP(MID(CE813,2,1),CW$2:DA$28,4,0),0)+IFERROR(VLOOKUP(MID(CE813,3,1),CW$2:DA$28,5,0),0)+(ROW(CE813)/1000000000000)))</f>
        <v/>
      </c>
      <c r="CG813" s="5"/>
      <c r="CH813" s="5">
        <v>812</v>
      </c>
      <c r="CI813" s="5" t="str">
        <f>IFERROR(VLOOKUP(CH813,CD$2:CE1889,2,0),"")</f>
        <v/>
      </c>
      <c r="CJ813" s="5"/>
      <c r="CL813" s="5"/>
      <c r="DC813" s="5" t="e">
        <f>IF(REPORTE!AH$2="si",IF(C813=VALUE(REPORTE!C$11),IF(SUM(DC814:DC$1993),CONCATENATE(INT(B813),", "),INT(B813)),""),IF(C813=VALUE(REPORTE!C$10),IF(SUM(DC814:DC$1993),CONCATENATE(INT(B813),", "),INT(B813)),""))</f>
        <v>#VALUE!</v>
      </c>
      <c r="DG813" s="5"/>
      <c r="DH813" s="5"/>
      <c r="DI813" s="5"/>
      <c r="DJ813" s="5"/>
    </row>
    <row r="814" spans="1:114">
      <c r="A814" s="4" t="str">
        <f t="shared" si="169"/>
        <v/>
      </c>
      <c r="B814" s="3"/>
      <c r="D814" s="1" t="str">
        <f>IFERROR(INDEX('padron cfe'!B:B,MATCH(DATOS!C814,'padron cfe'!A:A,0),1),"")</f>
        <v/>
      </c>
      <c r="H814" s="5" t="str">
        <f>IF(F814="","",IFERROR(CONCATENATE("PEUA",VLOOKUP(ESTADO,REPORTE!AV$2:AW$33,2,0),DIDTRITO_FORM,CADER_FORM,IFERROR(VLOOKUP(DAY(F814),$BN$3:$BO$11,2,0),DAY(F814)),IFERROR(VLOOKUP(MONTH(F814),$BN$3:$BO$11,2,0),MONTH(F814)),YEAR(F814),G814),""))</f>
        <v/>
      </c>
      <c r="K814" s="2" t="str">
        <f>IFERROR(INDEX('padron cfe'!C:C,MATCH(DATOS!C814,'padron cfe'!A:A,0),1),"")</f>
        <v/>
      </c>
      <c r="L814" s="4" t="str">
        <f>IFERROR(IF(VLOOKUP(J814,J$2:L813,4,0)=0,"",VLOOKUP(J814,J$2:L813,4,0)),"")</f>
        <v/>
      </c>
      <c r="M814" s="4" t="str">
        <f>IFERROR(IF(VLOOKUP(J814,J$2:M813,5,0)=0,"",VLOOKUP(J814,J$2:M813,5,0)),"")</f>
        <v/>
      </c>
      <c r="Q814" s="5" t="str">
        <f t="shared" si="168"/>
        <v/>
      </c>
      <c r="S814"/>
      <c r="T814" s="2" t="str">
        <f>IFERROR(INDEX('padron cfe'!D:D,MATCH(DATOS!C814,'padron cfe'!A:A,0),1),"")</f>
        <v/>
      </c>
      <c r="X814" s="3"/>
      <c r="Z814" s="4" t="str">
        <f t="shared" si="170"/>
        <v/>
      </c>
      <c r="AC814" s="2" t="str">
        <f>IFERROR(IF(INDEX(AC$1:AC813,MATCH(J814,J$1:J813,0),1)=0,"",INDEX(AC$1:AC813,MATCH(J814,J$1:J813,0),1)),"")</f>
        <v/>
      </c>
      <c r="AD814" s="2" t="str">
        <f>IFERROR(IF(INDEX(AD$1:AD813,MATCH(J814,J$1:J813,0),1)=0,"",INDEX(AD$1:AD813,MATCH(J814,J$1:J813,0),1)),"")</f>
        <v/>
      </c>
      <c r="AE814" s="2" t="str">
        <f>IFERROR(IF(INDEX(AE$1:AE813,MATCH(J814,J$1:J813,0),1)=0,"",INDEX(AE$1:AE813,MATCH(J814,J$1:J813,0),1)),"")</f>
        <v/>
      </c>
      <c r="AS814" s="4"/>
      <c r="AU814" s="124"/>
      <c r="AV814" s="124"/>
      <c r="AW814" s="124"/>
      <c r="AX814" s="124"/>
      <c r="AY814" s="124"/>
      <c r="AZ814" s="124"/>
      <c r="BA814" s="4"/>
      <c r="BB814" s="127"/>
      <c r="BH814" s="7" t="str">
        <f t="shared" ca="1" si="171"/>
        <v/>
      </c>
      <c r="BI814" s="4" t="str">
        <f t="shared" si="178"/>
        <v/>
      </c>
      <c r="BJ814" s="123" t="str">
        <f t="shared" si="172"/>
        <v/>
      </c>
      <c r="BK814" s="140" t="str">
        <f t="shared" si="177"/>
        <v/>
      </c>
      <c r="BP814" s="5"/>
      <c r="BQ814" s="4" t="str">
        <f>IF(IFERROR(VLOOKUP(C814,C815:C$1993,1,0),"")="","",COUNTIF(C:C,C814))</f>
        <v/>
      </c>
      <c r="BS814" s="5"/>
      <c r="BT814" s="5"/>
      <c r="BU814" s="5" t="str">
        <f>IF(B814="","",IF(BQ814="",1+(MAX(BU$2:BU813)),""))</f>
        <v/>
      </c>
      <c r="BV814" s="5" t="str">
        <f t="shared" si="173"/>
        <v/>
      </c>
      <c r="BW814" s="5" t="str">
        <f t="shared" si="174"/>
        <v/>
      </c>
      <c r="BX814" s="14" t="str">
        <f t="shared" si="175"/>
        <v/>
      </c>
      <c r="BY814" s="28"/>
      <c r="BZ814" s="15"/>
      <c r="CA814" s="5" t="str">
        <f t="shared" si="179"/>
        <v/>
      </c>
      <c r="CC814" s="5"/>
      <c r="CD814" s="5" t="str">
        <f t="shared" si="176"/>
        <v/>
      </c>
      <c r="CE814" s="5" t="str">
        <f>IF(J814="","",IFERROR(IF(VLOOKUP(J814,J$2:J813,1,0)=0,"",""),J814))</f>
        <v/>
      </c>
      <c r="CF814" s="24" t="str">
        <f>IF(CE814="","",(IFERROR(VLOOKUP(MID(CE814,1,1),$CW$2:DA$28,3,0),0)+IFERROR(VLOOKUP(MID(CE814,2,1),CW$2:DA$28,4,0),0)+IFERROR(VLOOKUP(MID(CE814,3,1),CW$2:DA$28,5,0),0)+(ROW(CE814)/1000000000000)))</f>
        <v/>
      </c>
      <c r="CG814" s="5"/>
      <c r="CH814" s="5">
        <v>813</v>
      </c>
      <c r="CI814" s="5" t="str">
        <f>IFERROR(VLOOKUP(CH814,CD$2:CE1890,2,0),"")</f>
        <v/>
      </c>
      <c r="CJ814" s="5"/>
      <c r="CL814" s="5"/>
      <c r="DC814" s="5" t="e">
        <f>IF(REPORTE!AH$2="si",IF(C814=VALUE(REPORTE!C$11),IF(SUM(DC815:DC$1993),CONCATENATE(INT(B814),", "),INT(B814)),""),IF(C814=VALUE(REPORTE!C$10),IF(SUM(DC815:DC$1993),CONCATENATE(INT(B814),", "),INT(B814)),""))</f>
        <v>#VALUE!</v>
      </c>
      <c r="DG814" s="5"/>
      <c r="DH814" s="5"/>
      <c r="DI814" s="5"/>
      <c r="DJ814" s="5"/>
    </row>
    <row r="815" spans="1:114">
      <c r="A815" s="4" t="str">
        <f t="shared" si="169"/>
        <v/>
      </c>
      <c r="B815" s="3"/>
      <c r="D815" s="1" t="str">
        <f>IFERROR(INDEX('padron cfe'!B:B,MATCH(DATOS!C815,'padron cfe'!A:A,0),1),"")</f>
        <v/>
      </c>
      <c r="H815" s="5" t="str">
        <f>IF(F815="","",IFERROR(CONCATENATE("PEUA",VLOOKUP(ESTADO,REPORTE!AV$2:AW$33,2,0),DIDTRITO_FORM,CADER_FORM,IFERROR(VLOOKUP(DAY(F815),$BN$3:$BO$11,2,0),DAY(F815)),IFERROR(VLOOKUP(MONTH(F815),$BN$3:$BO$11,2,0),MONTH(F815)),YEAR(F815),G815),""))</f>
        <v/>
      </c>
      <c r="K815" s="2" t="str">
        <f>IFERROR(INDEX('padron cfe'!C:C,MATCH(DATOS!C815,'padron cfe'!A:A,0),1),"")</f>
        <v/>
      </c>
      <c r="L815" s="4" t="str">
        <f>IFERROR(IF(VLOOKUP(J815,J$2:L814,4,0)=0,"",VLOOKUP(J815,J$2:L814,4,0)),"")</f>
        <v/>
      </c>
      <c r="M815" s="4" t="str">
        <f>IFERROR(IF(VLOOKUP(J815,J$2:M814,5,0)=0,"",VLOOKUP(J815,J$2:M814,5,0)),"")</f>
        <v/>
      </c>
      <c r="Q815" s="5" t="str">
        <f t="shared" si="168"/>
        <v/>
      </c>
      <c r="S815"/>
      <c r="T815" s="2" t="str">
        <f>IFERROR(INDEX('padron cfe'!D:D,MATCH(DATOS!C815,'padron cfe'!A:A,0),1),"")</f>
        <v/>
      </c>
      <c r="X815" s="3"/>
      <c r="Z815" s="4" t="str">
        <f t="shared" si="170"/>
        <v/>
      </c>
      <c r="AC815" s="2" t="str">
        <f>IFERROR(IF(INDEX(AC$1:AC814,MATCH(J815,J$1:J814,0),1)=0,"",INDEX(AC$1:AC814,MATCH(J815,J$1:J814,0),1)),"")</f>
        <v/>
      </c>
      <c r="AD815" s="2" t="str">
        <f>IFERROR(IF(INDEX(AD$1:AD814,MATCH(J815,J$1:J814,0),1)=0,"",INDEX(AD$1:AD814,MATCH(J815,J$1:J814,0),1)),"")</f>
        <v/>
      </c>
      <c r="AE815" s="2" t="str">
        <f>IFERROR(IF(INDEX(AE$1:AE814,MATCH(J815,J$1:J814,0),1)=0,"",INDEX(AE$1:AE814,MATCH(J815,J$1:J814,0),1)),"")</f>
        <v/>
      </c>
      <c r="AS815" s="4"/>
      <c r="AU815" s="124"/>
      <c r="AV815" s="124"/>
      <c r="AW815" s="124"/>
      <c r="AX815" s="124"/>
      <c r="AY815" s="124"/>
      <c r="AZ815" s="124"/>
      <c r="BA815" s="4"/>
      <c r="BB815" s="127"/>
      <c r="BH815" s="7" t="str">
        <f t="shared" ca="1" si="171"/>
        <v/>
      </c>
      <c r="BI815" s="4" t="str">
        <f t="shared" si="178"/>
        <v/>
      </c>
      <c r="BJ815" s="123" t="str">
        <f t="shared" si="172"/>
        <v/>
      </c>
      <c r="BK815" s="140" t="str">
        <f t="shared" si="177"/>
        <v/>
      </c>
      <c r="BP815" s="5"/>
      <c r="BQ815" s="4" t="str">
        <f>IF(IFERROR(VLOOKUP(C815,C816:C$1993,1,0),"")="","",COUNTIF(C:C,C815))</f>
        <v/>
      </c>
      <c r="BS815" s="5"/>
      <c r="BT815" s="5"/>
      <c r="BU815" s="5" t="str">
        <f>IF(B815="","",IF(BQ815="",1+(MAX(BU$2:BU814)),""))</f>
        <v/>
      </c>
      <c r="BV815" s="5" t="str">
        <f t="shared" si="173"/>
        <v/>
      </c>
      <c r="BW815" s="5" t="str">
        <f t="shared" si="174"/>
        <v/>
      </c>
      <c r="BX815" s="14" t="str">
        <f t="shared" si="175"/>
        <v/>
      </c>
      <c r="BY815" s="28"/>
      <c r="BZ815" s="15"/>
      <c r="CA815" s="5" t="str">
        <f t="shared" si="179"/>
        <v/>
      </c>
      <c r="CC815" s="5"/>
      <c r="CD815" s="5" t="str">
        <f t="shared" si="176"/>
        <v/>
      </c>
      <c r="CE815" s="5" t="str">
        <f>IF(J815="","",IFERROR(IF(VLOOKUP(J815,J$2:J814,1,0)=0,"",""),J815))</f>
        <v/>
      </c>
      <c r="CF815" s="24" t="str">
        <f>IF(CE815="","",(IFERROR(VLOOKUP(MID(CE815,1,1),$CW$2:DA$28,3,0),0)+IFERROR(VLOOKUP(MID(CE815,2,1),CW$2:DA$28,4,0),0)+IFERROR(VLOOKUP(MID(CE815,3,1),CW$2:DA$28,5,0),0)+(ROW(CE815)/1000000000000)))</f>
        <v/>
      </c>
      <c r="CG815" s="5"/>
      <c r="CH815" s="5">
        <v>814</v>
      </c>
      <c r="CI815" s="5" t="str">
        <f>IFERROR(VLOOKUP(CH815,CD$2:CE1891,2,0),"")</f>
        <v/>
      </c>
      <c r="CJ815" s="5"/>
      <c r="CL815" s="5"/>
      <c r="DC815" s="5" t="e">
        <f>IF(REPORTE!AH$2="si",IF(C815=VALUE(REPORTE!C$11),IF(SUM(DC816:DC$1993),CONCATENATE(INT(B815),", "),INT(B815)),""),IF(C815=VALUE(REPORTE!C$10),IF(SUM(DC816:DC$1993),CONCATENATE(INT(B815),", "),INT(B815)),""))</f>
        <v>#VALUE!</v>
      </c>
      <c r="DG815" s="5"/>
      <c r="DH815" s="5"/>
      <c r="DI815" s="5"/>
      <c r="DJ815" s="5"/>
    </row>
    <row r="816" spans="1:114">
      <c r="A816" s="4" t="str">
        <f t="shared" si="169"/>
        <v/>
      </c>
      <c r="B816" s="3"/>
      <c r="D816" s="1" t="str">
        <f>IFERROR(INDEX('padron cfe'!B:B,MATCH(DATOS!C816,'padron cfe'!A:A,0),1),"")</f>
        <v/>
      </c>
      <c r="H816" s="5" t="str">
        <f>IF(F816="","",IFERROR(CONCATENATE("PEUA",VLOOKUP(ESTADO,REPORTE!AV$2:AW$33,2,0),DIDTRITO_FORM,CADER_FORM,IFERROR(VLOOKUP(DAY(F816),$BN$3:$BO$11,2,0),DAY(F816)),IFERROR(VLOOKUP(MONTH(F816),$BN$3:$BO$11,2,0),MONTH(F816)),YEAR(F816),G816),""))</f>
        <v/>
      </c>
      <c r="K816" s="2" t="str">
        <f>IFERROR(INDEX('padron cfe'!C:C,MATCH(DATOS!C816,'padron cfe'!A:A,0),1),"")</f>
        <v/>
      </c>
      <c r="L816" s="4" t="str">
        <f>IFERROR(IF(VLOOKUP(J816,J$2:L815,4,0)=0,"",VLOOKUP(J816,J$2:L815,4,0)),"")</f>
        <v/>
      </c>
      <c r="M816" s="4" t="str">
        <f>IFERROR(IF(VLOOKUP(J816,J$2:M815,5,0)=0,"",VLOOKUP(J816,J$2:M815,5,0)),"")</f>
        <v/>
      </c>
      <c r="Q816" s="5" t="str">
        <f t="shared" si="168"/>
        <v/>
      </c>
      <c r="S816"/>
      <c r="T816" s="2" t="str">
        <f>IFERROR(INDEX('padron cfe'!D:D,MATCH(DATOS!C816,'padron cfe'!A:A,0),1),"")</f>
        <v/>
      </c>
      <c r="X816" s="3"/>
      <c r="Z816" s="4" t="str">
        <f t="shared" si="170"/>
        <v/>
      </c>
      <c r="AC816" s="2" t="str">
        <f>IFERROR(IF(INDEX(AC$1:AC815,MATCH(J816,J$1:J815,0),1)=0,"",INDEX(AC$1:AC815,MATCH(J816,J$1:J815,0),1)),"")</f>
        <v/>
      </c>
      <c r="AD816" s="2" t="str">
        <f>IFERROR(IF(INDEX(AD$1:AD815,MATCH(J816,J$1:J815,0),1)=0,"",INDEX(AD$1:AD815,MATCH(J816,J$1:J815,0),1)),"")</f>
        <v/>
      </c>
      <c r="AE816" s="2" t="str">
        <f>IFERROR(IF(INDEX(AE$1:AE815,MATCH(J816,J$1:J815,0),1)=0,"",INDEX(AE$1:AE815,MATCH(J816,J$1:J815,0),1)),"")</f>
        <v/>
      </c>
      <c r="AS816" s="4"/>
      <c r="AU816" s="124"/>
      <c r="AV816" s="124"/>
      <c r="AW816" s="124"/>
      <c r="AX816" s="124"/>
      <c r="AY816" s="124"/>
      <c r="AZ816" s="124"/>
      <c r="BA816" s="4"/>
      <c r="BB816" s="127"/>
      <c r="BH816" s="7" t="str">
        <f t="shared" ca="1" si="171"/>
        <v/>
      </c>
      <c r="BI816" s="4" t="str">
        <f t="shared" si="178"/>
        <v/>
      </c>
      <c r="BJ816" s="123" t="str">
        <f t="shared" si="172"/>
        <v/>
      </c>
      <c r="BK816" s="140" t="str">
        <f t="shared" si="177"/>
        <v/>
      </c>
      <c r="BP816" s="5"/>
      <c r="BQ816" s="4" t="str">
        <f>IF(IFERROR(VLOOKUP(C816,C817:C$1993,1,0),"")="","",COUNTIF(C:C,C816))</f>
        <v/>
      </c>
      <c r="BS816" s="5"/>
      <c r="BT816" s="5"/>
      <c r="BU816" s="5" t="str">
        <f>IF(B816="","",IF(BQ816="",1+(MAX(BU$2:BU815)),""))</f>
        <v/>
      </c>
      <c r="BV816" s="5" t="str">
        <f t="shared" si="173"/>
        <v/>
      </c>
      <c r="BW816" s="5" t="str">
        <f t="shared" si="174"/>
        <v/>
      </c>
      <c r="BX816" s="14" t="str">
        <f t="shared" si="175"/>
        <v/>
      </c>
      <c r="BY816" s="28"/>
      <c r="BZ816" s="15"/>
      <c r="CA816" s="5" t="str">
        <f t="shared" si="179"/>
        <v/>
      </c>
      <c r="CC816" s="5"/>
      <c r="CD816" s="5" t="str">
        <f t="shared" si="176"/>
        <v/>
      </c>
      <c r="CE816" s="5" t="str">
        <f>IF(J816="","",IFERROR(IF(VLOOKUP(J816,J$2:J815,1,0)=0,"",""),J816))</f>
        <v/>
      </c>
      <c r="CF816" s="24" t="str">
        <f>IF(CE816="","",(IFERROR(VLOOKUP(MID(CE816,1,1),$CW$2:DA$28,3,0),0)+IFERROR(VLOOKUP(MID(CE816,2,1),CW$2:DA$28,4,0),0)+IFERROR(VLOOKUP(MID(CE816,3,1),CW$2:DA$28,5,0),0)+(ROW(CE816)/1000000000000)))</f>
        <v/>
      </c>
      <c r="CG816" s="5"/>
      <c r="CH816" s="5">
        <v>815</v>
      </c>
      <c r="CI816" s="5" t="str">
        <f>IFERROR(VLOOKUP(CH816,CD$2:CE1892,2,0),"")</f>
        <v/>
      </c>
      <c r="CJ816" s="5"/>
      <c r="CL816" s="5"/>
      <c r="DC816" s="5" t="e">
        <f>IF(REPORTE!AH$2="si",IF(C816=VALUE(REPORTE!C$11),IF(SUM(DC817:DC$1993),CONCATENATE(INT(B816),", "),INT(B816)),""),IF(C816=VALUE(REPORTE!C$10),IF(SUM(DC817:DC$1993),CONCATENATE(INT(B816),", "),INT(B816)),""))</f>
        <v>#VALUE!</v>
      </c>
      <c r="DG816" s="5"/>
      <c r="DH816" s="5"/>
      <c r="DI816" s="5"/>
      <c r="DJ816" s="5"/>
    </row>
    <row r="817" spans="1:114">
      <c r="A817" s="4" t="str">
        <f t="shared" si="169"/>
        <v/>
      </c>
      <c r="B817" s="3"/>
      <c r="D817" s="1" t="str">
        <f>IFERROR(INDEX('padron cfe'!B:B,MATCH(DATOS!C817,'padron cfe'!A:A,0),1),"")</f>
        <v/>
      </c>
      <c r="H817" s="5" t="str">
        <f>IF(F817="","",IFERROR(CONCATENATE("PEUA",VLOOKUP(ESTADO,REPORTE!AV$2:AW$33,2,0),DIDTRITO_FORM,CADER_FORM,IFERROR(VLOOKUP(DAY(F817),$BN$3:$BO$11,2,0),DAY(F817)),IFERROR(VLOOKUP(MONTH(F817),$BN$3:$BO$11,2,0),MONTH(F817)),YEAR(F817),G817),""))</f>
        <v/>
      </c>
      <c r="K817" s="2" t="str">
        <f>IFERROR(INDEX('padron cfe'!C:C,MATCH(DATOS!C817,'padron cfe'!A:A,0),1),"")</f>
        <v/>
      </c>
      <c r="L817" s="4" t="str">
        <f>IFERROR(IF(VLOOKUP(J817,J$2:L816,4,0)=0,"",VLOOKUP(J817,J$2:L816,4,0)),"")</f>
        <v/>
      </c>
      <c r="M817" s="4" t="str">
        <f>IFERROR(IF(VLOOKUP(J817,J$2:M816,5,0)=0,"",VLOOKUP(J817,J$2:M816,5,0)),"")</f>
        <v/>
      </c>
      <c r="Q817" s="5" t="str">
        <f t="shared" si="168"/>
        <v/>
      </c>
      <c r="S817"/>
      <c r="T817" s="2" t="str">
        <f>IFERROR(INDEX('padron cfe'!D:D,MATCH(DATOS!C817,'padron cfe'!A:A,0),1),"")</f>
        <v/>
      </c>
      <c r="X817" s="3"/>
      <c r="Z817" s="4" t="str">
        <f t="shared" si="170"/>
        <v/>
      </c>
      <c r="AC817" s="2" t="str">
        <f>IFERROR(IF(INDEX(AC$1:AC816,MATCH(J817,J$1:J816,0),1)=0,"",INDEX(AC$1:AC816,MATCH(J817,J$1:J816,0),1)),"")</f>
        <v/>
      </c>
      <c r="AD817" s="2" t="str">
        <f>IFERROR(IF(INDEX(AD$1:AD816,MATCH(J817,J$1:J816,0),1)=0,"",INDEX(AD$1:AD816,MATCH(J817,J$1:J816,0),1)),"")</f>
        <v/>
      </c>
      <c r="AE817" s="2" t="str">
        <f>IFERROR(IF(INDEX(AE$1:AE816,MATCH(J817,J$1:J816,0),1)=0,"",INDEX(AE$1:AE816,MATCH(J817,J$1:J816,0),1)),"")</f>
        <v/>
      </c>
      <c r="AS817" s="4"/>
      <c r="AU817" s="124"/>
      <c r="AV817" s="124"/>
      <c r="AW817" s="124"/>
      <c r="AX817" s="124"/>
      <c r="AY817" s="124"/>
      <c r="AZ817" s="124"/>
      <c r="BA817" s="4"/>
      <c r="BB817" s="127"/>
      <c r="BH817" s="7" t="str">
        <f t="shared" ca="1" si="171"/>
        <v/>
      </c>
      <c r="BI817" s="4" t="str">
        <f t="shared" si="178"/>
        <v/>
      </c>
      <c r="BJ817" s="123" t="str">
        <f t="shared" si="172"/>
        <v/>
      </c>
      <c r="BK817" s="140" t="str">
        <f t="shared" si="177"/>
        <v/>
      </c>
      <c r="BP817" s="5"/>
      <c r="BQ817" s="4" t="str">
        <f>IF(IFERROR(VLOOKUP(C817,C818:C$1993,1,0),"")="","",COUNTIF(C:C,C817))</f>
        <v/>
      </c>
      <c r="BS817" s="5"/>
      <c r="BT817" s="5"/>
      <c r="BU817" s="5" t="str">
        <f>IF(B817="","",IF(BQ817="",1+(MAX(BU$2:BU816)),""))</f>
        <v/>
      </c>
      <c r="BV817" s="5" t="str">
        <f t="shared" si="173"/>
        <v/>
      </c>
      <c r="BW817" s="5" t="str">
        <f t="shared" si="174"/>
        <v/>
      </c>
      <c r="BX817" s="14" t="str">
        <f t="shared" si="175"/>
        <v/>
      </c>
      <c r="BY817" s="28"/>
      <c r="BZ817" s="15"/>
      <c r="CA817" s="5" t="str">
        <f t="shared" si="179"/>
        <v/>
      </c>
      <c r="CC817" s="5"/>
      <c r="CD817" s="5" t="str">
        <f t="shared" si="176"/>
        <v/>
      </c>
      <c r="CE817" s="5" t="str">
        <f>IF(J817="","",IFERROR(IF(VLOOKUP(J817,J$2:J816,1,0)=0,"",""),J817))</f>
        <v/>
      </c>
      <c r="CF817" s="24" t="str">
        <f>IF(CE817="","",(IFERROR(VLOOKUP(MID(CE817,1,1),$CW$2:DA$28,3,0),0)+IFERROR(VLOOKUP(MID(CE817,2,1),CW$2:DA$28,4,0),0)+IFERROR(VLOOKUP(MID(CE817,3,1),CW$2:DA$28,5,0),0)+(ROW(CE817)/1000000000000)))</f>
        <v/>
      </c>
      <c r="CG817" s="5"/>
      <c r="CH817" s="5">
        <v>816</v>
      </c>
      <c r="CI817" s="5" t="str">
        <f>IFERROR(VLOOKUP(CH817,CD$2:CE1893,2,0),"")</f>
        <v/>
      </c>
      <c r="CJ817" s="5"/>
      <c r="CL817" s="5"/>
      <c r="DC817" s="5" t="e">
        <f>IF(REPORTE!AH$2="si",IF(C817=VALUE(REPORTE!C$11),IF(SUM(DC818:DC$1993),CONCATENATE(INT(B817),", "),INT(B817)),""),IF(C817=VALUE(REPORTE!C$10),IF(SUM(DC818:DC$1993),CONCATENATE(INT(B817),", "),INT(B817)),""))</f>
        <v>#VALUE!</v>
      </c>
      <c r="DG817" s="5"/>
      <c r="DH817" s="5"/>
      <c r="DI817" s="5"/>
      <c r="DJ817" s="5"/>
    </row>
    <row r="818" spans="1:114">
      <c r="A818" s="4" t="str">
        <f t="shared" si="169"/>
        <v/>
      </c>
      <c r="B818" s="3"/>
      <c r="D818" s="1" t="str">
        <f>IFERROR(INDEX('padron cfe'!B:B,MATCH(DATOS!C818,'padron cfe'!A:A,0),1),"")</f>
        <v/>
      </c>
      <c r="H818" s="5" t="str">
        <f>IF(F818="","",IFERROR(CONCATENATE("PEUA",VLOOKUP(ESTADO,REPORTE!AV$2:AW$33,2,0),DIDTRITO_FORM,CADER_FORM,IFERROR(VLOOKUP(DAY(F818),$BN$3:$BO$11,2,0),DAY(F818)),IFERROR(VLOOKUP(MONTH(F818),$BN$3:$BO$11,2,0),MONTH(F818)),YEAR(F818),G818),""))</f>
        <v/>
      </c>
      <c r="K818" s="2" t="str">
        <f>IFERROR(INDEX('padron cfe'!C:C,MATCH(DATOS!C818,'padron cfe'!A:A,0),1),"")</f>
        <v/>
      </c>
      <c r="L818" s="4" t="str">
        <f>IFERROR(IF(VLOOKUP(J818,J$2:L817,4,0)=0,"",VLOOKUP(J818,J$2:L817,4,0)),"")</f>
        <v/>
      </c>
      <c r="M818" s="4" t="str">
        <f>IFERROR(IF(VLOOKUP(J818,J$2:M817,5,0)=0,"",VLOOKUP(J818,J$2:M817,5,0)),"")</f>
        <v/>
      </c>
      <c r="Q818" s="5" t="str">
        <f t="shared" si="168"/>
        <v/>
      </c>
      <c r="S818"/>
      <c r="T818" s="2" t="str">
        <f>IFERROR(INDEX('padron cfe'!D:D,MATCH(DATOS!C818,'padron cfe'!A:A,0),1),"")</f>
        <v/>
      </c>
      <c r="X818" s="3"/>
      <c r="Z818" s="4" t="str">
        <f t="shared" si="170"/>
        <v/>
      </c>
      <c r="AC818" s="2" t="str">
        <f>IFERROR(IF(INDEX(AC$1:AC817,MATCH(J818,J$1:J817,0),1)=0,"",INDEX(AC$1:AC817,MATCH(J818,J$1:J817,0),1)),"")</f>
        <v/>
      </c>
      <c r="AD818" s="2" t="str">
        <f>IFERROR(IF(INDEX(AD$1:AD817,MATCH(J818,J$1:J817,0),1)=0,"",INDEX(AD$1:AD817,MATCH(J818,J$1:J817,0),1)),"")</f>
        <v/>
      </c>
      <c r="AE818" s="2" t="str">
        <f>IFERROR(IF(INDEX(AE$1:AE817,MATCH(J818,J$1:J817,0),1)=0,"",INDEX(AE$1:AE817,MATCH(J818,J$1:J817,0),1)),"")</f>
        <v/>
      </c>
      <c r="AS818" s="4"/>
      <c r="AU818" s="124"/>
      <c r="AV818" s="124"/>
      <c r="AW818" s="124"/>
      <c r="AX818" s="124"/>
      <c r="AY818" s="124"/>
      <c r="AZ818" s="124"/>
      <c r="BA818" s="4"/>
      <c r="BB818" s="127"/>
      <c r="BH818" s="7" t="str">
        <f t="shared" ca="1" si="171"/>
        <v/>
      </c>
      <c r="BI818" s="4" t="str">
        <f t="shared" si="178"/>
        <v/>
      </c>
      <c r="BJ818" s="123" t="str">
        <f t="shared" si="172"/>
        <v/>
      </c>
      <c r="BK818" s="140" t="str">
        <f t="shared" si="177"/>
        <v/>
      </c>
      <c r="BP818" s="5"/>
      <c r="BQ818" s="4" t="str">
        <f>IF(IFERROR(VLOOKUP(C818,C819:C$1993,1,0),"")="","",COUNTIF(C:C,C818))</f>
        <v/>
      </c>
      <c r="BS818" s="5"/>
      <c r="BT818" s="5"/>
      <c r="BU818" s="5" t="str">
        <f>IF(B818="","",IF(BQ818="",1+(MAX(BU$2:BU817)),""))</f>
        <v/>
      </c>
      <c r="BV818" s="5" t="str">
        <f t="shared" si="173"/>
        <v/>
      </c>
      <c r="BW818" s="5" t="str">
        <f t="shared" si="174"/>
        <v/>
      </c>
      <c r="BX818" s="14" t="str">
        <f t="shared" si="175"/>
        <v/>
      </c>
      <c r="BY818" s="28"/>
      <c r="BZ818" s="15"/>
      <c r="CA818" s="5" t="str">
        <f t="shared" si="179"/>
        <v/>
      </c>
      <c r="CC818" s="5"/>
      <c r="CD818" s="5" t="str">
        <f t="shared" si="176"/>
        <v/>
      </c>
      <c r="CE818" s="5" t="str">
        <f>IF(J818="","",IFERROR(IF(VLOOKUP(J818,J$2:J817,1,0)=0,"",""),J818))</f>
        <v/>
      </c>
      <c r="CF818" s="24" t="str">
        <f>IF(CE818="","",(IFERROR(VLOOKUP(MID(CE818,1,1),$CW$2:DA$28,3,0),0)+IFERROR(VLOOKUP(MID(CE818,2,1),CW$2:DA$28,4,0),0)+IFERROR(VLOOKUP(MID(CE818,3,1),CW$2:DA$28,5,0),0)+(ROW(CE818)/1000000000000)))</f>
        <v/>
      </c>
      <c r="CG818" s="5"/>
      <c r="CH818" s="5">
        <v>817</v>
      </c>
      <c r="CI818" s="5" t="str">
        <f>IFERROR(VLOOKUP(CH818,CD$2:CE1894,2,0),"")</f>
        <v/>
      </c>
      <c r="CJ818" s="5"/>
      <c r="CL818" s="5"/>
      <c r="DC818" s="5" t="e">
        <f>IF(REPORTE!AH$2="si",IF(C818=VALUE(REPORTE!C$11),IF(SUM(DC819:DC$1993),CONCATENATE(INT(B818),", "),INT(B818)),""),IF(C818=VALUE(REPORTE!C$10),IF(SUM(DC819:DC$1993),CONCATENATE(INT(B818),", "),INT(B818)),""))</f>
        <v>#VALUE!</v>
      </c>
      <c r="DG818" s="5"/>
      <c r="DH818" s="5"/>
      <c r="DI818" s="5"/>
      <c r="DJ818" s="5"/>
    </row>
    <row r="819" spans="1:114">
      <c r="A819" s="4" t="str">
        <f t="shared" si="169"/>
        <v/>
      </c>
      <c r="B819" s="3"/>
      <c r="D819" s="1" t="str">
        <f>IFERROR(INDEX('padron cfe'!B:B,MATCH(DATOS!C819,'padron cfe'!A:A,0),1),"")</f>
        <v/>
      </c>
      <c r="H819" s="5" t="str">
        <f>IF(F819="","",IFERROR(CONCATENATE("PEUA",VLOOKUP(ESTADO,REPORTE!AV$2:AW$33,2,0),DIDTRITO_FORM,CADER_FORM,IFERROR(VLOOKUP(DAY(F819),$BN$3:$BO$11,2,0),DAY(F819)),IFERROR(VLOOKUP(MONTH(F819),$BN$3:$BO$11,2,0),MONTH(F819)),YEAR(F819),G819),""))</f>
        <v/>
      </c>
      <c r="K819" s="2" t="str">
        <f>IFERROR(INDEX('padron cfe'!C:C,MATCH(DATOS!C819,'padron cfe'!A:A,0),1),"")</f>
        <v/>
      </c>
      <c r="L819" s="4" t="str">
        <f>IFERROR(IF(VLOOKUP(J819,J$2:L818,4,0)=0,"",VLOOKUP(J819,J$2:L818,4,0)),"")</f>
        <v/>
      </c>
      <c r="M819" s="4" t="str">
        <f>IFERROR(IF(VLOOKUP(J819,J$2:M818,5,0)=0,"",VLOOKUP(J819,J$2:M818,5,0)),"")</f>
        <v/>
      </c>
      <c r="Q819" s="5" t="str">
        <f t="shared" si="168"/>
        <v/>
      </c>
      <c r="S819"/>
      <c r="T819" s="2" t="str">
        <f>IFERROR(INDEX('padron cfe'!D:D,MATCH(DATOS!C819,'padron cfe'!A:A,0),1),"")</f>
        <v/>
      </c>
      <c r="X819" s="3"/>
      <c r="Z819" s="4" t="str">
        <f t="shared" si="170"/>
        <v/>
      </c>
      <c r="AC819" s="2" t="str">
        <f>IFERROR(IF(INDEX(AC$1:AC818,MATCH(J819,J$1:J818,0),1)=0,"",INDEX(AC$1:AC818,MATCH(J819,J$1:J818,0),1)),"")</f>
        <v/>
      </c>
      <c r="AD819" s="2" t="str">
        <f>IFERROR(IF(INDEX(AD$1:AD818,MATCH(J819,J$1:J818,0),1)=0,"",INDEX(AD$1:AD818,MATCH(J819,J$1:J818,0),1)),"")</f>
        <v/>
      </c>
      <c r="AE819" s="2" t="str">
        <f>IFERROR(IF(INDEX(AE$1:AE818,MATCH(J819,J$1:J818,0),1)=0,"",INDEX(AE$1:AE818,MATCH(J819,J$1:J818,0),1)),"")</f>
        <v/>
      </c>
      <c r="AS819" s="4"/>
      <c r="AU819" s="124"/>
      <c r="AV819" s="124"/>
      <c r="AW819" s="124"/>
      <c r="AX819" s="124"/>
      <c r="AY819" s="124"/>
      <c r="AZ819" s="124"/>
      <c r="BA819" s="4"/>
      <c r="BB819" s="127"/>
      <c r="BH819" s="7" t="str">
        <f t="shared" ca="1" si="171"/>
        <v/>
      </c>
      <c r="BI819" s="4" t="str">
        <f t="shared" si="178"/>
        <v/>
      </c>
      <c r="BJ819" s="123" t="str">
        <f t="shared" si="172"/>
        <v/>
      </c>
      <c r="BK819" s="140" t="str">
        <f t="shared" si="177"/>
        <v/>
      </c>
      <c r="BP819" s="5"/>
      <c r="BQ819" s="4" t="str">
        <f>IF(IFERROR(VLOOKUP(C819,C820:C$1993,1,0),"")="","",COUNTIF(C:C,C819))</f>
        <v/>
      </c>
      <c r="BS819" s="5"/>
      <c r="BT819" s="5"/>
      <c r="BU819" s="5" t="str">
        <f>IF(B819="","",IF(BQ819="",1+(MAX(BU$2:BU818)),""))</f>
        <v/>
      </c>
      <c r="BV819" s="5" t="str">
        <f t="shared" si="173"/>
        <v/>
      </c>
      <c r="BW819" s="5" t="str">
        <f t="shared" si="174"/>
        <v/>
      </c>
      <c r="BX819" s="14" t="str">
        <f t="shared" si="175"/>
        <v/>
      </c>
      <c r="BY819" s="28"/>
      <c r="BZ819" s="15"/>
      <c r="CA819" s="5" t="str">
        <f t="shared" si="179"/>
        <v/>
      </c>
      <c r="CC819" s="5"/>
      <c r="CD819" s="5" t="str">
        <f t="shared" si="176"/>
        <v/>
      </c>
      <c r="CE819" s="5" t="str">
        <f>IF(J819="","",IFERROR(IF(VLOOKUP(J819,J$2:J818,1,0)=0,"",""),J819))</f>
        <v/>
      </c>
      <c r="CF819" s="24" t="str">
        <f>IF(CE819="","",(IFERROR(VLOOKUP(MID(CE819,1,1),$CW$2:DA$28,3,0),0)+IFERROR(VLOOKUP(MID(CE819,2,1),CW$2:DA$28,4,0),0)+IFERROR(VLOOKUP(MID(CE819,3,1),CW$2:DA$28,5,0),0)+(ROW(CE819)/1000000000000)))</f>
        <v/>
      </c>
      <c r="CG819" s="5"/>
      <c r="CH819" s="5">
        <v>818</v>
      </c>
      <c r="CI819" s="5" t="str">
        <f>IFERROR(VLOOKUP(CH819,CD$2:CE1895,2,0),"")</f>
        <v/>
      </c>
      <c r="CJ819" s="5"/>
      <c r="CL819" s="5"/>
      <c r="DC819" s="5" t="e">
        <f>IF(REPORTE!AH$2="si",IF(C819=VALUE(REPORTE!C$11),IF(SUM(DC820:DC$1993),CONCATENATE(INT(B819),", "),INT(B819)),""),IF(C819=VALUE(REPORTE!C$10),IF(SUM(DC820:DC$1993),CONCATENATE(INT(B819),", "),INT(B819)),""))</f>
        <v>#VALUE!</v>
      </c>
      <c r="DG819" s="5"/>
      <c r="DH819" s="5"/>
      <c r="DI819" s="5"/>
      <c r="DJ819" s="5"/>
    </row>
    <row r="820" spans="1:114">
      <c r="A820" s="4" t="str">
        <f t="shared" si="169"/>
        <v/>
      </c>
      <c r="B820" s="3"/>
      <c r="D820" s="1" t="str">
        <f>IFERROR(INDEX('padron cfe'!B:B,MATCH(DATOS!C820,'padron cfe'!A:A,0),1),"")</f>
        <v/>
      </c>
      <c r="H820" s="5" t="str">
        <f>IF(F820="","",IFERROR(CONCATENATE("PEUA",VLOOKUP(ESTADO,REPORTE!AV$2:AW$33,2,0),DIDTRITO_FORM,CADER_FORM,IFERROR(VLOOKUP(DAY(F820),$BN$3:$BO$11,2,0),DAY(F820)),IFERROR(VLOOKUP(MONTH(F820),$BN$3:$BO$11,2,0),MONTH(F820)),YEAR(F820),G820),""))</f>
        <v/>
      </c>
      <c r="K820" s="2" t="str">
        <f>IFERROR(INDEX('padron cfe'!C:C,MATCH(DATOS!C820,'padron cfe'!A:A,0),1),"")</f>
        <v/>
      </c>
      <c r="L820" s="4" t="str">
        <f>IFERROR(IF(VLOOKUP(J820,J$2:L819,4,0)=0,"",VLOOKUP(J820,J$2:L819,4,0)),"")</f>
        <v/>
      </c>
      <c r="M820" s="4" t="str">
        <f>IFERROR(IF(VLOOKUP(J820,J$2:M819,5,0)=0,"",VLOOKUP(J820,J$2:M819,5,0)),"")</f>
        <v/>
      </c>
      <c r="Q820" s="5" t="str">
        <f t="shared" si="168"/>
        <v/>
      </c>
      <c r="S820"/>
      <c r="T820" s="2" t="str">
        <f>IFERROR(INDEX('padron cfe'!D:D,MATCH(DATOS!C820,'padron cfe'!A:A,0),1),"")</f>
        <v/>
      </c>
      <c r="X820" s="3"/>
      <c r="Z820" s="4" t="str">
        <f t="shared" si="170"/>
        <v/>
      </c>
      <c r="AC820" s="2" t="str">
        <f>IFERROR(IF(INDEX(AC$1:AC819,MATCH(J820,J$1:J819,0),1)=0,"",INDEX(AC$1:AC819,MATCH(J820,J$1:J819,0),1)),"")</f>
        <v/>
      </c>
      <c r="AD820" s="2" t="str">
        <f>IFERROR(IF(INDEX(AD$1:AD819,MATCH(J820,J$1:J819,0),1)=0,"",INDEX(AD$1:AD819,MATCH(J820,J$1:J819,0),1)),"")</f>
        <v/>
      </c>
      <c r="AE820" s="2" t="str">
        <f>IFERROR(IF(INDEX(AE$1:AE819,MATCH(J820,J$1:J819,0),1)=0,"",INDEX(AE$1:AE819,MATCH(J820,J$1:J819,0),1)),"")</f>
        <v/>
      </c>
      <c r="AS820" s="4"/>
      <c r="AU820" s="124"/>
      <c r="AV820" s="124"/>
      <c r="AW820" s="124"/>
      <c r="AX820" s="124"/>
      <c r="AY820" s="124"/>
      <c r="AZ820" s="124"/>
      <c r="BA820" s="4"/>
      <c r="BB820" s="127"/>
      <c r="BH820" s="7" t="str">
        <f t="shared" ca="1" si="171"/>
        <v/>
      </c>
      <c r="BI820" s="4" t="str">
        <f t="shared" si="178"/>
        <v/>
      </c>
      <c r="BJ820" s="123" t="str">
        <f t="shared" si="172"/>
        <v/>
      </c>
      <c r="BK820" s="140" t="str">
        <f t="shared" si="177"/>
        <v/>
      </c>
      <c r="BP820" s="5"/>
      <c r="BQ820" s="4" t="str">
        <f>IF(IFERROR(VLOOKUP(C820,C821:C$1993,1,0),"")="","",COUNTIF(C:C,C820))</f>
        <v/>
      </c>
      <c r="BS820" s="5"/>
      <c r="BT820" s="5"/>
      <c r="BU820" s="5" t="str">
        <f>IF(B820="","",IF(BQ820="",1+(MAX(BU$2:BU819)),""))</f>
        <v/>
      </c>
      <c r="BV820" s="5" t="str">
        <f t="shared" si="173"/>
        <v/>
      </c>
      <c r="BW820" s="5" t="str">
        <f t="shared" si="174"/>
        <v/>
      </c>
      <c r="BX820" s="14" t="str">
        <f t="shared" si="175"/>
        <v/>
      </c>
      <c r="BY820" s="28"/>
      <c r="BZ820" s="15"/>
      <c r="CA820" s="5" t="str">
        <f t="shared" si="179"/>
        <v/>
      </c>
      <c r="CC820" s="5"/>
      <c r="CD820" s="5" t="str">
        <f t="shared" si="176"/>
        <v/>
      </c>
      <c r="CE820" s="5" t="str">
        <f>IF(J820="","",IFERROR(IF(VLOOKUP(J820,J$2:J819,1,0)=0,"",""),J820))</f>
        <v/>
      </c>
      <c r="CF820" s="24" t="str">
        <f>IF(CE820="","",(IFERROR(VLOOKUP(MID(CE820,1,1),$CW$2:DA$28,3,0),0)+IFERROR(VLOOKUP(MID(CE820,2,1),CW$2:DA$28,4,0),0)+IFERROR(VLOOKUP(MID(CE820,3,1),CW$2:DA$28,5,0),0)+(ROW(CE820)/1000000000000)))</f>
        <v/>
      </c>
      <c r="CG820" s="5"/>
      <c r="CH820" s="5">
        <v>819</v>
      </c>
      <c r="CI820" s="5" t="str">
        <f>IFERROR(VLOOKUP(CH820,CD$2:CE1896,2,0),"")</f>
        <v/>
      </c>
      <c r="CJ820" s="5"/>
      <c r="CL820" s="5"/>
      <c r="DC820" s="5" t="e">
        <f>IF(REPORTE!AH$2="si",IF(C820=VALUE(REPORTE!C$11),IF(SUM(DC821:DC$1993),CONCATENATE(INT(B820),", "),INT(B820)),""),IF(C820=VALUE(REPORTE!C$10),IF(SUM(DC821:DC$1993),CONCATENATE(INT(B820),", "),INT(B820)),""))</f>
        <v>#VALUE!</v>
      </c>
      <c r="DG820" s="5"/>
      <c r="DH820" s="5"/>
      <c r="DI820" s="5"/>
      <c r="DJ820" s="5"/>
    </row>
    <row r="821" spans="1:114">
      <c r="A821" s="4" t="str">
        <f t="shared" si="169"/>
        <v/>
      </c>
      <c r="B821" s="3"/>
      <c r="D821" s="1" t="str">
        <f>IFERROR(INDEX('padron cfe'!B:B,MATCH(DATOS!C821,'padron cfe'!A:A,0),1),"")</f>
        <v/>
      </c>
      <c r="H821" s="5" t="str">
        <f>IF(F821="","",IFERROR(CONCATENATE("PEUA",VLOOKUP(ESTADO,REPORTE!AV$2:AW$33,2,0),DIDTRITO_FORM,CADER_FORM,IFERROR(VLOOKUP(DAY(F821),$BN$3:$BO$11,2,0),DAY(F821)),IFERROR(VLOOKUP(MONTH(F821),$BN$3:$BO$11,2,0),MONTH(F821)),YEAR(F821),G821),""))</f>
        <v/>
      </c>
      <c r="K821" s="2" t="str">
        <f>IFERROR(INDEX('padron cfe'!C:C,MATCH(DATOS!C821,'padron cfe'!A:A,0),1),"")</f>
        <v/>
      </c>
      <c r="L821" s="4" t="str">
        <f>IFERROR(IF(VLOOKUP(J821,J$2:L820,4,0)=0,"",VLOOKUP(J821,J$2:L820,4,0)),"")</f>
        <v/>
      </c>
      <c r="M821" s="4" t="str">
        <f>IFERROR(IF(VLOOKUP(J821,J$2:M820,5,0)=0,"",VLOOKUP(J821,J$2:M820,5,0)),"")</f>
        <v/>
      </c>
      <c r="Q821" s="5" t="str">
        <f t="shared" si="168"/>
        <v/>
      </c>
      <c r="S821"/>
      <c r="T821" s="2" t="str">
        <f>IFERROR(INDEX('padron cfe'!D:D,MATCH(DATOS!C821,'padron cfe'!A:A,0),1),"")</f>
        <v/>
      </c>
      <c r="X821" s="3"/>
      <c r="Z821" s="4" t="str">
        <f t="shared" si="170"/>
        <v/>
      </c>
      <c r="AC821" s="2" t="str">
        <f>IFERROR(IF(INDEX(AC$1:AC820,MATCH(J821,J$1:J820,0),1)=0,"",INDEX(AC$1:AC820,MATCH(J821,J$1:J820,0),1)),"")</f>
        <v/>
      </c>
      <c r="AD821" s="2" t="str">
        <f>IFERROR(IF(INDEX(AD$1:AD820,MATCH(J821,J$1:J820,0),1)=0,"",INDEX(AD$1:AD820,MATCH(J821,J$1:J820,0),1)),"")</f>
        <v/>
      </c>
      <c r="AE821" s="2" t="str">
        <f>IFERROR(IF(INDEX(AE$1:AE820,MATCH(J821,J$1:J820,0),1)=0,"",INDEX(AE$1:AE820,MATCH(J821,J$1:J820,0),1)),"")</f>
        <v/>
      </c>
      <c r="AS821" s="4"/>
      <c r="AU821" s="124"/>
      <c r="AV821" s="124"/>
      <c r="AW821" s="124"/>
      <c r="AX821" s="124"/>
      <c r="AY821" s="124"/>
      <c r="AZ821" s="124"/>
      <c r="BA821" s="4"/>
      <c r="BB821" s="127"/>
      <c r="BH821" s="7" t="str">
        <f t="shared" ca="1" si="171"/>
        <v/>
      </c>
      <c r="BI821" s="4" t="str">
        <f t="shared" si="178"/>
        <v/>
      </c>
      <c r="BJ821" s="123" t="str">
        <f t="shared" si="172"/>
        <v/>
      </c>
      <c r="BK821" s="140" t="str">
        <f t="shared" si="177"/>
        <v/>
      </c>
      <c r="BP821" s="5"/>
      <c r="BQ821" s="4" t="str">
        <f>IF(IFERROR(VLOOKUP(C821,C822:C$1993,1,0),"")="","",COUNTIF(C:C,C821))</f>
        <v/>
      </c>
      <c r="BS821" s="5"/>
      <c r="BT821" s="5"/>
      <c r="BU821" s="5" t="str">
        <f>IF(B821="","",IF(BQ821="",1+(MAX(BU$2:BU820)),""))</f>
        <v/>
      </c>
      <c r="BV821" s="5" t="str">
        <f t="shared" si="173"/>
        <v/>
      </c>
      <c r="BW821" s="5" t="str">
        <f t="shared" si="174"/>
        <v/>
      </c>
      <c r="BX821" s="14" t="str">
        <f t="shared" si="175"/>
        <v/>
      </c>
      <c r="BY821" s="28"/>
      <c r="BZ821" s="15"/>
      <c r="CA821" s="5" t="str">
        <f t="shared" si="179"/>
        <v/>
      </c>
      <c r="CC821" s="5"/>
      <c r="CD821" s="5" t="str">
        <f t="shared" si="176"/>
        <v/>
      </c>
      <c r="CE821" s="5" t="str">
        <f>IF(J821="","",IFERROR(IF(VLOOKUP(J821,J$2:J820,1,0)=0,"",""),J821))</f>
        <v/>
      </c>
      <c r="CF821" s="24" t="str">
        <f>IF(CE821="","",(IFERROR(VLOOKUP(MID(CE821,1,1),$CW$2:DA$28,3,0),0)+IFERROR(VLOOKUP(MID(CE821,2,1),CW$2:DA$28,4,0),0)+IFERROR(VLOOKUP(MID(CE821,3,1),CW$2:DA$28,5,0),0)+(ROW(CE821)/1000000000000)))</f>
        <v/>
      </c>
      <c r="CG821" s="5"/>
      <c r="CH821" s="5">
        <v>820</v>
      </c>
      <c r="CI821" s="5" t="str">
        <f>IFERROR(VLOOKUP(CH821,CD$2:CE1897,2,0),"")</f>
        <v/>
      </c>
      <c r="CJ821" s="5"/>
      <c r="CL821" s="5"/>
      <c r="DC821" s="5" t="e">
        <f>IF(REPORTE!AH$2="si",IF(C821=VALUE(REPORTE!C$11),IF(SUM(DC822:DC$1993),CONCATENATE(INT(B821),", "),INT(B821)),""),IF(C821=VALUE(REPORTE!C$10),IF(SUM(DC822:DC$1993),CONCATENATE(INT(B821),", "),INT(B821)),""))</f>
        <v>#VALUE!</v>
      </c>
      <c r="DG821" s="5"/>
      <c r="DH821" s="5"/>
      <c r="DI821" s="5"/>
      <c r="DJ821" s="5"/>
    </row>
    <row r="822" spans="1:114">
      <c r="A822" s="4" t="str">
        <f t="shared" si="169"/>
        <v/>
      </c>
      <c r="B822" s="3"/>
      <c r="D822" s="1" t="str">
        <f>IFERROR(INDEX('padron cfe'!B:B,MATCH(DATOS!C822,'padron cfe'!A:A,0),1),"")</f>
        <v/>
      </c>
      <c r="H822" s="5" t="str">
        <f>IF(F822="","",IFERROR(CONCATENATE("PEUA",VLOOKUP(ESTADO,REPORTE!AV$2:AW$33,2,0),DIDTRITO_FORM,CADER_FORM,IFERROR(VLOOKUP(DAY(F822),$BN$3:$BO$11,2,0),DAY(F822)),IFERROR(VLOOKUP(MONTH(F822),$BN$3:$BO$11,2,0),MONTH(F822)),YEAR(F822),G822),""))</f>
        <v/>
      </c>
      <c r="K822" s="2" t="str">
        <f>IFERROR(INDEX('padron cfe'!C:C,MATCH(DATOS!C822,'padron cfe'!A:A,0),1),"")</f>
        <v/>
      </c>
      <c r="L822" s="4" t="str">
        <f>IFERROR(IF(VLOOKUP(J822,J$2:L821,4,0)=0,"",VLOOKUP(J822,J$2:L821,4,0)),"")</f>
        <v/>
      </c>
      <c r="M822" s="4" t="str">
        <f>IFERROR(IF(VLOOKUP(J822,J$2:M821,5,0)=0,"",VLOOKUP(J822,J$2:M821,5,0)),"")</f>
        <v/>
      </c>
      <c r="Q822" s="5" t="str">
        <f t="shared" ref="Q822:Q885" si="180">IF(J822="","",Q821)</f>
        <v/>
      </c>
      <c r="S822"/>
      <c r="T822" s="2" t="str">
        <f>IFERROR(INDEX('padron cfe'!D:D,MATCH(DATOS!C822,'padron cfe'!A:A,0),1),"")</f>
        <v/>
      </c>
      <c r="X822" s="3"/>
      <c r="Z822" s="4" t="str">
        <f t="shared" si="170"/>
        <v/>
      </c>
      <c r="AC822" s="2" t="str">
        <f>IFERROR(IF(INDEX(AC$1:AC821,MATCH(J822,J$1:J821,0),1)=0,"",INDEX(AC$1:AC821,MATCH(J822,J$1:J821,0),1)),"")</f>
        <v/>
      </c>
      <c r="AD822" s="2" t="str">
        <f>IFERROR(IF(INDEX(AD$1:AD821,MATCH(J822,J$1:J821,0),1)=0,"",INDEX(AD$1:AD821,MATCH(J822,J$1:J821,0),1)),"")</f>
        <v/>
      </c>
      <c r="AE822" s="2" t="str">
        <f>IFERROR(IF(INDEX(AE$1:AE821,MATCH(J822,J$1:J821,0),1)=0,"",INDEX(AE$1:AE821,MATCH(J822,J$1:J821,0),1)),"")</f>
        <v/>
      </c>
      <c r="AS822" s="4"/>
      <c r="AU822" s="124"/>
      <c r="AV822" s="124"/>
      <c r="AW822" s="124"/>
      <c r="AX822" s="124"/>
      <c r="AY822" s="124"/>
      <c r="AZ822" s="124"/>
      <c r="BA822" s="4"/>
      <c r="BB822" s="127"/>
      <c r="BH822" s="7" t="str">
        <f t="shared" ca="1" si="171"/>
        <v/>
      </c>
      <c r="BI822" s="4" t="str">
        <f t="shared" si="178"/>
        <v/>
      </c>
      <c r="BJ822" s="123" t="str">
        <f t="shared" si="172"/>
        <v/>
      </c>
      <c r="BK822" s="140" t="str">
        <f t="shared" si="177"/>
        <v/>
      </c>
      <c r="BP822" s="5"/>
      <c r="BQ822" s="4" t="str">
        <f>IF(IFERROR(VLOOKUP(C822,C823:C$1993,1,0),"")="","",COUNTIF(C:C,C822))</f>
        <v/>
      </c>
      <c r="BS822" s="5"/>
      <c r="BT822" s="5"/>
      <c r="BU822" s="5" t="str">
        <f>IF(B822="","",IF(BQ822="",1+(MAX(BU$2:BU821)),""))</f>
        <v/>
      </c>
      <c r="BV822" s="5" t="str">
        <f t="shared" si="173"/>
        <v/>
      </c>
      <c r="BW822" s="5" t="str">
        <f t="shared" si="174"/>
        <v/>
      </c>
      <c r="BX822" s="14" t="str">
        <f t="shared" si="175"/>
        <v/>
      </c>
      <c r="BY822" s="28"/>
      <c r="BZ822" s="15"/>
      <c r="CA822" s="5" t="str">
        <f t="shared" si="179"/>
        <v/>
      </c>
      <c r="CC822" s="5"/>
      <c r="CD822" s="5" t="str">
        <f t="shared" si="176"/>
        <v/>
      </c>
      <c r="CE822" s="5" t="str">
        <f>IF(J822="","",IFERROR(IF(VLOOKUP(J822,J$2:J821,1,0)=0,"",""),J822))</f>
        <v/>
      </c>
      <c r="CF822" s="24" t="str">
        <f>IF(CE822="","",(IFERROR(VLOOKUP(MID(CE822,1,1),$CW$2:DA$28,3,0),0)+IFERROR(VLOOKUP(MID(CE822,2,1),CW$2:DA$28,4,0),0)+IFERROR(VLOOKUP(MID(CE822,3,1),CW$2:DA$28,5,0),0)+(ROW(CE822)/1000000000000)))</f>
        <v/>
      </c>
      <c r="CG822" s="5"/>
      <c r="CH822" s="5">
        <v>821</v>
      </c>
      <c r="CI822" s="5" t="str">
        <f>IFERROR(VLOOKUP(CH822,CD$2:CE1898,2,0),"")</f>
        <v/>
      </c>
      <c r="CJ822" s="5"/>
      <c r="CL822" s="5"/>
      <c r="DC822" s="5" t="e">
        <f>IF(REPORTE!AH$2="si",IF(C822=VALUE(REPORTE!C$11),IF(SUM(DC823:DC$1993),CONCATENATE(INT(B822),", "),INT(B822)),""),IF(C822=VALUE(REPORTE!C$10),IF(SUM(DC823:DC$1993),CONCATENATE(INT(B822),", "),INT(B822)),""))</f>
        <v>#VALUE!</v>
      </c>
      <c r="DG822" s="5"/>
      <c r="DH822" s="5"/>
      <c r="DI822" s="5"/>
      <c r="DJ822" s="5"/>
    </row>
    <row r="823" spans="1:114">
      <c r="A823" s="4" t="str">
        <f t="shared" si="169"/>
        <v/>
      </c>
      <c r="B823" s="3"/>
      <c r="D823" s="1" t="str">
        <f>IFERROR(INDEX('padron cfe'!B:B,MATCH(DATOS!C823,'padron cfe'!A:A,0),1),"")</f>
        <v/>
      </c>
      <c r="H823" s="5" t="str">
        <f>IF(F823="","",IFERROR(CONCATENATE("PEUA",VLOOKUP(ESTADO,REPORTE!AV$2:AW$33,2,0),DIDTRITO_FORM,CADER_FORM,IFERROR(VLOOKUP(DAY(F823),$BN$3:$BO$11,2,0),DAY(F823)),IFERROR(VLOOKUP(MONTH(F823),$BN$3:$BO$11,2,0),MONTH(F823)),YEAR(F823),G823),""))</f>
        <v/>
      </c>
      <c r="K823" s="2" t="str">
        <f>IFERROR(INDEX('padron cfe'!C:C,MATCH(DATOS!C823,'padron cfe'!A:A,0),1),"")</f>
        <v/>
      </c>
      <c r="L823" s="4" t="str">
        <f>IFERROR(IF(VLOOKUP(J823,J$2:L822,4,0)=0,"",VLOOKUP(J823,J$2:L822,4,0)),"")</f>
        <v/>
      </c>
      <c r="M823" s="4" t="str">
        <f>IFERROR(IF(VLOOKUP(J823,J$2:M822,5,0)=0,"",VLOOKUP(J823,J$2:M822,5,0)),"")</f>
        <v/>
      </c>
      <c r="Q823" s="5" t="str">
        <f t="shared" si="180"/>
        <v/>
      </c>
      <c r="S823"/>
      <c r="T823" s="2" t="str">
        <f>IFERROR(INDEX('padron cfe'!D:D,MATCH(DATOS!C823,'padron cfe'!A:A,0),1),"")</f>
        <v/>
      </c>
      <c r="X823" s="3"/>
      <c r="Z823" s="4" t="str">
        <f t="shared" si="170"/>
        <v/>
      </c>
      <c r="AC823" s="2" t="str">
        <f>IFERROR(IF(INDEX(AC$1:AC822,MATCH(J823,J$1:J822,0),1)=0,"",INDEX(AC$1:AC822,MATCH(J823,J$1:J822,0),1)),"")</f>
        <v/>
      </c>
      <c r="AD823" s="2" t="str">
        <f>IFERROR(IF(INDEX(AD$1:AD822,MATCH(J823,J$1:J822,0),1)=0,"",INDEX(AD$1:AD822,MATCH(J823,J$1:J822,0),1)),"")</f>
        <v/>
      </c>
      <c r="AE823" s="2" t="str">
        <f>IFERROR(IF(INDEX(AE$1:AE822,MATCH(J823,J$1:J822,0),1)=0,"",INDEX(AE$1:AE822,MATCH(J823,J$1:J822,0),1)),"")</f>
        <v/>
      </c>
      <c r="AS823" s="4"/>
      <c r="AU823" s="124"/>
      <c r="AV823" s="124"/>
      <c r="AW823" s="124"/>
      <c r="AX823" s="124"/>
      <c r="AY823" s="124"/>
      <c r="AZ823" s="124"/>
      <c r="BA823" s="4"/>
      <c r="BB823" s="127"/>
      <c r="BH823" s="7" t="str">
        <f t="shared" ca="1" si="171"/>
        <v/>
      </c>
      <c r="BI823" s="4" t="str">
        <f t="shared" si="178"/>
        <v/>
      </c>
      <c r="BJ823" s="123" t="str">
        <f t="shared" si="172"/>
        <v/>
      </c>
      <c r="BK823" s="140" t="str">
        <f t="shared" si="177"/>
        <v/>
      </c>
      <c r="BP823" s="5"/>
      <c r="BQ823" s="4" t="str">
        <f>IF(IFERROR(VLOOKUP(C823,C824:C$1993,1,0),"")="","",COUNTIF(C:C,C823))</f>
        <v/>
      </c>
      <c r="BS823" s="5"/>
      <c r="BT823" s="5"/>
      <c r="BU823" s="5" t="str">
        <f>IF(B823="","",IF(BQ823="",1+(MAX(BU$2:BU822)),""))</f>
        <v/>
      </c>
      <c r="BV823" s="5" t="str">
        <f t="shared" si="173"/>
        <v/>
      </c>
      <c r="BW823" s="5" t="str">
        <f t="shared" si="174"/>
        <v/>
      </c>
      <c r="BX823" s="14" t="str">
        <f t="shared" si="175"/>
        <v/>
      </c>
      <c r="BY823" s="28"/>
      <c r="BZ823" s="15"/>
      <c r="CA823" s="5" t="str">
        <f t="shared" si="179"/>
        <v/>
      </c>
      <c r="CC823" s="5"/>
      <c r="CD823" s="5" t="str">
        <f t="shared" si="176"/>
        <v/>
      </c>
      <c r="CE823" s="5" t="str">
        <f>IF(J823="","",IFERROR(IF(VLOOKUP(J823,J$2:J822,1,0)=0,"",""),J823))</f>
        <v/>
      </c>
      <c r="CF823" s="24" t="str">
        <f>IF(CE823="","",(IFERROR(VLOOKUP(MID(CE823,1,1),$CW$2:DA$28,3,0),0)+IFERROR(VLOOKUP(MID(CE823,2,1),CW$2:DA$28,4,0),0)+IFERROR(VLOOKUP(MID(CE823,3,1),CW$2:DA$28,5,0),0)+(ROW(CE823)/1000000000000)))</f>
        <v/>
      </c>
      <c r="CG823" s="5"/>
      <c r="CH823" s="5">
        <v>822</v>
      </c>
      <c r="CI823" s="5" t="str">
        <f>IFERROR(VLOOKUP(CH823,CD$2:CE1899,2,0),"")</f>
        <v/>
      </c>
      <c r="CJ823" s="5"/>
      <c r="CL823" s="5"/>
      <c r="DC823" s="5" t="e">
        <f>IF(REPORTE!AH$2="si",IF(C823=VALUE(REPORTE!C$11),IF(SUM(DC824:DC$1993),CONCATENATE(INT(B823),", "),INT(B823)),""),IF(C823=VALUE(REPORTE!C$10),IF(SUM(DC824:DC$1993),CONCATENATE(INT(B823),", "),INT(B823)),""))</f>
        <v>#VALUE!</v>
      </c>
      <c r="DG823" s="5"/>
      <c r="DH823" s="5"/>
      <c r="DI823" s="5"/>
      <c r="DJ823" s="5"/>
    </row>
    <row r="824" spans="1:114">
      <c r="A824" s="4" t="str">
        <f t="shared" si="169"/>
        <v/>
      </c>
      <c r="B824" s="3"/>
      <c r="D824" s="1" t="str">
        <f>IFERROR(INDEX('padron cfe'!B:B,MATCH(DATOS!C824,'padron cfe'!A:A,0),1),"")</f>
        <v/>
      </c>
      <c r="H824" s="5" t="str">
        <f>IF(F824="","",IFERROR(CONCATENATE("PEUA",VLOOKUP(ESTADO,REPORTE!AV$2:AW$33,2,0),DIDTRITO_FORM,CADER_FORM,IFERROR(VLOOKUP(DAY(F824),$BN$3:$BO$11,2,0),DAY(F824)),IFERROR(VLOOKUP(MONTH(F824),$BN$3:$BO$11,2,0),MONTH(F824)),YEAR(F824),G824),""))</f>
        <v/>
      </c>
      <c r="K824" s="2" t="str">
        <f>IFERROR(INDEX('padron cfe'!C:C,MATCH(DATOS!C824,'padron cfe'!A:A,0),1),"")</f>
        <v/>
      </c>
      <c r="L824" s="4" t="str">
        <f>IFERROR(IF(VLOOKUP(J824,J$2:L823,4,0)=0,"",VLOOKUP(J824,J$2:L823,4,0)),"")</f>
        <v/>
      </c>
      <c r="M824" s="4" t="str">
        <f>IFERROR(IF(VLOOKUP(J824,J$2:M823,5,0)=0,"",VLOOKUP(J824,J$2:M823,5,0)),"")</f>
        <v/>
      </c>
      <c r="Q824" s="5" t="str">
        <f t="shared" si="180"/>
        <v/>
      </c>
      <c r="S824"/>
      <c r="T824" s="2" t="str">
        <f>IFERROR(INDEX('padron cfe'!D:D,MATCH(DATOS!C824,'padron cfe'!A:A,0),1),"")</f>
        <v/>
      </c>
      <c r="X824" s="3"/>
      <c r="Z824" s="4" t="str">
        <f t="shared" si="170"/>
        <v/>
      </c>
      <c r="AC824" s="2" t="str">
        <f>IFERROR(IF(INDEX(AC$1:AC823,MATCH(J824,J$1:J823,0),1)=0,"",INDEX(AC$1:AC823,MATCH(J824,J$1:J823,0),1)),"")</f>
        <v/>
      </c>
      <c r="AD824" s="2" t="str">
        <f>IFERROR(IF(INDEX(AD$1:AD823,MATCH(J824,J$1:J823,0),1)=0,"",INDEX(AD$1:AD823,MATCH(J824,J$1:J823,0),1)),"")</f>
        <v/>
      </c>
      <c r="AE824" s="2" t="str">
        <f>IFERROR(IF(INDEX(AE$1:AE823,MATCH(J824,J$1:J823,0),1)=0,"",INDEX(AE$1:AE823,MATCH(J824,J$1:J823,0),1)),"")</f>
        <v/>
      </c>
      <c r="AS824" s="4"/>
      <c r="AU824" s="124"/>
      <c r="AV824" s="124"/>
      <c r="AW824" s="124"/>
      <c r="AX824" s="124"/>
      <c r="AY824" s="124"/>
      <c r="AZ824" s="124"/>
      <c r="BA824" s="4"/>
      <c r="BB824" s="127"/>
      <c r="BH824" s="7" t="str">
        <f t="shared" ca="1" si="171"/>
        <v/>
      </c>
      <c r="BI824" s="4" t="str">
        <f t="shared" si="178"/>
        <v/>
      </c>
      <c r="BJ824" s="123" t="str">
        <f t="shared" si="172"/>
        <v/>
      </c>
      <c r="BK824" s="140" t="str">
        <f t="shared" si="177"/>
        <v/>
      </c>
      <c r="BP824" s="5"/>
      <c r="BQ824" s="4" t="str">
        <f>IF(IFERROR(VLOOKUP(C824,C825:C$1993,1,0),"")="","",COUNTIF(C:C,C824))</f>
        <v/>
      </c>
      <c r="BS824" s="5"/>
      <c r="BT824" s="5"/>
      <c r="BU824" s="5" t="str">
        <f>IF(B824="","",IF(BQ824="",1+(MAX(BU$2:BU823)),""))</f>
        <v/>
      </c>
      <c r="BV824" s="5" t="str">
        <f t="shared" si="173"/>
        <v/>
      </c>
      <c r="BW824" s="5" t="str">
        <f t="shared" si="174"/>
        <v/>
      </c>
      <c r="BX824" s="14" t="str">
        <f t="shared" si="175"/>
        <v/>
      </c>
      <c r="BY824" s="28"/>
      <c r="BZ824" s="15"/>
      <c r="CA824" s="5" t="str">
        <f t="shared" si="179"/>
        <v/>
      </c>
      <c r="CC824" s="5"/>
      <c r="CD824" s="5" t="str">
        <f t="shared" si="176"/>
        <v/>
      </c>
      <c r="CE824" s="5" t="str">
        <f>IF(J824="","",IFERROR(IF(VLOOKUP(J824,J$2:J823,1,0)=0,"",""),J824))</f>
        <v/>
      </c>
      <c r="CF824" s="24" t="str">
        <f>IF(CE824="","",(IFERROR(VLOOKUP(MID(CE824,1,1),$CW$2:DA$28,3,0),0)+IFERROR(VLOOKUP(MID(CE824,2,1),CW$2:DA$28,4,0),0)+IFERROR(VLOOKUP(MID(CE824,3,1),CW$2:DA$28,5,0),0)+(ROW(CE824)/1000000000000)))</f>
        <v/>
      </c>
      <c r="CG824" s="5"/>
      <c r="CH824" s="5">
        <v>823</v>
      </c>
      <c r="CI824" s="5" t="str">
        <f>IFERROR(VLOOKUP(CH824,CD$2:CE1900,2,0),"")</f>
        <v/>
      </c>
      <c r="CJ824" s="5"/>
      <c r="CL824" s="5"/>
      <c r="DC824" s="5" t="e">
        <f>IF(REPORTE!AH$2="si",IF(C824=VALUE(REPORTE!C$11),IF(SUM(DC825:DC$1993),CONCATENATE(INT(B824),", "),INT(B824)),""),IF(C824=VALUE(REPORTE!C$10),IF(SUM(DC825:DC$1993),CONCATENATE(INT(B824),", "),INT(B824)),""))</f>
        <v>#VALUE!</v>
      </c>
      <c r="DG824" s="5"/>
      <c r="DH824" s="5"/>
      <c r="DI824" s="5"/>
      <c r="DJ824" s="5"/>
    </row>
    <row r="825" spans="1:114">
      <c r="A825" s="4" t="str">
        <f t="shared" si="169"/>
        <v/>
      </c>
      <c r="B825" s="3"/>
      <c r="D825" s="1" t="str">
        <f>IFERROR(INDEX('padron cfe'!B:B,MATCH(DATOS!C825,'padron cfe'!A:A,0),1),"")</f>
        <v/>
      </c>
      <c r="H825" s="5" t="str">
        <f>IF(F825="","",IFERROR(CONCATENATE("PEUA",VLOOKUP(ESTADO,REPORTE!AV$2:AW$33,2,0),DIDTRITO_FORM,CADER_FORM,IFERROR(VLOOKUP(DAY(F825),$BN$3:$BO$11,2,0),DAY(F825)),IFERROR(VLOOKUP(MONTH(F825),$BN$3:$BO$11,2,0),MONTH(F825)),YEAR(F825),G825),""))</f>
        <v/>
      </c>
      <c r="K825" s="2" t="str">
        <f>IFERROR(INDEX('padron cfe'!C:C,MATCH(DATOS!C825,'padron cfe'!A:A,0),1),"")</f>
        <v/>
      </c>
      <c r="L825" s="4" t="str">
        <f>IFERROR(IF(VLOOKUP(J825,J$2:L824,4,0)=0,"",VLOOKUP(J825,J$2:L824,4,0)),"")</f>
        <v/>
      </c>
      <c r="M825" s="4" t="str">
        <f>IFERROR(IF(VLOOKUP(J825,J$2:M824,5,0)=0,"",VLOOKUP(J825,J$2:M824,5,0)),"")</f>
        <v/>
      </c>
      <c r="Q825" s="5" t="str">
        <f t="shared" si="180"/>
        <v/>
      </c>
      <c r="S825"/>
      <c r="T825" s="2" t="str">
        <f>IFERROR(INDEX('padron cfe'!D:D,MATCH(DATOS!C825,'padron cfe'!A:A,0),1),"")</f>
        <v/>
      </c>
      <c r="X825" s="3"/>
      <c r="Z825" s="4" t="str">
        <f t="shared" si="170"/>
        <v/>
      </c>
      <c r="AC825" s="2" t="str">
        <f>IFERROR(IF(INDEX(AC$1:AC824,MATCH(J825,J$1:J824,0),1)=0,"",INDEX(AC$1:AC824,MATCH(J825,J$1:J824,0),1)),"")</f>
        <v/>
      </c>
      <c r="AD825" s="2" t="str">
        <f>IFERROR(IF(INDEX(AD$1:AD824,MATCH(J825,J$1:J824,0),1)=0,"",INDEX(AD$1:AD824,MATCH(J825,J$1:J824,0),1)),"")</f>
        <v/>
      </c>
      <c r="AE825" s="2" t="str">
        <f>IFERROR(IF(INDEX(AE$1:AE824,MATCH(J825,J$1:J824,0),1)=0,"",INDEX(AE$1:AE824,MATCH(J825,J$1:J824,0),1)),"")</f>
        <v/>
      </c>
      <c r="AS825" s="4"/>
      <c r="AU825" s="124"/>
      <c r="AV825" s="124"/>
      <c r="AW825" s="124"/>
      <c r="AX825" s="124"/>
      <c r="AY825" s="124"/>
      <c r="AZ825" s="124"/>
      <c r="BA825" s="4"/>
      <c r="BB825" s="127"/>
      <c r="BH825" s="7" t="str">
        <f t="shared" ca="1" si="171"/>
        <v/>
      </c>
      <c r="BI825" s="4" t="str">
        <f t="shared" si="178"/>
        <v/>
      </c>
      <c r="BJ825" s="123" t="str">
        <f t="shared" si="172"/>
        <v/>
      </c>
      <c r="BK825" s="140" t="str">
        <f t="shared" si="177"/>
        <v/>
      </c>
      <c r="BP825" s="5"/>
      <c r="BQ825" s="4" t="str">
        <f>IF(IFERROR(VLOOKUP(C825,C826:C$1993,1,0),"")="","",COUNTIF(C:C,C825))</f>
        <v/>
      </c>
      <c r="BS825" s="5"/>
      <c r="BT825" s="5"/>
      <c r="BU825" s="5" t="str">
        <f>IF(B825="","",IF(BQ825="",1+(MAX(BU$2:BU824)),""))</f>
        <v/>
      </c>
      <c r="BV825" s="5" t="str">
        <f t="shared" si="173"/>
        <v/>
      </c>
      <c r="BW825" s="5" t="str">
        <f t="shared" si="174"/>
        <v/>
      </c>
      <c r="BX825" s="14" t="str">
        <f t="shared" si="175"/>
        <v/>
      </c>
      <c r="BY825" s="28"/>
      <c r="BZ825" s="15"/>
      <c r="CA825" s="5" t="str">
        <f t="shared" si="179"/>
        <v/>
      </c>
      <c r="CC825" s="5"/>
      <c r="CD825" s="5" t="str">
        <f t="shared" si="176"/>
        <v/>
      </c>
      <c r="CE825" s="5" t="str">
        <f>IF(J825="","",IFERROR(IF(VLOOKUP(J825,J$2:J824,1,0)=0,"",""),J825))</f>
        <v/>
      </c>
      <c r="CF825" s="24" t="str">
        <f>IF(CE825="","",(IFERROR(VLOOKUP(MID(CE825,1,1),$CW$2:DA$28,3,0),0)+IFERROR(VLOOKUP(MID(CE825,2,1),CW$2:DA$28,4,0),0)+IFERROR(VLOOKUP(MID(CE825,3,1),CW$2:DA$28,5,0),0)+(ROW(CE825)/1000000000000)))</f>
        <v/>
      </c>
      <c r="CG825" s="5"/>
      <c r="CH825" s="5">
        <v>824</v>
      </c>
      <c r="CI825" s="5" t="str">
        <f>IFERROR(VLOOKUP(CH825,CD$2:CE1901,2,0),"")</f>
        <v/>
      </c>
      <c r="CJ825" s="5"/>
      <c r="CL825" s="5"/>
      <c r="DC825" s="5" t="e">
        <f>IF(REPORTE!AH$2="si",IF(C825=VALUE(REPORTE!C$11),IF(SUM(DC826:DC$1993),CONCATENATE(INT(B825),", "),INT(B825)),""),IF(C825=VALUE(REPORTE!C$10),IF(SUM(DC826:DC$1993),CONCATENATE(INT(B825),", "),INT(B825)),""))</f>
        <v>#VALUE!</v>
      </c>
      <c r="DG825" s="5"/>
      <c r="DH825" s="5"/>
      <c r="DI825" s="5"/>
      <c r="DJ825" s="5"/>
    </row>
    <row r="826" spans="1:114">
      <c r="A826" s="4" t="str">
        <f t="shared" si="169"/>
        <v/>
      </c>
      <c r="B826" s="3"/>
      <c r="D826" s="1" t="str">
        <f>IFERROR(INDEX('padron cfe'!B:B,MATCH(DATOS!C826,'padron cfe'!A:A,0),1),"")</f>
        <v/>
      </c>
      <c r="H826" s="5" t="str">
        <f>IF(F826="","",IFERROR(CONCATENATE("PEUA",VLOOKUP(ESTADO,REPORTE!AV$2:AW$33,2,0),DIDTRITO_FORM,CADER_FORM,IFERROR(VLOOKUP(DAY(F826),$BN$3:$BO$11,2,0),DAY(F826)),IFERROR(VLOOKUP(MONTH(F826),$BN$3:$BO$11,2,0),MONTH(F826)),YEAR(F826),G826),""))</f>
        <v/>
      </c>
      <c r="K826" s="2" t="str">
        <f>IFERROR(INDEX('padron cfe'!C:C,MATCH(DATOS!C826,'padron cfe'!A:A,0),1),"")</f>
        <v/>
      </c>
      <c r="L826" s="4" t="str">
        <f>IFERROR(IF(VLOOKUP(J826,J$2:L825,4,0)=0,"",VLOOKUP(J826,J$2:L825,4,0)),"")</f>
        <v/>
      </c>
      <c r="M826" s="4" t="str">
        <f>IFERROR(IF(VLOOKUP(J826,J$2:M825,5,0)=0,"",VLOOKUP(J826,J$2:M825,5,0)),"")</f>
        <v/>
      </c>
      <c r="Q826" s="5" t="str">
        <f t="shared" si="180"/>
        <v/>
      </c>
      <c r="S826"/>
      <c r="T826" s="2" t="str">
        <f>IFERROR(INDEX('padron cfe'!D:D,MATCH(DATOS!C826,'padron cfe'!A:A,0),1),"")</f>
        <v/>
      </c>
      <c r="X826" s="3"/>
      <c r="Z826" s="4" t="str">
        <f t="shared" si="170"/>
        <v/>
      </c>
      <c r="AC826" s="2" t="str">
        <f>IFERROR(IF(INDEX(AC$1:AC825,MATCH(J826,J$1:J825,0),1)=0,"",INDEX(AC$1:AC825,MATCH(J826,J$1:J825,0),1)),"")</f>
        <v/>
      </c>
      <c r="AD826" s="2" t="str">
        <f>IFERROR(IF(INDEX(AD$1:AD825,MATCH(J826,J$1:J825,0),1)=0,"",INDEX(AD$1:AD825,MATCH(J826,J$1:J825,0),1)),"")</f>
        <v/>
      </c>
      <c r="AE826" s="2" t="str">
        <f>IFERROR(IF(INDEX(AE$1:AE825,MATCH(J826,J$1:J825,0),1)=0,"",INDEX(AE$1:AE825,MATCH(J826,J$1:J825,0),1)),"")</f>
        <v/>
      </c>
      <c r="AS826" s="4"/>
      <c r="AU826" s="124"/>
      <c r="AV826" s="124"/>
      <c r="AW826" s="124"/>
      <c r="AX826" s="124"/>
      <c r="AY826" s="124"/>
      <c r="AZ826" s="124"/>
      <c r="BA826" s="4"/>
      <c r="BB826" s="127"/>
      <c r="BH826" s="7" t="str">
        <f t="shared" ca="1" si="171"/>
        <v/>
      </c>
      <c r="BI826" s="4" t="str">
        <f t="shared" si="178"/>
        <v/>
      </c>
      <c r="BJ826" s="123" t="str">
        <f t="shared" si="172"/>
        <v/>
      </c>
      <c r="BK826" s="140" t="str">
        <f t="shared" si="177"/>
        <v/>
      </c>
      <c r="BP826" s="5"/>
      <c r="BQ826" s="4" t="str">
        <f>IF(IFERROR(VLOOKUP(C826,C827:C$1993,1,0),"")="","",COUNTIF(C:C,C826))</f>
        <v/>
      </c>
      <c r="BS826" s="5"/>
      <c r="BT826" s="5"/>
      <c r="BU826" s="5" t="str">
        <f>IF(B826="","",IF(BQ826="",1+(MAX(BU$2:BU825)),""))</f>
        <v/>
      </c>
      <c r="BV826" s="5" t="str">
        <f t="shared" si="173"/>
        <v/>
      </c>
      <c r="BW826" s="5" t="str">
        <f t="shared" si="174"/>
        <v/>
      </c>
      <c r="BX826" s="14" t="str">
        <f t="shared" si="175"/>
        <v/>
      </c>
      <c r="BY826" s="28"/>
      <c r="BZ826" s="15"/>
      <c r="CA826" s="5" t="str">
        <f t="shared" si="179"/>
        <v/>
      </c>
      <c r="CC826" s="5"/>
      <c r="CD826" s="5" t="str">
        <f t="shared" si="176"/>
        <v/>
      </c>
      <c r="CE826" s="5" t="str">
        <f>IF(J826="","",IFERROR(IF(VLOOKUP(J826,J$2:J825,1,0)=0,"",""),J826))</f>
        <v/>
      </c>
      <c r="CF826" s="24" t="str">
        <f>IF(CE826="","",(IFERROR(VLOOKUP(MID(CE826,1,1),$CW$2:DA$28,3,0),0)+IFERROR(VLOOKUP(MID(CE826,2,1),CW$2:DA$28,4,0),0)+IFERROR(VLOOKUP(MID(CE826,3,1),CW$2:DA$28,5,0),0)+(ROW(CE826)/1000000000000)))</f>
        <v/>
      </c>
      <c r="CG826" s="5"/>
      <c r="CH826" s="5">
        <v>825</v>
      </c>
      <c r="CI826" s="5" t="str">
        <f>IFERROR(VLOOKUP(CH826,CD$2:CE1902,2,0),"")</f>
        <v/>
      </c>
      <c r="CJ826" s="5"/>
      <c r="CL826" s="5"/>
      <c r="DC826" s="5" t="e">
        <f>IF(REPORTE!AH$2="si",IF(C826=VALUE(REPORTE!C$11),IF(SUM(DC827:DC$1993),CONCATENATE(INT(B826),", "),INT(B826)),""),IF(C826=VALUE(REPORTE!C$10),IF(SUM(DC827:DC$1993),CONCATENATE(INT(B826),", "),INT(B826)),""))</f>
        <v>#VALUE!</v>
      </c>
      <c r="DG826" s="5"/>
      <c r="DH826" s="5"/>
      <c r="DI826" s="5"/>
      <c r="DJ826" s="5"/>
    </row>
    <row r="827" spans="1:114">
      <c r="A827" s="4" t="str">
        <f t="shared" si="169"/>
        <v/>
      </c>
      <c r="B827" s="3"/>
      <c r="D827" s="1" t="str">
        <f>IFERROR(INDEX('padron cfe'!B:B,MATCH(DATOS!C827,'padron cfe'!A:A,0),1),"")</f>
        <v/>
      </c>
      <c r="H827" s="5" t="str">
        <f>IF(F827="","",IFERROR(CONCATENATE("PEUA",VLOOKUP(ESTADO,REPORTE!AV$2:AW$33,2,0),DIDTRITO_FORM,CADER_FORM,IFERROR(VLOOKUP(DAY(F827),$BN$3:$BO$11,2,0),DAY(F827)),IFERROR(VLOOKUP(MONTH(F827),$BN$3:$BO$11,2,0),MONTH(F827)),YEAR(F827),G827),""))</f>
        <v/>
      </c>
      <c r="K827" s="2" t="str">
        <f>IFERROR(INDEX('padron cfe'!C:C,MATCH(DATOS!C827,'padron cfe'!A:A,0),1),"")</f>
        <v/>
      </c>
      <c r="L827" s="4" t="str">
        <f>IFERROR(IF(VLOOKUP(J827,J$2:L826,4,0)=0,"",VLOOKUP(J827,J$2:L826,4,0)),"")</f>
        <v/>
      </c>
      <c r="M827" s="4" t="str">
        <f>IFERROR(IF(VLOOKUP(J827,J$2:M826,5,0)=0,"",VLOOKUP(J827,J$2:M826,5,0)),"")</f>
        <v/>
      </c>
      <c r="Q827" s="5" t="str">
        <f t="shared" si="180"/>
        <v/>
      </c>
      <c r="S827"/>
      <c r="T827" s="2" t="str">
        <f>IFERROR(INDEX('padron cfe'!D:D,MATCH(DATOS!C827,'padron cfe'!A:A,0),1),"")</f>
        <v/>
      </c>
      <c r="X827" s="3"/>
      <c r="Z827" s="4" t="str">
        <f t="shared" si="170"/>
        <v/>
      </c>
      <c r="AC827" s="2" t="str">
        <f>IFERROR(IF(INDEX(AC$1:AC826,MATCH(J827,J$1:J826,0),1)=0,"",INDEX(AC$1:AC826,MATCH(J827,J$1:J826,0),1)),"")</f>
        <v/>
      </c>
      <c r="AD827" s="2" t="str">
        <f>IFERROR(IF(INDEX(AD$1:AD826,MATCH(J827,J$1:J826,0),1)=0,"",INDEX(AD$1:AD826,MATCH(J827,J$1:J826,0),1)),"")</f>
        <v/>
      </c>
      <c r="AE827" s="2" t="str">
        <f>IFERROR(IF(INDEX(AE$1:AE826,MATCH(J827,J$1:J826,0),1)=0,"",INDEX(AE$1:AE826,MATCH(J827,J$1:J826,0),1)),"")</f>
        <v/>
      </c>
      <c r="AS827" s="4"/>
      <c r="AU827" s="124"/>
      <c r="AV827" s="124"/>
      <c r="AW827" s="124"/>
      <c r="AX827" s="124"/>
      <c r="AY827" s="124"/>
      <c r="AZ827" s="124"/>
      <c r="BA827" s="4"/>
      <c r="BB827" s="127"/>
      <c r="BH827" s="7" t="str">
        <f t="shared" ca="1" si="171"/>
        <v/>
      </c>
      <c r="BI827" s="4" t="str">
        <f t="shared" si="178"/>
        <v/>
      </c>
      <c r="BJ827" s="123" t="str">
        <f t="shared" si="172"/>
        <v/>
      </c>
      <c r="BK827" s="140" t="str">
        <f t="shared" si="177"/>
        <v/>
      </c>
      <c r="BP827" s="5"/>
      <c r="BQ827" s="4" t="str">
        <f>IF(IFERROR(VLOOKUP(C827,C828:C$1993,1,0),"")="","",COUNTIF(C:C,C827))</f>
        <v/>
      </c>
      <c r="BS827" s="5"/>
      <c r="BT827" s="5"/>
      <c r="BU827" s="5" t="str">
        <f>IF(B827="","",IF(BQ827="",1+(MAX(BU$2:BU826)),""))</f>
        <v/>
      </c>
      <c r="BV827" s="5" t="str">
        <f t="shared" si="173"/>
        <v/>
      </c>
      <c r="BW827" s="5" t="str">
        <f t="shared" si="174"/>
        <v/>
      </c>
      <c r="BX827" s="14" t="str">
        <f t="shared" si="175"/>
        <v/>
      </c>
      <c r="BY827" s="28"/>
      <c r="BZ827" s="15"/>
      <c r="CA827" s="5" t="str">
        <f t="shared" si="179"/>
        <v/>
      </c>
      <c r="CC827" s="5"/>
      <c r="CD827" s="5" t="str">
        <f t="shared" si="176"/>
        <v/>
      </c>
      <c r="CE827" s="5" t="str">
        <f>IF(J827="","",IFERROR(IF(VLOOKUP(J827,J$2:J826,1,0)=0,"",""),J827))</f>
        <v/>
      </c>
      <c r="CF827" s="24" t="str">
        <f>IF(CE827="","",(IFERROR(VLOOKUP(MID(CE827,1,1),$CW$2:DA$28,3,0),0)+IFERROR(VLOOKUP(MID(CE827,2,1),CW$2:DA$28,4,0),0)+IFERROR(VLOOKUP(MID(CE827,3,1),CW$2:DA$28,5,0),0)+(ROW(CE827)/1000000000000)))</f>
        <v/>
      </c>
      <c r="CG827" s="5"/>
      <c r="CH827" s="5">
        <v>826</v>
      </c>
      <c r="CI827" s="5" t="str">
        <f>IFERROR(VLOOKUP(CH827,CD$2:CE1903,2,0),"")</f>
        <v/>
      </c>
      <c r="CJ827" s="5"/>
      <c r="CL827" s="5"/>
      <c r="DC827" s="5" t="e">
        <f>IF(REPORTE!AH$2="si",IF(C827=VALUE(REPORTE!C$11),IF(SUM(DC828:DC$1993),CONCATENATE(INT(B827),", "),INT(B827)),""),IF(C827=VALUE(REPORTE!C$10),IF(SUM(DC828:DC$1993),CONCATENATE(INT(B827),", "),INT(B827)),""))</f>
        <v>#VALUE!</v>
      </c>
      <c r="DG827" s="5"/>
      <c r="DH827" s="5"/>
      <c r="DI827" s="5"/>
      <c r="DJ827" s="5"/>
    </row>
    <row r="828" spans="1:114">
      <c r="A828" s="4" t="str">
        <f t="shared" si="169"/>
        <v/>
      </c>
      <c r="B828" s="3"/>
      <c r="D828" s="1" t="str">
        <f>IFERROR(INDEX('padron cfe'!B:B,MATCH(DATOS!C828,'padron cfe'!A:A,0),1),"")</f>
        <v/>
      </c>
      <c r="H828" s="5" t="str">
        <f>IF(F828="","",IFERROR(CONCATENATE("PEUA",VLOOKUP(ESTADO,REPORTE!AV$2:AW$33,2,0),DIDTRITO_FORM,CADER_FORM,IFERROR(VLOOKUP(DAY(F828),$BN$3:$BO$11,2,0),DAY(F828)),IFERROR(VLOOKUP(MONTH(F828),$BN$3:$BO$11,2,0),MONTH(F828)),YEAR(F828),G828),""))</f>
        <v/>
      </c>
      <c r="K828" s="2" t="str">
        <f>IFERROR(INDEX('padron cfe'!C:C,MATCH(DATOS!C828,'padron cfe'!A:A,0),1),"")</f>
        <v/>
      </c>
      <c r="L828" s="4" t="str">
        <f>IFERROR(IF(VLOOKUP(J828,J$2:L827,4,0)=0,"",VLOOKUP(J828,J$2:L827,4,0)),"")</f>
        <v/>
      </c>
      <c r="M828" s="4" t="str">
        <f>IFERROR(IF(VLOOKUP(J828,J$2:M827,5,0)=0,"",VLOOKUP(J828,J$2:M827,5,0)),"")</f>
        <v/>
      </c>
      <c r="Q828" s="5" t="str">
        <f t="shared" si="180"/>
        <v/>
      </c>
      <c r="S828"/>
      <c r="T828" s="2" t="str">
        <f>IFERROR(INDEX('padron cfe'!D:D,MATCH(DATOS!C828,'padron cfe'!A:A,0),1),"")</f>
        <v/>
      </c>
      <c r="X828" s="3"/>
      <c r="Z828" s="4" t="str">
        <f t="shared" si="170"/>
        <v/>
      </c>
      <c r="AC828" s="2" t="str">
        <f>IFERROR(IF(INDEX(AC$1:AC827,MATCH(J828,J$1:J827,0),1)=0,"",INDEX(AC$1:AC827,MATCH(J828,J$1:J827,0),1)),"")</f>
        <v/>
      </c>
      <c r="AD828" s="2" t="str">
        <f>IFERROR(IF(INDEX(AD$1:AD827,MATCH(J828,J$1:J827,0),1)=0,"",INDEX(AD$1:AD827,MATCH(J828,J$1:J827,0),1)),"")</f>
        <v/>
      </c>
      <c r="AE828" s="2" t="str">
        <f>IFERROR(IF(INDEX(AE$1:AE827,MATCH(J828,J$1:J827,0),1)=0,"",INDEX(AE$1:AE827,MATCH(J828,J$1:J827,0),1)),"")</f>
        <v/>
      </c>
      <c r="AS828" s="4"/>
      <c r="AU828" s="124"/>
      <c r="AV828" s="124"/>
      <c r="AW828" s="124"/>
      <c r="AX828" s="124"/>
      <c r="AY828" s="124"/>
      <c r="AZ828" s="124"/>
      <c r="BA828" s="4"/>
      <c r="BB828" s="127"/>
      <c r="BH828" s="7" t="str">
        <f t="shared" ca="1" si="171"/>
        <v/>
      </c>
      <c r="BI828" s="4" t="str">
        <f t="shared" si="178"/>
        <v/>
      </c>
      <c r="BJ828" s="123" t="str">
        <f t="shared" si="172"/>
        <v/>
      </c>
      <c r="BK828" s="140" t="str">
        <f t="shared" si="177"/>
        <v/>
      </c>
      <c r="BP828" s="5"/>
      <c r="BQ828" s="4" t="str">
        <f>IF(IFERROR(VLOOKUP(C828,C829:C$1993,1,0),"")="","",COUNTIF(C:C,C828))</f>
        <v/>
      </c>
      <c r="BS828" s="5"/>
      <c r="BT828" s="5"/>
      <c r="BU828" s="5" t="str">
        <f>IF(B828="","",IF(BQ828="",1+(MAX(BU$2:BU827)),""))</f>
        <v/>
      </c>
      <c r="BV828" s="5" t="str">
        <f t="shared" si="173"/>
        <v/>
      </c>
      <c r="BW828" s="5" t="str">
        <f t="shared" si="174"/>
        <v/>
      </c>
      <c r="BX828" s="14" t="str">
        <f t="shared" si="175"/>
        <v/>
      </c>
      <c r="BY828" s="28"/>
      <c r="BZ828" s="15"/>
      <c r="CA828" s="5" t="str">
        <f t="shared" si="179"/>
        <v/>
      </c>
      <c r="CC828" s="5"/>
      <c r="CD828" s="5" t="str">
        <f t="shared" si="176"/>
        <v/>
      </c>
      <c r="CE828" s="5" t="str">
        <f>IF(J828="","",IFERROR(IF(VLOOKUP(J828,J$2:J827,1,0)=0,"",""),J828))</f>
        <v/>
      </c>
      <c r="CF828" s="24" t="str">
        <f>IF(CE828="","",(IFERROR(VLOOKUP(MID(CE828,1,1),$CW$2:DA$28,3,0),0)+IFERROR(VLOOKUP(MID(CE828,2,1),CW$2:DA$28,4,0),0)+IFERROR(VLOOKUP(MID(CE828,3,1),CW$2:DA$28,5,0),0)+(ROW(CE828)/1000000000000)))</f>
        <v/>
      </c>
      <c r="CG828" s="5"/>
      <c r="CH828" s="5">
        <v>827</v>
      </c>
      <c r="CI828" s="5" t="str">
        <f>IFERROR(VLOOKUP(CH828,CD$2:CE1904,2,0),"")</f>
        <v/>
      </c>
      <c r="CJ828" s="5"/>
      <c r="CL828" s="5"/>
      <c r="DC828" s="5" t="e">
        <f>IF(REPORTE!AH$2="si",IF(C828=VALUE(REPORTE!C$11),IF(SUM(DC829:DC$1993),CONCATENATE(INT(B828),", "),INT(B828)),""),IF(C828=VALUE(REPORTE!C$10),IF(SUM(DC829:DC$1993),CONCATENATE(INT(B828),", "),INT(B828)),""))</f>
        <v>#VALUE!</v>
      </c>
      <c r="DG828" s="5"/>
      <c r="DH828" s="5"/>
      <c r="DI828" s="5"/>
      <c r="DJ828" s="5"/>
    </row>
    <row r="829" spans="1:114">
      <c r="A829" s="4" t="str">
        <f t="shared" si="169"/>
        <v/>
      </c>
      <c r="B829" s="3"/>
      <c r="D829" s="1" t="str">
        <f>IFERROR(INDEX('padron cfe'!B:B,MATCH(DATOS!C829,'padron cfe'!A:A,0),1),"")</f>
        <v/>
      </c>
      <c r="H829" s="5" t="str">
        <f>IF(F829="","",IFERROR(CONCATENATE("PEUA",VLOOKUP(ESTADO,REPORTE!AV$2:AW$33,2,0),DIDTRITO_FORM,CADER_FORM,IFERROR(VLOOKUP(DAY(F829),$BN$3:$BO$11,2,0),DAY(F829)),IFERROR(VLOOKUP(MONTH(F829),$BN$3:$BO$11,2,0),MONTH(F829)),YEAR(F829),G829),""))</f>
        <v/>
      </c>
      <c r="K829" s="2" t="str">
        <f>IFERROR(INDEX('padron cfe'!C:C,MATCH(DATOS!C829,'padron cfe'!A:A,0),1),"")</f>
        <v/>
      </c>
      <c r="L829" s="4" t="str">
        <f>IFERROR(IF(VLOOKUP(J829,J$2:L828,4,0)=0,"",VLOOKUP(J829,J$2:L828,4,0)),"")</f>
        <v/>
      </c>
      <c r="M829" s="4" t="str">
        <f>IFERROR(IF(VLOOKUP(J829,J$2:M828,5,0)=0,"",VLOOKUP(J829,J$2:M828,5,0)),"")</f>
        <v/>
      </c>
      <c r="Q829" s="5" t="str">
        <f t="shared" si="180"/>
        <v/>
      </c>
      <c r="S829"/>
      <c r="T829" s="2" t="str">
        <f>IFERROR(INDEX('padron cfe'!D:D,MATCH(DATOS!C829,'padron cfe'!A:A,0),1),"")</f>
        <v/>
      </c>
      <c r="X829" s="3"/>
      <c r="Z829" s="4" t="str">
        <f t="shared" si="170"/>
        <v/>
      </c>
      <c r="AC829" s="2" t="str">
        <f>IFERROR(IF(INDEX(AC$1:AC828,MATCH(J829,J$1:J828,0),1)=0,"",INDEX(AC$1:AC828,MATCH(J829,J$1:J828,0),1)),"")</f>
        <v/>
      </c>
      <c r="AD829" s="2" t="str">
        <f>IFERROR(IF(INDEX(AD$1:AD828,MATCH(J829,J$1:J828,0),1)=0,"",INDEX(AD$1:AD828,MATCH(J829,J$1:J828,0),1)),"")</f>
        <v/>
      </c>
      <c r="AE829" s="2" t="str">
        <f>IFERROR(IF(INDEX(AE$1:AE828,MATCH(J829,J$1:J828,0),1)=0,"",INDEX(AE$1:AE828,MATCH(J829,J$1:J828,0),1)),"")</f>
        <v/>
      </c>
      <c r="AS829" s="4"/>
      <c r="AU829" s="124"/>
      <c r="AV829" s="124"/>
      <c r="AW829" s="124"/>
      <c r="AX829" s="124"/>
      <c r="AY829" s="124"/>
      <c r="AZ829" s="124"/>
      <c r="BA829" s="4"/>
      <c r="BB829" s="127"/>
      <c r="BH829" s="7" t="str">
        <f t="shared" ca="1" si="171"/>
        <v/>
      </c>
      <c r="BI829" s="4" t="str">
        <f t="shared" si="178"/>
        <v/>
      </c>
      <c r="BJ829" s="123" t="str">
        <f t="shared" si="172"/>
        <v/>
      </c>
      <c r="BK829" s="140" t="str">
        <f t="shared" si="177"/>
        <v/>
      </c>
      <c r="BP829" s="5"/>
      <c r="BQ829" s="4" t="str">
        <f>IF(IFERROR(VLOOKUP(C829,C830:C$1993,1,0),"")="","",COUNTIF(C:C,C829))</f>
        <v/>
      </c>
      <c r="BS829" s="5"/>
      <c r="BT829" s="5"/>
      <c r="BU829" s="5" t="str">
        <f>IF(B829="","",IF(BQ829="",1+(MAX(BU$2:BU828)),""))</f>
        <v/>
      </c>
      <c r="BV829" s="5" t="str">
        <f t="shared" si="173"/>
        <v/>
      </c>
      <c r="BW829" s="5" t="str">
        <f t="shared" si="174"/>
        <v/>
      </c>
      <c r="BX829" s="14" t="str">
        <f t="shared" si="175"/>
        <v/>
      </c>
      <c r="BY829" s="28"/>
      <c r="BZ829" s="15"/>
      <c r="CA829" s="5" t="str">
        <f t="shared" si="179"/>
        <v/>
      </c>
      <c r="CC829" s="5"/>
      <c r="CD829" s="5" t="str">
        <f t="shared" si="176"/>
        <v/>
      </c>
      <c r="CE829" s="5" t="str">
        <f>IF(J829="","",IFERROR(IF(VLOOKUP(J829,J$2:J828,1,0)=0,"",""),J829))</f>
        <v/>
      </c>
      <c r="CF829" s="24" t="str">
        <f>IF(CE829="","",(IFERROR(VLOOKUP(MID(CE829,1,1),$CW$2:DA$28,3,0),0)+IFERROR(VLOOKUP(MID(CE829,2,1),CW$2:DA$28,4,0),0)+IFERROR(VLOOKUP(MID(CE829,3,1),CW$2:DA$28,5,0),0)+(ROW(CE829)/1000000000000)))</f>
        <v/>
      </c>
      <c r="CG829" s="5"/>
      <c r="CH829" s="5">
        <v>828</v>
      </c>
      <c r="CI829" s="5" t="str">
        <f>IFERROR(VLOOKUP(CH829,CD$2:CE1905,2,0),"")</f>
        <v/>
      </c>
      <c r="CJ829" s="5"/>
      <c r="CL829" s="5"/>
      <c r="DC829" s="5" t="e">
        <f>IF(REPORTE!AH$2="si",IF(C829=VALUE(REPORTE!C$11),IF(SUM(DC830:DC$1993),CONCATENATE(INT(B829),", "),INT(B829)),""),IF(C829=VALUE(REPORTE!C$10),IF(SUM(DC830:DC$1993),CONCATENATE(INT(B829),", "),INT(B829)),""))</f>
        <v>#VALUE!</v>
      </c>
      <c r="DG829" s="5"/>
      <c r="DH829" s="5"/>
      <c r="DI829" s="5"/>
      <c r="DJ829" s="5"/>
    </row>
    <row r="830" spans="1:114">
      <c r="A830" s="4" t="str">
        <f t="shared" si="169"/>
        <v/>
      </c>
      <c r="B830" s="3"/>
      <c r="D830" s="1" t="str">
        <f>IFERROR(INDEX('padron cfe'!B:B,MATCH(DATOS!C830,'padron cfe'!A:A,0),1),"")</f>
        <v/>
      </c>
      <c r="H830" s="5" t="str">
        <f>IF(F830="","",IFERROR(CONCATENATE("PEUA",VLOOKUP(ESTADO,REPORTE!AV$2:AW$33,2,0),DIDTRITO_FORM,CADER_FORM,IFERROR(VLOOKUP(DAY(F830),$BN$3:$BO$11,2,0),DAY(F830)),IFERROR(VLOOKUP(MONTH(F830),$BN$3:$BO$11,2,0),MONTH(F830)),YEAR(F830),G830),""))</f>
        <v/>
      </c>
      <c r="K830" s="2" t="str">
        <f>IFERROR(INDEX('padron cfe'!C:C,MATCH(DATOS!C830,'padron cfe'!A:A,0),1),"")</f>
        <v/>
      </c>
      <c r="L830" s="4" t="str">
        <f>IFERROR(IF(VLOOKUP(J830,J$2:L829,4,0)=0,"",VLOOKUP(J830,J$2:L829,4,0)),"")</f>
        <v/>
      </c>
      <c r="M830" s="4" t="str">
        <f>IFERROR(IF(VLOOKUP(J830,J$2:M829,5,0)=0,"",VLOOKUP(J830,J$2:M829,5,0)),"")</f>
        <v/>
      </c>
      <c r="Q830" s="5" t="str">
        <f t="shared" si="180"/>
        <v/>
      </c>
      <c r="S830"/>
      <c r="T830" s="2" t="str">
        <f>IFERROR(INDEX('padron cfe'!D:D,MATCH(DATOS!C830,'padron cfe'!A:A,0),1),"")</f>
        <v/>
      </c>
      <c r="X830" s="3"/>
      <c r="Z830" s="4" t="str">
        <f t="shared" si="170"/>
        <v/>
      </c>
      <c r="AC830" s="2" t="str">
        <f>IFERROR(IF(INDEX(AC$1:AC829,MATCH(J830,J$1:J829,0),1)=0,"",INDEX(AC$1:AC829,MATCH(J830,J$1:J829,0),1)),"")</f>
        <v/>
      </c>
      <c r="AD830" s="2" t="str">
        <f>IFERROR(IF(INDEX(AD$1:AD829,MATCH(J830,J$1:J829,0),1)=0,"",INDEX(AD$1:AD829,MATCH(J830,J$1:J829,0),1)),"")</f>
        <v/>
      </c>
      <c r="AE830" s="2" t="str">
        <f>IFERROR(IF(INDEX(AE$1:AE829,MATCH(J830,J$1:J829,0),1)=0,"",INDEX(AE$1:AE829,MATCH(J830,J$1:J829,0),1)),"")</f>
        <v/>
      </c>
      <c r="AS830" s="4"/>
      <c r="AU830" s="124"/>
      <c r="AV830" s="124"/>
      <c r="AW830" s="124"/>
      <c r="AX830" s="124"/>
      <c r="AY830" s="124"/>
      <c r="AZ830" s="124"/>
      <c r="BA830" s="4"/>
      <c r="BB830" s="127"/>
      <c r="BH830" s="7" t="str">
        <f t="shared" ca="1" si="171"/>
        <v/>
      </c>
      <c r="BI830" s="4" t="str">
        <f t="shared" si="178"/>
        <v/>
      </c>
      <c r="BJ830" s="123" t="str">
        <f t="shared" si="172"/>
        <v/>
      </c>
      <c r="BK830" s="140" t="str">
        <f t="shared" si="177"/>
        <v/>
      </c>
      <c r="BP830" s="5"/>
      <c r="BQ830" s="4" t="str">
        <f>IF(IFERROR(VLOOKUP(C830,C831:C$1993,1,0),"")="","",COUNTIF(C:C,C830))</f>
        <v/>
      </c>
      <c r="BS830" s="5"/>
      <c r="BT830" s="5"/>
      <c r="BU830" s="5" t="str">
        <f>IF(B830="","",IF(BQ830="",1+(MAX(BU$2:BU829)),""))</f>
        <v/>
      </c>
      <c r="BV830" s="5" t="str">
        <f t="shared" si="173"/>
        <v/>
      </c>
      <c r="BW830" s="5" t="str">
        <f t="shared" si="174"/>
        <v/>
      </c>
      <c r="BX830" s="14" t="str">
        <f t="shared" si="175"/>
        <v/>
      </c>
      <c r="BY830" s="28"/>
      <c r="BZ830" s="15"/>
      <c r="CA830" s="5" t="str">
        <f t="shared" si="179"/>
        <v/>
      </c>
      <c r="CC830" s="5"/>
      <c r="CD830" s="5" t="str">
        <f t="shared" si="176"/>
        <v/>
      </c>
      <c r="CE830" s="5" t="str">
        <f>IF(J830="","",IFERROR(IF(VLOOKUP(J830,J$2:J829,1,0)=0,"",""),J830))</f>
        <v/>
      </c>
      <c r="CF830" s="24" t="str">
        <f>IF(CE830="","",(IFERROR(VLOOKUP(MID(CE830,1,1),$CW$2:DA$28,3,0),0)+IFERROR(VLOOKUP(MID(CE830,2,1),CW$2:DA$28,4,0),0)+IFERROR(VLOOKUP(MID(CE830,3,1),CW$2:DA$28,5,0),0)+(ROW(CE830)/1000000000000)))</f>
        <v/>
      </c>
      <c r="CG830" s="5"/>
      <c r="CH830" s="5">
        <v>829</v>
      </c>
      <c r="CI830" s="5" t="str">
        <f>IFERROR(VLOOKUP(CH830,CD$2:CE1906,2,0),"")</f>
        <v/>
      </c>
      <c r="CJ830" s="5"/>
      <c r="CL830" s="5"/>
      <c r="DC830" s="5" t="e">
        <f>IF(REPORTE!AH$2="si",IF(C830=VALUE(REPORTE!C$11),IF(SUM(DC831:DC$1993),CONCATENATE(INT(B830),", "),INT(B830)),""),IF(C830=VALUE(REPORTE!C$10),IF(SUM(DC831:DC$1993),CONCATENATE(INT(B830),", "),INT(B830)),""))</f>
        <v>#VALUE!</v>
      </c>
      <c r="DG830" s="5"/>
      <c r="DH830" s="5"/>
      <c r="DI830" s="5"/>
      <c r="DJ830" s="5"/>
    </row>
    <row r="831" spans="1:114">
      <c r="A831" s="4" t="str">
        <f t="shared" si="169"/>
        <v/>
      </c>
      <c r="B831" s="3"/>
      <c r="D831" s="1" t="str">
        <f>IFERROR(INDEX('padron cfe'!B:B,MATCH(DATOS!C831,'padron cfe'!A:A,0),1),"")</f>
        <v/>
      </c>
      <c r="H831" s="5" t="str">
        <f>IF(F831="","",IFERROR(CONCATENATE("PEUA",VLOOKUP(ESTADO,REPORTE!AV$2:AW$33,2,0),DIDTRITO_FORM,CADER_FORM,IFERROR(VLOOKUP(DAY(F831),$BN$3:$BO$11,2,0),DAY(F831)),IFERROR(VLOOKUP(MONTH(F831),$BN$3:$BO$11,2,0),MONTH(F831)),YEAR(F831),G831),""))</f>
        <v/>
      </c>
      <c r="K831" s="2" t="str">
        <f>IFERROR(INDEX('padron cfe'!C:C,MATCH(DATOS!C831,'padron cfe'!A:A,0),1),"")</f>
        <v/>
      </c>
      <c r="L831" s="4" t="str">
        <f>IFERROR(IF(VLOOKUP(J831,J$2:L830,4,0)=0,"",VLOOKUP(J831,J$2:L830,4,0)),"")</f>
        <v/>
      </c>
      <c r="M831" s="4" t="str">
        <f>IFERROR(IF(VLOOKUP(J831,J$2:M830,5,0)=0,"",VLOOKUP(J831,J$2:M830,5,0)),"")</f>
        <v/>
      </c>
      <c r="Q831" s="5" t="str">
        <f t="shared" si="180"/>
        <v/>
      </c>
      <c r="S831"/>
      <c r="T831" s="2" t="str">
        <f>IFERROR(INDEX('padron cfe'!D:D,MATCH(DATOS!C831,'padron cfe'!A:A,0),1),"")</f>
        <v/>
      </c>
      <c r="X831" s="3"/>
      <c r="Z831" s="4" t="str">
        <f t="shared" si="170"/>
        <v/>
      </c>
      <c r="AC831" s="2" t="str">
        <f>IFERROR(IF(INDEX(AC$1:AC830,MATCH(J831,J$1:J830,0),1)=0,"",INDEX(AC$1:AC830,MATCH(J831,J$1:J830,0),1)),"")</f>
        <v/>
      </c>
      <c r="AD831" s="2" t="str">
        <f>IFERROR(IF(INDEX(AD$1:AD830,MATCH(J831,J$1:J830,0),1)=0,"",INDEX(AD$1:AD830,MATCH(J831,J$1:J830,0),1)),"")</f>
        <v/>
      </c>
      <c r="AE831" s="2" t="str">
        <f>IFERROR(IF(INDEX(AE$1:AE830,MATCH(J831,J$1:J830,0),1)=0,"",INDEX(AE$1:AE830,MATCH(J831,J$1:J830,0),1)),"")</f>
        <v/>
      </c>
      <c r="AS831" s="4"/>
      <c r="AU831" s="124"/>
      <c r="AV831" s="124"/>
      <c r="AW831" s="124"/>
      <c r="AX831" s="124"/>
      <c r="AY831" s="124"/>
      <c r="AZ831" s="124"/>
      <c r="BA831" s="4"/>
      <c r="BB831" s="127"/>
      <c r="BH831" s="7" t="str">
        <f t="shared" ca="1" si="171"/>
        <v/>
      </c>
      <c r="BI831" s="4" t="str">
        <f t="shared" si="178"/>
        <v/>
      </c>
      <c r="BJ831" s="123" t="str">
        <f t="shared" si="172"/>
        <v/>
      </c>
      <c r="BK831" s="140" t="str">
        <f t="shared" si="177"/>
        <v/>
      </c>
      <c r="BP831" s="5"/>
      <c r="BQ831" s="4" t="str">
        <f>IF(IFERROR(VLOOKUP(C831,C832:C$1993,1,0),"")="","",COUNTIF(C:C,C831))</f>
        <v/>
      </c>
      <c r="BS831" s="5"/>
      <c r="BT831" s="5"/>
      <c r="BU831" s="5" t="str">
        <f>IF(B831="","",IF(BQ831="",1+(MAX(BU$2:BU830)),""))</f>
        <v/>
      </c>
      <c r="BV831" s="5" t="str">
        <f t="shared" si="173"/>
        <v/>
      </c>
      <c r="BW831" s="5" t="str">
        <f t="shared" si="174"/>
        <v/>
      </c>
      <c r="BX831" s="14" t="str">
        <f t="shared" si="175"/>
        <v/>
      </c>
      <c r="BY831" s="28"/>
      <c r="BZ831" s="15"/>
      <c r="CA831" s="5" t="str">
        <f t="shared" si="179"/>
        <v/>
      </c>
      <c r="CC831" s="5"/>
      <c r="CD831" s="5" t="str">
        <f t="shared" si="176"/>
        <v/>
      </c>
      <c r="CE831" s="5" t="str">
        <f>IF(J831="","",IFERROR(IF(VLOOKUP(J831,J$2:J830,1,0)=0,"",""),J831))</f>
        <v/>
      </c>
      <c r="CF831" s="24" t="str">
        <f>IF(CE831="","",(IFERROR(VLOOKUP(MID(CE831,1,1),$CW$2:DA$28,3,0),0)+IFERROR(VLOOKUP(MID(CE831,2,1),CW$2:DA$28,4,0),0)+IFERROR(VLOOKUP(MID(CE831,3,1),CW$2:DA$28,5,0),0)+(ROW(CE831)/1000000000000)))</f>
        <v/>
      </c>
      <c r="CG831" s="5"/>
      <c r="CH831" s="5">
        <v>830</v>
      </c>
      <c r="CI831" s="5" t="str">
        <f>IFERROR(VLOOKUP(CH831,CD$2:CE1907,2,0),"")</f>
        <v/>
      </c>
      <c r="CJ831" s="5"/>
      <c r="CL831" s="5"/>
      <c r="DC831" s="5" t="e">
        <f>IF(REPORTE!AH$2="si",IF(C831=VALUE(REPORTE!C$11),IF(SUM(DC832:DC$1993),CONCATENATE(INT(B831),", "),INT(B831)),""),IF(C831=VALUE(REPORTE!C$10),IF(SUM(DC832:DC$1993),CONCATENATE(INT(B831),", "),INT(B831)),""))</f>
        <v>#VALUE!</v>
      </c>
      <c r="DG831" s="5"/>
      <c r="DH831" s="5"/>
      <c r="DI831" s="5"/>
      <c r="DJ831" s="5"/>
    </row>
    <row r="832" spans="1:114">
      <c r="A832" s="4" t="str">
        <f t="shared" si="169"/>
        <v/>
      </c>
      <c r="B832" s="3"/>
      <c r="D832" s="1" t="str">
        <f>IFERROR(INDEX('padron cfe'!B:B,MATCH(DATOS!C832,'padron cfe'!A:A,0),1),"")</f>
        <v/>
      </c>
      <c r="H832" s="5" t="str">
        <f>IF(F832="","",IFERROR(CONCATENATE("PEUA",VLOOKUP(ESTADO,REPORTE!AV$2:AW$33,2,0),DIDTRITO_FORM,CADER_FORM,IFERROR(VLOOKUP(DAY(F832),$BN$3:$BO$11,2,0),DAY(F832)),IFERROR(VLOOKUP(MONTH(F832),$BN$3:$BO$11,2,0),MONTH(F832)),YEAR(F832),G832),""))</f>
        <v/>
      </c>
      <c r="K832" s="2" t="str">
        <f>IFERROR(INDEX('padron cfe'!C:C,MATCH(DATOS!C832,'padron cfe'!A:A,0),1),"")</f>
        <v/>
      </c>
      <c r="L832" s="4" t="str">
        <f>IFERROR(IF(VLOOKUP(J832,J$2:L831,4,0)=0,"",VLOOKUP(J832,J$2:L831,4,0)),"")</f>
        <v/>
      </c>
      <c r="M832" s="4" t="str">
        <f>IFERROR(IF(VLOOKUP(J832,J$2:M831,5,0)=0,"",VLOOKUP(J832,J$2:M831,5,0)),"")</f>
        <v/>
      </c>
      <c r="Q832" s="5" t="str">
        <f t="shared" si="180"/>
        <v/>
      </c>
      <c r="S832"/>
      <c r="T832" s="2" t="str">
        <f>IFERROR(INDEX('padron cfe'!D:D,MATCH(DATOS!C832,'padron cfe'!A:A,0),1),"")</f>
        <v/>
      </c>
      <c r="X832" s="3"/>
      <c r="Z832" s="4" t="str">
        <f t="shared" si="170"/>
        <v/>
      </c>
      <c r="AC832" s="2" t="str">
        <f>IFERROR(IF(INDEX(AC$1:AC831,MATCH(J832,J$1:J831,0),1)=0,"",INDEX(AC$1:AC831,MATCH(J832,J$1:J831,0),1)),"")</f>
        <v/>
      </c>
      <c r="AD832" s="2" t="str">
        <f>IFERROR(IF(INDEX(AD$1:AD831,MATCH(J832,J$1:J831,0),1)=0,"",INDEX(AD$1:AD831,MATCH(J832,J$1:J831,0),1)),"")</f>
        <v/>
      </c>
      <c r="AE832" s="2" t="str">
        <f>IFERROR(IF(INDEX(AE$1:AE831,MATCH(J832,J$1:J831,0),1)=0,"",INDEX(AE$1:AE831,MATCH(J832,J$1:J831,0),1)),"")</f>
        <v/>
      </c>
      <c r="AS832" s="4"/>
      <c r="AU832" s="124"/>
      <c r="AV832" s="124"/>
      <c r="AW832" s="124"/>
      <c r="AX832" s="124"/>
      <c r="AY832" s="124"/>
      <c r="AZ832" s="124"/>
      <c r="BA832" s="4"/>
      <c r="BB832" s="127"/>
      <c r="BH832" s="7" t="str">
        <f t="shared" ca="1" si="171"/>
        <v/>
      </c>
      <c r="BI832" s="4" t="str">
        <f t="shared" si="178"/>
        <v/>
      </c>
      <c r="BJ832" s="123" t="str">
        <f t="shared" si="172"/>
        <v/>
      </c>
      <c r="BK832" s="140" t="str">
        <f t="shared" si="177"/>
        <v/>
      </c>
      <c r="BP832" s="5"/>
      <c r="BQ832" s="4" t="str">
        <f>IF(IFERROR(VLOOKUP(C832,C833:C$1993,1,0),"")="","",COUNTIF(C:C,C832))</f>
        <v/>
      </c>
      <c r="BS832" s="5"/>
      <c r="BT832" s="5"/>
      <c r="BU832" s="5" t="str">
        <f>IF(B832="","",IF(BQ832="",1+(MAX(BU$2:BU831)),""))</f>
        <v/>
      </c>
      <c r="BV832" s="5" t="str">
        <f t="shared" si="173"/>
        <v/>
      </c>
      <c r="BW832" s="5" t="str">
        <f t="shared" si="174"/>
        <v/>
      </c>
      <c r="BX832" s="14" t="str">
        <f t="shared" si="175"/>
        <v/>
      </c>
      <c r="BY832" s="28"/>
      <c r="BZ832" s="15"/>
      <c r="CA832" s="5" t="str">
        <f t="shared" si="179"/>
        <v/>
      </c>
      <c r="CC832" s="5"/>
      <c r="CD832" s="5" t="str">
        <f t="shared" si="176"/>
        <v/>
      </c>
      <c r="CE832" s="5" t="str">
        <f>IF(J832="","",IFERROR(IF(VLOOKUP(J832,J$2:J831,1,0)=0,"",""),J832))</f>
        <v/>
      </c>
      <c r="CF832" s="24" t="str">
        <f>IF(CE832="","",(IFERROR(VLOOKUP(MID(CE832,1,1),$CW$2:DA$28,3,0),0)+IFERROR(VLOOKUP(MID(CE832,2,1),CW$2:DA$28,4,0),0)+IFERROR(VLOOKUP(MID(CE832,3,1),CW$2:DA$28,5,0),0)+(ROW(CE832)/1000000000000)))</f>
        <v/>
      </c>
      <c r="CG832" s="5"/>
      <c r="CH832" s="5">
        <v>831</v>
      </c>
      <c r="CI832" s="5" t="str">
        <f>IFERROR(VLOOKUP(CH832,CD$2:CE1908,2,0),"")</f>
        <v/>
      </c>
      <c r="CJ832" s="5"/>
      <c r="CL832" s="5"/>
      <c r="DC832" s="5" t="e">
        <f>IF(REPORTE!AH$2="si",IF(C832=VALUE(REPORTE!C$11),IF(SUM(DC833:DC$1993),CONCATENATE(INT(B832),", "),INT(B832)),""),IF(C832=VALUE(REPORTE!C$10),IF(SUM(DC833:DC$1993),CONCATENATE(INT(B832),", "),INT(B832)),""))</f>
        <v>#VALUE!</v>
      </c>
      <c r="DG832" s="5"/>
      <c r="DH832" s="5"/>
      <c r="DI832" s="5"/>
      <c r="DJ832" s="5"/>
    </row>
    <row r="833" spans="1:114">
      <c r="A833" s="4" t="str">
        <f t="shared" si="169"/>
        <v/>
      </c>
      <c r="B833" s="3"/>
      <c r="D833" s="1" t="str">
        <f>IFERROR(INDEX('padron cfe'!B:B,MATCH(DATOS!C833,'padron cfe'!A:A,0),1),"")</f>
        <v/>
      </c>
      <c r="H833" s="5" t="str">
        <f>IF(F833="","",IFERROR(CONCATENATE("PEUA",VLOOKUP(ESTADO,REPORTE!AV$2:AW$33,2,0),DIDTRITO_FORM,CADER_FORM,IFERROR(VLOOKUP(DAY(F833),$BN$3:$BO$11,2,0),DAY(F833)),IFERROR(VLOOKUP(MONTH(F833),$BN$3:$BO$11,2,0),MONTH(F833)),YEAR(F833),G833),""))</f>
        <v/>
      </c>
      <c r="K833" s="2" t="str">
        <f>IFERROR(INDEX('padron cfe'!C:C,MATCH(DATOS!C833,'padron cfe'!A:A,0),1),"")</f>
        <v/>
      </c>
      <c r="L833" s="4" t="str">
        <f>IFERROR(IF(VLOOKUP(J833,J$2:L832,4,0)=0,"",VLOOKUP(J833,J$2:L832,4,0)),"")</f>
        <v/>
      </c>
      <c r="M833" s="4" t="str">
        <f>IFERROR(IF(VLOOKUP(J833,J$2:M832,5,0)=0,"",VLOOKUP(J833,J$2:M832,5,0)),"")</f>
        <v/>
      </c>
      <c r="Q833" s="5" t="str">
        <f t="shared" si="180"/>
        <v/>
      </c>
      <c r="S833"/>
      <c r="T833" s="2" t="str">
        <f>IFERROR(INDEX('padron cfe'!D:D,MATCH(DATOS!C833,'padron cfe'!A:A,0),1),"")</f>
        <v/>
      </c>
      <c r="X833" s="3"/>
      <c r="Z833" s="4" t="str">
        <f t="shared" si="170"/>
        <v/>
      </c>
      <c r="AC833" s="2" t="str">
        <f>IFERROR(IF(INDEX(AC$1:AC832,MATCH(J833,J$1:J832,0),1)=0,"",INDEX(AC$1:AC832,MATCH(J833,J$1:J832,0),1)),"")</f>
        <v/>
      </c>
      <c r="AD833" s="2" t="str">
        <f>IFERROR(IF(INDEX(AD$1:AD832,MATCH(J833,J$1:J832,0),1)=0,"",INDEX(AD$1:AD832,MATCH(J833,J$1:J832,0),1)),"")</f>
        <v/>
      </c>
      <c r="AE833" s="2" t="str">
        <f>IFERROR(IF(INDEX(AE$1:AE832,MATCH(J833,J$1:J832,0),1)=0,"",INDEX(AE$1:AE832,MATCH(J833,J$1:J832,0),1)),"")</f>
        <v/>
      </c>
      <c r="AS833" s="4"/>
      <c r="AU833" s="124"/>
      <c r="AV833" s="124"/>
      <c r="AW833" s="124"/>
      <c r="AX833" s="124"/>
      <c r="AY833" s="124"/>
      <c r="AZ833" s="124"/>
      <c r="BA833" s="4"/>
      <c r="BB833" s="127"/>
      <c r="BH833" s="7" t="str">
        <f t="shared" ca="1" si="171"/>
        <v/>
      </c>
      <c r="BI833" s="4" t="str">
        <f t="shared" si="178"/>
        <v/>
      </c>
      <c r="BJ833" s="123" t="str">
        <f t="shared" si="172"/>
        <v/>
      </c>
      <c r="BK833" s="140" t="str">
        <f t="shared" si="177"/>
        <v/>
      </c>
      <c r="BP833" s="5"/>
      <c r="BQ833" s="4" t="str">
        <f>IF(IFERROR(VLOOKUP(C833,C834:C$1993,1,0),"")="","",COUNTIF(C:C,C833))</f>
        <v/>
      </c>
      <c r="BS833" s="5"/>
      <c r="BT833" s="5"/>
      <c r="BU833" s="5" t="str">
        <f>IF(B833="","",IF(BQ833="",1+(MAX(BU$2:BU832)),""))</f>
        <v/>
      </c>
      <c r="BV833" s="5" t="str">
        <f t="shared" si="173"/>
        <v/>
      </c>
      <c r="BW833" s="5" t="str">
        <f t="shared" si="174"/>
        <v/>
      </c>
      <c r="BX833" s="14" t="str">
        <f t="shared" si="175"/>
        <v/>
      </c>
      <c r="BY833" s="28"/>
      <c r="BZ833" s="15"/>
      <c r="CA833" s="5" t="str">
        <f t="shared" si="179"/>
        <v/>
      </c>
      <c r="CC833" s="5"/>
      <c r="CD833" s="5" t="str">
        <f t="shared" si="176"/>
        <v/>
      </c>
      <c r="CE833" s="5" t="str">
        <f>IF(J833="","",IFERROR(IF(VLOOKUP(J833,J$2:J832,1,0)=0,"",""),J833))</f>
        <v/>
      </c>
      <c r="CF833" s="24" t="str">
        <f>IF(CE833="","",(IFERROR(VLOOKUP(MID(CE833,1,1),$CW$2:DA$28,3,0),0)+IFERROR(VLOOKUP(MID(CE833,2,1),CW$2:DA$28,4,0),0)+IFERROR(VLOOKUP(MID(CE833,3,1),CW$2:DA$28,5,0),0)+(ROW(CE833)/1000000000000)))</f>
        <v/>
      </c>
      <c r="CG833" s="5"/>
      <c r="CH833" s="5">
        <v>832</v>
      </c>
      <c r="CI833" s="5" t="str">
        <f>IFERROR(VLOOKUP(CH833,CD$2:CE1909,2,0),"")</f>
        <v/>
      </c>
      <c r="CJ833" s="5"/>
      <c r="CL833" s="5"/>
      <c r="DC833" s="5" t="e">
        <f>IF(REPORTE!AH$2="si",IF(C833=VALUE(REPORTE!C$11),IF(SUM(DC834:DC$1993),CONCATENATE(INT(B833),", "),INT(B833)),""),IF(C833=VALUE(REPORTE!C$10),IF(SUM(DC834:DC$1993),CONCATENATE(INT(B833),", "),INT(B833)),""))</f>
        <v>#VALUE!</v>
      </c>
      <c r="DG833" s="5"/>
      <c r="DH833" s="5"/>
      <c r="DI833" s="5"/>
      <c r="DJ833" s="5"/>
    </row>
    <row r="834" spans="1:114">
      <c r="A834" s="4" t="str">
        <f t="shared" ref="A834:A856" si="181">IF(AS834="",IF(B834="","",IF(LEN(B834)=1,"000"&amp;B834,IF(LEN(B834)=2,"00"&amp;B834,IF(LEN(B834)=3,"0"&amp;B834,B834)))),C834)</f>
        <v/>
      </c>
      <c r="B834" s="3"/>
      <c r="D834" s="1" t="str">
        <f>IFERROR(INDEX('padron cfe'!B:B,MATCH(DATOS!C834,'padron cfe'!A:A,0),1),"")</f>
        <v/>
      </c>
      <c r="H834" s="5" t="str">
        <f>IF(F834="","",IFERROR(CONCATENATE("PEUA",VLOOKUP(ESTADO,REPORTE!AV$2:AW$33,2,0),DIDTRITO_FORM,CADER_FORM,IFERROR(VLOOKUP(DAY(F834),$BN$3:$BO$11,2,0),DAY(F834)),IFERROR(VLOOKUP(MONTH(F834),$BN$3:$BO$11,2,0),MONTH(F834)),YEAR(F834),G834),""))</f>
        <v/>
      </c>
      <c r="K834" s="2" t="str">
        <f>IFERROR(INDEX('padron cfe'!C:C,MATCH(DATOS!C834,'padron cfe'!A:A,0),1),"")</f>
        <v/>
      </c>
      <c r="L834" s="4" t="str">
        <f>IFERROR(IF(VLOOKUP(J834,J$2:L833,4,0)=0,"",VLOOKUP(J834,J$2:L833,4,0)),"")</f>
        <v/>
      </c>
      <c r="M834" s="4" t="str">
        <f>IFERROR(IF(VLOOKUP(J834,J$2:M833,5,0)=0,"",VLOOKUP(J834,J$2:M833,5,0)),"")</f>
        <v/>
      </c>
      <c r="Q834" s="5" t="str">
        <f t="shared" si="180"/>
        <v/>
      </c>
      <c r="S834"/>
      <c r="T834" s="2" t="str">
        <f>IFERROR(INDEX('padron cfe'!D:D,MATCH(DATOS!C834,'padron cfe'!A:A,0),1),"")</f>
        <v/>
      </c>
      <c r="X834" s="3"/>
      <c r="Z834" s="4" t="str">
        <f t="shared" ref="Z834:Z897" si="182">IF(Y834="","",(Y834*0.746*365*24)*0.75+438)</f>
        <v/>
      </c>
      <c r="AC834" s="2" t="str">
        <f>IFERROR(IF(INDEX(AC$1:AC833,MATCH(J834,J$1:J833,0),1)=0,"",INDEX(AC$1:AC833,MATCH(J834,J$1:J833,0),1)),"")</f>
        <v/>
      </c>
      <c r="AD834" s="2" t="str">
        <f>IFERROR(IF(INDEX(AD$1:AD833,MATCH(J834,J$1:J833,0),1)=0,"",INDEX(AD$1:AD833,MATCH(J834,J$1:J833,0),1)),"")</f>
        <v/>
      </c>
      <c r="AE834" s="2" t="str">
        <f>IFERROR(IF(INDEX(AE$1:AE833,MATCH(J834,J$1:J833,0),1)=0,"",INDEX(AE$1:AE833,MATCH(J834,J$1:J833,0),1)),"")</f>
        <v/>
      </c>
      <c r="AS834" s="4"/>
      <c r="AU834" s="124"/>
      <c r="AV834" s="124"/>
      <c r="AW834" s="124"/>
      <c r="AX834" s="124"/>
      <c r="AY834" s="124"/>
      <c r="AZ834" s="124"/>
      <c r="BA834" s="4"/>
      <c r="BB834" s="127"/>
      <c r="BH834" s="7" t="str">
        <f t="shared" ref="BH834:BH897" ca="1" si="183">IFERROR(IF(BE834="","",IF(BA834=5,"",IF(BE834-TODAY()&gt;0,"VIGENTE","VENCIDO"))),"")</f>
        <v/>
      </c>
      <c r="BI834" s="4" t="str">
        <f t="shared" si="178"/>
        <v/>
      </c>
      <c r="BJ834" s="123" t="str">
        <f t="shared" ref="BJ834:BJ897" si="184">IFERROR(IF(AA834="","",AA834/V834),"")</f>
        <v/>
      </c>
      <c r="BK834" s="140" t="str">
        <f t="shared" si="177"/>
        <v/>
      </c>
      <c r="BP834" s="5"/>
      <c r="BQ834" s="4" t="str">
        <f>IF(IFERROR(VLOOKUP(C834,C835:C$1993,1,0),"")="","",COUNTIF(C:C,C834))</f>
        <v/>
      </c>
      <c r="BS834" s="5"/>
      <c r="BT834" s="5"/>
      <c r="BU834" s="5" t="str">
        <f>IF(B834="","",IF(BQ834="",1+(MAX(BU$2:BU833)),""))</f>
        <v/>
      </c>
      <c r="BV834" s="5" t="str">
        <f t="shared" ref="BV834:BV897" si="185">IF(BU834="","",Z834)</f>
        <v/>
      </c>
      <c r="BW834" s="5" t="str">
        <f t="shared" ref="BW834:BW897" si="186">IF(BU834="","",H834)</f>
        <v/>
      </c>
      <c r="BX834" s="14" t="str">
        <f t="shared" ref="BX834:BX897" si="187">IF(BU834="","",C834)</f>
        <v/>
      </c>
      <c r="BY834" s="28"/>
      <c r="BZ834" s="15"/>
      <c r="CA834" s="5" t="str">
        <f t="shared" si="179"/>
        <v/>
      </c>
      <c r="CC834" s="5"/>
      <c r="CD834" s="5" t="str">
        <f t="shared" ref="CD834:CD897" si="188">IFERROR(RANK(CF834,CF$2:CF$1493,1),"")</f>
        <v/>
      </c>
      <c r="CE834" s="5" t="str">
        <f>IF(J834="","",IFERROR(IF(VLOOKUP(J834,J$2:J833,1,0)=0,"",""),J834))</f>
        <v/>
      </c>
      <c r="CF834" s="24" t="str">
        <f>IF(CE834="","",(IFERROR(VLOOKUP(MID(CE834,1,1),$CW$2:DA$28,3,0),0)+IFERROR(VLOOKUP(MID(CE834,2,1),CW$2:DA$28,4,0),0)+IFERROR(VLOOKUP(MID(CE834,3,1),CW$2:DA$28,5,0),0)+(ROW(CE834)/1000000000000)))</f>
        <v/>
      </c>
      <c r="CG834" s="5"/>
      <c r="CH834" s="5">
        <v>833</v>
      </c>
      <c r="CI834" s="5" t="str">
        <f>IFERROR(VLOOKUP(CH834,CD$2:CE1910,2,0),"")</f>
        <v/>
      </c>
      <c r="CJ834" s="5"/>
      <c r="CL834" s="5"/>
      <c r="DC834" s="5" t="e">
        <f>IF(REPORTE!AH$2="si",IF(C834=VALUE(REPORTE!C$11),IF(SUM(DC835:DC$1993),CONCATENATE(INT(B834),", "),INT(B834)),""),IF(C834=VALUE(REPORTE!C$10),IF(SUM(DC835:DC$1993),CONCATENATE(INT(B834),", "),INT(B834)),""))</f>
        <v>#VALUE!</v>
      </c>
      <c r="DG834" s="5"/>
      <c r="DH834" s="5"/>
      <c r="DI834" s="5"/>
      <c r="DJ834" s="5"/>
    </row>
    <row r="835" spans="1:114">
      <c r="A835" s="4" t="str">
        <f t="shared" si="181"/>
        <v/>
      </c>
      <c r="B835" s="3"/>
      <c r="D835" s="1" t="str">
        <f>IFERROR(INDEX('padron cfe'!B:B,MATCH(DATOS!C835,'padron cfe'!A:A,0),1),"")</f>
        <v/>
      </c>
      <c r="H835" s="5" t="str">
        <f>IF(F835="","",IFERROR(CONCATENATE("PEUA",VLOOKUP(ESTADO,REPORTE!AV$2:AW$33,2,0),DIDTRITO_FORM,CADER_FORM,IFERROR(VLOOKUP(DAY(F835),$BN$3:$BO$11,2,0),DAY(F835)),IFERROR(VLOOKUP(MONTH(F835),$BN$3:$BO$11,2,0),MONTH(F835)),YEAR(F835),G835),""))</f>
        <v/>
      </c>
      <c r="K835" s="2" t="str">
        <f>IFERROR(INDEX('padron cfe'!C:C,MATCH(DATOS!C835,'padron cfe'!A:A,0),1),"")</f>
        <v/>
      </c>
      <c r="L835" s="4" t="str">
        <f>IFERROR(IF(VLOOKUP(J835,J$2:L834,4,0)=0,"",VLOOKUP(J835,J$2:L834,4,0)),"")</f>
        <v/>
      </c>
      <c r="M835" s="4" t="str">
        <f>IFERROR(IF(VLOOKUP(J835,J$2:M834,5,0)=0,"",VLOOKUP(J835,J$2:M834,5,0)),"")</f>
        <v/>
      </c>
      <c r="Q835" s="5" t="str">
        <f t="shared" si="180"/>
        <v/>
      </c>
      <c r="S835"/>
      <c r="T835" s="2" t="str">
        <f>IFERROR(INDEX('padron cfe'!D:D,MATCH(DATOS!C835,'padron cfe'!A:A,0),1),"")</f>
        <v/>
      </c>
      <c r="X835" s="3"/>
      <c r="Z835" s="4" t="str">
        <f t="shared" si="182"/>
        <v/>
      </c>
      <c r="AC835" s="2" t="str">
        <f>IFERROR(IF(INDEX(AC$1:AC834,MATCH(J835,J$1:J834,0),1)=0,"",INDEX(AC$1:AC834,MATCH(J835,J$1:J834,0),1)),"")</f>
        <v/>
      </c>
      <c r="AD835" s="2" t="str">
        <f>IFERROR(IF(INDEX(AD$1:AD834,MATCH(J835,J$1:J834,0),1)=0,"",INDEX(AD$1:AD834,MATCH(J835,J$1:J834,0),1)),"")</f>
        <v/>
      </c>
      <c r="AE835" s="2" t="str">
        <f>IFERROR(IF(INDEX(AE$1:AE834,MATCH(J835,J$1:J834,0),1)=0,"",INDEX(AE$1:AE834,MATCH(J835,J$1:J834,0),1)),"")</f>
        <v/>
      </c>
      <c r="AS835" s="4"/>
      <c r="AU835" s="124"/>
      <c r="AV835" s="124"/>
      <c r="AW835" s="124"/>
      <c r="AX835" s="124"/>
      <c r="AY835" s="124"/>
      <c r="AZ835" s="124"/>
      <c r="BA835" s="4"/>
      <c r="BB835" s="127"/>
      <c r="BH835" s="7" t="str">
        <f t="shared" ca="1" si="183"/>
        <v/>
      </c>
      <c r="BI835" s="4" t="str">
        <f t="shared" si="178"/>
        <v/>
      </c>
      <c r="BJ835" s="123" t="str">
        <f t="shared" si="184"/>
        <v/>
      </c>
      <c r="BK835" s="140" t="str">
        <f t="shared" ref="BK835:BK898" si="189">IFERROR(IF(AA835/Z835=0,"",AA835/Z835),"")</f>
        <v/>
      </c>
      <c r="BP835" s="5"/>
      <c r="BQ835" s="4" t="str">
        <f>IF(IFERROR(VLOOKUP(C835,C836:C$1993,1,0),"")="","",COUNTIF(C:C,C835))</f>
        <v/>
      </c>
      <c r="BS835" s="5"/>
      <c r="BT835" s="5"/>
      <c r="BU835" s="5" t="str">
        <f>IF(B835="","",IF(BQ835="",1+(MAX(BU$2:BU834)),""))</f>
        <v/>
      </c>
      <c r="BV835" s="5" t="str">
        <f t="shared" si="185"/>
        <v/>
      </c>
      <c r="BW835" s="5" t="str">
        <f t="shared" si="186"/>
        <v/>
      </c>
      <c r="BX835" s="14" t="str">
        <f t="shared" si="187"/>
        <v/>
      </c>
      <c r="BY835" s="28"/>
      <c r="BZ835" s="15"/>
      <c r="CA835" s="5" t="str">
        <f t="shared" si="179"/>
        <v/>
      </c>
      <c r="CC835" s="5"/>
      <c r="CD835" s="5" t="str">
        <f t="shared" si="188"/>
        <v/>
      </c>
      <c r="CE835" s="5" t="str">
        <f>IF(J835="","",IFERROR(IF(VLOOKUP(J835,J$2:J834,1,0)=0,"",""),J835))</f>
        <v/>
      </c>
      <c r="CF835" s="24" t="str">
        <f>IF(CE835="","",(IFERROR(VLOOKUP(MID(CE835,1,1),$CW$2:DA$28,3,0),0)+IFERROR(VLOOKUP(MID(CE835,2,1),CW$2:DA$28,4,0),0)+IFERROR(VLOOKUP(MID(CE835,3,1),CW$2:DA$28,5,0),0)+(ROW(CE835)/1000000000000)))</f>
        <v/>
      </c>
      <c r="CG835" s="5"/>
      <c r="CH835" s="5">
        <v>834</v>
      </c>
      <c r="CI835" s="5" t="str">
        <f>IFERROR(VLOOKUP(CH835,CD$2:CE1911,2,0),"")</f>
        <v/>
      </c>
      <c r="CJ835" s="5"/>
      <c r="CL835" s="5"/>
      <c r="DC835" s="5" t="e">
        <f>IF(REPORTE!AH$2="si",IF(C835=VALUE(REPORTE!C$11),IF(SUM(DC836:DC$1993),CONCATENATE(INT(B835),", "),INT(B835)),""),IF(C835=VALUE(REPORTE!C$10),IF(SUM(DC836:DC$1993),CONCATENATE(INT(B835),", "),INT(B835)),""))</f>
        <v>#VALUE!</v>
      </c>
      <c r="DG835" s="5"/>
      <c r="DH835" s="5"/>
      <c r="DI835" s="5"/>
      <c r="DJ835" s="5"/>
    </row>
    <row r="836" spans="1:114">
      <c r="A836" s="4" t="str">
        <f t="shared" si="181"/>
        <v/>
      </c>
      <c r="B836" s="3"/>
      <c r="D836" s="1" t="str">
        <f>IFERROR(INDEX('padron cfe'!B:B,MATCH(DATOS!C836,'padron cfe'!A:A,0),1),"")</f>
        <v/>
      </c>
      <c r="H836" s="5" t="str">
        <f>IF(F836="","",IFERROR(CONCATENATE("PEUA",VLOOKUP(ESTADO,REPORTE!AV$2:AW$33,2,0),DIDTRITO_FORM,CADER_FORM,IFERROR(VLOOKUP(DAY(F836),$BN$3:$BO$11,2,0),DAY(F836)),IFERROR(VLOOKUP(MONTH(F836),$BN$3:$BO$11,2,0),MONTH(F836)),YEAR(F836),G836),""))</f>
        <v/>
      </c>
      <c r="K836" s="2" t="str">
        <f>IFERROR(INDEX('padron cfe'!C:C,MATCH(DATOS!C836,'padron cfe'!A:A,0),1),"")</f>
        <v/>
      </c>
      <c r="L836" s="4" t="str">
        <f>IFERROR(IF(VLOOKUP(J836,J$2:L835,4,0)=0,"",VLOOKUP(J836,J$2:L835,4,0)),"")</f>
        <v/>
      </c>
      <c r="M836" s="4" t="str">
        <f>IFERROR(IF(VLOOKUP(J836,J$2:M835,5,0)=0,"",VLOOKUP(J836,J$2:M835,5,0)),"")</f>
        <v/>
      </c>
      <c r="Q836" s="5" t="str">
        <f t="shared" si="180"/>
        <v/>
      </c>
      <c r="S836"/>
      <c r="T836" s="2" t="str">
        <f>IFERROR(INDEX('padron cfe'!D:D,MATCH(DATOS!C836,'padron cfe'!A:A,0),1),"")</f>
        <v/>
      </c>
      <c r="X836" s="3"/>
      <c r="Z836" s="4" t="str">
        <f t="shared" si="182"/>
        <v/>
      </c>
      <c r="AC836" s="2" t="str">
        <f>IFERROR(IF(INDEX(AC$1:AC835,MATCH(J836,J$1:J835,0),1)=0,"",INDEX(AC$1:AC835,MATCH(J836,J$1:J835,0),1)),"")</f>
        <v/>
      </c>
      <c r="AD836" s="2" t="str">
        <f>IFERROR(IF(INDEX(AD$1:AD835,MATCH(J836,J$1:J835,0),1)=0,"",INDEX(AD$1:AD835,MATCH(J836,J$1:J835,0),1)),"")</f>
        <v/>
      </c>
      <c r="AE836" s="2" t="str">
        <f>IFERROR(IF(INDEX(AE$1:AE835,MATCH(J836,J$1:J835,0),1)=0,"",INDEX(AE$1:AE835,MATCH(J836,J$1:J835,0),1)),"")</f>
        <v/>
      </c>
      <c r="AS836" s="4"/>
      <c r="AU836" s="124"/>
      <c r="AV836" s="124"/>
      <c r="AW836" s="124"/>
      <c r="AX836" s="124"/>
      <c r="AY836" s="124"/>
      <c r="AZ836" s="124"/>
      <c r="BA836" s="4"/>
      <c r="BB836" s="127"/>
      <c r="BH836" s="7" t="str">
        <f t="shared" ca="1" si="183"/>
        <v/>
      </c>
      <c r="BI836" s="4" t="str">
        <f t="shared" si="178"/>
        <v/>
      </c>
      <c r="BJ836" s="123" t="str">
        <f t="shared" si="184"/>
        <v/>
      </c>
      <c r="BK836" s="140" t="str">
        <f t="shared" si="189"/>
        <v/>
      </c>
      <c r="BP836" s="5"/>
      <c r="BQ836" s="4" t="str">
        <f>IF(IFERROR(VLOOKUP(C836,C837:C$1993,1,0),"")="","",COUNTIF(C:C,C836))</f>
        <v/>
      </c>
      <c r="BS836" s="5"/>
      <c r="BT836" s="5"/>
      <c r="BU836" s="5" t="str">
        <f>IF(B836="","",IF(BQ836="",1+(MAX(BU$2:BU835)),""))</f>
        <v/>
      </c>
      <c r="BV836" s="5" t="str">
        <f t="shared" si="185"/>
        <v/>
      </c>
      <c r="BW836" s="5" t="str">
        <f t="shared" si="186"/>
        <v/>
      </c>
      <c r="BX836" s="14" t="str">
        <f t="shared" si="187"/>
        <v/>
      </c>
      <c r="BY836" s="28"/>
      <c r="BZ836" s="15"/>
      <c r="CA836" s="5" t="str">
        <f t="shared" si="179"/>
        <v/>
      </c>
      <c r="CC836" s="5"/>
      <c r="CD836" s="5" t="str">
        <f t="shared" si="188"/>
        <v/>
      </c>
      <c r="CE836" s="5" t="str">
        <f>IF(J836="","",IFERROR(IF(VLOOKUP(J836,J$2:J835,1,0)=0,"",""),J836))</f>
        <v/>
      </c>
      <c r="CF836" s="24" t="str">
        <f>IF(CE836="","",(IFERROR(VLOOKUP(MID(CE836,1,1),$CW$2:DA$28,3,0),0)+IFERROR(VLOOKUP(MID(CE836,2,1),CW$2:DA$28,4,0),0)+IFERROR(VLOOKUP(MID(CE836,3,1),CW$2:DA$28,5,0),0)+(ROW(CE836)/1000000000000)))</f>
        <v/>
      </c>
      <c r="CG836" s="5"/>
      <c r="CH836" s="5">
        <v>835</v>
      </c>
      <c r="CI836" s="5" t="str">
        <f>IFERROR(VLOOKUP(CH836,CD$2:CE1912,2,0),"")</f>
        <v/>
      </c>
      <c r="CJ836" s="5"/>
      <c r="CL836" s="5"/>
      <c r="DC836" s="5" t="e">
        <f>IF(REPORTE!AH$2="si",IF(C836=VALUE(REPORTE!C$11),IF(SUM(DC837:DC$1993),CONCATENATE(INT(B836),", "),INT(B836)),""),IF(C836=VALUE(REPORTE!C$10),IF(SUM(DC837:DC$1993),CONCATENATE(INT(B836),", "),INT(B836)),""))</f>
        <v>#VALUE!</v>
      </c>
      <c r="DG836" s="5"/>
      <c r="DH836" s="5"/>
      <c r="DI836" s="5"/>
      <c r="DJ836" s="5"/>
    </row>
    <row r="837" spans="1:114">
      <c r="A837" s="4" t="str">
        <f t="shared" si="181"/>
        <v/>
      </c>
      <c r="B837" s="3"/>
      <c r="D837" s="1" t="str">
        <f>IFERROR(INDEX('padron cfe'!B:B,MATCH(DATOS!C837,'padron cfe'!A:A,0),1),"")</f>
        <v/>
      </c>
      <c r="H837" s="5" t="str">
        <f>IF(F837="","",IFERROR(CONCATENATE("PEUA",VLOOKUP(ESTADO,REPORTE!AV$2:AW$33,2,0),DIDTRITO_FORM,CADER_FORM,IFERROR(VLOOKUP(DAY(F837),$BN$3:$BO$11,2,0),DAY(F837)),IFERROR(VLOOKUP(MONTH(F837),$BN$3:$BO$11,2,0),MONTH(F837)),YEAR(F837),G837),""))</f>
        <v/>
      </c>
      <c r="K837" s="2" t="str">
        <f>IFERROR(INDEX('padron cfe'!C:C,MATCH(DATOS!C837,'padron cfe'!A:A,0),1),"")</f>
        <v/>
      </c>
      <c r="L837" s="4" t="str">
        <f>IFERROR(IF(VLOOKUP(J837,J$2:L836,4,0)=0,"",VLOOKUP(J837,J$2:L836,4,0)),"")</f>
        <v/>
      </c>
      <c r="M837" s="4" t="str">
        <f>IFERROR(IF(VLOOKUP(J837,J$2:M836,5,0)=0,"",VLOOKUP(J837,J$2:M836,5,0)),"")</f>
        <v/>
      </c>
      <c r="Q837" s="5" t="str">
        <f t="shared" si="180"/>
        <v/>
      </c>
      <c r="S837"/>
      <c r="T837" s="2" t="str">
        <f>IFERROR(INDEX('padron cfe'!D:D,MATCH(DATOS!C837,'padron cfe'!A:A,0),1),"")</f>
        <v/>
      </c>
      <c r="X837" s="3"/>
      <c r="Z837" s="4" t="str">
        <f t="shared" si="182"/>
        <v/>
      </c>
      <c r="AC837" s="2" t="str">
        <f>IFERROR(IF(INDEX(AC$1:AC836,MATCH(J837,J$1:J836,0),1)=0,"",INDEX(AC$1:AC836,MATCH(J837,J$1:J836,0),1)),"")</f>
        <v/>
      </c>
      <c r="AD837" s="2" t="str">
        <f>IFERROR(IF(INDEX(AD$1:AD836,MATCH(J837,J$1:J836,0),1)=0,"",INDEX(AD$1:AD836,MATCH(J837,J$1:J836,0),1)),"")</f>
        <v/>
      </c>
      <c r="AE837" s="2" t="str">
        <f>IFERROR(IF(INDEX(AE$1:AE836,MATCH(J837,J$1:J836,0),1)=0,"",INDEX(AE$1:AE836,MATCH(J837,J$1:J836,0),1)),"")</f>
        <v/>
      </c>
      <c r="AS837" s="4"/>
      <c r="AU837" s="124"/>
      <c r="AV837" s="124"/>
      <c r="AW837" s="124"/>
      <c r="AX837" s="124"/>
      <c r="AY837" s="124"/>
      <c r="AZ837" s="124"/>
      <c r="BA837" s="4"/>
      <c r="BB837" s="127"/>
      <c r="BH837" s="7" t="str">
        <f t="shared" ca="1" si="183"/>
        <v/>
      </c>
      <c r="BI837" s="4" t="str">
        <f t="shared" si="178"/>
        <v/>
      </c>
      <c r="BJ837" s="123" t="str">
        <f t="shared" si="184"/>
        <v/>
      </c>
      <c r="BK837" s="140" t="str">
        <f t="shared" si="189"/>
        <v/>
      </c>
      <c r="BP837" s="5"/>
      <c r="BQ837" s="4" t="str">
        <f>IF(IFERROR(VLOOKUP(C837,C838:C$1993,1,0),"")="","",COUNTIF(C:C,C837))</f>
        <v/>
      </c>
      <c r="BS837" s="5"/>
      <c r="BT837" s="5"/>
      <c r="BU837" s="5" t="str">
        <f>IF(B837="","",IF(BQ837="",1+(MAX(BU$2:BU836)),""))</f>
        <v/>
      </c>
      <c r="BV837" s="5" t="str">
        <f t="shared" si="185"/>
        <v/>
      </c>
      <c r="BW837" s="5" t="str">
        <f t="shared" si="186"/>
        <v/>
      </c>
      <c r="BX837" s="14" t="str">
        <f t="shared" si="187"/>
        <v/>
      </c>
      <c r="BY837" s="28"/>
      <c r="BZ837" s="15"/>
      <c r="CA837" s="5" t="str">
        <f t="shared" si="179"/>
        <v/>
      </c>
      <c r="CC837" s="5"/>
      <c r="CD837" s="5" t="str">
        <f t="shared" si="188"/>
        <v/>
      </c>
      <c r="CE837" s="5" t="str">
        <f>IF(J837="","",IFERROR(IF(VLOOKUP(J837,J$2:J836,1,0)=0,"",""),J837))</f>
        <v/>
      </c>
      <c r="CF837" s="24" t="str">
        <f>IF(CE837="","",(IFERROR(VLOOKUP(MID(CE837,1,1),$CW$2:DA$28,3,0),0)+IFERROR(VLOOKUP(MID(CE837,2,1),CW$2:DA$28,4,0),0)+IFERROR(VLOOKUP(MID(CE837,3,1),CW$2:DA$28,5,0),0)+(ROW(CE837)/1000000000000)))</f>
        <v/>
      </c>
      <c r="CG837" s="5"/>
      <c r="CH837" s="5">
        <v>836</v>
      </c>
      <c r="CI837" s="5" t="str">
        <f>IFERROR(VLOOKUP(CH837,CD$2:CE1913,2,0),"")</f>
        <v/>
      </c>
      <c r="CJ837" s="5"/>
      <c r="CL837" s="5"/>
      <c r="DC837" s="5" t="e">
        <f>IF(REPORTE!AH$2="si",IF(C837=VALUE(REPORTE!C$11),IF(SUM(DC838:DC$1993),CONCATENATE(INT(B837),", "),INT(B837)),""),IF(C837=VALUE(REPORTE!C$10),IF(SUM(DC838:DC$1993),CONCATENATE(INT(B837),", "),INT(B837)),""))</f>
        <v>#VALUE!</v>
      </c>
      <c r="DG837" s="5"/>
      <c r="DH837" s="5"/>
      <c r="DI837" s="5"/>
      <c r="DJ837" s="5"/>
    </row>
    <row r="838" spans="1:114">
      <c r="A838" s="4" t="str">
        <f t="shared" si="181"/>
        <v/>
      </c>
      <c r="B838" s="3"/>
      <c r="D838" s="1" t="str">
        <f>IFERROR(INDEX('padron cfe'!B:B,MATCH(DATOS!C838,'padron cfe'!A:A,0),1),"")</f>
        <v/>
      </c>
      <c r="H838" s="5" t="str">
        <f>IF(F838="","",IFERROR(CONCATENATE("PEUA",VLOOKUP(ESTADO,REPORTE!AV$2:AW$33,2,0),DIDTRITO_FORM,CADER_FORM,IFERROR(VLOOKUP(DAY(F838),$BN$3:$BO$11,2,0),DAY(F838)),IFERROR(VLOOKUP(MONTH(F838),$BN$3:$BO$11,2,0),MONTH(F838)),YEAR(F838),G838),""))</f>
        <v/>
      </c>
      <c r="K838" s="2" t="str">
        <f>IFERROR(INDEX('padron cfe'!C:C,MATCH(DATOS!C838,'padron cfe'!A:A,0),1),"")</f>
        <v/>
      </c>
      <c r="L838" s="4" t="str">
        <f>IFERROR(IF(VLOOKUP(J838,J$2:L837,4,0)=0,"",VLOOKUP(J838,J$2:L837,4,0)),"")</f>
        <v/>
      </c>
      <c r="M838" s="4" t="str">
        <f>IFERROR(IF(VLOOKUP(J838,J$2:M837,5,0)=0,"",VLOOKUP(J838,J$2:M837,5,0)),"")</f>
        <v/>
      </c>
      <c r="Q838" s="5" t="str">
        <f t="shared" si="180"/>
        <v/>
      </c>
      <c r="S838"/>
      <c r="T838" s="2" t="str">
        <f>IFERROR(INDEX('padron cfe'!D:D,MATCH(DATOS!C838,'padron cfe'!A:A,0),1),"")</f>
        <v/>
      </c>
      <c r="X838" s="3"/>
      <c r="Z838" s="4" t="str">
        <f t="shared" si="182"/>
        <v/>
      </c>
      <c r="AC838" s="2" t="str">
        <f>IFERROR(IF(INDEX(AC$1:AC837,MATCH(J838,J$1:J837,0),1)=0,"",INDEX(AC$1:AC837,MATCH(J838,J$1:J837,0),1)),"")</f>
        <v/>
      </c>
      <c r="AD838" s="2" t="str">
        <f>IFERROR(IF(INDEX(AD$1:AD837,MATCH(J838,J$1:J837,0),1)=0,"",INDEX(AD$1:AD837,MATCH(J838,J$1:J837,0),1)),"")</f>
        <v/>
      </c>
      <c r="AE838" s="2" t="str">
        <f>IFERROR(IF(INDEX(AE$1:AE837,MATCH(J838,J$1:J837,0),1)=0,"",INDEX(AE$1:AE837,MATCH(J838,J$1:J837,0),1)),"")</f>
        <v/>
      </c>
      <c r="AS838" s="4"/>
      <c r="AU838" s="124"/>
      <c r="AV838" s="124"/>
      <c r="AW838" s="124"/>
      <c r="AX838" s="124"/>
      <c r="AY838" s="124"/>
      <c r="AZ838" s="124"/>
      <c r="BA838" s="4"/>
      <c r="BB838" s="127"/>
      <c r="BH838" s="7" t="str">
        <f t="shared" ca="1" si="183"/>
        <v/>
      </c>
      <c r="BI838" s="4" t="str">
        <f t="shared" si="178"/>
        <v/>
      </c>
      <c r="BJ838" s="123" t="str">
        <f t="shared" si="184"/>
        <v/>
      </c>
      <c r="BK838" s="140" t="str">
        <f t="shared" si="189"/>
        <v/>
      </c>
      <c r="BP838" s="5"/>
      <c r="BQ838" s="4" t="str">
        <f>IF(IFERROR(VLOOKUP(C838,C839:C$1993,1,0),"")="","",COUNTIF(C:C,C838))</f>
        <v/>
      </c>
      <c r="BS838" s="5"/>
      <c r="BT838" s="5"/>
      <c r="BU838" s="5" t="str">
        <f>IF(B838="","",IF(BQ838="",1+(MAX(BU$2:BU837)),""))</f>
        <v/>
      </c>
      <c r="BV838" s="5" t="str">
        <f t="shared" si="185"/>
        <v/>
      </c>
      <c r="BW838" s="5" t="str">
        <f t="shared" si="186"/>
        <v/>
      </c>
      <c r="BX838" s="14" t="str">
        <f t="shared" si="187"/>
        <v/>
      </c>
      <c r="BY838" s="28"/>
      <c r="BZ838" s="15"/>
      <c r="CA838" s="5" t="str">
        <f t="shared" si="179"/>
        <v/>
      </c>
      <c r="CC838" s="5"/>
      <c r="CD838" s="5" t="str">
        <f t="shared" si="188"/>
        <v/>
      </c>
      <c r="CE838" s="5" t="str">
        <f>IF(J838="","",IFERROR(IF(VLOOKUP(J838,J$2:J837,1,0)=0,"",""),J838))</f>
        <v/>
      </c>
      <c r="CF838" s="24" t="str">
        <f>IF(CE838="","",(IFERROR(VLOOKUP(MID(CE838,1,1),$CW$2:DA$28,3,0),0)+IFERROR(VLOOKUP(MID(CE838,2,1),CW$2:DA$28,4,0),0)+IFERROR(VLOOKUP(MID(CE838,3,1),CW$2:DA$28,5,0),0)+(ROW(CE838)/1000000000000)))</f>
        <v/>
      </c>
      <c r="CG838" s="5"/>
      <c r="CH838" s="5">
        <v>837</v>
      </c>
      <c r="CI838" s="5" t="str">
        <f>IFERROR(VLOOKUP(CH838,CD$2:CE1914,2,0),"")</f>
        <v/>
      </c>
      <c r="CJ838" s="5"/>
      <c r="CL838" s="5"/>
      <c r="DC838" s="5" t="e">
        <f>IF(REPORTE!AH$2="si",IF(C838=VALUE(REPORTE!C$11),IF(SUM(DC839:DC$1993),CONCATENATE(INT(B838),", "),INT(B838)),""),IF(C838=VALUE(REPORTE!C$10),IF(SUM(DC839:DC$1993),CONCATENATE(INT(B838),", "),INT(B838)),""))</f>
        <v>#VALUE!</v>
      </c>
      <c r="DG838" s="5"/>
      <c r="DH838" s="5"/>
      <c r="DI838" s="5"/>
      <c r="DJ838" s="5"/>
    </row>
    <row r="839" spans="1:114">
      <c r="A839" s="4" t="str">
        <f t="shared" si="181"/>
        <v/>
      </c>
      <c r="B839" s="3"/>
      <c r="D839" s="1" t="str">
        <f>IFERROR(INDEX('padron cfe'!B:B,MATCH(DATOS!C839,'padron cfe'!A:A,0),1),"")</f>
        <v/>
      </c>
      <c r="H839" s="5" t="str">
        <f>IF(F839="","",IFERROR(CONCATENATE("PEUA",VLOOKUP(ESTADO,REPORTE!AV$2:AW$33,2,0),DIDTRITO_FORM,CADER_FORM,IFERROR(VLOOKUP(DAY(F839),$BN$3:$BO$11,2,0),DAY(F839)),IFERROR(VLOOKUP(MONTH(F839),$BN$3:$BO$11,2,0),MONTH(F839)),YEAR(F839),G839),""))</f>
        <v/>
      </c>
      <c r="K839" s="2" t="str">
        <f>IFERROR(INDEX('padron cfe'!C:C,MATCH(DATOS!C839,'padron cfe'!A:A,0),1),"")</f>
        <v/>
      </c>
      <c r="L839" s="4" t="str">
        <f>IFERROR(IF(VLOOKUP(J839,J$2:L838,4,0)=0,"",VLOOKUP(J839,J$2:L838,4,0)),"")</f>
        <v/>
      </c>
      <c r="M839" s="4" t="str">
        <f>IFERROR(IF(VLOOKUP(J839,J$2:M838,5,0)=0,"",VLOOKUP(J839,J$2:M838,5,0)),"")</f>
        <v/>
      </c>
      <c r="Q839" s="5" t="str">
        <f t="shared" si="180"/>
        <v/>
      </c>
      <c r="S839"/>
      <c r="T839" s="2" t="str">
        <f>IFERROR(INDEX('padron cfe'!D:D,MATCH(DATOS!C839,'padron cfe'!A:A,0),1),"")</f>
        <v/>
      </c>
      <c r="X839" s="3"/>
      <c r="Z839" s="4" t="str">
        <f t="shared" si="182"/>
        <v/>
      </c>
      <c r="AC839" s="2" t="str">
        <f>IFERROR(IF(INDEX(AC$1:AC838,MATCH(J839,J$1:J838,0),1)=0,"",INDEX(AC$1:AC838,MATCH(J839,J$1:J838,0),1)),"")</f>
        <v/>
      </c>
      <c r="AD839" s="2" t="str">
        <f>IFERROR(IF(INDEX(AD$1:AD838,MATCH(J839,J$1:J838,0),1)=0,"",INDEX(AD$1:AD838,MATCH(J839,J$1:J838,0),1)),"")</f>
        <v/>
      </c>
      <c r="AE839" s="2" t="str">
        <f>IFERROR(IF(INDEX(AE$1:AE838,MATCH(J839,J$1:J838,0),1)=0,"",INDEX(AE$1:AE838,MATCH(J839,J$1:J838,0),1)),"")</f>
        <v/>
      </c>
      <c r="AS839" s="4"/>
      <c r="AU839" s="124"/>
      <c r="AV839" s="124"/>
      <c r="AW839" s="124"/>
      <c r="AX839" s="124"/>
      <c r="AY839" s="124"/>
      <c r="AZ839" s="124"/>
      <c r="BA839" s="4"/>
      <c r="BB839" s="127"/>
      <c r="BH839" s="7" t="str">
        <f t="shared" ca="1" si="183"/>
        <v/>
      </c>
      <c r="BI839" s="4" t="str">
        <f t="shared" si="178"/>
        <v/>
      </c>
      <c r="BJ839" s="123" t="str">
        <f t="shared" si="184"/>
        <v/>
      </c>
      <c r="BK839" s="140" t="str">
        <f t="shared" si="189"/>
        <v/>
      </c>
      <c r="BP839" s="5"/>
      <c r="BQ839" s="4" t="str">
        <f>IF(IFERROR(VLOOKUP(C839,C840:C$1993,1,0),"")="","",COUNTIF(C:C,C839))</f>
        <v/>
      </c>
      <c r="BS839" s="5"/>
      <c r="BT839" s="5"/>
      <c r="BU839" s="5" t="str">
        <f>IF(B839="","",IF(BQ839="",1+(MAX(BU$2:BU838)),""))</f>
        <v/>
      </c>
      <c r="BV839" s="5" t="str">
        <f t="shared" si="185"/>
        <v/>
      </c>
      <c r="BW839" s="5" t="str">
        <f t="shared" si="186"/>
        <v/>
      </c>
      <c r="BX839" s="14" t="str">
        <f t="shared" si="187"/>
        <v/>
      </c>
      <c r="BY839" s="28"/>
      <c r="BZ839" s="15"/>
      <c r="CA839" s="5" t="str">
        <f t="shared" si="179"/>
        <v/>
      </c>
      <c r="CC839" s="5"/>
      <c r="CD839" s="5" t="str">
        <f t="shared" si="188"/>
        <v/>
      </c>
      <c r="CE839" s="5" t="str">
        <f>IF(J839="","",IFERROR(IF(VLOOKUP(J839,J$2:J838,1,0)=0,"",""),J839))</f>
        <v/>
      </c>
      <c r="CF839" s="24" t="str">
        <f>IF(CE839="","",(IFERROR(VLOOKUP(MID(CE839,1,1),$CW$2:DA$28,3,0),0)+IFERROR(VLOOKUP(MID(CE839,2,1),CW$2:DA$28,4,0),0)+IFERROR(VLOOKUP(MID(CE839,3,1),CW$2:DA$28,5,0),0)+(ROW(CE839)/1000000000000)))</f>
        <v/>
      </c>
      <c r="CG839" s="5"/>
      <c r="CH839" s="5">
        <v>838</v>
      </c>
      <c r="CI839" s="5" t="str">
        <f>IFERROR(VLOOKUP(CH839,CD$2:CE1915,2,0),"")</f>
        <v/>
      </c>
      <c r="CJ839" s="5"/>
      <c r="CL839" s="5"/>
      <c r="DC839" s="5" t="e">
        <f>IF(REPORTE!AH$2="si",IF(C839=VALUE(REPORTE!C$11),IF(SUM(DC840:DC$1993),CONCATENATE(INT(B839),", "),INT(B839)),""),IF(C839=VALUE(REPORTE!C$10),IF(SUM(DC840:DC$1993),CONCATENATE(INT(B839),", "),INT(B839)),""))</f>
        <v>#VALUE!</v>
      </c>
      <c r="DG839" s="5"/>
      <c r="DH839" s="5"/>
      <c r="DI839" s="5"/>
      <c r="DJ839" s="5"/>
    </row>
    <row r="840" spans="1:114">
      <c r="A840" s="4" t="str">
        <f t="shared" si="181"/>
        <v/>
      </c>
      <c r="B840" s="3"/>
      <c r="D840" s="1" t="str">
        <f>IFERROR(INDEX('padron cfe'!B:B,MATCH(DATOS!C840,'padron cfe'!A:A,0),1),"")</f>
        <v/>
      </c>
      <c r="H840" s="5" t="str">
        <f>IF(F840="","",IFERROR(CONCATENATE("PEUA",VLOOKUP(ESTADO,REPORTE!AV$2:AW$33,2,0),DIDTRITO_FORM,CADER_FORM,IFERROR(VLOOKUP(DAY(F840),$BN$3:$BO$11,2,0),DAY(F840)),IFERROR(VLOOKUP(MONTH(F840),$BN$3:$BO$11,2,0),MONTH(F840)),YEAR(F840),G840),""))</f>
        <v/>
      </c>
      <c r="K840" s="2" t="str">
        <f>IFERROR(INDEX('padron cfe'!C:C,MATCH(DATOS!C840,'padron cfe'!A:A,0),1),"")</f>
        <v/>
      </c>
      <c r="L840" s="4" t="str">
        <f>IFERROR(IF(VLOOKUP(J840,J$2:L839,4,0)=0,"",VLOOKUP(J840,J$2:L839,4,0)),"")</f>
        <v/>
      </c>
      <c r="M840" s="4" t="str">
        <f>IFERROR(IF(VLOOKUP(J840,J$2:M839,5,0)=0,"",VLOOKUP(J840,J$2:M839,5,0)),"")</f>
        <v/>
      </c>
      <c r="Q840" s="5" t="str">
        <f t="shared" si="180"/>
        <v/>
      </c>
      <c r="S840"/>
      <c r="T840" s="2" t="str">
        <f>IFERROR(INDEX('padron cfe'!D:D,MATCH(DATOS!C840,'padron cfe'!A:A,0),1),"")</f>
        <v/>
      </c>
      <c r="X840" s="3"/>
      <c r="Z840" s="4" t="str">
        <f t="shared" si="182"/>
        <v/>
      </c>
      <c r="AC840" s="2" t="str">
        <f>IFERROR(IF(INDEX(AC$1:AC839,MATCH(J840,J$1:J839,0),1)=0,"",INDEX(AC$1:AC839,MATCH(J840,J$1:J839,0),1)),"")</f>
        <v/>
      </c>
      <c r="AD840" s="2" t="str">
        <f>IFERROR(IF(INDEX(AD$1:AD839,MATCH(J840,J$1:J839,0),1)=0,"",INDEX(AD$1:AD839,MATCH(J840,J$1:J839,0),1)),"")</f>
        <v/>
      </c>
      <c r="AE840" s="2" t="str">
        <f>IFERROR(IF(INDEX(AE$1:AE839,MATCH(J840,J$1:J839,0),1)=0,"",INDEX(AE$1:AE839,MATCH(J840,J$1:J839,0),1)),"")</f>
        <v/>
      </c>
      <c r="AS840" s="4"/>
      <c r="AU840" s="124"/>
      <c r="AV840" s="124"/>
      <c r="AW840" s="124"/>
      <c r="AX840" s="124"/>
      <c r="AY840" s="124"/>
      <c r="AZ840" s="124"/>
      <c r="BA840" s="4"/>
      <c r="BB840" s="127"/>
      <c r="BH840" s="7" t="str">
        <f t="shared" ca="1" si="183"/>
        <v/>
      </c>
      <c r="BI840" s="4" t="str">
        <f t="shared" si="178"/>
        <v/>
      </c>
      <c r="BJ840" s="123" t="str">
        <f t="shared" si="184"/>
        <v/>
      </c>
      <c r="BK840" s="140" t="str">
        <f t="shared" si="189"/>
        <v/>
      </c>
      <c r="BP840" s="5"/>
      <c r="BQ840" s="4" t="str">
        <f>IF(IFERROR(VLOOKUP(C840,C841:C$1993,1,0),"")="","",COUNTIF(C:C,C840))</f>
        <v/>
      </c>
      <c r="BS840" s="5"/>
      <c r="BT840" s="5"/>
      <c r="BU840" s="5" t="str">
        <f>IF(B840="","",IF(BQ840="",1+(MAX(BU$2:BU839)),""))</f>
        <v/>
      </c>
      <c r="BV840" s="5" t="str">
        <f t="shared" si="185"/>
        <v/>
      </c>
      <c r="BW840" s="5" t="str">
        <f t="shared" si="186"/>
        <v/>
      </c>
      <c r="BX840" s="14" t="str">
        <f t="shared" si="187"/>
        <v/>
      </c>
      <c r="BY840" s="28"/>
      <c r="BZ840" s="15"/>
      <c r="CA840" s="5" t="str">
        <f t="shared" si="179"/>
        <v/>
      </c>
      <c r="CC840" s="5"/>
      <c r="CD840" s="5" t="str">
        <f t="shared" si="188"/>
        <v/>
      </c>
      <c r="CE840" s="5" t="str">
        <f>IF(J840="","",IFERROR(IF(VLOOKUP(J840,J$2:J839,1,0)=0,"",""),J840))</f>
        <v/>
      </c>
      <c r="CF840" s="24" t="str">
        <f>IF(CE840="","",(IFERROR(VLOOKUP(MID(CE840,1,1),$CW$2:DA$28,3,0),0)+IFERROR(VLOOKUP(MID(CE840,2,1),CW$2:DA$28,4,0),0)+IFERROR(VLOOKUP(MID(CE840,3,1),CW$2:DA$28,5,0),0)+(ROW(CE840)/1000000000000)))</f>
        <v/>
      </c>
      <c r="CG840" s="5"/>
      <c r="CH840" s="5">
        <v>839</v>
      </c>
      <c r="CI840" s="5" t="str">
        <f>IFERROR(VLOOKUP(CH840,CD$2:CE1916,2,0),"")</f>
        <v/>
      </c>
      <c r="CJ840" s="5"/>
      <c r="CL840" s="5"/>
      <c r="DC840" s="5" t="e">
        <f>IF(REPORTE!AH$2="si",IF(C840=VALUE(REPORTE!C$11),IF(SUM(DC841:DC$1993),CONCATENATE(INT(B840),", "),INT(B840)),""),IF(C840=VALUE(REPORTE!C$10),IF(SUM(DC841:DC$1993),CONCATENATE(INT(B840),", "),INT(B840)),""))</f>
        <v>#VALUE!</v>
      </c>
      <c r="DG840" s="5"/>
      <c r="DH840" s="5"/>
      <c r="DI840" s="5"/>
      <c r="DJ840" s="5"/>
    </row>
    <row r="841" spans="1:114">
      <c r="A841" s="4" t="str">
        <f t="shared" si="181"/>
        <v/>
      </c>
      <c r="B841" s="3"/>
      <c r="D841" s="1" t="str">
        <f>IFERROR(INDEX('padron cfe'!B:B,MATCH(DATOS!C841,'padron cfe'!A:A,0),1),"")</f>
        <v/>
      </c>
      <c r="H841" s="5" t="str">
        <f>IF(F841="","",IFERROR(CONCATENATE("PEUA",VLOOKUP(ESTADO,REPORTE!AV$2:AW$33,2,0),DIDTRITO_FORM,CADER_FORM,IFERROR(VLOOKUP(DAY(F841),$BN$3:$BO$11,2,0),DAY(F841)),IFERROR(VLOOKUP(MONTH(F841),$BN$3:$BO$11,2,0),MONTH(F841)),YEAR(F841),G841),""))</f>
        <v/>
      </c>
      <c r="K841" s="2" t="str">
        <f>IFERROR(INDEX('padron cfe'!C:C,MATCH(DATOS!C841,'padron cfe'!A:A,0),1),"")</f>
        <v/>
      </c>
      <c r="L841" s="4" t="str">
        <f>IFERROR(IF(VLOOKUP(J841,J$2:L840,4,0)=0,"",VLOOKUP(J841,J$2:L840,4,0)),"")</f>
        <v/>
      </c>
      <c r="M841" s="4" t="str">
        <f>IFERROR(IF(VLOOKUP(J841,J$2:M840,5,0)=0,"",VLOOKUP(J841,J$2:M840,5,0)),"")</f>
        <v/>
      </c>
      <c r="Q841" s="5" t="str">
        <f t="shared" si="180"/>
        <v/>
      </c>
      <c r="S841"/>
      <c r="T841" s="2" t="str">
        <f>IFERROR(INDEX('padron cfe'!D:D,MATCH(DATOS!C841,'padron cfe'!A:A,0),1),"")</f>
        <v/>
      </c>
      <c r="X841" s="3"/>
      <c r="Z841" s="4" t="str">
        <f t="shared" si="182"/>
        <v/>
      </c>
      <c r="AC841" s="2" t="str">
        <f>IFERROR(IF(INDEX(AC$1:AC840,MATCH(J841,J$1:J840,0),1)=0,"",INDEX(AC$1:AC840,MATCH(J841,J$1:J840,0),1)),"")</f>
        <v/>
      </c>
      <c r="AD841" s="2" t="str">
        <f>IFERROR(IF(INDEX(AD$1:AD840,MATCH(J841,J$1:J840,0),1)=0,"",INDEX(AD$1:AD840,MATCH(J841,J$1:J840,0),1)),"")</f>
        <v/>
      </c>
      <c r="AE841" s="2" t="str">
        <f>IFERROR(IF(INDEX(AE$1:AE840,MATCH(J841,J$1:J840,0),1)=0,"",INDEX(AE$1:AE840,MATCH(J841,J$1:J840,0),1)),"")</f>
        <v/>
      </c>
      <c r="AS841" s="4"/>
      <c r="AU841" s="124"/>
      <c r="AV841" s="124"/>
      <c r="AW841" s="124"/>
      <c r="AX841" s="124"/>
      <c r="AY841" s="124"/>
      <c r="AZ841" s="124"/>
      <c r="BA841" s="4"/>
      <c r="BB841" s="127"/>
      <c r="BH841" s="7" t="str">
        <f t="shared" ca="1" si="183"/>
        <v/>
      </c>
      <c r="BI841" s="4" t="str">
        <f t="shared" si="178"/>
        <v/>
      </c>
      <c r="BJ841" s="123" t="str">
        <f t="shared" si="184"/>
        <v/>
      </c>
      <c r="BK841" s="140" t="str">
        <f t="shared" si="189"/>
        <v/>
      </c>
      <c r="BP841" s="5"/>
      <c r="BQ841" s="4" t="str">
        <f>IF(IFERROR(VLOOKUP(C841,C842:C$1993,1,0),"")="","",COUNTIF(C:C,C841))</f>
        <v/>
      </c>
      <c r="BS841" s="5"/>
      <c r="BT841" s="5"/>
      <c r="BU841" s="5" t="str">
        <f>IF(B841="","",IF(BQ841="",1+(MAX(BU$2:BU840)),""))</f>
        <v/>
      </c>
      <c r="BV841" s="5" t="str">
        <f t="shared" si="185"/>
        <v/>
      </c>
      <c r="BW841" s="5" t="str">
        <f t="shared" si="186"/>
        <v/>
      </c>
      <c r="BX841" s="14" t="str">
        <f t="shared" si="187"/>
        <v/>
      </c>
      <c r="BY841" s="28"/>
      <c r="BZ841" s="15"/>
      <c r="CA841" s="5" t="str">
        <f t="shared" si="179"/>
        <v/>
      </c>
      <c r="CC841" s="5"/>
      <c r="CD841" s="5" t="str">
        <f t="shared" si="188"/>
        <v/>
      </c>
      <c r="CE841" s="5" t="str">
        <f>IF(J841="","",IFERROR(IF(VLOOKUP(J841,J$2:J840,1,0)=0,"",""),J841))</f>
        <v/>
      </c>
      <c r="CF841" s="24" t="str">
        <f>IF(CE841="","",(IFERROR(VLOOKUP(MID(CE841,1,1),$CW$2:DA$28,3,0),0)+IFERROR(VLOOKUP(MID(CE841,2,1),CW$2:DA$28,4,0),0)+IFERROR(VLOOKUP(MID(CE841,3,1),CW$2:DA$28,5,0),0)+(ROW(CE841)/1000000000000)))</f>
        <v/>
      </c>
      <c r="CG841" s="5"/>
      <c r="CH841" s="5">
        <v>840</v>
      </c>
      <c r="CI841" s="5" t="str">
        <f>IFERROR(VLOOKUP(CH841,CD$2:CE1917,2,0),"")</f>
        <v/>
      </c>
      <c r="CJ841" s="5"/>
      <c r="CL841" s="5"/>
      <c r="DC841" s="5" t="e">
        <f>IF(REPORTE!AH$2="si",IF(C841=VALUE(REPORTE!C$11),IF(SUM(DC842:DC$1993),CONCATENATE(INT(B841),", "),INT(B841)),""),IF(C841=VALUE(REPORTE!C$10),IF(SUM(DC842:DC$1993),CONCATENATE(INT(B841),", "),INT(B841)),""))</f>
        <v>#VALUE!</v>
      </c>
      <c r="DG841" s="5"/>
      <c r="DH841" s="5"/>
      <c r="DI841" s="5"/>
      <c r="DJ841" s="5"/>
    </row>
    <row r="842" spans="1:114">
      <c r="A842" s="4" t="str">
        <f t="shared" si="181"/>
        <v/>
      </c>
      <c r="B842" s="3"/>
      <c r="D842" s="1" t="str">
        <f>IFERROR(INDEX('padron cfe'!B:B,MATCH(DATOS!C842,'padron cfe'!A:A,0),1),"")</f>
        <v/>
      </c>
      <c r="H842" s="5" t="str">
        <f>IF(F842="","",IFERROR(CONCATENATE("PEUA",VLOOKUP(ESTADO,REPORTE!AV$2:AW$33,2,0),DIDTRITO_FORM,CADER_FORM,IFERROR(VLOOKUP(DAY(F842),$BN$3:$BO$11,2,0),DAY(F842)),IFERROR(VLOOKUP(MONTH(F842),$BN$3:$BO$11,2,0),MONTH(F842)),YEAR(F842),G842),""))</f>
        <v/>
      </c>
      <c r="K842" s="2" t="str">
        <f>IFERROR(INDEX('padron cfe'!C:C,MATCH(DATOS!C842,'padron cfe'!A:A,0),1),"")</f>
        <v/>
      </c>
      <c r="L842" s="4" t="str">
        <f>IFERROR(IF(VLOOKUP(J842,J$2:L841,4,0)=0,"",VLOOKUP(J842,J$2:L841,4,0)),"")</f>
        <v/>
      </c>
      <c r="M842" s="4" t="str">
        <f>IFERROR(IF(VLOOKUP(J842,J$2:M841,5,0)=0,"",VLOOKUP(J842,J$2:M841,5,0)),"")</f>
        <v/>
      </c>
      <c r="Q842" s="5" t="str">
        <f t="shared" si="180"/>
        <v/>
      </c>
      <c r="S842"/>
      <c r="T842" s="2" t="str">
        <f>IFERROR(INDEX('padron cfe'!D:D,MATCH(DATOS!C842,'padron cfe'!A:A,0),1),"")</f>
        <v/>
      </c>
      <c r="X842" s="3"/>
      <c r="Z842" s="4" t="str">
        <f t="shared" si="182"/>
        <v/>
      </c>
      <c r="AC842" s="2" t="str">
        <f>IFERROR(IF(INDEX(AC$1:AC841,MATCH(J842,J$1:J841,0),1)=0,"",INDEX(AC$1:AC841,MATCH(J842,J$1:J841,0),1)),"")</f>
        <v/>
      </c>
      <c r="AD842" s="2" t="str">
        <f>IFERROR(IF(INDEX(AD$1:AD841,MATCH(J842,J$1:J841,0),1)=0,"",INDEX(AD$1:AD841,MATCH(J842,J$1:J841,0),1)),"")</f>
        <v/>
      </c>
      <c r="AE842" s="2" t="str">
        <f>IFERROR(IF(INDEX(AE$1:AE841,MATCH(J842,J$1:J841,0),1)=0,"",INDEX(AE$1:AE841,MATCH(J842,J$1:J841,0),1)),"")</f>
        <v/>
      </c>
      <c r="AS842" s="4"/>
      <c r="AU842" s="124"/>
      <c r="AV842" s="124"/>
      <c r="AW842" s="124"/>
      <c r="AX842" s="124"/>
      <c r="AY842" s="124"/>
      <c r="AZ842" s="124"/>
      <c r="BA842" s="4"/>
      <c r="BB842" s="127"/>
      <c r="BH842" s="7" t="str">
        <f t="shared" ca="1" si="183"/>
        <v/>
      </c>
      <c r="BI842" s="4" t="str">
        <f t="shared" si="178"/>
        <v/>
      </c>
      <c r="BJ842" s="123" t="str">
        <f t="shared" si="184"/>
        <v/>
      </c>
      <c r="BK842" s="140" t="str">
        <f t="shared" si="189"/>
        <v/>
      </c>
      <c r="BP842" s="5"/>
      <c r="BQ842" s="4" t="str">
        <f>IF(IFERROR(VLOOKUP(C842,C843:C$1993,1,0),"")="","",COUNTIF(C:C,C842))</f>
        <v/>
      </c>
      <c r="BS842" s="5"/>
      <c r="BT842" s="5"/>
      <c r="BU842" s="5" t="str">
        <f>IF(B842="","",IF(BQ842="",1+(MAX(BU$2:BU841)),""))</f>
        <v/>
      </c>
      <c r="BV842" s="5" t="str">
        <f t="shared" si="185"/>
        <v/>
      </c>
      <c r="BW842" s="5" t="str">
        <f t="shared" si="186"/>
        <v/>
      </c>
      <c r="BX842" s="14" t="str">
        <f t="shared" si="187"/>
        <v/>
      </c>
      <c r="BY842" s="28"/>
      <c r="BZ842" s="15"/>
      <c r="CA842" s="5" t="str">
        <f t="shared" si="179"/>
        <v/>
      </c>
      <c r="CC842" s="5"/>
      <c r="CD842" s="5" t="str">
        <f t="shared" si="188"/>
        <v/>
      </c>
      <c r="CE842" s="5" t="str">
        <f>IF(J842="","",IFERROR(IF(VLOOKUP(J842,J$2:J841,1,0)=0,"",""),J842))</f>
        <v/>
      </c>
      <c r="CF842" s="24" t="str">
        <f>IF(CE842="","",(IFERROR(VLOOKUP(MID(CE842,1,1),$CW$2:DA$28,3,0),0)+IFERROR(VLOOKUP(MID(CE842,2,1),CW$2:DA$28,4,0),0)+IFERROR(VLOOKUP(MID(CE842,3,1),CW$2:DA$28,5,0),0)+(ROW(CE842)/1000000000000)))</f>
        <v/>
      </c>
      <c r="CG842" s="5"/>
      <c r="CH842" s="5">
        <v>841</v>
      </c>
      <c r="CI842" s="5" t="str">
        <f>IFERROR(VLOOKUP(CH842,CD$2:CE1918,2,0),"")</f>
        <v/>
      </c>
      <c r="CJ842" s="5"/>
      <c r="CL842" s="5"/>
      <c r="DC842" s="5" t="e">
        <f>IF(REPORTE!AH$2="si",IF(C842=VALUE(REPORTE!C$11),IF(SUM(DC843:DC$1993),CONCATENATE(INT(B842),", "),INT(B842)),""),IF(C842=VALUE(REPORTE!C$10),IF(SUM(DC843:DC$1993),CONCATENATE(INT(B842),", "),INT(B842)),""))</f>
        <v>#VALUE!</v>
      </c>
      <c r="DD842" s="5" t="e">
        <f>CONCATENATE(DC842,DC843,DC844,DC845,DC846,DC847,DC848,DC849,DC850,DC851,DC852,DC853,DC854,DC855,DC856,DC857,DC858,DC859,DC860,DC861,DC862,DC863,DC864,DC865,DC866,DC867,DC868,DC869,DC870,DC871,DC872,DC873,DC874,DC875,DC876,DC877,DC878,DC879,DC880,DC881,DC882,DC883)</f>
        <v>#VALUE!</v>
      </c>
      <c r="DG842" s="5"/>
      <c r="DH842" s="5"/>
      <c r="DI842" s="5"/>
      <c r="DJ842" s="5"/>
    </row>
    <row r="843" spans="1:114">
      <c r="A843" s="4" t="str">
        <f t="shared" si="181"/>
        <v/>
      </c>
      <c r="B843" s="3"/>
      <c r="D843" s="1" t="str">
        <f>IFERROR(INDEX('padron cfe'!B:B,MATCH(DATOS!C843,'padron cfe'!A:A,0),1),"")</f>
        <v/>
      </c>
      <c r="H843" s="5" t="str">
        <f>IF(F843="","",IFERROR(CONCATENATE("PEUA",VLOOKUP(ESTADO,REPORTE!AV$2:AW$33,2,0),DIDTRITO_FORM,CADER_FORM,IFERROR(VLOOKUP(DAY(F843),$BN$3:$BO$11,2,0),DAY(F843)),IFERROR(VLOOKUP(MONTH(F843),$BN$3:$BO$11,2,0),MONTH(F843)),YEAR(F843),G843),""))</f>
        <v/>
      </c>
      <c r="K843" s="2" t="str">
        <f>IFERROR(INDEX('padron cfe'!C:C,MATCH(DATOS!C843,'padron cfe'!A:A,0),1),"")</f>
        <v/>
      </c>
      <c r="L843" s="4" t="str">
        <f>IFERROR(IF(VLOOKUP(J843,J$2:L842,4,0)=0,"",VLOOKUP(J843,J$2:L842,4,0)),"")</f>
        <v/>
      </c>
      <c r="M843" s="4" t="str">
        <f>IFERROR(IF(VLOOKUP(J843,J$2:M842,5,0)=0,"",VLOOKUP(J843,J$2:M842,5,0)),"")</f>
        <v/>
      </c>
      <c r="Q843" s="5" t="str">
        <f t="shared" si="180"/>
        <v/>
      </c>
      <c r="S843"/>
      <c r="T843" s="2" t="str">
        <f>IFERROR(INDEX('padron cfe'!D:D,MATCH(DATOS!C843,'padron cfe'!A:A,0),1),"")</f>
        <v/>
      </c>
      <c r="X843" s="3"/>
      <c r="Z843" s="4" t="str">
        <f t="shared" si="182"/>
        <v/>
      </c>
      <c r="AC843" s="2" t="str">
        <f>IFERROR(IF(INDEX(AC$1:AC842,MATCH(J843,J$1:J842,0),1)=0,"",INDEX(AC$1:AC842,MATCH(J843,J$1:J842,0),1)),"")</f>
        <v/>
      </c>
      <c r="AD843" s="2" t="str">
        <f>IFERROR(IF(INDEX(AD$1:AD842,MATCH(J843,J$1:J842,0),1)=0,"",INDEX(AD$1:AD842,MATCH(J843,J$1:J842,0),1)),"")</f>
        <v/>
      </c>
      <c r="AE843" s="2" t="str">
        <f>IFERROR(IF(INDEX(AE$1:AE842,MATCH(J843,J$1:J842,0),1)=0,"",INDEX(AE$1:AE842,MATCH(J843,J$1:J842,0),1)),"")</f>
        <v/>
      </c>
      <c r="AS843" s="4"/>
      <c r="AU843" s="124"/>
      <c r="AV843" s="124"/>
      <c r="AW843" s="124"/>
      <c r="AX843" s="124"/>
      <c r="AY843" s="124"/>
      <c r="AZ843" s="124"/>
      <c r="BA843" s="4"/>
      <c r="BB843" s="127"/>
      <c r="BH843" s="7" t="str">
        <f t="shared" ca="1" si="183"/>
        <v/>
      </c>
      <c r="BI843" s="4" t="str">
        <f t="shared" si="178"/>
        <v/>
      </c>
      <c r="BJ843" s="123" t="str">
        <f t="shared" si="184"/>
        <v/>
      </c>
      <c r="BK843" s="140" t="str">
        <f t="shared" si="189"/>
        <v/>
      </c>
      <c r="BP843" s="5"/>
      <c r="BQ843" s="4" t="str">
        <f>IF(IFERROR(VLOOKUP(C843,C844:C$1993,1,0),"")="","",COUNTIF(C:C,C843))</f>
        <v/>
      </c>
      <c r="BS843" s="5"/>
      <c r="BT843" s="5"/>
      <c r="BU843" s="5" t="str">
        <f>IF(B843="","",IF(BQ843="",1+(MAX(BU$2:BU842)),""))</f>
        <v/>
      </c>
      <c r="BV843" s="5" t="str">
        <f t="shared" si="185"/>
        <v/>
      </c>
      <c r="BW843" s="5" t="str">
        <f t="shared" si="186"/>
        <v/>
      </c>
      <c r="BX843" s="14" t="str">
        <f t="shared" si="187"/>
        <v/>
      </c>
      <c r="BY843" s="28"/>
      <c r="BZ843" s="15"/>
      <c r="CA843" s="5" t="str">
        <f t="shared" si="179"/>
        <v/>
      </c>
      <c r="CC843" s="5"/>
      <c r="CD843" s="5" t="str">
        <f t="shared" si="188"/>
        <v/>
      </c>
      <c r="CE843" s="5" t="str">
        <f>IF(J843="","",IFERROR(IF(VLOOKUP(J843,J$2:J842,1,0)=0,"",""),J843))</f>
        <v/>
      </c>
      <c r="CF843" s="24" t="str">
        <f>IF(CE843="","",(IFERROR(VLOOKUP(MID(CE843,1,1),$CW$2:DA$28,3,0),0)+IFERROR(VLOOKUP(MID(CE843,2,1),CW$2:DA$28,4,0),0)+IFERROR(VLOOKUP(MID(CE843,3,1),CW$2:DA$28,5,0),0)+(ROW(CE843)/1000000000000)))</f>
        <v/>
      </c>
      <c r="CG843" s="5"/>
      <c r="CH843" s="5">
        <v>842</v>
      </c>
      <c r="CI843" s="5" t="str">
        <f>IFERROR(VLOOKUP(CH843,CD$2:CE1919,2,0),"")</f>
        <v/>
      </c>
      <c r="CJ843" s="5"/>
      <c r="CL843" s="5"/>
      <c r="DC843" s="5" t="e">
        <f>IF(REPORTE!AH$2="si",IF(C843=VALUE(REPORTE!C$11),IF(SUM(DC844:DC$1993),CONCATENATE(INT(B843),", "),INT(B843)),""),IF(C843=VALUE(REPORTE!C$10),IF(SUM(DC844:DC$1993),CONCATENATE(INT(B843),", "),INT(B843)),""))</f>
        <v>#VALUE!</v>
      </c>
      <c r="DG843" s="5"/>
      <c r="DH843" s="5"/>
      <c r="DI843" s="5"/>
      <c r="DJ843" s="5"/>
    </row>
    <row r="844" spans="1:114">
      <c r="A844" s="4" t="str">
        <f t="shared" si="181"/>
        <v/>
      </c>
      <c r="B844" s="3"/>
      <c r="D844" s="1" t="str">
        <f>IFERROR(INDEX('padron cfe'!B:B,MATCH(DATOS!C844,'padron cfe'!A:A,0),1),"")</f>
        <v/>
      </c>
      <c r="H844" s="5" t="str">
        <f>IF(F844="","",IFERROR(CONCATENATE("PEUA",VLOOKUP(ESTADO,REPORTE!AV$2:AW$33,2,0),DIDTRITO_FORM,CADER_FORM,IFERROR(VLOOKUP(DAY(F844),$BN$3:$BO$11,2,0),DAY(F844)),IFERROR(VLOOKUP(MONTH(F844),$BN$3:$BO$11,2,0),MONTH(F844)),YEAR(F844),G844),""))</f>
        <v/>
      </c>
      <c r="K844" s="2" t="str">
        <f>IFERROR(INDEX('padron cfe'!C:C,MATCH(DATOS!C844,'padron cfe'!A:A,0),1),"")</f>
        <v/>
      </c>
      <c r="L844" s="4" t="str">
        <f>IFERROR(IF(VLOOKUP(J844,J$2:L843,4,0)=0,"",VLOOKUP(J844,J$2:L843,4,0)),"")</f>
        <v/>
      </c>
      <c r="M844" s="4" t="str">
        <f>IFERROR(IF(VLOOKUP(J844,J$2:M843,5,0)=0,"",VLOOKUP(J844,J$2:M843,5,0)),"")</f>
        <v/>
      </c>
      <c r="Q844" s="5" t="str">
        <f t="shared" si="180"/>
        <v/>
      </c>
      <c r="S844"/>
      <c r="T844" s="2" t="str">
        <f>IFERROR(INDEX('padron cfe'!D:D,MATCH(DATOS!C844,'padron cfe'!A:A,0),1),"")</f>
        <v/>
      </c>
      <c r="X844" s="3"/>
      <c r="Z844" s="4" t="str">
        <f t="shared" si="182"/>
        <v/>
      </c>
      <c r="AC844" s="2" t="str">
        <f>IFERROR(IF(INDEX(AC$1:AC843,MATCH(J844,J$1:J843,0),1)=0,"",INDEX(AC$1:AC843,MATCH(J844,J$1:J843,0),1)),"")</f>
        <v/>
      </c>
      <c r="AD844" s="2" t="str">
        <f>IFERROR(IF(INDEX(AD$1:AD843,MATCH(J844,J$1:J843,0),1)=0,"",INDEX(AD$1:AD843,MATCH(J844,J$1:J843,0),1)),"")</f>
        <v/>
      </c>
      <c r="AE844" s="2" t="str">
        <f>IFERROR(IF(INDEX(AE$1:AE843,MATCH(J844,J$1:J843,0),1)=0,"",INDEX(AE$1:AE843,MATCH(J844,J$1:J843,0),1)),"")</f>
        <v/>
      </c>
      <c r="AS844" s="4"/>
      <c r="AU844" s="124"/>
      <c r="AV844" s="124"/>
      <c r="AW844" s="124"/>
      <c r="AX844" s="124"/>
      <c r="AY844" s="124"/>
      <c r="AZ844" s="124"/>
      <c r="BA844" s="4"/>
      <c r="BB844" s="127"/>
      <c r="BH844" s="7" t="str">
        <f t="shared" ca="1" si="183"/>
        <v/>
      </c>
      <c r="BI844" s="4" t="str">
        <f t="shared" si="178"/>
        <v/>
      </c>
      <c r="BJ844" s="123" t="str">
        <f t="shared" si="184"/>
        <v/>
      </c>
      <c r="BK844" s="140" t="str">
        <f t="shared" si="189"/>
        <v/>
      </c>
      <c r="BP844" s="5"/>
      <c r="BQ844" s="4" t="str">
        <f>IF(IFERROR(VLOOKUP(C844,C845:C$1993,1,0),"")="","",COUNTIF(C:C,C844))</f>
        <v/>
      </c>
      <c r="BS844" s="5"/>
      <c r="BT844" s="5"/>
      <c r="BU844" s="5" t="str">
        <f>IF(B844="","",IF(BQ844="",1+(MAX(BU$2:BU843)),""))</f>
        <v/>
      </c>
      <c r="BV844" s="5" t="str">
        <f t="shared" si="185"/>
        <v/>
      </c>
      <c r="BW844" s="5" t="str">
        <f t="shared" si="186"/>
        <v/>
      </c>
      <c r="BX844" s="14" t="str">
        <f t="shared" si="187"/>
        <v/>
      </c>
      <c r="BY844" s="28"/>
      <c r="BZ844" s="15"/>
      <c r="CA844" s="5" t="str">
        <f t="shared" si="179"/>
        <v/>
      </c>
      <c r="CC844" s="5"/>
      <c r="CD844" s="5" t="str">
        <f t="shared" si="188"/>
        <v/>
      </c>
      <c r="CE844" s="5" t="str">
        <f>IF(J844="","",IFERROR(IF(VLOOKUP(J844,J$2:J843,1,0)=0,"",""),J844))</f>
        <v/>
      </c>
      <c r="CF844" s="24" t="str">
        <f>IF(CE844="","",(IFERROR(VLOOKUP(MID(CE844,1,1),$CW$2:DA$28,3,0),0)+IFERROR(VLOOKUP(MID(CE844,2,1),CW$2:DA$28,4,0),0)+IFERROR(VLOOKUP(MID(CE844,3,1),CW$2:DA$28,5,0),0)+(ROW(CE844)/1000000000000)))</f>
        <v/>
      </c>
      <c r="CG844" s="5"/>
      <c r="CH844" s="5">
        <v>843</v>
      </c>
      <c r="CI844" s="5" t="str">
        <f>IFERROR(VLOOKUP(CH844,CD$2:CE1920,2,0),"")</f>
        <v/>
      </c>
      <c r="CJ844" s="5"/>
      <c r="CL844" s="5"/>
      <c r="DC844" s="5" t="e">
        <f>IF(REPORTE!AH$2="si",IF(C844=VALUE(REPORTE!C$11),IF(SUM(DC845:DC$1993),CONCATENATE(INT(B844),", "),INT(B844)),""),IF(C844=VALUE(REPORTE!C$10),IF(SUM(DC845:DC$1993),CONCATENATE(INT(B844),", "),INT(B844)),""))</f>
        <v>#VALUE!</v>
      </c>
      <c r="DG844" s="5"/>
      <c r="DH844" s="5"/>
      <c r="DI844" s="5"/>
      <c r="DJ844" s="5"/>
    </row>
    <row r="845" spans="1:114">
      <c r="A845" s="4" t="str">
        <f t="shared" si="181"/>
        <v/>
      </c>
      <c r="B845" s="3"/>
      <c r="D845" s="1" t="str">
        <f>IFERROR(INDEX('padron cfe'!B:B,MATCH(DATOS!C845,'padron cfe'!A:A,0),1),"")</f>
        <v/>
      </c>
      <c r="H845" s="5" t="str">
        <f>IF(F845="","",IFERROR(CONCATENATE("PEUA",VLOOKUP(ESTADO,REPORTE!AV$2:AW$33,2,0),DIDTRITO_FORM,CADER_FORM,IFERROR(VLOOKUP(DAY(F845),$BN$3:$BO$11,2,0),DAY(F845)),IFERROR(VLOOKUP(MONTH(F845),$BN$3:$BO$11,2,0),MONTH(F845)),YEAR(F845),G845),""))</f>
        <v/>
      </c>
      <c r="K845" s="2" t="str">
        <f>IFERROR(INDEX('padron cfe'!C:C,MATCH(DATOS!C845,'padron cfe'!A:A,0),1),"")</f>
        <v/>
      </c>
      <c r="L845" s="4" t="str">
        <f>IFERROR(IF(VLOOKUP(J845,J$2:L844,4,0)=0,"",VLOOKUP(J845,J$2:L844,4,0)),"")</f>
        <v/>
      </c>
      <c r="M845" s="4" t="str">
        <f>IFERROR(IF(VLOOKUP(J845,J$2:M844,5,0)=0,"",VLOOKUP(J845,J$2:M844,5,0)),"")</f>
        <v/>
      </c>
      <c r="Q845" s="5" t="str">
        <f t="shared" si="180"/>
        <v/>
      </c>
      <c r="S845"/>
      <c r="T845" s="2" t="str">
        <f>IFERROR(INDEX('padron cfe'!D:D,MATCH(DATOS!C845,'padron cfe'!A:A,0),1),"")</f>
        <v/>
      </c>
      <c r="X845" s="3"/>
      <c r="Z845" s="4" t="str">
        <f t="shared" si="182"/>
        <v/>
      </c>
      <c r="AC845" s="2" t="str">
        <f>IFERROR(IF(INDEX(AC$1:AC844,MATCH(J845,J$1:J844,0),1)=0,"",INDEX(AC$1:AC844,MATCH(J845,J$1:J844,0),1)),"")</f>
        <v/>
      </c>
      <c r="AD845" s="2" t="str">
        <f>IFERROR(IF(INDEX(AD$1:AD844,MATCH(J845,J$1:J844,0),1)=0,"",INDEX(AD$1:AD844,MATCH(J845,J$1:J844,0),1)),"")</f>
        <v/>
      </c>
      <c r="AE845" s="2" t="str">
        <f>IFERROR(IF(INDEX(AE$1:AE844,MATCH(J845,J$1:J844,0),1)=0,"",INDEX(AE$1:AE844,MATCH(J845,J$1:J844,0),1)),"")</f>
        <v/>
      </c>
      <c r="AS845" s="4"/>
      <c r="AU845" s="124"/>
      <c r="AV845" s="124"/>
      <c r="AW845" s="124"/>
      <c r="AX845" s="124"/>
      <c r="AY845" s="124"/>
      <c r="AZ845" s="124"/>
      <c r="BA845" s="4"/>
      <c r="BB845" s="127"/>
      <c r="BH845" s="7" t="str">
        <f t="shared" ca="1" si="183"/>
        <v/>
      </c>
      <c r="BI845" s="4" t="str">
        <f t="shared" si="178"/>
        <v/>
      </c>
      <c r="BJ845" s="123" t="str">
        <f t="shared" si="184"/>
        <v/>
      </c>
      <c r="BK845" s="140" t="str">
        <f t="shared" si="189"/>
        <v/>
      </c>
      <c r="BP845" s="5"/>
      <c r="BQ845" s="4" t="str">
        <f>IF(IFERROR(VLOOKUP(C845,C846:C$1993,1,0),"")="","",COUNTIF(C:C,C845))</f>
        <v/>
      </c>
      <c r="BS845" s="5"/>
      <c r="BT845" s="5"/>
      <c r="BU845" s="5" t="str">
        <f>IF(B845="","",IF(BQ845="",1+(MAX(BU$2:BU844)),""))</f>
        <v/>
      </c>
      <c r="BV845" s="5" t="str">
        <f t="shared" si="185"/>
        <v/>
      </c>
      <c r="BW845" s="5" t="str">
        <f t="shared" si="186"/>
        <v/>
      </c>
      <c r="BX845" s="14" t="str">
        <f t="shared" si="187"/>
        <v/>
      </c>
      <c r="BY845" s="28"/>
      <c r="BZ845" s="15"/>
      <c r="CA845" s="5" t="str">
        <f t="shared" si="179"/>
        <v/>
      </c>
      <c r="CC845" s="5"/>
      <c r="CD845" s="5" t="str">
        <f t="shared" si="188"/>
        <v/>
      </c>
      <c r="CE845" s="5" t="str">
        <f>IF(J845="","",IFERROR(IF(VLOOKUP(J845,J$2:J844,1,0)=0,"",""),J845))</f>
        <v/>
      </c>
      <c r="CF845" s="24" t="str">
        <f>IF(CE845="","",(IFERROR(VLOOKUP(MID(CE845,1,1),$CW$2:DA$28,3,0),0)+IFERROR(VLOOKUP(MID(CE845,2,1),CW$2:DA$28,4,0),0)+IFERROR(VLOOKUP(MID(CE845,3,1),CW$2:DA$28,5,0),0)+(ROW(CE845)/1000000000000)))</f>
        <v/>
      </c>
      <c r="CG845" s="5"/>
      <c r="CH845" s="5">
        <v>844</v>
      </c>
      <c r="CI845" s="5" t="str">
        <f>IFERROR(VLOOKUP(CH845,CD$2:CE1921,2,0),"")</f>
        <v/>
      </c>
      <c r="CJ845" s="5"/>
      <c r="CL845" s="5"/>
      <c r="DC845" s="5" t="e">
        <f>IF(REPORTE!AH$2="si",IF(C845=VALUE(REPORTE!C$11),IF(SUM(DC846:DC$1993),CONCATENATE(INT(B845),", "),INT(B845)),""),IF(C845=VALUE(REPORTE!C$10),IF(SUM(DC846:DC$1993),CONCATENATE(INT(B845),", "),INT(B845)),""))</f>
        <v>#VALUE!</v>
      </c>
      <c r="DG845" s="5"/>
      <c r="DH845" s="5"/>
      <c r="DI845" s="5"/>
      <c r="DJ845" s="5"/>
    </row>
    <row r="846" spans="1:114">
      <c r="A846" s="4" t="str">
        <f t="shared" si="181"/>
        <v/>
      </c>
      <c r="B846" s="3"/>
      <c r="D846" s="1" t="str">
        <f>IFERROR(INDEX('padron cfe'!B:B,MATCH(DATOS!C846,'padron cfe'!A:A,0),1),"")</f>
        <v/>
      </c>
      <c r="H846" s="5" t="str">
        <f>IF(F846="","",IFERROR(CONCATENATE("PEUA",VLOOKUP(ESTADO,REPORTE!AV$2:AW$33,2,0),DIDTRITO_FORM,CADER_FORM,IFERROR(VLOOKUP(DAY(F846),$BN$3:$BO$11,2,0),DAY(F846)),IFERROR(VLOOKUP(MONTH(F846),$BN$3:$BO$11,2,0),MONTH(F846)),YEAR(F846),G846),""))</f>
        <v/>
      </c>
      <c r="K846" s="2" t="str">
        <f>IFERROR(INDEX('padron cfe'!C:C,MATCH(DATOS!C846,'padron cfe'!A:A,0),1),"")</f>
        <v/>
      </c>
      <c r="L846" s="4" t="str">
        <f>IFERROR(IF(VLOOKUP(J846,J$2:L845,4,0)=0,"",VLOOKUP(J846,J$2:L845,4,0)),"")</f>
        <v/>
      </c>
      <c r="M846" s="4" t="str">
        <f>IFERROR(IF(VLOOKUP(J846,J$2:M845,5,0)=0,"",VLOOKUP(J846,J$2:M845,5,0)),"")</f>
        <v/>
      </c>
      <c r="Q846" s="5" t="str">
        <f t="shared" si="180"/>
        <v/>
      </c>
      <c r="S846"/>
      <c r="T846" s="2" t="str">
        <f>IFERROR(INDEX('padron cfe'!D:D,MATCH(DATOS!C846,'padron cfe'!A:A,0),1),"")</f>
        <v/>
      </c>
      <c r="X846" s="3"/>
      <c r="Z846" s="4" t="str">
        <f t="shared" si="182"/>
        <v/>
      </c>
      <c r="AC846" s="2" t="str">
        <f>IFERROR(IF(INDEX(AC$1:AC845,MATCH(J846,J$1:J845,0),1)=0,"",INDEX(AC$1:AC845,MATCH(J846,J$1:J845,0),1)),"")</f>
        <v/>
      </c>
      <c r="AD846" s="2" t="str">
        <f>IFERROR(IF(INDEX(AD$1:AD845,MATCH(J846,J$1:J845,0),1)=0,"",INDEX(AD$1:AD845,MATCH(J846,J$1:J845,0),1)),"")</f>
        <v/>
      </c>
      <c r="AE846" s="2" t="str">
        <f>IFERROR(IF(INDEX(AE$1:AE845,MATCH(J846,J$1:J845,0),1)=0,"",INDEX(AE$1:AE845,MATCH(J846,J$1:J845,0),1)),"")</f>
        <v/>
      </c>
      <c r="AS846" s="4"/>
      <c r="AU846" s="124"/>
      <c r="AV846" s="124"/>
      <c r="AW846" s="124"/>
      <c r="AX846" s="124"/>
      <c r="AY846" s="124"/>
      <c r="AZ846" s="124"/>
      <c r="BA846" s="4"/>
      <c r="BB846" s="127"/>
      <c r="BH846" s="7" t="str">
        <f t="shared" ca="1" si="183"/>
        <v/>
      </c>
      <c r="BI846" s="4" t="str">
        <f t="shared" si="178"/>
        <v/>
      </c>
      <c r="BJ846" s="123" t="str">
        <f t="shared" si="184"/>
        <v/>
      </c>
      <c r="BK846" s="140" t="str">
        <f t="shared" si="189"/>
        <v/>
      </c>
      <c r="BP846" s="5"/>
      <c r="BQ846" s="4" t="str">
        <f>IF(IFERROR(VLOOKUP(C846,C847:C$1993,1,0),"")="","",COUNTIF(C:C,C846))</f>
        <v/>
      </c>
      <c r="BS846" s="5"/>
      <c r="BT846" s="5"/>
      <c r="BU846" s="5" t="str">
        <f>IF(B846="","",IF(BQ846="",1+(MAX(BU$2:BU845)),""))</f>
        <v/>
      </c>
      <c r="BV846" s="5" t="str">
        <f t="shared" si="185"/>
        <v/>
      </c>
      <c r="BW846" s="5" t="str">
        <f t="shared" si="186"/>
        <v/>
      </c>
      <c r="BX846" s="14" t="str">
        <f t="shared" si="187"/>
        <v/>
      </c>
      <c r="BY846" s="28"/>
      <c r="BZ846" s="15"/>
      <c r="CA846" s="5" t="str">
        <f t="shared" si="179"/>
        <v/>
      </c>
      <c r="CC846" s="5"/>
      <c r="CD846" s="5" t="str">
        <f t="shared" si="188"/>
        <v/>
      </c>
      <c r="CE846" s="5" t="str">
        <f>IF(J846="","",IFERROR(IF(VLOOKUP(J846,J$2:J845,1,0)=0,"",""),J846))</f>
        <v/>
      </c>
      <c r="CF846" s="24" t="str">
        <f>IF(CE846="","",(IFERROR(VLOOKUP(MID(CE846,1,1),$CW$2:DA$28,3,0),0)+IFERROR(VLOOKUP(MID(CE846,2,1),CW$2:DA$28,4,0),0)+IFERROR(VLOOKUP(MID(CE846,3,1),CW$2:DA$28,5,0),0)+(ROW(CE846)/1000000000000)))</f>
        <v/>
      </c>
      <c r="CG846" s="5"/>
      <c r="CH846" s="5">
        <v>845</v>
      </c>
      <c r="CI846" s="5" t="str">
        <f>IFERROR(VLOOKUP(CH846,CD$2:CE1922,2,0),"")</f>
        <v/>
      </c>
      <c r="CJ846" s="5"/>
      <c r="CL846" s="5"/>
      <c r="DC846" s="5" t="e">
        <f>IF(REPORTE!AH$2="si",IF(C846=VALUE(REPORTE!C$11),IF(SUM(DC847:DC$1993),CONCATENATE(INT(B846),", "),INT(B846)),""),IF(C846=VALUE(REPORTE!C$10),IF(SUM(DC847:DC$1993),CONCATENATE(INT(B846),", "),INT(B846)),""))</f>
        <v>#VALUE!</v>
      </c>
      <c r="DG846" s="5"/>
      <c r="DH846" s="5"/>
      <c r="DI846" s="5"/>
      <c r="DJ846" s="5"/>
    </row>
    <row r="847" spans="1:114">
      <c r="A847" s="4" t="str">
        <f t="shared" si="181"/>
        <v/>
      </c>
      <c r="B847" s="3"/>
      <c r="D847" s="1" t="str">
        <f>IFERROR(INDEX('padron cfe'!B:B,MATCH(DATOS!C847,'padron cfe'!A:A,0),1),"")</f>
        <v/>
      </c>
      <c r="H847" s="5" t="str">
        <f>IF(F847="","",IFERROR(CONCATENATE("PEUA",VLOOKUP(ESTADO,REPORTE!AV$2:AW$33,2,0),DIDTRITO_FORM,CADER_FORM,IFERROR(VLOOKUP(DAY(F847),$BN$3:$BO$11,2,0),DAY(F847)),IFERROR(VLOOKUP(MONTH(F847),$BN$3:$BO$11,2,0),MONTH(F847)),YEAR(F847),G847),""))</f>
        <v/>
      </c>
      <c r="K847" s="2" t="str">
        <f>IFERROR(INDEX('padron cfe'!C:C,MATCH(DATOS!C847,'padron cfe'!A:A,0),1),"")</f>
        <v/>
      </c>
      <c r="L847" s="4" t="str">
        <f>IFERROR(IF(VLOOKUP(J847,J$2:L846,4,0)=0,"",VLOOKUP(J847,J$2:L846,4,0)),"")</f>
        <v/>
      </c>
      <c r="M847" s="4" t="str">
        <f>IFERROR(IF(VLOOKUP(J847,J$2:M846,5,0)=0,"",VLOOKUP(J847,J$2:M846,5,0)),"")</f>
        <v/>
      </c>
      <c r="Q847" s="5" t="str">
        <f t="shared" si="180"/>
        <v/>
      </c>
      <c r="S847"/>
      <c r="T847" s="2" t="str">
        <f>IFERROR(INDEX('padron cfe'!D:D,MATCH(DATOS!C847,'padron cfe'!A:A,0),1),"")</f>
        <v/>
      </c>
      <c r="X847" s="3"/>
      <c r="Z847" s="4" t="str">
        <f t="shared" si="182"/>
        <v/>
      </c>
      <c r="AC847" s="2" t="str">
        <f>IFERROR(IF(INDEX(AC$1:AC846,MATCH(J847,J$1:J846,0),1)=0,"",INDEX(AC$1:AC846,MATCH(J847,J$1:J846,0),1)),"")</f>
        <v/>
      </c>
      <c r="AD847" s="2" t="str">
        <f>IFERROR(IF(INDEX(AD$1:AD846,MATCH(J847,J$1:J846,0),1)=0,"",INDEX(AD$1:AD846,MATCH(J847,J$1:J846,0),1)),"")</f>
        <v/>
      </c>
      <c r="AE847" s="2" t="str">
        <f>IFERROR(IF(INDEX(AE$1:AE846,MATCH(J847,J$1:J846,0),1)=0,"",INDEX(AE$1:AE846,MATCH(J847,J$1:J846,0),1)),"")</f>
        <v/>
      </c>
      <c r="AS847" s="4"/>
      <c r="AU847" s="124"/>
      <c r="AV847" s="124"/>
      <c r="AW847" s="124"/>
      <c r="AX847" s="124"/>
      <c r="AY847" s="124"/>
      <c r="AZ847" s="124"/>
      <c r="BA847" s="4"/>
      <c r="BB847" s="127"/>
      <c r="BH847" s="7" t="str">
        <f t="shared" ca="1" si="183"/>
        <v/>
      </c>
      <c r="BI847" s="4" t="str">
        <f t="shared" si="178"/>
        <v/>
      </c>
      <c r="BJ847" s="123" t="str">
        <f t="shared" si="184"/>
        <v/>
      </c>
      <c r="BK847" s="140" t="str">
        <f t="shared" si="189"/>
        <v/>
      </c>
      <c r="BP847" s="5"/>
      <c r="BQ847" s="4" t="str">
        <f>IF(IFERROR(VLOOKUP(C847,C848:C$1993,1,0),"")="","",COUNTIF(C:C,C847))</f>
        <v/>
      </c>
      <c r="BS847" s="5"/>
      <c r="BT847" s="5"/>
      <c r="BU847" s="5" t="str">
        <f>IF(B847="","",IF(BQ847="",1+(MAX(BU$2:BU846)),""))</f>
        <v/>
      </c>
      <c r="BV847" s="5" t="str">
        <f t="shared" si="185"/>
        <v/>
      </c>
      <c r="BW847" s="5" t="str">
        <f t="shared" si="186"/>
        <v/>
      </c>
      <c r="BX847" s="14" t="str">
        <f t="shared" si="187"/>
        <v/>
      </c>
      <c r="BY847" s="28"/>
      <c r="BZ847" s="15"/>
      <c r="CA847" s="5" t="str">
        <f t="shared" si="179"/>
        <v/>
      </c>
      <c r="CC847" s="5"/>
      <c r="CD847" s="5" t="str">
        <f t="shared" si="188"/>
        <v/>
      </c>
      <c r="CE847" s="5" t="str">
        <f>IF(J847="","",IFERROR(IF(VLOOKUP(J847,J$2:J846,1,0)=0,"",""),J847))</f>
        <v/>
      </c>
      <c r="CF847" s="24" t="str">
        <f>IF(CE847="","",(IFERROR(VLOOKUP(MID(CE847,1,1),$CW$2:DA$28,3,0),0)+IFERROR(VLOOKUP(MID(CE847,2,1),CW$2:DA$28,4,0),0)+IFERROR(VLOOKUP(MID(CE847,3,1),CW$2:DA$28,5,0),0)+(ROW(CE847)/1000000000000)))</f>
        <v/>
      </c>
      <c r="CG847" s="5"/>
      <c r="CH847" s="5">
        <v>846</v>
      </c>
      <c r="CI847" s="5" t="str">
        <f>IFERROR(VLOOKUP(CH847,CD$2:CE1923,2,0),"")</f>
        <v/>
      </c>
      <c r="CJ847" s="5"/>
      <c r="CL847" s="5"/>
      <c r="DC847" s="5" t="e">
        <f>IF(REPORTE!AH$2="si",IF(C847=VALUE(REPORTE!C$11),IF(SUM(DC848:DC$1993),CONCATENATE(INT(B847),", "),INT(B847)),""),IF(C847=VALUE(REPORTE!C$10),IF(SUM(DC848:DC$1993),CONCATENATE(INT(B847),", "),INT(B847)),""))</f>
        <v>#VALUE!</v>
      </c>
      <c r="DG847" s="5"/>
      <c r="DH847" s="5"/>
      <c r="DI847" s="5"/>
      <c r="DJ847" s="5"/>
    </row>
    <row r="848" spans="1:114">
      <c r="A848" s="4" t="str">
        <f t="shared" si="181"/>
        <v/>
      </c>
      <c r="B848" s="3"/>
      <c r="D848" s="1" t="str">
        <f>IFERROR(INDEX('padron cfe'!B:B,MATCH(DATOS!C848,'padron cfe'!A:A,0),1),"")</f>
        <v/>
      </c>
      <c r="H848" s="5" t="str">
        <f>IF(F848="","",IFERROR(CONCATENATE("PEUA",VLOOKUP(ESTADO,REPORTE!AV$2:AW$33,2,0),DIDTRITO_FORM,CADER_FORM,IFERROR(VLOOKUP(DAY(F848),$BN$3:$BO$11,2,0),DAY(F848)),IFERROR(VLOOKUP(MONTH(F848),$BN$3:$BO$11,2,0),MONTH(F848)),YEAR(F848),G848),""))</f>
        <v/>
      </c>
      <c r="K848" s="2" t="str">
        <f>IFERROR(INDEX('padron cfe'!C:C,MATCH(DATOS!C848,'padron cfe'!A:A,0),1),"")</f>
        <v/>
      </c>
      <c r="L848" s="4" t="str">
        <f>IFERROR(IF(VLOOKUP(J848,J$2:L847,4,0)=0,"",VLOOKUP(J848,J$2:L847,4,0)),"")</f>
        <v/>
      </c>
      <c r="M848" s="4" t="str">
        <f>IFERROR(IF(VLOOKUP(J848,J$2:M847,5,0)=0,"",VLOOKUP(J848,J$2:M847,5,0)),"")</f>
        <v/>
      </c>
      <c r="Q848" s="5" t="str">
        <f t="shared" si="180"/>
        <v/>
      </c>
      <c r="S848"/>
      <c r="T848" s="2" t="str">
        <f>IFERROR(INDEX('padron cfe'!D:D,MATCH(DATOS!C848,'padron cfe'!A:A,0),1),"")</f>
        <v/>
      </c>
      <c r="X848" s="3"/>
      <c r="Z848" s="4" t="str">
        <f t="shared" si="182"/>
        <v/>
      </c>
      <c r="AC848" s="2" t="str">
        <f>IFERROR(IF(INDEX(AC$1:AC847,MATCH(J848,J$1:J847,0),1)=0,"",INDEX(AC$1:AC847,MATCH(J848,J$1:J847,0),1)),"")</f>
        <v/>
      </c>
      <c r="AD848" s="2" t="str">
        <f>IFERROR(IF(INDEX(AD$1:AD847,MATCH(J848,J$1:J847,0),1)=0,"",INDEX(AD$1:AD847,MATCH(J848,J$1:J847,0),1)),"")</f>
        <v/>
      </c>
      <c r="AE848" s="2" t="str">
        <f>IFERROR(IF(INDEX(AE$1:AE847,MATCH(J848,J$1:J847,0),1)=0,"",INDEX(AE$1:AE847,MATCH(J848,J$1:J847,0),1)),"")</f>
        <v/>
      </c>
      <c r="AS848" s="4"/>
      <c r="AU848" s="124"/>
      <c r="AV848" s="124"/>
      <c r="AW848" s="124"/>
      <c r="AX848" s="124"/>
      <c r="AY848" s="124"/>
      <c r="AZ848" s="124"/>
      <c r="BA848" s="4"/>
      <c r="BB848" s="127"/>
      <c r="BH848" s="7" t="str">
        <f t="shared" ca="1" si="183"/>
        <v/>
      </c>
      <c r="BI848" s="4" t="str">
        <f t="shared" si="178"/>
        <v/>
      </c>
      <c r="BJ848" s="123" t="str">
        <f t="shared" si="184"/>
        <v/>
      </c>
      <c r="BK848" s="140" t="str">
        <f t="shared" si="189"/>
        <v/>
      </c>
      <c r="BP848" s="5"/>
      <c r="BQ848" s="4" t="str">
        <f>IF(IFERROR(VLOOKUP(C848,C849:C$1993,1,0),"")="","",COUNTIF(C:C,C848))</f>
        <v/>
      </c>
      <c r="BS848" s="5"/>
      <c r="BT848" s="5"/>
      <c r="BU848" s="5" t="str">
        <f>IF(B848="","",IF(BQ848="",1+(MAX(BU$2:BU847)),""))</f>
        <v/>
      </c>
      <c r="BV848" s="5" t="str">
        <f t="shared" si="185"/>
        <v/>
      </c>
      <c r="BW848" s="5" t="str">
        <f t="shared" si="186"/>
        <v/>
      </c>
      <c r="BX848" s="14" t="str">
        <f t="shared" si="187"/>
        <v/>
      </c>
      <c r="BY848" s="28"/>
      <c r="BZ848" s="15"/>
      <c r="CA848" s="5" t="str">
        <f t="shared" si="179"/>
        <v/>
      </c>
      <c r="CC848" s="5"/>
      <c r="CD848" s="5" t="str">
        <f t="shared" si="188"/>
        <v/>
      </c>
      <c r="CE848" s="5" t="str">
        <f>IF(J848="","",IFERROR(IF(VLOOKUP(J848,J$2:J847,1,0)=0,"",""),J848))</f>
        <v/>
      </c>
      <c r="CF848" s="24" t="str">
        <f>IF(CE848="","",(IFERROR(VLOOKUP(MID(CE848,1,1),$CW$2:DA$28,3,0),0)+IFERROR(VLOOKUP(MID(CE848,2,1),CW$2:DA$28,4,0),0)+IFERROR(VLOOKUP(MID(CE848,3,1),CW$2:DA$28,5,0),0)+(ROW(CE848)/1000000000000)))</f>
        <v/>
      </c>
      <c r="CG848" s="5"/>
      <c r="CH848" s="5">
        <v>847</v>
      </c>
      <c r="CI848" s="5" t="str">
        <f>IFERROR(VLOOKUP(CH848,CD$2:CE1924,2,0),"")</f>
        <v/>
      </c>
      <c r="CJ848" s="5"/>
      <c r="CL848" s="5"/>
      <c r="DC848" s="5" t="e">
        <f>IF(REPORTE!AH$2="si",IF(C848=VALUE(REPORTE!C$11),IF(SUM(DC849:DC$1993),CONCATENATE(INT(B848),", "),INT(B848)),""),IF(C848=VALUE(REPORTE!C$10),IF(SUM(DC849:DC$1993),CONCATENATE(INT(B848),", "),INT(B848)),""))</f>
        <v>#VALUE!</v>
      </c>
      <c r="DG848" s="5"/>
      <c r="DH848" s="5"/>
      <c r="DI848" s="5"/>
      <c r="DJ848" s="5"/>
    </row>
    <row r="849" spans="1:114">
      <c r="A849" s="4" t="str">
        <f t="shared" si="181"/>
        <v/>
      </c>
      <c r="B849" s="3"/>
      <c r="D849" s="1" t="str">
        <f>IFERROR(INDEX('padron cfe'!B:B,MATCH(DATOS!C849,'padron cfe'!A:A,0),1),"")</f>
        <v/>
      </c>
      <c r="H849" s="5" t="str">
        <f>IF(F849="","",IFERROR(CONCATENATE("PEUA",VLOOKUP(ESTADO,REPORTE!AV$2:AW$33,2,0),DIDTRITO_FORM,CADER_FORM,IFERROR(VLOOKUP(DAY(F849),$BN$3:$BO$11,2,0),DAY(F849)),IFERROR(VLOOKUP(MONTH(F849),$BN$3:$BO$11,2,0),MONTH(F849)),YEAR(F849),G849),""))</f>
        <v/>
      </c>
      <c r="K849" s="2" t="str">
        <f>IFERROR(INDEX('padron cfe'!C:C,MATCH(DATOS!C849,'padron cfe'!A:A,0),1),"")</f>
        <v/>
      </c>
      <c r="L849" s="4" t="str">
        <f>IFERROR(IF(VLOOKUP(J849,J$2:L848,4,0)=0,"",VLOOKUP(J849,J$2:L848,4,0)),"")</f>
        <v/>
      </c>
      <c r="M849" s="4" t="str">
        <f>IFERROR(IF(VLOOKUP(J849,J$2:M848,5,0)=0,"",VLOOKUP(J849,J$2:M848,5,0)),"")</f>
        <v/>
      </c>
      <c r="Q849" s="5" t="str">
        <f t="shared" si="180"/>
        <v/>
      </c>
      <c r="S849"/>
      <c r="T849" s="2" t="str">
        <f>IFERROR(INDEX('padron cfe'!D:D,MATCH(DATOS!C849,'padron cfe'!A:A,0),1),"")</f>
        <v/>
      </c>
      <c r="X849" s="3"/>
      <c r="Z849" s="4" t="str">
        <f t="shared" si="182"/>
        <v/>
      </c>
      <c r="AC849" s="2" t="str">
        <f>IFERROR(IF(INDEX(AC$1:AC848,MATCH(J849,J$1:J848,0),1)=0,"",INDEX(AC$1:AC848,MATCH(J849,J$1:J848,0),1)),"")</f>
        <v/>
      </c>
      <c r="AD849" s="2" t="str">
        <f>IFERROR(IF(INDEX(AD$1:AD848,MATCH(J849,J$1:J848,0),1)=0,"",INDEX(AD$1:AD848,MATCH(J849,J$1:J848,0),1)),"")</f>
        <v/>
      </c>
      <c r="AE849" s="2" t="str">
        <f>IFERROR(IF(INDEX(AE$1:AE848,MATCH(J849,J$1:J848,0),1)=0,"",INDEX(AE$1:AE848,MATCH(J849,J$1:J848,0),1)),"")</f>
        <v/>
      </c>
      <c r="AS849" s="4"/>
      <c r="AU849" s="124"/>
      <c r="AV849" s="124"/>
      <c r="AW849" s="124"/>
      <c r="AX849" s="124"/>
      <c r="AY849" s="124"/>
      <c r="AZ849" s="124"/>
      <c r="BA849" s="4"/>
      <c r="BB849" s="127"/>
      <c r="BH849" s="7" t="str">
        <f t="shared" ca="1" si="183"/>
        <v/>
      </c>
      <c r="BI849" s="4" t="str">
        <f t="shared" si="178"/>
        <v/>
      </c>
      <c r="BJ849" s="123" t="str">
        <f t="shared" si="184"/>
        <v/>
      </c>
      <c r="BK849" s="140" t="str">
        <f t="shared" si="189"/>
        <v/>
      </c>
      <c r="BP849" s="5"/>
      <c r="BQ849" s="4" t="str">
        <f>IF(IFERROR(VLOOKUP(C849,C850:C$1993,1,0),"")="","",COUNTIF(C:C,C849))</f>
        <v/>
      </c>
      <c r="BS849" s="5"/>
      <c r="BT849" s="5"/>
      <c r="BU849" s="5" t="str">
        <f>IF(B849="","",IF(BQ849="",1+(MAX(BU$2:BU848)),""))</f>
        <v/>
      </c>
      <c r="BV849" s="5" t="str">
        <f t="shared" si="185"/>
        <v/>
      </c>
      <c r="BW849" s="5" t="str">
        <f t="shared" si="186"/>
        <v/>
      </c>
      <c r="BX849" s="14" t="str">
        <f t="shared" si="187"/>
        <v/>
      </c>
      <c r="BY849" s="28"/>
      <c r="BZ849" s="15"/>
      <c r="CA849" s="5" t="str">
        <f t="shared" si="179"/>
        <v/>
      </c>
      <c r="CC849" s="5"/>
      <c r="CD849" s="5" t="str">
        <f t="shared" si="188"/>
        <v/>
      </c>
      <c r="CE849" s="5" t="str">
        <f>IF(J849="","",IFERROR(IF(VLOOKUP(J849,J$2:J848,1,0)=0,"",""),J849))</f>
        <v/>
      </c>
      <c r="CF849" s="24" t="str">
        <f>IF(CE849="","",(IFERROR(VLOOKUP(MID(CE849,1,1),$CW$2:DA$28,3,0),0)+IFERROR(VLOOKUP(MID(CE849,2,1),CW$2:DA$28,4,0),0)+IFERROR(VLOOKUP(MID(CE849,3,1),CW$2:DA$28,5,0),0)+(ROW(CE849)/1000000000000)))</f>
        <v/>
      </c>
      <c r="CG849" s="5"/>
      <c r="CH849" s="5">
        <v>848</v>
      </c>
      <c r="CI849" s="5" t="str">
        <f>IFERROR(VLOOKUP(CH849,CD$2:CE1925,2,0),"")</f>
        <v/>
      </c>
      <c r="CJ849" s="5"/>
      <c r="CL849" s="5"/>
      <c r="DC849" s="5" t="e">
        <f>IF(REPORTE!AH$2="si",IF(C849=VALUE(REPORTE!C$11),IF(SUM(DC850:DC$1993),CONCATENATE(INT(B849),", "),INT(B849)),""),IF(C849=VALUE(REPORTE!C$10),IF(SUM(DC850:DC$1993),CONCATENATE(INT(B849),", "),INT(B849)),""))</f>
        <v>#VALUE!</v>
      </c>
      <c r="DG849" s="5"/>
      <c r="DH849" s="5"/>
      <c r="DI849" s="5"/>
      <c r="DJ849" s="5"/>
    </row>
    <row r="850" spans="1:114">
      <c r="A850" s="4" t="str">
        <f t="shared" si="181"/>
        <v/>
      </c>
      <c r="B850" s="3"/>
      <c r="D850" s="1" t="str">
        <f>IFERROR(INDEX('padron cfe'!B:B,MATCH(DATOS!C850,'padron cfe'!A:A,0),1),"")</f>
        <v/>
      </c>
      <c r="H850" s="5" t="str">
        <f>IF(F850="","",IFERROR(CONCATENATE("PEUA",VLOOKUP(ESTADO,REPORTE!AV$2:AW$33,2,0),DIDTRITO_FORM,CADER_FORM,IFERROR(VLOOKUP(DAY(F850),$BN$3:$BO$11,2,0),DAY(F850)),IFERROR(VLOOKUP(MONTH(F850),$BN$3:$BO$11,2,0),MONTH(F850)),YEAR(F850),G850),""))</f>
        <v/>
      </c>
      <c r="K850" s="2" t="str">
        <f>IFERROR(INDEX('padron cfe'!C:C,MATCH(DATOS!C850,'padron cfe'!A:A,0),1),"")</f>
        <v/>
      </c>
      <c r="L850" s="4" t="str">
        <f>IFERROR(IF(VLOOKUP(J850,J$2:L849,4,0)=0,"",VLOOKUP(J850,J$2:L849,4,0)),"")</f>
        <v/>
      </c>
      <c r="M850" s="4" t="str">
        <f>IFERROR(IF(VLOOKUP(J850,J$2:M849,5,0)=0,"",VLOOKUP(J850,J$2:M849,5,0)),"")</f>
        <v/>
      </c>
      <c r="Q850" s="5" t="str">
        <f t="shared" si="180"/>
        <v/>
      </c>
      <c r="S850"/>
      <c r="T850" s="2" t="str">
        <f>IFERROR(INDEX('padron cfe'!D:D,MATCH(DATOS!C850,'padron cfe'!A:A,0),1),"")</f>
        <v/>
      </c>
      <c r="X850" s="3"/>
      <c r="Z850" s="4" t="str">
        <f t="shared" si="182"/>
        <v/>
      </c>
      <c r="AC850" s="2" t="str">
        <f>IFERROR(IF(INDEX(AC$1:AC849,MATCH(J850,J$1:J849,0),1)=0,"",INDEX(AC$1:AC849,MATCH(J850,J$1:J849,0),1)),"")</f>
        <v/>
      </c>
      <c r="AD850" s="2" t="str">
        <f>IFERROR(IF(INDEX(AD$1:AD849,MATCH(J850,J$1:J849,0),1)=0,"",INDEX(AD$1:AD849,MATCH(J850,J$1:J849,0),1)),"")</f>
        <v/>
      </c>
      <c r="AE850" s="2" t="str">
        <f>IFERROR(IF(INDEX(AE$1:AE849,MATCH(J850,J$1:J849,0),1)=0,"",INDEX(AE$1:AE849,MATCH(J850,J$1:J849,0),1)),"")</f>
        <v/>
      </c>
      <c r="AS850" s="4"/>
      <c r="AU850" s="124"/>
      <c r="AV850" s="124"/>
      <c r="AW850" s="124"/>
      <c r="AX850" s="124"/>
      <c r="AY850" s="124"/>
      <c r="AZ850" s="124"/>
      <c r="BA850" s="4"/>
      <c r="BB850" s="127"/>
      <c r="BH850" s="7" t="str">
        <f t="shared" ca="1" si="183"/>
        <v/>
      </c>
      <c r="BI850" s="4" t="str">
        <f t="shared" si="178"/>
        <v/>
      </c>
      <c r="BJ850" s="123" t="str">
        <f t="shared" si="184"/>
        <v/>
      </c>
      <c r="BK850" s="140" t="str">
        <f t="shared" si="189"/>
        <v/>
      </c>
      <c r="BP850" s="5"/>
      <c r="BQ850" s="4" t="str">
        <f>IF(IFERROR(VLOOKUP(C850,C851:C$1993,1,0),"")="","",COUNTIF(C:C,C850))</f>
        <v/>
      </c>
      <c r="BS850" s="5"/>
      <c r="BT850" s="5"/>
      <c r="BU850" s="5" t="str">
        <f>IF(B850="","",IF(BQ850="",1+(MAX(BU$2:BU849)),""))</f>
        <v/>
      </c>
      <c r="BV850" s="5" t="str">
        <f t="shared" si="185"/>
        <v/>
      </c>
      <c r="BW850" s="5" t="str">
        <f t="shared" si="186"/>
        <v/>
      </c>
      <c r="BX850" s="14" t="str">
        <f t="shared" si="187"/>
        <v/>
      </c>
      <c r="BY850" s="28"/>
      <c r="BZ850" s="15"/>
      <c r="CA850" s="5" t="str">
        <f t="shared" si="179"/>
        <v/>
      </c>
      <c r="CC850" s="5"/>
      <c r="CD850" s="5" t="str">
        <f t="shared" si="188"/>
        <v/>
      </c>
      <c r="CE850" s="5" t="str">
        <f>IF(J850="","",IFERROR(IF(VLOOKUP(J850,J$2:J849,1,0)=0,"",""),J850))</f>
        <v/>
      </c>
      <c r="CF850" s="24" t="str">
        <f>IF(CE850="","",(IFERROR(VLOOKUP(MID(CE850,1,1),$CW$2:DA$28,3,0),0)+IFERROR(VLOOKUP(MID(CE850,2,1),CW$2:DA$28,4,0),0)+IFERROR(VLOOKUP(MID(CE850,3,1),CW$2:DA$28,5,0),0)+(ROW(CE850)/1000000000000)))</f>
        <v/>
      </c>
      <c r="CG850" s="5"/>
      <c r="CH850" s="5">
        <v>849</v>
      </c>
      <c r="CI850" s="5" t="str">
        <f>IFERROR(VLOOKUP(CH850,CD$2:CE1926,2,0),"")</f>
        <v/>
      </c>
      <c r="CJ850" s="5"/>
      <c r="CL850" s="5"/>
      <c r="DC850" s="5" t="e">
        <f>IF(REPORTE!AH$2="si",IF(C850=VALUE(REPORTE!C$11),IF(SUM(DC851:DC$1993),CONCATENATE(INT(B850),", "),INT(B850)),""),IF(C850=VALUE(REPORTE!C$10),IF(SUM(DC851:DC$1993),CONCATENATE(INT(B850),", "),INT(B850)),""))</f>
        <v>#VALUE!</v>
      </c>
      <c r="DG850" s="5"/>
      <c r="DH850" s="5"/>
      <c r="DI850" s="5"/>
      <c r="DJ850" s="5"/>
    </row>
    <row r="851" spans="1:114">
      <c r="A851" s="4" t="str">
        <f t="shared" si="181"/>
        <v/>
      </c>
      <c r="B851" s="3"/>
      <c r="D851" s="1" t="str">
        <f>IFERROR(INDEX('padron cfe'!B:B,MATCH(DATOS!C851,'padron cfe'!A:A,0),1),"")</f>
        <v/>
      </c>
      <c r="H851" s="5" t="str">
        <f>IF(F851="","",IFERROR(CONCATENATE("PEUA",VLOOKUP(ESTADO,REPORTE!AV$2:AW$33,2,0),DIDTRITO_FORM,CADER_FORM,IFERROR(VLOOKUP(DAY(F851),$BN$3:$BO$11,2,0),DAY(F851)),IFERROR(VLOOKUP(MONTH(F851),$BN$3:$BO$11,2,0),MONTH(F851)),YEAR(F851),G851),""))</f>
        <v/>
      </c>
      <c r="K851" s="2" t="str">
        <f>IFERROR(INDEX('padron cfe'!C:C,MATCH(DATOS!C851,'padron cfe'!A:A,0),1),"")</f>
        <v/>
      </c>
      <c r="L851" s="4" t="str">
        <f>IFERROR(IF(VLOOKUP(J851,J$2:L850,4,0)=0,"",VLOOKUP(J851,J$2:L850,4,0)),"")</f>
        <v/>
      </c>
      <c r="M851" s="4" t="str">
        <f>IFERROR(IF(VLOOKUP(J851,J$2:M850,5,0)=0,"",VLOOKUP(J851,J$2:M850,5,0)),"")</f>
        <v/>
      </c>
      <c r="Q851" s="5" t="str">
        <f t="shared" si="180"/>
        <v/>
      </c>
      <c r="S851"/>
      <c r="T851" s="2" t="str">
        <f>IFERROR(INDEX('padron cfe'!D:D,MATCH(DATOS!C851,'padron cfe'!A:A,0),1),"")</f>
        <v/>
      </c>
      <c r="X851" s="3"/>
      <c r="Z851" s="4" t="str">
        <f t="shared" si="182"/>
        <v/>
      </c>
      <c r="AC851" s="2" t="str">
        <f>IFERROR(IF(INDEX(AC$1:AC850,MATCH(J851,J$1:J850,0),1)=0,"",INDEX(AC$1:AC850,MATCH(J851,J$1:J850,0),1)),"")</f>
        <v/>
      </c>
      <c r="AD851" s="2" t="str">
        <f>IFERROR(IF(INDEX(AD$1:AD850,MATCH(J851,J$1:J850,0),1)=0,"",INDEX(AD$1:AD850,MATCH(J851,J$1:J850,0),1)),"")</f>
        <v/>
      </c>
      <c r="AE851" s="2" t="str">
        <f>IFERROR(IF(INDEX(AE$1:AE850,MATCH(J851,J$1:J850,0),1)=0,"",INDEX(AE$1:AE850,MATCH(J851,J$1:J850,0),1)),"")</f>
        <v/>
      </c>
      <c r="AS851" s="4"/>
      <c r="AU851" s="124"/>
      <c r="AV851" s="124"/>
      <c r="AW851" s="124"/>
      <c r="AX851" s="124"/>
      <c r="AY851" s="124"/>
      <c r="AZ851" s="124"/>
      <c r="BA851" s="4"/>
      <c r="BB851" s="127"/>
      <c r="BH851" s="7" t="str">
        <f t="shared" ca="1" si="183"/>
        <v/>
      </c>
      <c r="BI851" s="4" t="str">
        <f t="shared" ref="BI851:BI914" si="190">IFERROR(IF(AA851=0,"",AA851/BB851),"")</f>
        <v/>
      </c>
      <c r="BJ851" s="123" t="str">
        <f t="shared" si="184"/>
        <v/>
      </c>
      <c r="BK851" s="140" t="str">
        <f t="shared" si="189"/>
        <v/>
      </c>
      <c r="BP851" s="5"/>
      <c r="BQ851" s="4" t="str">
        <f>IF(IFERROR(VLOOKUP(C851,C852:C$1993,1,0),"")="","",COUNTIF(C:C,C851))</f>
        <v/>
      </c>
      <c r="BS851" s="5"/>
      <c r="BT851" s="5"/>
      <c r="BU851" s="5" t="str">
        <f>IF(B851="","",IF(BQ851="",1+(MAX(BU$2:BU850)),""))</f>
        <v/>
      </c>
      <c r="BV851" s="5" t="str">
        <f t="shared" si="185"/>
        <v/>
      </c>
      <c r="BW851" s="5" t="str">
        <f t="shared" si="186"/>
        <v/>
      </c>
      <c r="BX851" s="14" t="str">
        <f t="shared" si="187"/>
        <v/>
      </c>
      <c r="BY851" s="28"/>
      <c r="BZ851" s="15"/>
      <c r="CA851" s="5" t="str">
        <f t="shared" si="179"/>
        <v/>
      </c>
      <c r="CC851" s="5"/>
      <c r="CD851" s="5" t="str">
        <f t="shared" si="188"/>
        <v/>
      </c>
      <c r="CE851" s="5" t="str">
        <f>IF(J851="","",IFERROR(IF(VLOOKUP(J851,J$2:J850,1,0)=0,"",""),J851))</f>
        <v/>
      </c>
      <c r="CF851" s="24" t="str">
        <f>IF(CE851="","",(IFERROR(VLOOKUP(MID(CE851,1,1),$CW$2:DA$28,3,0),0)+IFERROR(VLOOKUP(MID(CE851,2,1),CW$2:DA$28,4,0),0)+IFERROR(VLOOKUP(MID(CE851,3,1),CW$2:DA$28,5,0),0)+(ROW(CE851)/1000000000000)))</f>
        <v/>
      </c>
      <c r="CG851" s="5"/>
      <c r="CH851" s="5">
        <v>850</v>
      </c>
      <c r="CI851" s="5" t="str">
        <f>IFERROR(VLOOKUP(CH851,CD$2:CE1927,2,0),"")</f>
        <v/>
      </c>
      <c r="CJ851" s="5"/>
      <c r="CL851" s="5"/>
      <c r="DC851" s="5" t="e">
        <f>IF(REPORTE!AH$2="si",IF(C851=VALUE(REPORTE!C$11),IF(SUM(DC852:DC$1993),CONCATENATE(INT(B851),", "),INT(B851)),""),IF(C851=VALUE(REPORTE!C$10),IF(SUM(DC852:DC$1993),CONCATENATE(INT(B851),", "),INT(B851)),""))</f>
        <v>#VALUE!</v>
      </c>
      <c r="DG851" s="5"/>
      <c r="DH851" s="5"/>
      <c r="DI851" s="5"/>
      <c r="DJ851" s="5"/>
    </row>
    <row r="852" spans="1:114">
      <c r="A852" s="4" t="str">
        <f t="shared" si="181"/>
        <v/>
      </c>
      <c r="B852" s="3"/>
      <c r="D852" s="1" t="str">
        <f>IFERROR(INDEX('padron cfe'!B:B,MATCH(DATOS!C852,'padron cfe'!A:A,0),1),"")</f>
        <v/>
      </c>
      <c r="H852" s="5" t="str">
        <f>IF(F852="","",IFERROR(CONCATENATE("PEUA",VLOOKUP(ESTADO,REPORTE!AV$2:AW$33,2,0),DIDTRITO_FORM,CADER_FORM,IFERROR(VLOOKUP(DAY(F852),$BN$3:$BO$11,2,0),DAY(F852)),IFERROR(VLOOKUP(MONTH(F852),$BN$3:$BO$11,2,0),MONTH(F852)),YEAR(F852),G852),""))</f>
        <v/>
      </c>
      <c r="K852" s="2" t="str">
        <f>IFERROR(INDEX('padron cfe'!C:C,MATCH(DATOS!C852,'padron cfe'!A:A,0),1),"")</f>
        <v/>
      </c>
      <c r="L852" s="4" t="str">
        <f>IFERROR(IF(VLOOKUP(J852,J$2:L851,4,0)=0,"",VLOOKUP(J852,J$2:L851,4,0)),"")</f>
        <v/>
      </c>
      <c r="M852" s="4" t="str">
        <f>IFERROR(IF(VLOOKUP(J852,J$2:M851,5,0)=0,"",VLOOKUP(J852,J$2:M851,5,0)),"")</f>
        <v/>
      </c>
      <c r="Q852" s="5" t="str">
        <f t="shared" si="180"/>
        <v/>
      </c>
      <c r="S852"/>
      <c r="T852" s="2" t="str">
        <f>IFERROR(INDEX('padron cfe'!D:D,MATCH(DATOS!C852,'padron cfe'!A:A,0),1),"")</f>
        <v/>
      </c>
      <c r="X852" s="3"/>
      <c r="Z852" s="4" t="str">
        <f t="shared" si="182"/>
        <v/>
      </c>
      <c r="AC852" s="2" t="str">
        <f>IFERROR(IF(INDEX(AC$1:AC851,MATCH(J852,J$1:J851,0),1)=0,"",INDEX(AC$1:AC851,MATCH(J852,J$1:J851,0),1)),"")</f>
        <v/>
      </c>
      <c r="AD852" s="2" t="str">
        <f>IFERROR(IF(INDEX(AD$1:AD851,MATCH(J852,J$1:J851,0),1)=0,"",INDEX(AD$1:AD851,MATCH(J852,J$1:J851,0),1)),"")</f>
        <v/>
      </c>
      <c r="AE852" s="2" t="str">
        <f>IFERROR(IF(INDEX(AE$1:AE851,MATCH(J852,J$1:J851,0),1)=0,"",INDEX(AE$1:AE851,MATCH(J852,J$1:J851,0),1)),"")</f>
        <v/>
      </c>
      <c r="AS852" s="4"/>
      <c r="AU852" s="124"/>
      <c r="AV852" s="124"/>
      <c r="AW852" s="124"/>
      <c r="AX852" s="124"/>
      <c r="AY852" s="124"/>
      <c r="AZ852" s="124"/>
      <c r="BA852" s="4"/>
      <c r="BB852" s="127"/>
      <c r="BH852" s="7" t="str">
        <f t="shared" ca="1" si="183"/>
        <v/>
      </c>
      <c r="BI852" s="4" t="str">
        <f t="shared" si="190"/>
        <v/>
      </c>
      <c r="BJ852" s="123" t="str">
        <f t="shared" si="184"/>
        <v/>
      </c>
      <c r="BK852" s="140" t="str">
        <f t="shared" si="189"/>
        <v/>
      </c>
      <c r="BP852" s="5"/>
      <c r="BQ852" s="4" t="str">
        <f>IF(IFERROR(VLOOKUP(C852,C853:C$1993,1,0),"")="","",COUNTIF(C:C,C852))</f>
        <v/>
      </c>
      <c r="BS852" s="5"/>
      <c r="BT852" s="5"/>
      <c r="BU852" s="5" t="str">
        <f>IF(B852="","",IF(BQ852="",1+(MAX(BU$2:BU851)),""))</f>
        <v/>
      </c>
      <c r="BV852" s="5" t="str">
        <f t="shared" si="185"/>
        <v/>
      </c>
      <c r="BW852" s="5" t="str">
        <f t="shared" si="186"/>
        <v/>
      </c>
      <c r="BX852" s="14" t="str">
        <f t="shared" si="187"/>
        <v/>
      </c>
      <c r="BY852" s="28"/>
      <c r="BZ852" s="15"/>
      <c r="CA852" s="5" t="str">
        <f t="shared" si="179"/>
        <v/>
      </c>
      <c r="CC852" s="5"/>
      <c r="CD852" s="5" t="str">
        <f t="shared" si="188"/>
        <v/>
      </c>
      <c r="CE852" s="5" t="str">
        <f>IF(J852="","",IFERROR(IF(VLOOKUP(J852,J$2:J851,1,0)=0,"",""),J852))</f>
        <v/>
      </c>
      <c r="CF852" s="24" t="str">
        <f>IF(CE852="","",(IFERROR(VLOOKUP(MID(CE852,1,1),$CW$2:DA$28,3,0),0)+IFERROR(VLOOKUP(MID(CE852,2,1),CW$2:DA$28,4,0),0)+IFERROR(VLOOKUP(MID(CE852,3,1),CW$2:DA$28,5,0),0)+(ROW(CE852)/1000000000000)))</f>
        <v/>
      </c>
      <c r="CG852" s="5"/>
      <c r="CH852" s="5">
        <v>851</v>
      </c>
      <c r="CI852" s="5" t="str">
        <f>IFERROR(VLOOKUP(CH852,CD$2:CE1928,2,0),"")</f>
        <v/>
      </c>
      <c r="CJ852" s="5"/>
      <c r="CL852" s="5"/>
      <c r="DC852" s="5" t="e">
        <f>IF(REPORTE!AH$2="si",IF(C852=VALUE(REPORTE!C$11),IF(SUM(DC853:DC$1993),CONCATENATE(INT(B852),", "),INT(B852)),""),IF(C852=VALUE(REPORTE!C$10),IF(SUM(DC853:DC$1993),CONCATENATE(INT(B852),", "),INT(B852)),""))</f>
        <v>#VALUE!</v>
      </c>
      <c r="DG852" s="5"/>
      <c r="DH852" s="5"/>
      <c r="DI852" s="5"/>
      <c r="DJ852" s="5"/>
    </row>
    <row r="853" spans="1:114">
      <c r="A853" s="4" t="str">
        <f t="shared" si="181"/>
        <v/>
      </c>
      <c r="B853" s="3"/>
      <c r="D853" s="1" t="str">
        <f>IFERROR(INDEX('padron cfe'!B:B,MATCH(DATOS!C853,'padron cfe'!A:A,0),1),"")</f>
        <v/>
      </c>
      <c r="H853" s="5" t="str">
        <f>IF(F853="","",IFERROR(CONCATENATE("PEUA",VLOOKUP(ESTADO,REPORTE!AV$2:AW$33,2,0),DIDTRITO_FORM,CADER_FORM,IFERROR(VLOOKUP(DAY(F853),$BN$3:$BO$11,2,0),DAY(F853)),IFERROR(VLOOKUP(MONTH(F853),$BN$3:$BO$11,2,0),MONTH(F853)),YEAR(F853),G853),""))</f>
        <v/>
      </c>
      <c r="K853" s="2" t="str">
        <f>IFERROR(INDEX('padron cfe'!C:C,MATCH(DATOS!C853,'padron cfe'!A:A,0),1),"")</f>
        <v/>
      </c>
      <c r="L853" s="4" t="str">
        <f>IFERROR(IF(VLOOKUP(J853,J$2:L852,4,0)=0,"",VLOOKUP(J853,J$2:L852,4,0)),"")</f>
        <v/>
      </c>
      <c r="M853" s="4" t="str">
        <f>IFERROR(IF(VLOOKUP(J853,J$2:M852,5,0)=0,"",VLOOKUP(J853,J$2:M852,5,0)),"")</f>
        <v/>
      </c>
      <c r="Q853" s="5" t="str">
        <f t="shared" si="180"/>
        <v/>
      </c>
      <c r="S853"/>
      <c r="T853" s="2" t="str">
        <f>IFERROR(INDEX('padron cfe'!D:D,MATCH(DATOS!C853,'padron cfe'!A:A,0),1),"")</f>
        <v/>
      </c>
      <c r="X853" s="3"/>
      <c r="Z853" s="4" t="str">
        <f t="shared" si="182"/>
        <v/>
      </c>
      <c r="AC853" s="2" t="str">
        <f>IFERROR(IF(INDEX(AC$1:AC852,MATCH(J853,J$1:J852,0),1)=0,"",INDEX(AC$1:AC852,MATCH(J853,J$1:J852,0),1)),"")</f>
        <v/>
      </c>
      <c r="AD853" s="2" t="str">
        <f>IFERROR(IF(INDEX(AD$1:AD852,MATCH(J853,J$1:J852,0),1)=0,"",INDEX(AD$1:AD852,MATCH(J853,J$1:J852,0),1)),"")</f>
        <v/>
      </c>
      <c r="AE853" s="2" t="str">
        <f>IFERROR(IF(INDEX(AE$1:AE852,MATCH(J853,J$1:J852,0),1)=0,"",INDEX(AE$1:AE852,MATCH(J853,J$1:J852,0),1)),"")</f>
        <v/>
      </c>
      <c r="AS853" s="4"/>
      <c r="AU853" s="124"/>
      <c r="AV853" s="124"/>
      <c r="AW853" s="124"/>
      <c r="AX853" s="124"/>
      <c r="AY853" s="124"/>
      <c r="AZ853" s="124"/>
      <c r="BA853" s="4"/>
      <c r="BB853" s="127"/>
      <c r="BH853" s="7" t="str">
        <f t="shared" ca="1" si="183"/>
        <v/>
      </c>
      <c r="BI853" s="4" t="str">
        <f t="shared" si="190"/>
        <v/>
      </c>
      <c r="BJ853" s="123" t="str">
        <f t="shared" si="184"/>
        <v/>
      </c>
      <c r="BK853" s="140" t="str">
        <f t="shared" si="189"/>
        <v/>
      </c>
      <c r="BP853" s="5"/>
      <c r="BQ853" s="4" t="str">
        <f>IF(IFERROR(VLOOKUP(C853,C854:C$1993,1,0),"")="","",COUNTIF(C:C,C853))</f>
        <v/>
      </c>
      <c r="BS853" s="5"/>
      <c r="BT853" s="5"/>
      <c r="BU853" s="5" t="str">
        <f>IF(B853="","",IF(BQ853="",1+(MAX(BU$2:BU852)),""))</f>
        <v/>
      </c>
      <c r="BV853" s="5" t="str">
        <f t="shared" si="185"/>
        <v/>
      </c>
      <c r="BW853" s="5" t="str">
        <f t="shared" si="186"/>
        <v/>
      </c>
      <c r="BX853" s="14" t="str">
        <f t="shared" si="187"/>
        <v/>
      </c>
      <c r="BY853" s="28"/>
      <c r="BZ853" s="15"/>
      <c r="CA853" s="5" t="str">
        <f t="shared" si="179"/>
        <v/>
      </c>
      <c r="CC853" s="5"/>
      <c r="CD853" s="5" t="str">
        <f t="shared" si="188"/>
        <v/>
      </c>
      <c r="CE853" s="5" t="str">
        <f>IF(J853="","",IFERROR(IF(VLOOKUP(J853,J$2:J852,1,0)=0,"",""),J853))</f>
        <v/>
      </c>
      <c r="CF853" s="24" t="str">
        <f>IF(CE853="","",(IFERROR(VLOOKUP(MID(CE853,1,1),$CW$2:DA$28,3,0),0)+IFERROR(VLOOKUP(MID(CE853,2,1),CW$2:DA$28,4,0),0)+IFERROR(VLOOKUP(MID(CE853,3,1),CW$2:DA$28,5,0),0)+(ROW(CE853)/1000000000000)))</f>
        <v/>
      </c>
      <c r="CG853" s="5"/>
      <c r="CH853" s="5">
        <v>852</v>
      </c>
      <c r="CI853" s="5" t="str">
        <f>IFERROR(VLOOKUP(CH853,CD$2:CE1929,2,0),"")</f>
        <v/>
      </c>
      <c r="CJ853" s="5"/>
      <c r="CL853" s="5"/>
      <c r="DC853" s="5" t="e">
        <f>IF(REPORTE!AH$2="si",IF(C853=VALUE(REPORTE!C$11),IF(SUM(DC854:DC$1993),CONCATENATE(INT(B853),", "),INT(B853)),""),IF(C853=VALUE(REPORTE!C$10),IF(SUM(DC854:DC$1993),CONCATENATE(INT(B853),", "),INT(B853)),""))</f>
        <v>#VALUE!</v>
      </c>
      <c r="DG853" s="5"/>
      <c r="DH853" s="5"/>
      <c r="DI853" s="5"/>
      <c r="DJ853" s="5"/>
    </row>
    <row r="854" spans="1:114">
      <c r="A854" s="4" t="str">
        <f t="shared" si="181"/>
        <v/>
      </c>
      <c r="B854" s="3"/>
      <c r="D854" s="1" t="str">
        <f>IFERROR(INDEX('padron cfe'!B:B,MATCH(DATOS!C854,'padron cfe'!A:A,0),1),"")</f>
        <v/>
      </c>
      <c r="H854" s="5" t="str">
        <f>IF(F854="","",IFERROR(CONCATENATE("PEUA",VLOOKUP(ESTADO,REPORTE!AV$2:AW$33,2,0),DIDTRITO_FORM,CADER_FORM,IFERROR(VLOOKUP(DAY(F854),$BN$3:$BO$11,2,0),DAY(F854)),IFERROR(VLOOKUP(MONTH(F854),$BN$3:$BO$11,2,0),MONTH(F854)),YEAR(F854),G854),""))</f>
        <v/>
      </c>
      <c r="K854" s="2" t="str">
        <f>IFERROR(INDEX('padron cfe'!C:C,MATCH(DATOS!C854,'padron cfe'!A:A,0),1),"")</f>
        <v/>
      </c>
      <c r="L854" s="4" t="str">
        <f>IFERROR(IF(VLOOKUP(J854,J$2:L853,4,0)=0,"",VLOOKUP(J854,J$2:L853,4,0)),"")</f>
        <v/>
      </c>
      <c r="M854" s="4" t="str">
        <f>IFERROR(IF(VLOOKUP(J854,J$2:M853,5,0)=0,"",VLOOKUP(J854,J$2:M853,5,0)),"")</f>
        <v/>
      </c>
      <c r="Q854" s="5" t="str">
        <f t="shared" si="180"/>
        <v/>
      </c>
      <c r="S854"/>
      <c r="T854" s="2" t="str">
        <f>IFERROR(INDEX('padron cfe'!D:D,MATCH(DATOS!C854,'padron cfe'!A:A,0),1),"")</f>
        <v/>
      </c>
      <c r="X854" s="3"/>
      <c r="Z854" s="4" t="str">
        <f t="shared" si="182"/>
        <v/>
      </c>
      <c r="AC854" s="2" t="str">
        <f>IFERROR(IF(INDEX(AC$1:AC853,MATCH(J854,J$1:J853,0),1)=0,"",INDEX(AC$1:AC853,MATCH(J854,J$1:J853,0),1)),"")</f>
        <v/>
      </c>
      <c r="AD854" s="2" t="str">
        <f>IFERROR(IF(INDEX(AD$1:AD853,MATCH(J854,J$1:J853,0),1)=0,"",INDEX(AD$1:AD853,MATCH(J854,J$1:J853,0),1)),"")</f>
        <v/>
      </c>
      <c r="AE854" s="2" t="str">
        <f>IFERROR(IF(INDEX(AE$1:AE853,MATCH(J854,J$1:J853,0),1)=0,"",INDEX(AE$1:AE853,MATCH(J854,J$1:J853,0),1)),"")</f>
        <v/>
      </c>
      <c r="AS854" s="4"/>
      <c r="AU854" s="124"/>
      <c r="AV854" s="124"/>
      <c r="AW854" s="124"/>
      <c r="AX854" s="124"/>
      <c r="AY854" s="124"/>
      <c r="AZ854" s="124"/>
      <c r="BA854" s="4"/>
      <c r="BB854" s="127"/>
      <c r="BH854" s="7" t="str">
        <f t="shared" ca="1" si="183"/>
        <v/>
      </c>
      <c r="BI854" s="4" t="str">
        <f t="shared" si="190"/>
        <v/>
      </c>
      <c r="BJ854" s="123" t="str">
        <f t="shared" si="184"/>
        <v/>
      </c>
      <c r="BK854" s="140" t="str">
        <f t="shared" si="189"/>
        <v/>
      </c>
      <c r="BP854" s="5"/>
      <c r="BQ854" s="4" t="str">
        <f>IF(IFERROR(VLOOKUP(C854,C855:C$1993,1,0),"")="","",COUNTIF(C:C,C854))</f>
        <v/>
      </c>
      <c r="BS854" s="5"/>
      <c r="BT854" s="5"/>
      <c r="BU854" s="5" t="str">
        <f>IF(B854="","",IF(BQ854="",1+(MAX(BU$2:BU853)),""))</f>
        <v/>
      </c>
      <c r="BV854" s="5" t="str">
        <f t="shared" si="185"/>
        <v/>
      </c>
      <c r="BW854" s="5" t="str">
        <f t="shared" si="186"/>
        <v/>
      </c>
      <c r="BX854" s="14" t="str">
        <f t="shared" si="187"/>
        <v/>
      </c>
      <c r="BY854" s="28"/>
      <c r="BZ854" s="15"/>
      <c r="CA854" s="5" t="str">
        <f t="shared" ref="CA854:CA917" si="191">CONCATENATE(AI854,AJ854,AK854,AL854,AM854)</f>
        <v/>
      </c>
      <c r="CC854" s="5"/>
      <c r="CD854" s="5" t="str">
        <f t="shared" si="188"/>
        <v/>
      </c>
      <c r="CE854" s="5" t="str">
        <f>IF(J854="","",IFERROR(IF(VLOOKUP(J854,J$2:J853,1,0)=0,"",""),J854))</f>
        <v/>
      </c>
      <c r="CF854" s="24" t="str">
        <f>IF(CE854="","",(IFERROR(VLOOKUP(MID(CE854,1,1),$CW$2:DA$28,3,0),0)+IFERROR(VLOOKUP(MID(CE854,2,1),CW$2:DA$28,4,0),0)+IFERROR(VLOOKUP(MID(CE854,3,1),CW$2:DA$28,5,0),0)+(ROW(CE854)/1000000000000)))</f>
        <v/>
      </c>
      <c r="CG854" s="5"/>
      <c r="CH854" s="5">
        <v>853</v>
      </c>
      <c r="CI854" s="5" t="str">
        <f>IFERROR(VLOOKUP(CH854,CD$2:CE1930,2,0),"")</f>
        <v/>
      </c>
      <c r="CJ854" s="5"/>
      <c r="CL854" s="5"/>
      <c r="DC854" s="5" t="e">
        <f>IF(REPORTE!AH$2="si",IF(C854=VALUE(REPORTE!C$11),IF(SUM(DC855:DC$1993),CONCATENATE(INT(B854),", "),INT(B854)),""),IF(C854=VALUE(REPORTE!C$10),IF(SUM(DC855:DC$1993),CONCATENATE(INT(B854),", "),INT(B854)),""))</f>
        <v>#VALUE!</v>
      </c>
      <c r="DG854" s="5"/>
      <c r="DH854" s="5"/>
      <c r="DI854" s="5"/>
      <c r="DJ854" s="5"/>
    </row>
    <row r="855" spans="1:114">
      <c r="A855" s="4" t="str">
        <f t="shared" si="181"/>
        <v/>
      </c>
      <c r="B855" s="3"/>
      <c r="D855" s="1" t="str">
        <f>IFERROR(INDEX('padron cfe'!B:B,MATCH(DATOS!C855,'padron cfe'!A:A,0),1),"")</f>
        <v/>
      </c>
      <c r="H855" s="5" t="str">
        <f>IF(F855="","",IFERROR(CONCATENATE("PEUA",VLOOKUP(ESTADO,REPORTE!AV$2:AW$33,2,0),DIDTRITO_FORM,CADER_FORM,IFERROR(VLOOKUP(DAY(F855),$BN$3:$BO$11,2,0),DAY(F855)),IFERROR(VLOOKUP(MONTH(F855),$BN$3:$BO$11,2,0),MONTH(F855)),YEAR(F855),G855),""))</f>
        <v/>
      </c>
      <c r="K855" s="2" t="str">
        <f>IFERROR(INDEX('padron cfe'!C:C,MATCH(DATOS!C855,'padron cfe'!A:A,0),1),"")</f>
        <v/>
      </c>
      <c r="L855" s="4" t="str">
        <f>IFERROR(IF(VLOOKUP(J855,J$2:L854,4,0)=0,"",VLOOKUP(J855,J$2:L854,4,0)),"")</f>
        <v/>
      </c>
      <c r="M855" s="4" t="str">
        <f>IFERROR(IF(VLOOKUP(J855,J$2:M854,5,0)=0,"",VLOOKUP(J855,J$2:M854,5,0)),"")</f>
        <v/>
      </c>
      <c r="Q855" s="5" t="str">
        <f t="shared" si="180"/>
        <v/>
      </c>
      <c r="S855"/>
      <c r="T855" s="2" t="str">
        <f>IFERROR(INDEX('padron cfe'!D:D,MATCH(DATOS!C855,'padron cfe'!A:A,0),1),"")</f>
        <v/>
      </c>
      <c r="X855" s="3"/>
      <c r="Z855" s="4" t="str">
        <f t="shared" si="182"/>
        <v/>
      </c>
      <c r="AC855" s="2" t="str">
        <f>IFERROR(IF(INDEX(AC$1:AC854,MATCH(J855,J$1:J854,0),1)=0,"",INDEX(AC$1:AC854,MATCH(J855,J$1:J854,0),1)),"")</f>
        <v/>
      </c>
      <c r="AD855" s="2" t="str">
        <f>IFERROR(IF(INDEX(AD$1:AD854,MATCH(J855,J$1:J854,0),1)=0,"",INDEX(AD$1:AD854,MATCH(J855,J$1:J854,0),1)),"")</f>
        <v/>
      </c>
      <c r="AE855" s="2" t="str">
        <f>IFERROR(IF(INDEX(AE$1:AE854,MATCH(J855,J$1:J854,0),1)=0,"",INDEX(AE$1:AE854,MATCH(J855,J$1:J854,0),1)),"")</f>
        <v/>
      </c>
      <c r="AS855" s="4"/>
      <c r="AU855" s="124"/>
      <c r="AV855" s="124"/>
      <c r="AW855" s="124"/>
      <c r="AX855" s="124"/>
      <c r="AY855" s="124"/>
      <c r="AZ855" s="124"/>
      <c r="BA855" s="4"/>
      <c r="BB855" s="127"/>
      <c r="BH855" s="7" t="str">
        <f t="shared" ca="1" si="183"/>
        <v/>
      </c>
      <c r="BI855" s="4" t="str">
        <f t="shared" si="190"/>
        <v/>
      </c>
      <c r="BJ855" s="123" t="str">
        <f t="shared" si="184"/>
        <v/>
      </c>
      <c r="BK855" s="140" t="str">
        <f t="shared" si="189"/>
        <v/>
      </c>
      <c r="BP855" s="5"/>
      <c r="BQ855" s="4" t="str">
        <f>IF(IFERROR(VLOOKUP(C855,C856:C$1993,1,0),"")="","",COUNTIF(C:C,C855))</f>
        <v/>
      </c>
      <c r="BS855" s="5"/>
      <c r="BT855" s="5"/>
      <c r="BU855" s="5" t="str">
        <f>IF(B855="","",IF(BQ855="",1+(MAX(BU$2:BU854)),""))</f>
        <v/>
      </c>
      <c r="BV855" s="5" t="str">
        <f t="shared" si="185"/>
        <v/>
      </c>
      <c r="BW855" s="5" t="str">
        <f t="shared" si="186"/>
        <v/>
      </c>
      <c r="BX855" s="14" t="str">
        <f t="shared" si="187"/>
        <v/>
      </c>
      <c r="BY855" s="28"/>
      <c r="BZ855" s="15"/>
      <c r="CA855" s="5" t="str">
        <f t="shared" si="191"/>
        <v/>
      </c>
      <c r="CC855" s="5"/>
      <c r="CD855" s="5" t="str">
        <f t="shared" si="188"/>
        <v/>
      </c>
      <c r="CE855" s="5" t="str">
        <f>IF(J855="","",IFERROR(IF(VLOOKUP(J855,J$2:J854,1,0)=0,"",""),J855))</f>
        <v/>
      </c>
      <c r="CF855" s="24" t="str">
        <f>IF(CE855="","",(IFERROR(VLOOKUP(MID(CE855,1,1),$CW$2:DA$28,3,0),0)+IFERROR(VLOOKUP(MID(CE855,2,1),CW$2:DA$28,4,0),0)+IFERROR(VLOOKUP(MID(CE855,3,1),CW$2:DA$28,5,0),0)+(ROW(CE855)/1000000000000)))</f>
        <v/>
      </c>
      <c r="CG855" s="5"/>
      <c r="CH855" s="5">
        <v>854</v>
      </c>
      <c r="CI855" s="5" t="str">
        <f>IFERROR(VLOOKUP(CH855,CD$2:CE1931,2,0),"")</f>
        <v/>
      </c>
      <c r="CJ855" s="5"/>
      <c r="CL855" s="5"/>
      <c r="DC855" s="5" t="e">
        <f>IF(REPORTE!AH$2="si",IF(C855=VALUE(REPORTE!C$11),IF(SUM(DC856:DC$1993),CONCATENATE(INT(B855),", "),INT(B855)),""),IF(C855=VALUE(REPORTE!C$10),IF(SUM(DC856:DC$1993),CONCATENATE(INT(B855),", "),INT(B855)),""))</f>
        <v>#VALUE!</v>
      </c>
      <c r="DG855" s="5"/>
      <c r="DH855" s="5"/>
      <c r="DI855" s="5"/>
      <c r="DJ855" s="5"/>
    </row>
    <row r="856" spans="1:114">
      <c r="A856" s="4" t="str">
        <f t="shared" si="181"/>
        <v/>
      </c>
      <c r="B856" s="3"/>
      <c r="D856" s="1" t="str">
        <f>IFERROR(INDEX('padron cfe'!B:B,MATCH(DATOS!C856,'padron cfe'!A:A,0),1),"")</f>
        <v/>
      </c>
      <c r="H856" s="5" t="str">
        <f>IF(F856="","",IFERROR(CONCATENATE("PEUA",VLOOKUP(ESTADO,REPORTE!AV$2:AW$33,2,0),DIDTRITO_FORM,CADER_FORM,IFERROR(VLOOKUP(DAY(F856),$BN$3:$BO$11,2,0),DAY(F856)),IFERROR(VLOOKUP(MONTH(F856),$BN$3:$BO$11,2,0),MONTH(F856)),YEAR(F856),G856),""))</f>
        <v/>
      </c>
      <c r="K856" s="2" t="str">
        <f>IFERROR(INDEX('padron cfe'!C:C,MATCH(DATOS!C856,'padron cfe'!A:A,0),1),"")</f>
        <v/>
      </c>
      <c r="L856" s="4" t="str">
        <f>IFERROR(IF(VLOOKUP(J856,J$2:L855,4,0)=0,"",VLOOKUP(J856,J$2:L855,4,0)),"")</f>
        <v/>
      </c>
      <c r="M856" s="4" t="str">
        <f>IFERROR(IF(VLOOKUP(J856,J$2:M855,5,0)=0,"",VLOOKUP(J856,J$2:M855,5,0)),"")</f>
        <v/>
      </c>
      <c r="Q856" s="5" t="str">
        <f t="shared" si="180"/>
        <v/>
      </c>
      <c r="S856"/>
      <c r="T856" s="2" t="str">
        <f>IFERROR(INDEX('padron cfe'!D:D,MATCH(DATOS!C856,'padron cfe'!A:A,0),1),"")</f>
        <v/>
      </c>
      <c r="X856" s="3"/>
      <c r="Z856" s="4" t="str">
        <f t="shared" si="182"/>
        <v/>
      </c>
      <c r="AC856" s="2" t="str">
        <f>IFERROR(IF(INDEX(AC$1:AC855,MATCH(J856,J$1:J855,0),1)=0,"",INDEX(AC$1:AC855,MATCH(J856,J$1:J855,0),1)),"")</f>
        <v/>
      </c>
      <c r="AD856" s="2" t="str">
        <f>IFERROR(IF(INDEX(AD$1:AD855,MATCH(J856,J$1:J855,0),1)=0,"",INDEX(AD$1:AD855,MATCH(J856,J$1:J855,0),1)),"")</f>
        <v/>
      </c>
      <c r="AE856" s="2" t="str">
        <f>IFERROR(IF(INDEX(AE$1:AE855,MATCH(J856,J$1:J855,0),1)=0,"",INDEX(AE$1:AE855,MATCH(J856,J$1:J855,0),1)),"")</f>
        <v/>
      </c>
      <c r="AS856" s="4"/>
      <c r="AU856" s="124"/>
      <c r="AV856" s="124"/>
      <c r="AW856" s="124"/>
      <c r="AX856" s="124"/>
      <c r="AY856" s="124"/>
      <c r="AZ856" s="124"/>
      <c r="BA856" s="4"/>
      <c r="BB856" s="127"/>
      <c r="BH856" s="7" t="str">
        <f t="shared" ca="1" si="183"/>
        <v/>
      </c>
      <c r="BI856" s="4" t="str">
        <f t="shared" si="190"/>
        <v/>
      </c>
      <c r="BJ856" s="123" t="str">
        <f t="shared" si="184"/>
        <v/>
      </c>
      <c r="BK856" s="140" t="str">
        <f t="shared" si="189"/>
        <v/>
      </c>
      <c r="BP856" s="5"/>
      <c r="BQ856" s="4" t="str">
        <f>IF(IFERROR(VLOOKUP(C856,C857:C$1993,1,0),"")="","",COUNTIF(C:C,C856))</f>
        <v/>
      </c>
      <c r="BS856" s="5"/>
      <c r="BT856" s="5"/>
      <c r="BU856" s="5" t="str">
        <f>IF(B856="","",IF(BQ856="",1+(MAX(BU$2:BU855)),""))</f>
        <v/>
      </c>
      <c r="BV856" s="5" t="str">
        <f t="shared" si="185"/>
        <v/>
      </c>
      <c r="BW856" s="5" t="str">
        <f t="shared" si="186"/>
        <v/>
      </c>
      <c r="BX856" s="14" t="str">
        <f t="shared" si="187"/>
        <v/>
      </c>
      <c r="BY856" s="28"/>
      <c r="BZ856" s="15"/>
      <c r="CA856" s="5" t="str">
        <f t="shared" si="191"/>
        <v/>
      </c>
      <c r="CC856" s="5"/>
      <c r="CD856" s="5" t="str">
        <f t="shared" si="188"/>
        <v/>
      </c>
      <c r="CE856" s="5" t="str">
        <f>IF(J856="","",IFERROR(IF(VLOOKUP(J856,J$2:J855,1,0)=0,"",""),J856))</f>
        <v/>
      </c>
      <c r="CF856" s="24" t="str">
        <f>IF(CE856="","",(IFERROR(VLOOKUP(MID(CE856,1,1),$CW$2:DA$28,3,0),0)+IFERROR(VLOOKUP(MID(CE856,2,1),CW$2:DA$28,4,0),0)+IFERROR(VLOOKUP(MID(CE856,3,1),CW$2:DA$28,5,0),0)+(ROW(CE856)/1000000000000)))</f>
        <v/>
      </c>
      <c r="CG856" s="5"/>
      <c r="CH856" s="5">
        <v>855</v>
      </c>
      <c r="CI856" s="5" t="str">
        <f>IFERROR(VLOOKUP(CH856,CD$2:CE1932,2,0),"")</f>
        <v/>
      </c>
      <c r="CJ856" s="5"/>
      <c r="CL856" s="5"/>
      <c r="DC856" s="5" t="e">
        <f>IF(REPORTE!AH$2="si",IF(C856=VALUE(REPORTE!C$11),IF(SUM(DC857:DC$1993),CONCATENATE(INT(B856),", "),INT(B856)),""),IF(C856=VALUE(REPORTE!C$10),IF(SUM(DC857:DC$1993),CONCATENATE(INT(B856),", "),INT(B856)),""))</f>
        <v>#VALUE!</v>
      </c>
      <c r="DG856" s="5"/>
      <c r="DH856" s="5"/>
      <c r="DI856" s="5"/>
      <c r="DJ856" s="5"/>
    </row>
    <row r="857" spans="1:114">
      <c r="A857" s="4"/>
      <c r="B857" s="3"/>
      <c r="D857" s="1" t="str">
        <f>IFERROR(INDEX('padron cfe'!B:B,MATCH(DATOS!C857,'padron cfe'!A:A,0),1),"")</f>
        <v/>
      </c>
      <c r="H857" s="5" t="str">
        <f>IF(F857="","",IFERROR(CONCATENATE("PEUA",VLOOKUP(ESTADO,REPORTE!AV$2:AW$33,2,0),DIDTRITO_FORM,CADER_FORM,IFERROR(VLOOKUP(DAY(F857),$BN$3:$BO$11,2,0),DAY(F857)),IFERROR(VLOOKUP(MONTH(F857),$BN$3:$BO$11,2,0),MONTH(F857)),YEAR(F857),G857),""))</f>
        <v/>
      </c>
      <c r="K857" s="2" t="str">
        <f>IFERROR(INDEX('padron cfe'!C:C,MATCH(DATOS!C857,'padron cfe'!A:A,0),1),"")</f>
        <v/>
      </c>
      <c r="L857" s="4" t="str">
        <f>IFERROR(IF(VLOOKUP(J857,J$2:L856,4,0)=0,"",VLOOKUP(J857,J$2:L856,4,0)),"")</f>
        <v/>
      </c>
      <c r="M857" s="4" t="str">
        <f>IFERROR(IF(VLOOKUP(J857,J$2:M856,5,0)=0,"",VLOOKUP(J857,J$2:M856,5,0)),"")</f>
        <v/>
      </c>
      <c r="Q857" s="5" t="str">
        <f t="shared" si="180"/>
        <v/>
      </c>
      <c r="S857"/>
      <c r="T857" s="2" t="str">
        <f>IFERROR(INDEX('padron cfe'!D:D,MATCH(DATOS!C857,'padron cfe'!A:A,0),1),"")</f>
        <v/>
      </c>
      <c r="X857" s="3"/>
      <c r="Z857" s="4" t="str">
        <f t="shared" si="182"/>
        <v/>
      </c>
      <c r="AC857" s="2" t="str">
        <f>IFERROR(IF(INDEX(AC$1:AC856,MATCH(J857,J$1:J856,0),1)=0,"",INDEX(AC$1:AC856,MATCH(J857,J$1:J856,0),1)),"")</f>
        <v/>
      </c>
      <c r="AD857" s="2" t="str">
        <f>IFERROR(IF(INDEX(AD$1:AD856,MATCH(J857,J$1:J856,0),1)=0,"",INDEX(AD$1:AD856,MATCH(J857,J$1:J856,0),1)),"")</f>
        <v/>
      </c>
      <c r="AE857" s="2" t="str">
        <f>IFERROR(IF(INDEX(AE$1:AE856,MATCH(J857,J$1:J856,0),1)=0,"",INDEX(AE$1:AE856,MATCH(J857,J$1:J856,0),1)),"")</f>
        <v/>
      </c>
      <c r="AS857" s="4"/>
      <c r="AU857" s="124"/>
      <c r="AV857" s="124"/>
      <c r="AW857" s="124"/>
      <c r="AX857" s="124"/>
      <c r="AY857" s="124"/>
      <c r="AZ857" s="124"/>
      <c r="BA857" s="4"/>
      <c r="BB857" s="127"/>
      <c r="BH857" s="7" t="str">
        <f t="shared" ca="1" si="183"/>
        <v/>
      </c>
      <c r="BI857" s="4" t="str">
        <f t="shared" si="190"/>
        <v/>
      </c>
      <c r="BJ857" s="123" t="str">
        <f t="shared" si="184"/>
        <v/>
      </c>
      <c r="BK857" s="140" t="str">
        <f t="shared" si="189"/>
        <v/>
      </c>
      <c r="BP857" s="5"/>
      <c r="BQ857" s="4" t="str">
        <f>IF(IFERROR(VLOOKUP(C857,C858:C$1993,1,0),"")="","",COUNTIF(C:C,C857))</f>
        <v/>
      </c>
      <c r="BS857" s="5"/>
      <c r="BT857" s="5"/>
      <c r="BU857" s="5" t="str">
        <f>IF(B857="","",IF(BQ857="",1+(MAX(BU$2:BU856)),""))</f>
        <v/>
      </c>
      <c r="BV857" s="5" t="str">
        <f t="shared" si="185"/>
        <v/>
      </c>
      <c r="BW857" s="5" t="str">
        <f t="shared" si="186"/>
        <v/>
      </c>
      <c r="BX857" s="14" t="str">
        <f t="shared" si="187"/>
        <v/>
      </c>
      <c r="BY857" s="28"/>
      <c r="BZ857" s="15"/>
      <c r="CA857" s="5" t="str">
        <f t="shared" si="191"/>
        <v/>
      </c>
      <c r="CC857" s="5"/>
      <c r="CD857" s="5" t="str">
        <f t="shared" si="188"/>
        <v/>
      </c>
      <c r="CE857" s="5" t="str">
        <f>IF(J857="","",IFERROR(IF(VLOOKUP(J857,J$2:J856,1,0)=0,"",""),J857))</f>
        <v/>
      </c>
      <c r="CF857" s="24" t="str">
        <f>IF(CE857="","",(IFERROR(VLOOKUP(MID(CE857,1,1),$CW$2:DA$28,3,0),0)+IFERROR(VLOOKUP(MID(CE857,2,1),CW$2:DA$28,4,0),0)+IFERROR(VLOOKUP(MID(CE857,3,1),CW$2:DA$28,5,0),0)+(ROW(CE857)/1000000000000)))</f>
        <v/>
      </c>
      <c r="CG857" s="5"/>
      <c r="CH857" s="5">
        <v>856</v>
      </c>
      <c r="CI857" s="5" t="str">
        <f>IFERROR(VLOOKUP(CH857,CD$2:CE1933,2,0),"")</f>
        <v/>
      </c>
      <c r="CJ857" s="5"/>
      <c r="CL857" s="5"/>
      <c r="DC857" s="5" t="e">
        <f>IF(REPORTE!AH$2="si",IF(C857=VALUE(REPORTE!C$11),IF(SUM(DC858:DC$1993),CONCATENATE(INT(B857),", "),INT(B857)),""),IF(C857=VALUE(REPORTE!C$10),IF(SUM(DC858:DC$1993),CONCATENATE(INT(B857),", "),INT(B857)),""))</f>
        <v>#VALUE!</v>
      </c>
      <c r="DG857" s="5"/>
      <c r="DH857" s="5"/>
      <c r="DI857" s="5"/>
      <c r="DJ857" s="5"/>
    </row>
    <row r="858" spans="1:114">
      <c r="A858" s="4"/>
      <c r="B858" s="3"/>
      <c r="D858" s="1" t="str">
        <f>IFERROR(INDEX('padron cfe'!B:B,MATCH(DATOS!C858,'padron cfe'!A:A,0),1),"")</f>
        <v/>
      </c>
      <c r="H858" s="5" t="str">
        <f>IF(F858="","",IFERROR(CONCATENATE("PEUA",VLOOKUP(ESTADO,REPORTE!AV$2:AW$33,2,0),DIDTRITO_FORM,CADER_FORM,IFERROR(VLOOKUP(DAY(F858),$BN$3:$BO$11,2,0),DAY(F858)),IFERROR(VLOOKUP(MONTH(F858),$BN$3:$BO$11,2,0),MONTH(F858)),YEAR(F858),G858),""))</f>
        <v/>
      </c>
      <c r="K858" s="2" t="str">
        <f>IFERROR(INDEX('padron cfe'!C:C,MATCH(DATOS!C858,'padron cfe'!A:A,0),1),"")</f>
        <v/>
      </c>
      <c r="L858" s="4" t="str">
        <f>IFERROR(IF(VLOOKUP(J858,J$2:L857,4,0)=0,"",VLOOKUP(J858,J$2:L857,4,0)),"")</f>
        <v/>
      </c>
      <c r="M858" s="4" t="str">
        <f>IFERROR(IF(VLOOKUP(J858,J$2:M857,5,0)=0,"",VLOOKUP(J858,J$2:M857,5,0)),"")</f>
        <v/>
      </c>
      <c r="Q858" s="5" t="str">
        <f t="shared" si="180"/>
        <v/>
      </c>
      <c r="S858"/>
      <c r="T858" s="2" t="str">
        <f>IFERROR(INDEX('padron cfe'!D:D,MATCH(DATOS!C858,'padron cfe'!A:A,0),1),"")</f>
        <v/>
      </c>
      <c r="X858" s="3"/>
      <c r="Z858" s="4" t="str">
        <f t="shared" si="182"/>
        <v/>
      </c>
      <c r="AC858" s="2" t="str">
        <f>IFERROR(IF(INDEX(AC$1:AC857,MATCH(J858,J$1:J857,0),1)=0,"",INDEX(AC$1:AC857,MATCH(J858,J$1:J857,0),1)),"")</f>
        <v/>
      </c>
      <c r="AD858" s="2" t="str">
        <f>IFERROR(IF(INDEX(AD$1:AD857,MATCH(J858,J$1:J857,0),1)=0,"",INDEX(AD$1:AD857,MATCH(J858,J$1:J857,0),1)),"")</f>
        <v/>
      </c>
      <c r="AE858" s="2" t="str">
        <f>IFERROR(IF(INDEX(AE$1:AE857,MATCH(J858,J$1:J857,0),1)=0,"",INDEX(AE$1:AE857,MATCH(J858,J$1:J857,0),1)),"")</f>
        <v/>
      </c>
      <c r="AS858" s="4"/>
      <c r="AU858" s="124"/>
      <c r="AV858" s="124"/>
      <c r="AW858" s="124"/>
      <c r="AX858" s="124"/>
      <c r="AY858" s="124"/>
      <c r="AZ858" s="124"/>
      <c r="BA858" s="4"/>
      <c r="BB858" s="127"/>
      <c r="BH858" s="7" t="str">
        <f t="shared" ca="1" si="183"/>
        <v/>
      </c>
      <c r="BI858" s="4" t="str">
        <f t="shared" si="190"/>
        <v/>
      </c>
      <c r="BJ858" s="123" t="str">
        <f t="shared" si="184"/>
        <v/>
      </c>
      <c r="BK858" s="140" t="str">
        <f t="shared" si="189"/>
        <v/>
      </c>
      <c r="BP858" s="5"/>
      <c r="BQ858" s="4" t="str">
        <f>IF(IFERROR(VLOOKUP(C858,C859:C$1993,1,0),"")="","",COUNTIF(C:C,C858))</f>
        <v/>
      </c>
      <c r="BS858" s="5"/>
      <c r="BT858" s="5"/>
      <c r="BU858" s="5" t="str">
        <f>IF(B858="","",IF(BQ858="",1+(MAX(BU$2:BU857)),""))</f>
        <v/>
      </c>
      <c r="BV858" s="5" t="str">
        <f t="shared" si="185"/>
        <v/>
      </c>
      <c r="BW858" s="5" t="str">
        <f t="shared" si="186"/>
        <v/>
      </c>
      <c r="BX858" s="14" t="str">
        <f t="shared" si="187"/>
        <v/>
      </c>
      <c r="BY858" s="28"/>
      <c r="BZ858" s="15"/>
      <c r="CA858" s="5" t="str">
        <f t="shared" si="191"/>
        <v/>
      </c>
      <c r="CC858" s="5"/>
      <c r="CD858" s="5" t="str">
        <f t="shared" si="188"/>
        <v/>
      </c>
      <c r="CE858" s="5" t="str">
        <f>IF(J858="","",IFERROR(IF(VLOOKUP(J858,J$2:J857,1,0)=0,"",""),J858))</f>
        <v/>
      </c>
      <c r="CF858" s="24" t="str">
        <f>IF(CE858="","",(IFERROR(VLOOKUP(MID(CE858,1,1),$CW$2:DA$28,3,0),0)+IFERROR(VLOOKUP(MID(CE858,2,1),CW$2:DA$28,4,0),0)+IFERROR(VLOOKUP(MID(CE858,3,1),CW$2:DA$28,5,0),0)+(ROW(CE858)/1000000000000)))</f>
        <v/>
      </c>
      <c r="CG858" s="5"/>
      <c r="CH858" s="5">
        <v>857</v>
      </c>
      <c r="CI858" s="5" t="str">
        <f>IFERROR(VLOOKUP(CH858,CD$2:CE1934,2,0),"")</f>
        <v/>
      </c>
      <c r="CJ858" s="5"/>
      <c r="CL858" s="5"/>
      <c r="DC858" s="5" t="e">
        <f>IF(REPORTE!AH$2="si",IF(C858=VALUE(REPORTE!C$11),IF(SUM(DC859:DC$1993),CONCATENATE(INT(B858),", "),INT(B858)),""),IF(C858=VALUE(REPORTE!C$10),IF(SUM(DC859:DC$1993),CONCATENATE(INT(B858),", "),INT(B858)),""))</f>
        <v>#VALUE!</v>
      </c>
      <c r="DG858" s="5"/>
      <c r="DH858" s="5"/>
      <c r="DI858" s="5"/>
      <c r="DJ858" s="5"/>
    </row>
    <row r="859" spans="1:114">
      <c r="A859" s="4"/>
      <c r="B859" s="3"/>
      <c r="D859" s="1" t="str">
        <f>IFERROR(INDEX('padron cfe'!B:B,MATCH(DATOS!C859,'padron cfe'!A:A,0),1),"")</f>
        <v/>
      </c>
      <c r="H859" s="5" t="str">
        <f>IF(F859="","",IFERROR(CONCATENATE("PEUA",VLOOKUP(ESTADO,REPORTE!AV$2:AW$33,2,0),DIDTRITO_FORM,CADER_FORM,IFERROR(VLOOKUP(DAY(F859),$BN$3:$BO$11,2,0),DAY(F859)),IFERROR(VLOOKUP(MONTH(F859),$BN$3:$BO$11,2,0),MONTH(F859)),YEAR(F859),G859),""))</f>
        <v/>
      </c>
      <c r="K859" s="2" t="str">
        <f>IFERROR(INDEX('padron cfe'!C:C,MATCH(DATOS!C859,'padron cfe'!A:A,0),1),"")</f>
        <v/>
      </c>
      <c r="L859" s="4" t="str">
        <f>IFERROR(IF(VLOOKUP(J859,J$2:L858,4,0)=0,"",VLOOKUP(J859,J$2:L858,4,0)),"")</f>
        <v/>
      </c>
      <c r="M859" s="4" t="str">
        <f>IFERROR(IF(VLOOKUP(J859,J$2:M858,5,0)=0,"",VLOOKUP(J859,J$2:M858,5,0)),"")</f>
        <v/>
      </c>
      <c r="Q859" s="5" t="str">
        <f t="shared" si="180"/>
        <v/>
      </c>
      <c r="S859"/>
      <c r="T859" s="2" t="str">
        <f>IFERROR(INDEX('padron cfe'!D:D,MATCH(DATOS!C859,'padron cfe'!A:A,0),1),"")</f>
        <v/>
      </c>
      <c r="X859" s="3"/>
      <c r="Z859" s="4" t="str">
        <f t="shared" si="182"/>
        <v/>
      </c>
      <c r="AC859" s="2" t="str">
        <f>IFERROR(IF(INDEX(AC$1:AC858,MATCH(J859,J$1:J858,0),1)=0,"",INDEX(AC$1:AC858,MATCH(J859,J$1:J858,0),1)),"")</f>
        <v/>
      </c>
      <c r="AD859" s="2" t="str">
        <f>IFERROR(IF(INDEX(AD$1:AD858,MATCH(J859,J$1:J858,0),1)=0,"",INDEX(AD$1:AD858,MATCH(J859,J$1:J858,0),1)),"")</f>
        <v/>
      </c>
      <c r="AE859" s="2" t="str">
        <f>IFERROR(IF(INDEX(AE$1:AE858,MATCH(J859,J$1:J858,0),1)=0,"",INDEX(AE$1:AE858,MATCH(J859,J$1:J858,0),1)),"")</f>
        <v/>
      </c>
      <c r="AS859" s="4"/>
      <c r="AU859" s="124"/>
      <c r="AV859" s="124"/>
      <c r="AW859" s="124"/>
      <c r="AX859" s="124"/>
      <c r="AY859" s="124"/>
      <c r="AZ859" s="124"/>
      <c r="BA859" s="4"/>
      <c r="BB859" s="127"/>
      <c r="BH859" s="7" t="str">
        <f t="shared" ca="1" si="183"/>
        <v/>
      </c>
      <c r="BI859" s="4" t="str">
        <f t="shared" si="190"/>
        <v/>
      </c>
      <c r="BJ859" s="123" t="str">
        <f t="shared" si="184"/>
        <v/>
      </c>
      <c r="BK859" s="140" t="str">
        <f t="shared" si="189"/>
        <v/>
      </c>
      <c r="BP859" s="5"/>
      <c r="BQ859" s="4" t="str">
        <f>IF(IFERROR(VLOOKUP(C859,C860:C$1993,1,0),"")="","",COUNTIF(C:C,C859))</f>
        <v/>
      </c>
      <c r="BS859" s="5"/>
      <c r="BT859" s="5"/>
      <c r="BU859" s="5" t="str">
        <f>IF(B859="","",IF(BQ859="",1+(MAX(BU$2:BU858)),""))</f>
        <v/>
      </c>
      <c r="BV859" s="5" t="str">
        <f t="shared" si="185"/>
        <v/>
      </c>
      <c r="BW859" s="5" t="str">
        <f t="shared" si="186"/>
        <v/>
      </c>
      <c r="BX859" s="14" t="str">
        <f t="shared" si="187"/>
        <v/>
      </c>
      <c r="BY859" s="28"/>
      <c r="BZ859" s="15"/>
      <c r="CA859" s="5" t="str">
        <f t="shared" si="191"/>
        <v/>
      </c>
      <c r="CC859" s="5"/>
      <c r="CD859" s="5" t="str">
        <f t="shared" si="188"/>
        <v/>
      </c>
      <c r="CE859" s="5" t="str">
        <f>IF(J859="","",IFERROR(IF(VLOOKUP(J859,J$2:J858,1,0)=0,"",""),J859))</f>
        <v/>
      </c>
      <c r="CF859" s="24" t="str">
        <f>IF(CE859="","",(IFERROR(VLOOKUP(MID(CE859,1,1),$CW$2:DA$28,3,0),0)+IFERROR(VLOOKUP(MID(CE859,2,1),CW$2:DA$28,4,0),0)+IFERROR(VLOOKUP(MID(CE859,3,1),CW$2:DA$28,5,0),0)+(ROW(CE859)/1000000000000)))</f>
        <v/>
      </c>
      <c r="CG859" s="5"/>
      <c r="CH859" s="5">
        <v>858</v>
      </c>
      <c r="CI859" s="5" t="str">
        <f>IFERROR(VLOOKUP(CH859,CD$2:CE1935,2,0),"")</f>
        <v/>
      </c>
      <c r="CJ859" s="5"/>
      <c r="CL859" s="5"/>
      <c r="DC859" s="5" t="e">
        <f>IF(REPORTE!AH$2="si",IF(C859=VALUE(REPORTE!C$11),IF(SUM(DC860:DC$1993),CONCATENATE(INT(B859),", "),INT(B859)),""),IF(C859=VALUE(REPORTE!C$10),IF(SUM(DC860:DC$1993),CONCATENATE(INT(B859),", "),INT(B859)),""))</f>
        <v>#VALUE!</v>
      </c>
      <c r="DG859" s="5"/>
      <c r="DH859" s="5"/>
      <c r="DI859" s="5"/>
      <c r="DJ859" s="5"/>
    </row>
    <row r="860" spans="1:114">
      <c r="A860" s="4"/>
      <c r="B860" s="3"/>
      <c r="D860" s="1" t="str">
        <f>IFERROR(INDEX('padron cfe'!B:B,MATCH(DATOS!C860,'padron cfe'!A:A,0),1),"")</f>
        <v/>
      </c>
      <c r="H860" s="5" t="str">
        <f>IF(F860="","",IFERROR(CONCATENATE("PEUA",VLOOKUP(ESTADO,REPORTE!AV$2:AW$33,2,0),DIDTRITO_FORM,CADER_FORM,IFERROR(VLOOKUP(DAY(F860),$BN$3:$BO$11,2,0),DAY(F860)),IFERROR(VLOOKUP(MONTH(F860),$BN$3:$BO$11,2,0),MONTH(F860)),YEAR(F860),G860),""))</f>
        <v/>
      </c>
      <c r="K860" s="2" t="str">
        <f>IFERROR(INDEX('padron cfe'!C:C,MATCH(DATOS!C860,'padron cfe'!A:A,0),1),"")</f>
        <v/>
      </c>
      <c r="L860" s="4" t="str">
        <f>IFERROR(IF(VLOOKUP(J860,J$2:L859,4,0)=0,"",VLOOKUP(J860,J$2:L859,4,0)),"")</f>
        <v/>
      </c>
      <c r="M860" s="4" t="str">
        <f>IFERROR(IF(VLOOKUP(J860,J$2:M859,5,0)=0,"",VLOOKUP(J860,J$2:M859,5,0)),"")</f>
        <v/>
      </c>
      <c r="Q860" s="5" t="str">
        <f t="shared" si="180"/>
        <v/>
      </c>
      <c r="S860"/>
      <c r="T860" s="2" t="str">
        <f>IFERROR(INDEX('padron cfe'!D:D,MATCH(DATOS!C860,'padron cfe'!A:A,0),1),"")</f>
        <v/>
      </c>
      <c r="X860" s="3"/>
      <c r="Z860" s="4" t="str">
        <f t="shared" si="182"/>
        <v/>
      </c>
      <c r="AC860" s="2" t="str">
        <f>IFERROR(IF(INDEX(AC$1:AC859,MATCH(J860,J$1:J859,0),1)=0,"",INDEX(AC$1:AC859,MATCH(J860,J$1:J859,0),1)),"")</f>
        <v/>
      </c>
      <c r="AD860" s="2" t="str">
        <f>IFERROR(IF(INDEX(AD$1:AD859,MATCH(J860,J$1:J859,0),1)=0,"",INDEX(AD$1:AD859,MATCH(J860,J$1:J859,0),1)),"")</f>
        <v/>
      </c>
      <c r="AE860" s="2" t="str">
        <f>IFERROR(IF(INDEX(AE$1:AE859,MATCH(J860,J$1:J859,0),1)=0,"",INDEX(AE$1:AE859,MATCH(J860,J$1:J859,0),1)),"")</f>
        <v/>
      </c>
      <c r="AS860" s="4"/>
      <c r="AU860" s="124"/>
      <c r="AV860" s="124"/>
      <c r="AW860" s="124"/>
      <c r="AX860" s="124"/>
      <c r="AY860" s="124"/>
      <c r="AZ860" s="124"/>
      <c r="BA860" s="4"/>
      <c r="BB860" s="127"/>
      <c r="BH860" s="7" t="str">
        <f t="shared" ca="1" si="183"/>
        <v/>
      </c>
      <c r="BI860" s="4" t="str">
        <f t="shared" si="190"/>
        <v/>
      </c>
      <c r="BJ860" s="123" t="str">
        <f t="shared" si="184"/>
        <v/>
      </c>
      <c r="BK860" s="140" t="str">
        <f t="shared" si="189"/>
        <v/>
      </c>
      <c r="BP860" s="5"/>
      <c r="BQ860" s="4" t="str">
        <f>IF(IFERROR(VLOOKUP(C860,C861:C$1993,1,0),"")="","",COUNTIF(C:C,C860))</f>
        <v/>
      </c>
      <c r="BS860" s="5"/>
      <c r="BT860" s="5"/>
      <c r="BU860" s="5" t="str">
        <f>IF(B860="","",IF(BQ860="",1+(MAX(BU$2:BU859)),""))</f>
        <v/>
      </c>
      <c r="BV860" s="5" t="str">
        <f t="shared" si="185"/>
        <v/>
      </c>
      <c r="BW860" s="5" t="str">
        <f t="shared" si="186"/>
        <v/>
      </c>
      <c r="BX860" s="14" t="str">
        <f t="shared" si="187"/>
        <v/>
      </c>
      <c r="BY860" s="28"/>
      <c r="BZ860" s="15"/>
      <c r="CA860" s="5" t="str">
        <f t="shared" si="191"/>
        <v/>
      </c>
      <c r="CC860" s="5"/>
      <c r="CD860" s="5" t="str">
        <f t="shared" si="188"/>
        <v/>
      </c>
      <c r="CE860" s="5" t="str">
        <f>IF(J860="","",IFERROR(IF(VLOOKUP(J860,J$2:J859,1,0)=0,"",""),J860))</f>
        <v/>
      </c>
      <c r="CF860" s="24" t="str">
        <f>IF(CE860="","",(IFERROR(VLOOKUP(MID(CE860,1,1),$CW$2:DA$28,3,0),0)+IFERROR(VLOOKUP(MID(CE860,2,1),CW$2:DA$28,4,0),0)+IFERROR(VLOOKUP(MID(CE860,3,1),CW$2:DA$28,5,0),0)+(ROW(CE860)/1000000000000)))</f>
        <v/>
      </c>
      <c r="CG860" s="5"/>
      <c r="CH860" s="5">
        <v>859</v>
      </c>
      <c r="CI860" s="5" t="str">
        <f>IFERROR(VLOOKUP(CH860,CD$2:CE1936,2,0),"")</f>
        <v/>
      </c>
      <c r="CJ860" s="5"/>
      <c r="CL860" s="5"/>
      <c r="DC860" s="5" t="e">
        <f>IF(REPORTE!AH$2="si",IF(C860=VALUE(REPORTE!C$11),IF(SUM(DC861:DC$1993),CONCATENATE(INT(B860),", "),INT(B860)),""),IF(C860=VALUE(REPORTE!C$10),IF(SUM(DC861:DC$1993),CONCATENATE(INT(B860),", "),INT(B860)),""))</f>
        <v>#VALUE!</v>
      </c>
      <c r="DG860" s="5"/>
      <c r="DH860" s="5"/>
      <c r="DI860" s="5"/>
      <c r="DJ860" s="5"/>
    </row>
    <row r="861" spans="1:114">
      <c r="A861" s="4"/>
      <c r="B861" s="3"/>
      <c r="D861" s="1" t="str">
        <f>IFERROR(INDEX('padron cfe'!B:B,MATCH(DATOS!C861,'padron cfe'!A:A,0),1),"")</f>
        <v/>
      </c>
      <c r="H861" s="5" t="str">
        <f>IF(F861="","",IFERROR(CONCATENATE("PEUA",VLOOKUP(ESTADO,REPORTE!AV$2:AW$33,2,0),DIDTRITO_FORM,CADER_FORM,IFERROR(VLOOKUP(DAY(F861),$BN$3:$BO$11,2,0),DAY(F861)),IFERROR(VLOOKUP(MONTH(F861),$BN$3:$BO$11,2,0),MONTH(F861)),YEAR(F861),G861),""))</f>
        <v/>
      </c>
      <c r="K861" s="2" t="str">
        <f>IFERROR(INDEX('padron cfe'!C:C,MATCH(DATOS!C861,'padron cfe'!A:A,0),1),"")</f>
        <v/>
      </c>
      <c r="L861" s="4" t="str">
        <f>IFERROR(IF(VLOOKUP(J861,J$2:L860,4,0)=0,"",VLOOKUP(J861,J$2:L860,4,0)),"")</f>
        <v/>
      </c>
      <c r="M861" s="4" t="str">
        <f>IFERROR(IF(VLOOKUP(J861,J$2:M860,5,0)=0,"",VLOOKUP(J861,J$2:M860,5,0)),"")</f>
        <v/>
      </c>
      <c r="Q861" s="5" t="str">
        <f t="shared" si="180"/>
        <v/>
      </c>
      <c r="S861"/>
      <c r="T861" s="2" t="str">
        <f>IFERROR(INDEX('padron cfe'!D:D,MATCH(DATOS!C861,'padron cfe'!A:A,0),1),"")</f>
        <v/>
      </c>
      <c r="X861" s="3"/>
      <c r="Z861" s="4" t="str">
        <f t="shared" si="182"/>
        <v/>
      </c>
      <c r="AC861" s="2" t="str">
        <f>IFERROR(IF(INDEX(AC$1:AC860,MATCH(J861,J$1:J860,0),1)=0,"",INDEX(AC$1:AC860,MATCH(J861,J$1:J860,0),1)),"")</f>
        <v/>
      </c>
      <c r="AD861" s="2" t="str">
        <f>IFERROR(IF(INDEX(AD$1:AD860,MATCH(J861,J$1:J860,0),1)=0,"",INDEX(AD$1:AD860,MATCH(J861,J$1:J860,0),1)),"")</f>
        <v/>
      </c>
      <c r="AE861" s="2" t="str">
        <f>IFERROR(IF(INDEX(AE$1:AE860,MATCH(J861,J$1:J860,0),1)=0,"",INDEX(AE$1:AE860,MATCH(J861,J$1:J860,0),1)),"")</f>
        <v/>
      </c>
      <c r="AS861" s="4"/>
      <c r="AU861" s="124"/>
      <c r="AV861" s="124"/>
      <c r="AW861" s="124"/>
      <c r="AX861" s="124"/>
      <c r="AY861" s="124"/>
      <c r="AZ861" s="124"/>
      <c r="BA861" s="4"/>
      <c r="BB861" s="127"/>
      <c r="BH861" s="7" t="str">
        <f t="shared" ca="1" si="183"/>
        <v/>
      </c>
      <c r="BI861" s="4" t="str">
        <f t="shared" si="190"/>
        <v/>
      </c>
      <c r="BJ861" s="123" t="str">
        <f t="shared" si="184"/>
        <v/>
      </c>
      <c r="BK861" s="140" t="str">
        <f t="shared" si="189"/>
        <v/>
      </c>
      <c r="BP861" s="5"/>
      <c r="BQ861" s="4" t="str">
        <f>IF(IFERROR(VLOOKUP(C861,C862:C$1993,1,0),"")="","",COUNTIF(C:C,C861))</f>
        <v/>
      </c>
      <c r="BS861" s="5"/>
      <c r="BT861" s="5"/>
      <c r="BU861" s="5" t="str">
        <f>IF(B861="","",IF(BQ861="",1+(MAX(BU$2:BU860)),""))</f>
        <v/>
      </c>
      <c r="BV861" s="5" t="str">
        <f t="shared" si="185"/>
        <v/>
      </c>
      <c r="BW861" s="5" t="str">
        <f t="shared" si="186"/>
        <v/>
      </c>
      <c r="BX861" s="14" t="str">
        <f t="shared" si="187"/>
        <v/>
      </c>
      <c r="BY861" s="28"/>
      <c r="BZ861" s="15"/>
      <c r="CA861" s="5" t="str">
        <f t="shared" si="191"/>
        <v/>
      </c>
      <c r="CC861" s="5"/>
      <c r="CD861" s="5" t="str">
        <f t="shared" si="188"/>
        <v/>
      </c>
      <c r="CE861" s="5" t="str">
        <f>IF(J861="","",IFERROR(IF(VLOOKUP(J861,J$2:J860,1,0)=0,"",""),J861))</f>
        <v/>
      </c>
      <c r="CF861" s="24" t="str">
        <f>IF(CE861="","",(IFERROR(VLOOKUP(MID(CE861,1,1),$CW$2:DA$28,3,0),0)+IFERROR(VLOOKUP(MID(CE861,2,1),CW$2:DA$28,4,0),0)+IFERROR(VLOOKUP(MID(CE861,3,1),CW$2:DA$28,5,0),0)+(ROW(CE861)/1000000000000)))</f>
        <v/>
      </c>
      <c r="CG861" s="5"/>
      <c r="CH861" s="5">
        <v>860</v>
      </c>
      <c r="CI861" s="5" t="str">
        <f>IFERROR(VLOOKUP(CH861,CD$2:CE1937,2,0),"")</f>
        <v/>
      </c>
      <c r="CJ861" s="5"/>
      <c r="CL861" s="5"/>
      <c r="DC861" s="5" t="e">
        <f>IF(REPORTE!AH$2="si",IF(C861=VALUE(REPORTE!C$11),IF(SUM(DC862:DC$1993),CONCATENATE(INT(B861),", "),INT(B861)),""),IF(C861=VALUE(REPORTE!C$10),IF(SUM(DC862:DC$1993),CONCATENATE(INT(B861),", "),INT(B861)),""))</f>
        <v>#VALUE!</v>
      </c>
      <c r="DG861" s="5"/>
      <c r="DH861" s="5"/>
      <c r="DI861" s="5"/>
      <c r="DJ861" s="5"/>
    </row>
    <row r="862" spans="1:114">
      <c r="A862" s="4"/>
      <c r="B862" s="3"/>
      <c r="D862" s="1" t="str">
        <f>IFERROR(INDEX('padron cfe'!B:B,MATCH(DATOS!C862,'padron cfe'!A:A,0),1),"")</f>
        <v/>
      </c>
      <c r="H862" s="5" t="str">
        <f>IF(F862="","",IFERROR(CONCATENATE("PEUA",VLOOKUP(ESTADO,REPORTE!AV$2:AW$33,2,0),DIDTRITO_FORM,CADER_FORM,IFERROR(VLOOKUP(DAY(F862),$BN$3:$BO$11,2,0),DAY(F862)),IFERROR(VLOOKUP(MONTH(F862),$BN$3:$BO$11,2,0),MONTH(F862)),YEAR(F862),G862),""))</f>
        <v/>
      </c>
      <c r="K862" s="2" t="str">
        <f>IFERROR(INDEX('padron cfe'!C:C,MATCH(DATOS!C862,'padron cfe'!A:A,0),1),"")</f>
        <v/>
      </c>
      <c r="L862" s="4" t="str">
        <f>IFERROR(IF(VLOOKUP(J862,J$2:L861,4,0)=0,"",VLOOKUP(J862,J$2:L861,4,0)),"")</f>
        <v/>
      </c>
      <c r="M862" s="4" t="str">
        <f>IFERROR(IF(VLOOKUP(J862,J$2:M861,5,0)=0,"",VLOOKUP(J862,J$2:M861,5,0)),"")</f>
        <v/>
      </c>
      <c r="Q862" s="5" t="str">
        <f t="shared" si="180"/>
        <v/>
      </c>
      <c r="S862"/>
      <c r="T862" s="2" t="str">
        <f>IFERROR(INDEX('padron cfe'!D:D,MATCH(DATOS!C862,'padron cfe'!A:A,0),1),"")</f>
        <v/>
      </c>
      <c r="X862" s="3"/>
      <c r="Z862" s="4" t="str">
        <f t="shared" si="182"/>
        <v/>
      </c>
      <c r="AC862" s="2" t="str">
        <f>IFERROR(IF(INDEX(AC$1:AC861,MATCH(J862,J$1:J861,0),1)=0,"",INDEX(AC$1:AC861,MATCH(J862,J$1:J861,0),1)),"")</f>
        <v/>
      </c>
      <c r="AD862" s="2" t="str">
        <f>IFERROR(IF(INDEX(AD$1:AD861,MATCH(J862,J$1:J861,0),1)=0,"",INDEX(AD$1:AD861,MATCH(J862,J$1:J861,0),1)),"")</f>
        <v/>
      </c>
      <c r="AE862" s="2" t="str">
        <f>IFERROR(IF(INDEX(AE$1:AE861,MATCH(J862,J$1:J861,0),1)=0,"",INDEX(AE$1:AE861,MATCH(J862,J$1:J861,0),1)),"")</f>
        <v/>
      </c>
      <c r="AS862" s="4"/>
      <c r="AU862" s="124"/>
      <c r="AV862" s="124"/>
      <c r="AW862" s="124"/>
      <c r="AX862" s="124"/>
      <c r="AY862" s="124"/>
      <c r="AZ862" s="124"/>
      <c r="BA862" s="4"/>
      <c r="BB862" s="127"/>
      <c r="BH862" s="7" t="str">
        <f t="shared" ca="1" si="183"/>
        <v/>
      </c>
      <c r="BI862" s="4" t="str">
        <f t="shared" si="190"/>
        <v/>
      </c>
      <c r="BJ862" s="123" t="str">
        <f t="shared" si="184"/>
        <v/>
      </c>
      <c r="BK862" s="140" t="str">
        <f t="shared" si="189"/>
        <v/>
      </c>
      <c r="BP862" s="5"/>
      <c r="BQ862" s="4" t="str">
        <f>IF(IFERROR(VLOOKUP(C862,C863:C$1993,1,0),"")="","",COUNTIF(C:C,C862))</f>
        <v/>
      </c>
      <c r="BS862" s="5"/>
      <c r="BT862" s="5"/>
      <c r="BU862" s="5" t="str">
        <f>IF(B862="","",IF(BQ862="",1+(MAX(BU$2:BU861)),""))</f>
        <v/>
      </c>
      <c r="BV862" s="5" t="str">
        <f t="shared" si="185"/>
        <v/>
      </c>
      <c r="BW862" s="5" t="str">
        <f t="shared" si="186"/>
        <v/>
      </c>
      <c r="BX862" s="14" t="str">
        <f t="shared" si="187"/>
        <v/>
      </c>
      <c r="BY862" s="28"/>
      <c r="BZ862" s="15"/>
      <c r="CA862" s="5" t="str">
        <f t="shared" si="191"/>
        <v/>
      </c>
      <c r="CC862" s="5"/>
      <c r="CD862" s="5" t="str">
        <f t="shared" si="188"/>
        <v/>
      </c>
      <c r="CE862" s="5" t="str">
        <f>IF(J862="","",IFERROR(IF(VLOOKUP(J862,J$2:J861,1,0)=0,"",""),J862))</f>
        <v/>
      </c>
      <c r="CF862" s="24" t="str">
        <f>IF(CE862="","",(IFERROR(VLOOKUP(MID(CE862,1,1),$CW$2:DA$28,3,0),0)+IFERROR(VLOOKUP(MID(CE862,2,1),CW$2:DA$28,4,0),0)+IFERROR(VLOOKUP(MID(CE862,3,1),CW$2:DA$28,5,0),0)+(ROW(CE862)/1000000000000)))</f>
        <v/>
      </c>
      <c r="CG862" s="5"/>
      <c r="CH862" s="5">
        <v>861</v>
      </c>
      <c r="CI862" s="5" t="str">
        <f>IFERROR(VLOOKUP(CH862,CD$2:CE1938,2,0),"")</f>
        <v/>
      </c>
      <c r="CJ862" s="5"/>
      <c r="CL862" s="5"/>
      <c r="DC862" s="5" t="e">
        <f>IF(REPORTE!AH$2="si",IF(C862=VALUE(REPORTE!C$11),IF(SUM(DC863:DC$1993),CONCATENATE(INT(B862),", "),INT(B862)),""),IF(C862=VALUE(REPORTE!C$10),IF(SUM(DC863:DC$1993),CONCATENATE(INT(B862),", "),INT(B862)),""))</f>
        <v>#VALUE!</v>
      </c>
      <c r="DG862" s="5"/>
      <c r="DH862" s="5"/>
      <c r="DI862" s="5"/>
      <c r="DJ862" s="5"/>
    </row>
    <row r="863" spans="1:114">
      <c r="A863" s="4"/>
      <c r="B863" s="3"/>
      <c r="D863" s="1" t="str">
        <f>IFERROR(INDEX('padron cfe'!B:B,MATCH(DATOS!C863,'padron cfe'!A:A,0),1),"")</f>
        <v/>
      </c>
      <c r="H863" s="5" t="str">
        <f>IF(F863="","",IFERROR(CONCATENATE("PEUA",VLOOKUP(ESTADO,REPORTE!AV$2:AW$33,2,0),DIDTRITO_FORM,CADER_FORM,IFERROR(VLOOKUP(DAY(F863),$BN$3:$BO$11,2,0),DAY(F863)),IFERROR(VLOOKUP(MONTH(F863),$BN$3:$BO$11,2,0),MONTH(F863)),YEAR(F863),G863),""))</f>
        <v/>
      </c>
      <c r="K863" s="2" t="str">
        <f>IFERROR(INDEX('padron cfe'!C:C,MATCH(DATOS!C863,'padron cfe'!A:A,0),1),"")</f>
        <v/>
      </c>
      <c r="L863" s="4" t="str">
        <f>IFERROR(IF(VLOOKUP(J863,J$2:L862,4,0)=0,"",VLOOKUP(J863,J$2:L862,4,0)),"")</f>
        <v/>
      </c>
      <c r="M863" s="4" t="str">
        <f>IFERROR(IF(VLOOKUP(J863,J$2:M862,5,0)=0,"",VLOOKUP(J863,J$2:M862,5,0)),"")</f>
        <v/>
      </c>
      <c r="Q863" s="5" t="str">
        <f t="shared" si="180"/>
        <v/>
      </c>
      <c r="S863"/>
      <c r="T863" s="2" t="str">
        <f>IFERROR(INDEX('padron cfe'!D:D,MATCH(DATOS!C863,'padron cfe'!A:A,0),1),"")</f>
        <v/>
      </c>
      <c r="X863" s="3"/>
      <c r="Z863" s="4" t="str">
        <f t="shared" si="182"/>
        <v/>
      </c>
      <c r="AC863" s="2" t="str">
        <f>IFERROR(IF(INDEX(AC$1:AC862,MATCH(J863,J$1:J862,0),1)=0,"",INDEX(AC$1:AC862,MATCH(J863,J$1:J862,0),1)),"")</f>
        <v/>
      </c>
      <c r="AD863" s="2" t="str">
        <f>IFERROR(IF(INDEX(AD$1:AD862,MATCH(J863,J$1:J862,0),1)=0,"",INDEX(AD$1:AD862,MATCH(J863,J$1:J862,0),1)),"")</f>
        <v/>
      </c>
      <c r="AE863" s="2" t="str">
        <f>IFERROR(IF(INDEX(AE$1:AE862,MATCH(J863,J$1:J862,0),1)=0,"",INDEX(AE$1:AE862,MATCH(J863,J$1:J862,0),1)),"")</f>
        <v/>
      </c>
      <c r="AS863" s="4"/>
      <c r="AU863" s="124"/>
      <c r="AV863" s="124"/>
      <c r="AW863" s="124"/>
      <c r="AX863" s="124"/>
      <c r="AY863" s="124"/>
      <c r="AZ863" s="124"/>
      <c r="BA863" s="4"/>
      <c r="BB863" s="127"/>
      <c r="BH863" s="7" t="str">
        <f t="shared" ca="1" si="183"/>
        <v/>
      </c>
      <c r="BI863" s="4" t="str">
        <f t="shared" si="190"/>
        <v/>
      </c>
      <c r="BJ863" s="123" t="str">
        <f t="shared" si="184"/>
        <v/>
      </c>
      <c r="BK863" s="140" t="str">
        <f t="shared" si="189"/>
        <v/>
      </c>
      <c r="BP863" s="5"/>
      <c r="BQ863" s="4" t="str">
        <f>IF(IFERROR(VLOOKUP(C863,C864:C$1993,1,0),"")="","",COUNTIF(C:C,C863))</f>
        <v/>
      </c>
      <c r="BS863" s="5"/>
      <c r="BT863" s="5"/>
      <c r="BU863" s="5" t="str">
        <f>IF(B863="","",IF(BQ863="",1+(MAX(BU$2:BU862)),""))</f>
        <v/>
      </c>
      <c r="BV863" s="5" t="str">
        <f t="shared" si="185"/>
        <v/>
      </c>
      <c r="BW863" s="5" t="str">
        <f t="shared" si="186"/>
        <v/>
      </c>
      <c r="BX863" s="14" t="str">
        <f t="shared" si="187"/>
        <v/>
      </c>
      <c r="BY863" s="28"/>
      <c r="BZ863" s="15"/>
      <c r="CA863" s="5" t="str">
        <f t="shared" si="191"/>
        <v/>
      </c>
      <c r="CC863" s="5"/>
      <c r="CD863" s="5" t="str">
        <f t="shared" si="188"/>
        <v/>
      </c>
      <c r="CE863" s="5" t="str">
        <f>IF(J863="","",IFERROR(IF(VLOOKUP(J863,J$2:J862,1,0)=0,"",""),J863))</f>
        <v/>
      </c>
      <c r="CF863" s="24" t="str">
        <f>IF(CE863="","",(IFERROR(VLOOKUP(MID(CE863,1,1),$CW$2:DA$28,3,0),0)+IFERROR(VLOOKUP(MID(CE863,2,1),CW$2:DA$28,4,0),0)+IFERROR(VLOOKUP(MID(CE863,3,1),CW$2:DA$28,5,0),0)+(ROW(CE863)/1000000000000)))</f>
        <v/>
      </c>
      <c r="CG863" s="5"/>
      <c r="CH863" s="5">
        <v>862</v>
      </c>
      <c r="CI863" s="5" t="str">
        <f>IFERROR(VLOOKUP(CH863,CD$2:CE1939,2,0),"")</f>
        <v/>
      </c>
      <c r="CJ863" s="5"/>
      <c r="CL863" s="5"/>
      <c r="DC863" s="5" t="e">
        <f>IF(REPORTE!AH$2="si",IF(C863=VALUE(REPORTE!C$11),IF(SUM(DC864:DC$1993),CONCATENATE(INT(B863),", "),INT(B863)),""),IF(C863=VALUE(REPORTE!C$10),IF(SUM(DC864:DC$1993),CONCATENATE(INT(B863),", "),INT(B863)),""))</f>
        <v>#VALUE!</v>
      </c>
      <c r="DG863" s="5"/>
      <c r="DH863" s="5"/>
      <c r="DI863" s="5"/>
      <c r="DJ863" s="5"/>
    </row>
    <row r="864" spans="1:114">
      <c r="A864" s="4"/>
      <c r="B864" s="3"/>
      <c r="D864" s="1" t="str">
        <f>IFERROR(INDEX('padron cfe'!B:B,MATCH(DATOS!C864,'padron cfe'!A:A,0),1),"")</f>
        <v/>
      </c>
      <c r="H864" s="5" t="str">
        <f>IF(F864="","",IFERROR(CONCATENATE("PEUA",VLOOKUP(ESTADO,REPORTE!AV$2:AW$33,2,0),DIDTRITO_FORM,CADER_FORM,IFERROR(VLOOKUP(DAY(F864),$BN$3:$BO$11,2,0),DAY(F864)),IFERROR(VLOOKUP(MONTH(F864),$BN$3:$BO$11,2,0),MONTH(F864)),YEAR(F864),G864),""))</f>
        <v/>
      </c>
      <c r="K864" s="2" t="str">
        <f>IFERROR(INDEX('padron cfe'!C:C,MATCH(DATOS!C864,'padron cfe'!A:A,0),1),"")</f>
        <v/>
      </c>
      <c r="L864" s="4" t="str">
        <f>IFERROR(IF(VLOOKUP(J864,J$2:L863,4,0)=0,"",VLOOKUP(J864,J$2:L863,4,0)),"")</f>
        <v/>
      </c>
      <c r="M864" s="4" t="str">
        <f>IFERROR(IF(VLOOKUP(J864,J$2:M863,5,0)=0,"",VLOOKUP(J864,J$2:M863,5,0)),"")</f>
        <v/>
      </c>
      <c r="Q864" s="5" t="str">
        <f t="shared" si="180"/>
        <v/>
      </c>
      <c r="S864"/>
      <c r="T864" s="2" t="str">
        <f>IFERROR(INDEX('padron cfe'!D:D,MATCH(DATOS!C864,'padron cfe'!A:A,0),1),"")</f>
        <v/>
      </c>
      <c r="X864" s="3"/>
      <c r="Z864" s="4" t="str">
        <f t="shared" si="182"/>
        <v/>
      </c>
      <c r="AC864" s="2" t="str">
        <f>IFERROR(IF(INDEX(AC$1:AC863,MATCH(J864,J$1:J863,0),1)=0,"",INDEX(AC$1:AC863,MATCH(J864,J$1:J863,0),1)),"")</f>
        <v/>
      </c>
      <c r="AD864" s="2" t="str">
        <f>IFERROR(IF(INDEX(AD$1:AD863,MATCH(J864,J$1:J863,0),1)=0,"",INDEX(AD$1:AD863,MATCH(J864,J$1:J863,0),1)),"")</f>
        <v/>
      </c>
      <c r="AE864" s="2" t="str">
        <f>IFERROR(IF(INDEX(AE$1:AE863,MATCH(J864,J$1:J863,0),1)=0,"",INDEX(AE$1:AE863,MATCH(J864,J$1:J863,0),1)),"")</f>
        <v/>
      </c>
      <c r="AS864" s="4"/>
      <c r="AU864" s="124"/>
      <c r="AV864" s="124"/>
      <c r="AW864" s="124"/>
      <c r="AX864" s="124"/>
      <c r="AY864" s="124"/>
      <c r="AZ864" s="124"/>
      <c r="BA864" s="4"/>
      <c r="BB864" s="127"/>
      <c r="BH864" s="7" t="str">
        <f t="shared" ca="1" si="183"/>
        <v/>
      </c>
      <c r="BI864" s="4" t="str">
        <f t="shared" si="190"/>
        <v/>
      </c>
      <c r="BJ864" s="123" t="str">
        <f t="shared" si="184"/>
        <v/>
      </c>
      <c r="BK864" s="140" t="str">
        <f t="shared" si="189"/>
        <v/>
      </c>
      <c r="BP864" s="5"/>
      <c r="BQ864" s="4" t="str">
        <f>IF(IFERROR(VLOOKUP(C864,C865:C$1993,1,0),"")="","",COUNTIF(C:C,C864))</f>
        <v/>
      </c>
      <c r="BS864" s="5"/>
      <c r="BT864" s="5"/>
      <c r="BU864" s="5" t="str">
        <f>IF(B864="","",IF(BQ864="",1+(MAX(BU$2:BU863)),""))</f>
        <v/>
      </c>
      <c r="BV864" s="5" t="str">
        <f t="shared" si="185"/>
        <v/>
      </c>
      <c r="BW864" s="5" t="str">
        <f t="shared" si="186"/>
        <v/>
      </c>
      <c r="BX864" s="14" t="str">
        <f t="shared" si="187"/>
        <v/>
      </c>
      <c r="BY864" s="28"/>
      <c r="BZ864" s="15"/>
      <c r="CA864" s="5" t="str">
        <f t="shared" si="191"/>
        <v/>
      </c>
      <c r="CC864" s="5"/>
      <c r="CD864" s="5" t="str">
        <f t="shared" si="188"/>
        <v/>
      </c>
      <c r="CE864" s="5" t="str">
        <f>IF(J864="","",IFERROR(IF(VLOOKUP(J864,J$2:J863,1,0)=0,"",""),J864))</f>
        <v/>
      </c>
      <c r="CF864" s="24" t="str">
        <f>IF(CE864="","",(IFERROR(VLOOKUP(MID(CE864,1,1),$CW$2:DA$28,3,0),0)+IFERROR(VLOOKUP(MID(CE864,2,1),CW$2:DA$28,4,0),0)+IFERROR(VLOOKUP(MID(CE864,3,1),CW$2:DA$28,5,0),0)+(ROW(CE864)/1000000000000)))</f>
        <v/>
      </c>
      <c r="CG864" s="5"/>
      <c r="CH864" s="5">
        <v>863</v>
      </c>
      <c r="CI864" s="5" t="str">
        <f>IFERROR(VLOOKUP(CH864,CD$2:CE1940,2,0),"")</f>
        <v/>
      </c>
      <c r="CJ864" s="5"/>
      <c r="CL864" s="5"/>
      <c r="DC864" s="5" t="e">
        <f>IF(REPORTE!AH$2="si",IF(C864=VALUE(REPORTE!C$11),IF(SUM(DC865:DC$1993),CONCATENATE(INT(B864),", "),INT(B864)),""),IF(C864=VALUE(REPORTE!C$10),IF(SUM(DC865:DC$1993),CONCATENATE(INT(B864),", "),INT(B864)),""))</f>
        <v>#VALUE!</v>
      </c>
      <c r="DG864" s="5"/>
      <c r="DH864" s="5"/>
      <c r="DI864" s="5"/>
      <c r="DJ864" s="5"/>
    </row>
    <row r="865" spans="1:114">
      <c r="A865" s="4"/>
      <c r="B865" s="3"/>
      <c r="D865" s="1" t="str">
        <f>IFERROR(INDEX('padron cfe'!B:B,MATCH(DATOS!C865,'padron cfe'!A:A,0),1),"")</f>
        <v/>
      </c>
      <c r="H865" s="5" t="str">
        <f>IF(F865="","",IFERROR(CONCATENATE("PEUA",VLOOKUP(ESTADO,REPORTE!AV$2:AW$33,2,0),DIDTRITO_FORM,CADER_FORM,IFERROR(VLOOKUP(DAY(F865),$BN$3:$BO$11,2,0),DAY(F865)),IFERROR(VLOOKUP(MONTH(F865),$BN$3:$BO$11,2,0),MONTH(F865)),YEAR(F865),G865),""))</f>
        <v/>
      </c>
      <c r="K865" s="2" t="str">
        <f>IFERROR(INDEX('padron cfe'!C:C,MATCH(DATOS!C865,'padron cfe'!A:A,0),1),"")</f>
        <v/>
      </c>
      <c r="L865" s="4" t="str">
        <f>IFERROR(IF(VLOOKUP(J865,J$2:L864,4,0)=0,"",VLOOKUP(J865,J$2:L864,4,0)),"")</f>
        <v/>
      </c>
      <c r="M865" s="4" t="str">
        <f>IFERROR(IF(VLOOKUP(J865,J$2:M864,5,0)=0,"",VLOOKUP(J865,J$2:M864,5,0)),"")</f>
        <v/>
      </c>
      <c r="Q865" s="5" t="str">
        <f t="shared" si="180"/>
        <v/>
      </c>
      <c r="S865"/>
      <c r="T865" s="2" t="str">
        <f>IFERROR(INDEX('padron cfe'!D:D,MATCH(DATOS!C865,'padron cfe'!A:A,0),1),"")</f>
        <v/>
      </c>
      <c r="X865" s="3"/>
      <c r="Z865" s="4" t="str">
        <f t="shared" si="182"/>
        <v/>
      </c>
      <c r="AC865" s="2" t="str">
        <f>IFERROR(IF(INDEX(AC$1:AC864,MATCH(J865,J$1:J864,0),1)=0,"",INDEX(AC$1:AC864,MATCH(J865,J$1:J864,0),1)),"")</f>
        <v/>
      </c>
      <c r="AD865" s="2" t="str">
        <f>IFERROR(IF(INDEX(AD$1:AD864,MATCH(J865,J$1:J864,0),1)=0,"",INDEX(AD$1:AD864,MATCH(J865,J$1:J864,0),1)),"")</f>
        <v/>
      </c>
      <c r="AE865" s="2" t="str">
        <f>IFERROR(IF(INDEX(AE$1:AE864,MATCH(J865,J$1:J864,0),1)=0,"",INDEX(AE$1:AE864,MATCH(J865,J$1:J864,0),1)),"")</f>
        <v/>
      </c>
      <c r="AS865" s="4"/>
      <c r="AU865" s="124"/>
      <c r="AV865" s="124"/>
      <c r="AW865" s="124"/>
      <c r="AX865" s="124"/>
      <c r="AY865" s="124"/>
      <c r="AZ865" s="124"/>
      <c r="BA865" s="4"/>
      <c r="BB865" s="127"/>
      <c r="BH865" s="7" t="str">
        <f t="shared" ca="1" si="183"/>
        <v/>
      </c>
      <c r="BI865" s="4" t="str">
        <f t="shared" si="190"/>
        <v/>
      </c>
      <c r="BJ865" s="123" t="str">
        <f t="shared" si="184"/>
        <v/>
      </c>
      <c r="BK865" s="140" t="str">
        <f t="shared" si="189"/>
        <v/>
      </c>
      <c r="BP865" s="5"/>
      <c r="BQ865" s="4" t="str">
        <f>IF(IFERROR(VLOOKUP(C865,C866:C$1993,1,0),"")="","",COUNTIF(C:C,C865))</f>
        <v/>
      </c>
      <c r="BS865" s="5"/>
      <c r="BT865" s="5"/>
      <c r="BU865" s="5" t="str">
        <f>IF(B865="","",IF(BQ865="",1+(MAX(BU$2:BU864)),""))</f>
        <v/>
      </c>
      <c r="BV865" s="5" t="str">
        <f t="shared" si="185"/>
        <v/>
      </c>
      <c r="BW865" s="5" t="str">
        <f t="shared" si="186"/>
        <v/>
      </c>
      <c r="BX865" s="14" t="str">
        <f t="shared" si="187"/>
        <v/>
      </c>
      <c r="BY865" s="28"/>
      <c r="BZ865" s="15"/>
      <c r="CA865" s="5" t="str">
        <f t="shared" si="191"/>
        <v/>
      </c>
      <c r="CC865" s="5"/>
      <c r="CD865" s="5" t="str">
        <f t="shared" si="188"/>
        <v/>
      </c>
      <c r="CE865" s="5" t="str">
        <f>IF(J865="","",IFERROR(IF(VLOOKUP(J865,J$2:J864,1,0)=0,"",""),J865))</f>
        <v/>
      </c>
      <c r="CF865" s="24" t="str">
        <f>IF(CE865="","",(IFERROR(VLOOKUP(MID(CE865,1,1),$CW$2:DA$28,3,0),0)+IFERROR(VLOOKUP(MID(CE865,2,1),CW$2:DA$28,4,0),0)+IFERROR(VLOOKUP(MID(CE865,3,1),CW$2:DA$28,5,0),0)+(ROW(CE865)/1000000000000)))</f>
        <v/>
      </c>
      <c r="CG865" s="5"/>
      <c r="CH865" s="5">
        <v>864</v>
      </c>
      <c r="CI865" s="5" t="str">
        <f>IFERROR(VLOOKUP(CH865,CD$2:CE1941,2,0),"")</f>
        <v/>
      </c>
      <c r="CJ865" s="5"/>
      <c r="CL865" s="5"/>
      <c r="DC865" s="5" t="e">
        <f>IF(REPORTE!AH$2="si",IF(C865=VALUE(REPORTE!C$11),IF(SUM(DC866:DC$1993),CONCATENATE(INT(B865),", "),INT(B865)),""),IF(C865=VALUE(REPORTE!C$10),IF(SUM(DC866:DC$1993),CONCATENATE(INT(B865),", "),INT(B865)),""))</f>
        <v>#VALUE!</v>
      </c>
      <c r="DG865" s="5"/>
      <c r="DH865" s="5"/>
      <c r="DI865" s="5"/>
      <c r="DJ865" s="5"/>
    </row>
    <row r="866" spans="1:114">
      <c r="A866" s="4"/>
      <c r="B866" s="3"/>
      <c r="D866" s="1" t="str">
        <f>IFERROR(INDEX('padron cfe'!B:B,MATCH(DATOS!C866,'padron cfe'!A:A,0),1),"")</f>
        <v/>
      </c>
      <c r="H866" s="5" t="str">
        <f>IF(F866="","",IFERROR(CONCATENATE("PEUA",VLOOKUP(ESTADO,REPORTE!AV$2:AW$33,2,0),DIDTRITO_FORM,CADER_FORM,IFERROR(VLOOKUP(DAY(F866),$BN$3:$BO$11,2,0),DAY(F866)),IFERROR(VLOOKUP(MONTH(F866),$BN$3:$BO$11,2,0),MONTH(F866)),YEAR(F866),G866),""))</f>
        <v/>
      </c>
      <c r="K866" s="2" t="str">
        <f>IFERROR(INDEX('padron cfe'!C:C,MATCH(DATOS!C866,'padron cfe'!A:A,0),1),"")</f>
        <v/>
      </c>
      <c r="L866" s="4" t="str">
        <f>IFERROR(IF(VLOOKUP(J866,J$2:L865,4,0)=0,"",VLOOKUP(J866,J$2:L865,4,0)),"")</f>
        <v/>
      </c>
      <c r="M866" s="4" t="str">
        <f>IFERROR(IF(VLOOKUP(J866,J$2:M865,5,0)=0,"",VLOOKUP(J866,J$2:M865,5,0)),"")</f>
        <v/>
      </c>
      <c r="Q866" s="5" t="str">
        <f t="shared" si="180"/>
        <v/>
      </c>
      <c r="S866"/>
      <c r="T866" s="2" t="str">
        <f>IFERROR(INDEX('padron cfe'!D:D,MATCH(DATOS!C866,'padron cfe'!A:A,0),1),"")</f>
        <v/>
      </c>
      <c r="X866" s="3"/>
      <c r="Z866" s="4" t="str">
        <f t="shared" si="182"/>
        <v/>
      </c>
      <c r="AC866" s="2" t="str">
        <f>IFERROR(IF(INDEX(AC$1:AC865,MATCH(J866,J$1:J865,0),1)=0,"",INDEX(AC$1:AC865,MATCH(J866,J$1:J865,0),1)),"")</f>
        <v/>
      </c>
      <c r="AD866" s="2" t="str">
        <f>IFERROR(IF(INDEX(AD$1:AD865,MATCH(J866,J$1:J865,0),1)=0,"",INDEX(AD$1:AD865,MATCH(J866,J$1:J865,0),1)),"")</f>
        <v/>
      </c>
      <c r="AE866" s="2" t="str">
        <f>IFERROR(IF(INDEX(AE$1:AE865,MATCH(J866,J$1:J865,0),1)=0,"",INDEX(AE$1:AE865,MATCH(J866,J$1:J865,0),1)),"")</f>
        <v/>
      </c>
      <c r="AS866" s="4"/>
      <c r="AU866" s="124"/>
      <c r="AV866" s="124"/>
      <c r="AW866" s="124"/>
      <c r="AX866" s="124"/>
      <c r="AY866" s="124"/>
      <c r="AZ866" s="124"/>
      <c r="BA866" s="4"/>
      <c r="BB866" s="127"/>
      <c r="BH866" s="7" t="str">
        <f t="shared" ca="1" si="183"/>
        <v/>
      </c>
      <c r="BI866" s="4" t="str">
        <f t="shared" si="190"/>
        <v/>
      </c>
      <c r="BJ866" s="123" t="str">
        <f t="shared" si="184"/>
        <v/>
      </c>
      <c r="BK866" s="140" t="str">
        <f t="shared" si="189"/>
        <v/>
      </c>
      <c r="BP866" s="5"/>
      <c r="BQ866" s="4" t="str">
        <f>IF(IFERROR(VLOOKUP(C866,C867:C$1993,1,0),"")="","",COUNTIF(C:C,C866))</f>
        <v/>
      </c>
      <c r="BS866" s="5"/>
      <c r="BT866" s="5"/>
      <c r="BU866" s="5" t="str">
        <f>IF(B866="","",IF(BQ866="",1+(MAX(BU$2:BU865)),""))</f>
        <v/>
      </c>
      <c r="BV866" s="5" t="str">
        <f t="shared" si="185"/>
        <v/>
      </c>
      <c r="BW866" s="5" t="str">
        <f t="shared" si="186"/>
        <v/>
      </c>
      <c r="BX866" s="14" t="str">
        <f t="shared" si="187"/>
        <v/>
      </c>
      <c r="BY866" s="28"/>
      <c r="BZ866" s="15"/>
      <c r="CA866" s="5" t="str">
        <f t="shared" si="191"/>
        <v/>
      </c>
      <c r="CC866" s="5"/>
      <c r="CD866" s="5" t="str">
        <f t="shared" si="188"/>
        <v/>
      </c>
      <c r="CE866" s="5" t="str">
        <f>IF(J866="","",IFERROR(IF(VLOOKUP(J866,J$2:J865,1,0)=0,"",""),J866))</f>
        <v/>
      </c>
      <c r="CF866" s="24" t="str">
        <f>IF(CE866="","",(IFERROR(VLOOKUP(MID(CE866,1,1),$CW$2:DA$28,3,0),0)+IFERROR(VLOOKUP(MID(CE866,2,1),CW$2:DA$28,4,0),0)+IFERROR(VLOOKUP(MID(CE866,3,1),CW$2:DA$28,5,0),0)+(ROW(CE866)/1000000000000)))</f>
        <v/>
      </c>
      <c r="CG866" s="5"/>
      <c r="CH866" s="5">
        <v>865</v>
      </c>
      <c r="CI866" s="5" t="str">
        <f>IFERROR(VLOOKUP(CH866,CD$2:CE1942,2,0),"")</f>
        <v/>
      </c>
      <c r="CJ866" s="5"/>
      <c r="CL866" s="5"/>
      <c r="DC866" s="5" t="e">
        <f>IF(REPORTE!AH$2="si",IF(C866=VALUE(REPORTE!C$11),IF(SUM(DC867:DC$1993),CONCATENATE(INT(B866),", "),INT(B866)),""),IF(C866=VALUE(REPORTE!C$10),IF(SUM(DC867:DC$1993),CONCATENATE(INT(B866),", "),INT(B866)),""))</f>
        <v>#VALUE!</v>
      </c>
      <c r="DG866" s="5"/>
      <c r="DH866" s="5"/>
      <c r="DI866" s="5"/>
      <c r="DJ866" s="5"/>
    </row>
    <row r="867" spans="1:114">
      <c r="A867" s="4"/>
      <c r="B867" s="3"/>
      <c r="D867" s="1" t="str">
        <f>IFERROR(INDEX('padron cfe'!B:B,MATCH(DATOS!C867,'padron cfe'!A:A,0),1),"")</f>
        <v/>
      </c>
      <c r="H867" s="5" t="str">
        <f>IF(F867="","",IFERROR(CONCATENATE("PEUA",VLOOKUP(ESTADO,REPORTE!AV$2:AW$33,2,0),DIDTRITO_FORM,CADER_FORM,IFERROR(VLOOKUP(DAY(F867),$BN$3:$BO$11,2,0),DAY(F867)),IFERROR(VLOOKUP(MONTH(F867),$BN$3:$BO$11,2,0),MONTH(F867)),YEAR(F867),G867),""))</f>
        <v/>
      </c>
      <c r="K867" s="2" t="str">
        <f>IFERROR(INDEX('padron cfe'!C:C,MATCH(DATOS!C867,'padron cfe'!A:A,0),1),"")</f>
        <v/>
      </c>
      <c r="L867" s="4" t="str">
        <f>IFERROR(IF(VLOOKUP(J867,J$2:L866,4,0)=0,"",VLOOKUP(J867,J$2:L866,4,0)),"")</f>
        <v/>
      </c>
      <c r="M867" s="4" t="str">
        <f>IFERROR(IF(VLOOKUP(J867,J$2:M866,5,0)=0,"",VLOOKUP(J867,J$2:M866,5,0)),"")</f>
        <v/>
      </c>
      <c r="Q867" s="5" t="str">
        <f t="shared" si="180"/>
        <v/>
      </c>
      <c r="S867"/>
      <c r="T867" s="2" t="str">
        <f>IFERROR(INDEX('padron cfe'!D:D,MATCH(DATOS!C867,'padron cfe'!A:A,0),1),"")</f>
        <v/>
      </c>
      <c r="X867" s="3"/>
      <c r="Z867" s="4" t="str">
        <f t="shared" si="182"/>
        <v/>
      </c>
      <c r="AC867" s="2" t="str">
        <f>IFERROR(IF(INDEX(AC$1:AC866,MATCH(J867,J$1:J866,0),1)=0,"",INDEX(AC$1:AC866,MATCH(J867,J$1:J866,0),1)),"")</f>
        <v/>
      </c>
      <c r="AD867" s="2" t="str">
        <f>IFERROR(IF(INDEX(AD$1:AD866,MATCH(J867,J$1:J866,0),1)=0,"",INDEX(AD$1:AD866,MATCH(J867,J$1:J866,0),1)),"")</f>
        <v/>
      </c>
      <c r="AE867" s="2" t="str">
        <f>IFERROR(IF(INDEX(AE$1:AE866,MATCH(J867,J$1:J866,0),1)=0,"",INDEX(AE$1:AE866,MATCH(J867,J$1:J866,0),1)),"")</f>
        <v/>
      </c>
      <c r="AS867" s="4"/>
      <c r="AU867" s="124"/>
      <c r="AV867" s="124"/>
      <c r="AW867" s="124"/>
      <c r="AX867" s="124"/>
      <c r="AY867" s="124"/>
      <c r="AZ867" s="124"/>
      <c r="BA867" s="4"/>
      <c r="BB867" s="127"/>
      <c r="BH867" s="7" t="str">
        <f t="shared" ca="1" si="183"/>
        <v/>
      </c>
      <c r="BI867" s="4" t="str">
        <f t="shared" si="190"/>
        <v/>
      </c>
      <c r="BJ867" s="123" t="str">
        <f t="shared" si="184"/>
        <v/>
      </c>
      <c r="BK867" s="140" t="str">
        <f t="shared" si="189"/>
        <v/>
      </c>
      <c r="BP867" s="5"/>
      <c r="BQ867" s="4" t="str">
        <f>IF(IFERROR(VLOOKUP(C867,C868:C$1993,1,0),"")="","",COUNTIF(C:C,C867))</f>
        <v/>
      </c>
      <c r="BS867" s="5"/>
      <c r="BT867" s="5"/>
      <c r="BU867" s="5" t="str">
        <f>IF(B867="","",IF(BQ867="",1+(MAX(BU$2:BU866)),""))</f>
        <v/>
      </c>
      <c r="BV867" s="5" t="str">
        <f t="shared" si="185"/>
        <v/>
      </c>
      <c r="BW867" s="5" t="str">
        <f t="shared" si="186"/>
        <v/>
      </c>
      <c r="BX867" s="14" t="str">
        <f t="shared" si="187"/>
        <v/>
      </c>
      <c r="BY867" s="28"/>
      <c r="BZ867" s="15"/>
      <c r="CA867" s="5" t="str">
        <f t="shared" si="191"/>
        <v/>
      </c>
      <c r="CC867" s="5"/>
      <c r="CD867" s="5" t="str">
        <f t="shared" si="188"/>
        <v/>
      </c>
      <c r="CE867" s="5" t="str">
        <f>IF(J867="","",IFERROR(IF(VLOOKUP(J867,J$2:J866,1,0)=0,"",""),J867))</f>
        <v/>
      </c>
      <c r="CF867" s="24" t="str">
        <f>IF(CE867="","",(IFERROR(VLOOKUP(MID(CE867,1,1),$CW$2:DA$28,3,0),0)+IFERROR(VLOOKUP(MID(CE867,2,1),CW$2:DA$28,4,0),0)+IFERROR(VLOOKUP(MID(CE867,3,1),CW$2:DA$28,5,0),0)+(ROW(CE867)/1000000000000)))</f>
        <v/>
      </c>
      <c r="CG867" s="5"/>
      <c r="CH867" s="5">
        <v>866</v>
      </c>
      <c r="CI867" s="5" t="str">
        <f>IFERROR(VLOOKUP(CH867,CD$2:CE1943,2,0),"")</f>
        <v/>
      </c>
      <c r="CJ867" s="5"/>
      <c r="CL867" s="5"/>
      <c r="DC867" s="5" t="e">
        <f>IF(REPORTE!AH$2="si",IF(C867=VALUE(REPORTE!C$11),IF(SUM(DC868:DC$1993),CONCATENATE(INT(B867),", "),INT(B867)),""),IF(C867=VALUE(REPORTE!C$10),IF(SUM(DC868:DC$1993),CONCATENATE(INT(B867),", "),INT(B867)),""))</f>
        <v>#VALUE!</v>
      </c>
      <c r="DG867" s="5"/>
      <c r="DH867" s="5"/>
      <c r="DI867" s="5"/>
      <c r="DJ867" s="5"/>
    </row>
    <row r="868" spans="1:114">
      <c r="A868" s="4"/>
      <c r="B868" s="3"/>
      <c r="D868" s="1" t="str">
        <f>IFERROR(INDEX('padron cfe'!B:B,MATCH(DATOS!C868,'padron cfe'!A:A,0),1),"")</f>
        <v/>
      </c>
      <c r="H868" s="5" t="str">
        <f>IF(F868="","",IFERROR(CONCATENATE("PEUA",VLOOKUP(ESTADO,REPORTE!AV$2:AW$33,2,0),DIDTRITO_FORM,CADER_FORM,IFERROR(VLOOKUP(DAY(F868),$BN$3:$BO$11,2,0),DAY(F868)),IFERROR(VLOOKUP(MONTH(F868),$BN$3:$BO$11,2,0),MONTH(F868)),YEAR(F868),G868),""))</f>
        <v/>
      </c>
      <c r="K868" s="2" t="str">
        <f>IFERROR(INDEX('padron cfe'!C:C,MATCH(DATOS!C868,'padron cfe'!A:A,0),1),"")</f>
        <v/>
      </c>
      <c r="L868" s="4" t="str">
        <f>IFERROR(IF(VLOOKUP(J868,J$2:L867,4,0)=0,"",VLOOKUP(J868,J$2:L867,4,0)),"")</f>
        <v/>
      </c>
      <c r="M868" s="4" t="str">
        <f>IFERROR(IF(VLOOKUP(J868,J$2:M867,5,0)=0,"",VLOOKUP(J868,J$2:M867,5,0)),"")</f>
        <v/>
      </c>
      <c r="Q868" s="5" t="str">
        <f t="shared" si="180"/>
        <v/>
      </c>
      <c r="S868"/>
      <c r="T868" s="2" t="str">
        <f>IFERROR(INDEX('padron cfe'!D:D,MATCH(DATOS!C868,'padron cfe'!A:A,0),1),"")</f>
        <v/>
      </c>
      <c r="X868" s="3"/>
      <c r="Z868" s="4" t="str">
        <f t="shared" si="182"/>
        <v/>
      </c>
      <c r="AC868" s="2" t="str">
        <f>IFERROR(IF(INDEX(AC$1:AC867,MATCH(J868,J$1:J867,0),1)=0,"",INDEX(AC$1:AC867,MATCH(J868,J$1:J867,0),1)),"")</f>
        <v/>
      </c>
      <c r="AD868" s="2" t="str">
        <f>IFERROR(IF(INDEX(AD$1:AD867,MATCH(J868,J$1:J867,0),1)=0,"",INDEX(AD$1:AD867,MATCH(J868,J$1:J867,0),1)),"")</f>
        <v/>
      </c>
      <c r="AE868" s="2" t="str">
        <f>IFERROR(IF(INDEX(AE$1:AE867,MATCH(J868,J$1:J867,0),1)=0,"",INDEX(AE$1:AE867,MATCH(J868,J$1:J867,0),1)),"")</f>
        <v/>
      </c>
      <c r="AS868" s="4"/>
      <c r="AU868" s="124"/>
      <c r="AV868" s="124"/>
      <c r="AW868" s="124"/>
      <c r="AX868" s="124"/>
      <c r="AY868" s="124"/>
      <c r="AZ868" s="124"/>
      <c r="BA868" s="4"/>
      <c r="BB868" s="127"/>
      <c r="BH868" s="7" t="str">
        <f t="shared" ca="1" si="183"/>
        <v/>
      </c>
      <c r="BI868" s="4" t="str">
        <f t="shared" si="190"/>
        <v/>
      </c>
      <c r="BJ868" s="123" t="str">
        <f t="shared" si="184"/>
        <v/>
      </c>
      <c r="BK868" s="140" t="str">
        <f t="shared" si="189"/>
        <v/>
      </c>
      <c r="BP868" s="5"/>
      <c r="BQ868" s="4" t="str">
        <f>IF(IFERROR(VLOOKUP(C868,C869:C$1993,1,0),"")="","",COUNTIF(C:C,C868))</f>
        <v/>
      </c>
      <c r="BS868" s="5"/>
      <c r="BT868" s="5"/>
      <c r="BU868" s="5" t="str">
        <f>IF(B868="","",IF(BQ868="",1+(MAX(BU$2:BU867)),""))</f>
        <v/>
      </c>
      <c r="BV868" s="5" t="str">
        <f t="shared" si="185"/>
        <v/>
      </c>
      <c r="BW868" s="5" t="str">
        <f t="shared" si="186"/>
        <v/>
      </c>
      <c r="BX868" s="14" t="str">
        <f t="shared" si="187"/>
        <v/>
      </c>
      <c r="BY868" s="28"/>
      <c r="BZ868" s="15"/>
      <c r="CA868" s="5" t="str">
        <f t="shared" si="191"/>
        <v/>
      </c>
      <c r="CC868" s="5"/>
      <c r="CD868" s="5" t="str">
        <f t="shared" si="188"/>
        <v/>
      </c>
      <c r="CE868" s="5" t="str">
        <f>IF(J868="","",IFERROR(IF(VLOOKUP(J868,J$2:J867,1,0)=0,"",""),J868))</f>
        <v/>
      </c>
      <c r="CF868" s="24" t="str">
        <f>IF(CE868="","",(IFERROR(VLOOKUP(MID(CE868,1,1),$CW$2:DA$28,3,0),0)+IFERROR(VLOOKUP(MID(CE868,2,1),CW$2:DA$28,4,0),0)+IFERROR(VLOOKUP(MID(CE868,3,1),CW$2:DA$28,5,0),0)+(ROW(CE868)/1000000000000)))</f>
        <v/>
      </c>
      <c r="CG868" s="5"/>
      <c r="CH868" s="5">
        <v>867</v>
      </c>
      <c r="CI868" s="5" t="str">
        <f>IFERROR(VLOOKUP(CH868,CD$2:CE1944,2,0),"")</f>
        <v/>
      </c>
      <c r="CJ868" s="5"/>
      <c r="CL868" s="5"/>
      <c r="DC868" s="5" t="e">
        <f>IF(REPORTE!AH$2="si",IF(C868=VALUE(REPORTE!C$11),IF(SUM(DC869:DC$1993),CONCATENATE(INT(B868),", "),INT(B868)),""),IF(C868=VALUE(REPORTE!C$10),IF(SUM(DC869:DC$1993),CONCATENATE(INT(B868),", "),INT(B868)),""))</f>
        <v>#VALUE!</v>
      </c>
      <c r="DG868" s="5"/>
      <c r="DH868" s="5"/>
      <c r="DI868" s="5"/>
      <c r="DJ868" s="5"/>
    </row>
    <row r="869" spans="1:114">
      <c r="A869" s="4"/>
      <c r="B869" s="3"/>
      <c r="D869" s="1" t="str">
        <f>IFERROR(INDEX('padron cfe'!B:B,MATCH(DATOS!C869,'padron cfe'!A:A,0),1),"")</f>
        <v/>
      </c>
      <c r="H869" s="5" t="str">
        <f>IF(F869="","",IFERROR(CONCATENATE("PEUA",VLOOKUP(ESTADO,REPORTE!AV$2:AW$33,2,0),DIDTRITO_FORM,CADER_FORM,IFERROR(VLOOKUP(DAY(F869),$BN$3:$BO$11,2,0),DAY(F869)),IFERROR(VLOOKUP(MONTH(F869),$BN$3:$BO$11,2,0),MONTH(F869)),YEAR(F869),G869),""))</f>
        <v/>
      </c>
      <c r="K869" s="2" t="str">
        <f>IFERROR(INDEX('padron cfe'!C:C,MATCH(DATOS!C869,'padron cfe'!A:A,0),1),"")</f>
        <v/>
      </c>
      <c r="L869" s="4" t="str">
        <f>IFERROR(IF(VLOOKUP(J869,J$2:L868,4,0)=0,"",VLOOKUP(J869,J$2:L868,4,0)),"")</f>
        <v/>
      </c>
      <c r="M869" s="4" t="str">
        <f>IFERROR(IF(VLOOKUP(J869,J$2:M868,5,0)=0,"",VLOOKUP(J869,J$2:M868,5,0)),"")</f>
        <v/>
      </c>
      <c r="Q869" s="5" t="str">
        <f t="shared" si="180"/>
        <v/>
      </c>
      <c r="S869"/>
      <c r="T869" s="2" t="str">
        <f>IFERROR(INDEX('padron cfe'!D:D,MATCH(DATOS!C869,'padron cfe'!A:A,0),1),"")</f>
        <v/>
      </c>
      <c r="X869" s="3"/>
      <c r="Z869" s="4" t="str">
        <f t="shared" si="182"/>
        <v/>
      </c>
      <c r="AC869" s="2" t="str">
        <f>IFERROR(IF(INDEX(AC$1:AC868,MATCH(J869,J$1:J868,0),1)=0,"",INDEX(AC$1:AC868,MATCH(J869,J$1:J868,0),1)),"")</f>
        <v/>
      </c>
      <c r="AD869" s="2" t="str">
        <f>IFERROR(IF(INDEX(AD$1:AD868,MATCH(J869,J$1:J868,0),1)=0,"",INDEX(AD$1:AD868,MATCH(J869,J$1:J868,0),1)),"")</f>
        <v/>
      </c>
      <c r="AE869" s="2" t="str">
        <f>IFERROR(IF(INDEX(AE$1:AE868,MATCH(J869,J$1:J868,0),1)=0,"",INDEX(AE$1:AE868,MATCH(J869,J$1:J868,0),1)),"")</f>
        <v/>
      </c>
      <c r="AS869" s="4"/>
      <c r="AU869" s="124"/>
      <c r="AV869" s="124"/>
      <c r="AW869" s="124"/>
      <c r="AX869" s="124"/>
      <c r="AY869" s="124"/>
      <c r="AZ869" s="124"/>
      <c r="BA869" s="4"/>
      <c r="BB869" s="127"/>
      <c r="BH869" s="7" t="str">
        <f t="shared" ca="1" si="183"/>
        <v/>
      </c>
      <c r="BI869" s="4" t="str">
        <f t="shared" si="190"/>
        <v/>
      </c>
      <c r="BJ869" s="123" t="str">
        <f t="shared" si="184"/>
        <v/>
      </c>
      <c r="BK869" s="140" t="str">
        <f t="shared" si="189"/>
        <v/>
      </c>
      <c r="BP869" s="5"/>
      <c r="BQ869" s="4" t="str">
        <f>IF(IFERROR(VLOOKUP(C869,C870:C$1993,1,0),"")="","",COUNTIF(C:C,C869))</f>
        <v/>
      </c>
      <c r="BS869" s="5"/>
      <c r="BT869" s="5"/>
      <c r="BU869" s="5" t="str">
        <f>IF(B869="","",IF(BQ869="",1+(MAX(BU$2:BU868)),""))</f>
        <v/>
      </c>
      <c r="BV869" s="5" t="str">
        <f t="shared" si="185"/>
        <v/>
      </c>
      <c r="BW869" s="5" t="str">
        <f t="shared" si="186"/>
        <v/>
      </c>
      <c r="BX869" s="14" t="str">
        <f t="shared" si="187"/>
        <v/>
      </c>
      <c r="BY869" s="28"/>
      <c r="BZ869" s="15"/>
      <c r="CA869" s="5" t="str">
        <f t="shared" si="191"/>
        <v/>
      </c>
      <c r="CC869" s="5"/>
      <c r="CD869" s="5" t="str">
        <f t="shared" si="188"/>
        <v/>
      </c>
      <c r="CE869" s="5" t="str">
        <f>IF(J869="","",IFERROR(IF(VLOOKUP(J869,J$2:J868,1,0)=0,"",""),J869))</f>
        <v/>
      </c>
      <c r="CF869" s="24" t="str">
        <f>IF(CE869="","",(IFERROR(VLOOKUP(MID(CE869,1,1),$CW$2:DA$28,3,0),0)+IFERROR(VLOOKUP(MID(CE869,2,1),CW$2:DA$28,4,0),0)+IFERROR(VLOOKUP(MID(CE869,3,1),CW$2:DA$28,5,0),0)+(ROW(CE869)/1000000000000)))</f>
        <v/>
      </c>
      <c r="CG869" s="5"/>
      <c r="CH869" s="5">
        <v>868</v>
      </c>
      <c r="CI869" s="5" t="str">
        <f>IFERROR(VLOOKUP(CH869,CD$2:CE1945,2,0),"")</f>
        <v/>
      </c>
      <c r="CJ869" s="5"/>
      <c r="CL869" s="5"/>
      <c r="DC869" s="5" t="e">
        <f>IF(REPORTE!AH$2="si",IF(C869=VALUE(REPORTE!C$11),IF(SUM(DC870:DC$1993),CONCATENATE(INT(B869),", "),INT(B869)),""),IF(C869=VALUE(REPORTE!C$10),IF(SUM(DC870:DC$1993),CONCATENATE(INT(B869),", "),INT(B869)),""))</f>
        <v>#VALUE!</v>
      </c>
      <c r="DG869" s="5"/>
      <c r="DH869" s="5"/>
      <c r="DI869" s="5"/>
      <c r="DJ869" s="5"/>
    </row>
    <row r="870" spans="1:114">
      <c r="A870" s="4"/>
      <c r="B870" s="3"/>
      <c r="D870" s="1" t="str">
        <f>IFERROR(INDEX('padron cfe'!B:B,MATCH(DATOS!C870,'padron cfe'!A:A,0),1),"")</f>
        <v/>
      </c>
      <c r="H870" s="5" t="str">
        <f>IF(F870="","",IFERROR(CONCATENATE("PEUA",VLOOKUP(ESTADO,REPORTE!AV$2:AW$33,2,0),DIDTRITO_FORM,CADER_FORM,IFERROR(VLOOKUP(DAY(F870),$BN$3:$BO$11,2,0),DAY(F870)),IFERROR(VLOOKUP(MONTH(F870),$BN$3:$BO$11,2,0),MONTH(F870)),YEAR(F870),G870),""))</f>
        <v/>
      </c>
      <c r="K870" s="2" t="str">
        <f>IFERROR(INDEX('padron cfe'!C:C,MATCH(DATOS!C870,'padron cfe'!A:A,0),1),"")</f>
        <v/>
      </c>
      <c r="L870" s="4" t="str">
        <f>IFERROR(IF(VLOOKUP(J870,J$2:L869,4,0)=0,"",VLOOKUP(J870,J$2:L869,4,0)),"")</f>
        <v/>
      </c>
      <c r="M870" s="4" t="str">
        <f>IFERROR(IF(VLOOKUP(J870,J$2:M869,5,0)=0,"",VLOOKUP(J870,J$2:M869,5,0)),"")</f>
        <v/>
      </c>
      <c r="Q870" s="5" t="str">
        <f t="shared" si="180"/>
        <v/>
      </c>
      <c r="S870"/>
      <c r="T870" s="2" t="str">
        <f>IFERROR(INDEX('padron cfe'!D:D,MATCH(DATOS!C870,'padron cfe'!A:A,0),1),"")</f>
        <v/>
      </c>
      <c r="X870" s="3"/>
      <c r="Z870" s="4" t="str">
        <f t="shared" si="182"/>
        <v/>
      </c>
      <c r="AC870" s="2" t="str">
        <f>IFERROR(IF(INDEX(AC$1:AC869,MATCH(J870,J$1:J869,0),1)=0,"",INDEX(AC$1:AC869,MATCH(J870,J$1:J869,0),1)),"")</f>
        <v/>
      </c>
      <c r="AD870" s="2" t="str">
        <f>IFERROR(IF(INDEX(AD$1:AD869,MATCH(J870,J$1:J869,0),1)=0,"",INDEX(AD$1:AD869,MATCH(J870,J$1:J869,0),1)),"")</f>
        <v/>
      </c>
      <c r="AE870" s="2" t="str">
        <f>IFERROR(IF(INDEX(AE$1:AE869,MATCH(J870,J$1:J869,0),1)=0,"",INDEX(AE$1:AE869,MATCH(J870,J$1:J869,0),1)),"")</f>
        <v/>
      </c>
      <c r="AS870" s="4"/>
      <c r="AU870" s="124"/>
      <c r="AV870" s="124"/>
      <c r="AW870" s="124"/>
      <c r="AX870" s="124"/>
      <c r="AY870" s="124"/>
      <c r="AZ870" s="124"/>
      <c r="BA870" s="4"/>
      <c r="BB870" s="127"/>
      <c r="BH870" s="7" t="str">
        <f t="shared" ca="1" si="183"/>
        <v/>
      </c>
      <c r="BI870" s="4" t="str">
        <f t="shared" si="190"/>
        <v/>
      </c>
      <c r="BJ870" s="123" t="str">
        <f t="shared" si="184"/>
        <v/>
      </c>
      <c r="BK870" s="140" t="str">
        <f t="shared" si="189"/>
        <v/>
      </c>
      <c r="BP870" s="5"/>
      <c r="BQ870" s="4" t="str">
        <f>IF(IFERROR(VLOOKUP(C870,C871:C$1993,1,0),"")="","",COUNTIF(C:C,C870))</f>
        <v/>
      </c>
      <c r="BS870" s="5"/>
      <c r="BT870" s="5"/>
      <c r="BU870" s="5" t="str">
        <f>IF(B870="","",IF(BQ870="",1+(MAX(BU$2:BU869)),""))</f>
        <v/>
      </c>
      <c r="BV870" s="5" t="str">
        <f t="shared" si="185"/>
        <v/>
      </c>
      <c r="BW870" s="5" t="str">
        <f t="shared" si="186"/>
        <v/>
      </c>
      <c r="BX870" s="14" t="str">
        <f t="shared" si="187"/>
        <v/>
      </c>
      <c r="BY870" s="28"/>
      <c r="BZ870" s="15"/>
      <c r="CA870" s="5" t="str">
        <f t="shared" si="191"/>
        <v/>
      </c>
      <c r="CC870" s="5"/>
      <c r="CD870" s="5" t="str">
        <f t="shared" si="188"/>
        <v/>
      </c>
      <c r="CE870" s="5" t="str">
        <f>IF(J870="","",IFERROR(IF(VLOOKUP(J870,J$2:J869,1,0)=0,"",""),J870))</f>
        <v/>
      </c>
      <c r="CF870" s="24" t="str">
        <f>IF(CE870="","",(IFERROR(VLOOKUP(MID(CE870,1,1),$CW$2:DA$28,3,0),0)+IFERROR(VLOOKUP(MID(CE870,2,1),CW$2:DA$28,4,0),0)+IFERROR(VLOOKUP(MID(CE870,3,1),CW$2:DA$28,5,0),0)+(ROW(CE870)/1000000000000)))</f>
        <v/>
      </c>
      <c r="CG870" s="5"/>
      <c r="CH870" s="5">
        <v>869</v>
      </c>
      <c r="CI870" s="5" t="str">
        <f>IFERROR(VLOOKUP(CH870,CD$2:CE1946,2,0),"")</f>
        <v/>
      </c>
      <c r="CJ870" s="5"/>
      <c r="CL870" s="5"/>
      <c r="DC870" s="5" t="e">
        <f>IF(REPORTE!AH$2="si",IF(C870=VALUE(REPORTE!C$11),IF(SUM(DC871:DC$1993),CONCATENATE(INT(B870),", "),INT(B870)),""),IF(C870=VALUE(REPORTE!C$10),IF(SUM(DC871:DC$1993),CONCATENATE(INT(B870),", "),INT(B870)),""))</f>
        <v>#VALUE!</v>
      </c>
      <c r="DG870" s="5"/>
      <c r="DH870" s="5"/>
      <c r="DI870" s="5"/>
      <c r="DJ870" s="5"/>
    </row>
    <row r="871" spans="1:114">
      <c r="A871" s="4"/>
      <c r="B871" s="3"/>
      <c r="D871" s="1" t="str">
        <f>IFERROR(INDEX('padron cfe'!B:B,MATCH(DATOS!C871,'padron cfe'!A:A,0),1),"")</f>
        <v/>
      </c>
      <c r="H871" s="5" t="str">
        <f>IF(F871="","",IFERROR(CONCATENATE("PEUA",VLOOKUP(ESTADO,REPORTE!AV$2:AW$33,2,0),DIDTRITO_FORM,CADER_FORM,IFERROR(VLOOKUP(DAY(F871),$BN$3:$BO$11,2,0),DAY(F871)),IFERROR(VLOOKUP(MONTH(F871),$BN$3:$BO$11,2,0),MONTH(F871)),YEAR(F871),G871),""))</f>
        <v/>
      </c>
      <c r="K871" s="2" t="str">
        <f>IFERROR(INDEX('padron cfe'!C:C,MATCH(DATOS!C871,'padron cfe'!A:A,0),1),"")</f>
        <v/>
      </c>
      <c r="L871" s="4" t="str">
        <f>IFERROR(IF(VLOOKUP(J871,J$2:L870,4,0)=0,"",VLOOKUP(J871,J$2:L870,4,0)),"")</f>
        <v/>
      </c>
      <c r="M871" s="4" t="str">
        <f>IFERROR(IF(VLOOKUP(J871,J$2:M870,5,0)=0,"",VLOOKUP(J871,J$2:M870,5,0)),"")</f>
        <v/>
      </c>
      <c r="Q871" s="5" t="str">
        <f t="shared" si="180"/>
        <v/>
      </c>
      <c r="S871"/>
      <c r="T871" s="2" t="str">
        <f>IFERROR(INDEX('padron cfe'!D:D,MATCH(DATOS!C871,'padron cfe'!A:A,0),1),"")</f>
        <v/>
      </c>
      <c r="X871" s="3"/>
      <c r="Z871" s="4" t="str">
        <f t="shared" si="182"/>
        <v/>
      </c>
      <c r="AC871" s="2" t="str">
        <f>IFERROR(IF(INDEX(AC$1:AC870,MATCH(J871,J$1:J870,0),1)=0,"",INDEX(AC$1:AC870,MATCH(J871,J$1:J870,0),1)),"")</f>
        <v/>
      </c>
      <c r="AD871" s="2" t="str">
        <f>IFERROR(IF(INDEX(AD$1:AD870,MATCH(J871,J$1:J870,0),1)=0,"",INDEX(AD$1:AD870,MATCH(J871,J$1:J870,0),1)),"")</f>
        <v/>
      </c>
      <c r="AE871" s="2" t="str">
        <f>IFERROR(IF(INDEX(AE$1:AE870,MATCH(J871,J$1:J870,0),1)=0,"",INDEX(AE$1:AE870,MATCH(J871,J$1:J870,0),1)),"")</f>
        <v/>
      </c>
      <c r="AS871" s="4"/>
      <c r="AU871" s="124"/>
      <c r="AV871" s="124"/>
      <c r="AW871" s="124"/>
      <c r="AX871" s="124"/>
      <c r="AY871" s="124"/>
      <c r="AZ871" s="124"/>
      <c r="BA871" s="4"/>
      <c r="BB871" s="127"/>
      <c r="BH871" s="7" t="str">
        <f t="shared" ca="1" si="183"/>
        <v/>
      </c>
      <c r="BI871" s="4" t="str">
        <f t="shared" si="190"/>
        <v/>
      </c>
      <c r="BJ871" s="123" t="str">
        <f t="shared" si="184"/>
        <v/>
      </c>
      <c r="BK871" s="140" t="str">
        <f t="shared" si="189"/>
        <v/>
      </c>
      <c r="BP871" s="5"/>
      <c r="BQ871" s="4" t="str">
        <f>IF(IFERROR(VLOOKUP(C871,C872:C$1993,1,0),"")="","",COUNTIF(C:C,C871))</f>
        <v/>
      </c>
      <c r="BS871" s="5"/>
      <c r="BT871" s="5"/>
      <c r="BU871" s="5" t="str">
        <f>IF(B871="","",IF(BQ871="",1+(MAX(BU$2:BU870)),""))</f>
        <v/>
      </c>
      <c r="BV871" s="5" t="str">
        <f t="shared" si="185"/>
        <v/>
      </c>
      <c r="BW871" s="5" t="str">
        <f t="shared" si="186"/>
        <v/>
      </c>
      <c r="BX871" s="14" t="str">
        <f t="shared" si="187"/>
        <v/>
      </c>
      <c r="BY871" s="28"/>
      <c r="BZ871" s="15"/>
      <c r="CA871" s="5" t="str">
        <f t="shared" si="191"/>
        <v/>
      </c>
      <c r="CC871" s="5"/>
      <c r="CD871" s="5" t="str">
        <f t="shared" si="188"/>
        <v/>
      </c>
      <c r="CE871" s="5" t="str">
        <f>IF(J871="","",IFERROR(IF(VLOOKUP(J871,J$2:J870,1,0)=0,"",""),J871))</f>
        <v/>
      </c>
      <c r="CF871" s="24" t="str">
        <f>IF(CE871="","",(IFERROR(VLOOKUP(MID(CE871,1,1),$CW$2:DA$28,3,0),0)+IFERROR(VLOOKUP(MID(CE871,2,1),CW$2:DA$28,4,0),0)+IFERROR(VLOOKUP(MID(CE871,3,1),CW$2:DA$28,5,0),0)+(ROW(CE871)/1000000000000)))</f>
        <v/>
      </c>
      <c r="CG871" s="5"/>
      <c r="CH871" s="5">
        <v>870</v>
      </c>
      <c r="CI871" s="5" t="str">
        <f>IFERROR(VLOOKUP(CH871,CD$2:CE1947,2,0),"")</f>
        <v/>
      </c>
      <c r="CJ871" s="5"/>
      <c r="CL871" s="5"/>
      <c r="DC871" s="5" t="e">
        <f>IF(REPORTE!AH$2="si",IF(C871=VALUE(REPORTE!C$11),IF(SUM(DC872:DC$1993),CONCATENATE(INT(B871),", "),INT(B871)),""),IF(C871=VALUE(REPORTE!C$10),IF(SUM(DC872:DC$1993),CONCATENATE(INT(B871),", "),INT(B871)),""))</f>
        <v>#VALUE!</v>
      </c>
      <c r="DG871" s="5"/>
      <c r="DH871" s="5"/>
      <c r="DI871" s="5"/>
      <c r="DJ871" s="5"/>
    </row>
    <row r="872" spans="1:114">
      <c r="A872" s="4"/>
      <c r="B872" s="3"/>
      <c r="D872" s="1" t="str">
        <f>IFERROR(INDEX('padron cfe'!B:B,MATCH(DATOS!C872,'padron cfe'!A:A,0),1),"")</f>
        <v/>
      </c>
      <c r="H872" s="5" t="str">
        <f>IF(F872="","",IFERROR(CONCATENATE("PEUA",VLOOKUP(ESTADO,REPORTE!AV$2:AW$33,2,0),DIDTRITO_FORM,CADER_FORM,IFERROR(VLOOKUP(DAY(F872),$BN$3:$BO$11,2,0),DAY(F872)),IFERROR(VLOOKUP(MONTH(F872),$BN$3:$BO$11,2,0),MONTH(F872)),YEAR(F872),G872),""))</f>
        <v/>
      </c>
      <c r="K872" s="2" t="str">
        <f>IFERROR(INDEX('padron cfe'!C:C,MATCH(DATOS!C872,'padron cfe'!A:A,0),1),"")</f>
        <v/>
      </c>
      <c r="L872" s="4" t="str">
        <f>IFERROR(IF(VLOOKUP(J872,J$2:L871,4,0)=0,"",VLOOKUP(J872,J$2:L871,4,0)),"")</f>
        <v/>
      </c>
      <c r="M872" s="4" t="str">
        <f>IFERROR(IF(VLOOKUP(J872,J$2:M871,5,0)=0,"",VLOOKUP(J872,J$2:M871,5,0)),"")</f>
        <v/>
      </c>
      <c r="Q872" s="5" t="str">
        <f t="shared" si="180"/>
        <v/>
      </c>
      <c r="S872"/>
      <c r="T872" s="2" t="str">
        <f>IFERROR(INDEX('padron cfe'!D:D,MATCH(DATOS!C872,'padron cfe'!A:A,0),1),"")</f>
        <v/>
      </c>
      <c r="X872" s="3"/>
      <c r="Z872" s="4" t="str">
        <f t="shared" si="182"/>
        <v/>
      </c>
      <c r="AC872" s="2" t="str">
        <f>IFERROR(IF(INDEX(AC$1:AC871,MATCH(J872,J$1:J871,0),1)=0,"",INDEX(AC$1:AC871,MATCH(J872,J$1:J871,0),1)),"")</f>
        <v/>
      </c>
      <c r="AD872" s="2" t="str">
        <f>IFERROR(IF(INDEX(AD$1:AD871,MATCH(J872,J$1:J871,0),1)=0,"",INDEX(AD$1:AD871,MATCH(J872,J$1:J871,0),1)),"")</f>
        <v/>
      </c>
      <c r="AE872" s="2" t="str">
        <f>IFERROR(IF(INDEX(AE$1:AE871,MATCH(J872,J$1:J871,0),1)=0,"",INDEX(AE$1:AE871,MATCH(J872,J$1:J871,0),1)),"")</f>
        <v/>
      </c>
      <c r="AS872" s="4"/>
      <c r="AU872" s="124"/>
      <c r="AV872" s="124"/>
      <c r="AW872" s="124"/>
      <c r="AX872" s="124"/>
      <c r="AY872" s="124"/>
      <c r="AZ872" s="124"/>
      <c r="BA872" s="4"/>
      <c r="BB872" s="127"/>
      <c r="BH872" s="7" t="str">
        <f t="shared" ca="1" si="183"/>
        <v/>
      </c>
      <c r="BI872" s="4" t="str">
        <f t="shared" si="190"/>
        <v/>
      </c>
      <c r="BJ872" s="123" t="str">
        <f t="shared" si="184"/>
        <v/>
      </c>
      <c r="BK872" s="140" t="str">
        <f t="shared" si="189"/>
        <v/>
      </c>
      <c r="BP872" s="5"/>
      <c r="BQ872" s="4" t="str">
        <f>IF(IFERROR(VLOOKUP(C872,C873:C$1993,1,0),"")="","",COUNTIF(C:C,C872))</f>
        <v/>
      </c>
      <c r="BS872" s="5"/>
      <c r="BT872" s="5"/>
      <c r="BU872" s="5" t="str">
        <f>IF(B872="","",IF(BQ872="",1+(MAX(BU$2:BU871)),""))</f>
        <v/>
      </c>
      <c r="BV872" s="5" t="str">
        <f t="shared" si="185"/>
        <v/>
      </c>
      <c r="BW872" s="5" t="str">
        <f t="shared" si="186"/>
        <v/>
      </c>
      <c r="BX872" s="14" t="str">
        <f t="shared" si="187"/>
        <v/>
      </c>
      <c r="BY872" s="28"/>
      <c r="BZ872" s="15"/>
      <c r="CA872" s="5" t="str">
        <f t="shared" si="191"/>
        <v/>
      </c>
      <c r="CC872" s="5"/>
      <c r="CD872" s="5" t="str">
        <f t="shared" si="188"/>
        <v/>
      </c>
      <c r="CE872" s="5" t="str">
        <f>IF(J872="","",IFERROR(IF(VLOOKUP(J872,J$2:J871,1,0)=0,"",""),J872))</f>
        <v/>
      </c>
      <c r="CF872" s="24" t="str">
        <f>IF(CE872="","",(IFERROR(VLOOKUP(MID(CE872,1,1),$CW$2:DA$28,3,0),0)+IFERROR(VLOOKUP(MID(CE872,2,1),CW$2:DA$28,4,0),0)+IFERROR(VLOOKUP(MID(CE872,3,1),CW$2:DA$28,5,0),0)+(ROW(CE872)/1000000000000)))</f>
        <v/>
      </c>
      <c r="CG872" s="5"/>
      <c r="CH872" s="5">
        <v>871</v>
      </c>
      <c r="CI872" s="5" t="str">
        <f>IFERROR(VLOOKUP(CH872,CD$2:CE1948,2,0),"")</f>
        <v/>
      </c>
      <c r="CJ872" s="5"/>
      <c r="CL872" s="5"/>
      <c r="DC872" s="5" t="e">
        <f>IF(REPORTE!AH$2="si",IF(C872=VALUE(REPORTE!C$11),IF(SUM(DC873:DC$1993),CONCATENATE(INT(B872),", "),INT(B872)),""),IF(C872=VALUE(REPORTE!C$10),IF(SUM(DC873:DC$1993),CONCATENATE(INT(B872),", "),INT(B872)),""))</f>
        <v>#VALUE!</v>
      </c>
      <c r="DG872" s="5"/>
      <c r="DH872" s="5"/>
      <c r="DI872" s="5"/>
      <c r="DJ872" s="5"/>
    </row>
    <row r="873" spans="1:114">
      <c r="A873" s="4"/>
      <c r="B873" s="3"/>
      <c r="D873" s="1" t="str">
        <f>IFERROR(INDEX('padron cfe'!B:B,MATCH(DATOS!C873,'padron cfe'!A:A,0),1),"")</f>
        <v/>
      </c>
      <c r="H873" s="5" t="str">
        <f>IF(F873="","",IFERROR(CONCATENATE("PEUA",VLOOKUP(ESTADO,REPORTE!AV$2:AW$33,2,0),DIDTRITO_FORM,CADER_FORM,IFERROR(VLOOKUP(DAY(F873),$BN$3:$BO$11,2,0),DAY(F873)),IFERROR(VLOOKUP(MONTH(F873),$BN$3:$BO$11,2,0),MONTH(F873)),YEAR(F873),G873),""))</f>
        <v/>
      </c>
      <c r="K873" s="2" t="str">
        <f>IFERROR(INDEX('padron cfe'!C:C,MATCH(DATOS!C873,'padron cfe'!A:A,0),1),"")</f>
        <v/>
      </c>
      <c r="L873" s="4" t="str">
        <f>IFERROR(IF(VLOOKUP(J873,J$2:L872,4,0)=0,"",VLOOKUP(J873,J$2:L872,4,0)),"")</f>
        <v/>
      </c>
      <c r="M873" s="4" t="str">
        <f>IFERROR(IF(VLOOKUP(J873,J$2:M872,5,0)=0,"",VLOOKUP(J873,J$2:M872,5,0)),"")</f>
        <v/>
      </c>
      <c r="Q873" s="5" t="str">
        <f t="shared" si="180"/>
        <v/>
      </c>
      <c r="S873"/>
      <c r="T873" s="2" t="str">
        <f>IFERROR(INDEX('padron cfe'!D:D,MATCH(DATOS!C873,'padron cfe'!A:A,0),1),"")</f>
        <v/>
      </c>
      <c r="X873" s="3"/>
      <c r="Z873" s="4" t="str">
        <f t="shared" si="182"/>
        <v/>
      </c>
      <c r="AC873" s="2" t="str">
        <f>IFERROR(IF(INDEX(AC$1:AC872,MATCH(J873,J$1:J872,0),1)=0,"",INDEX(AC$1:AC872,MATCH(J873,J$1:J872,0),1)),"")</f>
        <v/>
      </c>
      <c r="AD873" s="2" t="str">
        <f>IFERROR(IF(INDEX(AD$1:AD872,MATCH(J873,J$1:J872,0),1)=0,"",INDEX(AD$1:AD872,MATCH(J873,J$1:J872,0),1)),"")</f>
        <v/>
      </c>
      <c r="AE873" s="2" t="str">
        <f>IFERROR(IF(INDEX(AE$1:AE872,MATCH(J873,J$1:J872,0),1)=0,"",INDEX(AE$1:AE872,MATCH(J873,J$1:J872,0),1)),"")</f>
        <v/>
      </c>
      <c r="AS873" s="4"/>
      <c r="AU873" s="124"/>
      <c r="AV873" s="124"/>
      <c r="AW873" s="124"/>
      <c r="AX873" s="124"/>
      <c r="AY873" s="124"/>
      <c r="AZ873" s="124"/>
      <c r="BA873" s="4"/>
      <c r="BB873" s="127"/>
      <c r="BH873" s="7" t="str">
        <f t="shared" ca="1" si="183"/>
        <v/>
      </c>
      <c r="BI873" s="4" t="str">
        <f t="shared" si="190"/>
        <v/>
      </c>
      <c r="BJ873" s="123" t="str">
        <f t="shared" si="184"/>
        <v/>
      </c>
      <c r="BK873" s="140" t="str">
        <f t="shared" si="189"/>
        <v/>
      </c>
      <c r="BP873" s="5"/>
      <c r="BQ873" s="4" t="str">
        <f>IF(IFERROR(VLOOKUP(C873,C874:C$1993,1,0),"")="","",COUNTIF(C:C,C873))</f>
        <v/>
      </c>
      <c r="BS873" s="5"/>
      <c r="BT873" s="5"/>
      <c r="BU873" s="5" t="str">
        <f>IF(B873="","",IF(BQ873="",1+(MAX(BU$2:BU872)),""))</f>
        <v/>
      </c>
      <c r="BV873" s="5" t="str">
        <f t="shared" si="185"/>
        <v/>
      </c>
      <c r="BW873" s="5" t="str">
        <f t="shared" si="186"/>
        <v/>
      </c>
      <c r="BX873" s="14" t="str">
        <f t="shared" si="187"/>
        <v/>
      </c>
      <c r="BY873" s="28"/>
      <c r="BZ873" s="15"/>
      <c r="CA873" s="5" t="str">
        <f t="shared" si="191"/>
        <v/>
      </c>
      <c r="CC873" s="5"/>
      <c r="CD873" s="5" t="str">
        <f t="shared" si="188"/>
        <v/>
      </c>
      <c r="CE873" s="5" t="str">
        <f>IF(J873="","",IFERROR(IF(VLOOKUP(J873,J$2:J872,1,0)=0,"",""),J873))</f>
        <v/>
      </c>
      <c r="CF873" s="24" t="str">
        <f>IF(CE873="","",(IFERROR(VLOOKUP(MID(CE873,1,1),$CW$2:DA$28,3,0),0)+IFERROR(VLOOKUP(MID(CE873,2,1),CW$2:DA$28,4,0),0)+IFERROR(VLOOKUP(MID(CE873,3,1),CW$2:DA$28,5,0),0)+(ROW(CE873)/1000000000000)))</f>
        <v/>
      </c>
      <c r="CG873" s="5"/>
      <c r="CH873" s="5">
        <v>872</v>
      </c>
      <c r="CI873" s="5" t="str">
        <f>IFERROR(VLOOKUP(CH873,CD$2:CE1949,2,0),"")</f>
        <v/>
      </c>
      <c r="CJ873" s="5"/>
      <c r="CL873" s="5"/>
      <c r="DC873" s="5" t="e">
        <f>IF(REPORTE!AH$2="si",IF(C873=VALUE(REPORTE!C$11),IF(SUM(DC874:DC$1993),CONCATENATE(INT(B873),", "),INT(B873)),""),IF(C873=VALUE(REPORTE!C$10),IF(SUM(DC874:DC$1993),CONCATENATE(INT(B873),", "),INT(B873)),""))</f>
        <v>#VALUE!</v>
      </c>
      <c r="DG873" s="5"/>
      <c r="DH873" s="5"/>
      <c r="DI873" s="5"/>
      <c r="DJ873" s="5"/>
    </row>
    <row r="874" spans="1:114">
      <c r="A874" s="4"/>
      <c r="B874" s="3"/>
      <c r="D874" s="1" t="str">
        <f>IFERROR(INDEX('padron cfe'!B:B,MATCH(DATOS!C874,'padron cfe'!A:A,0),1),"")</f>
        <v/>
      </c>
      <c r="H874" s="5" t="str">
        <f>IF(F874="","",IFERROR(CONCATENATE("PEUA",VLOOKUP(ESTADO,REPORTE!AV$2:AW$33,2,0),DIDTRITO_FORM,CADER_FORM,IFERROR(VLOOKUP(DAY(F874),$BN$3:$BO$11,2,0),DAY(F874)),IFERROR(VLOOKUP(MONTH(F874),$BN$3:$BO$11,2,0),MONTH(F874)),YEAR(F874),G874),""))</f>
        <v/>
      </c>
      <c r="K874" s="2" t="str">
        <f>IFERROR(INDEX('padron cfe'!C:C,MATCH(DATOS!C874,'padron cfe'!A:A,0),1),"")</f>
        <v/>
      </c>
      <c r="L874" s="4" t="str">
        <f>IFERROR(IF(VLOOKUP(J874,J$2:L873,4,0)=0,"",VLOOKUP(J874,J$2:L873,4,0)),"")</f>
        <v/>
      </c>
      <c r="M874" s="4" t="str">
        <f>IFERROR(IF(VLOOKUP(J874,J$2:M873,5,0)=0,"",VLOOKUP(J874,J$2:M873,5,0)),"")</f>
        <v/>
      </c>
      <c r="Q874" s="5" t="str">
        <f t="shared" si="180"/>
        <v/>
      </c>
      <c r="S874"/>
      <c r="T874" s="2" t="str">
        <f>IFERROR(INDEX('padron cfe'!D:D,MATCH(DATOS!C874,'padron cfe'!A:A,0),1),"")</f>
        <v/>
      </c>
      <c r="X874" s="3"/>
      <c r="Z874" s="4" t="str">
        <f t="shared" si="182"/>
        <v/>
      </c>
      <c r="AC874" s="2" t="str">
        <f>IFERROR(IF(INDEX(AC$1:AC873,MATCH(J874,J$1:J873,0),1)=0,"",INDEX(AC$1:AC873,MATCH(J874,J$1:J873,0),1)),"")</f>
        <v/>
      </c>
      <c r="AD874" s="2" t="str">
        <f>IFERROR(IF(INDEX(AD$1:AD873,MATCH(J874,J$1:J873,0),1)=0,"",INDEX(AD$1:AD873,MATCH(J874,J$1:J873,0),1)),"")</f>
        <v/>
      </c>
      <c r="AE874" s="2" t="str">
        <f>IFERROR(IF(INDEX(AE$1:AE873,MATCH(J874,J$1:J873,0),1)=0,"",INDEX(AE$1:AE873,MATCH(J874,J$1:J873,0),1)),"")</f>
        <v/>
      </c>
      <c r="AS874" s="4"/>
      <c r="AU874" s="124"/>
      <c r="AV874" s="124"/>
      <c r="AW874" s="124"/>
      <c r="AX874" s="124"/>
      <c r="AY874" s="124"/>
      <c r="AZ874" s="124"/>
      <c r="BA874" s="4"/>
      <c r="BB874" s="127"/>
      <c r="BH874" s="7" t="str">
        <f t="shared" ca="1" si="183"/>
        <v/>
      </c>
      <c r="BI874" s="4" t="str">
        <f t="shared" si="190"/>
        <v/>
      </c>
      <c r="BJ874" s="123" t="str">
        <f t="shared" si="184"/>
        <v/>
      </c>
      <c r="BK874" s="140" t="str">
        <f t="shared" si="189"/>
        <v/>
      </c>
      <c r="BP874" s="5"/>
      <c r="BQ874" s="4" t="str">
        <f>IF(IFERROR(VLOOKUP(C874,C875:C$1993,1,0),"")="","",COUNTIF(C:C,C874))</f>
        <v/>
      </c>
      <c r="BS874" s="5"/>
      <c r="BT874" s="5"/>
      <c r="BU874" s="5" t="str">
        <f>IF(B874="","",IF(BQ874="",1+(MAX(BU$2:BU873)),""))</f>
        <v/>
      </c>
      <c r="BV874" s="5" t="str">
        <f t="shared" si="185"/>
        <v/>
      </c>
      <c r="BW874" s="5" t="str">
        <f t="shared" si="186"/>
        <v/>
      </c>
      <c r="BX874" s="14" t="str">
        <f t="shared" si="187"/>
        <v/>
      </c>
      <c r="BY874" s="28"/>
      <c r="BZ874" s="15"/>
      <c r="CA874" s="5" t="str">
        <f t="shared" si="191"/>
        <v/>
      </c>
      <c r="CC874" s="5"/>
      <c r="CD874" s="5" t="str">
        <f t="shared" si="188"/>
        <v/>
      </c>
      <c r="CE874" s="5" t="str">
        <f>IF(J874="","",IFERROR(IF(VLOOKUP(J874,J$2:J873,1,0)=0,"",""),J874))</f>
        <v/>
      </c>
      <c r="CF874" s="24" t="str">
        <f>IF(CE874="","",(IFERROR(VLOOKUP(MID(CE874,1,1),$CW$2:DA$28,3,0),0)+IFERROR(VLOOKUP(MID(CE874,2,1),CW$2:DA$28,4,0),0)+IFERROR(VLOOKUP(MID(CE874,3,1),CW$2:DA$28,5,0),0)+(ROW(CE874)/1000000000000)))</f>
        <v/>
      </c>
      <c r="CG874" s="5"/>
      <c r="CH874" s="5">
        <v>873</v>
      </c>
      <c r="CI874" s="5" t="str">
        <f>IFERROR(VLOOKUP(CH874,CD$2:CE1950,2,0),"")</f>
        <v/>
      </c>
      <c r="CJ874" s="5"/>
      <c r="CL874" s="5"/>
      <c r="DC874" s="5" t="e">
        <f>IF(REPORTE!AH$2="si",IF(C874=VALUE(REPORTE!C$11),IF(SUM(DC875:DC$1993),CONCATENATE(INT(B874),", "),INT(B874)),""),IF(C874=VALUE(REPORTE!C$10),IF(SUM(DC875:DC$1993),CONCATENATE(INT(B874),", "),INT(B874)),""))</f>
        <v>#VALUE!</v>
      </c>
      <c r="DG874" s="5"/>
      <c r="DH874" s="5"/>
      <c r="DI874" s="5"/>
      <c r="DJ874" s="5"/>
    </row>
    <row r="875" spans="1:114">
      <c r="A875" s="4"/>
      <c r="B875" s="3"/>
      <c r="D875" s="1" t="str">
        <f>IFERROR(INDEX('padron cfe'!B:B,MATCH(DATOS!C875,'padron cfe'!A:A,0),1),"")</f>
        <v/>
      </c>
      <c r="H875" s="5" t="str">
        <f>IF(F875="","",IFERROR(CONCATENATE("PEUA",VLOOKUP(ESTADO,REPORTE!AV$2:AW$33,2,0),DIDTRITO_FORM,CADER_FORM,IFERROR(VLOOKUP(DAY(F875),$BN$3:$BO$11,2,0),DAY(F875)),IFERROR(VLOOKUP(MONTH(F875),$BN$3:$BO$11,2,0),MONTH(F875)),YEAR(F875),G875),""))</f>
        <v/>
      </c>
      <c r="K875" s="2" t="str">
        <f>IFERROR(INDEX('padron cfe'!C:C,MATCH(DATOS!C875,'padron cfe'!A:A,0),1),"")</f>
        <v/>
      </c>
      <c r="L875" s="4" t="str">
        <f>IFERROR(IF(VLOOKUP(J875,J$2:L874,4,0)=0,"",VLOOKUP(J875,J$2:L874,4,0)),"")</f>
        <v/>
      </c>
      <c r="M875" s="4" t="str">
        <f>IFERROR(IF(VLOOKUP(J875,J$2:M874,5,0)=0,"",VLOOKUP(J875,J$2:M874,5,0)),"")</f>
        <v/>
      </c>
      <c r="Q875" s="5" t="str">
        <f t="shared" si="180"/>
        <v/>
      </c>
      <c r="S875"/>
      <c r="T875" s="2" t="str">
        <f>IFERROR(INDEX('padron cfe'!D:D,MATCH(DATOS!C875,'padron cfe'!A:A,0),1),"")</f>
        <v/>
      </c>
      <c r="X875" s="3"/>
      <c r="Z875" s="4" t="str">
        <f t="shared" si="182"/>
        <v/>
      </c>
      <c r="AC875" s="2" t="str">
        <f>IFERROR(IF(INDEX(AC$1:AC874,MATCH(J875,J$1:J874,0),1)=0,"",INDEX(AC$1:AC874,MATCH(J875,J$1:J874,0),1)),"")</f>
        <v/>
      </c>
      <c r="AD875" s="2" t="str">
        <f>IFERROR(IF(INDEX(AD$1:AD874,MATCH(J875,J$1:J874,0),1)=0,"",INDEX(AD$1:AD874,MATCH(J875,J$1:J874,0),1)),"")</f>
        <v/>
      </c>
      <c r="AE875" s="2" t="str">
        <f>IFERROR(IF(INDEX(AE$1:AE874,MATCH(J875,J$1:J874,0),1)=0,"",INDEX(AE$1:AE874,MATCH(J875,J$1:J874,0),1)),"")</f>
        <v/>
      </c>
      <c r="AS875" s="4"/>
      <c r="AU875" s="124"/>
      <c r="AV875" s="124"/>
      <c r="AW875" s="124"/>
      <c r="AX875" s="124"/>
      <c r="AY875" s="124"/>
      <c r="AZ875" s="124"/>
      <c r="BA875" s="4"/>
      <c r="BB875" s="127"/>
      <c r="BH875" s="7" t="str">
        <f t="shared" ca="1" si="183"/>
        <v/>
      </c>
      <c r="BI875" s="4" t="str">
        <f t="shared" si="190"/>
        <v/>
      </c>
      <c r="BJ875" s="123" t="str">
        <f t="shared" si="184"/>
        <v/>
      </c>
      <c r="BK875" s="140" t="str">
        <f t="shared" si="189"/>
        <v/>
      </c>
      <c r="BP875" s="5"/>
      <c r="BQ875" s="4" t="str">
        <f>IF(IFERROR(VLOOKUP(C875,C876:C$1993,1,0),"")="","",COUNTIF(C:C,C875))</f>
        <v/>
      </c>
      <c r="BS875" s="5"/>
      <c r="BT875" s="5"/>
      <c r="BU875" s="5" t="str">
        <f>IF(B875="","",IF(BQ875="",1+(MAX(BU$2:BU874)),""))</f>
        <v/>
      </c>
      <c r="BV875" s="5" t="str">
        <f t="shared" si="185"/>
        <v/>
      </c>
      <c r="BW875" s="5" t="str">
        <f t="shared" si="186"/>
        <v/>
      </c>
      <c r="BX875" s="14" t="str">
        <f t="shared" si="187"/>
        <v/>
      </c>
      <c r="BY875" s="28"/>
      <c r="BZ875" s="15"/>
      <c r="CA875" s="5" t="str">
        <f t="shared" si="191"/>
        <v/>
      </c>
      <c r="CC875" s="5"/>
      <c r="CD875" s="5" t="str">
        <f t="shared" si="188"/>
        <v/>
      </c>
      <c r="CE875" s="5" t="str">
        <f>IF(J875="","",IFERROR(IF(VLOOKUP(J875,J$2:J874,1,0)=0,"",""),J875))</f>
        <v/>
      </c>
      <c r="CF875" s="24" t="str">
        <f>IF(CE875="","",(IFERROR(VLOOKUP(MID(CE875,1,1),$CW$2:DA$28,3,0),0)+IFERROR(VLOOKUP(MID(CE875,2,1),CW$2:DA$28,4,0),0)+IFERROR(VLOOKUP(MID(CE875,3,1),CW$2:DA$28,5,0),0)+(ROW(CE875)/1000000000000)))</f>
        <v/>
      </c>
      <c r="CG875" s="5"/>
      <c r="CH875" s="5">
        <v>874</v>
      </c>
      <c r="CI875" s="5" t="str">
        <f>IFERROR(VLOOKUP(CH875,CD$2:CE1951,2,0),"")</f>
        <v/>
      </c>
      <c r="CJ875" s="5"/>
      <c r="CL875" s="5"/>
      <c r="DC875" s="5" t="e">
        <f>IF(REPORTE!AH$2="si",IF(C875=VALUE(REPORTE!C$11),IF(SUM(DC876:DC$1993),CONCATENATE(INT(B875),", "),INT(B875)),""),IF(C875=VALUE(REPORTE!C$10),IF(SUM(DC876:DC$1993),CONCATENATE(INT(B875),", "),INT(B875)),""))</f>
        <v>#VALUE!</v>
      </c>
      <c r="DG875" s="5"/>
      <c r="DH875" s="5"/>
      <c r="DI875" s="5"/>
      <c r="DJ875" s="5"/>
    </row>
    <row r="876" spans="1:114">
      <c r="A876" s="4"/>
      <c r="B876" s="3"/>
      <c r="D876" s="1" t="str">
        <f>IFERROR(INDEX('padron cfe'!B:B,MATCH(DATOS!C876,'padron cfe'!A:A,0),1),"")</f>
        <v/>
      </c>
      <c r="H876" s="5" t="str">
        <f>IF(F876="","",IFERROR(CONCATENATE("PEUA",VLOOKUP(ESTADO,REPORTE!AV$2:AW$33,2,0),DIDTRITO_FORM,CADER_FORM,IFERROR(VLOOKUP(DAY(F876),$BN$3:$BO$11,2,0),DAY(F876)),IFERROR(VLOOKUP(MONTH(F876),$BN$3:$BO$11,2,0),MONTH(F876)),YEAR(F876),G876),""))</f>
        <v/>
      </c>
      <c r="K876" s="2" t="str">
        <f>IFERROR(INDEX('padron cfe'!C:C,MATCH(DATOS!C876,'padron cfe'!A:A,0),1),"")</f>
        <v/>
      </c>
      <c r="L876" s="4" t="str">
        <f>IFERROR(IF(VLOOKUP(J876,J$2:L875,4,0)=0,"",VLOOKUP(J876,J$2:L875,4,0)),"")</f>
        <v/>
      </c>
      <c r="M876" s="4" t="str">
        <f>IFERROR(IF(VLOOKUP(J876,J$2:M875,5,0)=0,"",VLOOKUP(J876,J$2:M875,5,0)),"")</f>
        <v/>
      </c>
      <c r="Q876" s="5" t="str">
        <f t="shared" si="180"/>
        <v/>
      </c>
      <c r="S876"/>
      <c r="T876" s="2" t="str">
        <f>IFERROR(INDEX('padron cfe'!D:D,MATCH(DATOS!C876,'padron cfe'!A:A,0),1),"")</f>
        <v/>
      </c>
      <c r="X876" s="3"/>
      <c r="Z876" s="4" t="str">
        <f t="shared" si="182"/>
        <v/>
      </c>
      <c r="AC876" s="2" t="str">
        <f>IFERROR(IF(INDEX(AC$1:AC875,MATCH(J876,J$1:J875,0),1)=0,"",INDEX(AC$1:AC875,MATCH(J876,J$1:J875,0),1)),"")</f>
        <v/>
      </c>
      <c r="AD876" s="2" t="str">
        <f>IFERROR(IF(INDEX(AD$1:AD875,MATCH(J876,J$1:J875,0),1)=0,"",INDEX(AD$1:AD875,MATCH(J876,J$1:J875,0),1)),"")</f>
        <v/>
      </c>
      <c r="AE876" s="2" t="str">
        <f>IFERROR(IF(INDEX(AE$1:AE875,MATCH(J876,J$1:J875,0),1)=0,"",INDEX(AE$1:AE875,MATCH(J876,J$1:J875,0),1)),"")</f>
        <v/>
      </c>
      <c r="AS876" s="4"/>
      <c r="AU876" s="124"/>
      <c r="AV876" s="124"/>
      <c r="AW876" s="124"/>
      <c r="AX876" s="124"/>
      <c r="AY876" s="124"/>
      <c r="AZ876" s="124"/>
      <c r="BA876" s="4"/>
      <c r="BB876" s="127"/>
      <c r="BH876" s="7" t="str">
        <f t="shared" ca="1" si="183"/>
        <v/>
      </c>
      <c r="BI876" s="4" t="str">
        <f t="shared" si="190"/>
        <v/>
      </c>
      <c r="BJ876" s="123" t="str">
        <f t="shared" si="184"/>
        <v/>
      </c>
      <c r="BK876" s="140" t="str">
        <f t="shared" si="189"/>
        <v/>
      </c>
      <c r="BP876" s="5"/>
      <c r="BQ876" s="4" t="str">
        <f>IF(IFERROR(VLOOKUP(C876,C877:C$1993,1,0),"")="","",COUNTIF(C:C,C876))</f>
        <v/>
      </c>
      <c r="BS876" s="5"/>
      <c r="BT876" s="5"/>
      <c r="BU876" s="5" t="str">
        <f>IF(B876="","",IF(BQ876="",1+(MAX(BU$2:BU875)),""))</f>
        <v/>
      </c>
      <c r="BV876" s="5" t="str">
        <f t="shared" si="185"/>
        <v/>
      </c>
      <c r="BW876" s="5" t="str">
        <f t="shared" si="186"/>
        <v/>
      </c>
      <c r="BX876" s="14" t="str">
        <f t="shared" si="187"/>
        <v/>
      </c>
      <c r="BY876" s="28"/>
      <c r="BZ876" s="15"/>
      <c r="CA876" s="5" t="str">
        <f t="shared" si="191"/>
        <v/>
      </c>
      <c r="CC876" s="5"/>
      <c r="CD876" s="5" t="str">
        <f t="shared" si="188"/>
        <v/>
      </c>
      <c r="CE876" s="5" t="str">
        <f>IF(J876="","",IFERROR(IF(VLOOKUP(J876,J$2:J875,1,0)=0,"",""),J876))</f>
        <v/>
      </c>
      <c r="CF876" s="24" t="str">
        <f>IF(CE876="","",(IFERROR(VLOOKUP(MID(CE876,1,1),$CW$2:DA$28,3,0),0)+IFERROR(VLOOKUP(MID(CE876,2,1),CW$2:DA$28,4,0),0)+IFERROR(VLOOKUP(MID(CE876,3,1),CW$2:DA$28,5,0),0)+(ROW(CE876)/1000000000000)))</f>
        <v/>
      </c>
      <c r="CG876" s="5"/>
      <c r="CH876" s="5">
        <v>875</v>
      </c>
      <c r="CI876" s="5" t="str">
        <f>IFERROR(VLOOKUP(CH876,CD$2:CE1952,2,0),"")</f>
        <v/>
      </c>
      <c r="CJ876" s="5"/>
      <c r="CL876" s="5"/>
      <c r="DC876" s="5" t="e">
        <f>IF(REPORTE!AH$2="si",IF(C876=VALUE(REPORTE!C$11),IF(SUM(DC877:DC$1993),CONCATENATE(INT(B876),", "),INT(B876)),""),IF(C876=VALUE(REPORTE!C$10),IF(SUM(DC877:DC$1993),CONCATENATE(INT(B876),", "),INT(B876)),""))</f>
        <v>#VALUE!</v>
      </c>
      <c r="DG876" s="5"/>
      <c r="DH876" s="5"/>
      <c r="DI876" s="5"/>
      <c r="DJ876" s="5"/>
    </row>
    <row r="877" spans="1:114">
      <c r="A877" s="4"/>
      <c r="B877" s="3"/>
      <c r="D877" s="1" t="str">
        <f>IFERROR(INDEX('padron cfe'!B:B,MATCH(DATOS!C877,'padron cfe'!A:A,0),1),"")</f>
        <v/>
      </c>
      <c r="H877" s="5" t="str">
        <f>IF(F877="","",IFERROR(CONCATENATE("PEUA",VLOOKUP(ESTADO,REPORTE!AV$2:AW$33,2,0),DIDTRITO_FORM,CADER_FORM,IFERROR(VLOOKUP(DAY(F877),$BN$3:$BO$11,2,0),DAY(F877)),IFERROR(VLOOKUP(MONTH(F877),$BN$3:$BO$11,2,0),MONTH(F877)),YEAR(F877),G877),""))</f>
        <v/>
      </c>
      <c r="K877" s="2" t="str">
        <f>IFERROR(INDEX('padron cfe'!C:C,MATCH(DATOS!C877,'padron cfe'!A:A,0),1),"")</f>
        <v/>
      </c>
      <c r="L877" s="4" t="str">
        <f>IFERROR(IF(VLOOKUP(J877,J$2:L876,4,0)=0,"",VLOOKUP(J877,J$2:L876,4,0)),"")</f>
        <v/>
      </c>
      <c r="M877" s="4" t="str">
        <f>IFERROR(IF(VLOOKUP(J877,J$2:M876,5,0)=0,"",VLOOKUP(J877,J$2:M876,5,0)),"")</f>
        <v/>
      </c>
      <c r="Q877" s="5" t="str">
        <f t="shared" si="180"/>
        <v/>
      </c>
      <c r="S877"/>
      <c r="T877" s="2" t="str">
        <f>IFERROR(INDEX('padron cfe'!D:D,MATCH(DATOS!C877,'padron cfe'!A:A,0),1),"")</f>
        <v/>
      </c>
      <c r="X877" s="3"/>
      <c r="Z877" s="4" t="str">
        <f t="shared" si="182"/>
        <v/>
      </c>
      <c r="AC877" s="2" t="str">
        <f>IFERROR(IF(INDEX(AC$1:AC876,MATCH(J877,J$1:J876,0),1)=0,"",INDEX(AC$1:AC876,MATCH(J877,J$1:J876,0),1)),"")</f>
        <v/>
      </c>
      <c r="AD877" s="2" t="str">
        <f>IFERROR(IF(INDEX(AD$1:AD876,MATCH(J877,J$1:J876,0),1)=0,"",INDEX(AD$1:AD876,MATCH(J877,J$1:J876,0),1)),"")</f>
        <v/>
      </c>
      <c r="AE877" s="2" t="str">
        <f>IFERROR(IF(INDEX(AE$1:AE876,MATCH(J877,J$1:J876,0),1)=0,"",INDEX(AE$1:AE876,MATCH(J877,J$1:J876,0),1)),"")</f>
        <v/>
      </c>
      <c r="AS877" s="4"/>
      <c r="AU877" s="124"/>
      <c r="AV877" s="124"/>
      <c r="AW877" s="124"/>
      <c r="AX877" s="124"/>
      <c r="AY877" s="124"/>
      <c r="AZ877" s="124"/>
      <c r="BA877" s="4"/>
      <c r="BB877" s="127"/>
      <c r="BH877" s="7" t="str">
        <f t="shared" ca="1" si="183"/>
        <v/>
      </c>
      <c r="BI877" s="4" t="str">
        <f t="shared" si="190"/>
        <v/>
      </c>
      <c r="BJ877" s="123" t="str">
        <f t="shared" si="184"/>
        <v/>
      </c>
      <c r="BK877" s="140" t="str">
        <f t="shared" si="189"/>
        <v/>
      </c>
      <c r="BP877" s="5"/>
      <c r="BQ877" s="4" t="str">
        <f>IF(IFERROR(VLOOKUP(C877,C878:C$1993,1,0),"")="","",COUNTIF(C:C,C877))</f>
        <v/>
      </c>
      <c r="BS877" s="5"/>
      <c r="BT877" s="5"/>
      <c r="BU877" s="5" t="str">
        <f>IF(B877="","",IF(BQ877="",1+(MAX(BU$2:BU876)),""))</f>
        <v/>
      </c>
      <c r="BV877" s="5" t="str">
        <f t="shared" si="185"/>
        <v/>
      </c>
      <c r="BW877" s="5" t="str">
        <f t="shared" si="186"/>
        <v/>
      </c>
      <c r="BX877" s="14" t="str">
        <f t="shared" si="187"/>
        <v/>
      </c>
      <c r="BY877" s="28"/>
      <c r="BZ877" s="15"/>
      <c r="CA877" s="5" t="str">
        <f t="shared" si="191"/>
        <v/>
      </c>
      <c r="CC877" s="5"/>
      <c r="CD877" s="5" t="str">
        <f t="shared" si="188"/>
        <v/>
      </c>
      <c r="CE877" s="5" t="str">
        <f>IF(J877="","",IFERROR(IF(VLOOKUP(J877,J$2:J876,1,0)=0,"",""),J877))</f>
        <v/>
      </c>
      <c r="CF877" s="24" t="str">
        <f>IF(CE877="","",(IFERROR(VLOOKUP(MID(CE877,1,1),$CW$2:DA$28,3,0),0)+IFERROR(VLOOKUP(MID(CE877,2,1),CW$2:DA$28,4,0),0)+IFERROR(VLOOKUP(MID(CE877,3,1),CW$2:DA$28,5,0),0)+(ROW(CE877)/1000000000000)))</f>
        <v/>
      </c>
      <c r="CG877" s="5"/>
      <c r="CH877" s="5">
        <v>876</v>
      </c>
      <c r="CI877" s="5" t="str">
        <f>IFERROR(VLOOKUP(CH877,CD$2:CE1953,2,0),"")</f>
        <v/>
      </c>
      <c r="CJ877" s="5"/>
      <c r="CL877" s="5"/>
      <c r="DC877" s="5" t="e">
        <f>IF(REPORTE!AH$2="si",IF(C877=VALUE(REPORTE!C$11),IF(SUM(DC878:DC$1993),CONCATENATE(INT(B877),", "),INT(B877)),""),IF(C877=VALUE(REPORTE!C$10),IF(SUM(DC878:DC$1993),CONCATENATE(INT(B877),", "),INT(B877)),""))</f>
        <v>#VALUE!</v>
      </c>
      <c r="DG877" s="5"/>
      <c r="DH877" s="5"/>
      <c r="DI877" s="5"/>
      <c r="DJ877" s="5"/>
    </row>
    <row r="878" spans="1:114">
      <c r="A878" s="4"/>
      <c r="B878" s="3"/>
      <c r="D878" s="1" t="str">
        <f>IFERROR(INDEX('padron cfe'!B:B,MATCH(DATOS!C878,'padron cfe'!A:A,0),1),"")</f>
        <v/>
      </c>
      <c r="H878" s="5" t="str">
        <f>IF(F878="","",IFERROR(CONCATENATE("PEUA",VLOOKUP(ESTADO,REPORTE!AV$2:AW$33,2,0),DIDTRITO_FORM,CADER_FORM,IFERROR(VLOOKUP(DAY(F878),$BN$3:$BO$11,2,0),DAY(F878)),IFERROR(VLOOKUP(MONTH(F878),$BN$3:$BO$11,2,0),MONTH(F878)),YEAR(F878),G878),""))</f>
        <v/>
      </c>
      <c r="K878" s="2" t="str">
        <f>IFERROR(INDEX('padron cfe'!C:C,MATCH(DATOS!C878,'padron cfe'!A:A,0),1),"")</f>
        <v/>
      </c>
      <c r="L878" s="4" t="str">
        <f>IFERROR(IF(VLOOKUP(J878,J$2:L877,4,0)=0,"",VLOOKUP(J878,J$2:L877,4,0)),"")</f>
        <v/>
      </c>
      <c r="M878" s="4" t="str">
        <f>IFERROR(IF(VLOOKUP(J878,J$2:M877,5,0)=0,"",VLOOKUP(J878,J$2:M877,5,0)),"")</f>
        <v/>
      </c>
      <c r="Q878" s="5" t="str">
        <f t="shared" si="180"/>
        <v/>
      </c>
      <c r="S878"/>
      <c r="T878" s="2" t="str">
        <f>IFERROR(INDEX('padron cfe'!D:D,MATCH(DATOS!C878,'padron cfe'!A:A,0),1),"")</f>
        <v/>
      </c>
      <c r="X878" s="3"/>
      <c r="Z878" s="4" t="str">
        <f t="shared" si="182"/>
        <v/>
      </c>
      <c r="AC878" s="2" t="str">
        <f>IFERROR(IF(INDEX(AC$1:AC877,MATCH(J878,J$1:J877,0),1)=0,"",INDEX(AC$1:AC877,MATCH(J878,J$1:J877,0),1)),"")</f>
        <v/>
      </c>
      <c r="AD878" s="2" t="str">
        <f>IFERROR(IF(INDEX(AD$1:AD877,MATCH(J878,J$1:J877,0),1)=0,"",INDEX(AD$1:AD877,MATCH(J878,J$1:J877,0),1)),"")</f>
        <v/>
      </c>
      <c r="AE878" s="2" t="str">
        <f>IFERROR(IF(INDEX(AE$1:AE877,MATCH(J878,J$1:J877,0),1)=0,"",INDEX(AE$1:AE877,MATCH(J878,J$1:J877,0),1)),"")</f>
        <v/>
      </c>
      <c r="AS878" s="4"/>
      <c r="AU878" s="124"/>
      <c r="AV878" s="124"/>
      <c r="AW878" s="124"/>
      <c r="AX878" s="124"/>
      <c r="AY878" s="124"/>
      <c r="AZ878" s="124"/>
      <c r="BA878" s="4"/>
      <c r="BB878" s="127"/>
      <c r="BH878" s="7" t="str">
        <f t="shared" ca="1" si="183"/>
        <v/>
      </c>
      <c r="BI878" s="4" t="str">
        <f t="shared" si="190"/>
        <v/>
      </c>
      <c r="BJ878" s="123" t="str">
        <f t="shared" si="184"/>
        <v/>
      </c>
      <c r="BK878" s="140" t="str">
        <f t="shared" si="189"/>
        <v/>
      </c>
      <c r="BP878" s="5"/>
      <c r="BQ878" s="4" t="str">
        <f>IF(IFERROR(VLOOKUP(C878,C879:C$1993,1,0),"")="","",COUNTIF(C:C,C878))</f>
        <v/>
      </c>
      <c r="BS878" s="5"/>
      <c r="BT878" s="5"/>
      <c r="BU878" s="5" t="str">
        <f>IF(B878="","",IF(BQ878="",1+(MAX(BU$2:BU877)),""))</f>
        <v/>
      </c>
      <c r="BV878" s="5" t="str">
        <f t="shared" si="185"/>
        <v/>
      </c>
      <c r="BW878" s="5" t="str">
        <f t="shared" si="186"/>
        <v/>
      </c>
      <c r="BX878" s="14" t="str">
        <f t="shared" si="187"/>
        <v/>
      </c>
      <c r="BY878" s="28"/>
      <c r="BZ878" s="15"/>
      <c r="CA878" s="5" t="str">
        <f t="shared" si="191"/>
        <v/>
      </c>
      <c r="CC878" s="5"/>
      <c r="CD878" s="5" t="str">
        <f t="shared" si="188"/>
        <v/>
      </c>
      <c r="CE878" s="5" t="str">
        <f>IF(J878="","",IFERROR(IF(VLOOKUP(J878,J$2:J877,1,0)=0,"",""),J878))</f>
        <v/>
      </c>
      <c r="CF878" s="24" t="str">
        <f>IF(CE878="","",(IFERROR(VLOOKUP(MID(CE878,1,1),$CW$2:DA$28,3,0),0)+IFERROR(VLOOKUP(MID(CE878,2,1),CW$2:DA$28,4,0),0)+IFERROR(VLOOKUP(MID(CE878,3,1),CW$2:DA$28,5,0),0)+(ROW(CE878)/1000000000000)))</f>
        <v/>
      </c>
      <c r="CG878" s="5"/>
      <c r="CH878" s="5">
        <v>877</v>
      </c>
      <c r="CI878" s="5" t="str">
        <f>IFERROR(VLOOKUP(CH878,CD$2:CE1954,2,0),"")</f>
        <v/>
      </c>
      <c r="CJ878" s="5"/>
      <c r="CL878" s="5"/>
      <c r="DC878" s="5" t="e">
        <f>IF(REPORTE!AH$2="si",IF(C878=VALUE(REPORTE!C$11),IF(SUM(DC879:DC$1993),CONCATENATE(INT(B878),", "),INT(B878)),""),IF(C878=VALUE(REPORTE!C$10),IF(SUM(DC879:DC$1993),CONCATENATE(INT(B878),", "),INT(B878)),""))</f>
        <v>#VALUE!</v>
      </c>
      <c r="DG878" s="5"/>
      <c r="DH878" s="5"/>
      <c r="DI878" s="5"/>
      <c r="DJ878" s="5"/>
    </row>
    <row r="879" spans="1:114">
      <c r="A879" s="4"/>
      <c r="B879" s="3"/>
      <c r="D879" s="1" t="str">
        <f>IFERROR(INDEX('padron cfe'!B:B,MATCH(DATOS!C879,'padron cfe'!A:A,0),1),"")</f>
        <v/>
      </c>
      <c r="H879" s="5" t="str">
        <f>IF(F879="","",IFERROR(CONCATENATE("PEUA",VLOOKUP(ESTADO,REPORTE!AV$2:AW$33,2,0),DIDTRITO_FORM,CADER_FORM,IFERROR(VLOOKUP(DAY(F879),$BN$3:$BO$11,2,0),DAY(F879)),IFERROR(VLOOKUP(MONTH(F879),$BN$3:$BO$11,2,0),MONTH(F879)),YEAR(F879),G879),""))</f>
        <v/>
      </c>
      <c r="K879" s="2" t="str">
        <f>IFERROR(INDEX('padron cfe'!C:C,MATCH(DATOS!C879,'padron cfe'!A:A,0),1),"")</f>
        <v/>
      </c>
      <c r="L879" s="4" t="str">
        <f>IFERROR(IF(VLOOKUP(J879,J$2:L878,4,0)=0,"",VLOOKUP(J879,J$2:L878,4,0)),"")</f>
        <v/>
      </c>
      <c r="M879" s="4" t="str">
        <f>IFERROR(IF(VLOOKUP(J879,J$2:M878,5,0)=0,"",VLOOKUP(J879,J$2:M878,5,0)),"")</f>
        <v/>
      </c>
      <c r="Q879" s="5" t="str">
        <f t="shared" si="180"/>
        <v/>
      </c>
      <c r="S879"/>
      <c r="T879" s="2" t="str">
        <f>IFERROR(INDEX('padron cfe'!D:D,MATCH(DATOS!C879,'padron cfe'!A:A,0),1),"")</f>
        <v/>
      </c>
      <c r="X879" s="3"/>
      <c r="Z879" s="4" t="str">
        <f t="shared" si="182"/>
        <v/>
      </c>
      <c r="AC879" s="2" t="str">
        <f>IFERROR(IF(INDEX(AC$1:AC878,MATCH(J879,J$1:J878,0),1)=0,"",INDEX(AC$1:AC878,MATCH(J879,J$1:J878,0),1)),"")</f>
        <v/>
      </c>
      <c r="AD879" s="2" t="str">
        <f>IFERROR(IF(INDEX(AD$1:AD878,MATCH(J879,J$1:J878,0),1)=0,"",INDEX(AD$1:AD878,MATCH(J879,J$1:J878,0),1)),"")</f>
        <v/>
      </c>
      <c r="AE879" s="2" t="str">
        <f>IFERROR(IF(INDEX(AE$1:AE878,MATCH(J879,J$1:J878,0),1)=0,"",INDEX(AE$1:AE878,MATCH(J879,J$1:J878,0),1)),"")</f>
        <v/>
      </c>
      <c r="AS879" s="4"/>
      <c r="AU879" s="124"/>
      <c r="AV879" s="124"/>
      <c r="AW879" s="124"/>
      <c r="AX879" s="124"/>
      <c r="AY879" s="124"/>
      <c r="AZ879" s="124"/>
      <c r="BA879" s="4"/>
      <c r="BB879" s="127"/>
      <c r="BH879" s="7" t="str">
        <f t="shared" ca="1" si="183"/>
        <v/>
      </c>
      <c r="BI879" s="4" t="str">
        <f t="shared" si="190"/>
        <v/>
      </c>
      <c r="BJ879" s="123" t="str">
        <f t="shared" si="184"/>
        <v/>
      </c>
      <c r="BK879" s="140" t="str">
        <f t="shared" si="189"/>
        <v/>
      </c>
      <c r="BP879" s="5"/>
      <c r="BQ879" s="4" t="str">
        <f>IF(IFERROR(VLOOKUP(C879,C880:C$1993,1,0),"")="","",COUNTIF(C:C,C879))</f>
        <v/>
      </c>
      <c r="BS879" s="5"/>
      <c r="BT879" s="5"/>
      <c r="BU879" s="5" t="str">
        <f>IF(B879="","",IF(BQ879="",1+(MAX(BU$2:BU878)),""))</f>
        <v/>
      </c>
      <c r="BV879" s="5" t="str">
        <f t="shared" si="185"/>
        <v/>
      </c>
      <c r="BW879" s="5" t="str">
        <f t="shared" si="186"/>
        <v/>
      </c>
      <c r="BX879" s="14" t="str">
        <f t="shared" si="187"/>
        <v/>
      </c>
      <c r="BY879" s="28"/>
      <c r="BZ879" s="15"/>
      <c r="CA879" s="5" t="str">
        <f t="shared" si="191"/>
        <v/>
      </c>
      <c r="CC879" s="5"/>
      <c r="CD879" s="5" t="str">
        <f t="shared" si="188"/>
        <v/>
      </c>
      <c r="CE879" s="5" t="str">
        <f>IF(J879="","",IFERROR(IF(VLOOKUP(J879,J$2:J878,1,0)=0,"",""),J879))</f>
        <v/>
      </c>
      <c r="CF879" s="24" t="str">
        <f>IF(CE879="","",(IFERROR(VLOOKUP(MID(CE879,1,1),$CW$2:DA$28,3,0),0)+IFERROR(VLOOKUP(MID(CE879,2,1),CW$2:DA$28,4,0),0)+IFERROR(VLOOKUP(MID(CE879,3,1),CW$2:DA$28,5,0),0)+(ROW(CE879)/1000000000000)))</f>
        <v/>
      </c>
      <c r="CG879" s="5"/>
      <c r="CH879" s="5">
        <v>878</v>
      </c>
      <c r="CI879" s="5" t="str">
        <f>IFERROR(VLOOKUP(CH879,CD$2:CE1955,2,0),"")</f>
        <v/>
      </c>
      <c r="CJ879" s="5"/>
      <c r="CL879" s="5"/>
      <c r="DC879" s="5" t="e">
        <f>IF(REPORTE!AH$2="si",IF(C879=VALUE(REPORTE!C$11),IF(SUM(DC880:DC$1993),CONCATENATE(INT(B879),", "),INT(B879)),""),IF(C879=VALUE(REPORTE!C$10),IF(SUM(DC880:DC$1993),CONCATENATE(INT(B879),", "),INT(B879)),""))</f>
        <v>#VALUE!</v>
      </c>
      <c r="DG879" s="5"/>
      <c r="DH879" s="5"/>
      <c r="DI879" s="5"/>
      <c r="DJ879" s="5"/>
    </row>
    <row r="880" spans="1:114">
      <c r="A880" s="4"/>
      <c r="B880" s="3"/>
      <c r="D880" s="1" t="str">
        <f>IFERROR(INDEX('padron cfe'!B:B,MATCH(DATOS!C880,'padron cfe'!A:A,0),1),"")</f>
        <v/>
      </c>
      <c r="H880" s="5" t="str">
        <f>IF(F880="","",IFERROR(CONCATENATE("PEUA",VLOOKUP(ESTADO,REPORTE!AV$2:AW$33,2,0),DIDTRITO_FORM,CADER_FORM,IFERROR(VLOOKUP(DAY(F880),$BN$3:$BO$11,2,0),DAY(F880)),IFERROR(VLOOKUP(MONTH(F880),$BN$3:$BO$11,2,0),MONTH(F880)),YEAR(F880),G880),""))</f>
        <v/>
      </c>
      <c r="K880" s="2" t="str">
        <f>IFERROR(INDEX('padron cfe'!C:C,MATCH(DATOS!C880,'padron cfe'!A:A,0),1),"")</f>
        <v/>
      </c>
      <c r="L880" s="4" t="str">
        <f>IFERROR(IF(VLOOKUP(J880,J$2:L879,4,0)=0,"",VLOOKUP(J880,J$2:L879,4,0)),"")</f>
        <v/>
      </c>
      <c r="M880" s="4" t="str">
        <f>IFERROR(IF(VLOOKUP(J880,J$2:M879,5,0)=0,"",VLOOKUP(J880,J$2:M879,5,0)),"")</f>
        <v/>
      </c>
      <c r="Q880" s="5" t="str">
        <f t="shared" si="180"/>
        <v/>
      </c>
      <c r="S880"/>
      <c r="T880" s="2" t="str">
        <f>IFERROR(INDEX('padron cfe'!D:D,MATCH(DATOS!C880,'padron cfe'!A:A,0),1),"")</f>
        <v/>
      </c>
      <c r="X880" s="3"/>
      <c r="Z880" s="4" t="str">
        <f t="shared" si="182"/>
        <v/>
      </c>
      <c r="AC880" s="2" t="str">
        <f>IFERROR(IF(INDEX(AC$1:AC879,MATCH(J880,J$1:J879,0),1)=0,"",INDEX(AC$1:AC879,MATCH(J880,J$1:J879,0),1)),"")</f>
        <v/>
      </c>
      <c r="AD880" s="2" t="str">
        <f>IFERROR(IF(INDEX(AD$1:AD879,MATCH(J880,J$1:J879,0),1)=0,"",INDEX(AD$1:AD879,MATCH(J880,J$1:J879,0),1)),"")</f>
        <v/>
      </c>
      <c r="AE880" s="2" t="str">
        <f>IFERROR(IF(INDEX(AE$1:AE879,MATCH(J880,J$1:J879,0),1)=0,"",INDEX(AE$1:AE879,MATCH(J880,J$1:J879,0),1)),"")</f>
        <v/>
      </c>
      <c r="AS880" s="4"/>
      <c r="AU880" s="124"/>
      <c r="AV880" s="124"/>
      <c r="AW880" s="124"/>
      <c r="AX880" s="124"/>
      <c r="AY880" s="124"/>
      <c r="AZ880" s="124"/>
      <c r="BA880" s="4"/>
      <c r="BB880" s="127"/>
      <c r="BH880" s="7" t="str">
        <f t="shared" ca="1" si="183"/>
        <v/>
      </c>
      <c r="BI880" s="4" t="str">
        <f t="shared" si="190"/>
        <v/>
      </c>
      <c r="BJ880" s="123" t="str">
        <f t="shared" si="184"/>
        <v/>
      </c>
      <c r="BK880" s="140" t="str">
        <f t="shared" si="189"/>
        <v/>
      </c>
      <c r="BP880" s="5"/>
      <c r="BQ880" s="4" t="str">
        <f>IF(IFERROR(VLOOKUP(C880,C881:C$1993,1,0),"")="","",COUNTIF(C:C,C880))</f>
        <v/>
      </c>
      <c r="BS880" s="5"/>
      <c r="BT880" s="5"/>
      <c r="BU880" s="5" t="str">
        <f>IF(B880="","",IF(BQ880="",1+(MAX(BU$2:BU879)),""))</f>
        <v/>
      </c>
      <c r="BV880" s="5" t="str">
        <f t="shared" si="185"/>
        <v/>
      </c>
      <c r="BW880" s="5" t="str">
        <f t="shared" si="186"/>
        <v/>
      </c>
      <c r="BX880" s="14" t="str">
        <f t="shared" si="187"/>
        <v/>
      </c>
      <c r="BY880" s="28"/>
      <c r="BZ880" s="15"/>
      <c r="CA880" s="5" t="str">
        <f t="shared" si="191"/>
        <v/>
      </c>
      <c r="CC880" s="5"/>
      <c r="CD880" s="5" t="str">
        <f t="shared" si="188"/>
        <v/>
      </c>
      <c r="CE880" s="5" t="str">
        <f>IF(J880="","",IFERROR(IF(VLOOKUP(J880,J$2:J879,1,0)=0,"",""),J880))</f>
        <v/>
      </c>
      <c r="CF880" s="24" t="str">
        <f>IF(CE880="","",(IFERROR(VLOOKUP(MID(CE880,1,1),$CW$2:DA$28,3,0),0)+IFERROR(VLOOKUP(MID(CE880,2,1),CW$2:DA$28,4,0),0)+IFERROR(VLOOKUP(MID(CE880,3,1),CW$2:DA$28,5,0),0)+(ROW(CE880)/1000000000000)))</f>
        <v/>
      </c>
      <c r="CG880" s="5"/>
      <c r="CH880" s="5">
        <v>879</v>
      </c>
      <c r="CI880" s="5" t="str">
        <f>IFERROR(VLOOKUP(CH880,CD$2:CE1956,2,0),"")</f>
        <v/>
      </c>
      <c r="CJ880" s="5"/>
      <c r="CL880" s="5"/>
      <c r="DC880" s="5" t="e">
        <f>IF(REPORTE!AH$2="si",IF(C880=VALUE(REPORTE!C$11),IF(SUM(DC881:DC$1993),CONCATENATE(INT(B880),", "),INT(B880)),""),IF(C880=VALUE(REPORTE!C$10),IF(SUM(DC881:DC$1993),CONCATENATE(INT(B880),", "),INT(B880)),""))</f>
        <v>#VALUE!</v>
      </c>
      <c r="DG880" s="5"/>
      <c r="DH880" s="5"/>
      <c r="DI880" s="5"/>
      <c r="DJ880" s="5"/>
    </row>
    <row r="881" spans="1:114">
      <c r="A881" s="4"/>
      <c r="B881" s="3"/>
      <c r="D881" s="1" t="str">
        <f>IFERROR(INDEX('padron cfe'!B:B,MATCH(DATOS!C881,'padron cfe'!A:A,0),1),"")</f>
        <v/>
      </c>
      <c r="H881" s="5" t="str">
        <f>IF(F881="","",IFERROR(CONCATENATE("PEUA",VLOOKUP(ESTADO,REPORTE!AV$2:AW$33,2,0),DIDTRITO_FORM,CADER_FORM,IFERROR(VLOOKUP(DAY(F881),$BN$3:$BO$11,2,0),DAY(F881)),IFERROR(VLOOKUP(MONTH(F881),$BN$3:$BO$11,2,0),MONTH(F881)),YEAR(F881),G881),""))</f>
        <v/>
      </c>
      <c r="K881" s="2" t="str">
        <f>IFERROR(INDEX('padron cfe'!C:C,MATCH(DATOS!C881,'padron cfe'!A:A,0),1),"")</f>
        <v/>
      </c>
      <c r="L881" s="4" t="str">
        <f>IFERROR(IF(VLOOKUP(J881,J$2:L880,4,0)=0,"",VLOOKUP(J881,J$2:L880,4,0)),"")</f>
        <v/>
      </c>
      <c r="M881" s="4" t="str">
        <f>IFERROR(IF(VLOOKUP(J881,J$2:M880,5,0)=0,"",VLOOKUP(J881,J$2:M880,5,0)),"")</f>
        <v/>
      </c>
      <c r="Q881" s="5" t="str">
        <f t="shared" si="180"/>
        <v/>
      </c>
      <c r="S881"/>
      <c r="T881" s="2" t="str">
        <f>IFERROR(INDEX('padron cfe'!D:D,MATCH(DATOS!C881,'padron cfe'!A:A,0),1),"")</f>
        <v/>
      </c>
      <c r="X881" s="3"/>
      <c r="Z881" s="4" t="str">
        <f t="shared" si="182"/>
        <v/>
      </c>
      <c r="AC881" s="2" t="str">
        <f>IFERROR(IF(INDEX(AC$1:AC880,MATCH(J881,J$1:J880,0),1)=0,"",INDEX(AC$1:AC880,MATCH(J881,J$1:J880,0),1)),"")</f>
        <v/>
      </c>
      <c r="AD881" s="2" t="str">
        <f>IFERROR(IF(INDEX(AD$1:AD880,MATCH(J881,J$1:J880,0),1)=0,"",INDEX(AD$1:AD880,MATCH(J881,J$1:J880,0),1)),"")</f>
        <v/>
      </c>
      <c r="AE881" s="2" t="str">
        <f>IFERROR(IF(INDEX(AE$1:AE880,MATCH(J881,J$1:J880,0),1)=0,"",INDEX(AE$1:AE880,MATCH(J881,J$1:J880,0),1)),"")</f>
        <v/>
      </c>
      <c r="AS881" s="4"/>
      <c r="AU881" s="124"/>
      <c r="AV881" s="124"/>
      <c r="AW881" s="124"/>
      <c r="AX881" s="124"/>
      <c r="AY881" s="124"/>
      <c r="AZ881" s="124"/>
      <c r="BA881" s="4"/>
      <c r="BB881" s="127"/>
      <c r="BH881" s="7" t="str">
        <f t="shared" ca="1" si="183"/>
        <v/>
      </c>
      <c r="BI881" s="4" t="str">
        <f t="shared" si="190"/>
        <v/>
      </c>
      <c r="BJ881" s="123" t="str">
        <f t="shared" si="184"/>
        <v/>
      </c>
      <c r="BK881" s="140" t="str">
        <f t="shared" si="189"/>
        <v/>
      </c>
      <c r="BP881" s="5"/>
      <c r="BQ881" s="4" t="str">
        <f>IF(IFERROR(VLOOKUP(C881,C882:C$1993,1,0),"")="","",COUNTIF(C:C,C881))</f>
        <v/>
      </c>
      <c r="BS881" s="5"/>
      <c r="BT881" s="5"/>
      <c r="BU881" s="5" t="str">
        <f>IF(B881="","",IF(BQ881="",1+(MAX(BU$2:BU880)),""))</f>
        <v/>
      </c>
      <c r="BV881" s="5" t="str">
        <f t="shared" si="185"/>
        <v/>
      </c>
      <c r="BW881" s="5" t="str">
        <f t="shared" si="186"/>
        <v/>
      </c>
      <c r="BX881" s="14" t="str">
        <f t="shared" si="187"/>
        <v/>
      </c>
      <c r="BY881" s="28"/>
      <c r="BZ881" s="15"/>
      <c r="CA881" s="5" t="str">
        <f t="shared" si="191"/>
        <v/>
      </c>
      <c r="CC881" s="5"/>
      <c r="CD881" s="5" t="str">
        <f t="shared" si="188"/>
        <v/>
      </c>
      <c r="CE881" s="5" t="str">
        <f>IF(J881="","",IFERROR(IF(VLOOKUP(J881,J$2:J880,1,0)=0,"",""),J881))</f>
        <v/>
      </c>
      <c r="CF881" s="24" t="str">
        <f>IF(CE881="","",(IFERROR(VLOOKUP(MID(CE881,1,1),$CW$2:DA$28,3,0),0)+IFERROR(VLOOKUP(MID(CE881,2,1),CW$2:DA$28,4,0),0)+IFERROR(VLOOKUP(MID(CE881,3,1),CW$2:DA$28,5,0),0)+(ROW(CE881)/1000000000000)))</f>
        <v/>
      </c>
      <c r="CG881" s="5"/>
      <c r="CH881" s="5">
        <v>880</v>
      </c>
      <c r="CI881" s="5" t="str">
        <f>IFERROR(VLOOKUP(CH881,CD$2:CE1957,2,0),"")</f>
        <v/>
      </c>
      <c r="CJ881" s="5"/>
      <c r="CL881" s="5"/>
      <c r="DC881" s="5" t="e">
        <f>IF(REPORTE!AH$2="si",IF(C881=VALUE(REPORTE!C$11),IF(SUM(DC882:DC$1993),CONCATENATE(INT(B881),", "),INT(B881)),""),IF(C881=VALUE(REPORTE!C$10),IF(SUM(DC882:DC$1993),CONCATENATE(INT(B881),", "),INT(B881)),""))</f>
        <v>#VALUE!</v>
      </c>
      <c r="DG881" s="5"/>
      <c r="DH881" s="5"/>
      <c r="DI881" s="5"/>
      <c r="DJ881" s="5"/>
    </row>
    <row r="882" spans="1:114">
      <c r="A882" s="4"/>
      <c r="B882" s="3"/>
      <c r="D882" s="1" t="str">
        <f>IFERROR(INDEX('padron cfe'!B:B,MATCH(DATOS!C882,'padron cfe'!A:A,0),1),"")</f>
        <v/>
      </c>
      <c r="H882" s="5" t="str">
        <f>IF(F882="","",IFERROR(CONCATENATE("PEUA",VLOOKUP(ESTADO,REPORTE!AV$2:AW$33,2,0),DIDTRITO_FORM,CADER_FORM,IFERROR(VLOOKUP(DAY(F882),$BN$3:$BO$11,2,0),DAY(F882)),IFERROR(VLOOKUP(MONTH(F882),$BN$3:$BO$11,2,0),MONTH(F882)),YEAR(F882),G882),""))</f>
        <v/>
      </c>
      <c r="K882" s="2" t="str">
        <f>IFERROR(INDEX('padron cfe'!C:C,MATCH(DATOS!C882,'padron cfe'!A:A,0),1),"")</f>
        <v/>
      </c>
      <c r="L882" s="4" t="str">
        <f>IFERROR(IF(VLOOKUP(J882,J$2:L881,4,0)=0,"",VLOOKUP(J882,J$2:L881,4,0)),"")</f>
        <v/>
      </c>
      <c r="M882" s="4" t="str">
        <f>IFERROR(IF(VLOOKUP(J882,J$2:M881,5,0)=0,"",VLOOKUP(J882,J$2:M881,5,0)),"")</f>
        <v/>
      </c>
      <c r="Q882" s="5" t="str">
        <f t="shared" si="180"/>
        <v/>
      </c>
      <c r="S882"/>
      <c r="T882" s="2" t="str">
        <f>IFERROR(INDEX('padron cfe'!D:D,MATCH(DATOS!C882,'padron cfe'!A:A,0),1),"")</f>
        <v/>
      </c>
      <c r="X882" s="3"/>
      <c r="Z882" s="4" t="str">
        <f t="shared" si="182"/>
        <v/>
      </c>
      <c r="AC882" s="2" t="str">
        <f>IFERROR(IF(INDEX(AC$1:AC881,MATCH(J882,J$1:J881,0),1)=0,"",INDEX(AC$1:AC881,MATCH(J882,J$1:J881,0),1)),"")</f>
        <v/>
      </c>
      <c r="AD882" s="2" t="str">
        <f>IFERROR(IF(INDEX(AD$1:AD881,MATCH(J882,J$1:J881,0),1)=0,"",INDEX(AD$1:AD881,MATCH(J882,J$1:J881,0),1)),"")</f>
        <v/>
      </c>
      <c r="AE882" s="2" t="str">
        <f>IFERROR(IF(INDEX(AE$1:AE881,MATCH(J882,J$1:J881,0),1)=0,"",INDEX(AE$1:AE881,MATCH(J882,J$1:J881,0),1)),"")</f>
        <v/>
      </c>
      <c r="AS882" s="4"/>
      <c r="AU882" s="124"/>
      <c r="AV882" s="124"/>
      <c r="AW882" s="124"/>
      <c r="AX882" s="124"/>
      <c r="AY882" s="124"/>
      <c r="AZ882" s="124"/>
      <c r="BA882" s="4"/>
      <c r="BB882" s="127"/>
      <c r="BH882" s="7" t="str">
        <f t="shared" ca="1" si="183"/>
        <v/>
      </c>
      <c r="BI882" s="4" t="str">
        <f t="shared" si="190"/>
        <v/>
      </c>
      <c r="BJ882" s="123" t="str">
        <f t="shared" si="184"/>
        <v/>
      </c>
      <c r="BK882" s="140" t="str">
        <f t="shared" si="189"/>
        <v/>
      </c>
      <c r="BP882" s="5"/>
      <c r="BQ882" s="4" t="str">
        <f>IF(IFERROR(VLOOKUP(C882,C883:C$1993,1,0),"")="","",COUNTIF(C:C,C882))</f>
        <v/>
      </c>
      <c r="BS882" s="5"/>
      <c r="BT882" s="5"/>
      <c r="BU882" s="5" t="str">
        <f>IF(B882="","",IF(BQ882="",1+(MAX(BU$2:BU881)),""))</f>
        <v/>
      </c>
      <c r="BV882" s="5" t="str">
        <f t="shared" si="185"/>
        <v/>
      </c>
      <c r="BW882" s="5" t="str">
        <f t="shared" si="186"/>
        <v/>
      </c>
      <c r="BX882" s="14" t="str">
        <f t="shared" si="187"/>
        <v/>
      </c>
      <c r="BY882" s="28"/>
      <c r="BZ882" s="15"/>
      <c r="CA882" s="5" t="str">
        <f t="shared" si="191"/>
        <v/>
      </c>
      <c r="CC882" s="5"/>
      <c r="CD882" s="5" t="str">
        <f t="shared" si="188"/>
        <v/>
      </c>
      <c r="CE882" s="5" t="str">
        <f>IF(J882="","",IFERROR(IF(VLOOKUP(J882,J$2:J881,1,0)=0,"",""),J882))</f>
        <v/>
      </c>
      <c r="CF882" s="24" t="str">
        <f>IF(CE882="","",(IFERROR(VLOOKUP(MID(CE882,1,1),$CW$2:DA$28,3,0),0)+IFERROR(VLOOKUP(MID(CE882,2,1),CW$2:DA$28,4,0),0)+IFERROR(VLOOKUP(MID(CE882,3,1),CW$2:DA$28,5,0),0)+(ROW(CE882)/1000000000000)))</f>
        <v/>
      </c>
      <c r="CG882" s="5"/>
      <c r="CH882" s="5">
        <v>881</v>
      </c>
      <c r="CI882" s="5" t="str">
        <f>IFERROR(VLOOKUP(CH882,CD$2:CE1958,2,0),"")</f>
        <v/>
      </c>
      <c r="CJ882" s="5"/>
      <c r="CL882" s="5"/>
      <c r="DC882" s="5" t="e">
        <f>IF(REPORTE!AH$2="si",IF(C882=VALUE(REPORTE!C$11),IF(SUM(DC883:DC$1993),CONCATENATE(INT(B882),", "),INT(B882)),""),IF(C882=VALUE(REPORTE!C$10),IF(SUM(DC883:DC$1993),CONCATENATE(INT(B882),", "),INT(B882)),""))</f>
        <v>#VALUE!</v>
      </c>
      <c r="DG882" s="5"/>
      <c r="DH882" s="5"/>
      <c r="DI882" s="5"/>
      <c r="DJ882" s="5"/>
    </row>
    <row r="883" spans="1:114">
      <c r="A883" s="4"/>
      <c r="B883" s="3"/>
      <c r="D883" s="1" t="str">
        <f>IFERROR(INDEX('padron cfe'!B:B,MATCH(DATOS!C883,'padron cfe'!A:A,0),1),"")</f>
        <v/>
      </c>
      <c r="H883" s="5" t="str">
        <f>IF(F883="","",IFERROR(CONCATENATE("PEUA",VLOOKUP(ESTADO,REPORTE!AV$2:AW$33,2,0),DIDTRITO_FORM,CADER_FORM,IFERROR(VLOOKUP(DAY(F883),$BN$3:$BO$11,2,0),DAY(F883)),IFERROR(VLOOKUP(MONTH(F883),$BN$3:$BO$11,2,0),MONTH(F883)),YEAR(F883),G883),""))</f>
        <v/>
      </c>
      <c r="K883" s="2" t="str">
        <f>IFERROR(INDEX('padron cfe'!C:C,MATCH(DATOS!C883,'padron cfe'!A:A,0),1),"")</f>
        <v/>
      </c>
      <c r="L883" s="4" t="str">
        <f>IFERROR(IF(VLOOKUP(J883,J$2:L882,4,0)=0,"",VLOOKUP(J883,J$2:L882,4,0)),"")</f>
        <v/>
      </c>
      <c r="M883" s="4" t="str">
        <f>IFERROR(IF(VLOOKUP(J883,J$2:M882,5,0)=0,"",VLOOKUP(J883,J$2:M882,5,0)),"")</f>
        <v/>
      </c>
      <c r="Q883" s="5" t="str">
        <f t="shared" si="180"/>
        <v/>
      </c>
      <c r="S883"/>
      <c r="T883" s="2" t="str">
        <f>IFERROR(INDEX('padron cfe'!D:D,MATCH(DATOS!C883,'padron cfe'!A:A,0),1),"")</f>
        <v/>
      </c>
      <c r="X883" s="3"/>
      <c r="Z883" s="4" t="str">
        <f t="shared" si="182"/>
        <v/>
      </c>
      <c r="AC883" s="2" t="str">
        <f>IFERROR(IF(INDEX(AC$1:AC882,MATCH(J883,J$1:J882,0),1)=0,"",INDEX(AC$1:AC882,MATCH(J883,J$1:J882,0),1)),"")</f>
        <v/>
      </c>
      <c r="AD883" s="2" t="str">
        <f>IFERROR(IF(INDEX(AD$1:AD882,MATCH(J883,J$1:J882,0),1)=0,"",INDEX(AD$1:AD882,MATCH(J883,J$1:J882,0),1)),"")</f>
        <v/>
      </c>
      <c r="AE883" s="2" t="str">
        <f>IFERROR(IF(INDEX(AE$1:AE882,MATCH(J883,J$1:J882,0),1)=0,"",INDEX(AE$1:AE882,MATCH(J883,J$1:J882,0),1)),"")</f>
        <v/>
      </c>
      <c r="AS883" s="4"/>
      <c r="AU883" s="124"/>
      <c r="AV883" s="124"/>
      <c r="AW883" s="124"/>
      <c r="AX883" s="124"/>
      <c r="AY883" s="124"/>
      <c r="AZ883" s="124"/>
      <c r="BA883" s="4"/>
      <c r="BB883" s="127"/>
      <c r="BH883" s="7" t="str">
        <f t="shared" ca="1" si="183"/>
        <v/>
      </c>
      <c r="BI883" s="4" t="str">
        <f t="shared" si="190"/>
        <v/>
      </c>
      <c r="BJ883" s="123" t="str">
        <f t="shared" si="184"/>
        <v/>
      </c>
      <c r="BK883" s="140" t="str">
        <f t="shared" si="189"/>
        <v/>
      </c>
      <c r="BP883" s="5"/>
      <c r="BQ883" s="4" t="str">
        <f>IF(IFERROR(VLOOKUP(C883,C884:C$1993,1,0),"")="","",COUNTIF(C:C,C883))</f>
        <v/>
      </c>
      <c r="BS883" s="5"/>
      <c r="BT883" s="5"/>
      <c r="BU883" s="5" t="str">
        <f>IF(B883="","",IF(BQ883="",1+(MAX(BU$2:BU882)),""))</f>
        <v/>
      </c>
      <c r="BV883" s="5" t="str">
        <f t="shared" si="185"/>
        <v/>
      </c>
      <c r="BW883" s="5" t="str">
        <f t="shared" si="186"/>
        <v/>
      </c>
      <c r="BX883" s="14" t="str">
        <f t="shared" si="187"/>
        <v/>
      </c>
      <c r="BY883" s="28"/>
      <c r="BZ883" s="15"/>
      <c r="CA883" s="5" t="str">
        <f t="shared" si="191"/>
        <v/>
      </c>
      <c r="CC883" s="5"/>
      <c r="CD883" s="5" t="str">
        <f t="shared" si="188"/>
        <v/>
      </c>
      <c r="CE883" s="5" t="str">
        <f>IF(J883="","",IFERROR(IF(VLOOKUP(J883,J$2:J882,1,0)=0,"",""),J883))</f>
        <v/>
      </c>
      <c r="CF883" s="24" t="str">
        <f>IF(CE883="","",(IFERROR(VLOOKUP(MID(CE883,1,1),$CW$2:DA$28,3,0),0)+IFERROR(VLOOKUP(MID(CE883,2,1),CW$2:DA$28,4,0),0)+IFERROR(VLOOKUP(MID(CE883,3,1),CW$2:DA$28,5,0),0)+(ROW(CE883)/1000000000000)))</f>
        <v/>
      </c>
      <c r="CG883" s="5"/>
      <c r="CH883" s="5">
        <v>882</v>
      </c>
      <c r="CI883" s="5" t="str">
        <f>IFERROR(VLOOKUP(CH883,CD$2:CE1959,2,0),"")</f>
        <v/>
      </c>
      <c r="CJ883" s="5"/>
      <c r="CL883" s="5"/>
      <c r="DC883" s="5" t="e">
        <f>IF(REPORTE!AH$2="si",IF(C883=VALUE(REPORTE!C$11),IF(SUM(DC884:DC$1993),CONCATENATE(INT(B883),", "),INT(B883)),""),IF(C883=VALUE(REPORTE!C$10),IF(SUM(DC884:DC$1993),CONCATENATE(INT(B883),", "),INT(B883)),""))</f>
        <v>#VALUE!</v>
      </c>
      <c r="DG883" s="5"/>
      <c r="DH883" s="5"/>
      <c r="DI883" s="5"/>
      <c r="DJ883" s="5"/>
    </row>
    <row r="884" spans="1:114">
      <c r="A884" s="4"/>
      <c r="B884" s="3"/>
      <c r="D884" s="1" t="str">
        <f>IFERROR(INDEX('padron cfe'!B:B,MATCH(DATOS!C884,'padron cfe'!A:A,0),1),"")</f>
        <v/>
      </c>
      <c r="H884" s="5" t="str">
        <f>IF(F884="","",IFERROR(CONCATENATE("PEUA",VLOOKUP(ESTADO,REPORTE!AV$2:AW$33,2,0),DIDTRITO_FORM,CADER_FORM,IFERROR(VLOOKUP(DAY(F884),$BN$3:$BO$11,2,0),DAY(F884)),IFERROR(VLOOKUP(MONTH(F884),$BN$3:$BO$11,2,0),MONTH(F884)),YEAR(F884),G884),""))</f>
        <v/>
      </c>
      <c r="K884" s="2" t="str">
        <f>IFERROR(INDEX('padron cfe'!C:C,MATCH(DATOS!C884,'padron cfe'!A:A,0),1),"")</f>
        <v/>
      </c>
      <c r="L884" s="4" t="str">
        <f>IFERROR(IF(VLOOKUP(J884,J$2:L883,4,0)=0,"",VLOOKUP(J884,J$2:L883,4,0)),"")</f>
        <v/>
      </c>
      <c r="M884" s="4" t="str">
        <f>IFERROR(IF(VLOOKUP(J884,J$2:M883,5,0)=0,"",VLOOKUP(J884,J$2:M883,5,0)),"")</f>
        <v/>
      </c>
      <c r="Q884" s="5" t="str">
        <f t="shared" si="180"/>
        <v/>
      </c>
      <c r="S884"/>
      <c r="T884" s="2" t="str">
        <f>IFERROR(INDEX('padron cfe'!D:D,MATCH(DATOS!C884,'padron cfe'!A:A,0),1),"")</f>
        <v/>
      </c>
      <c r="X884" s="3"/>
      <c r="Z884" s="4" t="str">
        <f t="shared" si="182"/>
        <v/>
      </c>
      <c r="AC884" s="2" t="str">
        <f>IFERROR(IF(INDEX(AC$1:AC883,MATCH(J884,J$1:J883,0),1)=0,"",INDEX(AC$1:AC883,MATCH(J884,J$1:J883,0),1)),"")</f>
        <v/>
      </c>
      <c r="AD884" s="2" t="str">
        <f>IFERROR(IF(INDEX(AD$1:AD883,MATCH(J884,J$1:J883,0),1)=0,"",INDEX(AD$1:AD883,MATCH(J884,J$1:J883,0),1)),"")</f>
        <v/>
      </c>
      <c r="AE884" s="2" t="str">
        <f>IFERROR(IF(INDEX(AE$1:AE883,MATCH(J884,J$1:J883,0),1)=0,"",INDEX(AE$1:AE883,MATCH(J884,J$1:J883,0),1)),"")</f>
        <v/>
      </c>
      <c r="AS884" s="4"/>
      <c r="AU884" s="124"/>
      <c r="AV884" s="124"/>
      <c r="AW884" s="124"/>
      <c r="AX884" s="124"/>
      <c r="AY884" s="124"/>
      <c r="AZ884" s="124"/>
      <c r="BA884" s="4"/>
      <c r="BB884" s="127"/>
      <c r="BH884" s="7" t="str">
        <f t="shared" ca="1" si="183"/>
        <v/>
      </c>
      <c r="BI884" s="4" t="str">
        <f t="shared" si="190"/>
        <v/>
      </c>
      <c r="BJ884" s="123" t="str">
        <f t="shared" si="184"/>
        <v/>
      </c>
      <c r="BK884" s="140" t="str">
        <f t="shared" si="189"/>
        <v/>
      </c>
      <c r="BP884" s="5"/>
      <c r="BQ884" s="4" t="str">
        <f>IF(IFERROR(VLOOKUP(C884,C885:C$1993,1,0),"")="","",COUNTIF(C:C,C884))</f>
        <v/>
      </c>
      <c r="BS884" s="5"/>
      <c r="BT884" s="5"/>
      <c r="BU884" s="5" t="str">
        <f>IF(B884="","",IF(BQ884="",1+(MAX(BU$2:BU883)),""))</f>
        <v/>
      </c>
      <c r="BV884" s="5" t="str">
        <f t="shared" si="185"/>
        <v/>
      </c>
      <c r="BW884" s="5" t="str">
        <f t="shared" si="186"/>
        <v/>
      </c>
      <c r="BX884" s="14" t="str">
        <f t="shared" si="187"/>
        <v/>
      </c>
      <c r="BY884" s="28"/>
      <c r="BZ884" s="15"/>
      <c r="CA884" s="5" t="str">
        <f t="shared" si="191"/>
        <v/>
      </c>
      <c r="CC884" s="5"/>
      <c r="CD884" s="5" t="str">
        <f t="shared" si="188"/>
        <v/>
      </c>
      <c r="CE884" s="5" t="str">
        <f>IF(J884="","",IFERROR(IF(VLOOKUP(J884,J$2:J883,1,0)=0,"",""),J884))</f>
        <v/>
      </c>
      <c r="CF884" s="24" t="str">
        <f>IF(CE884="","",(IFERROR(VLOOKUP(MID(CE884,1,1),$CW$2:DA$28,3,0),0)+IFERROR(VLOOKUP(MID(CE884,2,1),CW$2:DA$28,4,0),0)+IFERROR(VLOOKUP(MID(CE884,3,1),CW$2:DA$28,5,0),0)+(ROW(CE884)/1000000000000)))</f>
        <v/>
      </c>
      <c r="CG884" s="5"/>
      <c r="CH884" s="5">
        <v>883</v>
      </c>
      <c r="CI884" s="5" t="str">
        <f>IFERROR(VLOOKUP(CH884,CD$2:CE1960,2,0),"")</f>
        <v/>
      </c>
      <c r="CJ884" s="5"/>
      <c r="CL884" s="5"/>
      <c r="DC884" s="5" t="e">
        <f>IF(REPORTE!AH$2="si",IF(C884=VALUE(REPORTE!C$11),IF(SUM(DC885:DC$1993),CONCATENATE(INT(B884),", "),INT(B884)),""),IF(C884=VALUE(REPORTE!C$10),IF(SUM(DC885:DC$1993),CONCATENATE(INT(B884),", "),INT(B884)),""))</f>
        <v>#VALUE!</v>
      </c>
      <c r="DD884" s="5" t="e">
        <f>CONCATENATE(DC884,DC885,DC886,DC887,DC888,DC889,DC890,DC891,DC892,DC893,DC894,DC895,DC896,DC897,DC898,DC899,DC900,DC901,DC902,DC903,DC904,DC905,DC906,DC907,DC908,DC909,DC910,DC911,DC912,DC913,DC914,DC915,DC916,DC917,DC918,DC919,DC920,DC921,DC922,DC923,DC924,DC925)</f>
        <v>#VALUE!</v>
      </c>
      <c r="DG884" s="5"/>
      <c r="DH884" s="5"/>
      <c r="DI884" s="5"/>
      <c r="DJ884" s="5"/>
    </row>
    <row r="885" spans="1:114">
      <c r="A885" s="4"/>
      <c r="B885" s="3"/>
      <c r="D885" s="1" t="str">
        <f>IFERROR(INDEX('padron cfe'!B:B,MATCH(DATOS!C885,'padron cfe'!A:A,0),1),"")</f>
        <v/>
      </c>
      <c r="H885" s="5" t="str">
        <f>IF(F885="","",IFERROR(CONCATENATE("PEUA",VLOOKUP(ESTADO,REPORTE!AV$2:AW$33,2,0),DIDTRITO_FORM,CADER_FORM,IFERROR(VLOOKUP(DAY(F885),$BN$3:$BO$11,2,0),DAY(F885)),IFERROR(VLOOKUP(MONTH(F885),$BN$3:$BO$11,2,0),MONTH(F885)),YEAR(F885),G885),""))</f>
        <v/>
      </c>
      <c r="K885" s="2" t="str">
        <f>IFERROR(INDEX('padron cfe'!C:C,MATCH(DATOS!C885,'padron cfe'!A:A,0),1),"")</f>
        <v/>
      </c>
      <c r="L885" s="4" t="str">
        <f>IFERROR(IF(VLOOKUP(J885,J$2:L884,4,0)=0,"",VLOOKUP(J885,J$2:L884,4,0)),"")</f>
        <v/>
      </c>
      <c r="M885" s="4" t="str">
        <f>IFERROR(IF(VLOOKUP(J885,J$2:M884,5,0)=0,"",VLOOKUP(J885,J$2:M884,5,0)),"")</f>
        <v/>
      </c>
      <c r="Q885" s="5" t="str">
        <f t="shared" si="180"/>
        <v/>
      </c>
      <c r="S885"/>
      <c r="T885" s="2" t="str">
        <f>IFERROR(INDEX('padron cfe'!D:D,MATCH(DATOS!C885,'padron cfe'!A:A,0),1),"")</f>
        <v/>
      </c>
      <c r="X885" s="3"/>
      <c r="Z885" s="4" t="str">
        <f t="shared" si="182"/>
        <v/>
      </c>
      <c r="AC885" s="2" t="str">
        <f>IFERROR(IF(INDEX(AC$1:AC884,MATCH(J885,J$1:J884,0),1)=0,"",INDEX(AC$1:AC884,MATCH(J885,J$1:J884,0),1)),"")</f>
        <v/>
      </c>
      <c r="AD885" s="2" t="str">
        <f>IFERROR(IF(INDEX(AD$1:AD884,MATCH(J885,J$1:J884,0),1)=0,"",INDEX(AD$1:AD884,MATCH(J885,J$1:J884,0),1)),"")</f>
        <v/>
      </c>
      <c r="AE885" s="2" t="str">
        <f>IFERROR(IF(INDEX(AE$1:AE884,MATCH(J885,J$1:J884,0),1)=0,"",INDEX(AE$1:AE884,MATCH(J885,J$1:J884,0),1)),"")</f>
        <v/>
      </c>
      <c r="AS885" s="4"/>
      <c r="AU885" s="124"/>
      <c r="AV885" s="124"/>
      <c r="AW885" s="124"/>
      <c r="AX885" s="124"/>
      <c r="AY885" s="124"/>
      <c r="AZ885" s="124"/>
      <c r="BA885" s="4"/>
      <c r="BB885" s="127"/>
      <c r="BH885" s="7" t="str">
        <f t="shared" ca="1" si="183"/>
        <v/>
      </c>
      <c r="BI885" s="4" t="str">
        <f t="shared" si="190"/>
        <v/>
      </c>
      <c r="BJ885" s="123" t="str">
        <f t="shared" si="184"/>
        <v/>
      </c>
      <c r="BK885" s="140" t="str">
        <f t="shared" si="189"/>
        <v/>
      </c>
      <c r="BP885" s="5"/>
      <c r="BQ885" s="4" t="str">
        <f>IF(IFERROR(VLOOKUP(C885,C886:C$1993,1,0),"")="","",COUNTIF(C:C,C885))</f>
        <v/>
      </c>
      <c r="BS885" s="5"/>
      <c r="BT885" s="5"/>
      <c r="BU885" s="5" t="str">
        <f>IF(B885="","",IF(BQ885="",1+(MAX(BU$2:BU884)),""))</f>
        <v/>
      </c>
      <c r="BV885" s="5" t="str">
        <f t="shared" si="185"/>
        <v/>
      </c>
      <c r="BW885" s="5" t="str">
        <f t="shared" si="186"/>
        <v/>
      </c>
      <c r="BX885" s="14" t="str">
        <f t="shared" si="187"/>
        <v/>
      </c>
      <c r="BY885" s="28"/>
      <c r="BZ885" s="15"/>
      <c r="CA885" s="5" t="str">
        <f t="shared" si="191"/>
        <v/>
      </c>
      <c r="CC885" s="5"/>
      <c r="CD885" s="5" t="str">
        <f t="shared" si="188"/>
        <v/>
      </c>
      <c r="CE885" s="5" t="str">
        <f>IF(J885="","",IFERROR(IF(VLOOKUP(J885,J$2:J884,1,0)=0,"",""),J885))</f>
        <v/>
      </c>
      <c r="CF885" s="24" t="str">
        <f>IF(CE885="","",(IFERROR(VLOOKUP(MID(CE885,1,1),$CW$2:DA$28,3,0),0)+IFERROR(VLOOKUP(MID(CE885,2,1),CW$2:DA$28,4,0),0)+IFERROR(VLOOKUP(MID(CE885,3,1),CW$2:DA$28,5,0),0)+(ROW(CE885)/1000000000000)))</f>
        <v/>
      </c>
      <c r="CG885" s="5"/>
      <c r="CH885" s="5">
        <v>884</v>
      </c>
      <c r="CI885" s="5" t="str">
        <f>IFERROR(VLOOKUP(CH885,CD$2:CE1961,2,0),"")</f>
        <v/>
      </c>
      <c r="CJ885" s="5"/>
      <c r="CL885" s="5"/>
      <c r="DC885" s="5" t="e">
        <f>IF(REPORTE!AH$2="si",IF(C885=VALUE(REPORTE!C$11),IF(SUM(DC886:DC$1993),CONCATENATE(INT(B885),", "),INT(B885)),""),IF(C885=VALUE(REPORTE!C$10),IF(SUM(DC886:DC$1993),CONCATENATE(INT(B885),", "),INT(B885)),""))</f>
        <v>#VALUE!</v>
      </c>
      <c r="DG885" s="5"/>
      <c r="DH885" s="5"/>
      <c r="DI885" s="5"/>
      <c r="DJ885" s="5"/>
    </row>
    <row r="886" spans="1:114">
      <c r="A886" s="4"/>
      <c r="B886" s="3"/>
      <c r="D886" s="1" t="str">
        <f>IFERROR(INDEX('padron cfe'!B:B,MATCH(DATOS!C886,'padron cfe'!A:A,0),1),"")</f>
        <v/>
      </c>
      <c r="H886" s="5" t="str">
        <f>IF(F886="","",IFERROR(CONCATENATE("PEUA",VLOOKUP(ESTADO,REPORTE!AV$2:AW$33,2,0),DIDTRITO_FORM,CADER_FORM,IFERROR(VLOOKUP(DAY(F886),$BN$3:$BO$11,2,0),DAY(F886)),IFERROR(VLOOKUP(MONTH(F886),$BN$3:$BO$11,2,0),MONTH(F886)),YEAR(F886),G886),""))</f>
        <v/>
      </c>
      <c r="K886" s="2" t="str">
        <f>IFERROR(INDEX('padron cfe'!C:C,MATCH(DATOS!C886,'padron cfe'!A:A,0),1),"")</f>
        <v/>
      </c>
      <c r="L886" s="4" t="str">
        <f>IFERROR(IF(VLOOKUP(J886,J$2:L885,4,0)=0,"",VLOOKUP(J886,J$2:L885,4,0)),"")</f>
        <v/>
      </c>
      <c r="M886" s="4" t="str">
        <f>IFERROR(IF(VLOOKUP(J886,J$2:M885,5,0)=0,"",VLOOKUP(J886,J$2:M885,5,0)),"")</f>
        <v/>
      </c>
      <c r="Q886" s="5" t="str">
        <f t="shared" ref="Q886:Q949" si="192">IF(J886="","",Q885)</f>
        <v/>
      </c>
      <c r="S886"/>
      <c r="T886" s="2" t="str">
        <f>IFERROR(INDEX('padron cfe'!D:D,MATCH(DATOS!C886,'padron cfe'!A:A,0),1),"")</f>
        <v/>
      </c>
      <c r="X886" s="3"/>
      <c r="Z886" s="4" t="str">
        <f t="shared" si="182"/>
        <v/>
      </c>
      <c r="AC886" s="2" t="str">
        <f>IFERROR(IF(INDEX(AC$1:AC885,MATCH(J886,J$1:J885,0),1)=0,"",INDEX(AC$1:AC885,MATCH(J886,J$1:J885,0),1)),"")</f>
        <v/>
      </c>
      <c r="AD886" s="2" t="str">
        <f>IFERROR(IF(INDEX(AD$1:AD885,MATCH(J886,J$1:J885,0),1)=0,"",INDEX(AD$1:AD885,MATCH(J886,J$1:J885,0),1)),"")</f>
        <v/>
      </c>
      <c r="AE886" s="2" t="str">
        <f>IFERROR(IF(INDEX(AE$1:AE885,MATCH(J886,J$1:J885,0),1)=0,"",INDEX(AE$1:AE885,MATCH(J886,J$1:J885,0),1)),"")</f>
        <v/>
      </c>
      <c r="AS886" s="4"/>
      <c r="AU886" s="124"/>
      <c r="AV886" s="124"/>
      <c r="AW886" s="124"/>
      <c r="AX886" s="124"/>
      <c r="AY886" s="124"/>
      <c r="AZ886" s="124"/>
      <c r="BA886" s="4"/>
      <c r="BB886" s="127"/>
      <c r="BH886" s="7" t="str">
        <f t="shared" ca="1" si="183"/>
        <v/>
      </c>
      <c r="BI886" s="4" t="str">
        <f t="shared" si="190"/>
        <v/>
      </c>
      <c r="BJ886" s="123" t="str">
        <f t="shared" si="184"/>
        <v/>
      </c>
      <c r="BK886" s="140" t="str">
        <f t="shared" si="189"/>
        <v/>
      </c>
      <c r="BP886" s="5"/>
      <c r="BQ886" s="4" t="str">
        <f>IF(IFERROR(VLOOKUP(C886,C887:C$1993,1,0),"")="","",COUNTIF(C:C,C886))</f>
        <v/>
      </c>
      <c r="BS886" s="5"/>
      <c r="BT886" s="5"/>
      <c r="BU886" s="5" t="str">
        <f>IF(B886="","",IF(BQ886="",1+(MAX(BU$2:BU885)),""))</f>
        <v/>
      </c>
      <c r="BV886" s="5" t="str">
        <f t="shared" si="185"/>
        <v/>
      </c>
      <c r="BW886" s="5" t="str">
        <f t="shared" si="186"/>
        <v/>
      </c>
      <c r="BX886" s="14" t="str">
        <f t="shared" si="187"/>
        <v/>
      </c>
      <c r="BY886" s="28"/>
      <c r="BZ886" s="15"/>
      <c r="CA886" s="5" t="str">
        <f t="shared" si="191"/>
        <v/>
      </c>
      <c r="CC886" s="5"/>
      <c r="CD886" s="5" t="str">
        <f t="shared" si="188"/>
        <v/>
      </c>
      <c r="CE886" s="5" t="str">
        <f>IF(J886="","",IFERROR(IF(VLOOKUP(J886,J$2:J885,1,0)=0,"",""),J886))</f>
        <v/>
      </c>
      <c r="CF886" s="24" t="str">
        <f>IF(CE886="","",(IFERROR(VLOOKUP(MID(CE886,1,1),$CW$2:DA$28,3,0),0)+IFERROR(VLOOKUP(MID(CE886,2,1),CW$2:DA$28,4,0),0)+IFERROR(VLOOKUP(MID(CE886,3,1),CW$2:DA$28,5,0),0)+(ROW(CE886)/1000000000000)))</f>
        <v/>
      </c>
      <c r="CG886" s="5"/>
      <c r="CH886" s="5">
        <v>885</v>
      </c>
      <c r="CI886" s="5" t="str">
        <f>IFERROR(VLOOKUP(CH886,CD$2:CE1962,2,0),"")</f>
        <v/>
      </c>
      <c r="CJ886" s="5"/>
      <c r="CL886" s="5"/>
      <c r="DC886" s="5" t="e">
        <f>IF(REPORTE!AH$2="si",IF(C886=VALUE(REPORTE!C$11),IF(SUM(DC887:DC$1993),CONCATENATE(INT(B886),", "),INT(B886)),""),IF(C886=VALUE(REPORTE!C$10),IF(SUM(DC887:DC$1993),CONCATENATE(INT(B886),", "),INT(B886)),""))</f>
        <v>#VALUE!</v>
      </c>
      <c r="DG886" s="5"/>
      <c r="DH886" s="5"/>
      <c r="DI886" s="5"/>
      <c r="DJ886" s="5"/>
    </row>
    <row r="887" spans="1:114">
      <c r="A887" s="4"/>
      <c r="B887" s="3"/>
      <c r="D887" s="1" t="str">
        <f>IFERROR(INDEX('padron cfe'!B:B,MATCH(DATOS!C887,'padron cfe'!A:A,0),1),"")</f>
        <v/>
      </c>
      <c r="H887" s="5" t="str">
        <f>IF(F887="","",IFERROR(CONCATENATE("PEUA",VLOOKUP(ESTADO,REPORTE!AV$2:AW$33,2,0),DIDTRITO_FORM,CADER_FORM,IFERROR(VLOOKUP(DAY(F887),$BN$3:$BO$11,2,0),DAY(F887)),IFERROR(VLOOKUP(MONTH(F887),$BN$3:$BO$11,2,0),MONTH(F887)),YEAR(F887),G887),""))</f>
        <v/>
      </c>
      <c r="K887" s="2" t="str">
        <f>IFERROR(INDEX('padron cfe'!C:C,MATCH(DATOS!C887,'padron cfe'!A:A,0),1),"")</f>
        <v/>
      </c>
      <c r="L887" s="4" t="str">
        <f>IFERROR(IF(VLOOKUP(J887,J$2:L886,4,0)=0,"",VLOOKUP(J887,J$2:L886,4,0)),"")</f>
        <v/>
      </c>
      <c r="M887" s="4" t="str">
        <f>IFERROR(IF(VLOOKUP(J887,J$2:M886,5,0)=0,"",VLOOKUP(J887,J$2:M886,5,0)),"")</f>
        <v/>
      </c>
      <c r="Q887" s="5" t="str">
        <f t="shared" si="192"/>
        <v/>
      </c>
      <c r="S887"/>
      <c r="T887" s="2" t="str">
        <f>IFERROR(INDEX('padron cfe'!D:D,MATCH(DATOS!C887,'padron cfe'!A:A,0),1),"")</f>
        <v/>
      </c>
      <c r="X887" s="3"/>
      <c r="Z887" s="4" t="str">
        <f t="shared" si="182"/>
        <v/>
      </c>
      <c r="AC887" s="2" t="str">
        <f>IFERROR(IF(INDEX(AC$1:AC886,MATCH(J887,J$1:J886,0),1)=0,"",INDEX(AC$1:AC886,MATCH(J887,J$1:J886,0),1)),"")</f>
        <v/>
      </c>
      <c r="AD887" s="2" t="str">
        <f>IFERROR(IF(INDEX(AD$1:AD886,MATCH(J887,J$1:J886,0),1)=0,"",INDEX(AD$1:AD886,MATCH(J887,J$1:J886,0),1)),"")</f>
        <v/>
      </c>
      <c r="AE887" s="2" t="str">
        <f>IFERROR(IF(INDEX(AE$1:AE886,MATCH(J887,J$1:J886,0),1)=0,"",INDEX(AE$1:AE886,MATCH(J887,J$1:J886,0),1)),"")</f>
        <v/>
      </c>
      <c r="AS887" s="4"/>
      <c r="AU887" s="124"/>
      <c r="AV887" s="124"/>
      <c r="AW887" s="124"/>
      <c r="AX887" s="124"/>
      <c r="AY887" s="124"/>
      <c r="AZ887" s="124"/>
      <c r="BA887" s="4"/>
      <c r="BB887" s="127"/>
      <c r="BH887" s="7" t="str">
        <f t="shared" ca="1" si="183"/>
        <v/>
      </c>
      <c r="BI887" s="4" t="str">
        <f t="shared" si="190"/>
        <v/>
      </c>
      <c r="BJ887" s="123" t="str">
        <f t="shared" si="184"/>
        <v/>
      </c>
      <c r="BK887" s="140" t="str">
        <f t="shared" si="189"/>
        <v/>
      </c>
      <c r="BP887" s="5"/>
      <c r="BQ887" s="4" t="str">
        <f>IF(IFERROR(VLOOKUP(C887,C888:C$1993,1,0),"")="","",COUNTIF(C:C,C887))</f>
        <v/>
      </c>
      <c r="BS887" s="5"/>
      <c r="BT887" s="5"/>
      <c r="BU887" s="5" t="str">
        <f>IF(B887="","",IF(BQ887="",1+(MAX(BU$2:BU886)),""))</f>
        <v/>
      </c>
      <c r="BV887" s="5" t="str">
        <f t="shared" si="185"/>
        <v/>
      </c>
      <c r="BW887" s="5" t="str">
        <f t="shared" si="186"/>
        <v/>
      </c>
      <c r="BX887" s="14" t="str">
        <f t="shared" si="187"/>
        <v/>
      </c>
      <c r="BY887" s="28"/>
      <c r="BZ887" s="15"/>
      <c r="CA887" s="5" t="str">
        <f t="shared" si="191"/>
        <v/>
      </c>
      <c r="CC887" s="5"/>
      <c r="CD887" s="5" t="str">
        <f t="shared" si="188"/>
        <v/>
      </c>
      <c r="CE887" s="5" t="str">
        <f>IF(J887="","",IFERROR(IF(VLOOKUP(J887,J$2:J886,1,0)=0,"",""),J887))</f>
        <v/>
      </c>
      <c r="CF887" s="24" t="str">
        <f>IF(CE887="","",(IFERROR(VLOOKUP(MID(CE887,1,1),$CW$2:DA$28,3,0),0)+IFERROR(VLOOKUP(MID(CE887,2,1),CW$2:DA$28,4,0),0)+IFERROR(VLOOKUP(MID(CE887,3,1),CW$2:DA$28,5,0),0)+(ROW(CE887)/1000000000000)))</f>
        <v/>
      </c>
      <c r="CG887" s="5"/>
      <c r="CH887" s="5">
        <v>886</v>
      </c>
      <c r="CI887" s="5" t="str">
        <f>IFERROR(VLOOKUP(CH887,CD$2:CE1963,2,0),"")</f>
        <v/>
      </c>
      <c r="CJ887" s="5"/>
      <c r="CL887" s="5"/>
      <c r="DC887" s="5" t="e">
        <f>IF(REPORTE!AH$2="si",IF(C887=VALUE(REPORTE!C$11),IF(SUM(DC888:DC$1993),CONCATENATE(INT(B887),", "),INT(B887)),""),IF(C887=VALUE(REPORTE!C$10),IF(SUM(DC888:DC$1993),CONCATENATE(INT(B887),", "),INT(B887)),""))</f>
        <v>#VALUE!</v>
      </c>
      <c r="DG887" s="5"/>
      <c r="DH887" s="5"/>
      <c r="DI887" s="5"/>
      <c r="DJ887" s="5"/>
    </row>
    <row r="888" spans="1:114">
      <c r="A888" s="4"/>
      <c r="B888" s="3"/>
      <c r="D888" s="1" t="str">
        <f>IFERROR(INDEX('padron cfe'!B:B,MATCH(DATOS!C888,'padron cfe'!A:A,0),1),"")</f>
        <v/>
      </c>
      <c r="H888" s="5" t="str">
        <f>IF(F888="","",IFERROR(CONCATENATE("PEUA",VLOOKUP(ESTADO,REPORTE!AV$2:AW$33,2,0),DIDTRITO_FORM,CADER_FORM,IFERROR(VLOOKUP(DAY(F888),$BN$3:$BO$11,2,0),DAY(F888)),IFERROR(VLOOKUP(MONTH(F888),$BN$3:$BO$11,2,0),MONTH(F888)),YEAR(F888),G888),""))</f>
        <v/>
      </c>
      <c r="K888" s="2" t="str">
        <f>IFERROR(INDEX('padron cfe'!C:C,MATCH(DATOS!C888,'padron cfe'!A:A,0),1),"")</f>
        <v/>
      </c>
      <c r="L888" s="4" t="str">
        <f>IFERROR(IF(VLOOKUP(J888,J$2:L887,4,0)=0,"",VLOOKUP(J888,J$2:L887,4,0)),"")</f>
        <v/>
      </c>
      <c r="M888" s="4" t="str">
        <f>IFERROR(IF(VLOOKUP(J888,J$2:M887,5,0)=0,"",VLOOKUP(J888,J$2:M887,5,0)),"")</f>
        <v/>
      </c>
      <c r="Q888" s="5" t="str">
        <f t="shared" si="192"/>
        <v/>
      </c>
      <c r="S888"/>
      <c r="T888" s="2" t="str">
        <f>IFERROR(INDEX('padron cfe'!D:D,MATCH(DATOS!C888,'padron cfe'!A:A,0),1),"")</f>
        <v/>
      </c>
      <c r="X888" s="3"/>
      <c r="Z888" s="4" t="str">
        <f t="shared" si="182"/>
        <v/>
      </c>
      <c r="AC888" s="2" t="str">
        <f>IFERROR(IF(INDEX(AC$1:AC887,MATCH(J888,J$1:J887,0),1)=0,"",INDEX(AC$1:AC887,MATCH(J888,J$1:J887,0),1)),"")</f>
        <v/>
      </c>
      <c r="AD888" s="2" t="str">
        <f>IFERROR(IF(INDEX(AD$1:AD887,MATCH(J888,J$1:J887,0),1)=0,"",INDEX(AD$1:AD887,MATCH(J888,J$1:J887,0),1)),"")</f>
        <v/>
      </c>
      <c r="AE888" s="2" t="str">
        <f>IFERROR(IF(INDEX(AE$1:AE887,MATCH(J888,J$1:J887,0),1)=0,"",INDEX(AE$1:AE887,MATCH(J888,J$1:J887,0),1)),"")</f>
        <v/>
      </c>
      <c r="AS888" s="4"/>
      <c r="AU888" s="124"/>
      <c r="AV888" s="124"/>
      <c r="AW888" s="124"/>
      <c r="AX888" s="124"/>
      <c r="AY888" s="124"/>
      <c r="AZ888" s="124"/>
      <c r="BA888" s="4"/>
      <c r="BB888" s="127"/>
      <c r="BH888" s="7" t="str">
        <f t="shared" ca="1" si="183"/>
        <v/>
      </c>
      <c r="BI888" s="4" t="str">
        <f t="shared" si="190"/>
        <v/>
      </c>
      <c r="BJ888" s="123" t="str">
        <f t="shared" si="184"/>
        <v/>
      </c>
      <c r="BK888" s="140" t="str">
        <f t="shared" si="189"/>
        <v/>
      </c>
      <c r="BP888" s="5"/>
      <c r="BQ888" s="4" t="str">
        <f>IF(IFERROR(VLOOKUP(C888,C889:C$1993,1,0),"")="","",COUNTIF(C:C,C888))</f>
        <v/>
      </c>
      <c r="BS888" s="5"/>
      <c r="BT888" s="5"/>
      <c r="BU888" s="5" t="str">
        <f>IF(B888="","",IF(BQ888="",1+(MAX(BU$2:BU887)),""))</f>
        <v/>
      </c>
      <c r="BV888" s="5" t="str">
        <f t="shared" si="185"/>
        <v/>
      </c>
      <c r="BW888" s="5" t="str">
        <f t="shared" si="186"/>
        <v/>
      </c>
      <c r="BX888" s="14" t="str">
        <f t="shared" si="187"/>
        <v/>
      </c>
      <c r="BY888" s="28"/>
      <c r="BZ888" s="15"/>
      <c r="CA888" s="5" t="str">
        <f t="shared" si="191"/>
        <v/>
      </c>
      <c r="CC888" s="5"/>
      <c r="CD888" s="5" t="str">
        <f t="shared" si="188"/>
        <v/>
      </c>
      <c r="CE888" s="5" t="str">
        <f>IF(J888="","",IFERROR(IF(VLOOKUP(J888,J$2:J887,1,0)=0,"",""),J888))</f>
        <v/>
      </c>
      <c r="CF888" s="24" t="str">
        <f>IF(CE888="","",(IFERROR(VLOOKUP(MID(CE888,1,1),$CW$2:DA$28,3,0),0)+IFERROR(VLOOKUP(MID(CE888,2,1),CW$2:DA$28,4,0),0)+IFERROR(VLOOKUP(MID(CE888,3,1),CW$2:DA$28,5,0),0)+(ROW(CE888)/1000000000000)))</f>
        <v/>
      </c>
      <c r="CG888" s="5"/>
      <c r="CH888" s="5">
        <v>887</v>
      </c>
      <c r="CI888" s="5" t="str">
        <f>IFERROR(VLOOKUP(CH888,CD$2:CE1964,2,0),"")</f>
        <v/>
      </c>
      <c r="CJ888" s="5"/>
      <c r="CL888" s="5"/>
      <c r="DC888" s="5" t="e">
        <f>IF(REPORTE!AH$2="si",IF(C888=VALUE(REPORTE!C$11),IF(SUM(DC889:DC$1993),CONCATENATE(INT(B888),", "),INT(B888)),""),IF(C888=VALUE(REPORTE!C$10),IF(SUM(DC889:DC$1993),CONCATENATE(INT(B888),", "),INT(B888)),""))</f>
        <v>#VALUE!</v>
      </c>
      <c r="DG888" s="5"/>
      <c r="DH888" s="5"/>
      <c r="DI888" s="5"/>
      <c r="DJ888" s="5"/>
    </row>
    <row r="889" spans="1:114">
      <c r="A889" s="4"/>
      <c r="B889" s="3"/>
      <c r="D889" s="1" t="str">
        <f>IFERROR(INDEX('padron cfe'!B:B,MATCH(DATOS!C889,'padron cfe'!A:A,0),1),"")</f>
        <v/>
      </c>
      <c r="H889" s="5" t="str">
        <f>IF(F889="","",IFERROR(CONCATENATE("PEUA",VLOOKUP(ESTADO,REPORTE!AV$2:AW$33,2,0),DIDTRITO_FORM,CADER_FORM,IFERROR(VLOOKUP(DAY(F889),$BN$3:$BO$11,2,0),DAY(F889)),IFERROR(VLOOKUP(MONTH(F889),$BN$3:$BO$11,2,0),MONTH(F889)),YEAR(F889),G889),""))</f>
        <v/>
      </c>
      <c r="K889" s="2" t="str">
        <f>IFERROR(INDEX('padron cfe'!C:C,MATCH(DATOS!C889,'padron cfe'!A:A,0),1),"")</f>
        <v/>
      </c>
      <c r="L889" s="4" t="str">
        <f>IFERROR(IF(VLOOKUP(J889,J$2:L888,4,0)=0,"",VLOOKUP(J889,J$2:L888,4,0)),"")</f>
        <v/>
      </c>
      <c r="M889" s="4" t="str">
        <f>IFERROR(IF(VLOOKUP(J889,J$2:M888,5,0)=0,"",VLOOKUP(J889,J$2:M888,5,0)),"")</f>
        <v/>
      </c>
      <c r="Q889" s="5" t="str">
        <f t="shared" si="192"/>
        <v/>
      </c>
      <c r="S889"/>
      <c r="T889" s="2" t="str">
        <f>IFERROR(INDEX('padron cfe'!D:D,MATCH(DATOS!C889,'padron cfe'!A:A,0),1),"")</f>
        <v/>
      </c>
      <c r="X889" s="3"/>
      <c r="Z889" s="4" t="str">
        <f t="shared" si="182"/>
        <v/>
      </c>
      <c r="AC889" s="2" t="str">
        <f>IFERROR(IF(INDEX(AC$1:AC888,MATCH(J889,J$1:J888,0),1)=0,"",INDEX(AC$1:AC888,MATCH(J889,J$1:J888,0),1)),"")</f>
        <v/>
      </c>
      <c r="AD889" s="2" t="str">
        <f>IFERROR(IF(INDEX(AD$1:AD888,MATCH(J889,J$1:J888,0),1)=0,"",INDEX(AD$1:AD888,MATCH(J889,J$1:J888,0),1)),"")</f>
        <v/>
      </c>
      <c r="AE889" s="2" t="str">
        <f>IFERROR(IF(INDEX(AE$1:AE888,MATCH(J889,J$1:J888,0),1)=0,"",INDEX(AE$1:AE888,MATCH(J889,J$1:J888,0),1)),"")</f>
        <v/>
      </c>
      <c r="AS889" s="4"/>
      <c r="AU889" s="124"/>
      <c r="AV889" s="124"/>
      <c r="AW889" s="124"/>
      <c r="AX889" s="124"/>
      <c r="AY889" s="124"/>
      <c r="AZ889" s="124"/>
      <c r="BA889" s="4"/>
      <c r="BB889" s="127"/>
      <c r="BH889" s="7" t="str">
        <f t="shared" ca="1" si="183"/>
        <v/>
      </c>
      <c r="BI889" s="4" t="str">
        <f t="shared" si="190"/>
        <v/>
      </c>
      <c r="BJ889" s="123" t="str">
        <f t="shared" si="184"/>
        <v/>
      </c>
      <c r="BK889" s="140" t="str">
        <f t="shared" si="189"/>
        <v/>
      </c>
      <c r="BP889" s="5"/>
      <c r="BQ889" s="4" t="str">
        <f>IF(IFERROR(VLOOKUP(C889,C890:C$1993,1,0),"")="","",COUNTIF(C:C,C889))</f>
        <v/>
      </c>
      <c r="BS889" s="5"/>
      <c r="BT889" s="5"/>
      <c r="BU889" s="5" t="str">
        <f>IF(B889="","",IF(BQ889="",1+(MAX(BU$2:BU888)),""))</f>
        <v/>
      </c>
      <c r="BV889" s="5" t="str">
        <f t="shared" si="185"/>
        <v/>
      </c>
      <c r="BW889" s="5" t="str">
        <f t="shared" si="186"/>
        <v/>
      </c>
      <c r="BX889" s="14" t="str">
        <f t="shared" si="187"/>
        <v/>
      </c>
      <c r="BY889" s="28"/>
      <c r="BZ889" s="15"/>
      <c r="CA889" s="5" t="str">
        <f t="shared" si="191"/>
        <v/>
      </c>
      <c r="CC889" s="5"/>
      <c r="CD889" s="5" t="str">
        <f t="shared" si="188"/>
        <v/>
      </c>
      <c r="CE889" s="5" t="str">
        <f>IF(J889="","",IFERROR(IF(VLOOKUP(J889,J$2:J888,1,0)=0,"",""),J889))</f>
        <v/>
      </c>
      <c r="CF889" s="24" t="str">
        <f>IF(CE889="","",(IFERROR(VLOOKUP(MID(CE889,1,1),$CW$2:DA$28,3,0),0)+IFERROR(VLOOKUP(MID(CE889,2,1),CW$2:DA$28,4,0),0)+IFERROR(VLOOKUP(MID(CE889,3,1),CW$2:DA$28,5,0),0)+(ROW(CE889)/1000000000000)))</f>
        <v/>
      </c>
      <c r="CG889" s="5"/>
      <c r="CH889" s="5">
        <v>888</v>
      </c>
      <c r="CI889" s="5" t="str">
        <f>IFERROR(VLOOKUP(CH889,CD$2:CE1965,2,0),"")</f>
        <v/>
      </c>
      <c r="CJ889" s="5"/>
      <c r="CL889" s="5"/>
      <c r="DC889" s="5" t="e">
        <f>IF(REPORTE!AH$2="si",IF(C889=VALUE(REPORTE!C$11),IF(SUM(DC890:DC$1993),CONCATENATE(INT(B889),", "),INT(B889)),""),IF(C889=VALUE(REPORTE!C$10),IF(SUM(DC890:DC$1993),CONCATENATE(INT(B889),", "),INT(B889)),""))</f>
        <v>#VALUE!</v>
      </c>
      <c r="DG889" s="5"/>
      <c r="DH889" s="5"/>
      <c r="DI889" s="5"/>
      <c r="DJ889" s="5"/>
    </row>
    <row r="890" spans="1:114">
      <c r="A890" s="4"/>
      <c r="B890" s="3"/>
      <c r="D890" s="1" t="str">
        <f>IFERROR(INDEX('padron cfe'!B:B,MATCH(DATOS!C890,'padron cfe'!A:A,0),1),"")</f>
        <v/>
      </c>
      <c r="H890" s="5" t="str">
        <f>IF(F890="","",IFERROR(CONCATENATE("PEUA",VLOOKUP(ESTADO,REPORTE!AV$2:AW$33,2,0),DIDTRITO_FORM,CADER_FORM,IFERROR(VLOOKUP(DAY(F890),$BN$3:$BO$11,2,0),DAY(F890)),IFERROR(VLOOKUP(MONTH(F890),$BN$3:$BO$11,2,0),MONTH(F890)),YEAR(F890),G890),""))</f>
        <v/>
      </c>
      <c r="K890" s="2" t="str">
        <f>IFERROR(INDEX('padron cfe'!C:C,MATCH(DATOS!C890,'padron cfe'!A:A,0),1),"")</f>
        <v/>
      </c>
      <c r="L890" s="4" t="str">
        <f>IFERROR(IF(VLOOKUP(J890,J$2:L889,4,0)=0,"",VLOOKUP(J890,J$2:L889,4,0)),"")</f>
        <v/>
      </c>
      <c r="M890" s="4" t="str">
        <f>IFERROR(IF(VLOOKUP(J890,J$2:M889,5,0)=0,"",VLOOKUP(J890,J$2:M889,5,0)),"")</f>
        <v/>
      </c>
      <c r="Q890" s="5" t="str">
        <f t="shared" si="192"/>
        <v/>
      </c>
      <c r="S890"/>
      <c r="T890" s="2" t="str">
        <f>IFERROR(INDEX('padron cfe'!D:D,MATCH(DATOS!C890,'padron cfe'!A:A,0),1),"")</f>
        <v/>
      </c>
      <c r="X890" s="3"/>
      <c r="Z890" s="4" t="str">
        <f t="shared" si="182"/>
        <v/>
      </c>
      <c r="AC890" s="2" t="str">
        <f>IFERROR(IF(INDEX(AC$1:AC889,MATCH(J890,J$1:J889,0),1)=0,"",INDEX(AC$1:AC889,MATCH(J890,J$1:J889,0),1)),"")</f>
        <v/>
      </c>
      <c r="AD890" s="2" t="str">
        <f>IFERROR(IF(INDEX(AD$1:AD889,MATCH(J890,J$1:J889,0),1)=0,"",INDEX(AD$1:AD889,MATCH(J890,J$1:J889,0),1)),"")</f>
        <v/>
      </c>
      <c r="AE890" s="2" t="str">
        <f>IFERROR(IF(INDEX(AE$1:AE889,MATCH(J890,J$1:J889,0),1)=0,"",INDEX(AE$1:AE889,MATCH(J890,J$1:J889,0),1)),"")</f>
        <v/>
      </c>
      <c r="AS890" s="4"/>
      <c r="AU890" s="124"/>
      <c r="AV890" s="124"/>
      <c r="AW890" s="124"/>
      <c r="AX890" s="124"/>
      <c r="AY890" s="124"/>
      <c r="AZ890" s="124"/>
      <c r="BA890" s="4"/>
      <c r="BB890" s="127"/>
      <c r="BH890" s="7" t="str">
        <f t="shared" ca="1" si="183"/>
        <v/>
      </c>
      <c r="BI890" s="4" t="str">
        <f t="shared" si="190"/>
        <v/>
      </c>
      <c r="BJ890" s="123" t="str">
        <f t="shared" si="184"/>
        <v/>
      </c>
      <c r="BK890" s="140" t="str">
        <f t="shared" si="189"/>
        <v/>
      </c>
      <c r="BP890" s="5"/>
      <c r="BQ890" s="4" t="str">
        <f>IF(IFERROR(VLOOKUP(C890,C891:C$1993,1,0),"")="","",COUNTIF(C:C,C890))</f>
        <v/>
      </c>
      <c r="BS890" s="5"/>
      <c r="BT890" s="5"/>
      <c r="BU890" s="5" t="str">
        <f>IF(B890="","",IF(BQ890="",1+(MAX(BU$2:BU889)),""))</f>
        <v/>
      </c>
      <c r="BV890" s="5" t="str">
        <f t="shared" si="185"/>
        <v/>
      </c>
      <c r="BW890" s="5" t="str">
        <f t="shared" si="186"/>
        <v/>
      </c>
      <c r="BX890" s="14" t="str">
        <f t="shared" si="187"/>
        <v/>
      </c>
      <c r="BY890" s="28"/>
      <c r="BZ890" s="15"/>
      <c r="CA890" s="5" t="str">
        <f t="shared" si="191"/>
        <v/>
      </c>
      <c r="CC890" s="5"/>
      <c r="CD890" s="5" t="str">
        <f t="shared" si="188"/>
        <v/>
      </c>
      <c r="CE890" s="5" t="str">
        <f>IF(J890="","",IFERROR(IF(VLOOKUP(J890,J$2:J889,1,0)=0,"",""),J890))</f>
        <v/>
      </c>
      <c r="CF890" s="24" t="str">
        <f>IF(CE890="","",(IFERROR(VLOOKUP(MID(CE890,1,1),$CW$2:DA$28,3,0),0)+IFERROR(VLOOKUP(MID(CE890,2,1),CW$2:DA$28,4,0),0)+IFERROR(VLOOKUP(MID(CE890,3,1),CW$2:DA$28,5,0),0)+(ROW(CE890)/1000000000000)))</f>
        <v/>
      </c>
      <c r="CG890" s="5"/>
      <c r="CH890" s="5">
        <v>889</v>
      </c>
      <c r="CI890" s="5" t="str">
        <f>IFERROR(VLOOKUP(CH890,CD$2:CE1966,2,0),"")</f>
        <v/>
      </c>
      <c r="CJ890" s="5"/>
      <c r="CL890" s="5"/>
      <c r="DC890" s="5" t="e">
        <f>IF(REPORTE!AH$2="si",IF(C890=VALUE(REPORTE!C$11),IF(SUM(DC891:DC$1993),CONCATENATE(INT(B890),", "),INT(B890)),""),IF(C890=VALUE(REPORTE!C$10),IF(SUM(DC891:DC$1993),CONCATENATE(INT(B890),", "),INT(B890)),""))</f>
        <v>#VALUE!</v>
      </c>
      <c r="DG890" s="5"/>
      <c r="DH890" s="5"/>
      <c r="DI890" s="5"/>
      <c r="DJ890" s="5"/>
    </row>
    <row r="891" spans="1:114">
      <c r="A891" s="4"/>
      <c r="B891" s="3"/>
      <c r="D891" s="1" t="str">
        <f>IFERROR(INDEX('padron cfe'!B:B,MATCH(DATOS!C891,'padron cfe'!A:A,0),1),"")</f>
        <v/>
      </c>
      <c r="H891" s="5" t="str">
        <f>IF(F891="","",IFERROR(CONCATENATE("PEUA",VLOOKUP(ESTADO,REPORTE!AV$2:AW$33,2,0),DIDTRITO_FORM,CADER_FORM,IFERROR(VLOOKUP(DAY(F891),$BN$3:$BO$11,2,0),DAY(F891)),IFERROR(VLOOKUP(MONTH(F891),$BN$3:$BO$11,2,0),MONTH(F891)),YEAR(F891),G891),""))</f>
        <v/>
      </c>
      <c r="K891" s="2" t="str">
        <f>IFERROR(INDEX('padron cfe'!C:C,MATCH(DATOS!C891,'padron cfe'!A:A,0),1),"")</f>
        <v/>
      </c>
      <c r="L891" s="4" t="str">
        <f>IFERROR(IF(VLOOKUP(J891,J$2:L890,4,0)=0,"",VLOOKUP(J891,J$2:L890,4,0)),"")</f>
        <v/>
      </c>
      <c r="M891" s="4" t="str">
        <f>IFERROR(IF(VLOOKUP(J891,J$2:M890,5,0)=0,"",VLOOKUP(J891,J$2:M890,5,0)),"")</f>
        <v/>
      </c>
      <c r="Q891" s="5" t="str">
        <f t="shared" si="192"/>
        <v/>
      </c>
      <c r="S891"/>
      <c r="T891" s="2" t="str">
        <f>IFERROR(INDEX('padron cfe'!D:D,MATCH(DATOS!C891,'padron cfe'!A:A,0),1),"")</f>
        <v/>
      </c>
      <c r="X891" s="3"/>
      <c r="Z891" s="4" t="str">
        <f t="shared" si="182"/>
        <v/>
      </c>
      <c r="AC891" s="2" t="str">
        <f>IFERROR(IF(INDEX(AC$1:AC890,MATCH(J891,J$1:J890,0),1)=0,"",INDEX(AC$1:AC890,MATCH(J891,J$1:J890,0),1)),"")</f>
        <v/>
      </c>
      <c r="AD891" s="2" t="str">
        <f>IFERROR(IF(INDEX(AD$1:AD890,MATCH(J891,J$1:J890,0),1)=0,"",INDEX(AD$1:AD890,MATCH(J891,J$1:J890,0),1)),"")</f>
        <v/>
      </c>
      <c r="AE891" s="2" t="str">
        <f>IFERROR(IF(INDEX(AE$1:AE890,MATCH(J891,J$1:J890,0),1)=0,"",INDEX(AE$1:AE890,MATCH(J891,J$1:J890,0),1)),"")</f>
        <v/>
      </c>
      <c r="AS891" s="4"/>
      <c r="AU891" s="124"/>
      <c r="AV891" s="124"/>
      <c r="AW891" s="124"/>
      <c r="AX891" s="124"/>
      <c r="AY891" s="124"/>
      <c r="AZ891" s="124"/>
      <c r="BA891" s="4"/>
      <c r="BB891" s="127"/>
      <c r="BH891" s="7" t="str">
        <f t="shared" ca="1" si="183"/>
        <v/>
      </c>
      <c r="BI891" s="4" t="str">
        <f t="shared" si="190"/>
        <v/>
      </c>
      <c r="BJ891" s="123" t="str">
        <f t="shared" si="184"/>
        <v/>
      </c>
      <c r="BK891" s="140" t="str">
        <f t="shared" si="189"/>
        <v/>
      </c>
      <c r="BP891" s="5"/>
      <c r="BQ891" s="4" t="str">
        <f>IF(IFERROR(VLOOKUP(C891,C892:C$1993,1,0),"")="","",COUNTIF(C:C,C891))</f>
        <v/>
      </c>
      <c r="BS891" s="5"/>
      <c r="BT891" s="5"/>
      <c r="BU891" s="5" t="str">
        <f>IF(B891="","",IF(BQ891="",1+(MAX(BU$2:BU890)),""))</f>
        <v/>
      </c>
      <c r="BV891" s="5" t="str">
        <f t="shared" si="185"/>
        <v/>
      </c>
      <c r="BW891" s="5" t="str">
        <f t="shared" si="186"/>
        <v/>
      </c>
      <c r="BX891" s="14" t="str">
        <f t="shared" si="187"/>
        <v/>
      </c>
      <c r="BY891" s="28"/>
      <c r="BZ891" s="15"/>
      <c r="CA891" s="5" t="str">
        <f t="shared" si="191"/>
        <v/>
      </c>
      <c r="CC891" s="5"/>
      <c r="CD891" s="5" t="str">
        <f t="shared" si="188"/>
        <v/>
      </c>
      <c r="CE891" s="5" t="str">
        <f>IF(J891="","",IFERROR(IF(VLOOKUP(J891,J$2:J890,1,0)=0,"",""),J891))</f>
        <v/>
      </c>
      <c r="CF891" s="24" t="str">
        <f>IF(CE891="","",(IFERROR(VLOOKUP(MID(CE891,1,1),$CW$2:DA$28,3,0),0)+IFERROR(VLOOKUP(MID(CE891,2,1),CW$2:DA$28,4,0),0)+IFERROR(VLOOKUP(MID(CE891,3,1),CW$2:DA$28,5,0),0)+(ROW(CE891)/1000000000000)))</f>
        <v/>
      </c>
      <c r="CG891" s="5"/>
      <c r="CH891" s="5">
        <v>890</v>
      </c>
      <c r="CI891" s="5" t="str">
        <f>IFERROR(VLOOKUP(CH891,CD$2:CE1967,2,0),"")</f>
        <v/>
      </c>
      <c r="CJ891" s="5"/>
      <c r="CL891" s="5"/>
      <c r="DC891" s="5" t="e">
        <f>IF(REPORTE!AH$2="si",IF(C891=VALUE(REPORTE!C$11),IF(SUM(DC892:DC$1993),CONCATENATE(INT(B891),", "),INT(B891)),""),IF(C891=VALUE(REPORTE!C$10),IF(SUM(DC892:DC$1993),CONCATENATE(INT(B891),", "),INT(B891)),""))</f>
        <v>#VALUE!</v>
      </c>
      <c r="DG891" s="5"/>
      <c r="DH891" s="5"/>
      <c r="DI891" s="5"/>
      <c r="DJ891" s="5"/>
    </row>
    <row r="892" spans="1:114">
      <c r="A892" s="4"/>
      <c r="B892" s="3"/>
      <c r="D892" s="1" t="str">
        <f>IFERROR(INDEX('padron cfe'!B:B,MATCH(DATOS!C892,'padron cfe'!A:A,0),1),"")</f>
        <v/>
      </c>
      <c r="H892" s="5" t="str">
        <f>IF(F892="","",IFERROR(CONCATENATE("PEUA",VLOOKUP(ESTADO,REPORTE!AV$2:AW$33,2,0),DIDTRITO_FORM,CADER_FORM,IFERROR(VLOOKUP(DAY(F892),$BN$3:$BO$11,2,0),DAY(F892)),IFERROR(VLOOKUP(MONTH(F892),$BN$3:$BO$11,2,0),MONTH(F892)),YEAR(F892),G892),""))</f>
        <v/>
      </c>
      <c r="K892" s="2" t="str">
        <f>IFERROR(INDEX('padron cfe'!C:C,MATCH(DATOS!C892,'padron cfe'!A:A,0),1),"")</f>
        <v/>
      </c>
      <c r="L892" s="4" t="str">
        <f>IFERROR(IF(VLOOKUP(J892,J$2:L891,4,0)=0,"",VLOOKUP(J892,J$2:L891,4,0)),"")</f>
        <v/>
      </c>
      <c r="M892" s="4" t="str">
        <f>IFERROR(IF(VLOOKUP(J892,J$2:M891,5,0)=0,"",VLOOKUP(J892,J$2:M891,5,0)),"")</f>
        <v/>
      </c>
      <c r="Q892" s="5" t="str">
        <f t="shared" si="192"/>
        <v/>
      </c>
      <c r="S892"/>
      <c r="T892" s="2" t="str">
        <f>IFERROR(INDEX('padron cfe'!D:D,MATCH(DATOS!C892,'padron cfe'!A:A,0),1),"")</f>
        <v/>
      </c>
      <c r="X892" s="3"/>
      <c r="Z892" s="4" t="str">
        <f t="shared" si="182"/>
        <v/>
      </c>
      <c r="AC892" s="2" t="str">
        <f>IFERROR(IF(INDEX(AC$1:AC891,MATCH(J892,J$1:J891,0),1)=0,"",INDEX(AC$1:AC891,MATCH(J892,J$1:J891,0),1)),"")</f>
        <v/>
      </c>
      <c r="AD892" s="2" t="str">
        <f>IFERROR(IF(INDEX(AD$1:AD891,MATCH(J892,J$1:J891,0),1)=0,"",INDEX(AD$1:AD891,MATCH(J892,J$1:J891,0),1)),"")</f>
        <v/>
      </c>
      <c r="AE892" s="2" t="str">
        <f>IFERROR(IF(INDEX(AE$1:AE891,MATCH(J892,J$1:J891,0),1)=0,"",INDEX(AE$1:AE891,MATCH(J892,J$1:J891,0),1)),"")</f>
        <v/>
      </c>
      <c r="AS892" s="4"/>
      <c r="AU892" s="124"/>
      <c r="AV892" s="124"/>
      <c r="AW892" s="124"/>
      <c r="AX892" s="124"/>
      <c r="AY892" s="124"/>
      <c r="AZ892" s="124"/>
      <c r="BA892" s="4"/>
      <c r="BB892" s="127"/>
      <c r="BH892" s="7" t="str">
        <f t="shared" ca="1" si="183"/>
        <v/>
      </c>
      <c r="BI892" s="4" t="str">
        <f t="shared" si="190"/>
        <v/>
      </c>
      <c r="BJ892" s="123" t="str">
        <f t="shared" si="184"/>
        <v/>
      </c>
      <c r="BK892" s="140" t="str">
        <f t="shared" si="189"/>
        <v/>
      </c>
      <c r="BP892" s="5"/>
      <c r="BQ892" s="4" t="str">
        <f>IF(IFERROR(VLOOKUP(C892,C893:C$1993,1,0),"")="","",COUNTIF(C:C,C892))</f>
        <v/>
      </c>
      <c r="BS892" s="5"/>
      <c r="BT892" s="5"/>
      <c r="BU892" s="5" t="str">
        <f>IF(B892="","",IF(BQ892="",1+(MAX(BU$2:BU891)),""))</f>
        <v/>
      </c>
      <c r="BV892" s="5" t="str">
        <f t="shared" si="185"/>
        <v/>
      </c>
      <c r="BW892" s="5" t="str">
        <f t="shared" si="186"/>
        <v/>
      </c>
      <c r="BX892" s="14" t="str">
        <f t="shared" si="187"/>
        <v/>
      </c>
      <c r="BY892" s="28"/>
      <c r="BZ892" s="15"/>
      <c r="CA892" s="5" t="str">
        <f t="shared" si="191"/>
        <v/>
      </c>
      <c r="CC892" s="5"/>
      <c r="CD892" s="5" t="str">
        <f t="shared" si="188"/>
        <v/>
      </c>
      <c r="CE892" s="5" t="str">
        <f>IF(J892="","",IFERROR(IF(VLOOKUP(J892,J$2:J891,1,0)=0,"",""),J892))</f>
        <v/>
      </c>
      <c r="CF892" s="24" t="str">
        <f>IF(CE892="","",(IFERROR(VLOOKUP(MID(CE892,1,1),$CW$2:DA$28,3,0),0)+IFERROR(VLOOKUP(MID(CE892,2,1),CW$2:DA$28,4,0),0)+IFERROR(VLOOKUP(MID(CE892,3,1),CW$2:DA$28,5,0),0)+(ROW(CE892)/1000000000000)))</f>
        <v/>
      </c>
      <c r="CG892" s="5"/>
      <c r="CH892" s="5">
        <v>891</v>
      </c>
      <c r="CI892" s="5" t="str">
        <f>IFERROR(VLOOKUP(CH892,CD$2:CE1968,2,0),"")</f>
        <v/>
      </c>
      <c r="CJ892" s="5"/>
      <c r="CL892" s="5"/>
      <c r="DC892" s="5" t="e">
        <f>IF(REPORTE!AH$2="si",IF(C892=VALUE(REPORTE!C$11),IF(SUM(DC893:DC$1993),CONCATENATE(INT(B892),", "),INT(B892)),""),IF(C892=VALUE(REPORTE!C$10),IF(SUM(DC893:DC$1993),CONCATENATE(INT(B892),", "),INT(B892)),""))</f>
        <v>#VALUE!</v>
      </c>
      <c r="DG892" s="5"/>
      <c r="DH892" s="5"/>
      <c r="DI892" s="5"/>
      <c r="DJ892" s="5"/>
    </row>
    <row r="893" spans="1:114">
      <c r="A893" s="4"/>
      <c r="B893" s="3"/>
      <c r="D893" s="1" t="str">
        <f>IFERROR(INDEX('padron cfe'!B:B,MATCH(DATOS!C893,'padron cfe'!A:A,0),1),"")</f>
        <v/>
      </c>
      <c r="H893" s="5" t="str">
        <f>IF(F893="","",IFERROR(CONCATENATE("PEUA",VLOOKUP(ESTADO,REPORTE!AV$2:AW$33,2,0),DIDTRITO_FORM,CADER_FORM,IFERROR(VLOOKUP(DAY(F893),$BN$3:$BO$11,2,0),DAY(F893)),IFERROR(VLOOKUP(MONTH(F893),$BN$3:$BO$11,2,0),MONTH(F893)),YEAR(F893),G893),""))</f>
        <v/>
      </c>
      <c r="K893" s="2" t="str">
        <f>IFERROR(INDEX('padron cfe'!C:C,MATCH(DATOS!C893,'padron cfe'!A:A,0),1),"")</f>
        <v/>
      </c>
      <c r="L893" s="4" t="str">
        <f>IFERROR(IF(VLOOKUP(J893,J$2:L892,4,0)=0,"",VLOOKUP(J893,J$2:L892,4,0)),"")</f>
        <v/>
      </c>
      <c r="M893" s="4" t="str">
        <f>IFERROR(IF(VLOOKUP(J893,J$2:M892,5,0)=0,"",VLOOKUP(J893,J$2:M892,5,0)),"")</f>
        <v/>
      </c>
      <c r="Q893" s="5" t="str">
        <f t="shared" si="192"/>
        <v/>
      </c>
      <c r="S893"/>
      <c r="T893" s="2" t="str">
        <f>IFERROR(INDEX('padron cfe'!D:D,MATCH(DATOS!C893,'padron cfe'!A:A,0),1),"")</f>
        <v/>
      </c>
      <c r="X893" s="3"/>
      <c r="Z893" s="4" t="str">
        <f t="shared" si="182"/>
        <v/>
      </c>
      <c r="AC893" s="2" t="str">
        <f>IFERROR(IF(INDEX(AC$1:AC892,MATCH(J893,J$1:J892,0),1)=0,"",INDEX(AC$1:AC892,MATCH(J893,J$1:J892,0),1)),"")</f>
        <v/>
      </c>
      <c r="AD893" s="2" t="str">
        <f>IFERROR(IF(INDEX(AD$1:AD892,MATCH(J893,J$1:J892,0),1)=0,"",INDEX(AD$1:AD892,MATCH(J893,J$1:J892,0),1)),"")</f>
        <v/>
      </c>
      <c r="AE893" s="2" t="str">
        <f>IFERROR(IF(INDEX(AE$1:AE892,MATCH(J893,J$1:J892,0),1)=0,"",INDEX(AE$1:AE892,MATCH(J893,J$1:J892,0),1)),"")</f>
        <v/>
      </c>
      <c r="AS893" s="4"/>
      <c r="AU893" s="124"/>
      <c r="AV893" s="124"/>
      <c r="AW893" s="124"/>
      <c r="AX893" s="124"/>
      <c r="AY893" s="124"/>
      <c r="AZ893" s="124"/>
      <c r="BA893" s="4"/>
      <c r="BB893" s="127"/>
      <c r="BH893" s="7" t="str">
        <f t="shared" ca="1" si="183"/>
        <v/>
      </c>
      <c r="BI893" s="4" t="str">
        <f t="shared" si="190"/>
        <v/>
      </c>
      <c r="BJ893" s="123" t="str">
        <f t="shared" si="184"/>
        <v/>
      </c>
      <c r="BK893" s="140" t="str">
        <f t="shared" si="189"/>
        <v/>
      </c>
      <c r="BP893" s="5"/>
      <c r="BQ893" s="4" t="str">
        <f>IF(IFERROR(VLOOKUP(C893,C894:C$1993,1,0),"")="","",COUNTIF(C:C,C893))</f>
        <v/>
      </c>
      <c r="BS893" s="5"/>
      <c r="BT893" s="5"/>
      <c r="BU893" s="5" t="str">
        <f>IF(B893="","",IF(BQ893="",1+(MAX(BU$2:BU892)),""))</f>
        <v/>
      </c>
      <c r="BV893" s="5" t="str">
        <f t="shared" si="185"/>
        <v/>
      </c>
      <c r="BW893" s="5" t="str">
        <f t="shared" si="186"/>
        <v/>
      </c>
      <c r="BX893" s="14" t="str">
        <f t="shared" si="187"/>
        <v/>
      </c>
      <c r="BY893" s="28"/>
      <c r="BZ893" s="15"/>
      <c r="CA893" s="5" t="str">
        <f t="shared" si="191"/>
        <v/>
      </c>
      <c r="CC893" s="5"/>
      <c r="CD893" s="5" t="str">
        <f t="shared" si="188"/>
        <v/>
      </c>
      <c r="CE893" s="5" t="str">
        <f>IF(J893="","",IFERROR(IF(VLOOKUP(J893,J$2:J892,1,0)=0,"",""),J893))</f>
        <v/>
      </c>
      <c r="CF893" s="24" t="str">
        <f>IF(CE893="","",(IFERROR(VLOOKUP(MID(CE893,1,1),$CW$2:DA$28,3,0),0)+IFERROR(VLOOKUP(MID(CE893,2,1),CW$2:DA$28,4,0),0)+IFERROR(VLOOKUP(MID(CE893,3,1),CW$2:DA$28,5,0),0)+(ROW(CE893)/1000000000000)))</f>
        <v/>
      </c>
      <c r="CG893" s="5"/>
      <c r="CH893" s="5">
        <v>892</v>
      </c>
      <c r="CI893" s="5" t="str">
        <f>IFERROR(VLOOKUP(CH893,CD$2:CE1969,2,0),"")</f>
        <v/>
      </c>
      <c r="CJ893" s="5"/>
      <c r="CL893" s="5"/>
      <c r="DC893" s="5" t="e">
        <f>IF(REPORTE!AH$2="si",IF(C893=VALUE(REPORTE!C$11),IF(SUM(DC894:DC$1993),CONCATENATE(INT(B893),", "),INT(B893)),""),IF(C893=VALUE(REPORTE!C$10),IF(SUM(DC894:DC$1993),CONCATENATE(INT(B893),", "),INT(B893)),""))</f>
        <v>#VALUE!</v>
      </c>
      <c r="DG893" s="5"/>
      <c r="DH893" s="5"/>
      <c r="DI893" s="5"/>
      <c r="DJ893" s="5"/>
    </row>
    <row r="894" spans="1:114">
      <c r="A894" s="4"/>
      <c r="B894" s="3"/>
      <c r="D894" s="1" t="str">
        <f>IFERROR(INDEX('padron cfe'!B:B,MATCH(DATOS!C894,'padron cfe'!A:A,0),1),"")</f>
        <v/>
      </c>
      <c r="H894" s="5" t="str">
        <f>IF(F894="","",IFERROR(CONCATENATE("PEUA",VLOOKUP(ESTADO,REPORTE!AV$2:AW$33,2,0),DIDTRITO_FORM,CADER_FORM,IFERROR(VLOOKUP(DAY(F894),$BN$3:$BO$11,2,0),DAY(F894)),IFERROR(VLOOKUP(MONTH(F894),$BN$3:$BO$11,2,0),MONTH(F894)),YEAR(F894),G894),""))</f>
        <v/>
      </c>
      <c r="K894" s="2" t="str">
        <f>IFERROR(INDEX('padron cfe'!C:C,MATCH(DATOS!C894,'padron cfe'!A:A,0),1),"")</f>
        <v/>
      </c>
      <c r="L894" s="4" t="str">
        <f>IFERROR(IF(VLOOKUP(J894,J$2:L893,4,0)=0,"",VLOOKUP(J894,J$2:L893,4,0)),"")</f>
        <v/>
      </c>
      <c r="M894" s="4" t="str">
        <f>IFERROR(IF(VLOOKUP(J894,J$2:M893,5,0)=0,"",VLOOKUP(J894,J$2:M893,5,0)),"")</f>
        <v/>
      </c>
      <c r="Q894" s="5" t="str">
        <f t="shared" si="192"/>
        <v/>
      </c>
      <c r="S894"/>
      <c r="T894" s="2" t="str">
        <f>IFERROR(INDEX('padron cfe'!D:D,MATCH(DATOS!C894,'padron cfe'!A:A,0),1),"")</f>
        <v/>
      </c>
      <c r="X894" s="3"/>
      <c r="Z894" s="4" t="str">
        <f t="shared" si="182"/>
        <v/>
      </c>
      <c r="AC894" s="2" t="str">
        <f>IFERROR(IF(INDEX(AC$1:AC893,MATCH(J894,J$1:J893,0),1)=0,"",INDEX(AC$1:AC893,MATCH(J894,J$1:J893,0),1)),"")</f>
        <v/>
      </c>
      <c r="AD894" s="2" t="str">
        <f>IFERROR(IF(INDEX(AD$1:AD893,MATCH(J894,J$1:J893,0),1)=0,"",INDEX(AD$1:AD893,MATCH(J894,J$1:J893,0),1)),"")</f>
        <v/>
      </c>
      <c r="AE894" s="2" t="str">
        <f>IFERROR(IF(INDEX(AE$1:AE893,MATCH(J894,J$1:J893,0),1)=0,"",INDEX(AE$1:AE893,MATCH(J894,J$1:J893,0),1)),"")</f>
        <v/>
      </c>
      <c r="AS894" s="4"/>
      <c r="AU894" s="124"/>
      <c r="AV894" s="124"/>
      <c r="AW894" s="124"/>
      <c r="AX894" s="124"/>
      <c r="AY894" s="124"/>
      <c r="AZ894" s="124"/>
      <c r="BA894" s="4"/>
      <c r="BB894" s="127"/>
      <c r="BH894" s="7" t="str">
        <f t="shared" ca="1" si="183"/>
        <v/>
      </c>
      <c r="BI894" s="4" t="str">
        <f t="shared" si="190"/>
        <v/>
      </c>
      <c r="BJ894" s="123" t="str">
        <f t="shared" si="184"/>
        <v/>
      </c>
      <c r="BK894" s="140" t="str">
        <f t="shared" si="189"/>
        <v/>
      </c>
      <c r="BP894" s="5"/>
      <c r="BQ894" s="4" t="str">
        <f>IF(IFERROR(VLOOKUP(C894,C895:C$1993,1,0),"")="","",COUNTIF(C:C,C894))</f>
        <v/>
      </c>
      <c r="BS894" s="5"/>
      <c r="BT894" s="5"/>
      <c r="BU894" s="5" t="str">
        <f>IF(B894="","",IF(BQ894="",1+(MAX(BU$2:BU893)),""))</f>
        <v/>
      </c>
      <c r="BV894" s="5" t="str">
        <f t="shared" si="185"/>
        <v/>
      </c>
      <c r="BW894" s="5" t="str">
        <f t="shared" si="186"/>
        <v/>
      </c>
      <c r="BX894" s="14" t="str">
        <f t="shared" si="187"/>
        <v/>
      </c>
      <c r="BY894" s="28"/>
      <c r="BZ894" s="15"/>
      <c r="CA894" s="5" t="str">
        <f t="shared" si="191"/>
        <v/>
      </c>
      <c r="CC894" s="5"/>
      <c r="CD894" s="5" t="str">
        <f t="shared" si="188"/>
        <v/>
      </c>
      <c r="CE894" s="5" t="str">
        <f>IF(J894="","",IFERROR(IF(VLOOKUP(J894,J$2:J893,1,0)=0,"",""),J894))</f>
        <v/>
      </c>
      <c r="CF894" s="24" t="str">
        <f>IF(CE894="","",(IFERROR(VLOOKUP(MID(CE894,1,1),$CW$2:DA$28,3,0),0)+IFERROR(VLOOKUP(MID(CE894,2,1),CW$2:DA$28,4,0),0)+IFERROR(VLOOKUP(MID(CE894,3,1),CW$2:DA$28,5,0),0)+(ROW(CE894)/1000000000000)))</f>
        <v/>
      </c>
      <c r="CG894" s="5"/>
      <c r="CH894" s="5">
        <v>893</v>
      </c>
      <c r="CI894" s="5" t="str">
        <f>IFERROR(VLOOKUP(CH894,CD$2:CE1970,2,0),"")</f>
        <v/>
      </c>
      <c r="CJ894" s="5"/>
      <c r="CL894" s="5"/>
      <c r="DC894" s="5" t="e">
        <f>IF(REPORTE!AH$2="si",IF(C894=VALUE(REPORTE!C$11),IF(SUM(DC895:DC$1993),CONCATENATE(INT(B894),", "),INT(B894)),""),IF(C894=VALUE(REPORTE!C$10),IF(SUM(DC895:DC$1993),CONCATENATE(INT(B894),", "),INT(B894)),""))</f>
        <v>#VALUE!</v>
      </c>
      <c r="DG894" s="5"/>
      <c r="DH894" s="5"/>
      <c r="DI894" s="5"/>
      <c r="DJ894" s="5"/>
    </row>
    <row r="895" spans="1:114">
      <c r="A895" s="4"/>
      <c r="B895" s="3"/>
      <c r="D895" s="1" t="str">
        <f>IFERROR(INDEX('padron cfe'!B:B,MATCH(DATOS!C895,'padron cfe'!A:A,0),1),"")</f>
        <v/>
      </c>
      <c r="H895" s="5" t="str">
        <f>IF(F895="","",IFERROR(CONCATENATE("PEUA",VLOOKUP(ESTADO,REPORTE!AV$2:AW$33,2,0),DIDTRITO_FORM,CADER_FORM,IFERROR(VLOOKUP(DAY(F895),$BN$3:$BO$11,2,0),DAY(F895)),IFERROR(VLOOKUP(MONTH(F895),$BN$3:$BO$11,2,0),MONTH(F895)),YEAR(F895),G895),""))</f>
        <v/>
      </c>
      <c r="K895" s="2" t="str">
        <f>IFERROR(INDEX('padron cfe'!C:C,MATCH(DATOS!C895,'padron cfe'!A:A,0),1),"")</f>
        <v/>
      </c>
      <c r="L895" s="4" t="str">
        <f>IFERROR(IF(VLOOKUP(J895,J$2:L894,4,0)=0,"",VLOOKUP(J895,J$2:L894,4,0)),"")</f>
        <v/>
      </c>
      <c r="M895" s="4" t="str">
        <f>IFERROR(IF(VLOOKUP(J895,J$2:M894,5,0)=0,"",VLOOKUP(J895,J$2:M894,5,0)),"")</f>
        <v/>
      </c>
      <c r="Q895" s="5" t="str">
        <f t="shared" si="192"/>
        <v/>
      </c>
      <c r="S895"/>
      <c r="T895" s="2" t="str">
        <f>IFERROR(INDEX('padron cfe'!D:D,MATCH(DATOS!C895,'padron cfe'!A:A,0),1),"")</f>
        <v/>
      </c>
      <c r="X895" s="3"/>
      <c r="Z895" s="4" t="str">
        <f t="shared" si="182"/>
        <v/>
      </c>
      <c r="AC895" s="2" t="str">
        <f>IFERROR(IF(INDEX(AC$1:AC894,MATCH(J895,J$1:J894,0),1)=0,"",INDEX(AC$1:AC894,MATCH(J895,J$1:J894,0),1)),"")</f>
        <v/>
      </c>
      <c r="AD895" s="2" t="str">
        <f>IFERROR(IF(INDEX(AD$1:AD894,MATCH(J895,J$1:J894,0),1)=0,"",INDEX(AD$1:AD894,MATCH(J895,J$1:J894,0),1)),"")</f>
        <v/>
      </c>
      <c r="AE895" s="2" t="str">
        <f>IFERROR(IF(INDEX(AE$1:AE894,MATCH(J895,J$1:J894,0),1)=0,"",INDEX(AE$1:AE894,MATCH(J895,J$1:J894,0),1)),"")</f>
        <v/>
      </c>
      <c r="AS895" s="4"/>
      <c r="AU895" s="124"/>
      <c r="AV895" s="124"/>
      <c r="AW895" s="124"/>
      <c r="AX895" s="124"/>
      <c r="AY895" s="124"/>
      <c r="AZ895" s="124"/>
      <c r="BA895" s="4"/>
      <c r="BB895" s="127"/>
      <c r="BH895" s="7" t="str">
        <f t="shared" ca="1" si="183"/>
        <v/>
      </c>
      <c r="BI895" s="4" t="str">
        <f t="shared" si="190"/>
        <v/>
      </c>
      <c r="BJ895" s="123" t="str">
        <f t="shared" si="184"/>
        <v/>
      </c>
      <c r="BK895" s="140" t="str">
        <f t="shared" si="189"/>
        <v/>
      </c>
      <c r="BP895" s="5"/>
      <c r="BQ895" s="4" t="str">
        <f>IF(IFERROR(VLOOKUP(C895,C896:C$1993,1,0),"")="","",COUNTIF(C:C,C895))</f>
        <v/>
      </c>
      <c r="BS895" s="5"/>
      <c r="BT895" s="5"/>
      <c r="BU895" s="5" t="str">
        <f>IF(B895="","",IF(BQ895="",1+(MAX(BU$2:BU894)),""))</f>
        <v/>
      </c>
      <c r="BV895" s="5" t="str">
        <f t="shared" si="185"/>
        <v/>
      </c>
      <c r="BW895" s="5" t="str">
        <f t="shared" si="186"/>
        <v/>
      </c>
      <c r="BX895" s="14" t="str">
        <f t="shared" si="187"/>
        <v/>
      </c>
      <c r="BY895" s="28"/>
      <c r="BZ895" s="15"/>
      <c r="CA895" s="5" t="str">
        <f t="shared" si="191"/>
        <v/>
      </c>
      <c r="CC895" s="5"/>
      <c r="CD895" s="5" t="str">
        <f t="shared" si="188"/>
        <v/>
      </c>
      <c r="CE895" s="5" t="str">
        <f>IF(J895="","",IFERROR(IF(VLOOKUP(J895,J$2:J894,1,0)=0,"",""),J895))</f>
        <v/>
      </c>
      <c r="CF895" s="24" t="str">
        <f>IF(CE895="","",(IFERROR(VLOOKUP(MID(CE895,1,1),$CW$2:DA$28,3,0),0)+IFERROR(VLOOKUP(MID(CE895,2,1),CW$2:DA$28,4,0),0)+IFERROR(VLOOKUP(MID(CE895,3,1),CW$2:DA$28,5,0),0)+(ROW(CE895)/1000000000000)))</f>
        <v/>
      </c>
      <c r="CG895" s="5"/>
      <c r="CH895" s="5">
        <v>894</v>
      </c>
      <c r="CI895" s="5" t="str">
        <f>IFERROR(VLOOKUP(CH895,CD$2:CE1971,2,0),"")</f>
        <v/>
      </c>
      <c r="CJ895" s="5"/>
      <c r="CL895" s="5"/>
      <c r="DC895" s="5" t="e">
        <f>IF(REPORTE!AH$2="si",IF(C895=VALUE(REPORTE!C$11),IF(SUM(DC896:DC$1993),CONCATENATE(INT(B895),", "),INT(B895)),""),IF(C895=VALUE(REPORTE!C$10),IF(SUM(DC896:DC$1993),CONCATENATE(INT(B895),", "),INT(B895)),""))</f>
        <v>#VALUE!</v>
      </c>
      <c r="DG895" s="5"/>
      <c r="DH895" s="5"/>
      <c r="DI895" s="5"/>
      <c r="DJ895" s="5"/>
    </row>
    <row r="896" spans="1:114">
      <c r="A896" s="4"/>
      <c r="B896" s="3"/>
      <c r="D896" s="1" t="str">
        <f>IFERROR(INDEX('padron cfe'!B:B,MATCH(DATOS!C896,'padron cfe'!A:A,0),1),"")</f>
        <v/>
      </c>
      <c r="H896" s="5" t="str">
        <f>IF(F896="","",IFERROR(CONCATENATE("PEUA",VLOOKUP(ESTADO,REPORTE!AV$2:AW$33,2,0),DIDTRITO_FORM,CADER_FORM,IFERROR(VLOOKUP(DAY(F896),$BN$3:$BO$11,2,0),DAY(F896)),IFERROR(VLOOKUP(MONTH(F896),$BN$3:$BO$11,2,0),MONTH(F896)),YEAR(F896),G896),""))</f>
        <v/>
      </c>
      <c r="K896" s="2" t="str">
        <f>IFERROR(INDEX('padron cfe'!C:C,MATCH(DATOS!C896,'padron cfe'!A:A,0),1),"")</f>
        <v/>
      </c>
      <c r="L896" s="4" t="str">
        <f>IFERROR(IF(VLOOKUP(J896,J$2:L895,4,0)=0,"",VLOOKUP(J896,J$2:L895,4,0)),"")</f>
        <v/>
      </c>
      <c r="M896" s="4" t="str">
        <f>IFERROR(IF(VLOOKUP(J896,J$2:M895,5,0)=0,"",VLOOKUP(J896,J$2:M895,5,0)),"")</f>
        <v/>
      </c>
      <c r="Q896" s="5" t="str">
        <f t="shared" si="192"/>
        <v/>
      </c>
      <c r="S896"/>
      <c r="T896" s="2" t="str">
        <f>IFERROR(INDEX('padron cfe'!D:D,MATCH(DATOS!C896,'padron cfe'!A:A,0),1),"")</f>
        <v/>
      </c>
      <c r="X896" s="3"/>
      <c r="Z896" s="4" t="str">
        <f t="shared" si="182"/>
        <v/>
      </c>
      <c r="AC896" s="2" t="str">
        <f>IFERROR(IF(INDEX(AC$1:AC895,MATCH(J896,J$1:J895,0),1)=0,"",INDEX(AC$1:AC895,MATCH(J896,J$1:J895,0),1)),"")</f>
        <v/>
      </c>
      <c r="AD896" s="2" t="str">
        <f>IFERROR(IF(INDEX(AD$1:AD895,MATCH(J896,J$1:J895,0),1)=0,"",INDEX(AD$1:AD895,MATCH(J896,J$1:J895,0),1)),"")</f>
        <v/>
      </c>
      <c r="AE896" s="2" t="str">
        <f>IFERROR(IF(INDEX(AE$1:AE895,MATCH(J896,J$1:J895,0),1)=0,"",INDEX(AE$1:AE895,MATCH(J896,J$1:J895,0),1)),"")</f>
        <v/>
      </c>
      <c r="AS896" s="4"/>
      <c r="AU896" s="124"/>
      <c r="AV896" s="124"/>
      <c r="AW896" s="124"/>
      <c r="AX896" s="124"/>
      <c r="AY896" s="124"/>
      <c r="AZ896" s="124"/>
      <c r="BA896" s="4"/>
      <c r="BB896" s="127"/>
      <c r="BH896" s="7" t="str">
        <f t="shared" ca="1" si="183"/>
        <v/>
      </c>
      <c r="BI896" s="4" t="str">
        <f t="shared" si="190"/>
        <v/>
      </c>
      <c r="BJ896" s="123" t="str">
        <f t="shared" si="184"/>
        <v/>
      </c>
      <c r="BK896" s="140" t="str">
        <f t="shared" si="189"/>
        <v/>
      </c>
      <c r="BP896" s="5"/>
      <c r="BQ896" s="4" t="str">
        <f>IF(IFERROR(VLOOKUP(C896,C897:C$1993,1,0),"")="","",COUNTIF(C:C,C896))</f>
        <v/>
      </c>
      <c r="BS896" s="5"/>
      <c r="BT896" s="5"/>
      <c r="BU896" s="5" t="str">
        <f>IF(B896="","",IF(BQ896="",1+(MAX(BU$2:BU895)),""))</f>
        <v/>
      </c>
      <c r="BV896" s="5" t="str">
        <f t="shared" si="185"/>
        <v/>
      </c>
      <c r="BW896" s="5" t="str">
        <f t="shared" si="186"/>
        <v/>
      </c>
      <c r="BX896" s="14" t="str">
        <f t="shared" si="187"/>
        <v/>
      </c>
      <c r="BY896" s="28"/>
      <c r="BZ896" s="15"/>
      <c r="CA896" s="5" t="str">
        <f t="shared" si="191"/>
        <v/>
      </c>
      <c r="CC896" s="5"/>
      <c r="CD896" s="5" t="str">
        <f t="shared" si="188"/>
        <v/>
      </c>
      <c r="CE896" s="5" t="str">
        <f>IF(J896="","",IFERROR(IF(VLOOKUP(J896,J$2:J895,1,0)=0,"",""),J896))</f>
        <v/>
      </c>
      <c r="CF896" s="24" t="str">
        <f>IF(CE896="","",(IFERROR(VLOOKUP(MID(CE896,1,1),$CW$2:DA$28,3,0),0)+IFERROR(VLOOKUP(MID(CE896,2,1),CW$2:DA$28,4,0),0)+IFERROR(VLOOKUP(MID(CE896,3,1),CW$2:DA$28,5,0),0)+(ROW(CE896)/1000000000000)))</f>
        <v/>
      </c>
      <c r="CG896" s="5"/>
      <c r="CH896" s="5">
        <v>895</v>
      </c>
      <c r="CI896" s="5" t="str">
        <f>IFERROR(VLOOKUP(CH896,CD$2:CE1972,2,0),"")</f>
        <v/>
      </c>
      <c r="CJ896" s="5"/>
      <c r="CL896" s="5"/>
      <c r="DC896" s="5" t="e">
        <f>IF(REPORTE!AH$2="si",IF(C896=VALUE(REPORTE!C$11),IF(SUM(DC897:DC$1993),CONCATENATE(INT(B896),", "),INT(B896)),""),IF(C896=VALUE(REPORTE!C$10),IF(SUM(DC897:DC$1993),CONCATENATE(INT(B896),", "),INT(B896)),""))</f>
        <v>#VALUE!</v>
      </c>
      <c r="DG896" s="5"/>
      <c r="DH896" s="5"/>
      <c r="DI896" s="5"/>
      <c r="DJ896" s="5"/>
    </row>
    <row r="897" spans="1:114">
      <c r="A897" s="4"/>
      <c r="B897" s="3"/>
      <c r="D897" s="1" t="str">
        <f>IFERROR(INDEX('padron cfe'!B:B,MATCH(DATOS!C897,'padron cfe'!A:A,0),1),"")</f>
        <v/>
      </c>
      <c r="H897" s="5" t="str">
        <f>IF(F897="","",IFERROR(CONCATENATE("PEUA",VLOOKUP(ESTADO,REPORTE!AV$2:AW$33,2,0),DIDTRITO_FORM,CADER_FORM,IFERROR(VLOOKUP(DAY(F897),$BN$3:$BO$11,2,0),DAY(F897)),IFERROR(VLOOKUP(MONTH(F897),$BN$3:$BO$11,2,0),MONTH(F897)),YEAR(F897),G897),""))</f>
        <v/>
      </c>
      <c r="K897" s="2" t="str">
        <f>IFERROR(INDEX('padron cfe'!C:C,MATCH(DATOS!C897,'padron cfe'!A:A,0),1),"")</f>
        <v/>
      </c>
      <c r="L897" s="4" t="str">
        <f>IFERROR(IF(VLOOKUP(J897,J$2:L896,4,0)=0,"",VLOOKUP(J897,J$2:L896,4,0)),"")</f>
        <v/>
      </c>
      <c r="M897" s="4" t="str">
        <f>IFERROR(IF(VLOOKUP(J897,J$2:M896,5,0)=0,"",VLOOKUP(J897,J$2:M896,5,0)),"")</f>
        <v/>
      </c>
      <c r="Q897" s="5" t="str">
        <f t="shared" si="192"/>
        <v/>
      </c>
      <c r="S897"/>
      <c r="T897" s="2" t="str">
        <f>IFERROR(INDEX('padron cfe'!D:D,MATCH(DATOS!C897,'padron cfe'!A:A,0),1),"")</f>
        <v/>
      </c>
      <c r="X897" s="3"/>
      <c r="Z897" s="4" t="str">
        <f t="shared" si="182"/>
        <v/>
      </c>
      <c r="AC897" s="2" t="str">
        <f>IFERROR(IF(INDEX(AC$1:AC896,MATCH(J897,J$1:J896,0),1)=0,"",INDEX(AC$1:AC896,MATCH(J897,J$1:J896,0),1)),"")</f>
        <v/>
      </c>
      <c r="AD897" s="2" t="str">
        <f>IFERROR(IF(INDEX(AD$1:AD896,MATCH(J897,J$1:J896,0),1)=0,"",INDEX(AD$1:AD896,MATCH(J897,J$1:J896,0),1)),"")</f>
        <v/>
      </c>
      <c r="AE897" s="2" t="str">
        <f>IFERROR(IF(INDEX(AE$1:AE896,MATCH(J897,J$1:J896,0),1)=0,"",INDEX(AE$1:AE896,MATCH(J897,J$1:J896,0),1)),"")</f>
        <v/>
      </c>
      <c r="AS897" s="4"/>
      <c r="AU897" s="124"/>
      <c r="AV897" s="124"/>
      <c r="AW897" s="124"/>
      <c r="AX897" s="124"/>
      <c r="AY897" s="124"/>
      <c r="AZ897" s="124"/>
      <c r="BA897" s="4"/>
      <c r="BB897" s="127"/>
      <c r="BH897" s="7" t="str">
        <f t="shared" ca="1" si="183"/>
        <v/>
      </c>
      <c r="BI897" s="4" t="str">
        <f t="shared" si="190"/>
        <v/>
      </c>
      <c r="BJ897" s="123" t="str">
        <f t="shared" si="184"/>
        <v/>
      </c>
      <c r="BK897" s="140" t="str">
        <f t="shared" si="189"/>
        <v/>
      </c>
      <c r="BP897" s="5"/>
      <c r="BQ897" s="4" t="str">
        <f>IF(IFERROR(VLOOKUP(C897,C898:C$1993,1,0),"")="","",COUNTIF(C:C,C897))</f>
        <v/>
      </c>
      <c r="BS897" s="5"/>
      <c r="BT897" s="5"/>
      <c r="BU897" s="5" t="str">
        <f>IF(B897="","",IF(BQ897="",1+(MAX(BU$2:BU896)),""))</f>
        <v/>
      </c>
      <c r="BV897" s="5" t="str">
        <f t="shared" si="185"/>
        <v/>
      </c>
      <c r="BW897" s="5" t="str">
        <f t="shared" si="186"/>
        <v/>
      </c>
      <c r="BX897" s="14" t="str">
        <f t="shared" si="187"/>
        <v/>
      </c>
      <c r="BY897" s="28"/>
      <c r="BZ897" s="15"/>
      <c r="CA897" s="5" t="str">
        <f t="shared" si="191"/>
        <v/>
      </c>
      <c r="CC897" s="5"/>
      <c r="CD897" s="5" t="str">
        <f t="shared" si="188"/>
        <v/>
      </c>
      <c r="CE897" s="5" t="str">
        <f>IF(J897="","",IFERROR(IF(VLOOKUP(J897,J$2:J896,1,0)=0,"",""),J897))</f>
        <v/>
      </c>
      <c r="CF897" s="24" t="str">
        <f>IF(CE897="","",(IFERROR(VLOOKUP(MID(CE897,1,1),$CW$2:DA$28,3,0),0)+IFERROR(VLOOKUP(MID(CE897,2,1),CW$2:DA$28,4,0),0)+IFERROR(VLOOKUP(MID(CE897,3,1),CW$2:DA$28,5,0),0)+(ROW(CE897)/1000000000000)))</f>
        <v/>
      </c>
      <c r="CG897" s="5"/>
      <c r="CH897" s="5">
        <v>896</v>
      </c>
      <c r="CI897" s="5" t="str">
        <f>IFERROR(VLOOKUP(CH897,CD$2:CE1973,2,0),"")</f>
        <v/>
      </c>
      <c r="CJ897" s="5"/>
      <c r="CL897" s="5"/>
      <c r="DC897" s="5" t="e">
        <f>IF(REPORTE!AH$2="si",IF(C897=VALUE(REPORTE!C$11),IF(SUM(DC898:DC$1993),CONCATENATE(INT(B897),", "),INT(B897)),""),IF(C897=VALUE(REPORTE!C$10),IF(SUM(DC898:DC$1993),CONCATENATE(INT(B897),", "),INT(B897)),""))</f>
        <v>#VALUE!</v>
      </c>
      <c r="DG897" s="5"/>
      <c r="DH897" s="5"/>
      <c r="DI897" s="5"/>
      <c r="DJ897" s="5"/>
    </row>
    <row r="898" spans="1:114">
      <c r="A898" s="4"/>
      <c r="B898" s="3"/>
      <c r="D898" s="1" t="str">
        <f>IFERROR(INDEX('padron cfe'!B:B,MATCH(DATOS!C898,'padron cfe'!A:A,0),1),"")</f>
        <v/>
      </c>
      <c r="H898" s="5" t="str">
        <f>IF(F898="","",IFERROR(CONCATENATE("PEUA",VLOOKUP(ESTADO,REPORTE!AV$2:AW$33,2,0),DIDTRITO_FORM,CADER_FORM,IFERROR(VLOOKUP(DAY(F898),$BN$3:$BO$11,2,0),DAY(F898)),IFERROR(VLOOKUP(MONTH(F898),$BN$3:$BO$11,2,0),MONTH(F898)),YEAR(F898),G898),""))</f>
        <v/>
      </c>
      <c r="K898" s="2" t="str">
        <f>IFERROR(INDEX('padron cfe'!C:C,MATCH(DATOS!C898,'padron cfe'!A:A,0),1),"")</f>
        <v/>
      </c>
      <c r="L898" s="4" t="str">
        <f>IFERROR(IF(VLOOKUP(J898,J$2:L897,4,0)=0,"",VLOOKUP(J898,J$2:L897,4,0)),"")</f>
        <v/>
      </c>
      <c r="M898" s="4" t="str">
        <f>IFERROR(IF(VLOOKUP(J898,J$2:M897,5,0)=0,"",VLOOKUP(J898,J$2:M897,5,0)),"")</f>
        <v/>
      </c>
      <c r="Q898" s="5" t="str">
        <f t="shared" si="192"/>
        <v/>
      </c>
      <c r="S898"/>
      <c r="T898" s="2" t="str">
        <f>IFERROR(INDEX('padron cfe'!D:D,MATCH(DATOS!C898,'padron cfe'!A:A,0),1),"")</f>
        <v/>
      </c>
      <c r="X898" s="3"/>
      <c r="Z898" s="4" t="str">
        <f t="shared" ref="Z898:Z961" si="193">IF(Y898="","",(Y898*0.746*365*24)*0.75+438)</f>
        <v/>
      </c>
      <c r="AC898" s="2" t="str">
        <f>IFERROR(IF(INDEX(AC$1:AC897,MATCH(J898,J$1:J897,0),1)=0,"",INDEX(AC$1:AC897,MATCH(J898,J$1:J897,0),1)),"")</f>
        <v/>
      </c>
      <c r="AD898" s="2" t="str">
        <f>IFERROR(IF(INDEX(AD$1:AD897,MATCH(J898,J$1:J897,0),1)=0,"",INDEX(AD$1:AD897,MATCH(J898,J$1:J897,0),1)),"")</f>
        <v/>
      </c>
      <c r="AE898" s="2" t="str">
        <f>IFERROR(IF(INDEX(AE$1:AE897,MATCH(J898,J$1:J897,0),1)=0,"",INDEX(AE$1:AE897,MATCH(J898,J$1:J897,0),1)),"")</f>
        <v/>
      </c>
      <c r="AS898" s="4"/>
      <c r="AU898" s="124"/>
      <c r="AV898" s="124"/>
      <c r="AW898" s="124"/>
      <c r="AX898" s="124"/>
      <c r="AY898" s="124"/>
      <c r="AZ898" s="124"/>
      <c r="BA898" s="4"/>
      <c r="BB898" s="127"/>
      <c r="BH898" s="7" t="str">
        <f t="shared" ref="BH898:BH961" ca="1" si="194">IFERROR(IF(BE898="","",IF(BA898=5,"",IF(BE898-TODAY()&gt;0,"VIGENTE","VENCIDO"))),"")</f>
        <v/>
      </c>
      <c r="BI898" s="4" t="str">
        <f t="shared" si="190"/>
        <v/>
      </c>
      <c r="BJ898" s="123" t="str">
        <f t="shared" ref="BJ898:BJ961" si="195">IFERROR(IF(AA898="","",AA898/V898),"")</f>
        <v/>
      </c>
      <c r="BK898" s="140" t="str">
        <f t="shared" si="189"/>
        <v/>
      </c>
      <c r="BP898" s="5"/>
      <c r="BQ898" s="4" t="str">
        <f>IF(IFERROR(VLOOKUP(C898,C899:C$1993,1,0),"")="","",COUNTIF(C:C,C898))</f>
        <v/>
      </c>
      <c r="BS898" s="5"/>
      <c r="BT898" s="5"/>
      <c r="BU898" s="5" t="str">
        <f>IF(B898="","",IF(BQ898="",1+(MAX(BU$2:BU897)),""))</f>
        <v/>
      </c>
      <c r="BV898" s="5" t="str">
        <f t="shared" ref="BV898:BV961" si="196">IF(BU898="","",Z898)</f>
        <v/>
      </c>
      <c r="BW898" s="5" t="str">
        <f t="shared" ref="BW898:BW961" si="197">IF(BU898="","",H898)</f>
        <v/>
      </c>
      <c r="BX898" s="14" t="str">
        <f t="shared" ref="BX898:BX961" si="198">IF(BU898="","",C898)</f>
        <v/>
      </c>
      <c r="BY898" s="28"/>
      <c r="BZ898" s="15"/>
      <c r="CA898" s="5" t="str">
        <f t="shared" si="191"/>
        <v/>
      </c>
      <c r="CC898" s="5"/>
      <c r="CD898" s="5" t="str">
        <f t="shared" ref="CD898:CD961" si="199">IFERROR(RANK(CF898,CF$2:CF$1493,1),"")</f>
        <v/>
      </c>
      <c r="CE898" s="5" t="str">
        <f>IF(J898="","",IFERROR(IF(VLOOKUP(J898,J$2:J897,1,0)=0,"",""),J898))</f>
        <v/>
      </c>
      <c r="CF898" s="24" t="str">
        <f>IF(CE898="","",(IFERROR(VLOOKUP(MID(CE898,1,1),$CW$2:DA$28,3,0),0)+IFERROR(VLOOKUP(MID(CE898,2,1),CW$2:DA$28,4,0),0)+IFERROR(VLOOKUP(MID(CE898,3,1),CW$2:DA$28,5,0),0)+(ROW(CE898)/1000000000000)))</f>
        <v/>
      </c>
      <c r="CG898" s="5"/>
      <c r="CH898" s="5">
        <v>897</v>
      </c>
      <c r="CI898" s="5" t="str">
        <f>IFERROR(VLOOKUP(CH898,CD$2:CE1974,2,0),"")</f>
        <v/>
      </c>
      <c r="CJ898" s="5"/>
      <c r="CL898" s="5"/>
      <c r="DC898" s="5" t="e">
        <f>IF(REPORTE!AH$2="si",IF(C898=VALUE(REPORTE!C$11),IF(SUM(DC899:DC$1993),CONCATENATE(INT(B898),", "),INT(B898)),""),IF(C898=VALUE(REPORTE!C$10),IF(SUM(DC899:DC$1993),CONCATENATE(INT(B898),", "),INT(B898)),""))</f>
        <v>#VALUE!</v>
      </c>
      <c r="DG898" s="5"/>
      <c r="DH898" s="5"/>
      <c r="DI898" s="5"/>
      <c r="DJ898" s="5"/>
    </row>
    <row r="899" spans="1:114">
      <c r="A899" s="4"/>
      <c r="B899" s="3"/>
      <c r="D899" s="1" t="str">
        <f>IFERROR(INDEX('padron cfe'!B:B,MATCH(DATOS!C899,'padron cfe'!A:A,0),1),"")</f>
        <v/>
      </c>
      <c r="H899" s="5" t="str">
        <f>IF(F899="","",IFERROR(CONCATENATE("PEUA",VLOOKUP(ESTADO,REPORTE!AV$2:AW$33,2,0),DIDTRITO_FORM,CADER_FORM,IFERROR(VLOOKUP(DAY(F899),$BN$3:$BO$11,2,0),DAY(F899)),IFERROR(VLOOKUP(MONTH(F899),$BN$3:$BO$11,2,0),MONTH(F899)),YEAR(F899),G899),""))</f>
        <v/>
      </c>
      <c r="K899" s="2" t="str">
        <f>IFERROR(INDEX('padron cfe'!C:C,MATCH(DATOS!C899,'padron cfe'!A:A,0),1),"")</f>
        <v/>
      </c>
      <c r="L899" s="4" t="str">
        <f>IFERROR(IF(VLOOKUP(J899,J$2:L898,4,0)=0,"",VLOOKUP(J899,J$2:L898,4,0)),"")</f>
        <v/>
      </c>
      <c r="M899" s="4" t="str">
        <f>IFERROR(IF(VLOOKUP(J899,J$2:M898,5,0)=0,"",VLOOKUP(J899,J$2:M898,5,0)),"")</f>
        <v/>
      </c>
      <c r="Q899" s="5" t="str">
        <f t="shared" si="192"/>
        <v/>
      </c>
      <c r="S899"/>
      <c r="T899" s="2" t="str">
        <f>IFERROR(INDEX('padron cfe'!D:D,MATCH(DATOS!C899,'padron cfe'!A:A,0),1),"")</f>
        <v/>
      </c>
      <c r="X899" s="3"/>
      <c r="Z899" s="4" t="str">
        <f t="shared" si="193"/>
        <v/>
      </c>
      <c r="AC899" s="2" t="str">
        <f>IFERROR(IF(INDEX(AC$1:AC898,MATCH(J899,J$1:J898,0),1)=0,"",INDEX(AC$1:AC898,MATCH(J899,J$1:J898,0),1)),"")</f>
        <v/>
      </c>
      <c r="AD899" s="2" t="str">
        <f>IFERROR(IF(INDEX(AD$1:AD898,MATCH(J899,J$1:J898,0),1)=0,"",INDEX(AD$1:AD898,MATCH(J899,J$1:J898,0),1)),"")</f>
        <v/>
      </c>
      <c r="AE899" s="2" t="str">
        <f>IFERROR(IF(INDEX(AE$1:AE898,MATCH(J899,J$1:J898,0),1)=0,"",INDEX(AE$1:AE898,MATCH(J899,J$1:J898,0),1)),"")</f>
        <v/>
      </c>
      <c r="AS899" s="4"/>
      <c r="AU899" s="124"/>
      <c r="AV899" s="124"/>
      <c r="AW899" s="124"/>
      <c r="AX899" s="124"/>
      <c r="AY899" s="124"/>
      <c r="AZ899" s="124"/>
      <c r="BA899" s="4"/>
      <c r="BB899" s="127"/>
      <c r="BH899" s="7" t="str">
        <f t="shared" ca="1" si="194"/>
        <v/>
      </c>
      <c r="BI899" s="4" t="str">
        <f t="shared" si="190"/>
        <v/>
      </c>
      <c r="BJ899" s="123" t="str">
        <f t="shared" si="195"/>
        <v/>
      </c>
      <c r="BK899" s="140" t="str">
        <f t="shared" ref="BK899:BK962" si="200">IFERROR(IF(AA899/Z899=0,"",AA899/Z899),"")</f>
        <v/>
      </c>
      <c r="BP899" s="5"/>
      <c r="BQ899" s="4" t="str">
        <f>IF(IFERROR(VLOOKUP(C899,C900:C$1993,1,0),"")="","",COUNTIF(C:C,C899))</f>
        <v/>
      </c>
      <c r="BS899" s="5"/>
      <c r="BT899" s="5"/>
      <c r="BU899" s="5" t="str">
        <f>IF(B899="","",IF(BQ899="",1+(MAX(BU$2:BU898)),""))</f>
        <v/>
      </c>
      <c r="BV899" s="5" t="str">
        <f t="shared" si="196"/>
        <v/>
      </c>
      <c r="BW899" s="5" t="str">
        <f t="shared" si="197"/>
        <v/>
      </c>
      <c r="BX899" s="14" t="str">
        <f t="shared" si="198"/>
        <v/>
      </c>
      <c r="BY899" s="28"/>
      <c r="BZ899" s="15"/>
      <c r="CA899" s="5" t="str">
        <f t="shared" si="191"/>
        <v/>
      </c>
      <c r="CC899" s="5"/>
      <c r="CD899" s="5" t="str">
        <f t="shared" si="199"/>
        <v/>
      </c>
      <c r="CE899" s="5" t="str">
        <f>IF(J899="","",IFERROR(IF(VLOOKUP(J899,J$2:J898,1,0)=0,"",""),J899))</f>
        <v/>
      </c>
      <c r="CF899" s="24" t="str">
        <f>IF(CE899="","",(IFERROR(VLOOKUP(MID(CE899,1,1),$CW$2:DA$28,3,0),0)+IFERROR(VLOOKUP(MID(CE899,2,1),CW$2:DA$28,4,0),0)+IFERROR(VLOOKUP(MID(CE899,3,1),CW$2:DA$28,5,0),0)+(ROW(CE899)/1000000000000)))</f>
        <v/>
      </c>
      <c r="CG899" s="5"/>
      <c r="CH899" s="5">
        <v>898</v>
      </c>
      <c r="CI899" s="5" t="str">
        <f>IFERROR(VLOOKUP(CH899,CD$2:CE1975,2,0),"")</f>
        <v/>
      </c>
      <c r="CJ899" s="5"/>
      <c r="CL899" s="5"/>
      <c r="DC899" s="5" t="e">
        <f>IF(REPORTE!AH$2="si",IF(C899=VALUE(REPORTE!C$11),IF(SUM(DC900:DC$1993),CONCATENATE(INT(B899),", "),INT(B899)),""),IF(C899=VALUE(REPORTE!C$10),IF(SUM(DC900:DC$1993),CONCATENATE(INT(B899),", "),INT(B899)),""))</f>
        <v>#VALUE!</v>
      </c>
      <c r="DG899" s="5"/>
      <c r="DH899" s="5"/>
      <c r="DI899" s="5"/>
      <c r="DJ899" s="5"/>
    </row>
    <row r="900" spans="1:114">
      <c r="A900" s="4"/>
      <c r="B900" s="3"/>
      <c r="D900" s="1" t="str">
        <f>IFERROR(INDEX('padron cfe'!B:B,MATCH(DATOS!C900,'padron cfe'!A:A,0),1),"")</f>
        <v/>
      </c>
      <c r="H900" s="5" t="str">
        <f>IF(F900="","",IFERROR(CONCATENATE("PEUA",VLOOKUP(ESTADO,REPORTE!AV$2:AW$33,2,0),DIDTRITO_FORM,CADER_FORM,IFERROR(VLOOKUP(DAY(F900),$BN$3:$BO$11,2,0),DAY(F900)),IFERROR(VLOOKUP(MONTH(F900),$BN$3:$BO$11,2,0),MONTH(F900)),YEAR(F900),G900),""))</f>
        <v/>
      </c>
      <c r="K900" s="2" t="str">
        <f>IFERROR(INDEX('padron cfe'!C:C,MATCH(DATOS!C900,'padron cfe'!A:A,0),1),"")</f>
        <v/>
      </c>
      <c r="L900" s="4" t="str">
        <f>IFERROR(IF(VLOOKUP(J900,J$2:L899,4,0)=0,"",VLOOKUP(J900,J$2:L899,4,0)),"")</f>
        <v/>
      </c>
      <c r="M900" s="4" t="str">
        <f>IFERROR(IF(VLOOKUP(J900,J$2:M899,5,0)=0,"",VLOOKUP(J900,J$2:M899,5,0)),"")</f>
        <v/>
      </c>
      <c r="Q900" s="5" t="str">
        <f t="shared" si="192"/>
        <v/>
      </c>
      <c r="S900"/>
      <c r="T900" s="2" t="str">
        <f>IFERROR(INDEX('padron cfe'!D:D,MATCH(DATOS!C900,'padron cfe'!A:A,0),1),"")</f>
        <v/>
      </c>
      <c r="X900" s="3"/>
      <c r="Z900" s="4" t="str">
        <f t="shared" si="193"/>
        <v/>
      </c>
      <c r="AC900" s="2" t="str">
        <f>IFERROR(IF(INDEX(AC$1:AC899,MATCH(J900,J$1:J899,0),1)=0,"",INDEX(AC$1:AC899,MATCH(J900,J$1:J899,0),1)),"")</f>
        <v/>
      </c>
      <c r="AD900" s="2" t="str">
        <f>IFERROR(IF(INDEX(AD$1:AD899,MATCH(J900,J$1:J899,0),1)=0,"",INDEX(AD$1:AD899,MATCH(J900,J$1:J899,0),1)),"")</f>
        <v/>
      </c>
      <c r="AE900" s="2" t="str">
        <f>IFERROR(IF(INDEX(AE$1:AE899,MATCH(J900,J$1:J899,0),1)=0,"",INDEX(AE$1:AE899,MATCH(J900,J$1:J899,0),1)),"")</f>
        <v/>
      </c>
      <c r="AS900" s="4"/>
      <c r="AU900" s="124"/>
      <c r="AV900" s="124"/>
      <c r="AW900" s="124"/>
      <c r="AX900" s="124"/>
      <c r="AY900" s="124"/>
      <c r="AZ900" s="124"/>
      <c r="BA900" s="4"/>
      <c r="BB900" s="127"/>
      <c r="BH900" s="7" t="str">
        <f t="shared" ca="1" si="194"/>
        <v/>
      </c>
      <c r="BI900" s="4" t="str">
        <f t="shared" si="190"/>
        <v/>
      </c>
      <c r="BJ900" s="123" t="str">
        <f t="shared" si="195"/>
        <v/>
      </c>
      <c r="BK900" s="140" t="str">
        <f t="shared" si="200"/>
        <v/>
      </c>
      <c r="BP900" s="5"/>
      <c r="BQ900" s="4" t="str">
        <f>IF(IFERROR(VLOOKUP(C900,C901:C$1993,1,0),"")="","",COUNTIF(C:C,C900))</f>
        <v/>
      </c>
      <c r="BS900" s="5"/>
      <c r="BT900" s="5"/>
      <c r="BU900" s="5" t="str">
        <f>IF(B900="","",IF(BQ900="",1+(MAX(BU$2:BU899)),""))</f>
        <v/>
      </c>
      <c r="BV900" s="5" t="str">
        <f t="shared" si="196"/>
        <v/>
      </c>
      <c r="BW900" s="5" t="str">
        <f t="shared" si="197"/>
        <v/>
      </c>
      <c r="BX900" s="14" t="str">
        <f t="shared" si="198"/>
        <v/>
      </c>
      <c r="BY900" s="28"/>
      <c r="BZ900" s="15"/>
      <c r="CA900" s="5" t="str">
        <f t="shared" si="191"/>
        <v/>
      </c>
      <c r="CC900" s="5"/>
      <c r="CD900" s="5" t="str">
        <f t="shared" si="199"/>
        <v/>
      </c>
      <c r="CE900" s="5" t="str">
        <f>IF(J900="","",IFERROR(IF(VLOOKUP(J900,J$2:J899,1,0)=0,"",""),J900))</f>
        <v/>
      </c>
      <c r="CF900" s="24" t="str">
        <f>IF(CE900="","",(IFERROR(VLOOKUP(MID(CE900,1,1),$CW$2:DA$28,3,0),0)+IFERROR(VLOOKUP(MID(CE900,2,1),CW$2:DA$28,4,0),0)+IFERROR(VLOOKUP(MID(CE900,3,1),CW$2:DA$28,5,0),0)+(ROW(CE900)/1000000000000)))</f>
        <v/>
      </c>
      <c r="CG900" s="5"/>
      <c r="CH900" s="5">
        <v>899</v>
      </c>
      <c r="CI900" s="5" t="str">
        <f>IFERROR(VLOOKUP(CH900,CD$2:CE1976,2,0),"")</f>
        <v/>
      </c>
      <c r="CJ900" s="5"/>
      <c r="CL900" s="5"/>
      <c r="DC900" s="5" t="e">
        <f>IF(REPORTE!AH$2="si",IF(C900=VALUE(REPORTE!C$11),IF(SUM(DC901:DC$1993),CONCATENATE(INT(B900),", "),INT(B900)),""),IF(C900=VALUE(REPORTE!C$10),IF(SUM(DC901:DC$1993),CONCATENATE(INT(B900),", "),INT(B900)),""))</f>
        <v>#VALUE!</v>
      </c>
      <c r="DG900" s="5"/>
      <c r="DH900" s="5"/>
      <c r="DI900" s="5"/>
      <c r="DJ900" s="5"/>
    </row>
    <row r="901" spans="1:114">
      <c r="A901" s="4"/>
      <c r="B901" s="3"/>
      <c r="D901" s="1" t="str">
        <f>IFERROR(INDEX('padron cfe'!B:B,MATCH(DATOS!C901,'padron cfe'!A:A,0),1),"")</f>
        <v/>
      </c>
      <c r="H901" s="5" t="str">
        <f>IF(F901="","",IFERROR(CONCATENATE("PEUA",VLOOKUP(ESTADO,REPORTE!AV$2:AW$33,2,0),DIDTRITO_FORM,CADER_FORM,IFERROR(VLOOKUP(DAY(F901),$BN$3:$BO$11,2,0),DAY(F901)),IFERROR(VLOOKUP(MONTH(F901),$BN$3:$BO$11,2,0),MONTH(F901)),YEAR(F901),G901),""))</f>
        <v/>
      </c>
      <c r="K901" s="2" t="str">
        <f>IFERROR(INDEX('padron cfe'!C:C,MATCH(DATOS!C901,'padron cfe'!A:A,0),1),"")</f>
        <v/>
      </c>
      <c r="L901" s="4" t="str">
        <f>IFERROR(IF(VLOOKUP(J901,J$2:L900,4,0)=0,"",VLOOKUP(J901,J$2:L900,4,0)),"")</f>
        <v/>
      </c>
      <c r="M901" s="4" t="str">
        <f>IFERROR(IF(VLOOKUP(J901,J$2:M900,5,0)=0,"",VLOOKUP(J901,J$2:M900,5,0)),"")</f>
        <v/>
      </c>
      <c r="Q901" s="5" t="str">
        <f t="shared" si="192"/>
        <v/>
      </c>
      <c r="S901"/>
      <c r="T901" s="2" t="str">
        <f>IFERROR(INDEX('padron cfe'!D:D,MATCH(DATOS!C901,'padron cfe'!A:A,0),1),"")</f>
        <v/>
      </c>
      <c r="X901" s="3"/>
      <c r="Z901" s="4" t="str">
        <f t="shared" si="193"/>
        <v/>
      </c>
      <c r="AC901" s="2" t="str">
        <f>IFERROR(IF(INDEX(AC$1:AC900,MATCH(J901,J$1:J900,0),1)=0,"",INDEX(AC$1:AC900,MATCH(J901,J$1:J900,0),1)),"")</f>
        <v/>
      </c>
      <c r="AD901" s="2" t="str">
        <f>IFERROR(IF(INDEX(AD$1:AD900,MATCH(J901,J$1:J900,0),1)=0,"",INDEX(AD$1:AD900,MATCH(J901,J$1:J900,0),1)),"")</f>
        <v/>
      </c>
      <c r="AE901" s="2" t="str">
        <f>IFERROR(IF(INDEX(AE$1:AE900,MATCH(J901,J$1:J900,0),1)=0,"",INDEX(AE$1:AE900,MATCH(J901,J$1:J900,0),1)),"")</f>
        <v/>
      </c>
      <c r="AS901" s="4"/>
      <c r="AU901" s="124"/>
      <c r="AV901" s="124"/>
      <c r="AW901" s="124"/>
      <c r="AX901" s="124"/>
      <c r="AY901" s="124"/>
      <c r="AZ901" s="124"/>
      <c r="BA901" s="4"/>
      <c r="BB901" s="127"/>
      <c r="BH901" s="7" t="str">
        <f t="shared" ca="1" si="194"/>
        <v/>
      </c>
      <c r="BI901" s="4" t="str">
        <f t="shared" si="190"/>
        <v/>
      </c>
      <c r="BJ901" s="123" t="str">
        <f t="shared" si="195"/>
        <v/>
      </c>
      <c r="BK901" s="140" t="str">
        <f t="shared" si="200"/>
        <v/>
      </c>
      <c r="BP901" s="5"/>
      <c r="BQ901" s="4" t="str">
        <f>IF(IFERROR(VLOOKUP(C901,C902:C$1993,1,0),"")="","",COUNTIF(C:C,C901))</f>
        <v/>
      </c>
      <c r="BS901" s="5"/>
      <c r="BT901" s="5"/>
      <c r="BU901" s="5" t="str">
        <f>IF(B901="","",IF(BQ901="",1+(MAX(BU$2:BU900)),""))</f>
        <v/>
      </c>
      <c r="BV901" s="5" t="str">
        <f t="shared" si="196"/>
        <v/>
      </c>
      <c r="BW901" s="5" t="str">
        <f t="shared" si="197"/>
        <v/>
      </c>
      <c r="BX901" s="14" t="str">
        <f t="shared" si="198"/>
        <v/>
      </c>
      <c r="BY901" s="28"/>
      <c r="BZ901" s="15"/>
      <c r="CA901" s="5" t="str">
        <f t="shared" si="191"/>
        <v/>
      </c>
      <c r="CC901" s="5"/>
      <c r="CD901" s="5" t="str">
        <f t="shared" si="199"/>
        <v/>
      </c>
      <c r="CE901" s="5" t="str">
        <f>IF(J901="","",IFERROR(IF(VLOOKUP(J901,J$2:J900,1,0)=0,"",""),J901))</f>
        <v/>
      </c>
      <c r="CF901" s="24" t="str">
        <f>IF(CE901="","",(IFERROR(VLOOKUP(MID(CE901,1,1),$CW$2:DA$28,3,0),0)+IFERROR(VLOOKUP(MID(CE901,2,1),CW$2:DA$28,4,0),0)+IFERROR(VLOOKUP(MID(CE901,3,1),CW$2:DA$28,5,0),0)+(ROW(CE901)/1000000000000)))</f>
        <v/>
      </c>
      <c r="CG901" s="5"/>
      <c r="CH901" s="5">
        <v>900</v>
      </c>
      <c r="CI901" s="5" t="str">
        <f>IFERROR(VLOOKUP(CH901,CD$2:CE1977,2,0),"")</f>
        <v/>
      </c>
      <c r="CJ901" s="5"/>
      <c r="CL901" s="5"/>
      <c r="DC901" s="5" t="e">
        <f>IF(REPORTE!AH$2="si",IF(C901=VALUE(REPORTE!C$11),IF(SUM(DC902:DC$1993),CONCATENATE(INT(B901),", "),INT(B901)),""),IF(C901=VALUE(REPORTE!C$10),IF(SUM(DC902:DC$1993),CONCATENATE(INT(B901),", "),INT(B901)),""))</f>
        <v>#VALUE!</v>
      </c>
      <c r="DG901" s="5"/>
      <c r="DH901" s="5"/>
      <c r="DI901" s="5"/>
      <c r="DJ901" s="5"/>
    </row>
    <row r="902" spans="1:114">
      <c r="A902" s="4"/>
      <c r="B902" s="3"/>
      <c r="D902" s="1" t="str">
        <f>IFERROR(INDEX('padron cfe'!B:B,MATCH(DATOS!C902,'padron cfe'!A:A,0),1),"")</f>
        <v/>
      </c>
      <c r="H902" s="5" t="str">
        <f>IF(F902="","",IFERROR(CONCATENATE("PEUA",VLOOKUP(ESTADO,REPORTE!AV$2:AW$33,2,0),DIDTRITO_FORM,CADER_FORM,IFERROR(VLOOKUP(DAY(F902),$BN$3:$BO$11,2,0),DAY(F902)),IFERROR(VLOOKUP(MONTH(F902),$BN$3:$BO$11,2,0),MONTH(F902)),YEAR(F902),G902),""))</f>
        <v/>
      </c>
      <c r="K902" s="2" t="str">
        <f>IFERROR(INDEX('padron cfe'!C:C,MATCH(DATOS!C902,'padron cfe'!A:A,0),1),"")</f>
        <v/>
      </c>
      <c r="L902" s="4" t="str">
        <f>IFERROR(IF(VLOOKUP(J902,J$2:L901,4,0)=0,"",VLOOKUP(J902,J$2:L901,4,0)),"")</f>
        <v/>
      </c>
      <c r="M902" s="4" t="str">
        <f>IFERROR(IF(VLOOKUP(J902,J$2:M901,5,0)=0,"",VLOOKUP(J902,J$2:M901,5,0)),"")</f>
        <v/>
      </c>
      <c r="Q902" s="5" t="str">
        <f t="shared" si="192"/>
        <v/>
      </c>
      <c r="S902"/>
      <c r="T902" s="2" t="str">
        <f>IFERROR(INDEX('padron cfe'!D:D,MATCH(DATOS!C902,'padron cfe'!A:A,0),1),"")</f>
        <v/>
      </c>
      <c r="X902" s="3"/>
      <c r="Z902" s="4" t="str">
        <f t="shared" si="193"/>
        <v/>
      </c>
      <c r="AC902" s="2" t="str">
        <f>IFERROR(IF(INDEX(AC$1:AC901,MATCH(J902,J$1:J901,0),1)=0,"",INDEX(AC$1:AC901,MATCH(J902,J$1:J901,0),1)),"")</f>
        <v/>
      </c>
      <c r="AD902" s="2" t="str">
        <f>IFERROR(IF(INDEX(AD$1:AD901,MATCH(J902,J$1:J901,0),1)=0,"",INDEX(AD$1:AD901,MATCH(J902,J$1:J901,0),1)),"")</f>
        <v/>
      </c>
      <c r="AE902" s="2" t="str">
        <f>IFERROR(IF(INDEX(AE$1:AE901,MATCH(J902,J$1:J901,0),1)=0,"",INDEX(AE$1:AE901,MATCH(J902,J$1:J901,0),1)),"")</f>
        <v/>
      </c>
      <c r="AS902" s="4"/>
      <c r="AU902" s="124"/>
      <c r="AV902" s="124"/>
      <c r="AW902" s="124"/>
      <c r="AX902" s="124"/>
      <c r="AY902" s="124"/>
      <c r="AZ902" s="124"/>
      <c r="BA902" s="4"/>
      <c r="BB902" s="127"/>
      <c r="BH902" s="7" t="str">
        <f t="shared" ca="1" si="194"/>
        <v/>
      </c>
      <c r="BI902" s="4" t="str">
        <f t="shared" si="190"/>
        <v/>
      </c>
      <c r="BJ902" s="123" t="str">
        <f t="shared" si="195"/>
        <v/>
      </c>
      <c r="BK902" s="140" t="str">
        <f t="shared" si="200"/>
        <v/>
      </c>
      <c r="BP902" s="5"/>
      <c r="BQ902" s="4" t="str">
        <f>IF(IFERROR(VLOOKUP(C902,C903:C$1993,1,0),"")="","",COUNTIF(C:C,C902))</f>
        <v/>
      </c>
      <c r="BS902" s="5"/>
      <c r="BT902" s="5"/>
      <c r="BU902" s="5" t="str">
        <f>IF(B902="","",IF(BQ902="",1+(MAX(BU$2:BU901)),""))</f>
        <v/>
      </c>
      <c r="BV902" s="5" t="str">
        <f t="shared" si="196"/>
        <v/>
      </c>
      <c r="BW902" s="5" t="str">
        <f t="shared" si="197"/>
        <v/>
      </c>
      <c r="BX902" s="14" t="str">
        <f t="shared" si="198"/>
        <v/>
      </c>
      <c r="BY902" s="28"/>
      <c r="BZ902" s="15"/>
      <c r="CA902" s="5" t="str">
        <f t="shared" si="191"/>
        <v/>
      </c>
      <c r="CC902" s="5"/>
      <c r="CD902" s="5" t="str">
        <f t="shared" si="199"/>
        <v/>
      </c>
      <c r="CE902" s="5" t="str">
        <f>IF(J902="","",IFERROR(IF(VLOOKUP(J902,J$2:J901,1,0)=0,"",""),J902))</f>
        <v/>
      </c>
      <c r="CF902" s="24" t="str">
        <f>IF(CE902="","",(IFERROR(VLOOKUP(MID(CE902,1,1),$CW$2:DA$28,3,0),0)+IFERROR(VLOOKUP(MID(CE902,2,1),CW$2:DA$28,4,0),0)+IFERROR(VLOOKUP(MID(CE902,3,1),CW$2:DA$28,5,0),0)+(ROW(CE902)/1000000000000)))</f>
        <v/>
      </c>
      <c r="CG902" s="5"/>
      <c r="CH902" s="5">
        <v>901</v>
      </c>
      <c r="CI902" s="5" t="str">
        <f>IFERROR(VLOOKUP(CH902,CD$2:CE1978,2,0),"")</f>
        <v/>
      </c>
      <c r="CJ902" s="5"/>
      <c r="CL902" s="5"/>
      <c r="DC902" s="5" t="e">
        <f>IF(REPORTE!AH$2="si",IF(C902=VALUE(REPORTE!C$11),IF(SUM(DC903:DC$1993),CONCATENATE(INT(B902),", "),INT(B902)),""),IF(C902=VALUE(REPORTE!C$10),IF(SUM(DC903:DC$1993),CONCATENATE(INT(B902),", "),INT(B902)),""))</f>
        <v>#VALUE!</v>
      </c>
      <c r="DG902" s="5"/>
      <c r="DH902" s="5"/>
      <c r="DI902" s="5"/>
      <c r="DJ902" s="5"/>
    </row>
    <row r="903" spans="1:114">
      <c r="A903" s="4"/>
      <c r="B903" s="3"/>
      <c r="D903" s="1" t="str">
        <f>IFERROR(INDEX('padron cfe'!B:B,MATCH(DATOS!C903,'padron cfe'!A:A,0),1),"")</f>
        <v/>
      </c>
      <c r="H903" s="5" t="str">
        <f>IF(F903="","",IFERROR(CONCATENATE("PEUA",VLOOKUP(ESTADO,REPORTE!AV$2:AW$33,2,0),DIDTRITO_FORM,CADER_FORM,IFERROR(VLOOKUP(DAY(F903),$BN$3:$BO$11,2,0),DAY(F903)),IFERROR(VLOOKUP(MONTH(F903),$BN$3:$BO$11,2,0),MONTH(F903)),YEAR(F903),G903),""))</f>
        <v/>
      </c>
      <c r="K903" s="2" t="str">
        <f>IFERROR(INDEX('padron cfe'!C:C,MATCH(DATOS!C903,'padron cfe'!A:A,0),1),"")</f>
        <v/>
      </c>
      <c r="L903" s="4" t="str">
        <f>IFERROR(IF(VLOOKUP(J903,J$2:L902,4,0)=0,"",VLOOKUP(J903,J$2:L902,4,0)),"")</f>
        <v/>
      </c>
      <c r="M903" s="4" t="str">
        <f>IFERROR(IF(VLOOKUP(J903,J$2:M902,5,0)=0,"",VLOOKUP(J903,J$2:M902,5,0)),"")</f>
        <v/>
      </c>
      <c r="Q903" s="5" t="str">
        <f t="shared" si="192"/>
        <v/>
      </c>
      <c r="S903"/>
      <c r="T903" s="2" t="str">
        <f>IFERROR(INDEX('padron cfe'!D:D,MATCH(DATOS!C903,'padron cfe'!A:A,0),1),"")</f>
        <v/>
      </c>
      <c r="X903" s="3"/>
      <c r="Z903" s="4" t="str">
        <f t="shared" si="193"/>
        <v/>
      </c>
      <c r="AC903" s="2" t="str">
        <f>IFERROR(IF(INDEX(AC$1:AC902,MATCH(J903,J$1:J902,0),1)=0,"",INDEX(AC$1:AC902,MATCH(J903,J$1:J902,0),1)),"")</f>
        <v/>
      </c>
      <c r="AD903" s="2" t="str">
        <f>IFERROR(IF(INDEX(AD$1:AD902,MATCH(J903,J$1:J902,0),1)=0,"",INDEX(AD$1:AD902,MATCH(J903,J$1:J902,0),1)),"")</f>
        <v/>
      </c>
      <c r="AE903" s="2" t="str">
        <f>IFERROR(IF(INDEX(AE$1:AE902,MATCH(J903,J$1:J902,0),1)=0,"",INDEX(AE$1:AE902,MATCH(J903,J$1:J902,0),1)),"")</f>
        <v/>
      </c>
      <c r="AS903" s="4"/>
      <c r="AU903" s="124"/>
      <c r="AV903" s="124"/>
      <c r="AW903" s="124"/>
      <c r="AX903" s="124"/>
      <c r="AY903" s="124"/>
      <c r="AZ903" s="124"/>
      <c r="BA903" s="4"/>
      <c r="BB903" s="127"/>
      <c r="BH903" s="7" t="str">
        <f t="shared" ca="1" si="194"/>
        <v/>
      </c>
      <c r="BI903" s="4" t="str">
        <f t="shared" si="190"/>
        <v/>
      </c>
      <c r="BJ903" s="123" t="str">
        <f t="shared" si="195"/>
        <v/>
      </c>
      <c r="BK903" s="140" t="str">
        <f t="shared" si="200"/>
        <v/>
      </c>
      <c r="BP903" s="5"/>
      <c r="BQ903" s="4" t="str">
        <f>IF(IFERROR(VLOOKUP(C903,C904:C$1993,1,0),"")="","",COUNTIF(C:C,C903))</f>
        <v/>
      </c>
      <c r="BS903" s="5"/>
      <c r="BT903" s="5"/>
      <c r="BU903" s="5" t="str">
        <f>IF(B903="","",IF(BQ903="",1+(MAX(BU$2:BU902)),""))</f>
        <v/>
      </c>
      <c r="BV903" s="5" t="str">
        <f t="shared" si="196"/>
        <v/>
      </c>
      <c r="BW903" s="5" t="str">
        <f t="shared" si="197"/>
        <v/>
      </c>
      <c r="BX903" s="14" t="str">
        <f t="shared" si="198"/>
        <v/>
      </c>
      <c r="BY903" s="28"/>
      <c r="BZ903" s="15"/>
      <c r="CA903" s="5" t="str">
        <f t="shared" si="191"/>
        <v/>
      </c>
      <c r="CC903" s="5"/>
      <c r="CD903" s="5" t="str">
        <f t="shared" si="199"/>
        <v/>
      </c>
      <c r="CE903" s="5" t="str">
        <f>IF(J903="","",IFERROR(IF(VLOOKUP(J903,J$2:J902,1,0)=0,"",""),J903))</f>
        <v/>
      </c>
      <c r="CF903" s="24" t="str">
        <f>IF(CE903="","",(IFERROR(VLOOKUP(MID(CE903,1,1),$CW$2:DA$28,3,0),0)+IFERROR(VLOOKUP(MID(CE903,2,1),CW$2:DA$28,4,0),0)+IFERROR(VLOOKUP(MID(CE903,3,1),CW$2:DA$28,5,0),0)+(ROW(CE903)/1000000000000)))</f>
        <v/>
      </c>
      <c r="CG903" s="5"/>
      <c r="CH903" s="5">
        <v>902</v>
      </c>
      <c r="CI903" s="5" t="str">
        <f>IFERROR(VLOOKUP(CH903,CD$2:CE1979,2,0),"")</f>
        <v/>
      </c>
      <c r="CJ903" s="5"/>
      <c r="CL903" s="5"/>
      <c r="DC903" s="5" t="e">
        <f>IF(REPORTE!AH$2="si",IF(C903=VALUE(REPORTE!C$11),IF(SUM(DC904:DC$1993),CONCATENATE(INT(B903),", "),INT(B903)),""),IF(C903=VALUE(REPORTE!C$10),IF(SUM(DC904:DC$1993),CONCATENATE(INT(B903),", "),INT(B903)),""))</f>
        <v>#VALUE!</v>
      </c>
      <c r="DG903" s="5"/>
      <c r="DH903" s="5"/>
      <c r="DI903" s="5"/>
      <c r="DJ903" s="5"/>
    </row>
    <row r="904" spans="1:114">
      <c r="A904" s="4"/>
      <c r="B904" s="3"/>
      <c r="D904" s="1" t="str">
        <f>IFERROR(INDEX('padron cfe'!B:B,MATCH(DATOS!C904,'padron cfe'!A:A,0),1),"")</f>
        <v/>
      </c>
      <c r="H904" s="5" t="str">
        <f>IF(F904="","",IFERROR(CONCATENATE("PEUA",VLOOKUP(ESTADO,REPORTE!AV$2:AW$33,2,0),DIDTRITO_FORM,CADER_FORM,IFERROR(VLOOKUP(DAY(F904),$BN$3:$BO$11,2,0),DAY(F904)),IFERROR(VLOOKUP(MONTH(F904),$BN$3:$BO$11,2,0),MONTH(F904)),YEAR(F904),G904),""))</f>
        <v/>
      </c>
      <c r="K904" s="2" t="str">
        <f>IFERROR(INDEX('padron cfe'!C:C,MATCH(DATOS!C904,'padron cfe'!A:A,0),1),"")</f>
        <v/>
      </c>
      <c r="L904" s="4" t="str">
        <f>IFERROR(IF(VLOOKUP(J904,J$2:L903,4,0)=0,"",VLOOKUP(J904,J$2:L903,4,0)),"")</f>
        <v/>
      </c>
      <c r="M904" s="4" t="str">
        <f>IFERROR(IF(VLOOKUP(J904,J$2:M903,5,0)=0,"",VLOOKUP(J904,J$2:M903,5,0)),"")</f>
        <v/>
      </c>
      <c r="Q904" s="5" t="str">
        <f t="shared" si="192"/>
        <v/>
      </c>
      <c r="S904"/>
      <c r="T904" s="2" t="str">
        <f>IFERROR(INDEX('padron cfe'!D:D,MATCH(DATOS!C904,'padron cfe'!A:A,0),1),"")</f>
        <v/>
      </c>
      <c r="X904" s="3"/>
      <c r="Z904" s="4" t="str">
        <f t="shared" si="193"/>
        <v/>
      </c>
      <c r="AC904" s="2" t="str">
        <f>IFERROR(IF(INDEX(AC$1:AC903,MATCH(J904,J$1:J903,0),1)=0,"",INDEX(AC$1:AC903,MATCH(J904,J$1:J903,0),1)),"")</f>
        <v/>
      </c>
      <c r="AD904" s="2" t="str">
        <f>IFERROR(IF(INDEX(AD$1:AD903,MATCH(J904,J$1:J903,0),1)=0,"",INDEX(AD$1:AD903,MATCH(J904,J$1:J903,0),1)),"")</f>
        <v/>
      </c>
      <c r="AE904" s="2" t="str">
        <f>IFERROR(IF(INDEX(AE$1:AE903,MATCH(J904,J$1:J903,0),1)=0,"",INDEX(AE$1:AE903,MATCH(J904,J$1:J903,0),1)),"")</f>
        <v/>
      </c>
      <c r="AS904" s="4"/>
      <c r="AU904" s="124"/>
      <c r="AV904" s="124"/>
      <c r="AW904" s="124"/>
      <c r="AX904" s="124"/>
      <c r="AY904" s="124"/>
      <c r="AZ904" s="124"/>
      <c r="BA904" s="4"/>
      <c r="BB904" s="127"/>
      <c r="BH904" s="7" t="str">
        <f t="shared" ca="1" si="194"/>
        <v/>
      </c>
      <c r="BI904" s="4" t="str">
        <f t="shared" si="190"/>
        <v/>
      </c>
      <c r="BJ904" s="123" t="str">
        <f t="shared" si="195"/>
        <v/>
      </c>
      <c r="BK904" s="140" t="str">
        <f t="shared" si="200"/>
        <v/>
      </c>
      <c r="BP904" s="5"/>
      <c r="BQ904" s="4" t="str">
        <f>IF(IFERROR(VLOOKUP(C904,C905:C$1993,1,0),"")="","",COUNTIF(C:C,C904))</f>
        <v/>
      </c>
      <c r="BS904" s="5"/>
      <c r="BT904" s="5"/>
      <c r="BU904" s="5" t="str">
        <f>IF(B904="","",IF(BQ904="",1+(MAX(BU$2:BU903)),""))</f>
        <v/>
      </c>
      <c r="BV904" s="5" t="str">
        <f t="shared" si="196"/>
        <v/>
      </c>
      <c r="BW904" s="5" t="str">
        <f t="shared" si="197"/>
        <v/>
      </c>
      <c r="BX904" s="14" t="str">
        <f t="shared" si="198"/>
        <v/>
      </c>
      <c r="BY904" s="28"/>
      <c r="BZ904" s="15"/>
      <c r="CA904" s="5" t="str">
        <f t="shared" si="191"/>
        <v/>
      </c>
      <c r="CC904" s="5"/>
      <c r="CD904" s="5" t="str">
        <f t="shared" si="199"/>
        <v/>
      </c>
      <c r="CE904" s="5" t="str">
        <f>IF(J904="","",IFERROR(IF(VLOOKUP(J904,J$2:J903,1,0)=0,"",""),J904))</f>
        <v/>
      </c>
      <c r="CF904" s="24" t="str">
        <f>IF(CE904="","",(IFERROR(VLOOKUP(MID(CE904,1,1),$CW$2:DA$28,3,0),0)+IFERROR(VLOOKUP(MID(CE904,2,1),CW$2:DA$28,4,0),0)+IFERROR(VLOOKUP(MID(CE904,3,1),CW$2:DA$28,5,0),0)+(ROW(CE904)/1000000000000)))</f>
        <v/>
      </c>
      <c r="CG904" s="5"/>
      <c r="CH904" s="5">
        <v>903</v>
      </c>
      <c r="CI904" s="5" t="str">
        <f>IFERROR(VLOOKUP(CH904,CD$2:CE1980,2,0),"")</f>
        <v/>
      </c>
      <c r="CJ904" s="5"/>
      <c r="CL904" s="5"/>
      <c r="DC904" s="5" t="e">
        <f>IF(REPORTE!AH$2="si",IF(C904=VALUE(REPORTE!C$11),IF(SUM(DC905:DC$1993),CONCATENATE(INT(B904),", "),INT(B904)),""),IF(C904=VALUE(REPORTE!C$10),IF(SUM(DC905:DC$1993),CONCATENATE(INT(B904),", "),INT(B904)),""))</f>
        <v>#VALUE!</v>
      </c>
      <c r="DG904" s="5"/>
      <c r="DH904" s="5"/>
      <c r="DI904" s="5"/>
      <c r="DJ904" s="5"/>
    </row>
    <row r="905" spans="1:114">
      <c r="A905" s="4"/>
      <c r="B905" s="3"/>
      <c r="D905" s="1" t="str">
        <f>IFERROR(INDEX('padron cfe'!B:B,MATCH(DATOS!C905,'padron cfe'!A:A,0),1),"")</f>
        <v/>
      </c>
      <c r="H905" s="5" t="str">
        <f>IF(F905="","",IFERROR(CONCATENATE("PEUA",VLOOKUP(ESTADO,REPORTE!AV$2:AW$33,2,0),DIDTRITO_FORM,CADER_FORM,IFERROR(VLOOKUP(DAY(F905),$BN$3:$BO$11,2,0),DAY(F905)),IFERROR(VLOOKUP(MONTH(F905),$BN$3:$BO$11,2,0),MONTH(F905)),YEAR(F905),G905),""))</f>
        <v/>
      </c>
      <c r="K905" s="2" t="str">
        <f>IFERROR(INDEX('padron cfe'!C:C,MATCH(DATOS!C905,'padron cfe'!A:A,0),1),"")</f>
        <v/>
      </c>
      <c r="L905" s="4" t="str">
        <f>IFERROR(IF(VLOOKUP(J905,J$2:L904,4,0)=0,"",VLOOKUP(J905,J$2:L904,4,0)),"")</f>
        <v/>
      </c>
      <c r="M905" s="4" t="str">
        <f>IFERROR(IF(VLOOKUP(J905,J$2:M904,5,0)=0,"",VLOOKUP(J905,J$2:M904,5,0)),"")</f>
        <v/>
      </c>
      <c r="Q905" s="5" t="str">
        <f t="shared" si="192"/>
        <v/>
      </c>
      <c r="S905"/>
      <c r="T905" s="2" t="str">
        <f>IFERROR(INDEX('padron cfe'!D:D,MATCH(DATOS!C905,'padron cfe'!A:A,0),1),"")</f>
        <v/>
      </c>
      <c r="X905" s="3"/>
      <c r="Z905" s="4" t="str">
        <f t="shared" si="193"/>
        <v/>
      </c>
      <c r="AC905" s="2" t="str">
        <f>IFERROR(IF(INDEX(AC$1:AC904,MATCH(J905,J$1:J904,0),1)=0,"",INDEX(AC$1:AC904,MATCH(J905,J$1:J904,0),1)),"")</f>
        <v/>
      </c>
      <c r="AD905" s="2" t="str">
        <f>IFERROR(IF(INDEX(AD$1:AD904,MATCH(J905,J$1:J904,0),1)=0,"",INDEX(AD$1:AD904,MATCH(J905,J$1:J904,0),1)),"")</f>
        <v/>
      </c>
      <c r="AE905" s="2" t="str">
        <f>IFERROR(IF(INDEX(AE$1:AE904,MATCH(J905,J$1:J904,0),1)=0,"",INDEX(AE$1:AE904,MATCH(J905,J$1:J904,0),1)),"")</f>
        <v/>
      </c>
      <c r="AS905" s="4"/>
      <c r="AU905" s="124"/>
      <c r="AV905" s="124"/>
      <c r="AW905" s="124"/>
      <c r="AX905" s="124"/>
      <c r="AY905" s="124"/>
      <c r="AZ905" s="124"/>
      <c r="BA905" s="4"/>
      <c r="BB905" s="127"/>
      <c r="BH905" s="7" t="str">
        <f t="shared" ca="1" si="194"/>
        <v/>
      </c>
      <c r="BI905" s="4" t="str">
        <f t="shared" si="190"/>
        <v/>
      </c>
      <c r="BJ905" s="123" t="str">
        <f t="shared" si="195"/>
        <v/>
      </c>
      <c r="BK905" s="140" t="str">
        <f t="shared" si="200"/>
        <v/>
      </c>
      <c r="BP905" s="5"/>
      <c r="BQ905" s="4" t="str">
        <f>IF(IFERROR(VLOOKUP(C905,C906:C$1993,1,0),"")="","",COUNTIF(C:C,C905))</f>
        <v/>
      </c>
      <c r="BS905" s="5"/>
      <c r="BT905" s="5"/>
      <c r="BU905" s="5" t="str">
        <f>IF(B905="","",IF(BQ905="",1+(MAX(BU$2:BU904)),""))</f>
        <v/>
      </c>
      <c r="BV905" s="5" t="str">
        <f t="shared" si="196"/>
        <v/>
      </c>
      <c r="BW905" s="5" t="str">
        <f t="shared" si="197"/>
        <v/>
      </c>
      <c r="BX905" s="14" t="str">
        <f t="shared" si="198"/>
        <v/>
      </c>
      <c r="BY905" s="28"/>
      <c r="BZ905" s="15"/>
      <c r="CA905" s="5" t="str">
        <f t="shared" si="191"/>
        <v/>
      </c>
      <c r="CC905" s="5"/>
      <c r="CD905" s="5" t="str">
        <f t="shared" si="199"/>
        <v/>
      </c>
      <c r="CE905" s="5" t="str">
        <f>IF(J905="","",IFERROR(IF(VLOOKUP(J905,J$2:J904,1,0)=0,"",""),J905))</f>
        <v/>
      </c>
      <c r="CF905" s="24" t="str">
        <f>IF(CE905="","",(IFERROR(VLOOKUP(MID(CE905,1,1),$CW$2:DA$28,3,0),0)+IFERROR(VLOOKUP(MID(CE905,2,1),CW$2:DA$28,4,0),0)+IFERROR(VLOOKUP(MID(CE905,3,1),CW$2:DA$28,5,0),0)+(ROW(CE905)/1000000000000)))</f>
        <v/>
      </c>
      <c r="CG905" s="5"/>
      <c r="CH905" s="5">
        <v>904</v>
      </c>
      <c r="CI905" s="5" t="str">
        <f>IFERROR(VLOOKUP(CH905,CD$2:CE1981,2,0),"")</f>
        <v/>
      </c>
      <c r="CJ905" s="5"/>
      <c r="CL905" s="5"/>
      <c r="DC905" s="5" t="e">
        <f>IF(REPORTE!AH$2="si",IF(C905=VALUE(REPORTE!C$11),IF(SUM(DC906:DC$1993),CONCATENATE(INT(B905),", "),INT(B905)),""),IF(C905=VALUE(REPORTE!C$10),IF(SUM(DC906:DC$1993),CONCATENATE(INT(B905),", "),INT(B905)),""))</f>
        <v>#VALUE!</v>
      </c>
      <c r="DG905" s="5"/>
      <c r="DH905" s="5"/>
      <c r="DI905" s="5"/>
      <c r="DJ905" s="5"/>
    </row>
    <row r="906" spans="1:114">
      <c r="A906" s="4"/>
      <c r="B906" s="3"/>
      <c r="D906" s="1" t="str">
        <f>IFERROR(INDEX('padron cfe'!B:B,MATCH(DATOS!C906,'padron cfe'!A:A,0),1),"")</f>
        <v/>
      </c>
      <c r="H906" s="5" t="str">
        <f>IF(F906="","",IFERROR(CONCATENATE("PEUA",VLOOKUP(ESTADO,REPORTE!AV$2:AW$33,2,0),DIDTRITO_FORM,CADER_FORM,IFERROR(VLOOKUP(DAY(F906),$BN$3:$BO$11,2,0),DAY(F906)),IFERROR(VLOOKUP(MONTH(F906),$BN$3:$BO$11,2,0),MONTH(F906)),YEAR(F906),G906),""))</f>
        <v/>
      </c>
      <c r="K906" s="2" t="str">
        <f>IFERROR(INDEX('padron cfe'!C:C,MATCH(DATOS!C906,'padron cfe'!A:A,0),1),"")</f>
        <v/>
      </c>
      <c r="L906" s="4" t="str">
        <f>IFERROR(IF(VLOOKUP(J906,J$2:L905,4,0)=0,"",VLOOKUP(J906,J$2:L905,4,0)),"")</f>
        <v/>
      </c>
      <c r="M906" s="4" t="str">
        <f>IFERROR(IF(VLOOKUP(J906,J$2:M905,5,0)=0,"",VLOOKUP(J906,J$2:M905,5,0)),"")</f>
        <v/>
      </c>
      <c r="Q906" s="5" t="str">
        <f t="shared" si="192"/>
        <v/>
      </c>
      <c r="S906"/>
      <c r="T906" s="2" t="str">
        <f>IFERROR(INDEX('padron cfe'!D:D,MATCH(DATOS!C906,'padron cfe'!A:A,0),1),"")</f>
        <v/>
      </c>
      <c r="X906" s="3"/>
      <c r="Z906" s="4" t="str">
        <f t="shared" si="193"/>
        <v/>
      </c>
      <c r="AC906" s="2" t="str">
        <f>IFERROR(IF(INDEX(AC$1:AC905,MATCH(J906,J$1:J905,0),1)=0,"",INDEX(AC$1:AC905,MATCH(J906,J$1:J905,0),1)),"")</f>
        <v/>
      </c>
      <c r="AD906" s="2" t="str">
        <f>IFERROR(IF(INDEX(AD$1:AD905,MATCH(J906,J$1:J905,0),1)=0,"",INDEX(AD$1:AD905,MATCH(J906,J$1:J905,0),1)),"")</f>
        <v/>
      </c>
      <c r="AE906" s="2" t="str">
        <f>IFERROR(IF(INDEX(AE$1:AE905,MATCH(J906,J$1:J905,0),1)=0,"",INDEX(AE$1:AE905,MATCH(J906,J$1:J905,0),1)),"")</f>
        <v/>
      </c>
      <c r="AS906" s="4"/>
      <c r="AU906" s="124"/>
      <c r="AV906" s="124"/>
      <c r="AW906" s="124"/>
      <c r="AX906" s="124"/>
      <c r="AY906" s="124"/>
      <c r="AZ906" s="124"/>
      <c r="BA906" s="4"/>
      <c r="BB906" s="127"/>
      <c r="BH906" s="7" t="str">
        <f t="shared" ca="1" si="194"/>
        <v/>
      </c>
      <c r="BI906" s="4" t="str">
        <f t="shared" si="190"/>
        <v/>
      </c>
      <c r="BJ906" s="123" t="str">
        <f t="shared" si="195"/>
        <v/>
      </c>
      <c r="BK906" s="140" t="str">
        <f t="shared" si="200"/>
        <v/>
      </c>
      <c r="BP906" s="5"/>
      <c r="BQ906" s="4" t="str">
        <f>IF(IFERROR(VLOOKUP(C906,C907:C$1993,1,0),"")="","",COUNTIF(C:C,C906))</f>
        <v/>
      </c>
      <c r="BS906" s="5"/>
      <c r="BT906" s="5"/>
      <c r="BU906" s="5" t="str">
        <f>IF(B906="","",IF(BQ906="",1+(MAX(BU$2:BU905)),""))</f>
        <v/>
      </c>
      <c r="BV906" s="5" t="str">
        <f t="shared" si="196"/>
        <v/>
      </c>
      <c r="BW906" s="5" t="str">
        <f t="shared" si="197"/>
        <v/>
      </c>
      <c r="BX906" s="14" t="str">
        <f t="shared" si="198"/>
        <v/>
      </c>
      <c r="BY906" s="28"/>
      <c r="BZ906" s="15"/>
      <c r="CA906" s="5" t="str">
        <f t="shared" si="191"/>
        <v/>
      </c>
      <c r="CC906" s="5"/>
      <c r="CD906" s="5" t="str">
        <f t="shared" si="199"/>
        <v/>
      </c>
      <c r="CE906" s="5" t="str">
        <f>IF(J906="","",IFERROR(IF(VLOOKUP(J906,J$2:J905,1,0)=0,"",""),J906))</f>
        <v/>
      </c>
      <c r="CF906" s="24" t="str">
        <f>IF(CE906="","",(IFERROR(VLOOKUP(MID(CE906,1,1),$CW$2:DA$28,3,0),0)+IFERROR(VLOOKUP(MID(CE906,2,1),CW$2:DA$28,4,0),0)+IFERROR(VLOOKUP(MID(CE906,3,1),CW$2:DA$28,5,0),0)+(ROW(CE906)/1000000000000)))</f>
        <v/>
      </c>
      <c r="CG906" s="5"/>
      <c r="CH906" s="5">
        <v>905</v>
      </c>
      <c r="CI906" s="5" t="str">
        <f>IFERROR(VLOOKUP(CH906,CD$2:CE1982,2,0),"")</f>
        <v/>
      </c>
      <c r="CJ906" s="5"/>
      <c r="CL906" s="5"/>
      <c r="DC906" s="5" t="e">
        <f>IF(REPORTE!AH$2="si",IF(C906=VALUE(REPORTE!C$11),IF(SUM(DC907:DC$1993),CONCATENATE(INT(B906),", "),INT(B906)),""),IF(C906=VALUE(REPORTE!C$10),IF(SUM(DC907:DC$1993),CONCATENATE(INT(B906),", "),INT(B906)),""))</f>
        <v>#VALUE!</v>
      </c>
      <c r="DG906" s="5"/>
      <c r="DH906" s="5"/>
      <c r="DI906" s="5"/>
      <c r="DJ906" s="5"/>
    </row>
    <row r="907" spans="1:114">
      <c r="A907" s="4"/>
      <c r="B907" s="3"/>
      <c r="D907" s="1" t="str">
        <f>IFERROR(INDEX('padron cfe'!B:B,MATCH(DATOS!C907,'padron cfe'!A:A,0),1),"")</f>
        <v/>
      </c>
      <c r="H907" s="5" t="str">
        <f>IF(F907="","",IFERROR(CONCATENATE("PEUA",VLOOKUP(ESTADO,REPORTE!AV$2:AW$33,2,0),DIDTRITO_FORM,CADER_FORM,IFERROR(VLOOKUP(DAY(F907),$BN$3:$BO$11,2,0),DAY(F907)),IFERROR(VLOOKUP(MONTH(F907),$BN$3:$BO$11,2,0),MONTH(F907)),YEAR(F907),G907),""))</f>
        <v/>
      </c>
      <c r="K907" s="2" t="str">
        <f>IFERROR(INDEX('padron cfe'!C:C,MATCH(DATOS!C907,'padron cfe'!A:A,0),1),"")</f>
        <v/>
      </c>
      <c r="L907" s="4" t="str">
        <f>IFERROR(IF(VLOOKUP(J907,J$2:L906,4,0)=0,"",VLOOKUP(J907,J$2:L906,4,0)),"")</f>
        <v/>
      </c>
      <c r="M907" s="4" t="str">
        <f>IFERROR(IF(VLOOKUP(J907,J$2:M906,5,0)=0,"",VLOOKUP(J907,J$2:M906,5,0)),"")</f>
        <v/>
      </c>
      <c r="Q907" s="5" t="str">
        <f t="shared" si="192"/>
        <v/>
      </c>
      <c r="S907"/>
      <c r="T907" s="2" t="str">
        <f>IFERROR(INDEX('padron cfe'!D:D,MATCH(DATOS!C907,'padron cfe'!A:A,0),1),"")</f>
        <v/>
      </c>
      <c r="X907" s="3"/>
      <c r="Z907" s="4" t="str">
        <f t="shared" si="193"/>
        <v/>
      </c>
      <c r="AC907" s="2" t="str">
        <f>IFERROR(IF(INDEX(AC$1:AC906,MATCH(J907,J$1:J906,0),1)=0,"",INDEX(AC$1:AC906,MATCH(J907,J$1:J906,0),1)),"")</f>
        <v/>
      </c>
      <c r="AD907" s="2" t="str">
        <f>IFERROR(IF(INDEX(AD$1:AD906,MATCH(J907,J$1:J906,0),1)=0,"",INDEX(AD$1:AD906,MATCH(J907,J$1:J906,0),1)),"")</f>
        <v/>
      </c>
      <c r="AE907" s="2" t="str">
        <f>IFERROR(IF(INDEX(AE$1:AE906,MATCH(J907,J$1:J906,0),1)=0,"",INDEX(AE$1:AE906,MATCH(J907,J$1:J906,0),1)),"")</f>
        <v/>
      </c>
      <c r="AS907" s="4"/>
      <c r="AU907" s="124"/>
      <c r="AV907" s="124"/>
      <c r="AW907" s="124"/>
      <c r="AX907" s="124"/>
      <c r="AY907" s="124"/>
      <c r="AZ907" s="124"/>
      <c r="BA907" s="4"/>
      <c r="BB907" s="127"/>
      <c r="BH907" s="7" t="str">
        <f t="shared" ca="1" si="194"/>
        <v/>
      </c>
      <c r="BI907" s="4" t="str">
        <f t="shared" si="190"/>
        <v/>
      </c>
      <c r="BJ907" s="123" t="str">
        <f t="shared" si="195"/>
        <v/>
      </c>
      <c r="BK907" s="140" t="str">
        <f t="shared" si="200"/>
        <v/>
      </c>
      <c r="BP907" s="5"/>
      <c r="BQ907" s="4" t="str">
        <f>IF(IFERROR(VLOOKUP(C907,C908:C$1993,1,0),"")="","",COUNTIF(C:C,C907))</f>
        <v/>
      </c>
      <c r="BS907" s="5"/>
      <c r="BT907" s="5"/>
      <c r="BU907" s="5" t="str">
        <f>IF(B907="","",IF(BQ907="",1+(MAX(BU$2:BU906)),""))</f>
        <v/>
      </c>
      <c r="BV907" s="5" t="str">
        <f t="shared" si="196"/>
        <v/>
      </c>
      <c r="BW907" s="5" t="str">
        <f t="shared" si="197"/>
        <v/>
      </c>
      <c r="BX907" s="14" t="str">
        <f t="shared" si="198"/>
        <v/>
      </c>
      <c r="BY907" s="28"/>
      <c r="BZ907" s="15"/>
      <c r="CA907" s="5" t="str">
        <f t="shared" si="191"/>
        <v/>
      </c>
      <c r="CC907" s="5"/>
      <c r="CD907" s="5" t="str">
        <f t="shared" si="199"/>
        <v/>
      </c>
      <c r="CE907" s="5" t="str">
        <f>IF(J907="","",IFERROR(IF(VLOOKUP(J907,J$2:J906,1,0)=0,"",""),J907))</f>
        <v/>
      </c>
      <c r="CF907" s="24" t="str">
        <f>IF(CE907="","",(IFERROR(VLOOKUP(MID(CE907,1,1),$CW$2:DA$28,3,0),0)+IFERROR(VLOOKUP(MID(CE907,2,1),CW$2:DA$28,4,0),0)+IFERROR(VLOOKUP(MID(CE907,3,1),CW$2:DA$28,5,0),0)+(ROW(CE907)/1000000000000)))</f>
        <v/>
      </c>
      <c r="CG907" s="5"/>
      <c r="CH907" s="5">
        <v>906</v>
      </c>
      <c r="CI907" s="5" t="str">
        <f>IFERROR(VLOOKUP(CH907,CD$2:CE1983,2,0),"")</f>
        <v/>
      </c>
      <c r="CJ907" s="5"/>
      <c r="CL907" s="5"/>
      <c r="DC907" s="5" t="e">
        <f>IF(REPORTE!AH$2="si",IF(C907=VALUE(REPORTE!C$11),IF(SUM(DC908:DC$1993),CONCATENATE(INT(B907),", "),INT(B907)),""),IF(C907=VALUE(REPORTE!C$10),IF(SUM(DC908:DC$1993),CONCATENATE(INT(B907),", "),INT(B907)),""))</f>
        <v>#VALUE!</v>
      </c>
      <c r="DG907" s="5"/>
      <c r="DH907" s="5"/>
      <c r="DI907" s="5"/>
      <c r="DJ907" s="5"/>
    </row>
    <row r="908" spans="1:114">
      <c r="A908" s="4"/>
      <c r="B908" s="3"/>
      <c r="D908" s="1" t="str">
        <f>IFERROR(INDEX('padron cfe'!B:B,MATCH(DATOS!C908,'padron cfe'!A:A,0),1),"")</f>
        <v/>
      </c>
      <c r="H908" s="5" t="str">
        <f>IF(F908="","",IFERROR(CONCATENATE("PEUA",VLOOKUP(ESTADO,REPORTE!AV$2:AW$33,2,0),DIDTRITO_FORM,CADER_FORM,IFERROR(VLOOKUP(DAY(F908),$BN$3:$BO$11,2,0),DAY(F908)),IFERROR(VLOOKUP(MONTH(F908),$BN$3:$BO$11,2,0),MONTH(F908)),YEAR(F908),G908),""))</f>
        <v/>
      </c>
      <c r="K908" s="2" t="str">
        <f>IFERROR(INDEX('padron cfe'!C:C,MATCH(DATOS!C908,'padron cfe'!A:A,0),1),"")</f>
        <v/>
      </c>
      <c r="L908" s="4" t="str">
        <f>IFERROR(IF(VLOOKUP(J908,J$2:L907,4,0)=0,"",VLOOKUP(J908,J$2:L907,4,0)),"")</f>
        <v/>
      </c>
      <c r="M908" s="4" t="str">
        <f>IFERROR(IF(VLOOKUP(J908,J$2:M907,5,0)=0,"",VLOOKUP(J908,J$2:M907,5,0)),"")</f>
        <v/>
      </c>
      <c r="Q908" s="5" t="str">
        <f t="shared" si="192"/>
        <v/>
      </c>
      <c r="S908"/>
      <c r="T908" s="2" t="str">
        <f>IFERROR(INDEX('padron cfe'!D:D,MATCH(DATOS!C908,'padron cfe'!A:A,0),1),"")</f>
        <v/>
      </c>
      <c r="X908" s="3"/>
      <c r="Z908" s="4" t="str">
        <f t="shared" si="193"/>
        <v/>
      </c>
      <c r="AC908" s="2" t="str">
        <f>IFERROR(IF(INDEX(AC$1:AC907,MATCH(J908,J$1:J907,0),1)=0,"",INDEX(AC$1:AC907,MATCH(J908,J$1:J907,0),1)),"")</f>
        <v/>
      </c>
      <c r="AD908" s="2" t="str">
        <f>IFERROR(IF(INDEX(AD$1:AD907,MATCH(J908,J$1:J907,0),1)=0,"",INDEX(AD$1:AD907,MATCH(J908,J$1:J907,0),1)),"")</f>
        <v/>
      </c>
      <c r="AE908" s="2" t="str">
        <f>IFERROR(IF(INDEX(AE$1:AE907,MATCH(J908,J$1:J907,0),1)=0,"",INDEX(AE$1:AE907,MATCH(J908,J$1:J907,0),1)),"")</f>
        <v/>
      </c>
      <c r="AS908" s="4"/>
      <c r="AU908" s="124"/>
      <c r="AV908" s="124"/>
      <c r="AW908" s="124"/>
      <c r="AX908" s="124"/>
      <c r="AY908" s="124"/>
      <c r="AZ908" s="124"/>
      <c r="BA908" s="4"/>
      <c r="BB908" s="127"/>
      <c r="BH908" s="7" t="str">
        <f t="shared" ca="1" si="194"/>
        <v/>
      </c>
      <c r="BI908" s="4" t="str">
        <f t="shared" si="190"/>
        <v/>
      </c>
      <c r="BJ908" s="123" t="str">
        <f t="shared" si="195"/>
        <v/>
      </c>
      <c r="BK908" s="140" t="str">
        <f t="shared" si="200"/>
        <v/>
      </c>
      <c r="BP908" s="5"/>
      <c r="BQ908" s="4" t="str">
        <f>IF(IFERROR(VLOOKUP(C908,C909:C$1993,1,0),"")="","",COUNTIF(C:C,C908))</f>
        <v/>
      </c>
      <c r="BS908" s="5"/>
      <c r="BT908" s="5"/>
      <c r="BU908" s="5" t="str">
        <f>IF(B908="","",IF(BQ908="",1+(MAX(BU$2:BU907)),""))</f>
        <v/>
      </c>
      <c r="BV908" s="5" t="str">
        <f t="shared" si="196"/>
        <v/>
      </c>
      <c r="BW908" s="5" t="str">
        <f t="shared" si="197"/>
        <v/>
      </c>
      <c r="BX908" s="14" t="str">
        <f t="shared" si="198"/>
        <v/>
      </c>
      <c r="BY908" s="28"/>
      <c r="BZ908" s="15"/>
      <c r="CA908" s="5" t="str">
        <f t="shared" si="191"/>
        <v/>
      </c>
      <c r="CC908" s="5"/>
      <c r="CD908" s="5" t="str">
        <f t="shared" si="199"/>
        <v/>
      </c>
      <c r="CE908" s="5" t="str">
        <f>IF(J908="","",IFERROR(IF(VLOOKUP(J908,J$2:J907,1,0)=0,"",""),J908))</f>
        <v/>
      </c>
      <c r="CF908" s="24" t="str">
        <f>IF(CE908="","",(IFERROR(VLOOKUP(MID(CE908,1,1),$CW$2:DA$28,3,0),0)+IFERROR(VLOOKUP(MID(CE908,2,1),CW$2:DA$28,4,0),0)+IFERROR(VLOOKUP(MID(CE908,3,1),CW$2:DA$28,5,0),0)+(ROW(CE908)/1000000000000)))</f>
        <v/>
      </c>
      <c r="CG908" s="5"/>
      <c r="CH908" s="5">
        <v>907</v>
      </c>
      <c r="CI908" s="5" t="str">
        <f>IFERROR(VLOOKUP(CH908,CD$2:CE1984,2,0),"")</f>
        <v/>
      </c>
      <c r="CJ908" s="5"/>
      <c r="CL908" s="5"/>
      <c r="DC908" s="5" t="e">
        <f>IF(REPORTE!AH$2="si",IF(C908=VALUE(REPORTE!C$11),IF(SUM(DC909:DC$1993),CONCATENATE(INT(B908),", "),INT(B908)),""),IF(C908=VALUE(REPORTE!C$10),IF(SUM(DC909:DC$1993),CONCATENATE(INT(B908),", "),INT(B908)),""))</f>
        <v>#VALUE!</v>
      </c>
      <c r="DG908" s="5"/>
      <c r="DH908" s="5"/>
      <c r="DI908" s="5"/>
      <c r="DJ908" s="5"/>
    </row>
    <row r="909" spans="1:114">
      <c r="A909" s="4"/>
      <c r="B909" s="3"/>
      <c r="D909" s="1" t="str">
        <f>IFERROR(INDEX('padron cfe'!B:B,MATCH(DATOS!C909,'padron cfe'!A:A,0),1),"")</f>
        <v/>
      </c>
      <c r="H909" s="5" t="str">
        <f>IF(F909="","",IFERROR(CONCATENATE("PEUA",VLOOKUP(ESTADO,REPORTE!AV$2:AW$33,2,0),DIDTRITO_FORM,CADER_FORM,IFERROR(VLOOKUP(DAY(F909),$BN$3:$BO$11,2,0),DAY(F909)),IFERROR(VLOOKUP(MONTH(F909),$BN$3:$BO$11,2,0),MONTH(F909)),YEAR(F909),G909),""))</f>
        <v/>
      </c>
      <c r="K909" s="2" t="str">
        <f>IFERROR(INDEX('padron cfe'!C:C,MATCH(DATOS!C909,'padron cfe'!A:A,0),1),"")</f>
        <v/>
      </c>
      <c r="L909" s="4" t="str">
        <f>IFERROR(IF(VLOOKUP(J909,J$2:L908,4,0)=0,"",VLOOKUP(J909,J$2:L908,4,0)),"")</f>
        <v/>
      </c>
      <c r="M909" s="4" t="str">
        <f>IFERROR(IF(VLOOKUP(J909,J$2:M908,5,0)=0,"",VLOOKUP(J909,J$2:M908,5,0)),"")</f>
        <v/>
      </c>
      <c r="Q909" s="5" t="str">
        <f t="shared" si="192"/>
        <v/>
      </c>
      <c r="S909"/>
      <c r="T909" s="2" t="str">
        <f>IFERROR(INDEX('padron cfe'!D:D,MATCH(DATOS!C909,'padron cfe'!A:A,0),1),"")</f>
        <v/>
      </c>
      <c r="X909" s="3"/>
      <c r="Z909" s="4" t="str">
        <f t="shared" si="193"/>
        <v/>
      </c>
      <c r="AC909" s="2" t="str">
        <f>IFERROR(IF(INDEX(AC$1:AC908,MATCH(J909,J$1:J908,0),1)=0,"",INDEX(AC$1:AC908,MATCH(J909,J$1:J908,0),1)),"")</f>
        <v/>
      </c>
      <c r="AD909" s="2" t="str">
        <f>IFERROR(IF(INDEX(AD$1:AD908,MATCH(J909,J$1:J908,0),1)=0,"",INDEX(AD$1:AD908,MATCH(J909,J$1:J908,0),1)),"")</f>
        <v/>
      </c>
      <c r="AE909" s="2" t="str">
        <f>IFERROR(IF(INDEX(AE$1:AE908,MATCH(J909,J$1:J908,0),1)=0,"",INDEX(AE$1:AE908,MATCH(J909,J$1:J908,0),1)),"")</f>
        <v/>
      </c>
      <c r="AS909" s="4"/>
      <c r="AU909" s="124"/>
      <c r="AV909" s="124"/>
      <c r="AW909" s="124"/>
      <c r="AX909" s="124"/>
      <c r="AY909" s="124"/>
      <c r="AZ909" s="124"/>
      <c r="BA909" s="4"/>
      <c r="BB909" s="127"/>
      <c r="BH909" s="7" t="str">
        <f t="shared" ca="1" si="194"/>
        <v/>
      </c>
      <c r="BI909" s="4" t="str">
        <f t="shared" si="190"/>
        <v/>
      </c>
      <c r="BJ909" s="123" t="str">
        <f t="shared" si="195"/>
        <v/>
      </c>
      <c r="BK909" s="140" t="str">
        <f t="shared" si="200"/>
        <v/>
      </c>
      <c r="BP909" s="5"/>
      <c r="BQ909" s="4" t="str">
        <f>IF(IFERROR(VLOOKUP(C909,C910:C$1993,1,0),"")="","",COUNTIF(C:C,C909))</f>
        <v/>
      </c>
      <c r="BS909" s="5"/>
      <c r="BT909" s="5"/>
      <c r="BU909" s="5" t="str">
        <f>IF(B909="","",IF(BQ909="",1+(MAX(BU$2:BU908)),""))</f>
        <v/>
      </c>
      <c r="BV909" s="5" t="str">
        <f t="shared" si="196"/>
        <v/>
      </c>
      <c r="BW909" s="5" t="str">
        <f t="shared" si="197"/>
        <v/>
      </c>
      <c r="BX909" s="14" t="str">
        <f t="shared" si="198"/>
        <v/>
      </c>
      <c r="BY909" s="28"/>
      <c r="BZ909" s="15"/>
      <c r="CA909" s="5" t="str">
        <f t="shared" si="191"/>
        <v/>
      </c>
      <c r="CC909" s="5"/>
      <c r="CD909" s="5" t="str">
        <f t="shared" si="199"/>
        <v/>
      </c>
      <c r="CE909" s="5" t="str">
        <f>IF(J909="","",IFERROR(IF(VLOOKUP(J909,J$2:J908,1,0)=0,"",""),J909))</f>
        <v/>
      </c>
      <c r="CF909" s="24" t="str">
        <f>IF(CE909="","",(IFERROR(VLOOKUP(MID(CE909,1,1),$CW$2:DA$28,3,0),0)+IFERROR(VLOOKUP(MID(CE909,2,1),CW$2:DA$28,4,0),0)+IFERROR(VLOOKUP(MID(CE909,3,1),CW$2:DA$28,5,0),0)+(ROW(CE909)/1000000000000)))</f>
        <v/>
      </c>
      <c r="CG909" s="5"/>
      <c r="CH909" s="5">
        <v>908</v>
      </c>
      <c r="CI909" s="5" t="str">
        <f>IFERROR(VLOOKUP(CH909,CD$2:CE1985,2,0),"")</f>
        <v/>
      </c>
      <c r="CJ909" s="5"/>
      <c r="CL909" s="5"/>
      <c r="DC909" s="5" t="e">
        <f>IF(REPORTE!AH$2="si",IF(C909=VALUE(REPORTE!C$11),IF(SUM(DC910:DC$1993),CONCATENATE(INT(B909),", "),INT(B909)),""),IF(C909=VALUE(REPORTE!C$10),IF(SUM(DC910:DC$1993),CONCATENATE(INT(B909),", "),INT(B909)),""))</f>
        <v>#VALUE!</v>
      </c>
      <c r="DG909" s="5"/>
      <c r="DH909" s="5"/>
      <c r="DI909" s="5"/>
      <c r="DJ909" s="5"/>
    </row>
    <row r="910" spans="1:114">
      <c r="A910" s="4"/>
      <c r="B910" s="3"/>
      <c r="D910" s="1" t="str">
        <f>IFERROR(INDEX('padron cfe'!B:B,MATCH(DATOS!C910,'padron cfe'!A:A,0),1),"")</f>
        <v/>
      </c>
      <c r="H910" s="5" t="str">
        <f>IF(F910="","",IFERROR(CONCATENATE("PEUA",VLOOKUP(ESTADO,REPORTE!AV$2:AW$33,2,0),DIDTRITO_FORM,CADER_FORM,IFERROR(VLOOKUP(DAY(F910),$BN$3:$BO$11,2,0),DAY(F910)),IFERROR(VLOOKUP(MONTH(F910),$BN$3:$BO$11,2,0),MONTH(F910)),YEAR(F910),G910),""))</f>
        <v/>
      </c>
      <c r="K910" s="2" t="str">
        <f>IFERROR(INDEX('padron cfe'!C:C,MATCH(DATOS!C910,'padron cfe'!A:A,0),1),"")</f>
        <v/>
      </c>
      <c r="L910" s="4" t="str">
        <f>IFERROR(IF(VLOOKUP(J910,J$2:L909,4,0)=0,"",VLOOKUP(J910,J$2:L909,4,0)),"")</f>
        <v/>
      </c>
      <c r="M910" s="4" t="str">
        <f>IFERROR(IF(VLOOKUP(J910,J$2:M909,5,0)=0,"",VLOOKUP(J910,J$2:M909,5,0)),"")</f>
        <v/>
      </c>
      <c r="Q910" s="5" t="str">
        <f t="shared" si="192"/>
        <v/>
      </c>
      <c r="S910"/>
      <c r="T910" s="2" t="str">
        <f>IFERROR(INDEX('padron cfe'!D:D,MATCH(DATOS!C910,'padron cfe'!A:A,0),1),"")</f>
        <v/>
      </c>
      <c r="X910" s="3"/>
      <c r="Z910" s="4" t="str">
        <f t="shared" si="193"/>
        <v/>
      </c>
      <c r="AC910" s="2" t="str">
        <f>IFERROR(IF(INDEX(AC$1:AC909,MATCH(J910,J$1:J909,0),1)=0,"",INDEX(AC$1:AC909,MATCH(J910,J$1:J909,0),1)),"")</f>
        <v/>
      </c>
      <c r="AD910" s="2" t="str">
        <f>IFERROR(IF(INDEX(AD$1:AD909,MATCH(J910,J$1:J909,0),1)=0,"",INDEX(AD$1:AD909,MATCH(J910,J$1:J909,0),1)),"")</f>
        <v/>
      </c>
      <c r="AE910" s="2" t="str">
        <f>IFERROR(IF(INDEX(AE$1:AE909,MATCH(J910,J$1:J909,0),1)=0,"",INDEX(AE$1:AE909,MATCH(J910,J$1:J909,0),1)),"")</f>
        <v/>
      </c>
      <c r="AS910" s="4"/>
      <c r="AU910" s="124"/>
      <c r="AV910" s="124"/>
      <c r="AW910" s="124"/>
      <c r="AX910" s="124"/>
      <c r="AY910" s="124"/>
      <c r="AZ910" s="124"/>
      <c r="BA910" s="4"/>
      <c r="BB910" s="127"/>
      <c r="BH910" s="7" t="str">
        <f t="shared" ca="1" si="194"/>
        <v/>
      </c>
      <c r="BI910" s="4" t="str">
        <f t="shared" si="190"/>
        <v/>
      </c>
      <c r="BJ910" s="123" t="str">
        <f t="shared" si="195"/>
        <v/>
      </c>
      <c r="BK910" s="140" t="str">
        <f t="shared" si="200"/>
        <v/>
      </c>
      <c r="BP910" s="5"/>
      <c r="BQ910" s="4" t="str">
        <f>IF(IFERROR(VLOOKUP(C910,C911:C$1993,1,0),"")="","",COUNTIF(C:C,C910))</f>
        <v/>
      </c>
      <c r="BS910" s="5"/>
      <c r="BT910" s="5"/>
      <c r="BU910" s="5" t="str">
        <f>IF(B910="","",IF(BQ910="",1+(MAX(BU$2:BU909)),""))</f>
        <v/>
      </c>
      <c r="BV910" s="5" t="str">
        <f t="shared" si="196"/>
        <v/>
      </c>
      <c r="BW910" s="5" t="str">
        <f t="shared" si="197"/>
        <v/>
      </c>
      <c r="BX910" s="14" t="str">
        <f t="shared" si="198"/>
        <v/>
      </c>
      <c r="BY910" s="28"/>
      <c r="BZ910" s="15"/>
      <c r="CA910" s="5" t="str">
        <f t="shared" si="191"/>
        <v/>
      </c>
      <c r="CC910" s="5"/>
      <c r="CD910" s="5" t="str">
        <f t="shared" si="199"/>
        <v/>
      </c>
      <c r="CE910" s="5" t="str">
        <f>IF(J910="","",IFERROR(IF(VLOOKUP(J910,J$2:J909,1,0)=0,"",""),J910))</f>
        <v/>
      </c>
      <c r="CF910" s="24" t="str">
        <f>IF(CE910="","",(IFERROR(VLOOKUP(MID(CE910,1,1),$CW$2:DA$28,3,0),0)+IFERROR(VLOOKUP(MID(CE910,2,1),CW$2:DA$28,4,0),0)+IFERROR(VLOOKUP(MID(CE910,3,1),CW$2:DA$28,5,0),0)+(ROW(CE910)/1000000000000)))</f>
        <v/>
      </c>
      <c r="CG910" s="5"/>
      <c r="CH910" s="5">
        <v>909</v>
      </c>
      <c r="CI910" s="5" t="str">
        <f>IFERROR(VLOOKUP(CH910,CD$2:CE1986,2,0),"")</f>
        <v/>
      </c>
      <c r="CJ910" s="5"/>
      <c r="CL910" s="5"/>
      <c r="DC910" s="5" t="e">
        <f>IF(REPORTE!AH$2="si",IF(C910=VALUE(REPORTE!C$11),IF(SUM(DC911:DC$1993),CONCATENATE(INT(B910),", "),INT(B910)),""),IF(C910=VALUE(REPORTE!C$10),IF(SUM(DC911:DC$1993),CONCATENATE(INT(B910),", "),INT(B910)),""))</f>
        <v>#VALUE!</v>
      </c>
      <c r="DG910" s="5"/>
      <c r="DH910" s="5"/>
      <c r="DI910" s="5"/>
      <c r="DJ910" s="5"/>
    </row>
    <row r="911" spans="1:114">
      <c r="A911" s="4"/>
      <c r="B911" s="3"/>
      <c r="D911" s="1" t="str">
        <f>IFERROR(INDEX('padron cfe'!B:B,MATCH(DATOS!C911,'padron cfe'!A:A,0),1),"")</f>
        <v/>
      </c>
      <c r="H911" s="5" t="str">
        <f>IF(F911="","",IFERROR(CONCATENATE("PEUA",VLOOKUP(ESTADO,REPORTE!AV$2:AW$33,2,0),DIDTRITO_FORM,CADER_FORM,IFERROR(VLOOKUP(DAY(F911),$BN$3:$BO$11,2,0),DAY(F911)),IFERROR(VLOOKUP(MONTH(F911),$BN$3:$BO$11,2,0),MONTH(F911)),YEAR(F911),G911),""))</f>
        <v/>
      </c>
      <c r="K911" s="2" t="str">
        <f>IFERROR(INDEX('padron cfe'!C:C,MATCH(DATOS!C911,'padron cfe'!A:A,0),1),"")</f>
        <v/>
      </c>
      <c r="L911" s="4" t="str">
        <f>IFERROR(IF(VLOOKUP(J911,J$2:L910,4,0)=0,"",VLOOKUP(J911,J$2:L910,4,0)),"")</f>
        <v/>
      </c>
      <c r="M911" s="4" t="str">
        <f>IFERROR(IF(VLOOKUP(J911,J$2:M910,5,0)=0,"",VLOOKUP(J911,J$2:M910,5,0)),"")</f>
        <v/>
      </c>
      <c r="Q911" s="5" t="str">
        <f t="shared" si="192"/>
        <v/>
      </c>
      <c r="S911"/>
      <c r="T911" s="2" t="str">
        <f>IFERROR(INDEX('padron cfe'!D:D,MATCH(DATOS!C911,'padron cfe'!A:A,0),1),"")</f>
        <v/>
      </c>
      <c r="X911" s="3"/>
      <c r="Z911" s="4" t="str">
        <f t="shared" si="193"/>
        <v/>
      </c>
      <c r="AC911" s="2" t="str">
        <f>IFERROR(IF(INDEX(AC$1:AC910,MATCH(J911,J$1:J910,0),1)=0,"",INDEX(AC$1:AC910,MATCH(J911,J$1:J910,0),1)),"")</f>
        <v/>
      </c>
      <c r="AD911" s="2" t="str">
        <f>IFERROR(IF(INDEX(AD$1:AD910,MATCH(J911,J$1:J910,0),1)=0,"",INDEX(AD$1:AD910,MATCH(J911,J$1:J910,0),1)),"")</f>
        <v/>
      </c>
      <c r="AE911" s="2" t="str">
        <f>IFERROR(IF(INDEX(AE$1:AE910,MATCH(J911,J$1:J910,0),1)=0,"",INDEX(AE$1:AE910,MATCH(J911,J$1:J910,0),1)),"")</f>
        <v/>
      </c>
      <c r="AS911" s="4"/>
      <c r="AU911" s="124"/>
      <c r="AV911" s="124"/>
      <c r="AW911" s="124"/>
      <c r="AX911" s="124"/>
      <c r="AY911" s="124"/>
      <c r="AZ911" s="124"/>
      <c r="BA911" s="4"/>
      <c r="BB911" s="127"/>
      <c r="BH911" s="7" t="str">
        <f t="shared" ca="1" si="194"/>
        <v/>
      </c>
      <c r="BI911" s="4" t="str">
        <f t="shared" si="190"/>
        <v/>
      </c>
      <c r="BJ911" s="123" t="str">
        <f t="shared" si="195"/>
        <v/>
      </c>
      <c r="BK911" s="140" t="str">
        <f t="shared" si="200"/>
        <v/>
      </c>
      <c r="BP911" s="5"/>
      <c r="BQ911" s="4" t="str">
        <f>IF(IFERROR(VLOOKUP(C911,C912:C$1993,1,0),"")="","",COUNTIF(C:C,C911))</f>
        <v/>
      </c>
      <c r="BS911" s="5"/>
      <c r="BT911" s="5"/>
      <c r="BU911" s="5" t="str">
        <f>IF(B911="","",IF(BQ911="",1+(MAX(BU$2:BU910)),""))</f>
        <v/>
      </c>
      <c r="BV911" s="5" t="str">
        <f t="shared" si="196"/>
        <v/>
      </c>
      <c r="BW911" s="5" t="str">
        <f t="shared" si="197"/>
        <v/>
      </c>
      <c r="BX911" s="14" t="str">
        <f t="shared" si="198"/>
        <v/>
      </c>
      <c r="BY911" s="28"/>
      <c r="BZ911" s="15"/>
      <c r="CA911" s="5" t="str">
        <f t="shared" si="191"/>
        <v/>
      </c>
      <c r="CC911" s="5"/>
      <c r="CD911" s="5" t="str">
        <f t="shared" si="199"/>
        <v/>
      </c>
      <c r="CE911" s="5" t="str">
        <f>IF(J911="","",IFERROR(IF(VLOOKUP(J911,J$2:J910,1,0)=0,"",""),J911))</f>
        <v/>
      </c>
      <c r="CF911" s="24" t="str">
        <f>IF(CE911="","",(IFERROR(VLOOKUP(MID(CE911,1,1),$CW$2:DA$28,3,0),0)+IFERROR(VLOOKUP(MID(CE911,2,1),CW$2:DA$28,4,0),0)+IFERROR(VLOOKUP(MID(CE911,3,1),CW$2:DA$28,5,0),0)+(ROW(CE911)/1000000000000)))</f>
        <v/>
      </c>
      <c r="CG911" s="5"/>
      <c r="CH911" s="5">
        <v>910</v>
      </c>
      <c r="CI911" s="5" t="str">
        <f>IFERROR(VLOOKUP(CH911,CD$2:CE1987,2,0),"")</f>
        <v/>
      </c>
      <c r="CJ911" s="5"/>
      <c r="CL911" s="5"/>
      <c r="DC911" s="5" t="e">
        <f>IF(REPORTE!AH$2="si",IF(C911=VALUE(REPORTE!C$11),IF(SUM(DC912:DC$1993),CONCATENATE(INT(B911),", "),INT(B911)),""),IF(C911=VALUE(REPORTE!C$10),IF(SUM(DC912:DC$1993),CONCATENATE(INT(B911),", "),INT(B911)),""))</f>
        <v>#VALUE!</v>
      </c>
      <c r="DG911" s="5"/>
      <c r="DH911" s="5"/>
      <c r="DI911" s="5"/>
      <c r="DJ911" s="5"/>
    </row>
    <row r="912" spans="1:114">
      <c r="A912" s="4"/>
      <c r="B912" s="3"/>
      <c r="D912" s="1" t="str">
        <f>IFERROR(INDEX('padron cfe'!B:B,MATCH(DATOS!C912,'padron cfe'!A:A,0),1),"")</f>
        <v/>
      </c>
      <c r="H912" s="5" t="str">
        <f>IF(F912="","",IFERROR(CONCATENATE("PEUA",VLOOKUP(ESTADO,REPORTE!AV$2:AW$33,2,0),DIDTRITO_FORM,CADER_FORM,IFERROR(VLOOKUP(DAY(F912),$BN$3:$BO$11,2,0),DAY(F912)),IFERROR(VLOOKUP(MONTH(F912),$BN$3:$BO$11,2,0),MONTH(F912)),YEAR(F912),G912),""))</f>
        <v/>
      </c>
      <c r="K912" s="2" t="str">
        <f>IFERROR(INDEX('padron cfe'!C:C,MATCH(DATOS!C912,'padron cfe'!A:A,0),1),"")</f>
        <v/>
      </c>
      <c r="L912" s="4" t="str">
        <f>IFERROR(IF(VLOOKUP(J912,J$2:L911,4,0)=0,"",VLOOKUP(J912,J$2:L911,4,0)),"")</f>
        <v/>
      </c>
      <c r="M912" s="4" t="str">
        <f>IFERROR(IF(VLOOKUP(J912,J$2:M911,5,0)=0,"",VLOOKUP(J912,J$2:M911,5,0)),"")</f>
        <v/>
      </c>
      <c r="Q912" s="5" t="str">
        <f t="shared" si="192"/>
        <v/>
      </c>
      <c r="S912"/>
      <c r="T912" s="2" t="str">
        <f>IFERROR(INDEX('padron cfe'!D:D,MATCH(DATOS!C912,'padron cfe'!A:A,0),1),"")</f>
        <v/>
      </c>
      <c r="X912" s="3"/>
      <c r="Z912" s="4" t="str">
        <f t="shared" si="193"/>
        <v/>
      </c>
      <c r="AC912" s="2" t="str">
        <f>IFERROR(IF(INDEX(AC$1:AC911,MATCH(J912,J$1:J911,0),1)=0,"",INDEX(AC$1:AC911,MATCH(J912,J$1:J911,0),1)),"")</f>
        <v/>
      </c>
      <c r="AD912" s="2" t="str">
        <f>IFERROR(IF(INDEX(AD$1:AD911,MATCH(J912,J$1:J911,0),1)=0,"",INDEX(AD$1:AD911,MATCH(J912,J$1:J911,0),1)),"")</f>
        <v/>
      </c>
      <c r="AE912" s="2" t="str">
        <f>IFERROR(IF(INDEX(AE$1:AE911,MATCH(J912,J$1:J911,0),1)=0,"",INDEX(AE$1:AE911,MATCH(J912,J$1:J911,0),1)),"")</f>
        <v/>
      </c>
      <c r="AS912" s="4"/>
      <c r="AU912" s="124"/>
      <c r="AV912" s="124"/>
      <c r="AW912" s="124"/>
      <c r="AX912" s="124"/>
      <c r="AY912" s="124"/>
      <c r="AZ912" s="124"/>
      <c r="BA912" s="4"/>
      <c r="BB912" s="127"/>
      <c r="BH912" s="7" t="str">
        <f t="shared" ca="1" si="194"/>
        <v/>
      </c>
      <c r="BI912" s="4" t="str">
        <f t="shared" si="190"/>
        <v/>
      </c>
      <c r="BJ912" s="123" t="str">
        <f t="shared" si="195"/>
        <v/>
      </c>
      <c r="BK912" s="140" t="str">
        <f t="shared" si="200"/>
        <v/>
      </c>
      <c r="BP912" s="5"/>
      <c r="BQ912" s="4" t="str">
        <f>IF(IFERROR(VLOOKUP(C912,C913:C$1993,1,0),"")="","",COUNTIF(C:C,C912))</f>
        <v/>
      </c>
      <c r="BS912" s="5"/>
      <c r="BT912" s="5"/>
      <c r="BU912" s="5" t="str">
        <f>IF(B912="","",IF(BQ912="",1+(MAX(BU$2:BU911)),""))</f>
        <v/>
      </c>
      <c r="BV912" s="5" t="str">
        <f t="shared" si="196"/>
        <v/>
      </c>
      <c r="BW912" s="5" t="str">
        <f t="shared" si="197"/>
        <v/>
      </c>
      <c r="BX912" s="14" t="str">
        <f t="shared" si="198"/>
        <v/>
      </c>
      <c r="BY912" s="28"/>
      <c r="BZ912" s="15"/>
      <c r="CA912" s="5" t="str">
        <f t="shared" si="191"/>
        <v/>
      </c>
      <c r="CC912" s="5"/>
      <c r="CD912" s="5" t="str">
        <f t="shared" si="199"/>
        <v/>
      </c>
      <c r="CE912" s="5" t="str">
        <f>IF(J912="","",IFERROR(IF(VLOOKUP(J912,J$2:J911,1,0)=0,"",""),J912))</f>
        <v/>
      </c>
      <c r="CF912" s="24" t="str">
        <f>IF(CE912="","",(IFERROR(VLOOKUP(MID(CE912,1,1),$CW$2:DA$28,3,0),0)+IFERROR(VLOOKUP(MID(CE912,2,1),CW$2:DA$28,4,0),0)+IFERROR(VLOOKUP(MID(CE912,3,1),CW$2:DA$28,5,0),0)+(ROW(CE912)/1000000000000)))</f>
        <v/>
      </c>
      <c r="CG912" s="5"/>
      <c r="CH912" s="5">
        <v>911</v>
      </c>
      <c r="CI912" s="5" t="str">
        <f>IFERROR(VLOOKUP(CH912,CD$2:CE1988,2,0),"")</f>
        <v/>
      </c>
      <c r="CJ912" s="5"/>
      <c r="CL912" s="5"/>
      <c r="DC912" s="5" t="e">
        <f>IF(REPORTE!AH$2="si",IF(C912=VALUE(REPORTE!C$11),IF(SUM(DC913:DC$1993),CONCATENATE(INT(B912),", "),INT(B912)),""),IF(C912=VALUE(REPORTE!C$10),IF(SUM(DC913:DC$1993),CONCATENATE(INT(B912),", "),INT(B912)),""))</f>
        <v>#VALUE!</v>
      </c>
      <c r="DG912" s="5"/>
      <c r="DH912" s="5"/>
      <c r="DI912" s="5"/>
      <c r="DJ912" s="5"/>
    </row>
    <row r="913" spans="1:114">
      <c r="A913" s="4"/>
      <c r="B913" s="3"/>
      <c r="D913" s="1" t="str">
        <f>IFERROR(INDEX('padron cfe'!B:B,MATCH(DATOS!C913,'padron cfe'!A:A,0),1),"")</f>
        <v/>
      </c>
      <c r="H913" s="5" t="str">
        <f>IF(F913="","",IFERROR(CONCATENATE("PEUA",VLOOKUP(ESTADO,REPORTE!AV$2:AW$33,2,0),DIDTRITO_FORM,CADER_FORM,IFERROR(VLOOKUP(DAY(F913),$BN$3:$BO$11,2,0),DAY(F913)),IFERROR(VLOOKUP(MONTH(F913),$BN$3:$BO$11,2,0),MONTH(F913)),YEAR(F913),G913),""))</f>
        <v/>
      </c>
      <c r="K913" s="2" t="str">
        <f>IFERROR(INDEX('padron cfe'!C:C,MATCH(DATOS!C913,'padron cfe'!A:A,0),1),"")</f>
        <v/>
      </c>
      <c r="L913" s="4" t="str">
        <f>IFERROR(IF(VLOOKUP(J913,J$2:L912,4,0)=0,"",VLOOKUP(J913,J$2:L912,4,0)),"")</f>
        <v/>
      </c>
      <c r="M913" s="4" t="str">
        <f>IFERROR(IF(VLOOKUP(J913,J$2:M912,5,0)=0,"",VLOOKUP(J913,J$2:M912,5,0)),"")</f>
        <v/>
      </c>
      <c r="Q913" s="5" t="str">
        <f t="shared" si="192"/>
        <v/>
      </c>
      <c r="S913"/>
      <c r="T913" s="2" t="str">
        <f>IFERROR(INDEX('padron cfe'!D:D,MATCH(DATOS!C913,'padron cfe'!A:A,0),1),"")</f>
        <v/>
      </c>
      <c r="X913" s="3"/>
      <c r="Z913" s="4" t="str">
        <f t="shared" si="193"/>
        <v/>
      </c>
      <c r="AC913" s="2" t="str">
        <f>IFERROR(IF(INDEX(AC$1:AC912,MATCH(J913,J$1:J912,0),1)=0,"",INDEX(AC$1:AC912,MATCH(J913,J$1:J912,0),1)),"")</f>
        <v/>
      </c>
      <c r="AD913" s="2" t="str">
        <f>IFERROR(IF(INDEX(AD$1:AD912,MATCH(J913,J$1:J912,0),1)=0,"",INDEX(AD$1:AD912,MATCH(J913,J$1:J912,0),1)),"")</f>
        <v/>
      </c>
      <c r="AE913" s="2" t="str">
        <f>IFERROR(IF(INDEX(AE$1:AE912,MATCH(J913,J$1:J912,0),1)=0,"",INDEX(AE$1:AE912,MATCH(J913,J$1:J912,0),1)),"")</f>
        <v/>
      </c>
      <c r="AS913" s="4"/>
      <c r="AU913" s="124"/>
      <c r="AV913" s="124"/>
      <c r="AW913" s="124"/>
      <c r="AX913" s="124"/>
      <c r="AY913" s="124"/>
      <c r="AZ913" s="124"/>
      <c r="BA913" s="4"/>
      <c r="BB913" s="127"/>
      <c r="BH913" s="7" t="str">
        <f t="shared" ca="1" si="194"/>
        <v/>
      </c>
      <c r="BI913" s="4" t="str">
        <f t="shared" si="190"/>
        <v/>
      </c>
      <c r="BJ913" s="123" t="str">
        <f t="shared" si="195"/>
        <v/>
      </c>
      <c r="BK913" s="140" t="str">
        <f t="shared" si="200"/>
        <v/>
      </c>
      <c r="BP913" s="5"/>
      <c r="BQ913" s="4" t="str">
        <f>IF(IFERROR(VLOOKUP(C913,C914:C$1993,1,0),"")="","",COUNTIF(C:C,C913))</f>
        <v/>
      </c>
      <c r="BS913" s="5"/>
      <c r="BT913" s="5"/>
      <c r="BU913" s="5" t="str">
        <f>IF(B913="","",IF(BQ913="",1+(MAX(BU$2:BU912)),""))</f>
        <v/>
      </c>
      <c r="BV913" s="5" t="str">
        <f t="shared" si="196"/>
        <v/>
      </c>
      <c r="BW913" s="5" t="str">
        <f t="shared" si="197"/>
        <v/>
      </c>
      <c r="BX913" s="14" t="str">
        <f t="shared" si="198"/>
        <v/>
      </c>
      <c r="BY913" s="28"/>
      <c r="BZ913" s="15"/>
      <c r="CA913" s="5" t="str">
        <f t="shared" si="191"/>
        <v/>
      </c>
      <c r="CC913" s="5"/>
      <c r="CD913" s="5" t="str">
        <f t="shared" si="199"/>
        <v/>
      </c>
      <c r="CE913" s="5" t="str">
        <f>IF(J913="","",IFERROR(IF(VLOOKUP(J913,J$2:J912,1,0)=0,"",""),J913))</f>
        <v/>
      </c>
      <c r="CF913" s="24" t="str">
        <f>IF(CE913="","",(IFERROR(VLOOKUP(MID(CE913,1,1),$CW$2:DA$28,3,0),0)+IFERROR(VLOOKUP(MID(CE913,2,1),CW$2:DA$28,4,0),0)+IFERROR(VLOOKUP(MID(CE913,3,1),CW$2:DA$28,5,0),0)+(ROW(CE913)/1000000000000)))</f>
        <v/>
      </c>
      <c r="CG913" s="5"/>
      <c r="CH913" s="5">
        <v>912</v>
      </c>
      <c r="CI913" s="5" t="str">
        <f>IFERROR(VLOOKUP(CH913,CD$2:CE1989,2,0),"")</f>
        <v/>
      </c>
      <c r="CJ913" s="5"/>
      <c r="CL913" s="5"/>
      <c r="DC913" s="5" t="e">
        <f>IF(REPORTE!AH$2="si",IF(C913=VALUE(REPORTE!C$11),IF(SUM(DC914:DC$1993),CONCATENATE(INT(B913),", "),INT(B913)),""),IF(C913=VALUE(REPORTE!C$10),IF(SUM(DC914:DC$1993),CONCATENATE(INT(B913),", "),INT(B913)),""))</f>
        <v>#VALUE!</v>
      </c>
      <c r="DG913" s="5"/>
      <c r="DH913" s="5"/>
      <c r="DI913" s="5"/>
      <c r="DJ913" s="5"/>
    </row>
    <row r="914" spans="1:114">
      <c r="A914" s="4"/>
      <c r="B914" s="3"/>
      <c r="D914" s="1" t="str">
        <f>IFERROR(INDEX('padron cfe'!B:B,MATCH(DATOS!C914,'padron cfe'!A:A,0),1),"")</f>
        <v/>
      </c>
      <c r="H914" s="5" t="str">
        <f>IF(F914="","",IFERROR(CONCATENATE("PEUA",VLOOKUP(ESTADO,REPORTE!AV$2:AW$33,2,0),DIDTRITO_FORM,CADER_FORM,IFERROR(VLOOKUP(DAY(F914),$BN$3:$BO$11,2,0),DAY(F914)),IFERROR(VLOOKUP(MONTH(F914),$BN$3:$BO$11,2,0),MONTH(F914)),YEAR(F914),G914),""))</f>
        <v/>
      </c>
      <c r="K914" s="2" t="str">
        <f>IFERROR(INDEX('padron cfe'!C:C,MATCH(DATOS!C914,'padron cfe'!A:A,0),1),"")</f>
        <v/>
      </c>
      <c r="L914" s="4" t="str">
        <f>IFERROR(IF(VLOOKUP(J914,J$2:L913,4,0)=0,"",VLOOKUP(J914,J$2:L913,4,0)),"")</f>
        <v/>
      </c>
      <c r="M914" s="4" t="str">
        <f>IFERROR(IF(VLOOKUP(J914,J$2:M913,5,0)=0,"",VLOOKUP(J914,J$2:M913,5,0)),"")</f>
        <v/>
      </c>
      <c r="Q914" s="5" t="str">
        <f t="shared" si="192"/>
        <v/>
      </c>
      <c r="S914"/>
      <c r="T914" s="2" t="str">
        <f>IFERROR(INDEX('padron cfe'!D:D,MATCH(DATOS!C914,'padron cfe'!A:A,0),1),"")</f>
        <v/>
      </c>
      <c r="X914" s="3"/>
      <c r="Z914" s="4" t="str">
        <f t="shared" si="193"/>
        <v/>
      </c>
      <c r="AC914" s="2" t="str">
        <f>IFERROR(IF(INDEX(AC$1:AC913,MATCH(J914,J$1:J913,0),1)=0,"",INDEX(AC$1:AC913,MATCH(J914,J$1:J913,0),1)),"")</f>
        <v/>
      </c>
      <c r="AD914" s="2" t="str">
        <f>IFERROR(IF(INDEX(AD$1:AD913,MATCH(J914,J$1:J913,0),1)=0,"",INDEX(AD$1:AD913,MATCH(J914,J$1:J913,0),1)),"")</f>
        <v/>
      </c>
      <c r="AE914" s="2" t="str">
        <f>IFERROR(IF(INDEX(AE$1:AE913,MATCH(J914,J$1:J913,0),1)=0,"",INDEX(AE$1:AE913,MATCH(J914,J$1:J913,0),1)),"")</f>
        <v/>
      </c>
      <c r="AS914" s="4"/>
      <c r="AU914" s="124"/>
      <c r="AV914" s="124"/>
      <c r="AW914" s="124"/>
      <c r="AX914" s="124"/>
      <c r="AY914" s="124"/>
      <c r="AZ914" s="124"/>
      <c r="BA914" s="4"/>
      <c r="BB914" s="127"/>
      <c r="BH914" s="7" t="str">
        <f t="shared" ca="1" si="194"/>
        <v/>
      </c>
      <c r="BI914" s="4" t="str">
        <f t="shared" si="190"/>
        <v/>
      </c>
      <c r="BJ914" s="123" t="str">
        <f t="shared" si="195"/>
        <v/>
      </c>
      <c r="BK914" s="140" t="str">
        <f t="shared" si="200"/>
        <v/>
      </c>
      <c r="BP914" s="5"/>
      <c r="BQ914" s="4" t="str">
        <f>IF(IFERROR(VLOOKUP(C914,C915:C$1993,1,0),"")="","",COUNTIF(C:C,C914))</f>
        <v/>
      </c>
      <c r="BS914" s="5"/>
      <c r="BT914" s="5"/>
      <c r="BU914" s="5" t="str">
        <f>IF(B914="","",IF(BQ914="",1+(MAX(BU$2:BU913)),""))</f>
        <v/>
      </c>
      <c r="BV914" s="5" t="str">
        <f t="shared" si="196"/>
        <v/>
      </c>
      <c r="BW914" s="5" t="str">
        <f t="shared" si="197"/>
        <v/>
      </c>
      <c r="BX914" s="14" t="str">
        <f t="shared" si="198"/>
        <v/>
      </c>
      <c r="BY914" s="28"/>
      <c r="BZ914" s="15"/>
      <c r="CA914" s="5" t="str">
        <f t="shared" si="191"/>
        <v/>
      </c>
      <c r="CC914" s="5"/>
      <c r="CD914" s="5" t="str">
        <f t="shared" si="199"/>
        <v/>
      </c>
      <c r="CE914" s="5" t="str">
        <f>IF(J914="","",IFERROR(IF(VLOOKUP(J914,J$2:J913,1,0)=0,"",""),J914))</f>
        <v/>
      </c>
      <c r="CF914" s="24" t="str">
        <f>IF(CE914="","",(IFERROR(VLOOKUP(MID(CE914,1,1),$CW$2:DA$28,3,0),0)+IFERROR(VLOOKUP(MID(CE914,2,1),CW$2:DA$28,4,0),0)+IFERROR(VLOOKUP(MID(CE914,3,1),CW$2:DA$28,5,0),0)+(ROW(CE914)/1000000000000)))</f>
        <v/>
      </c>
      <c r="CG914" s="5"/>
      <c r="CH914" s="5">
        <v>913</v>
      </c>
      <c r="CI914" s="5" t="str">
        <f>IFERROR(VLOOKUP(CH914,CD$2:CE1990,2,0),"")</f>
        <v/>
      </c>
      <c r="CJ914" s="5"/>
      <c r="CL914" s="5"/>
      <c r="DC914" s="5" t="e">
        <f>IF(REPORTE!AH$2="si",IF(C914=VALUE(REPORTE!C$11),IF(SUM(DC915:DC$1993),CONCATENATE(INT(B914),", "),INT(B914)),""),IF(C914=VALUE(REPORTE!C$10),IF(SUM(DC915:DC$1993),CONCATENATE(INT(B914),", "),INT(B914)),""))</f>
        <v>#VALUE!</v>
      </c>
      <c r="DG914" s="5"/>
      <c r="DH914" s="5"/>
      <c r="DI914" s="5"/>
      <c r="DJ914" s="5"/>
    </row>
    <row r="915" spans="1:114">
      <c r="A915" s="4"/>
      <c r="B915" s="3"/>
      <c r="D915" s="1" t="str">
        <f>IFERROR(INDEX('padron cfe'!B:B,MATCH(DATOS!C915,'padron cfe'!A:A,0),1),"")</f>
        <v/>
      </c>
      <c r="H915" s="5" t="str">
        <f>IF(F915="","",IFERROR(CONCATENATE("PEUA",VLOOKUP(ESTADO,REPORTE!AV$2:AW$33,2,0),DIDTRITO_FORM,CADER_FORM,IFERROR(VLOOKUP(DAY(F915),$BN$3:$BO$11,2,0),DAY(F915)),IFERROR(VLOOKUP(MONTH(F915),$BN$3:$BO$11,2,0),MONTH(F915)),YEAR(F915),G915),""))</f>
        <v/>
      </c>
      <c r="K915" s="2" t="str">
        <f>IFERROR(INDEX('padron cfe'!C:C,MATCH(DATOS!C915,'padron cfe'!A:A,0),1),"")</f>
        <v/>
      </c>
      <c r="L915" s="4" t="str">
        <f>IFERROR(IF(VLOOKUP(J915,J$2:L914,4,0)=0,"",VLOOKUP(J915,J$2:L914,4,0)),"")</f>
        <v/>
      </c>
      <c r="M915" s="4" t="str">
        <f>IFERROR(IF(VLOOKUP(J915,J$2:M914,5,0)=0,"",VLOOKUP(J915,J$2:M914,5,0)),"")</f>
        <v/>
      </c>
      <c r="Q915" s="5" t="str">
        <f t="shared" si="192"/>
        <v/>
      </c>
      <c r="S915"/>
      <c r="T915" s="2" t="str">
        <f>IFERROR(INDEX('padron cfe'!D:D,MATCH(DATOS!C915,'padron cfe'!A:A,0),1),"")</f>
        <v/>
      </c>
      <c r="X915" s="3"/>
      <c r="Z915" s="4" t="str">
        <f t="shared" si="193"/>
        <v/>
      </c>
      <c r="AC915" s="2" t="str">
        <f>IFERROR(IF(INDEX(AC$1:AC914,MATCH(J915,J$1:J914,0),1)=0,"",INDEX(AC$1:AC914,MATCH(J915,J$1:J914,0),1)),"")</f>
        <v/>
      </c>
      <c r="AD915" s="2" t="str">
        <f>IFERROR(IF(INDEX(AD$1:AD914,MATCH(J915,J$1:J914,0),1)=0,"",INDEX(AD$1:AD914,MATCH(J915,J$1:J914,0),1)),"")</f>
        <v/>
      </c>
      <c r="AE915" s="2" t="str">
        <f>IFERROR(IF(INDEX(AE$1:AE914,MATCH(J915,J$1:J914,0),1)=0,"",INDEX(AE$1:AE914,MATCH(J915,J$1:J914,0),1)),"")</f>
        <v/>
      </c>
      <c r="AS915" s="4"/>
      <c r="AU915" s="124"/>
      <c r="AV915" s="124"/>
      <c r="AW915" s="124"/>
      <c r="AX915" s="124"/>
      <c r="AY915" s="124"/>
      <c r="AZ915" s="124"/>
      <c r="BA915" s="4"/>
      <c r="BB915" s="127"/>
      <c r="BH915" s="7" t="str">
        <f t="shared" ca="1" si="194"/>
        <v/>
      </c>
      <c r="BI915" s="4" t="str">
        <f t="shared" ref="BI915:BI978" si="201">IFERROR(IF(AA915=0,"",AA915/BB915),"")</f>
        <v/>
      </c>
      <c r="BJ915" s="123" t="str">
        <f t="shared" si="195"/>
        <v/>
      </c>
      <c r="BK915" s="140" t="str">
        <f t="shared" si="200"/>
        <v/>
      </c>
      <c r="BP915" s="5"/>
      <c r="BQ915" s="4" t="str">
        <f>IF(IFERROR(VLOOKUP(C915,C916:C$1993,1,0),"")="","",COUNTIF(C:C,C915))</f>
        <v/>
      </c>
      <c r="BS915" s="5"/>
      <c r="BT915" s="5"/>
      <c r="BU915" s="5" t="str">
        <f>IF(B915="","",IF(BQ915="",1+(MAX(BU$2:BU914)),""))</f>
        <v/>
      </c>
      <c r="BV915" s="5" t="str">
        <f t="shared" si="196"/>
        <v/>
      </c>
      <c r="BW915" s="5" t="str">
        <f t="shared" si="197"/>
        <v/>
      </c>
      <c r="BX915" s="14" t="str">
        <f t="shared" si="198"/>
        <v/>
      </c>
      <c r="BY915" s="28"/>
      <c r="BZ915" s="15"/>
      <c r="CA915" s="5" t="str">
        <f t="shared" si="191"/>
        <v/>
      </c>
      <c r="CC915" s="5"/>
      <c r="CD915" s="5" t="str">
        <f t="shared" si="199"/>
        <v/>
      </c>
      <c r="CE915" s="5" t="str">
        <f>IF(J915="","",IFERROR(IF(VLOOKUP(J915,J$2:J914,1,0)=0,"",""),J915))</f>
        <v/>
      </c>
      <c r="CF915" s="24" t="str">
        <f>IF(CE915="","",(IFERROR(VLOOKUP(MID(CE915,1,1),$CW$2:DA$28,3,0),0)+IFERROR(VLOOKUP(MID(CE915,2,1),CW$2:DA$28,4,0),0)+IFERROR(VLOOKUP(MID(CE915,3,1),CW$2:DA$28,5,0),0)+(ROW(CE915)/1000000000000)))</f>
        <v/>
      </c>
      <c r="CG915" s="5"/>
      <c r="CH915" s="5">
        <v>914</v>
      </c>
      <c r="CI915" s="5" t="str">
        <f>IFERROR(VLOOKUP(CH915,CD$2:CE1991,2,0),"")</f>
        <v/>
      </c>
      <c r="CJ915" s="5"/>
      <c r="CL915" s="5"/>
      <c r="DC915" s="5" t="e">
        <f>IF(REPORTE!AH$2="si",IF(C915=VALUE(REPORTE!C$11),IF(SUM(DC916:DC$1993),CONCATENATE(INT(B915),", "),INT(B915)),""),IF(C915=VALUE(REPORTE!C$10),IF(SUM(DC916:DC$1993),CONCATENATE(INT(B915),", "),INT(B915)),""))</f>
        <v>#VALUE!</v>
      </c>
      <c r="DG915" s="5"/>
      <c r="DH915" s="5"/>
      <c r="DI915" s="5"/>
      <c r="DJ915" s="5"/>
    </row>
    <row r="916" spans="1:114">
      <c r="A916" s="4"/>
      <c r="B916" s="3"/>
      <c r="D916" s="1" t="str">
        <f>IFERROR(INDEX('padron cfe'!B:B,MATCH(DATOS!C916,'padron cfe'!A:A,0),1),"")</f>
        <v/>
      </c>
      <c r="H916" s="5" t="str">
        <f>IF(F916="","",IFERROR(CONCATENATE("PEUA",VLOOKUP(ESTADO,REPORTE!AV$2:AW$33,2,0),DIDTRITO_FORM,CADER_FORM,IFERROR(VLOOKUP(DAY(F916),$BN$3:$BO$11,2,0),DAY(F916)),IFERROR(VLOOKUP(MONTH(F916),$BN$3:$BO$11,2,0),MONTH(F916)),YEAR(F916),G916),""))</f>
        <v/>
      </c>
      <c r="K916" s="2" t="str">
        <f>IFERROR(INDEX('padron cfe'!C:C,MATCH(DATOS!C916,'padron cfe'!A:A,0),1),"")</f>
        <v/>
      </c>
      <c r="L916" s="4" t="str">
        <f>IFERROR(IF(VLOOKUP(J916,J$2:L915,4,0)=0,"",VLOOKUP(J916,J$2:L915,4,0)),"")</f>
        <v/>
      </c>
      <c r="M916" s="4" t="str">
        <f>IFERROR(IF(VLOOKUP(J916,J$2:M915,5,0)=0,"",VLOOKUP(J916,J$2:M915,5,0)),"")</f>
        <v/>
      </c>
      <c r="Q916" s="5" t="str">
        <f t="shared" si="192"/>
        <v/>
      </c>
      <c r="S916"/>
      <c r="T916" s="2" t="str">
        <f>IFERROR(INDEX('padron cfe'!D:D,MATCH(DATOS!C916,'padron cfe'!A:A,0),1),"")</f>
        <v/>
      </c>
      <c r="X916" s="3"/>
      <c r="Z916" s="4" t="str">
        <f t="shared" si="193"/>
        <v/>
      </c>
      <c r="AC916" s="2" t="str">
        <f>IFERROR(IF(INDEX(AC$1:AC915,MATCH(J916,J$1:J915,0),1)=0,"",INDEX(AC$1:AC915,MATCH(J916,J$1:J915,0),1)),"")</f>
        <v/>
      </c>
      <c r="AD916" s="2" t="str">
        <f>IFERROR(IF(INDEX(AD$1:AD915,MATCH(J916,J$1:J915,0),1)=0,"",INDEX(AD$1:AD915,MATCH(J916,J$1:J915,0),1)),"")</f>
        <v/>
      </c>
      <c r="AE916" s="2" t="str">
        <f>IFERROR(IF(INDEX(AE$1:AE915,MATCH(J916,J$1:J915,0),1)=0,"",INDEX(AE$1:AE915,MATCH(J916,J$1:J915,0),1)),"")</f>
        <v/>
      </c>
      <c r="AS916" s="4"/>
      <c r="AU916" s="124"/>
      <c r="AV916" s="124"/>
      <c r="AW916" s="124"/>
      <c r="AX916" s="124"/>
      <c r="AY916" s="124"/>
      <c r="AZ916" s="124"/>
      <c r="BA916" s="4"/>
      <c r="BB916" s="127"/>
      <c r="BH916" s="7" t="str">
        <f t="shared" ca="1" si="194"/>
        <v/>
      </c>
      <c r="BI916" s="4" t="str">
        <f t="shared" si="201"/>
        <v/>
      </c>
      <c r="BJ916" s="123" t="str">
        <f t="shared" si="195"/>
        <v/>
      </c>
      <c r="BK916" s="140" t="str">
        <f t="shared" si="200"/>
        <v/>
      </c>
      <c r="BP916" s="5"/>
      <c r="BQ916" s="4" t="str">
        <f>IF(IFERROR(VLOOKUP(C916,C917:C$1993,1,0),"")="","",COUNTIF(C:C,C916))</f>
        <v/>
      </c>
      <c r="BS916" s="5"/>
      <c r="BT916" s="5"/>
      <c r="BU916" s="5" t="str">
        <f>IF(B916="","",IF(BQ916="",1+(MAX(BU$2:BU915)),""))</f>
        <v/>
      </c>
      <c r="BV916" s="5" t="str">
        <f t="shared" si="196"/>
        <v/>
      </c>
      <c r="BW916" s="5" t="str">
        <f t="shared" si="197"/>
        <v/>
      </c>
      <c r="BX916" s="14" t="str">
        <f t="shared" si="198"/>
        <v/>
      </c>
      <c r="BY916" s="28"/>
      <c r="BZ916" s="15"/>
      <c r="CA916" s="5" t="str">
        <f t="shared" si="191"/>
        <v/>
      </c>
      <c r="CC916" s="5"/>
      <c r="CD916" s="5" t="str">
        <f t="shared" si="199"/>
        <v/>
      </c>
      <c r="CE916" s="5" t="str">
        <f>IF(J916="","",IFERROR(IF(VLOOKUP(J916,J$2:J915,1,0)=0,"",""),J916))</f>
        <v/>
      </c>
      <c r="CF916" s="24" t="str">
        <f>IF(CE916="","",(IFERROR(VLOOKUP(MID(CE916,1,1),$CW$2:DA$28,3,0),0)+IFERROR(VLOOKUP(MID(CE916,2,1),CW$2:DA$28,4,0),0)+IFERROR(VLOOKUP(MID(CE916,3,1),CW$2:DA$28,5,0),0)+(ROW(CE916)/1000000000000)))</f>
        <v/>
      </c>
      <c r="CG916" s="5"/>
      <c r="CH916" s="5">
        <v>915</v>
      </c>
      <c r="CI916" s="5" t="str">
        <f>IFERROR(VLOOKUP(CH916,CD$2:CE1992,2,0),"")</f>
        <v/>
      </c>
      <c r="CJ916" s="5"/>
      <c r="CL916" s="5"/>
      <c r="DC916" s="5" t="e">
        <f>IF(REPORTE!AH$2="si",IF(C916=VALUE(REPORTE!C$11),IF(SUM(DC917:DC$1993),CONCATENATE(INT(B916),", "),INT(B916)),""),IF(C916=VALUE(REPORTE!C$10),IF(SUM(DC917:DC$1993),CONCATENATE(INT(B916),", "),INT(B916)),""))</f>
        <v>#VALUE!</v>
      </c>
      <c r="DG916" s="5"/>
      <c r="DH916" s="5"/>
      <c r="DI916" s="5"/>
      <c r="DJ916" s="5"/>
    </row>
    <row r="917" spans="1:114">
      <c r="A917" s="4"/>
      <c r="B917" s="3"/>
      <c r="D917" s="1" t="str">
        <f>IFERROR(INDEX('padron cfe'!B:B,MATCH(DATOS!C917,'padron cfe'!A:A,0),1),"")</f>
        <v/>
      </c>
      <c r="H917" s="5" t="str">
        <f>IF(F917="","",IFERROR(CONCATENATE("PEUA",VLOOKUP(ESTADO,REPORTE!AV$2:AW$33,2,0),DIDTRITO_FORM,CADER_FORM,IFERROR(VLOOKUP(DAY(F917),$BN$3:$BO$11,2,0),DAY(F917)),IFERROR(VLOOKUP(MONTH(F917),$BN$3:$BO$11,2,0),MONTH(F917)),YEAR(F917),G917),""))</f>
        <v/>
      </c>
      <c r="K917" s="2" t="str">
        <f>IFERROR(INDEX('padron cfe'!C:C,MATCH(DATOS!C917,'padron cfe'!A:A,0),1),"")</f>
        <v/>
      </c>
      <c r="L917" s="4" t="str">
        <f>IFERROR(IF(VLOOKUP(J917,J$2:L916,4,0)=0,"",VLOOKUP(J917,J$2:L916,4,0)),"")</f>
        <v/>
      </c>
      <c r="M917" s="4" t="str">
        <f>IFERROR(IF(VLOOKUP(J917,J$2:M916,5,0)=0,"",VLOOKUP(J917,J$2:M916,5,0)),"")</f>
        <v/>
      </c>
      <c r="Q917" s="5" t="str">
        <f t="shared" si="192"/>
        <v/>
      </c>
      <c r="S917"/>
      <c r="T917" s="2" t="str">
        <f>IFERROR(INDEX('padron cfe'!D:D,MATCH(DATOS!C917,'padron cfe'!A:A,0),1),"")</f>
        <v/>
      </c>
      <c r="X917" s="3"/>
      <c r="Z917" s="4" t="str">
        <f t="shared" si="193"/>
        <v/>
      </c>
      <c r="AC917" s="2" t="str">
        <f>IFERROR(IF(INDEX(AC$1:AC916,MATCH(J917,J$1:J916,0),1)=0,"",INDEX(AC$1:AC916,MATCH(J917,J$1:J916,0),1)),"")</f>
        <v/>
      </c>
      <c r="AD917" s="2" t="str">
        <f>IFERROR(IF(INDEX(AD$1:AD916,MATCH(J917,J$1:J916,0),1)=0,"",INDEX(AD$1:AD916,MATCH(J917,J$1:J916,0),1)),"")</f>
        <v/>
      </c>
      <c r="AE917" s="2" t="str">
        <f>IFERROR(IF(INDEX(AE$1:AE916,MATCH(J917,J$1:J916,0),1)=0,"",INDEX(AE$1:AE916,MATCH(J917,J$1:J916,0),1)),"")</f>
        <v/>
      </c>
      <c r="AS917" s="4"/>
      <c r="AU917" s="124"/>
      <c r="AV917" s="124"/>
      <c r="AW917" s="124"/>
      <c r="AX917" s="124"/>
      <c r="AY917" s="124"/>
      <c r="AZ917" s="124"/>
      <c r="BA917" s="4"/>
      <c r="BB917" s="127"/>
      <c r="BH917" s="7" t="str">
        <f t="shared" ca="1" si="194"/>
        <v/>
      </c>
      <c r="BI917" s="4" t="str">
        <f t="shared" si="201"/>
        <v/>
      </c>
      <c r="BJ917" s="123" t="str">
        <f t="shared" si="195"/>
        <v/>
      </c>
      <c r="BK917" s="140" t="str">
        <f t="shared" si="200"/>
        <v/>
      </c>
      <c r="BP917" s="5"/>
      <c r="BQ917" s="4" t="str">
        <f>IF(IFERROR(VLOOKUP(C917,C918:C$1993,1,0),"")="","",COUNTIF(C:C,C917))</f>
        <v/>
      </c>
      <c r="BS917" s="5"/>
      <c r="BT917" s="5"/>
      <c r="BU917" s="5" t="str">
        <f>IF(B917="","",IF(BQ917="",1+(MAX(BU$2:BU916)),""))</f>
        <v/>
      </c>
      <c r="BV917" s="5" t="str">
        <f t="shared" si="196"/>
        <v/>
      </c>
      <c r="BW917" s="5" t="str">
        <f t="shared" si="197"/>
        <v/>
      </c>
      <c r="BX917" s="14" t="str">
        <f t="shared" si="198"/>
        <v/>
      </c>
      <c r="BY917" s="28"/>
      <c r="BZ917" s="15"/>
      <c r="CA917" s="5" t="str">
        <f t="shared" si="191"/>
        <v/>
      </c>
      <c r="CC917" s="5"/>
      <c r="CD917" s="5" t="str">
        <f t="shared" si="199"/>
        <v/>
      </c>
      <c r="CE917" s="5" t="str">
        <f>IF(J917="","",IFERROR(IF(VLOOKUP(J917,J$2:J916,1,0)=0,"",""),J917))</f>
        <v/>
      </c>
      <c r="CF917" s="24" t="str">
        <f>IF(CE917="","",(IFERROR(VLOOKUP(MID(CE917,1,1),$CW$2:DA$28,3,0),0)+IFERROR(VLOOKUP(MID(CE917,2,1),CW$2:DA$28,4,0),0)+IFERROR(VLOOKUP(MID(CE917,3,1),CW$2:DA$28,5,0),0)+(ROW(CE917)/1000000000000)))</f>
        <v/>
      </c>
      <c r="CG917" s="5"/>
      <c r="CH917" s="5">
        <v>916</v>
      </c>
      <c r="CI917" s="5" t="str">
        <f>IFERROR(VLOOKUP(CH917,CD$2:CE1993,2,0),"")</f>
        <v/>
      </c>
      <c r="CJ917" s="5"/>
      <c r="CL917" s="5"/>
      <c r="DC917" s="5" t="e">
        <f>IF(REPORTE!AH$2="si",IF(C917=VALUE(REPORTE!C$11),IF(SUM(DC918:DC$1993),CONCATENATE(INT(B917),", "),INT(B917)),""),IF(C917=VALUE(REPORTE!C$10),IF(SUM(DC918:DC$1993),CONCATENATE(INT(B917),", "),INT(B917)),""))</f>
        <v>#VALUE!</v>
      </c>
      <c r="DG917" s="5"/>
      <c r="DH917" s="5"/>
      <c r="DI917" s="5"/>
      <c r="DJ917" s="5"/>
    </row>
    <row r="918" spans="1:114">
      <c r="A918" s="4"/>
      <c r="B918" s="3"/>
      <c r="D918" s="1" t="str">
        <f>IFERROR(INDEX('padron cfe'!B:B,MATCH(DATOS!C918,'padron cfe'!A:A,0),1),"")</f>
        <v/>
      </c>
      <c r="H918" s="5" t="str">
        <f>IF(F918="","",IFERROR(CONCATENATE("PEUA",VLOOKUP(ESTADO,REPORTE!AV$2:AW$33,2,0),DIDTRITO_FORM,CADER_FORM,IFERROR(VLOOKUP(DAY(F918),$BN$3:$BO$11,2,0),DAY(F918)),IFERROR(VLOOKUP(MONTH(F918),$BN$3:$BO$11,2,0),MONTH(F918)),YEAR(F918),G918),""))</f>
        <v/>
      </c>
      <c r="K918" s="2" t="str">
        <f>IFERROR(INDEX('padron cfe'!C:C,MATCH(DATOS!C918,'padron cfe'!A:A,0),1),"")</f>
        <v/>
      </c>
      <c r="L918" s="4" t="str">
        <f>IFERROR(IF(VLOOKUP(J918,J$2:L917,4,0)=0,"",VLOOKUP(J918,J$2:L917,4,0)),"")</f>
        <v/>
      </c>
      <c r="M918" s="4" t="str">
        <f>IFERROR(IF(VLOOKUP(J918,J$2:M917,5,0)=0,"",VLOOKUP(J918,J$2:M917,5,0)),"")</f>
        <v/>
      </c>
      <c r="Q918" s="5" t="str">
        <f t="shared" si="192"/>
        <v/>
      </c>
      <c r="S918"/>
      <c r="T918" s="2" t="str">
        <f>IFERROR(INDEX('padron cfe'!D:D,MATCH(DATOS!C918,'padron cfe'!A:A,0),1),"")</f>
        <v/>
      </c>
      <c r="X918" s="3"/>
      <c r="Z918" s="4" t="str">
        <f t="shared" si="193"/>
        <v/>
      </c>
      <c r="AC918" s="2" t="str">
        <f>IFERROR(IF(INDEX(AC$1:AC917,MATCH(J918,J$1:J917,0),1)=0,"",INDEX(AC$1:AC917,MATCH(J918,J$1:J917,0),1)),"")</f>
        <v/>
      </c>
      <c r="AD918" s="2" t="str">
        <f>IFERROR(IF(INDEX(AD$1:AD917,MATCH(J918,J$1:J917,0),1)=0,"",INDEX(AD$1:AD917,MATCH(J918,J$1:J917,0),1)),"")</f>
        <v/>
      </c>
      <c r="AE918" s="2" t="str">
        <f>IFERROR(IF(INDEX(AE$1:AE917,MATCH(J918,J$1:J917,0),1)=0,"",INDEX(AE$1:AE917,MATCH(J918,J$1:J917,0),1)),"")</f>
        <v/>
      </c>
      <c r="AS918" s="4"/>
      <c r="AU918" s="124"/>
      <c r="AV918" s="124"/>
      <c r="AW918" s="124"/>
      <c r="AX918" s="124"/>
      <c r="AY918" s="124"/>
      <c r="AZ918" s="124"/>
      <c r="BA918" s="4"/>
      <c r="BB918" s="127"/>
      <c r="BH918" s="7" t="str">
        <f t="shared" ca="1" si="194"/>
        <v/>
      </c>
      <c r="BI918" s="4" t="str">
        <f t="shared" si="201"/>
        <v/>
      </c>
      <c r="BJ918" s="123" t="str">
        <f t="shared" si="195"/>
        <v/>
      </c>
      <c r="BK918" s="140" t="str">
        <f t="shared" si="200"/>
        <v/>
      </c>
      <c r="BP918" s="5"/>
      <c r="BQ918" s="4" t="str">
        <f>IF(IFERROR(VLOOKUP(C918,C919:C$1993,1,0),"")="","",COUNTIF(C:C,C918))</f>
        <v/>
      </c>
      <c r="BS918" s="5"/>
      <c r="BT918" s="5"/>
      <c r="BU918" s="5" t="str">
        <f>IF(B918="","",IF(BQ918="",1+(MAX(BU$2:BU917)),""))</f>
        <v/>
      </c>
      <c r="BV918" s="5" t="str">
        <f t="shared" si="196"/>
        <v/>
      </c>
      <c r="BW918" s="5" t="str">
        <f t="shared" si="197"/>
        <v/>
      </c>
      <c r="BX918" s="14" t="str">
        <f t="shared" si="198"/>
        <v/>
      </c>
      <c r="BY918" s="28"/>
      <c r="BZ918" s="15"/>
      <c r="CA918" s="5" t="str">
        <f t="shared" ref="CA918:CA981" si="202">CONCATENATE(AI918,AJ918,AK918,AL918,AM918)</f>
        <v/>
      </c>
      <c r="CC918" s="5"/>
      <c r="CD918" s="5" t="str">
        <f t="shared" si="199"/>
        <v/>
      </c>
      <c r="CE918" s="5" t="str">
        <f>IF(J918="","",IFERROR(IF(VLOOKUP(J918,J$2:J917,1,0)=0,"",""),J918))</f>
        <v/>
      </c>
      <c r="CF918" s="24" t="str">
        <f>IF(CE918="","",(IFERROR(VLOOKUP(MID(CE918,1,1),$CW$2:DA$28,3,0),0)+IFERROR(VLOOKUP(MID(CE918,2,1),CW$2:DA$28,4,0),0)+IFERROR(VLOOKUP(MID(CE918,3,1),CW$2:DA$28,5,0),0)+(ROW(CE918)/1000000000000)))</f>
        <v/>
      </c>
      <c r="CG918" s="5"/>
      <c r="CH918" s="5">
        <v>917</v>
      </c>
      <c r="CI918" s="5" t="str">
        <f>IFERROR(VLOOKUP(CH918,CD$2:CE1994,2,0),"")</f>
        <v/>
      </c>
      <c r="CJ918" s="5"/>
      <c r="CL918" s="5"/>
      <c r="DC918" s="5" t="e">
        <f>IF(REPORTE!AH$2="si",IF(C918=VALUE(REPORTE!C$11),IF(SUM(DC919:DC$1993),CONCATENATE(INT(B918),", "),INT(B918)),""),IF(C918=VALUE(REPORTE!C$10),IF(SUM(DC919:DC$1993),CONCATENATE(INT(B918),", "),INT(B918)),""))</f>
        <v>#VALUE!</v>
      </c>
      <c r="DG918" s="5"/>
      <c r="DH918" s="5"/>
      <c r="DI918" s="5"/>
      <c r="DJ918" s="5"/>
    </row>
    <row r="919" spans="1:114">
      <c r="A919" s="4"/>
      <c r="B919" s="3"/>
      <c r="D919" s="1" t="str">
        <f>IFERROR(INDEX('padron cfe'!B:B,MATCH(DATOS!C919,'padron cfe'!A:A,0),1),"")</f>
        <v/>
      </c>
      <c r="H919" s="5" t="str">
        <f>IF(F919="","",IFERROR(CONCATENATE("PEUA",VLOOKUP(ESTADO,REPORTE!AV$2:AW$33,2,0),DIDTRITO_FORM,CADER_FORM,IFERROR(VLOOKUP(DAY(F919),$BN$3:$BO$11,2,0),DAY(F919)),IFERROR(VLOOKUP(MONTH(F919),$BN$3:$BO$11,2,0),MONTH(F919)),YEAR(F919),G919),""))</f>
        <v/>
      </c>
      <c r="K919" s="2" t="str">
        <f>IFERROR(INDEX('padron cfe'!C:C,MATCH(DATOS!C919,'padron cfe'!A:A,0),1),"")</f>
        <v/>
      </c>
      <c r="L919" s="4" t="str">
        <f>IFERROR(IF(VLOOKUP(J919,J$2:L918,4,0)=0,"",VLOOKUP(J919,J$2:L918,4,0)),"")</f>
        <v/>
      </c>
      <c r="M919" s="4" t="str">
        <f>IFERROR(IF(VLOOKUP(J919,J$2:M918,5,0)=0,"",VLOOKUP(J919,J$2:M918,5,0)),"")</f>
        <v/>
      </c>
      <c r="Q919" s="5" t="str">
        <f t="shared" si="192"/>
        <v/>
      </c>
      <c r="S919"/>
      <c r="T919" s="2" t="str">
        <f>IFERROR(INDEX('padron cfe'!D:D,MATCH(DATOS!C919,'padron cfe'!A:A,0),1),"")</f>
        <v/>
      </c>
      <c r="X919" s="3"/>
      <c r="Z919" s="4" t="str">
        <f t="shared" si="193"/>
        <v/>
      </c>
      <c r="AC919" s="2" t="str">
        <f>IFERROR(IF(INDEX(AC$1:AC918,MATCH(J919,J$1:J918,0),1)=0,"",INDEX(AC$1:AC918,MATCH(J919,J$1:J918,0),1)),"")</f>
        <v/>
      </c>
      <c r="AD919" s="2" t="str">
        <f>IFERROR(IF(INDEX(AD$1:AD918,MATCH(J919,J$1:J918,0),1)=0,"",INDEX(AD$1:AD918,MATCH(J919,J$1:J918,0),1)),"")</f>
        <v/>
      </c>
      <c r="AE919" s="2" t="str">
        <f>IFERROR(IF(INDEX(AE$1:AE918,MATCH(J919,J$1:J918,0),1)=0,"",INDEX(AE$1:AE918,MATCH(J919,J$1:J918,0),1)),"")</f>
        <v/>
      </c>
      <c r="AS919" s="4"/>
      <c r="AU919" s="124"/>
      <c r="AV919" s="124"/>
      <c r="AW919" s="124"/>
      <c r="AX919" s="124"/>
      <c r="AY919" s="124"/>
      <c r="AZ919" s="124"/>
      <c r="BA919" s="4"/>
      <c r="BB919" s="127"/>
      <c r="BH919" s="7" t="str">
        <f t="shared" ca="1" si="194"/>
        <v/>
      </c>
      <c r="BI919" s="4" t="str">
        <f t="shared" si="201"/>
        <v/>
      </c>
      <c r="BJ919" s="123" t="str">
        <f t="shared" si="195"/>
        <v/>
      </c>
      <c r="BK919" s="140" t="str">
        <f t="shared" si="200"/>
        <v/>
      </c>
      <c r="BP919" s="5"/>
      <c r="BQ919" s="4" t="str">
        <f>IF(IFERROR(VLOOKUP(C919,C920:C$1993,1,0),"")="","",COUNTIF(C:C,C919))</f>
        <v/>
      </c>
      <c r="BS919" s="5"/>
      <c r="BT919" s="5"/>
      <c r="BU919" s="5" t="str">
        <f>IF(B919="","",IF(BQ919="",1+(MAX(BU$2:BU918)),""))</f>
        <v/>
      </c>
      <c r="BV919" s="5" t="str">
        <f t="shared" si="196"/>
        <v/>
      </c>
      <c r="BW919" s="5" t="str">
        <f t="shared" si="197"/>
        <v/>
      </c>
      <c r="BX919" s="14" t="str">
        <f t="shared" si="198"/>
        <v/>
      </c>
      <c r="BY919" s="28"/>
      <c r="BZ919" s="15"/>
      <c r="CA919" s="5" t="str">
        <f t="shared" si="202"/>
        <v/>
      </c>
      <c r="CC919" s="5"/>
      <c r="CD919" s="5" t="str">
        <f t="shared" si="199"/>
        <v/>
      </c>
      <c r="CE919" s="5" t="str">
        <f>IF(J919="","",IFERROR(IF(VLOOKUP(J919,J$2:J918,1,0)=0,"",""),J919))</f>
        <v/>
      </c>
      <c r="CF919" s="24" t="str">
        <f>IF(CE919="","",(IFERROR(VLOOKUP(MID(CE919,1,1),$CW$2:DA$28,3,0),0)+IFERROR(VLOOKUP(MID(CE919,2,1),CW$2:DA$28,4,0),0)+IFERROR(VLOOKUP(MID(CE919,3,1),CW$2:DA$28,5,0),0)+(ROW(CE919)/1000000000000)))</f>
        <v/>
      </c>
      <c r="CG919" s="5"/>
      <c r="CH919" s="5">
        <v>918</v>
      </c>
      <c r="CI919" s="5" t="str">
        <f>IFERROR(VLOOKUP(CH919,CD$2:CE1995,2,0),"")</f>
        <v/>
      </c>
      <c r="CJ919" s="5"/>
      <c r="CL919" s="5"/>
      <c r="DC919" s="5" t="e">
        <f>IF(REPORTE!AH$2="si",IF(C919=VALUE(REPORTE!C$11),IF(SUM(DC920:DC$1993),CONCATENATE(INT(B919),", "),INT(B919)),""),IF(C919=VALUE(REPORTE!C$10),IF(SUM(DC920:DC$1993),CONCATENATE(INT(B919),", "),INT(B919)),""))</f>
        <v>#VALUE!</v>
      </c>
      <c r="DG919" s="5"/>
      <c r="DH919" s="5"/>
      <c r="DI919" s="5"/>
      <c r="DJ919" s="5"/>
    </row>
    <row r="920" spans="1:114">
      <c r="A920" s="4"/>
      <c r="B920" s="3"/>
      <c r="D920" s="1" t="str">
        <f>IFERROR(INDEX('padron cfe'!B:B,MATCH(DATOS!C920,'padron cfe'!A:A,0),1),"")</f>
        <v/>
      </c>
      <c r="H920" s="5" t="str">
        <f>IF(F920="","",IFERROR(CONCATENATE("PEUA",VLOOKUP(ESTADO,REPORTE!AV$2:AW$33,2,0),DIDTRITO_FORM,CADER_FORM,IFERROR(VLOOKUP(DAY(F920),$BN$3:$BO$11,2,0),DAY(F920)),IFERROR(VLOOKUP(MONTH(F920),$BN$3:$BO$11,2,0),MONTH(F920)),YEAR(F920),G920),""))</f>
        <v/>
      </c>
      <c r="K920" s="2" t="str">
        <f>IFERROR(INDEX('padron cfe'!C:C,MATCH(DATOS!C920,'padron cfe'!A:A,0),1),"")</f>
        <v/>
      </c>
      <c r="L920" s="4" t="str">
        <f>IFERROR(IF(VLOOKUP(J920,J$2:L919,4,0)=0,"",VLOOKUP(J920,J$2:L919,4,0)),"")</f>
        <v/>
      </c>
      <c r="M920" s="4" t="str">
        <f>IFERROR(IF(VLOOKUP(J920,J$2:M919,5,0)=0,"",VLOOKUP(J920,J$2:M919,5,0)),"")</f>
        <v/>
      </c>
      <c r="Q920" s="5" t="str">
        <f t="shared" si="192"/>
        <v/>
      </c>
      <c r="S920"/>
      <c r="T920" s="2" t="str">
        <f>IFERROR(INDEX('padron cfe'!D:D,MATCH(DATOS!C920,'padron cfe'!A:A,0),1),"")</f>
        <v/>
      </c>
      <c r="X920" s="3"/>
      <c r="Z920" s="4" t="str">
        <f t="shared" si="193"/>
        <v/>
      </c>
      <c r="AC920" s="2" t="str">
        <f>IFERROR(IF(INDEX(AC$1:AC919,MATCH(J920,J$1:J919,0),1)=0,"",INDEX(AC$1:AC919,MATCH(J920,J$1:J919,0),1)),"")</f>
        <v/>
      </c>
      <c r="AD920" s="2" t="str">
        <f>IFERROR(IF(INDEX(AD$1:AD919,MATCH(J920,J$1:J919,0),1)=0,"",INDEX(AD$1:AD919,MATCH(J920,J$1:J919,0),1)),"")</f>
        <v/>
      </c>
      <c r="AE920" s="2" t="str">
        <f>IFERROR(IF(INDEX(AE$1:AE919,MATCH(J920,J$1:J919,0),1)=0,"",INDEX(AE$1:AE919,MATCH(J920,J$1:J919,0),1)),"")</f>
        <v/>
      </c>
      <c r="AS920" s="4"/>
      <c r="AU920" s="124"/>
      <c r="AV920" s="124"/>
      <c r="AW920" s="124"/>
      <c r="AX920" s="124"/>
      <c r="AY920" s="124"/>
      <c r="AZ920" s="124"/>
      <c r="BA920" s="4"/>
      <c r="BB920" s="127"/>
      <c r="BH920" s="7" t="str">
        <f t="shared" ca="1" si="194"/>
        <v/>
      </c>
      <c r="BI920" s="4" t="str">
        <f t="shared" si="201"/>
        <v/>
      </c>
      <c r="BJ920" s="123" t="str">
        <f t="shared" si="195"/>
        <v/>
      </c>
      <c r="BK920" s="140" t="str">
        <f t="shared" si="200"/>
        <v/>
      </c>
      <c r="BP920" s="5"/>
      <c r="BQ920" s="4" t="str">
        <f>IF(IFERROR(VLOOKUP(C920,C921:C$1993,1,0),"")="","",COUNTIF(C:C,C920))</f>
        <v/>
      </c>
      <c r="BS920" s="5"/>
      <c r="BT920" s="5"/>
      <c r="BU920" s="5" t="str">
        <f>IF(B920="","",IF(BQ920="",1+(MAX(BU$2:BU919)),""))</f>
        <v/>
      </c>
      <c r="BV920" s="5" t="str">
        <f t="shared" si="196"/>
        <v/>
      </c>
      <c r="BW920" s="5" t="str">
        <f t="shared" si="197"/>
        <v/>
      </c>
      <c r="BX920" s="14" t="str">
        <f t="shared" si="198"/>
        <v/>
      </c>
      <c r="BY920" s="28"/>
      <c r="BZ920" s="15"/>
      <c r="CA920" s="5" t="str">
        <f t="shared" si="202"/>
        <v/>
      </c>
      <c r="CC920" s="5"/>
      <c r="CD920" s="5" t="str">
        <f t="shared" si="199"/>
        <v/>
      </c>
      <c r="CE920" s="5" t="str">
        <f>IF(J920="","",IFERROR(IF(VLOOKUP(J920,J$2:J919,1,0)=0,"",""),J920))</f>
        <v/>
      </c>
      <c r="CF920" s="24" t="str">
        <f>IF(CE920="","",(IFERROR(VLOOKUP(MID(CE920,1,1),$CW$2:DA$28,3,0),0)+IFERROR(VLOOKUP(MID(CE920,2,1),CW$2:DA$28,4,0),0)+IFERROR(VLOOKUP(MID(CE920,3,1),CW$2:DA$28,5,0),0)+(ROW(CE920)/1000000000000)))</f>
        <v/>
      </c>
      <c r="CG920" s="5"/>
      <c r="CH920" s="5">
        <v>919</v>
      </c>
      <c r="CI920" s="5" t="str">
        <f>IFERROR(VLOOKUP(CH920,CD$2:CE1996,2,0),"")</f>
        <v/>
      </c>
      <c r="CJ920" s="5"/>
      <c r="CL920" s="5"/>
      <c r="DC920" s="5" t="e">
        <f>IF(REPORTE!AH$2="si",IF(C920=VALUE(REPORTE!C$11),IF(SUM(DC921:DC$1993),CONCATENATE(INT(B920),", "),INT(B920)),""),IF(C920=VALUE(REPORTE!C$10),IF(SUM(DC921:DC$1993),CONCATENATE(INT(B920),", "),INT(B920)),""))</f>
        <v>#VALUE!</v>
      </c>
      <c r="DG920" s="5"/>
      <c r="DH920" s="5"/>
      <c r="DI920" s="5"/>
      <c r="DJ920" s="5"/>
    </row>
    <row r="921" spans="1:114">
      <c r="A921" s="4"/>
      <c r="B921" s="3"/>
      <c r="D921" s="1" t="str">
        <f>IFERROR(INDEX('padron cfe'!B:B,MATCH(DATOS!C921,'padron cfe'!A:A,0),1),"")</f>
        <v/>
      </c>
      <c r="H921" s="5" t="str">
        <f>IF(F921="","",IFERROR(CONCATENATE("PEUA",VLOOKUP(ESTADO,REPORTE!AV$2:AW$33,2,0),DIDTRITO_FORM,CADER_FORM,IFERROR(VLOOKUP(DAY(F921),$BN$3:$BO$11,2,0),DAY(F921)),IFERROR(VLOOKUP(MONTH(F921),$BN$3:$BO$11,2,0),MONTH(F921)),YEAR(F921),G921),""))</f>
        <v/>
      </c>
      <c r="K921" s="2" t="str">
        <f>IFERROR(INDEX('padron cfe'!C:C,MATCH(DATOS!C921,'padron cfe'!A:A,0),1),"")</f>
        <v/>
      </c>
      <c r="L921" s="4" t="str">
        <f>IFERROR(IF(VLOOKUP(J921,J$2:L920,4,0)=0,"",VLOOKUP(J921,J$2:L920,4,0)),"")</f>
        <v/>
      </c>
      <c r="M921" s="4" t="str">
        <f>IFERROR(IF(VLOOKUP(J921,J$2:M920,5,0)=0,"",VLOOKUP(J921,J$2:M920,5,0)),"")</f>
        <v/>
      </c>
      <c r="Q921" s="5" t="str">
        <f t="shared" si="192"/>
        <v/>
      </c>
      <c r="S921"/>
      <c r="T921" s="2" t="str">
        <f>IFERROR(INDEX('padron cfe'!D:D,MATCH(DATOS!C921,'padron cfe'!A:A,0),1),"")</f>
        <v/>
      </c>
      <c r="X921" s="3"/>
      <c r="Z921" s="4" t="str">
        <f t="shared" si="193"/>
        <v/>
      </c>
      <c r="AC921" s="2" t="str">
        <f>IFERROR(IF(INDEX(AC$1:AC920,MATCH(J921,J$1:J920,0),1)=0,"",INDEX(AC$1:AC920,MATCH(J921,J$1:J920,0),1)),"")</f>
        <v/>
      </c>
      <c r="AD921" s="2" t="str">
        <f>IFERROR(IF(INDEX(AD$1:AD920,MATCH(J921,J$1:J920,0),1)=0,"",INDEX(AD$1:AD920,MATCH(J921,J$1:J920,0),1)),"")</f>
        <v/>
      </c>
      <c r="AE921" s="2" t="str">
        <f>IFERROR(IF(INDEX(AE$1:AE920,MATCH(J921,J$1:J920,0),1)=0,"",INDEX(AE$1:AE920,MATCH(J921,J$1:J920,0),1)),"")</f>
        <v/>
      </c>
      <c r="AS921" s="4"/>
      <c r="AU921" s="124"/>
      <c r="AV921" s="124"/>
      <c r="AW921" s="124"/>
      <c r="AX921" s="124"/>
      <c r="AY921" s="124"/>
      <c r="AZ921" s="124"/>
      <c r="BA921" s="4"/>
      <c r="BB921" s="127"/>
      <c r="BH921" s="7" t="str">
        <f t="shared" ca="1" si="194"/>
        <v/>
      </c>
      <c r="BI921" s="4" t="str">
        <f t="shared" si="201"/>
        <v/>
      </c>
      <c r="BJ921" s="123" t="str">
        <f t="shared" si="195"/>
        <v/>
      </c>
      <c r="BK921" s="140" t="str">
        <f t="shared" si="200"/>
        <v/>
      </c>
      <c r="BP921" s="5"/>
      <c r="BQ921" s="4" t="str">
        <f>IF(IFERROR(VLOOKUP(C921,C922:C$1993,1,0),"")="","",COUNTIF(C:C,C921))</f>
        <v/>
      </c>
      <c r="BS921" s="5"/>
      <c r="BT921" s="5"/>
      <c r="BU921" s="5" t="str">
        <f>IF(B921="","",IF(BQ921="",1+(MAX(BU$2:BU920)),""))</f>
        <v/>
      </c>
      <c r="BV921" s="5" t="str">
        <f t="shared" si="196"/>
        <v/>
      </c>
      <c r="BW921" s="5" t="str">
        <f t="shared" si="197"/>
        <v/>
      </c>
      <c r="BX921" s="14" t="str">
        <f t="shared" si="198"/>
        <v/>
      </c>
      <c r="BY921" s="28"/>
      <c r="BZ921" s="15"/>
      <c r="CA921" s="5" t="str">
        <f t="shared" si="202"/>
        <v/>
      </c>
      <c r="CC921" s="5"/>
      <c r="CD921" s="5" t="str">
        <f t="shared" si="199"/>
        <v/>
      </c>
      <c r="CE921" s="5" t="str">
        <f>IF(J921="","",IFERROR(IF(VLOOKUP(J921,J$2:J920,1,0)=0,"",""),J921))</f>
        <v/>
      </c>
      <c r="CF921" s="24" t="str">
        <f>IF(CE921="","",(IFERROR(VLOOKUP(MID(CE921,1,1),$CW$2:DA$28,3,0),0)+IFERROR(VLOOKUP(MID(CE921,2,1),CW$2:DA$28,4,0),0)+IFERROR(VLOOKUP(MID(CE921,3,1),CW$2:DA$28,5,0),0)+(ROW(CE921)/1000000000000)))</f>
        <v/>
      </c>
      <c r="CG921" s="5"/>
      <c r="CH921" s="5">
        <v>920</v>
      </c>
      <c r="CI921" s="5" t="str">
        <f>IFERROR(VLOOKUP(CH921,CD$2:CE1997,2,0),"")</f>
        <v/>
      </c>
      <c r="CJ921" s="5"/>
      <c r="CL921" s="5"/>
      <c r="DC921" s="5" t="e">
        <f>IF(REPORTE!AH$2="si",IF(C921=VALUE(REPORTE!C$11),IF(SUM(DC922:DC$1993),CONCATENATE(INT(B921),", "),INT(B921)),""),IF(C921=VALUE(REPORTE!C$10),IF(SUM(DC922:DC$1993),CONCATENATE(INT(B921),", "),INT(B921)),""))</f>
        <v>#VALUE!</v>
      </c>
      <c r="DG921" s="5"/>
      <c r="DH921" s="5"/>
      <c r="DI921" s="5"/>
      <c r="DJ921" s="5"/>
    </row>
    <row r="922" spans="1:114">
      <c r="A922" s="4"/>
      <c r="B922" s="3"/>
      <c r="D922" s="1" t="str">
        <f>IFERROR(INDEX('padron cfe'!B:B,MATCH(DATOS!C922,'padron cfe'!A:A,0),1),"")</f>
        <v/>
      </c>
      <c r="H922" s="5" t="str">
        <f>IF(F922="","",IFERROR(CONCATENATE("PEUA",VLOOKUP(ESTADO,REPORTE!AV$2:AW$33,2,0),DIDTRITO_FORM,CADER_FORM,IFERROR(VLOOKUP(DAY(F922),$BN$3:$BO$11,2,0),DAY(F922)),IFERROR(VLOOKUP(MONTH(F922),$BN$3:$BO$11,2,0),MONTH(F922)),YEAR(F922),G922),""))</f>
        <v/>
      </c>
      <c r="K922" s="2" t="str">
        <f>IFERROR(INDEX('padron cfe'!C:C,MATCH(DATOS!C922,'padron cfe'!A:A,0),1),"")</f>
        <v/>
      </c>
      <c r="L922" s="4" t="str">
        <f>IFERROR(IF(VLOOKUP(J922,J$2:L921,4,0)=0,"",VLOOKUP(J922,J$2:L921,4,0)),"")</f>
        <v/>
      </c>
      <c r="M922" s="4" t="str">
        <f>IFERROR(IF(VLOOKUP(J922,J$2:M921,5,0)=0,"",VLOOKUP(J922,J$2:M921,5,0)),"")</f>
        <v/>
      </c>
      <c r="Q922" s="5" t="str">
        <f t="shared" si="192"/>
        <v/>
      </c>
      <c r="S922"/>
      <c r="T922" s="2" t="str">
        <f>IFERROR(INDEX('padron cfe'!D:D,MATCH(DATOS!C922,'padron cfe'!A:A,0),1),"")</f>
        <v/>
      </c>
      <c r="X922" s="3"/>
      <c r="Z922" s="4" t="str">
        <f t="shared" si="193"/>
        <v/>
      </c>
      <c r="AC922" s="2" t="str">
        <f>IFERROR(IF(INDEX(AC$1:AC921,MATCH(J922,J$1:J921,0),1)=0,"",INDEX(AC$1:AC921,MATCH(J922,J$1:J921,0),1)),"")</f>
        <v/>
      </c>
      <c r="AD922" s="2" t="str">
        <f>IFERROR(IF(INDEX(AD$1:AD921,MATCH(J922,J$1:J921,0),1)=0,"",INDEX(AD$1:AD921,MATCH(J922,J$1:J921,0),1)),"")</f>
        <v/>
      </c>
      <c r="AE922" s="2" t="str">
        <f>IFERROR(IF(INDEX(AE$1:AE921,MATCH(J922,J$1:J921,0),1)=0,"",INDEX(AE$1:AE921,MATCH(J922,J$1:J921,0),1)),"")</f>
        <v/>
      </c>
      <c r="AS922" s="4"/>
      <c r="AU922" s="124"/>
      <c r="AV922" s="124"/>
      <c r="AW922" s="124"/>
      <c r="AX922" s="124"/>
      <c r="AY922" s="124"/>
      <c r="AZ922" s="124"/>
      <c r="BA922" s="4"/>
      <c r="BB922" s="127"/>
      <c r="BH922" s="7" t="str">
        <f t="shared" ca="1" si="194"/>
        <v/>
      </c>
      <c r="BI922" s="4" t="str">
        <f t="shared" si="201"/>
        <v/>
      </c>
      <c r="BJ922" s="123" t="str">
        <f t="shared" si="195"/>
        <v/>
      </c>
      <c r="BK922" s="140" t="str">
        <f t="shared" si="200"/>
        <v/>
      </c>
      <c r="BP922" s="5"/>
      <c r="BQ922" s="4" t="str">
        <f>IF(IFERROR(VLOOKUP(C922,C923:C$1993,1,0),"")="","",COUNTIF(C:C,C922))</f>
        <v/>
      </c>
      <c r="BS922" s="5"/>
      <c r="BT922" s="5"/>
      <c r="BU922" s="5" t="str">
        <f>IF(B922="","",IF(BQ922="",1+(MAX(BU$2:BU921)),""))</f>
        <v/>
      </c>
      <c r="BV922" s="5" t="str">
        <f t="shared" si="196"/>
        <v/>
      </c>
      <c r="BW922" s="5" t="str">
        <f t="shared" si="197"/>
        <v/>
      </c>
      <c r="BX922" s="14" t="str">
        <f t="shared" si="198"/>
        <v/>
      </c>
      <c r="BY922" s="28"/>
      <c r="BZ922" s="15"/>
      <c r="CA922" s="5" t="str">
        <f t="shared" si="202"/>
        <v/>
      </c>
      <c r="CC922" s="5"/>
      <c r="CD922" s="5" t="str">
        <f t="shared" si="199"/>
        <v/>
      </c>
      <c r="CE922" s="5" t="str">
        <f>IF(J922="","",IFERROR(IF(VLOOKUP(J922,J$2:J921,1,0)=0,"",""),J922))</f>
        <v/>
      </c>
      <c r="CF922" s="24" t="str">
        <f>IF(CE922="","",(IFERROR(VLOOKUP(MID(CE922,1,1),$CW$2:DA$28,3,0),0)+IFERROR(VLOOKUP(MID(CE922,2,1),CW$2:DA$28,4,0),0)+IFERROR(VLOOKUP(MID(CE922,3,1),CW$2:DA$28,5,0),0)+(ROW(CE922)/1000000000000)))</f>
        <v/>
      </c>
      <c r="CG922" s="5"/>
      <c r="CH922" s="5">
        <v>921</v>
      </c>
      <c r="CI922" s="5" t="str">
        <f>IFERROR(VLOOKUP(CH922,CD$2:CE1998,2,0),"")</f>
        <v/>
      </c>
      <c r="CJ922" s="5"/>
      <c r="CL922" s="5"/>
      <c r="DC922" s="5" t="e">
        <f>IF(REPORTE!AH$2="si",IF(C922=VALUE(REPORTE!C$11),IF(SUM(DC923:DC$1993),CONCATENATE(INT(B922),", "),INT(B922)),""),IF(C922=VALUE(REPORTE!C$10),IF(SUM(DC923:DC$1993),CONCATENATE(INT(B922),", "),INT(B922)),""))</f>
        <v>#VALUE!</v>
      </c>
      <c r="DG922" s="5"/>
      <c r="DH922" s="5"/>
      <c r="DI922" s="5"/>
      <c r="DJ922" s="5"/>
    </row>
    <row r="923" spans="1:114">
      <c r="A923" s="4"/>
      <c r="B923" s="3"/>
      <c r="D923" s="1" t="str">
        <f>IFERROR(INDEX('padron cfe'!B:B,MATCH(DATOS!C923,'padron cfe'!A:A,0),1),"")</f>
        <v/>
      </c>
      <c r="H923" s="5" t="str">
        <f>IF(F923="","",IFERROR(CONCATENATE("PEUA",VLOOKUP(ESTADO,REPORTE!AV$2:AW$33,2,0),DIDTRITO_FORM,CADER_FORM,IFERROR(VLOOKUP(DAY(F923),$BN$3:$BO$11,2,0),DAY(F923)),IFERROR(VLOOKUP(MONTH(F923),$BN$3:$BO$11,2,0),MONTH(F923)),YEAR(F923),G923),""))</f>
        <v/>
      </c>
      <c r="K923" s="2" t="str">
        <f>IFERROR(INDEX('padron cfe'!C:C,MATCH(DATOS!C923,'padron cfe'!A:A,0),1),"")</f>
        <v/>
      </c>
      <c r="L923" s="4" t="str">
        <f>IFERROR(IF(VLOOKUP(J923,J$2:L922,4,0)=0,"",VLOOKUP(J923,J$2:L922,4,0)),"")</f>
        <v/>
      </c>
      <c r="M923" s="4" t="str">
        <f>IFERROR(IF(VLOOKUP(J923,J$2:M922,5,0)=0,"",VLOOKUP(J923,J$2:M922,5,0)),"")</f>
        <v/>
      </c>
      <c r="Q923" s="5" t="str">
        <f t="shared" si="192"/>
        <v/>
      </c>
      <c r="S923"/>
      <c r="T923" s="2" t="str">
        <f>IFERROR(INDEX('padron cfe'!D:D,MATCH(DATOS!C923,'padron cfe'!A:A,0),1),"")</f>
        <v/>
      </c>
      <c r="X923" s="3"/>
      <c r="Z923" s="4" t="str">
        <f t="shared" si="193"/>
        <v/>
      </c>
      <c r="AC923" s="2" t="str">
        <f>IFERROR(IF(INDEX(AC$1:AC922,MATCH(J923,J$1:J922,0),1)=0,"",INDEX(AC$1:AC922,MATCH(J923,J$1:J922,0),1)),"")</f>
        <v/>
      </c>
      <c r="AD923" s="2" t="str">
        <f>IFERROR(IF(INDEX(AD$1:AD922,MATCH(J923,J$1:J922,0),1)=0,"",INDEX(AD$1:AD922,MATCH(J923,J$1:J922,0),1)),"")</f>
        <v/>
      </c>
      <c r="AE923" s="2" t="str">
        <f>IFERROR(IF(INDEX(AE$1:AE922,MATCH(J923,J$1:J922,0),1)=0,"",INDEX(AE$1:AE922,MATCH(J923,J$1:J922,0),1)),"")</f>
        <v/>
      </c>
      <c r="AS923" s="4"/>
      <c r="AU923" s="124"/>
      <c r="AV923" s="124"/>
      <c r="AW923" s="124"/>
      <c r="AX923" s="124"/>
      <c r="AY923" s="124"/>
      <c r="AZ923" s="124"/>
      <c r="BA923" s="4"/>
      <c r="BB923" s="127"/>
      <c r="BH923" s="7" t="str">
        <f t="shared" ca="1" si="194"/>
        <v/>
      </c>
      <c r="BI923" s="4" t="str">
        <f t="shared" si="201"/>
        <v/>
      </c>
      <c r="BJ923" s="123" t="str">
        <f t="shared" si="195"/>
        <v/>
      </c>
      <c r="BK923" s="140" t="str">
        <f t="shared" si="200"/>
        <v/>
      </c>
      <c r="BP923" s="5"/>
      <c r="BQ923" s="4" t="str">
        <f>IF(IFERROR(VLOOKUP(C923,C924:C$1993,1,0),"")="","",COUNTIF(C:C,C923))</f>
        <v/>
      </c>
      <c r="BS923" s="5"/>
      <c r="BT923" s="5"/>
      <c r="BU923" s="5" t="str">
        <f>IF(B923="","",IF(BQ923="",1+(MAX(BU$2:BU922)),""))</f>
        <v/>
      </c>
      <c r="BV923" s="5" t="str">
        <f t="shared" si="196"/>
        <v/>
      </c>
      <c r="BW923" s="5" t="str">
        <f t="shared" si="197"/>
        <v/>
      </c>
      <c r="BX923" s="14" t="str">
        <f t="shared" si="198"/>
        <v/>
      </c>
      <c r="BY923" s="28"/>
      <c r="BZ923" s="15"/>
      <c r="CA923" s="5" t="str">
        <f t="shared" si="202"/>
        <v/>
      </c>
      <c r="CC923" s="5"/>
      <c r="CD923" s="5" t="str">
        <f t="shared" si="199"/>
        <v/>
      </c>
      <c r="CE923" s="5" t="str">
        <f>IF(J923="","",IFERROR(IF(VLOOKUP(J923,J$2:J922,1,0)=0,"",""),J923))</f>
        <v/>
      </c>
      <c r="CF923" s="24" t="str">
        <f>IF(CE923="","",(IFERROR(VLOOKUP(MID(CE923,1,1),$CW$2:DA$28,3,0),0)+IFERROR(VLOOKUP(MID(CE923,2,1),CW$2:DA$28,4,0),0)+IFERROR(VLOOKUP(MID(CE923,3,1),CW$2:DA$28,5,0),0)+(ROW(CE923)/1000000000000)))</f>
        <v/>
      </c>
      <c r="CG923" s="5"/>
      <c r="CH923" s="5">
        <v>922</v>
      </c>
      <c r="CI923" s="5" t="str">
        <f>IFERROR(VLOOKUP(CH923,CD$2:CE1999,2,0),"")</f>
        <v/>
      </c>
      <c r="CJ923" s="5"/>
      <c r="CL923" s="5"/>
      <c r="DC923" s="5" t="e">
        <f>IF(REPORTE!AH$2="si",IF(C923=VALUE(REPORTE!C$11),IF(SUM(DC924:DC$1993),CONCATENATE(INT(B923),", "),INT(B923)),""),IF(C923=VALUE(REPORTE!C$10),IF(SUM(DC924:DC$1993),CONCATENATE(INT(B923),", "),INT(B923)),""))</f>
        <v>#VALUE!</v>
      </c>
      <c r="DG923" s="5"/>
      <c r="DH923" s="5"/>
      <c r="DI923" s="5"/>
      <c r="DJ923" s="5"/>
    </row>
    <row r="924" spans="1:114">
      <c r="A924" s="4"/>
      <c r="B924" s="3"/>
      <c r="D924" s="1" t="str">
        <f>IFERROR(INDEX('padron cfe'!B:B,MATCH(DATOS!C924,'padron cfe'!A:A,0),1),"")</f>
        <v/>
      </c>
      <c r="H924" s="5" t="str">
        <f>IF(F924="","",IFERROR(CONCATENATE("PEUA",VLOOKUP(ESTADO,REPORTE!AV$2:AW$33,2,0),DIDTRITO_FORM,CADER_FORM,IFERROR(VLOOKUP(DAY(F924),$BN$3:$BO$11,2,0),DAY(F924)),IFERROR(VLOOKUP(MONTH(F924),$BN$3:$BO$11,2,0),MONTH(F924)),YEAR(F924),G924),""))</f>
        <v/>
      </c>
      <c r="K924" s="2" t="str">
        <f>IFERROR(INDEX('padron cfe'!C:C,MATCH(DATOS!C924,'padron cfe'!A:A,0),1),"")</f>
        <v/>
      </c>
      <c r="L924" s="4" t="str">
        <f>IFERROR(IF(VLOOKUP(J924,J$2:L923,4,0)=0,"",VLOOKUP(J924,J$2:L923,4,0)),"")</f>
        <v/>
      </c>
      <c r="M924" s="4" t="str">
        <f>IFERROR(IF(VLOOKUP(J924,J$2:M923,5,0)=0,"",VLOOKUP(J924,J$2:M923,5,0)),"")</f>
        <v/>
      </c>
      <c r="Q924" s="5" t="str">
        <f t="shared" si="192"/>
        <v/>
      </c>
      <c r="S924"/>
      <c r="T924" s="2" t="str">
        <f>IFERROR(INDEX('padron cfe'!D:D,MATCH(DATOS!C924,'padron cfe'!A:A,0),1),"")</f>
        <v/>
      </c>
      <c r="X924" s="3"/>
      <c r="Z924" s="4" t="str">
        <f t="shared" si="193"/>
        <v/>
      </c>
      <c r="AC924" s="2" t="str">
        <f>IFERROR(IF(INDEX(AC$1:AC923,MATCH(J924,J$1:J923,0),1)=0,"",INDEX(AC$1:AC923,MATCH(J924,J$1:J923,0),1)),"")</f>
        <v/>
      </c>
      <c r="AD924" s="2" t="str">
        <f>IFERROR(IF(INDEX(AD$1:AD923,MATCH(J924,J$1:J923,0),1)=0,"",INDEX(AD$1:AD923,MATCH(J924,J$1:J923,0),1)),"")</f>
        <v/>
      </c>
      <c r="AE924" s="2" t="str">
        <f>IFERROR(IF(INDEX(AE$1:AE923,MATCH(J924,J$1:J923,0),1)=0,"",INDEX(AE$1:AE923,MATCH(J924,J$1:J923,0),1)),"")</f>
        <v/>
      </c>
      <c r="AS924" s="4"/>
      <c r="AU924" s="124"/>
      <c r="AV924" s="124"/>
      <c r="AW924" s="124"/>
      <c r="AX924" s="124"/>
      <c r="AY924" s="124"/>
      <c r="AZ924" s="124"/>
      <c r="BA924" s="4"/>
      <c r="BB924" s="127"/>
      <c r="BH924" s="7" t="str">
        <f t="shared" ca="1" si="194"/>
        <v/>
      </c>
      <c r="BI924" s="4" t="str">
        <f t="shared" si="201"/>
        <v/>
      </c>
      <c r="BJ924" s="123" t="str">
        <f t="shared" si="195"/>
        <v/>
      </c>
      <c r="BK924" s="140" t="str">
        <f t="shared" si="200"/>
        <v/>
      </c>
      <c r="BP924" s="5"/>
      <c r="BQ924" s="4" t="str">
        <f>IF(IFERROR(VLOOKUP(C924,C925:C$1993,1,0),"")="","",COUNTIF(C:C,C924))</f>
        <v/>
      </c>
      <c r="BS924" s="5"/>
      <c r="BT924" s="5"/>
      <c r="BU924" s="5" t="str">
        <f>IF(B924="","",IF(BQ924="",1+(MAX(BU$2:BU923)),""))</f>
        <v/>
      </c>
      <c r="BV924" s="5" t="str">
        <f t="shared" si="196"/>
        <v/>
      </c>
      <c r="BW924" s="5" t="str">
        <f t="shared" si="197"/>
        <v/>
      </c>
      <c r="BX924" s="14" t="str">
        <f t="shared" si="198"/>
        <v/>
      </c>
      <c r="BY924" s="28"/>
      <c r="BZ924" s="15"/>
      <c r="CA924" s="5" t="str">
        <f t="shared" si="202"/>
        <v/>
      </c>
      <c r="CC924" s="5"/>
      <c r="CD924" s="5" t="str">
        <f t="shared" si="199"/>
        <v/>
      </c>
      <c r="CE924" s="5" t="str">
        <f>IF(J924="","",IFERROR(IF(VLOOKUP(J924,J$2:J923,1,0)=0,"",""),J924))</f>
        <v/>
      </c>
      <c r="CF924" s="24" t="str">
        <f>IF(CE924="","",(IFERROR(VLOOKUP(MID(CE924,1,1),$CW$2:DA$28,3,0),0)+IFERROR(VLOOKUP(MID(CE924,2,1),CW$2:DA$28,4,0),0)+IFERROR(VLOOKUP(MID(CE924,3,1),CW$2:DA$28,5,0),0)+(ROW(CE924)/1000000000000)))</f>
        <v/>
      </c>
      <c r="CG924" s="5"/>
      <c r="CH924" s="5">
        <v>923</v>
      </c>
      <c r="CI924" s="5" t="str">
        <f>IFERROR(VLOOKUP(CH924,CD$2:CE2000,2,0),"")</f>
        <v/>
      </c>
      <c r="CJ924" s="5"/>
      <c r="CL924" s="5"/>
      <c r="DC924" s="5" t="e">
        <f>IF(REPORTE!AH$2="si",IF(C924=VALUE(REPORTE!C$11),IF(SUM(DC925:DC$1993),CONCATENATE(INT(B924),", "),INT(B924)),""),IF(C924=VALUE(REPORTE!C$10),IF(SUM(DC925:DC$1993),CONCATENATE(INT(B924),", "),INT(B924)),""))</f>
        <v>#VALUE!</v>
      </c>
      <c r="DG924" s="5"/>
      <c r="DH924" s="5"/>
      <c r="DI924" s="5"/>
      <c r="DJ924" s="5"/>
    </row>
    <row r="925" spans="1:114">
      <c r="A925" s="4"/>
      <c r="B925" s="3"/>
      <c r="D925" s="1" t="str">
        <f>IFERROR(INDEX('padron cfe'!B:B,MATCH(DATOS!C925,'padron cfe'!A:A,0),1),"")</f>
        <v/>
      </c>
      <c r="H925" s="5" t="str">
        <f>IF(F925="","",IFERROR(CONCATENATE("PEUA",VLOOKUP(ESTADO,REPORTE!AV$2:AW$33,2,0),DIDTRITO_FORM,CADER_FORM,IFERROR(VLOOKUP(DAY(F925),$BN$3:$BO$11,2,0),DAY(F925)),IFERROR(VLOOKUP(MONTH(F925),$BN$3:$BO$11,2,0),MONTH(F925)),YEAR(F925),G925),""))</f>
        <v/>
      </c>
      <c r="K925" s="2" t="str">
        <f>IFERROR(INDEX('padron cfe'!C:C,MATCH(DATOS!C925,'padron cfe'!A:A,0),1),"")</f>
        <v/>
      </c>
      <c r="L925" s="4" t="str">
        <f>IFERROR(IF(VLOOKUP(J925,J$2:L924,4,0)=0,"",VLOOKUP(J925,J$2:L924,4,0)),"")</f>
        <v/>
      </c>
      <c r="M925" s="4" t="str">
        <f>IFERROR(IF(VLOOKUP(J925,J$2:M924,5,0)=0,"",VLOOKUP(J925,J$2:M924,5,0)),"")</f>
        <v/>
      </c>
      <c r="Q925" s="5" t="str">
        <f t="shared" si="192"/>
        <v/>
      </c>
      <c r="S925"/>
      <c r="T925" s="2" t="str">
        <f>IFERROR(INDEX('padron cfe'!D:D,MATCH(DATOS!C925,'padron cfe'!A:A,0),1),"")</f>
        <v/>
      </c>
      <c r="X925" s="3"/>
      <c r="Z925" s="4" t="str">
        <f t="shared" si="193"/>
        <v/>
      </c>
      <c r="AC925" s="2" t="str">
        <f>IFERROR(IF(INDEX(AC$1:AC924,MATCH(J925,J$1:J924,0),1)=0,"",INDEX(AC$1:AC924,MATCH(J925,J$1:J924,0),1)),"")</f>
        <v/>
      </c>
      <c r="AD925" s="2" t="str">
        <f>IFERROR(IF(INDEX(AD$1:AD924,MATCH(J925,J$1:J924,0),1)=0,"",INDEX(AD$1:AD924,MATCH(J925,J$1:J924,0),1)),"")</f>
        <v/>
      </c>
      <c r="AE925" s="2" t="str">
        <f>IFERROR(IF(INDEX(AE$1:AE924,MATCH(J925,J$1:J924,0),1)=0,"",INDEX(AE$1:AE924,MATCH(J925,J$1:J924,0),1)),"")</f>
        <v/>
      </c>
      <c r="AS925" s="4"/>
      <c r="AU925" s="124"/>
      <c r="AV925" s="124"/>
      <c r="AW925" s="124"/>
      <c r="AX925" s="124"/>
      <c r="AY925" s="124"/>
      <c r="AZ925" s="124"/>
      <c r="BA925" s="4"/>
      <c r="BB925" s="127"/>
      <c r="BH925" s="7" t="str">
        <f t="shared" ca="1" si="194"/>
        <v/>
      </c>
      <c r="BI925" s="4" t="str">
        <f t="shared" si="201"/>
        <v/>
      </c>
      <c r="BJ925" s="123" t="str">
        <f t="shared" si="195"/>
        <v/>
      </c>
      <c r="BK925" s="140" t="str">
        <f t="shared" si="200"/>
        <v/>
      </c>
      <c r="BP925" s="5"/>
      <c r="BQ925" s="4" t="str">
        <f>IF(IFERROR(VLOOKUP(C925,C926:C$1993,1,0),"")="","",COUNTIF(C:C,C925))</f>
        <v/>
      </c>
      <c r="BS925" s="5"/>
      <c r="BT925" s="5"/>
      <c r="BU925" s="5" t="str">
        <f>IF(B925="","",IF(BQ925="",1+(MAX(BU$2:BU924)),""))</f>
        <v/>
      </c>
      <c r="BV925" s="5" t="str">
        <f t="shared" si="196"/>
        <v/>
      </c>
      <c r="BW925" s="5" t="str">
        <f t="shared" si="197"/>
        <v/>
      </c>
      <c r="BX925" s="14" t="str">
        <f t="shared" si="198"/>
        <v/>
      </c>
      <c r="BY925" s="28"/>
      <c r="BZ925" s="15"/>
      <c r="CA925" s="5" t="str">
        <f t="shared" si="202"/>
        <v/>
      </c>
      <c r="CC925" s="5"/>
      <c r="CD925" s="5" t="str">
        <f t="shared" si="199"/>
        <v/>
      </c>
      <c r="CE925" s="5" t="str">
        <f>IF(J925="","",IFERROR(IF(VLOOKUP(J925,J$2:J924,1,0)=0,"",""),J925))</f>
        <v/>
      </c>
      <c r="CF925" s="24" t="str">
        <f>IF(CE925="","",(IFERROR(VLOOKUP(MID(CE925,1,1),$CW$2:DA$28,3,0),0)+IFERROR(VLOOKUP(MID(CE925,2,1),CW$2:DA$28,4,0),0)+IFERROR(VLOOKUP(MID(CE925,3,1),CW$2:DA$28,5,0),0)+(ROW(CE925)/1000000000000)))</f>
        <v/>
      </c>
      <c r="CG925" s="5"/>
      <c r="CH925" s="5">
        <v>924</v>
      </c>
      <c r="CI925" s="5" t="str">
        <f>IFERROR(VLOOKUP(CH925,CD$2:CE2001,2,0),"")</f>
        <v/>
      </c>
      <c r="CJ925" s="5"/>
      <c r="CL925" s="5"/>
      <c r="DC925" s="5" t="e">
        <f>IF(REPORTE!AH$2="si",IF(C925=VALUE(REPORTE!C$11),IF(SUM(DC926:DC$1993),CONCATENATE(INT(B925),", "),INT(B925)),""),IF(C925=VALUE(REPORTE!C$10),IF(SUM(DC926:DC$1993),CONCATENATE(INT(B925),", "),INT(B925)),""))</f>
        <v>#VALUE!</v>
      </c>
      <c r="DD925" s="5"/>
      <c r="DG925" s="5"/>
      <c r="DH925" s="5"/>
      <c r="DI925" s="5"/>
      <c r="DJ925" s="5"/>
    </row>
    <row r="926" spans="1:114">
      <c r="A926" s="4"/>
      <c r="B926" s="3"/>
      <c r="D926" s="1" t="str">
        <f>IFERROR(INDEX('padron cfe'!B:B,MATCH(DATOS!C926,'padron cfe'!A:A,0),1),"")</f>
        <v/>
      </c>
      <c r="H926" s="5" t="str">
        <f>IF(F926="","",IFERROR(CONCATENATE("PEUA",VLOOKUP(ESTADO,REPORTE!AV$2:AW$33,2,0),DIDTRITO_FORM,CADER_FORM,IFERROR(VLOOKUP(DAY(F926),$BN$3:$BO$11,2,0),DAY(F926)),IFERROR(VLOOKUP(MONTH(F926),$BN$3:$BO$11,2,0),MONTH(F926)),YEAR(F926),G926),""))</f>
        <v/>
      </c>
      <c r="K926" s="2" t="str">
        <f>IFERROR(INDEX('padron cfe'!C:C,MATCH(DATOS!C926,'padron cfe'!A:A,0),1),"")</f>
        <v/>
      </c>
      <c r="L926" s="4" t="str">
        <f>IFERROR(IF(VLOOKUP(J926,J$2:L925,4,0)=0,"",VLOOKUP(J926,J$2:L925,4,0)),"")</f>
        <v/>
      </c>
      <c r="M926" s="4" t="str">
        <f>IFERROR(IF(VLOOKUP(J926,J$2:M925,5,0)=0,"",VLOOKUP(J926,J$2:M925,5,0)),"")</f>
        <v/>
      </c>
      <c r="Q926" s="5" t="str">
        <f t="shared" si="192"/>
        <v/>
      </c>
      <c r="S926"/>
      <c r="T926" s="2" t="str">
        <f>IFERROR(INDEX('padron cfe'!D:D,MATCH(DATOS!C926,'padron cfe'!A:A,0),1),"")</f>
        <v/>
      </c>
      <c r="X926" s="3"/>
      <c r="Z926" s="4" t="str">
        <f t="shared" si="193"/>
        <v/>
      </c>
      <c r="AC926" s="2" t="str">
        <f>IFERROR(IF(INDEX(AC$1:AC925,MATCH(J926,J$1:J925,0),1)=0,"",INDEX(AC$1:AC925,MATCH(J926,J$1:J925,0),1)),"")</f>
        <v/>
      </c>
      <c r="AD926" s="2" t="str">
        <f>IFERROR(IF(INDEX(AD$1:AD925,MATCH(J926,J$1:J925,0),1)=0,"",INDEX(AD$1:AD925,MATCH(J926,J$1:J925,0),1)),"")</f>
        <v/>
      </c>
      <c r="AE926" s="2" t="str">
        <f>IFERROR(IF(INDEX(AE$1:AE925,MATCH(J926,J$1:J925,0),1)=0,"",INDEX(AE$1:AE925,MATCH(J926,J$1:J925,0),1)),"")</f>
        <v/>
      </c>
      <c r="AS926" s="4"/>
      <c r="AU926" s="124"/>
      <c r="AV926" s="124"/>
      <c r="AW926" s="124"/>
      <c r="AX926" s="124"/>
      <c r="AY926" s="124"/>
      <c r="AZ926" s="124"/>
      <c r="BA926" s="4"/>
      <c r="BB926" s="127"/>
      <c r="BH926" s="7" t="str">
        <f t="shared" ca="1" si="194"/>
        <v/>
      </c>
      <c r="BI926" s="4" t="str">
        <f t="shared" si="201"/>
        <v/>
      </c>
      <c r="BJ926" s="123" t="str">
        <f t="shared" si="195"/>
        <v/>
      </c>
      <c r="BK926" s="140" t="str">
        <f t="shared" si="200"/>
        <v/>
      </c>
      <c r="BP926" s="5"/>
      <c r="BQ926" s="4" t="str">
        <f>IF(IFERROR(VLOOKUP(C926,C927:C$1993,1,0),"")="","",COUNTIF(C:C,C926))</f>
        <v/>
      </c>
      <c r="BS926" s="5"/>
      <c r="BT926" s="5"/>
      <c r="BU926" s="5" t="str">
        <f>IF(B926="","",IF(BQ926="",1+(MAX(BU$2:BU925)),""))</f>
        <v/>
      </c>
      <c r="BV926" s="5" t="str">
        <f t="shared" si="196"/>
        <v/>
      </c>
      <c r="BW926" s="5" t="str">
        <f t="shared" si="197"/>
        <v/>
      </c>
      <c r="BX926" s="14" t="str">
        <f t="shared" si="198"/>
        <v/>
      </c>
      <c r="BY926" s="28"/>
      <c r="BZ926" s="15"/>
      <c r="CA926" s="5" t="str">
        <f t="shared" si="202"/>
        <v/>
      </c>
      <c r="CC926" s="5"/>
      <c r="CD926" s="5" t="str">
        <f t="shared" si="199"/>
        <v/>
      </c>
      <c r="CE926" s="5" t="str">
        <f>IF(J926="","",IFERROR(IF(VLOOKUP(J926,J$2:J925,1,0)=0,"",""),J926))</f>
        <v/>
      </c>
      <c r="CF926" s="24" t="str">
        <f>IF(CE926="","",(IFERROR(VLOOKUP(MID(CE926,1,1),$CW$2:DA$28,3,0),0)+IFERROR(VLOOKUP(MID(CE926,2,1),CW$2:DA$28,4,0),0)+IFERROR(VLOOKUP(MID(CE926,3,1),CW$2:DA$28,5,0),0)+(ROW(CE926)/1000000000000)))</f>
        <v/>
      </c>
      <c r="CG926" s="5"/>
      <c r="CH926" s="5">
        <v>925</v>
      </c>
      <c r="CI926" s="5" t="str">
        <f>IFERROR(VLOOKUP(CH926,CD$2:CE2002,2,0),"")</f>
        <v/>
      </c>
      <c r="CJ926" s="5"/>
      <c r="CL926" s="5"/>
      <c r="DC926" s="5" t="e">
        <f>IF(REPORTE!AH$2="si",IF(C926=VALUE(REPORTE!C$11),IF(SUM(DC927:DC$1993),CONCATENATE(INT(B926),", "),INT(B926)),""),IF(C926=VALUE(REPORTE!C$10),IF(SUM(DC927:DC$1993),CONCATENATE(INT(B926),", "),INT(B926)),""))</f>
        <v>#VALUE!</v>
      </c>
      <c r="DD926" s="5" t="e">
        <f>CONCATENATE(DC926,DC927,DC928,DC929,DC930,DC931,DC932,DC933,DC934,DC935,DC936,DC937,DC938,DC939,DC940,DC941,DC942,DC943,DC944,DC945,DC946,DC947,DC948,DC949,DC950,DC951,DC952,DC953,DC954,DC955,DC956,DC957,DC958,DC959,DC960,DC961,DC962,DC963,DC964,DC965,DC966,DC967)</f>
        <v>#VALUE!</v>
      </c>
      <c r="DG926" s="5"/>
      <c r="DH926" s="5"/>
      <c r="DI926" s="5"/>
      <c r="DJ926" s="5"/>
    </row>
    <row r="927" spans="1:114">
      <c r="A927" s="4"/>
      <c r="B927" s="3"/>
      <c r="D927" s="1" t="str">
        <f>IFERROR(INDEX('padron cfe'!B:B,MATCH(DATOS!C927,'padron cfe'!A:A,0),1),"")</f>
        <v/>
      </c>
      <c r="H927" s="5" t="str">
        <f>IF(F927="","",IFERROR(CONCATENATE("PEUA",VLOOKUP(ESTADO,REPORTE!AV$2:AW$33,2,0),DIDTRITO_FORM,CADER_FORM,IFERROR(VLOOKUP(DAY(F927),$BN$3:$BO$11,2,0),DAY(F927)),IFERROR(VLOOKUP(MONTH(F927),$BN$3:$BO$11,2,0),MONTH(F927)),YEAR(F927),G927),""))</f>
        <v/>
      </c>
      <c r="K927" s="2" t="str">
        <f>IFERROR(INDEX('padron cfe'!C:C,MATCH(DATOS!C927,'padron cfe'!A:A,0),1),"")</f>
        <v/>
      </c>
      <c r="L927" s="4" t="str">
        <f>IFERROR(IF(VLOOKUP(J927,J$2:L926,4,0)=0,"",VLOOKUP(J927,J$2:L926,4,0)),"")</f>
        <v/>
      </c>
      <c r="M927" s="4" t="str">
        <f>IFERROR(IF(VLOOKUP(J927,J$2:M926,5,0)=0,"",VLOOKUP(J927,J$2:M926,5,0)),"")</f>
        <v/>
      </c>
      <c r="Q927" s="5" t="str">
        <f t="shared" si="192"/>
        <v/>
      </c>
      <c r="S927"/>
      <c r="T927" s="2" t="str">
        <f>IFERROR(INDEX('padron cfe'!D:D,MATCH(DATOS!C927,'padron cfe'!A:A,0),1),"")</f>
        <v/>
      </c>
      <c r="X927" s="3"/>
      <c r="Z927" s="4" t="str">
        <f t="shared" si="193"/>
        <v/>
      </c>
      <c r="AC927" s="2" t="str">
        <f>IFERROR(IF(INDEX(AC$1:AC926,MATCH(J927,J$1:J926,0),1)=0,"",INDEX(AC$1:AC926,MATCH(J927,J$1:J926,0),1)),"")</f>
        <v/>
      </c>
      <c r="AD927" s="2" t="str">
        <f>IFERROR(IF(INDEX(AD$1:AD926,MATCH(J927,J$1:J926,0),1)=0,"",INDEX(AD$1:AD926,MATCH(J927,J$1:J926,0),1)),"")</f>
        <v/>
      </c>
      <c r="AE927" s="2" t="str">
        <f>IFERROR(IF(INDEX(AE$1:AE926,MATCH(J927,J$1:J926,0),1)=0,"",INDEX(AE$1:AE926,MATCH(J927,J$1:J926,0),1)),"")</f>
        <v/>
      </c>
      <c r="AS927" s="4"/>
      <c r="AU927" s="124"/>
      <c r="AV927" s="124"/>
      <c r="AW927" s="124"/>
      <c r="AX927" s="124"/>
      <c r="AY927" s="124"/>
      <c r="AZ927" s="124"/>
      <c r="BA927" s="4"/>
      <c r="BB927" s="127"/>
      <c r="BH927" s="7" t="str">
        <f t="shared" ca="1" si="194"/>
        <v/>
      </c>
      <c r="BI927" s="4" t="str">
        <f t="shared" si="201"/>
        <v/>
      </c>
      <c r="BJ927" s="123" t="str">
        <f t="shared" si="195"/>
        <v/>
      </c>
      <c r="BK927" s="140" t="str">
        <f t="shared" si="200"/>
        <v/>
      </c>
      <c r="BP927" s="5"/>
      <c r="BQ927" s="4" t="str">
        <f>IF(IFERROR(VLOOKUP(C927,C928:C$1993,1,0),"")="","",COUNTIF(C:C,C927))</f>
        <v/>
      </c>
      <c r="BS927" s="5"/>
      <c r="BT927" s="5"/>
      <c r="BU927" s="5" t="str">
        <f>IF(B927="","",IF(BQ927="",1+(MAX(BU$2:BU926)),""))</f>
        <v/>
      </c>
      <c r="BV927" s="5" t="str">
        <f t="shared" si="196"/>
        <v/>
      </c>
      <c r="BW927" s="5" t="str">
        <f t="shared" si="197"/>
        <v/>
      </c>
      <c r="BX927" s="14" t="str">
        <f t="shared" si="198"/>
        <v/>
      </c>
      <c r="BY927" s="28"/>
      <c r="BZ927" s="15"/>
      <c r="CA927" s="5" t="str">
        <f t="shared" si="202"/>
        <v/>
      </c>
      <c r="CC927" s="5"/>
      <c r="CD927" s="5" t="str">
        <f t="shared" si="199"/>
        <v/>
      </c>
      <c r="CE927" s="5" t="str">
        <f>IF(J927="","",IFERROR(IF(VLOOKUP(J927,J$2:J926,1,0)=0,"",""),J927))</f>
        <v/>
      </c>
      <c r="CF927" s="24" t="str">
        <f>IF(CE927="","",(IFERROR(VLOOKUP(MID(CE927,1,1),$CW$2:DA$28,3,0),0)+IFERROR(VLOOKUP(MID(CE927,2,1),CW$2:DA$28,4,0),0)+IFERROR(VLOOKUP(MID(CE927,3,1),CW$2:DA$28,5,0),0)+(ROW(CE927)/1000000000000)))</f>
        <v/>
      </c>
      <c r="CG927" s="5"/>
      <c r="CH927" s="5">
        <v>926</v>
      </c>
      <c r="CI927" s="5" t="str">
        <f>IFERROR(VLOOKUP(CH927,CD$2:CE2003,2,0),"")</f>
        <v/>
      </c>
      <c r="CJ927" s="5"/>
      <c r="CL927" s="5"/>
      <c r="DC927" s="5" t="e">
        <f>IF(REPORTE!AH$2="si",IF(C927=VALUE(REPORTE!C$11),IF(SUM(DC928:DC$1993),CONCATENATE(INT(B927),", "),INT(B927)),""),IF(C927=VALUE(REPORTE!C$10),IF(SUM(DC928:DC$1993),CONCATENATE(INT(B927),", "),INT(B927)),""))</f>
        <v>#VALUE!</v>
      </c>
      <c r="DG927" s="5"/>
      <c r="DH927" s="5"/>
      <c r="DI927" s="5"/>
      <c r="DJ927" s="5"/>
    </row>
    <row r="928" spans="1:114">
      <c r="A928" s="4"/>
      <c r="B928" s="3"/>
      <c r="D928" s="1" t="str">
        <f>IFERROR(INDEX('padron cfe'!B:B,MATCH(DATOS!C928,'padron cfe'!A:A,0),1),"")</f>
        <v/>
      </c>
      <c r="H928" s="5" t="str">
        <f>IF(F928="","",IFERROR(CONCATENATE("PEUA",VLOOKUP(ESTADO,REPORTE!AV$2:AW$33,2,0),DIDTRITO_FORM,CADER_FORM,IFERROR(VLOOKUP(DAY(F928),$BN$3:$BO$11,2,0),DAY(F928)),IFERROR(VLOOKUP(MONTH(F928),$BN$3:$BO$11,2,0),MONTH(F928)),YEAR(F928),G928),""))</f>
        <v/>
      </c>
      <c r="K928" s="2" t="str">
        <f>IFERROR(INDEX('padron cfe'!C:C,MATCH(DATOS!C928,'padron cfe'!A:A,0),1),"")</f>
        <v/>
      </c>
      <c r="L928" s="4" t="str">
        <f>IFERROR(IF(VLOOKUP(J928,J$2:L927,4,0)=0,"",VLOOKUP(J928,J$2:L927,4,0)),"")</f>
        <v/>
      </c>
      <c r="M928" s="4" t="str">
        <f>IFERROR(IF(VLOOKUP(J928,J$2:M927,5,0)=0,"",VLOOKUP(J928,J$2:M927,5,0)),"")</f>
        <v/>
      </c>
      <c r="Q928" s="5" t="str">
        <f t="shared" si="192"/>
        <v/>
      </c>
      <c r="S928"/>
      <c r="T928" s="2" t="str">
        <f>IFERROR(INDEX('padron cfe'!D:D,MATCH(DATOS!C928,'padron cfe'!A:A,0),1),"")</f>
        <v/>
      </c>
      <c r="X928" s="3"/>
      <c r="Z928" s="4" t="str">
        <f t="shared" si="193"/>
        <v/>
      </c>
      <c r="AC928" s="2" t="str">
        <f>IFERROR(IF(INDEX(AC$1:AC927,MATCH(J928,J$1:J927,0),1)=0,"",INDEX(AC$1:AC927,MATCH(J928,J$1:J927,0),1)),"")</f>
        <v/>
      </c>
      <c r="AD928" s="2" t="str">
        <f>IFERROR(IF(INDEX(AD$1:AD927,MATCH(J928,J$1:J927,0),1)=0,"",INDEX(AD$1:AD927,MATCH(J928,J$1:J927,0),1)),"")</f>
        <v/>
      </c>
      <c r="AE928" s="2" t="str">
        <f>IFERROR(IF(INDEX(AE$1:AE927,MATCH(J928,J$1:J927,0),1)=0,"",INDEX(AE$1:AE927,MATCH(J928,J$1:J927,0),1)),"")</f>
        <v/>
      </c>
      <c r="AS928" s="4"/>
      <c r="AU928" s="124"/>
      <c r="AV928" s="124"/>
      <c r="AW928" s="124"/>
      <c r="AX928" s="124"/>
      <c r="AY928" s="124"/>
      <c r="AZ928" s="124"/>
      <c r="BA928" s="4"/>
      <c r="BB928" s="127"/>
      <c r="BH928" s="7" t="str">
        <f t="shared" ca="1" si="194"/>
        <v/>
      </c>
      <c r="BI928" s="4" t="str">
        <f t="shared" si="201"/>
        <v/>
      </c>
      <c r="BJ928" s="123" t="str">
        <f t="shared" si="195"/>
        <v/>
      </c>
      <c r="BK928" s="140" t="str">
        <f t="shared" si="200"/>
        <v/>
      </c>
      <c r="BP928" s="5"/>
      <c r="BQ928" s="4" t="str">
        <f>IF(IFERROR(VLOOKUP(C928,C929:C$1993,1,0),"")="","",COUNTIF(C:C,C928))</f>
        <v/>
      </c>
      <c r="BS928" s="5"/>
      <c r="BT928" s="5"/>
      <c r="BU928" s="5" t="str">
        <f>IF(B928="","",IF(BQ928="",1+(MAX(BU$2:BU927)),""))</f>
        <v/>
      </c>
      <c r="BV928" s="5" t="str">
        <f t="shared" si="196"/>
        <v/>
      </c>
      <c r="BW928" s="5" t="str">
        <f t="shared" si="197"/>
        <v/>
      </c>
      <c r="BX928" s="14" t="str">
        <f t="shared" si="198"/>
        <v/>
      </c>
      <c r="BY928" s="28"/>
      <c r="BZ928" s="15"/>
      <c r="CA928" s="5" t="str">
        <f t="shared" si="202"/>
        <v/>
      </c>
      <c r="CC928" s="5"/>
      <c r="CD928" s="5" t="str">
        <f t="shared" si="199"/>
        <v/>
      </c>
      <c r="CE928" s="5" t="str">
        <f>IF(J928="","",IFERROR(IF(VLOOKUP(J928,J$2:J927,1,0)=0,"",""),J928))</f>
        <v/>
      </c>
      <c r="CF928" s="24" t="str">
        <f>IF(CE928="","",(IFERROR(VLOOKUP(MID(CE928,1,1),$CW$2:DA$28,3,0),0)+IFERROR(VLOOKUP(MID(CE928,2,1),CW$2:DA$28,4,0),0)+IFERROR(VLOOKUP(MID(CE928,3,1),CW$2:DA$28,5,0),0)+(ROW(CE928)/1000000000000)))</f>
        <v/>
      </c>
      <c r="CG928" s="5"/>
      <c r="CH928" s="5">
        <v>927</v>
      </c>
      <c r="CI928" s="5" t="str">
        <f>IFERROR(VLOOKUP(CH928,CD$2:CE2004,2,0),"")</f>
        <v/>
      </c>
      <c r="CJ928" s="5"/>
      <c r="CL928" s="5"/>
      <c r="DC928" s="5" t="e">
        <f>IF(REPORTE!AH$2="si",IF(C928=VALUE(REPORTE!C$11),IF(SUM(DC929:DC$1993),CONCATENATE(INT(B928),", "),INT(B928)),""),IF(C928=VALUE(REPORTE!C$10),IF(SUM(DC929:DC$1993),CONCATENATE(INT(B928),", "),INT(B928)),""))</f>
        <v>#VALUE!</v>
      </c>
      <c r="DG928" s="5"/>
      <c r="DH928" s="5"/>
      <c r="DI928" s="5"/>
      <c r="DJ928" s="5"/>
    </row>
    <row r="929" spans="1:114">
      <c r="A929" s="4"/>
      <c r="B929" s="3"/>
      <c r="D929" s="1" t="str">
        <f>IFERROR(INDEX('padron cfe'!B:B,MATCH(DATOS!C929,'padron cfe'!A:A,0),1),"")</f>
        <v/>
      </c>
      <c r="H929" s="5" t="str">
        <f>IF(F929="","",IFERROR(CONCATENATE("PEUA",VLOOKUP(ESTADO,REPORTE!AV$2:AW$33,2,0),DIDTRITO_FORM,CADER_FORM,IFERROR(VLOOKUP(DAY(F929),$BN$3:$BO$11,2,0),DAY(F929)),IFERROR(VLOOKUP(MONTH(F929),$BN$3:$BO$11,2,0),MONTH(F929)),YEAR(F929),G929),""))</f>
        <v/>
      </c>
      <c r="K929" s="2" t="str">
        <f>IFERROR(INDEX('padron cfe'!C:C,MATCH(DATOS!C929,'padron cfe'!A:A,0),1),"")</f>
        <v/>
      </c>
      <c r="L929" s="4" t="str">
        <f>IFERROR(IF(VLOOKUP(J929,J$2:L928,4,0)=0,"",VLOOKUP(J929,J$2:L928,4,0)),"")</f>
        <v/>
      </c>
      <c r="M929" s="4" t="str">
        <f>IFERROR(IF(VLOOKUP(J929,J$2:M928,5,0)=0,"",VLOOKUP(J929,J$2:M928,5,0)),"")</f>
        <v/>
      </c>
      <c r="Q929" s="5" t="str">
        <f t="shared" si="192"/>
        <v/>
      </c>
      <c r="S929"/>
      <c r="T929" s="2" t="str">
        <f>IFERROR(INDEX('padron cfe'!D:D,MATCH(DATOS!C929,'padron cfe'!A:A,0),1),"")</f>
        <v/>
      </c>
      <c r="X929" s="3"/>
      <c r="Z929" s="4" t="str">
        <f t="shared" si="193"/>
        <v/>
      </c>
      <c r="AC929" s="2" t="str">
        <f>IFERROR(IF(INDEX(AC$1:AC928,MATCH(J929,J$1:J928,0),1)=0,"",INDEX(AC$1:AC928,MATCH(J929,J$1:J928,0),1)),"")</f>
        <v/>
      </c>
      <c r="AD929" s="2" t="str">
        <f>IFERROR(IF(INDEX(AD$1:AD928,MATCH(J929,J$1:J928,0),1)=0,"",INDEX(AD$1:AD928,MATCH(J929,J$1:J928,0),1)),"")</f>
        <v/>
      </c>
      <c r="AE929" s="2" t="str">
        <f>IFERROR(IF(INDEX(AE$1:AE928,MATCH(J929,J$1:J928,0),1)=0,"",INDEX(AE$1:AE928,MATCH(J929,J$1:J928,0),1)),"")</f>
        <v/>
      </c>
      <c r="AS929" s="4"/>
      <c r="AU929" s="124"/>
      <c r="AV929" s="124"/>
      <c r="AW929" s="124"/>
      <c r="AX929" s="124"/>
      <c r="AY929" s="124"/>
      <c r="AZ929" s="124"/>
      <c r="BA929" s="4"/>
      <c r="BB929" s="127"/>
      <c r="BH929" s="7" t="str">
        <f t="shared" ca="1" si="194"/>
        <v/>
      </c>
      <c r="BI929" s="4" t="str">
        <f t="shared" si="201"/>
        <v/>
      </c>
      <c r="BJ929" s="123" t="str">
        <f t="shared" si="195"/>
        <v/>
      </c>
      <c r="BK929" s="140" t="str">
        <f t="shared" si="200"/>
        <v/>
      </c>
      <c r="BP929" s="5"/>
      <c r="BQ929" s="4" t="str">
        <f>IF(IFERROR(VLOOKUP(C929,C930:C$1993,1,0),"")="","",COUNTIF(C:C,C929))</f>
        <v/>
      </c>
      <c r="BS929" s="5"/>
      <c r="BT929" s="5"/>
      <c r="BU929" s="5" t="str">
        <f>IF(B929="","",IF(BQ929="",1+(MAX(BU$2:BU928)),""))</f>
        <v/>
      </c>
      <c r="BV929" s="5" t="str">
        <f t="shared" si="196"/>
        <v/>
      </c>
      <c r="BW929" s="5" t="str">
        <f t="shared" si="197"/>
        <v/>
      </c>
      <c r="BX929" s="14" t="str">
        <f t="shared" si="198"/>
        <v/>
      </c>
      <c r="BY929" s="28"/>
      <c r="BZ929" s="15"/>
      <c r="CA929" s="5" t="str">
        <f t="shared" si="202"/>
        <v/>
      </c>
      <c r="CC929" s="5"/>
      <c r="CD929" s="5" t="str">
        <f t="shared" si="199"/>
        <v/>
      </c>
      <c r="CE929" s="5" t="str">
        <f>IF(J929="","",IFERROR(IF(VLOOKUP(J929,J$2:J928,1,0)=0,"",""),J929))</f>
        <v/>
      </c>
      <c r="CF929" s="24" t="str">
        <f>IF(CE929="","",(IFERROR(VLOOKUP(MID(CE929,1,1),$CW$2:DA$28,3,0),0)+IFERROR(VLOOKUP(MID(CE929,2,1),CW$2:DA$28,4,0),0)+IFERROR(VLOOKUP(MID(CE929,3,1),CW$2:DA$28,5,0),0)+(ROW(CE929)/1000000000000)))</f>
        <v/>
      </c>
      <c r="CG929" s="5"/>
      <c r="CH929" s="5">
        <v>928</v>
      </c>
      <c r="CI929" s="5" t="str">
        <f>IFERROR(VLOOKUP(CH929,CD$2:CE2005,2,0),"")</f>
        <v/>
      </c>
      <c r="CJ929" s="5"/>
      <c r="CL929" s="5"/>
      <c r="DC929" s="5" t="e">
        <f>IF(REPORTE!AH$2="si",IF(C929=VALUE(REPORTE!C$11),IF(SUM(DC930:DC$1993),CONCATENATE(INT(B929),", "),INT(B929)),""),IF(C929=VALUE(REPORTE!C$10),IF(SUM(DC930:DC$1993),CONCATENATE(INT(B929),", "),INT(B929)),""))</f>
        <v>#VALUE!</v>
      </c>
      <c r="DG929" s="5"/>
      <c r="DH929" s="5"/>
      <c r="DI929" s="5"/>
      <c r="DJ929" s="5"/>
    </row>
    <row r="930" spans="1:114">
      <c r="A930" s="4"/>
      <c r="B930" s="3"/>
      <c r="D930" s="1" t="str">
        <f>IFERROR(INDEX('padron cfe'!B:B,MATCH(DATOS!C930,'padron cfe'!A:A,0),1),"")</f>
        <v/>
      </c>
      <c r="H930" s="5" t="str">
        <f>IF(F930="","",IFERROR(CONCATENATE("PEUA",VLOOKUP(ESTADO,REPORTE!AV$2:AW$33,2,0),DIDTRITO_FORM,CADER_FORM,IFERROR(VLOOKUP(DAY(F930),$BN$3:$BO$11,2,0),DAY(F930)),IFERROR(VLOOKUP(MONTH(F930),$BN$3:$BO$11,2,0),MONTH(F930)),YEAR(F930),G930),""))</f>
        <v/>
      </c>
      <c r="K930" s="2" t="str">
        <f>IFERROR(INDEX('padron cfe'!C:C,MATCH(DATOS!C930,'padron cfe'!A:A,0),1),"")</f>
        <v/>
      </c>
      <c r="L930" s="4" t="str">
        <f>IFERROR(IF(VLOOKUP(J930,J$2:L929,4,0)=0,"",VLOOKUP(J930,J$2:L929,4,0)),"")</f>
        <v/>
      </c>
      <c r="M930" s="4" t="str">
        <f>IFERROR(IF(VLOOKUP(J930,J$2:M929,5,0)=0,"",VLOOKUP(J930,J$2:M929,5,0)),"")</f>
        <v/>
      </c>
      <c r="Q930" s="5" t="str">
        <f t="shared" si="192"/>
        <v/>
      </c>
      <c r="S930"/>
      <c r="T930" s="2" t="str">
        <f>IFERROR(INDEX('padron cfe'!D:D,MATCH(DATOS!C930,'padron cfe'!A:A,0),1),"")</f>
        <v/>
      </c>
      <c r="X930" s="3"/>
      <c r="Z930" s="4" t="str">
        <f t="shared" si="193"/>
        <v/>
      </c>
      <c r="AC930" s="2" t="str">
        <f>IFERROR(IF(INDEX(AC$1:AC929,MATCH(J930,J$1:J929,0),1)=0,"",INDEX(AC$1:AC929,MATCH(J930,J$1:J929,0),1)),"")</f>
        <v/>
      </c>
      <c r="AD930" s="2" t="str">
        <f>IFERROR(IF(INDEX(AD$1:AD929,MATCH(J930,J$1:J929,0),1)=0,"",INDEX(AD$1:AD929,MATCH(J930,J$1:J929,0),1)),"")</f>
        <v/>
      </c>
      <c r="AE930" s="2" t="str">
        <f>IFERROR(IF(INDEX(AE$1:AE929,MATCH(J930,J$1:J929,0),1)=0,"",INDEX(AE$1:AE929,MATCH(J930,J$1:J929,0),1)),"")</f>
        <v/>
      </c>
      <c r="AS930" s="4"/>
      <c r="AU930" s="124"/>
      <c r="AV930" s="124"/>
      <c r="AW930" s="124"/>
      <c r="AX930" s="124"/>
      <c r="AY930" s="124"/>
      <c r="AZ930" s="124"/>
      <c r="BA930" s="4"/>
      <c r="BB930" s="127"/>
      <c r="BH930" s="7" t="str">
        <f t="shared" ca="1" si="194"/>
        <v/>
      </c>
      <c r="BI930" s="4" t="str">
        <f t="shared" si="201"/>
        <v/>
      </c>
      <c r="BJ930" s="123" t="str">
        <f t="shared" si="195"/>
        <v/>
      </c>
      <c r="BK930" s="140" t="str">
        <f t="shared" si="200"/>
        <v/>
      </c>
      <c r="BP930" s="5"/>
      <c r="BQ930" s="4" t="str">
        <f>IF(IFERROR(VLOOKUP(C930,C931:C$1993,1,0),"")="","",COUNTIF(C:C,C930))</f>
        <v/>
      </c>
      <c r="BS930" s="5"/>
      <c r="BT930" s="5"/>
      <c r="BU930" s="5" t="str">
        <f>IF(B930="","",IF(BQ930="",1+(MAX(BU$2:BU929)),""))</f>
        <v/>
      </c>
      <c r="BV930" s="5" t="str">
        <f t="shared" si="196"/>
        <v/>
      </c>
      <c r="BW930" s="5" t="str">
        <f t="shared" si="197"/>
        <v/>
      </c>
      <c r="BX930" s="14" t="str">
        <f t="shared" si="198"/>
        <v/>
      </c>
      <c r="BY930" s="28"/>
      <c r="BZ930" s="15"/>
      <c r="CA930" s="5" t="str">
        <f t="shared" si="202"/>
        <v/>
      </c>
      <c r="CC930" s="5"/>
      <c r="CD930" s="5" t="str">
        <f t="shared" si="199"/>
        <v/>
      </c>
      <c r="CE930" s="5" t="str">
        <f>IF(J930="","",IFERROR(IF(VLOOKUP(J930,J$2:J929,1,0)=0,"",""),J930))</f>
        <v/>
      </c>
      <c r="CF930" s="24" t="str">
        <f>IF(CE930="","",(IFERROR(VLOOKUP(MID(CE930,1,1),$CW$2:DA$28,3,0),0)+IFERROR(VLOOKUP(MID(CE930,2,1),CW$2:DA$28,4,0),0)+IFERROR(VLOOKUP(MID(CE930,3,1),CW$2:DA$28,5,0),0)+(ROW(CE930)/1000000000000)))</f>
        <v/>
      </c>
      <c r="CG930" s="5"/>
      <c r="CH930" s="5">
        <v>929</v>
      </c>
      <c r="CI930" s="5" t="str">
        <f>IFERROR(VLOOKUP(CH930,CD$2:CE2006,2,0),"")</f>
        <v/>
      </c>
      <c r="CJ930" s="5"/>
      <c r="CL930" s="5"/>
      <c r="DC930" s="5" t="e">
        <f>IF(REPORTE!AH$2="si",IF(C930=VALUE(REPORTE!C$11),IF(SUM(DC931:DC$1993),CONCATENATE(INT(B930),", "),INT(B930)),""),IF(C930=VALUE(REPORTE!C$10),IF(SUM(DC931:DC$1993),CONCATENATE(INT(B930),", "),INT(B930)),""))</f>
        <v>#VALUE!</v>
      </c>
      <c r="DG930" s="5"/>
      <c r="DH930" s="5"/>
      <c r="DI930" s="5"/>
      <c r="DJ930" s="5"/>
    </row>
    <row r="931" spans="1:114">
      <c r="A931" s="4"/>
      <c r="B931" s="3"/>
      <c r="D931" s="1" t="str">
        <f>IFERROR(INDEX('padron cfe'!B:B,MATCH(DATOS!C931,'padron cfe'!A:A,0),1),"")</f>
        <v/>
      </c>
      <c r="H931" s="5" t="str">
        <f>IF(F931="","",IFERROR(CONCATENATE("PEUA",VLOOKUP(ESTADO,REPORTE!AV$2:AW$33,2,0),DIDTRITO_FORM,CADER_FORM,IFERROR(VLOOKUP(DAY(F931),$BN$3:$BO$11,2,0),DAY(F931)),IFERROR(VLOOKUP(MONTH(F931),$BN$3:$BO$11,2,0),MONTH(F931)),YEAR(F931),G931),""))</f>
        <v/>
      </c>
      <c r="K931" s="2" t="str">
        <f>IFERROR(INDEX('padron cfe'!C:C,MATCH(DATOS!C931,'padron cfe'!A:A,0),1),"")</f>
        <v/>
      </c>
      <c r="L931" s="4" t="str">
        <f>IFERROR(IF(VLOOKUP(J931,J$2:L930,4,0)=0,"",VLOOKUP(J931,J$2:L930,4,0)),"")</f>
        <v/>
      </c>
      <c r="M931" s="4" t="str">
        <f>IFERROR(IF(VLOOKUP(J931,J$2:M930,5,0)=0,"",VLOOKUP(J931,J$2:M930,5,0)),"")</f>
        <v/>
      </c>
      <c r="Q931" s="5" t="str">
        <f t="shared" si="192"/>
        <v/>
      </c>
      <c r="S931"/>
      <c r="T931" s="2" t="str">
        <f>IFERROR(INDEX('padron cfe'!D:D,MATCH(DATOS!C931,'padron cfe'!A:A,0),1),"")</f>
        <v/>
      </c>
      <c r="X931" s="3"/>
      <c r="Z931" s="4" t="str">
        <f t="shared" si="193"/>
        <v/>
      </c>
      <c r="AC931" s="2" t="str">
        <f>IFERROR(IF(INDEX(AC$1:AC930,MATCH(J931,J$1:J930,0),1)=0,"",INDEX(AC$1:AC930,MATCH(J931,J$1:J930,0),1)),"")</f>
        <v/>
      </c>
      <c r="AD931" s="2" t="str">
        <f>IFERROR(IF(INDEX(AD$1:AD930,MATCH(J931,J$1:J930,0),1)=0,"",INDEX(AD$1:AD930,MATCH(J931,J$1:J930,0),1)),"")</f>
        <v/>
      </c>
      <c r="AE931" s="2" t="str">
        <f>IFERROR(IF(INDEX(AE$1:AE930,MATCH(J931,J$1:J930,0),1)=0,"",INDEX(AE$1:AE930,MATCH(J931,J$1:J930,0),1)),"")</f>
        <v/>
      </c>
      <c r="AS931" s="4"/>
      <c r="AU931" s="124"/>
      <c r="AV931" s="124"/>
      <c r="AW931" s="124"/>
      <c r="AX931" s="124"/>
      <c r="AY931" s="124"/>
      <c r="AZ931" s="124"/>
      <c r="BA931" s="4"/>
      <c r="BB931" s="127"/>
      <c r="BH931" s="7" t="str">
        <f t="shared" ca="1" si="194"/>
        <v/>
      </c>
      <c r="BI931" s="4" t="str">
        <f t="shared" si="201"/>
        <v/>
      </c>
      <c r="BJ931" s="123" t="str">
        <f t="shared" si="195"/>
        <v/>
      </c>
      <c r="BK931" s="140" t="str">
        <f t="shared" si="200"/>
        <v/>
      </c>
      <c r="BP931" s="5"/>
      <c r="BQ931" s="4" t="str">
        <f>IF(IFERROR(VLOOKUP(C931,C932:C$1993,1,0),"")="","",COUNTIF(C:C,C931))</f>
        <v/>
      </c>
      <c r="BS931" s="5"/>
      <c r="BT931" s="5"/>
      <c r="BU931" s="5" t="str">
        <f>IF(B931="","",IF(BQ931="",1+(MAX(BU$2:BU930)),""))</f>
        <v/>
      </c>
      <c r="BV931" s="5" t="str">
        <f t="shared" si="196"/>
        <v/>
      </c>
      <c r="BW931" s="5" t="str">
        <f t="shared" si="197"/>
        <v/>
      </c>
      <c r="BX931" s="14" t="str">
        <f t="shared" si="198"/>
        <v/>
      </c>
      <c r="BY931" s="28"/>
      <c r="BZ931" s="15"/>
      <c r="CA931" s="5" t="str">
        <f t="shared" si="202"/>
        <v/>
      </c>
      <c r="CC931" s="5"/>
      <c r="CD931" s="5" t="str">
        <f t="shared" si="199"/>
        <v/>
      </c>
      <c r="CE931" s="5" t="str">
        <f>IF(J931="","",IFERROR(IF(VLOOKUP(J931,J$2:J930,1,0)=0,"",""),J931))</f>
        <v/>
      </c>
      <c r="CF931" s="24" t="str">
        <f>IF(CE931="","",(IFERROR(VLOOKUP(MID(CE931,1,1),$CW$2:DA$28,3,0),0)+IFERROR(VLOOKUP(MID(CE931,2,1),CW$2:DA$28,4,0),0)+IFERROR(VLOOKUP(MID(CE931,3,1),CW$2:DA$28,5,0),0)+(ROW(CE931)/1000000000000)))</f>
        <v/>
      </c>
      <c r="CG931" s="5"/>
      <c r="CH931" s="5">
        <v>930</v>
      </c>
      <c r="CI931" s="5" t="str">
        <f>IFERROR(VLOOKUP(CH931,CD$2:CE2007,2,0),"")</f>
        <v/>
      </c>
      <c r="CJ931" s="5"/>
      <c r="CL931" s="5"/>
      <c r="DC931" s="5" t="e">
        <f>IF(REPORTE!AH$2="si",IF(C931=VALUE(REPORTE!C$11),IF(SUM(DC932:DC$1993),CONCATENATE(INT(B931),", "),INT(B931)),""),IF(C931=VALUE(REPORTE!C$10),IF(SUM(DC932:DC$1993),CONCATENATE(INT(B931),", "),INT(B931)),""))</f>
        <v>#VALUE!</v>
      </c>
      <c r="DG931" s="5"/>
      <c r="DH931" s="5"/>
      <c r="DI931" s="5"/>
      <c r="DJ931" s="5"/>
    </row>
    <row r="932" spans="1:114">
      <c r="A932" s="4"/>
      <c r="B932" s="3"/>
      <c r="D932" s="1" t="str">
        <f>IFERROR(INDEX('padron cfe'!B:B,MATCH(DATOS!C932,'padron cfe'!A:A,0),1),"")</f>
        <v/>
      </c>
      <c r="H932" s="5" t="str">
        <f>IF(F932="","",IFERROR(CONCATENATE("PEUA",VLOOKUP(ESTADO,REPORTE!AV$2:AW$33,2,0),DIDTRITO_FORM,CADER_FORM,IFERROR(VLOOKUP(DAY(F932),$BN$3:$BO$11,2,0),DAY(F932)),IFERROR(VLOOKUP(MONTH(F932),$BN$3:$BO$11,2,0),MONTH(F932)),YEAR(F932),G932),""))</f>
        <v/>
      </c>
      <c r="K932" s="2" t="str">
        <f>IFERROR(INDEX('padron cfe'!C:C,MATCH(DATOS!C932,'padron cfe'!A:A,0),1),"")</f>
        <v/>
      </c>
      <c r="L932" s="4" t="str">
        <f>IFERROR(IF(VLOOKUP(J932,J$2:L931,4,0)=0,"",VLOOKUP(J932,J$2:L931,4,0)),"")</f>
        <v/>
      </c>
      <c r="M932" s="4" t="str">
        <f>IFERROR(IF(VLOOKUP(J932,J$2:M931,5,0)=0,"",VLOOKUP(J932,J$2:M931,5,0)),"")</f>
        <v/>
      </c>
      <c r="Q932" s="5" t="str">
        <f t="shared" si="192"/>
        <v/>
      </c>
      <c r="S932"/>
      <c r="T932" s="2" t="str">
        <f>IFERROR(INDEX('padron cfe'!D:D,MATCH(DATOS!C932,'padron cfe'!A:A,0),1),"")</f>
        <v/>
      </c>
      <c r="X932" s="3"/>
      <c r="Z932" s="4" t="str">
        <f t="shared" si="193"/>
        <v/>
      </c>
      <c r="AC932" s="2" t="str">
        <f>IFERROR(IF(INDEX(AC$1:AC931,MATCH(J932,J$1:J931,0),1)=0,"",INDEX(AC$1:AC931,MATCH(J932,J$1:J931,0),1)),"")</f>
        <v/>
      </c>
      <c r="AD932" s="2" t="str">
        <f>IFERROR(IF(INDEX(AD$1:AD931,MATCH(J932,J$1:J931,0),1)=0,"",INDEX(AD$1:AD931,MATCH(J932,J$1:J931,0),1)),"")</f>
        <v/>
      </c>
      <c r="AE932" s="2" t="str">
        <f>IFERROR(IF(INDEX(AE$1:AE931,MATCH(J932,J$1:J931,0),1)=0,"",INDEX(AE$1:AE931,MATCH(J932,J$1:J931,0),1)),"")</f>
        <v/>
      </c>
      <c r="AS932" s="4"/>
      <c r="AU932" s="124"/>
      <c r="AV932" s="124"/>
      <c r="AW932" s="124"/>
      <c r="AX932" s="124"/>
      <c r="AY932" s="124"/>
      <c r="AZ932" s="124"/>
      <c r="BA932" s="4"/>
      <c r="BB932" s="127"/>
      <c r="BH932" s="7" t="str">
        <f t="shared" ca="1" si="194"/>
        <v/>
      </c>
      <c r="BI932" s="4" t="str">
        <f t="shared" si="201"/>
        <v/>
      </c>
      <c r="BJ932" s="123" t="str">
        <f t="shared" si="195"/>
        <v/>
      </c>
      <c r="BK932" s="140" t="str">
        <f t="shared" si="200"/>
        <v/>
      </c>
      <c r="BP932" s="5"/>
      <c r="BQ932" s="4" t="str">
        <f>IF(IFERROR(VLOOKUP(C932,C933:C$1993,1,0),"")="","",COUNTIF(C:C,C932))</f>
        <v/>
      </c>
      <c r="BS932" s="5"/>
      <c r="BT932" s="5"/>
      <c r="BU932" s="5" t="str">
        <f>IF(B932="","",IF(BQ932="",1+(MAX(BU$2:BU931)),""))</f>
        <v/>
      </c>
      <c r="BV932" s="5" t="str">
        <f t="shared" si="196"/>
        <v/>
      </c>
      <c r="BW932" s="5" t="str">
        <f t="shared" si="197"/>
        <v/>
      </c>
      <c r="BX932" s="14" t="str">
        <f t="shared" si="198"/>
        <v/>
      </c>
      <c r="BY932" s="28"/>
      <c r="BZ932" s="15"/>
      <c r="CA932" s="5" t="str">
        <f t="shared" si="202"/>
        <v/>
      </c>
      <c r="CC932" s="5"/>
      <c r="CD932" s="5" t="str">
        <f t="shared" si="199"/>
        <v/>
      </c>
      <c r="CE932" s="5" t="str">
        <f>IF(J932="","",IFERROR(IF(VLOOKUP(J932,J$2:J931,1,0)=0,"",""),J932))</f>
        <v/>
      </c>
      <c r="CF932" s="24" t="str">
        <f>IF(CE932="","",(IFERROR(VLOOKUP(MID(CE932,1,1),$CW$2:DA$28,3,0),0)+IFERROR(VLOOKUP(MID(CE932,2,1),CW$2:DA$28,4,0),0)+IFERROR(VLOOKUP(MID(CE932,3,1),CW$2:DA$28,5,0),0)+(ROW(CE932)/1000000000000)))</f>
        <v/>
      </c>
      <c r="CG932" s="5"/>
      <c r="CH932" s="5">
        <v>931</v>
      </c>
      <c r="CI932" s="5" t="str">
        <f>IFERROR(VLOOKUP(CH932,CD$2:CE2008,2,0),"")</f>
        <v/>
      </c>
      <c r="CJ932" s="5"/>
      <c r="CL932" s="5"/>
      <c r="DC932" s="5" t="e">
        <f>IF(REPORTE!AH$2="si",IF(C932=VALUE(REPORTE!C$11),IF(SUM(DC933:DC$1993),CONCATENATE(INT(B932),", "),INT(B932)),""),IF(C932=VALUE(REPORTE!C$10),IF(SUM(DC933:DC$1993),CONCATENATE(INT(B932),", "),INT(B932)),""))</f>
        <v>#VALUE!</v>
      </c>
      <c r="DG932" s="5"/>
      <c r="DH932" s="5"/>
      <c r="DI932" s="5"/>
      <c r="DJ932" s="5"/>
    </row>
    <row r="933" spans="1:114">
      <c r="A933" s="4"/>
      <c r="B933" s="3"/>
      <c r="D933" s="1" t="str">
        <f>IFERROR(INDEX('padron cfe'!B:B,MATCH(DATOS!C933,'padron cfe'!A:A,0),1),"")</f>
        <v/>
      </c>
      <c r="H933" s="5" t="str">
        <f>IF(F933="","",IFERROR(CONCATENATE("PEUA",VLOOKUP(ESTADO,REPORTE!AV$2:AW$33,2,0),DIDTRITO_FORM,CADER_FORM,IFERROR(VLOOKUP(DAY(F933),$BN$3:$BO$11,2,0),DAY(F933)),IFERROR(VLOOKUP(MONTH(F933),$BN$3:$BO$11,2,0),MONTH(F933)),YEAR(F933),G933),""))</f>
        <v/>
      </c>
      <c r="K933" s="2" t="str">
        <f>IFERROR(INDEX('padron cfe'!C:C,MATCH(DATOS!C933,'padron cfe'!A:A,0),1),"")</f>
        <v/>
      </c>
      <c r="L933" s="4" t="str">
        <f>IFERROR(IF(VLOOKUP(J933,J$2:L932,4,0)=0,"",VLOOKUP(J933,J$2:L932,4,0)),"")</f>
        <v/>
      </c>
      <c r="M933" s="4" t="str">
        <f>IFERROR(IF(VLOOKUP(J933,J$2:M932,5,0)=0,"",VLOOKUP(J933,J$2:M932,5,0)),"")</f>
        <v/>
      </c>
      <c r="Q933" s="5" t="str">
        <f t="shared" si="192"/>
        <v/>
      </c>
      <c r="S933"/>
      <c r="T933" s="2" t="str">
        <f>IFERROR(INDEX('padron cfe'!D:D,MATCH(DATOS!C933,'padron cfe'!A:A,0),1),"")</f>
        <v/>
      </c>
      <c r="X933" s="3"/>
      <c r="Z933" s="4" t="str">
        <f t="shared" si="193"/>
        <v/>
      </c>
      <c r="AC933" s="2" t="str">
        <f>IFERROR(IF(INDEX(AC$1:AC932,MATCH(J933,J$1:J932,0),1)=0,"",INDEX(AC$1:AC932,MATCH(J933,J$1:J932,0),1)),"")</f>
        <v/>
      </c>
      <c r="AD933" s="2" t="str">
        <f>IFERROR(IF(INDEX(AD$1:AD932,MATCH(J933,J$1:J932,0),1)=0,"",INDEX(AD$1:AD932,MATCH(J933,J$1:J932,0),1)),"")</f>
        <v/>
      </c>
      <c r="AE933" s="2" t="str">
        <f>IFERROR(IF(INDEX(AE$1:AE932,MATCH(J933,J$1:J932,0),1)=0,"",INDEX(AE$1:AE932,MATCH(J933,J$1:J932,0),1)),"")</f>
        <v/>
      </c>
      <c r="AS933" s="4"/>
      <c r="AU933" s="124"/>
      <c r="AV933" s="124"/>
      <c r="AW933" s="124"/>
      <c r="AX933" s="124"/>
      <c r="AY933" s="124"/>
      <c r="AZ933" s="124"/>
      <c r="BA933" s="4"/>
      <c r="BB933" s="127"/>
      <c r="BH933" s="7" t="str">
        <f t="shared" ca="1" si="194"/>
        <v/>
      </c>
      <c r="BI933" s="4" t="str">
        <f t="shared" si="201"/>
        <v/>
      </c>
      <c r="BJ933" s="123" t="str">
        <f t="shared" si="195"/>
        <v/>
      </c>
      <c r="BK933" s="140" t="str">
        <f t="shared" si="200"/>
        <v/>
      </c>
      <c r="BP933" s="5"/>
      <c r="BQ933" s="4" t="str">
        <f>IF(IFERROR(VLOOKUP(C933,C934:C$1993,1,0),"")="","",COUNTIF(C:C,C933))</f>
        <v/>
      </c>
      <c r="BS933" s="5"/>
      <c r="BT933" s="5"/>
      <c r="BU933" s="5" t="str">
        <f>IF(B933="","",IF(BQ933="",1+(MAX(BU$2:BU932)),""))</f>
        <v/>
      </c>
      <c r="BV933" s="5" t="str">
        <f t="shared" si="196"/>
        <v/>
      </c>
      <c r="BW933" s="5" t="str">
        <f t="shared" si="197"/>
        <v/>
      </c>
      <c r="BX933" s="14" t="str">
        <f t="shared" si="198"/>
        <v/>
      </c>
      <c r="BY933" s="28"/>
      <c r="BZ933" s="15"/>
      <c r="CA933" s="5" t="str">
        <f t="shared" si="202"/>
        <v/>
      </c>
      <c r="CC933" s="5"/>
      <c r="CD933" s="5" t="str">
        <f t="shared" si="199"/>
        <v/>
      </c>
      <c r="CE933" s="5" t="str">
        <f>IF(J933="","",IFERROR(IF(VLOOKUP(J933,J$2:J932,1,0)=0,"",""),J933))</f>
        <v/>
      </c>
      <c r="CF933" s="24" t="str">
        <f>IF(CE933="","",(IFERROR(VLOOKUP(MID(CE933,1,1),$CW$2:DA$28,3,0),0)+IFERROR(VLOOKUP(MID(CE933,2,1),CW$2:DA$28,4,0),0)+IFERROR(VLOOKUP(MID(CE933,3,1),CW$2:DA$28,5,0),0)+(ROW(CE933)/1000000000000)))</f>
        <v/>
      </c>
      <c r="CG933" s="5"/>
      <c r="CH933" s="5">
        <v>932</v>
      </c>
      <c r="CI933" s="5" t="str">
        <f>IFERROR(VLOOKUP(CH933,CD$2:CE2009,2,0),"")</f>
        <v/>
      </c>
      <c r="CJ933" s="5"/>
      <c r="CL933" s="5"/>
      <c r="DC933" s="5" t="e">
        <f>IF(REPORTE!AH$2="si",IF(C933=VALUE(REPORTE!C$11),IF(SUM(DC934:DC$1993),CONCATENATE(INT(B933),", "),INT(B933)),""),IF(C933=VALUE(REPORTE!C$10),IF(SUM(DC934:DC$1993),CONCATENATE(INT(B933),", "),INT(B933)),""))</f>
        <v>#VALUE!</v>
      </c>
      <c r="DG933" s="5"/>
      <c r="DH933" s="5"/>
      <c r="DI933" s="5"/>
      <c r="DJ933" s="5"/>
    </row>
    <row r="934" spans="1:114">
      <c r="A934" s="4"/>
      <c r="B934" s="3"/>
      <c r="D934" s="1" t="str">
        <f>IFERROR(INDEX('padron cfe'!B:B,MATCH(DATOS!C934,'padron cfe'!A:A,0),1),"")</f>
        <v/>
      </c>
      <c r="H934" s="5" t="str">
        <f>IF(F934="","",IFERROR(CONCATENATE("PEUA",VLOOKUP(ESTADO,REPORTE!AV$2:AW$33,2,0),DIDTRITO_FORM,CADER_FORM,IFERROR(VLOOKUP(DAY(F934),$BN$3:$BO$11,2,0),DAY(F934)),IFERROR(VLOOKUP(MONTH(F934),$BN$3:$BO$11,2,0),MONTH(F934)),YEAR(F934),G934),""))</f>
        <v/>
      </c>
      <c r="K934" s="2" t="str">
        <f>IFERROR(INDEX('padron cfe'!C:C,MATCH(DATOS!C934,'padron cfe'!A:A,0),1),"")</f>
        <v/>
      </c>
      <c r="L934" s="4" t="str">
        <f>IFERROR(IF(VLOOKUP(J934,J$2:L933,4,0)=0,"",VLOOKUP(J934,J$2:L933,4,0)),"")</f>
        <v/>
      </c>
      <c r="M934" s="4" t="str">
        <f>IFERROR(IF(VLOOKUP(J934,J$2:M933,5,0)=0,"",VLOOKUP(J934,J$2:M933,5,0)),"")</f>
        <v/>
      </c>
      <c r="Q934" s="5" t="str">
        <f t="shared" si="192"/>
        <v/>
      </c>
      <c r="S934"/>
      <c r="T934" s="2" t="str">
        <f>IFERROR(INDEX('padron cfe'!D:D,MATCH(DATOS!C934,'padron cfe'!A:A,0),1),"")</f>
        <v/>
      </c>
      <c r="X934" s="3"/>
      <c r="Z934" s="4" t="str">
        <f t="shared" si="193"/>
        <v/>
      </c>
      <c r="AC934" s="2" t="str">
        <f>IFERROR(IF(INDEX(AC$1:AC933,MATCH(J934,J$1:J933,0),1)=0,"",INDEX(AC$1:AC933,MATCH(J934,J$1:J933,0),1)),"")</f>
        <v/>
      </c>
      <c r="AD934" s="2" t="str">
        <f>IFERROR(IF(INDEX(AD$1:AD933,MATCH(J934,J$1:J933,0),1)=0,"",INDEX(AD$1:AD933,MATCH(J934,J$1:J933,0),1)),"")</f>
        <v/>
      </c>
      <c r="AE934" s="2" t="str">
        <f>IFERROR(IF(INDEX(AE$1:AE933,MATCH(J934,J$1:J933,0),1)=0,"",INDEX(AE$1:AE933,MATCH(J934,J$1:J933,0),1)),"")</f>
        <v/>
      </c>
      <c r="AS934" s="4"/>
      <c r="AU934" s="124"/>
      <c r="AV934" s="124"/>
      <c r="AW934" s="124"/>
      <c r="AX934" s="124"/>
      <c r="AY934" s="124"/>
      <c r="AZ934" s="124"/>
      <c r="BA934" s="4"/>
      <c r="BB934" s="127"/>
      <c r="BH934" s="7" t="str">
        <f t="shared" ca="1" si="194"/>
        <v/>
      </c>
      <c r="BI934" s="4" t="str">
        <f t="shared" si="201"/>
        <v/>
      </c>
      <c r="BJ934" s="123" t="str">
        <f t="shared" si="195"/>
        <v/>
      </c>
      <c r="BK934" s="140" t="str">
        <f t="shared" si="200"/>
        <v/>
      </c>
      <c r="BP934" s="5"/>
      <c r="BQ934" s="4" t="str">
        <f>IF(IFERROR(VLOOKUP(C934,C935:C$1993,1,0),"")="","",COUNTIF(C:C,C934))</f>
        <v/>
      </c>
      <c r="BS934" s="5"/>
      <c r="BT934" s="5"/>
      <c r="BU934" s="5" t="str">
        <f>IF(B934="","",IF(BQ934="",1+(MAX(BU$2:BU933)),""))</f>
        <v/>
      </c>
      <c r="BV934" s="5" t="str">
        <f t="shared" si="196"/>
        <v/>
      </c>
      <c r="BW934" s="5" t="str">
        <f t="shared" si="197"/>
        <v/>
      </c>
      <c r="BX934" s="14" t="str">
        <f t="shared" si="198"/>
        <v/>
      </c>
      <c r="BY934" s="28"/>
      <c r="CA934" s="5" t="str">
        <f t="shared" si="202"/>
        <v/>
      </c>
      <c r="CC934" s="5"/>
      <c r="CD934" s="5" t="str">
        <f t="shared" si="199"/>
        <v/>
      </c>
      <c r="CE934" s="5" t="str">
        <f>IF(J934="","",IFERROR(IF(VLOOKUP(J934,J$2:J933,1,0)=0,"",""),J934))</f>
        <v/>
      </c>
      <c r="CF934" s="24" t="str">
        <f>IF(CE934="","",(IFERROR(VLOOKUP(MID(CE934,1,1),$CW$2:DA$28,3,0),0)+IFERROR(VLOOKUP(MID(CE934,2,1),CW$2:DA$28,4,0),0)+IFERROR(VLOOKUP(MID(CE934,3,1),CW$2:DA$28,5,0),0)+(ROW(CE934)/1000000000000)))</f>
        <v/>
      </c>
      <c r="CG934" s="5"/>
      <c r="CH934" s="5">
        <v>933</v>
      </c>
      <c r="CI934" s="5" t="str">
        <f>IFERROR(VLOOKUP(CH934,CD$2:CE2010,2,0),"")</f>
        <v/>
      </c>
      <c r="CJ934" s="5"/>
      <c r="CL934" s="5"/>
      <c r="DC934" s="5" t="e">
        <f>IF(REPORTE!AH$2="si",IF(C934=VALUE(REPORTE!C$11),IF(SUM(DC935:DC$1993),CONCATENATE(INT(B934),", "),INT(B934)),""),IF(C934=VALUE(REPORTE!C$10),IF(SUM(DC935:DC$1993),CONCATENATE(INT(B934),", "),INT(B934)),""))</f>
        <v>#VALUE!</v>
      </c>
      <c r="DG934" s="5"/>
      <c r="DH934" s="5"/>
      <c r="DI934" s="5"/>
      <c r="DJ934" s="5"/>
    </row>
    <row r="935" spans="1:114">
      <c r="A935" s="4"/>
      <c r="B935" s="3"/>
      <c r="D935" s="1" t="str">
        <f>IFERROR(INDEX('padron cfe'!B:B,MATCH(DATOS!C935,'padron cfe'!A:A,0),1),"")</f>
        <v/>
      </c>
      <c r="H935" s="5" t="str">
        <f>IF(F935="","",IFERROR(CONCATENATE("PEUA",VLOOKUP(ESTADO,REPORTE!AV$2:AW$33,2,0),DIDTRITO_FORM,CADER_FORM,IFERROR(VLOOKUP(DAY(F935),$BN$3:$BO$11,2,0),DAY(F935)),IFERROR(VLOOKUP(MONTH(F935),$BN$3:$BO$11,2,0),MONTH(F935)),YEAR(F935),G935),""))</f>
        <v/>
      </c>
      <c r="K935" s="2" t="str">
        <f>IFERROR(INDEX('padron cfe'!C:C,MATCH(DATOS!C935,'padron cfe'!A:A,0),1),"")</f>
        <v/>
      </c>
      <c r="L935" s="4" t="str">
        <f>IFERROR(IF(VLOOKUP(J935,J$2:L934,4,0)=0,"",VLOOKUP(J935,J$2:L934,4,0)),"")</f>
        <v/>
      </c>
      <c r="M935" s="4" t="str">
        <f>IFERROR(IF(VLOOKUP(J935,J$2:M934,5,0)=0,"",VLOOKUP(J935,J$2:M934,5,0)),"")</f>
        <v/>
      </c>
      <c r="Q935" s="5" t="str">
        <f t="shared" si="192"/>
        <v/>
      </c>
      <c r="S935"/>
      <c r="T935" s="2" t="str">
        <f>IFERROR(INDEX('padron cfe'!D:D,MATCH(DATOS!C935,'padron cfe'!A:A,0),1),"")</f>
        <v/>
      </c>
      <c r="X935" s="3"/>
      <c r="Z935" s="4" t="str">
        <f t="shared" si="193"/>
        <v/>
      </c>
      <c r="AC935" s="2" t="str">
        <f>IFERROR(IF(INDEX(AC$1:AC934,MATCH(J935,J$1:J934,0),1)=0,"",INDEX(AC$1:AC934,MATCH(J935,J$1:J934,0),1)),"")</f>
        <v/>
      </c>
      <c r="AD935" s="2" t="str">
        <f>IFERROR(IF(INDEX(AD$1:AD934,MATCH(J935,J$1:J934,0),1)=0,"",INDEX(AD$1:AD934,MATCH(J935,J$1:J934,0),1)),"")</f>
        <v/>
      </c>
      <c r="AE935" s="2" t="str">
        <f>IFERROR(IF(INDEX(AE$1:AE934,MATCH(J935,J$1:J934,0),1)=0,"",INDEX(AE$1:AE934,MATCH(J935,J$1:J934,0),1)),"")</f>
        <v/>
      </c>
      <c r="AS935" s="4"/>
      <c r="AU935" s="124"/>
      <c r="AV935" s="124"/>
      <c r="AW935" s="124"/>
      <c r="AX935" s="124"/>
      <c r="AY935" s="124"/>
      <c r="AZ935" s="124"/>
      <c r="BA935" s="4"/>
      <c r="BB935" s="127"/>
      <c r="BH935" s="7" t="str">
        <f t="shared" ca="1" si="194"/>
        <v/>
      </c>
      <c r="BI935" s="4" t="str">
        <f t="shared" si="201"/>
        <v/>
      </c>
      <c r="BJ935" s="123" t="str">
        <f t="shared" si="195"/>
        <v/>
      </c>
      <c r="BK935" s="140" t="str">
        <f t="shared" si="200"/>
        <v/>
      </c>
      <c r="BP935" s="5"/>
      <c r="BQ935" s="4" t="str">
        <f>IF(IFERROR(VLOOKUP(C935,C936:C$1993,1,0),"")="","",COUNTIF(C:C,C935))</f>
        <v/>
      </c>
      <c r="BS935" s="5"/>
      <c r="BT935" s="5"/>
      <c r="BU935" s="5" t="str">
        <f>IF(B935="","",IF(BQ935="",1+(MAX(BU$2:BU934)),""))</f>
        <v/>
      </c>
      <c r="BV935" s="5" t="str">
        <f t="shared" si="196"/>
        <v/>
      </c>
      <c r="BW935" s="5" t="str">
        <f t="shared" si="197"/>
        <v/>
      </c>
      <c r="BX935" s="14" t="str">
        <f t="shared" si="198"/>
        <v/>
      </c>
      <c r="BY935" s="28"/>
      <c r="CA935" s="5" t="str">
        <f t="shared" si="202"/>
        <v/>
      </c>
      <c r="CC935" s="5"/>
      <c r="CD935" s="5" t="str">
        <f t="shared" si="199"/>
        <v/>
      </c>
      <c r="CE935" s="5" t="str">
        <f>IF(J935="","",IFERROR(IF(VLOOKUP(J935,J$2:J934,1,0)=0,"",""),J935))</f>
        <v/>
      </c>
      <c r="CF935" s="24" t="str">
        <f>IF(CE935="","",(IFERROR(VLOOKUP(MID(CE935,1,1),$CW$2:DA$28,3,0),0)+IFERROR(VLOOKUP(MID(CE935,2,1),CW$2:DA$28,4,0),0)+IFERROR(VLOOKUP(MID(CE935,3,1),CW$2:DA$28,5,0),0)+(ROW(CE935)/1000000000000)))</f>
        <v/>
      </c>
      <c r="CG935" s="5"/>
      <c r="CH935" s="5">
        <v>934</v>
      </c>
      <c r="CI935" s="5" t="str">
        <f>IFERROR(VLOOKUP(CH935,CD$2:CE2011,2,0),"")</f>
        <v/>
      </c>
      <c r="CJ935" s="5"/>
      <c r="CL935" s="5"/>
      <c r="DC935" s="5" t="e">
        <f>IF(REPORTE!AH$2="si",IF(C935=VALUE(REPORTE!C$11),IF(SUM(DC936:DC$1993),CONCATENATE(INT(B935),", "),INT(B935)),""),IF(C935=VALUE(REPORTE!C$10),IF(SUM(DC936:DC$1993),CONCATENATE(INT(B935),", "),INT(B935)),""))</f>
        <v>#VALUE!</v>
      </c>
      <c r="DG935" s="5"/>
      <c r="DH935" s="5"/>
      <c r="DI935" s="5"/>
      <c r="DJ935" s="5"/>
    </row>
    <row r="936" spans="1:114">
      <c r="A936" s="4"/>
      <c r="B936" s="3"/>
      <c r="D936" s="1" t="str">
        <f>IFERROR(INDEX('padron cfe'!B:B,MATCH(DATOS!C936,'padron cfe'!A:A,0),1),"")</f>
        <v/>
      </c>
      <c r="H936" s="5" t="str">
        <f>IF(F936="","",IFERROR(CONCATENATE("PEUA",VLOOKUP(ESTADO,REPORTE!AV$2:AW$33,2,0),DIDTRITO_FORM,CADER_FORM,IFERROR(VLOOKUP(DAY(F936),$BN$3:$BO$11,2,0),DAY(F936)),IFERROR(VLOOKUP(MONTH(F936),$BN$3:$BO$11,2,0),MONTH(F936)),YEAR(F936),G936),""))</f>
        <v/>
      </c>
      <c r="K936" s="2" t="str">
        <f>IFERROR(INDEX('padron cfe'!C:C,MATCH(DATOS!C936,'padron cfe'!A:A,0),1),"")</f>
        <v/>
      </c>
      <c r="L936" s="4" t="str">
        <f>IFERROR(IF(VLOOKUP(J936,J$2:L935,4,0)=0,"",VLOOKUP(J936,J$2:L935,4,0)),"")</f>
        <v/>
      </c>
      <c r="M936" s="4" t="str">
        <f>IFERROR(IF(VLOOKUP(J936,J$2:M935,5,0)=0,"",VLOOKUP(J936,J$2:M935,5,0)),"")</f>
        <v/>
      </c>
      <c r="Q936" s="5" t="str">
        <f t="shared" si="192"/>
        <v/>
      </c>
      <c r="S936"/>
      <c r="T936" s="2" t="str">
        <f>IFERROR(INDEX('padron cfe'!D:D,MATCH(DATOS!C936,'padron cfe'!A:A,0),1),"")</f>
        <v/>
      </c>
      <c r="X936" s="3"/>
      <c r="Z936" s="4" t="str">
        <f t="shared" si="193"/>
        <v/>
      </c>
      <c r="AC936" s="2" t="str">
        <f>IFERROR(IF(INDEX(AC$1:AC935,MATCH(J936,J$1:J935,0),1)=0,"",INDEX(AC$1:AC935,MATCH(J936,J$1:J935,0),1)),"")</f>
        <v/>
      </c>
      <c r="AD936" s="2" t="str">
        <f>IFERROR(IF(INDEX(AD$1:AD935,MATCH(J936,J$1:J935,0),1)=0,"",INDEX(AD$1:AD935,MATCH(J936,J$1:J935,0),1)),"")</f>
        <v/>
      </c>
      <c r="AE936" s="2" t="str">
        <f>IFERROR(IF(INDEX(AE$1:AE935,MATCH(J936,J$1:J935,0),1)=0,"",INDEX(AE$1:AE935,MATCH(J936,J$1:J935,0),1)),"")</f>
        <v/>
      </c>
      <c r="AS936" s="4"/>
      <c r="AU936" s="124"/>
      <c r="AV936" s="124"/>
      <c r="AW936" s="124"/>
      <c r="AX936" s="124"/>
      <c r="AY936" s="124"/>
      <c r="AZ936" s="124"/>
      <c r="BA936" s="4"/>
      <c r="BB936" s="127"/>
      <c r="BH936" s="7" t="str">
        <f t="shared" ca="1" si="194"/>
        <v/>
      </c>
      <c r="BI936" s="4" t="str">
        <f t="shared" si="201"/>
        <v/>
      </c>
      <c r="BJ936" s="123" t="str">
        <f t="shared" si="195"/>
        <v/>
      </c>
      <c r="BK936" s="140" t="str">
        <f t="shared" si="200"/>
        <v/>
      </c>
      <c r="BP936" s="5"/>
      <c r="BQ936" s="4" t="str">
        <f>IF(IFERROR(VLOOKUP(C936,C937:C$1993,1,0),"")="","",COUNTIF(C:C,C936))</f>
        <v/>
      </c>
      <c r="BS936" s="5"/>
      <c r="BT936" s="5"/>
      <c r="BU936" s="5" t="str">
        <f>IF(B936="","",IF(BQ936="",1+(MAX(BU$2:BU935)),""))</f>
        <v/>
      </c>
      <c r="BV936" s="5" t="str">
        <f t="shared" si="196"/>
        <v/>
      </c>
      <c r="BW936" s="5" t="str">
        <f t="shared" si="197"/>
        <v/>
      </c>
      <c r="BX936" s="14" t="str">
        <f t="shared" si="198"/>
        <v/>
      </c>
      <c r="BY936" s="28"/>
      <c r="CA936" s="5" t="str">
        <f t="shared" si="202"/>
        <v/>
      </c>
      <c r="CC936" s="5"/>
      <c r="CD936" s="5" t="str">
        <f t="shared" si="199"/>
        <v/>
      </c>
      <c r="CE936" s="5" t="str">
        <f>IF(J936="","",IFERROR(IF(VLOOKUP(J936,J$2:J935,1,0)=0,"",""),J936))</f>
        <v/>
      </c>
      <c r="CF936" s="24" t="str">
        <f>IF(CE936="","",(IFERROR(VLOOKUP(MID(CE936,1,1),$CW$2:DA$28,3,0),0)+IFERROR(VLOOKUP(MID(CE936,2,1),CW$2:DA$28,4,0),0)+IFERROR(VLOOKUP(MID(CE936,3,1),CW$2:DA$28,5,0),0)+(ROW(CE936)/1000000000000)))</f>
        <v/>
      </c>
      <c r="CG936" s="5"/>
      <c r="CH936" s="5">
        <v>935</v>
      </c>
      <c r="CI936" s="5" t="str">
        <f>IFERROR(VLOOKUP(CH936,CD$2:CE2012,2,0),"")</f>
        <v/>
      </c>
      <c r="CJ936" s="5"/>
      <c r="CL936" s="5"/>
      <c r="DC936" s="5" t="e">
        <f>IF(REPORTE!AH$2="si",IF(C936=VALUE(REPORTE!C$11),IF(SUM(DC937:DC$1993),CONCATENATE(INT(B936),", "),INT(B936)),""),IF(C936=VALUE(REPORTE!C$10),IF(SUM(DC937:DC$1993),CONCATENATE(INT(B936),", "),INT(B936)),""))</f>
        <v>#VALUE!</v>
      </c>
      <c r="DG936" s="5"/>
      <c r="DH936" s="5"/>
      <c r="DI936" s="5"/>
      <c r="DJ936" s="5"/>
    </row>
    <row r="937" spans="1:114">
      <c r="A937" s="4"/>
      <c r="B937" s="3"/>
      <c r="D937" s="1" t="str">
        <f>IFERROR(INDEX('padron cfe'!B:B,MATCH(DATOS!C937,'padron cfe'!A:A,0),1),"")</f>
        <v/>
      </c>
      <c r="H937" s="5" t="str">
        <f>IF(F937="","",IFERROR(CONCATENATE("PEUA",VLOOKUP(ESTADO,REPORTE!AV$2:AW$33,2,0),DIDTRITO_FORM,CADER_FORM,IFERROR(VLOOKUP(DAY(F937),$BN$3:$BO$11,2,0),DAY(F937)),IFERROR(VLOOKUP(MONTH(F937),$BN$3:$BO$11,2,0),MONTH(F937)),YEAR(F937),G937),""))</f>
        <v/>
      </c>
      <c r="K937" s="2" t="str">
        <f>IFERROR(INDEX('padron cfe'!C:C,MATCH(DATOS!C937,'padron cfe'!A:A,0),1),"")</f>
        <v/>
      </c>
      <c r="L937" s="4" t="str">
        <f>IFERROR(IF(VLOOKUP(J937,J$2:L936,4,0)=0,"",VLOOKUP(J937,J$2:L936,4,0)),"")</f>
        <v/>
      </c>
      <c r="M937" s="4" t="str">
        <f>IFERROR(IF(VLOOKUP(J937,J$2:M936,5,0)=0,"",VLOOKUP(J937,J$2:M936,5,0)),"")</f>
        <v/>
      </c>
      <c r="Q937" s="5" t="str">
        <f t="shared" si="192"/>
        <v/>
      </c>
      <c r="S937"/>
      <c r="T937" s="2" t="str">
        <f>IFERROR(INDEX('padron cfe'!D:D,MATCH(DATOS!C937,'padron cfe'!A:A,0),1),"")</f>
        <v/>
      </c>
      <c r="X937" s="3"/>
      <c r="Z937" s="4" t="str">
        <f t="shared" si="193"/>
        <v/>
      </c>
      <c r="AC937" s="2" t="str">
        <f>IFERROR(IF(INDEX(AC$1:AC936,MATCH(J937,J$1:J936,0),1)=0,"",INDEX(AC$1:AC936,MATCH(J937,J$1:J936,0),1)),"")</f>
        <v/>
      </c>
      <c r="AD937" s="2" t="str">
        <f>IFERROR(IF(INDEX(AD$1:AD936,MATCH(J937,J$1:J936,0),1)=0,"",INDEX(AD$1:AD936,MATCH(J937,J$1:J936,0),1)),"")</f>
        <v/>
      </c>
      <c r="AE937" s="2" t="str">
        <f>IFERROR(IF(INDEX(AE$1:AE936,MATCH(J937,J$1:J936,0),1)=0,"",INDEX(AE$1:AE936,MATCH(J937,J$1:J936,0),1)),"")</f>
        <v/>
      </c>
      <c r="AS937" s="4"/>
      <c r="AU937" s="124"/>
      <c r="AV937" s="124"/>
      <c r="AW937" s="124"/>
      <c r="AX937" s="124"/>
      <c r="AY937" s="124"/>
      <c r="AZ937" s="124"/>
      <c r="BA937" s="4"/>
      <c r="BB937" s="127"/>
      <c r="BH937" s="7" t="str">
        <f t="shared" ca="1" si="194"/>
        <v/>
      </c>
      <c r="BI937" s="4" t="str">
        <f t="shared" si="201"/>
        <v/>
      </c>
      <c r="BJ937" s="123" t="str">
        <f t="shared" si="195"/>
        <v/>
      </c>
      <c r="BK937" s="140" t="str">
        <f t="shared" si="200"/>
        <v/>
      </c>
      <c r="BP937" s="5"/>
      <c r="BQ937" s="4" t="str">
        <f>IF(IFERROR(VLOOKUP(C937,C938:C$1993,1,0),"")="","",COUNTIF(C:C,C937))</f>
        <v/>
      </c>
      <c r="BS937" s="5"/>
      <c r="BT937" s="5"/>
      <c r="BU937" s="5" t="str">
        <f>IF(B937="","",IF(BQ937="",1+(MAX(BU$2:BU936)),""))</f>
        <v/>
      </c>
      <c r="BV937" s="5" t="str">
        <f t="shared" si="196"/>
        <v/>
      </c>
      <c r="BW937" s="5" t="str">
        <f t="shared" si="197"/>
        <v/>
      </c>
      <c r="BX937" s="14" t="str">
        <f t="shared" si="198"/>
        <v/>
      </c>
      <c r="BY937" s="28"/>
      <c r="CA937" s="5" t="str">
        <f t="shared" si="202"/>
        <v/>
      </c>
      <c r="CC937" s="5"/>
      <c r="CD937" s="5" t="str">
        <f t="shared" si="199"/>
        <v/>
      </c>
      <c r="CE937" s="5" t="str">
        <f>IF(J937="","",IFERROR(IF(VLOOKUP(J937,J$2:J936,1,0)=0,"",""),J937))</f>
        <v/>
      </c>
      <c r="CF937" s="24" t="str">
        <f>IF(CE937="","",(IFERROR(VLOOKUP(MID(CE937,1,1),$CW$2:DA$28,3,0),0)+IFERROR(VLOOKUP(MID(CE937,2,1),CW$2:DA$28,4,0),0)+IFERROR(VLOOKUP(MID(CE937,3,1),CW$2:DA$28,5,0),0)+(ROW(CE937)/1000000000000)))</f>
        <v/>
      </c>
      <c r="CG937" s="5"/>
      <c r="CH937" s="5">
        <v>936</v>
      </c>
      <c r="CI937" s="5" t="str">
        <f>IFERROR(VLOOKUP(CH937,CD$2:CE2013,2,0),"")</f>
        <v/>
      </c>
      <c r="CJ937" s="5"/>
      <c r="CL937" s="5"/>
      <c r="DC937" s="5" t="e">
        <f>IF(REPORTE!AH$2="si",IF(C937=VALUE(REPORTE!C$11),IF(SUM(DC938:DC$1993),CONCATENATE(INT(B937),", "),INT(B937)),""),IF(C937=VALUE(REPORTE!C$10),IF(SUM(DC938:DC$1993),CONCATENATE(INT(B937),", "),INT(B937)),""))</f>
        <v>#VALUE!</v>
      </c>
      <c r="DG937" s="5"/>
      <c r="DH937" s="5"/>
      <c r="DI937" s="5"/>
      <c r="DJ937" s="5"/>
    </row>
    <row r="938" spans="1:114">
      <c r="A938" s="4"/>
      <c r="B938" s="3"/>
      <c r="D938" s="1" t="str">
        <f>IFERROR(INDEX('padron cfe'!B:B,MATCH(DATOS!C938,'padron cfe'!A:A,0),1),"")</f>
        <v/>
      </c>
      <c r="H938" s="5" t="str">
        <f>IF(F938="","",IFERROR(CONCATENATE("PEUA",VLOOKUP(ESTADO,REPORTE!AV$2:AW$33,2,0),DIDTRITO_FORM,CADER_FORM,IFERROR(VLOOKUP(DAY(F938),$BN$3:$BO$11,2,0),DAY(F938)),IFERROR(VLOOKUP(MONTH(F938),$BN$3:$BO$11,2,0),MONTH(F938)),YEAR(F938),G938),""))</f>
        <v/>
      </c>
      <c r="K938" s="2" t="str">
        <f>IFERROR(INDEX('padron cfe'!C:C,MATCH(DATOS!C938,'padron cfe'!A:A,0),1),"")</f>
        <v/>
      </c>
      <c r="L938" s="4" t="str">
        <f>IFERROR(IF(VLOOKUP(J938,J$2:L937,4,0)=0,"",VLOOKUP(J938,J$2:L937,4,0)),"")</f>
        <v/>
      </c>
      <c r="M938" s="4" t="str">
        <f>IFERROR(IF(VLOOKUP(J938,J$2:M937,5,0)=0,"",VLOOKUP(J938,J$2:M937,5,0)),"")</f>
        <v/>
      </c>
      <c r="Q938" s="5" t="str">
        <f t="shared" si="192"/>
        <v/>
      </c>
      <c r="S938"/>
      <c r="T938" s="2" t="str">
        <f>IFERROR(INDEX('padron cfe'!D:D,MATCH(DATOS!C938,'padron cfe'!A:A,0),1),"")</f>
        <v/>
      </c>
      <c r="X938" s="3"/>
      <c r="Z938" s="4" t="str">
        <f t="shared" si="193"/>
        <v/>
      </c>
      <c r="AC938" s="2" t="str">
        <f>IFERROR(IF(INDEX(AC$1:AC937,MATCH(J938,J$1:J937,0),1)=0,"",INDEX(AC$1:AC937,MATCH(J938,J$1:J937,0),1)),"")</f>
        <v/>
      </c>
      <c r="AD938" s="2" t="str">
        <f>IFERROR(IF(INDEX(AD$1:AD937,MATCH(J938,J$1:J937,0),1)=0,"",INDEX(AD$1:AD937,MATCH(J938,J$1:J937,0),1)),"")</f>
        <v/>
      </c>
      <c r="AE938" s="2" t="str">
        <f>IFERROR(IF(INDEX(AE$1:AE937,MATCH(J938,J$1:J937,0),1)=0,"",INDEX(AE$1:AE937,MATCH(J938,J$1:J937,0),1)),"")</f>
        <v/>
      </c>
      <c r="AS938" s="4"/>
      <c r="AU938" s="124"/>
      <c r="AV938" s="124"/>
      <c r="AW938" s="124"/>
      <c r="AX938" s="124"/>
      <c r="AY938" s="124"/>
      <c r="AZ938" s="124"/>
      <c r="BA938" s="4"/>
      <c r="BB938" s="127"/>
      <c r="BH938" s="7" t="str">
        <f t="shared" ca="1" si="194"/>
        <v/>
      </c>
      <c r="BI938" s="4" t="str">
        <f t="shared" si="201"/>
        <v/>
      </c>
      <c r="BJ938" s="123" t="str">
        <f t="shared" si="195"/>
        <v/>
      </c>
      <c r="BK938" s="140" t="str">
        <f t="shared" si="200"/>
        <v/>
      </c>
      <c r="BP938" s="5"/>
      <c r="BQ938" s="4" t="str">
        <f>IF(IFERROR(VLOOKUP(C938,C939:C$1993,1,0),"")="","",COUNTIF(C:C,C938))</f>
        <v/>
      </c>
      <c r="BS938" s="5"/>
      <c r="BT938" s="5"/>
      <c r="BU938" s="5" t="str">
        <f>IF(B938="","",IF(BQ938="",1+(MAX(BU$2:BU937)),""))</f>
        <v/>
      </c>
      <c r="BV938" s="5" t="str">
        <f t="shared" si="196"/>
        <v/>
      </c>
      <c r="BW938" s="5" t="str">
        <f t="shared" si="197"/>
        <v/>
      </c>
      <c r="BX938" s="14" t="str">
        <f t="shared" si="198"/>
        <v/>
      </c>
      <c r="BY938" s="28"/>
      <c r="CA938" s="5" t="str">
        <f t="shared" si="202"/>
        <v/>
      </c>
      <c r="CC938" s="5"/>
      <c r="CD938" s="5" t="str">
        <f t="shared" si="199"/>
        <v/>
      </c>
      <c r="CE938" s="5" t="str">
        <f>IF(J938="","",IFERROR(IF(VLOOKUP(J938,J$2:J937,1,0)=0,"",""),J938))</f>
        <v/>
      </c>
      <c r="CF938" s="24" t="str">
        <f>IF(CE938="","",(IFERROR(VLOOKUP(MID(CE938,1,1),$CW$2:DA$28,3,0),0)+IFERROR(VLOOKUP(MID(CE938,2,1),CW$2:DA$28,4,0),0)+IFERROR(VLOOKUP(MID(CE938,3,1),CW$2:DA$28,5,0),0)+(ROW(CE938)/1000000000000)))</f>
        <v/>
      </c>
      <c r="CG938" s="5"/>
      <c r="CH938" s="5">
        <v>937</v>
      </c>
      <c r="CI938" s="5" t="str">
        <f>IFERROR(VLOOKUP(CH938,CD$2:CE2014,2,0),"")</f>
        <v/>
      </c>
      <c r="CJ938" s="5"/>
      <c r="CL938" s="5"/>
      <c r="DC938" s="5" t="e">
        <f>IF(REPORTE!AH$2="si",IF(C938=VALUE(REPORTE!C$11),IF(SUM(DC939:DC$1993),CONCATENATE(INT(B938),", "),INT(B938)),""),IF(C938=VALUE(REPORTE!C$10),IF(SUM(DC939:DC$1993),CONCATENATE(INT(B938),", "),INT(B938)),""))</f>
        <v>#VALUE!</v>
      </c>
      <c r="DG938" s="5"/>
      <c r="DH938" s="5"/>
      <c r="DI938" s="5"/>
      <c r="DJ938" s="5"/>
    </row>
    <row r="939" spans="1:114">
      <c r="A939" s="4"/>
      <c r="B939" s="3"/>
      <c r="D939" s="1" t="str">
        <f>IFERROR(INDEX('padron cfe'!B:B,MATCH(DATOS!C939,'padron cfe'!A:A,0),1),"")</f>
        <v/>
      </c>
      <c r="H939" s="5" t="str">
        <f>IF(F939="","",IFERROR(CONCATENATE("PEUA",VLOOKUP(ESTADO,REPORTE!AV$2:AW$33,2,0),DIDTRITO_FORM,CADER_FORM,IFERROR(VLOOKUP(DAY(F939),$BN$3:$BO$11,2,0),DAY(F939)),IFERROR(VLOOKUP(MONTH(F939),$BN$3:$BO$11,2,0),MONTH(F939)),YEAR(F939),G939),""))</f>
        <v/>
      </c>
      <c r="K939" s="2" t="str">
        <f>IFERROR(INDEX('padron cfe'!C:C,MATCH(DATOS!C939,'padron cfe'!A:A,0),1),"")</f>
        <v/>
      </c>
      <c r="L939" s="4" t="str">
        <f>IFERROR(IF(VLOOKUP(J939,J$2:L938,4,0)=0,"",VLOOKUP(J939,J$2:L938,4,0)),"")</f>
        <v/>
      </c>
      <c r="M939" s="4" t="str">
        <f>IFERROR(IF(VLOOKUP(J939,J$2:M938,5,0)=0,"",VLOOKUP(J939,J$2:M938,5,0)),"")</f>
        <v/>
      </c>
      <c r="Q939" s="5" t="str">
        <f t="shared" si="192"/>
        <v/>
      </c>
      <c r="S939"/>
      <c r="T939" s="2" t="str">
        <f>IFERROR(INDEX('padron cfe'!D:D,MATCH(DATOS!C939,'padron cfe'!A:A,0),1),"")</f>
        <v/>
      </c>
      <c r="X939" s="3"/>
      <c r="Z939" s="4" t="str">
        <f t="shared" si="193"/>
        <v/>
      </c>
      <c r="AC939" s="2" t="str">
        <f>IFERROR(IF(INDEX(AC$1:AC938,MATCH(J939,J$1:J938,0),1)=0,"",INDEX(AC$1:AC938,MATCH(J939,J$1:J938,0),1)),"")</f>
        <v/>
      </c>
      <c r="AD939" s="2" t="str">
        <f>IFERROR(IF(INDEX(AD$1:AD938,MATCH(J939,J$1:J938,0),1)=0,"",INDEX(AD$1:AD938,MATCH(J939,J$1:J938,0),1)),"")</f>
        <v/>
      </c>
      <c r="AE939" s="2" t="str">
        <f>IFERROR(IF(INDEX(AE$1:AE938,MATCH(J939,J$1:J938,0),1)=0,"",INDEX(AE$1:AE938,MATCH(J939,J$1:J938,0),1)),"")</f>
        <v/>
      </c>
      <c r="AS939" s="4"/>
      <c r="AU939" s="124"/>
      <c r="AV939" s="124"/>
      <c r="AW939" s="124"/>
      <c r="AX939" s="124"/>
      <c r="AY939" s="124"/>
      <c r="AZ939" s="124"/>
      <c r="BA939" s="4"/>
      <c r="BB939" s="127"/>
      <c r="BH939" s="7" t="str">
        <f t="shared" ca="1" si="194"/>
        <v/>
      </c>
      <c r="BI939" s="4" t="str">
        <f t="shared" si="201"/>
        <v/>
      </c>
      <c r="BJ939" s="123" t="str">
        <f t="shared" si="195"/>
        <v/>
      </c>
      <c r="BK939" s="140" t="str">
        <f t="shared" si="200"/>
        <v/>
      </c>
      <c r="BP939" s="5"/>
      <c r="BQ939" s="4" t="str">
        <f>IF(IFERROR(VLOOKUP(C939,C940:C$1993,1,0),"")="","",COUNTIF(C:C,C939))</f>
        <v/>
      </c>
      <c r="BS939" s="5"/>
      <c r="BT939" s="5"/>
      <c r="BU939" s="5" t="str">
        <f>IF(B939="","",IF(BQ939="",1+(MAX(BU$2:BU938)),""))</f>
        <v/>
      </c>
      <c r="BV939" s="5" t="str">
        <f t="shared" si="196"/>
        <v/>
      </c>
      <c r="BW939" s="5" t="str">
        <f t="shared" si="197"/>
        <v/>
      </c>
      <c r="BX939" s="14" t="str">
        <f t="shared" si="198"/>
        <v/>
      </c>
      <c r="BY939" s="28"/>
      <c r="CA939" s="5" t="str">
        <f t="shared" si="202"/>
        <v/>
      </c>
      <c r="CC939" s="5"/>
      <c r="CD939" s="5" t="str">
        <f t="shared" si="199"/>
        <v/>
      </c>
      <c r="CE939" s="5" t="str">
        <f>IF(J939="","",IFERROR(IF(VLOOKUP(J939,J$2:J938,1,0)=0,"",""),J939))</f>
        <v/>
      </c>
      <c r="CF939" s="24" t="str">
        <f>IF(CE939="","",(IFERROR(VLOOKUP(MID(CE939,1,1),$CW$2:DA$28,3,0),0)+IFERROR(VLOOKUP(MID(CE939,2,1),CW$2:DA$28,4,0),0)+IFERROR(VLOOKUP(MID(CE939,3,1),CW$2:DA$28,5,0),0)+(ROW(CE939)/1000000000000)))</f>
        <v/>
      </c>
      <c r="CG939" s="5"/>
      <c r="CH939" s="5">
        <v>938</v>
      </c>
      <c r="CI939" s="5" t="str">
        <f>IFERROR(VLOOKUP(CH939,CD$2:CE2015,2,0),"")</f>
        <v/>
      </c>
      <c r="CJ939" s="5"/>
      <c r="CL939" s="5"/>
      <c r="DC939" s="5" t="e">
        <f>IF(REPORTE!AH$2="si",IF(C939=VALUE(REPORTE!C$11),IF(SUM(DC940:DC$1993),CONCATENATE(INT(B939),", "),INT(B939)),""),IF(C939=VALUE(REPORTE!C$10),IF(SUM(DC940:DC$1993),CONCATENATE(INT(B939),", "),INT(B939)),""))</f>
        <v>#VALUE!</v>
      </c>
      <c r="DG939" s="5"/>
      <c r="DH939" s="5"/>
      <c r="DI939" s="5"/>
      <c r="DJ939" s="5"/>
    </row>
    <row r="940" spans="1:114">
      <c r="A940" s="4"/>
      <c r="B940" s="3"/>
      <c r="D940" s="1" t="str">
        <f>IFERROR(INDEX('padron cfe'!B:B,MATCH(DATOS!C940,'padron cfe'!A:A,0),1),"")</f>
        <v/>
      </c>
      <c r="H940" s="5" t="str">
        <f>IF(F940="","",IFERROR(CONCATENATE("PEUA",VLOOKUP(ESTADO,REPORTE!AV$2:AW$33,2,0),DIDTRITO_FORM,CADER_FORM,IFERROR(VLOOKUP(DAY(F940),$BN$3:$BO$11,2,0),DAY(F940)),IFERROR(VLOOKUP(MONTH(F940),$BN$3:$BO$11,2,0),MONTH(F940)),YEAR(F940),G940),""))</f>
        <v/>
      </c>
      <c r="K940" s="2" t="str">
        <f>IFERROR(INDEX('padron cfe'!C:C,MATCH(DATOS!C940,'padron cfe'!A:A,0),1),"")</f>
        <v/>
      </c>
      <c r="L940" s="4" t="str">
        <f>IFERROR(IF(VLOOKUP(J940,J$2:L939,4,0)=0,"",VLOOKUP(J940,J$2:L939,4,0)),"")</f>
        <v/>
      </c>
      <c r="M940" s="4" t="str">
        <f>IFERROR(IF(VLOOKUP(J940,J$2:M939,5,0)=0,"",VLOOKUP(J940,J$2:M939,5,0)),"")</f>
        <v/>
      </c>
      <c r="Q940" s="5" t="str">
        <f t="shared" si="192"/>
        <v/>
      </c>
      <c r="S940"/>
      <c r="T940" s="2" t="str">
        <f>IFERROR(INDEX('padron cfe'!D:D,MATCH(DATOS!C940,'padron cfe'!A:A,0),1),"")</f>
        <v/>
      </c>
      <c r="X940" s="3"/>
      <c r="Z940" s="4" t="str">
        <f t="shared" si="193"/>
        <v/>
      </c>
      <c r="AC940" s="2" t="str">
        <f>IFERROR(IF(INDEX(AC$1:AC939,MATCH(J940,J$1:J939,0),1)=0,"",INDEX(AC$1:AC939,MATCH(J940,J$1:J939,0),1)),"")</f>
        <v/>
      </c>
      <c r="AD940" s="2" t="str">
        <f>IFERROR(IF(INDEX(AD$1:AD939,MATCH(J940,J$1:J939,0),1)=0,"",INDEX(AD$1:AD939,MATCH(J940,J$1:J939,0),1)),"")</f>
        <v/>
      </c>
      <c r="AE940" s="2" t="str">
        <f>IFERROR(IF(INDEX(AE$1:AE939,MATCH(J940,J$1:J939,0),1)=0,"",INDEX(AE$1:AE939,MATCH(J940,J$1:J939,0),1)),"")</f>
        <v/>
      </c>
      <c r="AS940" s="4"/>
      <c r="AU940" s="124"/>
      <c r="AV940" s="124"/>
      <c r="AW940" s="124"/>
      <c r="AX940" s="124"/>
      <c r="AY940" s="124"/>
      <c r="AZ940" s="124"/>
      <c r="BA940" s="4"/>
      <c r="BB940" s="127"/>
      <c r="BH940" s="7" t="str">
        <f t="shared" ca="1" si="194"/>
        <v/>
      </c>
      <c r="BI940" s="4" t="str">
        <f t="shared" si="201"/>
        <v/>
      </c>
      <c r="BJ940" s="123" t="str">
        <f t="shared" si="195"/>
        <v/>
      </c>
      <c r="BK940" s="140" t="str">
        <f t="shared" si="200"/>
        <v/>
      </c>
      <c r="BP940" s="5"/>
      <c r="BQ940" s="4" t="str">
        <f>IF(IFERROR(VLOOKUP(C940,C941:C$1993,1,0),"")="","",COUNTIF(C:C,C940))</f>
        <v/>
      </c>
      <c r="BS940" s="5"/>
      <c r="BT940" s="5"/>
      <c r="BU940" s="5" t="str">
        <f>IF(B940="","",IF(BQ940="",1+(MAX(BU$2:BU939)),""))</f>
        <v/>
      </c>
      <c r="BV940" s="5" t="str">
        <f t="shared" si="196"/>
        <v/>
      </c>
      <c r="BW940" s="5" t="str">
        <f t="shared" si="197"/>
        <v/>
      </c>
      <c r="BX940" s="14" t="str">
        <f t="shared" si="198"/>
        <v/>
      </c>
      <c r="BY940" s="28"/>
      <c r="CA940" s="5" t="str">
        <f t="shared" si="202"/>
        <v/>
      </c>
      <c r="CC940" s="5"/>
      <c r="CD940" s="5" t="str">
        <f t="shared" si="199"/>
        <v/>
      </c>
      <c r="CE940" s="5" t="str">
        <f>IF(J940="","",IFERROR(IF(VLOOKUP(J940,J$2:J939,1,0)=0,"",""),J940))</f>
        <v/>
      </c>
      <c r="CF940" s="24" t="str">
        <f>IF(CE940="","",(IFERROR(VLOOKUP(MID(CE940,1,1),$CW$2:DA$28,3,0),0)+IFERROR(VLOOKUP(MID(CE940,2,1),CW$2:DA$28,4,0),0)+IFERROR(VLOOKUP(MID(CE940,3,1),CW$2:DA$28,5,0),0)+(ROW(CE940)/1000000000000)))</f>
        <v/>
      </c>
      <c r="CG940" s="5"/>
      <c r="CH940" s="5">
        <v>939</v>
      </c>
      <c r="CI940" s="5" t="str">
        <f>IFERROR(VLOOKUP(CH940,CD$2:CE2016,2,0),"")</f>
        <v/>
      </c>
      <c r="CJ940" s="5"/>
      <c r="CL940" s="5"/>
      <c r="DC940" s="5" t="e">
        <f>IF(REPORTE!AH$2="si",IF(C940=VALUE(REPORTE!C$11),IF(SUM(DC941:DC$1993),CONCATENATE(INT(B940),", "),INT(B940)),""),IF(C940=VALUE(REPORTE!C$10),IF(SUM(DC941:DC$1993),CONCATENATE(INT(B940),", "),INT(B940)),""))</f>
        <v>#VALUE!</v>
      </c>
      <c r="DG940" s="5"/>
      <c r="DH940" s="5"/>
      <c r="DI940" s="5"/>
      <c r="DJ940" s="5"/>
    </row>
    <row r="941" spans="1:114">
      <c r="A941" s="4"/>
      <c r="B941" s="3"/>
      <c r="D941" s="1" t="str">
        <f>IFERROR(INDEX('padron cfe'!B:B,MATCH(DATOS!C941,'padron cfe'!A:A,0),1),"")</f>
        <v/>
      </c>
      <c r="H941" s="5" t="str">
        <f>IF(F941="","",IFERROR(CONCATENATE("PEUA",VLOOKUP(ESTADO,REPORTE!AV$2:AW$33,2,0),DIDTRITO_FORM,CADER_FORM,IFERROR(VLOOKUP(DAY(F941),$BN$3:$BO$11,2,0),DAY(F941)),IFERROR(VLOOKUP(MONTH(F941),$BN$3:$BO$11,2,0),MONTH(F941)),YEAR(F941),G941),""))</f>
        <v/>
      </c>
      <c r="K941" s="2" t="str">
        <f>IFERROR(INDEX('padron cfe'!C:C,MATCH(DATOS!C941,'padron cfe'!A:A,0),1),"")</f>
        <v/>
      </c>
      <c r="L941" s="4" t="str">
        <f>IFERROR(IF(VLOOKUP(J941,J$2:L940,4,0)=0,"",VLOOKUP(J941,J$2:L940,4,0)),"")</f>
        <v/>
      </c>
      <c r="M941" s="4" t="str">
        <f>IFERROR(IF(VLOOKUP(J941,J$2:M940,5,0)=0,"",VLOOKUP(J941,J$2:M940,5,0)),"")</f>
        <v/>
      </c>
      <c r="Q941" s="5" t="str">
        <f t="shared" si="192"/>
        <v/>
      </c>
      <c r="S941"/>
      <c r="T941" s="2" t="str">
        <f>IFERROR(INDEX('padron cfe'!D:D,MATCH(DATOS!C941,'padron cfe'!A:A,0),1),"")</f>
        <v/>
      </c>
      <c r="X941" s="3"/>
      <c r="Z941" s="4" t="str">
        <f t="shared" si="193"/>
        <v/>
      </c>
      <c r="AC941" s="2" t="str">
        <f>IFERROR(IF(INDEX(AC$1:AC940,MATCH(J941,J$1:J940,0),1)=0,"",INDEX(AC$1:AC940,MATCH(J941,J$1:J940,0),1)),"")</f>
        <v/>
      </c>
      <c r="AD941" s="2" t="str">
        <f>IFERROR(IF(INDEX(AD$1:AD940,MATCH(J941,J$1:J940,0),1)=0,"",INDEX(AD$1:AD940,MATCH(J941,J$1:J940,0),1)),"")</f>
        <v/>
      </c>
      <c r="AE941" s="2" t="str">
        <f>IFERROR(IF(INDEX(AE$1:AE940,MATCH(J941,J$1:J940,0),1)=0,"",INDEX(AE$1:AE940,MATCH(J941,J$1:J940,0),1)),"")</f>
        <v/>
      </c>
      <c r="AS941" s="4"/>
      <c r="AU941" s="124"/>
      <c r="AV941" s="124"/>
      <c r="AW941" s="124"/>
      <c r="AX941" s="124"/>
      <c r="AY941" s="124"/>
      <c r="AZ941" s="124"/>
      <c r="BA941" s="4"/>
      <c r="BB941" s="127"/>
      <c r="BH941" s="7" t="str">
        <f t="shared" ca="1" si="194"/>
        <v/>
      </c>
      <c r="BI941" s="4" t="str">
        <f t="shared" si="201"/>
        <v/>
      </c>
      <c r="BJ941" s="123" t="str">
        <f t="shared" si="195"/>
        <v/>
      </c>
      <c r="BK941" s="140" t="str">
        <f t="shared" si="200"/>
        <v/>
      </c>
      <c r="BP941" s="5"/>
      <c r="BQ941" s="4" t="str">
        <f>IF(IFERROR(VLOOKUP(C941,C942:C$1993,1,0),"")="","",COUNTIF(C:C,C941))</f>
        <v/>
      </c>
      <c r="BS941" s="5"/>
      <c r="BT941" s="5"/>
      <c r="BU941" s="5" t="str">
        <f>IF(B941="","",IF(BQ941="",1+(MAX(BU$2:BU940)),""))</f>
        <v/>
      </c>
      <c r="BV941" s="5" t="str">
        <f t="shared" si="196"/>
        <v/>
      </c>
      <c r="BW941" s="5" t="str">
        <f t="shared" si="197"/>
        <v/>
      </c>
      <c r="BX941" s="14" t="str">
        <f t="shared" si="198"/>
        <v/>
      </c>
      <c r="BY941" s="28"/>
      <c r="CA941" s="5" t="str">
        <f t="shared" si="202"/>
        <v/>
      </c>
      <c r="CC941" s="5"/>
      <c r="CD941" s="5" t="str">
        <f t="shared" si="199"/>
        <v/>
      </c>
      <c r="CE941" s="5" t="str">
        <f>IF(J941="","",IFERROR(IF(VLOOKUP(J941,J$2:J940,1,0)=0,"",""),J941))</f>
        <v/>
      </c>
      <c r="CF941" s="24" t="str">
        <f>IF(CE941="","",(IFERROR(VLOOKUP(MID(CE941,1,1),$CW$2:DA$28,3,0),0)+IFERROR(VLOOKUP(MID(CE941,2,1),CW$2:DA$28,4,0),0)+IFERROR(VLOOKUP(MID(CE941,3,1),CW$2:DA$28,5,0),0)+(ROW(CE941)/1000000000000)))</f>
        <v/>
      </c>
      <c r="CG941" s="5"/>
      <c r="CH941" s="5">
        <v>940</v>
      </c>
      <c r="CI941" s="5" t="str">
        <f>IFERROR(VLOOKUP(CH941,CD$2:CE2017,2,0),"")</f>
        <v/>
      </c>
      <c r="CJ941" s="5"/>
      <c r="CL941" s="5"/>
      <c r="DC941" s="5" t="e">
        <f>IF(REPORTE!AH$2="si",IF(C941=VALUE(REPORTE!C$11),IF(SUM(DC942:DC$1993),CONCATENATE(INT(B941),", "),INT(B941)),""),IF(C941=VALUE(REPORTE!C$10),IF(SUM(DC942:DC$1993),CONCATENATE(INT(B941),", "),INT(B941)),""))</f>
        <v>#VALUE!</v>
      </c>
      <c r="DG941" s="5"/>
      <c r="DH941" s="5"/>
      <c r="DI941" s="5"/>
      <c r="DJ941" s="5"/>
    </row>
    <row r="942" spans="1:114">
      <c r="A942" s="4"/>
      <c r="B942" s="3"/>
      <c r="D942" s="1" t="str">
        <f>IFERROR(INDEX('padron cfe'!B:B,MATCH(DATOS!C942,'padron cfe'!A:A,0),1),"")</f>
        <v/>
      </c>
      <c r="H942" s="5" t="str">
        <f>IF(F942="","",IFERROR(CONCATENATE("PEUA",VLOOKUP(ESTADO,REPORTE!AV$2:AW$33,2,0),DIDTRITO_FORM,CADER_FORM,IFERROR(VLOOKUP(DAY(F942),$BN$3:$BO$11,2,0),DAY(F942)),IFERROR(VLOOKUP(MONTH(F942),$BN$3:$BO$11,2,0),MONTH(F942)),YEAR(F942),G942),""))</f>
        <v/>
      </c>
      <c r="K942" s="2" t="str">
        <f>IFERROR(INDEX('padron cfe'!C:C,MATCH(DATOS!C942,'padron cfe'!A:A,0),1),"")</f>
        <v/>
      </c>
      <c r="L942" s="4" t="str">
        <f>IFERROR(IF(VLOOKUP(J942,J$2:L941,4,0)=0,"",VLOOKUP(J942,J$2:L941,4,0)),"")</f>
        <v/>
      </c>
      <c r="M942" s="4" t="str">
        <f>IFERROR(IF(VLOOKUP(J942,J$2:M941,5,0)=0,"",VLOOKUP(J942,J$2:M941,5,0)),"")</f>
        <v/>
      </c>
      <c r="Q942" s="5" t="str">
        <f t="shared" si="192"/>
        <v/>
      </c>
      <c r="S942"/>
      <c r="T942" s="2" t="str">
        <f>IFERROR(INDEX('padron cfe'!D:D,MATCH(DATOS!C942,'padron cfe'!A:A,0),1),"")</f>
        <v/>
      </c>
      <c r="X942" s="3"/>
      <c r="Z942" s="4" t="str">
        <f t="shared" si="193"/>
        <v/>
      </c>
      <c r="AC942" s="2" t="str">
        <f>IFERROR(IF(INDEX(AC$1:AC941,MATCH(J942,J$1:J941,0),1)=0,"",INDEX(AC$1:AC941,MATCH(J942,J$1:J941,0),1)),"")</f>
        <v/>
      </c>
      <c r="AD942" s="2" t="str">
        <f>IFERROR(IF(INDEX(AD$1:AD941,MATCH(J942,J$1:J941,0),1)=0,"",INDEX(AD$1:AD941,MATCH(J942,J$1:J941,0),1)),"")</f>
        <v/>
      </c>
      <c r="AE942" s="2" t="str">
        <f>IFERROR(IF(INDEX(AE$1:AE941,MATCH(J942,J$1:J941,0),1)=0,"",INDEX(AE$1:AE941,MATCH(J942,J$1:J941,0),1)),"")</f>
        <v/>
      </c>
      <c r="AS942" s="4"/>
      <c r="AU942" s="124"/>
      <c r="AV942" s="124"/>
      <c r="AW942" s="124"/>
      <c r="AX942" s="124"/>
      <c r="AY942" s="124"/>
      <c r="AZ942" s="124"/>
      <c r="BA942" s="4"/>
      <c r="BB942" s="127"/>
      <c r="BH942" s="7" t="str">
        <f t="shared" ca="1" si="194"/>
        <v/>
      </c>
      <c r="BI942" s="4" t="str">
        <f t="shared" si="201"/>
        <v/>
      </c>
      <c r="BJ942" s="123" t="str">
        <f t="shared" si="195"/>
        <v/>
      </c>
      <c r="BK942" s="140" t="str">
        <f t="shared" si="200"/>
        <v/>
      </c>
      <c r="BP942" s="5"/>
      <c r="BQ942" s="4" t="str">
        <f>IF(IFERROR(VLOOKUP(C942,C943:C$1993,1,0),"")="","",COUNTIF(C:C,C942))</f>
        <v/>
      </c>
      <c r="BS942" s="5"/>
      <c r="BT942" s="5"/>
      <c r="BU942" s="5" t="str">
        <f>IF(B942="","",IF(BQ942="",1+(MAX(BU$2:BU941)),""))</f>
        <v/>
      </c>
      <c r="BV942" s="5" t="str">
        <f t="shared" si="196"/>
        <v/>
      </c>
      <c r="BW942" s="5" t="str">
        <f t="shared" si="197"/>
        <v/>
      </c>
      <c r="BX942" s="14" t="str">
        <f t="shared" si="198"/>
        <v/>
      </c>
      <c r="BY942" s="28"/>
      <c r="CA942" s="5" t="str">
        <f t="shared" si="202"/>
        <v/>
      </c>
      <c r="CC942" s="5"/>
      <c r="CD942" s="5" t="str">
        <f t="shared" si="199"/>
        <v/>
      </c>
      <c r="CE942" s="5" t="str">
        <f>IF(J942="","",IFERROR(IF(VLOOKUP(J942,J$2:J941,1,0)=0,"",""),J942))</f>
        <v/>
      </c>
      <c r="CF942" s="24" t="str">
        <f>IF(CE942="","",(IFERROR(VLOOKUP(MID(CE942,1,1),$CW$2:DA$28,3,0),0)+IFERROR(VLOOKUP(MID(CE942,2,1),CW$2:DA$28,4,0),0)+IFERROR(VLOOKUP(MID(CE942,3,1),CW$2:DA$28,5,0),0)+(ROW(CE942)/1000000000000)))</f>
        <v/>
      </c>
      <c r="CG942" s="5"/>
      <c r="CH942" s="5">
        <v>941</v>
      </c>
      <c r="CI942" s="5" t="str">
        <f>IFERROR(VLOOKUP(CH942,CD$2:CE2018,2,0),"")</f>
        <v/>
      </c>
      <c r="CJ942" s="5"/>
      <c r="CL942" s="5"/>
      <c r="DC942" s="5" t="e">
        <f>IF(REPORTE!AH$2="si",IF(C942=VALUE(REPORTE!C$11),IF(SUM(DC943:DC$1993),CONCATENATE(INT(B942),", "),INT(B942)),""),IF(C942=VALUE(REPORTE!C$10),IF(SUM(DC943:DC$1993),CONCATENATE(INT(B942),", "),INT(B942)),""))</f>
        <v>#VALUE!</v>
      </c>
      <c r="DG942" s="5"/>
      <c r="DH942" s="5"/>
      <c r="DI942" s="5"/>
      <c r="DJ942" s="5"/>
    </row>
    <row r="943" spans="1:114">
      <c r="A943" s="4"/>
      <c r="B943" s="3"/>
      <c r="D943" s="1" t="str">
        <f>IFERROR(INDEX('padron cfe'!B:B,MATCH(DATOS!C943,'padron cfe'!A:A,0),1),"")</f>
        <v/>
      </c>
      <c r="H943" s="5" t="str">
        <f>IF(F943="","",IFERROR(CONCATENATE("PEUA",VLOOKUP(ESTADO,REPORTE!AV$2:AW$33,2,0),DIDTRITO_FORM,CADER_FORM,IFERROR(VLOOKUP(DAY(F943),$BN$3:$BO$11,2,0),DAY(F943)),IFERROR(VLOOKUP(MONTH(F943),$BN$3:$BO$11,2,0),MONTH(F943)),YEAR(F943),G943),""))</f>
        <v/>
      </c>
      <c r="K943" s="2" t="str">
        <f>IFERROR(INDEX('padron cfe'!C:C,MATCH(DATOS!C943,'padron cfe'!A:A,0),1),"")</f>
        <v/>
      </c>
      <c r="L943" s="4" t="str">
        <f>IFERROR(IF(VLOOKUP(J943,J$2:L942,4,0)=0,"",VLOOKUP(J943,J$2:L942,4,0)),"")</f>
        <v/>
      </c>
      <c r="M943" s="4" t="str">
        <f>IFERROR(IF(VLOOKUP(J943,J$2:M942,5,0)=0,"",VLOOKUP(J943,J$2:M942,5,0)),"")</f>
        <v/>
      </c>
      <c r="Q943" s="5" t="str">
        <f t="shared" si="192"/>
        <v/>
      </c>
      <c r="S943"/>
      <c r="T943" s="2" t="str">
        <f>IFERROR(INDEX('padron cfe'!D:D,MATCH(DATOS!C943,'padron cfe'!A:A,0),1),"")</f>
        <v/>
      </c>
      <c r="X943" s="3"/>
      <c r="Z943" s="4" t="str">
        <f t="shared" si="193"/>
        <v/>
      </c>
      <c r="AC943" s="2" t="str">
        <f>IFERROR(IF(INDEX(AC$1:AC942,MATCH(J943,J$1:J942,0),1)=0,"",INDEX(AC$1:AC942,MATCH(J943,J$1:J942,0),1)),"")</f>
        <v/>
      </c>
      <c r="AD943" s="2" t="str">
        <f>IFERROR(IF(INDEX(AD$1:AD942,MATCH(J943,J$1:J942,0),1)=0,"",INDEX(AD$1:AD942,MATCH(J943,J$1:J942,0),1)),"")</f>
        <v/>
      </c>
      <c r="AE943" s="2" t="str">
        <f>IFERROR(IF(INDEX(AE$1:AE942,MATCH(J943,J$1:J942,0),1)=0,"",INDEX(AE$1:AE942,MATCH(J943,J$1:J942,0),1)),"")</f>
        <v/>
      </c>
      <c r="AS943" s="4"/>
      <c r="AU943" s="124"/>
      <c r="AV943" s="124"/>
      <c r="AW943" s="124"/>
      <c r="AX943" s="124"/>
      <c r="AY943" s="124"/>
      <c r="AZ943" s="124"/>
      <c r="BA943" s="4"/>
      <c r="BB943" s="127"/>
      <c r="BH943" s="7" t="str">
        <f t="shared" ca="1" si="194"/>
        <v/>
      </c>
      <c r="BI943" s="4" t="str">
        <f t="shared" si="201"/>
        <v/>
      </c>
      <c r="BJ943" s="123" t="str">
        <f t="shared" si="195"/>
        <v/>
      </c>
      <c r="BK943" s="140" t="str">
        <f t="shared" si="200"/>
        <v/>
      </c>
      <c r="BP943" s="5"/>
      <c r="BQ943" s="4" t="str">
        <f>IF(IFERROR(VLOOKUP(C943,C944:C$1993,1,0),"")="","",COUNTIF(C:C,C943))</f>
        <v/>
      </c>
      <c r="BS943" s="5"/>
      <c r="BT943" s="5"/>
      <c r="BU943" s="5" t="str">
        <f>IF(B943="","",IF(BQ943="",1+(MAX(BU$2:BU942)),""))</f>
        <v/>
      </c>
      <c r="BV943" s="5" t="str">
        <f t="shared" si="196"/>
        <v/>
      </c>
      <c r="BW943" s="5" t="str">
        <f t="shared" si="197"/>
        <v/>
      </c>
      <c r="BX943" s="14" t="str">
        <f t="shared" si="198"/>
        <v/>
      </c>
      <c r="BY943" s="28"/>
      <c r="CA943" s="5" t="str">
        <f t="shared" si="202"/>
        <v/>
      </c>
      <c r="CC943" s="5"/>
      <c r="CD943" s="5" t="str">
        <f t="shared" si="199"/>
        <v/>
      </c>
      <c r="CE943" s="5" t="str">
        <f>IF(J943="","",IFERROR(IF(VLOOKUP(J943,J$2:J942,1,0)=0,"",""),J943))</f>
        <v/>
      </c>
      <c r="CF943" s="24" t="str">
        <f>IF(CE943="","",(IFERROR(VLOOKUP(MID(CE943,1,1),$CW$2:DA$28,3,0),0)+IFERROR(VLOOKUP(MID(CE943,2,1),CW$2:DA$28,4,0),0)+IFERROR(VLOOKUP(MID(CE943,3,1),CW$2:DA$28,5,0),0)+(ROW(CE943)/1000000000000)))</f>
        <v/>
      </c>
      <c r="CG943" s="5"/>
      <c r="CH943" s="5">
        <v>942</v>
      </c>
      <c r="CI943" s="5" t="str">
        <f>IFERROR(VLOOKUP(CH943,CD$2:CE2019,2,0),"")</f>
        <v/>
      </c>
      <c r="CJ943" s="5"/>
      <c r="CL943" s="5"/>
      <c r="DC943" s="5" t="e">
        <f>IF(REPORTE!AH$2="si",IF(C943=VALUE(REPORTE!C$11),IF(SUM(DC944:DC$1993),CONCATENATE(INT(B943),", "),INT(B943)),""),IF(C943=VALUE(REPORTE!C$10),IF(SUM(DC944:DC$1993),CONCATENATE(INT(B943),", "),INT(B943)),""))</f>
        <v>#VALUE!</v>
      </c>
      <c r="DG943" s="5"/>
      <c r="DH943" s="5"/>
      <c r="DI943" s="5"/>
      <c r="DJ943" s="5"/>
    </row>
    <row r="944" spans="1:114">
      <c r="A944" s="4"/>
      <c r="B944" s="3"/>
      <c r="D944" s="1" t="str">
        <f>IFERROR(INDEX('padron cfe'!B:B,MATCH(DATOS!C944,'padron cfe'!A:A,0),1),"")</f>
        <v/>
      </c>
      <c r="H944" s="5" t="str">
        <f>IF(F944="","",IFERROR(CONCATENATE("PEUA",VLOOKUP(ESTADO,REPORTE!AV$2:AW$33,2,0),DIDTRITO_FORM,CADER_FORM,IFERROR(VLOOKUP(DAY(F944),$BN$3:$BO$11,2,0),DAY(F944)),IFERROR(VLOOKUP(MONTH(F944),$BN$3:$BO$11,2,0),MONTH(F944)),YEAR(F944),G944),""))</f>
        <v/>
      </c>
      <c r="K944" s="2" t="str">
        <f>IFERROR(INDEX('padron cfe'!C:C,MATCH(DATOS!C944,'padron cfe'!A:A,0),1),"")</f>
        <v/>
      </c>
      <c r="L944" s="4" t="str">
        <f>IFERROR(IF(VLOOKUP(J944,J$2:L943,4,0)=0,"",VLOOKUP(J944,J$2:L943,4,0)),"")</f>
        <v/>
      </c>
      <c r="M944" s="4" t="str">
        <f>IFERROR(IF(VLOOKUP(J944,J$2:M943,5,0)=0,"",VLOOKUP(J944,J$2:M943,5,0)),"")</f>
        <v/>
      </c>
      <c r="Q944" s="5" t="str">
        <f t="shared" si="192"/>
        <v/>
      </c>
      <c r="S944"/>
      <c r="T944" s="2" t="str">
        <f>IFERROR(INDEX('padron cfe'!D:D,MATCH(DATOS!C944,'padron cfe'!A:A,0),1),"")</f>
        <v/>
      </c>
      <c r="X944" s="3"/>
      <c r="Z944" s="4" t="str">
        <f t="shared" si="193"/>
        <v/>
      </c>
      <c r="AC944" s="2" t="str">
        <f>IFERROR(IF(INDEX(AC$1:AC943,MATCH(J944,J$1:J943,0),1)=0,"",INDEX(AC$1:AC943,MATCH(J944,J$1:J943,0),1)),"")</f>
        <v/>
      </c>
      <c r="AD944" s="2" t="str">
        <f>IFERROR(IF(INDEX(AD$1:AD943,MATCH(J944,J$1:J943,0),1)=0,"",INDEX(AD$1:AD943,MATCH(J944,J$1:J943,0),1)),"")</f>
        <v/>
      </c>
      <c r="AE944" s="2" t="str">
        <f>IFERROR(IF(INDEX(AE$1:AE943,MATCH(J944,J$1:J943,0),1)=0,"",INDEX(AE$1:AE943,MATCH(J944,J$1:J943,0),1)),"")</f>
        <v/>
      </c>
      <c r="AS944" s="4"/>
      <c r="AU944" s="124"/>
      <c r="AV944" s="124"/>
      <c r="AW944" s="124"/>
      <c r="AX944" s="124"/>
      <c r="AY944" s="124"/>
      <c r="AZ944" s="124"/>
      <c r="BA944" s="4"/>
      <c r="BB944" s="127"/>
      <c r="BH944" s="7" t="str">
        <f t="shared" ca="1" si="194"/>
        <v/>
      </c>
      <c r="BI944" s="4" t="str">
        <f t="shared" si="201"/>
        <v/>
      </c>
      <c r="BJ944" s="123" t="str">
        <f t="shared" si="195"/>
        <v/>
      </c>
      <c r="BK944" s="140" t="str">
        <f t="shared" si="200"/>
        <v/>
      </c>
      <c r="BP944" s="5"/>
      <c r="BQ944" s="4" t="str">
        <f>IF(IFERROR(VLOOKUP(C944,C945:C$1993,1,0),"")="","",COUNTIF(C:C,C944))</f>
        <v/>
      </c>
      <c r="BS944" s="5"/>
      <c r="BT944" s="5"/>
      <c r="BU944" s="5" t="str">
        <f>IF(B944="","",IF(BQ944="",1+(MAX(BU$2:BU943)),""))</f>
        <v/>
      </c>
      <c r="BV944" s="5" t="str">
        <f t="shared" si="196"/>
        <v/>
      </c>
      <c r="BW944" s="5" t="str">
        <f t="shared" si="197"/>
        <v/>
      </c>
      <c r="BX944" s="14" t="str">
        <f t="shared" si="198"/>
        <v/>
      </c>
      <c r="BY944" s="28"/>
      <c r="CA944" s="5" t="str">
        <f t="shared" si="202"/>
        <v/>
      </c>
      <c r="CC944" s="5"/>
      <c r="CD944" s="5" t="str">
        <f t="shared" si="199"/>
        <v/>
      </c>
      <c r="CE944" s="5" t="str">
        <f>IF(J944="","",IFERROR(IF(VLOOKUP(J944,J$2:J943,1,0)=0,"",""),J944))</f>
        <v/>
      </c>
      <c r="CF944" s="24" t="str">
        <f>IF(CE944="","",(IFERROR(VLOOKUP(MID(CE944,1,1),$CW$2:DA$28,3,0),0)+IFERROR(VLOOKUP(MID(CE944,2,1),CW$2:DA$28,4,0),0)+IFERROR(VLOOKUP(MID(CE944,3,1),CW$2:DA$28,5,0),0)+(ROW(CE944)/1000000000000)))</f>
        <v/>
      </c>
      <c r="CG944" s="5"/>
      <c r="CH944" s="5">
        <v>943</v>
      </c>
      <c r="CI944" s="5" t="str">
        <f>IFERROR(VLOOKUP(CH944,CD$2:CE2020,2,0),"")</f>
        <v/>
      </c>
      <c r="CJ944" s="5"/>
      <c r="CL944" s="5"/>
      <c r="DC944" s="5" t="e">
        <f>IF(REPORTE!AH$2="si",IF(C944=VALUE(REPORTE!C$11),IF(SUM(DC945:DC$1993),CONCATENATE(INT(B944),", "),INT(B944)),""),IF(C944=VALUE(REPORTE!C$10),IF(SUM(DC945:DC$1993),CONCATENATE(INT(B944),", "),INT(B944)),""))</f>
        <v>#VALUE!</v>
      </c>
      <c r="DG944" s="5"/>
      <c r="DH944" s="5"/>
      <c r="DI944" s="5"/>
      <c r="DJ944" s="5"/>
    </row>
    <row r="945" spans="1:114">
      <c r="A945" s="4"/>
      <c r="B945" s="3"/>
      <c r="D945" s="1" t="str">
        <f>IFERROR(INDEX('padron cfe'!B:B,MATCH(DATOS!C945,'padron cfe'!A:A,0),1),"")</f>
        <v/>
      </c>
      <c r="H945" s="5" t="str">
        <f>IF(F945="","",IFERROR(CONCATENATE("PEUA",VLOOKUP(ESTADO,REPORTE!AV$2:AW$33,2,0),DIDTRITO_FORM,CADER_FORM,IFERROR(VLOOKUP(DAY(F945),$BN$3:$BO$11,2,0),DAY(F945)),IFERROR(VLOOKUP(MONTH(F945),$BN$3:$BO$11,2,0),MONTH(F945)),YEAR(F945),G945),""))</f>
        <v/>
      </c>
      <c r="K945" s="2" t="str">
        <f>IFERROR(INDEX('padron cfe'!C:C,MATCH(DATOS!C945,'padron cfe'!A:A,0),1),"")</f>
        <v/>
      </c>
      <c r="L945" s="4" t="str">
        <f>IFERROR(IF(VLOOKUP(J945,J$2:L944,4,0)=0,"",VLOOKUP(J945,J$2:L944,4,0)),"")</f>
        <v/>
      </c>
      <c r="M945" s="4" t="str">
        <f>IFERROR(IF(VLOOKUP(J945,J$2:M944,5,0)=0,"",VLOOKUP(J945,J$2:M944,5,0)),"")</f>
        <v/>
      </c>
      <c r="Q945" s="5" t="str">
        <f t="shared" si="192"/>
        <v/>
      </c>
      <c r="S945"/>
      <c r="T945" s="2" t="str">
        <f>IFERROR(INDEX('padron cfe'!D:D,MATCH(DATOS!C945,'padron cfe'!A:A,0),1),"")</f>
        <v/>
      </c>
      <c r="X945" s="3"/>
      <c r="Z945" s="4" t="str">
        <f t="shared" si="193"/>
        <v/>
      </c>
      <c r="AC945" s="2" t="str">
        <f>IFERROR(IF(INDEX(AC$1:AC944,MATCH(J945,J$1:J944,0),1)=0,"",INDEX(AC$1:AC944,MATCH(J945,J$1:J944,0),1)),"")</f>
        <v/>
      </c>
      <c r="AD945" s="2" t="str">
        <f>IFERROR(IF(INDEX(AD$1:AD944,MATCH(J945,J$1:J944,0),1)=0,"",INDEX(AD$1:AD944,MATCH(J945,J$1:J944,0),1)),"")</f>
        <v/>
      </c>
      <c r="AE945" s="2" t="str">
        <f>IFERROR(IF(INDEX(AE$1:AE944,MATCH(J945,J$1:J944,0),1)=0,"",INDEX(AE$1:AE944,MATCH(J945,J$1:J944,0),1)),"")</f>
        <v/>
      </c>
      <c r="AS945" s="4"/>
      <c r="AU945" s="124"/>
      <c r="AV945" s="124"/>
      <c r="AW945" s="124"/>
      <c r="AX945" s="124"/>
      <c r="AY945" s="124"/>
      <c r="AZ945" s="124"/>
      <c r="BA945" s="4"/>
      <c r="BB945" s="127"/>
      <c r="BH945" s="7" t="str">
        <f t="shared" ca="1" si="194"/>
        <v/>
      </c>
      <c r="BI945" s="4" t="str">
        <f t="shared" si="201"/>
        <v/>
      </c>
      <c r="BJ945" s="123" t="str">
        <f t="shared" si="195"/>
        <v/>
      </c>
      <c r="BK945" s="140" t="str">
        <f t="shared" si="200"/>
        <v/>
      </c>
      <c r="BP945" s="5"/>
      <c r="BQ945" s="4" t="str">
        <f>IF(IFERROR(VLOOKUP(C945,C946:C$1993,1,0),"")="","",COUNTIF(C:C,C945))</f>
        <v/>
      </c>
      <c r="BS945" s="5"/>
      <c r="BT945" s="5"/>
      <c r="BU945" s="5" t="str">
        <f>IF(B945="","",IF(BQ945="",1+(MAX(BU$2:BU944)),""))</f>
        <v/>
      </c>
      <c r="BV945" s="5" t="str">
        <f t="shared" si="196"/>
        <v/>
      </c>
      <c r="BW945" s="5" t="str">
        <f t="shared" si="197"/>
        <v/>
      </c>
      <c r="BX945" s="14" t="str">
        <f t="shared" si="198"/>
        <v/>
      </c>
      <c r="BY945" s="28"/>
      <c r="CA945" s="5" t="str">
        <f t="shared" si="202"/>
        <v/>
      </c>
      <c r="CC945" s="5"/>
      <c r="CD945" s="5" t="str">
        <f t="shared" si="199"/>
        <v/>
      </c>
      <c r="CE945" s="5" t="str">
        <f>IF(J945="","",IFERROR(IF(VLOOKUP(J945,J$2:J944,1,0)=0,"",""),J945))</f>
        <v/>
      </c>
      <c r="CF945" s="24" t="str">
        <f>IF(CE945="","",(IFERROR(VLOOKUP(MID(CE945,1,1),$CW$2:DA$28,3,0),0)+IFERROR(VLOOKUP(MID(CE945,2,1),CW$2:DA$28,4,0),0)+IFERROR(VLOOKUP(MID(CE945,3,1),CW$2:DA$28,5,0),0)+(ROW(CE945)/1000000000000)))</f>
        <v/>
      </c>
      <c r="CG945" s="5"/>
      <c r="CH945" s="5">
        <v>944</v>
      </c>
      <c r="CI945" s="5" t="str">
        <f>IFERROR(VLOOKUP(CH945,CD$2:CE2021,2,0),"")</f>
        <v/>
      </c>
      <c r="CJ945" s="5"/>
      <c r="CL945" s="5"/>
      <c r="DC945" s="5" t="e">
        <f>IF(REPORTE!AH$2="si",IF(C945=VALUE(REPORTE!C$11),IF(SUM(DC946:DC$1993),CONCATENATE(INT(B945),", "),INT(B945)),""),IF(C945=VALUE(REPORTE!C$10),IF(SUM(DC946:DC$1993),CONCATENATE(INT(B945),", "),INT(B945)),""))</f>
        <v>#VALUE!</v>
      </c>
      <c r="DG945" s="5"/>
      <c r="DH945" s="5"/>
      <c r="DI945" s="5"/>
      <c r="DJ945" s="5"/>
    </row>
    <row r="946" spans="1:114">
      <c r="A946" s="4"/>
      <c r="B946" s="3"/>
      <c r="D946" s="1" t="str">
        <f>IFERROR(INDEX('padron cfe'!B:B,MATCH(DATOS!C946,'padron cfe'!A:A,0),1),"")</f>
        <v/>
      </c>
      <c r="H946" s="5" t="str">
        <f>IF(F946="","",IFERROR(CONCATENATE("PEUA",VLOOKUP(ESTADO,REPORTE!AV$2:AW$33,2,0),DIDTRITO_FORM,CADER_FORM,IFERROR(VLOOKUP(DAY(F946),$BN$3:$BO$11,2,0),DAY(F946)),IFERROR(VLOOKUP(MONTH(F946),$BN$3:$BO$11,2,0),MONTH(F946)),YEAR(F946),G946),""))</f>
        <v/>
      </c>
      <c r="K946" s="2" t="str">
        <f>IFERROR(INDEX('padron cfe'!C:C,MATCH(DATOS!C946,'padron cfe'!A:A,0),1),"")</f>
        <v/>
      </c>
      <c r="L946" s="4" t="str">
        <f>IFERROR(IF(VLOOKUP(J946,J$2:L945,4,0)=0,"",VLOOKUP(J946,J$2:L945,4,0)),"")</f>
        <v/>
      </c>
      <c r="M946" s="4" t="str">
        <f>IFERROR(IF(VLOOKUP(J946,J$2:M945,5,0)=0,"",VLOOKUP(J946,J$2:M945,5,0)),"")</f>
        <v/>
      </c>
      <c r="Q946" s="5" t="str">
        <f t="shared" si="192"/>
        <v/>
      </c>
      <c r="S946"/>
      <c r="T946" s="2" t="str">
        <f>IFERROR(INDEX('padron cfe'!D:D,MATCH(DATOS!C946,'padron cfe'!A:A,0),1),"")</f>
        <v/>
      </c>
      <c r="X946" s="3"/>
      <c r="Z946" s="4" t="str">
        <f t="shared" si="193"/>
        <v/>
      </c>
      <c r="AC946" s="2" t="str">
        <f>IFERROR(IF(INDEX(AC$1:AC945,MATCH(J946,J$1:J945,0),1)=0,"",INDEX(AC$1:AC945,MATCH(J946,J$1:J945,0),1)),"")</f>
        <v/>
      </c>
      <c r="AD946" s="2" t="str">
        <f>IFERROR(IF(INDEX(AD$1:AD945,MATCH(J946,J$1:J945,0),1)=0,"",INDEX(AD$1:AD945,MATCH(J946,J$1:J945,0),1)),"")</f>
        <v/>
      </c>
      <c r="AE946" s="2" t="str">
        <f>IFERROR(IF(INDEX(AE$1:AE945,MATCH(J946,J$1:J945,0),1)=0,"",INDEX(AE$1:AE945,MATCH(J946,J$1:J945,0),1)),"")</f>
        <v/>
      </c>
      <c r="AS946" s="4"/>
      <c r="AU946" s="124"/>
      <c r="AV946" s="124"/>
      <c r="AW946" s="124"/>
      <c r="AX946" s="124"/>
      <c r="AY946" s="124"/>
      <c r="AZ946" s="124"/>
      <c r="BA946" s="4"/>
      <c r="BB946" s="127"/>
      <c r="BH946" s="7" t="str">
        <f t="shared" ca="1" si="194"/>
        <v/>
      </c>
      <c r="BI946" s="4" t="str">
        <f t="shared" si="201"/>
        <v/>
      </c>
      <c r="BJ946" s="123" t="str">
        <f t="shared" si="195"/>
        <v/>
      </c>
      <c r="BK946" s="140" t="str">
        <f t="shared" si="200"/>
        <v/>
      </c>
      <c r="BP946" s="5"/>
      <c r="BQ946" s="4" t="str">
        <f>IF(IFERROR(VLOOKUP(C946,C947:C$1993,1,0),"")="","",COUNTIF(C:C,C946))</f>
        <v/>
      </c>
      <c r="BS946" s="5"/>
      <c r="BT946" s="5"/>
      <c r="BU946" s="5" t="str">
        <f>IF(B946="","",IF(BQ946="",1+(MAX(BU$2:BU945)),""))</f>
        <v/>
      </c>
      <c r="BV946" s="5" t="str">
        <f t="shared" si="196"/>
        <v/>
      </c>
      <c r="BW946" s="5" t="str">
        <f t="shared" si="197"/>
        <v/>
      </c>
      <c r="BX946" s="14" t="str">
        <f t="shared" si="198"/>
        <v/>
      </c>
      <c r="BY946" s="28"/>
      <c r="CA946" s="5" t="str">
        <f t="shared" si="202"/>
        <v/>
      </c>
      <c r="CC946" s="5"/>
      <c r="CD946" s="5" t="str">
        <f t="shared" si="199"/>
        <v/>
      </c>
      <c r="CE946" s="5" t="str">
        <f>IF(J946="","",IFERROR(IF(VLOOKUP(J946,J$2:J945,1,0)=0,"",""),J946))</f>
        <v/>
      </c>
      <c r="CF946" s="24" t="str">
        <f>IF(CE946="","",(IFERROR(VLOOKUP(MID(CE946,1,1),$CW$2:DA$28,3,0),0)+IFERROR(VLOOKUP(MID(CE946,2,1),CW$2:DA$28,4,0),0)+IFERROR(VLOOKUP(MID(CE946,3,1),CW$2:DA$28,5,0),0)+(ROW(CE946)/1000000000000)))</f>
        <v/>
      </c>
      <c r="CG946" s="5"/>
      <c r="CH946" s="5">
        <v>945</v>
      </c>
      <c r="CI946" s="5" t="str">
        <f>IFERROR(VLOOKUP(CH946,CD$2:CE2022,2,0),"")</f>
        <v/>
      </c>
      <c r="CJ946" s="5"/>
      <c r="CL946" s="5"/>
      <c r="DC946" s="5" t="e">
        <f>IF(REPORTE!AH$2="si",IF(C946=VALUE(REPORTE!C$11),IF(SUM(DC947:DC$1993),CONCATENATE(INT(B946),", "),INT(B946)),""),IF(C946=VALUE(REPORTE!C$10),IF(SUM(DC947:DC$1993),CONCATENATE(INT(B946),", "),INT(B946)),""))</f>
        <v>#VALUE!</v>
      </c>
      <c r="DG946" s="5"/>
      <c r="DH946" s="5"/>
      <c r="DI946" s="5"/>
      <c r="DJ946" s="5"/>
    </row>
    <row r="947" spans="1:114">
      <c r="A947" s="4"/>
      <c r="B947" s="3"/>
      <c r="D947" s="1" t="str">
        <f>IFERROR(INDEX('padron cfe'!B:B,MATCH(DATOS!C947,'padron cfe'!A:A,0),1),"")</f>
        <v/>
      </c>
      <c r="H947" s="5" t="str">
        <f>IF(F947="","",IFERROR(CONCATENATE("PEUA",VLOOKUP(ESTADO,REPORTE!AV$2:AW$33,2,0),DIDTRITO_FORM,CADER_FORM,IFERROR(VLOOKUP(DAY(F947),$BN$3:$BO$11,2,0),DAY(F947)),IFERROR(VLOOKUP(MONTH(F947),$BN$3:$BO$11,2,0),MONTH(F947)),YEAR(F947),G947),""))</f>
        <v/>
      </c>
      <c r="K947" s="2" t="str">
        <f>IFERROR(INDEX('padron cfe'!C:C,MATCH(DATOS!C947,'padron cfe'!A:A,0),1),"")</f>
        <v/>
      </c>
      <c r="L947" s="4" t="str">
        <f>IFERROR(IF(VLOOKUP(J947,J$2:L946,4,0)=0,"",VLOOKUP(J947,J$2:L946,4,0)),"")</f>
        <v/>
      </c>
      <c r="M947" s="4" t="str">
        <f>IFERROR(IF(VLOOKUP(J947,J$2:M946,5,0)=0,"",VLOOKUP(J947,J$2:M946,5,0)),"")</f>
        <v/>
      </c>
      <c r="Q947" s="5" t="str">
        <f t="shared" si="192"/>
        <v/>
      </c>
      <c r="S947"/>
      <c r="T947" s="2" t="str">
        <f>IFERROR(INDEX('padron cfe'!D:D,MATCH(DATOS!C947,'padron cfe'!A:A,0),1),"")</f>
        <v/>
      </c>
      <c r="X947" s="3"/>
      <c r="Z947" s="4" t="str">
        <f t="shared" si="193"/>
        <v/>
      </c>
      <c r="AC947" s="2" t="str">
        <f>IFERROR(IF(INDEX(AC$1:AC946,MATCH(J947,J$1:J946,0),1)=0,"",INDEX(AC$1:AC946,MATCH(J947,J$1:J946,0),1)),"")</f>
        <v/>
      </c>
      <c r="AD947" s="2" t="str">
        <f>IFERROR(IF(INDEX(AD$1:AD946,MATCH(J947,J$1:J946,0),1)=0,"",INDEX(AD$1:AD946,MATCH(J947,J$1:J946,0),1)),"")</f>
        <v/>
      </c>
      <c r="AE947" s="2" t="str">
        <f>IFERROR(IF(INDEX(AE$1:AE946,MATCH(J947,J$1:J946,0),1)=0,"",INDEX(AE$1:AE946,MATCH(J947,J$1:J946,0),1)),"")</f>
        <v/>
      </c>
      <c r="AS947" s="4"/>
      <c r="AU947" s="124"/>
      <c r="AV947" s="124"/>
      <c r="AW947" s="124"/>
      <c r="AX947" s="124"/>
      <c r="AY947" s="124"/>
      <c r="AZ947" s="124"/>
      <c r="BA947" s="4"/>
      <c r="BB947" s="127"/>
      <c r="BH947" s="7" t="str">
        <f t="shared" ca="1" si="194"/>
        <v/>
      </c>
      <c r="BI947" s="4" t="str">
        <f t="shared" si="201"/>
        <v/>
      </c>
      <c r="BJ947" s="123" t="str">
        <f t="shared" si="195"/>
        <v/>
      </c>
      <c r="BK947" s="140" t="str">
        <f t="shared" si="200"/>
        <v/>
      </c>
      <c r="BP947" s="5"/>
      <c r="BQ947" s="4" t="str">
        <f>IF(IFERROR(VLOOKUP(C947,C948:C$1993,1,0),"")="","",COUNTIF(C:C,C947))</f>
        <v/>
      </c>
      <c r="BS947" s="5"/>
      <c r="BT947" s="5"/>
      <c r="BU947" s="5" t="str">
        <f>IF(B947="","",IF(BQ947="",1+(MAX(BU$2:BU946)),""))</f>
        <v/>
      </c>
      <c r="BV947" s="5" t="str">
        <f t="shared" si="196"/>
        <v/>
      </c>
      <c r="BW947" s="5" t="str">
        <f t="shared" si="197"/>
        <v/>
      </c>
      <c r="BX947" s="14" t="str">
        <f t="shared" si="198"/>
        <v/>
      </c>
      <c r="BY947" s="28"/>
      <c r="CA947" s="5" t="str">
        <f t="shared" si="202"/>
        <v/>
      </c>
      <c r="CC947" s="5"/>
      <c r="CD947" s="5" t="str">
        <f t="shared" si="199"/>
        <v/>
      </c>
      <c r="CE947" s="5" t="str">
        <f>IF(J947="","",IFERROR(IF(VLOOKUP(J947,J$2:J946,1,0)=0,"",""),J947))</f>
        <v/>
      </c>
      <c r="CF947" s="24" t="str">
        <f>IF(CE947="","",(IFERROR(VLOOKUP(MID(CE947,1,1),$CW$2:DA$28,3,0),0)+IFERROR(VLOOKUP(MID(CE947,2,1),CW$2:DA$28,4,0),0)+IFERROR(VLOOKUP(MID(CE947,3,1),CW$2:DA$28,5,0),0)+(ROW(CE947)/1000000000000)))</f>
        <v/>
      </c>
      <c r="CG947" s="5"/>
      <c r="CH947" s="5">
        <v>946</v>
      </c>
      <c r="CI947" s="5" t="str">
        <f>IFERROR(VLOOKUP(CH947,CD$2:CE2023,2,0),"")</f>
        <v/>
      </c>
      <c r="CJ947" s="5"/>
      <c r="CL947" s="5"/>
      <c r="DC947" s="5" t="e">
        <f>IF(REPORTE!AH$2="si",IF(C947=VALUE(REPORTE!C$11),IF(SUM(DC948:DC$1993),CONCATENATE(INT(B947),", "),INT(B947)),""),IF(C947=VALUE(REPORTE!C$10),IF(SUM(DC948:DC$1993),CONCATENATE(INT(B947),", "),INT(B947)),""))</f>
        <v>#VALUE!</v>
      </c>
      <c r="DG947" s="5"/>
      <c r="DH947" s="5"/>
      <c r="DI947" s="5"/>
      <c r="DJ947" s="5"/>
    </row>
    <row r="948" spans="1:114">
      <c r="A948" s="4"/>
      <c r="B948" s="3"/>
      <c r="D948" s="1" t="str">
        <f>IFERROR(INDEX('padron cfe'!B:B,MATCH(DATOS!C948,'padron cfe'!A:A,0),1),"")</f>
        <v/>
      </c>
      <c r="H948" s="5" t="str">
        <f>IF(F948="","",IFERROR(CONCATENATE("PEUA",VLOOKUP(ESTADO,REPORTE!AV$2:AW$33,2,0),DIDTRITO_FORM,CADER_FORM,IFERROR(VLOOKUP(DAY(F948),$BN$3:$BO$11,2,0),DAY(F948)),IFERROR(VLOOKUP(MONTH(F948),$BN$3:$BO$11,2,0),MONTH(F948)),YEAR(F948),G948),""))</f>
        <v/>
      </c>
      <c r="K948" s="2" t="str">
        <f>IFERROR(INDEX('padron cfe'!C:C,MATCH(DATOS!C948,'padron cfe'!A:A,0),1),"")</f>
        <v/>
      </c>
      <c r="L948" s="4" t="str">
        <f>IFERROR(IF(VLOOKUP(J948,J$2:L947,4,0)=0,"",VLOOKUP(J948,J$2:L947,4,0)),"")</f>
        <v/>
      </c>
      <c r="M948" s="4" t="str">
        <f>IFERROR(IF(VLOOKUP(J948,J$2:M947,5,0)=0,"",VLOOKUP(J948,J$2:M947,5,0)),"")</f>
        <v/>
      </c>
      <c r="Q948" s="5" t="str">
        <f t="shared" si="192"/>
        <v/>
      </c>
      <c r="S948"/>
      <c r="T948" s="2" t="str">
        <f>IFERROR(INDEX('padron cfe'!D:D,MATCH(DATOS!C948,'padron cfe'!A:A,0),1),"")</f>
        <v/>
      </c>
      <c r="X948" s="3"/>
      <c r="Z948" s="4" t="str">
        <f t="shared" si="193"/>
        <v/>
      </c>
      <c r="AC948" s="2" t="str">
        <f>IFERROR(IF(INDEX(AC$1:AC947,MATCH(J948,J$1:J947,0),1)=0,"",INDEX(AC$1:AC947,MATCH(J948,J$1:J947,0),1)),"")</f>
        <v/>
      </c>
      <c r="AD948" s="2" t="str">
        <f>IFERROR(IF(INDEX(AD$1:AD947,MATCH(J948,J$1:J947,0),1)=0,"",INDEX(AD$1:AD947,MATCH(J948,J$1:J947,0),1)),"")</f>
        <v/>
      </c>
      <c r="AE948" s="2" t="str">
        <f>IFERROR(IF(INDEX(AE$1:AE947,MATCH(J948,J$1:J947,0),1)=0,"",INDEX(AE$1:AE947,MATCH(J948,J$1:J947,0),1)),"")</f>
        <v/>
      </c>
      <c r="AS948" s="4"/>
      <c r="AU948" s="124"/>
      <c r="AV948" s="124"/>
      <c r="AW948" s="124"/>
      <c r="AX948" s="124"/>
      <c r="AY948" s="124"/>
      <c r="AZ948" s="124"/>
      <c r="BA948" s="4"/>
      <c r="BB948" s="127"/>
      <c r="BH948" s="7" t="str">
        <f t="shared" ca="1" si="194"/>
        <v/>
      </c>
      <c r="BI948" s="4" t="str">
        <f t="shared" si="201"/>
        <v/>
      </c>
      <c r="BJ948" s="123" t="str">
        <f t="shared" si="195"/>
        <v/>
      </c>
      <c r="BK948" s="140" t="str">
        <f t="shared" si="200"/>
        <v/>
      </c>
      <c r="BP948" s="5"/>
      <c r="BQ948" s="4" t="str">
        <f>IF(IFERROR(VLOOKUP(C948,C949:C$1993,1,0),"")="","",COUNTIF(C:C,C948))</f>
        <v/>
      </c>
      <c r="BS948" s="5"/>
      <c r="BT948" s="5"/>
      <c r="BU948" s="5" t="str">
        <f>IF(B948="","",IF(BQ948="",1+(MAX(BU$2:BU947)),""))</f>
        <v/>
      </c>
      <c r="BV948" s="5" t="str">
        <f t="shared" si="196"/>
        <v/>
      </c>
      <c r="BW948" s="5" t="str">
        <f t="shared" si="197"/>
        <v/>
      </c>
      <c r="BX948" s="14" t="str">
        <f t="shared" si="198"/>
        <v/>
      </c>
      <c r="BY948" s="28"/>
      <c r="CA948" s="5" t="str">
        <f t="shared" si="202"/>
        <v/>
      </c>
      <c r="CC948" s="5"/>
      <c r="CD948" s="5" t="str">
        <f t="shared" si="199"/>
        <v/>
      </c>
      <c r="CE948" s="5" t="str">
        <f>IF(J948="","",IFERROR(IF(VLOOKUP(J948,J$2:J947,1,0)=0,"",""),J948))</f>
        <v/>
      </c>
      <c r="CF948" s="24" t="str">
        <f>IF(CE948="","",(IFERROR(VLOOKUP(MID(CE948,1,1),$CW$2:DA$28,3,0),0)+IFERROR(VLOOKUP(MID(CE948,2,1),CW$2:DA$28,4,0),0)+IFERROR(VLOOKUP(MID(CE948,3,1),CW$2:DA$28,5,0),0)+(ROW(CE948)/1000000000000)))</f>
        <v/>
      </c>
      <c r="CG948" s="5"/>
      <c r="CH948" s="5">
        <v>947</v>
      </c>
      <c r="CI948" s="5" t="str">
        <f>IFERROR(VLOOKUP(CH948,CD$2:CE2024,2,0),"")</f>
        <v/>
      </c>
      <c r="CJ948" s="5"/>
      <c r="CL948" s="5"/>
      <c r="DC948" s="5" t="e">
        <f>IF(REPORTE!AH$2="si",IF(C948=VALUE(REPORTE!C$11),IF(SUM(DC949:DC$1993),CONCATENATE(INT(B948),", "),INT(B948)),""),IF(C948=VALUE(REPORTE!C$10),IF(SUM(DC949:DC$1993),CONCATENATE(INT(B948),", "),INT(B948)),""))</f>
        <v>#VALUE!</v>
      </c>
      <c r="DG948" s="5"/>
      <c r="DH948" s="5"/>
      <c r="DI948" s="5"/>
      <c r="DJ948" s="5"/>
    </row>
    <row r="949" spans="1:114">
      <c r="A949" s="4"/>
      <c r="B949" s="3"/>
      <c r="D949" s="1" t="str">
        <f>IFERROR(INDEX('padron cfe'!B:B,MATCH(DATOS!C949,'padron cfe'!A:A,0),1),"")</f>
        <v/>
      </c>
      <c r="H949" s="5" t="str">
        <f>IF(F949="","",IFERROR(CONCATENATE("PEUA",VLOOKUP(ESTADO,REPORTE!AV$2:AW$33,2,0),DIDTRITO_FORM,CADER_FORM,IFERROR(VLOOKUP(DAY(F949),$BN$3:$BO$11,2,0),DAY(F949)),IFERROR(VLOOKUP(MONTH(F949),$BN$3:$BO$11,2,0),MONTH(F949)),YEAR(F949),G949),""))</f>
        <v/>
      </c>
      <c r="K949" s="2" t="str">
        <f>IFERROR(INDEX('padron cfe'!C:C,MATCH(DATOS!C949,'padron cfe'!A:A,0),1),"")</f>
        <v/>
      </c>
      <c r="L949" s="4" t="str">
        <f>IFERROR(IF(VLOOKUP(J949,J$2:L948,4,0)=0,"",VLOOKUP(J949,J$2:L948,4,0)),"")</f>
        <v/>
      </c>
      <c r="M949" s="4" t="str">
        <f>IFERROR(IF(VLOOKUP(J949,J$2:M948,5,0)=0,"",VLOOKUP(J949,J$2:M948,5,0)),"")</f>
        <v/>
      </c>
      <c r="Q949" s="5" t="str">
        <f t="shared" si="192"/>
        <v/>
      </c>
      <c r="S949"/>
      <c r="T949" s="2" t="str">
        <f>IFERROR(INDEX('padron cfe'!D:D,MATCH(DATOS!C949,'padron cfe'!A:A,0),1),"")</f>
        <v/>
      </c>
      <c r="X949" s="3"/>
      <c r="Z949" s="4" t="str">
        <f t="shared" si="193"/>
        <v/>
      </c>
      <c r="AC949" s="2" t="str">
        <f>IFERROR(IF(INDEX(AC$1:AC948,MATCH(J949,J$1:J948,0),1)=0,"",INDEX(AC$1:AC948,MATCH(J949,J$1:J948,0),1)),"")</f>
        <v/>
      </c>
      <c r="AD949" s="2" t="str">
        <f>IFERROR(IF(INDEX(AD$1:AD948,MATCH(J949,J$1:J948,0),1)=0,"",INDEX(AD$1:AD948,MATCH(J949,J$1:J948,0),1)),"")</f>
        <v/>
      </c>
      <c r="AE949" s="2" t="str">
        <f>IFERROR(IF(INDEX(AE$1:AE948,MATCH(J949,J$1:J948,0),1)=0,"",INDEX(AE$1:AE948,MATCH(J949,J$1:J948,0),1)),"")</f>
        <v/>
      </c>
      <c r="AS949" s="4"/>
      <c r="AU949" s="124"/>
      <c r="AV949" s="124"/>
      <c r="AW949" s="124"/>
      <c r="AX949" s="124"/>
      <c r="AY949" s="124"/>
      <c r="AZ949" s="124"/>
      <c r="BA949" s="4"/>
      <c r="BB949" s="127"/>
      <c r="BH949" s="7" t="str">
        <f t="shared" ca="1" si="194"/>
        <v/>
      </c>
      <c r="BI949" s="4" t="str">
        <f t="shared" si="201"/>
        <v/>
      </c>
      <c r="BJ949" s="123" t="str">
        <f t="shared" si="195"/>
        <v/>
      </c>
      <c r="BK949" s="140" t="str">
        <f t="shared" si="200"/>
        <v/>
      </c>
      <c r="BP949" s="5"/>
      <c r="BQ949" s="4" t="str">
        <f>IF(IFERROR(VLOOKUP(C949,C950:C$1993,1,0),"")="","",COUNTIF(C:C,C949))</f>
        <v/>
      </c>
      <c r="BS949" s="5"/>
      <c r="BT949" s="5"/>
      <c r="BU949" s="5" t="str">
        <f>IF(B949="","",IF(BQ949="",1+(MAX(BU$2:BU948)),""))</f>
        <v/>
      </c>
      <c r="BV949" s="5" t="str">
        <f t="shared" si="196"/>
        <v/>
      </c>
      <c r="BW949" s="5" t="str">
        <f t="shared" si="197"/>
        <v/>
      </c>
      <c r="BX949" s="14" t="str">
        <f t="shared" si="198"/>
        <v/>
      </c>
      <c r="BY949" s="28"/>
      <c r="CA949" s="5" t="str">
        <f t="shared" si="202"/>
        <v/>
      </c>
      <c r="CC949" s="5"/>
      <c r="CD949" s="5" t="str">
        <f t="shared" si="199"/>
        <v/>
      </c>
      <c r="CE949" s="5" t="str">
        <f>IF(J949="","",IFERROR(IF(VLOOKUP(J949,J$2:J948,1,0)=0,"",""),J949))</f>
        <v/>
      </c>
      <c r="CF949" s="24" t="str">
        <f>IF(CE949="","",(IFERROR(VLOOKUP(MID(CE949,1,1),$CW$2:DA$28,3,0),0)+IFERROR(VLOOKUP(MID(CE949,2,1),CW$2:DA$28,4,0),0)+IFERROR(VLOOKUP(MID(CE949,3,1),CW$2:DA$28,5,0),0)+(ROW(CE949)/1000000000000)))</f>
        <v/>
      </c>
      <c r="CG949" s="5"/>
      <c r="CH949" s="5">
        <v>948</v>
      </c>
      <c r="CI949" s="5" t="str">
        <f>IFERROR(VLOOKUP(CH949,CD$2:CE2025,2,0),"")</f>
        <v/>
      </c>
      <c r="CJ949" s="5"/>
      <c r="CL949" s="5"/>
      <c r="DC949" s="5" t="e">
        <f>IF(REPORTE!AH$2="si",IF(C949=VALUE(REPORTE!C$11),IF(SUM(DC950:DC$1993),CONCATENATE(INT(B949),", "),INT(B949)),""),IF(C949=VALUE(REPORTE!C$10),IF(SUM(DC950:DC$1993),CONCATENATE(INT(B949),", "),INT(B949)),""))</f>
        <v>#VALUE!</v>
      </c>
      <c r="DG949" s="5"/>
      <c r="DH949" s="5"/>
      <c r="DI949" s="5"/>
      <c r="DJ949" s="5"/>
    </row>
    <row r="950" spans="1:114">
      <c r="A950" s="4"/>
      <c r="B950" s="3"/>
      <c r="D950" s="1" t="str">
        <f>IFERROR(INDEX('padron cfe'!B:B,MATCH(DATOS!C950,'padron cfe'!A:A,0),1),"")</f>
        <v/>
      </c>
      <c r="H950" s="5" t="str">
        <f>IF(F950="","",IFERROR(CONCATENATE("PEUA",VLOOKUP(ESTADO,REPORTE!AV$2:AW$33,2,0),DIDTRITO_FORM,CADER_FORM,IFERROR(VLOOKUP(DAY(F950),$BN$3:$BO$11,2,0),DAY(F950)),IFERROR(VLOOKUP(MONTH(F950),$BN$3:$BO$11,2,0),MONTH(F950)),YEAR(F950),G950),""))</f>
        <v/>
      </c>
      <c r="K950" s="2" t="str">
        <f>IFERROR(INDEX('padron cfe'!C:C,MATCH(DATOS!C950,'padron cfe'!A:A,0),1),"")</f>
        <v/>
      </c>
      <c r="L950" s="4" t="str">
        <f>IFERROR(IF(VLOOKUP(J950,J$2:L949,4,0)=0,"",VLOOKUP(J950,J$2:L949,4,0)),"")</f>
        <v/>
      </c>
      <c r="M950" s="4" t="str">
        <f>IFERROR(IF(VLOOKUP(J950,J$2:M949,5,0)=0,"",VLOOKUP(J950,J$2:M949,5,0)),"")</f>
        <v/>
      </c>
      <c r="Q950" s="5" t="str">
        <f t="shared" ref="Q950:Q1013" si="203">IF(J950="","",Q949)</f>
        <v/>
      </c>
      <c r="S950"/>
      <c r="T950" s="2" t="str">
        <f>IFERROR(INDEX('padron cfe'!D:D,MATCH(DATOS!C950,'padron cfe'!A:A,0),1),"")</f>
        <v/>
      </c>
      <c r="X950" s="3"/>
      <c r="Z950" s="4" t="str">
        <f t="shared" si="193"/>
        <v/>
      </c>
      <c r="AC950" s="2" t="str">
        <f>IFERROR(IF(INDEX(AC$1:AC949,MATCH(J950,J$1:J949,0),1)=0,"",INDEX(AC$1:AC949,MATCH(J950,J$1:J949,0),1)),"")</f>
        <v/>
      </c>
      <c r="AD950" s="2" t="str">
        <f>IFERROR(IF(INDEX(AD$1:AD949,MATCH(J950,J$1:J949,0),1)=0,"",INDEX(AD$1:AD949,MATCH(J950,J$1:J949,0),1)),"")</f>
        <v/>
      </c>
      <c r="AE950" s="2" t="str">
        <f>IFERROR(IF(INDEX(AE$1:AE949,MATCH(J950,J$1:J949,0),1)=0,"",INDEX(AE$1:AE949,MATCH(J950,J$1:J949,0),1)),"")</f>
        <v/>
      </c>
      <c r="AS950" s="4"/>
      <c r="AU950" s="124"/>
      <c r="AV950" s="124"/>
      <c r="AW950" s="124"/>
      <c r="AX950" s="124"/>
      <c r="AY950" s="124"/>
      <c r="AZ950" s="124"/>
      <c r="BA950" s="4"/>
      <c r="BB950" s="127"/>
      <c r="BH950" s="7" t="str">
        <f t="shared" ca="1" si="194"/>
        <v/>
      </c>
      <c r="BI950" s="4" t="str">
        <f t="shared" si="201"/>
        <v/>
      </c>
      <c r="BJ950" s="123" t="str">
        <f t="shared" si="195"/>
        <v/>
      </c>
      <c r="BK950" s="140" t="str">
        <f t="shared" si="200"/>
        <v/>
      </c>
      <c r="BP950" s="5"/>
      <c r="BQ950" s="4" t="str">
        <f>IF(IFERROR(VLOOKUP(C950,C951:C$1993,1,0),"")="","",COUNTIF(C:C,C950))</f>
        <v/>
      </c>
      <c r="BS950" s="5"/>
      <c r="BT950" s="5"/>
      <c r="BU950" s="5" t="str">
        <f>IF(B950="","",IF(BQ950="",1+(MAX(BU$2:BU949)),""))</f>
        <v/>
      </c>
      <c r="BV950" s="5" t="str">
        <f t="shared" si="196"/>
        <v/>
      </c>
      <c r="BW950" s="5" t="str">
        <f t="shared" si="197"/>
        <v/>
      </c>
      <c r="BX950" s="14" t="str">
        <f t="shared" si="198"/>
        <v/>
      </c>
      <c r="BY950" s="28"/>
      <c r="CA950" s="5" t="str">
        <f t="shared" si="202"/>
        <v/>
      </c>
      <c r="CC950" s="5"/>
      <c r="CD950" s="5" t="str">
        <f t="shared" si="199"/>
        <v/>
      </c>
      <c r="CE950" s="5" t="str">
        <f>IF(J950="","",IFERROR(IF(VLOOKUP(J950,J$2:J949,1,0)=0,"",""),J950))</f>
        <v/>
      </c>
      <c r="CF950" s="24" t="str">
        <f>IF(CE950="","",(IFERROR(VLOOKUP(MID(CE950,1,1),$CW$2:DA$28,3,0),0)+IFERROR(VLOOKUP(MID(CE950,2,1),CW$2:DA$28,4,0),0)+IFERROR(VLOOKUP(MID(CE950,3,1),CW$2:DA$28,5,0),0)+(ROW(CE950)/1000000000000)))</f>
        <v/>
      </c>
      <c r="CG950" s="5"/>
      <c r="CH950" s="5">
        <v>949</v>
      </c>
      <c r="CI950" s="5" t="str">
        <f>IFERROR(VLOOKUP(CH950,CD$2:CE2026,2,0),"")</f>
        <v/>
      </c>
      <c r="CJ950" s="5"/>
      <c r="CL950" s="5"/>
      <c r="DC950" s="5" t="e">
        <f>IF(REPORTE!AH$2="si",IF(C950=VALUE(REPORTE!C$11),IF(SUM(DC951:DC$1993),CONCATENATE(INT(B950),", "),INT(B950)),""),IF(C950=VALUE(REPORTE!C$10),IF(SUM(DC951:DC$1993),CONCATENATE(INT(B950),", "),INT(B950)),""))</f>
        <v>#VALUE!</v>
      </c>
      <c r="DG950" s="5"/>
      <c r="DH950" s="5"/>
      <c r="DI950" s="5"/>
      <c r="DJ950" s="5"/>
    </row>
    <row r="951" spans="1:114">
      <c r="A951" s="4"/>
      <c r="B951" s="3"/>
      <c r="D951" s="1" t="str">
        <f>IFERROR(INDEX('padron cfe'!B:B,MATCH(DATOS!C951,'padron cfe'!A:A,0),1),"")</f>
        <v/>
      </c>
      <c r="H951" s="5" t="str">
        <f>IF(F951="","",IFERROR(CONCATENATE("PEUA",VLOOKUP(ESTADO,REPORTE!AV$2:AW$33,2,0),DIDTRITO_FORM,CADER_FORM,IFERROR(VLOOKUP(DAY(F951),$BN$3:$BO$11,2,0),DAY(F951)),IFERROR(VLOOKUP(MONTH(F951),$BN$3:$BO$11,2,0),MONTH(F951)),YEAR(F951),G951),""))</f>
        <v/>
      </c>
      <c r="K951" s="2" t="str">
        <f>IFERROR(INDEX('padron cfe'!C:C,MATCH(DATOS!C951,'padron cfe'!A:A,0),1),"")</f>
        <v/>
      </c>
      <c r="L951" s="4" t="str">
        <f>IFERROR(IF(VLOOKUP(J951,J$2:L950,4,0)=0,"",VLOOKUP(J951,J$2:L950,4,0)),"")</f>
        <v/>
      </c>
      <c r="M951" s="4" t="str">
        <f>IFERROR(IF(VLOOKUP(J951,J$2:M950,5,0)=0,"",VLOOKUP(J951,J$2:M950,5,0)),"")</f>
        <v/>
      </c>
      <c r="Q951" s="5" t="str">
        <f t="shared" si="203"/>
        <v/>
      </c>
      <c r="S951"/>
      <c r="T951" s="2" t="str">
        <f>IFERROR(INDEX('padron cfe'!D:D,MATCH(DATOS!C951,'padron cfe'!A:A,0),1),"")</f>
        <v/>
      </c>
      <c r="X951" s="3"/>
      <c r="Z951" s="4" t="str">
        <f t="shared" si="193"/>
        <v/>
      </c>
      <c r="AC951" s="2" t="str">
        <f>IFERROR(IF(INDEX(AC$1:AC950,MATCH(J951,J$1:J950,0),1)=0,"",INDEX(AC$1:AC950,MATCH(J951,J$1:J950,0),1)),"")</f>
        <v/>
      </c>
      <c r="AD951" s="2" t="str">
        <f>IFERROR(IF(INDEX(AD$1:AD950,MATCH(J951,J$1:J950,0),1)=0,"",INDEX(AD$1:AD950,MATCH(J951,J$1:J950,0),1)),"")</f>
        <v/>
      </c>
      <c r="AE951" s="2" t="str">
        <f>IFERROR(IF(INDEX(AE$1:AE950,MATCH(J951,J$1:J950,0),1)=0,"",INDEX(AE$1:AE950,MATCH(J951,J$1:J950,0),1)),"")</f>
        <v/>
      </c>
      <c r="AS951" s="4"/>
      <c r="AU951" s="124"/>
      <c r="AV951" s="124"/>
      <c r="AW951" s="124"/>
      <c r="AX951" s="124"/>
      <c r="AY951" s="124"/>
      <c r="AZ951" s="124"/>
      <c r="BA951" s="4"/>
      <c r="BB951" s="127"/>
      <c r="BH951" s="7" t="str">
        <f t="shared" ca="1" si="194"/>
        <v/>
      </c>
      <c r="BI951" s="4" t="str">
        <f t="shared" si="201"/>
        <v/>
      </c>
      <c r="BJ951" s="123" t="str">
        <f t="shared" si="195"/>
        <v/>
      </c>
      <c r="BK951" s="140" t="str">
        <f t="shared" si="200"/>
        <v/>
      </c>
      <c r="BP951" s="5"/>
      <c r="BQ951" s="4" t="str">
        <f>IF(IFERROR(VLOOKUP(C951,C952:C$1993,1,0),"")="","",COUNTIF(C:C,C951))</f>
        <v/>
      </c>
      <c r="BS951" s="5"/>
      <c r="BT951" s="5"/>
      <c r="BU951" s="5" t="str">
        <f>IF(B951="","",IF(BQ951="",1+(MAX(BU$2:BU950)),""))</f>
        <v/>
      </c>
      <c r="BV951" s="5" t="str">
        <f t="shared" si="196"/>
        <v/>
      </c>
      <c r="BW951" s="5" t="str">
        <f t="shared" si="197"/>
        <v/>
      </c>
      <c r="BX951" s="14" t="str">
        <f t="shared" si="198"/>
        <v/>
      </c>
      <c r="BY951" s="28"/>
      <c r="CA951" s="5" t="str">
        <f t="shared" si="202"/>
        <v/>
      </c>
      <c r="CC951" s="5"/>
      <c r="CD951" s="5" t="str">
        <f t="shared" si="199"/>
        <v/>
      </c>
      <c r="CE951" s="5" t="str">
        <f>IF(J951="","",IFERROR(IF(VLOOKUP(J951,J$2:J950,1,0)=0,"",""),J951))</f>
        <v/>
      </c>
      <c r="CF951" s="24" t="str">
        <f>IF(CE951="","",(IFERROR(VLOOKUP(MID(CE951,1,1),$CW$2:DA$28,3,0),0)+IFERROR(VLOOKUP(MID(CE951,2,1),CW$2:DA$28,4,0),0)+IFERROR(VLOOKUP(MID(CE951,3,1),CW$2:DA$28,5,0),0)+(ROW(CE951)/1000000000000)))</f>
        <v/>
      </c>
      <c r="CG951" s="5"/>
      <c r="CH951" s="5">
        <v>950</v>
      </c>
      <c r="CI951" s="5" t="str">
        <f>IFERROR(VLOOKUP(CH951,CD$2:CE2027,2,0),"")</f>
        <v/>
      </c>
      <c r="CJ951" s="5"/>
      <c r="CL951" s="5"/>
      <c r="DC951" s="5" t="e">
        <f>IF(REPORTE!AH$2="si",IF(C951=VALUE(REPORTE!C$11),IF(SUM(DC952:DC$1993),CONCATENATE(INT(B951),", "),INT(B951)),""),IF(C951=VALUE(REPORTE!C$10),IF(SUM(DC952:DC$1993),CONCATENATE(INT(B951),", "),INT(B951)),""))</f>
        <v>#VALUE!</v>
      </c>
      <c r="DG951" s="5"/>
      <c r="DH951" s="5"/>
      <c r="DI951" s="5"/>
      <c r="DJ951" s="5"/>
    </row>
    <row r="952" spans="1:114">
      <c r="A952" s="4"/>
      <c r="B952" s="3"/>
      <c r="D952" s="1" t="str">
        <f>IFERROR(INDEX('padron cfe'!B:B,MATCH(DATOS!C952,'padron cfe'!A:A,0),1),"")</f>
        <v/>
      </c>
      <c r="H952" s="5" t="str">
        <f>IF(F952="","",IFERROR(CONCATENATE("PEUA",VLOOKUP(ESTADO,REPORTE!AV$2:AW$33,2,0),DIDTRITO_FORM,CADER_FORM,IFERROR(VLOOKUP(DAY(F952),$BN$3:$BO$11,2,0),DAY(F952)),IFERROR(VLOOKUP(MONTH(F952),$BN$3:$BO$11,2,0),MONTH(F952)),YEAR(F952),G952),""))</f>
        <v/>
      </c>
      <c r="K952" s="2" t="str">
        <f>IFERROR(INDEX('padron cfe'!C:C,MATCH(DATOS!C952,'padron cfe'!A:A,0),1),"")</f>
        <v/>
      </c>
      <c r="L952" s="4" t="str">
        <f>IFERROR(IF(VLOOKUP(J952,J$2:L951,4,0)=0,"",VLOOKUP(J952,J$2:L951,4,0)),"")</f>
        <v/>
      </c>
      <c r="M952" s="4" t="str">
        <f>IFERROR(IF(VLOOKUP(J952,J$2:M951,5,0)=0,"",VLOOKUP(J952,J$2:M951,5,0)),"")</f>
        <v/>
      </c>
      <c r="Q952" s="5" t="str">
        <f t="shared" si="203"/>
        <v/>
      </c>
      <c r="S952"/>
      <c r="T952" s="2" t="str">
        <f>IFERROR(INDEX('padron cfe'!D:D,MATCH(DATOS!C952,'padron cfe'!A:A,0),1),"")</f>
        <v/>
      </c>
      <c r="X952" s="3"/>
      <c r="Z952" s="4" t="str">
        <f t="shared" si="193"/>
        <v/>
      </c>
      <c r="AC952" s="2" t="str">
        <f>IFERROR(IF(INDEX(AC$1:AC951,MATCH(J952,J$1:J951,0),1)=0,"",INDEX(AC$1:AC951,MATCH(J952,J$1:J951,0),1)),"")</f>
        <v/>
      </c>
      <c r="AD952" s="2" t="str">
        <f>IFERROR(IF(INDEX(AD$1:AD951,MATCH(J952,J$1:J951,0),1)=0,"",INDEX(AD$1:AD951,MATCH(J952,J$1:J951,0),1)),"")</f>
        <v/>
      </c>
      <c r="AE952" s="2" t="str">
        <f>IFERROR(IF(INDEX(AE$1:AE951,MATCH(J952,J$1:J951,0),1)=0,"",INDEX(AE$1:AE951,MATCH(J952,J$1:J951,0),1)),"")</f>
        <v/>
      </c>
      <c r="AS952" s="4"/>
      <c r="AU952" s="124"/>
      <c r="AV952" s="124"/>
      <c r="AW952" s="124"/>
      <c r="AX952" s="124"/>
      <c r="AY952" s="124"/>
      <c r="AZ952" s="124"/>
      <c r="BA952" s="4"/>
      <c r="BB952" s="127"/>
      <c r="BH952" s="7" t="str">
        <f t="shared" ca="1" si="194"/>
        <v/>
      </c>
      <c r="BI952" s="4" t="str">
        <f t="shared" si="201"/>
        <v/>
      </c>
      <c r="BJ952" s="123" t="str">
        <f t="shared" si="195"/>
        <v/>
      </c>
      <c r="BK952" s="140" t="str">
        <f t="shared" si="200"/>
        <v/>
      </c>
      <c r="BP952" s="5"/>
      <c r="BQ952" s="4" t="str">
        <f>IF(IFERROR(VLOOKUP(C952,C953:C$1993,1,0),"")="","",COUNTIF(C:C,C952))</f>
        <v/>
      </c>
      <c r="BS952" s="5"/>
      <c r="BT952" s="5"/>
      <c r="BU952" s="5" t="str">
        <f>IF(B952="","",IF(BQ952="",1+(MAX(BU$2:BU951)),""))</f>
        <v/>
      </c>
      <c r="BV952" s="5" t="str">
        <f t="shared" si="196"/>
        <v/>
      </c>
      <c r="BW952" s="5" t="str">
        <f t="shared" si="197"/>
        <v/>
      </c>
      <c r="BX952" s="14" t="str">
        <f t="shared" si="198"/>
        <v/>
      </c>
      <c r="BY952" s="28"/>
      <c r="CA952" s="5" t="str">
        <f t="shared" si="202"/>
        <v/>
      </c>
      <c r="CC952" s="5"/>
      <c r="CD952" s="5" t="str">
        <f t="shared" si="199"/>
        <v/>
      </c>
      <c r="CE952" s="5" t="str">
        <f>IF(J952="","",IFERROR(IF(VLOOKUP(J952,J$2:J951,1,0)=0,"",""),J952))</f>
        <v/>
      </c>
      <c r="CF952" s="24" t="str">
        <f>IF(CE952="","",(IFERROR(VLOOKUP(MID(CE952,1,1),$CW$2:DA$28,3,0),0)+IFERROR(VLOOKUP(MID(CE952,2,1),CW$2:DA$28,4,0),0)+IFERROR(VLOOKUP(MID(CE952,3,1),CW$2:DA$28,5,0),0)+(ROW(CE952)/1000000000000)))</f>
        <v/>
      </c>
      <c r="CG952" s="5"/>
      <c r="CH952" s="5">
        <v>951</v>
      </c>
      <c r="CI952" s="5" t="str">
        <f>IFERROR(VLOOKUP(CH952,CD$2:CE2028,2,0),"")</f>
        <v/>
      </c>
      <c r="CJ952" s="5"/>
      <c r="CL952" s="5"/>
      <c r="DC952" s="5" t="e">
        <f>IF(REPORTE!AH$2="si",IF(C952=VALUE(REPORTE!C$11),IF(SUM(DC953:DC$1993),CONCATENATE(INT(B952),", "),INT(B952)),""),IF(C952=VALUE(REPORTE!C$10),IF(SUM(DC953:DC$1993),CONCATENATE(INT(B952),", "),INT(B952)),""))</f>
        <v>#VALUE!</v>
      </c>
      <c r="DG952" s="5"/>
      <c r="DH952" s="5"/>
      <c r="DI952" s="5"/>
      <c r="DJ952" s="5"/>
    </row>
    <row r="953" spans="1:114">
      <c r="A953" s="4"/>
      <c r="B953" s="3"/>
      <c r="D953" s="1" t="str">
        <f>IFERROR(INDEX('padron cfe'!B:B,MATCH(DATOS!C953,'padron cfe'!A:A,0),1),"")</f>
        <v/>
      </c>
      <c r="H953" s="5" t="str">
        <f>IF(F953="","",IFERROR(CONCATENATE("PEUA",VLOOKUP(ESTADO,REPORTE!AV$2:AW$33,2,0),DIDTRITO_FORM,CADER_FORM,IFERROR(VLOOKUP(DAY(F953),$BN$3:$BO$11,2,0),DAY(F953)),IFERROR(VLOOKUP(MONTH(F953),$BN$3:$BO$11,2,0),MONTH(F953)),YEAR(F953),G953),""))</f>
        <v/>
      </c>
      <c r="K953" s="2" t="str">
        <f>IFERROR(INDEX('padron cfe'!C:C,MATCH(DATOS!C953,'padron cfe'!A:A,0),1),"")</f>
        <v/>
      </c>
      <c r="L953" s="4" t="str">
        <f>IFERROR(IF(VLOOKUP(J953,J$2:L952,4,0)=0,"",VLOOKUP(J953,J$2:L952,4,0)),"")</f>
        <v/>
      </c>
      <c r="M953" s="4" t="str">
        <f>IFERROR(IF(VLOOKUP(J953,J$2:M952,5,0)=0,"",VLOOKUP(J953,J$2:M952,5,0)),"")</f>
        <v/>
      </c>
      <c r="Q953" s="5" t="str">
        <f t="shared" si="203"/>
        <v/>
      </c>
      <c r="S953"/>
      <c r="T953" s="2" t="str">
        <f>IFERROR(INDEX('padron cfe'!D:D,MATCH(DATOS!C953,'padron cfe'!A:A,0),1),"")</f>
        <v/>
      </c>
      <c r="X953" s="3"/>
      <c r="Z953" s="4" t="str">
        <f t="shared" si="193"/>
        <v/>
      </c>
      <c r="AC953" s="2" t="str">
        <f>IFERROR(IF(INDEX(AC$1:AC952,MATCH(J953,J$1:J952,0),1)=0,"",INDEX(AC$1:AC952,MATCH(J953,J$1:J952,0),1)),"")</f>
        <v/>
      </c>
      <c r="AD953" s="2" t="str">
        <f>IFERROR(IF(INDEX(AD$1:AD952,MATCH(J953,J$1:J952,0),1)=0,"",INDEX(AD$1:AD952,MATCH(J953,J$1:J952,0),1)),"")</f>
        <v/>
      </c>
      <c r="AE953" s="2" t="str">
        <f>IFERROR(IF(INDEX(AE$1:AE952,MATCH(J953,J$1:J952,0),1)=0,"",INDEX(AE$1:AE952,MATCH(J953,J$1:J952,0),1)),"")</f>
        <v/>
      </c>
      <c r="AS953" s="4"/>
      <c r="AU953" s="124"/>
      <c r="AV953" s="124"/>
      <c r="AW953" s="124"/>
      <c r="AX953" s="124"/>
      <c r="AY953" s="124"/>
      <c r="AZ953" s="124"/>
      <c r="BA953" s="4"/>
      <c r="BB953" s="127"/>
      <c r="BH953" s="7" t="str">
        <f t="shared" ca="1" si="194"/>
        <v/>
      </c>
      <c r="BI953" s="4" t="str">
        <f t="shared" si="201"/>
        <v/>
      </c>
      <c r="BJ953" s="123" t="str">
        <f t="shared" si="195"/>
        <v/>
      </c>
      <c r="BK953" s="140" t="str">
        <f t="shared" si="200"/>
        <v/>
      </c>
      <c r="BP953" s="5"/>
      <c r="BQ953" s="4" t="str">
        <f>IF(IFERROR(VLOOKUP(C953,C954:C$1993,1,0),"")="","",COUNTIF(C:C,C953))</f>
        <v/>
      </c>
      <c r="BS953" s="5"/>
      <c r="BT953" s="5"/>
      <c r="BU953" s="5" t="str">
        <f>IF(B953="","",IF(BQ953="",1+(MAX(BU$2:BU952)),""))</f>
        <v/>
      </c>
      <c r="BV953" s="5" t="str">
        <f t="shared" si="196"/>
        <v/>
      </c>
      <c r="BW953" s="5" t="str">
        <f t="shared" si="197"/>
        <v/>
      </c>
      <c r="BX953" s="14" t="str">
        <f t="shared" si="198"/>
        <v/>
      </c>
      <c r="BY953" s="28"/>
      <c r="CA953" s="5" t="str">
        <f t="shared" si="202"/>
        <v/>
      </c>
      <c r="CC953" s="5"/>
      <c r="CD953" s="5" t="str">
        <f t="shared" si="199"/>
        <v/>
      </c>
      <c r="CE953" s="5" t="str">
        <f>IF(J953="","",IFERROR(IF(VLOOKUP(J953,J$2:J952,1,0)=0,"",""),J953))</f>
        <v/>
      </c>
      <c r="CF953" s="24" t="str">
        <f>IF(CE953="","",(IFERROR(VLOOKUP(MID(CE953,1,1),$CW$2:DA$28,3,0),0)+IFERROR(VLOOKUP(MID(CE953,2,1),CW$2:DA$28,4,0),0)+IFERROR(VLOOKUP(MID(CE953,3,1),CW$2:DA$28,5,0),0)+(ROW(CE953)/1000000000000)))</f>
        <v/>
      </c>
      <c r="CG953" s="5"/>
      <c r="CH953" s="5">
        <v>952</v>
      </c>
      <c r="CI953" s="5" t="str">
        <f>IFERROR(VLOOKUP(CH953,CD$2:CE2029,2,0),"")</f>
        <v/>
      </c>
      <c r="CJ953" s="5"/>
      <c r="CL953" s="5"/>
      <c r="DC953" s="5" t="e">
        <f>IF(REPORTE!AH$2="si",IF(C953=VALUE(REPORTE!C$11),IF(SUM(DC954:DC$1993),CONCATENATE(INT(B953),", "),INT(B953)),""),IF(C953=VALUE(REPORTE!C$10),IF(SUM(DC954:DC$1993),CONCATENATE(INT(B953),", "),INT(B953)),""))</f>
        <v>#VALUE!</v>
      </c>
      <c r="DG953" s="5"/>
      <c r="DH953" s="5"/>
      <c r="DI953" s="5"/>
      <c r="DJ953" s="5"/>
    </row>
    <row r="954" spans="1:114">
      <c r="A954" s="4"/>
      <c r="B954" s="3"/>
      <c r="D954" s="1" t="str">
        <f>IFERROR(INDEX('padron cfe'!B:B,MATCH(DATOS!C954,'padron cfe'!A:A,0),1),"")</f>
        <v/>
      </c>
      <c r="H954" s="5" t="str">
        <f>IF(F954="","",IFERROR(CONCATENATE("PEUA",VLOOKUP(ESTADO,REPORTE!AV$2:AW$33,2,0),DIDTRITO_FORM,CADER_FORM,IFERROR(VLOOKUP(DAY(F954),$BN$3:$BO$11,2,0),DAY(F954)),IFERROR(VLOOKUP(MONTH(F954),$BN$3:$BO$11,2,0),MONTH(F954)),YEAR(F954),G954),""))</f>
        <v/>
      </c>
      <c r="K954" s="2" t="str">
        <f>IFERROR(INDEX('padron cfe'!C:C,MATCH(DATOS!C954,'padron cfe'!A:A,0),1),"")</f>
        <v/>
      </c>
      <c r="L954" s="4" t="str">
        <f>IFERROR(IF(VLOOKUP(J954,J$2:L953,4,0)=0,"",VLOOKUP(J954,J$2:L953,4,0)),"")</f>
        <v/>
      </c>
      <c r="M954" s="4" t="str">
        <f>IFERROR(IF(VLOOKUP(J954,J$2:M953,5,0)=0,"",VLOOKUP(J954,J$2:M953,5,0)),"")</f>
        <v/>
      </c>
      <c r="Q954" s="5" t="str">
        <f t="shared" si="203"/>
        <v/>
      </c>
      <c r="S954"/>
      <c r="T954" s="2" t="str">
        <f>IFERROR(INDEX('padron cfe'!D:D,MATCH(DATOS!C954,'padron cfe'!A:A,0),1),"")</f>
        <v/>
      </c>
      <c r="X954" s="3"/>
      <c r="Z954" s="4" t="str">
        <f t="shared" si="193"/>
        <v/>
      </c>
      <c r="AC954" s="2" t="str">
        <f>IFERROR(IF(INDEX(AC$1:AC953,MATCH(J954,J$1:J953,0),1)=0,"",INDEX(AC$1:AC953,MATCH(J954,J$1:J953,0),1)),"")</f>
        <v/>
      </c>
      <c r="AD954" s="2" t="str">
        <f>IFERROR(IF(INDEX(AD$1:AD953,MATCH(J954,J$1:J953,0),1)=0,"",INDEX(AD$1:AD953,MATCH(J954,J$1:J953,0),1)),"")</f>
        <v/>
      </c>
      <c r="AE954" s="2" t="str">
        <f>IFERROR(IF(INDEX(AE$1:AE953,MATCH(J954,J$1:J953,0),1)=0,"",INDEX(AE$1:AE953,MATCH(J954,J$1:J953,0),1)),"")</f>
        <v/>
      </c>
      <c r="AS954" s="4"/>
      <c r="AU954" s="124"/>
      <c r="AV954" s="124"/>
      <c r="AW954" s="124"/>
      <c r="AX954" s="124"/>
      <c r="AY954" s="124"/>
      <c r="AZ954" s="124"/>
      <c r="BA954" s="4"/>
      <c r="BB954" s="127"/>
      <c r="BH954" s="7" t="str">
        <f t="shared" ca="1" si="194"/>
        <v/>
      </c>
      <c r="BI954" s="4" t="str">
        <f t="shared" si="201"/>
        <v/>
      </c>
      <c r="BJ954" s="123" t="str">
        <f t="shared" si="195"/>
        <v/>
      </c>
      <c r="BK954" s="140" t="str">
        <f t="shared" si="200"/>
        <v/>
      </c>
      <c r="BP954" s="5"/>
      <c r="BQ954" s="4" t="str">
        <f>IF(IFERROR(VLOOKUP(C954,C955:C$1993,1,0),"")="","",COUNTIF(C:C,C954))</f>
        <v/>
      </c>
      <c r="BS954" s="5"/>
      <c r="BT954" s="5"/>
      <c r="BU954" s="5" t="str">
        <f>IF(B954="","",IF(BQ954="",1+(MAX(BU$2:BU953)),""))</f>
        <v/>
      </c>
      <c r="BV954" s="5" t="str">
        <f t="shared" si="196"/>
        <v/>
      </c>
      <c r="BW954" s="5" t="str">
        <f t="shared" si="197"/>
        <v/>
      </c>
      <c r="BX954" s="14" t="str">
        <f t="shared" si="198"/>
        <v/>
      </c>
      <c r="BY954" s="28"/>
      <c r="CA954" s="5" t="str">
        <f t="shared" si="202"/>
        <v/>
      </c>
      <c r="CC954" s="5"/>
      <c r="CD954" s="5" t="str">
        <f t="shared" si="199"/>
        <v/>
      </c>
      <c r="CE954" s="5" t="str">
        <f>IF(J954="","",IFERROR(IF(VLOOKUP(J954,J$2:J953,1,0)=0,"",""),J954))</f>
        <v/>
      </c>
      <c r="CF954" s="24" t="str">
        <f>IF(CE954="","",(IFERROR(VLOOKUP(MID(CE954,1,1),$CW$2:DA$28,3,0),0)+IFERROR(VLOOKUP(MID(CE954,2,1),CW$2:DA$28,4,0),0)+IFERROR(VLOOKUP(MID(CE954,3,1),CW$2:DA$28,5,0),0)+(ROW(CE954)/1000000000000)))</f>
        <v/>
      </c>
      <c r="CG954" s="5"/>
      <c r="CH954" s="5">
        <v>953</v>
      </c>
      <c r="CI954" s="5" t="str">
        <f>IFERROR(VLOOKUP(CH954,CD$2:CE2030,2,0),"")</f>
        <v/>
      </c>
      <c r="CJ954" s="5"/>
      <c r="CL954" s="5"/>
      <c r="DC954" s="5" t="e">
        <f>IF(REPORTE!AH$2="si",IF(C954=VALUE(REPORTE!C$11),IF(SUM(DC955:DC$1993),CONCATENATE(INT(B954),", "),INT(B954)),""),IF(C954=VALUE(REPORTE!C$10),IF(SUM(DC955:DC$1993),CONCATENATE(INT(B954),", "),INT(B954)),""))</f>
        <v>#VALUE!</v>
      </c>
      <c r="DG954" s="5"/>
      <c r="DH954" s="5"/>
      <c r="DI954" s="5"/>
      <c r="DJ954" s="5"/>
    </row>
    <row r="955" spans="1:114">
      <c r="A955" s="4"/>
      <c r="B955" s="3"/>
      <c r="D955" s="1" t="str">
        <f>IFERROR(INDEX('padron cfe'!B:B,MATCH(DATOS!C955,'padron cfe'!A:A,0),1),"")</f>
        <v/>
      </c>
      <c r="H955" s="5" t="str">
        <f>IF(F955="","",IFERROR(CONCATENATE("PEUA",VLOOKUP(ESTADO,REPORTE!AV$2:AW$33,2,0),DIDTRITO_FORM,CADER_FORM,IFERROR(VLOOKUP(DAY(F955),$BN$3:$BO$11,2,0),DAY(F955)),IFERROR(VLOOKUP(MONTH(F955),$BN$3:$BO$11,2,0),MONTH(F955)),YEAR(F955),G955),""))</f>
        <v/>
      </c>
      <c r="K955" s="2" t="str">
        <f>IFERROR(INDEX('padron cfe'!C:C,MATCH(DATOS!C955,'padron cfe'!A:A,0),1),"")</f>
        <v/>
      </c>
      <c r="L955" s="4" t="str">
        <f>IFERROR(IF(VLOOKUP(J955,J$2:L954,4,0)=0,"",VLOOKUP(J955,J$2:L954,4,0)),"")</f>
        <v/>
      </c>
      <c r="M955" s="4" t="str">
        <f>IFERROR(IF(VLOOKUP(J955,J$2:M954,5,0)=0,"",VLOOKUP(J955,J$2:M954,5,0)),"")</f>
        <v/>
      </c>
      <c r="Q955" s="5" t="str">
        <f t="shared" si="203"/>
        <v/>
      </c>
      <c r="S955"/>
      <c r="T955" s="2" t="str">
        <f>IFERROR(INDEX('padron cfe'!D:D,MATCH(DATOS!C955,'padron cfe'!A:A,0),1),"")</f>
        <v/>
      </c>
      <c r="X955" s="3"/>
      <c r="Z955" s="4" t="str">
        <f t="shared" si="193"/>
        <v/>
      </c>
      <c r="AC955" s="2" t="str">
        <f>IFERROR(IF(INDEX(AC$1:AC954,MATCH(J955,J$1:J954,0),1)=0,"",INDEX(AC$1:AC954,MATCH(J955,J$1:J954,0),1)),"")</f>
        <v/>
      </c>
      <c r="AD955" s="2" t="str">
        <f>IFERROR(IF(INDEX(AD$1:AD954,MATCH(J955,J$1:J954,0),1)=0,"",INDEX(AD$1:AD954,MATCH(J955,J$1:J954,0),1)),"")</f>
        <v/>
      </c>
      <c r="AE955" s="2" t="str">
        <f>IFERROR(IF(INDEX(AE$1:AE954,MATCH(J955,J$1:J954,0),1)=0,"",INDEX(AE$1:AE954,MATCH(J955,J$1:J954,0),1)),"")</f>
        <v/>
      </c>
      <c r="AS955" s="4"/>
      <c r="AU955" s="124"/>
      <c r="AV955" s="124"/>
      <c r="AW955" s="124"/>
      <c r="AX955" s="124"/>
      <c r="AY955" s="124"/>
      <c r="AZ955" s="124"/>
      <c r="BA955" s="4"/>
      <c r="BB955" s="127"/>
      <c r="BH955" s="7" t="str">
        <f t="shared" ca="1" si="194"/>
        <v/>
      </c>
      <c r="BI955" s="4" t="str">
        <f t="shared" si="201"/>
        <v/>
      </c>
      <c r="BJ955" s="123" t="str">
        <f t="shared" si="195"/>
        <v/>
      </c>
      <c r="BK955" s="140" t="str">
        <f t="shared" si="200"/>
        <v/>
      </c>
      <c r="BP955" s="5"/>
      <c r="BQ955" s="4" t="str">
        <f>IF(IFERROR(VLOOKUP(C955,C956:C$1993,1,0),"")="","",COUNTIF(C:C,C955))</f>
        <v/>
      </c>
      <c r="BS955" s="5"/>
      <c r="BT955" s="5"/>
      <c r="BU955" s="5" t="str">
        <f>IF(B955="","",IF(BQ955="",1+(MAX(BU$2:BU954)),""))</f>
        <v/>
      </c>
      <c r="BV955" s="5" t="str">
        <f t="shared" si="196"/>
        <v/>
      </c>
      <c r="BW955" s="5" t="str">
        <f t="shared" si="197"/>
        <v/>
      </c>
      <c r="BX955" s="14" t="str">
        <f t="shared" si="198"/>
        <v/>
      </c>
      <c r="BY955" s="28"/>
      <c r="CA955" s="5" t="str">
        <f t="shared" si="202"/>
        <v/>
      </c>
      <c r="CC955" s="5"/>
      <c r="CD955" s="5" t="str">
        <f t="shared" si="199"/>
        <v/>
      </c>
      <c r="CE955" s="5" t="str">
        <f>IF(J955="","",IFERROR(IF(VLOOKUP(J955,J$2:J954,1,0)=0,"",""),J955))</f>
        <v/>
      </c>
      <c r="CF955" s="24" t="str">
        <f>IF(CE955="","",(IFERROR(VLOOKUP(MID(CE955,1,1),$CW$2:DA$28,3,0),0)+IFERROR(VLOOKUP(MID(CE955,2,1),CW$2:DA$28,4,0),0)+IFERROR(VLOOKUP(MID(CE955,3,1),CW$2:DA$28,5,0),0)+(ROW(CE955)/1000000000000)))</f>
        <v/>
      </c>
      <c r="CG955" s="5"/>
      <c r="CH955" s="5">
        <v>954</v>
      </c>
      <c r="CI955" s="5" t="str">
        <f>IFERROR(VLOOKUP(CH955,CD$2:CE2031,2,0),"")</f>
        <v/>
      </c>
      <c r="CJ955" s="5"/>
      <c r="CL955" s="5"/>
      <c r="DC955" s="5" t="e">
        <f>IF(REPORTE!AH$2="si",IF(C955=VALUE(REPORTE!C$11),IF(SUM(DC956:DC$1993),CONCATENATE(INT(B955),", "),INT(B955)),""),IF(C955=VALUE(REPORTE!C$10),IF(SUM(DC956:DC$1993),CONCATENATE(INT(B955),", "),INT(B955)),""))</f>
        <v>#VALUE!</v>
      </c>
      <c r="DG955" s="5"/>
      <c r="DH955" s="5"/>
      <c r="DI955" s="5"/>
      <c r="DJ955" s="5"/>
    </row>
    <row r="956" spans="1:114">
      <c r="A956" s="4"/>
      <c r="B956" s="3"/>
      <c r="D956" s="1" t="str">
        <f>IFERROR(INDEX('padron cfe'!B:B,MATCH(DATOS!C956,'padron cfe'!A:A,0),1),"")</f>
        <v/>
      </c>
      <c r="H956" s="5" t="str">
        <f>IF(F956="","",IFERROR(CONCATENATE("PEUA",VLOOKUP(ESTADO,REPORTE!AV$2:AW$33,2,0),DIDTRITO_FORM,CADER_FORM,IFERROR(VLOOKUP(DAY(F956),$BN$3:$BO$11,2,0),DAY(F956)),IFERROR(VLOOKUP(MONTH(F956),$BN$3:$BO$11,2,0),MONTH(F956)),YEAR(F956),G956),""))</f>
        <v/>
      </c>
      <c r="K956" s="2" t="str">
        <f>IFERROR(INDEX('padron cfe'!C:C,MATCH(DATOS!C956,'padron cfe'!A:A,0),1),"")</f>
        <v/>
      </c>
      <c r="L956" s="4" t="str">
        <f>IFERROR(IF(VLOOKUP(J956,J$2:L955,4,0)=0,"",VLOOKUP(J956,J$2:L955,4,0)),"")</f>
        <v/>
      </c>
      <c r="M956" s="4" t="str">
        <f>IFERROR(IF(VLOOKUP(J956,J$2:M955,5,0)=0,"",VLOOKUP(J956,J$2:M955,5,0)),"")</f>
        <v/>
      </c>
      <c r="Q956" s="5" t="str">
        <f t="shared" si="203"/>
        <v/>
      </c>
      <c r="S956"/>
      <c r="T956" s="2" t="str">
        <f>IFERROR(INDEX('padron cfe'!D:D,MATCH(DATOS!C956,'padron cfe'!A:A,0),1),"")</f>
        <v/>
      </c>
      <c r="X956" s="3"/>
      <c r="Z956" s="4" t="str">
        <f t="shared" si="193"/>
        <v/>
      </c>
      <c r="AC956" s="2" t="str">
        <f>IFERROR(IF(INDEX(AC$1:AC955,MATCH(J956,J$1:J955,0),1)=0,"",INDEX(AC$1:AC955,MATCH(J956,J$1:J955,0),1)),"")</f>
        <v/>
      </c>
      <c r="AD956" s="2" t="str">
        <f>IFERROR(IF(INDEX(AD$1:AD955,MATCH(J956,J$1:J955,0),1)=0,"",INDEX(AD$1:AD955,MATCH(J956,J$1:J955,0),1)),"")</f>
        <v/>
      </c>
      <c r="AE956" s="2" t="str">
        <f>IFERROR(IF(INDEX(AE$1:AE955,MATCH(J956,J$1:J955,0),1)=0,"",INDEX(AE$1:AE955,MATCH(J956,J$1:J955,0),1)),"")</f>
        <v/>
      </c>
      <c r="AS956" s="4"/>
      <c r="AU956" s="124"/>
      <c r="AV956" s="124"/>
      <c r="AW956" s="124"/>
      <c r="AX956" s="124"/>
      <c r="AY956" s="124"/>
      <c r="AZ956" s="124"/>
      <c r="BA956" s="4"/>
      <c r="BB956" s="127"/>
      <c r="BH956" s="7" t="str">
        <f t="shared" ca="1" si="194"/>
        <v/>
      </c>
      <c r="BI956" s="4" t="str">
        <f t="shared" si="201"/>
        <v/>
      </c>
      <c r="BJ956" s="123" t="str">
        <f t="shared" si="195"/>
        <v/>
      </c>
      <c r="BK956" s="140" t="str">
        <f t="shared" si="200"/>
        <v/>
      </c>
      <c r="BP956" s="5"/>
      <c r="BQ956" s="4" t="str">
        <f>IF(IFERROR(VLOOKUP(C956,C957:C$1993,1,0),"")="","",COUNTIF(C:C,C956))</f>
        <v/>
      </c>
      <c r="BS956" s="5"/>
      <c r="BT956" s="5"/>
      <c r="BU956" s="5" t="str">
        <f>IF(B956="","",IF(BQ956="",1+(MAX(BU$2:BU955)),""))</f>
        <v/>
      </c>
      <c r="BV956" s="5" t="str">
        <f t="shared" si="196"/>
        <v/>
      </c>
      <c r="BW956" s="5" t="str">
        <f t="shared" si="197"/>
        <v/>
      </c>
      <c r="BX956" s="14" t="str">
        <f t="shared" si="198"/>
        <v/>
      </c>
      <c r="BY956" s="28"/>
      <c r="CA956" s="5" t="str">
        <f t="shared" si="202"/>
        <v/>
      </c>
      <c r="CC956" s="5"/>
      <c r="CD956" s="5" t="str">
        <f t="shared" si="199"/>
        <v/>
      </c>
      <c r="CE956" s="5" t="str">
        <f>IF(J956="","",IFERROR(IF(VLOOKUP(J956,J$2:J955,1,0)=0,"",""),J956))</f>
        <v/>
      </c>
      <c r="CF956" s="24" t="str">
        <f>IF(CE956="","",(IFERROR(VLOOKUP(MID(CE956,1,1),$CW$2:DA$28,3,0),0)+IFERROR(VLOOKUP(MID(CE956,2,1),CW$2:DA$28,4,0),0)+IFERROR(VLOOKUP(MID(CE956,3,1),CW$2:DA$28,5,0),0)+(ROW(CE956)/1000000000000)))</f>
        <v/>
      </c>
      <c r="CG956" s="5"/>
      <c r="CH956" s="5">
        <v>955</v>
      </c>
      <c r="CI956" s="5" t="str">
        <f>IFERROR(VLOOKUP(CH956,CD$2:CE2032,2,0),"")</f>
        <v/>
      </c>
      <c r="CJ956" s="5"/>
      <c r="CL956" s="5"/>
      <c r="DC956" s="5" t="e">
        <f>IF(REPORTE!AH$2="si",IF(C956=VALUE(REPORTE!C$11),IF(SUM(DC957:DC$1993),CONCATENATE(INT(B956),", "),INT(B956)),""),IF(C956=VALUE(REPORTE!C$10),IF(SUM(DC957:DC$1993),CONCATENATE(INT(B956),", "),INT(B956)),""))</f>
        <v>#VALUE!</v>
      </c>
      <c r="DG956" s="5"/>
      <c r="DH956" s="5"/>
      <c r="DI956" s="5"/>
      <c r="DJ956" s="5"/>
    </row>
    <row r="957" spans="1:114">
      <c r="A957" s="4"/>
      <c r="B957" s="3"/>
      <c r="D957" s="1" t="str">
        <f>IFERROR(INDEX('padron cfe'!B:B,MATCH(DATOS!C957,'padron cfe'!A:A,0),1),"")</f>
        <v/>
      </c>
      <c r="H957" s="5" t="str">
        <f>IF(F957="","",IFERROR(CONCATENATE("PEUA",VLOOKUP(ESTADO,REPORTE!AV$2:AW$33,2,0),DIDTRITO_FORM,CADER_FORM,IFERROR(VLOOKUP(DAY(F957),$BN$3:$BO$11,2,0),DAY(F957)),IFERROR(VLOOKUP(MONTH(F957),$BN$3:$BO$11,2,0),MONTH(F957)),YEAR(F957),G957),""))</f>
        <v/>
      </c>
      <c r="K957" s="2" t="str">
        <f>IFERROR(INDEX('padron cfe'!C:C,MATCH(DATOS!C957,'padron cfe'!A:A,0),1),"")</f>
        <v/>
      </c>
      <c r="L957" s="4" t="str">
        <f>IFERROR(IF(VLOOKUP(J957,J$2:L956,4,0)=0,"",VLOOKUP(J957,J$2:L956,4,0)),"")</f>
        <v/>
      </c>
      <c r="M957" s="4" t="str">
        <f>IFERROR(IF(VLOOKUP(J957,J$2:M956,5,0)=0,"",VLOOKUP(J957,J$2:M956,5,0)),"")</f>
        <v/>
      </c>
      <c r="Q957" s="5" t="str">
        <f t="shared" si="203"/>
        <v/>
      </c>
      <c r="S957"/>
      <c r="T957" s="2" t="str">
        <f>IFERROR(INDEX('padron cfe'!D:D,MATCH(DATOS!C957,'padron cfe'!A:A,0),1),"")</f>
        <v/>
      </c>
      <c r="X957" s="3"/>
      <c r="Z957" s="4" t="str">
        <f t="shared" si="193"/>
        <v/>
      </c>
      <c r="AC957" s="2" t="str">
        <f>IFERROR(IF(INDEX(AC$1:AC956,MATCH(J957,J$1:J956,0),1)=0,"",INDEX(AC$1:AC956,MATCH(J957,J$1:J956,0),1)),"")</f>
        <v/>
      </c>
      <c r="AD957" s="2" t="str">
        <f>IFERROR(IF(INDEX(AD$1:AD956,MATCH(J957,J$1:J956,0),1)=0,"",INDEX(AD$1:AD956,MATCH(J957,J$1:J956,0),1)),"")</f>
        <v/>
      </c>
      <c r="AE957" s="2" t="str">
        <f>IFERROR(IF(INDEX(AE$1:AE956,MATCH(J957,J$1:J956,0),1)=0,"",INDEX(AE$1:AE956,MATCH(J957,J$1:J956,0),1)),"")</f>
        <v/>
      </c>
      <c r="AS957" s="4"/>
      <c r="AU957" s="124"/>
      <c r="AV957" s="124"/>
      <c r="AW957" s="124"/>
      <c r="AX957" s="124"/>
      <c r="AY957" s="124"/>
      <c r="AZ957" s="124"/>
      <c r="BA957" s="4"/>
      <c r="BB957" s="127"/>
      <c r="BH957" s="7" t="str">
        <f t="shared" ca="1" si="194"/>
        <v/>
      </c>
      <c r="BI957" s="4" t="str">
        <f t="shared" si="201"/>
        <v/>
      </c>
      <c r="BJ957" s="123" t="str">
        <f t="shared" si="195"/>
        <v/>
      </c>
      <c r="BK957" s="140" t="str">
        <f t="shared" si="200"/>
        <v/>
      </c>
      <c r="BP957" s="5"/>
      <c r="BQ957" s="4" t="str">
        <f>IF(IFERROR(VLOOKUP(C957,C958:C$1993,1,0),"")="","",COUNTIF(C:C,C957))</f>
        <v/>
      </c>
      <c r="BS957" s="5"/>
      <c r="BT957" s="5"/>
      <c r="BU957" s="5" t="str">
        <f>IF(B957="","",IF(BQ957="",1+(MAX(BU$2:BU956)),""))</f>
        <v/>
      </c>
      <c r="BV957" s="5" t="str">
        <f t="shared" si="196"/>
        <v/>
      </c>
      <c r="BW957" s="5" t="str">
        <f t="shared" si="197"/>
        <v/>
      </c>
      <c r="BX957" s="14" t="str">
        <f t="shared" si="198"/>
        <v/>
      </c>
      <c r="BY957" s="28"/>
      <c r="CA957" s="5" t="str">
        <f t="shared" si="202"/>
        <v/>
      </c>
      <c r="CC957" s="5"/>
      <c r="CD957" s="5" t="str">
        <f t="shared" si="199"/>
        <v/>
      </c>
      <c r="CE957" s="5" t="str">
        <f>IF(J957="","",IFERROR(IF(VLOOKUP(J957,J$2:J956,1,0)=0,"",""),J957))</f>
        <v/>
      </c>
      <c r="CF957" s="24" t="str">
        <f>IF(CE957="","",(IFERROR(VLOOKUP(MID(CE957,1,1),$CW$2:DA$28,3,0),0)+IFERROR(VLOOKUP(MID(CE957,2,1),CW$2:DA$28,4,0),0)+IFERROR(VLOOKUP(MID(CE957,3,1),CW$2:DA$28,5,0),0)+(ROW(CE957)/1000000000000)))</f>
        <v/>
      </c>
      <c r="CG957" s="5"/>
      <c r="CH957" s="5">
        <v>956</v>
      </c>
      <c r="CI957" s="5" t="str">
        <f>IFERROR(VLOOKUP(CH957,CD$2:CE2033,2,0),"")</f>
        <v/>
      </c>
      <c r="CJ957" s="5"/>
      <c r="CL957" s="5"/>
      <c r="DC957" s="5" t="e">
        <f>IF(REPORTE!AH$2="si",IF(C957=VALUE(REPORTE!C$11),IF(SUM(DC958:DC$1993),CONCATENATE(INT(B957),", "),INT(B957)),""),IF(C957=VALUE(REPORTE!C$10),IF(SUM(DC958:DC$1993),CONCATENATE(INT(B957),", "),INT(B957)),""))</f>
        <v>#VALUE!</v>
      </c>
      <c r="DG957" s="5"/>
      <c r="DH957" s="5"/>
      <c r="DI957" s="5"/>
      <c r="DJ957" s="5"/>
    </row>
    <row r="958" spans="1:114">
      <c r="A958" s="4"/>
      <c r="B958" s="3"/>
      <c r="D958" s="1" t="str">
        <f>IFERROR(INDEX('padron cfe'!B:B,MATCH(DATOS!C958,'padron cfe'!A:A,0),1),"")</f>
        <v/>
      </c>
      <c r="H958" s="5" t="str">
        <f>IF(F958="","",IFERROR(CONCATENATE("PEUA",VLOOKUP(ESTADO,REPORTE!AV$2:AW$33,2,0),DIDTRITO_FORM,CADER_FORM,IFERROR(VLOOKUP(DAY(F958),$BN$3:$BO$11,2,0),DAY(F958)),IFERROR(VLOOKUP(MONTH(F958),$BN$3:$BO$11,2,0),MONTH(F958)),YEAR(F958),G958),""))</f>
        <v/>
      </c>
      <c r="K958" s="2" t="str">
        <f>IFERROR(INDEX('padron cfe'!C:C,MATCH(DATOS!C958,'padron cfe'!A:A,0),1),"")</f>
        <v/>
      </c>
      <c r="L958" s="4" t="str">
        <f>IFERROR(IF(VLOOKUP(J958,J$2:L957,4,0)=0,"",VLOOKUP(J958,J$2:L957,4,0)),"")</f>
        <v/>
      </c>
      <c r="M958" s="4" t="str">
        <f>IFERROR(IF(VLOOKUP(J958,J$2:M957,5,0)=0,"",VLOOKUP(J958,J$2:M957,5,0)),"")</f>
        <v/>
      </c>
      <c r="Q958" s="5" t="str">
        <f t="shared" si="203"/>
        <v/>
      </c>
      <c r="S958"/>
      <c r="T958" s="2" t="str">
        <f>IFERROR(INDEX('padron cfe'!D:D,MATCH(DATOS!C958,'padron cfe'!A:A,0),1),"")</f>
        <v/>
      </c>
      <c r="X958" s="3"/>
      <c r="Z958" s="4" t="str">
        <f t="shared" si="193"/>
        <v/>
      </c>
      <c r="AC958" s="2" t="str">
        <f>IFERROR(IF(INDEX(AC$1:AC957,MATCH(J958,J$1:J957,0),1)=0,"",INDEX(AC$1:AC957,MATCH(J958,J$1:J957,0),1)),"")</f>
        <v/>
      </c>
      <c r="AD958" s="2" t="str">
        <f>IFERROR(IF(INDEX(AD$1:AD957,MATCH(J958,J$1:J957,0),1)=0,"",INDEX(AD$1:AD957,MATCH(J958,J$1:J957,0),1)),"")</f>
        <v/>
      </c>
      <c r="AE958" s="2" t="str">
        <f>IFERROR(IF(INDEX(AE$1:AE957,MATCH(J958,J$1:J957,0),1)=0,"",INDEX(AE$1:AE957,MATCH(J958,J$1:J957,0),1)),"")</f>
        <v/>
      </c>
      <c r="AS958" s="4"/>
      <c r="AU958" s="124"/>
      <c r="AV958" s="124"/>
      <c r="AW958" s="124"/>
      <c r="AX958" s="124"/>
      <c r="AY958" s="124"/>
      <c r="AZ958" s="124"/>
      <c r="BA958" s="4"/>
      <c r="BB958" s="127"/>
      <c r="BH958" s="7" t="str">
        <f t="shared" ca="1" si="194"/>
        <v/>
      </c>
      <c r="BI958" s="4" t="str">
        <f t="shared" si="201"/>
        <v/>
      </c>
      <c r="BJ958" s="123" t="str">
        <f t="shared" si="195"/>
        <v/>
      </c>
      <c r="BK958" s="140" t="str">
        <f t="shared" si="200"/>
        <v/>
      </c>
      <c r="BP958" s="5"/>
      <c r="BQ958" s="4" t="str">
        <f>IF(IFERROR(VLOOKUP(C958,C959:C$1993,1,0),"")="","",COUNTIF(C:C,C958))</f>
        <v/>
      </c>
      <c r="BS958" s="5"/>
      <c r="BT958" s="5"/>
      <c r="BU958" s="5" t="str">
        <f>IF(B958="","",IF(BQ958="",1+(MAX(BU$2:BU957)),""))</f>
        <v/>
      </c>
      <c r="BV958" s="5" t="str">
        <f t="shared" si="196"/>
        <v/>
      </c>
      <c r="BW958" s="5" t="str">
        <f t="shared" si="197"/>
        <v/>
      </c>
      <c r="BX958" s="14" t="str">
        <f t="shared" si="198"/>
        <v/>
      </c>
      <c r="BY958" s="28"/>
      <c r="CA958" s="5" t="str">
        <f t="shared" si="202"/>
        <v/>
      </c>
      <c r="CC958" s="5"/>
      <c r="CD958" s="5" t="str">
        <f t="shared" si="199"/>
        <v/>
      </c>
      <c r="CE958" s="5" t="str">
        <f>IF(J958="","",IFERROR(IF(VLOOKUP(J958,J$2:J957,1,0)=0,"",""),J958))</f>
        <v/>
      </c>
      <c r="CF958" s="24" t="str">
        <f>IF(CE958="","",(IFERROR(VLOOKUP(MID(CE958,1,1),$CW$2:DA$28,3,0),0)+IFERROR(VLOOKUP(MID(CE958,2,1),CW$2:DA$28,4,0),0)+IFERROR(VLOOKUP(MID(CE958,3,1),CW$2:DA$28,5,0),0)+(ROW(CE958)/1000000000000)))</f>
        <v/>
      </c>
      <c r="CG958" s="5"/>
      <c r="CH958" s="5">
        <v>957</v>
      </c>
      <c r="CI958" s="5" t="str">
        <f>IFERROR(VLOOKUP(CH958,CD$2:CE2034,2,0),"")</f>
        <v/>
      </c>
      <c r="CJ958" s="5"/>
      <c r="CL958" s="5"/>
      <c r="DC958" s="5" t="e">
        <f>IF(REPORTE!AH$2="si",IF(C958=VALUE(REPORTE!C$11),IF(SUM(DC959:DC$1993),CONCATENATE(INT(B958),", "),INT(B958)),""),IF(C958=VALUE(REPORTE!C$10),IF(SUM(DC959:DC$1993),CONCATENATE(INT(B958),", "),INT(B958)),""))</f>
        <v>#VALUE!</v>
      </c>
      <c r="DG958" s="5"/>
      <c r="DH958" s="5"/>
      <c r="DI958" s="5"/>
      <c r="DJ958" s="5"/>
    </row>
    <row r="959" spans="1:114">
      <c r="A959" s="4"/>
      <c r="B959" s="3"/>
      <c r="D959" s="1" t="str">
        <f>IFERROR(INDEX('padron cfe'!B:B,MATCH(DATOS!C959,'padron cfe'!A:A,0),1),"")</f>
        <v/>
      </c>
      <c r="H959" s="5" t="str">
        <f>IF(F959="","",IFERROR(CONCATENATE("PEUA",VLOOKUP(ESTADO,REPORTE!AV$2:AW$33,2,0),DIDTRITO_FORM,CADER_FORM,IFERROR(VLOOKUP(DAY(F959),$BN$3:$BO$11,2,0),DAY(F959)),IFERROR(VLOOKUP(MONTH(F959),$BN$3:$BO$11,2,0),MONTH(F959)),YEAR(F959),G959),""))</f>
        <v/>
      </c>
      <c r="K959" s="2" t="str">
        <f>IFERROR(INDEX('padron cfe'!C:C,MATCH(DATOS!C959,'padron cfe'!A:A,0),1),"")</f>
        <v/>
      </c>
      <c r="L959" s="4" t="str">
        <f>IFERROR(IF(VLOOKUP(J959,J$2:L958,4,0)=0,"",VLOOKUP(J959,J$2:L958,4,0)),"")</f>
        <v/>
      </c>
      <c r="M959" s="4" t="str">
        <f>IFERROR(IF(VLOOKUP(J959,J$2:M958,5,0)=0,"",VLOOKUP(J959,J$2:M958,5,0)),"")</f>
        <v/>
      </c>
      <c r="Q959" s="5" t="str">
        <f t="shared" si="203"/>
        <v/>
      </c>
      <c r="S959"/>
      <c r="T959" s="2" t="str">
        <f>IFERROR(INDEX('padron cfe'!D:D,MATCH(DATOS!C959,'padron cfe'!A:A,0),1),"")</f>
        <v/>
      </c>
      <c r="X959" s="3"/>
      <c r="Z959" s="4" t="str">
        <f t="shared" si="193"/>
        <v/>
      </c>
      <c r="AC959" s="2" t="str">
        <f>IFERROR(IF(INDEX(AC$1:AC958,MATCH(J959,J$1:J958,0),1)=0,"",INDEX(AC$1:AC958,MATCH(J959,J$1:J958,0),1)),"")</f>
        <v/>
      </c>
      <c r="AD959" s="2" t="str">
        <f>IFERROR(IF(INDEX(AD$1:AD958,MATCH(J959,J$1:J958,0),1)=0,"",INDEX(AD$1:AD958,MATCH(J959,J$1:J958,0),1)),"")</f>
        <v/>
      </c>
      <c r="AE959" s="2" t="str">
        <f>IFERROR(IF(INDEX(AE$1:AE958,MATCH(J959,J$1:J958,0),1)=0,"",INDEX(AE$1:AE958,MATCH(J959,J$1:J958,0),1)),"")</f>
        <v/>
      </c>
      <c r="AS959" s="4"/>
      <c r="AU959" s="124"/>
      <c r="AV959" s="124"/>
      <c r="AW959" s="124"/>
      <c r="AX959" s="124"/>
      <c r="AY959" s="124"/>
      <c r="AZ959" s="124"/>
      <c r="BA959" s="4"/>
      <c r="BB959" s="127"/>
      <c r="BH959" s="7" t="str">
        <f t="shared" ca="1" si="194"/>
        <v/>
      </c>
      <c r="BI959" s="4" t="str">
        <f t="shared" si="201"/>
        <v/>
      </c>
      <c r="BJ959" s="123" t="str">
        <f t="shared" si="195"/>
        <v/>
      </c>
      <c r="BK959" s="140" t="str">
        <f t="shared" si="200"/>
        <v/>
      </c>
      <c r="BP959" s="5"/>
      <c r="BQ959" s="4" t="str">
        <f>IF(IFERROR(VLOOKUP(C959,C960:C$1993,1,0),"")="","",COUNTIF(C:C,C959))</f>
        <v/>
      </c>
      <c r="BS959" s="5"/>
      <c r="BT959" s="5"/>
      <c r="BU959" s="5" t="str">
        <f>IF(B959="","",IF(BQ959="",1+(MAX(BU$2:BU958)),""))</f>
        <v/>
      </c>
      <c r="BV959" s="5" t="str">
        <f t="shared" si="196"/>
        <v/>
      </c>
      <c r="BW959" s="5" t="str">
        <f t="shared" si="197"/>
        <v/>
      </c>
      <c r="BX959" s="14" t="str">
        <f t="shared" si="198"/>
        <v/>
      </c>
      <c r="BY959" s="28"/>
      <c r="CA959" s="5" t="str">
        <f t="shared" si="202"/>
        <v/>
      </c>
      <c r="CC959" s="5"/>
      <c r="CD959" s="5" t="str">
        <f t="shared" si="199"/>
        <v/>
      </c>
      <c r="CE959" s="5" t="str">
        <f>IF(J959="","",IFERROR(IF(VLOOKUP(J959,J$2:J958,1,0)=0,"",""),J959))</f>
        <v/>
      </c>
      <c r="CF959" s="24" t="str">
        <f>IF(CE959="","",(IFERROR(VLOOKUP(MID(CE959,1,1),$CW$2:DA$28,3,0),0)+IFERROR(VLOOKUP(MID(CE959,2,1),CW$2:DA$28,4,0),0)+IFERROR(VLOOKUP(MID(CE959,3,1),CW$2:DA$28,5,0),0)+(ROW(CE959)/1000000000000)))</f>
        <v/>
      </c>
      <c r="CG959" s="5"/>
      <c r="CH959" s="5">
        <v>958</v>
      </c>
      <c r="CI959" s="5" t="str">
        <f>IFERROR(VLOOKUP(CH959,CD$2:CE2035,2,0),"")</f>
        <v/>
      </c>
      <c r="CJ959" s="5"/>
      <c r="CL959" s="5"/>
      <c r="DC959" s="5" t="e">
        <f>IF(REPORTE!AH$2="si",IF(C959=VALUE(REPORTE!C$11),IF(SUM(DC960:DC$1993),CONCATENATE(INT(B959),", "),INT(B959)),""),IF(C959=VALUE(REPORTE!C$10),IF(SUM(DC960:DC$1993),CONCATENATE(INT(B959),", "),INT(B959)),""))</f>
        <v>#VALUE!</v>
      </c>
      <c r="DG959" s="5"/>
      <c r="DH959" s="5"/>
      <c r="DI959" s="5"/>
      <c r="DJ959" s="5"/>
    </row>
    <row r="960" spans="1:114">
      <c r="A960" s="4"/>
      <c r="B960" s="3"/>
      <c r="D960" s="1" t="str">
        <f>IFERROR(INDEX('padron cfe'!B:B,MATCH(DATOS!C960,'padron cfe'!A:A,0),1),"")</f>
        <v/>
      </c>
      <c r="H960" s="5" t="str">
        <f>IF(F960="","",IFERROR(CONCATENATE("PEUA",VLOOKUP(ESTADO,REPORTE!AV$2:AW$33,2,0),DIDTRITO_FORM,CADER_FORM,IFERROR(VLOOKUP(DAY(F960),$BN$3:$BO$11,2,0),DAY(F960)),IFERROR(VLOOKUP(MONTH(F960),$BN$3:$BO$11,2,0),MONTH(F960)),YEAR(F960),G960),""))</f>
        <v/>
      </c>
      <c r="K960" s="2" t="str">
        <f>IFERROR(INDEX('padron cfe'!C:C,MATCH(DATOS!C960,'padron cfe'!A:A,0),1),"")</f>
        <v/>
      </c>
      <c r="L960" s="4" t="str">
        <f>IFERROR(IF(VLOOKUP(J960,J$2:L959,4,0)=0,"",VLOOKUP(J960,J$2:L959,4,0)),"")</f>
        <v/>
      </c>
      <c r="M960" s="4" t="str">
        <f>IFERROR(IF(VLOOKUP(J960,J$2:M959,5,0)=0,"",VLOOKUP(J960,J$2:M959,5,0)),"")</f>
        <v/>
      </c>
      <c r="Q960" s="5" t="str">
        <f t="shared" si="203"/>
        <v/>
      </c>
      <c r="S960"/>
      <c r="T960" s="2" t="str">
        <f>IFERROR(INDEX('padron cfe'!D:D,MATCH(DATOS!C960,'padron cfe'!A:A,0),1),"")</f>
        <v/>
      </c>
      <c r="X960" s="3"/>
      <c r="Z960" s="4" t="str">
        <f t="shared" si="193"/>
        <v/>
      </c>
      <c r="AC960" s="2" t="str">
        <f>IFERROR(IF(INDEX(AC$1:AC959,MATCH(J960,J$1:J959,0),1)=0,"",INDEX(AC$1:AC959,MATCH(J960,J$1:J959,0),1)),"")</f>
        <v/>
      </c>
      <c r="AD960" s="2" t="str">
        <f>IFERROR(IF(INDEX(AD$1:AD959,MATCH(J960,J$1:J959,0),1)=0,"",INDEX(AD$1:AD959,MATCH(J960,J$1:J959,0),1)),"")</f>
        <v/>
      </c>
      <c r="AE960" s="2" t="str">
        <f>IFERROR(IF(INDEX(AE$1:AE959,MATCH(J960,J$1:J959,0),1)=0,"",INDEX(AE$1:AE959,MATCH(J960,J$1:J959,0),1)),"")</f>
        <v/>
      </c>
      <c r="AS960" s="4"/>
      <c r="AU960" s="124"/>
      <c r="AV960" s="124"/>
      <c r="AW960" s="124"/>
      <c r="AX960" s="124"/>
      <c r="AY960" s="124"/>
      <c r="AZ960" s="124"/>
      <c r="BA960" s="4"/>
      <c r="BB960" s="127"/>
      <c r="BH960" s="7" t="str">
        <f t="shared" ca="1" si="194"/>
        <v/>
      </c>
      <c r="BI960" s="4" t="str">
        <f t="shared" si="201"/>
        <v/>
      </c>
      <c r="BJ960" s="123" t="str">
        <f t="shared" si="195"/>
        <v/>
      </c>
      <c r="BK960" s="140" t="str">
        <f t="shared" si="200"/>
        <v/>
      </c>
      <c r="BP960" s="5"/>
      <c r="BQ960" s="4" t="str">
        <f>IF(IFERROR(VLOOKUP(C960,C961:C$1993,1,0),"")="","",COUNTIF(C:C,C960))</f>
        <v/>
      </c>
      <c r="BS960" s="5"/>
      <c r="BT960" s="5"/>
      <c r="BU960" s="5" t="str">
        <f>IF(B960="","",IF(BQ960="",1+(MAX(BU$2:BU959)),""))</f>
        <v/>
      </c>
      <c r="BV960" s="5" t="str">
        <f t="shared" si="196"/>
        <v/>
      </c>
      <c r="BW960" s="5" t="str">
        <f t="shared" si="197"/>
        <v/>
      </c>
      <c r="BX960" s="14" t="str">
        <f t="shared" si="198"/>
        <v/>
      </c>
      <c r="BY960" s="28"/>
      <c r="CA960" s="5" t="str">
        <f t="shared" si="202"/>
        <v/>
      </c>
      <c r="CC960" s="5"/>
      <c r="CD960" s="5" t="str">
        <f t="shared" si="199"/>
        <v/>
      </c>
      <c r="CE960" s="5" t="str">
        <f>IF(J960="","",IFERROR(IF(VLOOKUP(J960,J$2:J959,1,0)=0,"",""),J960))</f>
        <v/>
      </c>
      <c r="CF960" s="24" t="str">
        <f>IF(CE960="","",(IFERROR(VLOOKUP(MID(CE960,1,1),$CW$2:DA$28,3,0),0)+IFERROR(VLOOKUP(MID(CE960,2,1),CW$2:DA$28,4,0),0)+IFERROR(VLOOKUP(MID(CE960,3,1),CW$2:DA$28,5,0),0)+(ROW(CE960)/1000000000000)))</f>
        <v/>
      </c>
      <c r="CG960" s="5"/>
      <c r="CH960" s="5">
        <v>959</v>
      </c>
      <c r="CI960" s="5" t="str">
        <f>IFERROR(VLOOKUP(CH960,CD$2:CE2036,2,0),"")</f>
        <v/>
      </c>
      <c r="CJ960" s="5"/>
      <c r="CL960" s="5"/>
      <c r="DC960" s="5" t="e">
        <f>IF(REPORTE!AH$2="si",IF(C960=VALUE(REPORTE!C$11),IF(SUM(DC961:DC$1993),CONCATENATE(INT(B960),", "),INT(B960)),""),IF(C960=VALUE(REPORTE!C$10),IF(SUM(DC961:DC$1993),CONCATENATE(INT(B960),", "),INT(B960)),""))</f>
        <v>#VALUE!</v>
      </c>
      <c r="DG960" s="5"/>
      <c r="DH960" s="5"/>
      <c r="DI960" s="5"/>
      <c r="DJ960" s="5"/>
    </row>
    <row r="961" spans="1:114">
      <c r="A961" s="4"/>
      <c r="B961" s="3"/>
      <c r="D961" s="1" t="str">
        <f>IFERROR(INDEX('padron cfe'!B:B,MATCH(DATOS!C961,'padron cfe'!A:A,0),1),"")</f>
        <v/>
      </c>
      <c r="H961" s="5" t="str">
        <f>IF(F961="","",IFERROR(CONCATENATE("PEUA",VLOOKUP(ESTADO,REPORTE!AV$2:AW$33,2,0),DIDTRITO_FORM,CADER_FORM,IFERROR(VLOOKUP(DAY(F961),$BN$3:$BO$11,2,0),DAY(F961)),IFERROR(VLOOKUP(MONTH(F961),$BN$3:$BO$11,2,0),MONTH(F961)),YEAR(F961),G961),""))</f>
        <v/>
      </c>
      <c r="K961" s="2" t="str">
        <f>IFERROR(INDEX('padron cfe'!C:C,MATCH(DATOS!C961,'padron cfe'!A:A,0),1),"")</f>
        <v/>
      </c>
      <c r="L961" s="4" t="str">
        <f>IFERROR(IF(VLOOKUP(J961,J$2:L960,4,0)=0,"",VLOOKUP(J961,J$2:L960,4,0)),"")</f>
        <v/>
      </c>
      <c r="M961" s="4" t="str">
        <f>IFERROR(IF(VLOOKUP(J961,J$2:M960,5,0)=0,"",VLOOKUP(J961,J$2:M960,5,0)),"")</f>
        <v/>
      </c>
      <c r="Q961" s="5" t="str">
        <f t="shared" si="203"/>
        <v/>
      </c>
      <c r="S961"/>
      <c r="T961" s="2" t="str">
        <f>IFERROR(INDEX('padron cfe'!D:D,MATCH(DATOS!C961,'padron cfe'!A:A,0),1),"")</f>
        <v/>
      </c>
      <c r="X961" s="3"/>
      <c r="Z961" s="4" t="str">
        <f t="shared" si="193"/>
        <v/>
      </c>
      <c r="AC961" s="2" t="str">
        <f>IFERROR(IF(INDEX(AC$1:AC960,MATCH(J961,J$1:J960,0),1)=0,"",INDEX(AC$1:AC960,MATCH(J961,J$1:J960,0),1)),"")</f>
        <v/>
      </c>
      <c r="AD961" s="2" t="str">
        <f>IFERROR(IF(INDEX(AD$1:AD960,MATCH(J961,J$1:J960,0),1)=0,"",INDEX(AD$1:AD960,MATCH(J961,J$1:J960,0),1)),"")</f>
        <v/>
      </c>
      <c r="AE961" s="2" t="str">
        <f>IFERROR(IF(INDEX(AE$1:AE960,MATCH(J961,J$1:J960,0),1)=0,"",INDEX(AE$1:AE960,MATCH(J961,J$1:J960,0),1)),"")</f>
        <v/>
      </c>
      <c r="AS961" s="4"/>
      <c r="AU961" s="124"/>
      <c r="AV961" s="124"/>
      <c r="AW961" s="124"/>
      <c r="AX961" s="124"/>
      <c r="AY961" s="124"/>
      <c r="AZ961" s="124"/>
      <c r="BA961" s="4"/>
      <c r="BB961" s="127"/>
      <c r="BH961" s="7" t="str">
        <f t="shared" ca="1" si="194"/>
        <v/>
      </c>
      <c r="BI961" s="4" t="str">
        <f t="shared" si="201"/>
        <v/>
      </c>
      <c r="BJ961" s="123" t="str">
        <f t="shared" si="195"/>
        <v/>
      </c>
      <c r="BK961" s="140" t="str">
        <f t="shared" si="200"/>
        <v/>
      </c>
      <c r="BP961" s="5"/>
      <c r="BQ961" s="4" t="str">
        <f>IF(IFERROR(VLOOKUP(C961,C962:C$1993,1,0),"")="","",COUNTIF(C:C,C961))</f>
        <v/>
      </c>
      <c r="BS961" s="5"/>
      <c r="BT961" s="5"/>
      <c r="BU961" s="5" t="str">
        <f>IF(B961="","",IF(BQ961="",1+(MAX(BU$2:BU960)),""))</f>
        <v/>
      </c>
      <c r="BV961" s="5" t="str">
        <f t="shared" si="196"/>
        <v/>
      </c>
      <c r="BW961" s="5" t="str">
        <f t="shared" si="197"/>
        <v/>
      </c>
      <c r="BX961" s="14" t="str">
        <f t="shared" si="198"/>
        <v/>
      </c>
      <c r="BY961" s="28"/>
      <c r="CA961" s="5" t="str">
        <f t="shared" si="202"/>
        <v/>
      </c>
      <c r="CC961" s="5"/>
      <c r="CD961" s="5" t="str">
        <f t="shared" si="199"/>
        <v/>
      </c>
      <c r="CE961" s="5" t="str">
        <f>IF(J961="","",IFERROR(IF(VLOOKUP(J961,J$2:J960,1,0)=0,"",""),J961))</f>
        <v/>
      </c>
      <c r="CF961" s="24" t="str">
        <f>IF(CE961="","",(IFERROR(VLOOKUP(MID(CE961,1,1),$CW$2:DA$28,3,0),0)+IFERROR(VLOOKUP(MID(CE961,2,1),CW$2:DA$28,4,0),0)+IFERROR(VLOOKUP(MID(CE961,3,1),CW$2:DA$28,5,0),0)+(ROW(CE961)/1000000000000)))</f>
        <v/>
      </c>
      <c r="CG961" s="5"/>
      <c r="CH961" s="5">
        <v>960</v>
      </c>
      <c r="CI961" s="5" t="str">
        <f>IFERROR(VLOOKUP(CH961,CD$2:CE2037,2,0),"")</f>
        <v/>
      </c>
      <c r="CJ961" s="5"/>
      <c r="CL961" s="5"/>
      <c r="DC961" s="5" t="e">
        <f>IF(REPORTE!AH$2="si",IF(C961=VALUE(REPORTE!C$11),IF(SUM(DC962:DC$1993),CONCATENATE(INT(B961),", "),INT(B961)),""),IF(C961=VALUE(REPORTE!C$10),IF(SUM(DC962:DC$1993),CONCATENATE(INT(B961),", "),INT(B961)),""))</f>
        <v>#VALUE!</v>
      </c>
      <c r="DG961" s="5"/>
      <c r="DH961" s="5"/>
      <c r="DI961" s="5"/>
      <c r="DJ961" s="5"/>
    </row>
    <row r="962" spans="1:114">
      <c r="A962" s="4"/>
      <c r="B962" s="3"/>
      <c r="D962" s="1" t="str">
        <f>IFERROR(INDEX('padron cfe'!B:B,MATCH(DATOS!C962,'padron cfe'!A:A,0),1),"")</f>
        <v/>
      </c>
      <c r="H962" s="5" t="str">
        <f>IF(F962="","",IFERROR(CONCATENATE("PEUA",VLOOKUP(ESTADO,REPORTE!AV$2:AW$33,2,0),DIDTRITO_FORM,CADER_FORM,IFERROR(VLOOKUP(DAY(F962),$BN$3:$BO$11,2,0),DAY(F962)),IFERROR(VLOOKUP(MONTH(F962),$BN$3:$BO$11,2,0),MONTH(F962)),YEAR(F962),G962),""))</f>
        <v/>
      </c>
      <c r="K962" s="2" t="str">
        <f>IFERROR(INDEX('padron cfe'!C:C,MATCH(DATOS!C962,'padron cfe'!A:A,0),1),"")</f>
        <v/>
      </c>
      <c r="L962" s="4" t="str">
        <f>IFERROR(IF(VLOOKUP(J962,J$2:L961,4,0)=0,"",VLOOKUP(J962,J$2:L961,4,0)),"")</f>
        <v/>
      </c>
      <c r="M962" s="4" t="str">
        <f>IFERROR(IF(VLOOKUP(J962,J$2:M961,5,0)=0,"",VLOOKUP(J962,J$2:M961,5,0)),"")</f>
        <v/>
      </c>
      <c r="Q962" s="5" t="str">
        <f t="shared" si="203"/>
        <v/>
      </c>
      <c r="S962"/>
      <c r="T962" s="2" t="str">
        <f>IFERROR(INDEX('padron cfe'!D:D,MATCH(DATOS!C962,'padron cfe'!A:A,0),1),"")</f>
        <v/>
      </c>
      <c r="X962" s="3"/>
      <c r="Z962" s="4" t="str">
        <f t="shared" ref="Z962:Z1025" si="204">IF(Y962="","",(Y962*0.746*365*24)*0.75+438)</f>
        <v/>
      </c>
      <c r="AC962" s="2" t="str">
        <f>IFERROR(IF(INDEX(AC$1:AC961,MATCH(J962,J$1:J961,0),1)=0,"",INDEX(AC$1:AC961,MATCH(J962,J$1:J961,0),1)),"")</f>
        <v/>
      </c>
      <c r="AD962" s="2" t="str">
        <f>IFERROR(IF(INDEX(AD$1:AD961,MATCH(J962,J$1:J961,0),1)=0,"",INDEX(AD$1:AD961,MATCH(J962,J$1:J961,0),1)),"")</f>
        <v/>
      </c>
      <c r="AE962" s="2" t="str">
        <f>IFERROR(IF(INDEX(AE$1:AE961,MATCH(J962,J$1:J961,0),1)=0,"",INDEX(AE$1:AE961,MATCH(J962,J$1:J961,0),1)),"")</f>
        <v/>
      </c>
      <c r="AS962" s="4"/>
      <c r="AU962" s="124"/>
      <c r="AV962" s="124"/>
      <c r="AW962" s="124"/>
      <c r="AX962" s="124"/>
      <c r="AY962" s="124"/>
      <c r="AZ962" s="124"/>
      <c r="BA962" s="4"/>
      <c r="BB962" s="127"/>
      <c r="BH962" s="7" t="str">
        <f t="shared" ref="BH962:BH1025" ca="1" si="205">IFERROR(IF(BE962="","",IF(BA962=5,"",IF(BE962-TODAY()&gt;0,"VIGENTE","VENCIDO"))),"")</f>
        <v/>
      </c>
      <c r="BI962" s="4" t="str">
        <f t="shared" si="201"/>
        <v/>
      </c>
      <c r="BJ962" s="123" t="str">
        <f t="shared" ref="BJ962:BJ1025" si="206">IFERROR(IF(AA962="","",AA962/V962),"")</f>
        <v/>
      </c>
      <c r="BK962" s="140" t="str">
        <f t="shared" si="200"/>
        <v/>
      </c>
      <c r="BP962" s="5"/>
      <c r="BQ962" s="4" t="str">
        <f>IF(IFERROR(VLOOKUP(C962,C963:C$1993,1,0),"")="","",COUNTIF(C:C,C962))</f>
        <v/>
      </c>
      <c r="BS962" s="5"/>
      <c r="BT962" s="5"/>
      <c r="BU962" s="5" t="str">
        <f>IF(B962="","",IF(BQ962="",1+(MAX(BU$2:BU961)),""))</f>
        <v/>
      </c>
      <c r="BV962" s="5" t="str">
        <f t="shared" ref="BV962:BV1025" si="207">IF(BU962="","",Z962)</f>
        <v/>
      </c>
      <c r="BW962" s="5" t="str">
        <f t="shared" ref="BW962:BW1025" si="208">IF(BU962="","",H962)</f>
        <v/>
      </c>
      <c r="BX962" s="14" t="str">
        <f t="shared" ref="BX962:BX1025" si="209">IF(BU962="","",C962)</f>
        <v/>
      </c>
      <c r="BY962" s="28"/>
      <c r="CA962" s="5" t="str">
        <f t="shared" si="202"/>
        <v/>
      </c>
      <c r="CC962" s="5"/>
      <c r="CD962" s="5" t="str">
        <f t="shared" ref="CD962:CD1025" si="210">IFERROR(RANK(CF962,CF$2:CF$1493,1),"")</f>
        <v/>
      </c>
      <c r="CE962" s="5" t="str">
        <f>IF(J962="","",IFERROR(IF(VLOOKUP(J962,J$2:J961,1,0)=0,"",""),J962))</f>
        <v/>
      </c>
      <c r="CF962" s="24" t="str">
        <f>IF(CE962="","",(IFERROR(VLOOKUP(MID(CE962,1,1),$CW$2:DA$28,3,0),0)+IFERROR(VLOOKUP(MID(CE962,2,1),CW$2:DA$28,4,0),0)+IFERROR(VLOOKUP(MID(CE962,3,1),CW$2:DA$28,5,0),0)+(ROW(CE962)/1000000000000)))</f>
        <v/>
      </c>
      <c r="CG962" s="5"/>
      <c r="CH962" s="5">
        <v>961</v>
      </c>
      <c r="CI962" s="5" t="str">
        <f>IFERROR(VLOOKUP(CH962,CD$2:CE2038,2,0),"")</f>
        <v/>
      </c>
      <c r="CJ962" s="5"/>
      <c r="CL962" s="5"/>
      <c r="DC962" s="5" t="e">
        <f>IF(REPORTE!AH$2="si",IF(C962=VALUE(REPORTE!C$11),IF(SUM(DC963:DC$1993),CONCATENATE(INT(B962),", "),INT(B962)),""),IF(C962=VALUE(REPORTE!C$10),IF(SUM(DC963:DC$1993),CONCATENATE(INT(B962),", "),INT(B962)),""))</f>
        <v>#VALUE!</v>
      </c>
      <c r="DG962" s="5"/>
      <c r="DH962" s="5"/>
      <c r="DI962" s="5"/>
      <c r="DJ962" s="5"/>
    </row>
    <row r="963" spans="1:114">
      <c r="A963" s="4"/>
      <c r="B963" s="3"/>
      <c r="D963" s="1" t="str">
        <f>IFERROR(INDEX('padron cfe'!B:B,MATCH(DATOS!C963,'padron cfe'!A:A,0),1),"")</f>
        <v/>
      </c>
      <c r="H963" s="5" t="str">
        <f>IF(F963="","",IFERROR(CONCATENATE("PEUA",VLOOKUP(ESTADO,REPORTE!AV$2:AW$33,2,0),DIDTRITO_FORM,CADER_FORM,IFERROR(VLOOKUP(DAY(F963),$BN$3:$BO$11,2,0),DAY(F963)),IFERROR(VLOOKUP(MONTH(F963),$BN$3:$BO$11,2,0),MONTH(F963)),YEAR(F963),G963),""))</f>
        <v/>
      </c>
      <c r="K963" s="2" t="str">
        <f>IFERROR(INDEX('padron cfe'!C:C,MATCH(DATOS!C963,'padron cfe'!A:A,0),1),"")</f>
        <v/>
      </c>
      <c r="L963" s="4" t="str">
        <f>IFERROR(IF(VLOOKUP(J963,J$2:L962,4,0)=0,"",VLOOKUP(J963,J$2:L962,4,0)),"")</f>
        <v/>
      </c>
      <c r="M963" s="4" t="str">
        <f>IFERROR(IF(VLOOKUP(J963,J$2:M962,5,0)=0,"",VLOOKUP(J963,J$2:M962,5,0)),"")</f>
        <v/>
      </c>
      <c r="Q963" s="5" t="str">
        <f t="shared" si="203"/>
        <v/>
      </c>
      <c r="S963"/>
      <c r="T963" s="2" t="str">
        <f>IFERROR(INDEX('padron cfe'!D:D,MATCH(DATOS!C963,'padron cfe'!A:A,0),1),"")</f>
        <v/>
      </c>
      <c r="X963" s="3"/>
      <c r="Z963" s="4" t="str">
        <f t="shared" si="204"/>
        <v/>
      </c>
      <c r="AC963" s="2" t="str">
        <f>IFERROR(IF(INDEX(AC$1:AC962,MATCH(J963,J$1:J962,0),1)=0,"",INDEX(AC$1:AC962,MATCH(J963,J$1:J962,0),1)),"")</f>
        <v/>
      </c>
      <c r="AD963" s="2" t="str">
        <f>IFERROR(IF(INDEX(AD$1:AD962,MATCH(J963,J$1:J962,0),1)=0,"",INDEX(AD$1:AD962,MATCH(J963,J$1:J962,0),1)),"")</f>
        <v/>
      </c>
      <c r="AE963" s="2" t="str">
        <f>IFERROR(IF(INDEX(AE$1:AE962,MATCH(J963,J$1:J962,0),1)=0,"",INDEX(AE$1:AE962,MATCH(J963,J$1:J962,0),1)),"")</f>
        <v/>
      </c>
      <c r="AS963" s="4"/>
      <c r="AU963" s="124"/>
      <c r="AV963" s="124"/>
      <c r="AW963" s="124"/>
      <c r="AX963" s="124"/>
      <c r="AY963" s="124"/>
      <c r="AZ963" s="124"/>
      <c r="BA963" s="4"/>
      <c r="BB963" s="127"/>
      <c r="BH963" s="7" t="str">
        <f t="shared" ca="1" si="205"/>
        <v/>
      </c>
      <c r="BI963" s="4" t="str">
        <f t="shared" si="201"/>
        <v/>
      </c>
      <c r="BJ963" s="123" t="str">
        <f t="shared" si="206"/>
        <v/>
      </c>
      <c r="BK963" s="140" t="str">
        <f t="shared" ref="BK963:BK1026" si="211">IFERROR(IF(AA963/Z963=0,"",AA963/Z963),"")</f>
        <v/>
      </c>
      <c r="BP963" s="5"/>
      <c r="BQ963" s="4" t="str">
        <f>IF(IFERROR(VLOOKUP(C963,C964:C$1993,1,0),"")="","",COUNTIF(C:C,C963))</f>
        <v/>
      </c>
      <c r="BS963" s="5"/>
      <c r="BT963" s="5"/>
      <c r="BU963" s="5" t="str">
        <f>IF(B963="","",IF(BQ963="",1+(MAX(BU$2:BU962)),""))</f>
        <v/>
      </c>
      <c r="BV963" s="5" t="str">
        <f t="shared" si="207"/>
        <v/>
      </c>
      <c r="BW963" s="5" t="str">
        <f t="shared" si="208"/>
        <v/>
      </c>
      <c r="BX963" s="14" t="str">
        <f t="shared" si="209"/>
        <v/>
      </c>
      <c r="BY963" s="28"/>
      <c r="CA963" s="5" t="str">
        <f t="shared" si="202"/>
        <v/>
      </c>
      <c r="CC963" s="5"/>
      <c r="CD963" s="5" t="str">
        <f t="shared" si="210"/>
        <v/>
      </c>
      <c r="CE963" s="5" t="str">
        <f>IF(J963="","",IFERROR(IF(VLOOKUP(J963,J$2:J962,1,0)=0,"",""),J963))</f>
        <v/>
      </c>
      <c r="CF963" s="24" t="str">
        <f>IF(CE963="","",(IFERROR(VLOOKUP(MID(CE963,1,1),$CW$2:DA$28,3,0),0)+IFERROR(VLOOKUP(MID(CE963,2,1),CW$2:DA$28,4,0),0)+IFERROR(VLOOKUP(MID(CE963,3,1),CW$2:DA$28,5,0),0)+(ROW(CE963)/1000000000000)))</f>
        <v/>
      </c>
      <c r="CG963" s="5"/>
      <c r="CH963" s="5">
        <v>962</v>
      </c>
      <c r="CI963" s="5" t="str">
        <f>IFERROR(VLOOKUP(CH963,CD$2:CE2039,2,0),"")</f>
        <v/>
      </c>
      <c r="CJ963" s="5"/>
      <c r="CL963" s="5"/>
      <c r="DC963" s="5" t="e">
        <f>IF(REPORTE!AH$2="si",IF(C963=VALUE(REPORTE!C$11),IF(SUM(DC964:DC$1993),CONCATENATE(INT(B963),", "),INT(B963)),""),IF(C963=VALUE(REPORTE!C$10),IF(SUM(DC964:DC$1993),CONCATENATE(INT(B963),", "),INT(B963)),""))</f>
        <v>#VALUE!</v>
      </c>
      <c r="DG963" s="5"/>
      <c r="DH963" s="5"/>
      <c r="DI963" s="5"/>
      <c r="DJ963" s="5"/>
    </row>
    <row r="964" spans="1:114">
      <c r="A964" s="4"/>
      <c r="B964" s="3"/>
      <c r="D964" s="1" t="str">
        <f>IFERROR(INDEX('padron cfe'!B:B,MATCH(DATOS!C964,'padron cfe'!A:A,0),1),"")</f>
        <v/>
      </c>
      <c r="H964" s="5" t="str">
        <f>IF(F964="","",IFERROR(CONCATENATE("PEUA",VLOOKUP(ESTADO,REPORTE!AV$2:AW$33,2,0),DIDTRITO_FORM,CADER_FORM,IFERROR(VLOOKUP(DAY(F964),$BN$3:$BO$11,2,0),DAY(F964)),IFERROR(VLOOKUP(MONTH(F964),$BN$3:$BO$11,2,0),MONTH(F964)),YEAR(F964),G964),""))</f>
        <v/>
      </c>
      <c r="K964" s="2" t="str">
        <f>IFERROR(INDEX('padron cfe'!C:C,MATCH(DATOS!C964,'padron cfe'!A:A,0),1),"")</f>
        <v/>
      </c>
      <c r="L964" s="4" t="str">
        <f>IFERROR(IF(VLOOKUP(J964,J$2:L963,4,0)=0,"",VLOOKUP(J964,J$2:L963,4,0)),"")</f>
        <v/>
      </c>
      <c r="M964" s="4" t="str">
        <f>IFERROR(IF(VLOOKUP(J964,J$2:M963,5,0)=0,"",VLOOKUP(J964,J$2:M963,5,0)),"")</f>
        <v/>
      </c>
      <c r="Q964" s="5" t="str">
        <f t="shared" si="203"/>
        <v/>
      </c>
      <c r="S964"/>
      <c r="T964" s="2" t="str">
        <f>IFERROR(INDEX('padron cfe'!D:D,MATCH(DATOS!C964,'padron cfe'!A:A,0),1),"")</f>
        <v/>
      </c>
      <c r="X964" s="3"/>
      <c r="Z964" s="4" t="str">
        <f t="shared" si="204"/>
        <v/>
      </c>
      <c r="AC964" s="2" t="str">
        <f>IFERROR(IF(INDEX(AC$1:AC963,MATCH(J964,J$1:J963,0),1)=0,"",INDEX(AC$1:AC963,MATCH(J964,J$1:J963,0),1)),"")</f>
        <v/>
      </c>
      <c r="AD964" s="2" t="str">
        <f>IFERROR(IF(INDEX(AD$1:AD963,MATCH(J964,J$1:J963,0),1)=0,"",INDEX(AD$1:AD963,MATCH(J964,J$1:J963,0),1)),"")</f>
        <v/>
      </c>
      <c r="AE964" s="2" t="str">
        <f>IFERROR(IF(INDEX(AE$1:AE963,MATCH(J964,J$1:J963,0),1)=0,"",INDEX(AE$1:AE963,MATCH(J964,J$1:J963,0),1)),"")</f>
        <v/>
      </c>
      <c r="AS964" s="4"/>
      <c r="AU964" s="124"/>
      <c r="AV964" s="124"/>
      <c r="AW964" s="124"/>
      <c r="AX964" s="124"/>
      <c r="AY964" s="124"/>
      <c r="AZ964" s="124"/>
      <c r="BA964" s="4"/>
      <c r="BB964" s="127"/>
      <c r="BH964" s="7" t="str">
        <f t="shared" ca="1" si="205"/>
        <v/>
      </c>
      <c r="BI964" s="4" t="str">
        <f t="shared" si="201"/>
        <v/>
      </c>
      <c r="BJ964" s="123" t="str">
        <f t="shared" si="206"/>
        <v/>
      </c>
      <c r="BK964" s="140" t="str">
        <f t="shared" si="211"/>
        <v/>
      </c>
      <c r="BP964" s="5"/>
      <c r="BQ964" s="4" t="str">
        <f>IF(IFERROR(VLOOKUP(C964,C965:C$1993,1,0),"")="","",COUNTIF(C:C,C964))</f>
        <v/>
      </c>
      <c r="BS964" s="5"/>
      <c r="BT964" s="5"/>
      <c r="BU964" s="5" t="str">
        <f>IF(B964="","",IF(BQ964="",1+(MAX(BU$2:BU963)),""))</f>
        <v/>
      </c>
      <c r="BV964" s="5" t="str">
        <f t="shared" si="207"/>
        <v/>
      </c>
      <c r="BW964" s="5" t="str">
        <f t="shared" si="208"/>
        <v/>
      </c>
      <c r="BX964" s="14" t="str">
        <f t="shared" si="209"/>
        <v/>
      </c>
      <c r="BY964" s="28"/>
      <c r="CA964" s="5" t="str">
        <f t="shared" si="202"/>
        <v/>
      </c>
      <c r="CC964" s="5"/>
      <c r="CD964" s="5" t="str">
        <f t="shared" si="210"/>
        <v/>
      </c>
      <c r="CE964" s="5" t="str">
        <f>IF(J964="","",IFERROR(IF(VLOOKUP(J964,J$2:J963,1,0)=0,"",""),J964))</f>
        <v/>
      </c>
      <c r="CF964" s="24" t="str">
        <f>IF(CE964="","",(IFERROR(VLOOKUP(MID(CE964,1,1),$CW$2:DA$28,3,0),0)+IFERROR(VLOOKUP(MID(CE964,2,1),CW$2:DA$28,4,0),0)+IFERROR(VLOOKUP(MID(CE964,3,1),CW$2:DA$28,5,0),0)+(ROW(CE964)/1000000000000)))</f>
        <v/>
      </c>
      <c r="CG964" s="5"/>
      <c r="CH964" s="5">
        <v>963</v>
      </c>
      <c r="CI964" s="5" t="str">
        <f>IFERROR(VLOOKUP(CH964,CD$2:CE2040,2,0),"")</f>
        <v/>
      </c>
      <c r="CJ964" s="5"/>
      <c r="CL964" s="5"/>
      <c r="DC964" s="5" t="e">
        <f>IF(REPORTE!AH$2="si",IF(C964=VALUE(REPORTE!C$11),IF(SUM(DC965:DC$1993),CONCATENATE(INT(B964),", "),INT(B964)),""),IF(C964=VALUE(REPORTE!C$10),IF(SUM(DC965:DC$1993),CONCATENATE(INT(B964),", "),INT(B964)),""))</f>
        <v>#VALUE!</v>
      </c>
      <c r="DG964" s="5"/>
      <c r="DH964" s="5"/>
      <c r="DI964" s="5"/>
      <c r="DJ964" s="5"/>
    </row>
    <row r="965" spans="1:114">
      <c r="A965" s="4"/>
      <c r="B965" s="3"/>
      <c r="D965" s="1" t="str">
        <f>IFERROR(INDEX('padron cfe'!B:B,MATCH(DATOS!C965,'padron cfe'!A:A,0),1),"")</f>
        <v/>
      </c>
      <c r="H965" s="5" t="str">
        <f>IF(F965="","",IFERROR(CONCATENATE("PEUA",VLOOKUP(ESTADO,REPORTE!AV$2:AW$33,2,0),DIDTRITO_FORM,CADER_FORM,IFERROR(VLOOKUP(DAY(F965),$BN$3:$BO$11,2,0),DAY(F965)),IFERROR(VLOOKUP(MONTH(F965),$BN$3:$BO$11,2,0),MONTH(F965)),YEAR(F965),G965),""))</f>
        <v/>
      </c>
      <c r="K965" s="2" t="str">
        <f>IFERROR(INDEX('padron cfe'!C:C,MATCH(DATOS!C965,'padron cfe'!A:A,0),1),"")</f>
        <v/>
      </c>
      <c r="L965" s="4" t="str">
        <f>IFERROR(IF(VLOOKUP(J965,J$2:L964,4,0)=0,"",VLOOKUP(J965,J$2:L964,4,0)),"")</f>
        <v/>
      </c>
      <c r="M965" s="4" t="str">
        <f>IFERROR(IF(VLOOKUP(J965,J$2:M964,5,0)=0,"",VLOOKUP(J965,J$2:M964,5,0)),"")</f>
        <v/>
      </c>
      <c r="Q965" s="5" t="str">
        <f t="shared" si="203"/>
        <v/>
      </c>
      <c r="S965"/>
      <c r="T965" s="2" t="str">
        <f>IFERROR(INDEX('padron cfe'!D:D,MATCH(DATOS!C965,'padron cfe'!A:A,0),1),"")</f>
        <v/>
      </c>
      <c r="X965" s="3"/>
      <c r="Z965" s="4" t="str">
        <f t="shared" si="204"/>
        <v/>
      </c>
      <c r="AC965" s="2" t="str">
        <f>IFERROR(IF(INDEX(AC$1:AC964,MATCH(J965,J$1:J964,0),1)=0,"",INDEX(AC$1:AC964,MATCH(J965,J$1:J964,0),1)),"")</f>
        <v/>
      </c>
      <c r="AD965" s="2" t="str">
        <f>IFERROR(IF(INDEX(AD$1:AD964,MATCH(J965,J$1:J964,0),1)=0,"",INDEX(AD$1:AD964,MATCH(J965,J$1:J964,0),1)),"")</f>
        <v/>
      </c>
      <c r="AE965" s="2" t="str">
        <f>IFERROR(IF(INDEX(AE$1:AE964,MATCH(J965,J$1:J964,0),1)=0,"",INDEX(AE$1:AE964,MATCH(J965,J$1:J964,0),1)),"")</f>
        <v/>
      </c>
      <c r="AS965" s="4"/>
      <c r="AU965" s="124"/>
      <c r="AV965" s="124"/>
      <c r="AW965" s="124"/>
      <c r="AX965" s="124"/>
      <c r="AY965" s="124"/>
      <c r="AZ965" s="124"/>
      <c r="BA965" s="4"/>
      <c r="BB965" s="127"/>
      <c r="BH965" s="7" t="str">
        <f t="shared" ca="1" si="205"/>
        <v/>
      </c>
      <c r="BI965" s="4" t="str">
        <f t="shared" si="201"/>
        <v/>
      </c>
      <c r="BJ965" s="123" t="str">
        <f t="shared" si="206"/>
        <v/>
      </c>
      <c r="BK965" s="140" t="str">
        <f t="shared" si="211"/>
        <v/>
      </c>
      <c r="BP965" s="5"/>
      <c r="BQ965" s="4" t="str">
        <f>IF(IFERROR(VLOOKUP(C965,C966:C$1993,1,0),"")="","",COUNTIF(C:C,C965))</f>
        <v/>
      </c>
      <c r="BS965" s="5"/>
      <c r="BT965" s="5"/>
      <c r="BU965" s="5" t="str">
        <f>IF(B965="","",IF(BQ965="",1+(MAX(BU$2:BU964)),""))</f>
        <v/>
      </c>
      <c r="BV965" s="5" t="str">
        <f t="shared" si="207"/>
        <v/>
      </c>
      <c r="BW965" s="5" t="str">
        <f t="shared" si="208"/>
        <v/>
      </c>
      <c r="BX965" s="14" t="str">
        <f t="shared" si="209"/>
        <v/>
      </c>
      <c r="BY965" s="28"/>
      <c r="CA965" s="5" t="str">
        <f t="shared" si="202"/>
        <v/>
      </c>
      <c r="CC965" s="5"/>
      <c r="CD965" s="5" t="str">
        <f t="shared" si="210"/>
        <v/>
      </c>
      <c r="CE965" s="5" t="str">
        <f>IF(J965="","",IFERROR(IF(VLOOKUP(J965,J$2:J964,1,0)=0,"",""),J965))</f>
        <v/>
      </c>
      <c r="CF965" s="24" t="str">
        <f>IF(CE965="","",(IFERROR(VLOOKUP(MID(CE965,1,1),$CW$2:DA$28,3,0),0)+IFERROR(VLOOKUP(MID(CE965,2,1),CW$2:DA$28,4,0),0)+IFERROR(VLOOKUP(MID(CE965,3,1),CW$2:DA$28,5,0),0)+(ROW(CE965)/1000000000000)))</f>
        <v/>
      </c>
      <c r="CG965" s="5"/>
      <c r="CH965" s="5">
        <v>964</v>
      </c>
      <c r="CI965" s="5" t="str">
        <f>IFERROR(VLOOKUP(CH965,CD$2:CE2041,2,0),"")</f>
        <v/>
      </c>
      <c r="CJ965" s="5"/>
      <c r="CL965" s="5"/>
      <c r="DC965" s="5" t="e">
        <f>IF(REPORTE!AH$2="si",IF(C965=VALUE(REPORTE!C$11),IF(SUM(DC966:DC$1993),CONCATENATE(INT(B965),", "),INT(B965)),""),IF(C965=VALUE(REPORTE!C$10),IF(SUM(DC966:DC$1993),CONCATENATE(INT(B965),", "),INT(B965)),""))</f>
        <v>#VALUE!</v>
      </c>
      <c r="DG965" s="5"/>
      <c r="DH965" s="5"/>
      <c r="DI965" s="5"/>
      <c r="DJ965" s="5"/>
    </row>
    <row r="966" spans="1:114">
      <c r="A966" s="4"/>
      <c r="B966" s="3"/>
      <c r="D966" s="1" t="str">
        <f>IFERROR(INDEX('padron cfe'!B:B,MATCH(DATOS!C966,'padron cfe'!A:A,0),1),"")</f>
        <v/>
      </c>
      <c r="H966" s="5" t="str">
        <f>IF(F966="","",IFERROR(CONCATENATE("PEUA",VLOOKUP(ESTADO,REPORTE!AV$2:AW$33,2,0),DIDTRITO_FORM,CADER_FORM,IFERROR(VLOOKUP(DAY(F966),$BN$3:$BO$11,2,0),DAY(F966)),IFERROR(VLOOKUP(MONTH(F966),$BN$3:$BO$11,2,0),MONTH(F966)),YEAR(F966),G966),""))</f>
        <v/>
      </c>
      <c r="K966" s="2" t="str">
        <f>IFERROR(INDEX('padron cfe'!C:C,MATCH(DATOS!C966,'padron cfe'!A:A,0),1),"")</f>
        <v/>
      </c>
      <c r="L966" s="4" t="str">
        <f>IFERROR(IF(VLOOKUP(J966,J$2:L965,4,0)=0,"",VLOOKUP(J966,J$2:L965,4,0)),"")</f>
        <v/>
      </c>
      <c r="M966" s="4" t="str">
        <f>IFERROR(IF(VLOOKUP(J966,J$2:M965,5,0)=0,"",VLOOKUP(J966,J$2:M965,5,0)),"")</f>
        <v/>
      </c>
      <c r="Q966" s="5" t="str">
        <f t="shared" si="203"/>
        <v/>
      </c>
      <c r="S966"/>
      <c r="T966" s="2" t="str">
        <f>IFERROR(INDEX('padron cfe'!D:D,MATCH(DATOS!C966,'padron cfe'!A:A,0),1),"")</f>
        <v/>
      </c>
      <c r="X966" s="3"/>
      <c r="Z966" s="4" t="str">
        <f t="shared" si="204"/>
        <v/>
      </c>
      <c r="AC966" s="2" t="str">
        <f>IFERROR(IF(INDEX(AC$1:AC965,MATCH(J966,J$1:J965,0),1)=0,"",INDEX(AC$1:AC965,MATCH(J966,J$1:J965,0),1)),"")</f>
        <v/>
      </c>
      <c r="AD966" s="2" t="str">
        <f>IFERROR(IF(INDEX(AD$1:AD965,MATCH(J966,J$1:J965,0),1)=0,"",INDEX(AD$1:AD965,MATCH(J966,J$1:J965,0),1)),"")</f>
        <v/>
      </c>
      <c r="AE966" s="2" t="str">
        <f>IFERROR(IF(INDEX(AE$1:AE965,MATCH(J966,J$1:J965,0),1)=0,"",INDEX(AE$1:AE965,MATCH(J966,J$1:J965,0),1)),"")</f>
        <v/>
      </c>
      <c r="AS966" s="4"/>
      <c r="AU966" s="124"/>
      <c r="AV966" s="124"/>
      <c r="AW966" s="124"/>
      <c r="AX966" s="124"/>
      <c r="AY966" s="124"/>
      <c r="AZ966" s="124"/>
      <c r="BA966" s="4"/>
      <c r="BB966" s="127"/>
      <c r="BH966" s="7" t="str">
        <f t="shared" ca="1" si="205"/>
        <v/>
      </c>
      <c r="BI966" s="4" t="str">
        <f t="shared" si="201"/>
        <v/>
      </c>
      <c r="BJ966" s="123" t="str">
        <f t="shared" si="206"/>
        <v/>
      </c>
      <c r="BK966" s="140" t="str">
        <f t="shared" si="211"/>
        <v/>
      </c>
      <c r="BP966" s="5"/>
      <c r="BQ966" s="4" t="str">
        <f>IF(IFERROR(VLOOKUP(C966,C967:C$1993,1,0),"")="","",COUNTIF(C:C,C966))</f>
        <v/>
      </c>
      <c r="BS966" s="5"/>
      <c r="BT966" s="5"/>
      <c r="BU966" s="5" t="str">
        <f>IF(B966="","",IF(BQ966="",1+(MAX(BU$2:BU965)),""))</f>
        <v/>
      </c>
      <c r="BV966" s="5" t="str">
        <f t="shared" si="207"/>
        <v/>
      </c>
      <c r="BW966" s="5" t="str">
        <f t="shared" si="208"/>
        <v/>
      </c>
      <c r="BX966" s="14" t="str">
        <f t="shared" si="209"/>
        <v/>
      </c>
      <c r="BY966" s="28"/>
      <c r="CA966" s="5" t="str">
        <f t="shared" si="202"/>
        <v/>
      </c>
      <c r="CC966" s="5"/>
      <c r="CD966" s="5" t="str">
        <f t="shared" si="210"/>
        <v/>
      </c>
      <c r="CE966" s="5" t="str">
        <f>IF(J966="","",IFERROR(IF(VLOOKUP(J966,J$2:J965,1,0)=0,"",""),J966))</f>
        <v/>
      </c>
      <c r="CF966" s="24" t="str">
        <f>IF(CE966="","",(IFERROR(VLOOKUP(MID(CE966,1,1),$CW$2:DA$28,3,0),0)+IFERROR(VLOOKUP(MID(CE966,2,1),CW$2:DA$28,4,0),0)+IFERROR(VLOOKUP(MID(CE966,3,1),CW$2:DA$28,5,0),0)+(ROW(CE966)/1000000000000)))</f>
        <v/>
      </c>
      <c r="CG966" s="5"/>
      <c r="CH966" s="5">
        <v>965</v>
      </c>
      <c r="CI966" s="5" t="str">
        <f>IFERROR(VLOOKUP(CH966,CD$2:CE2042,2,0),"")</f>
        <v/>
      </c>
      <c r="CJ966" s="5"/>
      <c r="CL966" s="5"/>
      <c r="DC966" s="5" t="e">
        <f>IF(REPORTE!AH$2="si",IF(C966=VALUE(REPORTE!C$11),IF(SUM(DC967:DC$1993),CONCATENATE(INT(B966),", "),INT(B966)),""),IF(C966=VALUE(REPORTE!C$10),IF(SUM(DC967:DC$1993),CONCATENATE(INT(B966),", "),INT(B966)),""))</f>
        <v>#VALUE!</v>
      </c>
      <c r="DD966" s="5"/>
      <c r="DG966" s="5"/>
      <c r="DH966" s="5"/>
      <c r="DI966" s="5"/>
      <c r="DJ966" s="5"/>
    </row>
    <row r="967" spans="1:114">
      <c r="A967" s="4"/>
      <c r="B967" s="3"/>
      <c r="D967" s="1" t="str">
        <f>IFERROR(INDEX('padron cfe'!B:B,MATCH(DATOS!C967,'padron cfe'!A:A,0),1),"")</f>
        <v/>
      </c>
      <c r="H967" s="5" t="str">
        <f>IF(F967="","",IFERROR(CONCATENATE("PEUA",VLOOKUP(ESTADO,REPORTE!AV$2:AW$33,2,0),DIDTRITO_FORM,CADER_FORM,IFERROR(VLOOKUP(DAY(F967),$BN$3:$BO$11,2,0),DAY(F967)),IFERROR(VLOOKUP(MONTH(F967),$BN$3:$BO$11,2,0),MONTH(F967)),YEAR(F967),G967),""))</f>
        <v/>
      </c>
      <c r="K967" s="2" t="str">
        <f>IFERROR(INDEX('padron cfe'!C:C,MATCH(DATOS!C967,'padron cfe'!A:A,0),1),"")</f>
        <v/>
      </c>
      <c r="L967" s="4" t="str">
        <f>IFERROR(IF(VLOOKUP(J967,J$2:L966,4,0)=0,"",VLOOKUP(J967,J$2:L966,4,0)),"")</f>
        <v/>
      </c>
      <c r="M967" s="4" t="str">
        <f>IFERROR(IF(VLOOKUP(J967,J$2:M966,5,0)=0,"",VLOOKUP(J967,J$2:M966,5,0)),"")</f>
        <v/>
      </c>
      <c r="Q967" s="5" t="str">
        <f t="shared" si="203"/>
        <v/>
      </c>
      <c r="S967"/>
      <c r="T967" s="2" t="str">
        <f>IFERROR(INDEX('padron cfe'!D:D,MATCH(DATOS!C967,'padron cfe'!A:A,0),1),"")</f>
        <v/>
      </c>
      <c r="X967" s="3"/>
      <c r="Z967" s="4" t="str">
        <f t="shared" si="204"/>
        <v/>
      </c>
      <c r="AC967" s="2" t="str">
        <f>IFERROR(IF(INDEX(AC$1:AC966,MATCH(J967,J$1:J966,0),1)=0,"",INDEX(AC$1:AC966,MATCH(J967,J$1:J966,0),1)),"")</f>
        <v/>
      </c>
      <c r="AD967" s="2" t="str">
        <f>IFERROR(IF(INDEX(AD$1:AD966,MATCH(J967,J$1:J966,0),1)=0,"",INDEX(AD$1:AD966,MATCH(J967,J$1:J966,0),1)),"")</f>
        <v/>
      </c>
      <c r="AE967" s="2" t="str">
        <f>IFERROR(IF(INDEX(AE$1:AE966,MATCH(J967,J$1:J966,0),1)=0,"",INDEX(AE$1:AE966,MATCH(J967,J$1:J966,0),1)),"")</f>
        <v/>
      </c>
      <c r="AS967" s="4"/>
      <c r="AU967" s="124"/>
      <c r="AV967" s="124"/>
      <c r="AW967" s="124"/>
      <c r="AX967" s="124"/>
      <c r="AY967" s="124"/>
      <c r="AZ967" s="124"/>
      <c r="BA967" s="4"/>
      <c r="BB967" s="127"/>
      <c r="BH967" s="7" t="str">
        <f t="shared" ca="1" si="205"/>
        <v/>
      </c>
      <c r="BI967" s="4" t="str">
        <f t="shared" si="201"/>
        <v/>
      </c>
      <c r="BJ967" s="123" t="str">
        <f t="shared" si="206"/>
        <v/>
      </c>
      <c r="BK967" s="140" t="str">
        <f t="shared" si="211"/>
        <v/>
      </c>
      <c r="BP967" s="5"/>
      <c r="BQ967" s="4" t="str">
        <f>IF(IFERROR(VLOOKUP(C967,C968:C$1993,1,0),"")="","",COUNTIF(C:C,C967))</f>
        <v/>
      </c>
      <c r="BS967" s="5"/>
      <c r="BT967" s="5"/>
      <c r="BU967" s="5" t="str">
        <f>IF(B967="","",IF(BQ967="",1+(MAX(BU$2:BU966)),""))</f>
        <v/>
      </c>
      <c r="BV967" s="5" t="str">
        <f t="shared" si="207"/>
        <v/>
      </c>
      <c r="BW967" s="5" t="str">
        <f t="shared" si="208"/>
        <v/>
      </c>
      <c r="BX967" s="14" t="str">
        <f t="shared" si="209"/>
        <v/>
      </c>
      <c r="BY967" s="28"/>
      <c r="CA967" s="5" t="str">
        <f t="shared" si="202"/>
        <v/>
      </c>
      <c r="CC967" s="5"/>
      <c r="CD967" s="5" t="str">
        <f t="shared" si="210"/>
        <v/>
      </c>
      <c r="CE967" s="5" t="str">
        <f>IF(J967="","",IFERROR(IF(VLOOKUP(J967,J$2:J966,1,0)=0,"",""),J967))</f>
        <v/>
      </c>
      <c r="CF967" s="24" t="str">
        <f>IF(CE967="","",(IFERROR(VLOOKUP(MID(CE967,1,1),$CW$2:DA$28,3,0),0)+IFERROR(VLOOKUP(MID(CE967,2,1),CW$2:DA$28,4,0),0)+IFERROR(VLOOKUP(MID(CE967,3,1),CW$2:DA$28,5,0),0)+(ROW(CE967)/1000000000000)))</f>
        <v/>
      </c>
      <c r="CG967" s="5"/>
      <c r="CH967" s="5">
        <v>966</v>
      </c>
      <c r="CI967" s="5" t="str">
        <f>IFERROR(VLOOKUP(CH967,CD$2:CE2043,2,0),"")</f>
        <v/>
      </c>
      <c r="CJ967" s="5"/>
      <c r="CL967" s="5"/>
      <c r="DC967" s="5" t="e">
        <f>IF(REPORTE!AH$2="si",IF(C967=VALUE(REPORTE!C$11),IF(SUM(DC968:DC$1993),CONCATENATE(INT(B967),", "),INT(B967)),""),IF(C967=VALUE(REPORTE!C$10),IF(SUM(DC968:DC$1993),CONCATENATE(INT(B967),", "),INT(B967)),""))</f>
        <v>#VALUE!</v>
      </c>
      <c r="DG967" s="5"/>
      <c r="DH967" s="5"/>
      <c r="DI967" s="5"/>
      <c r="DJ967" s="5"/>
    </row>
    <row r="968" spans="1:114">
      <c r="A968" s="4"/>
      <c r="B968" s="3"/>
      <c r="D968" s="1" t="str">
        <f>IFERROR(INDEX('padron cfe'!B:B,MATCH(DATOS!C968,'padron cfe'!A:A,0),1),"")</f>
        <v/>
      </c>
      <c r="H968" s="5" t="str">
        <f>IF(F968="","",IFERROR(CONCATENATE("PEUA",VLOOKUP(ESTADO,REPORTE!AV$2:AW$33,2,0),DIDTRITO_FORM,CADER_FORM,IFERROR(VLOOKUP(DAY(F968),$BN$3:$BO$11,2,0),DAY(F968)),IFERROR(VLOOKUP(MONTH(F968),$BN$3:$BO$11,2,0),MONTH(F968)),YEAR(F968),G968),""))</f>
        <v/>
      </c>
      <c r="K968" s="2" t="str">
        <f>IFERROR(INDEX('padron cfe'!C:C,MATCH(DATOS!C968,'padron cfe'!A:A,0),1),"")</f>
        <v/>
      </c>
      <c r="L968" s="4" t="str">
        <f>IFERROR(IF(VLOOKUP(J968,J$2:L967,4,0)=0,"",VLOOKUP(J968,J$2:L967,4,0)),"")</f>
        <v/>
      </c>
      <c r="M968" s="4" t="str">
        <f>IFERROR(IF(VLOOKUP(J968,J$2:M967,5,0)=0,"",VLOOKUP(J968,J$2:M967,5,0)),"")</f>
        <v/>
      </c>
      <c r="Q968" s="5" t="str">
        <f t="shared" si="203"/>
        <v/>
      </c>
      <c r="S968"/>
      <c r="T968" s="2" t="str">
        <f>IFERROR(INDEX('padron cfe'!D:D,MATCH(DATOS!C968,'padron cfe'!A:A,0),1),"")</f>
        <v/>
      </c>
      <c r="X968" s="3"/>
      <c r="Z968" s="4" t="str">
        <f t="shared" si="204"/>
        <v/>
      </c>
      <c r="AC968" s="2" t="str">
        <f>IFERROR(IF(INDEX(AC$1:AC967,MATCH(J968,J$1:J967,0),1)=0,"",INDEX(AC$1:AC967,MATCH(J968,J$1:J967,0),1)),"")</f>
        <v/>
      </c>
      <c r="AD968" s="2" t="str">
        <f>IFERROR(IF(INDEX(AD$1:AD967,MATCH(J968,J$1:J967,0),1)=0,"",INDEX(AD$1:AD967,MATCH(J968,J$1:J967,0),1)),"")</f>
        <v/>
      </c>
      <c r="AE968" s="2" t="str">
        <f>IFERROR(IF(INDEX(AE$1:AE967,MATCH(J968,J$1:J967,0),1)=0,"",INDEX(AE$1:AE967,MATCH(J968,J$1:J967,0),1)),"")</f>
        <v/>
      </c>
      <c r="AS968" s="4"/>
      <c r="AU968" s="124"/>
      <c r="AV968" s="124"/>
      <c r="AW968" s="124"/>
      <c r="AX968" s="124"/>
      <c r="AY968" s="124"/>
      <c r="AZ968" s="124"/>
      <c r="BA968" s="4"/>
      <c r="BB968" s="127"/>
      <c r="BH968" s="7" t="str">
        <f t="shared" ca="1" si="205"/>
        <v/>
      </c>
      <c r="BI968" s="4" t="str">
        <f t="shared" si="201"/>
        <v/>
      </c>
      <c r="BJ968" s="123" t="str">
        <f t="shared" si="206"/>
        <v/>
      </c>
      <c r="BK968" s="140" t="str">
        <f t="shared" si="211"/>
        <v/>
      </c>
      <c r="BP968" s="5"/>
      <c r="BQ968" s="4" t="str">
        <f>IF(IFERROR(VLOOKUP(C968,C969:C$1993,1,0),"")="","",COUNTIF(C:C,C968))</f>
        <v/>
      </c>
      <c r="BS968" s="5"/>
      <c r="BT968" s="5"/>
      <c r="BU968" s="5" t="str">
        <f>IF(B968="","",IF(BQ968="",1+(MAX(BU$2:BU967)),""))</f>
        <v/>
      </c>
      <c r="BV968" s="5" t="str">
        <f t="shared" si="207"/>
        <v/>
      </c>
      <c r="BW968" s="5" t="str">
        <f t="shared" si="208"/>
        <v/>
      </c>
      <c r="BX968" s="14" t="str">
        <f t="shared" si="209"/>
        <v/>
      </c>
      <c r="BY968" s="28"/>
      <c r="CA968" s="5" t="str">
        <f t="shared" si="202"/>
        <v/>
      </c>
      <c r="CC968" s="5"/>
      <c r="CD968" s="5" t="str">
        <f t="shared" si="210"/>
        <v/>
      </c>
      <c r="CE968" s="5" t="str">
        <f>IF(J968="","",IFERROR(IF(VLOOKUP(J968,J$2:J967,1,0)=0,"",""),J968))</f>
        <v/>
      </c>
      <c r="CF968" s="24" t="str">
        <f>IF(CE968="","",(IFERROR(VLOOKUP(MID(CE968,1,1),$CW$2:DA$28,3,0),0)+IFERROR(VLOOKUP(MID(CE968,2,1),CW$2:DA$28,4,0),0)+IFERROR(VLOOKUP(MID(CE968,3,1),CW$2:DA$28,5,0),0)+(ROW(CE968)/1000000000000)))</f>
        <v/>
      </c>
      <c r="CG968" s="5"/>
      <c r="CH968" s="5">
        <v>967</v>
      </c>
      <c r="CI968" s="5" t="str">
        <f>IFERROR(VLOOKUP(CH968,CD$2:CE2044,2,0),"")</f>
        <v/>
      </c>
      <c r="CJ968" s="5"/>
      <c r="CL968" s="5"/>
      <c r="DC968" s="5" t="e">
        <f>IF(REPORTE!AH$2="si",IF(C968=VALUE(REPORTE!C$11),IF(SUM(DC969:DC$1993),CONCATENATE(INT(B968),", "),INT(B968)),""),IF(C968=VALUE(REPORTE!C$10),IF(SUM(DC969:DC$1993),CONCATENATE(INT(B968),", "),INT(B968)),""))</f>
        <v>#VALUE!</v>
      </c>
      <c r="DD968" s="5" t="e">
        <f>CONCATENATE(DC968,DC969,DC970,DC971,DC972,DC973,DC974,DC975,DC976,DC977,DC978,DC979,DC980,DC981,DC982,DC983,DC984,DC985,DC986,DC987,DC988,DC989,DC990,DC991,DC992,DC993,DC994,DC995,DC996,DC997,DC998,DC999,DC1000,DC1001,DC1002,DC1003,DC1004,DC1005,DC1006,DC1007,DC1008,DC1009)</f>
        <v>#VALUE!</v>
      </c>
      <c r="DG968" s="5"/>
      <c r="DH968" s="5"/>
      <c r="DI968" s="5"/>
      <c r="DJ968" s="5"/>
    </row>
    <row r="969" spans="1:114">
      <c r="A969" s="4"/>
      <c r="B969" s="3"/>
      <c r="D969" s="1" t="str">
        <f>IFERROR(INDEX('padron cfe'!B:B,MATCH(DATOS!C969,'padron cfe'!A:A,0),1),"")</f>
        <v/>
      </c>
      <c r="H969" s="5" t="str">
        <f>IF(F969="","",IFERROR(CONCATENATE("PEUA",VLOOKUP(ESTADO,REPORTE!AV$2:AW$33,2,0),DIDTRITO_FORM,CADER_FORM,IFERROR(VLOOKUP(DAY(F969),$BN$3:$BO$11,2,0),DAY(F969)),IFERROR(VLOOKUP(MONTH(F969),$BN$3:$BO$11,2,0),MONTH(F969)),YEAR(F969),G969),""))</f>
        <v/>
      </c>
      <c r="K969" s="2" t="str">
        <f>IFERROR(INDEX('padron cfe'!C:C,MATCH(DATOS!C969,'padron cfe'!A:A,0),1),"")</f>
        <v/>
      </c>
      <c r="L969" s="4" t="str">
        <f>IFERROR(IF(VLOOKUP(J969,J$2:L968,4,0)=0,"",VLOOKUP(J969,J$2:L968,4,0)),"")</f>
        <v/>
      </c>
      <c r="M969" s="4" t="str">
        <f>IFERROR(IF(VLOOKUP(J969,J$2:M968,5,0)=0,"",VLOOKUP(J969,J$2:M968,5,0)),"")</f>
        <v/>
      </c>
      <c r="Q969" s="5" t="str">
        <f t="shared" si="203"/>
        <v/>
      </c>
      <c r="S969"/>
      <c r="T969" s="2" t="str">
        <f>IFERROR(INDEX('padron cfe'!D:D,MATCH(DATOS!C969,'padron cfe'!A:A,0),1),"")</f>
        <v/>
      </c>
      <c r="X969" s="3"/>
      <c r="Z969" s="4" t="str">
        <f t="shared" si="204"/>
        <v/>
      </c>
      <c r="AC969" s="2" t="str">
        <f>IFERROR(IF(INDEX(AC$1:AC968,MATCH(J969,J$1:J968,0),1)=0,"",INDEX(AC$1:AC968,MATCH(J969,J$1:J968,0),1)),"")</f>
        <v/>
      </c>
      <c r="AD969" s="2" t="str">
        <f>IFERROR(IF(INDEX(AD$1:AD968,MATCH(J969,J$1:J968,0),1)=0,"",INDEX(AD$1:AD968,MATCH(J969,J$1:J968,0),1)),"")</f>
        <v/>
      </c>
      <c r="AE969" s="2" t="str">
        <f>IFERROR(IF(INDEX(AE$1:AE968,MATCH(J969,J$1:J968,0),1)=0,"",INDEX(AE$1:AE968,MATCH(J969,J$1:J968,0),1)),"")</f>
        <v/>
      </c>
      <c r="AS969" s="4"/>
      <c r="AU969" s="124"/>
      <c r="AV969" s="124"/>
      <c r="AW969" s="124"/>
      <c r="AX969" s="124"/>
      <c r="AY969" s="124"/>
      <c r="AZ969" s="124"/>
      <c r="BA969" s="4"/>
      <c r="BB969" s="127"/>
      <c r="BH969" s="7" t="str">
        <f t="shared" ca="1" si="205"/>
        <v/>
      </c>
      <c r="BI969" s="4" t="str">
        <f t="shared" si="201"/>
        <v/>
      </c>
      <c r="BJ969" s="123" t="str">
        <f t="shared" si="206"/>
        <v/>
      </c>
      <c r="BK969" s="140" t="str">
        <f t="shared" si="211"/>
        <v/>
      </c>
      <c r="BP969" s="5"/>
      <c r="BQ969" s="4" t="str">
        <f>IF(IFERROR(VLOOKUP(C969,C970:C$1993,1,0),"")="","",COUNTIF(C:C,C969))</f>
        <v/>
      </c>
      <c r="BS969" s="5"/>
      <c r="BT969" s="5"/>
      <c r="BU969" s="5" t="str">
        <f>IF(B969="","",IF(BQ969="",1+(MAX(BU$2:BU968)),""))</f>
        <v/>
      </c>
      <c r="BV969" s="5" t="str">
        <f t="shared" si="207"/>
        <v/>
      </c>
      <c r="BW969" s="5" t="str">
        <f t="shared" si="208"/>
        <v/>
      </c>
      <c r="BX969" s="14" t="str">
        <f t="shared" si="209"/>
        <v/>
      </c>
      <c r="BY969" s="28"/>
      <c r="CA969" s="5" t="str">
        <f t="shared" si="202"/>
        <v/>
      </c>
      <c r="CC969" s="5"/>
      <c r="CD969" s="5" t="str">
        <f t="shared" si="210"/>
        <v/>
      </c>
      <c r="CE969" s="5" t="str">
        <f>IF(J969="","",IFERROR(IF(VLOOKUP(J969,J$2:J968,1,0)=0,"",""),J969))</f>
        <v/>
      </c>
      <c r="CF969" s="24" t="str">
        <f>IF(CE969="","",(IFERROR(VLOOKUP(MID(CE969,1,1),$CW$2:DA$28,3,0),0)+IFERROR(VLOOKUP(MID(CE969,2,1),CW$2:DA$28,4,0),0)+IFERROR(VLOOKUP(MID(CE969,3,1),CW$2:DA$28,5,0),0)+(ROW(CE969)/1000000000000)))</f>
        <v/>
      </c>
      <c r="CG969" s="5"/>
      <c r="CH969" s="5">
        <v>968</v>
      </c>
      <c r="CI969" s="5" t="str">
        <f>IFERROR(VLOOKUP(CH969,CD$2:CE2045,2,0),"")</f>
        <v/>
      </c>
      <c r="CJ969" s="5"/>
      <c r="CL969" s="5"/>
      <c r="DC969" s="5" t="e">
        <f>IF(REPORTE!AH$2="si",IF(C969=VALUE(REPORTE!C$11),IF(SUM(DC970:DC$1993),CONCATENATE(INT(B969),", "),INT(B969)),""),IF(C969=VALUE(REPORTE!C$10),IF(SUM(DC970:DC$1993),CONCATENATE(INT(B969),", "),INT(B969)),""))</f>
        <v>#VALUE!</v>
      </c>
      <c r="DG969" s="5"/>
      <c r="DH969" s="5"/>
      <c r="DI969" s="5"/>
      <c r="DJ969" s="5"/>
    </row>
    <row r="970" spans="1:114">
      <c r="A970" s="4"/>
      <c r="B970" s="3"/>
      <c r="D970" s="1" t="str">
        <f>IFERROR(INDEX('padron cfe'!B:B,MATCH(DATOS!C970,'padron cfe'!A:A,0),1),"")</f>
        <v/>
      </c>
      <c r="H970" s="5" t="str">
        <f>IF(F970="","",IFERROR(CONCATENATE("PEUA",VLOOKUP(ESTADO,REPORTE!AV$2:AW$33,2,0),DIDTRITO_FORM,CADER_FORM,IFERROR(VLOOKUP(DAY(F970),$BN$3:$BO$11,2,0),DAY(F970)),IFERROR(VLOOKUP(MONTH(F970),$BN$3:$BO$11,2,0),MONTH(F970)),YEAR(F970),G970),""))</f>
        <v/>
      </c>
      <c r="K970" s="2" t="str">
        <f>IFERROR(INDEX('padron cfe'!C:C,MATCH(DATOS!C970,'padron cfe'!A:A,0),1),"")</f>
        <v/>
      </c>
      <c r="L970" s="4" t="str">
        <f>IFERROR(IF(VLOOKUP(J970,J$2:L969,4,0)=0,"",VLOOKUP(J970,J$2:L969,4,0)),"")</f>
        <v/>
      </c>
      <c r="M970" s="4" t="str">
        <f>IFERROR(IF(VLOOKUP(J970,J$2:M969,5,0)=0,"",VLOOKUP(J970,J$2:M969,5,0)),"")</f>
        <v/>
      </c>
      <c r="Q970" s="5" t="str">
        <f t="shared" si="203"/>
        <v/>
      </c>
      <c r="S970"/>
      <c r="T970" s="2" t="str">
        <f>IFERROR(INDEX('padron cfe'!D:D,MATCH(DATOS!C970,'padron cfe'!A:A,0),1),"")</f>
        <v/>
      </c>
      <c r="X970" s="3"/>
      <c r="Z970" s="4" t="str">
        <f t="shared" si="204"/>
        <v/>
      </c>
      <c r="AC970" s="2" t="str">
        <f>IFERROR(IF(INDEX(AC$1:AC969,MATCH(J970,J$1:J969,0),1)=0,"",INDEX(AC$1:AC969,MATCH(J970,J$1:J969,0),1)),"")</f>
        <v/>
      </c>
      <c r="AD970" s="2" t="str">
        <f>IFERROR(IF(INDEX(AD$1:AD969,MATCH(J970,J$1:J969,0),1)=0,"",INDEX(AD$1:AD969,MATCH(J970,J$1:J969,0),1)),"")</f>
        <v/>
      </c>
      <c r="AE970" s="2" t="str">
        <f>IFERROR(IF(INDEX(AE$1:AE969,MATCH(J970,J$1:J969,0),1)=0,"",INDEX(AE$1:AE969,MATCH(J970,J$1:J969,0),1)),"")</f>
        <v/>
      </c>
      <c r="AS970" s="4"/>
      <c r="AU970" s="124"/>
      <c r="AV970" s="124"/>
      <c r="AW970" s="124"/>
      <c r="AX970" s="124"/>
      <c r="AY970" s="124"/>
      <c r="AZ970" s="124"/>
      <c r="BA970" s="4"/>
      <c r="BB970" s="127"/>
      <c r="BH970" s="7" t="str">
        <f t="shared" ca="1" si="205"/>
        <v/>
      </c>
      <c r="BI970" s="4" t="str">
        <f t="shared" si="201"/>
        <v/>
      </c>
      <c r="BJ970" s="123" t="str">
        <f t="shared" si="206"/>
        <v/>
      </c>
      <c r="BK970" s="140" t="str">
        <f t="shared" si="211"/>
        <v/>
      </c>
      <c r="BP970" s="5"/>
      <c r="BQ970" s="4" t="str">
        <f>IF(IFERROR(VLOOKUP(C970,C971:C$1993,1,0),"")="","",COUNTIF(C:C,C970))</f>
        <v/>
      </c>
      <c r="BS970" s="5"/>
      <c r="BT970" s="5"/>
      <c r="BU970" s="5" t="str">
        <f>IF(B970="","",IF(BQ970="",1+(MAX(BU$2:BU969)),""))</f>
        <v/>
      </c>
      <c r="BV970" s="5" t="str">
        <f t="shared" si="207"/>
        <v/>
      </c>
      <c r="BW970" s="5" t="str">
        <f t="shared" si="208"/>
        <v/>
      </c>
      <c r="BX970" s="14" t="str">
        <f t="shared" si="209"/>
        <v/>
      </c>
      <c r="BY970" s="28"/>
      <c r="CA970" s="5" t="str">
        <f t="shared" si="202"/>
        <v/>
      </c>
      <c r="CC970" s="5"/>
      <c r="CD970" s="5" t="str">
        <f t="shared" si="210"/>
        <v/>
      </c>
      <c r="CE970" s="5" t="str">
        <f>IF(J970="","",IFERROR(IF(VLOOKUP(J970,J$2:J969,1,0)=0,"",""),J970))</f>
        <v/>
      </c>
      <c r="CF970" s="24" t="str">
        <f>IF(CE970="","",(IFERROR(VLOOKUP(MID(CE970,1,1),$CW$2:DA$28,3,0),0)+IFERROR(VLOOKUP(MID(CE970,2,1),CW$2:DA$28,4,0),0)+IFERROR(VLOOKUP(MID(CE970,3,1),CW$2:DA$28,5,0),0)+(ROW(CE970)/1000000000000)))</f>
        <v/>
      </c>
      <c r="CG970" s="5"/>
      <c r="CH970" s="5">
        <v>969</v>
      </c>
      <c r="CI970" s="5" t="str">
        <f>IFERROR(VLOOKUP(CH970,CD$2:CE2046,2,0),"")</f>
        <v/>
      </c>
      <c r="CJ970" s="5"/>
      <c r="CL970" s="5"/>
      <c r="DC970" s="5" t="e">
        <f>IF(REPORTE!AH$2="si",IF(C970=VALUE(REPORTE!C$11),IF(SUM(DC971:DC$1993),CONCATENATE(INT(B970),", "),INT(B970)),""),IF(C970=VALUE(REPORTE!C$10),IF(SUM(DC971:DC$1993),CONCATENATE(INT(B970),", "),INT(B970)),""))</f>
        <v>#VALUE!</v>
      </c>
      <c r="DG970" s="5"/>
      <c r="DH970" s="5"/>
      <c r="DI970" s="5"/>
      <c r="DJ970" s="5"/>
    </row>
    <row r="971" spans="1:114">
      <c r="A971" s="4"/>
      <c r="B971" s="3"/>
      <c r="D971" s="1" t="str">
        <f>IFERROR(INDEX('padron cfe'!B:B,MATCH(DATOS!C971,'padron cfe'!A:A,0),1),"")</f>
        <v/>
      </c>
      <c r="H971" s="5" t="str">
        <f>IF(F971="","",IFERROR(CONCATENATE("PEUA",VLOOKUP(ESTADO,REPORTE!AV$2:AW$33,2,0),DIDTRITO_FORM,CADER_FORM,IFERROR(VLOOKUP(DAY(F971),$BN$3:$BO$11,2,0),DAY(F971)),IFERROR(VLOOKUP(MONTH(F971),$BN$3:$BO$11,2,0),MONTH(F971)),YEAR(F971),G971),""))</f>
        <v/>
      </c>
      <c r="K971" s="2" t="str">
        <f>IFERROR(INDEX('padron cfe'!C:C,MATCH(DATOS!C971,'padron cfe'!A:A,0),1),"")</f>
        <v/>
      </c>
      <c r="L971" s="4" t="str">
        <f>IFERROR(IF(VLOOKUP(J971,J$2:L970,4,0)=0,"",VLOOKUP(J971,J$2:L970,4,0)),"")</f>
        <v/>
      </c>
      <c r="M971" s="4" t="str">
        <f>IFERROR(IF(VLOOKUP(J971,J$2:M970,5,0)=0,"",VLOOKUP(J971,J$2:M970,5,0)),"")</f>
        <v/>
      </c>
      <c r="Q971" s="5" t="str">
        <f t="shared" si="203"/>
        <v/>
      </c>
      <c r="S971"/>
      <c r="T971" s="2" t="str">
        <f>IFERROR(INDEX('padron cfe'!D:D,MATCH(DATOS!C971,'padron cfe'!A:A,0),1),"")</f>
        <v/>
      </c>
      <c r="X971" s="3"/>
      <c r="Z971" s="4" t="str">
        <f t="shared" si="204"/>
        <v/>
      </c>
      <c r="AC971" s="2" t="str">
        <f>IFERROR(IF(INDEX(AC$1:AC970,MATCH(J971,J$1:J970,0),1)=0,"",INDEX(AC$1:AC970,MATCH(J971,J$1:J970,0),1)),"")</f>
        <v/>
      </c>
      <c r="AD971" s="2" t="str">
        <f>IFERROR(IF(INDEX(AD$1:AD970,MATCH(J971,J$1:J970,0),1)=0,"",INDEX(AD$1:AD970,MATCH(J971,J$1:J970,0),1)),"")</f>
        <v/>
      </c>
      <c r="AE971" s="2" t="str">
        <f>IFERROR(IF(INDEX(AE$1:AE970,MATCH(J971,J$1:J970,0),1)=0,"",INDEX(AE$1:AE970,MATCH(J971,J$1:J970,0),1)),"")</f>
        <v/>
      </c>
      <c r="AS971" s="4"/>
      <c r="AU971" s="124"/>
      <c r="AV971" s="124"/>
      <c r="AW971" s="124"/>
      <c r="AX971" s="124"/>
      <c r="AY971" s="124"/>
      <c r="AZ971" s="124"/>
      <c r="BA971" s="4"/>
      <c r="BB971" s="127"/>
      <c r="BH971" s="7" t="str">
        <f t="shared" ca="1" si="205"/>
        <v/>
      </c>
      <c r="BI971" s="4" t="str">
        <f t="shared" si="201"/>
        <v/>
      </c>
      <c r="BJ971" s="123" t="str">
        <f t="shared" si="206"/>
        <v/>
      </c>
      <c r="BK971" s="140" t="str">
        <f t="shared" si="211"/>
        <v/>
      </c>
      <c r="BP971" s="5"/>
      <c r="BQ971" s="4" t="str">
        <f>IF(IFERROR(VLOOKUP(C971,C972:C$1993,1,0),"")="","",COUNTIF(C:C,C971))</f>
        <v/>
      </c>
      <c r="BS971" s="5"/>
      <c r="BT971" s="5"/>
      <c r="BU971" s="5" t="str">
        <f>IF(B971="","",IF(BQ971="",1+(MAX(BU$2:BU970)),""))</f>
        <v/>
      </c>
      <c r="BV971" s="5" t="str">
        <f t="shared" si="207"/>
        <v/>
      </c>
      <c r="BW971" s="5" t="str">
        <f t="shared" si="208"/>
        <v/>
      </c>
      <c r="BX971" s="14" t="str">
        <f t="shared" si="209"/>
        <v/>
      </c>
      <c r="BY971" s="28"/>
      <c r="CA971" s="5" t="str">
        <f t="shared" si="202"/>
        <v/>
      </c>
      <c r="CC971" s="5"/>
      <c r="CD971" s="5" t="str">
        <f t="shared" si="210"/>
        <v/>
      </c>
      <c r="CE971" s="5" t="str">
        <f>IF(J971="","",IFERROR(IF(VLOOKUP(J971,J$2:J970,1,0)=0,"",""),J971))</f>
        <v/>
      </c>
      <c r="CF971" s="24" t="str">
        <f>IF(CE971="","",(IFERROR(VLOOKUP(MID(CE971,1,1),$CW$2:DA$28,3,0),0)+IFERROR(VLOOKUP(MID(CE971,2,1),CW$2:DA$28,4,0),0)+IFERROR(VLOOKUP(MID(CE971,3,1),CW$2:DA$28,5,0),0)+(ROW(CE971)/1000000000000)))</f>
        <v/>
      </c>
      <c r="CG971" s="5"/>
      <c r="CH971" s="5">
        <v>970</v>
      </c>
      <c r="CI971" s="5" t="str">
        <f>IFERROR(VLOOKUP(CH971,CD$2:CE2047,2,0),"")</f>
        <v/>
      </c>
      <c r="CJ971" s="5"/>
      <c r="CL971" s="5"/>
      <c r="DC971" s="5" t="e">
        <f>IF(REPORTE!AH$2="si",IF(C971=VALUE(REPORTE!C$11),IF(SUM(DC972:DC$1993),CONCATENATE(INT(B971),", "),INT(B971)),""),IF(C971=VALUE(REPORTE!C$10),IF(SUM(DC972:DC$1993),CONCATENATE(INT(B971),", "),INT(B971)),""))</f>
        <v>#VALUE!</v>
      </c>
      <c r="DG971" s="5"/>
      <c r="DH971" s="5"/>
      <c r="DI971" s="5"/>
      <c r="DJ971" s="5"/>
    </row>
    <row r="972" spans="1:114">
      <c r="A972" s="4"/>
      <c r="B972" s="3"/>
      <c r="D972" s="1" t="str">
        <f>IFERROR(INDEX('padron cfe'!B:B,MATCH(DATOS!C972,'padron cfe'!A:A,0),1),"")</f>
        <v/>
      </c>
      <c r="H972" s="5" t="str">
        <f>IF(F972="","",IFERROR(CONCATENATE("PEUA",VLOOKUP(ESTADO,REPORTE!AV$2:AW$33,2,0),DIDTRITO_FORM,CADER_FORM,IFERROR(VLOOKUP(DAY(F972),$BN$3:$BO$11,2,0),DAY(F972)),IFERROR(VLOOKUP(MONTH(F972),$BN$3:$BO$11,2,0),MONTH(F972)),YEAR(F972),G972),""))</f>
        <v/>
      </c>
      <c r="K972" s="2" t="str">
        <f>IFERROR(INDEX('padron cfe'!C:C,MATCH(DATOS!C972,'padron cfe'!A:A,0),1),"")</f>
        <v/>
      </c>
      <c r="L972" s="4" t="str">
        <f>IFERROR(IF(VLOOKUP(J972,J$2:L971,4,0)=0,"",VLOOKUP(J972,J$2:L971,4,0)),"")</f>
        <v/>
      </c>
      <c r="M972" s="4" t="str">
        <f>IFERROR(IF(VLOOKUP(J972,J$2:M971,5,0)=0,"",VLOOKUP(J972,J$2:M971,5,0)),"")</f>
        <v/>
      </c>
      <c r="Q972" s="5" t="str">
        <f t="shared" si="203"/>
        <v/>
      </c>
      <c r="S972"/>
      <c r="T972" s="2" t="str">
        <f>IFERROR(INDEX('padron cfe'!D:D,MATCH(DATOS!C972,'padron cfe'!A:A,0),1),"")</f>
        <v/>
      </c>
      <c r="X972" s="3"/>
      <c r="Z972" s="4" t="str">
        <f t="shared" si="204"/>
        <v/>
      </c>
      <c r="AC972" s="2" t="str">
        <f>IFERROR(IF(INDEX(AC$1:AC971,MATCH(J972,J$1:J971,0),1)=0,"",INDEX(AC$1:AC971,MATCH(J972,J$1:J971,0),1)),"")</f>
        <v/>
      </c>
      <c r="AD972" s="2" t="str">
        <f>IFERROR(IF(INDEX(AD$1:AD971,MATCH(J972,J$1:J971,0),1)=0,"",INDEX(AD$1:AD971,MATCH(J972,J$1:J971,0),1)),"")</f>
        <v/>
      </c>
      <c r="AE972" s="2" t="str">
        <f>IFERROR(IF(INDEX(AE$1:AE971,MATCH(J972,J$1:J971,0),1)=0,"",INDEX(AE$1:AE971,MATCH(J972,J$1:J971,0),1)),"")</f>
        <v/>
      </c>
      <c r="AS972" s="4"/>
      <c r="AU972" s="124"/>
      <c r="AV972" s="124"/>
      <c r="AW972" s="124"/>
      <c r="AX972" s="124"/>
      <c r="AY972" s="124"/>
      <c r="AZ972" s="124"/>
      <c r="BA972" s="4"/>
      <c r="BB972" s="127"/>
      <c r="BH972" s="7" t="str">
        <f t="shared" ca="1" si="205"/>
        <v/>
      </c>
      <c r="BI972" s="4" t="str">
        <f t="shared" si="201"/>
        <v/>
      </c>
      <c r="BJ972" s="123" t="str">
        <f t="shared" si="206"/>
        <v/>
      </c>
      <c r="BK972" s="140" t="str">
        <f t="shared" si="211"/>
        <v/>
      </c>
      <c r="BP972" s="5"/>
      <c r="BQ972" s="4" t="str">
        <f>IF(IFERROR(VLOOKUP(C972,C973:C$1993,1,0),"")="","",COUNTIF(C:C,C972))</f>
        <v/>
      </c>
      <c r="BS972" s="5"/>
      <c r="BT972" s="5"/>
      <c r="BU972" s="5" t="str">
        <f>IF(B972="","",IF(BQ972="",1+(MAX(BU$2:BU971)),""))</f>
        <v/>
      </c>
      <c r="BV972" s="5" t="str">
        <f t="shared" si="207"/>
        <v/>
      </c>
      <c r="BW972" s="5" t="str">
        <f t="shared" si="208"/>
        <v/>
      </c>
      <c r="BX972" s="14" t="str">
        <f t="shared" si="209"/>
        <v/>
      </c>
      <c r="BY972" s="28"/>
      <c r="CA972" s="5" t="str">
        <f t="shared" si="202"/>
        <v/>
      </c>
      <c r="CC972" s="5"/>
      <c r="CD972" s="5" t="str">
        <f t="shared" si="210"/>
        <v/>
      </c>
      <c r="CE972" s="5" t="str">
        <f>IF(J972="","",IFERROR(IF(VLOOKUP(J972,J$2:J971,1,0)=0,"",""),J972))</f>
        <v/>
      </c>
      <c r="CF972" s="24" t="str">
        <f>IF(CE972="","",(IFERROR(VLOOKUP(MID(CE972,1,1),$CW$2:DA$28,3,0),0)+IFERROR(VLOOKUP(MID(CE972,2,1),CW$2:DA$28,4,0),0)+IFERROR(VLOOKUP(MID(CE972,3,1),CW$2:DA$28,5,0),0)+(ROW(CE972)/1000000000000)))</f>
        <v/>
      </c>
      <c r="CG972" s="5"/>
      <c r="CH972" s="5">
        <v>971</v>
      </c>
      <c r="CI972" s="5" t="str">
        <f>IFERROR(VLOOKUP(CH972,CD$2:CE2048,2,0),"")</f>
        <v/>
      </c>
      <c r="CJ972" s="5"/>
      <c r="CL972" s="5"/>
      <c r="DC972" s="5" t="e">
        <f>IF(REPORTE!AH$2="si",IF(C972=VALUE(REPORTE!C$11),IF(SUM(DC973:DC$1993),CONCATENATE(INT(B972),", "),INT(B972)),""),IF(C972=VALUE(REPORTE!C$10),IF(SUM(DC973:DC$1993),CONCATENATE(INT(B972),", "),INT(B972)),""))</f>
        <v>#VALUE!</v>
      </c>
      <c r="DG972" s="5"/>
      <c r="DH972" s="5"/>
      <c r="DI972" s="5"/>
      <c r="DJ972" s="5"/>
    </row>
    <row r="973" spans="1:114">
      <c r="A973" s="4"/>
      <c r="B973" s="3"/>
      <c r="D973" s="1" t="str">
        <f>IFERROR(INDEX('padron cfe'!B:B,MATCH(DATOS!C973,'padron cfe'!A:A,0),1),"")</f>
        <v/>
      </c>
      <c r="H973" s="5" t="str">
        <f>IF(F973="","",IFERROR(CONCATENATE("PEUA",VLOOKUP(ESTADO,REPORTE!AV$2:AW$33,2,0),DIDTRITO_FORM,CADER_FORM,IFERROR(VLOOKUP(DAY(F973),$BN$3:$BO$11,2,0),DAY(F973)),IFERROR(VLOOKUP(MONTH(F973),$BN$3:$BO$11,2,0),MONTH(F973)),YEAR(F973),G973),""))</f>
        <v/>
      </c>
      <c r="K973" s="2" t="str">
        <f>IFERROR(INDEX('padron cfe'!C:C,MATCH(DATOS!C973,'padron cfe'!A:A,0),1),"")</f>
        <v/>
      </c>
      <c r="L973" s="4" t="str">
        <f>IFERROR(IF(VLOOKUP(J973,J$2:L972,4,0)=0,"",VLOOKUP(J973,J$2:L972,4,0)),"")</f>
        <v/>
      </c>
      <c r="M973" s="4" t="str">
        <f>IFERROR(IF(VLOOKUP(J973,J$2:M972,5,0)=0,"",VLOOKUP(J973,J$2:M972,5,0)),"")</f>
        <v/>
      </c>
      <c r="Q973" s="5" t="str">
        <f t="shared" si="203"/>
        <v/>
      </c>
      <c r="S973"/>
      <c r="T973" s="2" t="str">
        <f>IFERROR(INDEX('padron cfe'!D:D,MATCH(DATOS!C973,'padron cfe'!A:A,0),1),"")</f>
        <v/>
      </c>
      <c r="X973" s="3"/>
      <c r="Z973" s="4" t="str">
        <f t="shared" si="204"/>
        <v/>
      </c>
      <c r="AC973" s="2" t="str">
        <f>IFERROR(IF(INDEX(AC$1:AC972,MATCH(J973,J$1:J972,0),1)=0,"",INDEX(AC$1:AC972,MATCH(J973,J$1:J972,0),1)),"")</f>
        <v/>
      </c>
      <c r="AD973" s="2" t="str">
        <f>IFERROR(IF(INDEX(AD$1:AD972,MATCH(J973,J$1:J972,0),1)=0,"",INDEX(AD$1:AD972,MATCH(J973,J$1:J972,0),1)),"")</f>
        <v/>
      </c>
      <c r="AE973" s="2" t="str">
        <f>IFERROR(IF(INDEX(AE$1:AE972,MATCH(J973,J$1:J972,0),1)=0,"",INDEX(AE$1:AE972,MATCH(J973,J$1:J972,0),1)),"")</f>
        <v/>
      </c>
      <c r="AS973" s="4"/>
      <c r="AU973" s="124"/>
      <c r="AV973" s="124"/>
      <c r="AW973" s="124"/>
      <c r="AX973" s="124"/>
      <c r="AY973" s="124"/>
      <c r="AZ973" s="124"/>
      <c r="BA973" s="4"/>
      <c r="BB973" s="127"/>
      <c r="BH973" s="7" t="str">
        <f t="shared" ca="1" si="205"/>
        <v/>
      </c>
      <c r="BI973" s="4" t="str">
        <f t="shared" si="201"/>
        <v/>
      </c>
      <c r="BJ973" s="123" t="str">
        <f t="shared" si="206"/>
        <v/>
      </c>
      <c r="BK973" s="140" t="str">
        <f t="shared" si="211"/>
        <v/>
      </c>
      <c r="BP973" s="5"/>
      <c r="BQ973" s="4" t="str">
        <f>IF(IFERROR(VLOOKUP(C973,C974:C$1993,1,0),"")="","",COUNTIF(C:C,C973))</f>
        <v/>
      </c>
      <c r="BS973" s="5"/>
      <c r="BT973" s="5"/>
      <c r="BU973" s="5" t="str">
        <f>IF(B973="","",IF(BQ973="",1+(MAX(BU$2:BU972)),""))</f>
        <v/>
      </c>
      <c r="BV973" s="5" t="str">
        <f t="shared" si="207"/>
        <v/>
      </c>
      <c r="BW973" s="5" t="str">
        <f t="shared" si="208"/>
        <v/>
      </c>
      <c r="BX973" s="14" t="str">
        <f t="shared" si="209"/>
        <v/>
      </c>
      <c r="BY973" s="28"/>
      <c r="CA973" s="5" t="str">
        <f t="shared" si="202"/>
        <v/>
      </c>
      <c r="CC973" s="5"/>
      <c r="CD973" s="5" t="str">
        <f t="shared" si="210"/>
        <v/>
      </c>
      <c r="CE973" s="5" t="str">
        <f>IF(J973="","",IFERROR(IF(VLOOKUP(J973,J$2:J972,1,0)=0,"",""),J973))</f>
        <v/>
      </c>
      <c r="CF973" s="24" t="str">
        <f>IF(CE973="","",(IFERROR(VLOOKUP(MID(CE973,1,1),$CW$2:DA$28,3,0),0)+IFERROR(VLOOKUP(MID(CE973,2,1),CW$2:DA$28,4,0),0)+IFERROR(VLOOKUP(MID(CE973,3,1),CW$2:DA$28,5,0),0)+(ROW(CE973)/1000000000000)))</f>
        <v/>
      </c>
      <c r="CG973" s="5"/>
      <c r="CH973" s="5">
        <v>972</v>
      </c>
      <c r="CI973" s="5" t="str">
        <f>IFERROR(VLOOKUP(CH973,CD$2:CE2049,2,0),"")</f>
        <v/>
      </c>
      <c r="CJ973" s="5"/>
      <c r="CL973" s="5"/>
      <c r="DC973" s="5" t="e">
        <f>IF(REPORTE!AH$2="si",IF(C973=VALUE(REPORTE!C$11),IF(SUM(DC974:DC$1993),CONCATENATE(INT(B973),", "),INT(B973)),""),IF(C973=VALUE(REPORTE!C$10),IF(SUM(DC974:DC$1993),CONCATENATE(INT(B973),", "),INT(B973)),""))</f>
        <v>#VALUE!</v>
      </c>
      <c r="DG973" s="5"/>
      <c r="DH973" s="5"/>
      <c r="DI973" s="5"/>
      <c r="DJ973" s="5"/>
    </row>
    <row r="974" spans="1:114">
      <c r="A974" s="4"/>
      <c r="B974" s="3"/>
      <c r="D974" s="1" t="str">
        <f>IFERROR(INDEX('padron cfe'!B:B,MATCH(DATOS!C974,'padron cfe'!A:A,0),1),"")</f>
        <v/>
      </c>
      <c r="H974" s="5" t="str">
        <f>IF(F974="","",IFERROR(CONCATENATE("PEUA",VLOOKUP(ESTADO,REPORTE!AV$2:AW$33,2,0),DIDTRITO_FORM,CADER_FORM,IFERROR(VLOOKUP(DAY(F974),$BN$3:$BO$11,2,0),DAY(F974)),IFERROR(VLOOKUP(MONTH(F974),$BN$3:$BO$11,2,0),MONTH(F974)),YEAR(F974),G974),""))</f>
        <v/>
      </c>
      <c r="K974" s="2" t="str">
        <f>IFERROR(INDEX('padron cfe'!C:C,MATCH(DATOS!C974,'padron cfe'!A:A,0),1),"")</f>
        <v/>
      </c>
      <c r="L974" s="4" t="str">
        <f>IFERROR(IF(VLOOKUP(J974,J$2:L973,4,0)=0,"",VLOOKUP(J974,J$2:L973,4,0)),"")</f>
        <v/>
      </c>
      <c r="M974" s="4" t="str">
        <f>IFERROR(IF(VLOOKUP(J974,J$2:M973,5,0)=0,"",VLOOKUP(J974,J$2:M973,5,0)),"")</f>
        <v/>
      </c>
      <c r="Q974" s="5" t="str">
        <f t="shared" si="203"/>
        <v/>
      </c>
      <c r="S974"/>
      <c r="T974" s="2" t="str">
        <f>IFERROR(INDEX('padron cfe'!D:D,MATCH(DATOS!C974,'padron cfe'!A:A,0),1),"")</f>
        <v/>
      </c>
      <c r="X974" s="3"/>
      <c r="Z974" s="4" t="str">
        <f t="shared" si="204"/>
        <v/>
      </c>
      <c r="AC974" s="2" t="str">
        <f>IFERROR(IF(INDEX(AC$1:AC973,MATCH(J974,J$1:J973,0),1)=0,"",INDEX(AC$1:AC973,MATCH(J974,J$1:J973,0),1)),"")</f>
        <v/>
      </c>
      <c r="AD974" s="2" t="str">
        <f>IFERROR(IF(INDEX(AD$1:AD973,MATCH(J974,J$1:J973,0),1)=0,"",INDEX(AD$1:AD973,MATCH(J974,J$1:J973,0),1)),"")</f>
        <v/>
      </c>
      <c r="AE974" s="2" t="str">
        <f>IFERROR(IF(INDEX(AE$1:AE973,MATCH(J974,J$1:J973,0),1)=0,"",INDEX(AE$1:AE973,MATCH(J974,J$1:J973,0),1)),"")</f>
        <v/>
      </c>
      <c r="AS974" s="4"/>
      <c r="AU974" s="124"/>
      <c r="AV974" s="124"/>
      <c r="AW974" s="124"/>
      <c r="AX974" s="124"/>
      <c r="AY974" s="124"/>
      <c r="AZ974" s="124"/>
      <c r="BA974" s="4"/>
      <c r="BB974" s="127"/>
      <c r="BH974" s="7" t="str">
        <f t="shared" ca="1" si="205"/>
        <v/>
      </c>
      <c r="BI974" s="4" t="str">
        <f t="shared" si="201"/>
        <v/>
      </c>
      <c r="BJ974" s="123" t="str">
        <f t="shared" si="206"/>
        <v/>
      </c>
      <c r="BK974" s="140" t="str">
        <f t="shared" si="211"/>
        <v/>
      </c>
      <c r="BP974" s="5"/>
      <c r="BQ974" s="4" t="str">
        <f>IF(IFERROR(VLOOKUP(C974,C975:C$1993,1,0),"")="","",COUNTIF(C:C,C974))</f>
        <v/>
      </c>
      <c r="BS974" s="5"/>
      <c r="BT974" s="5"/>
      <c r="BU974" s="5" t="str">
        <f>IF(B974="","",IF(BQ974="",1+(MAX(BU$2:BU973)),""))</f>
        <v/>
      </c>
      <c r="BV974" s="5" t="str">
        <f t="shared" si="207"/>
        <v/>
      </c>
      <c r="BW974" s="5" t="str">
        <f t="shared" si="208"/>
        <v/>
      </c>
      <c r="BX974" s="14" t="str">
        <f t="shared" si="209"/>
        <v/>
      </c>
      <c r="BY974" s="28"/>
      <c r="CA974" s="5" t="str">
        <f t="shared" si="202"/>
        <v/>
      </c>
      <c r="CC974" s="5"/>
      <c r="CD974" s="5" t="str">
        <f t="shared" si="210"/>
        <v/>
      </c>
      <c r="CE974" s="5" t="str">
        <f>IF(J974="","",IFERROR(IF(VLOOKUP(J974,J$2:J973,1,0)=0,"",""),J974))</f>
        <v/>
      </c>
      <c r="CF974" s="24" t="str">
        <f>IF(CE974="","",(IFERROR(VLOOKUP(MID(CE974,1,1),$CW$2:DA$28,3,0),0)+IFERROR(VLOOKUP(MID(CE974,2,1),CW$2:DA$28,4,0),0)+IFERROR(VLOOKUP(MID(CE974,3,1),CW$2:DA$28,5,0),0)+(ROW(CE974)/1000000000000)))</f>
        <v/>
      </c>
      <c r="CG974" s="5"/>
      <c r="CH974" s="5">
        <v>973</v>
      </c>
      <c r="CI974" s="5" t="str">
        <f>IFERROR(VLOOKUP(CH974,CD$2:CE2050,2,0),"")</f>
        <v/>
      </c>
      <c r="CJ974" s="5"/>
      <c r="CL974" s="5"/>
      <c r="DC974" s="5" t="e">
        <f>IF(REPORTE!AH$2="si",IF(C974=VALUE(REPORTE!C$11),IF(SUM(DC975:DC$1993),CONCATENATE(INT(B974),", "),INT(B974)),""),IF(C974=VALUE(REPORTE!C$10),IF(SUM(DC975:DC$1993),CONCATENATE(INT(B974),", "),INT(B974)),""))</f>
        <v>#VALUE!</v>
      </c>
      <c r="DG974" s="5"/>
      <c r="DH974" s="5"/>
      <c r="DI974" s="5"/>
      <c r="DJ974" s="5"/>
    </row>
    <row r="975" spans="1:114">
      <c r="A975" s="4"/>
      <c r="B975" s="3"/>
      <c r="D975" s="1" t="str">
        <f>IFERROR(INDEX('padron cfe'!B:B,MATCH(DATOS!C975,'padron cfe'!A:A,0),1),"")</f>
        <v/>
      </c>
      <c r="H975" s="5" t="str">
        <f>IF(F975="","",IFERROR(CONCATENATE("PEUA",VLOOKUP(ESTADO,REPORTE!AV$2:AW$33,2,0),DIDTRITO_FORM,CADER_FORM,IFERROR(VLOOKUP(DAY(F975),$BN$3:$BO$11,2,0),DAY(F975)),IFERROR(VLOOKUP(MONTH(F975),$BN$3:$BO$11,2,0),MONTH(F975)),YEAR(F975),G975),""))</f>
        <v/>
      </c>
      <c r="K975" s="2" t="str">
        <f>IFERROR(INDEX('padron cfe'!C:C,MATCH(DATOS!C975,'padron cfe'!A:A,0),1),"")</f>
        <v/>
      </c>
      <c r="L975" s="4" t="str">
        <f>IFERROR(IF(VLOOKUP(J975,J$2:L974,4,0)=0,"",VLOOKUP(J975,J$2:L974,4,0)),"")</f>
        <v/>
      </c>
      <c r="M975" s="4" t="str">
        <f>IFERROR(IF(VLOOKUP(J975,J$2:M974,5,0)=0,"",VLOOKUP(J975,J$2:M974,5,0)),"")</f>
        <v/>
      </c>
      <c r="Q975" s="5" t="str">
        <f t="shared" si="203"/>
        <v/>
      </c>
      <c r="S975"/>
      <c r="T975" s="2" t="str">
        <f>IFERROR(INDEX('padron cfe'!D:D,MATCH(DATOS!C975,'padron cfe'!A:A,0),1),"")</f>
        <v/>
      </c>
      <c r="X975" s="3"/>
      <c r="Z975" s="4" t="str">
        <f t="shared" si="204"/>
        <v/>
      </c>
      <c r="AC975" s="2" t="str">
        <f>IFERROR(IF(INDEX(AC$1:AC974,MATCH(J975,J$1:J974,0),1)=0,"",INDEX(AC$1:AC974,MATCH(J975,J$1:J974,0),1)),"")</f>
        <v/>
      </c>
      <c r="AD975" s="2" t="str">
        <f>IFERROR(IF(INDEX(AD$1:AD974,MATCH(J975,J$1:J974,0),1)=0,"",INDEX(AD$1:AD974,MATCH(J975,J$1:J974,0),1)),"")</f>
        <v/>
      </c>
      <c r="AE975" s="2" t="str">
        <f>IFERROR(IF(INDEX(AE$1:AE974,MATCH(J975,J$1:J974,0),1)=0,"",INDEX(AE$1:AE974,MATCH(J975,J$1:J974,0),1)),"")</f>
        <v/>
      </c>
      <c r="AS975" s="4"/>
      <c r="AU975" s="124"/>
      <c r="AV975" s="124"/>
      <c r="AW975" s="124"/>
      <c r="AX975" s="124"/>
      <c r="AY975" s="124"/>
      <c r="AZ975" s="124"/>
      <c r="BA975" s="4"/>
      <c r="BB975" s="127"/>
      <c r="BH975" s="7" t="str">
        <f t="shared" ca="1" si="205"/>
        <v/>
      </c>
      <c r="BI975" s="4" t="str">
        <f t="shared" si="201"/>
        <v/>
      </c>
      <c r="BJ975" s="123" t="str">
        <f t="shared" si="206"/>
        <v/>
      </c>
      <c r="BK975" s="140" t="str">
        <f t="shared" si="211"/>
        <v/>
      </c>
      <c r="BP975" s="5"/>
      <c r="BQ975" s="4" t="str">
        <f>IF(IFERROR(VLOOKUP(C975,C976:C$1993,1,0),"")="","",COUNTIF(C:C,C975))</f>
        <v/>
      </c>
      <c r="BS975" s="5"/>
      <c r="BT975" s="5"/>
      <c r="BU975" s="5" t="str">
        <f>IF(B975="","",IF(BQ975="",1+(MAX(BU$2:BU974)),""))</f>
        <v/>
      </c>
      <c r="BV975" s="5" t="str">
        <f t="shared" si="207"/>
        <v/>
      </c>
      <c r="BW975" s="5" t="str">
        <f t="shared" si="208"/>
        <v/>
      </c>
      <c r="BX975" s="14" t="str">
        <f t="shared" si="209"/>
        <v/>
      </c>
      <c r="BY975" s="28"/>
      <c r="CA975" s="5" t="str">
        <f t="shared" si="202"/>
        <v/>
      </c>
      <c r="CC975" s="5"/>
      <c r="CD975" s="5" t="str">
        <f t="shared" si="210"/>
        <v/>
      </c>
      <c r="CE975" s="5" t="str">
        <f>IF(J975="","",IFERROR(IF(VLOOKUP(J975,J$2:J974,1,0)=0,"",""),J975))</f>
        <v/>
      </c>
      <c r="CF975" s="24" t="str">
        <f>IF(CE975="","",(IFERROR(VLOOKUP(MID(CE975,1,1),$CW$2:DA$28,3,0),0)+IFERROR(VLOOKUP(MID(CE975,2,1),CW$2:DA$28,4,0),0)+IFERROR(VLOOKUP(MID(CE975,3,1),CW$2:DA$28,5,0),0)+(ROW(CE975)/1000000000000)))</f>
        <v/>
      </c>
      <c r="CG975" s="5"/>
      <c r="CH975" s="5">
        <v>974</v>
      </c>
      <c r="CI975" s="5" t="str">
        <f>IFERROR(VLOOKUP(CH975,CD$2:CE2051,2,0),"")</f>
        <v/>
      </c>
      <c r="CJ975" s="5"/>
      <c r="CL975" s="5"/>
      <c r="DC975" s="5" t="e">
        <f>IF(REPORTE!AH$2="si",IF(C975=VALUE(REPORTE!C$11),IF(SUM(DC976:DC$1993),CONCATENATE(INT(B975),", "),INT(B975)),""),IF(C975=VALUE(REPORTE!C$10),IF(SUM(DC976:DC$1993),CONCATENATE(INT(B975),", "),INT(B975)),""))</f>
        <v>#VALUE!</v>
      </c>
      <c r="DG975" s="5"/>
      <c r="DH975" s="5"/>
      <c r="DI975" s="5"/>
      <c r="DJ975" s="5"/>
    </row>
    <row r="976" spans="1:114">
      <c r="A976" s="4"/>
      <c r="B976" s="3"/>
      <c r="D976" s="1" t="str">
        <f>IFERROR(INDEX('padron cfe'!B:B,MATCH(DATOS!C976,'padron cfe'!A:A,0),1),"")</f>
        <v/>
      </c>
      <c r="H976" s="5" t="str">
        <f>IF(F976="","",IFERROR(CONCATENATE("PEUA",VLOOKUP(ESTADO,REPORTE!AV$2:AW$33,2,0),DIDTRITO_FORM,CADER_FORM,IFERROR(VLOOKUP(DAY(F976),$BN$3:$BO$11,2,0),DAY(F976)),IFERROR(VLOOKUP(MONTH(F976),$BN$3:$BO$11,2,0),MONTH(F976)),YEAR(F976),G976),""))</f>
        <v/>
      </c>
      <c r="K976" s="2" t="str">
        <f>IFERROR(INDEX('padron cfe'!C:C,MATCH(DATOS!C976,'padron cfe'!A:A,0),1),"")</f>
        <v/>
      </c>
      <c r="L976" s="4" t="str">
        <f>IFERROR(IF(VLOOKUP(J976,J$2:L975,4,0)=0,"",VLOOKUP(J976,J$2:L975,4,0)),"")</f>
        <v/>
      </c>
      <c r="M976" s="4" t="str">
        <f>IFERROR(IF(VLOOKUP(J976,J$2:M975,5,0)=0,"",VLOOKUP(J976,J$2:M975,5,0)),"")</f>
        <v/>
      </c>
      <c r="Q976" s="5" t="str">
        <f t="shared" si="203"/>
        <v/>
      </c>
      <c r="S976"/>
      <c r="T976" s="2" t="str">
        <f>IFERROR(INDEX('padron cfe'!D:D,MATCH(DATOS!C976,'padron cfe'!A:A,0),1),"")</f>
        <v/>
      </c>
      <c r="X976" s="3"/>
      <c r="Z976" s="4" t="str">
        <f t="shared" si="204"/>
        <v/>
      </c>
      <c r="AC976" s="2" t="str">
        <f>IFERROR(IF(INDEX(AC$1:AC975,MATCH(J976,J$1:J975,0),1)=0,"",INDEX(AC$1:AC975,MATCH(J976,J$1:J975,0),1)),"")</f>
        <v/>
      </c>
      <c r="AD976" s="2" t="str">
        <f>IFERROR(IF(INDEX(AD$1:AD975,MATCH(J976,J$1:J975,0),1)=0,"",INDEX(AD$1:AD975,MATCH(J976,J$1:J975,0),1)),"")</f>
        <v/>
      </c>
      <c r="AE976" s="2" t="str">
        <f>IFERROR(IF(INDEX(AE$1:AE975,MATCH(J976,J$1:J975,0),1)=0,"",INDEX(AE$1:AE975,MATCH(J976,J$1:J975,0),1)),"")</f>
        <v/>
      </c>
      <c r="AS976" s="4"/>
      <c r="AU976" s="124"/>
      <c r="AV976" s="124"/>
      <c r="AW976" s="124"/>
      <c r="AX976" s="124"/>
      <c r="AY976" s="124"/>
      <c r="AZ976" s="124"/>
      <c r="BA976" s="4"/>
      <c r="BB976" s="127"/>
      <c r="BH976" s="7" t="str">
        <f t="shared" ca="1" si="205"/>
        <v/>
      </c>
      <c r="BI976" s="4" t="str">
        <f t="shared" si="201"/>
        <v/>
      </c>
      <c r="BJ976" s="123" t="str">
        <f t="shared" si="206"/>
        <v/>
      </c>
      <c r="BK976" s="140" t="str">
        <f t="shared" si="211"/>
        <v/>
      </c>
      <c r="BP976" s="5"/>
      <c r="BQ976" s="4" t="str">
        <f>IF(IFERROR(VLOOKUP(C976,C977:C$1993,1,0),"")="","",COUNTIF(C:C,C976))</f>
        <v/>
      </c>
      <c r="BS976" s="5"/>
      <c r="BT976" s="5"/>
      <c r="BU976" s="5" t="str">
        <f>IF(B976="","",IF(BQ976="",1+(MAX(BU$2:BU975)),""))</f>
        <v/>
      </c>
      <c r="BV976" s="5" t="str">
        <f t="shared" si="207"/>
        <v/>
      </c>
      <c r="BW976" s="5" t="str">
        <f t="shared" si="208"/>
        <v/>
      </c>
      <c r="BX976" s="14" t="str">
        <f t="shared" si="209"/>
        <v/>
      </c>
      <c r="BY976" s="28"/>
      <c r="CA976" s="5" t="str">
        <f t="shared" si="202"/>
        <v/>
      </c>
      <c r="CC976" s="5"/>
      <c r="CD976" s="5" t="str">
        <f t="shared" si="210"/>
        <v/>
      </c>
      <c r="CE976" s="5" t="str">
        <f>IF(J976="","",IFERROR(IF(VLOOKUP(J976,J$2:J975,1,0)=0,"",""),J976))</f>
        <v/>
      </c>
      <c r="CF976" s="24" t="str">
        <f>IF(CE976="","",(IFERROR(VLOOKUP(MID(CE976,1,1),$CW$2:DA$28,3,0),0)+IFERROR(VLOOKUP(MID(CE976,2,1),CW$2:DA$28,4,0),0)+IFERROR(VLOOKUP(MID(CE976,3,1),CW$2:DA$28,5,0),0)+(ROW(CE976)/1000000000000)))</f>
        <v/>
      </c>
      <c r="CG976" s="5"/>
      <c r="CH976" s="5">
        <v>975</v>
      </c>
      <c r="CI976" s="5" t="str">
        <f>IFERROR(VLOOKUP(CH976,CD$2:CE2052,2,0),"")</f>
        <v/>
      </c>
      <c r="CJ976" s="5"/>
      <c r="CL976" s="5"/>
      <c r="DC976" s="5" t="e">
        <f>IF(REPORTE!AH$2="si",IF(C976=VALUE(REPORTE!C$11),IF(SUM(DC977:DC$1993),CONCATENATE(INT(B976),", "),INT(B976)),""),IF(C976=VALUE(REPORTE!C$10),IF(SUM(DC977:DC$1993),CONCATENATE(INT(B976),", "),INT(B976)),""))</f>
        <v>#VALUE!</v>
      </c>
      <c r="DG976" s="5"/>
      <c r="DH976" s="5"/>
      <c r="DI976" s="5"/>
      <c r="DJ976" s="5"/>
    </row>
    <row r="977" spans="1:114">
      <c r="A977" s="4"/>
      <c r="B977" s="3"/>
      <c r="D977" s="1" t="str">
        <f>IFERROR(INDEX('padron cfe'!B:B,MATCH(DATOS!C977,'padron cfe'!A:A,0),1),"")</f>
        <v/>
      </c>
      <c r="H977" s="5" t="str">
        <f>IF(F977="","",IFERROR(CONCATENATE("PEUA",VLOOKUP(ESTADO,REPORTE!AV$2:AW$33,2,0),DIDTRITO_FORM,CADER_FORM,IFERROR(VLOOKUP(DAY(F977),$BN$3:$BO$11,2,0),DAY(F977)),IFERROR(VLOOKUP(MONTH(F977),$BN$3:$BO$11,2,0),MONTH(F977)),YEAR(F977),G977),""))</f>
        <v/>
      </c>
      <c r="K977" s="2" t="str">
        <f>IFERROR(INDEX('padron cfe'!C:C,MATCH(DATOS!C977,'padron cfe'!A:A,0),1),"")</f>
        <v/>
      </c>
      <c r="L977" s="4" t="str">
        <f>IFERROR(IF(VLOOKUP(J977,J$2:L976,4,0)=0,"",VLOOKUP(J977,J$2:L976,4,0)),"")</f>
        <v/>
      </c>
      <c r="M977" s="4" t="str">
        <f>IFERROR(IF(VLOOKUP(J977,J$2:M976,5,0)=0,"",VLOOKUP(J977,J$2:M976,5,0)),"")</f>
        <v/>
      </c>
      <c r="Q977" s="5" t="str">
        <f t="shared" si="203"/>
        <v/>
      </c>
      <c r="S977"/>
      <c r="T977" s="2" t="str">
        <f>IFERROR(INDEX('padron cfe'!D:D,MATCH(DATOS!C977,'padron cfe'!A:A,0),1),"")</f>
        <v/>
      </c>
      <c r="X977" s="3"/>
      <c r="Z977" s="4" t="str">
        <f t="shared" si="204"/>
        <v/>
      </c>
      <c r="AC977" s="2" t="str">
        <f>IFERROR(IF(INDEX(AC$1:AC976,MATCH(J977,J$1:J976,0),1)=0,"",INDEX(AC$1:AC976,MATCH(J977,J$1:J976,0),1)),"")</f>
        <v/>
      </c>
      <c r="AD977" s="2" t="str">
        <f>IFERROR(IF(INDEX(AD$1:AD976,MATCH(J977,J$1:J976,0),1)=0,"",INDEX(AD$1:AD976,MATCH(J977,J$1:J976,0),1)),"")</f>
        <v/>
      </c>
      <c r="AE977" s="2" t="str">
        <f>IFERROR(IF(INDEX(AE$1:AE976,MATCH(J977,J$1:J976,0),1)=0,"",INDEX(AE$1:AE976,MATCH(J977,J$1:J976,0),1)),"")</f>
        <v/>
      </c>
      <c r="AS977" s="4"/>
      <c r="AU977" s="124"/>
      <c r="AV977" s="124"/>
      <c r="AW977" s="124"/>
      <c r="AX977" s="124"/>
      <c r="AY977" s="124"/>
      <c r="AZ977" s="124"/>
      <c r="BA977" s="4"/>
      <c r="BB977" s="127"/>
      <c r="BH977" s="7" t="str">
        <f t="shared" ca="1" si="205"/>
        <v/>
      </c>
      <c r="BI977" s="4" t="str">
        <f t="shared" si="201"/>
        <v/>
      </c>
      <c r="BJ977" s="123" t="str">
        <f t="shared" si="206"/>
        <v/>
      </c>
      <c r="BK977" s="140" t="str">
        <f t="shared" si="211"/>
        <v/>
      </c>
      <c r="BP977" s="5"/>
      <c r="BQ977" s="4" t="str">
        <f>IF(IFERROR(VLOOKUP(C977,C978:C$1993,1,0),"")="","",COUNTIF(C:C,C977))</f>
        <v/>
      </c>
      <c r="BS977" s="5"/>
      <c r="BT977" s="5"/>
      <c r="BU977" s="5" t="str">
        <f>IF(B977="","",IF(BQ977="",1+(MAX(BU$2:BU976)),""))</f>
        <v/>
      </c>
      <c r="BV977" s="5" t="str">
        <f t="shared" si="207"/>
        <v/>
      </c>
      <c r="BW977" s="5" t="str">
        <f t="shared" si="208"/>
        <v/>
      </c>
      <c r="BX977" s="14" t="str">
        <f t="shared" si="209"/>
        <v/>
      </c>
      <c r="BY977" s="28"/>
      <c r="CA977" s="5" t="str">
        <f t="shared" si="202"/>
        <v/>
      </c>
      <c r="CC977" s="5"/>
      <c r="CD977" s="5" t="str">
        <f t="shared" si="210"/>
        <v/>
      </c>
      <c r="CE977" s="5" t="str">
        <f>IF(J977="","",IFERROR(IF(VLOOKUP(J977,J$2:J976,1,0)=0,"",""),J977))</f>
        <v/>
      </c>
      <c r="CF977" s="24" t="str">
        <f>IF(CE977="","",(IFERROR(VLOOKUP(MID(CE977,1,1),$CW$2:DA$28,3,0),0)+IFERROR(VLOOKUP(MID(CE977,2,1),CW$2:DA$28,4,0),0)+IFERROR(VLOOKUP(MID(CE977,3,1),CW$2:DA$28,5,0),0)+(ROW(CE977)/1000000000000)))</f>
        <v/>
      </c>
      <c r="CG977" s="5"/>
      <c r="CH977" s="5">
        <v>976</v>
      </c>
      <c r="CI977" s="5" t="str">
        <f>IFERROR(VLOOKUP(CH977,CD$2:CE2053,2,0),"")</f>
        <v/>
      </c>
      <c r="CJ977" s="5"/>
      <c r="CL977" s="5"/>
      <c r="DC977" s="5" t="e">
        <f>IF(REPORTE!AH$2="si",IF(C977=VALUE(REPORTE!C$11),IF(SUM(DC978:DC$1993),CONCATENATE(INT(B977),", "),INT(B977)),""),IF(C977=VALUE(REPORTE!C$10),IF(SUM(DC978:DC$1993),CONCATENATE(INT(B977),", "),INT(B977)),""))</f>
        <v>#VALUE!</v>
      </c>
      <c r="DG977" s="5"/>
      <c r="DH977" s="5"/>
      <c r="DI977" s="5"/>
      <c r="DJ977" s="5"/>
    </row>
    <row r="978" spans="1:114">
      <c r="A978" s="4"/>
      <c r="B978" s="3"/>
      <c r="D978" s="1" t="str">
        <f>IFERROR(INDEX('padron cfe'!B:B,MATCH(DATOS!C978,'padron cfe'!A:A,0),1),"")</f>
        <v/>
      </c>
      <c r="H978" s="5" t="str">
        <f>IF(F978="","",IFERROR(CONCATENATE("PEUA",VLOOKUP(ESTADO,REPORTE!AV$2:AW$33,2,0),DIDTRITO_FORM,CADER_FORM,IFERROR(VLOOKUP(DAY(F978),$BN$3:$BO$11,2,0),DAY(F978)),IFERROR(VLOOKUP(MONTH(F978),$BN$3:$BO$11,2,0),MONTH(F978)),YEAR(F978),G978),""))</f>
        <v/>
      </c>
      <c r="K978" s="2" t="str">
        <f>IFERROR(INDEX('padron cfe'!C:C,MATCH(DATOS!C978,'padron cfe'!A:A,0),1),"")</f>
        <v/>
      </c>
      <c r="L978" s="4" t="str">
        <f>IFERROR(IF(VLOOKUP(J978,J$2:L977,4,0)=0,"",VLOOKUP(J978,J$2:L977,4,0)),"")</f>
        <v/>
      </c>
      <c r="M978" s="4" t="str">
        <f>IFERROR(IF(VLOOKUP(J978,J$2:M977,5,0)=0,"",VLOOKUP(J978,J$2:M977,5,0)),"")</f>
        <v/>
      </c>
      <c r="Q978" s="5" t="str">
        <f t="shared" si="203"/>
        <v/>
      </c>
      <c r="S978"/>
      <c r="T978" s="2" t="str">
        <f>IFERROR(INDEX('padron cfe'!D:D,MATCH(DATOS!C978,'padron cfe'!A:A,0),1),"")</f>
        <v/>
      </c>
      <c r="X978" s="3"/>
      <c r="Z978" s="4" t="str">
        <f t="shared" si="204"/>
        <v/>
      </c>
      <c r="AC978" s="2" t="str">
        <f>IFERROR(IF(INDEX(AC$1:AC977,MATCH(J978,J$1:J977,0),1)=0,"",INDEX(AC$1:AC977,MATCH(J978,J$1:J977,0),1)),"")</f>
        <v/>
      </c>
      <c r="AD978" s="2" t="str">
        <f>IFERROR(IF(INDEX(AD$1:AD977,MATCH(J978,J$1:J977,0),1)=0,"",INDEX(AD$1:AD977,MATCH(J978,J$1:J977,0),1)),"")</f>
        <v/>
      </c>
      <c r="AE978" s="2" t="str">
        <f>IFERROR(IF(INDEX(AE$1:AE977,MATCH(J978,J$1:J977,0),1)=0,"",INDEX(AE$1:AE977,MATCH(J978,J$1:J977,0),1)),"")</f>
        <v/>
      </c>
      <c r="AS978" s="4"/>
      <c r="AU978" s="124"/>
      <c r="AV978" s="124"/>
      <c r="AW978" s="124"/>
      <c r="AX978" s="124"/>
      <c r="AY978" s="124"/>
      <c r="AZ978" s="124"/>
      <c r="BA978" s="4"/>
      <c r="BB978" s="127"/>
      <c r="BH978" s="7" t="str">
        <f t="shared" ca="1" si="205"/>
        <v/>
      </c>
      <c r="BI978" s="4" t="str">
        <f t="shared" si="201"/>
        <v/>
      </c>
      <c r="BJ978" s="123" t="str">
        <f t="shared" si="206"/>
        <v/>
      </c>
      <c r="BK978" s="140" t="str">
        <f t="shared" si="211"/>
        <v/>
      </c>
      <c r="BP978" s="5"/>
      <c r="BQ978" s="4" t="str">
        <f>IF(IFERROR(VLOOKUP(C978,C979:C$1993,1,0),"")="","",COUNTIF(C:C,C978))</f>
        <v/>
      </c>
      <c r="BS978" s="5"/>
      <c r="BT978" s="5"/>
      <c r="BU978" s="5" t="str">
        <f>IF(B978="","",IF(BQ978="",1+(MAX(BU$2:BU977)),""))</f>
        <v/>
      </c>
      <c r="BV978" s="5" t="str">
        <f t="shared" si="207"/>
        <v/>
      </c>
      <c r="BW978" s="5" t="str">
        <f t="shared" si="208"/>
        <v/>
      </c>
      <c r="BX978" s="14" t="str">
        <f t="shared" si="209"/>
        <v/>
      </c>
      <c r="BY978" s="28"/>
      <c r="CA978" s="5" t="str">
        <f t="shared" si="202"/>
        <v/>
      </c>
      <c r="CC978" s="5"/>
      <c r="CD978" s="5" t="str">
        <f t="shared" si="210"/>
        <v/>
      </c>
      <c r="CE978" s="5" t="str">
        <f>IF(J978="","",IFERROR(IF(VLOOKUP(J978,J$2:J977,1,0)=0,"",""),J978))</f>
        <v/>
      </c>
      <c r="CF978" s="24" t="str">
        <f>IF(CE978="","",(IFERROR(VLOOKUP(MID(CE978,1,1),$CW$2:DA$28,3,0),0)+IFERROR(VLOOKUP(MID(CE978,2,1),CW$2:DA$28,4,0),0)+IFERROR(VLOOKUP(MID(CE978,3,1),CW$2:DA$28,5,0),0)+(ROW(CE978)/1000000000000)))</f>
        <v/>
      </c>
      <c r="CG978" s="5"/>
      <c r="CH978" s="5">
        <v>977</v>
      </c>
      <c r="CI978" s="5" t="str">
        <f>IFERROR(VLOOKUP(CH978,CD$2:CE2054,2,0),"")</f>
        <v/>
      </c>
      <c r="CJ978" s="5"/>
      <c r="CL978" s="5"/>
      <c r="DC978" s="5" t="e">
        <f>IF(REPORTE!AH$2="si",IF(C978=VALUE(REPORTE!C$11),IF(SUM(DC979:DC$1993),CONCATENATE(INT(B978),", "),INT(B978)),""),IF(C978=VALUE(REPORTE!C$10),IF(SUM(DC979:DC$1993),CONCATENATE(INT(B978),", "),INT(B978)),""))</f>
        <v>#VALUE!</v>
      </c>
      <c r="DG978" s="5"/>
      <c r="DH978" s="5"/>
      <c r="DI978" s="5"/>
      <c r="DJ978" s="5"/>
    </row>
    <row r="979" spans="1:114">
      <c r="A979" s="4"/>
      <c r="B979" s="3"/>
      <c r="D979" s="1" t="str">
        <f>IFERROR(INDEX('padron cfe'!B:B,MATCH(DATOS!C979,'padron cfe'!A:A,0),1),"")</f>
        <v/>
      </c>
      <c r="H979" s="5" t="str">
        <f>IF(F979="","",IFERROR(CONCATENATE("PEUA",VLOOKUP(ESTADO,REPORTE!AV$2:AW$33,2,0),DIDTRITO_FORM,CADER_FORM,IFERROR(VLOOKUP(DAY(F979),$BN$3:$BO$11,2,0),DAY(F979)),IFERROR(VLOOKUP(MONTH(F979),$BN$3:$BO$11,2,0),MONTH(F979)),YEAR(F979),G979),""))</f>
        <v/>
      </c>
      <c r="K979" s="2" t="str">
        <f>IFERROR(INDEX('padron cfe'!C:C,MATCH(DATOS!C979,'padron cfe'!A:A,0),1),"")</f>
        <v/>
      </c>
      <c r="L979" s="4" t="str">
        <f>IFERROR(IF(VLOOKUP(J979,J$2:L978,4,0)=0,"",VLOOKUP(J979,J$2:L978,4,0)),"")</f>
        <v/>
      </c>
      <c r="M979" s="4" t="str">
        <f>IFERROR(IF(VLOOKUP(J979,J$2:M978,5,0)=0,"",VLOOKUP(J979,J$2:M978,5,0)),"")</f>
        <v/>
      </c>
      <c r="Q979" s="5" t="str">
        <f t="shared" si="203"/>
        <v/>
      </c>
      <c r="S979"/>
      <c r="T979" s="2" t="str">
        <f>IFERROR(INDEX('padron cfe'!D:D,MATCH(DATOS!C979,'padron cfe'!A:A,0),1),"")</f>
        <v/>
      </c>
      <c r="X979" s="3"/>
      <c r="Z979" s="4" t="str">
        <f t="shared" si="204"/>
        <v/>
      </c>
      <c r="AC979" s="2" t="str">
        <f>IFERROR(IF(INDEX(AC$1:AC978,MATCH(J979,J$1:J978,0),1)=0,"",INDEX(AC$1:AC978,MATCH(J979,J$1:J978,0),1)),"")</f>
        <v/>
      </c>
      <c r="AD979" s="2" t="str">
        <f>IFERROR(IF(INDEX(AD$1:AD978,MATCH(J979,J$1:J978,0),1)=0,"",INDEX(AD$1:AD978,MATCH(J979,J$1:J978,0),1)),"")</f>
        <v/>
      </c>
      <c r="AE979" s="2" t="str">
        <f>IFERROR(IF(INDEX(AE$1:AE978,MATCH(J979,J$1:J978,0),1)=0,"",INDEX(AE$1:AE978,MATCH(J979,J$1:J978,0),1)),"")</f>
        <v/>
      </c>
      <c r="AS979" s="4"/>
      <c r="AU979" s="124"/>
      <c r="AV979" s="124"/>
      <c r="AW979" s="124"/>
      <c r="AX979" s="124"/>
      <c r="AY979" s="124"/>
      <c r="AZ979" s="124"/>
      <c r="BA979" s="4"/>
      <c r="BB979" s="127"/>
      <c r="BH979" s="7" t="str">
        <f t="shared" ca="1" si="205"/>
        <v/>
      </c>
      <c r="BI979" s="4" t="str">
        <f t="shared" ref="BI979:BI1042" si="212">IFERROR(IF(AA979=0,"",AA979/BB979),"")</f>
        <v/>
      </c>
      <c r="BJ979" s="123" t="str">
        <f t="shared" si="206"/>
        <v/>
      </c>
      <c r="BK979" s="140" t="str">
        <f t="shared" si="211"/>
        <v/>
      </c>
      <c r="BP979" s="5"/>
      <c r="BQ979" s="4" t="str">
        <f>IF(IFERROR(VLOOKUP(C979,C980:C$1993,1,0),"")="","",COUNTIF(C:C,C979))</f>
        <v/>
      </c>
      <c r="BS979" s="5"/>
      <c r="BT979" s="5"/>
      <c r="BU979" s="5" t="str">
        <f>IF(B979="","",IF(BQ979="",1+(MAX(BU$2:BU978)),""))</f>
        <v/>
      </c>
      <c r="BV979" s="5" t="str">
        <f t="shared" si="207"/>
        <v/>
      </c>
      <c r="BW979" s="5" t="str">
        <f t="shared" si="208"/>
        <v/>
      </c>
      <c r="BX979" s="14" t="str">
        <f t="shared" si="209"/>
        <v/>
      </c>
      <c r="BY979" s="28"/>
      <c r="CA979" s="5" t="str">
        <f t="shared" si="202"/>
        <v/>
      </c>
      <c r="CC979" s="5"/>
      <c r="CD979" s="5" t="str">
        <f t="shared" si="210"/>
        <v/>
      </c>
      <c r="CE979" s="5" t="str">
        <f>IF(J979="","",IFERROR(IF(VLOOKUP(J979,J$2:J978,1,0)=0,"",""),J979))</f>
        <v/>
      </c>
      <c r="CF979" s="24" t="str">
        <f>IF(CE979="","",(IFERROR(VLOOKUP(MID(CE979,1,1),$CW$2:DA$28,3,0),0)+IFERROR(VLOOKUP(MID(CE979,2,1),CW$2:DA$28,4,0),0)+IFERROR(VLOOKUP(MID(CE979,3,1),CW$2:DA$28,5,0),0)+(ROW(CE979)/1000000000000)))</f>
        <v/>
      </c>
      <c r="CG979" s="5"/>
      <c r="CH979" s="5">
        <v>978</v>
      </c>
      <c r="CI979" s="5" t="str">
        <f>IFERROR(VLOOKUP(CH979,CD$2:CE2055,2,0),"")</f>
        <v/>
      </c>
      <c r="CJ979" s="5"/>
      <c r="CL979" s="5"/>
      <c r="DC979" s="5" t="e">
        <f>IF(REPORTE!AH$2="si",IF(C979=VALUE(REPORTE!C$11),IF(SUM(DC980:DC$1993),CONCATENATE(INT(B979),", "),INT(B979)),""),IF(C979=VALUE(REPORTE!C$10),IF(SUM(DC980:DC$1993),CONCATENATE(INT(B979),", "),INT(B979)),""))</f>
        <v>#VALUE!</v>
      </c>
      <c r="DG979" s="5"/>
      <c r="DH979" s="5"/>
      <c r="DI979" s="5"/>
      <c r="DJ979" s="5"/>
    </row>
    <row r="980" spans="1:114">
      <c r="A980" s="4"/>
      <c r="B980" s="3"/>
      <c r="D980" s="1" t="str">
        <f>IFERROR(INDEX('padron cfe'!B:B,MATCH(DATOS!C980,'padron cfe'!A:A,0),1),"")</f>
        <v/>
      </c>
      <c r="H980" s="5" t="str">
        <f>IF(F980="","",IFERROR(CONCATENATE("PEUA",VLOOKUP(ESTADO,REPORTE!AV$2:AW$33,2,0),DIDTRITO_FORM,CADER_FORM,IFERROR(VLOOKUP(DAY(F980),$BN$3:$BO$11,2,0),DAY(F980)),IFERROR(VLOOKUP(MONTH(F980),$BN$3:$BO$11,2,0),MONTH(F980)),YEAR(F980),G980),""))</f>
        <v/>
      </c>
      <c r="K980" s="2" t="str">
        <f>IFERROR(INDEX('padron cfe'!C:C,MATCH(DATOS!C980,'padron cfe'!A:A,0),1),"")</f>
        <v/>
      </c>
      <c r="L980" s="4" t="str">
        <f>IFERROR(IF(VLOOKUP(J980,J$2:L979,4,0)=0,"",VLOOKUP(J980,J$2:L979,4,0)),"")</f>
        <v/>
      </c>
      <c r="M980" s="4" t="str">
        <f>IFERROR(IF(VLOOKUP(J980,J$2:M979,5,0)=0,"",VLOOKUP(J980,J$2:M979,5,0)),"")</f>
        <v/>
      </c>
      <c r="Q980" s="5" t="str">
        <f t="shared" si="203"/>
        <v/>
      </c>
      <c r="S980"/>
      <c r="T980" s="2" t="str">
        <f>IFERROR(INDEX('padron cfe'!D:D,MATCH(DATOS!C980,'padron cfe'!A:A,0),1),"")</f>
        <v/>
      </c>
      <c r="X980" s="3"/>
      <c r="Z980" s="4" t="str">
        <f t="shared" si="204"/>
        <v/>
      </c>
      <c r="AC980" s="2" t="str">
        <f>IFERROR(IF(INDEX(AC$1:AC979,MATCH(J980,J$1:J979,0),1)=0,"",INDEX(AC$1:AC979,MATCH(J980,J$1:J979,0),1)),"")</f>
        <v/>
      </c>
      <c r="AD980" s="2" t="str">
        <f>IFERROR(IF(INDEX(AD$1:AD979,MATCH(J980,J$1:J979,0),1)=0,"",INDEX(AD$1:AD979,MATCH(J980,J$1:J979,0),1)),"")</f>
        <v/>
      </c>
      <c r="AE980" s="2" t="str">
        <f>IFERROR(IF(INDEX(AE$1:AE979,MATCH(J980,J$1:J979,0),1)=0,"",INDEX(AE$1:AE979,MATCH(J980,J$1:J979,0),1)),"")</f>
        <v/>
      </c>
      <c r="AS980" s="4"/>
      <c r="AU980" s="124"/>
      <c r="AV980" s="124"/>
      <c r="AW980" s="124"/>
      <c r="AX980" s="124"/>
      <c r="AY980" s="124"/>
      <c r="AZ980" s="124"/>
      <c r="BA980" s="4"/>
      <c r="BB980" s="127"/>
      <c r="BH980" s="7" t="str">
        <f t="shared" ca="1" si="205"/>
        <v/>
      </c>
      <c r="BI980" s="4" t="str">
        <f t="shared" si="212"/>
        <v/>
      </c>
      <c r="BJ980" s="123" t="str">
        <f t="shared" si="206"/>
        <v/>
      </c>
      <c r="BK980" s="140" t="str">
        <f t="shared" si="211"/>
        <v/>
      </c>
      <c r="BP980" s="5"/>
      <c r="BQ980" s="4" t="str">
        <f>IF(IFERROR(VLOOKUP(C980,C981:C$1993,1,0),"")="","",COUNTIF(C:C,C980))</f>
        <v/>
      </c>
      <c r="BS980" s="5"/>
      <c r="BT980" s="5"/>
      <c r="BU980" s="5" t="str">
        <f>IF(B980="","",IF(BQ980="",1+(MAX(BU$2:BU979)),""))</f>
        <v/>
      </c>
      <c r="BV980" s="5" t="str">
        <f t="shared" si="207"/>
        <v/>
      </c>
      <c r="BW980" s="5" t="str">
        <f t="shared" si="208"/>
        <v/>
      </c>
      <c r="BX980" s="14" t="str">
        <f t="shared" si="209"/>
        <v/>
      </c>
      <c r="BY980" s="28"/>
      <c r="CA980" s="5" t="str">
        <f t="shared" si="202"/>
        <v/>
      </c>
      <c r="CC980" s="5"/>
      <c r="CD980" s="5" t="str">
        <f t="shared" si="210"/>
        <v/>
      </c>
      <c r="CE980" s="5" t="str">
        <f>IF(J980="","",IFERROR(IF(VLOOKUP(J980,J$2:J979,1,0)=0,"",""),J980))</f>
        <v/>
      </c>
      <c r="CF980" s="24" t="str">
        <f>IF(CE980="","",(IFERROR(VLOOKUP(MID(CE980,1,1),$CW$2:DA$28,3,0),0)+IFERROR(VLOOKUP(MID(CE980,2,1),CW$2:DA$28,4,0),0)+IFERROR(VLOOKUP(MID(CE980,3,1),CW$2:DA$28,5,0),0)+(ROW(CE980)/1000000000000)))</f>
        <v/>
      </c>
      <c r="CG980" s="5"/>
      <c r="CH980" s="5">
        <v>979</v>
      </c>
      <c r="CI980" s="5" t="str">
        <f>IFERROR(VLOOKUP(CH980,CD$2:CE2056,2,0),"")</f>
        <v/>
      </c>
      <c r="CJ980" s="5"/>
      <c r="CL980" s="5"/>
      <c r="DC980" s="5" t="e">
        <f>IF(REPORTE!AH$2="si",IF(C980=VALUE(REPORTE!C$11),IF(SUM(DC981:DC$1993),CONCATENATE(INT(B980),", "),INT(B980)),""),IF(C980=VALUE(REPORTE!C$10),IF(SUM(DC981:DC$1993),CONCATENATE(INT(B980),", "),INT(B980)),""))</f>
        <v>#VALUE!</v>
      </c>
      <c r="DG980" s="5"/>
      <c r="DH980" s="5"/>
      <c r="DI980" s="5"/>
      <c r="DJ980" s="5"/>
    </row>
    <row r="981" spans="1:114">
      <c r="A981" s="4"/>
      <c r="B981" s="3"/>
      <c r="D981" s="1" t="str">
        <f>IFERROR(INDEX('padron cfe'!B:B,MATCH(DATOS!C981,'padron cfe'!A:A,0),1),"")</f>
        <v/>
      </c>
      <c r="H981" s="5" t="str">
        <f>IF(F981="","",IFERROR(CONCATENATE("PEUA",VLOOKUP(ESTADO,REPORTE!AV$2:AW$33,2,0),DIDTRITO_FORM,CADER_FORM,IFERROR(VLOOKUP(DAY(F981),$BN$3:$BO$11,2,0),DAY(F981)),IFERROR(VLOOKUP(MONTH(F981),$BN$3:$BO$11,2,0),MONTH(F981)),YEAR(F981),G981),""))</f>
        <v/>
      </c>
      <c r="K981" s="2" t="str">
        <f>IFERROR(INDEX('padron cfe'!C:C,MATCH(DATOS!C981,'padron cfe'!A:A,0),1),"")</f>
        <v/>
      </c>
      <c r="L981" s="4" t="str">
        <f>IFERROR(IF(VLOOKUP(J981,J$2:L980,4,0)=0,"",VLOOKUP(J981,J$2:L980,4,0)),"")</f>
        <v/>
      </c>
      <c r="M981" s="4" t="str">
        <f>IFERROR(IF(VLOOKUP(J981,J$2:M980,5,0)=0,"",VLOOKUP(J981,J$2:M980,5,0)),"")</f>
        <v/>
      </c>
      <c r="Q981" s="5" t="str">
        <f t="shared" si="203"/>
        <v/>
      </c>
      <c r="S981"/>
      <c r="T981" s="2" t="str">
        <f>IFERROR(INDEX('padron cfe'!D:D,MATCH(DATOS!C981,'padron cfe'!A:A,0),1),"")</f>
        <v/>
      </c>
      <c r="X981" s="3"/>
      <c r="Z981" s="4" t="str">
        <f t="shared" si="204"/>
        <v/>
      </c>
      <c r="AC981" s="2" t="str">
        <f>IFERROR(IF(INDEX(AC$1:AC980,MATCH(J981,J$1:J980,0),1)=0,"",INDEX(AC$1:AC980,MATCH(J981,J$1:J980,0),1)),"")</f>
        <v/>
      </c>
      <c r="AD981" s="2" t="str">
        <f>IFERROR(IF(INDEX(AD$1:AD980,MATCH(J981,J$1:J980,0),1)=0,"",INDEX(AD$1:AD980,MATCH(J981,J$1:J980,0),1)),"")</f>
        <v/>
      </c>
      <c r="AE981" s="2" t="str">
        <f>IFERROR(IF(INDEX(AE$1:AE980,MATCH(J981,J$1:J980,0),1)=0,"",INDEX(AE$1:AE980,MATCH(J981,J$1:J980,0),1)),"")</f>
        <v/>
      </c>
      <c r="AS981" s="4"/>
      <c r="AU981" s="124"/>
      <c r="AV981" s="124"/>
      <c r="AW981" s="124"/>
      <c r="AX981" s="124"/>
      <c r="AY981" s="124"/>
      <c r="AZ981" s="124"/>
      <c r="BA981" s="4"/>
      <c r="BB981" s="127"/>
      <c r="BH981" s="7" t="str">
        <f t="shared" ca="1" si="205"/>
        <v/>
      </c>
      <c r="BI981" s="4" t="str">
        <f t="shared" si="212"/>
        <v/>
      </c>
      <c r="BJ981" s="123" t="str">
        <f t="shared" si="206"/>
        <v/>
      </c>
      <c r="BK981" s="140" t="str">
        <f t="shared" si="211"/>
        <v/>
      </c>
      <c r="BP981" s="5"/>
      <c r="BQ981" s="4" t="str">
        <f>IF(IFERROR(VLOOKUP(C981,C982:C$1993,1,0),"")="","",COUNTIF(C:C,C981))</f>
        <v/>
      </c>
      <c r="BS981" s="5"/>
      <c r="BT981" s="5"/>
      <c r="BU981" s="5" t="str">
        <f>IF(B981="","",IF(BQ981="",1+(MAX(BU$2:BU980)),""))</f>
        <v/>
      </c>
      <c r="BV981" s="5" t="str">
        <f t="shared" si="207"/>
        <v/>
      </c>
      <c r="BW981" s="5" t="str">
        <f t="shared" si="208"/>
        <v/>
      </c>
      <c r="BX981" s="14" t="str">
        <f t="shared" si="209"/>
        <v/>
      </c>
      <c r="BY981" s="28"/>
      <c r="CA981" s="5" t="str">
        <f t="shared" si="202"/>
        <v/>
      </c>
      <c r="CC981" s="5"/>
      <c r="CD981" s="5" t="str">
        <f t="shared" si="210"/>
        <v/>
      </c>
      <c r="CE981" s="5" t="str">
        <f>IF(J981="","",IFERROR(IF(VLOOKUP(J981,J$2:J980,1,0)=0,"",""),J981))</f>
        <v/>
      </c>
      <c r="CF981" s="24" t="str">
        <f>IF(CE981="","",(IFERROR(VLOOKUP(MID(CE981,1,1),$CW$2:DA$28,3,0),0)+IFERROR(VLOOKUP(MID(CE981,2,1),CW$2:DA$28,4,0),0)+IFERROR(VLOOKUP(MID(CE981,3,1),CW$2:DA$28,5,0),0)+(ROW(CE981)/1000000000000)))</f>
        <v/>
      </c>
      <c r="CG981" s="5"/>
      <c r="CH981" s="5">
        <v>980</v>
      </c>
      <c r="CI981" s="5" t="str">
        <f>IFERROR(VLOOKUP(CH981,CD$2:CE2057,2,0),"")</f>
        <v/>
      </c>
      <c r="CJ981" s="5"/>
      <c r="CL981" s="5"/>
      <c r="DC981" s="5" t="e">
        <f>IF(REPORTE!AH$2="si",IF(C981=VALUE(REPORTE!C$11),IF(SUM(DC982:DC$1993),CONCATENATE(INT(B981),", "),INT(B981)),""),IF(C981=VALUE(REPORTE!C$10),IF(SUM(DC982:DC$1993),CONCATENATE(INT(B981),", "),INT(B981)),""))</f>
        <v>#VALUE!</v>
      </c>
      <c r="DG981" s="5"/>
      <c r="DH981" s="5"/>
      <c r="DI981" s="5"/>
      <c r="DJ981" s="5"/>
    </row>
    <row r="982" spans="1:114">
      <c r="A982" s="4"/>
      <c r="B982" s="3"/>
      <c r="D982" s="1" t="str">
        <f>IFERROR(INDEX('padron cfe'!B:B,MATCH(DATOS!C982,'padron cfe'!A:A,0),1),"")</f>
        <v/>
      </c>
      <c r="H982" s="5" t="str">
        <f>IF(F982="","",IFERROR(CONCATENATE("PEUA",VLOOKUP(ESTADO,REPORTE!AV$2:AW$33,2,0),DIDTRITO_FORM,CADER_FORM,IFERROR(VLOOKUP(DAY(F982),$BN$3:$BO$11,2,0),DAY(F982)),IFERROR(VLOOKUP(MONTH(F982),$BN$3:$BO$11,2,0),MONTH(F982)),YEAR(F982),G982),""))</f>
        <v/>
      </c>
      <c r="K982" s="2" t="str">
        <f>IFERROR(INDEX('padron cfe'!C:C,MATCH(DATOS!C982,'padron cfe'!A:A,0),1),"")</f>
        <v/>
      </c>
      <c r="L982" s="4" t="str">
        <f>IFERROR(IF(VLOOKUP(J982,J$2:L981,4,0)=0,"",VLOOKUP(J982,J$2:L981,4,0)),"")</f>
        <v/>
      </c>
      <c r="M982" s="4" t="str">
        <f>IFERROR(IF(VLOOKUP(J982,J$2:M981,5,0)=0,"",VLOOKUP(J982,J$2:M981,5,0)),"")</f>
        <v/>
      </c>
      <c r="Q982" s="5" t="str">
        <f t="shared" si="203"/>
        <v/>
      </c>
      <c r="S982"/>
      <c r="T982" s="2" t="str">
        <f>IFERROR(INDEX('padron cfe'!D:D,MATCH(DATOS!C982,'padron cfe'!A:A,0),1),"")</f>
        <v/>
      </c>
      <c r="X982" s="3"/>
      <c r="Z982" s="4" t="str">
        <f t="shared" si="204"/>
        <v/>
      </c>
      <c r="AC982" s="2" t="str">
        <f>IFERROR(IF(INDEX(AC$1:AC981,MATCH(J982,J$1:J981,0),1)=0,"",INDEX(AC$1:AC981,MATCH(J982,J$1:J981,0),1)),"")</f>
        <v/>
      </c>
      <c r="AD982" s="2" t="str">
        <f>IFERROR(IF(INDEX(AD$1:AD981,MATCH(J982,J$1:J981,0),1)=0,"",INDEX(AD$1:AD981,MATCH(J982,J$1:J981,0),1)),"")</f>
        <v/>
      </c>
      <c r="AE982" s="2" t="str">
        <f>IFERROR(IF(INDEX(AE$1:AE981,MATCH(J982,J$1:J981,0),1)=0,"",INDEX(AE$1:AE981,MATCH(J982,J$1:J981,0),1)),"")</f>
        <v/>
      </c>
      <c r="AS982" s="4"/>
      <c r="AU982" s="124"/>
      <c r="AV982" s="124"/>
      <c r="AW982" s="124"/>
      <c r="AX982" s="124"/>
      <c r="AY982" s="124"/>
      <c r="AZ982" s="124"/>
      <c r="BA982" s="4"/>
      <c r="BB982" s="127"/>
      <c r="BH982" s="7" t="str">
        <f t="shared" ca="1" si="205"/>
        <v/>
      </c>
      <c r="BI982" s="4" t="str">
        <f t="shared" si="212"/>
        <v/>
      </c>
      <c r="BJ982" s="123" t="str">
        <f t="shared" si="206"/>
        <v/>
      </c>
      <c r="BK982" s="140" t="str">
        <f t="shared" si="211"/>
        <v/>
      </c>
      <c r="BP982" s="5"/>
      <c r="BQ982" s="4" t="str">
        <f>IF(IFERROR(VLOOKUP(C982,C983:C$1993,1,0),"")="","",COUNTIF(C:C,C982))</f>
        <v/>
      </c>
      <c r="BS982" s="5"/>
      <c r="BT982" s="5"/>
      <c r="BU982" s="5" t="str">
        <f>IF(B982="","",IF(BQ982="",1+(MAX(BU$2:BU981)),""))</f>
        <v/>
      </c>
      <c r="BV982" s="5" t="str">
        <f t="shared" si="207"/>
        <v/>
      </c>
      <c r="BW982" s="5" t="str">
        <f t="shared" si="208"/>
        <v/>
      </c>
      <c r="BX982" s="14" t="str">
        <f t="shared" si="209"/>
        <v/>
      </c>
      <c r="BY982" s="28"/>
      <c r="CA982" s="5" t="str">
        <f t="shared" ref="CA982:CA1045" si="213">CONCATENATE(AI982,AJ982,AK982,AL982,AM982)</f>
        <v/>
      </c>
      <c r="CC982" s="5"/>
      <c r="CD982" s="5" t="str">
        <f t="shared" si="210"/>
        <v/>
      </c>
      <c r="CE982" s="5" t="str">
        <f>IF(J982="","",IFERROR(IF(VLOOKUP(J982,J$2:J981,1,0)=0,"",""),J982))</f>
        <v/>
      </c>
      <c r="CF982" s="24" t="str">
        <f>IF(CE982="","",(IFERROR(VLOOKUP(MID(CE982,1,1),$CW$2:DA$28,3,0),0)+IFERROR(VLOOKUP(MID(CE982,2,1),CW$2:DA$28,4,0),0)+IFERROR(VLOOKUP(MID(CE982,3,1),CW$2:DA$28,5,0),0)+(ROW(CE982)/1000000000000)))</f>
        <v/>
      </c>
      <c r="CG982" s="5"/>
      <c r="CH982" s="5">
        <v>981</v>
      </c>
      <c r="CI982" s="5" t="str">
        <f>IFERROR(VLOOKUP(CH982,CD$2:CE2058,2,0),"")</f>
        <v/>
      </c>
      <c r="CJ982" s="5"/>
      <c r="CL982" s="5"/>
      <c r="DC982" s="5" t="e">
        <f>IF(REPORTE!AH$2="si",IF(C982=VALUE(REPORTE!C$11),IF(SUM(DC983:DC$1993),CONCATENATE(INT(B982),", "),INT(B982)),""),IF(C982=VALUE(REPORTE!C$10),IF(SUM(DC983:DC$1993),CONCATENATE(INT(B982),", "),INT(B982)),""))</f>
        <v>#VALUE!</v>
      </c>
      <c r="DG982" s="5"/>
      <c r="DH982" s="5"/>
      <c r="DI982" s="5"/>
      <c r="DJ982" s="5"/>
    </row>
    <row r="983" spans="1:114">
      <c r="A983" s="4"/>
      <c r="B983" s="3"/>
      <c r="D983" s="1" t="str">
        <f>IFERROR(INDEX('padron cfe'!B:B,MATCH(DATOS!C983,'padron cfe'!A:A,0),1),"")</f>
        <v/>
      </c>
      <c r="H983" s="5" t="str">
        <f>IF(F983="","",IFERROR(CONCATENATE("PEUA",VLOOKUP(ESTADO,REPORTE!AV$2:AW$33,2,0),DIDTRITO_FORM,CADER_FORM,IFERROR(VLOOKUP(DAY(F983),$BN$3:$BO$11,2,0),DAY(F983)),IFERROR(VLOOKUP(MONTH(F983),$BN$3:$BO$11,2,0),MONTH(F983)),YEAR(F983),G983),""))</f>
        <v/>
      </c>
      <c r="K983" s="2" t="str">
        <f>IFERROR(INDEX('padron cfe'!C:C,MATCH(DATOS!C983,'padron cfe'!A:A,0),1),"")</f>
        <v/>
      </c>
      <c r="L983" s="4" t="str">
        <f>IFERROR(IF(VLOOKUP(J983,J$2:L982,4,0)=0,"",VLOOKUP(J983,J$2:L982,4,0)),"")</f>
        <v/>
      </c>
      <c r="M983" s="4" t="str">
        <f>IFERROR(IF(VLOOKUP(J983,J$2:M982,5,0)=0,"",VLOOKUP(J983,J$2:M982,5,0)),"")</f>
        <v/>
      </c>
      <c r="Q983" s="5" t="str">
        <f t="shared" si="203"/>
        <v/>
      </c>
      <c r="S983"/>
      <c r="T983" s="2" t="str">
        <f>IFERROR(INDEX('padron cfe'!D:D,MATCH(DATOS!C983,'padron cfe'!A:A,0),1),"")</f>
        <v/>
      </c>
      <c r="X983" s="3"/>
      <c r="Z983" s="4" t="str">
        <f t="shared" si="204"/>
        <v/>
      </c>
      <c r="AC983" s="2" t="str">
        <f>IFERROR(IF(INDEX(AC$1:AC982,MATCH(J983,J$1:J982,0),1)=0,"",INDEX(AC$1:AC982,MATCH(J983,J$1:J982,0),1)),"")</f>
        <v/>
      </c>
      <c r="AD983" s="2" t="str">
        <f>IFERROR(IF(INDEX(AD$1:AD982,MATCH(J983,J$1:J982,0),1)=0,"",INDEX(AD$1:AD982,MATCH(J983,J$1:J982,0),1)),"")</f>
        <v/>
      </c>
      <c r="AE983" s="2" t="str">
        <f>IFERROR(IF(INDEX(AE$1:AE982,MATCH(J983,J$1:J982,0),1)=0,"",INDEX(AE$1:AE982,MATCH(J983,J$1:J982,0),1)),"")</f>
        <v/>
      </c>
      <c r="AS983" s="4"/>
      <c r="AU983" s="124"/>
      <c r="AV983" s="124"/>
      <c r="AW983" s="124"/>
      <c r="AX983" s="124"/>
      <c r="AY983" s="124"/>
      <c r="AZ983" s="124"/>
      <c r="BA983" s="4"/>
      <c r="BB983" s="127"/>
      <c r="BH983" s="7" t="str">
        <f t="shared" ca="1" si="205"/>
        <v/>
      </c>
      <c r="BI983" s="4" t="str">
        <f t="shared" si="212"/>
        <v/>
      </c>
      <c r="BJ983" s="123" t="str">
        <f t="shared" si="206"/>
        <v/>
      </c>
      <c r="BK983" s="140" t="str">
        <f t="shared" si="211"/>
        <v/>
      </c>
      <c r="BP983" s="5"/>
      <c r="BQ983" s="4" t="str">
        <f>IF(IFERROR(VLOOKUP(C983,C984:C$1993,1,0),"")="","",COUNTIF(C:C,C983))</f>
        <v/>
      </c>
      <c r="BS983" s="5"/>
      <c r="BT983" s="5"/>
      <c r="BU983" s="5" t="str">
        <f>IF(B983="","",IF(BQ983="",1+(MAX(BU$2:BU982)),""))</f>
        <v/>
      </c>
      <c r="BV983" s="5" t="str">
        <f t="shared" si="207"/>
        <v/>
      </c>
      <c r="BW983" s="5" t="str">
        <f t="shared" si="208"/>
        <v/>
      </c>
      <c r="BX983" s="14" t="str">
        <f t="shared" si="209"/>
        <v/>
      </c>
      <c r="BY983" s="28"/>
      <c r="CA983" s="5" t="str">
        <f t="shared" si="213"/>
        <v/>
      </c>
      <c r="CC983" s="5"/>
      <c r="CD983" s="5" t="str">
        <f t="shared" si="210"/>
        <v/>
      </c>
      <c r="CE983" s="5" t="str">
        <f>IF(J983="","",IFERROR(IF(VLOOKUP(J983,J$2:J982,1,0)=0,"",""),J983))</f>
        <v/>
      </c>
      <c r="CF983" s="24" t="str">
        <f>IF(CE983="","",(IFERROR(VLOOKUP(MID(CE983,1,1),$CW$2:DA$28,3,0),0)+IFERROR(VLOOKUP(MID(CE983,2,1),CW$2:DA$28,4,0),0)+IFERROR(VLOOKUP(MID(CE983,3,1),CW$2:DA$28,5,0),0)+(ROW(CE983)/1000000000000)))</f>
        <v/>
      </c>
      <c r="CG983" s="5"/>
      <c r="CH983" s="5">
        <v>982</v>
      </c>
      <c r="CI983" s="5" t="str">
        <f>IFERROR(VLOOKUP(CH983,CD$2:CE2059,2,0),"")</f>
        <v/>
      </c>
      <c r="CJ983" s="5"/>
      <c r="CL983" s="5"/>
      <c r="DC983" s="5" t="e">
        <f>IF(REPORTE!AH$2="si",IF(C983=VALUE(REPORTE!C$11),IF(SUM(DC984:DC$1993),CONCATENATE(INT(B983),", "),INT(B983)),""),IF(C983=VALUE(REPORTE!C$10),IF(SUM(DC984:DC$1993),CONCATENATE(INT(B983),", "),INT(B983)),""))</f>
        <v>#VALUE!</v>
      </c>
      <c r="DG983" s="5"/>
      <c r="DH983" s="5"/>
      <c r="DI983" s="5"/>
      <c r="DJ983" s="5"/>
    </row>
    <row r="984" spans="1:114">
      <c r="A984" s="4"/>
      <c r="B984" s="3"/>
      <c r="D984" s="1" t="str">
        <f>IFERROR(INDEX('padron cfe'!B:B,MATCH(DATOS!C984,'padron cfe'!A:A,0),1),"")</f>
        <v/>
      </c>
      <c r="H984" s="5" t="str">
        <f>IF(F984="","",IFERROR(CONCATENATE("PEUA",VLOOKUP(ESTADO,REPORTE!AV$2:AW$33,2,0),DIDTRITO_FORM,CADER_FORM,IFERROR(VLOOKUP(DAY(F984),$BN$3:$BO$11,2,0),DAY(F984)),IFERROR(VLOOKUP(MONTH(F984),$BN$3:$BO$11,2,0),MONTH(F984)),YEAR(F984),G984),""))</f>
        <v/>
      </c>
      <c r="K984" s="2" t="str">
        <f>IFERROR(INDEX('padron cfe'!C:C,MATCH(DATOS!C984,'padron cfe'!A:A,0),1),"")</f>
        <v/>
      </c>
      <c r="L984" s="4" t="str">
        <f>IFERROR(IF(VLOOKUP(J984,J$2:L983,4,0)=0,"",VLOOKUP(J984,J$2:L983,4,0)),"")</f>
        <v/>
      </c>
      <c r="M984" s="4" t="str">
        <f>IFERROR(IF(VLOOKUP(J984,J$2:M983,5,0)=0,"",VLOOKUP(J984,J$2:M983,5,0)),"")</f>
        <v/>
      </c>
      <c r="Q984" s="5" t="str">
        <f t="shared" si="203"/>
        <v/>
      </c>
      <c r="S984"/>
      <c r="T984" s="2" t="str">
        <f>IFERROR(INDEX('padron cfe'!D:D,MATCH(DATOS!C984,'padron cfe'!A:A,0),1),"")</f>
        <v/>
      </c>
      <c r="X984" s="3"/>
      <c r="Z984" s="4" t="str">
        <f t="shared" si="204"/>
        <v/>
      </c>
      <c r="AC984" s="2" t="str">
        <f>IFERROR(IF(INDEX(AC$1:AC983,MATCH(J984,J$1:J983,0),1)=0,"",INDEX(AC$1:AC983,MATCH(J984,J$1:J983,0),1)),"")</f>
        <v/>
      </c>
      <c r="AD984" s="2" t="str">
        <f>IFERROR(IF(INDEX(AD$1:AD983,MATCH(J984,J$1:J983,0),1)=0,"",INDEX(AD$1:AD983,MATCH(J984,J$1:J983,0),1)),"")</f>
        <v/>
      </c>
      <c r="AE984" s="2" t="str">
        <f>IFERROR(IF(INDEX(AE$1:AE983,MATCH(J984,J$1:J983,0),1)=0,"",INDEX(AE$1:AE983,MATCH(J984,J$1:J983,0),1)),"")</f>
        <v/>
      </c>
      <c r="AS984" s="4"/>
      <c r="AU984" s="124"/>
      <c r="AV984" s="124"/>
      <c r="AW984" s="124"/>
      <c r="AX984" s="124"/>
      <c r="AY984" s="124"/>
      <c r="AZ984" s="124"/>
      <c r="BA984" s="4"/>
      <c r="BB984" s="127"/>
      <c r="BH984" s="7" t="str">
        <f t="shared" ca="1" si="205"/>
        <v/>
      </c>
      <c r="BI984" s="4" t="str">
        <f t="shared" si="212"/>
        <v/>
      </c>
      <c r="BJ984" s="123" t="str">
        <f t="shared" si="206"/>
        <v/>
      </c>
      <c r="BK984" s="140" t="str">
        <f t="shared" si="211"/>
        <v/>
      </c>
      <c r="BP984" s="5"/>
      <c r="BQ984" s="4" t="str">
        <f>IF(IFERROR(VLOOKUP(C984,C985:C$1993,1,0),"")="","",COUNTIF(C:C,C984))</f>
        <v/>
      </c>
      <c r="BS984" s="5"/>
      <c r="BT984" s="5"/>
      <c r="BU984" s="5" t="str">
        <f>IF(B984="","",IF(BQ984="",1+(MAX(BU$2:BU983)),""))</f>
        <v/>
      </c>
      <c r="BV984" s="5" t="str">
        <f t="shared" si="207"/>
        <v/>
      </c>
      <c r="BW984" s="5" t="str">
        <f t="shared" si="208"/>
        <v/>
      </c>
      <c r="BX984" s="14" t="str">
        <f t="shared" si="209"/>
        <v/>
      </c>
      <c r="BY984" s="28"/>
      <c r="CA984" s="5" t="str">
        <f t="shared" si="213"/>
        <v/>
      </c>
      <c r="CC984" s="5"/>
      <c r="CD984" s="5" t="str">
        <f t="shared" si="210"/>
        <v/>
      </c>
      <c r="CE984" s="5" t="str">
        <f>IF(J984="","",IFERROR(IF(VLOOKUP(J984,J$2:J983,1,0)=0,"",""),J984))</f>
        <v/>
      </c>
      <c r="CF984" s="24" t="str">
        <f>IF(CE984="","",(IFERROR(VLOOKUP(MID(CE984,1,1),$CW$2:DA$28,3,0),0)+IFERROR(VLOOKUP(MID(CE984,2,1),CW$2:DA$28,4,0),0)+IFERROR(VLOOKUP(MID(CE984,3,1),CW$2:DA$28,5,0),0)+(ROW(CE984)/1000000000000)))</f>
        <v/>
      </c>
      <c r="CG984" s="5"/>
      <c r="CH984" s="5">
        <v>983</v>
      </c>
      <c r="CI984" s="5" t="str">
        <f>IFERROR(VLOOKUP(CH984,CD$2:CE2060,2,0),"")</f>
        <v/>
      </c>
      <c r="CJ984" s="5"/>
      <c r="CL984" s="5"/>
      <c r="DC984" s="5" t="e">
        <f>IF(REPORTE!AH$2="si",IF(C984=VALUE(REPORTE!C$11),IF(SUM(DC985:DC$1993),CONCATENATE(INT(B984),", "),INT(B984)),""),IF(C984=VALUE(REPORTE!C$10),IF(SUM(DC985:DC$1993),CONCATENATE(INT(B984),", "),INT(B984)),""))</f>
        <v>#VALUE!</v>
      </c>
      <c r="DG984" s="5"/>
      <c r="DH984" s="5"/>
      <c r="DI984" s="5"/>
      <c r="DJ984" s="5"/>
    </row>
    <row r="985" spans="1:114">
      <c r="A985" s="4"/>
      <c r="B985" s="3"/>
      <c r="D985" s="1" t="str">
        <f>IFERROR(INDEX('padron cfe'!B:B,MATCH(DATOS!C985,'padron cfe'!A:A,0),1),"")</f>
        <v/>
      </c>
      <c r="H985" s="5" t="str">
        <f>IF(F985="","",IFERROR(CONCATENATE("PEUA",VLOOKUP(ESTADO,REPORTE!AV$2:AW$33,2,0),DIDTRITO_FORM,CADER_FORM,IFERROR(VLOOKUP(DAY(F985),$BN$3:$BO$11,2,0),DAY(F985)),IFERROR(VLOOKUP(MONTH(F985),$BN$3:$BO$11,2,0),MONTH(F985)),YEAR(F985),G985),""))</f>
        <v/>
      </c>
      <c r="K985" s="2" t="str">
        <f>IFERROR(INDEX('padron cfe'!C:C,MATCH(DATOS!C985,'padron cfe'!A:A,0),1),"")</f>
        <v/>
      </c>
      <c r="L985" s="4" t="str">
        <f>IFERROR(IF(VLOOKUP(J985,J$2:L984,4,0)=0,"",VLOOKUP(J985,J$2:L984,4,0)),"")</f>
        <v/>
      </c>
      <c r="M985" s="4" t="str">
        <f>IFERROR(IF(VLOOKUP(J985,J$2:M984,5,0)=0,"",VLOOKUP(J985,J$2:M984,5,0)),"")</f>
        <v/>
      </c>
      <c r="Q985" s="5" t="str">
        <f t="shared" si="203"/>
        <v/>
      </c>
      <c r="S985"/>
      <c r="T985" s="2" t="str">
        <f>IFERROR(INDEX('padron cfe'!D:D,MATCH(DATOS!C985,'padron cfe'!A:A,0),1),"")</f>
        <v/>
      </c>
      <c r="X985" s="3"/>
      <c r="Z985" s="4" t="str">
        <f t="shared" si="204"/>
        <v/>
      </c>
      <c r="AC985" s="2" t="str">
        <f>IFERROR(IF(INDEX(AC$1:AC984,MATCH(J985,J$1:J984,0),1)=0,"",INDEX(AC$1:AC984,MATCH(J985,J$1:J984,0),1)),"")</f>
        <v/>
      </c>
      <c r="AD985" s="2" t="str">
        <f>IFERROR(IF(INDEX(AD$1:AD984,MATCH(J985,J$1:J984,0),1)=0,"",INDEX(AD$1:AD984,MATCH(J985,J$1:J984,0),1)),"")</f>
        <v/>
      </c>
      <c r="AE985" s="2" t="str">
        <f>IFERROR(IF(INDEX(AE$1:AE984,MATCH(J985,J$1:J984,0),1)=0,"",INDEX(AE$1:AE984,MATCH(J985,J$1:J984,0),1)),"")</f>
        <v/>
      </c>
      <c r="AS985" s="4"/>
      <c r="AU985" s="124"/>
      <c r="AV985" s="124"/>
      <c r="AW985" s="124"/>
      <c r="AX985" s="124"/>
      <c r="AY985" s="124"/>
      <c r="AZ985" s="124"/>
      <c r="BA985" s="4"/>
      <c r="BB985" s="127"/>
      <c r="BH985" s="7" t="str">
        <f t="shared" ca="1" si="205"/>
        <v/>
      </c>
      <c r="BI985" s="4" t="str">
        <f t="shared" si="212"/>
        <v/>
      </c>
      <c r="BJ985" s="123" t="str">
        <f t="shared" si="206"/>
        <v/>
      </c>
      <c r="BK985" s="140" t="str">
        <f t="shared" si="211"/>
        <v/>
      </c>
      <c r="BP985" s="5"/>
      <c r="BQ985" s="4" t="str">
        <f>IF(IFERROR(VLOOKUP(C985,C986:C$1993,1,0),"")="","",COUNTIF(C:C,C985))</f>
        <v/>
      </c>
      <c r="BS985" s="5"/>
      <c r="BT985" s="5"/>
      <c r="BU985" s="5" t="str">
        <f>IF(B985="","",IF(BQ985="",1+(MAX(BU$2:BU984)),""))</f>
        <v/>
      </c>
      <c r="BV985" s="5" t="str">
        <f t="shared" si="207"/>
        <v/>
      </c>
      <c r="BW985" s="5" t="str">
        <f t="shared" si="208"/>
        <v/>
      </c>
      <c r="BX985" s="14" t="str">
        <f t="shared" si="209"/>
        <v/>
      </c>
      <c r="BY985" s="28"/>
      <c r="CA985" s="5" t="str">
        <f t="shared" si="213"/>
        <v/>
      </c>
      <c r="CC985" s="5"/>
      <c r="CD985" s="5" t="str">
        <f t="shared" si="210"/>
        <v/>
      </c>
      <c r="CE985" s="5" t="str">
        <f>IF(J985="","",IFERROR(IF(VLOOKUP(J985,J$2:J984,1,0)=0,"",""),J985))</f>
        <v/>
      </c>
      <c r="CF985" s="24" t="str">
        <f>IF(CE985="","",(IFERROR(VLOOKUP(MID(CE985,1,1),$CW$2:DA$28,3,0),0)+IFERROR(VLOOKUP(MID(CE985,2,1),CW$2:DA$28,4,0),0)+IFERROR(VLOOKUP(MID(CE985,3,1),CW$2:DA$28,5,0),0)+(ROW(CE985)/1000000000000)))</f>
        <v/>
      </c>
      <c r="CG985" s="5"/>
      <c r="CH985" s="5">
        <v>984</v>
      </c>
      <c r="CI985" s="5" t="str">
        <f>IFERROR(VLOOKUP(CH985,CD$2:CE2061,2,0),"")</f>
        <v/>
      </c>
      <c r="CJ985" s="5"/>
      <c r="CL985" s="5"/>
      <c r="DC985" s="5" t="e">
        <f>IF(REPORTE!AH$2="si",IF(C985=VALUE(REPORTE!C$11),IF(SUM(DC986:DC$1993),CONCATENATE(INT(B985),", "),INT(B985)),""),IF(C985=VALUE(REPORTE!C$10),IF(SUM(DC986:DC$1993),CONCATENATE(INT(B985),", "),INT(B985)),""))</f>
        <v>#VALUE!</v>
      </c>
      <c r="DG985" s="5"/>
      <c r="DH985" s="5"/>
      <c r="DI985" s="5"/>
      <c r="DJ985" s="5"/>
    </row>
    <row r="986" spans="1:114">
      <c r="A986" s="4"/>
      <c r="B986" s="3"/>
      <c r="D986" s="1" t="str">
        <f>IFERROR(INDEX('padron cfe'!B:B,MATCH(DATOS!C986,'padron cfe'!A:A,0),1),"")</f>
        <v/>
      </c>
      <c r="H986" s="5" t="str">
        <f>IF(F986="","",IFERROR(CONCATENATE("PEUA",VLOOKUP(ESTADO,REPORTE!AV$2:AW$33,2,0),DIDTRITO_FORM,CADER_FORM,IFERROR(VLOOKUP(DAY(F986),$BN$3:$BO$11,2,0),DAY(F986)),IFERROR(VLOOKUP(MONTH(F986),$BN$3:$BO$11,2,0),MONTH(F986)),YEAR(F986),G986),""))</f>
        <v/>
      </c>
      <c r="K986" s="2" t="str">
        <f>IFERROR(INDEX('padron cfe'!C:C,MATCH(DATOS!C986,'padron cfe'!A:A,0),1),"")</f>
        <v/>
      </c>
      <c r="L986" s="4" t="str">
        <f>IFERROR(IF(VLOOKUP(J986,J$2:L985,4,0)=0,"",VLOOKUP(J986,J$2:L985,4,0)),"")</f>
        <v/>
      </c>
      <c r="M986" s="4" t="str">
        <f>IFERROR(IF(VLOOKUP(J986,J$2:M985,5,0)=0,"",VLOOKUP(J986,J$2:M985,5,0)),"")</f>
        <v/>
      </c>
      <c r="Q986" s="5" t="str">
        <f t="shared" si="203"/>
        <v/>
      </c>
      <c r="S986"/>
      <c r="T986" s="2" t="str">
        <f>IFERROR(INDEX('padron cfe'!D:D,MATCH(DATOS!C986,'padron cfe'!A:A,0),1),"")</f>
        <v/>
      </c>
      <c r="X986" s="3"/>
      <c r="Z986" s="4" t="str">
        <f t="shared" si="204"/>
        <v/>
      </c>
      <c r="AC986" s="2" t="str">
        <f>IFERROR(IF(INDEX(AC$1:AC985,MATCH(J986,J$1:J985,0),1)=0,"",INDEX(AC$1:AC985,MATCH(J986,J$1:J985,0),1)),"")</f>
        <v/>
      </c>
      <c r="AD986" s="2" t="str">
        <f>IFERROR(IF(INDEX(AD$1:AD985,MATCH(J986,J$1:J985,0),1)=0,"",INDEX(AD$1:AD985,MATCH(J986,J$1:J985,0),1)),"")</f>
        <v/>
      </c>
      <c r="AE986" s="2" t="str">
        <f>IFERROR(IF(INDEX(AE$1:AE985,MATCH(J986,J$1:J985,0),1)=0,"",INDEX(AE$1:AE985,MATCH(J986,J$1:J985,0),1)),"")</f>
        <v/>
      </c>
      <c r="AS986" s="4"/>
      <c r="AU986" s="124"/>
      <c r="AV986" s="124"/>
      <c r="AW986" s="124"/>
      <c r="AX986" s="124"/>
      <c r="AY986" s="124"/>
      <c r="AZ986" s="124"/>
      <c r="BA986" s="4"/>
      <c r="BB986" s="127"/>
      <c r="BH986" s="7" t="str">
        <f t="shared" ca="1" si="205"/>
        <v/>
      </c>
      <c r="BI986" s="4" t="str">
        <f t="shared" si="212"/>
        <v/>
      </c>
      <c r="BJ986" s="123" t="str">
        <f t="shared" si="206"/>
        <v/>
      </c>
      <c r="BK986" s="140" t="str">
        <f t="shared" si="211"/>
        <v/>
      </c>
      <c r="BP986" s="5"/>
      <c r="BQ986" s="4" t="str">
        <f>IF(IFERROR(VLOOKUP(C986,C987:C$1993,1,0),"")="","",COUNTIF(C:C,C986))</f>
        <v/>
      </c>
      <c r="BS986" s="5"/>
      <c r="BT986" s="5"/>
      <c r="BU986" s="5" t="str">
        <f>IF(B986="","",IF(BQ986="",1+(MAX(BU$2:BU985)),""))</f>
        <v/>
      </c>
      <c r="BV986" s="5" t="str">
        <f t="shared" si="207"/>
        <v/>
      </c>
      <c r="BW986" s="5" t="str">
        <f t="shared" si="208"/>
        <v/>
      </c>
      <c r="BX986" s="14" t="str">
        <f t="shared" si="209"/>
        <v/>
      </c>
      <c r="BY986" s="28"/>
      <c r="CA986" s="5" t="str">
        <f t="shared" si="213"/>
        <v/>
      </c>
      <c r="CC986" s="5"/>
      <c r="CD986" s="5" t="str">
        <f t="shared" si="210"/>
        <v/>
      </c>
      <c r="CE986" s="5" t="str">
        <f>IF(J986="","",IFERROR(IF(VLOOKUP(J986,J$2:J985,1,0)=0,"",""),J986))</f>
        <v/>
      </c>
      <c r="CF986" s="24" t="str">
        <f>IF(CE986="","",(IFERROR(VLOOKUP(MID(CE986,1,1),$CW$2:DA$28,3,0),0)+IFERROR(VLOOKUP(MID(CE986,2,1),CW$2:DA$28,4,0),0)+IFERROR(VLOOKUP(MID(CE986,3,1),CW$2:DA$28,5,0),0)+(ROW(CE986)/1000000000000)))</f>
        <v/>
      </c>
      <c r="CG986" s="5"/>
      <c r="CH986" s="5">
        <v>985</v>
      </c>
      <c r="CI986" s="5" t="str">
        <f>IFERROR(VLOOKUP(CH986,CD$2:CE2062,2,0),"")</f>
        <v/>
      </c>
      <c r="CJ986" s="5"/>
      <c r="CL986" s="5"/>
      <c r="DC986" s="5" t="e">
        <f>IF(REPORTE!AH$2="si",IF(C986=VALUE(REPORTE!C$11),IF(SUM(DC987:DC$1993),CONCATENATE(INT(B986),", "),INT(B986)),""),IF(C986=VALUE(REPORTE!C$10),IF(SUM(DC987:DC$1993),CONCATENATE(INT(B986),", "),INT(B986)),""))</f>
        <v>#VALUE!</v>
      </c>
      <c r="DG986" s="5"/>
      <c r="DH986" s="5"/>
      <c r="DI986" s="5"/>
      <c r="DJ986" s="5"/>
    </row>
    <row r="987" spans="1:114">
      <c r="A987" s="4"/>
      <c r="B987" s="3"/>
      <c r="D987" s="1" t="str">
        <f>IFERROR(INDEX('padron cfe'!B:B,MATCH(DATOS!C987,'padron cfe'!A:A,0),1),"")</f>
        <v/>
      </c>
      <c r="H987" s="5" t="str">
        <f>IF(F987="","",IFERROR(CONCATENATE("PEUA",VLOOKUP(ESTADO,REPORTE!AV$2:AW$33,2,0),DIDTRITO_FORM,CADER_FORM,IFERROR(VLOOKUP(DAY(F987),$BN$3:$BO$11,2,0),DAY(F987)),IFERROR(VLOOKUP(MONTH(F987),$BN$3:$BO$11,2,0),MONTH(F987)),YEAR(F987),G987),""))</f>
        <v/>
      </c>
      <c r="K987" s="2" t="str">
        <f>IFERROR(INDEX('padron cfe'!C:C,MATCH(DATOS!C987,'padron cfe'!A:A,0),1),"")</f>
        <v/>
      </c>
      <c r="L987" s="4" t="str">
        <f>IFERROR(IF(VLOOKUP(J987,J$2:L986,4,0)=0,"",VLOOKUP(J987,J$2:L986,4,0)),"")</f>
        <v/>
      </c>
      <c r="M987" s="4" t="str">
        <f>IFERROR(IF(VLOOKUP(J987,J$2:M986,5,0)=0,"",VLOOKUP(J987,J$2:M986,5,0)),"")</f>
        <v/>
      </c>
      <c r="Q987" s="5" t="str">
        <f t="shared" si="203"/>
        <v/>
      </c>
      <c r="S987"/>
      <c r="T987" s="2" t="str">
        <f>IFERROR(INDEX('padron cfe'!D:D,MATCH(DATOS!C987,'padron cfe'!A:A,0),1),"")</f>
        <v/>
      </c>
      <c r="X987" s="3"/>
      <c r="Z987" s="4" t="str">
        <f t="shared" si="204"/>
        <v/>
      </c>
      <c r="AC987" s="2" t="str">
        <f>IFERROR(IF(INDEX(AC$1:AC986,MATCH(J987,J$1:J986,0),1)=0,"",INDEX(AC$1:AC986,MATCH(J987,J$1:J986,0),1)),"")</f>
        <v/>
      </c>
      <c r="AD987" s="2" t="str">
        <f>IFERROR(IF(INDEX(AD$1:AD986,MATCH(J987,J$1:J986,0),1)=0,"",INDEX(AD$1:AD986,MATCH(J987,J$1:J986,0),1)),"")</f>
        <v/>
      </c>
      <c r="AE987" s="2" t="str">
        <f>IFERROR(IF(INDEX(AE$1:AE986,MATCH(J987,J$1:J986,0),1)=0,"",INDEX(AE$1:AE986,MATCH(J987,J$1:J986,0),1)),"")</f>
        <v/>
      </c>
      <c r="AS987" s="4"/>
      <c r="AU987" s="124"/>
      <c r="AV987" s="124"/>
      <c r="AW987" s="124"/>
      <c r="AX987" s="124"/>
      <c r="AY987" s="124"/>
      <c r="AZ987" s="124"/>
      <c r="BA987" s="4"/>
      <c r="BB987" s="127"/>
      <c r="BH987" s="7" t="str">
        <f t="shared" ca="1" si="205"/>
        <v/>
      </c>
      <c r="BI987" s="4" t="str">
        <f t="shared" si="212"/>
        <v/>
      </c>
      <c r="BJ987" s="123" t="str">
        <f t="shared" si="206"/>
        <v/>
      </c>
      <c r="BK987" s="140" t="str">
        <f t="shared" si="211"/>
        <v/>
      </c>
      <c r="BP987" s="5"/>
      <c r="BQ987" s="4" t="str">
        <f>IF(IFERROR(VLOOKUP(C987,C988:C$1993,1,0),"")="","",COUNTIF(C:C,C987))</f>
        <v/>
      </c>
      <c r="BS987" s="5"/>
      <c r="BT987" s="5"/>
      <c r="BU987" s="5" t="str">
        <f>IF(B987="","",IF(BQ987="",1+(MAX(BU$2:BU986)),""))</f>
        <v/>
      </c>
      <c r="BV987" s="5" t="str">
        <f t="shared" si="207"/>
        <v/>
      </c>
      <c r="BW987" s="5" t="str">
        <f t="shared" si="208"/>
        <v/>
      </c>
      <c r="BX987" s="14" t="str">
        <f t="shared" si="209"/>
        <v/>
      </c>
      <c r="BY987" s="28"/>
      <c r="CA987" s="5" t="str">
        <f t="shared" si="213"/>
        <v/>
      </c>
      <c r="CC987" s="5"/>
      <c r="CD987" s="5" t="str">
        <f t="shared" si="210"/>
        <v/>
      </c>
      <c r="CE987" s="5" t="str">
        <f>IF(J987="","",IFERROR(IF(VLOOKUP(J987,J$2:J986,1,0)=0,"",""),J987))</f>
        <v/>
      </c>
      <c r="CF987" s="24" t="str">
        <f>IF(CE987="","",(IFERROR(VLOOKUP(MID(CE987,1,1),$CW$2:DA$28,3,0),0)+IFERROR(VLOOKUP(MID(CE987,2,1),CW$2:DA$28,4,0),0)+IFERROR(VLOOKUP(MID(CE987,3,1),CW$2:DA$28,5,0),0)+(ROW(CE987)/1000000000000)))</f>
        <v/>
      </c>
      <c r="CG987" s="5"/>
      <c r="CH987" s="5">
        <v>986</v>
      </c>
      <c r="CI987" s="5" t="str">
        <f>IFERROR(VLOOKUP(CH987,CD$2:CE2063,2,0),"")</f>
        <v/>
      </c>
      <c r="CJ987" s="5"/>
      <c r="CL987" s="5"/>
      <c r="DC987" s="5" t="e">
        <f>IF(REPORTE!AH$2="si",IF(C987=VALUE(REPORTE!C$11),IF(SUM(DC988:DC$1993),CONCATENATE(INT(B987),", "),INT(B987)),""),IF(C987=VALUE(REPORTE!C$10),IF(SUM(DC988:DC$1993),CONCATENATE(INT(B987),", "),INT(B987)),""))</f>
        <v>#VALUE!</v>
      </c>
      <c r="DG987" s="5"/>
      <c r="DH987" s="5"/>
      <c r="DI987" s="5"/>
      <c r="DJ987" s="5"/>
    </row>
    <row r="988" spans="1:114">
      <c r="A988" s="4"/>
      <c r="B988" s="3"/>
      <c r="D988" s="1" t="str">
        <f>IFERROR(INDEX('padron cfe'!B:B,MATCH(DATOS!C988,'padron cfe'!A:A,0),1),"")</f>
        <v/>
      </c>
      <c r="H988" s="5" t="str">
        <f>IF(F988="","",IFERROR(CONCATENATE("PEUA",VLOOKUP(ESTADO,REPORTE!AV$2:AW$33,2,0),DIDTRITO_FORM,CADER_FORM,IFERROR(VLOOKUP(DAY(F988),$BN$3:$BO$11,2,0),DAY(F988)),IFERROR(VLOOKUP(MONTH(F988),$BN$3:$BO$11,2,0),MONTH(F988)),YEAR(F988),G988),""))</f>
        <v/>
      </c>
      <c r="K988" s="2" t="str">
        <f>IFERROR(INDEX('padron cfe'!C:C,MATCH(DATOS!C988,'padron cfe'!A:A,0),1),"")</f>
        <v/>
      </c>
      <c r="L988" s="4" t="str">
        <f>IFERROR(IF(VLOOKUP(J988,J$2:L987,4,0)=0,"",VLOOKUP(J988,J$2:L987,4,0)),"")</f>
        <v/>
      </c>
      <c r="M988" s="4" t="str">
        <f>IFERROR(IF(VLOOKUP(J988,J$2:M987,5,0)=0,"",VLOOKUP(J988,J$2:M987,5,0)),"")</f>
        <v/>
      </c>
      <c r="Q988" s="5" t="str">
        <f t="shared" si="203"/>
        <v/>
      </c>
      <c r="S988"/>
      <c r="T988" s="2" t="str">
        <f>IFERROR(INDEX('padron cfe'!D:D,MATCH(DATOS!C988,'padron cfe'!A:A,0),1),"")</f>
        <v/>
      </c>
      <c r="X988" s="3"/>
      <c r="Z988" s="4" t="str">
        <f t="shared" si="204"/>
        <v/>
      </c>
      <c r="AC988" s="2" t="str">
        <f>IFERROR(IF(INDEX(AC$1:AC987,MATCH(J988,J$1:J987,0),1)=0,"",INDEX(AC$1:AC987,MATCH(J988,J$1:J987,0),1)),"")</f>
        <v/>
      </c>
      <c r="AD988" s="2" t="str">
        <f>IFERROR(IF(INDEX(AD$1:AD987,MATCH(J988,J$1:J987,0),1)=0,"",INDEX(AD$1:AD987,MATCH(J988,J$1:J987,0),1)),"")</f>
        <v/>
      </c>
      <c r="AE988" s="2" t="str">
        <f>IFERROR(IF(INDEX(AE$1:AE987,MATCH(J988,J$1:J987,0),1)=0,"",INDEX(AE$1:AE987,MATCH(J988,J$1:J987,0),1)),"")</f>
        <v/>
      </c>
      <c r="AS988" s="4"/>
      <c r="AU988" s="124"/>
      <c r="AV988" s="124"/>
      <c r="AW988" s="124"/>
      <c r="AX988" s="124"/>
      <c r="AY988" s="124"/>
      <c r="AZ988" s="124"/>
      <c r="BA988" s="4"/>
      <c r="BB988" s="127"/>
      <c r="BH988" s="7" t="str">
        <f t="shared" ca="1" si="205"/>
        <v/>
      </c>
      <c r="BI988" s="4" t="str">
        <f t="shared" si="212"/>
        <v/>
      </c>
      <c r="BJ988" s="123" t="str">
        <f t="shared" si="206"/>
        <v/>
      </c>
      <c r="BK988" s="140" t="str">
        <f t="shared" si="211"/>
        <v/>
      </c>
      <c r="BP988" s="5"/>
      <c r="BQ988" s="4" t="str">
        <f>IF(IFERROR(VLOOKUP(C988,C989:C$1993,1,0),"")="","",COUNTIF(C:C,C988))</f>
        <v/>
      </c>
      <c r="BS988" s="5"/>
      <c r="BT988" s="5"/>
      <c r="BU988" s="5" t="str">
        <f>IF(B988="","",IF(BQ988="",1+(MAX(BU$2:BU987)),""))</f>
        <v/>
      </c>
      <c r="BV988" s="5" t="str">
        <f t="shared" si="207"/>
        <v/>
      </c>
      <c r="BW988" s="5" t="str">
        <f t="shared" si="208"/>
        <v/>
      </c>
      <c r="BX988" s="14" t="str">
        <f t="shared" si="209"/>
        <v/>
      </c>
      <c r="BY988" s="28"/>
      <c r="CA988" s="5" t="str">
        <f t="shared" si="213"/>
        <v/>
      </c>
      <c r="CC988" s="5"/>
      <c r="CD988" s="5" t="str">
        <f t="shared" si="210"/>
        <v/>
      </c>
      <c r="CE988" s="5" t="str">
        <f>IF(J988="","",IFERROR(IF(VLOOKUP(J988,J$2:J987,1,0)=0,"",""),J988))</f>
        <v/>
      </c>
      <c r="CF988" s="24" t="str">
        <f>IF(CE988="","",(IFERROR(VLOOKUP(MID(CE988,1,1),$CW$2:DA$28,3,0),0)+IFERROR(VLOOKUP(MID(CE988,2,1),CW$2:DA$28,4,0),0)+IFERROR(VLOOKUP(MID(CE988,3,1),CW$2:DA$28,5,0),0)+(ROW(CE988)/1000000000000)))</f>
        <v/>
      </c>
      <c r="CG988" s="5"/>
      <c r="CH988" s="5">
        <v>987</v>
      </c>
      <c r="CI988" s="5" t="str">
        <f>IFERROR(VLOOKUP(CH988,CD$2:CE2064,2,0),"")</f>
        <v/>
      </c>
      <c r="CJ988" s="5"/>
      <c r="CL988" s="5"/>
      <c r="DC988" s="5" t="e">
        <f>IF(REPORTE!AH$2="si",IF(C988=VALUE(REPORTE!C$11),IF(SUM(DC989:DC$1993),CONCATENATE(INT(B988),", "),INT(B988)),""),IF(C988=VALUE(REPORTE!C$10),IF(SUM(DC989:DC$1993),CONCATENATE(INT(B988),", "),INT(B988)),""))</f>
        <v>#VALUE!</v>
      </c>
      <c r="DG988" s="5"/>
      <c r="DH988" s="5"/>
      <c r="DI988" s="5"/>
      <c r="DJ988" s="5"/>
    </row>
    <row r="989" spans="1:114">
      <c r="A989" s="4"/>
      <c r="B989" s="3"/>
      <c r="D989" s="1" t="str">
        <f>IFERROR(INDEX('padron cfe'!B:B,MATCH(DATOS!C989,'padron cfe'!A:A,0),1),"")</f>
        <v/>
      </c>
      <c r="H989" s="5" t="str">
        <f>IF(F989="","",IFERROR(CONCATENATE("PEUA",VLOOKUP(ESTADO,REPORTE!AV$2:AW$33,2,0),DIDTRITO_FORM,CADER_FORM,IFERROR(VLOOKUP(DAY(F989),$BN$3:$BO$11,2,0),DAY(F989)),IFERROR(VLOOKUP(MONTH(F989),$BN$3:$BO$11,2,0),MONTH(F989)),YEAR(F989),G989),""))</f>
        <v/>
      </c>
      <c r="K989" s="2" t="str">
        <f>IFERROR(INDEX('padron cfe'!C:C,MATCH(DATOS!C989,'padron cfe'!A:A,0),1),"")</f>
        <v/>
      </c>
      <c r="L989" s="4" t="str">
        <f>IFERROR(IF(VLOOKUP(J989,J$2:L988,4,0)=0,"",VLOOKUP(J989,J$2:L988,4,0)),"")</f>
        <v/>
      </c>
      <c r="M989" s="4" t="str">
        <f>IFERROR(IF(VLOOKUP(J989,J$2:M988,5,0)=0,"",VLOOKUP(J989,J$2:M988,5,0)),"")</f>
        <v/>
      </c>
      <c r="Q989" s="5" t="str">
        <f t="shared" si="203"/>
        <v/>
      </c>
      <c r="S989"/>
      <c r="T989" s="2" t="str">
        <f>IFERROR(INDEX('padron cfe'!D:D,MATCH(DATOS!C989,'padron cfe'!A:A,0),1),"")</f>
        <v/>
      </c>
      <c r="X989" s="3"/>
      <c r="Z989" s="4" t="str">
        <f t="shared" si="204"/>
        <v/>
      </c>
      <c r="AC989" s="2" t="str">
        <f>IFERROR(IF(INDEX(AC$1:AC988,MATCH(J989,J$1:J988,0),1)=0,"",INDEX(AC$1:AC988,MATCH(J989,J$1:J988,0),1)),"")</f>
        <v/>
      </c>
      <c r="AD989" s="2" t="str">
        <f>IFERROR(IF(INDEX(AD$1:AD988,MATCH(J989,J$1:J988,0),1)=0,"",INDEX(AD$1:AD988,MATCH(J989,J$1:J988,0),1)),"")</f>
        <v/>
      </c>
      <c r="AE989" s="2" t="str">
        <f>IFERROR(IF(INDEX(AE$1:AE988,MATCH(J989,J$1:J988,0),1)=0,"",INDEX(AE$1:AE988,MATCH(J989,J$1:J988,0),1)),"")</f>
        <v/>
      </c>
      <c r="AS989" s="4"/>
      <c r="AU989" s="124"/>
      <c r="AV989" s="124"/>
      <c r="AW989" s="124"/>
      <c r="AX989" s="124"/>
      <c r="AY989" s="124"/>
      <c r="AZ989" s="124"/>
      <c r="BA989" s="4"/>
      <c r="BB989" s="127"/>
      <c r="BH989" s="7" t="str">
        <f t="shared" ca="1" si="205"/>
        <v/>
      </c>
      <c r="BI989" s="4" t="str">
        <f t="shared" si="212"/>
        <v/>
      </c>
      <c r="BJ989" s="123" t="str">
        <f t="shared" si="206"/>
        <v/>
      </c>
      <c r="BK989" s="140" t="str">
        <f t="shared" si="211"/>
        <v/>
      </c>
      <c r="BP989" s="5"/>
      <c r="BQ989" s="4" t="str">
        <f>IF(IFERROR(VLOOKUP(C989,C990:C$1993,1,0),"")="","",COUNTIF(C:C,C989))</f>
        <v/>
      </c>
      <c r="BS989" s="5"/>
      <c r="BT989" s="5"/>
      <c r="BU989" s="5" t="str">
        <f>IF(B989="","",IF(BQ989="",1+(MAX(BU$2:BU988)),""))</f>
        <v/>
      </c>
      <c r="BV989" s="5" t="str">
        <f t="shared" si="207"/>
        <v/>
      </c>
      <c r="BW989" s="5" t="str">
        <f t="shared" si="208"/>
        <v/>
      </c>
      <c r="BX989" s="14" t="str">
        <f t="shared" si="209"/>
        <v/>
      </c>
      <c r="BY989" s="28"/>
      <c r="CA989" s="5" t="str">
        <f t="shared" si="213"/>
        <v/>
      </c>
      <c r="CC989" s="5"/>
      <c r="CD989" s="5" t="str">
        <f t="shared" si="210"/>
        <v/>
      </c>
      <c r="CE989" s="5" t="str">
        <f>IF(J989="","",IFERROR(IF(VLOOKUP(J989,J$2:J988,1,0)=0,"",""),J989))</f>
        <v/>
      </c>
      <c r="CF989" s="24" t="str">
        <f>IF(CE989="","",(IFERROR(VLOOKUP(MID(CE989,1,1),$CW$2:DA$28,3,0),0)+IFERROR(VLOOKUP(MID(CE989,2,1),CW$2:DA$28,4,0),0)+IFERROR(VLOOKUP(MID(CE989,3,1),CW$2:DA$28,5,0),0)+(ROW(CE989)/1000000000000)))</f>
        <v/>
      </c>
      <c r="CG989" s="5"/>
      <c r="CH989" s="5">
        <v>988</v>
      </c>
      <c r="CI989" s="5" t="str">
        <f>IFERROR(VLOOKUP(CH989,CD$2:CE2065,2,0),"")</f>
        <v/>
      </c>
      <c r="CJ989" s="5"/>
      <c r="CL989" s="5"/>
      <c r="DC989" s="5" t="e">
        <f>IF(REPORTE!AH$2="si",IF(C989=VALUE(REPORTE!C$11),IF(SUM(DC990:DC$1993),CONCATENATE(INT(B989),", "),INT(B989)),""),IF(C989=VALUE(REPORTE!C$10),IF(SUM(DC990:DC$1993),CONCATENATE(INT(B989),", "),INT(B989)),""))</f>
        <v>#VALUE!</v>
      </c>
      <c r="DG989" s="5"/>
      <c r="DH989" s="5"/>
      <c r="DI989" s="5"/>
      <c r="DJ989" s="5"/>
    </row>
    <row r="990" spans="1:114">
      <c r="A990" s="4"/>
      <c r="B990" s="3"/>
      <c r="D990" s="1" t="str">
        <f>IFERROR(INDEX('padron cfe'!B:B,MATCH(DATOS!C990,'padron cfe'!A:A,0),1),"")</f>
        <v/>
      </c>
      <c r="H990" s="5" t="str">
        <f>IF(F990="","",IFERROR(CONCATENATE("PEUA",VLOOKUP(ESTADO,REPORTE!AV$2:AW$33,2,0),DIDTRITO_FORM,CADER_FORM,IFERROR(VLOOKUP(DAY(F990),$BN$3:$BO$11,2,0),DAY(F990)),IFERROR(VLOOKUP(MONTH(F990),$BN$3:$BO$11,2,0),MONTH(F990)),YEAR(F990),G990),""))</f>
        <v/>
      </c>
      <c r="K990" s="2" t="str">
        <f>IFERROR(INDEX('padron cfe'!C:C,MATCH(DATOS!C990,'padron cfe'!A:A,0),1),"")</f>
        <v/>
      </c>
      <c r="L990" s="4" t="str">
        <f>IFERROR(IF(VLOOKUP(J990,J$2:L989,4,0)=0,"",VLOOKUP(J990,J$2:L989,4,0)),"")</f>
        <v/>
      </c>
      <c r="M990" s="4" t="str">
        <f>IFERROR(IF(VLOOKUP(J990,J$2:M989,5,0)=0,"",VLOOKUP(J990,J$2:M989,5,0)),"")</f>
        <v/>
      </c>
      <c r="Q990" s="5" t="str">
        <f t="shared" si="203"/>
        <v/>
      </c>
      <c r="S990"/>
      <c r="T990" s="2" t="str">
        <f>IFERROR(INDEX('padron cfe'!D:D,MATCH(DATOS!C990,'padron cfe'!A:A,0),1),"")</f>
        <v/>
      </c>
      <c r="X990" s="3"/>
      <c r="Z990" s="4" t="str">
        <f t="shared" si="204"/>
        <v/>
      </c>
      <c r="AC990" s="2" t="str">
        <f>IFERROR(IF(INDEX(AC$1:AC989,MATCH(J990,J$1:J989,0),1)=0,"",INDEX(AC$1:AC989,MATCH(J990,J$1:J989,0),1)),"")</f>
        <v/>
      </c>
      <c r="AD990" s="2" t="str">
        <f>IFERROR(IF(INDEX(AD$1:AD989,MATCH(J990,J$1:J989,0),1)=0,"",INDEX(AD$1:AD989,MATCH(J990,J$1:J989,0),1)),"")</f>
        <v/>
      </c>
      <c r="AE990" s="2" t="str">
        <f>IFERROR(IF(INDEX(AE$1:AE989,MATCH(J990,J$1:J989,0),1)=0,"",INDEX(AE$1:AE989,MATCH(J990,J$1:J989,0),1)),"")</f>
        <v/>
      </c>
      <c r="AS990" s="4"/>
      <c r="AU990" s="124"/>
      <c r="AV990" s="124"/>
      <c r="AW990" s="124"/>
      <c r="AX990" s="124"/>
      <c r="AY990" s="124"/>
      <c r="AZ990" s="124"/>
      <c r="BA990" s="4"/>
      <c r="BB990" s="127"/>
      <c r="BH990" s="7" t="str">
        <f t="shared" ca="1" si="205"/>
        <v/>
      </c>
      <c r="BI990" s="4" t="str">
        <f t="shared" si="212"/>
        <v/>
      </c>
      <c r="BJ990" s="123" t="str">
        <f t="shared" si="206"/>
        <v/>
      </c>
      <c r="BK990" s="140" t="str">
        <f t="shared" si="211"/>
        <v/>
      </c>
      <c r="BP990" s="5"/>
      <c r="BQ990" s="4" t="str">
        <f>IF(IFERROR(VLOOKUP(C990,C991:C$1993,1,0),"")="","",COUNTIF(C:C,C990))</f>
        <v/>
      </c>
      <c r="BS990" s="5"/>
      <c r="BT990" s="5"/>
      <c r="BU990" s="5" t="str">
        <f>IF(B990="","",IF(BQ990="",1+(MAX(BU$2:BU989)),""))</f>
        <v/>
      </c>
      <c r="BV990" s="5" t="str">
        <f t="shared" si="207"/>
        <v/>
      </c>
      <c r="BW990" s="5" t="str">
        <f t="shared" si="208"/>
        <v/>
      </c>
      <c r="BX990" s="14" t="str">
        <f t="shared" si="209"/>
        <v/>
      </c>
      <c r="BY990" s="28"/>
      <c r="CA990" s="5" t="str">
        <f t="shared" si="213"/>
        <v/>
      </c>
      <c r="CC990" s="5"/>
      <c r="CD990" s="5" t="str">
        <f t="shared" si="210"/>
        <v/>
      </c>
      <c r="CE990" s="5" t="str">
        <f>IF(J990="","",IFERROR(IF(VLOOKUP(J990,J$2:J989,1,0)=0,"",""),J990))</f>
        <v/>
      </c>
      <c r="CF990" s="24" t="str">
        <f>IF(CE990="","",(IFERROR(VLOOKUP(MID(CE990,1,1),$CW$2:DA$28,3,0),0)+IFERROR(VLOOKUP(MID(CE990,2,1),CW$2:DA$28,4,0),0)+IFERROR(VLOOKUP(MID(CE990,3,1),CW$2:DA$28,5,0),0)+(ROW(CE990)/1000000000000)))</f>
        <v/>
      </c>
      <c r="CG990" s="5"/>
      <c r="CH990" s="5">
        <v>989</v>
      </c>
      <c r="CI990" s="5" t="str">
        <f>IFERROR(VLOOKUP(CH990,CD$2:CE2066,2,0),"")</f>
        <v/>
      </c>
      <c r="CJ990" s="5"/>
      <c r="CL990" s="5"/>
      <c r="DC990" s="5" t="e">
        <f>IF(REPORTE!AH$2="si",IF(C990=VALUE(REPORTE!C$11),IF(SUM(DC991:DC$1993),CONCATENATE(INT(B990),", "),INT(B990)),""),IF(C990=VALUE(REPORTE!C$10),IF(SUM(DC991:DC$1993),CONCATENATE(INT(B990),", "),INT(B990)),""))</f>
        <v>#VALUE!</v>
      </c>
      <c r="DG990" s="5"/>
      <c r="DH990" s="5"/>
      <c r="DI990" s="5"/>
      <c r="DJ990" s="5"/>
    </row>
    <row r="991" spans="1:114">
      <c r="A991" s="4"/>
      <c r="B991" s="3"/>
      <c r="D991" s="1" t="str">
        <f>IFERROR(INDEX('padron cfe'!B:B,MATCH(DATOS!C991,'padron cfe'!A:A,0),1),"")</f>
        <v/>
      </c>
      <c r="H991" s="5" t="str">
        <f>IF(F991="","",IFERROR(CONCATENATE("PEUA",VLOOKUP(ESTADO,REPORTE!AV$2:AW$33,2,0),DIDTRITO_FORM,CADER_FORM,IFERROR(VLOOKUP(DAY(F991),$BN$3:$BO$11,2,0),DAY(F991)),IFERROR(VLOOKUP(MONTH(F991),$BN$3:$BO$11,2,0),MONTH(F991)),YEAR(F991),G991),""))</f>
        <v/>
      </c>
      <c r="K991" s="2" t="str">
        <f>IFERROR(INDEX('padron cfe'!C:C,MATCH(DATOS!C991,'padron cfe'!A:A,0),1),"")</f>
        <v/>
      </c>
      <c r="L991" s="4" t="str">
        <f>IFERROR(IF(VLOOKUP(J991,J$2:L990,4,0)=0,"",VLOOKUP(J991,J$2:L990,4,0)),"")</f>
        <v/>
      </c>
      <c r="M991" s="4" t="str">
        <f>IFERROR(IF(VLOOKUP(J991,J$2:M990,5,0)=0,"",VLOOKUP(J991,J$2:M990,5,0)),"")</f>
        <v/>
      </c>
      <c r="Q991" s="5" t="str">
        <f t="shared" si="203"/>
        <v/>
      </c>
      <c r="S991"/>
      <c r="T991" s="2" t="str">
        <f>IFERROR(INDEX('padron cfe'!D:D,MATCH(DATOS!C991,'padron cfe'!A:A,0),1),"")</f>
        <v/>
      </c>
      <c r="X991" s="3"/>
      <c r="Z991" s="4" t="str">
        <f t="shared" si="204"/>
        <v/>
      </c>
      <c r="AC991" s="2" t="str">
        <f>IFERROR(IF(INDEX(AC$1:AC990,MATCH(J991,J$1:J990,0),1)=0,"",INDEX(AC$1:AC990,MATCH(J991,J$1:J990,0),1)),"")</f>
        <v/>
      </c>
      <c r="AD991" s="2" t="str">
        <f>IFERROR(IF(INDEX(AD$1:AD990,MATCH(J991,J$1:J990,0),1)=0,"",INDEX(AD$1:AD990,MATCH(J991,J$1:J990,0),1)),"")</f>
        <v/>
      </c>
      <c r="AE991" s="2" t="str">
        <f>IFERROR(IF(INDEX(AE$1:AE990,MATCH(J991,J$1:J990,0),1)=0,"",INDEX(AE$1:AE990,MATCH(J991,J$1:J990,0),1)),"")</f>
        <v/>
      </c>
      <c r="AS991" s="4"/>
      <c r="AU991" s="124"/>
      <c r="AV991" s="124"/>
      <c r="AW991" s="124"/>
      <c r="AX991" s="124"/>
      <c r="AY991" s="124"/>
      <c r="AZ991" s="124"/>
      <c r="BA991" s="4"/>
      <c r="BB991" s="127"/>
      <c r="BH991" s="7" t="str">
        <f t="shared" ca="1" si="205"/>
        <v/>
      </c>
      <c r="BI991" s="4" t="str">
        <f t="shared" si="212"/>
        <v/>
      </c>
      <c r="BJ991" s="123" t="str">
        <f t="shared" si="206"/>
        <v/>
      </c>
      <c r="BK991" s="140" t="str">
        <f t="shared" si="211"/>
        <v/>
      </c>
      <c r="BP991" s="5"/>
      <c r="BQ991" s="4" t="str">
        <f>IF(IFERROR(VLOOKUP(C991,C992:C$1993,1,0),"")="","",COUNTIF(C:C,C991))</f>
        <v/>
      </c>
      <c r="BS991" s="5"/>
      <c r="BT991" s="5"/>
      <c r="BU991" s="5" t="str">
        <f>IF(B991="","",IF(BQ991="",1+(MAX(BU$2:BU990)),""))</f>
        <v/>
      </c>
      <c r="BV991" s="5" t="str">
        <f t="shared" si="207"/>
        <v/>
      </c>
      <c r="BW991" s="5" t="str">
        <f t="shared" si="208"/>
        <v/>
      </c>
      <c r="BX991" s="14" t="str">
        <f t="shared" si="209"/>
        <v/>
      </c>
      <c r="BY991" s="28"/>
      <c r="CA991" s="5" t="str">
        <f t="shared" si="213"/>
        <v/>
      </c>
      <c r="CC991" s="5"/>
      <c r="CD991" s="5" t="str">
        <f t="shared" si="210"/>
        <v/>
      </c>
      <c r="CE991" s="5" t="str">
        <f>IF(J991="","",IFERROR(IF(VLOOKUP(J991,J$2:J990,1,0)=0,"",""),J991))</f>
        <v/>
      </c>
      <c r="CF991" s="24" t="str">
        <f>IF(CE991="","",(IFERROR(VLOOKUP(MID(CE991,1,1),$CW$2:DA$28,3,0),0)+IFERROR(VLOOKUP(MID(CE991,2,1),CW$2:DA$28,4,0),0)+IFERROR(VLOOKUP(MID(CE991,3,1),CW$2:DA$28,5,0),0)+(ROW(CE991)/1000000000000)))</f>
        <v/>
      </c>
      <c r="CG991" s="5"/>
      <c r="CH991" s="5">
        <v>990</v>
      </c>
      <c r="CI991" s="5" t="str">
        <f>IFERROR(VLOOKUP(CH991,CD$2:CE2067,2,0),"")</f>
        <v/>
      </c>
      <c r="CJ991" s="5"/>
      <c r="CL991" s="5"/>
      <c r="DC991" s="5" t="e">
        <f>IF(REPORTE!AH$2="si",IF(C991=VALUE(REPORTE!C$11),IF(SUM(DC992:DC$1993),CONCATENATE(INT(B991),", "),INT(B991)),""),IF(C991=VALUE(REPORTE!C$10),IF(SUM(DC992:DC$1993),CONCATENATE(INT(B991),", "),INT(B991)),""))</f>
        <v>#VALUE!</v>
      </c>
      <c r="DG991" s="5"/>
      <c r="DH991" s="5"/>
      <c r="DI991" s="5"/>
      <c r="DJ991" s="5"/>
    </row>
    <row r="992" spans="1:114">
      <c r="A992" s="4"/>
      <c r="B992" s="3"/>
      <c r="D992" s="1" t="str">
        <f>IFERROR(INDEX('padron cfe'!B:B,MATCH(DATOS!C992,'padron cfe'!A:A,0),1),"")</f>
        <v/>
      </c>
      <c r="H992" s="5" t="str">
        <f>IF(F992="","",IFERROR(CONCATENATE("PEUA",VLOOKUP(ESTADO,REPORTE!AV$2:AW$33,2,0),DIDTRITO_FORM,CADER_FORM,IFERROR(VLOOKUP(DAY(F992),$BN$3:$BO$11,2,0),DAY(F992)),IFERROR(VLOOKUP(MONTH(F992),$BN$3:$BO$11,2,0),MONTH(F992)),YEAR(F992),G992),""))</f>
        <v/>
      </c>
      <c r="K992" s="2" t="str">
        <f>IFERROR(INDEX('padron cfe'!C:C,MATCH(DATOS!C992,'padron cfe'!A:A,0),1),"")</f>
        <v/>
      </c>
      <c r="L992" s="4" t="str">
        <f>IFERROR(IF(VLOOKUP(J992,J$2:L991,4,0)=0,"",VLOOKUP(J992,J$2:L991,4,0)),"")</f>
        <v/>
      </c>
      <c r="M992" s="4" t="str">
        <f>IFERROR(IF(VLOOKUP(J992,J$2:M991,5,0)=0,"",VLOOKUP(J992,J$2:M991,5,0)),"")</f>
        <v/>
      </c>
      <c r="Q992" s="5" t="str">
        <f t="shared" si="203"/>
        <v/>
      </c>
      <c r="S992"/>
      <c r="T992" s="2" t="str">
        <f>IFERROR(INDEX('padron cfe'!D:D,MATCH(DATOS!C992,'padron cfe'!A:A,0),1),"")</f>
        <v/>
      </c>
      <c r="X992" s="3"/>
      <c r="Z992" s="4" t="str">
        <f t="shared" si="204"/>
        <v/>
      </c>
      <c r="AC992" s="2" t="str">
        <f>IFERROR(IF(INDEX(AC$1:AC991,MATCH(J992,J$1:J991,0),1)=0,"",INDEX(AC$1:AC991,MATCH(J992,J$1:J991,0),1)),"")</f>
        <v/>
      </c>
      <c r="AD992" s="2" t="str">
        <f>IFERROR(IF(INDEX(AD$1:AD991,MATCH(J992,J$1:J991,0),1)=0,"",INDEX(AD$1:AD991,MATCH(J992,J$1:J991,0),1)),"")</f>
        <v/>
      </c>
      <c r="AE992" s="2" t="str">
        <f>IFERROR(IF(INDEX(AE$1:AE991,MATCH(J992,J$1:J991,0),1)=0,"",INDEX(AE$1:AE991,MATCH(J992,J$1:J991,0),1)),"")</f>
        <v/>
      </c>
      <c r="AS992" s="4"/>
      <c r="AU992" s="124"/>
      <c r="AV992" s="124"/>
      <c r="AW992" s="124"/>
      <c r="AX992" s="124"/>
      <c r="AY992" s="124"/>
      <c r="AZ992" s="124"/>
      <c r="BA992" s="4"/>
      <c r="BB992" s="127"/>
      <c r="BH992" s="7" t="str">
        <f t="shared" ca="1" si="205"/>
        <v/>
      </c>
      <c r="BI992" s="4" t="str">
        <f t="shared" si="212"/>
        <v/>
      </c>
      <c r="BJ992" s="123" t="str">
        <f t="shared" si="206"/>
        <v/>
      </c>
      <c r="BK992" s="140" t="str">
        <f t="shared" si="211"/>
        <v/>
      </c>
      <c r="BP992" s="5"/>
      <c r="BQ992" s="4" t="str">
        <f>IF(IFERROR(VLOOKUP(C992,C993:C$1993,1,0),"")="","",COUNTIF(C:C,C992))</f>
        <v/>
      </c>
      <c r="BS992" s="5"/>
      <c r="BT992" s="5"/>
      <c r="BU992" s="5" t="str">
        <f>IF(B992="","",IF(BQ992="",1+(MAX(BU$2:BU991)),""))</f>
        <v/>
      </c>
      <c r="BV992" s="5" t="str">
        <f t="shared" si="207"/>
        <v/>
      </c>
      <c r="BW992" s="5" t="str">
        <f t="shared" si="208"/>
        <v/>
      </c>
      <c r="BX992" s="14" t="str">
        <f t="shared" si="209"/>
        <v/>
      </c>
      <c r="BY992" s="28"/>
      <c r="CA992" s="5" t="str">
        <f t="shared" si="213"/>
        <v/>
      </c>
      <c r="CC992" s="5"/>
      <c r="CD992" s="5" t="str">
        <f t="shared" si="210"/>
        <v/>
      </c>
      <c r="CE992" s="5" t="str">
        <f>IF(J992="","",IFERROR(IF(VLOOKUP(J992,J$2:J991,1,0)=0,"",""),J992))</f>
        <v/>
      </c>
      <c r="CF992" s="24" t="str">
        <f>IF(CE992="","",(IFERROR(VLOOKUP(MID(CE992,1,1),$CW$2:DA$28,3,0),0)+IFERROR(VLOOKUP(MID(CE992,2,1),CW$2:DA$28,4,0),0)+IFERROR(VLOOKUP(MID(CE992,3,1),CW$2:DA$28,5,0),0)+(ROW(CE992)/1000000000000)))</f>
        <v/>
      </c>
      <c r="CG992" s="5"/>
      <c r="CH992" s="5">
        <v>991</v>
      </c>
      <c r="CI992" s="5" t="str">
        <f>IFERROR(VLOOKUP(CH992,CD$2:CE2068,2,0),"")</f>
        <v/>
      </c>
      <c r="CJ992" s="5"/>
      <c r="CL992" s="5"/>
      <c r="DC992" s="5" t="e">
        <f>IF(REPORTE!AH$2="si",IF(C992=VALUE(REPORTE!C$11),IF(SUM(DC993:DC$1993),CONCATENATE(INT(B992),", "),INT(B992)),""),IF(C992=VALUE(REPORTE!C$10),IF(SUM(DC993:DC$1993),CONCATENATE(INT(B992),", "),INT(B992)),""))</f>
        <v>#VALUE!</v>
      </c>
      <c r="DG992" s="5"/>
      <c r="DH992" s="5"/>
      <c r="DI992" s="5"/>
      <c r="DJ992" s="5"/>
    </row>
    <row r="993" spans="1:114">
      <c r="A993" s="4"/>
      <c r="B993" s="3"/>
      <c r="D993" s="1" t="str">
        <f>IFERROR(INDEX('padron cfe'!B:B,MATCH(DATOS!C993,'padron cfe'!A:A,0),1),"")</f>
        <v/>
      </c>
      <c r="H993" s="5" t="str">
        <f>IF(F993="","",IFERROR(CONCATENATE("PEUA",VLOOKUP(ESTADO,REPORTE!AV$2:AW$33,2,0),DIDTRITO_FORM,CADER_FORM,IFERROR(VLOOKUP(DAY(F993),$BN$3:$BO$11,2,0),DAY(F993)),IFERROR(VLOOKUP(MONTH(F993),$BN$3:$BO$11,2,0),MONTH(F993)),YEAR(F993),G993),""))</f>
        <v/>
      </c>
      <c r="K993" s="2" t="str">
        <f>IFERROR(INDEX('padron cfe'!C:C,MATCH(DATOS!C993,'padron cfe'!A:A,0),1),"")</f>
        <v/>
      </c>
      <c r="L993" s="4" t="str">
        <f>IFERROR(IF(VLOOKUP(J993,J$2:L992,4,0)=0,"",VLOOKUP(J993,J$2:L992,4,0)),"")</f>
        <v/>
      </c>
      <c r="M993" s="4" t="str">
        <f>IFERROR(IF(VLOOKUP(J993,J$2:M992,5,0)=0,"",VLOOKUP(J993,J$2:M992,5,0)),"")</f>
        <v/>
      </c>
      <c r="Q993" s="5" t="str">
        <f t="shared" si="203"/>
        <v/>
      </c>
      <c r="S993"/>
      <c r="T993" s="2" t="str">
        <f>IFERROR(INDEX('padron cfe'!D:D,MATCH(DATOS!C993,'padron cfe'!A:A,0),1),"")</f>
        <v/>
      </c>
      <c r="X993" s="3"/>
      <c r="Z993" s="4" t="str">
        <f t="shared" si="204"/>
        <v/>
      </c>
      <c r="AC993" s="2" t="str">
        <f>IFERROR(IF(INDEX(AC$1:AC992,MATCH(J993,J$1:J992,0),1)=0,"",INDEX(AC$1:AC992,MATCH(J993,J$1:J992,0),1)),"")</f>
        <v/>
      </c>
      <c r="AD993" s="2" t="str">
        <f>IFERROR(IF(INDEX(AD$1:AD992,MATCH(J993,J$1:J992,0),1)=0,"",INDEX(AD$1:AD992,MATCH(J993,J$1:J992,0),1)),"")</f>
        <v/>
      </c>
      <c r="AE993" s="2" t="str">
        <f>IFERROR(IF(INDEX(AE$1:AE992,MATCH(J993,J$1:J992,0),1)=0,"",INDEX(AE$1:AE992,MATCH(J993,J$1:J992,0),1)),"")</f>
        <v/>
      </c>
      <c r="AS993" s="4"/>
      <c r="AU993" s="124"/>
      <c r="AV993" s="124"/>
      <c r="AW993" s="124"/>
      <c r="AX993" s="124"/>
      <c r="AY993" s="124"/>
      <c r="AZ993" s="124"/>
      <c r="BA993" s="4"/>
      <c r="BB993" s="127"/>
      <c r="BH993" s="7" t="str">
        <f t="shared" ca="1" si="205"/>
        <v/>
      </c>
      <c r="BI993" s="4" t="str">
        <f t="shared" si="212"/>
        <v/>
      </c>
      <c r="BJ993" s="123" t="str">
        <f t="shared" si="206"/>
        <v/>
      </c>
      <c r="BK993" s="140" t="str">
        <f t="shared" si="211"/>
        <v/>
      </c>
      <c r="BP993" s="5"/>
      <c r="BQ993" s="4" t="str">
        <f>IF(IFERROR(VLOOKUP(C993,C994:C$1993,1,0),"")="","",COUNTIF(C:C,C993))</f>
        <v/>
      </c>
      <c r="BS993" s="5"/>
      <c r="BT993" s="5"/>
      <c r="BU993" s="5" t="str">
        <f>IF(B993="","",IF(BQ993="",1+(MAX(BU$2:BU992)),""))</f>
        <v/>
      </c>
      <c r="BV993" s="5" t="str">
        <f t="shared" si="207"/>
        <v/>
      </c>
      <c r="BW993" s="5" t="str">
        <f t="shared" si="208"/>
        <v/>
      </c>
      <c r="BX993" s="14" t="str">
        <f t="shared" si="209"/>
        <v/>
      </c>
      <c r="BY993" s="28"/>
      <c r="CA993" s="5" t="str">
        <f t="shared" si="213"/>
        <v/>
      </c>
      <c r="CC993" s="5"/>
      <c r="CD993" s="5" t="str">
        <f t="shared" si="210"/>
        <v/>
      </c>
      <c r="CE993" s="5" t="str">
        <f>IF(J993="","",IFERROR(IF(VLOOKUP(J993,J$2:J992,1,0)=0,"",""),J993))</f>
        <v/>
      </c>
      <c r="CF993" s="24" t="str">
        <f>IF(CE993="","",(IFERROR(VLOOKUP(MID(CE993,1,1),$CW$2:DA$28,3,0),0)+IFERROR(VLOOKUP(MID(CE993,2,1),CW$2:DA$28,4,0),0)+IFERROR(VLOOKUP(MID(CE993,3,1),CW$2:DA$28,5,0),0)+(ROW(CE993)/1000000000000)))</f>
        <v/>
      </c>
      <c r="CG993" s="5"/>
      <c r="CH993" s="5">
        <v>992</v>
      </c>
      <c r="CI993" s="5" t="str">
        <f>IFERROR(VLOOKUP(CH993,CD$2:CE2069,2,0),"")</f>
        <v/>
      </c>
      <c r="CJ993" s="5"/>
      <c r="CL993" s="5"/>
      <c r="DC993" s="5" t="e">
        <f>IF(REPORTE!AH$2="si",IF(C993=VALUE(REPORTE!C$11),IF(SUM(DC994:DC$1993),CONCATENATE(INT(B993),", "),INT(B993)),""),IF(C993=VALUE(REPORTE!C$10),IF(SUM(DC994:DC$1993),CONCATENATE(INT(B993),", "),INT(B993)),""))</f>
        <v>#VALUE!</v>
      </c>
      <c r="DG993" s="5"/>
      <c r="DH993" s="5"/>
      <c r="DI993" s="5"/>
      <c r="DJ993" s="5"/>
    </row>
    <row r="994" spans="1:114">
      <c r="A994" s="4"/>
      <c r="B994" s="3"/>
      <c r="D994" s="1" t="str">
        <f>IFERROR(INDEX('padron cfe'!B:B,MATCH(DATOS!C994,'padron cfe'!A:A,0),1),"")</f>
        <v/>
      </c>
      <c r="H994" s="5" t="str">
        <f>IF(F994="","",IFERROR(CONCATENATE("PEUA",VLOOKUP(ESTADO,REPORTE!AV$2:AW$33,2,0),DIDTRITO_FORM,CADER_FORM,IFERROR(VLOOKUP(DAY(F994),$BN$3:$BO$11,2,0),DAY(F994)),IFERROR(VLOOKUP(MONTH(F994),$BN$3:$BO$11,2,0),MONTH(F994)),YEAR(F994),G994),""))</f>
        <v/>
      </c>
      <c r="K994" s="2" t="str">
        <f>IFERROR(INDEX('padron cfe'!C:C,MATCH(DATOS!C994,'padron cfe'!A:A,0),1),"")</f>
        <v/>
      </c>
      <c r="L994" s="4" t="str">
        <f>IFERROR(IF(VLOOKUP(J994,J$2:L993,4,0)=0,"",VLOOKUP(J994,J$2:L993,4,0)),"")</f>
        <v/>
      </c>
      <c r="M994" s="4" t="str">
        <f>IFERROR(IF(VLOOKUP(J994,J$2:M993,5,0)=0,"",VLOOKUP(J994,J$2:M993,5,0)),"")</f>
        <v/>
      </c>
      <c r="Q994" s="5" t="str">
        <f t="shared" si="203"/>
        <v/>
      </c>
      <c r="S994"/>
      <c r="T994" s="2" t="str">
        <f>IFERROR(INDEX('padron cfe'!D:D,MATCH(DATOS!C994,'padron cfe'!A:A,0),1),"")</f>
        <v/>
      </c>
      <c r="X994" s="3"/>
      <c r="Z994" s="4" t="str">
        <f t="shared" si="204"/>
        <v/>
      </c>
      <c r="AC994" s="2" t="str">
        <f>IFERROR(IF(INDEX(AC$1:AC993,MATCH(J994,J$1:J993,0),1)=0,"",INDEX(AC$1:AC993,MATCH(J994,J$1:J993,0),1)),"")</f>
        <v/>
      </c>
      <c r="AD994" s="2" t="str">
        <f>IFERROR(IF(INDEX(AD$1:AD993,MATCH(J994,J$1:J993,0),1)=0,"",INDEX(AD$1:AD993,MATCH(J994,J$1:J993,0),1)),"")</f>
        <v/>
      </c>
      <c r="AE994" s="2" t="str">
        <f>IFERROR(IF(INDEX(AE$1:AE993,MATCH(J994,J$1:J993,0),1)=0,"",INDEX(AE$1:AE993,MATCH(J994,J$1:J993,0),1)),"")</f>
        <v/>
      </c>
      <c r="AS994" s="4"/>
      <c r="AU994" s="124"/>
      <c r="AV994" s="124"/>
      <c r="AW994" s="124"/>
      <c r="AX994" s="124"/>
      <c r="AY994" s="124"/>
      <c r="AZ994" s="124"/>
      <c r="BA994" s="4"/>
      <c r="BB994" s="127"/>
      <c r="BH994" s="7" t="str">
        <f t="shared" ca="1" si="205"/>
        <v/>
      </c>
      <c r="BI994" s="4" t="str">
        <f t="shared" si="212"/>
        <v/>
      </c>
      <c r="BJ994" s="123" t="str">
        <f t="shared" si="206"/>
        <v/>
      </c>
      <c r="BK994" s="140" t="str">
        <f t="shared" si="211"/>
        <v/>
      </c>
      <c r="BP994" s="5"/>
      <c r="BQ994" s="4" t="str">
        <f>IF(IFERROR(VLOOKUP(C994,C995:C$1993,1,0),"")="","",COUNTIF(C:C,C994))</f>
        <v/>
      </c>
      <c r="BS994" s="5"/>
      <c r="BT994" s="5"/>
      <c r="BU994" s="5" t="str">
        <f>IF(B994="","",IF(BQ994="",1+(MAX(BU$2:BU993)),""))</f>
        <v/>
      </c>
      <c r="BV994" s="5" t="str">
        <f t="shared" si="207"/>
        <v/>
      </c>
      <c r="BW994" s="5" t="str">
        <f t="shared" si="208"/>
        <v/>
      </c>
      <c r="BX994" s="14" t="str">
        <f t="shared" si="209"/>
        <v/>
      </c>
      <c r="BY994" s="28"/>
      <c r="CA994" s="5" t="str">
        <f t="shared" si="213"/>
        <v/>
      </c>
      <c r="CC994" s="5"/>
      <c r="CD994" s="5" t="str">
        <f t="shared" si="210"/>
        <v/>
      </c>
      <c r="CE994" s="5" t="str">
        <f>IF(J994="","",IFERROR(IF(VLOOKUP(J994,J$2:J993,1,0)=0,"",""),J994))</f>
        <v/>
      </c>
      <c r="CF994" s="24" t="str">
        <f>IF(CE994="","",(IFERROR(VLOOKUP(MID(CE994,1,1),$CW$2:DA$28,3,0),0)+IFERROR(VLOOKUP(MID(CE994,2,1),CW$2:DA$28,4,0),0)+IFERROR(VLOOKUP(MID(CE994,3,1),CW$2:DA$28,5,0),0)+(ROW(CE994)/1000000000000)))</f>
        <v/>
      </c>
      <c r="CG994" s="5"/>
      <c r="CH994" s="5">
        <v>993</v>
      </c>
      <c r="CI994" s="5" t="str">
        <f>IFERROR(VLOOKUP(CH994,CD$2:CE2070,2,0),"")</f>
        <v/>
      </c>
      <c r="CJ994" s="5"/>
      <c r="CL994" s="5"/>
      <c r="DC994" s="5" t="e">
        <f>IF(REPORTE!AH$2="si",IF(C994=VALUE(REPORTE!C$11),IF(SUM(DC995:DC$1993),CONCATENATE(INT(B994),", "),INT(B994)),""),IF(C994=VALUE(REPORTE!C$10),IF(SUM(DC995:DC$1993),CONCATENATE(INT(B994),", "),INT(B994)),""))</f>
        <v>#VALUE!</v>
      </c>
      <c r="DG994" s="5"/>
      <c r="DH994" s="5"/>
      <c r="DI994" s="5"/>
      <c r="DJ994" s="5"/>
    </row>
    <row r="995" spans="1:114">
      <c r="A995" s="4"/>
      <c r="B995" s="3"/>
      <c r="D995" s="1" t="str">
        <f>IFERROR(INDEX('padron cfe'!B:B,MATCH(DATOS!C995,'padron cfe'!A:A,0),1),"")</f>
        <v/>
      </c>
      <c r="H995" s="5" t="str">
        <f>IF(F995="","",IFERROR(CONCATENATE("PEUA",VLOOKUP(ESTADO,REPORTE!AV$2:AW$33,2,0),DIDTRITO_FORM,CADER_FORM,IFERROR(VLOOKUP(DAY(F995),$BN$3:$BO$11,2,0),DAY(F995)),IFERROR(VLOOKUP(MONTH(F995),$BN$3:$BO$11,2,0),MONTH(F995)),YEAR(F995),G995),""))</f>
        <v/>
      </c>
      <c r="K995" s="2" t="str">
        <f>IFERROR(INDEX('padron cfe'!C:C,MATCH(DATOS!C995,'padron cfe'!A:A,0),1),"")</f>
        <v/>
      </c>
      <c r="L995" s="4" t="str">
        <f>IFERROR(IF(VLOOKUP(J995,J$2:L994,4,0)=0,"",VLOOKUP(J995,J$2:L994,4,0)),"")</f>
        <v/>
      </c>
      <c r="M995" s="4" t="str">
        <f>IFERROR(IF(VLOOKUP(J995,J$2:M994,5,0)=0,"",VLOOKUP(J995,J$2:M994,5,0)),"")</f>
        <v/>
      </c>
      <c r="Q995" s="5" t="str">
        <f t="shared" si="203"/>
        <v/>
      </c>
      <c r="S995"/>
      <c r="T995" s="2" t="str">
        <f>IFERROR(INDEX('padron cfe'!D:D,MATCH(DATOS!C995,'padron cfe'!A:A,0),1),"")</f>
        <v/>
      </c>
      <c r="X995" s="3"/>
      <c r="Z995" s="4" t="str">
        <f t="shared" si="204"/>
        <v/>
      </c>
      <c r="AC995" s="2" t="str">
        <f>IFERROR(IF(INDEX(AC$1:AC994,MATCH(J995,J$1:J994,0),1)=0,"",INDEX(AC$1:AC994,MATCH(J995,J$1:J994,0),1)),"")</f>
        <v/>
      </c>
      <c r="AD995" s="2" t="str">
        <f>IFERROR(IF(INDEX(AD$1:AD994,MATCH(J995,J$1:J994,0),1)=0,"",INDEX(AD$1:AD994,MATCH(J995,J$1:J994,0),1)),"")</f>
        <v/>
      </c>
      <c r="AE995" s="2" t="str">
        <f>IFERROR(IF(INDEX(AE$1:AE994,MATCH(J995,J$1:J994,0),1)=0,"",INDEX(AE$1:AE994,MATCH(J995,J$1:J994,0),1)),"")</f>
        <v/>
      </c>
      <c r="AS995" s="4"/>
      <c r="AU995" s="124"/>
      <c r="AV995" s="124"/>
      <c r="AW995" s="124"/>
      <c r="AX995" s="124"/>
      <c r="AY995" s="124"/>
      <c r="AZ995" s="124"/>
      <c r="BA995" s="4"/>
      <c r="BB995" s="127"/>
      <c r="BH995" s="7" t="str">
        <f t="shared" ca="1" si="205"/>
        <v/>
      </c>
      <c r="BI995" s="4" t="str">
        <f t="shared" si="212"/>
        <v/>
      </c>
      <c r="BJ995" s="123" t="str">
        <f t="shared" si="206"/>
        <v/>
      </c>
      <c r="BK995" s="140" t="str">
        <f t="shared" si="211"/>
        <v/>
      </c>
      <c r="BP995" s="5"/>
      <c r="BQ995" s="4" t="str">
        <f>IF(IFERROR(VLOOKUP(C995,C996:C$1993,1,0),"")="","",COUNTIF(C:C,C995))</f>
        <v/>
      </c>
      <c r="BS995" s="5"/>
      <c r="BT995" s="5"/>
      <c r="BU995" s="5" t="str">
        <f>IF(B995="","",IF(BQ995="",1+(MAX(BU$2:BU994)),""))</f>
        <v/>
      </c>
      <c r="BV995" s="5" t="str">
        <f t="shared" si="207"/>
        <v/>
      </c>
      <c r="BW995" s="5" t="str">
        <f t="shared" si="208"/>
        <v/>
      </c>
      <c r="BX995" s="14" t="str">
        <f t="shared" si="209"/>
        <v/>
      </c>
      <c r="BY995" s="28"/>
      <c r="CA995" s="5" t="str">
        <f t="shared" si="213"/>
        <v/>
      </c>
      <c r="CC995" s="5"/>
      <c r="CD995" s="5" t="str">
        <f t="shared" si="210"/>
        <v/>
      </c>
      <c r="CE995" s="5" t="str">
        <f>IF(J995="","",IFERROR(IF(VLOOKUP(J995,J$2:J994,1,0)=0,"",""),J995))</f>
        <v/>
      </c>
      <c r="CF995" s="24" t="str">
        <f>IF(CE995="","",(IFERROR(VLOOKUP(MID(CE995,1,1),$CW$2:DA$28,3,0),0)+IFERROR(VLOOKUP(MID(CE995,2,1),CW$2:DA$28,4,0),0)+IFERROR(VLOOKUP(MID(CE995,3,1),CW$2:DA$28,5,0),0)+(ROW(CE995)/1000000000000)))</f>
        <v/>
      </c>
      <c r="CG995" s="5"/>
      <c r="CH995" s="5">
        <v>994</v>
      </c>
      <c r="CI995" s="5" t="str">
        <f>IFERROR(VLOOKUP(CH995,CD$2:CE2071,2,0),"")</f>
        <v/>
      </c>
      <c r="CJ995" s="5"/>
      <c r="CL995" s="5"/>
      <c r="DC995" s="5" t="e">
        <f>IF(REPORTE!AH$2="si",IF(C995=VALUE(REPORTE!C$11),IF(SUM(DC996:DC$1993),CONCATENATE(INT(B995),", "),INT(B995)),""),IF(C995=VALUE(REPORTE!C$10),IF(SUM(DC996:DC$1993),CONCATENATE(INT(B995),", "),INT(B995)),""))</f>
        <v>#VALUE!</v>
      </c>
      <c r="DG995" s="5"/>
      <c r="DH995" s="5"/>
      <c r="DI995" s="5"/>
      <c r="DJ995" s="5"/>
    </row>
    <row r="996" spans="1:114">
      <c r="A996" s="4"/>
      <c r="B996" s="3"/>
      <c r="D996" s="1" t="str">
        <f>IFERROR(INDEX('padron cfe'!B:B,MATCH(DATOS!C996,'padron cfe'!A:A,0),1),"")</f>
        <v/>
      </c>
      <c r="H996" s="5" t="str">
        <f>IF(F996="","",IFERROR(CONCATENATE("PEUA",VLOOKUP(ESTADO,REPORTE!AV$2:AW$33,2,0),DIDTRITO_FORM,CADER_FORM,IFERROR(VLOOKUP(DAY(F996),$BN$3:$BO$11,2,0),DAY(F996)),IFERROR(VLOOKUP(MONTH(F996),$BN$3:$BO$11,2,0),MONTH(F996)),YEAR(F996),G996),""))</f>
        <v/>
      </c>
      <c r="K996" s="2" t="str">
        <f>IFERROR(INDEX('padron cfe'!C:C,MATCH(DATOS!C996,'padron cfe'!A:A,0),1),"")</f>
        <v/>
      </c>
      <c r="L996" s="4" t="str">
        <f>IFERROR(IF(VLOOKUP(J996,J$2:L995,4,0)=0,"",VLOOKUP(J996,J$2:L995,4,0)),"")</f>
        <v/>
      </c>
      <c r="M996" s="4" t="str">
        <f>IFERROR(IF(VLOOKUP(J996,J$2:M995,5,0)=0,"",VLOOKUP(J996,J$2:M995,5,0)),"")</f>
        <v/>
      </c>
      <c r="Q996" s="5" t="str">
        <f t="shared" si="203"/>
        <v/>
      </c>
      <c r="S996"/>
      <c r="T996" s="2" t="str">
        <f>IFERROR(INDEX('padron cfe'!D:D,MATCH(DATOS!C996,'padron cfe'!A:A,0),1),"")</f>
        <v/>
      </c>
      <c r="X996" s="3"/>
      <c r="Z996" s="4" t="str">
        <f t="shared" si="204"/>
        <v/>
      </c>
      <c r="AC996" s="2" t="str">
        <f>IFERROR(IF(INDEX(AC$1:AC995,MATCH(J996,J$1:J995,0),1)=0,"",INDEX(AC$1:AC995,MATCH(J996,J$1:J995,0),1)),"")</f>
        <v/>
      </c>
      <c r="AD996" s="2" t="str">
        <f>IFERROR(IF(INDEX(AD$1:AD995,MATCH(J996,J$1:J995,0),1)=0,"",INDEX(AD$1:AD995,MATCH(J996,J$1:J995,0),1)),"")</f>
        <v/>
      </c>
      <c r="AE996" s="2" t="str">
        <f>IFERROR(IF(INDEX(AE$1:AE995,MATCH(J996,J$1:J995,0),1)=0,"",INDEX(AE$1:AE995,MATCH(J996,J$1:J995,0),1)),"")</f>
        <v/>
      </c>
      <c r="AS996" s="4"/>
      <c r="AU996" s="124"/>
      <c r="AV996" s="124"/>
      <c r="AW996" s="124"/>
      <c r="AX996" s="124"/>
      <c r="AY996" s="124"/>
      <c r="AZ996" s="124"/>
      <c r="BA996" s="4"/>
      <c r="BB996" s="127"/>
      <c r="BH996" s="7" t="str">
        <f t="shared" ca="1" si="205"/>
        <v/>
      </c>
      <c r="BI996" s="4" t="str">
        <f t="shared" si="212"/>
        <v/>
      </c>
      <c r="BJ996" s="123" t="str">
        <f t="shared" si="206"/>
        <v/>
      </c>
      <c r="BK996" s="140" t="str">
        <f t="shared" si="211"/>
        <v/>
      </c>
      <c r="BP996" s="5"/>
      <c r="BQ996" s="4" t="str">
        <f>IF(IFERROR(VLOOKUP(C996,C997:C$1993,1,0),"")="","",COUNTIF(C:C,C996))</f>
        <v/>
      </c>
      <c r="BS996" s="5"/>
      <c r="BT996" s="5"/>
      <c r="BU996" s="5" t="str">
        <f>IF(B996="","",IF(BQ996="",1+(MAX(BU$2:BU995)),""))</f>
        <v/>
      </c>
      <c r="BV996" s="5" t="str">
        <f t="shared" si="207"/>
        <v/>
      </c>
      <c r="BW996" s="5" t="str">
        <f t="shared" si="208"/>
        <v/>
      </c>
      <c r="BX996" s="14" t="str">
        <f t="shared" si="209"/>
        <v/>
      </c>
      <c r="BY996" s="28"/>
      <c r="CA996" s="5" t="str">
        <f t="shared" si="213"/>
        <v/>
      </c>
      <c r="CC996" s="5"/>
      <c r="CD996" s="5" t="str">
        <f t="shared" si="210"/>
        <v/>
      </c>
      <c r="CE996" s="5" t="str">
        <f>IF(J996="","",IFERROR(IF(VLOOKUP(J996,J$2:J995,1,0)=0,"",""),J996))</f>
        <v/>
      </c>
      <c r="CF996" s="24" t="str">
        <f>IF(CE996="","",(IFERROR(VLOOKUP(MID(CE996,1,1),$CW$2:DA$28,3,0),0)+IFERROR(VLOOKUP(MID(CE996,2,1),CW$2:DA$28,4,0),0)+IFERROR(VLOOKUP(MID(CE996,3,1),CW$2:DA$28,5,0),0)+(ROW(CE996)/1000000000000)))</f>
        <v/>
      </c>
      <c r="CG996" s="5"/>
      <c r="CH996" s="5">
        <v>995</v>
      </c>
      <c r="CI996" s="5" t="str">
        <f>IFERROR(VLOOKUP(CH996,CD$2:CE2072,2,0),"")</f>
        <v/>
      </c>
      <c r="CJ996" s="5"/>
      <c r="CL996" s="5"/>
      <c r="DC996" s="5" t="e">
        <f>IF(REPORTE!AH$2="si",IF(C996=VALUE(REPORTE!C$11),IF(SUM(DC997:DC$1993),CONCATENATE(INT(B996),", "),INT(B996)),""),IF(C996=VALUE(REPORTE!C$10),IF(SUM(DC997:DC$1993),CONCATENATE(INT(B996),", "),INT(B996)),""))</f>
        <v>#VALUE!</v>
      </c>
      <c r="DG996" s="5"/>
      <c r="DH996" s="5"/>
      <c r="DI996" s="5"/>
      <c r="DJ996" s="5"/>
    </row>
    <row r="997" spans="1:114">
      <c r="A997" s="4"/>
      <c r="B997" s="3"/>
      <c r="D997" s="1" t="str">
        <f>IFERROR(INDEX('padron cfe'!B:B,MATCH(DATOS!C997,'padron cfe'!A:A,0),1),"")</f>
        <v/>
      </c>
      <c r="H997" s="5" t="str">
        <f>IF(F997="","",IFERROR(CONCATENATE("PEUA",VLOOKUP(ESTADO,REPORTE!AV$2:AW$33,2,0),DIDTRITO_FORM,CADER_FORM,IFERROR(VLOOKUP(DAY(F997),$BN$3:$BO$11,2,0),DAY(F997)),IFERROR(VLOOKUP(MONTH(F997),$BN$3:$BO$11,2,0),MONTH(F997)),YEAR(F997),G997),""))</f>
        <v/>
      </c>
      <c r="K997" s="2" t="str">
        <f>IFERROR(INDEX('padron cfe'!C:C,MATCH(DATOS!C997,'padron cfe'!A:A,0),1),"")</f>
        <v/>
      </c>
      <c r="L997" s="4" t="str">
        <f>IFERROR(IF(VLOOKUP(J997,J$2:L996,4,0)=0,"",VLOOKUP(J997,J$2:L996,4,0)),"")</f>
        <v/>
      </c>
      <c r="M997" s="4" t="str">
        <f>IFERROR(IF(VLOOKUP(J997,J$2:M996,5,0)=0,"",VLOOKUP(J997,J$2:M996,5,0)),"")</f>
        <v/>
      </c>
      <c r="Q997" s="5" t="str">
        <f t="shared" si="203"/>
        <v/>
      </c>
      <c r="S997"/>
      <c r="T997" s="2" t="str">
        <f>IFERROR(INDEX('padron cfe'!D:D,MATCH(DATOS!C997,'padron cfe'!A:A,0),1),"")</f>
        <v/>
      </c>
      <c r="X997" s="3"/>
      <c r="Z997" s="4" t="str">
        <f t="shared" si="204"/>
        <v/>
      </c>
      <c r="AC997" s="2" t="str">
        <f>IFERROR(IF(INDEX(AC$1:AC996,MATCH(J997,J$1:J996,0),1)=0,"",INDEX(AC$1:AC996,MATCH(J997,J$1:J996,0),1)),"")</f>
        <v/>
      </c>
      <c r="AD997" s="2" t="str">
        <f>IFERROR(IF(INDEX(AD$1:AD996,MATCH(J997,J$1:J996,0),1)=0,"",INDEX(AD$1:AD996,MATCH(J997,J$1:J996,0),1)),"")</f>
        <v/>
      </c>
      <c r="AE997" s="2" t="str">
        <f>IFERROR(IF(INDEX(AE$1:AE996,MATCH(J997,J$1:J996,0),1)=0,"",INDEX(AE$1:AE996,MATCH(J997,J$1:J996,0),1)),"")</f>
        <v/>
      </c>
      <c r="AS997" s="4"/>
      <c r="AU997" s="124"/>
      <c r="AV997" s="124"/>
      <c r="AW997" s="124"/>
      <c r="AX997" s="124"/>
      <c r="AY997" s="124"/>
      <c r="AZ997" s="124"/>
      <c r="BA997" s="4"/>
      <c r="BB997" s="127"/>
      <c r="BH997" s="7" t="str">
        <f t="shared" ca="1" si="205"/>
        <v/>
      </c>
      <c r="BI997" s="4" t="str">
        <f t="shared" si="212"/>
        <v/>
      </c>
      <c r="BJ997" s="123" t="str">
        <f t="shared" si="206"/>
        <v/>
      </c>
      <c r="BK997" s="140" t="str">
        <f t="shared" si="211"/>
        <v/>
      </c>
      <c r="BP997" s="5"/>
      <c r="BQ997" s="4" t="str">
        <f>IF(IFERROR(VLOOKUP(C997,C998:C$1993,1,0),"")="","",COUNTIF(C:C,C997))</f>
        <v/>
      </c>
      <c r="BS997" s="5"/>
      <c r="BT997" s="5"/>
      <c r="BU997" s="5" t="str">
        <f>IF(B997="","",IF(BQ997="",1+(MAX(BU$2:BU996)),""))</f>
        <v/>
      </c>
      <c r="BV997" s="5" t="str">
        <f t="shared" si="207"/>
        <v/>
      </c>
      <c r="BW997" s="5" t="str">
        <f t="shared" si="208"/>
        <v/>
      </c>
      <c r="BX997" s="14" t="str">
        <f t="shared" si="209"/>
        <v/>
      </c>
      <c r="BY997" s="28"/>
      <c r="CA997" s="5" t="str">
        <f t="shared" si="213"/>
        <v/>
      </c>
      <c r="CC997" s="5"/>
      <c r="CD997" s="5" t="str">
        <f t="shared" si="210"/>
        <v/>
      </c>
      <c r="CE997" s="5" t="str">
        <f>IF(J997="","",IFERROR(IF(VLOOKUP(J997,J$2:J996,1,0)=0,"",""),J997))</f>
        <v/>
      </c>
      <c r="CF997" s="24" t="str">
        <f>IF(CE997="","",(IFERROR(VLOOKUP(MID(CE997,1,1),$CW$2:DA$28,3,0),0)+IFERROR(VLOOKUP(MID(CE997,2,1),CW$2:DA$28,4,0),0)+IFERROR(VLOOKUP(MID(CE997,3,1),CW$2:DA$28,5,0),0)+(ROW(CE997)/1000000000000)))</f>
        <v/>
      </c>
      <c r="CG997" s="5"/>
      <c r="CH997" s="5">
        <v>996</v>
      </c>
      <c r="CI997" s="5" t="str">
        <f>IFERROR(VLOOKUP(CH997,CD$2:CE2073,2,0),"")</f>
        <v/>
      </c>
      <c r="CJ997" s="5"/>
      <c r="CL997" s="5"/>
      <c r="DC997" s="5" t="e">
        <f>IF(REPORTE!AH$2="si",IF(C997=VALUE(REPORTE!C$11),IF(SUM(DC998:DC$1993),CONCATENATE(INT(B997),", "),INT(B997)),""),IF(C997=VALUE(REPORTE!C$10),IF(SUM(DC998:DC$1993),CONCATENATE(INT(B997),", "),INT(B997)),""))</f>
        <v>#VALUE!</v>
      </c>
      <c r="DG997" s="5"/>
      <c r="DH997" s="5"/>
      <c r="DI997" s="5"/>
      <c r="DJ997" s="5"/>
    </row>
    <row r="998" spans="1:114">
      <c r="A998" s="4"/>
      <c r="B998" s="3"/>
      <c r="D998" s="1" t="str">
        <f>IFERROR(INDEX('padron cfe'!B:B,MATCH(DATOS!C998,'padron cfe'!A:A,0),1),"")</f>
        <v/>
      </c>
      <c r="H998" s="5" t="str">
        <f>IF(F998="","",IFERROR(CONCATENATE("PEUA",VLOOKUP(ESTADO,REPORTE!AV$2:AW$33,2,0),DIDTRITO_FORM,CADER_FORM,IFERROR(VLOOKUP(DAY(F998),$BN$3:$BO$11,2,0),DAY(F998)),IFERROR(VLOOKUP(MONTH(F998),$BN$3:$BO$11,2,0),MONTH(F998)),YEAR(F998),G998),""))</f>
        <v/>
      </c>
      <c r="K998" s="2" t="str">
        <f>IFERROR(INDEX('padron cfe'!C:C,MATCH(DATOS!C998,'padron cfe'!A:A,0),1),"")</f>
        <v/>
      </c>
      <c r="L998" s="4" t="str">
        <f>IFERROR(IF(VLOOKUP(J998,J$2:L997,4,0)=0,"",VLOOKUP(J998,J$2:L997,4,0)),"")</f>
        <v/>
      </c>
      <c r="M998" s="4" t="str">
        <f>IFERROR(IF(VLOOKUP(J998,J$2:M997,5,0)=0,"",VLOOKUP(J998,J$2:M997,5,0)),"")</f>
        <v/>
      </c>
      <c r="Q998" s="5" t="str">
        <f t="shared" si="203"/>
        <v/>
      </c>
      <c r="S998"/>
      <c r="T998" s="2" t="str">
        <f>IFERROR(INDEX('padron cfe'!D:D,MATCH(DATOS!C998,'padron cfe'!A:A,0),1),"")</f>
        <v/>
      </c>
      <c r="X998" s="3"/>
      <c r="Z998" s="4" t="str">
        <f t="shared" si="204"/>
        <v/>
      </c>
      <c r="AC998" s="2" t="str">
        <f>IFERROR(IF(INDEX(AC$1:AC997,MATCH(J998,J$1:J997,0),1)=0,"",INDEX(AC$1:AC997,MATCH(J998,J$1:J997,0),1)),"")</f>
        <v/>
      </c>
      <c r="AD998" s="2" t="str">
        <f>IFERROR(IF(INDEX(AD$1:AD997,MATCH(J998,J$1:J997,0),1)=0,"",INDEX(AD$1:AD997,MATCH(J998,J$1:J997,0),1)),"")</f>
        <v/>
      </c>
      <c r="AE998" s="2" t="str">
        <f>IFERROR(IF(INDEX(AE$1:AE997,MATCH(J998,J$1:J997,0),1)=0,"",INDEX(AE$1:AE997,MATCH(J998,J$1:J997,0),1)),"")</f>
        <v/>
      </c>
      <c r="AS998" s="4"/>
      <c r="AU998" s="124"/>
      <c r="AV998" s="124"/>
      <c r="AW998" s="124"/>
      <c r="AX998" s="124"/>
      <c r="AY998" s="124"/>
      <c r="AZ998" s="124"/>
      <c r="BA998" s="4"/>
      <c r="BB998" s="127"/>
      <c r="BH998" s="7" t="str">
        <f t="shared" ca="1" si="205"/>
        <v/>
      </c>
      <c r="BI998" s="4" t="str">
        <f t="shared" si="212"/>
        <v/>
      </c>
      <c r="BJ998" s="123" t="str">
        <f t="shared" si="206"/>
        <v/>
      </c>
      <c r="BK998" s="140" t="str">
        <f t="shared" si="211"/>
        <v/>
      </c>
      <c r="BP998" s="5"/>
      <c r="BQ998" s="4" t="str">
        <f>IF(IFERROR(VLOOKUP(C998,C999:C$1993,1,0),"")="","",COUNTIF(C:C,C998))</f>
        <v/>
      </c>
      <c r="BS998" s="5"/>
      <c r="BT998" s="5"/>
      <c r="BU998" s="5" t="str">
        <f>IF(B998="","",IF(BQ998="",1+(MAX(BU$2:BU997)),""))</f>
        <v/>
      </c>
      <c r="BV998" s="5" t="str">
        <f t="shared" si="207"/>
        <v/>
      </c>
      <c r="BW998" s="5" t="str">
        <f t="shared" si="208"/>
        <v/>
      </c>
      <c r="BX998" s="14" t="str">
        <f t="shared" si="209"/>
        <v/>
      </c>
      <c r="BY998" s="28"/>
      <c r="CA998" s="5" t="str">
        <f t="shared" si="213"/>
        <v/>
      </c>
      <c r="CC998" s="5"/>
      <c r="CD998" s="5" t="str">
        <f t="shared" si="210"/>
        <v/>
      </c>
      <c r="CE998" s="5" t="str">
        <f>IF(J998="","",IFERROR(IF(VLOOKUP(J998,J$2:J997,1,0)=0,"",""),J998))</f>
        <v/>
      </c>
      <c r="CF998" s="24" t="str">
        <f>IF(CE998="","",(IFERROR(VLOOKUP(MID(CE998,1,1),$CW$2:DA$28,3,0),0)+IFERROR(VLOOKUP(MID(CE998,2,1),CW$2:DA$28,4,0),0)+IFERROR(VLOOKUP(MID(CE998,3,1),CW$2:DA$28,5,0),0)+(ROW(CE998)/1000000000000)))</f>
        <v/>
      </c>
      <c r="CG998" s="5"/>
      <c r="CH998" s="5">
        <v>997</v>
      </c>
      <c r="CI998" s="5" t="str">
        <f>IFERROR(VLOOKUP(CH998,CD$2:CE2074,2,0),"")</f>
        <v/>
      </c>
      <c r="CJ998" s="5"/>
      <c r="CL998" s="5"/>
      <c r="DC998" s="5" t="e">
        <f>IF(REPORTE!AH$2="si",IF(C998=VALUE(REPORTE!C$11),IF(SUM(DC999:DC$1993),CONCATENATE(INT(B998),", "),INT(B998)),""),IF(C998=VALUE(REPORTE!C$10),IF(SUM(DC999:DC$1993),CONCATENATE(INT(B998),", "),INT(B998)),""))</f>
        <v>#VALUE!</v>
      </c>
      <c r="DG998" s="5"/>
      <c r="DH998" s="5"/>
      <c r="DI998" s="5"/>
      <c r="DJ998" s="5"/>
    </row>
    <row r="999" spans="1:114">
      <c r="A999" s="4"/>
      <c r="B999" s="3"/>
      <c r="D999" s="1" t="str">
        <f>IFERROR(INDEX('padron cfe'!B:B,MATCH(DATOS!C999,'padron cfe'!A:A,0),1),"")</f>
        <v/>
      </c>
      <c r="H999" s="5" t="str">
        <f>IF(F999="","",IFERROR(CONCATENATE("PEUA",VLOOKUP(ESTADO,REPORTE!AV$2:AW$33,2,0),DIDTRITO_FORM,CADER_FORM,IFERROR(VLOOKUP(DAY(F999),$BN$3:$BO$11,2,0),DAY(F999)),IFERROR(VLOOKUP(MONTH(F999),$BN$3:$BO$11,2,0),MONTH(F999)),YEAR(F999),G999),""))</f>
        <v/>
      </c>
      <c r="K999" s="2" t="str">
        <f>IFERROR(INDEX('padron cfe'!C:C,MATCH(DATOS!C999,'padron cfe'!A:A,0),1),"")</f>
        <v/>
      </c>
      <c r="L999" s="4" t="str">
        <f>IFERROR(IF(VLOOKUP(J999,J$2:L998,4,0)=0,"",VLOOKUP(J999,J$2:L998,4,0)),"")</f>
        <v/>
      </c>
      <c r="M999" s="4" t="str">
        <f>IFERROR(IF(VLOOKUP(J999,J$2:M998,5,0)=0,"",VLOOKUP(J999,J$2:M998,5,0)),"")</f>
        <v/>
      </c>
      <c r="Q999" s="5" t="str">
        <f t="shared" si="203"/>
        <v/>
      </c>
      <c r="S999"/>
      <c r="T999" s="2" t="str">
        <f>IFERROR(INDEX('padron cfe'!D:D,MATCH(DATOS!C999,'padron cfe'!A:A,0),1),"")</f>
        <v/>
      </c>
      <c r="X999" s="3"/>
      <c r="Z999" s="4" t="str">
        <f t="shared" si="204"/>
        <v/>
      </c>
      <c r="AC999" s="2" t="str">
        <f>IFERROR(IF(INDEX(AC$1:AC998,MATCH(J999,J$1:J998,0),1)=0,"",INDEX(AC$1:AC998,MATCH(J999,J$1:J998,0),1)),"")</f>
        <v/>
      </c>
      <c r="AD999" s="2" t="str">
        <f>IFERROR(IF(INDEX(AD$1:AD998,MATCH(J999,J$1:J998,0),1)=0,"",INDEX(AD$1:AD998,MATCH(J999,J$1:J998,0),1)),"")</f>
        <v/>
      </c>
      <c r="AE999" s="2" t="str">
        <f>IFERROR(IF(INDEX(AE$1:AE998,MATCH(J999,J$1:J998,0),1)=0,"",INDEX(AE$1:AE998,MATCH(J999,J$1:J998,0),1)),"")</f>
        <v/>
      </c>
      <c r="AS999" s="4"/>
      <c r="AU999" s="124"/>
      <c r="AV999" s="124"/>
      <c r="AW999" s="124"/>
      <c r="AX999" s="124"/>
      <c r="AY999" s="124"/>
      <c r="AZ999" s="124"/>
      <c r="BA999" s="4"/>
      <c r="BB999" s="127"/>
      <c r="BH999" s="7" t="str">
        <f t="shared" ca="1" si="205"/>
        <v/>
      </c>
      <c r="BI999" s="4" t="str">
        <f t="shared" si="212"/>
        <v/>
      </c>
      <c r="BJ999" s="123" t="str">
        <f t="shared" si="206"/>
        <v/>
      </c>
      <c r="BK999" s="140" t="str">
        <f t="shared" si="211"/>
        <v/>
      </c>
      <c r="BP999" s="5"/>
      <c r="BQ999" s="4" t="str">
        <f>IF(IFERROR(VLOOKUP(C999,C1000:C$1993,1,0),"")="","",COUNTIF(C:C,C999))</f>
        <v/>
      </c>
      <c r="BS999" s="5"/>
      <c r="BT999" s="5"/>
      <c r="BU999" s="5" t="str">
        <f>IF(B999="","",IF(BQ999="",1+(MAX(BU$2:BU998)),""))</f>
        <v/>
      </c>
      <c r="BV999" s="5" t="str">
        <f t="shared" si="207"/>
        <v/>
      </c>
      <c r="BW999" s="5" t="str">
        <f t="shared" si="208"/>
        <v/>
      </c>
      <c r="BX999" s="14" t="str">
        <f t="shared" si="209"/>
        <v/>
      </c>
      <c r="BY999" s="28"/>
      <c r="CA999" s="5" t="str">
        <f t="shared" si="213"/>
        <v/>
      </c>
      <c r="CC999" s="5"/>
      <c r="CD999" s="5" t="str">
        <f t="shared" si="210"/>
        <v/>
      </c>
      <c r="CE999" s="5" t="str">
        <f>IF(J999="","",IFERROR(IF(VLOOKUP(J999,J$2:J998,1,0)=0,"",""),J999))</f>
        <v/>
      </c>
      <c r="CF999" s="24" t="str">
        <f>IF(CE999="","",(IFERROR(VLOOKUP(MID(CE999,1,1),$CW$2:DA$28,3,0),0)+IFERROR(VLOOKUP(MID(CE999,2,1),CW$2:DA$28,4,0),0)+IFERROR(VLOOKUP(MID(CE999,3,1),CW$2:DA$28,5,0),0)+(ROW(CE999)/1000000000000)))</f>
        <v/>
      </c>
      <c r="CG999" s="5"/>
      <c r="CH999" s="5">
        <v>998</v>
      </c>
      <c r="CI999" s="5" t="str">
        <f>IFERROR(VLOOKUP(CH999,CD$2:CE2075,2,0),"")</f>
        <v/>
      </c>
      <c r="CJ999" s="5"/>
      <c r="CL999" s="5"/>
      <c r="DC999" s="5" t="e">
        <f>IF(REPORTE!AH$2="si",IF(C999=VALUE(REPORTE!C$11),IF(SUM(DC1000:DC$1993),CONCATENATE(INT(B999),", "),INT(B999)),""),IF(C999=VALUE(REPORTE!C$10),IF(SUM(DC1000:DC$1993),CONCATENATE(INT(B999),", "),INT(B999)),""))</f>
        <v>#VALUE!</v>
      </c>
      <c r="DG999" s="5"/>
      <c r="DH999" s="5"/>
      <c r="DI999" s="5"/>
      <c r="DJ999" s="5"/>
    </row>
    <row r="1000" spans="1:114">
      <c r="A1000" s="4"/>
      <c r="B1000" s="3"/>
      <c r="D1000" s="1" t="str">
        <f>IFERROR(INDEX('padron cfe'!B:B,MATCH(DATOS!C1000,'padron cfe'!A:A,0),1),"")</f>
        <v/>
      </c>
      <c r="H1000" s="5" t="str">
        <f>IF(F1000="","",IFERROR(CONCATENATE("PEUA",VLOOKUP(ESTADO,REPORTE!AV$2:AW$33,2,0),DIDTRITO_FORM,CADER_FORM,IFERROR(VLOOKUP(DAY(F1000),$BN$3:$BO$11,2,0),DAY(F1000)),IFERROR(VLOOKUP(MONTH(F1000),$BN$3:$BO$11,2,0),MONTH(F1000)),YEAR(F1000),G1000),""))</f>
        <v/>
      </c>
      <c r="K1000" s="2" t="str">
        <f>IFERROR(INDEX('padron cfe'!C:C,MATCH(DATOS!C1000,'padron cfe'!A:A,0),1),"")</f>
        <v/>
      </c>
      <c r="L1000" s="4" t="str">
        <f>IFERROR(IF(VLOOKUP(J1000,J$2:L999,4,0)=0,"",VLOOKUP(J1000,J$2:L999,4,0)),"")</f>
        <v/>
      </c>
      <c r="M1000" s="4" t="str">
        <f>IFERROR(IF(VLOOKUP(J1000,J$2:M999,5,0)=0,"",VLOOKUP(J1000,J$2:M999,5,0)),"")</f>
        <v/>
      </c>
      <c r="Q1000" s="5" t="str">
        <f t="shared" si="203"/>
        <v/>
      </c>
      <c r="S1000"/>
      <c r="T1000" s="2" t="str">
        <f>IFERROR(INDEX('padron cfe'!D:D,MATCH(DATOS!C1000,'padron cfe'!A:A,0),1),"")</f>
        <v/>
      </c>
      <c r="X1000" s="3"/>
      <c r="Z1000" s="4" t="str">
        <f t="shared" si="204"/>
        <v/>
      </c>
      <c r="AC1000" s="2" t="str">
        <f>IFERROR(IF(INDEX(AC$1:AC999,MATCH(J1000,J$1:J999,0),1)=0,"",INDEX(AC$1:AC999,MATCH(J1000,J$1:J999,0),1)),"")</f>
        <v/>
      </c>
      <c r="AD1000" s="2" t="str">
        <f>IFERROR(IF(INDEX(AD$1:AD999,MATCH(J1000,J$1:J999,0),1)=0,"",INDEX(AD$1:AD999,MATCH(J1000,J$1:J999,0),1)),"")</f>
        <v/>
      </c>
      <c r="AE1000" s="2" t="str">
        <f>IFERROR(IF(INDEX(AE$1:AE999,MATCH(J1000,J$1:J999,0),1)=0,"",INDEX(AE$1:AE999,MATCH(J1000,J$1:J999,0),1)),"")</f>
        <v/>
      </c>
      <c r="AS1000" s="4"/>
      <c r="AU1000" s="124"/>
      <c r="AV1000" s="124"/>
      <c r="AW1000" s="124"/>
      <c r="AX1000" s="124"/>
      <c r="AY1000" s="124"/>
      <c r="AZ1000" s="124"/>
      <c r="BA1000" s="4"/>
      <c r="BB1000" s="127"/>
      <c r="BH1000" s="7" t="str">
        <f t="shared" ca="1" si="205"/>
        <v/>
      </c>
      <c r="BI1000" s="4" t="str">
        <f t="shared" si="212"/>
        <v/>
      </c>
      <c r="BJ1000" s="123" t="str">
        <f t="shared" si="206"/>
        <v/>
      </c>
      <c r="BK1000" s="140" t="str">
        <f t="shared" si="211"/>
        <v/>
      </c>
      <c r="BP1000" s="5"/>
      <c r="BQ1000" s="4" t="str">
        <f>IF(IFERROR(VLOOKUP(C1000,C1001:C$1993,1,0),"")="","",COUNTIF(C:C,C1000))</f>
        <v/>
      </c>
      <c r="BS1000" s="5"/>
      <c r="BT1000" s="5"/>
      <c r="BU1000" s="5" t="str">
        <f>IF(B1000="","",IF(BQ1000="",1+(MAX(BU$2:BU999)),""))</f>
        <v/>
      </c>
      <c r="BV1000" s="5" t="str">
        <f t="shared" si="207"/>
        <v/>
      </c>
      <c r="BW1000" s="5" t="str">
        <f t="shared" si="208"/>
        <v/>
      </c>
      <c r="BX1000" s="14" t="str">
        <f t="shared" si="209"/>
        <v/>
      </c>
      <c r="BY1000" s="28"/>
      <c r="CA1000" s="5" t="str">
        <f t="shared" si="213"/>
        <v/>
      </c>
      <c r="CC1000" s="5"/>
      <c r="CD1000" s="5" t="str">
        <f t="shared" si="210"/>
        <v/>
      </c>
      <c r="CE1000" s="5" t="str">
        <f>IF(J1000="","",IFERROR(IF(VLOOKUP(J1000,J$2:J999,1,0)=0,"",""),J1000))</f>
        <v/>
      </c>
      <c r="CF1000" s="24" t="str">
        <f>IF(CE1000="","",(IFERROR(VLOOKUP(MID(CE1000,1,1),$CW$2:DA$28,3,0),0)+IFERROR(VLOOKUP(MID(CE1000,2,1),CW$2:DA$28,4,0),0)+IFERROR(VLOOKUP(MID(CE1000,3,1),CW$2:DA$28,5,0),0)+(ROW(CE1000)/1000000000000)))</f>
        <v/>
      </c>
      <c r="CG1000" s="5"/>
      <c r="CH1000" s="5">
        <v>999</v>
      </c>
      <c r="CI1000" s="5" t="str">
        <f>IFERROR(VLOOKUP(CH1000,CD$2:CE2076,2,0),"")</f>
        <v/>
      </c>
      <c r="CJ1000" s="5"/>
      <c r="CL1000" s="5"/>
      <c r="DC1000" s="5" t="e">
        <f>IF(REPORTE!AH$2="si",IF(C1000=VALUE(REPORTE!C$11),IF(SUM(DC1001:DC$1993),CONCATENATE(INT(B1000),", "),INT(B1000)),""),IF(C1000=VALUE(REPORTE!C$10),IF(SUM(DC1001:DC$1993),CONCATENATE(INT(B1000),", "),INT(B1000)),""))</f>
        <v>#VALUE!</v>
      </c>
      <c r="DG1000" s="5"/>
      <c r="DH1000" s="5"/>
      <c r="DI1000" s="5"/>
      <c r="DJ1000" s="5"/>
    </row>
    <row r="1001" spans="1:114">
      <c r="A1001" s="4"/>
      <c r="B1001" s="3"/>
      <c r="D1001" s="1" t="str">
        <f>IFERROR(INDEX('padron cfe'!B:B,MATCH(DATOS!C1001,'padron cfe'!A:A,0),1),"")</f>
        <v/>
      </c>
      <c r="H1001" s="5" t="str">
        <f>IF(F1001="","",IFERROR(CONCATENATE("PEUA",VLOOKUP(ESTADO,REPORTE!AV$2:AW$33,2,0),DIDTRITO_FORM,CADER_FORM,IFERROR(VLOOKUP(DAY(F1001),$BN$3:$BO$11,2,0),DAY(F1001)),IFERROR(VLOOKUP(MONTH(F1001),$BN$3:$BO$11,2,0),MONTH(F1001)),YEAR(F1001),G1001),""))</f>
        <v/>
      </c>
      <c r="K1001" s="2" t="str">
        <f>IFERROR(INDEX('padron cfe'!C:C,MATCH(DATOS!C1001,'padron cfe'!A:A,0),1),"")</f>
        <v/>
      </c>
      <c r="L1001" s="4" t="str">
        <f>IFERROR(IF(VLOOKUP(J1001,J$2:L1000,4,0)=0,"",VLOOKUP(J1001,J$2:L1000,4,0)),"")</f>
        <v/>
      </c>
      <c r="M1001" s="4" t="str">
        <f>IFERROR(IF(VLOOKUP(J1001,J$2:M1000,5,0)=0,"",VLOOKUP(J1001,J$2:M1000,5,0)),"")</f>
        <v/>
      </c>
      <c r="Q1001" s="5" t="str">
        <f t="shared" si="203"/>
        <v/>
      </c>
      <c r="S1001"/>
      <c r="T1001" s="2" t="str">
        <f>IFERROR(INDEX('padron cfe'!D:D,MATCH(DATOS!C1001,'padron cfe'!A:A,0),1),"")</f>
        <v/>
      </c>
      <c r="X1001" s="3"/>
      <c r="Z1001" s="4" t="str">
        <f t="shared" si="204"/>
        <v/>
      </c>
      <c r="AC1001" s="2" t="str">
        <f>IFERROR(IF(INDEX(AC$1:AC1000,MATCH(J1001,J$1:J1000,0),1)=0,"",INDEX(AC$1:AC1000,MATCH(J1001,J$1:J1000,0),1)),"")</f>
        <v/>
      </c>
      <c r="AD1001" s="2" t="str">
        <f>IFERROR(IF(INDEX(AD$1:AD1000,MATCH(J1001,J$1:J1000,0),1)=0,"",INDEX(AD$1:AD1000,MATCH(J1001,J$1:J1000,0),1)),"")</f>
        <v/>
      </c>
      <c r="AE1001" s="2" t="str">
        <f>IFERROR(IF(INDEX(AE$1:AE1000,MATCH(J1001,J$1:J1000,0),1)=0,"",INDEX(AE$1:AE1000,MATCH(J1001,J$1:J1000,0),1)),"")</f>
        <v/>
      </c>
      <c r="AS1001" s="4"/>
      <c r="AU1001" s="124"/>
      <c r="AV1001" s="124"/>
      <c r="AW1001" s="124"/>
      <c r="AX1001" s="124"/>
      <c r="AY1001" s="124"/>
      <c r="AZ1001" s="124"/>
      <c r="BA1001" s="4"/>
      <c r="BB1001" s="127"/>
      <c r="BH1001" s="7" t="str">
        <f t="shared" ca="1" si="205"/>
        <v/>
      </c>
      <c r="BI1001" s="4" t="str">
        <f t="shared" si="212"/>
        <v/>
      </c>
      <c r="BJ1001" s="123" t="str">
        <f t="shared" si="206"/>
        <v/>
      </c>
      <c r="BK1001" s="140" t="str">
        <f t="shared" si="211"/>
        <v/>
      </c>
      <c r="BP1001" s="5"/>
      <c r="BQ1001" s="4" t="str">
        <f>IF(IFERROR(VLOOKUP(C1001,C1002:C$1993,1,0),"")="","",COUNTIF(C:C,C1001))</f>
        <v/>
      </c>
      <c r="BS1001" s="5"/>
      <c r="BT1001" s="5"/>
      <c r="BU1001" s="5" t="str">
        <f>IF(B1001="","",IF(BQ1001="",1+(MAX(BU$2:BU1000)),""))</f>
        <v/>
      </c>
      <c r="BV1001" s="5" t="str">
        <f t="shared" si="207"/>
        <v/>
      </c>
      <c r="BW1001" s="5" t="str">
        <f t="shared" si="208"/>
        <v/>
      </c>
      <c r="BX1001" s="14" t="str">
        <f t="shared" si="209"/>
        <v/>
      </c>
      <c r="BY1001" s="28"/>
      <c r="CA1001" s="5" t="str">
        <f t="shared" si="213"/>
        <v/>
      </c>
      <c r="CC1001" s="5"/>
      <c r="CD1001" s="5" t="str">
        <f t="shared" si="210"/>
        <v/>
      </c>
      <c r="CE1001" s="5" t="str">
        <f>IF(J1001="","",IFERROR(IF(VLOOKUP(J1001,J$2:J1000,1,0)=0,"",""),J1001))</f>
        <v/>
      </c>
      <c r="CF1001" s="24" t="str">
        <f>IF(CE1001="","",(IFERROR(VLOOKUP(MID(CE1001,1,1),$CW$2:DA$28,3,0),0)+IFERROR(VLOOKUP(MID(CE1001,2,1),CW$2:DA$28,4,0),0)+IFERROR(VLOOKUP(MID(CE1001,3,1),CW$2:DA$28,5,0),0)+(ROW(CE1001)/1000000000000)))</f>
        <v/>
      </c>
      <c r="CG1001" s="5"/>
      <c r="CH1001" s="5">
        <v>1000</v>
      </c>
      <c r="CI1001" s="5" t="str">
        <f>IFERROR(VLOOKUP(CH1001,CD$2:CE2077,2,0),"")</f>
        <v/>
      </c>
      <c r="CJ1001" s="5"/>
      <c r="CL1001" s="5"/>
      <c r="DC1001" s="5" t="e">
        <f>IF(REPORTE!AH$2="si",IF(C1001=VALUE(REPORTE!C$11),IF(SUM(DC1002:DC$1993),CONCATENATE(INT(B1001),", "),INT(B1001)),""),IF(C1001=VALUE(REPORTE!C$10),IF(SUM(DC1002:DC$1993),CONCATENATE(INT(B1001),", "),INT(B1001)),""))</f>
        <v>#VALUE!</v>
      </c>
      <c r="DG1001" s="5"/>
      <c r="DH1001" s="5"/>
      <c r="DI1001" s="5"/>
      <c r="DJ1001" s="5"/>
    </row>
    <row r="1002" spans="1:114">
      <c r="A1002" s="4"/>
      <c r="B1002" s="3"/>
      <c r="D1002" s="1" t="str">
        <f>IFERROR(INDEX('padron cfe'!B:B,MATCH(DATOS!C1002,'padron cfe'!A:A,0),1),"")</f>
        <v/>
      </c>
      <c r="H1002" s="5" t="str">
        <f>IF(F1002="","",IFERROR(CONCATENATE("PEUA",VLOOKUP(ESTADO,REPORTE!AV$2:AW$33,2,0),DIDTRITO_FORM,CADER_FORM,IFERROR(VLOOKUP(DAY(F1002),$BN$3:$BO$11,2,0),DAY(F1002)),IFERROR(VLOOKUP(MONTH(F1002),$BN$3:$BO$11,2,0),MONTH(F1002)),YEAR(F1002),G1002),""))</f>
        <v/>
      </c>
      <c r="K1002" s="2" t="str">
        <f>IFERROR(INDEX('padron cfe'!C:C,MATCH(DATOS!C1002,'padron cfe'!A:A,0),1),"")</f>
        <v/>
      </c>
      <c r="L1002" s="4" t="str">
        <f>IFERROR(IF(VLOOKUP(J1002,J$2:L1001,4,0)=0,"",VLOOKUP(J1002,J$2:L1001,4,0)),"")</f>
        <v/>
      </c>
      <c r="M1002" s="4" t="str">
        <f>IFERROR(IF(VLOOKUP(J1002,J$2:M1001,5,0)=0,"",VLOOKUP(J1002,J$2:M1001,5,0)),"")</f>
        <v/>
      </c>
      <c r="Q1002" s="5" t="str">
        <f t="shared" si="203"/>
        <v/>
      </c>
      <c r="S1002"/>
      <c r="T1002" s="2" t="str">
        <f>IFERROR(INDEX('padron cfe'!D:D,MATCH(DATOS!C1002,'padron cfe'!A:A,0),1),"")</f>
        <v/>
      </c>
      <c r="X1002" s="3"/>
      <c r="Z1002" s="4" t="str">
        <f t="shared" si="204"/>
        <v/>
      </c>
      <c r="AC1002" s="2" t="str">
        <f>IFERROR(IF(INDEX(AC$1:AC1001,MATCH(J1002,J$1:J1001,0),1)=0,"",INDEX(AC$1:AC1001,MATCH(J1002,J$1:J1001,0),1)),"")</f>
        <v/>
      </c>
      <c r="AD1002" s="2" t="str">
        <f>IFERROR(IF(INDEX(AD$1:AD1001,MATCH(J1002,J$1:J1001,0),1)=0,"",INDEX(AD$1:AD1001,MATCH(J1002,J$1:J1001,0),1)),"")</f>
        <v/>
      </c>
      <c r="AE1002" s="2" t="str">
        <f>IFERROR(IF(INDEX(AE$1:AE1001,MATCH(J1002,J$1:J1001,0),1)=0,"",INDEX(AE$1:AE1001,MATCH(J1002,J$1:J1001,0),1)),"")</f>
        <v/>
      </c>
      <c r="AS1002" s="4"/>
      <c r="AU1002" s="124"/>
      <c r="AV1002" s="124"/>
      <c r="AW1002" s="124"/>
      <c r="AX1002" s="124"/>
      <c r="AY1002" s="124"/>
      <c r="AZ1002" s="124"/>
      <c r="BA1002" s="4"/>
      <c r="BB1002" s="127"/>
      <c r="BH1002" s="7" t="str">
        <f t="shared" ca="1" si="205"/>
        <v/>
      </c>
      <c r="BI1002" s="4" t="str">
        <f t="shared" si="212"/>
        <v/>
      </c>
      <c r="BJ1002" s="123" t="str">
        <f t="shared" si="206"/>
        <v/>
      </c>
      <c r="BK1002" s="140" t="str">
        <f t="shared" si="211"/>
        <v/>
      </c>
      <c r="BP1002" s="5"/>
      <c r="BQ1002" s="4" t="str">
        <f>IF(IFERROR(VLOOKUP(C1002,C1003:C$1993,1,0),"")="","",COUNTIF(C:C,C1002))</f>
        <v/>
      </c>
      <c r="BS1002" s="5"/>
      <c r="BT1002" s="5"/>
      <c r="BU1002" s="5" t="str">
        <f>IF(B1002="","",IF(BQ1002="",1+(MAX(BU$2:BU1001)),""))</f>
        <v/>
      </c>
      <c r="BV1002" s="5" t="str">
        <f t="shared" si="207"/>
        <v/>
      </c>
      <c r="BW1002" s="5" t="str">
        <f t="shared" si="208"/>
        <v/>
      </c>
      <c r="BX1002" s="14" t="str">
        <f t="shared" si="209"/>
        <v/>
      </c>
      <c r="BY1002" s="28"/>
      <c r="CA1002" s="5" t="str">
        <f t="shared" si="213"/>
        <v/>
      </c>
      <c r="CC1002" s="5"/>
      <c r="CD1002" s="5" t="str">
        <f t="shared" si="210"/>
        <v/>
      </c>
      <c r="CE1002" s="5" t="str">
        <f>IF(J1002="","",IFERROR(IF(VLOOKUP(J1002,J$2:J1001,1,0)=0,"",""),J1002))</f>
        <v/>
      </c>
      <c r="CF1002" s="24" t="str">
        <f>IF(CE1002="","",(IFERROR(VLOOKUP(MID(CE1002,1,1),$CW$2:DA$28,3,0),0)+IFERROR(VLOOKUP(MID(CE1002,2,1),CW$2:DA$28,4,0),0)+IFERROR(VLOOKUP(MID(CE1002,3,1),CW$2:DA$28,5,0),0)+(ROW(CE1002)/1000000000000)))</f>
        <v/>
      </c>
      <c r="CG1002" s="5"/>
      <c r="CH1002" s="5">
        <v>1001</v>
      </c>
      <c r="CI1002" s="5" t="str">
        <f>IFERROR(VLOOKUP(CH1002,CD$2:CE2078,2,0),"")</f>
        <v/>
      </c>
      <c r="CJ1002" s="5"/>
      <c r="CL1002" s="5"/>
      <c r="DC1002" s="5" t="e">
        <f>IF(REPORTE!AH$2="si",IF(C1002=VALUE(REPORTE!C$11),IF(SUM(DC1003:DC$1993),CONCATENATE(INT(B1002),", "),INT(B1002)),""),IF(C1002=VALUE(REPORTE!C$10),IF(SUM(DC1003:DC$1993),CONCATENATE(INT(B1002),", "),INT(B1002)),""))</f>
        <v>#VALUE!</v>
      </c>
      <c r="DG1002" s="5"/>
      <c r="DH1002" s="5"/>
      <c r="DI1002" s="5"/>
      <c r="DJ1002" s="5"/>
    </row>
    <row r="1003" spans="1:114">
      <c r="A1003" s="4"/>
      <c r="B1003" s="3"/>
      <c r="D1003" s="1" t="str">
        <f>IFERROR(INDEX('padron cfe'!B:B,MATCH(DATOS!C1003,'padron cfe'!A:A,0),1),"")</f>
        <v/>
      </c>
      <c r="H1003" s="5" t="str">
        <f>IF(F1003="","",IFERROR(CONCATENATE("PEUA",VLOOKUP(ESTADO,REPORTE!AV$2:AW$33,2,0),DIDTRITO_FORM,CADER_FORM,IFERROR(VLOOKUP(DAY(F1003),$BN$3:$BO$11,2,0),DAY(F1003)),IFERROR(VLOOKUP(MONTH(F1003),$BN$3:$BO$11,2,0),MONTH(F1003)),YEAR(F1003),G1003),""))</f>
        <v/>
      </c>
      <c r="K1003" s="2" t="str">
        <f>IFERROR(INDEX('padron cfe'!C:C,MATCH(DATOS!C1003,'padron cfe'!A:A,0),1),"")</f>
        <v/>
      </c>
      <c r="L1003" s="4" t="str">
        <f>IFERROR(IF(VLOOKUP(J1003,J$2:L1002,4,0)=0,"",VLOOKUP(J1003,J$2:L1002,4,0)),"")</f>
        <v/>
      </c>
      <c r="M1003" s="4" t="str">
        <f>IFERROR(IF(VLOOKUP(J1003,J$2:M1002,5,0)=0,"",VLOOKUP(J1003,J$2:M1002,5,0)),"")</f>
        <v/>
      </c>
      <c r="Q1003" s="5" t="str">
        <f t="shared" si="203"/>
        <v/>
      </c>
      <c r="S1003"/>
      <c r="T1003" s="2" t="str">
        <f>IFERROR(INDEX('padron cfe'!D:D,MATCH(DATOS!C1003,'padron cfe'!A:A,0),1),"")</f>
        <v/>
      </c>
      <c r="X1003" s="3"/>
      <c r="Z1003" s="4" t="str">
        <f t="shared" si="204"/>
        <v/>
      </c>
      <c r="AC1003" s="2" t="str">
        <f>IFERROR(IF(INDEX(AC$1:AC1002,MATCH(J1003,J$1:J1002,0),1)=0,"",INDEX(AC$1:AC1002,MATCH(J1003,J$1:J1002,0),1)),"")</f>
        <v/>
      </c>
      <c r="AD1003" s="2" t="str">
        <f>IFERROR(IF(INDEX(AD$1:AD1002,MATCH(J1003,J$1:J1002,0),1)=0,"",INDEX(AD$1:AD1002,MATCH(J1003,J$1:J1002,0),1)),"")</f>
        <v/>
      </c>
      <c r="AE1003" s="2" t="str">
        <f>IFERROR(IF(INDEX(AE$1:AE1002,MATCH(J1003,J$1:J1002,0),1)=0,"",INDEX(AE$1:AE1002,MATCH(J1003,J$1:J1002,0),1)),"")</f>
        <v/>
      </c>
      <c r="AS1003" s="4"/>
      <c r="AU1003" s="124"/>
      <c r="AV1003" s="124"/>
      <c r="AW1003" s="124"/>
      <c r="AX1003" s="124"/>
      <c r="AY1003" s="124"/>
      <c r="AZ1003" s="124"/>
      <c r="BA1003" s="4"/>
      <c r="BB1003" s="127"/>
      <c r="BH1003" s="7" t="str">
        <f t="shared" ca="1" si="205"/>
        <v/>
      </c>
      <c r="BI1003" s="4" t="str">
        <f t="shared" si="212"/>
        <v/>
      </c>
      <c r="BJ1003" s="123" t="str">
        <f t="shared" si="206"/>
        <v/>
      </c>
      <c r="BK1003" s="140" t="str">
        <f t="shared" si="211"/>
        <v/>
      </c>
      <c r="BP1003" s="5"/>
      <c r="BQ1003" s="4" t="str">
        <f>IF(IFERROR(VLOOKUP(C1003,C1004:C$1993,1,0),"")="","",COUNTIF(C:C,C1003))</f>
        <v/>
      </c>
      <c r="BS1003" s="5"/>
      <c r="BT1003" s="5"/>
      <c r="BU1003" s="5" t="str">
        <f>IF(B1003="","",IF(BQ1003="",1+(MAX(BU$2:BU1002)),""))</f>
        <v/>
      </c>
      <c r="BV1003" s="5" t="str">
        <f t="shared" si="207"/>
        <v/>
      </c>
      <c r="BW1003" s="5" t="str">
        <f t="shared" si="208"/>
        <v/>
      </c>
      <c r="BX1003" s="14" t="str">
        <f t="shared" si="209"/>
        <v/>
      </c>
      <c r="BY1003" s="28"/>
      <c r="CA1003" s="5" t="str">
        <f t="shared" si="213"/>
        <v/>
      </c>
      <c r="CC1003" s="5"/>
      <c r="CD1003" s="5" t="str">
        <f t="shared" si="210"/>
        <v/>
      </c>
      <c r="CE1003" s="5" t="str">
        <f>IF(J1003="","",IFERROR(IF(VLOOKUP(J1003,J$2:J1002,1,0)=0,"",""),J1003))</f>
        <v/>
      </c>
      <c r="CF1003" s="24" t="str">
        <f>IF(CE1003="","",(IFERROR(VLOOKUP(MID(CE1003,1,1),$CW$2:DA$28,3,0),0)+IFERROR(VLOOKUP(MID(CE1003,2,1),CW$2:DA$28,4,0),0)+IFERROR(VLOOKUP(MID(CE1003,3,1),CW$2:DA$28,5,0),0)+(ROW(CE1003)/1000000000000)))</f>
        <v/>
      </c>
      <c r="CG1003" s="5"/>
      <c r="CH1003" s="5">
        <v>1002</v>
      </c>
      <c r="CI1003" s="5" t="str">
        <f>IFERROR(VLOOKUP(CH1003,CD$2:CE2079,2,0),"")</f>
        <v/>
      </c>
      <c r="CJ1003" s="5"/>
      <c r="CL1003" s="5"/>
      <c r="DC1003" s="5" t="e">
        <f>IF(REPORTE!AH$2="si",IF(C1003=VALUE(REPORTE!C$11),IF(SUM(DC1004:DC$1993),CONCATENATE(INT(B1003),", "),INT(B1003)),""),IF(C1003=VALUE(REPORTE!C$10),IF(SUM(DC1004:DC$1993),CONCATENATE(INT(B1003),", "),INT(B1003)),""))</f>
        <v>#VALUE!</v>
      </c>
      <c r="DG1003" s="5"/>
      <c r="DH1003" s="5"/>
      <c r="DI1003" s="5"/>
      <c r="DJ1003" s="5"/>
    </row>
    <row r="1004" spans="1:114">
      <c r="A1004" s="4"/>
      <c r="B1004" s="3"/>
      <c r="D1004" s="1" t="str">
        <f>IFERROR(INDEX('padron cfe'!B:B,MATCH(DATOS!C1004,'padron cfe'!A:A,0),1),"")</f>
        <v/>
      </c>
      <c r="H1004" s="5" t="str">
        <f>IF(F1004="","",IFERROR(CONCATENATE("PEUA",VLOOKUP(ESTADO,REPORTE!AV$2:AW$33,2,0),DIDTRITO_FORM,CADER_FORM,IFERROR(VLOOKUP(DAY(F1004),$BN$3:$BO$11,2,0),DAY(F1004)),IFERROR(VLOOKUP(MONTH(F1004),$BN$3:$BO$11,2,0),MONTH(F1004)),YEAR(F1004),G1004),""))</f>
        <v/>
      </c>
      <c r="K1004" s="2" t="str">
        <f>IFERROR(INDEX('padron cfe'!C:C,MATCH(DATOS!C1004,'padron cfe'!A:A,0),1),"")</f>
        <v/>
      </c>
      <c r="L1004" s="4" t="str">
        <f>IFERROR(IF(VLOOKUP(J1004,J$2:L1003,4,0)=0,"",VLOOKUP(J1004,J$2:L1003,4,0)),"")</f>
        <v/>
      </c>
      <c r="M1004" s="4" t="str">
        <f>IFERROR(IF(VLOOKUP(J1004,J$2:M1003,5,0)=0,"",VLOOKUP(J1004,J$2:M1003,5,0)),"")</f>
        <v/>
      </c>
      <c r="Q1004" s="5" t="str">
        <f t="shared" si="203"/>
        <v/>
      </c>
      <c r="S1004"/>
      <c r="T1004" s="2" t="str">
        <f>IFERROR(INDEX('padron cfe'!D:D,MATCH(DATOS!C1004,'padron cfe'!A:A,0),1),"")</f>
        <v/>
      </c>
      <c r="X1004" s="3"/>
      <c r="Z1004" s="4" t="str">
        <f t="shared" si="204"/>
        <v/>
      </c>
      <c r="AC1004" s="2" t="str">
        <f>IFERROR(IF(INDEX(AC$1:AC1003,MATCH(J1004,J$1:J1003,0),1)=0,"",INDEX(AC$1:AC1003,MATCH(J1004,J$1:J1003,0),1)),"")</f>
        <v/>
      </c>
      <c r="AD1004" s="2" t="str">
        <f>IFERROR(IF(INDEX(AD$1:AD1003,MATCH(J1004,J$1:J1003,0),1)=0,"",INDEX(AD$1:AD1003,MATCH(J1004,J$1:J1003,0),1)),"")</f>
        <v/>
      </c>
      <c r="AE1004" s="2" t="str">
        <f>IFERROR(IF(INDEX(AE$1:AE1003,MATCH(J1004,J$1:J1003,0),1)=0,"",INDEX(AE$1:AE1003,MATCH(J1004,J$1:J1003,0),1)),"")</f>
        <v/>
      </c>
      <c r="AS1004" s="4"/>
      <c r="AU1004" s="124"/>
      <c r="AV1004" s="124"/>
      <c r="AW1004" s="124"/>
      <c r="AX1004" s="124"/>
      <c r="AY1004" s="124"/>
      <c r="AZ1004" s="124"/>
      <c r="BA1004" s="4"/>
      <c r="BB1004" s="127"/>
      <c r="BH1004" s="7" t="str">
        <f t="shared" ca="1" si="205"/>
        <v/>
      </c>
      <c r="BI1004" s="4" t="str">
        <f t="shared" si="212"/>
        <v/>
      </c>
      <c r="BJ1004" s="123" t="str">
        <f t="shared" si="206"/>
        <v/>
      </c>
      <c r="BK1004" s="140" t="str">
        <f t="shared" si="211"/>
        <v/>
      </c>
      <c r="BP1004" s="5"/>
      <c r="BQ1004" s="4" t="str">
        <f>IF(IFERROR(VLOOKUP(C1004,C1005:C$1993,1,0),"")="","",COUNTIF(C:C,C1004))</f>
        <v/>
      </c>
      <c r="BS1004" s="5"/>
      <c r="BT1004" s="5"/>
      <c r="BU1004" s="5" t="str">
        <f>IF(B1004="","",IF(BQ1004="",1+(MAX(BU$2:BU1003)),""))</f>
        <v/>
      </c>
      <c r="BV1004" s="5" t="str">
        <f t="shared" si="207"/>
        <v/>
      </c>
      <c r="BW1004" s="5" t="str">
        <f t="shared" si="208"/>
        <v/>
      </c>
      <c r="BX1004" s="14" t="str">
        <f t="shared" si="209"/>
        <v/>
      </c>
      <c r="BY1004" s="28"/>
      <c r="CA1004" s="5" t="str">
        <f t="shared" si="213"/>
        <v/>
      </c>
      <c r="CC1004" s="5"/>
      <c r="CD1004" s="5" t="str">
        <f t="shared" si="210"/>
        <v/>
      </c>
      <c r="CE1004" s="5" t="str">
        <f>IF(J1004="","",IFERROR(IF(VLOOKUP(J1004,J$2:J1003,1,0)=0,"",""),J1004))</f>
        <v/>
      </c>
      <c r="CF1004" s="24" t="str">
        <f>IF(CE1004="","",(IFERROR(VLOOKUP(MID(CE1004,1,1),$CW$2:DA$28,3,0),0)+IFERROR(VLOOKUP(MID(CE1004,2,1),CW$2:DA$28,4,0),0)+IFERROR(VLOOKUP(MID(CE1004,3,1),CW$2:DA$28,5,0),0)+(ROW(CE1004)/1000000000000)))</f>
        <v/>
      </c>
      <c r="CG1004" s="5"/>
      <c r="CH1004" s="5">
        <v>1003</v>
      </c>
      <c r="CI1004" s="5" t="str">
        <f>IFERROR(VLOOKUP(CH1004,CD$2:CE2080,2,0),"")</f>
        <v/>
      </c>
      <c r="CJ1004" s="5"/>
      <c r="CL1004" s="5"/>
      <c r="DC1004" s="5" t="e">
        <f>IF(REPORTE!AH$2="si",IF(C1004=VALUE(REPORTE!C$11),IF(SUM(DC1005:DC$1993),CONCATENATE(INT(B1004),", "),INT(B1004)),""),IF(C1004=VALUE(REPORTE!C$10),IF(SUM(DC1005:DC$1993),CONCATENATE(INT(B1004),", "),INT(B1004)),""))</f>
        <v>#VALUE!</v>
      </c>
      <c r="DG1004" s="5"/>
      <c r="DH1004" s="5"/>
      <c r="DI1004" s="5"/>
      <c r="DJ1004" s="5"/>
    </row>
    <row r="1005" spans="1:114">
      <c r="A1005" s="4"/>
      <c r="B1005" s="3"/>
      <c r="D1005" s="1" t="str">
        <f>IFERROR(INDEX('padron cfe'!B:B,MATCH(DATOS!C1005,'padron cfe'!A:A,0),1),"")</f>
        <v/>
      </c>
      <c r="H1005" s="5" t="str">
        <f>IF(F1005="","",IFERROR(CONCATENATE("PEUA",VLOOKUP(ESTADO,REPORTE!AV$2:AW$33,2,0),DIDTRITO_FORM,CADER_FORM,IFERROR(VLOOKUP(DAY(F1005),$BN$3:$BO$11,2,0),DAY(F1005)),IFERROR(VLOOKUP(MONTH(F1005),$BN$3:$BO$11,2,0),MONTH(F1005)),YEAR(F1005),G1005),""))</f>
        <v/>
      </c>
      <c r="K1005" s="2" t="str">
        <f>IFERROR(INDEX('padron cfe'!C:C,MATCH(DATOS!C1005,'padron cfe'!A:A,0),1),"")</f>
        <v/>
      </c>
      <c r="L1005" s="4" t="str">
        <f>IFERROR(IF(VLOOKUP(J1005,J$2:L1004,4,0)=0,"",VLOOKUP(J1005,J$2:L1004,4,0)),"")</f>
        <v/>
      </c>
      <c r="M1005" s="4" t="str">
        <f>IFERROR(IF(VLOOKUP(J1005,J$2:M1004,5,0)=0,"",VLOOKUP(J1005,J$2:M1004,5,0)),"")</f>
        <v/>
      </c>
      <c r="Q1005" s="5" t="str">
        <f t="shared" si="203"/>
        <v/>
      </c>
      <c r="S1005"/>
      <c r="T1005" s="2" t="str">
        <f>IFERROR(INDEX('padron cfe'!D:D,MATCH(DATOS!C1005,'padron cfe'!A:A,0),1),"")</f>
        <v/>
      </c>
      <c r="X1005" s="3"/>
      <c r="Z1005" s="4" t="str">
        <f t="shared" si="204"/>
        <v/>
      </c>
      <c r="AC1005" s="2" t="str">
        <f>IFERROR(IF(INDEX(AC$1:AC1004,MATCH(J1005,J$1:J1004,0),1)=0,"",INDEX(AC$1:AC1004,MATCH(J1005,J$1:J1004,0),1)),"")</f>
        <v/>
      </c>
      <c r="AD1005" s="2" t="str">
        <f>IFERROR(IF(INDEX(AD$1:AD1004,MATCH(J1005,J$1:J1004,0),1)=0,"",INDEX(AD$1:AD1004,MATCH(J1005,J$1:J1004,0),1)),"")</f>
        <v/>
      </c>
      <c r="AE1005" s="2" t="str">
        <f>IFERROR(IF(INDEX(AE$1:AE1004,MATCH(J1005,J$1:J1004,0),1)=0,"",INDEX(AE$1:AE1004,MATCH(J1005,J$1:J1004,0),1)),"")</f>
        <v/>
      </c>
      <c r="AS1005" s="4"/>
      <c r="AU1005" s="124"/>
      <c r="AV1005" s="124"/>
      <c r="AW1005" s="124"/>
      <c r="AX1005" s="124"/>
      <c r="AY1005" s="124"/>
      <c r="AZ1005" s="124"/>
      <c r="BA1005" s="4"/>
      <c r="BB1005" s="127"/>
      <c r="BH1005" s="7" t="str">
        <f t="shared" ca="1" si="205"/>
        <v/>
      </c>
      <c r="BI1005" s="4" t="str">
        <f t="shared" si="212"/>
        <v/>
      </c>
      <c r="BJ1005" s="123" t="str">
        <f t="shared" si="206"/>
        <v/>
      </c>
      <c r="BK1005" s="140" t="str">
        <f t="shared" si="211"/>
        <v/>
      </c>
      <c r="BP1005" s="5"/>
      <c r="BQ1005" s="4" t="str">
        <f>IF(IFERROR(VLOOKUP(C1005,C1006:C$1993,1,0),"")="","",COUNTIF(C:C,C1005))</f>
        <v/>
      </c>
      <c r="BS1005" s="5"/>
      <c r="BT1005" s="5"/>
      <c r="BU1005" s="5" t="str">
        <f>IF(B1005="","",IF(BQ1005="",1+(MAX(BU$2:BU1004)),""))</f>
        <v/>
      </c>
      <c r="BV1005" s="5" t="str">
        <f t="shared" si="207"/>
        <v/>
      </c>
      <c r="BW1005" s="5" t="str">
        <f t="shared" si="208"/>
        <v/>
      </c>
      <c r="BX1005" s="14" t="str">
        <f t="shared" si="209"/>
        <v/>
      </c>
      <c r="BY1005" s="28"/>
      <c r="CA1005" s="5" t="str">
        <f t="shared" si="213"/>
        <v/>
      </c>
      <c r="CC1005" s="5"/>
      <c r="CD1005" s="5" t="str">
        <f t="shared" si="210"/>
        <v/>
      </c>
      <c r="CE1005" s="5" t="str">
        <f>IF(J1005="","",IFERROR(IF(VLOOKUP(J1005,J$2:J1004,1,0)=0,"",""),J1005))</f>
        <v/>
      </c>
      <c r="CF1005" s="24" t="str">
        <f>IF(CE1005="","",(IFERROR(VLOOKUP(MID(CE1005,1,1),$CW$2:DA$28,3,0),0)+IFERROR(VLOOKUP(MID(CE1005,2,1),CW$2:DA$28,4,0),0)+IFERROR(VLOOKUP(MID(CE1005,3,1),CW$2:DA$28,5,0),0)+(ROW(CE1005)/1000000000000)))</f>
        <v/>
      </c>
      <c r="CG1005" s="5"/>
      <c r="CH1005" s="5">
        <v>1004</v>
      </c>
      <c r="CI1005" s="5" t="str">
        <f>IFERROR(VLOOKUP(CH1005,CD$2:CE2081,2,0),"")</f>
        <v/>
      </c>
      <c r="CJ1005" s="5"/>
      <c r="CL1005" s="5"/>
      <c r="DC1005" s="5" t="e">
        <f>IF(REPORTE!AH$2="si",IF(C1005=VALUE(REPORTE!C$11),IF(SUM(DC1006:DC$1993),CONCATENATE(INT(B1005),", "),INT(B1005)),""),IF(C1005=VALUE(REPORTE!C$10),IF(SUM(DC1006:DC$1993),CONCATENATE(INT(B1005),", "),INT(B1005)),""))</f>
        <v>#VALUE!</v>
      </c>
      <c r="DG1005" s="5"/>
      <c r="DH1005" s="5"/>
      <c r="DI1005" s="5"/>
      <c r="DJ1005" s="5"/>
    </row>
    <row r="1006" spans="1:114">
      <c r="A1006" s="4"/>
      <c r="B1006" s="3"/>
      <c r="D1006" s="1" t="str">
        <f>IFERROR(INDEX('padron cfe'!B:B,MATCH(DATOS!C1006,'padron cfe'!A:A,0),1),"")</f>
        <v/>
      </c>
      <c r="H1006" s="5" t="str">
        <f>IF(F1006="","",IFERROR(CONCATENATE("PEUA",VLOOKUP(ESTADO,REPORTE!AV$2:AW$33,2,0),DIDTRITO_FORM,CADER_FORM,IFERROR(VLOOKUP(DAY(F1006),$BN$3:$BO$11,2,0),DAY(F1006)),IFERROR(VLOOKUP(MONTH(F1006),$BN$3:$BO$11,2,0),MONTH(F1006)),YEAR(F1006),G1006),""))</f>
        <v/>
      </c>
      <c r="K1006" s="2" t="str">
        <f>IFERROR(INDEX('padron cfe'!C:C,MATCH(DATOS!C1006,'padron cfe'!A:A,0),1),"")</f>
        <v/>
      </c>
      <c r="L1006" s="4" t="str">
        <f>IFERROR(IF(VLOOKUP(J1006,J$2:L1005,4,0)=0,"",VLOOKUP(J1006,J$2:L1005,4,0)),"")</f>
        <v/>
      </c>
      <c r="M1006" s="4" t="str">
        <f>IFERROR(IF(VLOOKUP(J1006,J$2:M1005,5,0)=0,"",VLOOKUP(J1006,J$2:M1005,5,0)),"")</f>
        <v/>
      </c>
      <c r="Q1006" s="5" t="str">
        <f t="shared" si="203"/>
        <v/>
      </c>
      <c r="S1006"/>
      <c r="T1006" s="2" t="str">
        <f>IFERROR(INDEX('padron cfe'!D:D,MATCH(DATOS!C1006,'padron cfe'!A:A,0),1),"")</f>
        <v/>
      </c>
      <c r="X1006" s="3"/>
      <c r="Z1006" s="4" t="str">
        <f t="shared" si="204"/>
        <v/>
      </c>
      <c r="AC1006" s="2" t="str">
        <f>IFERROR(IF(INDEX(AC$1:AC1005,MATCH(J1006,J$1:J1005,0),1)=0,"",INDEX(AC$1:AC1005,MATCH(J1006,J$1:J1005,0),1)),"")</f>
        <v/>
      </c>
      <c r="AD1006" s="2" t="str">
        <f>IFERROR(IF(INDEX(AD$1:AD1005,MATCH(J1006,J$1:J1005,0),1)=0,"",INDEX(AD$1:AD1005,MATCH(J1006,J$1:J1005,0),1)),"")</f>
        <v/>
      </c>
      <c r="AE1006" s="2" t="str">
        <f>IFERROR(IF(INDEX(AE$1:AE1005,MATCH(J1006,J$1:J1005,0),1)=0,"",INDEX(AE$1:AE1005,MATCH(J1006,J$1:J1005,0),1)),"")</f>
        <v/>
      </c>
      <c r="AS1006" s="4"/>
      <c r="AU1006" s="124"/>
      <c r="AV1006" s="124"/>
      <c r="AW1006" s="124"/>
      <c r="AX1006" s="124"/>
      <c r="AY1006" s="124"/>
      <c r="AZ1006" s="124"/>
      <c r="BA1006" s="4"/>
      <c r="BB1006" s="127"/>
      <c r="BH1006" s="7" t="str">
        <f t="shared" ca="1" si="205"/>
        <v/>
      </c>
      <c r="BI1006" s="4" t="str">
        <f t="shared" si="212"/>
        <v/>
      </c>
      <c r="BJ1006" s="123" t="str">
        <f t="shared" si="206"/>
        <v/>
      </c>
      <c r="BK1006" s="140" t="str">
        <f t="shared" si="211"/>
        <v/>
      </c>
      <c r="BP1006" s="5"/>
      <c r="BQ1006" s="4" t="str">
        <f>IF(IFERROR(VLOOKUP(C1006,C1007:C$1993,1,0),"")="","",COUNTIF(C:C,C1006))</f>
        <v/>
      </c>
      <c r="BS1006" s="5"/>
      <c r="BT1006" s="5"/>
      <c r="BU1006" s="5" t="str">
        <f>IF(B1006="","",IF(BQ1006="",1+(MAX(BU$2:BU1005)),""))</f>
        <v/>
      </c>
      <c r="BV1006" s="5" t="str">
        <f t="shared" si="207"/>
        <v/>
      </c>
      <c r="BW1006" s="5" t="str">
        <f t="shared" si="208"/>
        <v/>
      </c>
      <c r="BX1006" s="14" t="str">
        <f t="shared" si="209"/>
        <v/>
      </c>
      <c r="BY1006" s="28"/>
      <c r="CA1006" s="5" t="str">
        <f t="shared" si="213"/>
        <v/>
      </c>
      <c r="CC1006" s="5"/>
      <c r="CD1006" s="5" t="str">
        <f t="shared" si="210"/>
        <v/>
      </c>
      <c r="CE1006" s="5" t="str">
        <f>IF(J1006="","",IFERROR(IF(VLOOKUP(J1006,J$2:J1005,1,0)=0,"",""),J1006))</f>
        <v/>
      </c>
      <c r="CF1006" s="24" t="str">
        <f>IF(CE1006="","",(IFERROR(VLOOKUP(MID(CE1006,1,1),$CW$2:DA$28,3,0),0)+IFERROR(VLOOKUP(MID(CE1006,2,1),CW$2:DA$28,4,0),0)+IFERROR(VLOOKUP(MID(CE1006,3,1),CW$2:DA$28,5,0),0)+(ROW(CE1006)/1000000000000)))</f>
        <v/>
      </c>
      <c r="CG1006" s="5"/>
      <c r="CH1006" s="5">
        <v>1005</v>
      </c>
      <c r="CI1006" s="5" t="str">
        <f>IFERROR(VLOOKUP(CH1006,CD$2:CE2082,2,0),"")</f>
        <v/>
      </c>
      <c r="CJ1006" s="5"/>
      <c r="CL1006" s="5"/>
      <c r="DC1006" s="5" t="e">
        <f>IF(REPORTE!AH$2="si",IF(C1006=VALUE(REPORTE!C$11),IF(SUM(DC1007:DC$1993),CONCATENATE(INT(B1006),", "),INT(B1006)),""),IF(C1006=VALUE(REPORTE!C$10),IF(SUM(DC1007:DC$1993),CONCATENATE(INT(B1006),", "),INT(B1006)),""))</f>
        <v>#VALUE!</v>
      </c>
      <c r="DG1006" s="5"/>
      <c r="DH1006" s="5"/>
      <c r="DI1006" s="5"/>
      <c r="DJ1006" s="5"/>
    </row>
    <row r="1007" spans="1:114">
      <c r="A1007" s="4"/>
      <c r="B1007" s="3"/>
      <c r="D1007" s="1" t="str">
        <f>IFERROR(INDEX('padron cfe'!B:B,MATCH(DATOS!C1007,'padron cfe'!A:A,0),1),"")</f>
        <v/>
      </c>
      <c r="H1007" s="5" t="str">
        <f>IF(F1007="","",IFERROR(CONCATENATE("PEUA",VLOOKUP(ESTADO,REPORTE!AV$2:AW$33,2,0),DIDTRITO_FORM,CADER_FORM,IFERROR(VLOOKUP(DAY(F1007),$BN$3:$BO$11,2,0),DAY(F1007)),IFERROR(VLOOKUP(MONTH(F1007),$BN$3:$BO$11,2,0),MONTH(F1007)),YEAR(F1007),G1007),""))</f>
        <v/>
      </c>
      <c r="K1007" s="2" t="str">
        <f>IFERROR(INDEX('padron cfe'!C:C,MATCH(DATOS!C1007,'padron cfe'!A:A,0),1),"")</f>
        <v/>
      </c>
      <c r="L1007" s="4" t="str">
        <f>IFERROR(IF(VLOOKUP(J1007,J$2:L1006,4,0)=0,"",VLOOKUP(J1007,J$2:L1006,4,0)),"")</f>
        <v/>
      </c>
      <c r="M1007" s="4" t="str">
        <f>IFERROR(IF(VLOOKUP(J1007,J$2:M1006,5,0)=0,"",VLOOKUP(J1007,J$2:M1006,5,0)),"")</f>
        <v/>
      </c>
      <c r="Q1007" s="5" t="str">
        <f t="shared" si="203"/>
        <v/>
      </c>
      <c r="S1007"/>
      <c r="T1007" s="2" t="str">
        <f>IFERROR(INDEX('padron cfe'!D:D,MATCH(DATOS!C1007,'padron cfe'!A:A,0),1),"")</f>
        <v/>
      </c>
      <c r="X1007" s="3"/>
      <c r="Z1007" s="4" t="str">
        <f t="shared" si="204"/>
        <v/>
      </c>
      <c r="AC1007" s="2" t="str">
        <f>IFERROR(IF(INDEX(AC$1:AC1006,MATCH(J1007,J$1:J1006,0),1)=0,"",INDEX(AC$1:AC1006,MATCH(J1007,J$1:J1006,0),1)),"")</f>
        <v/>
      </c>
      <c r="AD1007" s="2" t="str">
        <f>IFERROR(IF(INDEX(AD$1:AD1006,MATCH(J1007,J$1:J1006,0),1)=0,"",INDEX(AD$1:AD1006,MATCH(J1007,J$1:J1006,0),1)),"")</f>
        <v/>
      </c>
      <c r="AE1007" s="2" t="str">
        <f>IFERROR(IF(INDEX(AE$1:AE1006,MATCH(J1007,J$1:J1006,0),1)=0,"",INDEX(AE$1:AE1006,MATCH(J1007,J$1:J1006,0),1)),"")</f>
        <v/>
      </c>
      <c r="AS1007" s="4"/>
      <c r="AU1007" s="124"/>
      <c r="AV1007" s="124"/>
      <c r="AW1007" s="124"/>
      <c r="AX1007" s="124"/>
      <c r="AY1007" s="124"/>
      <c r="AZ1007" s="124"/>
      <c r="BA1007" s="4"/>
      <c r="BB1007" s="127"/>
      <c r="BH1007" s="7" t="str">
        <f t="shared" ca="1" si="205"/>
        <v/>
      </c>
      <c r="BI1007" s="4" t="str">
        <f t="shared" si="212"/>
        <v/>
      </c>
      <c r="BJ1007" s="123" t="str">
        <f t="shared" si="206"/>
        <v/>
      </c>
      <c r="BK1007" s="140" t="str">
        <f t="shared" si="211"/>
        <v/>
      </c>
      <c r="BP1007" s="5"/>
      <c r="BQ1007" s="4" t="str">
        <f>IF(IFERROR(VLOOKUP(C1007,C1008:C$1993,1,0),"")="","",COUNTIF(C:C,C1007))</f>
        <v/>
      </c>
      <c r="BS1007" s="5"/>
      <c r="BT1007" s="5"/>
      <c r="BU1007" s="5" t="str">
        <f>IF(B1007="","",IF(BQ1007="",1+(MAX(BU$2:BU1006)),""))</f>
        <v/>
      </c>
      <c r="BV1007" s="5" t="str">
        <f t="shared" si="207"/>
        <v/>
      </c>
      <c r="BW1007" s="5" t="str">
        <f t="shared" si="208"/>
        <v/>
      </c>
      <c r="BX1007" s="14" t="str">
        <f t="shared" si="209"/>
        <v/>
      </c>
      <c r="BY1007" s="28"/>
      <c r="CA1007" s="5" t="str">
        <f t="shared" si="213"/>
        <v/>
      </c>
      <c r="CC1007" s="5"/>
      <c r="CD1007" s="5" t="str">
        <f t="shared" si="210"/>
        <v/>
      </c>
      <c r="CE1007" s="5" t="str">
        <f>IF(J1007="","",IFERROR(IF(VLOOKUP(J1007,J$2:J1006,1,0)=0,"",""),J1007))</f>
        <v/>
      </c>
      <c r="CF1007" s="24" t="str">
        <f>IF(CE1007="","",(IFERROR(VLOOKUP(MID(CE1007,1,1),$CW$2:DA$28,3,0),0)+IFERROR(VLOOKUP(MID(CE1007,2,1),CW$2:DA$28,4,0),0)+IFERROR(VLOOKUP(MID(CE1007,3,1),CW$2:DA$28,5,0),0)+(ROW(CE1007)/1000000000000)))</f>
        <v/>
      </c>
      <c r="CG1007" s="5"/>
      <c r="CH1007" s="5">
        <v>1006</v>
      </c>
      <c r="CI1007" s="5" t="str">
        <f>IFERROR(VLOOKUP(CH1007,CD$2:CE2083,2,0),"")</f>
        <v/>
      </c>
      <c r="CJ1007" s="5"/>
      <c r="CL1007" s="5"/>
      <c r="DC1007" s="5" t="e">
        <f>IF(REPORTE!AH$2="si",IF(C1007=VALUE(REPORTE!C$11),IF(SUM(DC1008:DC$1993),CONCATENATE(INT(B1007),", "),INT(B1007)),""),IF(C1007=VALUE(REPORTE!C$10),IF(SUM(DC1008:DC$1993),CONCATENATE(INT(B1007),", "),INT(B1007)),""))</f>
        <v>#VALUE!</v>
      </c>
      <c r="DG1007" s="5"/>
      <c r="DH1007" s="5"/>
      <c r="DI1007" s="5"/>
      <c r="DJ1007" s="5"/>
    </row>
    <row r="1008" spans="1:114">
      <c r="A1008" s="4"/>
      <c r="B1008" s="3"/>
      <c r="D1008" s="1" t="str">
        <f>IFERROR(INDEX('padron cfe'!B:B,MATCH(DATOS!C1008,'padron cfe'!A:A,0),1),"")</f>
        <v/>
      </c>
      <c r="H1008" s="5" t="str">
        <f>IF(F1008="","",IFERROR(CONCATENATE("PEUA",VLOOKUP(ESTADO,REPORTE!AV$2:AW$33,2,0),DIDTRITO_FORM,CADER_FORM,IFERROR(VLOOKUP(DAY(F1008),$BN$3:$BO$11,2,0),DAY(F1008)),IFERROR(VLOOKUP(MONTH(F1008),$BN$3:$BO$11,2,0),MONTH(F1008)),YEAR(F1008),G1008),""))</f>
        <v/>
      </c>
      <c r="K1008" s="2" t="str">
        <f>IFERROR(INDEX('padron cfe'!C:C,MATCH(DATOS!C1008,'padron cfe'!A:A,0),1),"")</f>
        <v/>
      </c>
      <c r="L1008" s="4" t="str">
        <f>IFERROR(IF(VLOOKUP(J1008,J$2:L1007,4,0)=0,"",VLOOKUP(J1008,J$2:L1007,4,0)),"")</f>
        <v/>
      </c>
      <c r="M1008" s="4" t="str">
        <f>IFERROR(IF(VLOOKUP(J1008,J$2:M1007,5,0)=0,"",VLOOKUP(J1008,J$2:M1007,5,0)),"")</f>
        <v/>
      </c>
      <c r="Q1008" s="5" t="str">
        <f t="shared" si="203"/>
        <v/>
      </c>
      <c r="S1008"/>
      <c r="T1008" s="2" t="str">
        <f>IFERROR(INDEX('padron cfe'!D:D,MATCH(DATOS!C1008,'padron cfe'!A:A,0),1),"")</f>
        <v/>
      </c>
      <c r="X1008" s="3"/>
      <c r="Z1008" s="4" t="str">
        <f t="shared" si="204"/>
        <v/>
      </c>
      <c r="AC1008" s="2" t="str">
        <f>IFERROR(IF(INDEX(AC$1:AC1007,MATCH(J1008,J$1:J1007,0),1)=0,"",INDEX(AC$1:AC1007,MATCH(J1008,J$1:J1007,0),1)),"")</f>
        <v/>
      </c>
      <c r="AD1008" s="2" t="str">
        <f>IFERROR(IF(INDEX(AD$1:AD1007,MATCH(J1008,J$1:J1007,0),1)=0,"",INDEX(AD$1:AD1007,MATCH(J1008,J$1:J1007,0),1)),"")</f>
        <v/>
      </c>
      <c r="AE1008" s="2" t="str">
        <f>IFERROR(IF(INDEX(AE$1:AE1007,MATCH(J1008,J$1:J1007,0),1)=0,"",INDEX(AE$1:AE1007,MATCH(J1008,J$1:J1007,0),1)),"")</f>
        <v/>
      </c>
      <c r="AS1008" s="4"/>
      <c r="AU1008" s="124"/>
      <c r="AV1008" s="124"/>
      <c r="AW1008" s="124"/>
      <c r="AX1008" s="124"/>
      <c r="AY1008" s="124"/>
      <c r="AZ1008" s="124"/>
      <c r="BA1008" s="4"/>
      <c r="BB1008" s="127"/>
      <c r="BH1008" s="7" t="str">
        <f t="shared" ca="1" si="205"/>
        <v/>
      </c>
      <c r="BI1008" s="4" t="str">
        <f t="shared" si="212"/>
        <v/>
      </c>
      <c r="BJ1008" s="123" t="str">
        <f t="shared" si="206"/>
        <v/>
      </c>
      <c r="BK1008" s="140" t="str">
        <f t="shared" si="211"/>
        <v/>
      </c>
      <c r="BP1008" s="5"/>
      <c r="BQ1008" s="4" t="str">
        <f>IF(IFERROR(VLOOKUP(C1008,C1009:C$1993,1,0),"")="","",COUNTIF(C:C,C1008))</f>
        <v/>
      </c>
      <c r="BS1008" s="5"/>
      <c r="BT1008" s="5"/>
      <c r="BU1008" s="5" t="str">
        <f>IF(B1008="","",IF(BQ1008="",1+(MAX(BU$2:BU1007)),""))</f>
        <v/>
      </c>
      <c r="BV1008" s="5" t="str">
        <f t="shared" si="207"/>
        <v/>
      </c>
      <c r="BW1008" s="5" t="str">
        <f t="shared" si="208"/>
        <v/>
      </c>
      <c r="BX1008" s="14" t="str">
        <f t="shared" si="209"/>
        <v/>
      </c>
      <c r="BY1008" s="28"/>
      <c r="CA1008" s="5" t="str">
        <f t="shared" si="213"/>
        <v/>
      </c>
      <c r="CC1008" s="5"/>
      <c r="CD1008" s="5" t="str">
        <f t="shared" si="210"/>
        <v/>
      </c>
      <c r="CE1008" s="5" t="str">
        <f>IF(J1008="","",IFERROR(IF(VLOOKUP(J1008,J$2:J1007,1,0)=0,"",""),J1008))</f>
        <v/>
      </c>
      <c r="CF1008" s="24" t="str">
        <f>IF(CE1008="","",(IFERROR(VLOOKUP(MID(CE1008,1,1),$CW$2:DA$28,3,0),0)+IFERROR(VLOOKUP(MID(CE1008,2,1),CW$2:DA$28,4,0),0)+IFERROR(VLOOKUP(MID(CE1008,3,1),CW$2:DA$28,5,0),0)+(ROW(CE1008)/1000000000000)))</f>
        <v/>
      </c>
      <c r="CG1008" s="5"/>
      <c r="CH1008" s="5">
        <v>1007</v>
      </c>
      <c r="CI1008" s="5" t="str">
        <f>IFERROR(VLOOKUP(CH1008,CD$2:CE2084,2,0),"")</f>
        <v/>
      </c>
      <c r="CJ1008" s="5"/>
      <c r="CL1008" s="5"/>
      <c r="DC1008" s="5" t="e">
        <f>IF(REPORTE!AH$2="si",IF(C1008=VALUE(REPORTE!C$11),IF(SUM(DC1009:DC$1993),CONCATENATE(INT(B1008),", "),INT(B1008)),""),IF(C1008=VALUE(REPORTE!C$10),IF(SUM(DC1009:DC$1993),CONCATENATE(INT(B1008),", "),INT(B1008)),""))</f>
        <v>#VALUE!</v>
      </c>
      <c r="DG1008" s="5"/>
      <c r="DH1008" s="5"/>
      <c r="DI1008" s="5"/>
      <c r="DJ1008" s="5"/>
    </row>
    <row r="1009" spans="1:114">
      <c r="A1009" s="4"/>
      <c r="B1009" s="3"/>
      <c r="D1009" s="1" t="str">
        <f>IFERROR(INDEX('padron cfe'!B:B,MATCH(DATOS!C1009,'padron cfe'!A:A,0),1),"")</f>
        <v/>
      </c>
      <c r="H1009" s="5" t="str">
        <f>IF(F1009="","",IFERROR(CONCATENATE("PEUA",VLOOKUP(ESTADO,REPORTE!AV$2:AW$33,2,0),DIDTRITO_FORM,CADER_FORM,IFERROR(VLOOKUP(DAY(F1009),$BN$3:$BO$11,2,0),DAY(F1009)),IFERROR(VLOOKUP(MONTH(F1009),$BN$3:$BO$11,2,0),MONTH(F1009)),YEAR(F1009),G1009),""))</f>
        <v/>
      </c>
      <c r="K1009" s="2" t="str">
        <f>IFERROR(INDEX('padron cfe'!C:C,MATCH(DATOS!C1009,'padron cfe'!A:A,0),1),"")</f>
        <v/>
      </c>
      <c r="L1009" s="4" t="str">
        <f>IFERROR(IF(VLOOKUP(J1009,J$2:L1008,4,0)=0,"",VLOOKUP(J1009,J$2:L1008,4,0)),"")</f>
        <v/>
      </c>
      <c r="M1009" s="4" t="str">
        <f>IFERROR(IF(VLOOKUP(J1009,J$2:M1008,5,0)=0,"",VLOOKUP(J1009,J$2:M1008,5,0)),"")</f>
        <v/>
      </c>
      <c r="Q1009" s="5" t="str">
        <f t="shared" si="203"/>
        <v/>
      </c>
      <c r="S1009"/>
      <c r="T1009" s="2" t="str">
        <f>IFERROR(INDEX('padron cfe'!D:D,MATCH(DATOS!C1009,'padron cfe'!A:A,0),1),"")</f>
        <v/>
      </c>
      <c r="X1009" s="3"/>
      <c r="Z1009" s="4" t="str">
        <f t="shared" si="204"/>
        <v/>
      </c>
      <c r="AC1009" s="2" t="str">
        <f>IFERROR(IF(INDEX(AC$1:AC1008,MATCH(J1009,J$1:J1008,0),1)=0,"",INDEX(AC$1:AC1008,MATCH(J1009,J$1:J1008,0),1)),"")</f>
        <v/>
      </c>
      <c r="AD1009" s="2" t="str">
        <f>IFERROR(IF(INDEX(AD$1:AD1008,MATCH(J1009,J$1:J1008,0),1)=0,"",INDEX(AD$1:AD1008,MATCH(J1009,J$1:J1008,0),1)),"")</f>
        <v/>
      </c>
      <c r="AE1009" s="2" t="str">
        <f>IFERROR(IF(INDEX(AE$1:AE1008,MATCH(J1009,J$1:J1008,0),1)=0,"",INDEX(AE$1:AE1008,MATCH(J1009,J$1:J1008,0),1)),"")</f>
        <v/>
      </c>
      <c r="AS1009" s="4"/>
      <c r="AU1009" s="124"/>
      <c r="AV1009" s="124"/>
      <c r="AW1009" s="124"/>
      <c r="AX1009" s="124"/>
      <c r="AY1009" s="124"/>
      <c r="AZ1009" s="124"/>
      <c r="BA1009" s="4"/>
      <c r="BB1009" s="127"/>
      <c r="BH1009" s="7" t="str">
        <f t="shared" ca="1" si="205"/>
        <v/>
      </c>
      <c r="BI1009" s="4" t="str">
        <f t="shared" si="212"/>
        <v/>
      </c>
      <c r="BJ1009" s="123" t="str">
        <f t="shared" si="206"/>
        <v/>
      </c>
      <c r="BK1009" s="140" t="str">
        <f t="shared" si="211"/>
        <v/>
      </c>
      <c r="BP1009" s="5"/>
      <c r="BQ1009" s="4" t="str">
        <f>IF(IFERROR(VLOOKUP(C1009,C1010:C$1993,1,0),"")="","",COUNTIF(C:C,C1009))</f>
        <v/>
      </c>
      <c r="BS1009" s="5"/>
      <c r="BT1009" s="5"/>
      <c r="BU1009" s="5" t="str">
        <f>IF(B1009="","",IF(BQ1009="",1+(MAX(BU$2:BU1008)),""))</f>
        <v/>
      </c>
      <c r="BV1009" s="5" t="str">
        <f t="shared" si="207"/>
        <v/>
      </c>
      <c r="BW1009" s="5" t="str">
        <f t="shared" si="208"/>
        <v/>
      </c>
      <c r="BX1009" s="14" t="str">
        <f t="shared" si="209"/>
        <v/>
      </c>
      <c r="BY1009" s="28"/>
      <c r="CA1009" s="5" t="str">
        <f t="shared" si="213"/>
        <v/>
      </c>
      <c r="CC1009" s="5"/>
      <c r="CD1009" s="5" t="str">
        <f t="shared" si="210"/>
        <v/>
      </c>
      <c r="CE1009" s="5" t="str">
        <f>IF(J1009="","",IFERROR(IF(VLOOKUP(J1009,J$2:J1008,1,0)=0,"",""),J1009))</f>
        <v/>
      </c>
      <c r="CF1009" s="24" t="str">
        <f>IF(CE1009="","",(IFERROR(VLOOKUP(MID(CE1009,1,1),$CW$2:DA$28,3,0),0)+IFERROR(VLOOKUP(MID(CE1009,2,1),CW$2:DA$28,4,0),0)+IFERROR(VLOOKUP(MID(CE1009,3,1),CW$2:DA$28,5,0),0)+(ROW(CE1009)/1000000000000)))</f>
        <v/>
      </c>
      <c r="CG1009" s="5"/>
      <c r="CH1009" s="5">
        <v>1008</v>
      </c>
      <c r="CI1009" s="5" t="str">
        <f>IFERROR(VLOOKUP(CH1009,CD$2:CE2085,2,0),"")</f>
        <v/>
      </c>
      <c r="CJ1009" s="5"/>
      <c r="CL1009" s="5"/>
      <c r="DC1009" s="5" t="e">
        <f>IF(REPORTE!AH$2="si",IF(C1009=VALUE(REPORTE!C$11),IF(SUM(DC1010:DC$1993),CONCATENATE(INT(B1009),", "),INT(B1009)),""),IF(C1009=VALUE(REPORTE!C$10),IF(SUM(DC1010:DC$1993),CONCATENATE(INT(B1009),", "),INT(B1009)),""))</f>
        <v>#VALUE!</v>
      </c>
      <c r="DG1009" s="5"/>
      <c r="DH1009" s="5"/>
      <c r="DI1009" s="5"/>
      <c r="DJ1009" s="5"/>
    </row>
    <row r="1010" spans="1:114">
      <c r="A1010" s="4"/>
      <c r="B1010" s="3"/>
      <c r="D1010" s="1" t="str">
        <f>IFERROR(INDEX('padron cfe'!B:B,MATCH(DATOS!C1010,'padron cfe'!A:A,0),1),"")</f>
        <v/>
      </c>
      <c r="H1010" s="5" t="str">
        <f>IF(F1010="","",IFERROR(CONCATENATE("PEUA",VLOOKUP(ESTADO,REPORTE!AV$2:AW$33,2,0),DIDTRITO_FORM,CADER_FORM,IFERROR(VLOOKUP(DAY(F1010),$BN$3:$BO$11,2,0),DAY(F1010)),IFERROR(VLOOKUP(MONTH(F1010),$BN$3:$BO$11,2,0),MONTH(F1010)),YEAR(F1010),G1010),""))</f>
        <v/>
      </c>
      <c r="K1010" s="2" t="str">
        <f>IFERROR(INDEX('padron cfe'!C:C,MATCH(DATOS!C1010,'padron cfe'!A:A,0),1),"")</f>
        <v/>
      </c>
      <c r="L1010" s="4" t="str">
        <f>IFERROR(IF(VLOOKUP(J1010,J$2:L1009,4,0)=0,"",VLOOKUP(J1010,J$2:L1009,4,0)),"")</f>
        <v/>
      </c>
      <c r="M1010" s="4" t="str">
        <f>IFERROR(IF(VLOOKUP(J1010,J$2:M1009,5,0)=0,"",VLOOKUP(J1010,J$2:M1009,5,0)),"")</f>
        <v/>
      </c>
      <c r="Q1010" s="5" t="str">
        <f t="shared" si="203"/>
        <v/>
      </c>
      <c r="S1010"/>
      <c r="T1010" s="2" t="str">
        <f>IFERROR(INDEX('padron cfe'!D:D,MATCH(DATOS!C1010,'padron cfe'!A:A,0),1),"")</f>
        <v/>
      </c>
      <c r="X1010" s="3"/>
      <c r="Z1010" s="4" t="str">
        <f t="shared" si="204"/>
        <v/>
      </c>
      <c r="AC1010" s="2" t="str">
        <f>IFERROR(IF(INDEX(AC$1:AC1009,MATCH(J1010,J$1:J1009,0),1)=0,"",INDEX(AC$1:AC1009,MATCH(J1010,J$1:J1009,0),1)),"")</f>
        <v/>
      </c>
      <c r="AD1010" s="2" t="str">
        <f>IFERROR(IF(INDEX(AD$1:AD1009,MATCH(J1010,J$1:J1009,0),1)=0,"",INDEX(AD$1:AD1009,MATCH(J1010,J$1:J1009,0),1)),"")</f>
        <v/>
      </c>
      <c r="AE1010" s="2" t="str">
        <f>IFERROR(IF(INDEX(AE$1:AE1009,MATCH(J1010,J$1:J1009,0),1)=0,"",INDEX(AE$1:AE1009,MATCH(J1010,J$1:J1009,0),1)),"")</f>
        <v/>
      </c>
      <c r="AS1010" s="4"/>
      <c r="AU1010" s="124"/>
      <c r="AV1010" s="124"/>
      <c r="AW1010" s="124"/>
      <c r="AX1010" s="124"/>
      <c r="AY1010" s="124"/>
      <c r="AZ1010" s="124"/>
      <c r="BA1010" s="4"/>
      <c r="BB1010" s="127"/>
      <c r="BH1010" s="7" t="str">
        <f t="shared" ca="1" si="205"/>
        <v/>
      </c>
      <c r="BI1010" s="4" t="str">
        <f t="shared" si="212"/>
        <v/>
      </c>
      <c r="BJ1010" s="123" t="str">
        <f t="shared" si="206"/>
        <v/>
      </c>
      <c r="BK1010" s="140" t="str">
        <f t="shared" si="211"/>
        <v/>
      </c>
      <c r="BP1010" s="5"/>
      <c r="BQ1010" s="4" t="str">
        <f>IF(IFERROR(VLOOKUP(C1010,C1011:C$1993,1,0),"")="","",COUNTIF(C:C,C1010))</f>
        <v/>
      </c>
      <c r="BS1010" s="5"/>
      <c r="BT1010" s="5"/>
      <c r="BU1010" s="5" t="str">
        <f>IF(B1010="","",IF(BQ1010="",1+(MAX(BU$2:BU1009)),""))</f>
        <v/>
      </c>
      <c r="BV1010" s="5" t="str">
        <f t="shared" si="207"/>
        <v/>
      </c>
      <c r="BW1010" s="5" t="str">
        <f t="shared" si="208"/>
        <v/>
      </c>
      <c r="BX1010" s="14" t="str">
        <f t="shared" si="209"/>
        <v/>
      </c>
      <c r="BY1010" s="28"/>
      <c r="CA1010" s="5" t="str">
        <f t="shared" si="213"/>
        <v/>
      </c>
      <c r="CC1010" s="5"/>
      <c r="CD1010" s="5" t="str">
        <f t="shared" si="210"/>
        <v/>
      </c>
      <c r="CE1010" s="5" t="str">
        <f>IF(J1010="","",IFERROR(IF(VLOOKUP(J1010,J$2:J1009,1,0)=0,"",""),J1010))</f>
        <v/>
      </c>
      <c r="CF1010" s="24" t="str">
        <f>IF(CE1010="","",(IFERROR(VLOOKUP(MID(CE1010,1,1),$CW$2:DA$28,3,0),0)+IFERROR(VLOOKUP(MID(CE1010,2,1),CW$2:DA$28,4,0),0)+IFERROR(VLOOKUP(MID(CE1010,3,1),CW$2:DA$28,5,0),0)+(ROW(CE1010)/1000000000000)))</f>
        <v/>
      </c>
      <c r="CG1010" s="5"/>
      <c r="CH1010" s="5">
        <v>1009</v>
      </c>
      <c r="CI1010" s="5" t="str">
        <f>IFERROR(VLOOKUP(CH1010,CD$2:CE2086,2,0),"")</f>
        <v/>
      </c>
      <c r="CJ1010" s="5"/>
      <c r="CL1010" s="5"/>
      <c r="DC1010" s="5" t="e">
        <f>IF(REPORTE!AH$2="si",IF(C1010=VALUE(REPORTE!C$11),IF(SUM(DC1011:DC$1993),CONCATENATE(INT(B1010),", "),INT(B1010)),""),IF(C1010=VALUE(REPORTE!C$10),IF(SUM(DC1011:DC$1993),CONCATENATE(INT(B1010),", "),INT(B1010)),""))</f>
        <v>#VALUE!</v>
      </c>
      <c r="DD1010" s="5" t="e">
        <f>CONCATENATE(DC1010,DC1011,DC1012,DC1013,DC1014,DC1015,DC1016,DC1017,DC1018,DC1019,DC1020,DC1021,DC1022,DC1023,DC1024,DC1025,DC1026,DC1027,DC1028,DC1029,DC1030,DC1031,DC1032,DC1033,DC1034,DC1035,DC1036,DC1037,DC1038,DC1039,DC1040,DC1041,DC1042,DC1043,DC1044,DC1045,DC1046,DC1047,DC1048,DC1049,DC1050,DC1051)</f>
        <v>#VALUE!</v>
      </c>
      <c r="DG1010" s="5"/>
      <c r="DH1010" s="5"/>
      <c r="DI1010" s="5"/>
      <c r="DJ1010" s="5"/>
    </row>
    <row r="1011" spans="1:114">
      <c r="A1011" s="4"/>
      <c r="B1011" s="3"/>
      <c r="D1011" s="1" t="str">
        <f>IFERROR(INDEX('padron cfe'!B:B,MATCH(DATOS!C1011,'padron cfe'!A:A,0),1),"")</f>
        <v/>
      </c>
      <c r="H1011" s="5" t="str">
        <f>IF(F1011="","",IFERROR(CONCATENATE("PEUA",VLOOKUP(ESTADO,REPORTE!AV$2:AW$33,2,0),DIDTRITO_FORM,CADER_FORM,IFERROR(VLOOKUP(DAY(F1011),$BN$3:$BO$11,2,0),DAY(F1011)),IFERROR(VLOOKUP(MONTH(F1011),$BN$3:$BO$11,2,0),MONTH(F1011)),YEAR(F1011),G1011),""))</f>
        <v/>
      </c>
      <c r="K1011" s="2" t="str">
        <f>IFERROR(INDEX('padron cfe'!C:C,MATCH(DATOS!C1011,'padron cfe'!A:A,0),1),"")</f>
        <v/>
      </c>
      <c r="L1011" s="4" t="str">
        <f>IFERROR(IF(VLOOKUP(J1011,J$2:L1010,4,0)=0,"",VLOOKUP(J1011,J$2:L1010,4,0)),"")</f>
        <v/>
      </c>
      <c r="M1011" s="4" t="str">
        <f>IFERROR(IF(VLOOKUP(J1011,J$2:M1010,5,0)=0,"",VLOOKUP(J1011,J$2:M1010,5,0)),"")</f>
        <v/>
      </c>
      <c r="Q1011" s="5" t="str">
        <f t="shared" si="203"/>
        <v/>
      </c>
      <c r="S1011"/>
      <c r="T1011" s="2" t="str">
        <f>IFERROR(INDEX('padron cfe'!D:D,MATCH(DATOS!C1011,'padron cfe'!A:A,0),1),"")</f>
        <v/>
      </c>
      <c r="X1011" s="3"/>
      <c r="Z1011" s="4" t="str">
        <f t="shared" si="204"/>
        <v/>
      </c>
      <c r="AC1011" s="2" t="str">
        <f>IFERROR(IF(INDEX(AC$1:AC1010,MATCH(J1011,J$1:J1010,0),1)=0,"",INDEX(AC$1:AC1010,MATCH(J1011,J$1:J1010,0),1)),"")</f>
        <v/>
      </c>
      <c r="AD1011" s="2" t="str">
        <f>IFERROR(IF(INDEX(AD$1:AD1010,MATCH(J1011,J$1:J1010,0),1)=0,"",INDEX(AD$1:AD1010,MATCH(J1011,J$1:J1010,0),1)),"")</f>
        <v/>
      </c>
      <c r="AE1011" s="2" t="str">
        <f>IFERROR(IF(INDEX(AE$1:AE1010,MATCH(J1011,J$1:J1010,0),1)=0,"",INDEX(AE$1:AE1010,MATCH(J1011,J$1:J1010,0),1)),"")</f>
        <v/>
      </c>
      <c r="AS1011" s="4"/>
      <c r="AU1011" s="124"/>
      <c r="AV1011" s="124"/>
      <c r="AW1011" s="124"/>
      <c r="AX1011" s="124"/>
      <c r="AY1011" s="124"/>
      <c r="AZ1011" s="124"/>
      <c r="BA1011" s="4"/>
      <c r="BB1011" s="127"/>
      <c r="BH1011" s="7" t="str">
        <f t="shared" ca="1" si="205"/>
        <v/>
      </c>
      <c r="BI1011" s="4" t="str">
        <f t="shared" si="212"/>
        <v/>
      </c>
      <c r="BJ1011" s="123" t="str">
        <f t="shared" si="206"/>
        <v/>
      </c>
      <c r="BK1011" s="140" t="str">
        <f t="shared" si="211"/>
        <v/>
      </c>
      <c r="BP1011" s="5"/>
      <c r="BQ1011" s="4" t="str">
        <f>IF(IFERROR(VLOOKUP(C1011,C1012:C$1993,1,0),"")="","",COUNTIF(C:C,C1011))</f>
        <v/>
      </c>
      <c r="BS1011" s="5"/>
      <c r="BT1011" s="5"/>
      <c r="BU1011" s="5" t="str">
        <f>IF(B1011="","",IF(BQ1011="",1+(MAX(BU$2:BU1010)),""))</f>
        <v/>
      </c>
      <c r="BV1011" s="5" t="str">
        <f t="shared" si="207"/>
        <v/>
      </c>
      <c r="BW1011" s="5" t="str">
        <f t="shared" si="208"/>
        <v/>
      </c>
      <c r="BX1011" s="14" t="str">
        <f t="shared" si="209"/>
        <v/>
      </c>
      <c r="BY1011" s="28"/>
      <c r="CA1011" s="5" t="str">
        <f t="shared" si="213"/>
        <v/>
      </c>
      <c r="CC1011" s="5"/>
      <c r="CD1011" s="5" t="str">
        <f t="shared" si="210"/>
        <v/>
      </c>
      <c r="CE1011" s="5" t="str">
        <f>IF(J1011="","",IFERROR(IF(VLOOKUP(J1011,J$2:J1010,1,0)=0,"",""),J1011))</f>
        <v/>
      </c>
      <c r="CF1011" s="24" t="str">
        <f>IF(CE1011="","",(IFERROR(VLOOKUP(MID(CE1011,1,1),$CW$2:DA$28,3,0),0)+IFERROR(VLOOKUP(MID(CE1011,2,1),CW$2:DA$28,4,0),0)+IFERROR(VLOOKUP(MID(CE1011,3,1),CW$2:DA$28,5,0),0)+(ROW(CE1011)/1000000000000)))</f>
        <v/>
      </c>
      <c r="CG1011" s="5"/>
      <c r="CH1011" s="5">
        <v>1010</v>
      </c>
      <c r="CI1011" s="5" t="str">
        <f>IFERROR(VLOOKUP(CH1011,CD$2:CE2087,2,0),"")</f>
        <v/>
      </c>
      <c r="CJ1011" s="5"/>
      <c r="CL1011" s="5"/>
      <c r="DC1011" s="5" t="e">
        <f>IF(REPORTE!AH$2="si",IF(C1011=VALUE(REPORTE!C$11),IF(SUM(DC1012:DC$1993),CONCATENATE(INT(B1011),", "),INT(B1011)),""),IF(C1011=VALUE(REPORTE!C$10),IF(SUM(DC1012:DC$1993),CONCATENATE(INT(B1011),", "),INT(B1011)),""))</f>
        <v>#VALUE!</v>
      </c>
      <c r="DG1011" s="5"/>
      <c r="DH1011" s="5"/>
      <c r="DI1011" s="5"/>
      <c r="DJ1011" s="5"/>
    </row>
    <row r="1012" spans="1:114">
      <c r="A1012" s="4"/>
      <c r="B1012" s="3"/>
      <c r="D1012" s="1" t="str">
        <f>IFERROR(INDEX('padron cfe'!B:B,MATCH(DATOS!C1012,'padron cfe'!A:A,0),1),"")</f>
        <v/>
      </c>
      <c r="H1012" s="5" t="str">
        <f>IF(F1012="","",IFERROR(CONCATENATE("PEUA",VLOOKUP(ESTADO,REPORTE!AV$2:AW$33,2,0),DIDTRITO_FORM,CADER_FORM,IFERROR(VLOOKUP(DAY(F1012),$BN$3:$BO$11,2,0),DAY(F1012)),IFERROR(VLOOKUP(MONTH(F1012),$BN$3:$BO$11,2,0),MONTH(F1012)),YEAR(F1012),G1012),""))</f>
        <v/>
      </c>
      <c r="K1012" s="2" t="str">
        <f>IFERROR(INDEX('padron cfe'!C:C,MATCH(DATOS!C1012,'padron cfe'!A:A,0),1),"")</f>
        <v/>
      </c>
      <c r="L1012" s="4" t="str">
        <f>IFERROR(IF(VLOOKUP(J1012,J$2:L1011,4,0)=0,"",VLOOKUP(J1012,J$2:L1011,4,0)),"")</f>
        <v/>
      </c>
      <c r="M1012" s="4" t="str">
        <f>IFERROR(IF(VLOOKUP(J1012,J$2:M1011,5,0)=0,"",VLOOKUP(J1012,J$2:M1011,5,0)),"")</f>
        <v/>
      </c>
      <c r="Q1012" s="5" t="str">
        <f t="shared" si="203"/>
        <v/>
      </c>
      <c r="S1012"/>
      <c r="T1012" s="2" t="str">
        <f>IFERROR(INDEX('padron cfe'!D:D,MATCH(DATOS!C1012,'padron cfe'!A:A,0),1),"")</f>
        <v/>
      </c>
      <c r="X1012" s="3"/>
      <c r="Z1012" s="4" t="str">
        <f t="shared" si="204"/>
        <v/>
      </c>
      <c r="AC1012" s="2" t="str">
        <f>IFERROR(IF(INDEX(AC$1:AC1011,MATCH(J1012,J$1:J1011,0),1)=0,"",INDEX(AC$1:AC1011,MATCH(J1012,J$1:J1011,0),1)),"")</f>
        <v/>
      </c>
      <c r="AD1012" s="2" t="str">
        <f>IFERROR(IF(INDEX(AD$1:AD1011,MATCH(J1012,J$1:J1011,0),1)=0,"",INDEX(AD$1:AD1011,MATCH(J1012,J$1:J1011,0),1)),"")</f>
        <v/>
      </c>
      <c r="AE1012" s="2" t="str">
        <f>IFERROR(IF(INDEX(AE$1:AE1011,MATCH(J1012,J$1:J1011,0),1)=0,"",INDEX(AE$1:AE1011,MATCH(J1012,J$1:J1011,0),1)),"")</f>
        <v/>
      </c>
      <c r="AS1012" s="4"/>
      <c r="AU1012" s="124"/>
      <c r="AV1012" s="124"/>
      <c r="AW1012" s="124"/>
      <c r="AX1012" s="124"/>
      <c r="AY1012" s="124"/>
      <c r="AZ1012" s="124"/>
      <c r="BA1012" s="4"/>
      <c r="BB1012" s="127"/>
      <c r="BH1012" s="7" t="str">
        <f t="shared" ca="1" si="205"/>
        <v/>
      </c>
      <c r="BI1012" s="4" t="str">
        <f t="shared" si="212"/>
        <v/>
      </c>
      <c r="BJ1012" s="123" t="str">
        <f t="shared" si="206"/>
        <v/>
      </c>
      <c r="BK1012" s="140" t="str">
        <f t="shared" si="211"/>
        <v/>
      </c>
      <c r="BP1012" s="5"/>
      <c r="BQ1012" s="4" t="str">
        <f>IF(IFERROR(VLOOKUP(C1012,C1013:C$1993,1,0),"")="","",COUNTIF(C:C,C1012))</f>
        <v/>
      </c>
      <c r="BS1012" s="5"/>
      <c r="BT1012" s="5"/>
      <c r="BU1012" s="5" t="str">
        <f>IF(B1012="","",IF(BQ1012="",1+(MAX(BU$2:BU1011)),""))</f>
        <v/>
      </c>
      <c r="BV1012" s="5" t="str">
        <f t="shared" si="207"/>
        <v/>
      </c>
      <c r="BW1012" s="5" t="str">
        <f t="shared" si="208"/>
        <v/>
      </c>
      <c r="BX1012" s="14" t="str">
        <f t="shared" si="209"/>
        <v/>
      </c>
      <c r="BY1012" s="28"/>
      <c r="CA1012" s="5" t="str">
        <f t="shared" si="213"/>
        <v/>
      </c>
      <c r="CC1012" s="5"/>
      <c r="CD1012" s="5" t="str">
        <f t="shared" si="210"/>
        <v/>
      </c>
      <c r="CE1012" s="5" t="str">
        <f>IF(J1012="","",IFERROR(IF(VLOOKUP(J1012,J$2:J1011,1,0)=0,"",""),J1012))</f>
        <v/>
      </c>
      <c r="CF1012" s="24" t="str">
        <f>IF(CE1012="","",(IFERROR(VLOOKUP(MID(CE1012,1,1),$CW$2:DA$28,3,0),0)+IFERROR(VLOOKUP(MID(CE1012,2,1),CW$2:DA$28,4,0),0)+IFERROR(VLOOKUP(MID(CE1012,3,1),CW$2:DA$28,5,0),0)+(ROW(CE1012)/1000000000000)))</f>
        <v/>
      </c>
      <c r="CG1012" s="5"/>
      <c r="CH1012" s="5">
        <v>1011</v>
      </c>
      <c r="CI1012" s="5" t="str">
        <f>IFERROR(VLOOKUP(CH1012,CD$2:CE2088,2,0),"")</f>
        <v/>
      </c>
      <c r="CJ1012" s="5"/>
      <c r="CL1012" s="5"/>
      <c r="DC1012" s="5" t="e">
        <f>IF(REPORTE!AH$2="si",IF(C1012=VALUE(REPORTE!C$11),IF(SUM(DC1013:DC$1993),CONCATENATE(INT(B1012),", "),INT(B1012)),""),IF(C1012=VALUE(REPORTE!C$10),IF(SUM(DC1013:DC$1993),CONCATENATE(INT(B1012),", "),INT(B1012)),""))</f>
        <v>#VALUE!</v>
      </c>
      <c r="DG1012" s="5"/>
      <c r="DH1012" s="5"/>
      <c r="DI1012" s="5"/>
      <c r="DJ1012" s="5"/>
    </row>
    <row r="1013" spans="1:114">
      <c r="A1013" s="4"/>
      <c r="B1013" s="3"/>
      <c r="D1013" s="1" t="str">
        <f>IFERROR(INDEX('padron cfe'!B:B,MATCH(DATOS!C1013,'padron cfe'!A:A,0),1),"")</f>
        <v/>
      </c>
      <c r="H1013" s="5" t="str">
        <f>IF(F1013="","",IFERROR(CONCATENATE("PEUA",VLOOKUP(ESTADO,REPORTE!AV$2:AW$33,2,0),DIDTRITO_FORM,CADER_FORM,IFERROR(VLOOKUP(DAY(F1013),$BN$3:$BO$11,2,0),DAY(F1013)),IFERROR(VLOOKUP(MONTH(F1013),$BN$3:$BO$11,2,0),MONTH(F1013)),YEAR(F1013),G1013),""))</f>
        <v/>
      </c>
      <c r="K1013" s="2" t="str">
        <f>IFERROR(INDEX('padron cfe'!C:C,MATCH(DATOS!C1013,'padron cfe'!A:A,0),1),"")</f>
        <v/>
      </c>
      <c r="L1013" s="4" t="str">
        <f>IFERROR(IF(VLOOKUP(J1013,J$2:L1012,4,0)=0,"",VLOOKUP(J1013,J$2:L1012,4,0)),"")</f>
        <v/>
      </c>
      <c r="M1013" s="4" t="str">
        <f>IFERROR(IF(VLOOKUP(J1013,J$2:M1012,5,0)=0,"",VLOOKUP(J1013,J$2:M1012,5,0)),"")</f>
        <v/>
      </c>
      <c r="Q1013" s="5" t="str">
        <f t="shared" si="203"/>
        <v/>
      </c>
      <c r="S1013"/>
      <c r="T1013" s="2" t="str">
        <f>IFERROR(INDEX('padron cfe'!D:D,MATCH(DATOS!C1013,'padron cfe'!A:A,0),1),"")</f>
        <v/>
      </c>
      <c r="X1013" s="3"/>
      <c r="Z1013" s="4" t="str">
        <f t="shared" si="204"/>
        <v/>
      </c>
      <c r="AC1013" s="2" t="str">
        <f>IFERROR(IF(INDEX(AC$1:AC1012,MATCH(J1013,J$1:J1012,0),1)=0,"",INDEX(AC$1:AC1012,MATCH(J1013,J$1:J1012,0),1)),"")</f>
        <v/>
      </c>
      <c r="AD1013" s="2" t="str">
        <f>IFERROR(IF(INDEX(AD$1:AD1012,MATCH(J1013,J$1:J1012,0),1)=0,"",INDEX(AD$1:AD1012,MATCH(J1013,J$1:J1012,0),1)),"")</f>
        <v/>
      </c>
      <c r="AE1013" s="2" t="str">
        <f>IFERROR(IF(INDEX(AE$1:AE1012,MATCH(J1013,J$1:J1012,0),1)=0,"",INDEX(AE$1:AE1012,MATCH(J1013,J$1:J1012,0),1)),"")</f>
        <v/>
      </c>
      <c r="AS1013" s="4"/>
      <c r="AU1013" s="124"/>
      <c r="AV1013" s="124"/>
      <c r="AW1013" s="124"/>
      <c r="AX1013" s="124"/>
      <c r="AY1013" s="124"/>
      <c r="AZ1013" s="124"/>
      <c r="BA1013" s="4"/>
      <c r="BB1013" s="127"/>
      <c r="BH1013" s="7" t="str">
        <f t="shared" ca="1" si="205"/>
        <v/>
      </c>
      <c r="BI1013" s="4" t="str">
        <f t="shared" si="212"/>
        <v/>
      </c>
      <c r="BJ1013" s="123" t="str">
        <f t="shared" si="206"/>
        <v/>
      </c>
      <c r="BK1013" s="140" t="str">
        <f t="shared" si="211"/>
        <v/>
      </c>
      <c r="BP1013" s="5"/>
      <c r="BQ1013" s="4" t="str">
        <f>IF(IFERROR(VLOOKUP(C1013,C1014:C$1993,1,0),"")="","",COUNTIF(C:C,C1013))</f>
        <v/>
      </c>
      <c r="BS1013" s="5"/>
      <c r="BT1013" s="5"/>
      <c r="BU1013" s="5" t="str">
        <f>IF(B1013="","",IF(BQ1013="",1+(MAX(BU$2:BU1012)),""))</f>
        <v/>
      </c>
      <c r="BV1013" s="5" t="str">
        <f t="shared" si="207"/>
        <v/>
      </c>
      <c r="BW1013" s="5" t="str">
        <f t="shared" si="208"/>
        <v/>
      </c>
      <c r="BX1013" s="14" t="str">
        <f t="shared" si="209"/>
        <v/>
      </c>
      <c r="BY1013" s="28"/>
      <c r="CA1013" s="5" t="str">
        <f t="shared" si="213"/>
        <v/>
      </c>
      <c r="CC1013" s="5"/>
      <c r="CD1013" s="5" t="str">
        <f t="shared" si="210"/>
        <v/>
      </c>
      <c r="CE1013" s="5" t="str">
        <f>IF(J1013="","",IFERROR(IF(VLOOKUP(J1013,J$2:J1012,1,0)=0,"",""),J1013))</f>
        <v/>
      </c>
      <c r="CF1013" s="24" t="str">
        <f>IF(CE1013="","",(IFERROR(VLOOKUP(MID(CE1013,1,1),$CW$2:DA$28,3,0),0)+IFERROR(VLOOKUP(MID(CE1013,2,1),CW$2:DA$28,4,0),0)+IFERROR(VLOOKUP(MID(CE1013,3,1),CW$2:DA$28,5,0),0)+(ROW(CE1013)/1000000000000)))</f>
        <v/>
      </c>
      <c r="CG1013" s="5"/>
      <c r="CH1013" s="5">
        <v>1012</v>
      </c>
      <c r="CI1013" s="5" t="str">
        <f>IFERROR(VLOOKUP(CH1013,CD$2:CE2089,2,0),"")</f>
        <v/>
      </c>
      <c r="CJ1013" s="5"/>
      <c r="CL1013" s="5"/>
      <c r="DC1013" s="5" t="e">
        <f>IF(REPORTE!AH$2="si",IF(C1013=VALUE(REPORTE!C$11),IF(SUM(DC1014:DC$1993),CONCATENATE(INT(B1013),", "),INT(B1013)),""),IF(C1013=VALUE(REPORTE!C$10),IF(SUM(DC1014:DC$1993),CONCATENATE(INT(B1013),", "),INT(B1013)),""))</f>
        <v>#VALUE!</v>
      </c>
      <c r="DG1013" s="5"/>
      <c r="DH1013" s="5"/>
      <c r="DI1013" s="5"/>
      <c r="DJ1013" s="5"/>
    </row>
    <row r="1014" spans="1:114">
      <c r="A1014" s="4"/>
      <c r="B1014" s="3"/>
      <c r="D1014" s="1" t="str">
        <f>IFERROR(INDEX('padron cfe'!B:B,MATCH(DATOS!C1014,'padron cfe'!A:A,0),1),"")</f>
        <v/>
      </c>
      <c r="H1014" s="5" t="str">
        <f>IF(F1014="","",IFERROR(CONCATENATE("PEUA",VLOOKUP(ESTADO,REPORTE!AV$2:AW$33,2,0),DIDTRITO_FORM,CADER_FORM,IFERROR(VLOOKUP(DAY(F1014),$BN$3:$BO$11,2,0),DAY(F1014)),IFERROR(VLOOKUP(MONTH(F1014),$BN$3:$BO$11,2,0),MONTH(F1014)),YEAR(F1014),G1014),""))</f>
        <v/>
      </c>
      <c r="K1014" s="2" t="str">
        <f>IFERROR(INDEX('padron cfe'!C:C,MATCH(DATOS!C1014,'padron cfe'!A:A,0),1),"")</f>
        <v/>
      </c>
      <c r="L1014" s="4" t="str">
        <f>IFERROR(IF(VLOOKUP(J1014,J$2:L1013,4,0)=0,"",VLOOKUP(J1014,J$2:L1013,4,0)),"")</f>
        <v/>
      </c>
      <c r="M1014" s="4" t="str">
        <f>IFERROR(IF(VLOOKUP(J1014,J$2:M1013,5,0)=0,"",VLOOKUP(J1014,J$2:M1013,5,0)),"")</f>
        <v/>
      </c>
      <c r="Q1014" s="5" t="str">
        <f t="shared" ref="Q1014:Q1077" si="214">IF(J1014="","",Q1013)</f>
        <v/>
      </c>
      <c r="S1014"/>
      <c r="T1014" s="2" t="str">
        <f>IFERROR(INDEX('padron cfe'!D:D,MATCH(DATOS!C1014,'padron cfe'!A:A,0),1),"")</f>
        <v/>
      </c>
      <c r="X1014" s="3"/>
      <c r="Z1014" s="4" t="str">
        <f t="shared" si="204"/>
        <v/>
      </c>
      <c r="AC1014" s="2" t="str">
        <f>IFERROR(IF(INDEX(AC$1:AC1013,MATCH(J1014,J$1:J1013,0),1)=0,"",INDEX(AC$1:AC1013,MATCH(J1014,J$1:J1013,0),1)),"")</f>
        <v/>
      </c>
      <c r="AD1014" s="2" t="str">
        <f>IFERROR(IF(INDEX(AD$1:AD1013,MATCH(J1014,J$1:J1013,0),1)=0,"",INDEX(AD$1:AD1013,MATCH(J1014,J$1:J1013,0),1)),"")</f>
        <v/>
      </c>
      <c r="AE1014" s="2" t="str">
        <f>IFERROR(IF(INDEX(AE$1:AE1013,MATCH(J1014,J$1:J1013,0),1)=0,"",INDEX(AE$1:AE1013,MATCH(J1014,J$1:J1013,0),1)),"")</f>
        <v/>
      </c>
      <c r="AS1014" s="4"/>
      <c r="AU1014" s="124"/>
      <c r="AV1014" s="124"/>
      <c r="AW1014" s="124"/>
      <c r="AX1014" s="124"/>
      <c r="AY1014" s="124"/>
      <c r="AZ1014" s="124"/>
      <c r="BA1014" s="4"/>
      <c r="BB1014" s="127"/>
      <c r="BH1014" s="7" t="str">
        <f t="shared" ca="1" si="205"/>
        <v/>
      </c>
      <c r="BI1014" s="4" t="str">
        <f t="shared" si="212"/>
        <v/>
      </c>
      <c r="BJ1014" s="123" t="str">
        <f t="shared" si="206"/>
        <v/>
      </c>
      <c r="BK1014" s="140" t="str">
        <f t="shared" si="211"/>
        <v/>
      </c>
      <c r="BP1014" s="5"/>
      <c r="BQ1014" s="4" t="str">
        <f>IF(IFERROR(VLOOKUP(C1014,C1015:C$1993,1,0),"")="","",COUNTIF(C:C,C1014))</f>
        <v/>
      </c>
      <c r="BS1014" s="5"/>
      <c r="BT1014" s="5"/>
      <c r="BU1014" s="5" t="str">
        <f>IF(B1014="","",IF(BQ1014="",1+(MAX(BU$2:BU1013)),""))</f>
        <v/>
      </c>
      <c r="BV1014" s="5" t="str">
        <f t="shared" si="207"/>
        <v/>
      </c>
      <c r="BW1014" s="5" t="str">
        <f t="shared" si="208"/>
        <v/>
      </c>
      <c r="BX1014" s="14" t="str">
        <f t="shared" si="209"/>
        <v/>
      </c>
      <c r="BY1014" s="28"/>
      <c r="CA1014" s="5" t="str">
        <f t="shared" si="213"/>
        <v/>
      </c>
      <c r="CC1014" s="5"/>
      <c r="CD1014" s="5" t="str">
        <f t="shared" si="210"/>
        <v/>
      </c>
      <c r="CE1014" s="5" t="str">
        <f>IF(J1014="","",IFERROR(IF(VLOOKUP(J1014,J$2:J1013,1,0)=0,"",""),J1014))</f>
        <v/>
      </c>
      <c r="CF1014" s="24" t="str">
        <f>IF(CE1014="","",(IFERROR(VLOOKUP(MID(CE1014,1,1),$CW$2:DA$28,3,0),0)+IFERROR(VLOOKUP(MID(CE1014,2,1),CW$2:DA$28,4,0),0)+IFERROR(VLOOKUP(MID(CE1014,3,1),CW$2:DA$28,5,0),0)+(ROW(CE1014)/1000000000000)))</f>
        <v/>
      </c>
      <c r="CG1014" s="5"/>
      <c r="CH1014" s="5">
        <v>1013</v>
      </c>
      <c r="CI1014" s="5" t="str">
        <f>IFERROR(VLOOKUP(CH1014,CD$2:CE2090,2,0),"")</f>
        <v/>
      </c>
      <c r="CJ1014" s="5"/>
      <c r="CL1014" s="5"/>
      <c r="DC1014" s="5" t="e">
        <f>IF(REPORTE!AH$2="si",IF(C1014=VALUE(REPORTE!C$11),IF(SUM(DC1015:DC$1993),CONCATENATE(INT(B1014),", "),INT(B1014)),""),IF(C1014=VALUE(REPORTE!C$10),IF(SUM(DC1015:DC$1993),CONCATENATE(INT(B1014),", "),INT(B1014)),""))</f>
        <v>#VALUE!</v>
      </c>
      <c r="DG1014" s="5"/>
      <c r="DH1014" s="5"/>
      <c r="DI1014" s="5"/>
      <c r="DJ1014" s="5"/>
    </row>
    <row r="1015" spans="1:114">
      <c r="A1015" s="4"/>
      <c r="B1015" s="3"/>
      <c r="D1015" s="1" t="str">
        <f>IFERROR(INDEX('padron cfe'!B:B,MATCH(DATOS!C1015,'padron cfe'!A:A,0),1),"")</f>
        <v/>
      </c>
      <c r="H1015" s="5" t="str">
        <f>IF(F1015="","",IFERROR(CONCATENATE("PEUA",VLOOKUP(ESTADO,REPORTE!AV$2:AW$33,2,0),DIDTRITO_FORM,CADER_FORM,IFERROR(VLOOKUP(DAY(F1015),$BN$3:$BO$11,2,0),DAY(F1015)),IFERROR(VLOOKUP(MONTH(F1015),$BN$3:$BO$11,2,0),MONTH(F1015)),YEAR(F1015),G1015),""))</f>
        <v/>
      </c>
      <c r="K1015" s="2" t="str">
        <f>IFERROR(INDEX('padron cfe'!C:C,MATCH(DATOS!C1015,'padron cfe'!A:A,0),1),"")</f>
        <v/>
      </c>
      <c r="L1015" s="4" t="str">
        <f>IFERROR(IF(VLOOKUP(J1015,J$2:L1014,4,0)=0,"",VLOOKUP(J1015,J$2:L1014,4,0)),"")</f>
        <v/>
      </c>
      <c r="M1015" s="4" t="str">
        <f>IFERROR(IF(VLOOKUP(J1015,J$2:M1014,5,0)=0,"",VLOOKUP(J1015,J$2:M1014,5,0)),"")</f>
        <v/>
      </c>
      <c r="Q1015" s="5" t="str">
        <f t="shared" si="214"/>
        <v/>
      </c>
      <c r="S1015"/>
      <c r="T1015" s="2" t="str">
        <f>IFERROR(INDEX('padron cfe'!D:D,MATCH(DATOS!C1015,'padron cfe'!A:A,0),1),"")</f>
        <v/>
      </c>
      <c r="X1015" s="3"/>
      <c r="Z1015" s="4" t="str">
        <f t="shared" si="204"/>
        <v/>
      </c>
      <c r="AC1015" s="2" t="str">
        <f>IFERROR(IF(INDEX(AC$1:AC1014,MATCH(J1015,J$1:J1014,0),1)=0,"",INDEX(AC$1:AC1014,MATCH(J1015,J$1:J1014,0),1)),"")</f>
        <v/>
      </c>
      <c r="AD1015" s="2" t="str">
        <f>IFERROR(IF(INDEX(AD$1:AD1014,MATCH(J1015,J$1:J1014,0),1)=0,"",INDEX(AD$1:AD1014,MATCH(J1015,J$1:J1014,0),1)),"")</f>
        <v/>
      </c>
      <c r="AE1015" s="2" t="str">
        <f>IFERROR(IF(INDEX(AE$1:AE1014,MATCH(J1015,J$1:J1014,0),1)=0,"",INDEX(AE$1:AE1014,MATCH(J1015,J$1:J1014,0),1)),"")</f>
        <v/>
      </c>
      <c r="AS1015" s="4"/>
      <c r="AU1015" s="124"/>
      <c r="AV1015" s="124"/>
      <c r="AW1015" s="124"/>
      <c r="AX1015" s="124"/>
      <c r="AY1015" s="124"/>
      <c r="AZ1015" s="124"/>
      <c r="BA1015" s="4"/>
      <c r="BB1015" s="127"/>
      <c r="BH1015" s="7" t="str">
        <f t="shared" ca="1" si="205"/>
        <v/>
      </c>
      <c r="BI1015" s="4" t="str">
        <f t="shared" si="212"/>
        <v/>
      </c>
      <c r="BJ1015" s="123" t="str">
        <f t="shared" si="206"/>
        <v/>
      </c>
      <c r="BK1015" s="140" t="str">
        <f t="shared" si="211"/>
        <v/>
      </c>
      <c r="BP1015" s="5"/>
      <c r="BQ1015" s="4" t="str">
        <f>IF(IFERROR(VLOOKUP(C1015,C1016:C$1993,1,0),"")="","",COUNTIF(C:C,C1015))</f>
        <v/>
      </c>
      <c r="BS1015" s="5"/>
      <c r="BT1015" s="5"/>
      <c r="BU1015" s="5" t="str">
        <f>IF(B1015="","",IF(BQ1015="",1+(MAX(BU$2:BU1014)),""))</f>
        <v/>
      </c>
      <c r="BV1015" s="5" t="str">
        <f t="shared" si="207"/>
        <v/>
      </c>
      <c r="BW1015" s="5" t="str">
        <f t="shared" si="208"/>
        <v/>
      </c>
      <c r="BX1015" s="14" t="str">
        <f t="shared" si="209"/>
        <v/>
      </c>
      <c r="BY1015" s="28"/>
      <c r="CA1015" s="5" t="str">
        <f t="shared" si="213"/>
        <v/>
      </c>
      <c r="CC1015" s="5"/>
      <c r="CD1015" s="5" t="str">
        <f t="shared" si="210"/>
        <v/>
      </c>
      <c r="CE1015" s="5" t="str">
        <f>IF(J1015="","",IFERROR(IF(VLOOKUP(J1015,J$2:J1014,1,0)=0,"",""),J1015))</f>
        <v/>
      </c>
      <c r="CF1015" s="24" t="str">
        <f>IF(CE1015="","",(IFERROR(VLOOKUP(MID(CE1015,1,1),$CW$2:DA$28,3,0),0)+IFERROR(VLOOKUP(MID(CE1015,2,1),CW$2:DA$28,4,0),0)+IFERROR(VLOOKUP(MID(CE1015,3,1),CW$2:DA$28,5,0),0)+(ROW(CE1015)/1000000000000)))</f>
        <v/>
      </c>
      <c r="CG1015" s="5"/>
      <c r="CH1015" s="5">
        <v>1014</v>
      </c>
      <c r="CI1015" s="5" t="str">
        <f>IFERROR(VLOOKUP(CH1015,CD$2:CE2091,2,0),"")</f>
        <v/>
      </c>
      <c r="CJ1015" s="5"/>
      <c r="CL1015" s="5"/>
      <c r="DC1015" s="5" t="e">
        <f>IF(REPORTE!AH$2="si",IF(C1015=VALUE(REPORTE!C$11),IF(SUM(DC1016:DC$1993),CONCATENATE(INT(B1015),", "),INT(B1015)),""),IF(C1015=VALUE(REPORTE!C$10),IF(SUM(DC1016:DC$1993),CONCATENATE(INT(B1015),", "),INT(B1015)),""))</f>
        <v>#VALUE!</v>
      </c>
      <c r="DG1015" s="5"/>
      <c r="DH1015" s="5"/>
      <c r="DI1015" s="5"/>
      <c r="DJ1015" s="5"/>
    </row>
    <row r="1016" spans="1:114">
      <c r="A1016" s="4"/>
      <c r="B1016" s="3"/>
      <c r="D1016" s="1" t="str">
        <f>IFERROR(INDEX('padron cfe'!B:B,MATCH(DATOS!C1016,'padron cfe'!A:A,0),1),"")</f>
        <v/>
      </c>
      <c r="H1016" s="5" t="str">
        <f>IF(F1016="","",IFERROR(CONCATENATE("PEUA",VLOOKUP(ESTADO,REPORTE!AV$2:AW$33,2,0),DIDTRITO_FORM,CADER_FORM,IFERROR(VLOOKUP(DAY(F1016),$BN$3:$BO$11,2,0),DAY(F1016)),IFERROR(VLOOKUP(MONTH(F1016),$BN$3:$BO$11,2,0),MONTH(F1016)),YEAR(F1016),G1016),""))</f>
        <v/>
      </c>
      <c r="K1016" s="2" t="str">
        <f>IFERROR(INDEX('padron cfe'!C:C,MATCH(DATOS!C1016,'padron cfe'!A:A,0),1),"")</f>
        <v/>
      </c>
      <c r="L1016" s="4" t="str">
        <f>IFERROR(IF(VLOOKUP(J1016,J$2:L1015,4,0)=0,"",VLOOKUP(J1016,J$2:L1015,4,0)),"")</f>
        <v/>
      </c>
      <c r="M1016" s="4" t="str">
        <f>IFERROR(IF(VLOOKUP(J1016,J$2:M1015,5,0)=0,"",VLOOKUP(J1016,J$2:M1015,5,0)),"")</f>
        <v/>
      </c>
      <c r="Q1016" s="5" t="str">
        <f t="shared" si="214"/>
        <v/>
      </c>
      <c r="S1016"/>
      <c r="T1016" s="2" t="str">
        <f>IFERROR(INDEX('padron cfe'!D:D,MATCH(DATOS!C1016,'padron cfe'!A:A,0),1),"")</f>
        <v/>
      </c>
      <c r="X1016" s="3"/>
      <c r="Z1016" s="4" t="str">
        <f t="shared" si="204"/>
        <v/>
      </c>
      <c r="AC1016" s="2" t="str">
        <f>IFERROR(IF(INDEX(AC$1:AC1015,MATCH(J1016,J$1:J1015,0),1)=0,"",INDEX(AC$1:AC1015,MATCH(J1016,J$1:J1015,0),1)),"")</f>
        <v/>
      </c>
      <c r="AD1016" s="2" t="str">
        <f>IFERROR(IF(INDEX(AD$1:AD1015,MATCH(J1016,J$1:J1015,0),1)=0,"",INDEX(AD$1:AD1015,MATCH(J1016,J$1:J1015,0),1)),"")</f>
        <v/>
      </c>
      <c r="AE1016" s="2" t="str">
        <f>IFERROR(IF(INDEX(AE$1:AE1015,MATCH(J1016,J$1:J1015,0),1)=0,"",INDEX(AE$1:AE1015,MATCH(J1016,J$1:J1015,0),1)),"")</f>
        <v/>
      </c>
      <c r="AS1016" s="4"/>
      <c r="AU1016" s="124"/>
      <c r="AV1016" s="124"/>
      <c r="AW1016" s="124"/>
      <c r="AX1016" s="124"/>
      <c r="AY1016" s="124"/>
      <c r="AZ1016" s="124"/>
      <c r="BA1016" s="4"/>
      <c r="BB1016" s="127"/>
      <c r="BH1016" s="7" t="str">
        <f t="shared" ca="1" si="205"/>
        <v/>
      </c>
      <c r="BI1016" s="4" t="str">
        <f t="shared" si="212"/>
        <v/>
      </c>
      <c r="BJ1016" s="123" t="str">
        <f t="shared" si="206"/>
        <v/>
      </c>
      <c r="BK1016" s="140" t="str">
        <f t="shared" si="211"/>
        <v/>
      </c>
      <c r="BP1016" s="5"/>
      <c r="BQ1016" s="4" t="str">
        <f>IF(IFERROR(VLOOKUP(C1016,C1017:C$1993,1,0),"")="","",COUNTIF(C:C,C1016))</f>
        <v/>
      </c>
      <c r="BS1016" s="5"/>
      <c r="BT1016" s="5"/>
      <c r="BU1016" s="5" t="str">
        <f>IF(B1016="","",IF(BQ1016="",1+(MAX(BU$2:BU1015)),""))</f>
        <v/>
      </c>
      <c r="BV1016" s="5" t="str">
        <f t="shared" si="207"/>
        <v/>
      </c>
      <c r="BW1016" s="5" t="str">
        <f t="shared" si="208"/>
        <v/>
      </c>
      <c r="BX1016" s="14" t="str">
        <f t="shared" si="209"/>
        <v/>
      </c>
      <c r="BY1016" s="28"/>
      <c r="CA1016" s="5" t="str">
        <f t="shared" si="213"/>
        <v/>
      </c>
      <c r="CC1016" s="5"/>
      <c r="CD1016" s="5" t="str">
        <f t="shared" si="210"/>
        <v/>
      </c>
      <c r="CE1016" s="5" t="str">
        <f>IF(J1016="","",IFERROR(IF(VLOOKUP(J1016,J$2:J1015,1,0)=0,"",""),J1016))</f>
        <v/>
      </c>
      <c r="CF1016" s="24" t="str">
        <f>IF(CE1016="","",(IFERROR(VLOOKUP(MID(CE1016,1,1),$CW$2:DA$28,3,0),0)+IFERROR(VLOOKUP(MID(CE1016,2,1),CW$2:DA$28,4,0),0)+IFERROR(VLOOKUP(MID(CE1016,3,1),CW$2:DA$28,5,0),0)+(ROW(CE1016)/1000000000000)))</f>
        <v/>
      </c>
      <c r="CG1016" s="5"/>
      <c r="CH1016" s="5">
        <v>1015</v>
      </c>
      <c r="CI1016" s="5" t="str">
        <f>IFERROR(VLOOKUP(CH1016,CD$2:CE2092,2,0),"")</f>
        <v/>
      </c>
      <c r="CJ1016" s="5"/>
      <c r="CL1016" s="5"/>
      <c r="DC1016" s="5" t="e">
        <f>IF(REPORTE!AH$2="si",IF(C1016=VALUE(REPORTE!C$11),IF(SUM(DC1017:DC$1993),CONCATENATE(INT(B1016),", "),INT(B1016)),""),IF(C1016=VALUE(REPORTE!C$10),IF(SUM(DC1017:DC$1993),CONCATENATE(INT(B1016),", "),INT(B1016)),""))</f>
        <v>#VALUE!</v>
      </c>
      <c r="DG1016" s="5"/>
      <c r="DH1016" s="5"/>
      <c r="DI1016" s="5"/>
      <c r="DJ1016" s="5"/>
    </row>
    <row r="1017" spans="1:114">
      <c r="A1017" s="4"/>
      <c r="B1017" s="3"/>
      <c r="D1017" s="1" t="str">
        <f>IFERROR(INDEX('padron cfe'!B:B,MATCH(DATOS!C1017,'padron cfe'!A:A,0),1),"")</f>
        <v/>
      </c>
      <c r="H1017" s="5" t="str">
        <f>IF(F1017="","",IFERROR(CONCATENATE("PEUA",VLOOKUP(ESTADO,REPORTE!AV$2:AW$33,2,0),DIDTRITO_FORM,CADER_FORM,IFERROR(VLOOKUP(DAY(F1017),$BN$3:$BO$11,2,0),DAY(F1017)),IFERROR(VLOOKUP(MONTH(F1017),$BN$3:$BO$11,2,0),MONTH(F1017)),YEAR(F1017),G1017),""))</f>
        <v/>
      </c>
      <c r="K1017" s="2" t="str">
        <f>IFERROR(INDEX('padron cfe'!C:C,MATCH(DATOS!C1017,'padron cfe'!A:A,0),1),"")</f>
        <v/>
      </c>
      <c r="L1017" s="4" t="str">
        <f>IFERROR(IF(VLOOKUP(J1017,J$2:L1016,4,0)=0,"",VLOOKUP(J1017,J$2:L1016,4,0)),"")</f>
        <v/>
      </c>
      <c r="M1017" s="4" t="str">
        <f>IFERROR(IF(VLOOKUP(J1017,J$2:M1016,5,0)=0,"",VLOOKUP(J1017,J$2:M1016,5,0)),"")</f>
        <v/>
      </c>
      <c r="Q1017" s="5" t="str">
        <f t="shared" si="214"/>
        <v/>
      </c>
      <c r="S1017"/>
      <c r="T1017" s="2" t="str">
        <f>IFERROR(INDEX('padron cfe'!D:D,MATCH(DATOS!C1017,'padron cfe'!A:A,0),1),"")</f>
        <v/>
      </c>
      <c r="X1017" s="3"/>
      <c r="Z1017" s="4" t="str">
        <f t="shared" si="204"/>
        <v/>
      </c>
      <c r="AC1017" s="2" t="str">
        <f>IFERROR(IF(INDEX(AC$1:AC1016,MATCH(J1017,J$1:J1016,0),1)=0,"",INDEX(AC$1:AC1016,MATCH(J1017,J$1:J1016,0),1)),"")</f>
        <v/>
      </c>
      <c r="AD1017" s="2" t="str">
        <f>IFERROR(IF(INDEX(AD$1:AD1016,MATCH(J1017,J$1:J1016,0),1)=0,"",INDEX(AD$1:AD1016,MATCH(J1017,J$1:J1016,0),1)),"")</f>
        <v/>
      </c>
      <c r="AE1017" s="2" t="str">
        <f>IFERROR(IF(INDEX(AE$1:AE1016,MATCH(J1017,J$1:J1016,0),1)=0,"",INDEX(AE$1:AE1016,MATCH(J1017,J$1:J1016,0),1)),"")</f>
        <v/>
      </c>
      <c r="AS1017" s="4"/>
      <c r="AU1017" s="124"/>
      <c r="AV1017" s="124"/>
      <c r="AW1017" s="124"/>
      <c r="AX1017" s="124"/>
      <c r="AY1017" s="124"/>
      <c r="AZ1017" s="124"/>
      <c r="BA1017" s="4"/>
      <c r="BB1017" s="127"/>
      <c r="BH1017" s="7" t="str">
        <f t="shared" ca="1" si="205"/>
        <v/>
      </c>
      <c r="BI1017" s="4" t="str">
        <f t="shared" si="212"/>
        <v/>
      </c>
      <c r="BJ1017" s="123" t="str">
        <f t="shared" si="206"/>
        <v/>
      </c>
      <c r="BK1017" s="140" t="str">
        <f t="shared" si="211"/>
        <v/>
      </c>
      <c r="BP1017" s="5"/>
      <c r="BQ1017" s="4" t="str">
        <f>IF(IFERROR(VLOOKUP(C1017,C1018:C$1993,1,0),"")="","",COUNTIF(C:C,C1017))</f>
        <v/>
      </c>
      <c r="BS1017" s="5"/>
      <c r="BT1017" s="5"/>
      <c r="BU1017" s="5" t="str">
        <f>IF(B1017="","",IF(BQ1017="",1+(MAX(BU$2:BU1016)),""))</f>
        <v/>
      </c>
      <c r="BV1017" s="5" t="str">
        <f t="shared" si="207"/>
        <v/>
      </c>
      <c r="BW1017" s="5" t="str">
        <f t="shared" si="208"/>
        <v/>
      </c>
      <c r="BX1017" s="14" t="str">
        <f t="shared" si="209"/>
        <v/>
      </c>
      <c r="BY1017" s="28"/>
      <c r="CA1017" s="5" t="str">
        <f t="shared" si="213"/>
        <v/>
      </c>
      <c r="CC1017" s="5"/>
      <c r="CD1017" s="5" t="str">
        <f t="shared" si="210"/>
        <v/>
      </c>
      <c r="CE1017" s="5" t="str">
        <f>IF(J1017="","",IFERROR(IF(VLOOKUP(J1017,J$2:J1016,1,0)=0,"",""),J1017))</f>
        <v/>
      </c>
      <c r="CF1017" s="24" t="str">
        <f>IF(CE1017="","",(IFERROR(VLOOKUP(MID(CE1017,1,1),$CW$2:DA$28,3,0),0)+IFERROR(VLOOKUP(MID(CE1017,2,1),CW$2:DA$28,4,0),0)+IFERROR(VLOOKUP(MID(CE1017,3,1),CW$2:DA$28,5,0),0)+(ROW(CE1017)/1000000000000)))</f>
        <v/>
      </c>
      <c r="CG1017" s="5"/>
      <c r="CH1017" s="5">
        <v>1016</v>
      </c>
      <c r="CI1017" s="5" t="str">
        <f>IFERROR(VLOOKUP(CH1017,CD$2:CE2093,2,0),"")</f>
        <v/>
      </c>
      <c r="CJ1017" s="5"/>
      <c r="CL1017" s="5"/>
      <c r="DC1017" s="5" t="e">
        <f>IF(REPORTE!AH$2="si",IF(C1017=VALUE(REPORTE!C$11),IF(SUM(DC1018:DC$1993),CONCATENATE(INT(B1017),", "),INT(B1017)),""),IF(C1017=VALUE(REPORTE!C$10),IF(SUM(DC1018:DC$1993),CONCATENATE(INT(B1017),", "),INT(B1017)),""))</f>
        <v>#VALUE!</v>
      </c>
      <c r="DG1017" s="5"/>
      <c r="DH1017" s="5"/>
      <c r="DI1017" s="5"/>
      <c r="DJ1017" s="5"/>
    </row>
    <row r="1018" spans="1:114">
      <c r="A1018" s="4"/>
      <c r="B1018" s="3"/>
      <c r="D1018" s="1" t="str">
        <f>IFERROR(INDEX('padron cfe'!B:B,MATCH(DATOS!C1018,'padron cfe'!A:A,0),1),"")</f>
        <v/>
      </c>
      <c r="H1018" s="5" t="str">
        <f>IF(F1018="","",IFERROR(CONCATENATE("PEUA",VLOOKUP(ESTADO,REPORTE!AV$2:AW$33,2,0),DIDTRITO_FORM,CADER_FORM,IFERROR(VLOOKUP(DAY(F1018),$BN$3:$BO$11,2,0),DAY(F1018)),IFERROR(VLOOKUP(MONTH(F1018),$BN$3:$BO$11,2,0),MONTH(F1018)),YEAR(F1018),G1018),""))</f>
        <v/>
      </c>
      <c r="K1018" s="2" t="str">
        <f>IFERROR(INDEX('padron cfe'!C:C,MATCH(DATOS!C1018,'padron cfe'!A:A,0),1),"")</f>
        <v/>
      </c>
      <c r="L1018" s="4" t="str">
        <f>IFERROR(IF(VLOOKUP(J1018,J$2:L1017,4,0)=0,"",VLOOKUP(J1018,J$2:L1017,4,0)),"")</f>
        <v/>
      </c>
      <c r="M1018" s="4" t="str">
        <f>IFERROR(IF(VLOOKUP(J1018,J$2:M1017,5,0)=0,"",VLOOKUP(J1018,J$2:M1017,5,0)),"")</f>
        <v/>
      </c>
      <c r="Q1018" s="5" t="str">
        <f t="shared" si="214"/>
        <v/>
      </c>
      <c r="S1018"/>
      <c r="T1018" s="2" t="str">
        <f>IFERROR(INDEX('padron cfe'!D:D,MATCH(DATOS!C1018,'padron cfe'!A:A,0),1),"")</f>
        <v/>
      </c>
      <c r="X1018" s="3"/>
      <c r="Z1018" s="4" t="str">
        <f t="shared" si="204"/>
        <v/>
      </c>
      <c r="AC1018" s="2" t="str">
        <f>IFERROR(IF(INDEX(AC$1:AC1017,MATCH(J1018,J$1:J1017,0),1)=0,"",INDEX(AC$1:AC1017,MATCH(J1018,J$1:J1017,0),1)),"")</f>
        <v/>
      </c>
      <c r="AD1018" s="2" t="str">
        <f>IFERROR(IF(INDEX(AD$1:AD1017,MATCH(J1018,J$1:J1017,0),1)=0,"",INDEX(AD$1:AD1017,MATCH(J1018,J$1:J1017,0),1)),"")</f>
        <v/>
      </c>
      <c r="AE1018" s="2" t="str">
        <f>IFERROR(IF(INDEX(AE$1:AE1017,MATCH(J1018,J$1:J1017,0),1)=0,"",INDEX(AE$1:AE1017,MATCH(J1018,J$1:J1017,0),1)),"")</f>
        <v/>
      </c>
      <c r="AS1018" s="4"/>
      <c r="AU1018" s="124"/>
      <c r="AV1018" s="124"/>
      <c r="AW1018" s="124"/>
      <c r="AX1018" s="124"/>
      <c r="AY1018" s="124"/>
      <c r="AZ1018" s="124"/>
      <c r="BA1018" s="4"/>
      <c r="BB1018" s="127"/>
      <c r="BH1018" s="7" t="str">
        <f t="shared" ca="1" si="205"/>
        <v/>
      </c>
      <c r="BI1018" s="4" t="str">
        <f t="shared" si="212"/>
        <v/>
      </c>
      <c r="BJ1018" s="123" t="str">
        <f t="shared" si="206"/>
        <v/>
      </c>
      <c r="BK1018" s="140" t="str">
        <f t="shared" si="211"/>
        <v/>
      </c>
      <c r="BP1018" s="5"/>
      <c r="BQ1018" s="4" t="str">
        <f>IF(IFERROR(VLOOKUP(C1018,C1019:C$1993,1,0),"")="","",COUNTIF(C:C,C1018))</f>
        <v/>
      </c>
      <c r="BS1018" s="5"/>
      <c r="BT1018" s="5"/>
      <c r="BU1018" s="5" t="str">
        <f>IF(B1018="","",IF(BQ1018="",1+(MAX(BU$2:BU1017)),""))</f>
        <v/>
      </c>
      <c r="BV1018" s="5" t="str">
        <f t="shared" si="207"/>
        <v/>
      </c>
      <c r="BW1018" s="5" t="str">
        <f t="shared" si="208"/>
        <v/>
      </c>
      <c r="BX1018" s="14" t="str">
        <f t="shared" si="209"/>
        <v/>
      </c>
      <c r="BY1018" s="28"/>
      <c r="CA1018" s="5" t="str">
        <f t="shared" si="213"/>
        <v/>
      </c>
      <c r="CC1018" s="5"/>
      <c r="CD1018" s="5" t="str">
        <f t="shared" si="210"/>
        <v/>
      </c>
      <c r="CE1018" s="5" t="str">
        <f>IF(J1018="","",IFERROR(IF(VLOOKUP(J1018,J$2:J1017,1,0)=0,"",""),J1018))</f>
        <v/>
      </c>
      <c r="CF1018" s="24" t="str">
        <f>IF(CE1018="","",(IFERROR(VLOOKUP(MID(CE1018,1,1),$CW$2:DA$28,3,0),0)+IFERROR(VLOOKUP(MID(CE1018,2,1),CW$2:DA$28,4,0),0)+IFERROR(VLOOKUP(MID(CE1018,3,1),CW$2:DA$28,5,0),0)+(ROW(CE1018)/1000000000000)))</f>
        <v/>
      </c>
      <c r="CG1018" s="5"/>
      <c r="CH1018" s="5">
        <v>1017</v>
      </c>
      <c r="CI1018" s="5" t="str">
        <f>IFERROR(VLOOKUP(CH1018,CD$2:CE2094,2,0),"")</f>
        <v/>
      </c>
      <c r="CJ1018" s="5"/>
      <c r="CL1018" s="5"/>
      <c r="DC1018" s="5" t="e">
        <f>IF(REPORTE!AH$2="si",IF(C1018=VALUE(REPORTE!C$11),IF(SUM(DC1019:DC$1993),CONCATENATE(INT(B1018),", "),INT(B1018)),""),IF(C1018=VALUE(REPORTE!C$10),IF(SUM(DC1019:DC$1993),CONCATENATE(INT(B1018),", "),INT(B1018)),""))</f>
        <v>#VALUE!</v>
      </c>
      <c r="DG1018" s="5"/>
      <c r="DH1018" s="5"/>
      <c r="DI1018" s="5"/>
      <c r="DJ1018" s="5"/>
    </row>
    <row r="1019" spans="1:114">
      <c r="A1019" s="4"/>
      <c r="B1019" s="3"/>
      <c r="D1019" s="1" t="str">
        <f>IFERROR(INDEX('padron cfe'!B:B,MATCH(DATOS!C1019,'padron cfe'!A:A,0),1),"")</f>
        <v/>
      </c>
      <c r="H1019" s="5" t="str">
        <f>IF(F1019="","",IFERROR(CONCATENATE("PEUA",VLOOKUP(ESTADO,REPORTE!AV$2:AW$33,2,0),DIDTRITO_FORM,CADER_FORM,IFERROR(VLOOKUP(DAY(F1019),$BN$3:$BO$11,2,0),DAY(F1019)),IFERROR(VLOOKUP(MONTH(F1019),$BN$3:$BO$11,2,0),MONTH(F1019)),YEAR(F1019),G1019),""))</f>
        <v/>
      </c>
      <c r="K1019" s="2" t="str">
        <f>IFERROR(INDEX('padron cfe'!C:C,MATCH(DATOS!C1019,'padron cfe'!A:A,0),1),"")</f>
        <v/>
      </c>
      <c r="L1019" s="4" t="str">
        <f>IFERROR(IF(VLOOKUP(J1019,J$2:L1018,4,0)=0,"",VLOOKUP(J1019,J$2:L1018,4,0)),"")</f>
        <v/>
      </c>
      <c r="M1019" s="4" t="str">
        <f>IFERROR(IF(VLOOKUP(J1019,J$2:M1018,5,0)=0,"",VLOOKUP(J1019,J$2:M1018,5,0)),"")</f>
        <v/>
      </c>
      <c r="Q1019" s="5" t="str">
        <f t="shared" si="214"/>
        <v/>
      </c>
      <c r="S1019"/>
      <c r="T1019" s="2" t="str">
        <f>IFERROR(INDEX('padron cfe'!D:D,MATCH(DATOS!C1019,'padron cfe'!A:A,0),1),"")</f>
        <v/>
      </c>
      <c r="X1019" s="3"/>
      <c r="Z1019" s="4" t="str">
        <f t="shared" si="204"/>
        <v/>
      </c>
      <c r="AC1019" s="2" t="str">
        <f>IFERROR(IF(INDEX(AC$1:AC1018,MATCH(J1019,J$1:J1018,0),1)=0,"",INDEX(AC$1:AC1018,MATCH(J1019,J$1:J1018,0),1)),"")</f>
        <v/>
      </c>
      <c r="AD1019" s="2" t="str">
        <f>IFERROR(IF(INDEX(AD$1:AD1018,MATCH(J1019,J$1:J1018,0),1)=0,"",INDEX(AD$1:AD1018,MATCH(J1019,J$1:J1018,0),1)),"")</f>
        <v/>
      </c>
      <c r="AE1019" s="2" t="str">
        <f>IFERROR(IF(INDEX(AE$1:AE1018,MATCH(J1019,J$1:J1018,0),1)=0,"",INDEX(AE$1:AE1018,MATCH(J1019,J$1:J1018,0),1)),"")</f>
        <v/>
      </c>
      <c r="AS1019" s="4"/>
      <c r="AU1019" s="124"/>
      <c r="AV1019" s="124"/>
      <c r="AW1019" s="124"/>
      <c r="AX1019" s="124"/>
      <c r="AY1019" s="124"/>
      <c r="AZ1019" s="124"/>
      <c r="BA1019" s="4"/>
      <c r="BB1019" s="127"/>
      <c r="BH1019" s="7" t="str">
        <f t="shared" ca="1" si="205"/>
        <v/>
      </c>
      <c r="BI1019" s="4" t="str">
        <f t="shared" si="212"/>
        <v/>
      </c>
      <c r="BJ1019" s="123" t="str">
        <f t="shared" si="206"/>
        <v/>
      </c>
      <c r="BK1019" s="140" t="str">
        <f t="shared" si="211"/>
        <v/>
      </c>
      <c r="BP1019" s="5"/>
      <c r="BQ1019" s="4" t="str">
        <f>IF(IFERROR(VLOOKUP(C1019,C1020:C$1993,1,0),"")="","",COUNTIF(C:C,C1019))</f>
        <v/>
      </c>
      <c r="BS1019" s="5"/>
      <c r="BT1019" s="5"/>
      <c r="BU1019" s="5" t="str">
        <f>IF(B1019="","",IF(BQ1019="",1+(MAX(BU$2:BU1018)),""))</f>
        <v/>
      </c>
      <c r="BV1019" s="5" t="str">
        <f t="shared" si="207"/>
        <v/>
      </c>
      <c r="BW1019" s="5" t="str">
        <f t="shared" si="208"/>
        <v/>
      </c>
      <c r="BX1019" s="14" t="str">
        <f t="shared" si="209"/>
        <v/>
      </c>
      <c r="BY1019" s="28"/>
      <c r="CA1019" s="5" t="str">
        <f t="shared" si="213"/>
        <v/>
      </c>
      <c r="CC1019" s="5"/>
      <c r="CD1019" s="5" t="str">
        <f t="shared" si="210"/>
        <v/>
      </c>
      <c r="CE1019" s="5" t="str">
        <f>IF(J1019="","",IFERROR(IF(VLOOKUP(J1019,J$2:J1018,1,0)=0,"",""),J1019))</f>
        <v/>
      </c>
      <c r="CF1019" s="24" t="str">
        <f>IF(CE1019="","",(IFERROR(VLOOKUP(MID(CE1019,1,1),$CW$2:DA$28,3,0),0)+IFERROR(VLOOKUP(MID(CE1019,2,1),CW$2:DA$28,4,0),0)+IFERROR(VLOOKUP(MID(CE1019,3,1),CW$2:DA$28,5,0),0)+(ROW(CE1019)/1000000000000)))</f>
        <v/>
      </c>
      <c r="CG1019" s="5"/>
      <c r="CH1019" s="5">
        <v>1018</v>
      </c>
      <c r="CI1019" s="5" t="str">
        <f>IFERROR(VLOOKUP(CH1019,CD$2:CE2095,2,0),"")</f>
        <v/>
      </c>
      <c r="CJ1019" s="5"/>
      <c r="CL1019" s="5"/>
      <c r="DC1019" s="5" t="e">
        <f>IF(REPORTE!AH$2="si",IF(C1019=VALUE(REPORTE!C$11),IF(SUM(DC1020:DC$1993),CONCATENATE(INT(B1019),", "),INT(B1019)),""),IF(C1019=VALUE(REPORTE!C$10),IF(SUM(DC1020:DC$1993),CONCATENATE(INT(B1019),", "),INT(B1019)),""))</f>
        <v>#VALUE!</v>
      </c>
      <c r="DG1019" s="5"/>
      <c r="DH1019" s="5"/>
      <c r="DI1019" s="5"/>
      <c r="DJ1019" s="5"/>
    </row>
    <row r="1020" spans="1:114">
      <c r="A1020" s="4"/>
      <c r="B1020" s="3"/>
      <c r="D1020" s="1" t="str">
        <f>IFERROR(INDEX('padron cfe'!B:B,MATCH(DATOS!C1020,'padron cfe'!A:A,0),1),"")</f>
        <v/>
      </c>
      <c r="H1020" s="5" t="str">
        <f>IF(F1020="","",IFERROR(CONCATENATE("PEUA",VLOOKUP(ESTADO,REPORTE!AV$2:AW$33,2,0),DIDTRITO_FORM,CADER_FORM,IFERROR(VLOOKUP(DAY(F1020),$BN$3:$BO$11,2,0),DAY(F1020)),IFERROR(VLOOKUP(MONTH(F1020),$BN$3:$BO$11,2,0),MONTH(F1020)),YEAR(F1020),G1020),""))</f>
        <v/>
      </c>
      <c r="K1020" s="2" t="str">
        <f>IFERROR(INDEX('padron cfe'!C:C,MATCH(DATOS!C1020,'padron cfe'!A:A,0),1),"")</f>
        <v/>
      </c>
      <c r="L1020" s="4" t="str">
        <f>IFERROR(IF(VLOOKUP(J1020,J$2:L1019,4,0)=0,"",VLOOKUP(J1020,J$2:L1019,4,0)),"")</f>
        <v/>
      </c>
      <c r="M1020" s="4" t="str">
        <f>IFERROR(IF(VLOOKUP(J1020,J$2:M1019,5,0)=0,"",VLOOKUP(J1020,J$2:M1019,5,0)),"")</f>
        <v/>
      </c>
      <c r="Q1020" s="5" t="str">
        <f t="shared" si="214"/>
        <v/>
      </c>
      <c r="S1020"/>
      <c r="T1020" s="2" t="str">
        <f>IFERROR(INDEX('padron cfe'!D:D,MATCH(DATOS!C1020,'padron cfe'!A:A,0),1),"")</f>
        <v/>
      </c>
      <c r="X1020" s="3"/>
      <c r="Z1020" s="4" t="str">
        <f t="shared" si="204"/>
        <v/>
      </c>
      <c r="AC1020" s="2" t="str">
        <f>IFERROR(IF(INDEX(AC$1:AC1019,MATCH(J1020,J$1:J1019,0),1)=0,"",INDEX(AC$1:AC1019,MATCH(J1020,J$1:J1019,0),1)),"")</f>
        <v/>
      </c>
      <c r="AD1020" s="2" t="str">
        <f>IFERROR(IF(INDEX(AD$1:AD1019,MATCH(J1020,J$1:J1019,0),1)=0,"",INDEX(AD$1:AD1019,MATCH(J1020,J$1:J1019,0),1)),"")</f>
        <v/>
      </c>
      <c r="AE1020" s="2" t="str">
        <f>IFERROR(IF(INDEX(AE$1:AE1019,MATCH(J1020,J$1:J1019,0),1)=0,"",INDEX(AE$1:AE1019,MATCH(J1020,J$1:J1019,0),1)),"")</f>
        <v/>
      </c>
      <c r="AS1020" s="4"/>
      <c r="AU1020" s="124"/>
      <c r="AV1020" s="124"/>
      <c r="AW1020" s="124"/>
      <c r="AX1020" s="124"/>
      <c r="AY1020" s="124"/>
      <c r="AZ1020" s="124"/>
      <c r="BA1020" s="4"/>
      <c r="BB1020" s="127"/>
      <c r="BH1020" s="7" t="str">
        <f t="shared" ca="1" si="205"/>
        <v/>
      </c>
      <c r="BI1020" s="4" t="str">
        <f t="shared" si="212"/>
        <v/>
      </c>
      <c r="BJ1020" s="123" t="str">
        <f t="shared" si="206"/>
        <v/>
      </c>
      <c r="BK1020" s="140" t="str">
        <f t="shared" si="211"/>
        <v/>
      </c>
      <c r="BP1020" s="5"/>
      <c r="BQ1020" s="4" t="str">
        <f>IF(IFERROR(VLOOKUP(C1020,C1021:C$1993,1,0),"")="","",COUNTIF(C:C,C1020))</f>
        <v/>
      </c>
      <c r="BS1020" s="5"/>
      <c r="BT1020" s="5"/>
      <c r="BU1020" s="5" t="str">
        <f>IF(B1020="","",IF(BQ1020="",1+(MAX(BU$2:BU1019)),""))</f>
        <v/>
      </c>
      <c r="BV1020" s="5" t="str">
        <f t="shared" si="207"/>
        <v/>
      </c>
      <c r="BW1020" s="5" t="str">
        <f t="shared" si="208"/>
        <v/>
      </c>
      <c r="BX1020" s="14" t="str">
        <f t="shared" si="209"/>
        <v/>
      </c>
      <c r="BY1020" s="28"/>
      <c r="CA1020" s="5" t="str">
        <f t="shared" si="213"/>
        <v/>
      </c>
      <c r="CC1020" s="5"/>
      <c r="CD1020" s="5" t="str">
        <f t="shared" si="210"/>
        <v/>
      </c>
      <c r="CE1020" s="5" t="str">
        <f>IF(J1020="","",IFERROR(IF(VLOOKUP(J1020,J$2:J1019,1,0)=0,"",""),J1020))</f>
        <v/>
      </c>
      <c r="CF1020" s="24" t="str">
        <f>IF(CE1020="","",(IFERROR(VLOOKUP(MID(CE1020,1,1),$CW$2:DA$28,3,0),0)+IFERROR(VLOOKUP(MID(CE1020,2,1),CW$2:DA$28,4,0),0)+IFERROR(VLOOKUP(MID(CE1020,3,1),CW$2:DA$28,5,0),0)+(ROW(CE1020)/1000000000000)))</f>
        <v/>
      </c>
      <c r="CG1020" s="5"/>
      <c r="CH1020" s="5">
        <v>1019</v>
      </c>
      <c r="CI1020" s="5" t="str">
        <f>IFERROR(VLOOKUP(CH1020,CD$2:CE2096,2,0),"")</f>
        <v/>
      </c>
      <c r="CJ1020" s="5"/>
      <c r="CL1020" s="5"/>
      <c r="DC1020" s="5" t="e">
        <f>IF(REPORTE!AH$2="si",IF(C1020=VALUE(REPORTE!C$11),IF(SUM(DC1021:DC$1993),CONCATENATE(INT(B1020),", "),INT(B1020)),""),IF(C1020=VALUE(REPORTE!C$10),IF(SUM(DC1021:DC$1993),CONCATENATE(INT(B1020),", "),INT(B1020)),""))</f>
        <v>#VALUE!</v>
      </c>
      <c r="DG1020" s="5"/>
      <c r="DH1020" s="5"/>
      <c r="DI1020" s="5"/>
      <c r="DJ1020" s="5"/>
    </row>
    <row r="1021" spans="1:114">
      <c r="A1021" s="4"/>
      <c r="B1021" s="3"/>
      <c r="D1021" s="1" t="str">
        <f>IFERROR(INDEX('padron cfe'!B:B,MATCH(DATOS!C1021,'padron cfe'!A:A,0),1),"")</f>
        <v/>
      </c>
      <c r="H1021" s="5" t="str">
        <f>IF(F1021="","",IFERROR(CONCATENATE("PEUA",VLOOKUP(ESTADO,REPORTE!AV$2:AW$33,2,0),DIDTRITO_FORM,CADER_FORM,IFERROR(VLOOKUP(DAY(F1021),$BN$3:$BO$11,2,0),DAY(F1021)),IFERROR(VLOOKUP(MONTH(F1021),$BN$3:$BO$11,2,0),MONTH(F1021)),YEAR(F1021),G1021),""))</f>
        <v/>
      </c>
      <c r="K1021" s="2" t="str">
        <f>IFERROR(INDEX('padron cfe'!C:C,MATCH(DATOS!C1021,'padron cfe'!A:A,0),1),"")</f>
        <v/>
      </c>
      <c r="L1021" s="4" t="str">
        <f>IFERROR(IF(VLOOKUP(J1021,J$2:L1020,4,0)=0,"",VLOOKUP(J1021,J$2:L1020,4,0)),"")</f>
        <v/>
      </c>
      <c r="M1021" s="4" t="str">
        <f>IFERROR(IF(VLOOKUP(J1021,J$2:M1020,5,0)=0,"",VLOOKUP(J1021,J$2:M1020,5,0)),"")</f>
        <v/>
      </c>
      <c r="Q1021" s="5" t="str">
        <f t="shared" si="214"/>
        <v/>
      </c>
      <c r="S1021"/>
      <c r="T1021" s="2" t="str">
        <f>IFERROR(INDEX('padron cfe'!D:D,MATCH(DATOS!C1021,'padron cfe'!A:A,0),1),"")</f>
        <v/>
      </c>
      <c r="X1021" s="3"/>
      <c r="Z1021" s="4" t="str">
        <f t="shared" si="204"/>
        <v/>
      </c>
      <c r="AC1021" s="2" t="str">
        <f>IFERROR(IF(INDEX(AC$1:AC1020,MATCH(J1021,J$1:J1020,0),1)=0,"",INDEX(AC$1:AC1020,MATCH(J1021,J$1:J1020,0),1)),"")</f>
        <v/>
      </c>
      <c r="AD1021" s="2" t="str">
        <f>IFERROR(IF(INDEX(AD$1:AD1020,MATCH(J1021,J$1:J1020,0),1)=0,"",INDEX(AD$1:AD1020,MATCH(J1021,J$1:J1020,0),1)),"")</f>
        <v/>
      </c>
      <c r="AE1021" s="2" t="str">
        <f>IFERROR(IF(INDEX(AE$1:AE1020,MATCH(J1021,J$1:J1020,0),1)=0,"",INDEX(AE$1:AE1020,MATCH(J1021,J$1:J1020,0),1)),"")</f>
        <v/>
      </c>
      <c r="AS1021" s="4"/>
      <c r="AU1021" s="124"/>
      <c r="AV1021" s="124"/>
      <c r="AW1021" s="124"/>
      <c r="AX1021" s="124"/>
      <c r="AY1021" s="124"/>
      <c r="AZ1021" s="124"/>
      <c r="BA1021" s="4"/>
      <c r="BB1021" s="127"/>
      <c r="BH1021" s="7" t="str">
        <f t="shared" ca="1" si="205"/>
        <v/>
      </c>
      <c r="BI1021" s="4" t="str">
        <f t="shared" si="212"/>
        <v/>
      </c>
      <c r="BJ1021" s="123" t="str">
        <f t="shared" si="206"/>
        <v/>
      </c>
      <c r="BK1021" s="140" t="str">
        <f t="shared" si="211"/>
        <v/>
      </c>
      <c r="BP1021" s="5"/>
      <c r="BQ1021" s="4" t="str">
        <f>IF(IFERROR(VLOOKUP(C1021,C1022:C$1993,1,0),"")="","",COUNTIF(C:C,C1021))</f>
        <v/>
      </c>
      <c r="BS1021" s="5"/>
      <c r="BT1021" s="5"/>
      <c r="BU1021" s="5" t="str">
        <f>IF(B1021="","",IF(BQ1021="",1+(MAX(BU$2:BU1020)),""))</f>
        <v/>
      </c>
      <c r="BV1021" s="5" t="str">
        <f t="shared" si="207"/>
        <v/>
      </c>
      <c r="BW1021" s="5" t="str">
        <f t="shared" si="208"/>
        <v/>
      </c>
      <c r="BX1021" s="14" t="str">
        <f t="shared" si="209"/>
        <v/>
      </c>
      <c r="BY1021" s="28"/>
      <c r="CA1021" s="5" t="str">
        <f t="shared" si="213"/>
        <v/>
      </c>
      <c r="CC1021" s="5"/>
      <c r="CD1021" s="5" t="str">
        <f t="shared" si="210"/>
        <v/>
      </c>
      <c r="CE1021" s="5" t="str">
        <f>IF(J1021="","",IFERROR(IF(VLOOKUP(J1021,J$2:J1020,1,0)=0,"",""),J1021))</f>
        <v/>
      </c>
      <c r="CF1021" s="24" t="str">
        <f>IF(CE1021="","",(IFERROR(VLOOKUP(MID(CE1021,1,1),$CW$2:DA$28,3,0),0)+IFERROR(VLOOKUP(MID(CE1021,2,1),CW$2:DA$28,4,0),0)+IFERROR(VLOOKUP(MID(CE1021,3,1),CW$2:DA$28,5,0),0)+(ROW(CE1021)/1000000000000)))</f>
        <v/>
      </c>
      <c r="CG1021" s="5"/>
      <c r="CH1021" s="5">
        <v>1020</v>
      </c>
      <c r="CI1021" s="5" t="str">
        <f>IFERROR(VLOOKUP(CH1021,CD$2:CE2097,2,0),"")</f>
        <v/>
      </c>
      <c r="CJ1021" s="5"/>
      <c r="CL1021" s="5"/>
      <c r="DC1021" s="5" t="e">
        <f>IF(REPORTE!AH$2="si",IF(C1021=VALUE(REPORTE!C$11),IF(SUM(DC1022:DC$1993),CONCATENATE(INT(B1021),", "),INT(B1021)),""),IF(C1021=VALUE(REPORTE!C$10),IF(SUM(DC1022:DC$1993),CONCATENATE(INT(B1021),", "),INT(B1021)),""))</f>
        <v>#VALUE!</v>
      </c>
      <c r="DG1021" s="5"/>
      <c r="DH1021" s="5"/>
      <c r="DI1021" s="5"/>
      <c r="DJ1021" s="5"/>
    </row>
    <row r="1022" spans="1:114">
      <c r="A1022" s="4"/>
      <c r="B1022" s="3"/>
      <c r="D1022" s="1" t="str">
        <f>IFERROR(INDEX('padron cfe'!B:B,MATCH(DATOS!C1022,'padron cfe'!A:A,0),1),"")</f>
        <v/>
      </c>
      <c r="H1022" s="5" t="str">
        <f>IF(F1022="","",IFERROR(CONCATENATE("PEUA",VLOOKUP(ESTADO,REPORTE!AV$2:AW$33,2,0),DIDTRITO_FORM,CADER_FORM,IFERROR(VLOOKUP(DAY(F1022),$BN$3:$BO$11,2,0),DAY(F1022)),IFERROR(VLOOKUP(MONTH(F1022),$BN$3:$BO$11,2,0),MONTH(F1022)),YEAR(F1022),G1022),""))</f>
        <v/>
      </c>
      <c r="K1022" s="2" t="str">
        <f>IFERROR(INDEX('padron cfe'!C:C,MATCH(DATOS!C1022,'padron cfe'!A:A,0),1),"")</f>
        <v/>
      </c>
      <c r="L1022" s="4" t="str">
        <f>IFERROR(IF(VLOOKUP(J1022,J$2:L1021,4,0)=0,"",VLOOKUP(J1022,J$2:L1021,4,0)),"")</f>
        <v/>
      </c>
      <c r="M1022" s="4" t="str">
        <f>IFERROR(IF(VLOOKUP(J1022,J$2:M1021,5,0)=0,"",VLOOKUP(J1022,J$2:M1021,5,0)),"")</f>
        <v/>
      </c>
      <c r="Q1022" s="5" t="str">
        <f t="shared" si="214"/>
        <v/>
      </c>
      <c r="S1022"/>
      <c r="T1022" s="2" t="str">
        <f>IFERROR(INDEX('padron cfe'!D:D,MATCH(DATOS!C1022,'padron cfe'!A:A,0),1),"")</f>
        <v/>
      </c>
      <c r="X1022" s="3"/>
      <c r="Z1022" s="4" t="str">
        <f t="shared" si="204"/>
        <v/>
      </c>
      <c r="AC1022" s="2" t="str">
        <f>IFERROR(IF(INDEX(AC$1:AC1021,MATCH(J1022,J$1:J1021,0),1)=0,"",INDEX(AC$1:AC1021,MATCH(J1022,J$1:J1021,0),1)),"")</f>
        <v/>
      </c>
      <c r="AD1022" s="2" t="str">
        <f>IFERROR(IF(INDEX(AD$1:AD1021,MATCH(J1022,J$1:J1021,0),1)=0,"",INDEX(AD$1:AD1021,MATCH(J1022,J$1:J1021,0),1)),"")</f>
        <v/>
      </c>
      <c r="AE1022" s="2" t="str">
        <f>IFERROR(IF(INDEX(AE$1:AE1021,MATCH(J1022,J$1:J1021,0),1)=0,"",INDEX(AE$1:AE1021,MATCH(J1022,J$1:J1021,0),1)),"")</f>
        <v/>
      </c>
      <c r="AS1022" s="4"/>
      <c r="AU1022" s="124"/>
      <c r="AV1022" s="124"/>
      <c r="AW1022" s="124"/>
      <c r="AX1022" s="124"/>
      <c r="AY1022" s="124"/>
      <c r="AZ1022" s="124"/>
      <c r="BA1022" s="4"/>
      <c r="BB1022" s="127"/>
      <c r="BH1022" s="7" t="str">
        <f t="shared" ca="1" si="205"/>
        <v/>
      </c>
      <c r="BI1022" s="4" t="str">
        <f t="shared" si="212"/>
        <v/>
      </c>
      <c r="BJ1022" s="123" t="str">
        <f t="shared" si="206"/>
        <v/>
      </c>
      <c r="BK1022" s="140" t="str">
        <f t="shared" si="211"/>
        <v/>
      </c>
      <c r="BP1022" s="5"/>
      <c r="BQ1022" s="4" t="str">
        <f>IF(IFERROR(VLOOKUP(C1022,C1023:C$1993,1,0),"")="","",COUNTIF(C:C,C1022))</f>
        <v/>
      </c>
      <c r="BS1022" s="5"/>
      <c r="BT1022" s="5"/>
      <c r="BU1022" s="5" t="str">
        <f>IF(B1022="","",IF(BQ1022="",1+(MAX(BU$2:BU1021)),""))</f>
        <v/>
      </c>
      <c r="BV1022" s="5" t="str">
        <f t="shared" si="207"/>
        <v/>
      </c>
      <c r="BW1022" s="5" t="str">
        <f t="shared" si="208"/>
        <v/>
      </c>
      <c r="BX1022" s="14" t="str">
        <f t="shared" si="209"/>
        <v/>
      </c>
      <c r="BY1022" s="28"/>
      <c r="CA1022" s="5" t="str">
        <f t="shared" si="213"/>
        <v/>
      </c>
      <c r="CC1022" s="5"/>
      <c r="CD1022" s="5" t="str">
        <f t="shared" si="210"/>
        <v/>
      </c>
      <c r="CE1022" s="5" t="str">
        <f>IF(J1022="","",IFERROR(IF(VLOOKUP(J1022,J$2:J1021,1,0)=0,"",""),J1022))</f>
        <v/>
      </c>
      <c r="CF1022" s="24" t="str">
        <f>IF(CE1022="","",(IFERROR(VLOOKUP(MID(CE1022,1,1),$CW$2:DA$28,3,0),0)+IFERROR(VLOOKUP(MID(CE1022,2,1),CW$2:DA$28,4,0),0)+IFERROR(VLOOKUP(MID(CE1022,3,1),CW$2:DA$28,5,0),0)+(ROW(CE1022)/1000000000000)))</f>
        <v/>
      </c>
      <c r="CG1022" s="5"/>
      <c r="CH1022" s="5">
        <v>1021</v>
      </c>
      <c r="CI1022" s="5" t="str">
        <f>IFERROR(VLOOKUP(CH1022,CD$2:CE2098,2,0),"")</f>
        <v/>
      </c>
      <c r="CJ1022" s="5"/>
      <c r="CL1022" s="5"/>
      <c r="DC1022" s="5" t="e">
        <f>IF(REPORTE!AH$2="si",IF(C1022=VALUE(REPORTE!C$11),IF(SUM(DC1023:DC$1993),CONCATENATE(INT(B1022),", "),INT(B1022)),""),IF(C1022=VALUE(REPORTE!C$10),IF(SUM(DC1023:DC$1993),CONCATENATE(INT(B1022),", "),INT(B1022)),""))</f>
        <v>#VALUE!</v>
      </c>
      <c r="DG1022" s="5"/>
      <c r="DH1022" s="5"/>
      <c r="DI1022" s="5"/>
      <c r="DJ1022" s="5"/>
    </row>
    <row r="1023" spans="1:114">
      <c r="A1023" s="4"/>
      <c r="B1023" s="3"/>
      <c r="D1023" s="1" t="str">
        <f>IFERROR(INDEX('padron cfe'!B:B,MATCH(DATOS!C1023,'padron cfe'!A:A,0),1),"")</f>
        <v/>
      </c>
      <c r="H1023" s="5" t="str">
        <f>IF(F1023="","",IFERROR(CONCATENATE("PEUA",VLOOKUP(ESTADO,REPORTE!AV$2:AW$33,2,0),DIDTRITO_FORM,CADER_FORM,IFERROR(VLOOKUP(DAY(F1023),$BN$3:$BO$11,2,0),DAY(F1023)),IFERROR(VLOOKUP(MONTH(F1023),$BN$3:$BO$11,2,0),MONTH(F1023)),YEAR(F1023),G1023),""))</f>
        <v/>
      </c>
      <c r="K1023" s="2" t="str">
        <f>IFERROR(INDEX('padron cfe'!C:C,MATCH(DATOS!C1023,'padron cfe'!A:A,0),1),"")</f>
        <v/>
      </c>
      <c r="L1023" s="4" t="str">
        <f>IFERROR(IF(VLOOKUP(J1023,J$2:L1022,4,0)=0,"",VLOOKUP(J1023,J$2:L1022,4,0)),"")</f>
        <v/>
      </c>
      <c r="M1023" s="4" t="str">
        <f>IFERROR(IF(VLOOKUP(J1023,J$2:M1022,5,0)=0,"",VLOOKUP(J1023,J$2:M1022,5,0)),"")</f>
        <v/>
      </c>
      <c r="Q1023" s="5" t="str">
        <f t="shared" si="214"/>
        <v/>
      </c>
      <c r="S1023"/>
      <c r="T1023" s="2" t="str">
        <f>IFERROR(INDEX('padron cfe'!D:D,MATCH(DATOS!C1023,'padron cfe'!A:A,0),1),"")</f>
        <v/>
      </c>
      <c r="X1023" s="3"/>
      <c r="Z1023" s="4" t="str">
        <f t="shared" si="204"/>
        <v/>
      </c>
      <c r="AC1023" s="2" t="str">
        <f>IFERROR(IF(INDEX(AC$1:AC1022,MATCH(J1023,J$1:J1022,0),1)=0,"",INDEX(AC$1:AC1022,MATCH(J1023,J$1:J1022,0),1)),"")</f>
        <v/>
      </c>
      <c r="AD1023" s="2" t="str">
        <f>IFERROR(IF(INDEX(AD$1:AD1022,MATCH(J1023,J$1:J1022,0),1)=0,"",INDEX(AD$1:AD1022,MATCH(J1023,J$1:J1022,0),1)),"")</f>
        <v/>
      </c>
      <c r="AE1023" s="2" t="str">
        <f>IFERROR(IF(INDEX(AE$1:AE1022,MATCH(J1023,J$1:J1022,0),1)=0,"",INDEX(AE$1:AE1022,MATCH(J1023,J$1:J1022,0),1)),"")</f>
        <v/>
      </c>
      <c r="AS1023" s="4"/>
      <c r="AU1023" s="124"/>
      <c r="AV1023" s="124"/>
      <c r="AW1023" s="124"/>
      <c r="AX1023" s="124"/>
      <c r="AY1023" s="124"/>
      <c r="AZ1023" s="124"/>
      <c r="BA1023" s="4"/>
      <c r="BB1023" s="127"/>
      <c r="BH1023" s="7" t="str">
        <f t="shared" ca="1" si="205"/>
        <v/>
      </c>
      <c r="BI1023" s="4" t="str">
        <f t="shared" si="212"/>
        <v/>
      </c>
      <c r="BJ1023" s="123" t="str">
        <f t="shared" si="206"/>
        <v/>
      </c>
      <c r="BK1023" s="140" t="str">
        <f t="shared" si="211"/>
        <v/>
      </c>
      <c r="BP1023" s="5"/>
      <c r="BQ1023" s="4" t="str">
        <f>IF(IFERROR(VLOOKUP(C1023,C1024:C$1993,1,0),"")="","",COUNTIF(C:C,C1023))</f>
        <v/>
      </c>
      <c r="BS1023" s="5"/>
      <c r="BT1023" s="5"/>
      <c r="BU1023" s="5" t="str">
        <f>IF(B1023="","",IF(BQ1023="",1+(MAX(BU$2:BU1022)),""))</f>
        <v/>
      </c>
      <c r="BV1023" s="5" t="str">
        <f t="shared" si="207"/>
        <v/>
      </c>
      <c r="BW1023" s="5" t="str">
        <f t="shared" si="208"/>
        <v/>
      </c>
      <c r="BX1023" s="14" t="str">
        <f t="shared" si="209"/>
        <v/>
      </c>
      <c r="BY1023" s="28"/>
      <c r="CA1023" s="5" t="str">
        <f t="shared" si="213"/>
        <v/>
      </c>
      <c r="CC1023" s="5"/>
      <c r="CD1023" s="5" t="str">
        <f t="shared" si="210"/>
        <v/>
      </c>
      <c r="CE1023" s="5" t="str">
        <f>IF(J1023="","",IFERROR(IF(VLOOKUP(J1023,J$2:J1022,1,0)=0,"",""),J1023))</f>
        <v/>
      </c>
      <c r="CF1023" s="24" t="str">
        <f>IF(CE1023="","",(IFERROR(VLOOKUP(MID(CE1023,1,1),$CW$2:DA$28,3,0),0)+IFERROR(VLOOKUP(MID(CE1023,2,1),CW$2:DA$28,4,0),0)+IFERROR(VLOOKUP(MID(CE1023,3,1),CW$2:DA$28,5,0),0)+(ROW(CE1023)/1000000000000)))</f>
        <v/>
      </c>
      <c r="CG1023" s="5"/>
      <c r="CH1023" s="5">
        <v>1022</v>
      </c>
      <c r="CI1023" s="5" t="str">
        <f>IFERROR(VLOOKUP(CH1023,CD$2:CE2099,2,0),"")</f>
        <v/>
      </c>
      <c r="CJ1023" s="5"/>
      <c r="CL1023" s="5"/>
      <c r="DC1023" s="5" t="e">
        <f>IF(REPORTE!AH$2="si",IF(C1023=VALUE(REPORTE!C$11),IF(SUM(DC1024:DC$1993),CONCATENATE(INT(B1023),", "),INT(B1023)),""),IF(C1023=VALUE(REPORTE!C$10),IF(SUM(DC1024:DC$1993),CONCATENATE(INT(B1023),", "),INT(B1023)),""))</f>
        <v>#VALUE!</v>
      </c>
      <c r="DG1023" s="5"/>
      <c r="DH1023" s="5"/>
      <c r="DI1023" s="5"/>
      <c r="DJ1023" s="5"/>
    </row>
    <row r="1024" spans="1:114">
      <c r="A1024" s="4"/>
      <c r="B1024" s="3"/>
      <c r="D1024" s="1" t="str">
        <f>IFERROR(INDEX('padron cfe'!B:B,MATCH(DATOS!C1024,'padron cfe'!A:A,0),1),"")</f>
        <v/>
      </c>
      <c r="H1024" s="5" t="str">
        <f>IF(F1024="","",IFERROR(CONCATENATE("PEUA",VLOOKUP(ESTADO,REPORTE!AV$2:AW$33,2,0),DIDTRITO_FORM,CADER_FORM,IFERROR(VLOOKUP(DAY(F1024),$BN$3:$BO$11,2,0),DAY(F1024)),IFERROR(VLOOKUP(MONTH(F1024),$BN$3:$BO$11,2,0),MONTH(F1024)),YEAR(F1024),G1024),""))</f>
        <v/>
      </c>
      <c r="K1024" s="2" t="str">
        <f>IFERROR(INDEX('padron cfe'!C:C,MATCH(DATOS!C1024,'padron cfe'!A:A,0),1),"")</f>
        <v/>
      </c>
      <c r="L1024" s="4" t="str">
        <f>IFERROR(IF(VLOOKUP(J1024,J$2:L1023,4,0)=0,"",VLOOKUP(J1024,J$2:L1023,4,0)),"")</f>
        <v/>
      </c>
      <c r="M1024" s="4" t="str">
        <f>IFERROR(IF(VLOOKUP(J1024,J$2:M1023,5,0)=0,"",VLOOKUP(J1024,J$2:M1023,5,0)),"")</f>
        <v/>
      </c>
      <c r="Q1024" s="5" t="str">
        <f t="shared" si="214"/>
        <v/>
      </c>
      <c r="S1024"/>
      <c r="T1024" s="2" t="str">
        <f>IFERROR(INDEX('padron cfe'!D:D,MATCH(DATOS!C1024,'padron cfe'!A:A,0),1),"")</f>
        <v/>
      </c>
      <c r="X1024" s="3"/>
      <c r="Z1024" s="4" t="str">
        <f t="shared" si="204"/>
        <v/>
      </c>
      <c r="AC1024" s="2" t="str">
        <f>IFERROR(IF(INDEX(AC$1:AC1023,MATCH(J1024,J$1:J1023,0),1)=0,"",INDEX(AC$1:AC1023,MATCH(J1024,J$1:J1023,0),1)),"")</f>
        <v/>
      </c>
      <c r="AD1024" s="2" t="str">
        <f>IFERROR(IF(INDEX(AD$1:AD1023,MATCH(J1024,J$1:J1023,0),1)=0,"",INDEX(AD$1:AD1023,MATCH(J1024,J$1:J1023,0),1)),"")</f>
        <v/>
      </c>
      <c r="AE1024" s="2" t="str">
        <f>IFERROR(IF(INDEX(AE$1:AE1023,MATCH(J1024,J$1:J1023,0),1)=0,"",INDEX(AE$1:AE1023,MATCH(J1024,J$1:J1023,0),1)),"")</f>
        <v/>
      </c>
      <c r="AS1024" s="4"/>
      <c r="AU1024" s="124"/>
      <c r="AV1024" s="124"/>
      <c r="AW1024" s="124"/>
      <c r="AX1024" s="124"/>
      <c r="AY1024" s="124"/>
      <c r="AZ1024" s="124"/>
      <c r="BA1024" s="4"/>
      <c r="BB1024" s="127"/>
      <c r="BH1024" s="7" t="str">
        <f t="shared" ca="1" si="205"/>
        <v/>
      </c>
      <c r="BI1024" s="4" t="str">
        <f t="shared" si="212"/>
        <v/>
      </c>
      <c r="BJ1024" s="123" t="str">
        <f t="shared" si="206"/>
        <v/>
      </c>
      <c r="BK1024" s="140" t="str">
        <f t="shared" si="211"/>
        <v/>
      </c>
      <c r="BP1024" s="5"/>
      <c r="BQ1024" s="4" t="str">
        <f>IF(IFERROR(VLOOKUP(C1024,C1025:C$1993,1,0),"")="","",COUNTIF(C:C,C1024))</f>
        <v/>
      </c>
      <c r="BS1024" s="5"/>
      <c r="BT1024" s="5"/>
      <c r="BU1024" s="5" t="str">
        <f>IF(B1024="","",IF(BQ1024="",1+(MAX(BU$2:BU1023)),""))</f>
        <v/>
      </c>
      <c r="BV1024" s="5" t="str">
        <f t="shared" si="207"/>
        <v/>
      </c>
      <c r="BW1024" s="5" t="str">
        <f t="shared" si="208"/>
        <v/>
      </c>
      <c r="BX1024" s="14" t="str">
        <f t="shared" si="209"/>
        <v/>
      </c>
      <c r="BY1024" s="28"/>
      <c r="CA1024" s="5" t="str">
        <f t="shared" si="213"/>
        <v/>
      </c>
      <c r="CC1024" s="5"/>
      <c r="CD1024" s="5" t="str">
        <f t="shared" si="210"/>
        <v/>
      </c>
      <c r="CE1024" s="5" t="str">
        <f>IF(J1024="","",IFERROR(IF(VLOOKUP(J1024,J$2:J1023,1,0)=0,"",""),J1024))</f>
        <v/>
      </c>
      <c r="CF1024" s="24" t="str">
        <f>IF(CE1024="","",(IFERROR(VLOOKUP(MID(CE1024,1,1),$CW$2:DA$28,3,0),0)+IFERROR(VLOOKUP(MID(CE1024,2,1),CW$2:DA$28,4,0),0)+IFERROR(VLOOKUP(MID(CE1024,3,1),CW$2:DA$28,5,0),0)+(ROW(CE1024)/1000000000000)))</f>
        <v/>
      </c>
      <c r="CG1024" s="5"/>
      <c r="CH1024" s="5">
        <v>1023</v>
      </c>
      <c r="CI1024" s="5" t="str">
        <f>IFERROR(VLOOKUP(CH1024,CD$2:CE2100,2,0),"")</f>
        <v/>
      </c>
      <c r="CJ1024" s="5"/>
      <c r="CL1024" s="5"/>
      <c r="DC1024" s="5" t="e">
        <f>IF(REPORTE!AH$2="si",IF(C1024=VALUE(REPORTE!C$11),IF(SUM(DC1025:DC$1993),CONCATENATE(INT(B1024),", "),INT(B1024)),""),IF(C1024=VALUE(REPORTE!C$10),IF(SUM(DC1025:DC$1993),CONCATENATE(INT(B1024),", "),INT(B1024)),""))</f>
        <v>#VALUE!</v>
      </c>
      <c r="DG1024" s="5"/>
      <c r="DH1024" s="5"/>
      <c r="DI1024" s="5"/>
      <c r="DJ1024" s="5"/>
    </row>
    <row r="1025" spans="1:114">
      <c r="A1025" s="4"/>
      <c r="B1025" s="3"/>
      <c r="D1025" s="1" t="str">
        <f>IFERROR(INDEX('padron cfe'!B:B,MATCH(DATOS!C1025,'padron cfe'!A:A,0),1),"")</f>
        <v/>
      </c>
      <c r="H1025" s="5" t="str">
        <f>IF(F1025="","",IFERROR(CONCATENATE("PEUA",VLOOKUP(ESTADO,REPORTE!AV$2:AW$33,2,0),DIDTRITO_FORM,CADER_FORM,IFERROR(VLOOKUP(DAY(F1025),$BN$3:$BO$11,2,0),DAY(F1025)),IFERROR(VLOOKUP(MONTH(F1025),$BN$3:$BO$11,2,0),MONTH(F1025)),YEAR(F1025),G1025),""))</f>
        <v/>
      </c>
      <c r="K1025" s="2" t="str">
        <f>IFERROR(INDEX('padron cfe'!C:C,MATCH(DATOS!C1025,'padron cfe'!A:A,0),1),"")</f>
        <v/>
      </c>
      <c r="L1025" s="4" t="str">
        <f>IFERROR(IF(VLOOKUP(J1025,J$2:L1024,4,0)=0,"",VLOOKUP(J1025,J$2:L1024,4,0)),"")</f>
        <v/>
      </c>
      <c r="M1025" s="4" t="str">
        <f>IFERROR(IF(VLOOKUP(J1025,J$2:M1024,5,0)=0,"",VLOOKUP(J1025,J$2:M1024,5,0)),"")</f>
        <v/>
      </c>
      <c r="Q1025" s="5" t="str">
        <f t="shared" si="214"/>
        <v/>
      </c>
      <c r="S1025"/>
      <c r="T1025" s="2" t="str">
        <f>IFERROR(INDEX('padron cfe'!D:D,MATCH(DATOS!C1025,'padron cfe'!A:A,0),1),"")</f>
        <v/>
      </c>
      <c r="X1025" s="3"/>
      <c r="Z1025" s="4" t="str">
        <f t="shared" si="204"/>
        <v/>
      </c>
      <c r="AC1025" s="2" t="str">
        <f>IFERROR(IF(INDEX(AC$1:AC1024,MATCH(J1025,J$1:J1024,0),1)=0,"",INDEX(AC$1:AC1024,MATCH(J1025,J$1:J1024,0),1)),"")</f>
        <v/>
      </c>
      <c r="AD1025" s="2" t="str">
        <f>IFERROR(IF(INDEX(AD$1:AD1024,MATCH(J1025,J$1:J1024,0),1)=0,"",INDEX(AD$1:AD1024,MATCH(J1025,J$1:J1024,0),1)),"")</f>
        <v/>
      </c>
      <c r="AE1025" s="2" t="str">
        <f>IFERROR(IF(INDEX(AE$1:AE1024,MATCH(J1025,J$1:J1024,0),1)=0,"",INDEX(AE$1:AE1024,MATCH(J1025,J$1:J1024,0),1)),"")</f>
        <v/>
      </c>
      <c r="AS1025" s="4"/>
      <c r="AU1025" s="124"/>
      <c r="AV1025" s="124"/>
      <c r="AW1025" s="124"/>
      <c r="AX1025" s="124"/>
      <c r="AY1025" s="124"/>
      <c r="AZ1025" s="124"/>
      <c r="BA1025" s="4"/>
      <c r="BB1025" s="127"/>
      <c r="BH1025" s="7" t="str">
        <f t="shared" ca="1" si="205"/>
        <v/>
      </c>
      <c r="BI1025" s="4" t="str">
        <f t="shared" si="212"/>
        <v/>
      </c>
      <c r="BJ1025" s="123" t="str">
        <f t="shared" si="206"/>
        <v/>
      </c>
      <c r="BK1025" s="140" t="str">
        <f t="shared" si="211"/>
        <v/>
      </c>
      <c r="BP1025" s="5"/>
      <c r="BQ1025" s="4" t="str">
        <f>IF(IFERROR(VLOOKUP(C1025,C1026:C$1993,1,0),"")="","",COUNTIF(C:C,C1025))</f>
        <v/>
      </c>
      <c r="BS1025" s="5"/>
      <c r="BT1025" s="5"/>
      <c r="BU1025" s="5" t="str">
        <f>IF(B1025="","",IF(BQ1025="",1+(MAX(BU$2:BU1024)),""))</f>
        <v/>
      </c>
      <c r="BV1025" s="5" t="str">
        <f t="shared" si="207"/>
        <v/>
      </c>
      <c r="BW1025" s="5" t="str">
        <f t="shared" si="208"/>
        <v/>
      </c>
      <c r="BX1025" s="14" t="str">
        <f t="shared" si="209"/>
        <v/>
      </c>
      <c r="BY1025" s="28"/>
      <c r="CA1025" s="5" t="str">
        <f t="shared" si="213"/>
        <v/>
      </c>
      <c r="CC1025" s="5"/>
      <c r="CD1025" s="5" t="str">
        <f t="shared" si="210"/>
        <v/>
      </c>
      <c r="CE1025" s="5" t="str">
        <f>IF(J1025="","",IFERROR(IF(VLOOKUP(J1025,J$2:J1024,1,0)=0,"",""),J1025))</f>
        <v/>
      </c>
      <c r="CF1025" s="24" t="str">
        <f>IF(CE1025="","",(IFERROR(VLOOKUP(MID(CE1025,1,1),$CW$2:DA$28,3,0),0)+IFERROR(VLOOKUP(MID(CE1025,2,1),CW$2:DA$28,4,0),0)+IFERROR(VLOOKUP(MID(CE1025,3,1),CW$2:DA$28,5,0),0)+(ROW(CE1025)/1000000000000)))</f>
        <v/>
      </c>
      <c r="CG1025" s="5"/>
      <c r="CH1025" s="5">
        <v>1024</v>
      </c>
      <c r="CI1025" s="5" t="str">
        <f>IFERROR(VLOOKUP(CH1025,CD$2:CE2101,2,0),"")</f>
        <v/>
      </c>
      <c r="CJ1025" s="5"/>
      <c r="CL1025" s="5"/>
      <c r="DC1025" s="5" t="e">
        <f>IF(REPORTE!AH$2="si",IF(C1025=VALUE(REPORTE!C$11),IF(SUM(DC1026:DC$1993),CONCATENATE(INT(B1025),", "),INT(B1025)),""),IF(C1025=VALUE(REPORTE!C$10),IF(SUM(DC1026:DC$1993),CONCATENATE(INT(B1025),", "),INT(B1025)),""))</f>
        <v>#VALUE!</v>
      </c>
      <c r="DG1025" s="5"/>
      <c r="DH1025" s="5"/>
      <c r="DI1025" s="5"/>
      <c r="DJ1025" s="5"/>
    </row>
    <row r="1026" spans="1:114">
      <c r="A1026" s="4"/>
      <c r="B1026" s="3"/>
      <c r="D1026" s="1" t="str">
        <f>IFERROR(INDEX('padron cfe'!B:B,MATCH(DATOS!C1026,'padron cfe'!A:A,0),1),"")</f>
        <v/>
      </c>
      <c r="H1026" s="5" t="str">
        <f>IF(F1026="","",IFERROR(CONCATENATE("PEUA",VLOOKUP(ESTADO,REPORTE!AV$2:AW$33,2,0),DIDTRITO_FORM,CADER_FORM,IFERROR(VLOOKUP(DAY(F1026),$BN$3:$BO$11,2,0),DAY(F1026)),IFERROR(VLOOKUP(MONTH(F1026),$BN$3:$BO$11,2,0),MONTH(F1026)),YEAR(F1026),G1026),""))</f>
        <v/>
      </c>
      <c r="K1026" s="2" t="str">
        <f>IFERROR(INDEX('padron cfe'!C:C,MATCH(DATOS!C1026,'padron cfe'!A:A,0),1),"")</f>
        <v/>
      </c>
      <c r="L1026" s="4" t="str">
        <f>IFERROR(IF(VLOOKUP(J1026,J$2:L1025,4,0)=0,"",VLOOKUP(J1026,J$2:L1025,4,0)),"")</f>
        <v/>
      </c>
      <c r="M1026" s="4" t="str">
        <f>IFERROR(IF(VLOOKUP(J1026,J$2:M1025,5,0)=0,"",VLOOKUP(J1026,J$2:M1025,5,0)),"")</f>
        <v/>
      </c>
      <c r="Q1026" s="5" t="str">
        <f t="shared" si="214"/>
        <v/>
      </c>
      <c r="S1026"/>
      <c r="T1026" s="2" t="str">
        <f>IFERROR(INDEX('padron cfe'!D:D,MATCH(DATOS!C1026,'padron cfe'!A:A,0),1),"")</f>
        <v/>
      </c>
      <c r="X1026" s="3"/>
      <c r="Z1026" s="4" t="str">
        <f t="shared" ref="Z1026:Z1078" si="215">IF(Y1026="","",(Y1026*0.746*365*24)*0.75+438)</f>
        <v/>
      </c>
      <c r="AC1026" s="2" t="str">
        <f>IFERROR(IF(INDEX(AC$1:AC1025,MATCH(J1026,J$1:J1025,0),1)=0,"",INDEX(AC$1:AC1025,MATCH(J1026,J$1:J1025,0),1)),"")</f>
        <v/>
      </c>
      <c r="AD1026" s="2" t="str">
        <f>IFERROR(IF(INDEX(AD$1:AD1025,MATCH(J1026,J$1:J1025,0),1)=0,"",INDEX(AD$1:AD1025,MATCH(J1026,J$1:J1025,0),1)),"")</f>
        <v/>
      </c>
      <c r="AE1026" s="2" t="str">
        <f>IFERROR(IF(INDEX(AE$1:AE1025,MATCH(J1026,J$1:J1025,0),1)=0,"",INDEX(AE$1:AE1025,MATCH(J1026,J$1:J1025,0),1)),"")</f>
        <v/>
      </c>
      <c r="AS1026" s="4"/>
      <c r="AU1026" s="124"/>
      <c r="AV1026" s="124"/>
      <c r="AW1026" s="124"/>
      <c r="AX1026" s="124"/>
      <c r="AY1026" s="124"/>
      <c r="AZ1026" s="124"/>
      <c r="BA1026" s="4"/>
      <c r="BB1026" s="127"/>
      <c r="BH1026" s="7" t="str">
        <f t="shared" ref="BH1026:BH1078" ca="1" si="216">IFERROR(IF(BE1026="","",IF(BA1026=5,"",IF(BE1026-TODAY()&gt;0,"VIGENTE","VENCIDO"))),"")</f>
        <v/>
      </c>
      <c r="BI1026" s="4" t="str">
        <f t="shared" si="212"/>
        <v/>
      </c>
      <c r="BJ1026" s="123" t="str">
        <f t="shared" ref="BJ1026:BJ1078" si="217">IFERROR(IF(AA1026="","",AA1026/V1026),"")</f>
        <v/>
      </c>
      <c r="BK1026" s="140" t="str">
        <f t="shared" si="211"/>
        <v/>
      </c>
      <c r="BP1026" s="5"/>
      <c r="BQ1026" s="4" t="str">
        <f>IF(IFERROR(VLOOKUP(C1026,C1027:C$1993,1,0),"")="","",COUNTIF(C:C,C1026))</f>
        <v/>
      </c>
      <c r="BS1026" s="5"/>
      <c r="BT1026" s="5"/>
      <c r="BU1026" s="5" t="str">
        <f>IF(B1026="","",IF(BQ1026="",1+(MAX(BU$2:BU1025)),""))</f>
        <v/>
      </c>
      <c r="BV1026" s="5" t="str">
        <f t="shared" ref="BV1026:BV1078" si="218">IF(BU1026="","",Z1026)</f>
        <v/>
      </c>
      <c r="BW1026" s="5" t="str">
        <f t="shared" ref="BW1026:BW1078" si="219">IF(BU1026="","",H1026)</f>
        <v/>
      </c>
      <c r="BX1026" s="14" t="str">
        <f t="shared" ref="BX1026:BX1078" si="220">IF(BU1026="","",C1026)</f>
        <v/>
      </c>
      <c r="BY1026" s="28"/>
      <c r="CA1026" s="5" t="str">
        <f t="shared" si="213"/>
        <v/>
      </c>
      <c r="CC1026" s="5"/>
      <c r="CD1026" s="5" t="str">
        <f t="shared" ref="CD1026:CD1078" si="221">IFERROR(RANK(CF1026,CF$2:CF$1493,1),"")</f>
        <v/>
      </c>
      <c r="CE1026" s="5" t="str">
        <f>IF(J1026="","",IFERROR(IF(VLOOKUP(J1026,J$2:J1025,1,0)=0,"",""),J1026))</f>
        <v/>
      </c>
      <c r="CF1026" s="24" t="str">
        <f>IF(CE1026="","",(IFERROR(VLOOKUP(MID(CE1026,1,1),$CW$2:DA$28,3,0),0)+IFERROR(VLOOKUP(MID(CE1026,2,1),CW$2:DA$28,4,0),0)+IFERROR(VLOOKUP(MID(CE1026,3,1),CW$2:DA$28,5,0),0)+(ROW(CE1026)/1000000000000)))</f>
        <v/>
      </c>
      <c r="CG1026" s="5"/>
      <c r="CH1026" s="5">
        <v>1025</v>
      </c>
      <c r="CI1026" s="5" t="str">
        <f>IFERROR(VLOOKUP(CH1026,CD$2:CE2102,2,0),"")</f>
        <v/>
      </c>
      <c r="CJ1026" s="5"/>
      <c r="CL1026" s="5"/>
      <c r="DC1026" s="5" t="e">
        <f>IF(REPORTE!AH$2="si",IF(C1026=VALUE(REPORTE!C$11),IF(SUM(DC1027:DC$1993),CONCATENATE(INT(B1026),", "),INT(B1026)),""),IF(C1026=VALUE(REPORTE!C$10),IF(SUM(DC1027:DC$1993),CONCATENATE(INT(B1026),", "),INT(B1026)),""))</f>
        <v>#VALUE!</v>
      </c>
      <c r="DG1026" s="5"/>
      <c r="DH1026" s="5"/>
      <c r="DI1026" s="5"/>
      <c r="DJ1026" s="5"/>
    </row>
    <row r="1027" spans="1:114">
      <c r="A1027" s="4"/>
      <c r="B1027" s="3"/>
      <c r="D1027" s="1" t="str">
        <f>IFERROR(INDEX('padron cfe'!B:B,MATCH(DATOS!C1027,'padron cfe'!A:A,0),1),"")</f>
        <v/>
      </c>
      <c r="H1027" s="5" t="str">
        <f>IF(F1027="","",IFERROR(CONCATENATE("PEUA",VLOOKUP(ESTADO,REPORTE!AV$2:AW$33,2,0),DIDTRITO_FORM,CADER_FORM,IFERROR(VLOOKUP(DAY(F1027),$BN$3:$BO$11,2,0),DAY(F1027)),IFERROR(VLOOKUP(MONTH(F1027),$BN$3:$BO$11,2,0),MONTH(F1027)),YEAR(F1027),G1027),""))</f>
        <v/>
      </c>
      <c r="K1027" s="2" t="str">
        <f>IFERROR(INDEX('padron cfe'!C:C,MATCH(DATOS!C1027,'padron cfe'!A:A,0),1),"")</f>
        <v/>
      </c>
      <c r="L1027" s="4" t="str">
        <f>IFERROR(IF(VLOOKUP(J1027,J$2:L1026,4,0)=0,"",VLOOKUP(J1027,J$2:L1026,4,0)),"")</f>
        <v/>
      </c>
      <c r="M1027" s="4" t="str">
        <f>IFERROR(IF(VLOOKUP(J1027,J$2:M1026,5,0)=0,"",VLOOKUP(J1027,J$2:M1026,5,0)),"")</f>
        <v/>
      </c>
      <c r="Q1027" s="5" t="str">
        <f t="shared" si="214"/>
        <v/>
      </c>
      <c r="S1027"/>
      <c r="T1027" s="2" t="str">
        <f>IFERROR(INDEX('padron cfe'!D:D,MATCH(DATOS!C1027,'padron cfe'!A:A,0),1),"")</f>
        <v/>
      </c>
      <c r="X1027" s="3"/>
      <c r="Z1027" s="4" t="str">
        <f t="shared" si="215"/>
        <v/>
      </c>
      <c r="AC1027" s="2" t="str">
        <f>IFERROR(IF(INDEX(AC$1:AC1026,MATCH(J1027,J$1:J1026,0),1)=0,"",INDEX(AC$1:AC1026,MATCH(J1027,J$1:J1026,0),1)),"")</f>
        <v/>
      </c>
      <c r="AD1027" s="2" t="str">
        <f>IFERROR(IF(INDEX(AD$1:AD1026,MATCH(J1027,J$1:J1026,0),1)=0,"",INDEX(AD$1:AD1026,MATCH(J1027,J$1:J1026,0),1)),"")</f>
        <v/>
      </c>
      <c r="AE1027" s="2" t="str">
        <f>IFERROR(IF(INDEX(AE$1:AE1026,MATCH(J1027,J$1:J1026,0),1)=0,"",INDEX(AE$1:AE1026,MATCH(J1027,J$1:J1026,0),1)),"")</f>
        <v/>
      </c>
      <c r="AS1027" s="4"/>
      <c r="AU1027" s="124"/>
      <c r="AV1027" s="124"/>
      <c r="AW1027" s="124"/>
      <c r="AX1027" s="124"/>
      <c r="AY1027" s="124"/>
      <c r="AZ1027" s="124"/>
      <c r="BA1027" s="4"/>
      <c r="BB1027" s="127"/>
      <c r="BH1027" s="7" t="str">
        <f t="shared" ca="1" si="216"/>
        <v/>
      </c>
      <c r="BI1027" s="4" t="str">
        <f t="shared" si="212"/>
        <v/>
      </c>
      <c r="BJ1027" s="123" t="str">
        <f t="shared" si="217"/>
        <v/>
      </c>
      <c r="BK1027" s="140" t="str">
        <f t="shared" ref="BK1027:BK1078" si="222">IFERROR(IF(AA1027/Z1027=0,"",AA1027/Z1027),"")</f>
        <v/>
      </c>
      <c r="BP1027" s="5"/>
      <c r="BQ1027" s="4" t="str">
        <f>IF(IFERROR(VLOOKUP(C1027,C1028:C$1993,1,0),"")="","",COUNTIF(C:C,C1027))</f>
        <v/>
      </c>
      <c r="BS1027" s="5"/>
      <c r="BT1027" s="5"/>
      <c r="BU1027" s="5" t="str">
        <f>IF(B1027="","",IF(BQ1027="",1+(MAX(BU$2:BU1026)),""))</f>
        <v/>
      </c>
      <c r="BV1027" s="5" t="str">
        <f t="shared" si="218"/>
        <v/>
      </c>
      <c r="BW1027" s="5" t="str">
        <f t="shared" si="219"/>
        <v/>
      </c>
      <c r="BX1027" s="14" t="str">
        <f t="shared" si="220"/>
        <v/>
      </c>
      <c r="BY1027" s="28"/>
      <c r="CA1027" s="5" t="str">
        <f t="shared" si="213"/>
        <v/>
      </c>
      <c r="CC1027" s="5"/>
      <c r="CD1027" s="5" t="str">
        <f t="shared" si="221"/>
        <v/>
      </c>
      <c r="CE1027" s="5" t="str">
        <f>IF(J1027="","",IFERROR(IF(VLOOKUP(J1027,J$2:J1026,1,0)=0,"",""),J1027))</f>
        <v/>
      </c>
      <c r="CF1027" s="24" t="str">
        <f>IF(CE1027="","",(IFERROR(VLOOKUP(MID(CE1027,1,1),$CW$2:DA$28,3,0),0)+IFERROR(VLOOKUP(MID(CE1027,2,1),CW$2:DA$28,4,0),0)+IFERROR(VLOOKUP(MID(CE1027,3,1),CW$2:DA$28,5,0),0)+(ROW(CE1027)/1000000000000)))</f>
        <v/>
      </c>
      <c r="CG1027" s="5"/>
      <c r="CH1027" s="5">
        <v>1026</v>
      </c>
      <c r="CI1027" s="5" t="str">
        <f>IFERROR(VLOOKUP(CH1027,CD$2:CE2103,2,0),"")</f>
        <v/>
      </c>
      <c r="CJ1027" s="5"/>
      <c r="CL1027" s="5"/>
      <c r="DC1027" s="5" t="e">
        <f>IF(REPORTE!AH$2="si",IF(C1027=VALUE(REPORTE!C$11),IF(SUM(DC1028:DC$1993),CONCATENATE(INT(B1027),", "),INT(B1027)),""),IF(C1027=VALUE(REPORTE!C$10),IF(SUM(DC1028:DC$1993),CONCATENATE(INT(B1027),", "),INT(B1027)),""))</f>
        <v>#VALUE!</v>
      </c>
      <c r="DG1027" s="5"/>
      <c r="DH1027" s="5"/>
      <c r="DI1027" s="5"/>
      <c r="DJ1027" s="5"/>
    </row>
    <row r="1028" spans="1:114">
      <c r="A1028" s="4"/>
      <c r="B1028" s="3"/>
      <c r="D1028" s="1" t="str">
        <f>IFERROR(INDEX('padron cfe'!B:B,MATCH(DATOS!C1028,'padron cfe'!A:A,0),1),"")</f>
        <v/>
      </c>
      <c r="H1028" s="5" t="str">
        <f>IF(F1028="","",IFERROR(CONCATENATE("PEUA",VLOOKUP(ESTADO,REPORTE!AV$2:AW$33,2,0),DIDTRITO_FORM,CADER_FORM,IFERROR(VLOOKUP(DAY(F1028),$BN$3:$BO$11,2,0),DAY(F1028)),IFERROR(VLOOKUP(MONTH(F1028),$BN$3:$BO$11,2,0),MONTH(F1028)),YEAR(F1028),G1028),""))</f>
        <v/>
      </c>
      <c r="K1028" s="2" t="str">
        <f>IFERROR(INDEX('padron cfe'!C:C,MATCH(DATOS!C1028,'padron cfe'!A:A,0),1),"")</f>
        <v/>
      </c>
      <c r="L1028" s="4" t="str">
        <f>IFERROR(IF(VLOOKUP(J1028,J$2:L1027,4,0)=0,"",VLOOKUP(J1028,J$2:L1027,4,0)),"")</f>
        <v/>
      </c>
      <c r="M1028" s="4" t="str">
        <f>IFERROR(IF(VLOOKUP(J1028,J$2:M1027,5,0)=0,"",VLOOKUP(J1028,J$2:M1027,5,0)),"")</f>
        <v/>
      </c>
      <c r="Q1028" s="5" t="str">
        <f t="shared" si="214"/>
        <v/>
      </c>
      <c r="S1028"/>
      <c r="T1028" s="2" t="str">
        <f>IFERROR(INDEX('padron cfe'!D:D,MATCH(DATOS!C1028,'padron cfe'!A:A,0),1),"")</f>
        <v/>
      </c>
      <c r="X1028" s="3"/>
      <c r="Z1028" s="4" t="str">
        <f t="shared" si="215"/>
        <v/>
      </c>
      <c r="AC1028" s="2" t="str">
        <f>IFERROR(IF(INDEX(AC$1:AC1027,MATCH(J1028,J$1:J1027,0),1)=0,"",INDEX(AC$1:AC1027,MATCH(J1028,J$1:J1027,0),1)),"")</f>
        <v/>
      </c>
      <c r="AD1028" s="2" t="str">
        <f>IFERROR(IF(INDEX(AD$1:AD1027,MATCH(J1028,J$1:J1027,0),1)=0,"",INDEX(AD$1:AD1027,MATCH(J1028,J$1:J1027,0),1)),"")</f>
        <v/>
      </c>
      <c r="AE1028" s="2" t="str">
        <f>IFERROR(IF(INDEX(AE$1:AE1027,MATCH(J1028,J$1:J1027,0),1)=0,"",INDEX(AE$1:AE1027,MATCH(J1028,J$1:J1027,0),1)),"")</f>
        <v/>
      </c>
      <c r="AS1028" s="4"/>
      <c r="AU1028" s="124"/>
      <c r="AV1028" s="124"/>
      <c r="AW1028" s="124"/>
      <c r="AX1028" s="124"/>
      <c r="AY1028" s="124"/>
      <c r="AZ1028" s="124"/>
      <c r="BA1028" s="4"/>
      <c r="BB1028" s="127"/>
      <c r="BH1028" s="7" t="str">
        <f t="shared" ca="1" si="216"/>
        <v/>
      </c>
      <c r="BI1028" s="4" t="str">
        <f t="shared" si="212"/>
        <v/>
      </c>
      <c r="BJ1028" s="123" t="str">
        <f t="shared" si="217"/>
        <v/>
      </c>
      <c r="BK1028" s="140" t="str">
        <f t="shared" si="222"/>
        <v/>
      </c>
      <c r="BP1028" s="5"/>
      <c r="BQ1028" s="4" t="str">
        <f>IF(IFERROR(VLOOKUP(C1028,C1029:C$1993,1,0),"")="","",COUNTIF(C:C,C1028))</f>
        <v/>
      </c>
      <c r="BS1028" s="5"/>
      <c r="BT1028" s="5"/>
      <c r="BU1028" s="5" t="str">
        <f>IF(B1028="","",IF(BQ1028="",1+(MAX(BU$2:BU1027)),""))</f>
        <v/>
      </c>
      <c r="BV1028" s="5" t="str">
        <f t="shared" si="218"/>
        <v/>
      </c>
      <c r="BW1028" s="5" t="str">
        <f t="shared" si="219"/>
        <v/>
      </c>
      <c r="BX1028" s="14" t="str">
        <f t="shared" si="220"/>
        <v/>
      </c>
      <c r="BY1028" s="28"/>
      <c r="CA1028" s="5" t="str">
        <f t="shared" si="213"/>
        <v/>
      </c>
      <c r="CC1028" s="5"/>
      <c r="CD1028" s="5" t="str">
        <f t="shared" si="221"/>
        <v/>
      </c>
      <c r="CE1028" s="5" t="str">
        <f>IF(J1028="","",IFERROR(IF(VLOOKUP(J1028,J$2:J1027,1,0)=0,"",""),J1028))</f>
        <v/>
      </c>
      <c r="CF1028" s="24" t="str">
        <f>IF(CE1028="","",(IFERROR(VLOOKUP(MID(CE1028,1,1),$CW$2:DA$28,3,0),0)+IFERROR(VLOOKUP(MID(CE1028,2,1),CW$2:DA$28,4,0),0)+IFERROR(VLOOKUP(MID(CE1028,3,1),CW$2:DA$28,5,0),0)+(ROW(CE1028)/1000000000000)))</f>
        <v/>
      </c>
      <c r="CG1028" s="5"/>
      <c r="CH1028" s="5">
        <v>1027</v>
      </c>
      <c r="CI1028" s="5" t="str">
        <f>IFERROR(VLOOKUP(CH1028,CD$2:CE2104,2,0),"")</f>
        <v/>
      </c>
      <c r="CJ1028" s="5"/>
      <c r="CL1028" s="5"/>
      <c r="DC1028" s="5" t="e">
        <f>IF(REPORTE!AH$2="si",IF(C1028=VALUE(REPORTE!C$11),IF(SUM(DC1029:DC$1993),CONCATENATE(INT(B1028),", "),INT(B1028)),""),IF(C1028=VALUE(REPORTE!C$10),IF(SUM(DC1029:DC$1993),CONCATENATE(INT(B1028),", "),INT(B1028)),""))</f>
        <v>#VALUE!</v>
      </c>
      <c r="DG1028" s="5"/>
      <c r="DH1028" s="5"/>
      <c r="DI1028" s="5"/>
      <c r="DJ1028" s="5"/>
    </row>
    <row r="1029" spans="1:114">
      <c r="A1029" s="4"/>
      <c r="B1029" s="3"/>
      <c r="D1029" s="1" t="str">
        <f>IFERROR(INDEX('padron cfe'!B:B,MATCH(DATOS!C1029,'padron cfe'!A:A,0),1),"")</f>
        <v/>
      </c>
      <c r="H1029" s="5" t="str">
        <f>IF(F1029="","",IFERROR(CONCATENATE("PEUA",VLOOKUP(ESTADO,REPORTE!AV$2:AW$33,2,0),DIDTRITO_FORM,CADER_FORM,IFERROR(VLOOKUP(DAY(F1029),$BN$3:$BO$11,2,0),DAY(F1029)),IFERROR(VLOOKUP(MONTH(F1029),$BN$3:$BO$11,2,0),MONTH(F1029)),YEAR(F1029),G1029),""))</f>
        <v/>
      </c>
      <c r="K1029" s="2" t="str">
        <f>IFERROR(INDEX('padron cfe'!C:C,MATCH(DATOS!C1029,'padron cfe'!A:A,0),1),"")</f>
        <v/>
      </c>
      <c r="L1029" s="4" t="str">
        <f>IFERROR(IF(VLOOKUP(J1029,J$2:L1028,4,0)=0,"",VLOOKUP(J1029,J$2:L1028,4,0)),"")</f>
        <v/>
      </c>
      <c r="M1029" s="4" t="str">
        <f>IFERROR(IF(VLOOKUP(J1029,J$2:M1028,5,0)=0,"",VLOOKUP(J1029,J$2:M1028,5,0)),"")</f>
        <v/>
      </c>
      <c r="Q1029" s="5" t="str">
        <f t="shared" si="214"/>
        <v/>
      </c>
      <c r="S1029"/>
      <c r="T1029" s="2" t="str">
        <f>IFERROR(INDEX('padron cfe'!D:D,MATCH(DATOS!C1029,'padron cfe'!A:A,0),1),"")</f>
        <v/>
      </c>
      <c r="X1029" s="3"/>
      <c r="Z1029" s="4" t="str">
        <f t="shared" si="215"/>
        <v/>
      </c>
      <c r="AC1029" s="2" t="str">
        <f>IFERROR(IF(INDEX(AC$1:AC1028,MATCH(J1029,J$1:J1028,0),1)=0,"",INDEX(AC$1:AC1028,MATCH(J1029,J$1:J1028,0),1)),"")</f>
        <v/>
      </c>
      <c r="AD1029" s="2" t="str">
        <f>IFERROR(IF(INDEX(AD$1:AD1028,MATCH(J1029,J$1:J1028,0),1)=0,"",INDEX(AD$1:AD1028,MATCH(J1029,J$1:J1028,0),1)),"")</f>
        <v/>
      </c>
      <c r="AE1029" s="2" t="str">
        <f>IFERROR(IF(INDEX(AE$1:AE1028,MATCH(J1029,J$1:J1028,0),1)=0,"",INDEX(AE$1:AE1028,MATCH(J1029,J$1:J1028,0),1)),"")</f>
        <v/>
      </c>
      <c r="AS1029" s="4"/>
      <c r="AU1029" s="124"/>
      <c r="AV1029" s="124"/>
      <c r="AW1029" s="124"/>
      <c r="AX1029" s="124"/>
      <c r="AY1029" s="124"/>
      <c r="AZ1029" s="124"/>
      <c r="BA1029" s="4"/>
      <c r="BB1029" s="127"/>
      <c r="BH1029" s="7" t="str">
        <f t="shared" ca="1" si="216"/>
        <v/>
      </c>
      <c r="BI1029" s="4" t="str">
        <f t="shared" si="212"/>
        <v/>
      </c>
      <c r="BJ1029" s="123" t="str">
        <f t="shared" si="217"/>
        <v/>
      </c>
      <c r="BK1029" s="140" t="str">
        <f t="shared" si="222"/>
        <v/>
      </c>
      <c r="BP1029" s="5"/>
      <c r="BQ1029" s="4" t="str">
        <f>IF(IFERROR(VLOOKUP(C1029,C1030:C$1993,1,0),"")="","",COUNTIF(C:C,C1029))</f>
        <v/>
      </c>
      <c r="BS1029" s="5"/>
      <c r="BT1029" s="5"/>
      <c r="BU1029" s="5" t="str">
        <f>IF(B1029="","",IF(BQ1029="",1+(MAX(BU$2:BU1028)),""))</f>
        <v/>
      </c>
      <c r="BV1029" s="5" t="str">
        <f t="shared" si="218"/>
        <v/>
      </c>
      <c r="BW1029" s="5" t="str">
        <f t="shared" si="219"/>
        <v/>
      </c>
      <c r="BX1029" s="14" t="str">
        <f t="shared" si="220"/>
        <v/>
      </c>
      <c r="BY1029" s="28"/>
      <c r="CA1029" s="5" t="str">
        <f t="shared" si="213"/>
        <v/>
      </c>
      <c r="CC1029" s="5"/>
      <c r="CD1029" s="5" t="str">
        <f t="shared" si="221"/>
        <v/>
      </c>
      <c r="CE1029" s="5" t="str">
        <f>IF(J1029="","",IFERROR(IF(VLOOKUP(J1029,J$2:J1028,1,0)=0,"",""),J1029))</f>
        <v/>
      </c>
      <c r="CF1029" s="24" t="str">
        <f>IF(CE1029="","",(IFERROR(VLOOKUP(MID(CE1029,1,1),$CW$2:DA$28,3,0),0)+IFERROR(VLOOKUP(MID(CE1029,2,1),CW$2:DA$28,4,0),0)+IFERROR(VLOOKUP(MID(CE1029,3,1),CW$2:DA$28,5,0),0)+(ROW(CE1029)/1000000000000)))</f>
        <v/>
      </c>
      <c r="CG1029" s="5"/>
      <c r="CH1029" s="5">
        <v>1028</v>
      </c>
      <c r="CI1029" s="5" t="str">
        <f>IFERROR(VLOOKUP(CH1029,CD$2:CE2105,2,0),"")</f>
        <v/>
      </c>
      <c r="CJ1029" s="5"/>
      <c r="CL1029" s="5"/>
      <c r="DC1029" s="5" t="e">
        <f>IF(REPORTE!AH$2="si",IF(C1029=VALUE(REPORTE!C$11),IF(SUM(DC1030:DC$1993),CONCATENATE(INT(B1029),", "),INT(B1029)),""),IF(C1029=VALUE(REPORTE!C$10),IF(SUM(DC1030:DC$1993),CONCATENATE(INT(B1029),", "),INT(B1029)),""))</f>
        <v>#VALUE!</v>
      </c>
      <c r="DG1029" s="5"/>
      <c r="DH1029" s="5"/>
      <c r="DI1029" s="5"/>
      <c r="DJ1029" s="5"/>
    </row>
    <row r="1030" spans="1:114">
      <c r="A1030" s="4"/>
      <c r="B1030" s="3"/>
      <c r="D1030" s="1" t="str">
        <f>IFERROR(INDEX('padron cfe'!B:B,MATCH(DATOS!C1030,'padron cfe'!A:A,0),1),"")</f>
        <v/>
      </c>
      <c r="H1030" s="5" t="str">
        <f>IF(F1030="","",IFERROR(CONCATENATE("PEUA",VLOOKUP(ESTADO,REPORTE!AV$2:AW$33,2,0),DIDTRITO_FORM,CADER_FORM,IFERROR(VLOOKUP(DAY(F1030),$BN$3:$BO$11,2,0),DAY(F1030)),IFERROR(VLOOKUP(MONTH(F1030),$BN$3:$BO$11,2,0),MONTH(F1030)),YEAR(F1030),G1030),""))</f>
        <v/>
      </c>
      <c r="K1030" s="2" t="str">
        <f>IFERROR(INDEX('padron cfe'!C:C,MATCH(DATOS!C1030,'padron cfe'!A:A,0),1),"")</f>
        <v/>
      </c>
      <c r="L1030" s="4" t="str">
        <f>IFERROR(IF(VLOOKUP(J1030,J$2:L1029,4,0)=0,"",VLOOKUP(J1030,J$2:L1029,4,0)),"")</f>
        <v/>
      </c>
      <c r="M1030" s="4" t="str">
        <f>IFERROR(IF(VLOOKUP(J1030,J$2:M1029,5,0)=0,"",VLOOKUP(J1030,J$2:M1029,5,0)),"")</f>
        <v/>
      </c>
      <c r="Q1030" s="5" t="str">
        <f t="shared" si="214"/>
        <v/>
      </c>
      <c r="S1030"/>
      <c r="T1030" s="2" t="str">
        <f>IFERROR(INDEX('padron cfe'!D:D,MATCH(DATOS!C1030,'padron cfe'!A:A,0),1),"")</f>
        <v/>
      </c>
      <c r="X1030" s="3"/>
      <c r="Z1030" s="4" t="str">
        <f t="shared" si="215"/>
        <v/>
      </c>
      <c r="AC1030" s="2" t="str">
        <f>IFERROR(IF(INDEX(AC$1:AC1029,MATCH(J1030,J$1:J1029,0),1)=0,"",INDEX(AC$1:AC1029,MATCH(J1030,J$1:J1029,0),1)),"")</f>
        <v/>
      </c>
      <c r="AD1030" s="2" t="str">
        <f>IFERROR(IF(INDEX(AD$1:AD1029,MATCH(J1030,J$1:J1029,0),1)=0,"",INDEX(AD$1:AD1029,MATCH(J1030,J$1:J1029,0),1)),"")</f>
        <v/>
      </c>
      <c r="AE1030" s="2" t="str">
        <f>IFERROR(IF(INDEX(AE$1:AE1029,MATCH(J1030,J$1:J1029,0),1)=0,"",INDEX(AE$1:AE1029,MATCH(J1030,J$1:J1029,0),1)),"")</f>
        <v/>
      </c>
      <c r="AS1030" s="4"/>
      <c r="AU1030" s="124"/>
      <c r="AV1030" s="124"/>
      <c r="AW1030" s="124"/>
      <c r="AX1030" s="124"/>
      <c r="AY1030" s="124"/>
      <c r="AZ1030" s="124"/>
      <c r="BA1030" s="4"/>
      <c r="BB1030" s="127"/>
      <c r="BH1030" s="7" t="str">
        <f t="shared" ca="1" si="216"/>
        <v/>
      </c>
      <c r="BI1030" s="4" t="str">
        <f t="shared" si="212"/>
        <v/>
      </c>
      <c r="BJ1030" s="123" t="str">
        <f t="shared" si="217"/>
        <v/>
      </c>
      <c r="BK1030" s="140" t="str">
        <f t="shared" si="222"/>
        <v/>
      </c>
      <c r="BP1030" s="5"/>
      <c r="BQ1030" s="4" t="str">
        <f>IF(IFERROR(VLOOKUP(C1030,C1031:C$1993,1,0),"")="","",COUNTIF(C:C,C1030))</f>
        <v/>
      </c>
      <c r="BS1030" s="5"/>
      <c r="BT1030" s="5"/>
      <c r="BU1030" s="5" t="str">
        <f>IF(B1030="","",IF(BQ1030="",1+(MAX(BU$2:BU1029)),""))</f>
        <v/>
      </c>
      <c r="BV1030" s="5" t="str">
        <f t="shared" si="218"/>
        <v/>
      </c>
      <c r="BW1030" s="5" t="str">
        <f t="shared" si="219"/>
        <v/>
      </c>
      <c r="BX1030" s="14" t="str">
        <f t="shared" si="220"/>
        <v/>
      </c>
      <c r="BY1030" s="28"/>
      <c r="CA1030" s="5" t="str">
        <f t="shared" si="213"/>
        <v/>
      </c>
      <c r="CC1030" s="5"/>
      <c r="CD1030" s="5" t="str">
        <f t="shared" si="221"/>
        <v/>
      </c>
      <c r="CE1030" s="5" t="str">
        <f>IF(J1030="","",IFERROR(IF(VLOOKUP(J1030,J$2:J1029,1,0)=0,"",""),J1030))</f>
        <v/>
      </c>
      <c r="CF1030" s="24" t="str">
        <f>IF(CE1030="","",(IFERROR(VLOOKUP(MID(CE1030,1,1),$CW$2:DA$28,3,0),0)+IFERROR(VLOOKUP(MID(CE1030,2,1),CW$2:DA$28,4,0),0)+IFERROR(VLOOKUP(MID(CE1030,3,1),CW$2:DA$28,5,0),0)+(ROW(CE1030)/1000000000000)))</f>
        <v/>
      </c>
      <c r="CG1030" s="5"/>
      <c r="CH1030" s="5">
        <v>1029</v>
      </c>
      <c r="CI1030" s="5" t="str">
        <f>IFERROR(VLOOKUP(CH1030,CD$2:CE2106,2,0),"")</f>
        <v/>
      </c>
      <c r="CJ1030" s="5"/>
      <c r="CL1030" s="5"/>
      <c r="DC1030" s="5" t="e">
        <f>IF(REPORTE!AH$2="si",IF(C1030=VALUE(REPORTE!C$11),IF(SUM(DC1031:DC$1993),CONCATENATE(INT(B1030),", "),INT(B1030)),""),IF(C1030=VALUE(REPORTE!C$10),IF(SUM(DC1031:DC$1993),CONCATENATE(INT(B1030),", "),INT(B1030)),""))</f>
        <v>#VALUE!</v>
      </c>
      <c r="DG1030" s="5"/>
      <c r="DH1030" s="5"/>
      <c r="DI1030" s="5"/>
      <c r="DJ1030" s="5"/>
    </row>
    <row r="1031" spans="1:114">
      <c r="A1031" s="4"/>
      <c r="B1031" s="3"/>
      <c r="D1031" s="1" t="str">
        <f>IFERROR(INDEX('padron cfe'!B:B,MATCH(DATOS!C1031,'padron cfe'!A:A,0),1),"")</f>
        <v/>
      </c>
      <c r="H1031" s="5" t="str">
        <f>IF(F1031="","",IFERROR(CONCATENATE("PEUA",VLOOKUP(ESTADO,REPORTE!AV$2:AW$33,2,0),DIDTRITO_FORM,CADER_FORM,IFERROR(VLOOKUP(DAY(F1031),$BN$3:$BO$11,2,0),DAY(F1031)),IFERROR(VLOOKUP(MONTH(F1031),$BN$3:$BO$11,2,0),MONTH(F1031)),YEAR(F1031),G1031),""))</f>
        <v/>
      </c>
      <c r="K1031" s="2" t="str">
        <f>IFERROR(INDEX('padron cfe'!C:C,MATCH(DATOS!C1031,'padron cfe'!A:A,0),1),"")</f>
        <v/>
      </c>
      <c r="L1031" s="4" t="str">
        <f>IFERROR(IF(VLOOKUP(J1031,J$2:L1030,4,0)=0,"",VLOOKUP(J1031,J$2:L1030,4,0)),"")</f>
        <v/>
      </c>
      <c r="M1031" s="4" t="str">
        <f>IFERROR(IF(VLOOKUP(J1031,J$2:M1030,5,0)=0,"",VLOOKUP(J1031,J$2:M1030,5,0)),"")</f>
        <v/>
      </c>
      <c r="Q1031" s="5" t="str">
        <f t="shared" si="214"/>
        <v/>
      </c>
      <c r="S1031"/>
      <c r="T1031" s="2" t="str">
        <f>IFERROR(INDEX('padron cfe'!D:D,MATCH(DATOS!C1031,'padron cfe'!A:A,0),1),"")</f>
        <v/>
      </c>
      <c r="X1031" s="3"/>
      <c r="Z1031" s="4" t="str">
        <f t="shared" si="215"/>
        <v/>
      </c>
      <c r="AC1031" s="2" t="str">
        <f>IFERROR(IF(INDEX(AC$1:AC1030,MATCH(J1031,J$1:J1030,0),1)=0,"",INDEX(AC$1:AC1030,MATCH(J1031,J$1:J1030,0),1)),"")</f>
        <v/>
      </c>
      <c r="AD1031" s="2" t="str">
        <f>IFERROR(IF(INDEX(AD$1:AD1030,MATCH(J1031,J$1:J1030,0),1)=0,"",INDEX(AD$1:AD1030,MATCH(J1031,J$1:J1030,0),1)),"")</f>
        <v/>
      </c>
      <c r="AE1031" s="2" t="str">
        <f>IFERROR(IF(INDEX(AE$1:AE1030,MATCH(J1031,J$1:J1030,0),1)=0,"",INDEX(AE$1:AE1030,MATCH(J1031,J$1:J1030,0),1)),"")</f>
        <v/>
      </c>
      <c r="AS1031" s="4"/>
      <c r="AU1031" s="124"/>
      <c r="AV1031" s="124"/>
      <c r="AW1031" s="124"/>
      <c r="AX1031" s="124"/>
      <c r="AY1031" s="124"/>
      <c r="AZ1031" s="124"/>
      <c r="BA1031" s="4"/>
      <c r="BB1031" s="127"/>
      <c r="BH1031" s="7" t="str">
        <f t="shared" ca="1" si="216"/>
        <v/>
      </c>
      <c r="BI1031" s="4" t="str">
        <f t="shared" si="212"/>
        <v/>
      </c>
      <c r="BJ1031" s="123" t="str">
        <f t="shared" si="217"/>
        <v/>
      </c>
      <c r="BK1031" s="140" t="str">
        <f t="shared" si="222"/>
        <v/>
      </c>
      <c r="BP1031" s="5"/>
      <c r="BQ1031" s="4" t="str">
        <f>IF(IFERROR(VLOOKUP(C1031,C1032:C$1993,1,0),"")="","",COUNTIF(C:C,C1031))</f>
        <v/>
      </c>
      <c r="BS1031" s="5"/>
      <c r="BT1031" s="5"/>
      <c r="BU1031" s="5" t="str">
        <f>IF(B1031="","",IF(BQ1031="",1+(MAX(BU$2:BU1030)),""))</f>
        <v/>
      </c>
      <c r="BV1031" s="5" t="str">
        <f t="shared" si="218"/>
        <v/>
      </c>
      <c r="BW1031" s="5" t="str">
        <f t="shared" si="219"/>
        <v/>
      </c>
      <c r="BX1031" s="14" t="str">
        <f t="shared" si="220"/>
        <v/>
      </c>
      <c r="BY1031" s="28"/>
      <c r="CA1031" s="5" t="str">
        <f t="shared" si="213"/>
        <v/>
      </c>
      <c r="CC1031" s="5"/>
      <c r="CD1031" s="5" t="str">
        <f t="shared" si="221"/>
        <v/>
      </c>
      <c r="CE1031" s="5" t="str">
        <f>IF(J1031="","",IFERROR(IF(VLOOKUP(J1031,J$2:J1030,1,0)=0,"",""),J1031))</f>
        <v/>
      </c>
      <c r="CF1031" s="24" t="str">
        <f>IF(CE1031="","",(IFERROR(VLOOKUP(MID(CE1031,1,1),$CW$2:DA$28,3,0),0)+IFERROR(VLOOKUP(MID(CE1031,2,1),CW$2:DA$28,4,0),0)+IFERROR(VLOOKUP(MID(CE1031,3,1),CW$2:DA$28,5,0),0)+(ROW(CE1031)/1000000000000)))</f>
        <v/>
      </c>
      <c r="CG1031" s="5"/>
      <c r="CH1031" s="5">
        <v>1030</v>
      </c>
      <c r="CI1031" s="5" t="str">
        <f>IFERROR(VLOOKUP(CH1031,CD$2:CE2107,2,0),"")</f>
        <v/>
      </c>
      <c r="CJ1031" s="5"/>
      <c r="CL1031" s="5"/>
      <c r="DC1031" s="5" t="e">
        <f>IF(REPORTE!AH$2="si",IF(C1031=VALUE(REPORTE!C$11),IF(SUM(DC1032:DC$1993),CONCATENATE(INT(B1031),", "),INT(B1031)),""),IF(C1031=VALUE(REPORTE!C$10),IF(SUM(DC1032:DC$1993),CONCATENATE(INT(B1031),", "),INT(B1031)),""))</f>
        <v>#VALUE!</v>
      </c>
      <c r="DG1031" s="5"/>
      <c r="DH1031" s="5"/>
      <c r="DI1031" s="5"/>
      <c r="DJ1031" s="5"/>
    </row>
    <row r="1032" spans="1:114">
      <c r="A1032" s="4"/>
      <c r="B1032" s="3"/>
      <c r="D1032" s="1" t="str">
        <f>IFERROR(INDEX('padron cfe'!B:B,MATCH(DATOS!C1032,'padron cfe'!A:A,0),1),"")</f>
        <v/>
      </c>
      <c r="H1032" s="5" t="str">
        <f>IF(F1032="","",IFERROR(CONCATENATE("PEUA",VLOOKUP(ESTADO,REPORTE!AV$2:AW$33,2,0),DIDTRITO_FORM,CADER_FORM,IFERROR(VLOOKUP(DAY(F1032),$BN$3:$BO$11,2,0),DAY(F1032)),IFERROR(VLOOKUP(MONTH(F1032),$BN$3:$BO$11,2,0),MONTH(F1032)),YEAR(F1032),G1032),""))</f>
        <v/>
      </c>
      <c r="K1032" s="2" t="str">
        <f>IFERROR(INDEX('padron cfe'!C:C,MATCH(DATOS!C1032,'padron cfe'!A:A,0),1),"")</f>
        <v/>
      </c>
      <c r="L1032" s="4" t="str">
        <f>IFERROR(IF(VLOOKUP(J1032,J$2:L1031,4,0)=0,"",VLOOKUP(J1032,J$2:L1031,4,0)),"")</f>
        <v/>
      </c>
      <c r="M1032" s="4" t="str">
        <f>IFERROR(IF(VLOOKUP(J1032,J$2:M1031,5,0)=0,"",VLOOKUP(J1032,J$2:M1031,5,0)),"")</f>
        <v/>
      </c>
      <c r="Q1032" s="5" t="str">
        <f t="shared" si="214"/>
        <v/>
      </c>
      <c r="S1032"/>
      <c r="T1032" s="2" t="str">
        <f>IFERROR(INDEX('padron cfe'!D:D,MATCH(DATOS!C1032,'padron cfe'!A:A,0),1),"")</f>
        <v/>
      </c>
      <c r="X1032" s="3"/>
      <c r="Z1032" s="4" t="str">
        <f t="shared" si="215"/>
        <v/>
      </c>
      <c r="AC1032" s="2" t="str">
        <f>IFERROR(IF(INDEX(AC$1:AC1031,MATCH(J1032,J$1:J1031,0),1)=0,"",INDEX(AC$1:AC1031,MATCH(J1032,J$1:J1031,0),1)),"")</f>
        <v/>
      </c>
      <c r="AD1032" s="2" t="str">
        <f>IFERROR(IF(INDEX(AD$1:AD1031,MATCH(J1032,J$1:J1031,0),1)=0,"",INDEX(AD$1:AD1031,MATCH(J1032,J$1:J1031,0),1)),"")</f>
        <v/>
      </c>
      <c r="AE1032" s="2" t="str">
        <f>IFERROR(IF(INDEX(AE$1:AE1031,MATCH(J1032,J$1:J1031,0),1)=0,"",INDEX(AE$1:AE1031,MATCH(J1032,J$1:J1031,0),1)),"")</f>
        <v/>
      </c>
      <c r="AS1032" s="4"/>
      <c r="AU1032" s="124"/>
      <c r="AV1032" s="124"/>
      <c r="AW1032" s="124"/>
      <c r="AX1032" s="124"/>
      <c r="AY1032" s="124"/>
      <c r="AZ1032" s="124"/>
      <c r="BA1032" s="4"/>
      <c r="BB1032" s="127"/>
      <c r="BH1032" s="7" t="str">
        <f t="shared" ca="1" si="216"/>
        <v/>
      </c>
      <c r="BI1032" s="4" t="str">
        <f t="shared" si="212"/>
        <v/>
      </c>
      <c r="BJ1032" s="123" t="str">
        <f t="shared" si="217"/>
        <v/>
      </c>
      <c r="BK1032" s="140" t="str">
        <f t="shared" si="222"/>
        <v/>
      </c>
      <c r="BP1032" s="5"/>
      <c r="BQ1032" s="4" t="str">
        <f>IF(IFERROR(VLOOKUP(C1032,C1033:C$1993,1,0),"")="","",COUNTIF(C:C,C1032))</f>
        <v/>
      </c>
      <c r="BS1032" s="5"/>
      <c r="BT1032" s="5"/>
      <c r="BU1032" s="5" t="str">
        <f>IF(B1032="","",IF(BQ1032="",1+(MAX(BU$2:BU1031)),""))</f>
        <v/>
      </c>
      <c r="BV1032" s="5" t="str">
        <f t="shared" si="218"/>
        <v/>
      </c>
      <c r="BW1032" s="5" t="str">
        <f t="shared" si="219"/>
        <v/>
      </c>
      <c r="BX1032" s="14" t="str">
        <f t="shared" si="220"/>
        <v/>
      </c>
      <c r="BY1032" s="28"/>
      <c r="CA1032" s="5" t="str">
        <f t="shared" si="213"/>
        <v/>
      </c>
      <c r="CC1032" s="5"/>
      <c r="CD1032" s="5" t="str">
        <f t="shared" si="221"/>
        <v/>
      </c>
      <c r="CE1032" s="5" t="str">
        <f>IF(J1032="","",IFERROR(IF(VLOOKUP(J1032,J$2:J1031,1,0)=0,"",""),J1032))</f>
        <v/>
      </c>
      <c r="CF1032" s="24" t="str">
        <f>IF(CE1032="","",(IFERROR(VLOOKUP(MID(CE1032,1,1),$CW$2:DA$28,3,0),0)+IFERROR(VLOOKUP(MID(CE1032,2,1),CW$2:DA$28,4,0),0)+IFERROR(VLOOKUP(MID(CE1032,3,1),CW$2:DA$28,5,0),0)+(ROW(CE1032)/1000000000000)))</f>
        <v/>
      </c>
      <c r="CG1032" s="5"/>
      <c r="CH1032" s="5">
        <v>1031</v>
      </c>
      <c r="CI1032" s="5" t="str">
        <f>IFERROR(VLOOKUP(CH1032,CD$2:CE2108,2,0),"")</f>
        <v/>
      </c>
      <c r="CJ1032" s="5"/>
      <c r="CL1032" s="5"/>
      <c r="DC1032" s="5" t="e">
        <f>IF(REPORTE!AH$2="si",IF(C1032=VALUE(REPORTE!C$11),IF(SUM(DC1033:DC$1993),CONCATENATE(INT(B1032),", "),INT(B1032)),""),IF(C1032=VALUE(REPORTE!C$10),IF(SUM(DC1033:DC$1993),CONCATENATE(INT(B1032),", "),INT(B1032)),""))</f>
        <v>#VALUE!</v>
      </c>
      <c r="DG1032" s="5"/>
      <c r="DH1032" s="5"/>
      <c r="DI1032" s="5"/>
      <c r="DJ1032" s="5"/>
    </row>
    <row r="1033" spans="1:114">
      <c r="A1033" s="4"/>
      <c r="B1033" s="3"/>
      <c r="D1033" s="1" t="str">
        <f>IFERROR(INDEX('padron cfe'!B:B,MATCH(DATOS!C1033,'padron cfe'!A:A,0),1),"")</f>
        <v/>
      </c>
      <c r="H1033" s="5" t="str">
        <f>IF(F1033="","",IFERROR(CONCATENATE("PEUA",VLOOKUP(ESTADO,REPORTE!AV$2:AW$33,2,0),DIDTRITO_FORM,CADER_FORM,IFERROR(VLOOKUP(DAY(F1033),$BN$3:$BO$11,2,0),DAY(F1033)),IFERROR(VLOOKUP(MONTH(F1033),$BN$3:$BO$11,2,0),MONTH(F1033)),YEAR(F1033),G1033),""))</f>
        <v/>
      </c>
      <c r="K1033" s="2" t="str">
        <f>IFERROR(INDEX('padron cfe'!C:C,MATCH(DATOS!C1033,'padron cfe'!A:A,0),1),"")</f>
        <v/>
      </c>
      <c r="L1033" s="4" t="str">
        <f>IFERROR(IF(VLOOKUP(J1033,J$2:L1032,4,0)=0,"",VLOOKUP(J1033,J$2:L1032,4,0)),"")</f>
        <v/>
      </c>
      <c r="M1033" s="4" t="str">
        <f>IFERROR(IF(VLOOKUP(J1033,J$2:M1032,5,0)=0,"",VLOOKUP(J1033,J$2:M1032,5,0)),"")</f>
        <v/>
      </c>
      <c r="Q1033" s="5" t="str">
        <f t="shared" si="214"/>
        <v/>
      </c>
      <c r="S1033"/>
      <c r="T1033" s="2" t="str">
        <f>IFERROR(INDEX('padron cfe'!D:D,MATCH(DATOS!C1033,'padron cfe'!A:A,0),1),"")</f>
        <v/>
      </c>
      <c r="X1033" s="3"/>
      <c r="Z1033" s="4" t="str">
        <f t="shared" si="215"/>
        <v/>
      </c>
      <c r="AC1033" s="2" t="str">
        <f>IFERROR(IF(INDEX(AC$1:AC1032,MATCH(J1033,J$1:J1032,0),1)=0,"",INDEX(AC$1:AC1032,MATCH(J1033,J$1:J1032,0),1)),"")</f>
        <v/>
      </c>
      <c r="AD1033" s="2" t="str">
        <f>IFERROR(IF(INDEX(AD$1:AD1032,MATCH(J1033,J$1:J1032,0),1)=0,"",INDEX(AD$1:AD1032,MATCH(J1033,J$1:J1032,0),1)),"")</f>
        <v/>
      </c>
      <c r="AE1033" s="2" t="str">
        <f>IFERROR(IF(INDEX(AE$1:AE1032,MATCH(J1033,J$1:J1032,0),1)=0,"",INDEX(AE$1:AE1032,MATCH(J1033,J$1:J1032,0),1)),"")</f>
        <v/>
      </c>
      <c r="AS1033" s="4"/>
      <c r="AU1033" s="124"/>
      <c r="AV1033" s="124"/>
      <c r="AW1033" s="124"/>
      <c r="AX1033" s="124"/>
      <c r="AY1033" s="124"/>
      <c r="AZ1033" s="124"/>
      <c r="BA1033" s="4"/>
      <c r="BB1033" s="127"/>
      <c r="BH1033" s="7" t="str">
        <f t="shared" ca="1" si="216"/>
        <v/>
      </c>
      <c r="BI1033" s="4" t="str">
        <f t="shared" si="212"/>
        <v/>
      </c>
      <c r="BJ1033" s="123" t="str">
        <f t="shared" si="217"/>
        <v/>
      </c>
      <c r="BK1033" s="140" t="str">
        <f t="shared" si="222"/>
        <v/>
      </c>
      <c r="BP1033" s="5"/>
      <c r="BQ1033" s="4" t="str">
        <f>IF(IFERROR(VLOOKUP(C1033,C1034:C$1993,1,0),"")="","",COUNTIF(C:C,C1033))</f>
        <v/>
      </c>
      <c r="BS1033" s="5"/>
      <c r="BT1033" s="5"/>
      <c r="BU1033" s="5" t="str">
        <f>IF(B1033="","",IF(BQ1033="",1+(MAX(BU$2:BU1032)),""))</f>
        <v/>
      </c>
      <c r="BV1033" s="5" t="str">
        <f t="shared" si="218"/>
        <v/>
      </c>
      <c r="BW1033" s="5" t="str">
        <f t="shared" si="219"/>
        <v/>
      </c>
      <c r="BX1033" s="14" t="str">
        <f t="shared" si="220"/>
        <v/>
      </c>
      <c r="BY1033" s="28"/>
      <c r="CA1033" s="5" t="str">
        <f t="shared" si="213"/>
        <v/>
      </c>
      <c r="CC1033" s="5"/>
      <c r="CD1033" s="5" t="str">
        <f t="shared" si="221"/>
        <v/>
      </c>
      <c r="CE1033" s="5" t="str">
        <f>IF(J1033="","",IFERROR(IF(VLOOKUP(J1033,J$2:J1032,1,0)=0,"",""),J1033))</f>
        <v/>
      </c>
      <c r="CF1033" s="24" t="str">
        <f>IF(CE1033="","",(IFERROR(VLOOKUP(MID(CE1033,1,1),$CW$2:DA$28,3,0),0)+IFERROR(VLOOKUP(MID(CE1033,2,1),CW$2:DA$28,4,0),0)+IFERROR(VLOOKUP(MID(CE1033,3,1),CW$2:DA$28,5,0),0)+(ROW(CE1033)/1000000000000)))</f>
        <v/>
      </c>
      <c r="CG1033" s="5"/>
      <c r="CH1033" s="5">
        <v>1032</v>
      </c>
      <c r="CI1033" s="5" t="str">
        <f>IFERROR(VLOOKUP(CH1033,CD$2:CE2109,2,0),"")</f>
        <v/>
      </c>
      <c r="CJ1033" s="5"/>
      <c r="CL1033" s="5"/>
      <c r="DC1033" s="5" t="e">
        <f>IF(REPORTE!AH$2="si",IF(C1033=VALUE(REPORTE!C$11),IF(SUM(DC1034:DC$1993),CONCATENATE(INT(B1033),", "),INT(B1033)),""),IF(C1033=VALUE(REPORTE!C$10),IF(SUM(DC1034:DC$1993),CONCATENATE(INT(B1033),", "),INT(B1033)),""))</f>
        <v>#VALUE!</v>
      </c>
      <c r="DG1033" s="5"/>
      <c r="DH1033" s="5"/>
      <c r="DI1033" s="5"/>
      <c r="DJ1033" s="5"/>
    </row>
    <row r="1034" spans="1:114">
      <c r="A1034" s="4"/>
      <c r="B1034" s="3"/>
      <c r="D1034" s="1" t="str">
        <f>IFERROR(INDEX('padron cfe'!B:B,MATCH(DATOS!C1034,'padron cfe'!A:A,0),1),"")</f>
        <v/>
      </c>
      <c r="H1034" s="5" t="str">
        <f>IF(F1034="","",IFERROR(CONCATENATE("PEUA",VLOOKUP(ESTADO,REPORTE!AV$2:AW$33,2,0),DIDTRITO_FORM,CADER_FORM,IFERROR(VLOOKUP(DAY(F1034),$BN$3:$BO$11,2,0),DAY(F1034)),IFERROR(VLOOKUP(MONTH(F1034),$BN$3:$BO$11,2,0),MONTH(F1034)),YEAR(F1034),G1034),""))</f>
        <v/>
      </c>
      <c r="K1034" s="2" t="str">
        <f>IFERROR(INDEX('padron cfe'!C:C,MATCH(DATOS!C1034,'padron cfe'!A:A,0),1),"")</f>
        <v/>
      </c>
      <c r="L1034" s="4" t="str">
        <f>IFERROR(IF(VLOOKUP(J1034,J$2:L1033,4,0)=0,"",VLOOKUP(J1034,J$2:L1033,4,0)),"")</f>
        <v/>
      </c>
      <c r="M1034" s="4" t="str">
        <f>IFERROR(IF(VLOOKUP(J1034,J$2:M1033,5,0)=0,"",VLOOKUP(J1034,J$2:M1033,5,0)),"")</f>
        <v/>
      </c>
      <c r="Q1034" s="5" t="str">
        <f t="shared" si="214"/>
        <v/>
      </c>
      <c r="S1034"/>
      <c r="T1034" s="2" t="str">
        <f>IFERROR(INDEX('padron cfe'!D:D,MATCH(DATOS!C1034,'padron cfe'!A:A,0),1),"")</f>
        <v/>
      </c>
      <c r="X1034" s="3"/>
      <c r="Z1034" s="4" t="str">
        <f t="shared" si="215"/>
        <v/>
      </c>
      <c r="AC1034" s="2" t="str">
        <f>IFERROR(IF(INDEX(AC$1:AC1033,MATCH(J1034,J$1:J1033,0),1)=0,"",INDEX(AC$1:AC1033,MATCH(J1034,J$1:J1033,0),1)),"")</f>
        <v/>
      </c>
      <c r="AD1034" s="2" t="str">
        <f>IFERROR(IF(INDEX(AD$1:AD1033,MATCH(J1034,J$1:J1033,0),1)=0,"",INDEX(AD$1:AD1033,MATCH(J1034,J$1:J1033,0),1)),"")</f>
        <v/>
      </c>
      <c r="AE1034" s="2" t="str">
        <f>IFERROR(IF(INDEX(AE$1:AE1033,MATCH(J1034,J$1:J1033,0),1)=0,"",INDEX(AE$1:AE1033,MATCH(J1034,J$1:J1033,0),1)),"")</f>
        <v/>
      </c>
      <c r="AS1034" s="4"/>
      <c r="AU1034" s="124"/>
      <c r="AV1034" s="124"/>
      <c r="AW1034" s="124"/>
      <c r="AX1034" s="124"/>
      <c r="AY1034" s="124"/>
      <c r="AZ1034" s="124"/>
      <c r="BA1034" s="4"/>
      <c r="BB1034" s="127"/>
      <c r="BH1034" s="7" t="str">
        <f t="shared" ca="1" si="216"/>
        <v/>
      </c>
      <c r="BI1034" s="4" t="str">
        <f t="shared" si="212"/>
        <v/>
      </c>
      <c r="BJ1034" s="123" t="str">
        <f t="shared" si="217"/>
        <v/>
      </c>
      <c r="BK1034" s="140" t="str">
        <f t="shared" si="222"/>
        <v/>
      </c>
      <c r="BP1034" s="5"/>
      <c r="BQ1034" s="4" t="str">
        <f>IF(IFERROR(VLOOKUP(C1034,C1035:C$1993,1,0),"")="","",COUNTIF(C:C,C1034))</f>
        <v/>
      </c>
      <c r="BS1034" s="5"/>
      <c r="BT1034" s="5"/>
      <c r="BU1034" s="5" t="str">
        <f>IF(B1034="","",IF(BQ1034="",1+(MAX(BU$2:BU1033)),""))</f>
        <v/>
      </c>
      <c r="BV1034" s="5" t="str">
        <f t="shared" si="218"/>
        <v/>
      </c>
      <c r="BW1034" s="5" t="str">
        <f t="shared" si="219"/>
        <v/>
      </c>
      <c r="BX1034" s="14" t="str">
        <f t="shared" si="220"/>
        <v/>
      </c>
      <c r="BY1034" s="28"/>
      <c r="CA1034" s="5" t="str">
        <f t="shared" si="213"/>
        <v/>
      </c>
      <c r="CC1034" s="5"/>
      <c r="CD1034" s="5" t="str">
        <f t="shared" si="221"/>
        <v/>
      </c>
      <c r="CE1034" s="5" t="str">
        <f>IF(J1034="","",IFERROR(IF(VLOOKUP(J1034,J$2:J1033,1,0)=0,"",""),J1034))</f>
        <v/>
      </c>
      <c r="CF1034" s="24" t="str">
        <f>IF(CE1034="","",(IFERROR(VLOOKUP(MID(CE1034,1,1),$CW$2:DA$28,3,0),0)+IFERROR(VLOOKUP(MID(CE1034,2,1),CW$2:DA$28,4,0),0)+IFERROR(VLOOKUP(MID(CE1034,3,1),CW$2:DA$28,5,0),0)+(ROW(CE1034)/1000000000000)))</f>
        <v/>
      </c>
      <c r="CG1034" s="5"/>
      <c r="CH1034" s="5">
        <v>1033</v>
      </c>
      <c r="CI1034" s="5" t="str">
        <f>IFERROR(VLOOKUP(CH1034,CD$2:CE2110,2,0),"")</f>
        <v/>
      </c>
      <c r="CJ1034" s="5"/>
      <c r="CL1034" s="5"/>
      <c r="DC1034" s="5" t="e">
        <f>IF(REPORTE!AH$2="si",IF(C1034=VALUE(REPORTE!C$11),IF(SUM(DC1035:DC$1993),CONCATENATE(INT(B1034),", "),INT(B1034)),""),IF(C1034=VALUE(REPORTE!C$10),IF(SUM(DC1035:DC$1993),CONCATENATE(INT(B1034),", "),INT(B1034)),""))</f>
        <v>#VALUE!</v>
      </c>
      <c r="DG1034" s="5"/>
      <c r="DH1034" s="5"/>
      <c r="DI1034" s="5"/>
      <c r="DJ1034" s="5"/>
    </row>
    <row r="1035" spans="1:114">
      <c r="A1035" s="4"/>
      <c r="B1035" s="3"/>
      <c r="D1035" s="1" t="str">
        <f>IFERROR(INDEX('padron cfe'!B:B,MATCH(DATOS!C1035,'padron cfe'!A:A,0),1),"")</f>
        <v/>
      </c>
      <c r="H1035" s="5" t="str">
        <f>IF(F1035="","",IFERROR(CONCATENATE("PEUA",VLOOKUP(ESTADO,REPORTE!AV$2:AW$33,2,0),DIDTRITO_FORM,CADER_FORM,IFERROR(VLOOKUP(DAY(F1035),$BN$3:$BO$11,2,0),DAY(F1035)),IFERROR(VLOOKUP(MONTH(F1035),$BN$3:$BO$11,2,0),MONTH(F1035)),YEAR(F1035),G1035),""))</f>
        <v/>
      </c>
      <c r="K1035" s="2" t="str">
        <f>IFERROR(INDEX('padron cfe'!C:C,MATCH(DATOS!C1035,'padron cfe'!A:A,0),1),"")</f>
        <v/>
      </c>
      <c r="L1035" s="4" t="str">
        <f>IFERROR(IF(VLOOKUP(J1035,J$2:L1034,4,0)=0,"",VLOOKUP(J1035,J$2:L1034,4,0)),"")</f>
        <v/>
      </c>
      <c r="M1035" s="4" t="str">
        <f>IFERROR(IF(VLOOKUP(J1035,J$2:M1034,5,0)=0,"",VLOOKUP(J1035,J$2:M1034,5,0)),"")</f>
        <v/>
      </c>
      <c r="Q1035" s="5" t="str">
        <f t="shared" si="214"/>
        <v/>
      </c>
      <c r="S1035"/>
      <c r="T1035" s="2" t="str">
        <f>IFERROR(INDEX('padron cfe'!D:D,MATCH(DATOS!C1035,'padron cfe'!A:A,0),1),"")</f>
        <v/>
      </c>
      <c r="X1035" s="3"/>
      <c r="Z1035" s="4" t="str">
        <f t="shared" si="215"/>
        <v/>
      </c>
      <c r="AC1035" s="2" t="str">
        <f>IFERROR(IF(INDEX(AC$1:AC1034,MATCH(J1035,J$1:J1034,0),1)=0,"",INDEX(AC$1:AC1034,MATCH(J1035,J$1:J1034,0),1)),"")</f>
        <v/>
      </c>
      <c r="AD1035" s="2" t="str">
        <f>IFERROR(IF(INDEX(AD$1:AD1034,MATCH(J1035,J$1:J1034,0),1)=0,"",INDEX(AD$1:AD1034,MATCH(J1035,J$1:J1034,0),1)),"")</f>
        <v/>
      </c>
      <c r="AE1035" s="2" t="str">
        <f>IFERROR(IF(INDEX(AE$1:AE1034,MATCH(J1035,J$1:J1034,0),1)=0,"",INDEX(AE$1:AE1034,MATCH(J1035,J$1:J1034,0),1)),"")</f>
        <v/>
      </c>
      <c r="AS1035" s="4"/>
      <c r="AU1035" s="124"/>
      <c r="AV1035" s="124"/>
      <c r="AW1035" s="124"/>
      <c r="AX1035" s="124"/>
      <c r="AY1035" s="124"/>
      <c r="AZ1035" s="124"/>
      <c r="BA1035" s="4"/>
      <c r="BB1035" s="127"/>
      <c r="BH1035" s="7" t="str">
        <f t="shared" ca="1" si="216"/>
        <v/>
      </c>
      <c r="BI1035" s="4" t="str">
        <f t="shared" si="212"/>
        <v/>
      </c>
      <c r="BJ1035" s="123" t="str">
        <f t="shared" si="217"/>
        <v/>
      </c>
      <c r="BK1035" s="140" t="str">
        <f t="shared" si="222"/>
        <v/>
      </c>
      <c r="BP1035" s="5"/>
      <c r="BQ1035" s="4" t="str">
        <f>IF(IFERROR(VLOOKUP(C1035,C1036:C$1993,1,0),"")="","",COUNTIF(C:C,C1035))</f>
        <v/>
      </c>
      <c r="BS1035" s="5"/>
      <c r="BT1035" s="5"/>
      <c r="BU1035" s="5" t="str">
        <f>IF(B1035="","",IF(BQ1035="",1+(MAX(BU$2:BU1034)),""))</f>
        <v/>
      </c>
      <c r="BV1035" s="5" t="str">
        <f t="shared" si="218"/>
        <v/>
      </c>
      <c r="BW1035" s="5" t="str">
        <f t="shared" si="219"/>
        <v/>
      </c>
      <c r="BX1035" s="14" t="str">
        <f t="shared" si="220"/>
        <v/>
      </c>
      <c r="BY1035" s="28"/>
      <c r="CA1035" s="5" t="str">
        <f t="shared" si="213"/>
        <v/>
      </c>
      <c r="CC1035" s="5"/>
      <c r="CD1035" s="5" t="str">
        <f t="shared" si="221"/>
        <v/>
      </c>
      <c r="CE1035" s="5" t="str">
        <f>IF(J1035="","",IFERROR(IF(VLOOKUP(J1035,J$2:J1034,1,0)=0,"",""),J1035))</f>
        <v/>
      </c>
      <c r="CF1035" s="24" t="str">
        <f>IF(CE1035="","",(IFERROR(VLOOKUP(MID(CE1035,1,1),$CW$2:DA$28,3,0),0)+IFERROR(VLOOKUP(MID(CE1035,2,1),CW$2:DA$28,4,0),0)+IFERROR(VLOOKUP(MID(CE1035,3,1),CW$2:DA$28,5,0),0)+(ROW(CE1035)/1000000000000)))</f>
        <v/>
      </c>
      <c r="CG1035" s="5"/>
      <c r="CH1035" s="5">
        <v>1034</v>
      </c>
      <c r="CI1035" s="5" t="str">
        <f>IFERROR(VLOOKUP(CH1035,CD$2:CE2111,2,0),"")</f>
        <v/>
      </c>
      <c r="CJ1035" s="5"/>
      <c r="CL1035" s="5"/>
      <c r="DC1035" s="5" t="e">
        <f>IF(REPORTE!AH$2="si",IF(C1035=VALUE(REPORTE!C$11),IF(SUM(DC1036:DC$1993),CONCATENATE(INT(B1035),", "),INT(B1035)),""),IF(C1035=VALUE(REPORTE!C$10),IF(SUM(DC1036:DC$1993),CONCATENATE(INT(B1035),", "),INT(B1035)),""))</f>
        <v>#VALUE!</v>
      </c>
      <c r="DG1035" s="5"/>
      <c r="DH1035" s="5"/>
      <c r="DI1035" s="5"/>
      <c r="DJ1035" s="5"/>
    </row>
    <row r="1036" spans="1:114">
      <c r="A1036" s="4"/>
      <c r="B1036" s="3"/>
      <c r="D1036" s="1" t="str">
        <f>IFERROR(INDEX('padron cfe'!B:B,MATCH(DATOS!C1036,'padron cfe'!A:A,0),1),"")</f>
        <v/>
      </c>
      <c r="H1036" s="5" t="str">
        <f>IF(F1036="","",IFERROR(CONCATENATE("PEUA",VLOOKUP(ESTADO,REPORTE!AV$2:AW$33,2,0),DIDTRITO_FORM,CADER_FORM,IFERROR(VLOOKUP(DAY(F1036),$BN$3:$BO$11,2,0),DAY(F1036)),IFERROR(VLOOKUP(MONTH(F1036),$BN$3:$BO$11,2,0),MONTH(F1036)),YEAR(F1036),G1036),""))</f>
        <v/>
      </c>
      <c r="K1036" s="2" t="str">
        <f>IFERROR(INDEX('padron cfe'!C:C,MATCH(DATOS!C1036,'padron cfe'!A:A,0),1),"")</f>
        <v/>
      </c>
      <c r="L1036" s="4" t="str">
        <f>IFERROR(IF(VLOOKUP(J1036,J$2:L1035,4,0)=0,"",VLOOKUP(J1036,J$2:L1035,4,0)),"")</f>
        <v/>
      </c>
      <c r="M1036" s="4" t="str">
        <f>IFERROR(IF(VLOOKUP(J1036,J$2:M1035,5,0)=0,"",VLOOKUP(J1036,J$2:M1035,5,0)),"")</f>
        <v/>
      </c>
      <c r="Q1036" s="5" t="str">
        <f t="shared" si="214"/>
        <v/>
      </c>
      <c r="S1036"/>
      <c r="T1036" s="2" t="str">
        <f>IFERROR(INDEX('padron cfe'!D:D,MATCH(DATOS!C1036,'padron cfe'!A:A,0),1),"")</f>
        <v/>
      </c>
      <c r="X1036" s="3"/>
      <c r="Z1036" s="4" t="str">
        <f t="shared" si="215"/>
        <v/>
      </c>
      <c r="AC1036" s="2" t="str">
        <f>IFERROR(IF(INDEX(AC$1:AC1035,MATCH(J1036,J$1:J1035,0),1)=0,"",INDEX(AC$1:AC1035,MATCH(J1036,J$1:J1035,0),1)),"")</f>
        <v/>
      </c>
      <c r="AD1036" s="2" t="str">
        <f>IFERROR(IF(INDEX(AD$1:AD1035,MATCH(J1036,J$1:J1035,0),1)=0,"",INDEX(AD$1:AD1035,MATCH(J1036,J$1:J1035,0),1)),"")</f>
        <v/>
      </c>
      <c r="AE1036" s="2" t="str">
        <f>IFERROR(IF(INDEX(AE$1:AE1035,MATCH(J1036,J$1:J1035,0),1)=0,"",INDEX(AE$1:AE1035,MATCH(J1036,J$1:J1035,0),1)),"")</f>
        <v/>
      </c>
      <c r="AS1036" s="4"/>
      <c r="AU1036" s="124"/>
      <c r="AV1036" s="124"/>
      <c r="AW1036" s="124"/>
      <c r="AX1036" s="124"/>
      <c r="AY1036" s="124"/>
      <c r="AZ1036" s="124"/>
      <c r="BA1036" s="4"/>
      <c r="BB1036" s="127"/>
      <c r="BH1036" s="7" t="str">
        <f t="shared" ca="1" si="216"/>
        <v/>
      </c>
      <c r="BI1036" s="4" t="str">
        <f t="shared" si="212"/>
        <v/>
      </c>
      <c r="BJ1036" s="123" t="str">
        <f t="shared" si="217"/>
        <v/>
      </c>
      <c r="BK1036" s="140" t="str">
        <f t="shared" si="222"/>
        <v/>
      </c>
      <c r="BP1036" s="5"/>
      <c r="BQ1036" s="4" t="str">
        <f>IF(IFERROR(VLOOKUP(C1036,C1037:C$1993,1,0),"")="","",COUNTIF(C:C,C1036))</f>
        <v/>
      </c>
      <c r="BS1036" s="5"/>
      <c r="BT1036" s="5"/>
      <c r="BU1036" s="5" t="str">
        <f>IF(B1036="","",IF(BQ1036="",1+(MAX(BU$2:BU1035)),""))</f>
        <v/>
      </c>
      <c r="BV1036" s="5" t="str">
        <f t="shared" si="218"/>
        <v/>
      </c>
      <c r="BW1036" s="5" t="str">
        <f t="shared" si="219"/>
        <v/>
      </c>
      <c r="BX1036" s="14" t="str">
        <f t="shared" si="220"/>
        <v/>
      </c>
      <c r="BY1036" s="28"/>
      <c r="CA1036" s="5" t="str">
        <f t="shared" si="213"/>
        <v/>
      </c>
      <c r="CC1036" s="5"/>
      <c r="CD1036" s="5" t="str">
        <f t="shared" si="221"/>
        <v/>
      </c>
      <c r="CE1036" s="5" t="str">
        <f>IF(J1036="","",IFERROR(IF(VLOOKUP(J1036,J$2:J1035,1,0)=0,"",""),J1036))</f>
        <v/>
      </c>
      <c r="CF1036" s="24" t="str">
        <f>IF(CE1036="","",(IFERROR(VLOOKUP(MID(CE1036,1,1),$CW$2:DA$28,3,0),0)+IFERROR(VLOOKUP(MID(CE1036,2,1),CW$2:DA$28,4,0),0)+IFERROR(VLOOKUP(MID(CE1036,3,1),CW$2:DA$28,5,0),0)+(ROW(CE1036)/1000000000000)))</f>
        <v/>
      </c>
      <c r="CG1036" s="5"/>
      <c r="CH1036" s="5">
        <v>1035</v>
      </c>
      <c r="CI1036" s="5" t="str">
        <f>IFERROR(VLOOKUP(CH1036,CD$2:CE2112,2,0),"")</f>
        <v/>
      </c>
      <c r="CJ1036" s="5"/>
      <c r="CL1036" s="5"/>
      <c r="DC1036" s="5" t="e">
        <f>IF(REPORTE!AH$2="si",IF(C1036=VALUE(REPORTE!C$11),IF(SUM(DC1037:DC$1993),CONCATENATE(INT(B1036),", "),INT(B1036)),""),IF(C1036=VALUE(REPORTE!C$10),IF(SUM(DC1037:DC$1993),CONCATENATE(INT(B1036),", "),INT(B1036)),""))</f>
        <v>#VALUE!</v>
      </c>
      <c r="DG1036" s="5"/>
      <c r="DH1036" s="5"/>
      <c r="DI1036" s="5"/>
      <c r="DJ1036" s="5"/>
    </row>
    <row r="1037" spans="1:114">
      <c r="A1037" s="4"/>
      <c r="B1037" s="3"/>
      <c r="D1037" s="1" t="str">
        <f>IFERROR(INDEX('padron cfe'!B:B,MATCH(DATOS!C1037,'padron cfe'!A:A,0),1),"")</f>
        <v/>
      </c>
      <c r="H1037" s="5" t="str">
        <f>IF(F1037="","",IFERROR(CONCATENATE("PEUA",VLOOKUP(ESTADO,REPORTE!AV$2:AW$33,2,0),DIDTRITO_FORM,CADER_FORM,IFERROR(VLOOKUP(DAY(F1037),$BN$3:$BO$11,2,0),DAY(F1037)),IFERROR(VLOOKUP(MONTH(F1037),$BN$3:$BO$11,2,0),MONTH(F1037)),YEAR(F1037),G1037),""))</f>
        <v/>
      </c>
      <c r="K1037" s="2" t="str">
        <f>IFERROR(INDEX('padron cfe'!C:C,MATCH(DATOS!C1037,'padron cfe'!A:A,0),1),"")</f>
        <v/>
      </c>
      <c r="L1037" s="4" t="str">
        <f>IFERROR(IF(VLOOKUP(J1037,J$2:L1036,4,0)=0,"",VLOOKUP(J1037,J$2:L1036,4,0)),"")</f>
        <v/>
      </c>
      <c r="M1037" s="4" t="str">
        <f>IFERROR(IF(VLOOKUP(J1037,J$2:M1036,5,0)=0,"",VLOOKUP(J1037,J$2:M1036,5,0)),"")</f>
        <v/>
      </c>
      <c r="Q1037" s="5" t="str">
        <f t="shared" si="214"/>
        <v/>
      </c>
      <c r="S1037"/>
      <c r="T1037" s="2" t="str">
        <f>IFERROR(INDEX('padron cfe'!D:D,MATCH(DATOS!C1037,'padron cfe'!A:A,0),1),"")</f>
        <v/>
      </c>
      <c r="X1037" s="3"/>
      <c r="Z1037" s="4" t="str">
        <f t="shared" si="215"/>
        <v/>
      </c>
      <c r="AC1037" s="2" t="str">
        <f>IFERROR(IF(INDEX(AC$1:AC1036,MATCH(J1037,J$1:J1036,0),1)=0,"",INDEX(AC$1:AC1036,MATCH(J1037,J$1:J1036,0),1)),"")</f>
        <v/>
      </c>
      <c r="AD1037" s="2" t="str">
        <f>IFERROR(IF(INDEX(AD$1:AD1036,MATCH(J1037,J$1:J1036,0),1)=0,"",INDEX(AD$1:AD1036,MATCH(J1037,J$1:J1036,0),1)),"")</f>
        <v/>
      </c>
      <c r="AE1037" s="2" t="str">
        <f>IFERROR(IF(INDEX(AE$1:AE1036,MATCH(J1037,J$1:J1036,0),1)=0,"",INDEX(AE$1:AE1036,MATCH(J1037,J$1:J1036,0),1)),"")</f>
        <v/>
      </c>
      <c r="AS1037" s="4"/>
      <c r="AU1037" s="124"/>
      <c r="AV1037" s="124"/>
      <c r="AW1037" s="124"/>
      <c r="AX1037" s="124"/>
      <c r="AY1037" s="124"/>
      <c r="AZ1037" s="124"/>
      <c r="BA1037" s="4"/>
      <c r="BB1037" s="127"/>
      <c r="BH1037" s="7" t="str">
        <f t="shared" ca="1" si="216"/>
        <v/>
      </c>
      <c r="BI1037" s="4" t="str">
        <f t="shared" si="212"/>
        <v/>
      </c>
      <c r="BJ1037" s="123" t="str">
        <f t="shared" si="217"/>
        <v/>
      </c>
      <c r="BK1037" s="140" t="str">
        <f t="shared" si="222"/>
        <v/>
      </c>
      <c r="BP1037" s="5"/>
      <c r="BQ1037" s="4" t="str">
        <f>IF(IFERROR(VLOOKUP(C1037,C1038:C$1993,1,0),"")="","",COUNTIF(C:C,C1037))</f>
        <v/>
      </c>
      <c r="BS1037" s="5"/>
      <c r="BT1037" s="5"/>
      <c r="BU1037" s="5" t="str">
        <f>IF(B1037="","",IF(BQ1037="",1+(MAX(BU$2:BU1036)),""))</f>
        <v/>
      </c>
      <c r="BV1037" s="5" t="str">
        <f t="shared" si="218"/>
        <v/>
      </c>
      <c r="BW1037" s="5" t="str">
        <f t="shared" si="219"/>
        <v/>
      </c>
      <c r="BX1037" s="14" t="str">
        <f t="shared" si="220"/>
        <v/>
      </c>
      <c r="BY1037" s="28"/>
      <c r="CA1037" s="5" t="str">
        <f t="shared" si="213"/>
        <v/>
      </c>
      <c r="CC1037" s="5"/>
      <c r="CD1037" s="5" t="str">
        <f t="shared" si="221"/>
        <v/>
      </c>
      <c r="CE1037" s="5" t="str">
        <f>IF(J1037="","",IFERROR(IF(VLOOKUP(J1037,J$2:J1036,1,0)=0,"",""),J1037))</f>
        <v/>
      </c>
      <c r="CF1037" s="24" t="str">
        <f>IF(CE1037="","",(IFERROR(VLOOKUP(MID(CE1037,1,1),$CW$2:DA$28,3,0),0)+IFERROR(VLOOKUP(MID(CE1037,2,1),CW$2:DA$28,4,0),0)+IFERROR(VLOOKUP(MID(CE1037,3,1),CW$2:DA$28,5,0),0)+(ROW(CE1037)/1000000000000)))</f>
        <v/>
      </c>
      <c r="CG1037" s="5"/>
      <c r="CH1037" s="5">
        <v>1036</v>
      </c>
      <c r="CI1037" s="5" t="str">
        <f>IFERROR(VLOOKUP(CH1037,CD$2:CE2113,2,0),"")</f>
        <v/>
      </c>
      <c r="CJ1037" s="5"/>
      <c r="CL1037" s="5"/>
      <c r="DC1037" s="5" t="e">
        <f>IF(REPORTE!AH$2="si",IF(C1037=VALUE(REPORTE!C$11),IF(SUM(DC1038:DC$1993),CONCATENATE(INT(B1037),", "),INT(B1037)),""),IF(C1037=VALUE(REPORTE!C$10),IF(SUM(DC1038:DC$1993),CONCATENATE(INT(B1037),", "),INT(B1037)),""))</f>
        <v>#VALUE!</v>
      </c>
      <c r="DG1037" s="5"/>
      <c r="DH1037" s="5"/>
      <c r="DI1037" s="5"/>
      <c r="DJ1037" s="5"/>
    </row>
    <row r="1038" spans="1:114">
      <c r="A1038" s="4"/>
      <c r="B1038" s="3"/>
      <c r="D1038" s="1" t="str">
        <f>IFERROR(INDEX('padron cfe'!B:B,MATCH(DATOS!C1038,'padron cfe'!A:A,0),1),"")</f>
        <v/>
      </c>
      <c r="H1038" s="5" t="str">
        <f>IF(F1038="","",IFERROR(CONCATENATE("PEUA",VLOOKUP(ESTADO,REPORTE!AV$2:AW$33,2,0),DIDTRITO_FORM,CADER_FORM,IFERROR(VLOOKUP(DAY(F1038),$BN$3:$BO$11,2,0),DAY(F1038)),IFERROR(VLOOKUP(MONTH(F1038),$BN$3:$BO$11,2,0),MONTH(F1038)),YEAR(F1038),G1038),""))</f>
        <v/>
      </c>
      <c r="K1038" s="2" t="str">
        <f>IFERROR(INDEX('padron cfe'!C:C,MATCH(DATOS!C1038,'padron cfe'!A:A,0),1),"")</f>
        <v/>
      </c>
      <c r="L1038" s="4" t="str">
        <f>IFERROR(IF(VLOOKUP(J1038,J$2:L1037,4,0)=0,"",VLOOKUP(J1038,J$2:L1037,4,0)),"")</f>
        <v/>
      </c>
      <c r="M1038" s="4" t="str">
        <f>IFERROR(IF(VLOOKUP(J1038,J$2:M1037,5,0)=0,"",VLOOKUP(J1038,J$2:M1037,5,0)),"")</f>
        <v/>
      </c>
      <c r="Q1038" s="5" t="str">
        <f t="shared" si="214"/>
        <v/>
      </c>
      <c r="S1038"/>
      <c r="T1038" s="2" t="str">
        <f>IFERROR(INDEX('padron cfe'!D:D,MATCH(DATOS!C1038,'padron cfe'!A:A,0),1),"")</f>
        <v/>
      </c>
      <c r="X1038" s="3"/>
      <c r="Z1038" s="4" t="str">
        <f t="shared" si="215"/>
        <v/>
      </c>
      <c r="AC1038" s="2" t="str">
        <f>IFERROR(IF(INDEX(AC$1:AC1037,MATCH(J1038,J$1:J1037,0),1)=0,"",INDEX(AC$1:AC1037,MATCH(J1038,J$1:J1037,0),1)),"")</f>
        <v/>
      </c>
      <c r="AD1038" s="2" t="str">
        <f>IFERROR(IF(INDEX(AD$1:AD1037,MATCH(J1038,J$1:J1037,0),1)=0,"",INDEX(AD$1:AD1037,MATCH(J1038,J$1:J1037,0),1)),"")</f>
        <v/>
      </c>
      <c r="AE1038" s="2" t="str">
        <f>IFERROR(IF(INDEX(AE$1:AE1037,MATCH(J1038,J$1:J1037,0),1)=0,"",INDEX(AE$1:AE1037,MATCH(J1038,J$1:J1037,0),1)),"")</f>
        <v/>
      </c>
      <c r="AS1038" s="4"/>
      <c r="AU1038" s="124"/>
      <c r="AV1038" s="124"/>
      <c r="AW1038" s="124"/>
      <c r="AX1038" s="124"/>
      <c r="AY1038" s="124"/>
      <c r="AZ1038" s="124"/>
      <c r="BA1038" s="4"/>
      <c r="BB1038" s="127"/>
      <c r="BH1038" s="7" t="str">
        <f t="shared" ca="1" si="216"/>
        <v/>
      </c>
      <c r="BI1038" s="4" t="str">
        <f t="shared" si="212"/>
        <v/>
      </c>
      <c r="BJ1038" s="123" t="str">
        <f t="shared" si="217"/>
        <v/>
      </c>
      <c r="BK1038" s="140" t="str">
        <f t="shared" si="222"/>
        <v/>
      </c>
      <c r="BP1038" s="5"/>
      <c r="BQ1038" s="4" t="str">
        <f>IF(IFERROR(VLOOKUP(C1038,C1039:C$1993,1,0),"")="","",COUNTIF(C:C,C1038))</f>
        <v/>
      </c>
      <c r="BS1038" s="5"/>
      <c r="BT1038" s="5"/>
      <c r="BU1038" s="5" t="str">
        <f>IF(B1038="","",IF(BQ1038="",1+(MAX(BU$2:BU1037)),""))</f>
        <v/>
      </c>
      <c r="BV1038" s="5" t="str">
        <f t="shared" si="218"/>
        <v/>
      </c>
      <c r="BW1038" s="5" t="str">
        <f t="shared" si="219"/>
        <v/>
      </c>
      <c r="BX1038" s="14" t="str">
        <f t="shared" si="220"/>
        <v/>
      </c>
      <c r="BY1038" s="28"/>
      <c r="CA1038" s="5" t="str">
        <f t="shared" si="213"/>
        <v/>
      </c>
      <c r="CC1038" s="5"/>
      <c r="CD1038" s="5" t="str">
        <f t="shared" si="221"/>
        <v/>
      </c>
      <c r="CE1038" s="5" t="str">
        <f>IF(J1038="","",IFERROR(IF(VLOOKUP(J1038,J$2:J1037,1,0)=0,"",""),J1038))</f>
        <v/>
      </c>
      <c r="CF1038" s="24" t="str">
        <f>IF(CE1038="","",(IFERROR(VLOOKUP(MID(CE1038,1,1),$CW$2:DA$28,3,0),0)+IFERROR(VLOOKUP(MID(CE1038,2,1),CW$2:DA$28,4,0),0)+IFERROR(VLOOKUP(MID(CE1038,3,1),CW$2:DA$28,5,0),0)+(ROW(CE1038)/1000000000000)))</f>
        <v/>
      </c>
      <c r="CG1038" s="5"/>
      <c r="CH1038" s="5">
        <v>1037</v>
      </c>
      <c r="CI1038" s="5" t="str">
        <f>IFERROR(VLOOKUP(CH1038,CD$2:CE2114,2,0),"")</f>
        <v/>
      </c>
      <c r="CJ1038" s="5"/>
      <c r="CL1038" s="5"/>
      <c r="DC1038" s="5" t="e">
        <f>IF(REPORTE!AH$2="si",IF(C1038=VALUE(REPORTE!C$11),IF(SUM(DC1039:DC$1993),CONCATENATE(INT(B1038),", "),INT(B1038)),""),IF(C1038=VALUE(REPORTE!C$10),IF(SUM(DC1039:DC$1993),CONCATENATE(INT(B1038),", "),INT(B1038)),""))</f>
        <v>#VALUE!</v>
      </c>
      <c r="DG1038" s="5"/>
      <c r="DH1038" s="5"/>
      <c r="DI1038" s="5"/>
      <c r="DJ1038" s="5"/>
    </row>
    <row r="1039" spans="1:114">
      <c r="A1039" s="4"/>
      <c r="B1039" s="3"/>
      <c r="D1039" s="1" t="str">
        <f>IFERROR(INDEX('padron cfe'!B:B,MATCH(DATOS!C1039,'padron cfe'!A:A,0),1),"")</f>
        <v/>
      </c>
      <c r="H1039" s="5" t="str">
        <f>IF(F1039="","",IFERROR(CONCATENATE("PEUA",VLOOKUP(ESTADO,REPORTE!AV$2:AW$33,2,0),DIDTRITO_FORM,CADER_FORM,IFERROR(VLOOKUP(DAY(F1039),$BN$3:$BO$11,2,0),DAY(F1039)),IFERROR(VLOOKUP(MONTH(F1039),$BN$3:$BO$11,2,0),MONTH(F1039)),YEAR(F1039),G1039),""))</f>
        <v/>
      </c>
      <c r="K1039" s="2" t="str">
        <f>IFERROR(INDEX('padron cfe'!C:C,MATCH(DATOS!C1039,'padron cfe'!A:A,0),1),"")</f>
        <v/>
      </c>
      <c r="L1039" s="4" t="str">
        <f>IFERROR(IF(VLOOKUP(J1039,J$2:L1038,4,0)=0,"",VLOOKUP(J1039,J$2:L1038,4,0)),"")</f>
        <v/>
      </c>
      <c r="M1039" s="4" t="str">
        <f>IFERROR(IF(VLOOKUP(J1039,J$2:M1038,5,0)=0,"",VLOOKUP(J1039,J$2:M1038,5,0)),"")</f>
        <v/>
      </c>
      <c r="Q1039" s="5" t="str">
        <f t="shared" si="214"/>
        <v/>
      </c>
      <c r="S1039"/>
      <c r="T1039" s="2" t="str">
        <f>IFERROR(INDEX('padron cfe'!D:D,MATCH(DATOS!C1039,'padron cfe'!A:A,0),1),"")</f>
        <v/>
      </c>
      <c r="X1039" s="3"/>
      <c r="Z1039" s="4" t="str">
        <f t="shared" si="215"/>
        <v/>
      </c>
      <c r="AC1039" s="2" t="str">
        <f>IFERROR(IF(INDEX(AC$1:AC1038,MATCH(J1039,J$1:J1038,0),1)=0,"",INDEX(AC$1:AC1038,MATCH(J1039,J$1:J1038,0),1)),"")</f>
        <v/>
      </c>
      <c r="AD1039" s="2" t="str">
        <f>IFERROR(IF(INDEX(AD$1:AD1038,MATCH(J1039,J$1:J1038,0),1)=0,"",INDEX(AD$1:AD1038,MATCH(J1039,J$1:J1038,0),1)),"")</f>
        <v/>
      </c>
      <c r="AE1039" s="2" t="str">
        <f>IFERROR(IF(INDEX(AE$1:AE1038,MATCH(J1039,J$1:J1038,0),1)=0,"",INDEX(AE$1:AE1038,MATCH(J1039,J$1:J1038,0),1)),"")</f>
        <v/>
      </c>
      <c r="AS1039" s="4"/>
      <c r="AU1039" s="124"/>
      <c r="AV1039" s="124"/>
      <c r="AW1039" s="124"/>
      <c r="AX1039" s="124"/>
      <c r="AY1039" s="124"/>
      <c r="AZ1039" s="124"/>
      <c r="BA1039" s="4"/>
      <c r="BB1039" s="127"/>
      <c r="BH1039" s="7" t="str">
        <f t="shared" ca="1" si="216"/>
        <v/>
      </c>
      <c r="BI1039" s="4" t="str">
        <f t="shared" si="212"/>
        <v/>
      </c>
      <c r="BJ1039" s="123" t="str">
        <f t="shared" si="217"/>
        <v/>
      </c>
      <c r="BK1039" s="140" t="str">
        <f t="shared" si="222"/>
        <v/>
      </c>
      <c r="BP1039" s="5"/>
      <c r="BQ1039" s="4" t="str">
        <f>IF(IFERROR(VLOOKUP(C1039,C1040:C$1993,1,0),"")="","",COUNTIF(C:C,C1039))</f>
        <v/>
      </c>
      <c r="BS1039" s="5"/>
      <c r="BT1039" s="5"/>
      <c r="BU1039" s="5" t="str">
        <f>IF(B1039="","",IF(BQ1039="",1+(MAX(BU$2:BU1038)),""))</f>
        <v/>
      </c>
      <c r="BV1039" s="5" t="str">
        <f t="shared" si="218"/>
        <v/>
      </c>
      <c r="BW1039" s="5" t="str">
        <f t="shared" si="219"/>
        <v/>
      </c>
      <c r="BX1039" s="14" t="str">
        <f t="shared" si="220"/>
        <v/>
      </c>
      <c r="BY1039" s="28"/>
      <c r="CA1039" s="5" t="str">
        <f t="shared" si="213"/>
        <v/>
      </c>
      <c r="CC1039" s="5"/>
      <c r="CD1039" s="5" t="str">
        <f t="shared" si="221"/>
        <v/>
      </c>
      <c r="CE1039" s="5" t="str">
        <f>IF(J1039="","",IFERROR(IF(VLOOKUP(J1039,J$2:J1038,1,0)=0,"",""),J1039))</f>
        <v/>
      </c>
      <c r="CF1039" s="24" t="str">
        <f>IF(CE1039="","",(IFERROR(VLOOKUP(MID(CE1039,1,1),$CW$2:DA$28,3,0),0)+IFERROR(VLOOKUP(MID(CE1039,2,1),CW$2:DA$28,4,0),0)+IFERROR(VLOOKUP(MID(CE1039,3,1),CW$2:DA$28,5,0),0)+(ROW(CE1039)/1000000000000)))</f>
        <v/>
      </c>
      <c r="CG1039" s="5"/>
      <c r="CH1039" s="5">
        <v>1038</v>
      </c>
      <c r="CI1039" s="5" t="str">
        <f>IFERROR(VLOOKUP(CH1039,CD$2:CE2115,2,0),"")</f>
        <v/>
      </c>
      <c r="CJ1039" s="5"/>
      <c r="CL1039" s="5"/>
      <c r="DC1039" s="5" t="e">
        <f>IF(REPORTE!AH$2="si",IF(C1039=VALUE(REPORTE!C$11),IF(SUM(DC1040:DC$1993),CONCATENATE(INT(B1039),", "),INT(B1039)),""),IF(C1039=VALUE(REPORTE!C$10),IF(SUM(DC1040:DC$1993),CONCATENATE(INT(B1039),", "),INT(B1039)),""))</f>
        <v>#VALUE!</v>
      </c>
      <c r="DG1039" s="5"/>
      <c r="DH1039" s="5"/>
      <c r="DI1039" s="5"/>
      <c r="DJ1039" s="5"/>
    </row>
    <row r="1040" spans="1:114">
      <c r="A1040" s="4"/>
      <c r="B1040" s="3"/>
      <c r="D1040" s="1" t="str">
        <f>IFERROR(INDEX('padron cfe'!B:B,MATCH(DATOS!C1040,'padron cfe'!A:A,0),1),"")</f>
        <v/>
      </c>
      <c r="H1040" s="5" t="str">
        <f>IF(F1040="","",IFERROR(CONCATENATE("PEUA",VLOOKUP(ESTADO,REPORTE!AV$2:AW$33,2,0),DIDTRITO_FORM,CADER_FORM,IFERROR(VLOOKUP(DAY(F1040),$BN$3:$BO$11,2,0),DAY(F1040)),IFERROR(VLOOKUP(MONTH(F1040),$BN$3:$BO$11,2,0),MONTH(F1040)),YEAR(F1040),G1040),""))</f>
        <v/>
      </c>
      <c r="K1040" s="2" t="str">
        <f>IFERROR(INDEX('padron cfe'!C:C,MATCH(DATOS!C1040,'padron cfe'!A:A,0),1),"")</f>
        <v/>
      </c>
      <c r="L1040" s="4" t="str">
        <f>IFERROR(IF(VLOOKUP(J1040,J$2:L1039,4,0)=0,"",VLOOKUP(J1040,J$2:L1039,4,0)),"")</f>
        <v/>
      </c>
      <c r="M1040" s="4" t="str">
        <f>IFERROR(IF(VLOOKUP(J1040,J$2:M1039,5,0)=0,"",VLOOKUP(J1040,J$2:M1039,5,0)),"")</f>
        <v/>
      </c>
      <c r="Q1040" s="5" t="str">
        <f t="shared" si="214"/>
        <v/>
      </c>
      <c r="S1040"/>
      <c r="T1040" s="2" t="str">
        <f>IFERROR(INDEX('padron cfe'!D:D,MATCH(DATOS!C1040,'padron cfe'!A:A,0),1),"")</f>
        <v/>
      </c>
      <c r="X1040" s="3"/>
      <c r="Z1040" s="4" t="str">
        <f t="shared" si="215"/>
        <v/>
      </c>
      <c r="AC1040" s="2" t="str">
        <f>IFERROR(IF(INDEX(AC$1:AC1039,MATCH(J1040,J$1:J1039,0),1)=0,"",INDEX(AC$1:AC1039,MATCH(J1040,J$1:J1039,0),1)),"")</f>
        <v/>
      </c>
      <c r="AD1040" s="2" t="str">
        <f>IFERROR(IF(INDEX(AD$1:AD1039,MATCH(J1040,J$1:J1039,0),1)=0,"",INDEX(AD$1:AD1039,MATCH(J1040,J$1:J1039,0),1)),"")</f>
        <v/>
      </c>
      <c r="AE1040" s="2" t="str">
        <f>IFERROR(IF(INDEX(AE$1:AE1039,MATCH(J1040,J$1:J1039,0),1)=0,"",INDEX(AE$1:AE1039,MATCH(J1040,J$1:J1039,0),1)),"")</f>
        <v/>
      </c>
      <c r="AS1040" s="4"/>
      <c r="AU1040" s="124"/>
      <c r="AV1040" s="124"/>
      <c r="AW1040" s="124"/>
      <c r="AX1040" s="124"/>
      <c r="AY1040" s="124"/>
      <c r="AZ1040" s="124"/>
      <c r="BA1040" s="4"/>
      <c r="BB1040" s="127"/>
      <c r="BH1040" s="7" t="str">
        <f t="shared" ca="1" si="216"/>
        <v/>
      </c>
      <c r="BI1040" s="4" t="str">
        <f t="shared" si="212"/>
        <v/>
      </c>
      <c r="BJ1040" s="123" t="str">
        <f t="shared" si="217"/>
        <v/>
      </c>
      <c r="BK1040" s="140" t="str">
        <f t="shared" si="222"/>
        <v/>
      </c>
      <c r="BP1040" s="5"/>
      <c r="BQ1040" s="4" t="str">
        <f>IF(IFERROR(VLOOKUP(C1040,C1041:C$1993,1,0),"")="","",COUNTIF(C:C,C1040))</f>
        <v/>
      </c>
      <c r="BS1040" s="5"/>
      <c r="BT1040" s="5"/>
      <c r="BU1040" s="5" t="str">
        <f>IF(B1040="","",IF(BQ1040="",1+(MAX(BU$2:BU1039)),""))</f>
        <v/>
      </c>
      <c r="BV1040" s="5" t="str">
        <f t="shared" si="218"/>
        <v/>
      </c>
      <c r="BW1040" s="5" t="str">
        <f t="shared" si="219"/>
        <v/>
      </c>
      <c r="BX1040" s="14" t="str">
        <f t="shared" si="220"/>
        <v/>
      </c>
      <c r="BY1040" s="28"/>
      <c r="CA1040" s="5" t="str">
        <f t="shared" si="213"/>
        <v/>
      </c>
      <c r="CC1040" s="5"/>
      <c r="CD1040" s="5" t="str">
        <f t="shared" si="221"/>
        <v/>
      </c>
      <c r="CE1040" s="5" t="str">
        <f>IF(J1040="","",IFERROR(IF(VLOOKUP(J1040,J$2:J1039,1,0)=0,"",""),J1040))</f>
        <v/>
      </c>
      <c r="CF1040" s="24" t="str">
        <f>IF(CE1040="","",(IFERROR(VLOOKUP(MID(CE1040,1,1),$CW$2:DA$28,3,0),0)+IFERROR(VLOOKUP(MID(CE1040,2,1),CW$2:DA$28,4,0),0)+IFERROR(VLOOKUP(MID(CE1040,3,1),CW$2:DA$28,5,0),0)+(ROW(CE1040)/1000000000000)))</f>
        <v/>
      </c>
      <c r="CG1040" s="5"/>
      <c r="CH1040" s="5">
        <v>1039</v>
      </c>
      <c r="CI1040" s="5" t="str">
        <f>IFERROR(VLOOKUP(CH1040,CD$2:CE2116,2,0),"")</f>
        <v/>
      </c>
      <c r="CJ1040" s="5"/>
      <c r="CL1040" s="5"/>
      <c r="DC1040" s="5" t="e">
        <f>IF(REPORTE!AH$2="si",IF(C1040=VALUE(REPORTE!C$11),IF(SUM(DC1041:DC$1993),CONCATENATE(INT(B1040),", "),INT(B1040)),""),IF(C1040=VALUE(REPORTE!C$10),IF(SUM(DC1041:DC$1993),CONCATENATE(INT(B1040),", "),INT(B1040)),""))</f>
        <v>#VALUE!</v>
      </c>
      <c r="DG1040" s="5"/>
      <c r="DH1040" s="5"/>
      <c r="DI1040" s="5"/>
      <c r="DJ1040" s="5"/>
    </row>
    <row r="1041" spans="1:114">
      <c r="A1041" s="4"/>
      <c r="B1041" s="3"/>
      <c r="D1041" s="1" t="str">
        <f>IFERROR(INDEX('padron cfe'!B:B,MATCH(DATOS!C1041,'padron cfe'!A:A,0),1),"")</f>
        <v/>
      </c>
      <c r="H1041" s="5" t="str">
        <f>IF(F1041="","",IFERROR(CONCATENATE("PEUA",VLOOKUP(ESTADO,REPORTE!AV$2:AW$33,2,0),DIDTRITO_FORM,CADER_FORM,IFERROR(VLOOKUP(DAY(F1041),$BN$3:$BO$11,2,0),DAY(F1041)),IFERROR(VLOOKUP(MONTH(F1041),$BN$3:$BO$11,2,0),MONTH(F1041)),YEAR(F1041),G1041),""))</f>
        <v/>
      </c>
      <c r="K1041" s="2" t="str">
        <f>IFERROR(INDEX('padron cfe'!C:C,MATCH(DATOS!C1041,'padron cfe'!A:A,0),1),"")</f>
        <v/>
      </c>
      <c r="L1041" s="4" t="str">
        <f>IFERROR(IF(VLOOKUP(J1041,J$2:L1040,4,0)=0,"",VLOOKUP(J1041,J$2:L1040,4,0)),"")</f>
        <v/>
      </c>
      <c r="M1041" s="4" t="str">
        <f>IFERROR(IF(VLOOKUP(J1041,J$2:M1040,5,0)=0,"",VLOOKUP(J1041,J$2:M1040,5,0)),"")</f>
        <v/>
      </c>
      <c r="Q1041" s="5" t="str">
        <f t="shared" si="214"/>
        <v/>
      </c>
      <c r="S1041"/>
      <c r="T1041" s="2" t="str">
        <f>IFERROR(INDEX('padron cfe'!D:D,MATCH(DATOS!C1041,'padron cfe'!A:A,0),1),"")</f>
        <v/>
      </c>
      <c r="X1041" s="3"/>
      <c r="Z1041" s="4" t="str">
        <f t="shared" si="215"/>
        <v/>
      </c>
      <c r="AC1041" s="2" t="str">
        <f>IFERROR(IF(INDEX(AC$1:AC1040,MATCH(J1041,J$1:J1040,0),1)=0,"",INDEX(AC$1:AC1040,MATCH(J1041,J$1:J1040,0),1)),"")</f>
        <v/>
      </c>
      <c r="AD1041" s="2" t="str">
        <f>IFERROR(IF(INDEX(AD$1:AD1040,MATCH(J1041,J$1:J1040,0),1)=0,"",INDEX(AD$1:AD1040,MATCH(J1041,J$1:J1040,0),1)),"")</f>
        <v/>
      </c>
      <c r="AE1041" s="2" t="str">
        <f>IFERROR(IF(INDEX(AE$1:AE1040,MATCH(J1041,J$1:J1040,0),1)=0,"",INDEX(AE$1:AE1040,MATCH(J1041,J$1:J1040,0),1)),"")</f>
        <v/>
      </c>
      <c r="AS1041" s="4"/>
      <c r="AU1041" s="124"/>
      <c r="AV1041" s="124"/>
      <c r="AW1041" s="124"/>
      <c r="AX1041" s="124"/>
      <c r="AY1041" s="124"/>
      <c r="AZ1041" s="124"/>
      <c r="BA1041" s="4"/>
      <c r="BB1041" s="127"/>
      <c r="BH1041" s="7" t="str">
        <f t="shared" ca="1" si="216"/>
        <v/>
      </c>
      <c r="BI1041" s="4" t="str">
        <f t="shared" si="212"/>
        <v/>
      </c>
      <c r="BJ1041" s="123" t="str">
        <f t="shared" si="217"/>
        <v/>
      </c>
      <c r="BK1041" s="140" t="str">
        <f t="shared" si="222"/>
        <v/>
      </c>
      <c r="BP1041" s="5"/>
      <c r="BQ1041" s="4" t="str">
        <f>IF(IFERROR(VLOOKUP(C1041,C1042:C$1993,1,0),"")="","",COUNTIF(C:C,C1041))</f>
        <v/>
      </c>
      <c r="BS1041" s="5"/>
      <c r="BT1041" s="5"/>
      <c r="BU1041" s="5" t="str">
        <f>IF(B1041="","",IF(BQ1041="",1+(MAX(BU$2:BU1040)),""))</f>
        <v/>
      </c>
      <c r="BV1041" s="5" t="str">
        <f t="shared" si="218"/>
        <v/>
      </c>
      <c r="BW1041" s="5" t="str">
        <f t="shared" si="219"/>
        <v/>
      </c>
      <c r="BX1041" s="14" t="str">
        <f t="shared" si="220"/>
        <v/>
      </c>
      <c r="BY1041" s="28"/>
      <c r="CA1041" s="5" t="str">
        <f t="shared" si="213"/>
        <v/>
      </c>
      <c r="CC1041" s="5"/>
      <c r="CD1041" s="5" t="str">
        <f t="shared" si="221"/>
        <v/>
      </c>
      <c r="CE1041" s="5" t="str">
        <f>IF(J1041="","",IFERROR(IF(VLOOKUP(J1041,J$2:J1040,1,0)=0,"",""),J1041))</f>
        <v/>
      </c>
      <c r="CF1041" s="24" t="str">
        <f>IF(CE1041="","",(IFERROR(VLOOKUP(MID(CE1041,1,1),$CW$2:DA$28,3,0),0)+IFERROR(VLOOKUP(MID(CE1041,2,1),CW$2:DA$28,4,0),0)+IFERROR(VLOOKUP(MID(CE1041,3,1),CW$2:DA$28,5,0),0)+(ROW(CE1041)/1000000000000)))</f>
        <v/>
      </c>
      <c r="CG1041" s="5"/>
      <c r="CH1041" s="5">
        <v>1040</v>
      </c>
      <c r="CI1041" s="5" t="str">
        <f>IFERROR(VLOOKUP(CH1041,CD$2:CE2117,2,0),"")</f>
        <v/>
      </c>
      <c r="CJ1041" s="5"/>
      <c r="CL1041" s="5"/>
      <c r="DC1041" s="5" t="e">
        <f>IF(REPORTE!AH$2="si",IF(C1041=VALUE(REPORTE!C$11),IF(SUM(DC1042:DC$1993),CONCATENATE(INT(B1041),", "),INT(B1041)),""),IF(C1041=VALUE(REPORTE!C$10),IF(SUM(DC1042:DC$1993),CONCATENATE(INT(B1041),", "),INT(B1041)),""))</f>
        <v>#VALUE!</v>
      </c>
      <c r="DG1041" s="5"/>
      <c r="DH1041" s="5"/>
      <c r="DI1041" s="5"/>
      <c r="DJ1041" s="5"/>
    </row>
    <row r="1042" spans="1:114">
      <c r="A1042" s="4"/>
      <c r="B1042" s="3"/>
      <c r="D1042" s="1" t="str">
        <f>IFERROR(INDEX('padron cfe'!B:B,MATCH(DATOS!C1042,'padron cfe'!A:A,0),1),"")</f>
        <v/>
      </c>
      <c r="H1042" s="5" t="str">
        <f>IF(F1042="","",IFERROR(CONCATENATE("PEUA",VLOOKUP(ESTADO,REPORTE!AV$2:AW$33,2,0),DIDTRITO_FORM,CADER_FORM,IFERROR(VLOOKUP(DAY(F1042),$BN$3:$BO$11,2,0),DAY(F1042)),IFERROR(VLOOKUP(MONTH(F1042),$BN$3:$BO$11,2,0),MONTH(F1042)),YEAR(F1042),G1042),""))</f>
        <v/>
      </c>
      <c r="K1042" s="2" t="str">
        <f>IFERROR(INDEX('padron cfe'!C:C,MATCH(DATOS!C1042,'padron cfe'!A:A,0),1),"")</f>
        <v/>
      </c>
      <c r="L1042" s="4" t="str">
        <f>IFERROR(IF(VLOOKUP(J1042,J$2:L1041,4,0)=0,"",VLOOKUP(J1042,J$2:L1041,4,0)),"")</f>
        <v/>
      </c>
      <c r="M1042" s="4" t="str">
        <f>IFERROR(IF(VLOOKUP(J1042,J$2:M1041,5,0)=0,"",VLOOKUP(J1042,J$2:M1041,5,0)),"")</f>
        <v/>
      </c>
      <c r="Q1042" s="5" t="str">
        <f t="shared" si="214"/>
        <v/>
      </c>
      <c r="S1042"/>
      <c r="T1042" s="2" t="str">
        <f>IFERROR(INDEX('padron cfe'!D:D,MATCH(DATOS!C1042,'padron cfe'!A:A,0),1),"")</f>
        <v/>
      </c>
      <c r="X1042" s="3"/>
      <c r="Z1042" s="4" t="str">
        <f t="shared" si="215"/>
        <v/>
      </c>
      <c r="AC1042" s="2" t="str">
        <f>IFERROR(IF(INDEX(AC$1:AC1041,MATCH(J1042,J$1:J1041,0),1)=0,"",INDEX(AC$1:AC1041,MATCH(J1042,J$1:J1041,0),1)),"")</f>
        <v/>
      </c>
      <c r="AD1042" s="2" t="str">
        <f>IFERROR(IF(INDEX(AD$1:AD1041,MATCH(J1042,J$1:J1041,0),1)=0,"",INDEX(AD$1:AD1041,MATCH(J1042,J$1:J1041,0),1)),"")</f>
        <v/>
      </c>
      <c r="AE1042" s="2" t="str">
        <f>IFERROR(IF(INDEX(AE$1:AE1041,MATCH(J1042,J$1:J1041,0),1)=0,"",INDEX(AE$1:AE1041,MATCH(J1042,J$1:J1041,0),1)),"")</f>
        <v/>
      </c>
      <c r="AS1042" s="4"/>
      <c r="AU1042" s="124"/>
      <c r="AV1042" s="124"/>
      <c r="AW1042" s="124"/>
      <c r="AX1042" s="124"/>
      <c r="AY1042" s="124"/>
      <c r="AZ1042" s="124"/>
      <c r="BA1042" s="4"/>
      <c r="BB1042" s="127"/>
      <c r="BH1042" s="7" t="str">
        <f t="shared" ca="1" si="216"/>
        <v/>
      </c>
      <c r="BI1042" s="4" t="str">
        <f t="shared" si="212"/>
        <v/>
      </c>
      <c r="BJ1042" s="123" t="str">
        <f t="shared" si="217"/>
        <v/>
      </c>
      <c r="BK1042" s="140" t="str">
        <f t="shared" si="222"/>
        <v/>
      </c>
      <c r="BP1042" s="5"/>
      <c r="BQ1042" s="4" t="str">
        <f>IF(IFERROR(VLOOKUP(C1042,C1043:C$1993,1,0),"")="","",COUNTIF(C:C,C1042))</f>
        <v/>
      </c>
      <c r="BS1042" s="5"/>
      <c r="BT1042" s="5"/>
      <c r="BU1042" s="5" t="str">
        <f>IF(B1042="","",IF(BQ1042="",1+(MAX(BU$2:BU1041)),""))</f>
        <v/>
      </c>
      <c r="BV1042" s="5" t="str">
        <f t="shared" si="218"/>
        <v/>
      </c>
      <c r="BW1042" s="5" t="str">
        <f t="shared" si="219"/>
        <v/>
      </c>
      <c r="BX1042" s="14" t="str">
        <f t="shared" si="220"/>
        <v/>
      </c>
      <c r="BY1042" s="28"/>
      <c r="CA1042" s="5" t="str">
        <f t="shared" si="213"/>
        <v/>
      </c>
      <c r="CC1042" s="5"/>
      <c r="CD1042" s="5" t="str">
        <f t="shared" si="221"/>
        <v/>
      </c>
      <c r="CE1042" s="5" t="str">
        <f>IF(J1042="","",IFERROR(IF(VLOOKUP(J1042,J$2:J1041,1,0)=0,"",""),J1042))</f>
        <v/>
      </c>
      <c r="CF1042" s="24" t="str">
        <f>IF(CE1042="","",(IFERROR(VLOOKUP(MID(CE1042,1,1),$CW$2:DA$28,3,0),0)+IFERROR(VLOOKUP(MID(CE1042,2,1),CW$2:DA$28,4,0),0)+IFERROR(VLOOKUP(MID(CE1042,3,1),CW$2:DA$28,5,0),0)+(ROW(CE1042)/1000000000000)))</f>
        <v/>
      </c>
      <c r="CG1042" s="5"/>
      <c r="CH1042" s="5">
        <v>1041</v>
      </c>
      <c r="CI1042" s="5" t="str">
        <f>IFERROR(VLOOKUP(CH1042,CD$2:CE2118,2,0),"")</f>
        <v/>
      </c>
      <c r="CJ1042" s="5"/>
      <c r="CL1042" s="5"/>
      <c r="DC1042" s="5" t="e">
        <f>IF(REPORTE!AH$2="si",IF(C1042=VALUE(REPORTE!C$11),IF(SUM(DC1043:DC$1993),CONCATENATE(INT(B1042),", "),INT(B1042)),""),IF(C1042=VALUE(REPORTE!C$10),IF(SUM(DC1043:DC$1993),CONCATENATE(INT(B1042),", "),INT(B1042)),""))</f>
        <v>#VALUE!</v>
      </c>
      <c r="DG1042" s="5"/>
      <c r="DH1042" s="5"/>
      <c r="DI1042" s="5"/>
      <c r="DJ1042" s="5"/>
    </row>
    <row r="1043" spans="1:114">
      <c r="A1043" s="4"/>
      <c r="B1043" s="3"/>
      <c r="D1043" s="1" t="str">
        <f>IFERROR(INDEX('padron cfe'!B:B,MATCH(DATOS!C1043,'padron cfe'!A:A,0),1),"")</f>
        <v/>
      </c>
      <c r="H1043" s="5" t="str">
        <f>IF(F1043="","",IFERROR(CONCATENATE("PEUA",VLOOKUP(ESTADO,REPORTE!AV$2:AW$33,2,0),DIDTRITO_FORM,CADER_FORM,IFERROR(VLOOKUP(DAY(F1043),$BN$3:$BO$11,2,0),DAY(F1043)),IFERROR(VLOOKUP(MONTH(F1043),$BN$3:$BO$11,2,0),MONTH(F1043)),YEAR(F1043),G1043),""))</f>
        <v/>
      </c>
      <c r="K1043" s="2" t="str">
        <f>IFERROR(INDEX('padron cfe'!C:C,MATCH(DATOS!C1043,'padron cfe'!A:A,0),1),"")</f>
        <v/>
      </c>
      <c r="L1043" s="4" t="str">
        <f>IFERROR(IF(VLOOKUP(J1043,J$2:L1042,4,0)=0,"",VLOOKUP(J1043,J$2:L1042,4,0)),"")</f>
        <v/>
      </c>
      <c r="M1043" s="4" t="str">
        <f>IFERROR(IF(VLOOKUP(J1043,J$2:M1042,5,0)=0,"",VLOOKUP(J1043,J$2:M1042,5,0)),"")</f>
        <v/>
      </c>
      <c r="Q1043" s="5" t="str">
        <f t="shared" si="214"/>
        <v/>
      </c>
      <c r="S1043"/>
      <c r="T1043" s="2" t="str">
        <f>IFERROR(INDEX('padron cfe'!D:D,MATCH(DATOS!C1043,'padron cfe'!A:A,0),1),"")</f>
        <v/>
      </c>
      <c r="X1043" s="3"/>
      <c r="Z1043" s="4" t="str">
        <f t="shared" si="215"/>
        <v/>
      </c>
      <c r="AC1043" s="2" t="str">
        <f>IFERROR(IF(INDEX(AC$1:AC1042,MATCH(J1043,J$1:J1042,0),1)=0,"",INDEX(AC$1:AC1042,MATCH(J1043,J$1:J1042,0),1)),"")</f>
        <v/>
      </c>
      <c r="AD1043" s="2" t="str">
        <f>IFERROR(IF(INDEX(AD$1:AD1042,MATCH(J1043,J$1:J1042,0),1)=0,"",INDEX(AD$1:AD1042,MATCH(J1043,J$1:J1042,0),1)),"")</f>
        <v/>
      </c>
      <c r="AE1043" s="2" t="str">
        <f>IFERROR(IF(INDEX(AE$1:AE1042,MATCH(J1043,J$1:J1042,0),1)=0,"",INDEX(AE$1:AE1042,MATCH(J1043,J$1:J1042,0),1)),"")</f>
        <v/>
      </c>
      <c r="AS1043" s="4"/>
      <c r="AU1043" s="124"/>
      <c r="AV1043" s="124"/>
      <c r="AW1043" s="124"/>
      <c r="AX1043" s="124"/>
      <c r="AY1043" s="124"/>
      <c r="AZ1043" s="124"/>
      <c r="BA1043" s="4"/>
      <c r="BB1043" s="127"/>
      <c r="BH1043" s="7" t="str">
        <f t="shared" ca="1" si="216"/>
        <v/>
      </c>
      <c r="BI1043" s="4" t="str">
        <f t="shared" ref="BI1043:BI1078" si="223">IFERROR(IF(AA1043=0,"",AA1043/BB1043),"")</f>
        <v/>
      </c>
      <c r="BJ1043" s="123" t="str">
        <f t="shared" si="217"/>
        <v/>
      </c>
      <c r="BK1043" s="140" t="str">
        <f t="shared" si="222"/>
        <v/>
      </c>
      <c r="BP1043" s="5"/>
      <c r="BQ1043" s="4" t="str">
        <f>IF(IFERROR(VLOOKUP(C1043,C1044:C$1993,1,0),"")="","",COUNTIF(C:C,C1043))</f>
        <v/>
      </c>
      <c r="BS1043" s="5"/>
      <c r="BT1043" s="5"/>
      <c r="BU1043" s="5" t="str">
        <f>IF(B1043="","",IF(BQ1043="",1+(MAX(BU$2:BU1042)),""))</f>
        <v/>
      </c>
      <c r="BV1043" s="5" t="str">
        <f t="shared" si="218"/>
        <v/>
      </c>
      <c r="BW1043" s="5" t="str">
        <f t="shared" si="219"/>
        <v/>
      </c>
      <c r="BX1043" s="14" t="str">
        <f t="shared" si="220"/>
        <v/>
      </c>
      <c r="BY1043" s="28"/>
      <c r="CA1043" s="5" t="str">
        <f t="shared" si="213"/>
        <v/>
      </c>
      <c r="CC1043" s="5"/>
      <c r="CD1043" s="5" t="str">
        <f t="shared" si="221"/>
        <v/>
      </c>
      <c r="CE1043" s="5" t="str">
        <f>IF(J1043="","",IFERROR(IF(VLOOKUP(J1043,J$2:J1042,1,0)=0,"",""),J1043))</f>
        <v/>
      </c>
      <c r="CF1043" s="24" t="str">
        <f>IF(CE1043="","",(IFERROR(VLOOKUP(MID(CE1043,1,1),$CW$2:DA$28,3,0),0)+IFERROR(VLOOKUP(MID(CE1043,2,1),CW$2:DA$28,4,0),0)+IFERROR(VLOOKUP(MID(CE1043,3,1),CW$2:DA$28,5,0),0)+(ROW(CE1043)/1000000000000)))</f>
        <v/>
      </c>
      <c r="CG1043" s="5"/>
      <c r="CH1043" s="5">
        <v>1042</v>
      </c>
      <c r="CI1043" s="5" t="str">
        <f>IFERROR(VLOOKUP(CH1043,CD$2:CE2119,2,0),"")</f>
        <v/>
      </c>
      <c r="CJ1043" s="5"/>
      <c r="CL1043" s="5"/>
      <c r="DC1043" s="5" t="e">
        <f>IF(REPORTE!AH$2="si",IF(C1043=VALUE(REPORTE!C$11),IF(SUM(DC1044:DC$1993),CONCATENATE(INT(B1043),", "),INT(B1043)),""),IF(C1043=VALUE(REPORTE!C$10),IF(SUM(DC1044:DC$1993),CONCATENATE(INT(B1043),", "),INT(B1043)),""))</f>
        <v>#VALUE!</v>
      </c>
      <c r="DG1043" s="5"/>
      <c r="DH1043" s="5"/>
      <c r="DI1043" s="5"/>
      <c r="DJ1043" s="5"/>
    </row>
    <row r="1044" spans="1:114">
      <c r="A1044" s="4"/>
      <c r="B1044" s="3"/>
      <c r="D1044" s="1" t="str">
        <f>IFERROR(INDEX('padron cfe'!B:B,MATCH(DATOS!C1044,'padron cfe'!A:A,0),1),"")</f>
        <v/>
      </c>
      <c r="H1044" s="5" t="str">
        <f>IF(F1044="","",IFERROR(CONCATENATE("PEUA",VLOOKUP(ESTADO,REPORTE!AV$2:AW$33,2,0),DIDTRITO_FORM,CADER_FORM,IFERROR(VLOOKUP(DAY(F1044),$BN$3:$BO$11,2,0),DAY(F1044)),IFERROR(VLOOKUP(MONTH(F1044),$BN$3:$BO$11,2,0),MONTH(F1044)),YEAR(F1044),G1044),""))</f>
        <v/>
      </c>
      <c r="K1044" s="2" t="str">
        <f>IFERROR(INDEX('padron cfe'!C:C,MATCH(DATOS!C1044,'padron cfe'!A:A,0),1),"")</f>
        <v/>
      </c>
      <c r="L1044" s="4" t="str">
        <f>IFERROR(IF(VLOOKUP(J1044,J$2:L1043,4,0)=0,"",VLOOKUP(J1044,J$2:L1043,4,0)),"")</f>
        <v/>
      </c>
      <c r="M1044" s="4" t="str">
        <f>IFERROR(IF(VLOOKUP(J1044,J$2:M1043,5,0)=0,"",VLOOKUP(J1044,J$2:M1043,5,0)),"")</f>
        <v/>
      </c>
      <c r="Q1044" s="5" t="str">
        <f t="shared" si="214"/>
        <v/>
      </c>
      <c r="S1044"/>
      <c r="T1044" s="2" t="str">
        <f>IFERROR(INDEX('padron cfe'!D:D,MATCH(DATOS!C1044,'padron cfe'!A:A,0),1),"")</f>
        <v/>
      </c>
      <c r="X1044" s="3"/>
      <c r="Z1044" s="4" t="str">
        <f t="shared" si="215"/>
        <v/>
      </c>
      <c r="AC1044" s="2" t="str">
        <f>IFERROR(IF(INDEX(AC$1:AC1043,MATCH(J1044,J$1:J1043,0),1)=0,"",INDEX(AC$1:AC1043,MATCH(J1044,J$1:J1043,0),1)),"")</f>
        <v/>
      </c>
      <c r="AD1044" s="2" t="str">
        <f>IFERROR(IF(INDEX(AD$1:AD1043,MATCH(J1044,J$1:J1043,0),1)=0,"",INDEX(AD$1:AD1043,MATCH(J1044,J$1:J1043,0),1)),"")</f>
        <v/>
      </c>
      <c r="AE1044" s="2" t="str">
        <f>IFERROR(IF(INDEX(AE$1:AE1043,MATCH(J1044,J$1:J1043,0),1)=0,"",INDEX(AE$1:AE1043,MATCH(J1044,J$1:J1043,0),1)),"")</f>
        <v/>
      </c>
      <c r="AS1044" s="4"/>
      <c r="AU1044" s="124"/>
      <c r="AV1044" s="124"/>
      <c r="AW1044" s="124"/>
      <c r="AX1044" s="124"/>
      <c r="AY1044" s="124"/>
      <c r="AZ1044" s="124"/>
      <c r="BA1044" s="4"/>
      <c r="BB1044" s="127"/>
      <c r="BH1044" s="7" t="str">
        <f t="shared" ca="1" si="216"/>
        <v/>
      </c>
      <c r="BI1044" s="4" t="str">
        <f t="shared" si="223"/>
        <v/>
      </c>
      <c r="BJ1044" s="123" t="str">
        <f t="shared" si="217"/>
        <v/>
      </c>
      <c r="BK1044" s="140" t="str">
        <f t="shared" si="222"/>
        <v/>
      </c>
      <c r="BP1044" s="5"/>
      <c r="BQ1044" s="4" t="str">
        <f>IF(IFERROR(VLOOKUP(C1044,C1045:C$1993,1,0),"")="","",COUNTIF(C:C,C1044))</f>
        <v/>
      </c>
      <c r="BS1044" s="5"/>
      <c r="BT1044" s="5"/>
      <c r="BU1044" s="5" t="str">
        <f>IF(B1044="","",IF(BQ1044="",1+(MAX(BU$2:BU1043)),""))</f>
        <v/>
      </c>
      <c r="BV1044" s="5" t="str">
        <f t="shared" si="218"/>
        <v/>
      </c>
      <c r="BW1044" s="5" t="str">
        <f t="shared" si="219"/>
        <v/>
      </c>
      <c r="BX1044" s="14" t="str">
        <f t="shared" si="220"/>
        <v/>
      </c>
      <c r="BY1044" s="28"/>
      <c r="CA1044" s="5" t="str">
        <f t="shared" si="213"/>
        <v/>
      </c>
      <c r="CC1044" s="5"/>
      <c r="CD1044" s="5" t="str">
        <f t="shared" si="221"/>
        <v/>
      </c>
      <c r="CE1044" s="5" t="str">
        <f>IF(J1044="","",IFERROR(IF(VLOOKUP(J1044,J$2:J1043,1,0)=0,"",""),J1044))</f>
        <v/>
      </c>
      <c r="CF1044" s="24" t="str">
        <f>IF(CE1044="","",(IFERROR(VLOOKUP(MID(CE1044,1,1),$CW$2:DA$28,3,0),0)+IFERROR(VLOOKUP(MID(CE1044,2,1),CW$2:DA$28,4,0),0)+IFERROR(VLOOKUP(MID(CE1044,3,1),CW$2:DA$28,5,0),0)+(ROW(CE1044)/1000000000000)))</f>
        <v/>
      </c>
      <c r="CG1044" s="5"/>
      <c r="CH1044" s="5">
        <v>1043</v>
      </c>
      <c r="CI1044" s="5" t="str">
        <f>IFERROR(VLOOKUP(CH1044,CD$2:CE2120,2,0),"")</f>
        <v/>
      </c>
      <c r="CJ1044" s="5"/>
      <c r="CL1044" s="5"/>
      <c r="DC1044" s="5" t="e">
        <f>IF(REPORTE!AH$2="si",IF(C1044=VALUE(REPORTE!C$11),IF(SUM(DC1045:DC$1993),CONCATENATE(INT(B1044),", "),INT(B1044)),""),IF(C1044=VALUE(REPORTE!C$10),IF(SUM(DC1045:DC$1993),CONCATENATE(INT(B1044),", "),INT(B1044)),""))</f>
        <v>#VALUE!</v>
      </c>
      <c r="DG1044" s="5"/>
      <c r="DH1044" s="5"/>
      <c r="DI1044" s="5"/>
      <c r="DJ1044" s="5"/>
    </row>
    <row r="1045" spans="1:114">
      <c r="A1045" s="4"/>
      <c r="B1045" s="3"/>
      <c r="D1045" s="1" t="str">
        <f>IFERROR(INDEX('padron cfe'!B:B,MATCH(DATOS!C1045,'padron cfe'!A:A,0),1),"")</f>
        <v/>
      </c>
      <c r="H1045" s="5" t="str">
        <f>IF(F1045="","",IFERROR(CONCATENATE("PEUA",VLOOKUP(ESTADO,REPORTE!AV$2:AW$33,2,0),DIDTRITO_FORM,CADER_FORM,IFERROR(VLOOKUP(DAY(F1045),$BN$3:$BO$11,2,0),DAY(F1045)),IFERROR(VLOOKUP(MONTH(F1045),$BN$3:$BO$11,2,0),MONTH(F1045)),YEAR(F1045),G1045),""))</f>
        <v/>
      </c>
      <c r="K1045" s="2" t="str">
        <f>IFERROR(INDEX('padron cfe'!C:C,MATCH(DATOS!C1045,'padron cfe'!A:A,0),1),"")</f>
        <v/>
      </c>
      <c r="L1045" s="4" t="str">
        <f>IFERROR(IF(VLOOKUP(J1045,J$2:L1044,4,0)=0,"",VLOOKUP(J1045,J$2:L1044,4,0)),"")</f>
        <v/>
      </c>
      <c r="M1045" s="4" t="str">
        <f>IFERROR(IF(VLOOKUP(J1045,J$2:M1044,5,0)=0,"",VLOOKUP(J1045,J$2:M1044,5,0)),"")</f>
        <v/>
      </c>
      <c r="Q1045" s="5" t="str">
        <f t="shared" si="214"/>
        <v/>
      </c>
      <c r="S1045"/>
      <c r="T1045" s="2" t="str">
        <f>IFERROR(INDEX('padron cfe'!D:D,MATCH(DATOS!C1045,'padron cfe'!A:A,0),1),"")</f>
        <v/>
      </c>
      <c r="X1045" s="3"/>
      <c r="Z1045" s="4" t="str">
        <f t="shared" si="215"/>
        <v/>
      </c>
      <c r="AC1045" s="2" t="str">
        <f>IFERROR(IF(INDEX(AC$1:AC1044,MATCH(J1045,J$1:J1044,0),1)=0,"",INDEX(AC$1:AC1044,MATCH(J1045,J$1:J1044,0),1)),"")</f>
        <v/>
      </c>
      <c r="AD1045" s="2" t="str">
        <f>IFERROR(IF(INDEX(AD$1:AD1044,MATCH(J1045,J$1:J1044,0),1)=0,"",INDEX(AD$1:AD1044,MATCH(J1045,J$1:J1044,0),1)),"")</f>
        <v/>
      </c>
      <c r="AE1045" s="2" t="str">
        <f>IFERROR(IF(INDEX(AE$1:AE1044,MATCH(J1045,J$1:J1044,0),1)=0,"",INDEX(AE$1:AE1044,MATCH(J1045,J$1:J1044,0),1)),"")</f>
        <v/>
      </c>
      <c r="AS1045" s="4"/>
      <c r="AU1045" s="124"/>
      <c r="AV1045" s="124"/>
      <c r="AW1045" s="124"/>
      <c r="AX1045" s="124"/>
      <c r="AY1045" s="124"/>
      <c r="AZ1045" s="124"/>
      <c r="BA1045" s="4"/>
      <c r="BB1045" s="127"/>
      <c r="BH1045" s="7" t="str">
        <f t="shared" ca="1" si="216"/>
        <v/>
      </c>
      <c r="BI1045" s="4" t="str">
        <f t="shared" si="223"/>
        <v/>
      </c>
      <c r="BJ1045" s="123" t="str">
        <f t="shared" si="217"/>
        <v/>
      </c>
      <c r="BK1045" s="140" t="str">
        <f t="shared" si="222"/>
        <v/>
      </c>
      <c r="BP1045" s="5"/>
      <c r="BQ1045" s="4" t="str">
        <f>IF(IFERROR(VLOOKUP(C1045,C1046:C$1993,1,0),"")="","",COUNTIF(C:C,C1045))</f>
        <v/>
      </c>
      <c r="BS1045" s="5"/>
      <c r="BT1045" s="5"/>
      <c r="BU1045" s="5" t="str">
        <f>IF(B1045="","",IF(BQ1045="",1+(MAX(BU$2:BU1044)),""))</f>
        <v/>
      </c>
      <c r="BV1045" s="5" t="str">
        <f t="shared" si="218"/>
        <v/>
      </c>
      <c r="BW1045" s="5" t="str">
        <f t="shared" si="219"/>
        <v/>
      </c>
      <c r="BX1045" s="14" t="str">
        <f t="shared" si="220"/>
        <v/>
      </c>
      <c r="BY1045" s="28"/>
      <c r="CA1045" s="5" t="str">
        <f t="shared" si="213"/>
        <v/>
      </c>
      <c r="CC1045" s="5"/>
      <c r="CD1045" s="5" t="str">
        <f t="shared" si="221"/>
        <v/>
      </c>
      <c r="CE1045" s="5" t="str">
        <f>IF(J1045="","",IFERROR(IF(VLOOKUP(J1045,J$2:J1044,1,0)=0,"",""),J1045))</f>
        <v/>
      </c>
      <c r="CF1045" s="24" t="str">
        <f>IF(CE1045="","",(IFERROR(VLOOKUP(MID(CE1045,1,1),$CW$2:DA$28,3,0),0)+IFERROR(VLOOKUP(MID(CE1045,2,1),CW$2:DA$28,4,0),0)+IFERROR(VLOOKUP(MID(CE1045,3,1),CW$2:DA$28,5,0),0)+(ROW(CE1045)/1000000000000)))</f>
        <v/>
      </c>
      <c r="CG1045" s="5"/>
      <c r="CH1045" s="5">
        <v>1044</v>
      </c>
      <c r="CI1045" s="5" t="str">
        <f>IFERROR(VLOOKUP(CH1045,CD$2:CE2121,2,0),"")</f>
        <v/>
      </c>
      <c r="CJ1045" s="5"/>
      <c r="CL1045" s="5"/>
      <c r="DC1045" s="5" t="e">
        <f>IF(REPORTE!AH$2="si",IF(C1045=VALUE(REPORTE!C$11),IF(SUM(DC1046:DC$1993),CONCATENATE(INT(B1045),", "),INT(B1045)),""),IF(C1045=VALUE(REPORTE!C$10),IF(SUM(DC1046:DC$1993),CONCATENATE(INT(B1045),", "),INT(B1045)),""))</f>
        <v>#VALUE!</v>
      </c>
      <c r="DG1045" s="5"/>
      <c r="DH1045" s="5"/>
      <c r="DI1045" s="5"/>
      <c r="DJ1045" s="5"/>
    </row>
    <row r="1046" spans="1:114">
      <c r="A1046" s="4"/>
      <c r="B1046" s="3"/>
      <c r="D1046" s="1" t="str">
        <f>IFERROR(INDEX('padron cfe'!B:B,MATCH(DATOS!C1046,'padron cfe'!A:A,0),1),"")</f>
        <v/>
      </c>
      <c r="H1046" s="5" t="str">
        <f>IF(F1046="","",IFERROR(CONCATENATE("PEUA",VLOOKUP(ESTADO,REPORTE!AV$2:AW$33,2,0),DIDTRITO_FORM,CADER_FORM,IFERROR(VLOOKUP(DAY(F1046),$BN$3:$BO$11,2,0),DAY(F1046)),IFERROR(VLOOKUP(MONTH(F1046),$BN$3:$BO$11,2,0),MONTH(F1046)),YEAR(F1046),G1046),""))</f>
        <v/>
      </c>
      <c r="K1046" s="2" t="str">
        <f>IFERROR(INDEX('padron cfe'!C:C,MATCH(DATOS!C1046,'padron cfe'!A:A,0),1),"")</f>
        <v/>
      </c>
      <c r="L1046" s="4" t="str">
        <f>IFERROR(IF(VLOOKUP(J1046,J$2:L1045,4,0)=0,"",VLOOKUP(J1046,J$2:L1045,4,0)),"")</f>
        <v/>
      </c>
      <c r="M1046" s="4" t="str">
        <f>IFERROR(IF(VLOOKUP(J1046,J$2:M1045,5,0)=0,"",VLOOKUP(J1046,J$2:M1045,5,0)),"")</f>
        <v/>
      </c>
      <c r="Q1046" s="5" t="str">
        <f t="shared" si="214"/>
        <v/>
      </c>
      <c r="S1046"/>
      <c r="T1046" s="2" t="str">
        <f>IFERROR(INDEX('padron cfe'!D:D,MATCH(DATOS!C1046,'padron cfe'!A:A,0),1),"")</f>
        <v/>
      </c>
      <c r="X1046" s="3"/>
      <c r="Z1046" s="4" t="str">
        <f t="shared" si="215"/>
        <v/>
      </c>
      <c r="AC1046" s="2" t="str">
        <f>IFERROR(IF(INDEX(AC$1:AC1045,MATCH(J1046,J$1:J1045,0),1)=0,"",INDEX(AC$1:AC1045,MATCH(J1046,J$1:J1045,0),1)),"")</f>
        <v/>
      </c>
      <c r="AD1046" s="2" t="str">
        <f>IFERROR(IF(INDEX(AD$1:AD1045,MATCH(J1046,J$1:J1045,0),1)=0,"",INDEX(AD$1:AD1045,MATCH(J1046,J$1:J1045,0),1)),"")</f>
        <v/>
      </c>
      <c r="AE1046" s="2" t="str">
        <f>IFERROR(IF(INDEX(AE$1:AE1045,MATCH(J1046,J$1:J1045,0),1)=0,"",INDEX(AE$1:AE1045,MATCH(J1046,J$1:J1045,0),1)),"")</f>
        <v/>
      </c>
      <c r="AS1046" s="4"/>
      <c r="AU1046" s="124"/>
      <c r="AV1046" s="124"/>
      <c r="AW1046" s="124"/>
      <c r="AX1046" s="124"/>
      <c r="AY1046" s="124"/>
      <c r="AZ1046" s="124"/>
      <c r="BA1046" s="4"/>
      <c r="BB1046" s="127"/>
      <c r="BH1046" s="7" t="str">
        <f t="shared" ca="1" si="216"/>
        <v/>
      </c>
      <c r="BI1046" s="4" t="str">
        <f t="shared" si="223"/>
        <v/>
      </c>
      <c r="BJ1046" s="123" t="str">
        <f t="shared" si="217"/>
        <v/>
      </c>
      <c r="BK1046" s="140" t="str">
        <f t="shared" si="222"/>
        <v/>
      </c>
      <c r="BP1046" s="5"/>
      <c r="BQ1046" s="4" t="str">
        <f>IF(IFERROR(VLOOKUP(C1046,C1047:C$1993,1,0),"")="","",COUNTIF(C:C,C1046))</f>
        <v/>
      </c>
      <c r="BS1046" s="5"/>
      <c r="BT1046" s="5"/>
      <c r="BU1046" s="5" t="str">
        <f>IF(B1046="","",IF(BQ1046="",1+(MAX(BU$2:BU1045)),""))</f>
        <v/>
      </c>
      <c r="BV1046" s="5" t="str">
        <f t="shared" si="218"/>
        <v/>
      </c>
      <c r="BW1046" s="5" t="str">
        <f t="shared" si="219"/>
        <v/>
      </c>
      <c r="BX1046" s="14" t="str">
        <f t="shared" si="220"/>
        <v/>
      </c>
      <c r="BY1046" s="28"/>
      <c r="CA1046" s="5" t="str">
        <f t="shared" ref="CA1046:CA1077" si="224">CONCATENATE(AI1046,AJ1046,AK1046,AL1046,AM1046)</f>
        <v/>
      </c>
      <c r="CC1046" s="5"/>
      <c r="CD1046" s="5" t="str">
        <f t="shared" si="221"/>
        <v/>
      </c>
      <c r="CE1046" s="5" t="str">
        <f>IF(J1046="","",IFERROR(IF(VLOOKUP(J1046,J$2:J1045,1,0)=0,"",""),J1046))</f>
        <v/>
      </c>
      <c r="CF1046" s="24" t="str">
        <f>IF(CE1046="","",(IFERROR(VLOOKUP(MID(CE1046,1,1),$CW$2:DA$28,3,0),0)+IFERROR(VLOOKUP(MID(CE1046,2,1),CW$2:DA$28,4,0),0)+IFERROR(VLOOKUP(MID(CE1046,3,1),CW$2:DA$28,5,0),0)+(ROW(CE1046)/1000000000000)))</f>
        <v/>
      </c>
      <c r="CG1046" s="5"/>
      <c r="CH1046" s="5">
        <v>1045</v>
      </c>
      <c r="CI1046" s="5" t="str">
        <f>IFERROR(VLOOKUP(CH1046,CD$2:CE2122,2,0),"")</f>
        <v/>
      </c>
      <c r="CJ1046" s="5"/>
      <c r="CL1046" s="5"/>
      <c r="DC1046" s="5" t="e">
        <f>IF(REPORTE!AH$2="si",IF(C1046=VALUE(REPORTE!C$11),IF(SUM(DC1047:DC$1993),CONCATENATE(INT(B1046),", "),INT(B1046)),""),IF(C1046=VALUE(REPORTE!C$10),IF(SUM(DC1047:DC$1993),CONCATENATE(INT(B1046),", "),INT(B1046)),""))</f>
        <v>#VALUE!</v>
      </c>
      <c r="DG1046" s="5"/>
      <c r="DH1046" s="5"/>
      <c r="DI1046" s="5"/>
      <c r="DJ1046" s="5"/>
    </row>
    <row r="1047" spans="1:114">
      <c r="A1047" s="4"/>
      <c r="B1047" s="3"/>
      <c r="D1047" s="1" t="str">
        <f>IFERROR(INDEX('padron cfe'!B:B,MATCH(DATOS!C1047,'padron cfe'!A:A,0),1),"")</f>
        <v/>
      </c>
      <c r="H1047" s="5" t="str">
        <f>IF(F1047="","",IFERROR(CONCATENATE("PEUA",VLOOKUP(ESTADO,REPORTE!AV$2:AW$33,2,0),DIDTRITO_FORM,CADER_FORM,IFERROR(VLOOKUP(DAY(F1047),$BN$3:$BO$11,2,0),DAY(F1047)),IFERROR(VLOOKUP(MONTH(F1047),$BN$3:$BO$11,2,0),MONTH(F1047)),YEAR(F1047),G1047),""))</f>
        <v/>
      </c>
      <c r="K1047" s="2" t="str">
        <f>IFERROR(INDEX('padron cfe'!C:C,MATCH(DATOS!C1047,'padron cfe'!A:A,0),1),"")</f>
        <v/>
      </c>
      <c r="L1047" s="4" t="str">
        <f>IFERROR(IF(VLOOKUP(J1047,J$2:L1046,4,0)=0,"",VLOOKUP(J1047,J$2:L1046,4,0)),"")</f>
        <v/>
      </c>
      <c r="M1047" s="4" t="str">
        <f>IFERROR(IF(VLOOKUP(J1047,J$2:M1046,5,0)=0,"",VLOOKUP(J1047,J$2:M1046,5,0)),"")</f>
        <v/>
      </c>
      <c r="Q1047" s="5" t="str">
        <f t="shared" si="214"/>
        <v/>
      </c>
      <c r="S1047"/>
      <c r="T1047" s="2" t="str">
        <f>IFERROR(INDEX('padron cfe'!D:D,MATCH(DATOS!C1047,'padron cfe'!A:A,0),1),"")</f>
        <v/>
      </c>
      <c r="X1047" s="3"/>
      <c r="Z1047" s="4" t="str">
        <f t="shared" si="215"/>
        <v/>
      </c>
      <c r="AC1047" s="2" t="str">
        <f>IFERROR(IF(INDEX(AC$1:AC1046,MATCH(J1047,J$1:J1046,0),1)=0,"",INDEX(AC$1:AC1046,MATCH(J1047,J$1:J1046,0),1)),"")</f>
        <v/>
      </c>
      <c r="AD1047" s="2" t="str">
        <f>IFERROR(IF(INDEX(AD$1:AD1046,MATCH(J1047,J$1:J1046,0),1)=0,"",INDEX(AD$1:AD1046,MATCH(J1047,J$1:J1046,0),1)),"")</f>
        <v/>
      </c>
      <c r="AE1047" s="2" t="str">
        <f>IFERROR(IF(INDEX(AE$1:AE1046,MATCH(J1047,J$1:J1046,0),1)=0,"",INDEX(AE$1:AE1046,MATCH(J1047,J$1:J1046,0),1)),"")</f>
        <v/>
      </c>
      <c r="AS1047" s="4"/>
      <c r="AU1047" s="124"/>
      <c r="AV1047" s="124"/>
      <c r="AW1047" s="124"/>
      <c r="AX1047" s="124"/>
      <c r="AY1047" s="124"/>
      <c r="AZ1047" s="124"/>
      <c r="BA1047" s="4"/>
      <c r="BB1047" s="127"/>
      <c r="BH1047" s="7" t="str">
        <f t="shared" ca="1" si="216"/>
        <v/>
      </c>
      <c r="BI1047" s="4" t="str">
        <f t="shared" si="223"/>
        <v/>
      </c>
      <c r="BJ1047" s="123" t="str">
        <f t="shared" si="217"/>
        <v/>
      </c>
      <c r="BK1047" s="140" t="str">
        <f t="shared" si="222"/>
        <v/>
      </c>
      <c r="BP1047" s="5"/>
      <c r="BQ1047" s="4" t="str">
        <f>IF(IFERROR(VLOOKUP(C1047,C1048:C$1993,1,0),"")="","",COUNTIF(C:C,C1047))</f>
        <v/>
      </c>
      <c r="BS1047" s="5"/>
      <c r="BT1047" s="5"/>
      <c r="BU1047" s="5" t="str">
        <f>IF(B1047="","",IF(BQ1047="",1+(MAX(BU$2:BU1046)),""))</f>
        <v/>
      </c>
      <c r="BV1047" s="5" t="str">
        <f t="shared" si="218"/>
        <v/>
      </c>
      <c r="BW1047" s="5" t="str">
        <f t="shared" si="219"/>
        <v/>
      </c>
      <c r="BX1047" s="14" t="str">
        <f t="shared" si="220"/>
        <v/>
      </c>
      <c r="BY1047" s="28"/>
      <c r="CA1047" s="5" t="str">
        <f t="shared" si="224"/>
        <v/>
      </c>
      <c r="CC1047" s="5"/>
      <c r="CD1047" s="5" t="str">
        <f t="shared" si="221"/>
        <v/>
      </c>
      <c r="CE1047" s="5" t="str">
        <f>IF(J1047="","",IFERROR(IF(VLOOKUP(J1047,J$2:J1046,1,0)=0,"",""),J1047))</f>
        <v/>
      </c>
      <c r="CF1047" s="24" t="str">
        <f>IF(CE1047="","",(IFERROR(VLOOKUP(MID(CE1047,1,1),$CW$2:DA$28,3,0),0)+IFERROR(VLOOKUP(MID(CE1047,2,1),CW$2:DA$28,4,0),0)+IFERROR(VLOOKUP(MID(CE1047,3,1),CW$2:DA$28,5,0),0)+(ROW(CE1047)/1000000000000)))</f>
        <v/>
      </c>
      <c r="CG1047" s="5"/>
      <c r="CH1047" s="5">
        <v>1046</v>
      </c>
      <c r="CI1047" s="5" t="str">
        <f>IFERROR(VLOOKUP(CH1047,CD$2:CE2123,2,0),"")</f>
        <v/>
      </c>
      <c r="CJ1047" s="5"/>
      <c r="CL1047" s="5"/>
      <c r="DC1047" s="5" t="e">
        <f>IF(REPORTE!AH$2="si",IF(C1047=VALUE(REPORTE!C$11),IF(SUM(DC1048:DC$1993),CONCATENATE(INT(B1047),", "),INT(B1047)),""),IF(C1047=VALUE(REPORTE!C$10),IF(SUM(DC1048:DC$1993),CONCATENATE(INT(B1047),", "),INT(B1047)),""))</f>
        <v>#VALUE!</v>
      </c>
      <c r="DG1047" s="5"/>
      <c r="DH1047" s="5"/>
      <c r="DI1047" s="5"/>
      <c r="DJ1047" s="5"/>
    </row>
    <row r="1048" spans="1:114">
      <c r="A1048" s="4"/>
      <c r="B1048" s="3"/>
      <c r="D1048" s="1" t="str">
        <f>IFERROR(INDEX('padron cfe'!B:B,MATCH(DATOS!C1048,'padron cfe'!A:A,0),1),"")</f>
        <v/>
      </c>
      <c r="H1048" s="5" t="str">
        <f>IF(F1048="","",IFERROR(CONCATENATE("PEUA",VLOOKUP(ESTADO,REPORTE!AV$2:AW$33,2,0),DIDTRITO_FORM,CADER_FORM,IFERROR(VLOOKUP(DAY(F1048),$BN$3:$BO$11,2,0),DAY(F1048)),IFERROR(VLOOKUP(MONTH(F1048),$BN$3:$BO$11,2,0),MONTH(F1048)),YEAR(F1048),G1048),""))</f>
        <v/>
      </c>
      <c r="K1048" s="2" t="str">
        <f>IFERROR(INDEX('padron cfe'!C:C,MATCH(DATOS!C1048,'padron cfe'!A:A,0),1),"")</f>
        <v/>
      </c>
      <c r="L1048" s="4" t="str">
        <f>IFERROR(IF(VLOOKUP(J1048,J$2:L1047,4,0)=0,"",VLOOKUP(J1048,J$2:L1047,4,0)),"")</f>
        <v/>
      </c>
      <c r="M1048" s="4" t="str">
        <f>IFERROR(IF(VLOOKUP(J1048,J$2:M1047,5,0)=0,"",VLOOKUP(J1048,J$2:M1047,5,0)),"")</f>
        <v/>
      </c>
      <c r="Q1048" s="5" t="str">
        <f t="shared" si="214"/>
        <v/>
      </c>
      <c r="S1048"/>
      <c r="T1048" s="2" t="str">
        <f>IFERROR(INDEX('padron cfe'!D:D,MATCH(DATOS!C1048,'padron cfe'!A:A,0),1),"")</f>
        <v/>
      </c>
      <c r="X1048" s="3"/>
      <c r="Z1048" s="4" t="str">
        <f t="shared" si="215"/>
        <v/>
      </c>
      <c r="AC1048" s="2" t="str">
        <f>IFERROR(IF(INDEX(AC$1:AC1047,MATCH(J1048,J$1:J1047,0),1)=0,"",INDEX(AC$1:AC1047,MATCH(J1048,J$1:J1047,0),1)),"")</f>
        <v/>
      </c>
      <c r="AD1048" s="2" t="str">
        <f>IFERROR(IF(INDEX(AD$1:AD1047,MATCH(J1048,J$1:J1047,0),1)=0,"",INDEX(AD$1:AD1047,MATCH(J1048,J$1:J1047,0),1)),"")</f>
        <v/>
      </c>
      <c r="AE1048" s="2" t="str">
        <f>IFERROR(IF(INDEX(AE$1:AE1047,MATCH(J1048,J$1:J1047,0),1)=0,"",INDEX(AE$1:AE1047,MATCH(J1048,J$1:J1047,0),1)),"")</f>
        <v/>
      </c>
      <c r="AS1048" s="4"/>
      <c r="AU1048" s="124"/>
      <c r="AV1048" s="124"/>
      <c r="AW1048" s="124"/>
      <c r="AX1048" s="124"/>
      <c r="AY1048" s="124"/>
      <c r="AZ1048" s="124"/>
      <c r="BA1048" s="4"/>
      <c r="BB1048" s="127"/>
      <c r="BH1048" s="7" t="str">
        <f t="shared" ca="1" si="216"/>
        <v/>
      </c>
      <c r="BI1048" s="4" t="str">
        <f t="shared" si="223"/>
        <v/>
      </c>
      <c r="BJ1048" s="123" t="str">
        <f t="shared" si="217"/>
        <v/>
      </c>
      <c r="BK1048" s="140" t="str">
        <f t="shared" si="222"/>
        <v/>
      </c>
      <c r="BP1048" s="5"/>
      <c r="BQ1048" s="4" t="str">
        <f>IF(IFERROR(VLOOKUP(C1048,C1049:C$1993,1,0),"")="","",COUNTIF(C:C,C1048))</f>
        <v/>
      </c>
      <c r="BS1048" s="5"/>
      <c r="BT1048" s="5"/>
      <c r="BU1048" s="5" t="str">
        <f>IF(B1048="","",IF(BQ1048="",1+(MAX(BU$2:BU1047)),""))</f>
        <v/>
      </c>
      <c r="BV1048" s="5" t="str">
        <f t="shared" si="218"/>
        <v/>
      </c>
      <c r="BW1048" s="5" t="str">
        <f t="shared" si="219"/>
        <v/>
      </c>
      <c r="BX1048" s="14" t="str">
        <f t="shared" si="220"/>
        <v/>
      </c>
      <c r="BY1048" s="28"/>
      <c r="CA1048" s="5" t="str">
        <f t="shared" si="224"/>
        <v/>
      </c>
      <c r="CC1048" s="5"/>
      <c r="CD1048" s="5" t="str">
        <f t="shared" si="221"/>
        <v/>
      </c>
      <c r="CE1048" s="5" t="str">
        <f>IF(J1048="","",IFERROR(IF(VLOOKUP(J1048,J$2:J1047,1,0)=0,"",""),J1048))</f>
        <v/>
      </c>
      <c r="CF1048" s="24" t="str">
        <f>IF(CE1048="","",(IFERROR(VLOOKUP(MID(CE1048,1,1),$CW$2:DA$28,3,0),0)+IFERROR(VLOOKUP(MID(CE1048,2,1),CW$2:DA$28,4,0),0)+IFERROR(VLOOKUP(MID(CE1048,3,1),CW$2:DA$28,5,0),0)+(ROW(CE1048)/1000000000000)))</f>
        <v/>
      </c>
      <c r="CG1048" s="5"/>
      <c r="CH1048" s="5">
        <v>1047</v>
      </c>
      <c r="CI1048" s="5" t="str">
        <f>IFERROR(VLOOKUP(CH1048,CD$2:CE2124,2,0),"")</f>
        <v/>
      </c>
      <c r="CJ1048" s="5"/>
      <c r="CL1048" s="5"/>
      <c r="DC1048" s="5" t="e">
        <f>IF(REPORTE!AH$2="si",IF(C1048=VALUE(REPORTE!C$11),IF(SUM(DC1049:DC$1993),CONCATENATE(INT(B1048),", "),INT(B1048)),""),IF(C1048=VALUE(REPORTE!C$10),IF(SUM(DC1049:DC$1993),CONCATENATE(INT(B1048),", "),INT(B1048)),""))</f>
        <v>#VALUE!</v>
      </c>
      <c r="DG1048" s="5"/>
      <c r="DH1048" s="5"/>
      <c r="DI1048" s="5"/>
      <c r="DJ1048" s="5"/>
    </row>
    <row r="1049" spans="1:114">
      <c r="A1049" s="4"/>
      <c r="B1049" s="3"/>
      <c r="D1049" s="1" t="str">
        <f>IFERROR(INDEX('padron cfe'!B:B,MATCH(DATOS!C1049,'padron cfe'!A:A,0),1),"")</f>
        <v/>
      </c>
      <c r="H1049" s="5" t="str">
        <f>IF(F1049="","",IFERROR(CONCATENATE("PEUA",VLOOKUP(ESTADO,REPORTE!AV$2:AW$33,2,0),DIDTRITO_FORM,CADER_FORM,IFERROR(VLOOKUP(DAY(F1049),$BN$3:$BO$11,2,0),DAY(F1049)),IFERROR(VLOOKUP(MONTH(F1049),$BN$3:$BO$11,2,0),MONTH(F1049)),YEAR(F1049),G1049),""))</f>
        <v/>
      </c>
      <c r="K1049" s="2" t="str">
        <f>IFERROR(INDEX('padron cfe'!C:C,MATCH(DATOS!C1049,'padron cfe'!A:A,0),1),"")</f>
        <v/>
      </c>
      <c r="L1049" s="4" t="str">
        <f>IFERROR(IF(VLOOKUP(J1049,J$2:L1048,4,0)=0,"",VLOOKUP(J1049,J$2:L1048,4,0)),"")</f>
        <v/>
      </c>
      <c r="M1049" s="4" t="str">
        <f>IFERROR(IF(VLOOKUP(J1049,J$2:M1048,5,0)=0,"",VLOOKUP(J1049,J$2:M1048,5,0)),"")</f>
        <v/>
      </c>
      <c r="Q1049" s="5" t="str">
        <f t="shared" si="214"/>
        <v/>
      </c>
      <c r="S1049"/>
      <c r="T1049" s="2" t="str">
        <f>IFERROR(INDEX('padron cfe'!D:D,MATCH(DATOS!C1049,'padron cfe'!A:A,0),1),"")</f>
        <v/>
      </c>
      <c r="X1049" s="3"/>
      <c r="Z1049" s="4" t="str">
        <f t="shared" si="215"/>
        <v/>
      </c>
      <c r="AC1049" s="2" t="str">
        <f>IFERROR(IF(INDEX(AC$1:AC1048,MATCH(J1049,J$1:J1048,0),1)=0,"",INDEX(AC$1:AC1048,MATCH(J1049,J$1:J1048,0),1)),"")</f>
        <v/>
      </c>
      <c r="AD1049" s="2" t="str">
        <f>IFERROR(IF(INDEX(AD$1:AD1048,MATCH(J1049,J$1:J1048,0),1)=0,"",INDEX(AD$1:AD1048,MATCH(J1049,J$1:J1048,0),1)),"")</f>
        <v/>
      </c>
      <c r="AE1049" s="2" t="str">
        <f>IFERROR(IF(INDEX(AE$1:AE1048,MATCH(J1049,J$1:J1048,0),1)=0,"",INDEX(AE$1:AE1048,MATCH(J1049,J$1:J1048,0),1)),"")</f>
        <v/>
      </c>
      <c r="AS1049" s="4"/>
      <c r="AU1049" s="124"/>
      <c r="AV1049" s="124"/>
      <c r="AW1049" s="124"/>
      <c r="AX1049" s="124"/>
      <c r="AY1049" s="124"/>
      <c r="AZ1049" s="124"/>
      <c r="BA1049" s="4"/>
      <c r="BB1049" s="127"/>
      <c r="BH1049" s="7" t="str">
        <f t="shared" ca="1" si="216"/>
        <v/>
      </c>
      <c r="BI1049" s="4" t="str">
        <f t="shared" si="223"/>
        <v/>
      </c>
      <c r="BJ1049" s="123" t="str">
        <f t="shared" si="217"/>
        <v/>
      </c>
      <c r="BK1049" s="140" t="str">
        <f t="shared" si="222"/>
        <v/>
      </c>
      <c r="BP1049" s="5"/>
      <c r="BQ1049" s="4" t="str">
        <f>IF(IFERROR(VLOOKUP(C1049,C1050:C$1993,1,0),"")="","",COUNTIF(C:C,C1049))</f>
        <v/>
      </c>
      <c r="BS1049" s="5"/>
      <c r="BT1049" s="5"/>
      <c r="BU1049" s="5" t="str">
        <f>IF(B1049="","",IF(BQ1049="",1+(MAX(BU$2:BU1048)),""))</f>
        <v/>
      </c>
      <c r="BV1049" s="5" t="str">
        <f t="shared" si="218"/>
        <v/>
      </c>
      <c r="BW1049" s="5" t="str">
        <f t="shared" si="219"/>
        <v/>
      </c>
      <c r="BX1049" s="14" t="str">
        <f t="shared" si="220"/>
        <v/>
      </c>
      <c r="BY1049" s="28"/>
      <c r="CA1049" s="5" t="str">
        <f t="shared" si="224"/>
        <v/>
      </c>
      <c r="CC1049" s="5"/>
      <c r="CD1049" s="5" t="str">
        <f t="shared" si="221"/>
        <v/>
      </c>
      <c r="CE1049" s="5" t="str">
        <f>IF(J1049="","",IFERROR(IF(VLOOKUP(J1049,J$2:J1048,1,0)=0,"",""),J1049))</f>
        <v/>
      </c>
      <c r="CF1049" s="24" t="str">
        <f>IF(CE1049="","",(IFERROR(VLOOKUP(MID(CE1049,1,1),$CW$2:DA$28,3,0),0)+IFERROR(VLOOKUP(MID(CE1049,2,1),CW$2:DA$28,4,0),0)+IFERROR(VLOOKUP(MID(CE1049,3,1),CW$2:DA$28,5,0),0)+(ROW(CE1049)/1000000000000)))</f>
        <v/>
      </c>
      <c r="CG1049" s="5"/>
      <c r="CH1049" s="5">
        <v>1048</v>
      </c>
      <c r="CI1049" s="5" t="str">
        <f>IFERROR(VLOOKUP(CH1049,CD$2:CE2125,2,0),"")</f>
        <v/>
      </c>
      <c r="CJ1049" s="5"/>
      <c r="CL1049" s="5"/>
      <c r="DC1049" s="5" t="e">
        <f>IF(REPORTE!AH$2="si",IF(C1049=VALUE(REPORTE!C$11),IF(SUM(DC1050:DC$1993),CONCATENATE(INT(B1049),", "),INT(B1049)),""),IF(C1049=VALUE(REPORTE!C$10),IF(SUM(DC1050:DC$1993),CONCATENATE(INT(B1049),", "),INT(B1049)),""))</f>
        <v>#VALUE!</v>
      </c>
      <c r="DG1049" s="5"/>
      <c r="DH1049" s="5"/>
      <c r="DI1049" s="5"/>
      <c r="DJ1049" s="5"/>
    </row>
    <row r="1050" spans="1:114">
      <c r="A1050" s="4"/>
      <c r="B1050" s="3"/>
      <c r="D1050" s="1" t="str">
        <f>IFERROR(INDEX('padron cfe'!B:B,MATCH(DATOS!C1050,'padron cfe'!A:A,0),1),"")</f>
        <v/>
      </c>
      <c r="H1050" s="5" t="str">
        <f>IF(F1050="","",IFERROR(CONCATENATE("PEUA",VLOOKUP(ESTADO,REPORTE!AV$2:AW$33,2,0),DIDTRITO_FORM,CADER_FORM,IFERROR(VLOOKUP(DAY(F1050),$BN$3:$BO$11,2,0),DAY(F1050)),IFERROR(VLOOKUP(MONTH(F1050),$BN$3:$BO$11,2,0),MONTH(F1050)),YEAR(F1050),G1050),""))</f>
        <v/>
      </c>
      <c r="K1050" s="2" t="str">
        <f>IFERROR(INDEX('padron cfe'!C:C,MATCH(DATOS!C1050,'padron cfe'!A:A,0),1),"")</f>
        <v/>
      </c>
      <c r="L1050" s="4" t="str">
        <f>IFERROR(IF(VLOOKUP(J1050,J$2:L1049,4,0)=0,"",VLOOKUP(J1050,J$2:L1049,4,0)),"")</f>
        <v/>
      </c>
      <c r="M1050" s="4" t="str">
        <f>IFERROR(IF(VLOOKUP(J1050,J$2:M1049,5,0)=0,"",VLOOKUP(J1050,J$2:M1049,5,0)),"")</f>
        <v/>
      </c>
      <c r="Q1050" s="5" t="str">
        <f t="shared" si="214"/>
        <v/>
      </c>
      <c r="S1050"/>
      <c r="T1050" s="2" t="str">
        <f>IFERROR(INDEX('padron cfe'!D:D,MATCH(DATOS!C1050,'padron cfe'!A:A,0),1),"")</f>
        <v/>
      </c>
      <c r="X1050" s="3"/>
      <c r="Z1050" s="4" t="str">
        <f t="shared" si="215"/>
        <v/>
      </c>
      <c r="AC1050" s="2" t="str">
        <f>IFERROR(IF(INDEX(AC$1:AC1049,MATCH(J1050,J$1:J1049,0),1)=0,"",INDEX(AC$1:AC1049,MATCH(J1050,J$1:J1049,0),1)),"")</f>
        <v/>
      </c>
      <c r="AD1050" s="2" t="str">
        <f>IFERROR(IF(INDEX(AD$1:AD1049,MATCH(J1050,J$1:J1049,0),1)=0,"",INDEX(AD$1:AD1049,MATCH(J1050,J$1:J1049,0),1)),"")</f>
        <v/>
      </c>
      <c r="AE1050" s="2" t="str">
        <f>IFERROR(IF(INDEX(AE$1:AE1049,MATCH(J1050,J$1:J1049,0),1)=0,"",INDEX(AE$1:AE1049,MATCH(J1050,J$1:J1049,0),1)),"")</f>
        <v/>
      </c>
      <c r="AS1050" s="4"/>
      <c r="AU1050" s="124"/>
      <c r="AV1050" s="124"/>
      <c r="AW1050" s="124"/>
      <c r="AX1050" s="124"/>
      <c r="AY1050" s="124"/>
      <c r="AZ1050" s="124"/>
      <c r="BA1050" s="4"/>
      <c r="BB1050" s="127"/>
      <c r="BH1050" s="7" t="str">
        <f t="shared" ca="1" si="216"/>
        <v/>
      </c>
      <c r="BI1050" s="4" t="str">
        <f t="shared" si="223"/>
        <v/>
      </c>
      <c r="BJ1050" s="123" t="str">
        <f t="shared" si="217"/>
        <v/>
      </c>
      <c r="BK1050" s="140" t="str">
        <f t="shared" si="222"/>
        <v/>
      </c>
      <c r="BP1050" s="5"/>
      <c r="BQ1050" s="4" t="str">
        <f>IF(IFERROR(VLOOKUP(C1050,C1051:C$1993,1,0),"")="","",COUNTIF(C:C,C1050))</f>
        <v/>
      </c>
      <c r="BS1050" s="5"/>
      <c r="BT1050" s="5"/>
      <c r="BU1050" s="5" t="str">
        <f>IF(B1050="","",IF(BQ1050="",1+(MAX(BU$2:BU1049)),""))</f>
        <v/>
      </c>
      <c r="BV1050" s="5" t="str">
        <f t="shared" si="218"/>
        <v/>
      </c>
      <c r="BW1050" s="5" t="str">
        <f t="shared" si="219"/>
        <v/>
      </c>
      <c r="BX1050" s="14" t="str">
        <f t="shared" si="220"/>
        <v/>
      </c>
      <c r="BY1050" s="28"/>
      <c r="CA1050" s="5" t="str">
        <f t="shared" si="224"/>
        <v/>
      </c>
      <c r="CC1050" s="5"/>
      <c r="CD1050" s="5" t="str">
        <f t="shared" si="221"/>
        <v/>
      </c>
      <c r="CE1050" s="5" t="str">
        <f>IF(J1050="","",IFERROR(IF(VLOOKUP(J1050,J$2:J1049,1,0)=0,"",""),J1050))</f>
        <v/>
      </c>
      <c r="CF1050" s="24" t="str">
        <f>IF(CE1050="","",(IFERROR(VLOOKUP(MID(CE1050,1,1),$CW$2:DA$28,3,0),0)+IFERROR(VLOOKUP(MID(CE1050,2,1),CW$2:DA$28,4,0),0)+IFERROR(VLOOKUP(MID(CE1050,3,1),CW$2:DA$28,5,0),0)+(ROW(CE1050)/1000000000000)))</f>
        <v/>
      </c>
      <c r="CG1050" s="5"/>
      <c r="CH1050" s="5">
        <v>1049</v>
      </c>
      <c r="CI1050" s="5" t="str">
        <f>IFERROR(VLOOKUP(CH1050,CD$2:CE2126,2,0),"")</f>
        <v/>
      </c>
      <c r="CJ1050" s="5"/>
      <c r="CL1050" s="5"/>
      <c r="DC1050" s="5" t="e">
        <f>IF(REPORTE!AH$2="si",IF(C1050=VALUE(REPORTE!C$11),IF(SUM(DC1051:DC$1993),CONCATENATE(INT(B1050),", "),INT(B1050)),""),IF(C1050=VALUE(REPORTE!C$10),IF(SUM(DC1051:DC$1993),CONCATENATE(INT(B1050),", "),INT(B1050)),""))</f>
        <v>#VALUE!</v>
      </c>
      <c r="DG1050" s="5"/>
      <c r="DH1050" s="5"/>
      <c r="DI1050" s="5"/>
      <c r="DJ1050" s="5"/>
    </row>
    <row r="1051" spans="1:114">
      <c r="A1051" s="4"/>
      <c r="B1051" s="3"/>
      <c r="D1051" s="1" t="str">
        <f>IFERROR(INDEX('padron cfe'!B:B,MATCH(DATOS!C1051,'padron cfe'!A:A,0),1),"")</f>
        <v/>
      </c>
      <c r="H1051" s="5" t="str">
        <f>IF(F1051="","",IFERROR(CONCATENATE("PEUA",VLOOKUP(ESTADO,REPORTE!AV$2:AW$33,2,0),DIDTRITO_FORM,CADER_FORM,IFERROR(VLOOKUP(DAY(F1051),$BN$3:$BO$11,2,0),DAY(F1051)),IFERROR(VLOOKUP(MONTH(F1051),$BN$3:$BO$11,2,0),MONTH(F1051)),YEAR(F1051),G1051),""))</f>
        <v/>
      </c>
      <c r="K1051" s="2" t="str">
        <f>IFERROR(INDEX('padron cfe'!C:C,MATCH(DATOS!C1051,'padron cfe'!A:A,0),1),"")</f>
        <v/>
      </c>
      <c r="L1051" s="4" t="str">
        <f>IFERROR(IF(VLOOKUP(J1051,J$2:L1050,4,0)=0,"",VLOOKUP(J1051,J$2:L1050,4,0)),"")</f>
        <v/>
      </c>
      <c r="M1051" s="4" t="str">
        <f>IFERROR(IF(VLOOKUP(J1051,J$2:M1050,5,0)=0,"",VLOOKUP(J1051,J$2:M1050,5,0)),"")</f>
        <v/>
      </c>
      <c r="Q1051" s="5" t="str">
        <f t="shared" si="214"/>
        <v/>
      </c>
      <c r="S1051"/>
      <c r="T1051" s="2" t="str">
        <f>IFERROR(INDEX('padron cfe'!D:D,MATCH(DATOS!C1051,'padron cfe'!A:A,0),1),"")</f>
        <v/>
      </c>
      <c r="X1051" s="3"/>
      <c r="Z1051" s="4" t="str">
        <f t="shared" si="215"/>
        <v/>
      </c>
      <c r="AC1051" s="2" t="str">
        <f>IFERROR(IF(INDEX(AC$1:AC1050,MATCH(J1051,J$1:J1050,0),1)=0,"",INDEX(AC$1:AC1050,MATCH(J1051,J$1:J1050,0),1)),"")</f>
        <v/>
      </c>
      <c r="AD1051" s="2" t="str">
        <f>IFERROR(IF(INDEX(AD$1:AD1050,MATCH(J1051,J$1:J1050,0),1)=0,"",INDEX(AD$1:AD1050,MATCH(J1051,J$1:J1050,0),1)),"")</f>
        <v/>
      </c>
      <c r="AE1051" s="2" t="str">
        <f>IFERROR(IF(INDEX(AE$1:AE1050,MATCH(J1051,J$1:J1050,0),1)=0,"",INDEX(AE$1:AE1050,MATCH(J1051,J$1:J1050,0),1)),"")</f>
        <v/>
      </c>
      <c r="AS1051" s="4"/>
      <c r="AU1051" s="124"/>
      <c r="AV1051" s="124"/>
      <c r="AW1051" s="124"/>
      <c r="AX1051" s="124"/>
      <c r="AY1051" s="124"/>
      <c r="AZ1051" s="124"/>
      <c r="BA1051" s="4"/>
      <c r="BB1051" s="127"/>
      <c r="BH1051" s="7" t="str">
        <f t="shared" ca="1" si="216"/>
        <v/>
      </c>
      <c r="BI1051" s="4" t="str">
        <f t="shared" si="223"/>
        <v/>
      </c>
      <c r="BJ1051" s="123" t="str">
        <f t="shared" si="217"/>
        <v/>
      </c>
      <c r="BK1051" s="140" t="str">
        <f t="shared" si="222"/>
        <v/>
      </c>
      <c r="BP1051" s="5"/>
      <c r="BQ1051" s="4" t="str">
        <f>IF(IFERROR(VLOOKUP(C1051,C1052:C$1993,1,0),"")="","",COUNTIF(C:C,C1051))</f>
        <v/>
      </c>
      <c r="BS1051" s="5"/>
      <c r="BT1051" s="5"/>
      <c r="BU1051" s="5" t="str">
        <f>IF(B1051="","",IF(BQ1051="",1+(MAX(BU$2:BU1050)),""))</f>
        <v/>
      </c>
      <c r="BV1051" s="5" t="str">
        <f t="shared" si="218"/>
        <v/>
      </c>
      <c r="BW1051" s="5" t="str">
        <f t="shared" si="219"/>
        <v/>
      </c>
      <c r="BX1051" s="14" t="str">
        <f t="shared" si="220"/>
        <v/>
      </c>
      <c r="BY1051" s="28"/>
      <c r="CA1051" s="5" t="str">
        <f t="shared" si="224"/>
        <v/>
      </c>
      <c r="CC1051" s="5"/>
      <c r="CD1051" s="5" t="str">
        <f t="shared" si="221"/>
        <v/>
      </c>
      <c r="CE1051" s="5" t="str">
        <f>IF(J1051="","",IFERROR(IF(VLOOKUP(J1051,J$2:J1050,1,0)=0,"",""),J1051))</f>
        <v/>
      </c>
      <c r="CF1051" s="24" t="str">
        <f>IF(CE1051="","",(IFERROR(VLOOKUP(MID(CE1051,1,1),$CW$2:DA$28,3,0),0)+IFERROR(VLOOKUP(MID(CE1051,2,1),CW$2:DA$28,4,0),0)+IFERROR(VLOOKUP(MID(CE1051,3,1),CW$2:DA$28,5,0),0)+(ROW(CE1051)/1000000000000)))</f>
        <v/>
      </c>
      <c r="CG1051" s="5"/>
      <c r="CH1051" s="5">
        <v>1050</v>
      </c>
      <c r="CI1051" s="5" t="str">
        <f>IFERROR(VLOOKUP(CH1051,CD$2:CE2127,2,0),"")</f>
        <v/>
      </c>
      <c r="CJ1051" s="5"/>
      <c r="CL1051" s="5"/>
      <c r="DC1051" s="5" t="e">
        <f>IF(REPORTE!AH$2="si",IF(C1051=VALUE(REPORTE!C$11),IF(SUM(DC1052:DC$1993),CONCATENATE(INT(B1051),", "),INT(B1051)),""),IF(C1051=VALUE(REPORTE!C$10),IF(SUM(DC1052:DC$1993),CONCATENATE(INT(B1051),", "),INT(B1051)),""))</f>
        <v>#VALUE!</v>
      </c>
      <c r="DG1051" s="5"/>
      <c r="DH1051" s="5"/>
      <c r="DI1051" s="5"/>
      <c r="DJ1051" s="5"/>
    </row>
    <row r="1052" spans="1:114">
      <c r="A1052" s="4"/>
      <c r="B1052" s="3"/>
      <c r="D1052" s="1" t="str">
        <f>IFERROR(INDEX('padron cfe'!B:B,MATCH(DATOS!C1052,'padron cfe'!A:A,0),1),"")</f>
        <v/>
      </c>
      <c r="H1052" s="5" t="str">
        <f>IF(F1052="","",IFERROR(CONCATENATE("PEUA",VLOOKUP(ESTADO,REPORTE!AV$2:AW$33,2,0),DIDTRITO_FORM,CADER_FORM,IFERROR(VLOOKUP(DAY(F1052),$BN$3:$BO$11,2,0),DAY(F1052)),IFERROR(VLOOKUP(MONTH(F1052),$BN$3:$BO$11,2,0),MONTH(F1052)),YEAR(F1052),G1052),""))</f>
        <v/>
      </c>
      <c r="K1052" s="2" t="str">
        <f>IFERROR(INDEX('padron cfe'!C:C,MATCH(DATOS!C1052,'padron cfe'!A:A,0),1),"")</f>
        <v/>
      </c>
      <c r="L1052" s="4" t="str">
        <f>IFERROR(IF(VLOOKUP(J1052,J$2:L1051,4,0)=0,"",VLOOKUP(J1052,J$2:L1051,4,0)),"")</f>
        <v/>
      </c>
      <c r="M1052" s="4" t="str">
        <f>IFERROR(IF(VLOOKUP(J1052,J$2:M1051,5,0)=0,"",VLOOKUP(J1052,J$2:M1051,5,0)),"")</f>
        <v/>
      </c>
      <c r="Q1052" s="5" t="str">
        <f t="shared" si="214"/>
        <v/>
      </c>
      <c r="S1052"/>
      <c r="T1052" s="2" t="str">
        <f>IFERROR(INDEX('padron cfe'!D:D,MATCH(DATOS!C1052,'padron cfe'!A:A,0),1),"")</f>
        <v/>
      </c>
      <c r="X1052" s="3"/>
      <c r="Z1052" s="4" t="str">
        <f t="shared" si="215"/>
        <v/>
      </c>
      <c r="AC1052" s="2" t="str">
        <f>IFERROR(IF(INDEX(AC$1:AC1051,MATCH(J1052,J$1:J1051,0),1)=0,"",INDEX(AC$1:AC1051,MATCH(J1052,J$1:J1051,0),1)),"")</f>
        <v/>
      </c>
      <c r="AD1052" s="2" t="str">
        <f>IFERROR(IF(INDEX(AD$1:AD1051,MATCH(J1052,J$1:J1051,0),1)=0,"",INDEX(AD$1:AD1051,MATCH(J1052,J$1:J1051,0),1)),"")</f>
        <v/>
      </c>
      <c r="AE1052" s="2" t="str">
        <f>IFERROR(IF(INDEX(AE$1:AE1051,MATCH(J1052,J$1:J1051,0),1)=0,"",INDEX(AE$1:AE1051,MATCH(J1052,J$1:J1051,0),1)),"")</f>
        <v/>
      </c>
      <c r="AS1052" s="4"/>
      <c r="AU1052" s="124"/>
      <c r="AV1052" s="124"/>
      <c r="AW1052" s="124"/>
      <c r="AX1052" s="124"/>
      <c r="AY1052" s="124"/>
      <c r="AZ1052" s="124"/>
      <c r="BA1052" s="4"/>
      <c r="BB1052" s="127"/>
      <c r="BH1052" s="7" t="str">
        <f t="shared" ca="1" si="216"/>
        <v/>
      </c>
      <c r="BI1052" s="4" t="str">
        <f t="shared" si="223"/>
        <v/>
      </c>
      <c r="BJ1052" s="123" t="str">
        <f t="shared" si="217"/>
        <v/>
      </c>
      <c r="BK1052" s="140" t="str">
        <f t="shared" si="222"/>
        <v/>
      </c>
      <c r="BP1052" s="5"/>
      <c r="BQ1052" s="4" t="str">
        <f>IF(IFERROR(VLOOKUP(C1052,C1053:C$1993,1,0),"")="","",COUNTIF(C:C,C1052))</f>
        <v/>
      </c>
      <c r="BS1052" s="5"/>
      <c r="BT1052" s="5"/>
      <c r="BU1052" s="5" t="str">
        <f>IF(B1052="","",IF(BQ1052="",1+(MAX(BU$2:BU1051)),""))</f>
        <v/>
      </c>
      <c r="BV1052" s="5" t="str">
        <f t="shared" si="218"/>
        <v/>
      </c>
      <c r="BW1052" s="5" t="str">
        <f t="shared" si="219"/>
        <v/>
      </c>
      <c r="BX1052" s="14" t="str">
        <f t="shared" si="220"/>
        <v/>
      </c>
      <c r="BY1052" s="28"/>
      <c r="CA1052" s="5" t="str">
        <f t="shared" si="224"/>
        <v/>
      </c>
      <c r="CC1052" s="5"/>
      <c r="CD1052" s="5" t="str">
        <f t="shared" si="221"/>
        <v/>
      </c>
      <c r="CE1052" s="5" t="str">
        <f>IF(J1052="","",IFERROR(IF(VLOOKUP(J1052,J$2:J1051,1,0)=0,"",""),J1052))</f>
        <v/>
      </c>
      <c r="CF1052" s="24" t="str">
        <f>IF(CE1052="","",(IFERROR(VLOOKUP(MID(CE1052,1,1),$CW$2:DA$28,3,0),0)+IFERROR(VLOOKUP(MID(CE1052,2,1),CW$2:DA$28,4,0),0)+IFERROR(VLOOKUP(MID(CE1052,3,1),CW$2:DA$28,5,0),0)+(ROW(CE1052)/1000000000000)))</f>
        <v/>
      </c>
      <c r="CG1052" s="5"/>
      <c r="CH1052" s="5">
        <v>1051</v>
      </c>
      <c r="CI1052" s="5" t="str">
        <f>IFERROR(VLOOKUP(CH1052,CD$2:CE2128,2,0),"")</f>
        <v/>
      </c>
      <c r="CJ1052" s="5"/>
      <c r="CL1052" s="5"/>
      <c r="DC1052" s="5" t="e">
        <f>IF(REPORTE!AH$2="si",IF(C1052=VALUE(REPORTE!C$11),IF(SUM(DC1053:DC$1993),CONCATENATE(INT(B1052),", "),INT(B1052)),""),IF(C1052=VALUE(REPORTE!C$10),IF(SUM(DC1053:DC$1993),CONCATENATE(INT(B1052),", "),INT(B1052)),""))</f>
        <v>#VALUE!</v>
      </c>
      <c r="DD1052" s="5" t="e">
        <f>CONCATENATE(DC1052,DC1053,DC1054,DC1055,DC1056,DC1057,DC1058,DC1059,DC1060,DC1061,DC1062,DC1063,DC1064,DC1065,DC1066,DC1067,DC1068,DC1069,DC1070,DC1071,DC1072,DC1073,DC1074,DC1075,DC1076,DC1077,DC1078,DC1079,DC1080,DC1081,DC1082,DC1083,DC1084,DC1085,DC1086,DC1087,DC1088,DC1089,DC1090,DC1091,DC1092,DC1093)</f>
        <v>#VALUE!</v>
      </c>
      <c r="DG1052" s="5"/>
      <c r="DH1052" s="5"/>
      <c r="DI1052" s="5"/>
      <c r="DJ1052" s="5"/>
    </row>
    <row r="1053" spans="1:114">
      <c r="A1053" s="4"/>
      <c r="B1053" s="3"/>
      <c r="D1053" s="1" t="str">
        <f>IFERROR(INDEX('padron cfe'!B:B,MATCH(DATOS!C1053,'padron cfe'!A:A,0),1),"")</f>
        <v/>
      </c>
      <c r="H1053" s="5" t="str">
        <f>IF(F1053="","",IFERROR(CONCATENATE("PEUA",VLOOKUP(ESTADO,REPORTE!AV$2:AW$33,2,0),DIDTRITO_FORM,CADER_FORM,IFERROR(VLOOKUP(DAY(F1053),$BN$3:$BO$11,2,0),DAY(F1053)),IFERROR(VLOOKUP(MONTH(F1053),$BN$3:$BO$11,2,0),MONTH(F1053)),YEAR(F1053),G1053),""))</f>
        <v/>
      </c>
      <c r="K1053" s="2" t="str">
        <f>IFERROR(INDEX('padron cfe'!C:C,MATCH(DATOS!C1053,'padron cfe'!A:A,0),1),"")</f>
        <v/>
      </c>
      <c r="L1053" s="4" t="str">
        <f>IFERROR(IF(VLOOKUP(J1053,J$2:L1052,4,0)=0,"",VLOOKUP(J1053,J$2:L1052,4,0)),"")</f>
        <v/>
      </c>
      <c r="M1053" s="4" t="str">
        <f>IFERROR(IF(VLOOKUP(J1053,J$2:M1052,5,0)=0,"",VLOOKUP(J1053,J$2:M1052,5,0)),"")</f>
        <v/>
      </c>
      <c r="Q1053" s="5" t="str">
        <f t="shared" si="214"/>
        <v/>
      </c>
      <c r="S1053"/>
      <c r="T1053" s="2" t="str">
        <f>IFERROR(INDEX('padron cfe'!D:D,MATCH(DATOS!C1053,'padron cfe'!A:A,0),1),"")</f>
        <v/>
      </c>
      <c r="X1053" s="3"/>
      <c r="Z1053" s="4" t="str">
        <f t="shared" si="215"/>
        <v/>
      </c>
      <c r="AC1053" s="2" t="str">
        <f>IFERROR(IF(INDEX(AC$1:AC1052,MATCH(J1053,J$1:J1052,0),1)=0,"",INDEX(AC$1:AC1052,MATCH(J1053,J$1:J1052,0),1)),"")</f>
        <v/>
      </c>
      <c r="AD1053" s="2" t="str">
        <f>IFERROR(IF(INDEX(AD$1:AD1052,MATCH(J1053,J$1:J1052,0),1)=0,"",INDEX(AD$1:AD1052,MATCH(J1053,J$1:J1052,0),1)),"")</f>
        <v/>
      </c>
      <c r="AE1053" s="2" t="str">
        <f>IFERROR(IF(INDEX(AE$1:AE1052,MATCH(J1053,J$1:J1052,0),1)=0,"",INDEX(AE$1:AE1052,MATCH(J1053,J$1:J1052,0),1)),"")</f>
        <v/>
      </c>
      <c r="AS1053" s="4"/>
      <c r="AU1053" s="124"/>
      <c r="AV1053" s="124"/>
      <c r="AW1053" s="124"/>
      <c r="AX1053" s="124"/>
      <c r="AY1053" s="124"/>
      <c r="AZ1053" s="124"/>
      <c r="BA1053" s="4"/>
      <c r="BB1053" s="127"/>
      <c r="BH1053" s="7" t="str">
        <f t="shared" ca="1" si="216"/>
        <v/>
      </c>
      <c r="BI1053" s="4" t="str">
        <f t="shared" si="223"/>
        <v/>
      </c>
      <c r="BJ1053" s="123" t="str">
        <f t="shared" si="217"/>
        <v/>
      </c>
      <c r="BK1053" s="140" t="str">
        <f t="shared" si="222"/>
        <v/>
      </c>
      <c r="BP1053" s="5"/>
      <c r="BQ1053" s="4" t="str">
        <f>IF(IFERROR(VLOOKUP(C1053,C1054:C$1993,1,0),"")="","",COUNTIF(C:C,C1053))</f>
        <v/>
      </c>
      <c r="BS1053" s="5"/>
      <c r="BT1053" s="5"/>
      <c r="BU1053" s="5" t="str">
        <f>IF(B1053="","",IF(BQ1053="",1+(MAX(BU$2:BU1052)),""))</f>
        <v/>
      </c>
      <c r="BV1053" s="5" t="str">
        <f t="shared" si="218"/>
        <v/>
      </c>
      <c r="BW1053" s="5" t="str">
        <f t="shared" si="219"/>
        <v/>
      </c>
      <c r="BX1053" s="14" t="str">
        <f t="shared" si="220"/>
        <v/>
      </c>
      <c r="BY1053" s="28"/>
      <c r="CA1053" s="5" t="str">
        <f t="shared" si="224"/>
        <v/>
      </c>
      <c r="CC1053" s="5"/>
      <c r="CD1053" s="5" t="str">
        <f t="shared" si="221"/>
        <v/>
      </c>
      <c r="CE1053" s="5" t="str">
        <f>IF(J1053="","",IFERROR(IF(VLOOKUP(J1053,J$2:J1052,1,0)=0,"",""),J1053))</f>
        <v/>
      </c>
      <c r="CF1053" s="24" t="str">
        <f>IF(CE1053="","",(IFERROR(VLOOKUP(MID(CE1053,1,1),$CW$2:DA$28,3,0),0)+IFERROR(VLOOKUP(MID(CE1053,2,1),CW$2:DA$28,4,0),0)+IFERROR(VLOOKUP(MID(CE1053,3,1),CW$2:DA$28,5,0),0)+(ROW(CE1053)/1000000000000)))</f>
        <v/>
      </c>
      <c r="CG1053" s="5"/>
      <c r="CH1053" s="5">
        <v>1052</v>
      </c>
      <c r="CI1053" s="5" t="str">
        <f>IFERROR(VLOOKUP(CH1053,CD$2:CE2129,2,0),"")</f>
        <v/>
      </c>
      <c r="CJ1053" s="5"/>
      <c r="CL1053" s="5"/>
      <c r="DC1053" s="5" t="e">
        <f>IF(REPORTE!AH$2="si",IF(C1053=VALUE(REPORTE!C$11),IF(SUM(DC1054:DC$1993),CONCATENATE(INT(B1053),", "),INT(B1053)),""),IF(C1053=VALUE(REPORTE!C$10),IF(SUM(DC1054:DC$1993),CONCATENATE(INT(B1053),", "),INT(B1053)),""))</f>
        <v>#VALUE!</v>
      </c>
      <c r="DG1053" s="5"/>
      <c r="DH1053" s="5"/>
      <c r="DI1053" s="5"/>
      <c r="DJ1053" s="5"/>
    </row>
    <row r="1054" spans="1:114">
      <c r="A1054" s="4"/>
      <c r="B1054" s="3"/>
      <c r="D1054" s="1" t="str">
        <f>IFERROR(INDEX('padron cfe'!B:B,MATCH(DATOS!C1054,'padron cfe'!A:A,0),1),"")</f>
        <v/>
      </c>
      <c r="H1054" s="5" t="str">
        <f>IF(F1054="","",IFERROR(CONCATENATE("PEUA",VLOOKUP(ESTADO,REPORTE!AV$2:AW$33,2,0),DIDTRITO_FORM,CADER_FORM,IFERROR(VLOOKUP(DAY(F1054),$BN$3:$BO$11,2,0),DAY(F1054)),IFERROR(VLOOKUP(MONTH(F1054),$BN$3:$BO$11,2,0),MONTH(F1054)),YEAR(F1054),G1054),""))</f>
        <v/>
      </c>
      <c r="K1054" s="2" t="str">
        <f>IFERROR(INDEX('padron cfe'!C:C,MATCH(DATOS!C1054,'padron cfe'!A:A,0),1),"")</f>
        <v/>
      </c>
      <c r="L1054" s="4" t="str">
        <f>IFERROR(IF(VLOOKUP(J1054,J$2:L1053,4,0)=0,"",VLOOKUP(J1054,J$2:L1053,4,0)),"")</f>
        <v/>
      </c>
      <c r="M1054" s="4" t="str">
        <f>IFERROR(IF(VLOOKUP(J1054,J$2:M1053,5,0)=0,"",VLOOKUP(J1054,J$2:M1053,5,0)),"")</f>
        <v/>
      </c>
      <c r="Q1054" s="5" t="str">
        <f t="shared" si="214"/>
        <v/>
      </c>
      <c r="S1054"/>
      <c r="T1054" s="2" t="str">
        <f>IFERROR(INDEX('padron cfe'!D:D,MATCH(DATOS!C1054,'padron cfe'!A:A,0),1),"")</f>
        <v/>
      </c>
      <c r="X1054" s="3"/>
      <c r="Z1054" s="4" t="str">
        <f t="shared" si="215"/>
        <v/>
      </c>
      <c r="AC1054" s="2" t="str">
        <f>IFERROR(IF(INDEX(AC$1:AC1053,MATCH(J1054,J$1:J1053,0),1)=0,"",INDEX(AC$1:AC1053,MATCH(J1054,J$1:J1053,0),1)),"")</f>
        <v/>
      </c>
      <c r="AD1054" s="2" t="str">
        <f>IFERROR(IF(INDEX(AD$1:AD1053,MATCH(J1054,J$1:J1053,0),1)=0,"",INDEX(AD$1:AD1053,MATCH(J1054,J$1:J1053,0),1)),"")</f>
        <v/>
      </c>
      <c r="AE1054" s="2" t="str">
        <f>IFERROR(IF(INDEX(AE$1:AE1053,MATCH(J1054,J$1:J1053,0),1)=0,"",INDEX(AE$1:AE1053,MATCH(J1054,J$1:J1053,0),1)),"")</f>
        <v/>
      </c>
      <c r="AS1054" s="4"/>
      <c r="AU1054" s="124"/>
      <c r="AV1054" s="124"/>
      <c r="AW1054" s="124"/>
      <c r="AX1054" s="124"/>
      <c r="AY1054" s="124"/>
      <c r="AZ1054" s="124"/>
      <c r="BA1054" s="4"/>
      <c r="BB1054" s="127"/>
      <c r="BH1054" s="7" t="str">
        <f t="shared" ca="1" si="216"/>
        <v/>
      </c>
      <c r="BI1054" s="4" t="str">
        <f t="shared" si="223"/>
        <v/>
      </c>
      <c r="BJ1054" s="123" t="str">
        <f t="shared" si="217"/>
        <v/>
      </c>
      <c r="BK1054" s="140" t="str">
        <f t="shared" si="222"/>
        <v/>
      </c>
      <c r="BP1054" s="5"/>
      <c r="BQ1054" s="4" t="str">
        <f>IF(IFERROR(VLOOKUP(C1054,C1055:C$1993,1,0),"")="","",COUNTIF(C:C,C1054))</f>
        <v/>
      </c>
      <c r="BS1054" s="5"/>
      <c r="BT1054" s="5"/>
      <c r="BU1054" s="5" t="str">
        <f>IF(B1054="","",IF(BQ1054="",1+(MAX(BU$2:BU1053)),""))</f>
        <v/>
      </c>
      <c r="BV1054" s="5" t="str">
        <f t="shared" si="218"/>
        <v/>
      </c>
      <c r="BW1054" s="5" t="str">
        <f t="shared" si="219"/>
        <v/>
      </c>
      <c r="BX1054" s="14" t="str">
        <f t="shared" si="220"/>
        <v/>
      </c>
      <c r="BY1054" s="28"/>
      <c r="CA1054" s="5" t="str">
        <f t="shared" si="224"/>
        <v/>
      </c>
      <c r="CC1054" s="5"/>
      <c r="CD1054" s="5" t="str">
        <f t="shared" si="221"/>
        <v/>
      </c>
      <c r="CE1054" s="5" t="str">
        <f>IF(J1054="","",IFERROR(IF(VLOOKUP(J1054,J$2:J1053,1,0)=0,"",""),J1054))</f>
        <v/>
      </c>
      <c r="CF1054" s="24" t="str">
        <f>IF(CE1054="","",(IFERROR(VLOOKUP(MID(CE1054,1,1),$CW$2:DA$28,3,0),0)+IFERROR(VLOOKUP(MID(CE1054,2,1),CW$2:DA$28,4,0),0)+IFERROR(VLOOKUP(MID(CE1054,3,1),CW$2:DA$28,5,0),0)+(ROW(CE1054)/1000000000000)))</f>
        <v/>
      </c>
      <c r="CG1054" s="5"/>
      <c r="CH1054" s="5">
        <v>1053</v>
      </c>
      <c r="CI1054" s="5" t="str">
        <f>IFERROR(VLOOKUP(CH1054,CD$2:CE2130,2,0),"")</f>
        <v/>
      </c>
      <c r="CJ1054" s="5"/>
      <c r="CL1054" s="5"/>
      <c r="DC1054" s="5" t="e">
        <f>IF(REPORTE!AH$2="si",IF(C1054=VALUE(REPORTE!C$11),IF(SUM(DC1055:DC$1993),CONCATENATE(INT(B1054),", "),INT(B1054)),""),IF(C1054=VALUE(REPORTE!C$10),IF(SUM(DC1055:DC$1993),CONCATENATE(INT(B1054),", "),INT(B1054)),""))</f>
        <v>#VALUE!</v>
      </c>
      <c r="DG1054" s="5"/>
      <c r="DH1054" s="5"/>
      <c r="DI1054" s="5"/>
      <c r="DJ1054" s="5"/>
    </row>
    <row r="1055" spans="1:114">
      <c r="A1055" s="4"/>
      <c r="B1055" s="3"/>
      <c r="D1055" s="1" t="str">
        <f>IFERROR(INDEX('padron cfe'!B:B,MATCH(DATOS!C1055,'padron cfe'!A:A,0),1),"")</f>
        <v/>
      </c>
      <c r="H1055" s="5" t="str">
        <f>IF(F1055="","",IFERROR(CONCATENATE("PEUA",VLOOKUP(ESTADO,REPORTE!AV$2:AW$33,2,0),DIDTRITO_FORM,CADER_FORM,IFERROR(VLOOKUP(DAY(F1055),$BN$3:$BO$11,2,0),DAY(F1055)),IFERROR(VLOOKUP(MONTH(F1055),$BN$3:$BO$11,2,0),MONTH(F1055)),YEAR(F1055),G1055),""))</f>
        <v/>
      </c>
      <c r="K1055" s="2" t="str">
        <f>IFERROR(INDEX('padron cfe'!C:C,MATCH(DATOS!C1055,'padron cfe'!A:A,0),1),"")</f>
        <v/>
      </c>
      <c r="L1055" s="4" t="str">
        <f>IFERROR(IF(VLOOKUP(J1055,J$2:L1054,4,0)=0,"",VLOOKUP(J1055,J$2:L1054,4,0)),"")</f>
        <v/>
      </c>
      <c r="M1055" s="4" t="str">
        <f>IFERROR(IF(VLOOKUP(J1055,J$2:M1054,5,0)=0,"",VLOOKUP(J1055,J$2:M1054,5,0)),"")</f>
        <v/>
      </c>
      <c r="Q1055" s="5" t="str">
        <f t="shared" si="214"/>
        <v/>
      </c>
      <c r="S1055"/>
      <c r="T1055" s="2" t="str">
        <f>IFERROR(INDEX('padron cfe'!D:D,MATCH(DATOS!C1055,'padron cfe'!A:A,0),1),"")</f>
        <v/>
      </c>
      <c r="X1055" s="3"/>
      <c r="Z1055" s="4" t="str">
        <f t="shared" si="215"/>
        <v/>
      </c>
      <c r="AC1055" s="2" t="str">
        <f>IFERROR(IF(INDEX(AC$1:AC1054,MATCH(J1055,J$1:J1054,0),1)=0,"",INDEX(AC$1:AC1054,MATCH(J1055,J$1:J1054,0),1)),"")</f>
        <v/>
      </c>
      <c r="AD1055" s="2" t="str">
        <f>IFERROR(IF(INDEX(AD$1:AD1054,MATCH(J1055,J$1:J1054,0),1)=0,"",INDEX(AD$1:AD1054,MATCH(J1055,J$1:J1054,0),1)),"")</f>
        <v/>
      </c>
      <c r="AE1055" s="2" t="str">
        <f>IFERROR(IF(INDEX(AE$1:AE1054,MATCH(J1055,J$1:J1054,0),1)=0,"",INDEX(AE$1:AE1054,MATCH(J1055,J$1:J1054,0),1)),"")</f>
        <v/>
      </c>
      <c r="AS1055" s="4"/>
      <c r="AU1055" s="124"/>
      <c r="AV1055" s="124"/>
      <c r="AW1055" s="124"/>
      <c r="AX1055" s="124"/>
      <c r="AY1055" s="124"/>
      <c r="AZ1055" s="124"/>
      <c r="BA1055" s="4"/>
      <c r="BB1055" s="127"/>
      <c r="BH1055" s="7" t="str">
        <f t="shared" ca="1" si="216"/>
        <v/>
      </c>
      <c r="BI1055" s="4" t="str">
        <f t="shared" si="223"/>
        <v/>
      </c>
      <c r="BJ1055" s="123" t="str">
        <f t="shared" si="217"/>
        <v/>
      </c>
      <c r="BK1055" s="140" t="str">
        <f t="shared" si="222"/>
        <v/>
      </c>
      <c r="BP1055" s="5"/>
      <c r="BQ1055" s="4" t="str">
        <f>IF(IFERROR(VLOOKUP(C1055,C1056:C$1993,1,0),"")="","",COUNTIF(C:C,C1055))</f>
        <v/>
      </c>
      <c r="BS1055" s="5"/>
      <c r="BT1055" s="5"/>
      <c r="BU1055" s="5" t="str">
        <f>IF(B1055="","",IF(BQ1055="",1+(MAX(BU$2:BU1054)),""))</f>
        <v/>
      </c>
      <c r="BV1055" s="5" t="str">
        <f t="shared" si="218"/>
        <v/>
      </c>
      <c r="BW1055" s="5" t="str">
        <f t="shared" si="219"/>
        <v/>
      </c>
      <c r="BX1055" s="14" t="str">
        <f t="shared" si="220"/>
        <v/>
      </c>
      <c r="BY1055" s="28"/>
      <c r="CA1055" s="5" t="str">
        <f t="shared" si="224"/>
        <v/>
      </c>
      <c r="CC1055" s="5"/>
      <c r="CD1055" s="5" t="str">
        <f t="shared" si="221"/>
        <v/>
      </c>
      <c r="CE1055" s="5" t="str">
        <f>IF(J1055="","",IFERROR(IF(VLOOKUP(J1055,J$2:J1054,1,0)=0,"",""),J1055))</f>
        <v/>
      </c>
      <c r="CF1055" s="24" t="str">
        <f>IF(CE1055="","",(IFERROR(VLOOKUP(MID(CE1055,1,1),$CW$2:DA$28,3,0),0)+IFERROR(VLOOKUP(MID(CE1055,2,1),CW$2:DA$28,4,0),0)+IFERROR(VLOOKUP(MID(CE1055,3,1),CW$2:DA$28,5,0),0)+(ROW(CE1055)/1000000000000)))</f>
        <v/>
      </c>
      <c r="CG1055" s="5"/>
      <c r="CH1055" s="5">
        <v>1054</v>
      </c>
      <c r="CI1055" s="5" t="str">
        <f>IFERROR(VLOOKUP(CH1055,CD$2:CE2131,2,0),"")</f>
        <v/>
      </c>
      <c r="CJ1055" s="5"/>
      <c r="CL1055" s="5"/>
      <c r="DC1055" s="5" t="e">
        <f>IF(REPORTE!AH$2="si",IF(C1055=VALUE(REPORTE!C$11),IF(SUM(DC1056:DC$1993),CONCATENATE(INT(B1055),", "),INT(B1055)),""),IF(C1055=VALUE(REPORTE!C$10),IF(SUM(DC1056:DC$1993),CONCATENATE(INT(B1055),", "),INT(B1055)),""))</f>
        <v>#VALUE!</v>
      </c>
      <c r="DG1055" s="5"/>
      <c r="DH1055" s="5"/>
      <c r="DI1055" s="5"/>
      <c r="DJ1055" s="5"/>
    </row>
    <row r="1056" spans="1:114">
      <c r="A1056" s="4"/>
      <c r="B1056" s="3"/>
      <c r="D1056" s="1" t="str">
        <f>IFERROR(INDEX('padron cfe'!B:B,MATCH(DATOS!C1056,'padron cfe'!A:A,0),1),"")</f>
        <v/>
      </c>
      <c r="H1056" s="5" t="str">
        <f>IF(F1056="","",IFERROR(CONCATENATE("PEUA",VLOOKUP(ESTADO,REPORTE!AV$2:AW$33,2,0),DIDTRITO_FORM,CADER_FORM,IFERROR(VLOOKUP(DAY(F1056),$BN$3:$BO$11,2,0),DAY(F1056)),IFERROR(VLOOKUP(MONTH(F1056),$BN$3:$BO$11,2,0),MONTH(F1056)),YEAR(F1056),G1056),""))</f>
        <v/>
      </c>
      <c r="K1056" s="2" t="str">
        <f>IFERROR(INDEX('padron cfe'!C:C,MATCH(DATOS!C1056,'padron cfe'!A:A,0),1),"")</f>
        <v/>
      </c>
      <c r="L1056" s="4" t="str">
        <f>IFERROR(IF(VLOOKUP(J1056,J$2:L1055,4,0)=0,"",VLOOKUP(J1056,J$2:L1055,4,0)),"")</f>
        <v/>
      </c>
      <c r="M1056" s="4" t="str">
        <f>IFERROR(IF(VLOOKUP(J1056,J$2:M1055,5,0)=0,"",VLOOKUP(J1056,J$2:M1055,5,0)),"")</f>
        <v/>
      </c>
      <c r="Q1056" s="5" t="str">
        <f t="shared" si="214"/>
        <v/>
      </c>
      <c r="S1056"/>
      <c r="T1056" s="2" t="str">
        <f>IFERROR(INDEX('padron cfe'!D:D,MATCH(DATOS!C1056,'padron cfe'!A:A,0),1),"")</f>
        <v/>
      </c>
      <c r="X1056" s="3"/>
      <c r="Z1056" s="4" t="str">
        <f t="shared" si="215"/>
        <v/>
      </c>
      <c r="AC1056" s="2" t="str">
        <f>IFERROR(IF(INDEX(AC$1:AC1055,MATCH(J1056,J$1:J1055,0),1)=0,"",INDEX(AC$1:AC1055,MATCH(J1056,J$1:J1055,0),1)),"")</f>
        <v/>
      </c>
      <c r="AD1056" s="2" t="str">
        <f>IFERROR(IF(INDEX(AD$1:AD1055,MATCH(J1056,J$1:J1055,0),1)=0,"",INDEX(AD$1:AD1055,MATCH(J1056,J$1:J1055,0),1)),"")</f>
        <v/>
      </c>
      <c r="AE1056" s="2" t="str">
        <f>IFERROR(IF(INDEX(AE$1:AE1055,MATCH(J1056,J$1:J1055,0),1)=0,"",INDEX(AE$1:AE1055,MATCH(J1056,J$1:J1055,0),1)),"")</f>
        <v/>
      </c>
      <c r="AS1056" s="4"/>
      <c r="AU1056" s="124"/>
      <c r="AV1056" s="124"/>
      <c r="AW1056" s="124"/>
      <c r="AX1056" s="124"/>
      <c r="AY1056" s="124"/>
      <c r="AZ1056" s="124"/>
      <c r="BA1056" s="4"/>
      <c r="BB1056" s="127"/>
      <c r="BH1056" s="7" t="str">
        <f t="shared" ca="1" si="216"/>
        <v/>
      </c>
      <c r="BI1056" s="4" t="str">
        <f t="shared" si="223"/>
        <v/>
      </c>
      <c r="BJ1056" s="123" t="str">
        <f t="shared" si="217"/>
        <v/>
      </c>
      <c r="BK1056" s="140" t="str">
        <f t="shared" si="222"/>
        <v/>
      </c>
      <c r="BP1056" s="5"/>
      <c r="BQ1056" s="4" t="str">
        <f>IF(IFERROR(VLOOKUP(C1056,C1057:C$1993,1,0),"")="","",COUNTIF(C:C,C1056))</f>
        <v/>
      </c>
      <c r="BS1056" s="5"/>
      <c r="BT1056" s="5"/>
      <c r="BU1056" s="5" t="str">
        <f>IF(B1056="","",IF(BQ1056="",1+(MAX(BU$2:BU1055)),""))</f>
        <v/>
      </c>
      <c r="BV1056" s="5" t="str">
        <f t="shared" si="218"/>
        <v/>
      </c>
      <c r="BW1056" s="5" t="str">
        <f t="shared" si="219"/>
        <v/>
      </c>
      <c r="BX1056" s="14" t="str">
        <f t="shared" si="220"/>
        <v/>
      </c>
      <c r="BY1056" s="28"/>
      <c r="CA1056" s="5" t="str">
        <f t="shared" si="224"/>
        <v/>
      </c>
      <c r="CC1056" s="5"/>
      <c r="CD1056" s="5" t="str">
        <f t="shared" si="221"/>
        <v/>
      </c>
      <c r="CE1056" s="5" t="str">
        <f>IF(J1056="","",IFERROR(IF(VLOOKUP(J1056,J$2:J1055,1,0)=0,"",""),J1056))</f>
        <v/>
      </c>
      <c r="CF1056" s="24" t="str">
        <f>IF(CE1056="","",(IFERROR(VLOOKUP(MID(CE1056,1,1),$CW$2:DA$28,3,0),0)+IFERROR(VLOOKUP(MID(CE1056,2,1),CW$2:DA$28,4,0),0)+IFERROR(VLOOKUP(MID(CE1056,3,1),CW$2:DA$28,5,0),0)+(ROW(CE1056)/1000000000000)))</f>
        <v/>
      </c>
      <c r="CG1056" s="5"/>
      <c r="CH1056" s="5">
        <v>1055</v>
      </c>
      <c r="CI1056" s="5" t="str">
        <f>IFERROR(VLOOKUP(CH1056,CD$2:CE2132,2,0),"")</f>
        <v/>
      </c>
      <c r="CJ1056" s="5"/>
      <c r="CL1056" s="5"/>
      <c r="DC1056" s="5" t="e">
        <f>IF(REPORTE!AH$2="si",IF(C1056=VALUE(REPORTE!C$11),IF(SUM(DC1057:DC$1993),CONCATENATE(INT(B1056),", "),INT(B1056)),""),IF(C1056=VALUE(REPORTE!C$10),IF(SUM(DC1057:DC$1993),CONCATENATE(INT(B1056),", "),INT(B1056)),""))</f>
        <v>#VALUE!</v>
      </c>
      <c r="DG1056" s="5"/>
      <c r="DH1056" s="5"/>
      <c r="DI1056" s="5"/>
      <c r="DJ1056" s="5"/>
    </row>
    <row r="1057" spans="1:114">
      <c r="A1057" s="4"/>
      <c r="B1057" s="3"/>
      <c r="D1057" s="1" t="str">
        <f>IFERROR(INDEX('padron cfe'!B:B,MATCH(DATOS!C1057,'padron cfe'!A:A,0),1),"")</f>
        <v/>
      </c>
      <c r="H1057" s="5" t="str">
        <f>IF(F1057="","",IFERROR(CONCATENATE("PEUA",VLOOKUP(ESTADO,REPORTE!AV$2:AW$33,2,0),DIDTRITO_FORM,CADER_FORM,IFERROR(VLOOKUP(DAY(F1057),$BN$3:$BO$11,2,0),DAY(F1057)),IFERROR(VLOOKUP(MONTH(F1057),$BN$3:$BO$11,2,0),MONTH(F1057)),YEAR(F1057),G1057),""))</f>
        <v/>
      </c>
      <c r="K1057" s="2" t="str">
        <f>IFERROR(INDEX('padron cfe'!C:C,MATCH(DATOS!C1057,'padron cfe'!A:A,0),1),"")</f>
        <v/>
      </c>
      <c r="L1057" s="4" t="str">
        <f>IFERROR(IF(VLOOKUP(J1057,J$2:L1056,4,0)=0,"",VLOOKUP(J1057,J$2:L1056,4,0)),"")</f>
        <v/>
      </c>
      <c r="M1057" s="4" t="str">
        <f>IFERROR(IF(VLOOKUP(J1057,J$2:M1056,5,0)=0,"",VLOOKUP(J1057,J$2:M1056,5,0)),"")</f>
        <v/>
      </c>
      <c r="Q1057" s="5" t="str">
        <f t="shared" si="214"/>
        <v/>
      </c>
      <c r="S1057"/>
      <c r="T1057" s="2" t="str">
        <f>IFERROR(INDEX('padron cfe'!D:D,MATCH(DATOS!C1057,'padron cfe'!A:A,0),1),"")</f>
        <v/>
      </c>
      <c r="X1057" s="3"/>
      <c r="Z1057" s="4" t="str">
        <f t="shared" si="215"/>
        <v/>
      </c>
      <c r="AC1057" s="2" t="str">
        <f>IFERROR(IF(INDEX(AC$1:AC1056,MATCH(J1057,J$1:J1056,0),1)=0,"",INDEX(AC$1:AC1056,MATCH(J1057,J$1:J1056,0),1)),"")</f>
        <v/>
      </c>
      <c r="AD1057" s="2" t="str">
        <f>IFERROR(IF(INDEX(AD$1:AD1056,MATCH(J1057,J$1:J1056,0),1)=0,"",INDEX(AD$1:AD1056,MATCH(J1057,J$1:J1056,0),1)),"")</f>
        <v/>
      </c>
      <c r="AE1057" s="2" t="str">
        <f>IFERROR(IF(INDEX(AE$1:AE1056,MATCH(J1057,J$1:J1056,0),1)=0,"",INDEX(AE$1:AE1056,MATCH(J1057,J$1:J1056,0),1)),"")</f>
        <v/>
      </c>
      <c r="AS1057" s="4"/>
      <c r="AU1057" s="124"/>
      <c r="AV1057" s="124"/>
      <c r="AW1057" s="124"/>
      <c r="AX1057" s="124"/>
      <c r="AY1057" s="124"/>
      <c r="AZ1057" s="124"/>
      <c r="BA1057" s="4"/>
      <c r="BB1057" s="127"/>
      <c r="BH1057" s="7" t="str">
        <f t="shared" ca="1" si="216"/>
        <v/>
      </c>
      <c r="BI1057" s="4" t="str">
        <f t="shared" si="223"/>
        <v/>
      </c>
      <c r="BJ1057" s="123" t="str">
        <f t="shared" si="217"/>
        <v/>
      </c>
      <c r="BK1057" s="140" t="str">
        <f t="shared" si="222"/>
        <v/>
      </c>
      <c r="BP1057" s="5"/>
      <c r="BQ1057" s="4" t="str">
        <f>IF(IFERROR(VLOOKUP(C1057,C1058:C$1993,1,0),"")="","",COUNTIF(C:C,C1057))</f>
        <v/>
      </c>
      <c r="BS1057" s="5"/>
      <c r="BT1057" s="5"/>
      <c r="BU1057" s="5" t="str">
        <f>IF(B1057="","",IF(BQ1057="",1+(MAX(BU$2:BU1056)),""))</f>
        <v/>
      </c>
      <c r="BV1057" s="5" t="str">
        <f t="shared" si="218"/>
        <v/>
      </c>
      <c r="BW1057" s="5" t="str">
        <f t="shared" si="219"/>
        <v/>
      </c>
      <c r="BX1057" s="14" t="str">
        <f t="shared" si="220"/>
        <v/>
      </c>
      <c r="BY1057" s="28"/>
      <c r="CA1057" s="5" t="str">
        <f t="shared" si="224"/>
        <v/>
      </c>
      <c r="CC1057" s="5"/>
      <c r="CD1057" s="5" t="str">
        <f t="shared" si="221"/>
        <v/>
      </c>
      <c r="CE1057" s="5" t="str">
        <f>IF(J1057="","",IFERROR(IF(VLOOKUP(J1057,J$2:J1056,1,0)=0,"",""),J1057))</f>
        <v/>
      </c>
      <c r="CF1057" s="24" t="str">
        <f>IF(CE1057="","",(IFERROR(VLOOKUP(MID(CE1057,1,1),$CW$2:DA$28,3,0),0)+IFERROR(VLOOKUP(MID(CE1057,2,1),CW$2:DA$28,4,0),0)+IFERROR(VLOOKUP(MID(CE1057,3,1),CW$2:DA$28,5,0),0)+(ROW(CE1057)/1000000000000)))</f>
        <v/>
      </c>
      <c r="CG1057" s="5"/>
      <c r="CH1057" s="5">
        <v>1056</v>
      </c>
      <c r="CI1057" s="5" t="str">
        <f>IFERROR(VLOOKUP(CH1057,CD$2:CE2133,2,0),"")</f>
        <v/>
      </c>
      <c r="CJ1057" s="5"/>
      <c r="CL1057" s="5"/>
      <c r="DC1057" s="5" t="e">
        <f>IF(REPORTE!AH$2="si",IF(C1057=VALUE(REPORTE!C$11),IF(SUM(DC1058:DC$1993),CONCATENATE(INT(B1057),", "),INT(B1057)),""),IF(C1057=VALUE(REPORTE!C$10),IF(SUM(DC1058:DC$1993),CONCATENATE(INT(B1057),", "),INT(B1057)),""))</f>
        <v>#VALUE!</v>
      </c>
      <c r="DG1057" s="5"/>
      <c r="DH1057" s="5"/>
      <c r="DI1057" s="5"/>
      <c r="DJ1057" s="5"/>
    </row>
    <row r="1058" spans="1:114">
      <c r="A1058" s="4"/>
      <c r="B1058" s="3"/>
      <c r="D1058" s="1" t="str">
        <f>IFERROR(INDEX('padron cfe'!B:B,MATCH(DATOS!C1058,'padron cfe'!A:A,0),1),"")</f>
        <v/>
      </c>
      <c r="H1058" s="5" t="str">
        <f>IF(F1058="","",IFERROR(CONCATENATE("PEUA",VLOOKUP(ESTADO,REPORTE!AV$2:AW$33,2,0),DIDTRITO_FORM,CADER_FORM,IFERROR(VLOOKUP(DAY(F1058),$BN$3:$BO$11,2,0),DAY(F1058)),IFERROR(VLOOKUP(MONTH(F1058),$BN$3:$BO$11,2,0),MONTH(F1058)),YEAR(F1058),G1058),""))</f>
        <v/>
      </c>
      <c r="K1058" s="2" t="str">
        <f>IFERROR(INDEX('padron cfe'!C:C,MATCH(DATOS!C1058,'padron cfe'!A:A,0),1),"")</f>
        <v/>
      </c>
      <c r="L1058" s="4" t="str">
        <f>IFERROR(IF(VLOOKUP(J1058,J$2:L1057,4,0)=0,"",VLOOKUP(J1058,J$2:L1057,4,0)),"")</f>
        <v/>
      </c>
      <c r="M1058" s="4" t="str">
        <f>IFERROR(IF(VLOOKUP(J1058,J$2:M1057,5,0)=0,"",VLOOKUP(J1058,J$2:M1057,5,0)),"")</f>
        <v/>
      </c>
      <c r="Q1058" s="5" t="str">
        <f t="shared" si="214"/>
        <v/>
      </c>
      <c r="S1058"/>
      <c r="T1058" s="2" t="str">
        <f>IFERROR(INDEX('padron cfe'!D:D,MATCH(DATOS!C1058,'padron cfe'!A:A,0),1),"")</f>
        <v/>
      </c>
      <c r="X1058" s="3"/>
      <c r="Z1058" s="4" t="str">
        <f t="shared" si="215"/>
        <v/>
      </c>
      <c r="AC1058" s="2" t="str">
        <f>IFERROR(IF(INDEX(AC$1:AC1057,MATCH(J1058,J$1:J1057,0),1)=0,"",INDEX(AC$1:AC1057,MATCH(J1058,J$1:J1057,0),1)),"")</f>
        <v/>
      </c>
      <c r="AD1058" s="2" t="str">
        <f>IFERROR(IF(INDEX(AD$1:AD1057,MATCH(J1058,J$1:J1057,0),1)=0,"",INDEX(AD$1:AD1057,MATCH(J1058,J$1:J1057,0),1)),"")</f>
        <v/>
      </c>
      <c r="AE1058" s="2" t="str">
        <f>IFERROR(IF(INDEX(AE$1:AE1057,MATCH(J1058,J$1:J1057,0),1)=0,"",INDEX(AE$1:AE1057,MATCH(J1058,J$1:J1057,0),1)),"")</f>
        <v/>
      </c>
      <c r="AS1058" s="4"/>
      <c r="AU1058" s="124"/>
      <c r="AV1058" s="124"/>
      <c r="AW1058" s="124"/>
      <c r="AX1058" s="124"/>
      <c r="AY1058" s="124"/>
      <c r="AZ1058" s="124"/>
      <c r="BA1058" s="4"/>
      <c r="BB1058" s="127"/>
      <c r="BH1058" s="7" t="str">
        <f t="shared" ca="1" si="216"/>
        <v/>
      </c>
      <c r="BI1058" s="4" t="str">
        <f t="shared" si="223"/>
        <v/>
      </c>
      <c r="BJ1058" s="123" t="str">
        <f t="shared" si="217"/>
        <v/>
      </c>
      <c r="BK1058" s="140" t="str">
        <f t="shared" si="222"/>
        <v/>
      </c>
      <c r="BP1058" s="5"/>
      <c r="BQ1058" s="4" t="str">
        <f>IF(IFERROR(VLOOKUP(C1058,C1059:C$1993,1,0),"")="","",COUNTIF(C:C,C1058))</f>
        <v/>
      </c>
      <c r="BS1058" s="5"/>
      <c r="BT1058" s="5"/>
      <c r="BU1058" s="5" t="str">
        <f>IF(B1058="","",IF(BQ1058="",1+(MAX(BU$2:BU1057)),""))</f>
        <v/>
      </c>
      <c r="BV1058" s="5" t="str">
        <f t="shared" si="218"/>
        <v/>
      </c>
      <c r="BW1058" s="5" t="str">
        <f t="shared" si="219"/>
        <v/>
      </c>
      <c r="BX1058" s="14" t="str">
        <f t="shared" si="220"/>
        <v/>
      </c>
      <c r="BY1058" s="28"/>
      <c r="CA1058" s="5" t="str">
        <f t="shared" si="224"/>
        <v/>
      </c>
      <c r="CC1058" s="5"/>
      <c r="CD1058" s="5" t="str">
        <f t="shared" si="221"/>
        <v/>
      </c>
      <c r="CE1058" s="5" t="str">
        <f>IF(J1058="","",IFERROR(IF(VLOOKUP(J1058,J$2:J1057,1,0)=0,"",""),J1058))</f>
        <v/>
      </c>
      <c r="CF1058" s="24" t="str">
        <f>IF(CE1058="","",(IFERROR(VLOOKUP(MID(CE1058,1,1),$CW$2:DA$28,3,0),0)+IFERROR(VLOOKUP(MID(CE1058,2,1),CW$2:DA$28,4,0),0)+IFERROR(VLOOKUP(MID(CE1058,3,1),CW$2:DA$28,5,0),0)+(ROW(CE1058)/1000000000000)))</f>
        <v/>
      </c>
      <c r="CG1058" s="5"/>
      <c r="CH1058" s="5">
        <v>1057</v>
      </c>
      <c r="CI1058" s="5" t="str">
        <f>IFERROR(VLOOKUP(CH1058,CD$2:CE2134,2,0),"")</f>
        <v/>
      </c>
      <c r="CJ1058" s="5"/>
      <c r="CL1058" s="5"/>
      <c r="DC1058" s="5" t="e">
        <f>IF(REPORTE!AH$2="si",IF(C1058=VALUE(REPORTE!C$11),IF(SUM(DC1059:DC$1993),CONCATENATE(INT(B1058),", "),INT(B1058)),""),IF(C1058=VALUE(REPORTE!C$10),IF(SUM(DC1059:DC$1993),CONCATENATE(INT(B1058),", "),INT(B1058)),""))</f>
        <v>#VALUE!</v>
      </c>
      <c r="DG1058" s="5"/>
      <c r="DH1058" s="5"/>
      <c r="DI1058" s="5"/>
      <c r="DJ1058" s="5"/>
    </row>
    <row r="1059" spans="1:114">
      <c r="A1059" s="4"/>
      <c r="B1059" s="3"/>
      <c r="D1059" s="1" t="str">
        <f>IFERROR(INDEX('padron cfe'!B:B,MATCH(DATOS!C1059,'padron cfe'!A:A,0),1),"")</f>
        <v/>
      </c>
      <c r="H1059" s="5" t="str">
        <f>IF(F1059="","",IFERROR(CONCATENATE("PEUA",VLOOKUP(ESTADO,REPORTE!AV$2:AW$33,2,0),DIDTRITO_FORM,CADER_FORM,IFERROR(VLOOKUP(DAY(F1059),$BN$3:$BO$11,2,0),DAY(F1059)),IFERROR(VLOOKUP(MONTH(F1059),$BN$3:$BO$11,2,0),MONTH(F1059)),YEAR(F1059),G1059),""))</f>
        <v/>
      </c>
      <c r="K1059" s="2" t="str">
        <f>IFERROR(INDEX('padron cfe'!C:C,MATCH(DATOS!C1059,'padron cfe'!A:A,0),1),"")</f>
        <v/>
      </c>
      <c r="L1059" s="4" t="str">
        <f>IFERROR(IF(VLOOKUP(J1059,J$2:L1058,4,0)=0,"",VLOOKUP(J1059,J$2:L1058,4,0)),"")</f>
        <v/>
      </c>
      <c r="M1059" s="4" t="str">
        <f>IFERROR(IF(VLOOKUP(J1059,J$2:M1058,5,0)=0,"",VLOOKUP(J1059,J$2:M1058,5,0)),"")</f>
        <v/>
      </c>
      <c r="Q1059" s="5" t="str">
        <f t="shared" si="214"/>
        <v/>
      </c>
      <c r="S1059"/>
      <c r="T1059" s="2" t="str">
        <f>IFERROR(INDEX('padron cfe'!D:D,MATCH(DATOS!C1059,'padron cfe'!A:A,0),1),"")</f>
        <v/>
      </c>
      <c r="X1059" s="3"/>
      <c r="Z1059" s="4" t="str">
        <f t="shared" si="215"/>
        <v/>
      </c>
      <c r="AC1059" s="2" t="str">
        <f>IFERROR(IF(INDEX(AC$1:AC1058,MATCH(J1059,J$1:J1058,0),1)=0,"",INDEX(AC$1:AC1058,MATCH(J1059,J$1:J1058,0),1)),"")</f>
        <v/>
      </c>
      <c r="AD1059" s="2" t="str">
        <f>IFERROR(IF(INDEX(AD$1:AD1058,MATCH(J1059,J$1:J1058,0),1)=0,"",INDEX(AD$1:AD1058,MATCH(J1059,J$1:J1058,0),1)),"")</f>
        <v/>
      </c>
      <c r="AE1059" s="2" t="str">
        <f>IFERROR(IF(INDEX(AE$1:AE1058,MATCH(J1059,J$1:J1058,0),1)=0,"",INDEX(AE$1:AE1058,MATCH(J1059,J$1:J1058,0),1)),"")</f>
        <v/>
      </c>
      <c r="AS1059" s="4"/>
      <c r="AU1059" s="124"/>
      <c r="AV1059" s="124"/>
      <c r="AW1059" s="124"/>
      <c r="AX1059" s="124"/>
      <c r="AY1059" s="124"/>
      <c r="AZ1059" s="124"/>
      <c r="BA1059" s="4"/>
      <c r="BB1059" s="127"/>
      <c r="BH1059" s="7" t="str">
        <f t="shared" ca="1" si="216"/>
        <v/>
      </c>
      <c r="BI1059" s="4" t="str">
        <f t="shared" si="223"/>
        <v/>
      </c>
      <c r="BJ1059" s="123" t="str">
        <f t="shared" si="217"/>
        <v/>
      </c>
      <c r="BK1059" s="140" t="str">
        <f t="shared" si="222"/>
        <v/>
      </c>
      <c r="BP1059" s="5"/>
      <c r="BQ1059" s="4" t="str">
        <f>IF(IFERROR(VLOOKUP(C1059,C1060:C$1993,1,0),"")="","",COUNTIF(C:C,C1059))</f>
        <v/>
      </c>
      <c r="BS1059" s="5"/>
      <c r="BT1059" s="5"/>
      <c r="BU1059" s="5" t="str">
        <f>IF(B1059="","",IF(BQ1059="",1+(MAX(BU$2:BU1058)),""))</f>
        <v/>
      </c>
      <c r="BV1059" s="5" t="str">
        <f t="shared" si="218"/>
        <v/>
      </c>
      <c r="BW1059" s="5" t="str">
        <f t="shared" si="219"/>
        <v/>
      </c>
      <c r="BX1059" s="14" t="str">
        <f t="shared" si="220"/>
        <v/>
      </c>
      <c r="BY1059" s="28"/>
      <c r="CA1059" s="5" t="str">
        <f t="shared" si="224"/>
        <v/>
      </c>
      <c r="CC1059" s="5"/>
      <c r="CD1059" s="5" t="str">
        <f t="shared" si="221"/>
        <v/>
      </c>
      <c r="CE1059" s="5" t="str">
        <f>IF(J1059="","",IFERROR(IF(VLOOKUP(J1059,J$2:J1058,1,0)=0,"",""),J1059))</f>
        <v/>
      </c>
      <c r="CF1059" s="24" t="str">
        <f>IF(CE1059="","",(IFERROR(VLOOKUP(MID(CE1059,1,1),$CW$2:DA$28,3,0),0)+IFERROR(VLOOKUP(MID(CE1059,2,1),CW$2:DA$28,4,0),0)+IFERROR(VLOOKUP(MID(CE1059,3,1),CW$2:DA$28,5,0),0)+(ROW(CE1059)/1000000000000)))</f>
        <v/>
      </c>
      <c r="CG1059" s="5"/>
      <c r="CH1059" s="5">
        <v>1058</v>
      </c>
      <c r="CI1059" s="5" t="str">
        <f>IFERROR(VLOOKUP(CH1059,CD$2:CE2135,2,0),"")</f>
        <v/>
      </c>
      <c r="CJ1059" s="5"/>
      <c r="CL1059" s="5"/>
      <c r="DC1059" s="5" t="e">
        <f>IF(REPORTE!AH$2="si",IF(C1059=VALUE(REPORTE!C$11),IF(SUM(DC1060:DC$1993),CONCATENATE(INT(B1059),", "),INT(B1059)),""),IF(C1059=VALUE(REPORTE!C$10),IF(SUM(DC1060:DC$1993),CONCATENATE(INT(B1059),", "),INT(B1059)),""))</f>
        <v>#VALUE!</v>
      </c>
      <c r="DG1059" s="5"/>
      <c r="DH1059" s="5"/>
      <c r="DI1059" s="5"/>
      <c r="DJ1059" s="5"/>
    </row>
    <row r="1060" spans="1:114">
      <c r="A1060" s="4"/>
      <c r="B1060" s="3"/>
      <c r="D1060" s="1" t="str">
        <f>IFERROR(INDEX('padron cfe'!B:B,MATCH(DATOS!C1060,'padron cfe'!A:A,0),1),"")</f>
        <v/>
      </c>
      <c r="H1060" s="5" t="str">
        <f>IF(F1060="","",IFERROR(CONCATENATE("PEUA",VLOOKUP(ESTADO,REPORTE!AV$2:AW$33,2,0),DIDTRITO_FORM,CADER_FORM,IFERROR(VLOOKUP(DAY(F1060),$BN$3:$BO$11,2,0),DAY(F1060)),IFERROR(VLOOKUP(MONTH(F1060),$BN$3:$BO$11,2,0),MONTH(F1060)),YEAR(F1060),G1060),""))</f>
        <v/>
      </c>
      <c r="K1060" s="2" t="str">
        <f>IFERROR(INDEX('padron cfe'!C:C,MATCH(DATOS!C1060,'padron cfe'!A:A,0),1),"")</f>
        <v/>
      </c>
      <c r="L1060" s="4" t="str">
        <f>IFERROR(IF(VLOOKUP(J1060,J$2:L1059,4,0)=0,"",VLOOKUP(J1060,J$2:L1059,4,0)),"")</f>
        <v/>
      </c>
      <c r="M1060" s="4" t="str">
        <f>IFERROR(IF(VLOOKUP(J1060,J$2:M1059,5,0)=0,"",VLOOKUP(J1060,J$2:M1059,5,0)),"")</f>
        <v/>
      </c>
      <c r="Q1060" s="5" t="str">
        <f t="shared" si="214"/>
        <v/>
      </c>
      <c r="S1060"/>
      <c r="T1060" s="2" t="str">
        <f>IFERROR(INDEX('padron cfe'!D:D,MATCH(DATOS!C1060,'padron cfe'!A:A,0),1),"")</f>
        <v/>
      </c>
      <c r="X1060" s="3"/>
      <c r="Z1060" s="4" t="str">
        <f t="shared" si="215"/>
        <v/>
      </c>
      <c r="AC1060" s="2" t="str">
        <f>IFERROR(IF(INDEX(AC$1:AC1059,MATCH(J1060,J$1:J1059,0),1)=0,"",INDEX(AC$1:AC1059,MATCH(J1060,J$1:J1059,0),1)),"")</f>
        <v/>
      </c>
      <c r="AD1060" s="2" t="str">
        <f>IFERROR(IF(INDEX(AD$1:AD1059,MATCH(J1060,J$1:J1059,0),1)=0,"",INDEX(AD$1:AD1059,MATCH(J1060,J$1:J1059,0),1)),"")</f>
        <v/>
      </c>
      <c r="AE1060" s="2" t="str">
        <f>IFERROR(IF(INDEX(AE$1:AE1059,MATCH(J1060,J$1:J1059,0),1)=0,"",INDEX(AE$1:AE1059,MATCH(J1060,J$1:J1059,0),1)),"")</f>
        <v/>
      </c>
      <c r="AS1060" s="4"/>
      <c r="AU1060" s="124"/>
      <c r="AV1060" s="124"/>
      <c r="AW1060" s="124"/>
      <c r="AX1060" s="124"/>
      <c r="AY1060" s="124"/>
      <c r="AZ1060" s="124"/>
      <c r="BA1060" s="4"/>
      <c r="BB1060" s="127"/>
      <c r="BH1060" s="7" t="str">
        <f t="shared" ca="1" si="216"/>
        <v/>
      </c>
      <c r="BI1060" s="4" t="str">
        <f t="shared" si="223"/>
        <v/>
      </c>
      <c r="BJ1060" s="123" t="str">
        <f t="shared" si="217"/>
        <v/>
      </c>
      <c r="BK1060" s="140" t="str">
        <f t="shared" si="222"/>
        <v/>
      </c>
      <c r="BP1060" s="5"/>
      <c r="BQ1060" s="4" t="str">
        <f>IF(IFERROR(VLOOKUP(C1060,C1061:C$1993,1,0),"")="","",COUNTIF(C:C,C1060))</f>
        <v/>
      </c>
      <c r="BS1060" s="5"/>
      <c r="BT1060" s="5"/>
      <c r="BU1060" s="5" t="str">
        <f>IF(B1060="","",IF(BQ1060="",1+(MAX(BU$2:BU1059)),""))</f>
        <v/>
      </c>
      <c r="BV1060" s="5" t="str">
        <f t="shared" si="218"/>
        <v/>
      </c>
      <c r="BW1060" s="5" t="str">
        <f t="shared" si="219"/>
        <v/>
      </c>
      <c r="BX1060" s="14" t="str">
        <f t="shared" si="220"/>
        <v/>
      </c>
      <c r="BY1060" s="28"/>
      <c r="CA1060" s="5" t="str">
        <f t="shared" si="224"/>
        <v/>
      </c>
      <c r="CC1060" s="5"/>
      <c r="CD1060" s="5" t="str">
        <f t="shared" si="221"/>
        <v/>
      </c>
      <c r="CE1060" s="5" t="str">
        <f>IF(J1060="","",IFERROR(IF(VLOOKUP(J1060,J$2:J1059,1,0)=0,"",""),J1060))</f>
        <v/>
      </c>
      <c r="CF1060" s="24" t="str">
        <f>IF(CE1060="","",(IFERROR(VLOOKUP(MID(CE1060,1,1),$CW$2:DA$28,3,0),0)+IFERROR(VLOOKUP(MID(CE1060,2,1),CW$2:DA$28,4,0),0)+IFERROR(VLOOKUP(MID(CE1060,3,1),CW$2:DA$28,5,0),0)+(ROW(CE1060)/1000000000000)))</f>
        <v/>
      </c>
      <c r="CG1060" s="5"/>
      <c r="CH1060" s="5">
        <v>1059</v>
      </c>
      <c r="CI1060" s="5" t="str">
        <f>IFERROR(VLOOKUP(CH1060,CD$2:CE2136,2,0),"")</f>
        <v/>
      </c>
      <c r="CJ1060" s="5"/>
      <c r="CL1060" s="5"/>
      <c r="DC1060" s="5" t="e">
        <f>IF(REPORTE!AH$2="si",IF(C1060=VALUE(REPORTE!C$11),IF(SUM(DC1061:DC$1993),CONCATENATE(INT(B1060),", "),INT(B1060)),""),IF(C1060=VALUE(REPORTE!C$10),IF(SUM(DC1061:DC$1993),CONCATENATE(INT(B1060),", "),INT(B1060)),""))</f>
        <v>#VALUE!</v>
      </c>
      <c r="DG1060" s="5"/>
      <c r="DH1060" s="5"/>
      <c r="DI1060" s="5"/>
      <c r="DJ1060" s="5"/>
    </row>
    <row r="1061" spans="1:114">
      <c r="A1061" s="4"/>
      <c r="B1061" s="3"/>
      <c r="D1061" s="1" t="str">
        <f>IFERROR(INDEX('padron cfe'!B:B,MATCH(DATOS!C1061,'padron cfe'!A:A,0),1),"")</f>
        <v/>
      </c>
      <c r="H1061" s="5" t="str">
        <f>IF(F1061="","",IFERROR(CONCATENATE("PEUA",VLOOKUP(ESTADO,REPORTE!AV$2:AW$33,2,0),DIDTRITO_FORM,CADER_FORM,IFERROR(VLOOKUP(DAY(F1061),$BN$3:$BO$11,2,0),DAY(F1061)),IFERROR(VLOOKUP(MONTH(F1061),$BN$3:$BO$11,2,0),MONTH(F1061)),YEAR(F1061),G1061),""))</f>
        <v/>
      </c>
      <c r="K1061" s="2" t="str">
        <f>IFERROR(INDEX('padron cfe'!C:C,MATCH(DATOS!C1061,'padron cfe'!A:A,0),1),"")</f>
        <v/>
      </c>
      <c r="L1061" s="4" t="str">
        <f>IFERROR(IF(VLOOKUP(J1061,J$2:L1060,4,0)=0,"",VLOOKUP(J1061,J$2:L1060,4,0)),"")</f>
        <v/>
      </c>
      <c r="M1061" s="4" t="str">
        <f>IFERROR(IF(VLOOKUP(J1061,J$2:M1060,5,0)=0,"",VLOOKUP(J1061,J$2:M1060,5,0)),"")</f>
        <v/>
      </c>
      <c r="Q1061" s="5" t="str">
        <f t="shared" si="214"/>
        <v/>
      </c>
      <c r="S1061"/>
      <c r="T1061" s="2" t="str">
        <f>IFERROR(INDEX('padron cfe'!D:D,MATCH(DATOS!C1061,'padron cfe'!A:A,0),1),"")</f>
        <v/>
      </c>
      <c r="X1061" s="3"/>
      <c r="Z1061" s="4" t="str">
        <f t="shared" si="215"/>
        <v/>
      </c>
      <c r="AC1061" s="2" t="str">
        <f>IFERROR(IF(INDEX(AC$1:AC1060,MATCH(J1061,J$1:J1060,0),1)=0,"",INDEX(AC$1:AC1060,MATCH(J1061,J$1:J1060,0),1)),"")</f>
        <v/>
      </c>
      <c r="AD1061" s="2" t="str">
        <f>IFERROR(IF(INDEX(AD$1:AD1060,MATCH(J1061,J$1:J1060,0),1)=0,"",INDEX(AD$1:AD1060,MATCH(J1061,J$1:J1060,0),1)),"")</f>
        <v/>
      </c>
      <c r="AE1061" s="2" t="str">
        <f>IFERROR(IF(INDEX(AE$1:AE1060,MATCH(J1061,J$1:J1060,0),1)=0,"",INDEX(AE$1:AE1060,MATCH(J1061,J$1:J1060,0),1)),"")</f>
        <v/>
      </c>
      <c r="AS1061" s="4"/>
      <c r="AU1061" s="124"/>
      <c r="AV1061" s="124"/>
      <c r="AW1061" s="124"/>
      <c r="AX1061" s="124"/>
      <c r="AY1061" s="124"/>
      <c r="AZ1061" s="124"/>
      <c r="BA1061" s="4"/>
      <c r="BB1061" s="127"/>
      <c r="BH1061" s="7" t="str">
        <f t="shared" ca="1" si="216"/>
        <v/>
      </c>
      <c r="BI1061" s="4" t="str">
        <f t="shared" si="223"/>
        <v/>
      </c>
      <c r="BJ1061" s="123" t="str">
        <f t="shared" si="217"/>
        <v/>
      </c>
      <c r="BK1061" s="140" t="str">
        <f t="shared" si="222"/>
        <v/>
      </c>
      <c r="BP1061" s="5"/>
      <c r="BQ1061" s="4" t="str">
        <f>IF(IFERROR(VLOOKUP(C1061,C1062:C$1993,1,0),"")="","",COUNTIF(C:C,C1061))</f>
        <v/>
      </c>
      <c r="BS1061" s="5"/>
      <c r="BT1061" s="5"/>
      <c r="BU1061" s="5" t="str">
        <f>IF(B1061="","",IF(BQ1061="",1+(MAX(BU$2:BU1060)),""))</f>
        <v/>
      </c>
      <c r="BV1061" s="5" t="str">
        <f t="shared" si="218"/>
        <v/>
      </c>
      <c r="BW1061" s="5" t="str">
        <f t="shared" si="219"/>
        <v/>
      </c>
      <c r="BX1061" s="14" t="str">
        <f t="shared" si="220"/>
        <v/>
      </c>
      <c r="BY1061" s="28"/>
      <c r="CA1061" s="5" t="str">
        <f t="shared" si="224"/>
        <v/>
      </c>
      <c r="CC1061" s="5"/>
      <c r="CD1061" s="5" t="str">
        <f t="shared" si="221"/>
        <v/>
      </c>
      <c r="CE1061" s="5" t="str">
        <f>IF(J1061="","",IFERROR(IF(VLOOKUP(J1061,J$2:J1060,1,0)=0,"",""),J1061))</f>
        <v/>
      </c>
      <c r="CF1061" s="24" t="str">
        <f>IF(CE1061="","",(IFERROR(VLOOKUP(MID(CE1061,1,1),$CW$2:DA$28,3,0),0)+IFERROR(VLOOKUP(MID(CE1061,2,1),CW$2:DA$28,4,0),0)+IFERROR(VLOOKUP(MID(CE1061,3,1),CW$2:DA$28,5,0),0)+(ROW(CE1061)/1000000000000)))</f>
        <v/>
      </c>
      <c r="CG1061" s="5"/>
      <c r="CH1061" s="5">
        <v>1060</v>
      </c>
      <c r="CI1061" s="5" t="str">
        <f>IFERROR(VLOOKUP(CH1061,CD$2:CE2137,2,0),"")</f>
        <v/>
      </c>
      <c r="CJ1061" s="5"/>
      <c r="CL1061" s="5"/>
      <c r="DC1061" s="5" t="e">
        <f>IF(REPORTE!AH$2="si",IF(C1061=VALUE(REPORTE!C$11),IF(SUM(DC1062:DC$1993),CONCATENATE(INT(B1061),", "),INT(B1061)),""),IF(C1061=VALUE(REPORTE!C$10),IF(SUM(DC1062:DC$1993),CONCATENATE(INT(B1061),", "),INT(B1061)),""))</f>
        <v>#VALUE!</v>
      </c>
      <c r="DG1061" s="5"/>
      <c r="DH1061" s="5"/>
      <c r="DI1061" s="5"/>
      <c r="DJ1061" s="5"/>
    </row>
    <row r="1062" spans="1:114">
      <c r="A1062" s="4"/>
      <c r="B1062" s="3"/>
      <c r="D1062" s="1" t="str">
        <f>IFERROR(INDEX('padron cfe'!B:B,MATCH(DATOS!C1062,'padron cfe'!A:A,0),1),"")</f>
        <v/>
      </c>
      <c r="H1062" s="5" t="str">
        <f>IF(F1062="","",IFERROR(CONCATENATE("PEUA",VLOOKUP(ESTADO,REPORTE!AV$2:AW$33,2,0),DIDTRITO_FORM,CADER_FORM,IFERROR(VLOOKUP(DAY(F1062),$BN$3:$BO$11,2,0),DAY(F1062)),IFERROR(VLOOKUP(MONTH(F1062),$BN$3:$BO$11,2,0),MONTH(F1062)),YEAR(F1062),G1062),""))</f>
        <v/>
      </c>
      <c r="K1062" s="2" t="str">
        <f>IFERROR(INDEX('padron cfe'!C:C,MATCH(DATOS!C1062,'padron cfe'!A:A,0),1),"")</f>
        <v/>
      </c>
      <c r="L1062" s="4" t="str">
        <f>IFERROR(IF(VLOOKUP(J1062,J$2:L1061,4,0)=0,"",VLOOKUP(J1062,J$2:L1061,4,0)),"")</f>
        <v/>
      </c>
      <c r="M1062" s="4" t="str">
        <f>IFERROR(IF(VLOOKUP(J1062,J$2:M1061,5,0)=0,"",VLOOKUP(J1062,J$2:M1061,5,0)),"")</f>
        <v/>
      </c>
      <c r="Q1062" s="5" t="str">
        <f t="shared" si="214"/>
        <v/>
      </c>
      <c r="S1062"/>
      <c r="T1062" s="2" t="str">
        <f>IFERROR(INDEX('padron cfe'!D:D,MATCH(DATOS!C1062,'padron cfe'!A:A,0),1),"")</f>
        <v/>
      </c>
      <c r="X1062" s="3"/>
      <c r="Z1062" s="4" t="str">
        <f t="shared" si="215"/>
        <v/>
      </c>
      <c r="AC1062" s="2" t="str">
        <f>IFERROR(IF(INDEX(AC$1:AC1061,MATCH(J1062,J$1:J1061,0),1)=0,"",INDEX(AC$1:AC1061,MATCH(J1062,J$1:J1061,0),1)),"")</f>
        <v/>
      </c>
      <c r="AD1062" s="2" t="str">
        <f>IFERROR(IF(INDEX(AD$1:AD1061,MATCH(J1062,J$1:J1061,0),1)=0,"",INDEX(AD$1:AD1061,MATCH(J1062,J$1:J1061,0),1)),"")</f>
        <v/>
      </c>
      <c r="AE1062" s="2" t="str">
        <f>IFERROR(IF(INDEX(AE$1:AE1061,MATCH(J1062,J$1:J1061,0),1)=0,"",INDEX(AE$1:AE1061,MATCH(J1062,J$1:J1061,0),1)),"")</f>
        <v/>
      </c>
      <c r="AS1062" s="4"/>
      <c r="AU1062" s="124"/>
      <c r="AV1062" s="124"/>
      <c r="AW1062" s="124"/>
      <c r="AX1062" s="124"/>
      <c r="AY1062" s="124"/>
      <c r="AZ1062" s="124"/>
      <c r="BA1062" s="4"/>
      <c r="BB1062" s="127"/>
      <c r="BH1062" s="7" t="str">
        <f t="shared" ca="1" si="216"/>
        <v/>
      </c>
      <c r="BI1062" s="4" t="str">
        <f t="shared" si="223"/>
        <v/>
      </c>
      <c r="BJ1062" s="123" t="str">
        <f t="shared" si="217"/>
        <v/>
      </c>
      <c r="BK1062" s="140" t="str">
        <f t="shared" si="222"/>
        <v/>
      </c>
      <c r="BP1062" s="5"/>
      <c r="BQ1062" s="4" t="str">
        <f>IF(IFERROR(VLOOKUP(C1062,C1063:C$1993,1,0),"")="","",COUNTIF(C:C,C1062))</f>
        <v/>
      </c>
      <c r="BS1062" s="5"/>
      <c r="BT1062" s="5"/>
      <c r="BU1062" s="5" t="str">
        <f>IF(B1062="","",IF(BQ1062="",1+(MAX(BU$2:BU1061)),""))</f>
        <v/>
      </c>
      <c r="BV1062" s="5" t="str">
        <f t="shared" si="218"/>
        <v/>
      </c>
      <c r="BW1062" s="5" t="str">
        <f t="shared" si="219"/>
        <v/>
      </c>
      <c r="BX1062" s="14" t="str">
        <f t="shared" si="220"/>
        <v/>
      </c>
      <c r="BY1062" s="28"/>
      <c r="CA1062" s="5" t="str">
        <f t="shared" si="224"/>
        <v/>
      </c>
      <c r="CC1062" s="5"/>
      <c r="CD1062" s="5" t="str">
        <f t="shared" si="221"/>
        <v/>
      </c>
      <c r="CE1062" s="5" t="str">
        <f>IF(J1062="","",IFERROR(IF(VLOOKUP(J1062,J$2:J1061,1,0)=0,"",""),J1062))</f>
        <v/>
      </c>
      <c r="CF1062" s="24" t="str">
        <f>IF(CE1062="","",(IFERROR(VLOOKUP(MID(CE1062,1,1),$CW$2:DA$28,3,0),0)+IFERROR(VLOOKUP(MID(CE1062,2,1),CW$2:DA$28,4,0),0)+IFERROR(VLOOKUP(MID(CE1062,3,1),CW$2:DA$28,5,0),0)+(ROW(CE1062)/1000000000000)))</f>
        <v/>
      </c>
      <c r="CG1062" s="5"/>
      <c r="CH1062" s="5">
        <v>1061</v>
      </c>
      <c r="CI1062" s="5" t="str">
        <f>IFERROR(VLOOKUP(CH1062,CD$2:CE2138,2,0),"")</f>
        <v/>
      </c>
      <c r="CJ1062" s="5"/>
      <c r="CL1062" s="5"/>
      <c r="DC1062" s="5" t="e">
        <f>IF(REPORTE!AH$2="si",IF(C1062=VALUE(REPORTE!C$11),IF(SUM(DC1063:DC$1993),CONCATENATE(INT(B1062),", "),INT(B1062)),""),IF(C1062=VALUE(REPORTE!C$10),IF(SUM(DC1063:DC$1993),CONCATENATE(INT(B1062),", "),INT(B1062)),""))</f>
        <v>#VALUE!</v>
      </c>
      <c r="DG1062" s="5"/>
      <c r="DH1062" s="5"/>
      <c r="DI1062" s="5"/>
      <c r="DJ1062" s="5"/>
    </row>
    <row r="1063" spans="1:114">
      <c r="A1063" s="4"/>
      <c r="B1063" s="3"/>
      <c r="D1063" s="1" t="str">
        <f>IFERROR(INDEX('padron cfe'!B:B,MATCH(DATOS!C1063,'padron cfe'!A:A,0),1),"")</f>
        <v/>
      </c>
      <c r="H1063" s="5" t="str">
        <f>IF(F1063="","",IFERROR(CONCATENATE("PEUA",VLOOKUP(ESTADO,REPORTE!AV$2:AW$33,2,0),DIDTRITO_FORM,CADER_FORM,IFERROR(VLOOKUP(DAY(F1063),$BN$3:$BO$11,2,0),DAY(F1063)),IFERROR(VLOOKUP(MONTH(F1063),$BN$3:$BO$11,2,0),MONTH(F1063)),YEAR(F1063),G1063),""))</f>
        <v/>
      </c>
      <c r="K1063" s="2" t="str">
        <f>IFERROR(INDEX('padron cfe'!C:C,MATCH(DATOS!C1063,'padron cfe'!A:A,0),1),"")</f>
        <v/>
      </c>
      <c r="L1063" s="4" t="str">
        <f>IFERROR(IF(VLOOKUP(J1063,J$2:L1062,4,0)=0,"",VLOOKUP(J1063,J$2:L1062,4,0)),"")</f>
        <v/>
      </c>
      <c r="M1063" s="4" t="str">
        <f>IFERROR(IF(VLOOKUP(J1063,J$2:M1062,5,0)=0,"",VLOOKUP(J1063,J$2:M1062,5,0)),"")</f>
        <v/>
      </c>
      <c r="Q1063" s="5" t="str">
        <f t="shared" si="214"/>
        <v/>
      </c>
      <c r="S1063"/>
      <c r="T1063" s="2" t="str">
        <f>IFERROR(INDEX('padron cfe'!D:D,MATCH(DATOS!C1063,'padron cfe'!A:A,0),1),"")</f>
        <v/>
      </c>
      <c r="X1063" s="3"/>
      <c r="Z1063" s="4" t="str">
        <f t="shared" si="215"/>
        <v/>
      </c>
      <c r="AC1063" s="2" t="str">
        <f>IFERROR(IF(INDEX(AC$1:AC1062,MATCH(J1063,J$1:J1062,0),1)=0,"",INDEX(AC$1:AC1062,MATCH(J1063,J$1:J1062,0),1)),"")</f>
        <v/>
      </c>
      <c r="AD1063" s="2" t="str">
        <f>IFERROR(IF(INDEX(AD$1:AD1062,MATCH(J1063,J$1:J1062,0),1)=0,"",INDEX(AD$1:AD1062,MATCH(J1063,J$1:J1062,0),1)),"")</f>
        <v/>
      </c>
      <c r="AE1063" s="2" t="str">
        <f>IFERROR(IF(INDEX(AE$1:AE1062,MATCH(J1063,J$1:J1062,0),1)=0,"",INDEX(AE$1:AE1062,MATCH(J1063,J$1:J1062,0),1)),"")</f>
        <v/>
      </c>
      <c r="AS1063" s="4"/>
      <c r="AU1063" s="124"/>
      <c r="AV1063" s="124"/>
      <c r="AW1063" s="124"/>
      <c r="AX1063" s="124"/>
      <c r="AY1063" s="124"/>
      <c r="AZ1063" s="124"/>
      <c r="BA1063" s="4"/>
      <c r="BB1063" s="127"/>
      <c r="BH1063" s="7" t="str">
        <f t="shared" ca="1" si="216"/>
        <v/>
      </c>
      <c r="BI1063" s="4" t="str">
        <f t="shared" si="223"/>
        <v/>
      </c>
      <c r="BJ1063" s="123" t="str">
        <f t="shared" si="217"/>
        <v/>
      </c>
      <c r="BK1063" s="140" t="str">
        <f t="shared" si="222"/>
        <v/>
      </c>
      <c r="BP1063" s="5"/>
      <c r="BQ1063" s="4" t="str">
        <f>IF(IFERROR(VLOOKUP(C1063,C1064:C$1993,1,0),"")="","",COUNTIF(C:C,C1063))</f>
        <v/>
      </c>
      <c r="BS1063" s="5"/>
      <c r="BT1063" s="5"/>
      <c r="BU1063" s="5" t="str">
        <f>IF(B1063="","",IF(BQ1063="",1+(MAX(BU$2:BU1062)),""))</f>
        <v/>
      </c>
      <c r="BV1063" s="5" t="str">
        <f t="shared" si="218"/>
        <v/>
      </c>
      <c r="BW1063" s="5" t="str">
        <f t="shared" si="219"/>
        <v/>
      </c>
      <c r="BX1063" s="14" t="str">
        <f t="shared" si="220"/>
        <v/>
      </c>
      <c r="BY1063" s="28"/>
      <c r="CA1063" s="5" t="str">
        <f t="shared" si="224"/>
        <v/>
      </c>
      <c r="CC1063" s="5"/>
      <c r="CD1063" s="5" t="str">
        <f t="shared" si="221"/>
        <v/>
      </c>
      <c r="CE1063" s="5" t="str">
        <f>IF(J1063="","",IFERROR(IF(VLOOKUP(J1063,J$2:J1062,1,0)=0,"",""),J1063))</f>
        <v/>
      </c>
      <c r="CF1063" s="24" t="str">
        <f>IF(CE1063="","",(IFERROR(VLOOKUP(MID(CE1063,1,1),$CW$2:DA$28,3,0),0)+IFERROR(VLOOKUP(MID(CE1063,2,1),CW$2:DA$28,4,0),0)+IFERROR(VLOOKUP(MID(CE1063,3,1),CW$2:DA$28,5,0),0)+(ROW(CE1063)/1000000000000)))</f>
        <v/>
      </c>
      <c r="CG1063" s="5"/>
      <c r="CH1063" s="5">
        <v>1062</v>
      </c>
      <c r="CI1063" s="5" t="str">
        <f>IFERROR(VLOOKUP(CH1063,CD$2:CE2139,2,0),"")</f>
        <v/>
      </c>
      <c r="CJ1063" s="5"/>
      <c r="CL1063" s="5"/>
      <c r="DC1063" s="5" t="e">
        <f>IF(REPORTE!AH$2="si",IF(C1063=VALUE(REPORTE!C$11),IF(SUM(DC1064:DC$1993),CONCATENATE(INT(B1063),", "),INT(B1063)),""),IF(C1063=VALUE(REPORTE!C$10),IF(SUM(DC1064:DC$1993),CONCATENATE(INT(B1063),", "),INT(B1063)),""))</f>
        <v>#VALUE!</v>
      </c>
      <c r="DG1063" s="5"/>
      <c r="DH1063" s="5"/>
      <c r="DI1063" s="5"/>
      <c r="DJ1063" s="5"/>
    </row>
    <row r="1064" spans="1:114">
      <c r="A1064" s="4"/>
      <c r="B1064" s="3"/>
      <c r="D1064" s="1" t="str">
        <f>IFERROR(INDEX('padron cfe'!B:B,MATCH(DATOS!C1064,'padron cfe'!A:A,0),1),"")</f>
        <v/>
      </c>
      <c r="H1064" s="5" t="str">
        <f>IF(F1064="","",IFERROR(CONCATENATE("PEUA",VLOOKUP(ESTADO,REPORTE!AV$2:AW$33,2,0),DIDTRITO_FORM,CADER_FORM,IFERROR(VLOOKUP(DAY(F1064),$BN$3:$BO$11,2,0),DAY(F1064)),IFERROR(VLOOKUP(MONTH(F1064),$BN$3:$BO$11,2,0),MONTH(F1064)),YEAR(F1064),G1064),""))</f>
        <v/>
      </c>
      <c r="K1064" s="2" t="str">
        <f>IFERROR(INDEX('padron cfe'!C:C,MATCH(DATOS!C1064,'padron cfe'!A:A,0),1),"")</f>
        <v/>
      </c>
      <c r="L1064" s="4" t="str">
        <f>IFERROR(IF(VLOOKUP(J1064,J$2:L1063,4,0)=0,"",VLOOKUP(J1064,J$2:L1063,4,0)),"")</f>
        <v/>
      </c>
      <c r="M1064" s="4" t="str">
        <f>IFERROR(IF(VLOOKUP(J1064,J$2:M1063,5,0)=0,"",VLOOKUP(J1064,J$2:M1063,5,0)),"")</f>
        <v/>
      </c>
      <c r="Q1064" s="5" t="str">
        <f t="shared" si="214"/>
        <v/>
      </c>
      <c r="S1064"/>
      <c r="T1064" s="2" t="str">
        <f>IFERROR(INDEX('padron cfe'!D:D,MATCH(DATOS!C1064,'padron cfe'!A:A,0),1),"")</f>
        <v/>
      </c>
      <c r="X1064" s="3"/>
      <c r="Z1064" s="4" t="str">
        <f t="shared" si="215"/>
        <v/>
      </c>
      <c r="AC1064" s="2" t="str">
        <f>IFERROR(IF(INDEX(AC$1:AC1063,MATCH(J1064,J$1:J1063,0),1)=0,"",INDEX(AC$1:AC1063,MATCH(J1064,J$1:J1063,0),1)),"")</f>
        <v/>
      </c>
      <c r="AD1064" s="2" t="str">
        <f>IFERROR(IF(INDEX(AD$1:AD1063,MATCH(J1064,J$1:J1063,0),1)=0,"",INDEX(AD$1:AD1063,MATCH(J1064,J$1:J1063,0),1)),"")</f>
        <v/>
      </c>
      <c r="AE1064" s="2" t="str">
        <f>IFERROR(IF(INDEX(AE$1:AE1063,MATCH(J1064,J$1:J1063,0),1)=0,"",INDEX(AE$1:AE1063,MATCH(J1064,J$1:J1063,0),1)),"")</f>
        <v/>
      </c>
      <c r="AS1064" s="4"/>
      <c r="AU1064" s="124"/>
      <c r="AV1064" s="124"/>
      <c r="AW1064" s="124"/>
      <c r="AX1064" s="124"/>
      <c r="AY1064" s="124"/>
      <c r="AZ1064" s="124"/>
      <c r="BA1064" s="4"/>
      <c r="BB1064" s="127"/>
      <c r="BH1064" s="7" t="str">
        <f t="shared" ca="1" si="216"/>
        <v/>
      </c>
      <c r="BI1064" s="4" t="str">
        <f t="shared" si="223"/>
        <v/>
      </c>
      <c r="BJ1064" s="123" t="str">
        <f t="shared" si="217"/>
        <v/>
      </c>
      <c r="BK1064" s="140" t="str">
        <f t="shared" si="222"/>
        <v/>
      </c>
      <c r="BP1064" s="5"/>
      <c r="BQ1064" s="4" t="str">
        <f>IF(IFERROR(VLOOKUP(C1064,C1065:C$1993,1,0),"")="","",COUNTIF(C:C,C1064))</f>
        <v/>
      </c>
      <c r="BS1064" s="5"/>
      <c r="BT1064" s="5"/>
      <c r="BU1064" s="5" t="str">
        <f>IF(B1064="","",IF(BQ1064="",1+(MAX(BU$2:BU1063)),""))</f>
        <v/>
      </c>
      <c r="BV1064" s="5" t="str">
        <f t="shared" si="218"/>
        <v/>
      </c>
      <c r="BW1064" s="5" t="str">
        <f t="shared" si="219"/>
        <v/>
      </c>
      <c r="BX1064" s="14" t="str">
        <f t="shared" si="220"/>
        <v/>
      </c>
      <c r="BY1064" s="28"/>
      <c r="CA1064" s="5" t="str">
        <f t="shared" si="224"/>
        <v/>
      </c>
      <c r="CC1064" s="5"/>
      <c r="CD1064" s="5" t="str">
        <f t="shared" si="221"/>
        <v/>
      </c>
      <c r="CE1064" s="5" t="str">
        <f>IF(J1064="","",IFERROR(IF(VLOOKUP(J1064,J$2:J1063,1,0)=0,"",""),J1064))</f>
        <v/>
      </c>
      <c r="CF1064" s="24" t="str">
        <f>IF(CE1064="","",(IFERROR(VLOOKUP(MID(CE1064,1,1),$CW$2:DA$28,3,0),0)+IFERROR(VLOOKUP(MID(CE1064,2,1),CW$2:DA$28,4,0),0)+IFERROR(VLOOKUP(MID(CE1064,3,1),CW$2:DA$28,5,0),0)+(ROW(CE1064)/1000000000000)))</f>
        <v/>
      </c>
      <c r="CG1064" s="5"/>
      <c r="CH1064" s="5">
        <v>1063</v>
      </c>
      <c r="CI1064" s="5" t="str">
        <f>IFERROR(VLOOKUP(CH1064,CD$2:CE2140,2,0),"")</f>
        <v/>
      </c>
      <c r="CJ1064" s="5"/>
      <c r="CL1064" s="5"/>
      <c r="DC1064" s="5" t="e">
        <f>IF(REPORTE!AH$2="si",IF(C1064=VALUE(REPORTE!C$11),IF(SUM(DC1065:DC$1993),CONCATENATE(INT(B1064),", "),INT(B1064)),""),IF(C1064=VALUE(REPORTE!C$10),IF(SUM(DC1065:DC$1993),CONCATENATE(INT(B1064),", "),INT(B1064)),""))</f>
        <v>#VALUE!</v>
      </c>
      <c r="DG1064" s="5"/>
      <c r="DH1064" s="5"/>
      <c r="DI1064" s="5"/>
      <c r="DJ1064" s="5"/>
    </row>
    <row r="1065" spans="1:114">
      <c r="A1065" s="4"/>
      <c r="B1065" s="3"/>
      <c r="D1065" s="1" t="str">
        <f>IFERROR(INDEX('padron cfe'!B:B,MATCH(DATOS!C1065,'padron cfe'!A:A,0),1),"")</f>
        <v/>
      </c>
      <c r="H1065" s="5" t="str">
        <f>IF(F1065="","",IFERROR(CONCATENATE("PEUA",VLOOKUP(ESTADO,REPORTE!AV$2:AW$33,2,0),DIDTRITO_FORM,CADER_FORM,IFERROR(VLOOKUP(DAY(F1065),$BN$3:$BO$11,2,0),DAY(F1065)),IFERROR(VLOOKUP(MONTH(F1065),$BN$3:$BO$11,2,0),MONTH(F1065)),YEAR(F1065),G1065),""))</f>
        <v/>
      </c>
      <c r="K1065" s="2" t="str">
        <f>IFERROR(INDEX('padron cfe'!C:C,MATCH(DATOS!C1065,'padron cfe'!A:A,0),1),"")</f>
        <v/>
      </c>
      <c r="L1065" s="4" t="str">
        <f>IFERROR(IF(VLOOKUP(J1065,J$2:L1064,4,0)=0,"",VLOOKUP(J1065,J$2:L1064,4,0)),"")</f>
        <v/>
      </c>
      <c r="M1065" s="4" t="str">
        <f>IFERROR(IF(VLOOKUP(J1065,J$2:M1064,5,0)=0,"",VLOOKUP(J1065,J$2:M1064,5,0)),"")</f>
        <v/>
      </c>
      <c r="Q1065" s="5" t="str">
        <f t="shared" si="214"/>
        <v/>
      </c>
      <c r="S1065"/>
      <c r="T1065" s="2" t="str">
        <f>IFERROR(INDEX('padron cfe'!D:D,MATCH(DATOS!C1065,'padron cfe'!A:A,0),1),"")</f>
        <v/>
      </c>
      <c r="X1065" s="3"/>
      <c r="Z1065" s="4" t="str">
        <f t="shared" si="215"/>
        <v/>
      </c>
      <c r="AC1065" s="2" t="str">
        <f>IFERROR(IF(INDEX(AC$1:AC1064,MATCH(J1065,J$1:J1064,0),1)=0,"",INDEX(AC$1:AC1064,MATCH(J1065,J$1:J1064,0),1)),"")</f>
        <v/>
      </c>
      <c r="AD1065" s="2" t="str">
        <f>IFERROR(IF(INDEX(AD$1:AD1064,MATCH(J1065,J$1:J1064,0),1)=0,"",INDEX(AD$1:AD1064,MATCH(J1065,J$1:J1064,0),1)),"")</f>
        <v/>
      </c>
      <c r="AE1065" s="2" t="str">
        <f>IFERROR(IF(INDEX(AE$1:AE1064,MATCH(J1065,J$1:J1064,0),1)=0,"",INDEX(AE$1:AE1064,MATCH(J1065,J$1:J1064,0),1)),"")</f>
        <v/>
      </c>
      <c r="AS1065" s="4"/>
      <c r="AU1065" s="124"/>
      <c r="AV1065" s="124"/>
      <c r="AW1065" s="124"/>
      <c r="AX1065" s="124"/>
      <c r="AY1065" s="124"/>
      <c r="AZ1065" s="124"/>
      <c r="BA1065" s="4"/>
      <c r="BB1065" s="127"/>
      <c r="BH1065" s="7" t="str">
        <f t="shared" ca="1" si="216"/>
        <v/>
      </c>
      <c r="BI1065" s="4" t="str">
        <f t="shared" si="223"/>
        <v/>
      </c>
      <c r="BJ1065" s="123" t="str">
        <f t="shared" si="217"/>
        <v/>
      </c>
      <c r="BK1065" s="140" t="str">
        <f t="shared" si="222"/>
        <v/>
      </c>
      <c r="BP1065" s="5"/>
      <c r="BQ1065" s="4" t="str">
        <f>IF(IFERROR(VLOOKUP(C1065,C1066:C$1993,1,0),"")="","",COUNTIF(C:C,C1065))</f>
        <v/>
      </c>
      <c r="BS1065" s="5"/>
      <c r="BT1065" s="5"/>
      <c r="BU1065" s="5" t="str">
        <f>IF(B1065="","",IF(BQ1065="",1+(MAX(BU$2:BU1064)),""))</f>
        <v/>
      </c>
      <c r="BV1065" s="5" t="str">
        <f t="shared" si="218"/>
        <v/>
      </c>
      <c r="BW1065" s="5" t="str">
        <f t="shared" si="219"/>
        <v/>
      </c>
      <c r="BX1065" s="14" t="str">
        <f t="shared" si="220"/>
        <v/>
      </c>
      <c r="BY1065" s="28"/>
      <c r="CA1065" s="5" t="str">
        <f t="shared" si="224"/>
        <v/>
      </c>
      <c r="CC1065" s="5"/>
      <c r="CD1065" s="5" t="str">
        <f t="shared" si="221"/>
        <v/>
      </c>
      <c r="CE1065" s="5" t="str">
        <f>IF(J1065="","",IFERROR(IF(VLOOKUP(J1065,J$2:J1064,1,0)=0,"",""),J1065))</f>
        <v/>
      </c>
      <c r="CF1065" s="24" t="str">
        <f>IF(CE1065="","",(IFERROR(VLOOKUP(MID(CE1065,1,1),$CW$2:DA$28,3,0),0)+IFERROR(VLOOKUP(MID(CE1065,2,1),CW$2:DA$28,4,0),0)+IFERROR(VLOOKUP(MID(CE1065,3,1),CW$2:DA$28,5,0),0)+(ROW(CE1065)/1000000000000)))</f>
        <v/>
      </c>
      <c r="CG1065" s="5"/>
      <c r="CH1065" s="5">
        <v>1064</v>
      </c>
      <c r="CI1065" s="5" t="str">
        <f>IFERROR(VLOOKUP(CH1065,CD$2:CE2141,2,0),"")</f>
        <v/>
      </c>
      <c r="CJ1065" s="5"/>
      <c r="CL1065" s="5"/>
      <c r="DC1065" s="5" t="e">
        <f>IF(REPORTE!AH$2="si",IF(C1065=VALUE(REPORTE!C$11),IF(SUM(DC1066:DC$1993),CONCATENATE(INT(B1065),", "),INT(B1065)),""),IF(C1065=VALUE(REPORTE!C$10),IF(SUM(DC1066:DC$1993),CONCATENATE(INT(B1065),", "),INT(B1065)),""))</f>
        <v>#VALUE!</v>
      </c>
      <c r="DG1065" s="5"/>
      <c r="DH1065" s="5"/>
      <c r="DI1065" s="5"/>
      <c r="DJ1065" s="5"/>
    </row>
    <row r="1066" spans="1:114">
      <c r="A1066" s="4"/>
      <c r="B1066" s="3"/>
      <c r="D1066" s="1" t="str">
        <f>IFERROR(INDEX('padron cfe'!B:B,MATCH(DATOS!C1066,'padron cfe'!A:A,0),1),"")</f>
        <v/>
      </c>
      <c r="H1066" s="5" t="str">
        <f>IF(F1066="","",IFERROR(CONCATENATE("PEUA",VLOOKUP(ESTADO,REPORTE!AV$2:AW$33,2,0),DIDTRITO_FORM,CADER_FORM,IFERROR(VLOOKUP(DAY(F1066),$BN$3:$BO$11,2,0),DAY(F1066)),IFERROR(VLOOKUP(MONTH(F1066),$BN$3:$BO$11,2,0),MONTH(F1066)),YEAR(F1066),G1066),""))</f>
        <v/>
      </c>
      <c r="K1066" s="2" t="str">
        <f>IFERROR(INDEX('padron cfe'!C:C,MATCH(DATOS!C1066,'padron cfe'!A:A,0),1),"")</f>
        <v/>
      </c>
      <c r="L1066" s="4" t="str">
        <f>IFERROR(IF(VLOOKUP(J1066,J$2:L1065,4,0)=0,"",VLOOKUP(J1066,J$2:L1065,4,0)),"")</f>
        <v/>
      </c>
      <c r="M1066" s="4" t="str">
        <f>IFERROR(IF(VLOOKUP(J1066,J$2:M1065,5,0)=0,"",VLOOKUP(J1066,J$2:M1065,5,0)),"")</f>
        <v/>
      </c>
      <c r="Q1066" s="5" t="str">
        <f t="shared" si="214"/>
        <v/>
      </c>
      <c r="S1066"/>
      <c r="T1066" s="2" t="str">
        <f>IFERROR(INDEX('padron cfe'!D:D,MATCH(DATOS!C1066,'padron cfe'!A:A,0),1),"")</f>
        <v/>
      </c>
      <c r="X1066" s="3"/>
      <c r="Z1066" s="4" t="str">
        <f t="shared" si="215"/>
        <v/>
      </c>
      <c r="AC1066" s="2" t="str">
        <f>IFERROR(IF(INDEX(AC$1:AC1065,MATCH(J1066,J$1:J1065,0),1)=0,"",INDEX(AC$1:AC1065,MATCH(J1066,J$1:J1065,0),1)),"")</f>
        <v/>
      </c>
      <c r="AD1066" s="2" t="str">
        <f>IFERROR(IF(INDEX(AD$1:AD1065,MATCH(J1066,J$1:J1065,0),1)=0,"",INDEX(AD$1:AD1065,MATCH(J1066,J$1:J1065,0),1)),"")</f>
        <v/>
      </c>
      <c r="AE1066" s="2" t="str">
        <f>IFERROR(IF(INDEX(AE$1:AE1065,MATCH(J1066,J$1:J1065,0),1)=0,"",INDEX(AE$1:AE1065,MATCH(J1066,J$1:J1065,0),1)),"")</f>
        <v/>
      </c>
      <c r="AS1066" s="4"/>
      <c r="AU1066" s="124"/>
      <c r="AV1066" s="124"/>
      <c r="AW1066" s="124"/>
      <c r="AX1066" s="124"/>
      <c r="AY1066" s="124"/>
      <c r="AZ1066" s="124"/>
      <c r="BA1066" s="4"/>
      <c r="BB1066" s="127"/>
      <c r="BH1066" s="7" t="str">
        <f t="shared" ca="1" si="216"/>
        <v/>
      </c>
      <c r="BI1066" s="4" t="str">
        <f t="shared" si="223"/>
        <v/>
      </c>
      <c r="BJ1066" s="123" t="str">
        <f t="shared" si="217"/>
        <v/>
      </c>
      <c r="BK1066" s="140" t="str">
        <f t="shared" si="222"/>
        <v/>
      </c>
      <c r="BP1066" s="5"/>
      <c r="BQ1066" s="4" t="str">
        <f>IF(IFERROR(VLOOKUP(C1066,C1067:C$1993,1,0),"")="","",COUNTIF(C:C,C1066))</f>
        <v/>
      </c>
      <c r="BS1066" s="5"/>
      <c r="BT1066" s="5"/>
      <c r="BU1066" s="5" t="str">
        <f>IF(B1066="","",IF(BQ1066="",1+(MAX(BU$2:BU1065)),""))</f>
        <v/>
      </c>
      <c r="BV1066" s="5" t="str">
        <f t="shared" si="218"/>
        <v/>
      </c>
      <c r="BW1066" s="5" t="str">
        <f t="shared" si="219"/>
        <v/>
      </c>
      <c r="BX1066" s="14" t="str">
        <f t="shared" si="220"/>
        <v/>
      </c>
      <c r="BY1066" s="28"/>
      <c r="CA1066" s="5" t="str">
        <f t="shared" si="224"/>
        <v/>
      </c>
      <c r="CC1066" s="5"/>
      <c r="CD1066" s="5" t="str">
        <f t="shared" si="221"/>
        <v/>
      </c>
      <c r="CE1066" s="5" t="str">
        <f>IF(J1066="","",IFERROR(IF(VLOOKUP(J1066,J$2:J1065,1,0)=0,"",""),J1066))</f>
        <v/>
      </c>
      <c r="CF1066" s="24" t="str">
        <f>IF(CE1066="","",(IFERROR(VLOOKUP(MID(CE1066,1,1),$CW$2:DA$28,3,0),0)+IFERROR(VLOOKUP(MID(CE1066,2,1),CW$2:DA$28,4,0),0)+IFERROR(VLOOKUP(MID(CE1066,3,1),CW$2:DA$28,5,0),0)+(ROW(CE1066)/1000000000000)))</f>
        <v/>
      </c>
      <c r="CG1066" s="5"/>
      <c r="CH1066" s="5">
        <v>1065</v>
      </c>
      <c r="CI1066" s="5" t="str">
        <f>IFERROR(VLOOKUP(CH1066,CD$2:CE2142,2,0),"")</f>
        <v/>
      </c>
      <c r="CJ1066" s="5"/>
      <c r="CL1066" s="5"/>
      <c r="DC1066" s="5" t="e">
        <f>IF(REPORTE!AH$2="si",IF(C1066=VALUE(REPORTE!C$11),IF(SUM(DC1067:DC$1993),CONCATENATE(INT(B1066),", "),INT(B1066)),""),IF(C1066=VALUE(REPORTE!C$10),IF(SUM(DC1067:DC$1993),CONCATENATE(INT(B1066),", "),INT(B1066)),""))</f>
        <v>#VALUE!</v>
      </c>
      <c r="DG1066" s="5"/>
      <c r="DH1066" s="5"/>
      <c r="DI1066" s="5"/>
      <c r="DJ1066" s="5"/>
    </row>
    <row r="1067" spans="1:114">
      <c r="A1067" s="4"/>
      <c r="B1067" s="3"/>
      <c r="D1067" s="1" t="str">
        <f>IFERROR(INDEX('padron cfe'!B:B,MATCH(DATOS!C1067,'padron cfe'!A:A,0),1),"")</f>
        <v/>
      </c>
      <c r="H1067" s="5" t="str">
        <f>IF(F1067="","",IFERROR(CONCATENATE("PEUA",VLOOKUP(ESTADO,REPORTE!AV$2:AW$33,2,0),DIDTRITO_FORM,CADER_FORM,IFERROR(VLOOKUP(DAY(F1067),$BN$3:$BO$11,2,0),DAY(F1067)),IFERROR(VLOOKUP(MONTH(F1067),$BN$3:$BO$11,2,0),MONTH(F1067)),YEAR(F1067),G1067),""))</f>
        <v/>
      </c>
      <c r="K1067" s="2" t="str">
        <f>IFERROR(INDEX('padron cfe'!C:C,MATCH(DATOS!C1067,'padron cfe'!A:A,0),1),"")</f>
        <v/>
      </c>
      <c r="L1067" s="4" t="str">
        <f>IFERROR(IF(VLOOKUP(J1067,J$2:L1066,4,0)=0,"",VLOOKUP(J1067,J$2:L1066,4,0)),"")</f>
        <v/>
      </c>
      <c r="M1067" s="4" t="str">
        <f>IFERROR(IF(VLOOKUP(J1067,J$2:M1066,5,0)=0,"",VLOOKUP(J1067,J$2:M1066,5,0)),"")</f>
        <v/>
      </c>
      <c r="Q1067" s="5" t="str">
        <f t="shared" si="214"/>
        <v/>
      </c>
      <c r="S1067"/>
      <c r="T1067" s="2" t="str">
        <f>IFERROR(INDEX('padron cfe'!D:D,MATCH(DATOS!C1067,'padron cfe'!A:A,0),1),"")</f>
        <v/>
      </c>
      <c r="X1067" s="3"/>
      <c r="Z1067" s="4" t="str">
        <f t="shared" si="215"/>
        <v/>
      </c>
      <c r="AC1067" s="2" t="str">
        <f>IFERROR(IF(INDEX(AC$1:AC1066,MATCH(J1067,J$1:J1066,0),1)=0,"",INDEX(AC$1:AC1066,MATCH(J1067,J$1:J1066,0),1)),"")</f>
        <v/>
      </c>
      <c r="AD1067" s="2" t="str">
        <f>IFERROR(IF(INDEX(AD$1:AD1066,MATCH(J1067,J$1:J1066,0),1)=0,"",INDEX(AD$1:AD1066,MATCH(J1067,J$1:J1066,0),1)),"")</f>
        <v/>
      </c>
      <c r="AE1067" s="2" t="str">
        <f>IFERROR(IF(INDEX(AE$1:AE1066,MATCH(J1067,J$1:J1066,0),1)=0,"",INDEX(AE$1:AE1066,MATCH(J1067,J$1:J1066,0),1)),"")</f>
        <v/>
      </c>
      <c r="AS1067" s="4"/>
      <c r="AU1067" s="124"/>
      <c r="AV1067" s="124"/>
      <c r="AW1067" s="124"/>
      <c r="AX1067" s="124"/>
      <c r="AY1067" s="124"/>
      <c r="AZ1067" s="124"/>
      <c r="BA1067" s="4"/>
      <c r="BB1067" s="127"/>
      <c r="BH1067" s="7" t="str">
        <f t="shared" ca="1" si="216"/>
        <v/>
      </c>
      <c r="BI1067" s="4" t="str">
        <f t="shared" si="223"/>
        <v/>
      </c>
      <c r="BJ1067" s="123" t="str">
        <f t="shared" si="217"/>
        <v/>
      </c>
      <c r="BK1067" s="140" t="str">
        <f t="shared" si="222"/>
        <v/>
      </c>
      <c r="BP1067" s="5"/>
      <c r="BQ1067" s="4" t="str">
        <f>IF(IFERROR(VLOOKUP(C1067,C1068:C$1993,1,0),"")="","",COUNTIF(C:C,C1067))</f>
        <v/>
      </c>
      <c r="BS1067" s="5"/>
      <c r="BT1067" s="5"/>
      <c r="BU1067" s="5" t="str">
        <f>IF(B1067="","",IF(BQ1067="",1+(MAX(BU$2:BU1066)),""))</f>
        <v/>
      </c>
      <c r="BV1067" s="5" t="str">
        <f t="shared" si="218"/>
        <v/>
      </c>
      <c r="BW1067" s="5" t="str">
        <f t="shared" si="219"/>
        <v/>
      </c>
      <c r="BX1067" s="14" t="str">
        <f t="shared" si="220"/>
        <v/>
      </c>
      <c r="BY1067" s="28"/>
      <c r="CA1067" s="5" t="str">
        <f t="shared" si="224"/>
        <v/>
      </c>
      <c r="CC1067" s="5"/>
      <c r="CD1067" s="5" t="str">
        <f t="shared" si="221"/>
        <v/>
      </c>
      <c r="CE1067" s="5" t="str">
        <f>IF(J1067="","",IFERROR(IF(VLOOKUP(J1067,J$2:J1066,1,0)=0,"",""),J1067))</f>
        <v/>
      </c>
      <c r="CF1067" s="24" t="str">
        <f>IF(CE1067="","",(IFERROR(VLOOKUP(MID(CE1067,1,1),$CW$2:DA$28,3,0),0)+IFERROR(VLOOKUP(MID(CE1067,2,1),CW$2:DA$28,4,0),0)+IFERROR(VLOOKUP(MID(CE1067,3,1),CW$2:DA$28,5,0),0)+(ROW(CE1067)/1000000000000)))</f>
        <v/>
      </c>
      <c r="CG1067" s="5"/>
      <c r="CH1067" s="5">
        <v>1066</v>
      </c>
      <c r="CI1067" s="5" t="str">
        <f>IFERROR(VLOOKUP(CH1067,CD$2:CE2143,2,0),"")</f>
        <v/>
      </c>
      <c r="CJ1067" s="5"/>
      <c r="CL1067" s="5"/>
      <c r="DC1067" s="5" t="e">
        <f>IF(REPORTE!AH$2="si",IF(C1067=VALUE(REPORTE!C$11),IF(SUM(DC1068:DC$1993),CONCATENATE(INT(B1067),", "),INT(B1067)),""),IF(C1067=VALUE(REPORTE!C$10),IF(SUM(DC1068:DC$1993),CONCATENATE(INT(B1067),", "),INT(B1067)),""))</f>
        <v>#VALUE!</v>
      </c>
      <c r="DG1067" s="5"/>
      <c r="DH1067" s="5"/>
      <c r="DI1067" s="5"/>
      <c r="DJ1067" s="5"/>
    </row>
    <row r="1068" spans="1:114">
      <c r="A1068" s="4"/>
      <c r="B1068" s="3"/>
      <c r="D1068" s="1" t="str">
        <f>IFERROR(INDEX('padron cfe'!B:B,MATCH(DATOS!C1068,'padron cfe'!A:A,0),1),"")</f>
        <v/>
      </c>
      <c r="H1068" s="5" t="str">
        <f>IF(F1068="","",IFERROR(CONCATENATE("PEUA",VLOOKUP(ESTADO,REPORTE!AV$2:AW$33,2,0),DIDTRITO_FORM,CADER_FORM,IFERROR(VLOOKUP(DAY(F1068),$BN$3:$BO$11,2,0),DAY(F1068)),IFERROR(VLOOKUP(MONTH(F1068),$BN$3:$BO$11,2,0),MONTH(F1068)),YEAR(F1068),G1068),""))</f>
        <v/>
      </c>
      <c r="K1068" s="2" t="str">
        <f>IFERROR(INDEX('padron cfe'!C:C,MATCH(DATOS!C1068,'padron cfe'!A:A,0),1),"")</f>
        <v/>
      </c>
      <c r="L1068" s="4" t="str">
        <f>IFERROR(IF(VLOOKUP(J1068,J$2:L1067,4,0)=0,"",VLOOKUP(J1068,J$2:L1067,4,0)),"")</f>
        <v/>
      </c>
      <c r="M1068" s="4" t="str">
        <f>IFERROR(IF(VLOOKUP(J1068,J$2:M1067,5,0)=0,"",VLOOKUP(J1068,J$2:M1067,5,0)),"")</f>
        <v/>
      </c>
      <c r="Q1068" s="5" t="str">
        <f t="shared" si="214"/>
        <v/>
      </c>
      <c r="S1068"/>
      <c r="T1068" s="2" t="str">
        <f>IFERROR(INDEX('padron cfe'!D:D,MATCH(DATOS!C1068,'padron cfe'!A:A,0),1),"")</f>
        <v/>
      </c>
      <c r="X1068" s="3"/>
      <c r="Z1068" s="4" t="str">
        <f t="shared" si="215"/>
        <v/>
      </c>
      <c r="AC1068" s="2" t="str">
        <f>IFERROR(IF(INDEX(AC$1:AC1067,MATCH(J1068,J$1:J1067,0),1)=0,"",INDEX(AC$1:AC1067,MATCH(J1068,J$1:J1067,0),1)),"")</f>
        <v/>
      </c>
      <c r="AD1068" s="2" t="str">
        <f>IFERROR(IF(INDEX(AD$1:AD1067,MATCH(J1068,J$1:J1067,0),1)=0,"",INDEX(AD$1:AD1067,MATCH(J1068,J$1:J1067,0),1)),"")</f>
        <v/>
      </c>
      <c r="AE1068" s="2" t="str">
        <f>IFERROR(IF(INDEX(AE$1:AE1067,MATCH(J1068,J$1:J1067,0),1)=0,"",INDEX(AE$1:AE1067,MATCH(J1068,J$1:J1067,0),1)),"")</f>
        <v/>
      </c>
      <c r="AS1068" s="4"/>
      <c r="AU1068" s="124"/>
      <c r="AV1068" s="124"/>
      <c r="AW1068" s="124"/>
      <c r="AX1068" s="124"/>
      <c r="AY1068" s="124"/>
      <c r="AZ1068" s="124"/>
      <c r="BA1068" s="4"/>
      <c r="BB1068" s="127"/>
      <c r="BH1068" s="7" t="str">
        <f t="shared" ca="1" si="216"/>
        <v/>
      </c>
      <c r="BI1068" s="4" t="str">
        <f t="shared" si="223"/>
        <v/>
      </c>
      <c r="BJ1068" s="123" t="str">
        <f t="shared" si="217"/>
        <v/>
      </c>
      <c r="BK1068" s="140" t="str">
        <f t="shared" si="222"/>
        <v/>
      </c>
      <c r="BP1068" s="5"/>
      <c r="BQ1068" s="4" t="str">
        <f>IF(IFERROR(VLOOKUP(C1068,C1069:C$1993,1,0),"")="","",COUNTIF(C:C,C1068))</f>
        <v/>
      </c>
      <c r="BS1068" s="5"/>
      <c r="BT1068" s="5"/>
      <c r="BU1068" s="5" t="str">
        <f>IF(B1068="","",IF(BQ1068="",1+(MAX(BU$2:BU1067)),""))</f>
        <v/>
      </c>
      <c r="BV1068" s="5" t="str">
        <f t="shared" si="218"/>
        <v/>
      </c>
      <c r="BW1068" s="5" t="str">
        <f t="shared" si="219"/>
        <v/>
      </c>
      <c r="BX1068" s="14" t="str">
        <f t="shared" si="220"/>
        <v/>
      </c>
      <c r="BY1068" s="28"/>
      <c r="CA1068" s="5" t="str">
        <f t="shared" si="224"/>
        <v/>
      </c>
      <c r="CC1068" s="5"/>
      <c r="CD1068" s="5" t="str">
        <f t="shared" si="221"/>
        <v/>
      </c>
      <c r="CE1068" s="5" t="str">
        <f>IF(J1068="","",IFERROR(IF(VLOOKUP(J1068,J$2:J1067,1,0)=0,"",""),J1068))</f>
        <v/>
      </c>
      <c r="CF1068" s="24" t="str">
        <f>IF(CE1068="","",(IFERROR(VLOOKUP(MID(CE1068,1,1),$CW$2:DA$28,3,0),0)+IFERROR(VLOOKUP(MID(CE1068,2,1),CW$2:DA$28,4,0),0)+IFERROR(VLOOKUP(MID(CE1068,3,1),CW$2:DA$28,5,0),0)+(ROW(CE1068)/1000000000000)))</f>
        <v/>
      </c>
      <c r="CG1068" s="5"/>
      <c r="CH1068" s="5">
        <v>1067</v>
      </c>
      <c r="CI1068" s="5" t="str">
        <f>IFERROR(VLOOKUP(CH1068,CD$2:CE2144,2,0),"")</f>
        <v/>
      </c>
      <c r="CJ1068" s="5"/>
      <c r="CL1068" s="5"/>
      <c r="DC1068" s="5" t="e">
        <f>IF(REPORTE!AH$2="si",IF(C1068=VALUE(REPORTE!C$11),IF(SUM(DC1069:DC$1993),CONCATENATE(INT(B1068),", "),INT(B1068)),""),IF(C1068=VALUE(REPORTE!C$10),IF(SUM(DC1069:DC$1993),CONCATENATE(INT(B1068),", "),INT(B1068)),""))</f>
        <v>#VALUE!</v>
      </c>
      <c r="DG1068" s="5"/>
      <c r="DH1068" s="5"/>
      <c r="DI1068" s="5"/>
      <c r="DJ1068" s="5"/>
    </row>
    <row r="1069" spans="1:114">
      <c r="A1069" s="4"/>
      <c r="B1069" s="3"/>
      <c r="D1069" s="1" t="str">
        <f>IFERROR(INDEX('padron cfe'!B:B,MATCH(DATOS!C1069,'padron cfe'!A:A,0),1),"")</f>
        <v/>
      </c>
      <c r="H1069" s="5" t="str">
        <f>IF(F1069="","",IFERROR(CONCATENATE("PEUA",VLOOKUP(ESTADO,REPORTE!AV$2:AW$33,2,0),DIDTRITO_FORM,CADER_FORM,IFERROR(VLOOKUP(DAY(F1069),$BN$3:$BO$11,2,0),DAY(F1069)),IFERROR(VLOOKUP(MONTH(F1069),$BN$3:$BO$11,2,0),MONTH(F1069)),YEAR(F1069),G1069),""))</f>
        <v/>
      </c>
      <c r="K1069" s="2" t="str">
        <f>IFERROR(INDEX('padron cfe'!C:C,MATCH(DATOS!C1069,'padron cfe'!A:A,0),1),"")</f>
        <v/>
      </c>
      <c r="L1069" s="4" t="str">
        <f>IFERROR(IF(VLOOKUP(J1069,J$2:L1068,4,0)=0,"",VLOOKUP(J1069,J$2:L1068,4,0)),"")</f>
        <v/>
      </c>
      <c r="M1069" s="4" t="str">
        <f>IFERROR(IF(VLOOKUP(J1069,J$2:M1068,5,0)=0,"",VLOOKUP(J1069,J$2:M1068,5,0)),"")</f>
        <v/>
      </c>
      <c r="Q1069" s="5" t="str">
        <f t="shared" si="214"/>
        <v/>
      </c>
      <c r="S1069"/>
      <c r="T1069" s="2" t="str">
        <f>IFERROR(INDEX('padron cfe'!D:D,MATCH(DATOS!C1069,'padron cfe'!A:A,0),1),"")</f>
        <v/>
      </c>
      <c r="X1069" s="3"/>
      <c r="Z1069" s="4" t="str">
        <f t="shared" si="215"/>
        <v/>
      </c>
      <c r="AC1069" s="2" t="str">
        <f>IFERROR(IF(INDEX(AC$1:AC1068,MATCH(J1069,J$1:J1068,0),1)=0,"",INDEX(AC$1:AC1068,MATCH(J1069,J$1:J1068,0),1)),"")</f>
        <v/>
      </c>
      <c r="AD1069" s="2" t="str">
        <f>IFERROR(IF(INDEX(AD$1:AD1068,MATCH(J1069,J$1:J1068,0),1)=0,"",INDEX(AD$1:AD1068,MATCH(J1069,J$1:J1068,0),1)),"")</f>
        <v/>
      </c>
      <c r="AE1069" s="2" t="str">
        <f>IFERROR(IF(INDEX(AE$1:AE1068,MATCH(J1069,J$1:J1068,0),1)=0,"",INDEX(AE$1:AE1068,MATCH(J1069,J$1:J1068,0),1)),"")</f>
        <v/>
      </c>
      <c r="AS1069" s="4"/>
      <c r="AU1069" s="124"/>
      <c r="AV1069" s="124"/>
      <c r="AW1069" s="124"/>
      <c r="AX1069" s="124"/>
      <c r="AY1069" s="124"/>
      <c r="AZ1069" s="124"/>
      <c r="BA1069" s="4"/>
      <c r="BB1069" s="127"/>
      <c r="BH1069" s="7" t="str">
        <f t="shared" ca="1" si="216"/>
        <v/>
      </c>
      <c r="BI1069" s="4" t="str">
        <f t="shared" si="223"/>
        <v/>
      </c>
      <c r="BJ1069" s="123" t="str">
        <f t="shared" si="217"/>
        <v/>
      </c>
      <c r="BK1069" s="140" t="str">
        <f t="shared" si="222"/>
        <v/>
      </c>
      <c r="BP1069" s="5"/>
      <c r="BQ1069" s="4" t="str">
        <f>IF(IFERROR(VLOOKUP(C1069,C1070:C$1993,1,0),"")="","",COUNTIF(C:C,C1069))</f>
        <v/>
      </c>
      <c r="BS1069" s="5"/>
      <c r="BT1069" s="5"/>
      <c r="BU1069" s="5" t="str">
        <f>IF(B1069="","",IF(BQ1069="",1+(MAX(BU$2:BU1068)),""))</f>
        <v/>
      </c>
      <c r="BV1069" s="5" t="str">
        <f t="shared" si="218"/>
        <v/>
      </c>
      <c r="BW1069" s="5" t="str">
        <f t="shared" si="219"/>
        <v/>
      </c>
      <c r="BX1069" s="14" t="str">
        <f t="shared" si="220"/>
        <v/>
      </c>
      <c r="BY1069" s="28"/>
      <c r="CA1069" s="5" t="str">
        <f t="shared" si="224"/>
        <v/>
      </c>
      <c r="CC1069" s="5"/>
      <c r="CD1069" s="5" t="str">
        <f t="shared" si="221"/>
        <v/>
      </c>
      <c r="CE1069" s="5" t="str">
        <f>IF(J1069="","",IFERROR(IF(VLOOKUP(J1069,J$2:J1068,1,0)=0,"",""),J1069))</f>
        <v/>
      </c>
      <c r="CF1069" s="24" t="str">
        <f>IF(CE1069="","",(IFERROR(VLOOKUP(MID(CE1069,1,1),$CW$2:DA$28,3,0),0)+IFERROR(VLOOKUP(MID(CE1069,2,1),CW$2:DA$28,4,0),0)+IFERROR(VLOOKUP(MID(CE1069,3,1),CW$2:DA$28,5,0),0)+(ROW(CE1069)/1000000000000)))</f>
        <v/>
      </c>
      <c r="CG1069" s="5"/>
      <c r="CH1069" s="5">
        <v>1068</v>
      </c>
      <c r="CI1069" s="5" t="str">
        <f>IFERROR(VLOOKUP(CH1069,CD$2:CE2145,2,0),"")</f>
        <v/>
      </c>
      <c r="CJ1069" s="5"/>
      <c r="CL1069" s="5"/>
      <c r="DC1069" s="5" t="e">
        <f>IF(REPORTE!AH$2="si",IF(C1069=VALUE(REPORTE!C$11),IF(SUM(DC1070:DC$1993),CONCATENATE(INT(B1069),", "),INT(B1069)),""),IF(C1069=VALUE(REPORTE!C$10),IF(SUM(DC1070:DC$1993),CONCATENATE(INT(B1069),", "),INT(B1069)),""))</f>
        <v>#VALUE!</v>
      </c>
      <c r="DG1069" s="5"/>
      <c r="DH1069" s="5"/>
      <c r="DI1069" s="5"/>
      <c r="DJ1069" s="5"/>
    </row>
    <row r="1070" spans="1:114">
      <c r="A1070" s="4"/>
      <c r="B1070" s="3"/>
      <c r="D1070" s="1" t="str">
        <f>IFERROR(INDEX('padron cfe'!B:B,MATCH(DATOS!C1070,'padron cfe'!A:A,0),1),"")</f>
        <v/>
      </c>
      <c r="H1070" s="5" t="str">
        <f>IF(F1070="","",IFERROR(CONCATENATE("PEUA",VLOOKUP(ESTADO,REPORTE!AV$2:AW$33,2,0),DIDTRITO_FORM,CADER_FORM,IFERROR(VLOOKUP(DAY(F1070),$BN$3:$BO$11,2,0),DAY(F1070)),IFERROR(VLOOKUP(MONTH(F1070),$BN$3:$BO$11,2,0),MONTH(F1070)),YEAR(F1070),G1070),""))</f>
        <v/>
      </c>
      <c r="K1070" s="2" t="str">
        <f>IFERROR(INDEX('padron cfe'!C:C,MATCH(DATOS!C1070,'padron cfe'!A:A,0),1),"")</f>
        <v/>
      </c>
      <c r="L1070" s="4" t="str">
        <f>IFERROR(IF(VLOOKUP(J1070,J$2:L1069,4,0)=0,"",VLOOKUP(J1070,J$2:L1069,4,0)),"")</f>
        <v/>
      </c>
      <c r="M1070" s="4" t="str">
        <f>IFERROR(IF(VLOOKUP(J1070,J$2:M1069,5,0)=0,"",VLOOKUP(J1070,J$2:M1069,5,0)),"")</f>
        <v/>
      </c>
      <c r="Q1070" s="5" t="str">
        <f t="shared" si="214"/>
        <v/>
      </c>
      <c r="S1070"/>
      <c r="T1070" s="2" t="str">
        <f>IFERROR(INDEX('padron cfe'!D:D,MATCH(DATOS!C1070,'padron cfe'!A:A,0),1),"")</f>
        <v/>
      </c>
      <c r="X1070" s="3"/>
      <c r="Z1070" s="4" t="str">
        <f t="shared" si="215"/>
        <v/>
      </c>
      <c r="AC1070" s="2" t="str">
        <f>IFERROR(IF(INDEX(AC$1:AC1069,MATCH(J1070,J$1:J1069,0),1)=0,"",INDEX(AC$1:AC1069,MATCH(J1070,J$1:J1069,0),1)),"")</f>
        <v/>
      </c>
      <c r="AD1070" s="2" t="str">
        <f>IFERROR(IF(INDEX(AD$1:AD1069,MATCH(J1070,J$1:J1069,0),1)=0,"",INDEX(AD$1:AD1069,MATCH(J1070,J$1:J1069,0),1)),"")</f>
        <v/>
      </c>
      <c r="AE1070" s="2" t="str">
        <f>IFERROR(IF(INDEX(AE$1:AE1069,MATCH(J1070,J$1:J1069,0),1)=0,"",INDEX(AE$1:AE1069,MATCH(J1070,J$1:J1069,0),1)),"")</f>
        <v/>
      </c>
      <c r="AS1070" s="4"/>
      <c r="AU1070" s="124"/>
      <c r="AV1070" s="124"/>
      <c r="AW1070" s="124"/>
      <c r="AX1070" s="124"/>
      <c r="AY1070" s="124"/>
      <c r="AZ1070" s="124"/>
      <c r="BA1070" s="4"/>
      <c r="BB1070" s="127"/>
      <c r="BH1070" s="7" t="str">
        <f t="shared" ca="1" si="216"/>
        <v/>
      </c>
      <c r="BI1070" s="4" t="str">
        <f t="shared" si="223"/>
        <v/>
      </c>
      <c r="BJ1070" s="123" t="str">
        <f t="shared" si="217"/>
        <v/>
      </c>
      <c r="BK1070" s="140" t="str">
        <f t="shared" si="222"/>
        <v/>
      </c>
      <c r="BP1070" s="5"/>
      <c r="BQ1070" s="4" t="str">
        <f>IF(IFERROR(VLOOKUP(C1070,C1071:C$1993,1,0),"")="","",COUNTIF(C:C,C1070))</f>
        <v/>
      </c>
      <c r="BS1070" s="5"/>
      <c r="BT1070" s="5"/>
      <c r="BU1070" s="5" t="str">
        <f>IF(B1070="","",IF(BQ1070="",1+(MAX(BU$2:BU1069)),""))</f>
        <v/>
      </c>
      <c r="BV1070" s="5" t="str">
        <f t="shared" si="218"/>
        <v/>
      </c>
      <c r="BW1070" s="5" t="str">
        <f t="shared" si="219"/>
        <v/>
      </c>
      <c r="BX1070" s="14" t="str">
        <f t="shared" si="220"/>
        <v/>
      </c>
      <c r="BY1070" s="28"/>
      <c r="CA1070" s="5" t="str">
        <f t="shared" si="224"/>
        <v/>
      </c>
      <c r="CC1070" s="5"/>
      <c r="CD1070" s="5" t="str">
        <f t="shared" si="221"/>
        <v/>
      </c>
      <c r="CE1070" s="5" t="str">
        <f>IF(J1070="","",IFERROR(IF(VLOOKUP(J1070,J$2:J1069,1,0)=0,"",""),J1070))</f>
        <v/>
      </c>
      <c r="CF1070" s="24" t="str">
        <f>IF(CE1070="","",(IFERROR(VLOOKUP(MID(CE1070,1,1),$CW$2:DA$28,3,0),0)+IFERROR(VLOOKUP(MID(CE1070,2,1),CW$2:DA$28,4,0),0)+IFERROR(VLOOKUP(MID(CE1070,3,1),CW$2:DA$28,5,0),0)+(ROW(CE1070)/1000000000000)))</f>
        <v/>
      </c>
      <c r="CG1070" s="5"/>
      <c r="CH1070" s="5">
        <v>1069</v>
      </c>
      <c r="CI1070" s="5" t="str">
        <f>IFERROR(VLOOKUP(CH1070,CD$2:CE2146,2,0),"")</f>
        <v/>
      </c>
      <c r="CJ1070" s="5"/>
      <c r="CL1070" s="5"/>
      <c r="DC1070" s="5" t="e">
        <f>IF(REPORTE!AH$2="si",IF(C1070=VALUE(REPORTE!C$11),IF(SUM(DC1071:DC$1993),CONCATENATE(INT(B1070),", "),INT(B1070)),""),IF(C1070=VALUE(REPORTE!C$10),IF(SUM(DC1071:DC$1993),CONCATENATE(INT(B1070),", "),INT(B1070)),""))</f>
        <v>#VALUE!</v>
      </c>
      <c r="DG1070" s="5"/>
      <c r="DH1070" s="5"/>
      <c r="DI1070" s="5"/>
      <c r="DJ1070" s="5"/>
    </row>
    <row r="1071" spans="1:114">
      <c r="A1071" s="4"/>
      <c r="B1071" s="3"/>
      <c r="D1071" s="1" t="str">
        <f>IFERROR(INDEX('padron cfe'!B:B,MATCH(DATOS!C1071,'padron cfe'!A:A,0),1),"")</f>
        <v/>
      </c>
      <c r="H1071" s="5" t="str">
        <f>IF(F1071="","",IFERROR(CONCATENATE("PEUA",VLOOKUP(ESTADO,REPORTE!AV$2:AW$33,2,0),DIDTRITO_FORM,CADER_FORM,IFERROR(VLOOKUP(DAY(F1071),$BN$3:$BO$11,2,0),DAY(F1071)),IFERROR(VLOOKUP(MONTH(F1071),$BN$3:$BO$11,2,0),MONTH(F1071)),YEAR(F1071),G1071),""))</f>
        <v/>
      </c>
      <c r="K1071" s="2" t="str">
        <f>IFERROR(INDEX('padron cfe'!C:C,MATCH(DATOS!C1071,'padron cfe'!A:A,0),1),"")</f>
        <v/>
      </c>
      <c r="L1071" s="4" t="str">
        <f>IFERROR(IF(VLOOKUP(J1071,J$2:L1070,4,0)=0,"",VLOOKUP(J1071,J$2:L1070,4,0)),"")</f>
        <v/>
      </c>
      <c r="M1071" s="4" t="str">
        <f>IFERROR(IF(VLOOKUP(J1071,J$2:M1070,5,0)=0,"",VLOOKUP(J1071,J$2:M1070,5,0)),"")</f>
        <v/>
      </c>
      <c r="Q1071" s="5" t="str">
        <f t="shared" si="214"/>
        <v/>
      </c>
      <c r="S1071"/>
      <c r="T1071" s="2" t="str">
        <f>IFERROR(INDEX('padron cfe'!D:D,MATCH(DATOS!C1071,'padron cfe'!A:A,0),1),"")</f>
        <v/>
      </c>
      <c r="X1071" s="3"/>
      <c r="Z1071" s="4" t="str">
        <f t="shared" si="215"/>
        <v/>
      </c>
      <c r="AC1071" s="2" t="str">
        <f>IFERROR(IF(INDEX(AC$1:AC1070,MATCH(J1071,J$1:J1070,0),1)=0,"",INDEX(AC$1:AC1070,MATCH(J1071,J$1:J1070,0),1)),"")</f>
        <v/>
      </c>
      <c r="AD1071" s="2" t="str">
        <f>IFERROR(IF(INDEX(AD$1:AD1070,MATCH(J1071,J$1:J1070,0),1)=0,"",INDEX(AD$1:AD1070,MATCH(J1071,J$1:J1070,0),1)),"")</f>
        <v/>
      </c>
      <c r="AE1071" s="2" t="str">
        <f>IFERROR(IF(INDEX(AE$1:AE1070,MATCH(J1071,J$1:J1070,0),1)=0,"",INDEX(AE$1:AE1070,MATCH(J1071,J$1:J1070,0),1)),"")</f>
        <v/>
      </c>
      <c r="AS1071" s="4"/>
      <c r="AU1071" s="124"/>
      <c r="AV1071" s="124"/>
      <c r="AW1071" s="124"/>
      <c r="AX1071" s="124"/>
      <c r="AY1071" s="124"/>
      <c r="AZ1071" s="124"/>
      <c r="BA1071" s="4"/>
      <c r="BB1071" s="127"/>
      <c r="BH1071" s="7" t="str">
        <f t="shared" ca="1" si="216"/>
        <v/>
      </c>
      <c r="BI1071" s="4" t="str">
        <f t="shared" si="223"/>
        <v/>
      </c>
      <c r="BJ1071" s="123" t="str">
        <f t="shared" si="217"/>
        <v/>
      </c>
      <c r="BK1071" s="140" t="str">
        <f t="shared" si="222"/>
        <v/>
      </c>
      <c r="BP1071" s="5"/>
      <c r="BQ1071" s="4" t="str">
        <f>IF(IFERROR(VLOOKUP(C1071,C1072:C$1993,1,0),"")="","",COUNTIF(C:C,C1071))</f>
        <v/>
      </c>
      <c r="BS1071" s="5"/>
      <c r="BT1071" s="5"/>
      <c r="BU1071" s="5" t="str">
        <f>IF(B1071="","",IF(BQ1071="",1+(MAX(BU$2:BU1070)),""))</f>
        <v/>
      </c>
      <c r="BV1071" s="5" t="str">
        <f t="shared" si="218"/>
        <v/>
      </c>
      <c r="BW1071" s="5" t="str">
        <f t="shared" si="219"/>
        <v/>
      </c>
      <c r="BX1071" s="14" t="str">
        <f t="shared" si="220"/>
        <v/>
      </c>
      <c r="BY1071" s="28"/>
      <c r="CA1071" s="5" t="str">
        <f t="shared" si="224"/>
        <v/>
      </c>
      <c r="CC1071" s="5"/>
      <c r="CD1071" s="5" t="str">
        <f t="shared" si="221"/>
        <v/>
      </c>
      <c r="CE1071" s="5" t="str">
        <f>IF(J1071="","",IFERROR(IF(VLOOKUP(J1071,J$2:J1070,1,0)=0,"",""),J1071))</f>
        <v/>
      </c>
      <c r="CF1071" s="24" t="str">
        <f>IF(CE1071="","",(IFERROR(VLOOKUP(MID(CE1071,1,1),$CW$2:DA$28,3,0),0)+IFERROR(VLOOKUP(MID(CE1071,2,1),CW$2:DA$28,4,0),0)+IFERROR(VLOOKUP(MID(CE1071,3,1),CW$2:DA$28,5,0),0)+(ROW(CE1071)/1000000000000)))</f>
        <v/>
      </c>
      <c r="CG1071" s="5"/>
      <c r="CH1071" s="5">
        <v>1070</v>
      </c>
      <c r="CI1071" s="5" t="str">
        <f>IFERROR(VLOOKUP(CH1071,CD$2:CE2147,2,0),"")</f>
        <v/>
      </c>
      <c r="CJ1071" s="5"/>
      <c r="CL1071" s="5"/>
      <c r="DC1071" s="5" t="e">
        <f>IF(REPORTE!AH$2="si",IF(C1071=VALUE(REPORTE!C$11),IF(SUM(DC1072:DC$1993),CONCATENATE(INT(B1071),", "),INT(B1071)),""),IF(C1071=VALUE(REPORTE!C$10),IF(SUM(DC1072:DC$1993),CONCATENATE(INT(B1071),", "),INT(B1071)),""))</f>
        <v>#VALUE!</v>
      </c>
      <c r="DG1071" s="5"/>
      <c r="DH1071" s="5"/>
      <c r="DI1071" s="5"/>
      <c r="DJ1071" s="5"/>
    </row>
    <row r="1072" spans="1:114">
      <c r="A1072" s="4"/>
      <c r="B1072" s="3"/>
      <c r="D1072" s="1" t="str">
        <f>IFERROR(INDEX('padron cfe'!B:B,MATCH(DATOS!C1072,'padron cfe'!A:A,0),1),"")</f>
        <v/>
      </c>
      <c r="H1072" s="5" t="str">
        <f>IF(F1072="","",IFERROR(CONCATENATE("PEUA",VLOOKUP(ESTADO,REPORTE!AV$2:AW$33,2,0),DIDTRITO_FORM,CADER_FORM,IFERROR(VLOOKUP(DAY(F1072),$BN$3:$BO$11,2,0),DAY(F1072)),IFERROR(VLOOKUP(MONTH(F1072),$BN$3:$BO$11,2,0),MONTH(F1072)),YEAR(F1072),G1072),""))</f>
        <v/>
      </c>
      <c r="K1072" s="2" t="str">
        <f>IFERROR(INDEX('padron cfe'!C:C,MATCH(DATOS!C1072,'padron cfe'!A:A,0),1),"")</f>
        <v/>
      </c>
      <c r="L1072" s="4" t="str">
        <f>IFERROR(IF(VLOOKUP(J1072,J$2:L1071,4,0)=0,"",VLOOKUP(J1072,J$2:L1071,4,0)),"")</f>
        <v/>
      </c>
      <c r="M1072" s="4" t="str">
        <f>IFERROR(IF(VLOOKUP(J1072,J$2:M1071,5,0)=0,"",VLOOKUP(J1072,J$2:M1071,5,0)),"")</f>
        <v/>
      </c>
      <c r="Q1072" s="5" t="str">
        <f t="shared" si="214"/>
        <v/>
      </c>
      <c r="S1072"/>
      <c r="T1072" s="2" t="str">
        <f>IFERROR(INDEX('padron cfe'!D:D,MATCH(DATOS!C1072,'padron cfe'!A:A,0),1),"")</f>
        <v/>
      </c>
      <c r="X1072" s="3"/>
      <c r="Z1072" s="4" t="str">
        <f t="shared" si="215"/>
        <v/>
      </c>
      <c r="AC1072" s="2" t="str">
        <f>IFERROR(IF(INDEX(AC$1:AC1071,MATCH(J1072,J$1:J1071,0),1)=0,"",INDEX(AC$1:AC1071,MATCH(J1072,J$1:J1071,0),1)),"")</f>
        <v/>
      </c>
      <c r="AD1072" s="2" t="str">
        <f>IFERROR(IF(INDEX(AD$1:AD1071,MATCH(J1072,J$1:J1071,0),1)=0,"",INDEX(AD$1:AD1071,MATCH(J1072,J$1:J1071,0),1)),"")</f>
        <v/>
      </c>
      <c r="AE1072" s="2" t="str">
        <f>IFERROR(IF(INDEX(AE$1:AE1071,MATCH(J1072,J$1:J1071,0),1)=0,"",INDEX(AE$1:AE1071,MATCH(J1072,J$1:J1071,0),1)),"")</f>
        <v/>
      </c>
      <c r="AS1072" s="4"/>
      <c r="AU1072" s="124"/>
      <c r="AV1072" s="124"/>
      <c r="AW1072" s="124"/>
      <c r="AX1072" s="124"/>
      <c r="AY1072" s="124"/>
      <c r="AZ1072" s="124"/>
      <c r="BA1072" s="4"/>
      <c r="BB1072" s="127"/>
      <c r="BH1072" s="7" t="str">
        <f t="shared" ca="1" si="216"/>
        <v/>
      </c>
      <c r="BI1072" s="4" t="str">
        <f t="shared" si="223"/>
        <v/>
      </c>
      <c r="BJ1072" s="123" t="str">
        <f t="shared" si="217"/>
        <v/>
      </c>
      <c r="BK1072" s="140" t="str">
        <f t="shared" si="222"/>
        <v/>
      </c>
      <c r="BP1072" s="5"/>
      <c r="BQ1072" s="4" t="str">
        <f>IF(IFERROR(VLOOKUP(C1072,C1073:C$1993,1,0),"")="","",COUNTIF(C:C,C1072))</f>
        <v/>
      </c>
      <c r="BS1072" s="5"/>
      <c r="BT1072" s="5"/>
      <c r="BU1072" s="5" t="str">
        <f>IF(B1072="","",IF(BQ1072="",1+(MAX(BU$2:BU1071)),""))</f>
        <v/>
      </c>
      <c r="BV1072" s="5" t="str">
        <f t="shared" si="218"/>
        <v/>
      </c>
      <c r="BW1072" s="5" t="str">
        <f t="shared" si="219"/>
        <v/>
      </c>
      <c r="BX1072" s="14" t="str">
        <f t="shared" si="220"/>
        <v/>
      </c>
      <c r="BY1072" s="28"/>
      <c r="CA1072" s="5" t="str">
        <f t="shared" si="224"/>
        <v/>
      </c>
      <c r="CC1072" s="5"/>
      <c r="CD1072" s="5" t="str">
        <f t="shared" si="221"/>
        <v/>
      </c>
      <c r="CE1072" s="5" t="str">
        <f>IF(J1072="","",IFERROR(IF(VLOOKUP(J1072,J$2:J1071,1,0)=0,"",""),J1072))</f>
        <v/>
      </c>
      <c r="CF1072" s="24" t="str">
        <f>IF(CE1072="","",(IFERROR(VLOOKUP(MID(CE1072,1,1),$CW$2:DA$28,3,0),0)+IFERROR(VLOOKUP(MID(CE1072,2,1),CW$2:DA$28,4,0),0)+IFERROR(VLOOKUP(MID(CE1072,3,1),CW$2:DA$28,5,0),0)+(ROW(CE1072)/1000000000000)))</f>
        <v/>
      </c>
      <c r="CG1072" s="5"/>
      <c r="CH1072" s="5">
        <v>1071</v>
      </c>
      <c r="CI1072" s="5" t="str">
        <f>IFERROR(VLOOKUP(CH1072,CD$2:CE2148,2,0),"")</f>
        <v/>
      </c>
      <c r="CJ1072" s="5"/>
      <c r="CL1072" s="5"/>
      <c r="DC1072" s="5" t="e">
        <f>IF(REPORTE!AH$2="si",IF(C1072=VALUE(REPORTE!C$11),IF(SUM(DC1073:DC$1993),CONCATENATE(INT(B1072),", "),INT(B1072)),""),IF(C1072=VALUE(REPORTE!C$10),IF(SUM(DC1073:DC$1993),CONCATENATE(INT(B1072),", "),INT(B1072)),""))</f>
        <v>#VALUE!</v>
      </c>
      <c r="DG1072" s="5"/>
      <c r="DH1072" s="5"/>
      <c r="DI1072" s="5"/>
      <c r="DJ1072" s="5"/>
    </row>
    <row r="1073" spans="1:114">
      <c r="A1073" s="4"/>
      <c r="B1073" s="3"/>
      <c r="D1073" s="1" t="str">
        <f>IFERROR(INDEX('padron cfe'!B:B,MATCH(DATOS!C1073,'padron cfe'!A:A,0),1),"")</f>
        <v/>
      </c>
      <c r="H1073" s="5" t="str">
        <f>IF(F1073="","",IFERROR(CONCATENATE("PEUA",VLOOKUP(ESTADO,REPORTE!AV$2:AW$33,2,0),DIDTRITO_FORM,CADER_FORM,IFERROR(VLOOKUP(DAY(F1073),$BN$3:$BO$11,2,0),DAY(F1073)),IFERROR(VLOOKUP(MONTH(F1073),$BN$3:$BO$11,2,0),MONTH(F1073)),YEAR(F1073),G1073),""))</f>
        <v/>
      </c>
      <c r="K1073" s="2" t="str">
        <f>IFERROR(INDEX('padron cfe'!C:C,MATCH(DATOS!C1073,'padron cfe'!A:A,0),1),"")</f>
        <v/>
      </c>
      <c r="L1073" s="4" t="str">
        <f>IFERROR(IF(VLOOKUP(J1073,J$2:L1072,4,0)=0,"",VLOOKUP(J1073,J$2:L1072,4,0)),"")</f>
        <v/>
      </c>
      <c r="M1073" s="4" t="str">
        <f>IFERROR(IF(VLOOKUP(J1073,J$2:M1072,5,0)=0,"",VLOOKUP(J1073,J$2:M1072,5,0)),"")</f>
        <v/>
      </c>
      <c r="Q1073" s="5" t="str">
        <f t="shared" si="214"/>
        <v/>
      </c>
      <c r="S1073"/>
      <c r="T1073" s="2" t="str">
        <f>IFERROR(INDEX('padron cfe'!D:D,MATCH(DATOS!C1073,'padron cfe'!A:A,0),1),"")</f>
        <v/>
      </c>
      <c r="X1073" s="3"/>
      <c r="Z1073" s="4" t="str">
        <f t="shared" si="215"/>
        <v/>
      </c>
      <c r="AC1073" s="2" t="str">
        <f>IFERROR(IF(INDEX(AC$1:AC1072,MATCH(J1073,J$1:J1072,0),1)=0,"",INDEX(AC$1:AC1072,MATCH(J1073,J$1:J1072,0),1)),"")</f>
        <v/>
      </c>
      <c r="AD1073" s="2" t="str">
        <f>IFERROR(IF(INDEX(AD$1:AD1072,MATCH(J1073,J$1:J1072,0),1)=0,"",INDEX(AD$1:AD1072,MATCH(J1073,J$1:J1072,0),1)),"")</f>
        <v/>
      </c>
      <c r="AE1073" s="2" t="str">
        <f>IFERROR(IF(INDEX(AE$1:AE1072,MATCH(J1073,J$1:J1072,0),1)=0,"",INDEX(AE$1:AE1072,MATCH(J1073,J$1:J1072,0),1)),"")</f>
        <v/>
      </c>
      <c r="AS1073" s="4"/>
      <c r="AU1073" s="124"/>
      <c r="AV1073" s="124"/>
      <c r="AW1073" s="124"/>
      <c r="AX1073" s="124"/>
      <c r="AY1073" s="124"/>
      <c r="AZ1073" s="124"/>
      <c r="BA1073" s="4"/>
      <c r="BB1073" s="127"/>
      <c r="BH1073" s="7" t="str">
        <f t="shared" ca="1" si="216"/>
        <v/>
      </c>
      <c r="BI1073" s="4" t="str">
        <f t="shared" si="223"/>
        <v/>
      </c>
      <c r="BJ1073" s="123" t="str">
        <f t="shared" si="217"/>
        <v/>
      </c>
      <c r="BK1073" s="140" t="str">
        <f t="shared" si="222"/>
        <v/>
      </c>
      <c r="BP1073" s="5"/>
      <c r="BQ1073" s="4" t="str">
        <f>IF(IFERROR(VLOOKUP(C1073,C1074:C$1993,1,0),"")="","",COUNTIF(C:C,C1073))</f>
        <v/>
      </c>
      <c r="BS1073" s="5"/>
      <c r="BT1073" s="5"/>
      <c r="BU1073" s="5" t="str">
        <f>IF(B1073="","",IF(BQ1073="",1+(MAX(BU$2:BU1072)),""))</f>
        <v/>
      </c>
      <c r="BV1073" s="5" t="str">
        <f t="shared" si="218"/>
        <v/>
      </c>
      <c r="BW1073" s="5" t="str">
        <f t="shared" si="219"/>
        <v/>
      </c>
      <c r="BX1073" s="14" t="str">
        <f t="shared" si="220"/>
        <v/>
      </c>
      <c r="BY1073" s="28"/>
      <c r="CA1073" s="5" t="str">
        <f t="shared" si="224"/>
        <v/>
      </c>
      <c r="CC1073" s="5"/>
      <c r="CD1073" s="5" t="str">
        <f t="shared" si="221"/>
        <v/>
      </c>
      <c r="CE1073" s="5" t="str">
        <f>IF(J1073="","",IFERROR(IF(VLOOKUP(J1073,J$2:J1072,1,0)=0,"",""),J1073))</f>
        <v/>
      </c>
      <c r="CF1073" s="24" t="str">
        <f>IF(CE1073="","",(IFERROR(VLOOKUP(MID(CE1073,1,1),$CW$2:DA$28,3,0),0)+IFERROR(VLOOKUP(MID(CE1073,2,1),CW$2:DA$28,4,0),0)+IFERROR(VLOOKUP(MID(CE1073,3,1),CW$2:DA$28,5,0),0)+(ROW(CE1073)/1000000000000)))</f>
        <v/>
      </c>
      <c r="CG1073" s="5"/>
      <c r="CH1073" s="5">
        <v>1072</v>
      </c>
      <c r="CI1073" s="5" t="str">
        <f>IFERROR(VLOOKUP(CH1073,CD$2:CE2149,2,0),"")</f>
        <v/>
      </c>
      <c r="CJ1073" s="5"/>
      <c r="CL1073" s="5"/>
      <c r="DC1073" s="5" t="e">
        <f>IF(REPORTE!AH$2="si",IF(C1073=VALUE(REPORTE!C$11),IF(SUM(DC1074:DC$1993),CONCATENATE(INT(B1073),", "),INT(B1073)),""),IF(C1073=VALUE(REPORTE!C$10),IF(SUM(DC1074:DC$1993),CONCATENATE(INT(B1073),", "),INT(B1073)),""))</f>
        <v>#VALUE!</v>
      </c>
      <c r="DG1073" s="5"/>
      <c r="DH1073" s="5"/>
      <c r="DI1073" s="5"/>
      <c r="DJ1073" s="5"/>
    </row>
    <row r="1074" spans="1:114">
      <c r="A1074" s="4"/>
      <c r="B1074" s="3"/>
      <c r="D1074" s="1" t="str">
        <f>IFERROR(INDEX('padron cfe'!B:B,MATCH(DATOS!C1074,'padron cfe'!A:A,0),1),"")</f>
        <v/>
      </c>
      <c r="H1074" s="5" t="str">
        <f>IF(F1074="","",IFERROR(CONCATENATE("PEUA",VLOOKUP(ESTADO,REPORTE!AV$2:AW$33,2,0),DIDTRITO_FORM,CADER_FORM,IFERROR(VLOOKUP(DAY(F1074),$BN$3:$BO$11,2,0),DAY(F1074)),IFERROR(VLOOKUP(MONTH(F1074),$BN$3:$BO$11,2,0),MONTH(F1074)),YEAR(F1074),G1074),""))</f>
        <v/>
      </c>
      <c r="K1074" s="2" t="str">
        <f>IFERROR(INDEX('padron cfe'!C:C,MATCH(DATOS!C1074,'padron cfe'!A:A,0),1),"")</f>
        <v/>
      </c>
      <c r="L1074" s="4" t="str">
        <f>IFERROR(IF(VLOOKUP(J1074,J$2:L1073,4,0)=0,"",VLOOKUP(J1074,J$2:L1073,4,0)),"")</f>
        <v/>
      </c>
      <c r="M1074" s="4" t="str">
        <f>IFERROR(IF(VLOOKUP(J1074,J$2:M1073,5,0)=0,"",VLOOKUP(J1074,J$2:M1073,5,0)),"")</f>
        <v/>
      </c>
      <c r="Q1074" s="5" t="str">
        <f t="shared" si="214"/>
        <v/>
      </c>
      <c r="S1074"/>
      <c r="T1074" s="2" t="str">
        <f>IFERROR(INDEX('padron cfe'!D:D,MATCH(DATOS!C1074,'padron cfe'!A:A,0),1),"")</f>
        <v/>
      </c>
      <c r="X1074" s="3"/>
      <c r="Z1074" s="4" t="str">
        <f t="shared" si="215"/>
        <v/>
      </c>
      <c r="AC1074" s="2" t="str">
        <f>IFERROR(IF(INDEX(AC$1:AC1073,MATCH(J1074,J$1:J1073,0),1)=0,"",INDEX(AC$1:AC1073,MATCH(J1074,J$1:J1073,0),1)),"")</f>
        <v/>
      </c>
      <c r="AD1074" s="2" t="str">
        <f>IFERROR(IF(INDEX(AD$1:AD1073,MATCH(J1074,J$1:J1073,0),1)=0,"",INDEX(AD$1:AD1073,MATCH(J1074,J$1:J1073,0),1)),"")</f>
        <v/>
      </c>
      <c r="AE1074" s="2" t="str">
        <f>IFERROR(IF(INDEX(AE$1:AE1073,MATCH(J1074,J$1:J1073,0),1)=0,"",INDEX(AE$1:AE1073,MATCH(J1074,J$1:J1073,0),1)),"")</f>
        <v/>
      </c>
      <c r="AS1074" s="4"/>
      <c r="AU1074" s="124"/>
      <c r="AV1074" s="124"/>
      <c r="AW1074" s="124"/>
      <c r="AX1074" s="124"/>
      <c r="AY1074" s="124"/>
      <c r="AZ1074" s="124"/>
      <c r="BA1074" s="4"/>
      <c r="BB1074" s="127"/>
      <c r="BH1074" s="7" t="str">
        <f t="shared" ca="1" si="216"/>
        <v/>
      </c>
      <c r="BI1074" s="4" t="str">
        <f t="shared" si="223"/>
        <v/>
      </c>
      <c r="BJ1074" s="123" t="str">
        <f t="shared" si="217"/>
        <v/>
      </c>
      <c r="BK1074" s="140" t="str">
        <f t="shared" si="222"/>
        <v/>
      </c>
      <c r="BP1074" s="5"/>
      <c r="BQ1074" s="4" t="str">
        <f>IF(IFERROR(VLOOKUP(C1074,C1075:C$1993,1,0),"")="","",COUNTIF(C:C,C1074))</f>
        <v/>
      </c>
      <c r="BS1074" s="5"/>
      <c r="BT1074" s="5"/>
      <c r="BU1074" s="5" t="str">
        <f>IF(B1074="","",IF(BQ1074="",1+(MAX(BU$2:BU1073)),""))</f>
        <v/>
      </c>
      <c r="BV1074" s="5" t="str">
        <f t="shared" si="218"/>
        <v/>
      </c>
      <c r="BW1074" s="5" t="str">
        <f t="shared" si="219"/>
        <v/>
      </c>
      <c r="BX1074" s="14" t="str">
        <f t="shared" si="220"/>
        <v/>
      </c>
      <c r="BY1074" s="28"/>
      <c r="CA1074" s="5" t="str">
        <f t="shared" si="224"/>
        <v/>
      </c>
      <c r="CC1074" s="5"/>
      <c r="CD1074" s="5" t="str">
        <f t="shared" si="221"/>
        <v/>
      </c>
      <c r="CE1074" s="5" t="str">
        <f>IF(J1074="","",IFERROR(IF(VLOOKUP(J1074,J$2:J1073,1,0)=0,"",""),J1074))</f>
        <v/>
      </c>
      <c r="CF1074" s="24" t="str">
        <f>IF(CE1074="","",(IFERROR(VLOOKUP(MID(CE1074,1,1),$CW$2:DA$28,3,0),0)+IFERROR(VLOOKUP(MID(CE1074,2,1),CW$2:DA$28,4,0),0)+IFERROR(VLOOKUP(MID(CE1074,3,1),CW$2:DA$28,5,0),0)+(ROW(CE1074)/1000000000000)))</f>
        <v/>
      </c>
      <c r="CG1074" s="5"/>
      <c r="CH1074" s="5">
        <v>1073</v>
      </c>
      <c r="CI1074" s="5" t="str">
        <f>IFERROR(VLOOKUP(CH1074,CD$2:CE2150,2,0),"")</f>
        <v/>
      </c>
      <c r="CJ1074" s="5"/>
      <c r="CL1074" s="5"/>
      <c r="DC1074" s="5" t="e">
        <f>IF(REPORTE!AH$2="si",IF(C1074=VALUE(REPORTE!C$11),IF(SUM(DC1075:DC$1993),CONCATENATE(INT(B1074),", "),INT(B1074)),""),IF(C1074=VALUE(REPORTE!C$10),IF(SUM(DC1075:DC$1993),CONCATENATE(INT(B1074),", "),INT(B1074)),""))</f>
        <v>#VALUE!</v>
      </c>
      <c r="DG1074" s="5"/>
      <c r="DH1074" s="5"/>
      <c r="DI1074" s="5"/>
      <c r="DJ1074" s="5"/>
    </row>
    <row r="1075" spans="1:114">
      <c r="A1075" s="4"/>
      <c r="B1075" s="3"/>
      <c r="D1075" s="1" t="str">
        <f>IFERROR(INDEX('padron cfe'!B:B,MATCH(DATOS!C1075,'padron cfe'!A:A,0),1),"")</f>
        <v/>
      </c>
      <c r="H1075" s="5" t="str">
        <f>IF(F1075="","",IFERROR(CONCATENATE("PEUA",VLOOKUP(ESTADO,REPORTE!AV$2:AW$33,2,0),DIDTRITO_FORM,CADER_FORM,IFERROR(VLOOKUP(DAY(F1075),$BN$3:$BO$11,2,0),DAY(F1075)),IFERROR(VLOOKUP(MONTH(F1075),$BN$3:$BO$11,2,0),MONTH(F1075)),YEAR(F1075),G1075),""))</f>
        <v/>
      </c>
      <c r="K1075" s="2" t="str">
        <f>IFERROR(INDEX('padron cfe'!C:C,MATCH(DATOS!C1075,'padron cfe'!A:A,0),1),"")</f>
        <v/>
      </c>
      <c r="L1075" s="4" t="str">
        <f>IFERROR(IF(VLOOKUP(J1075,J$2:L1074,4,0)=0,"",VLOOKUP(J1075,J$2:L1074,4,0)),"")</f>
        <v/>
      </c>
      <c r="M1075" s="4" t="str">
        <f>IFERROR(IF(VLOOKUP(J1075,J$2:M1074,5,0)=0,"",VLOOKUP(J1075,J$2:M1074,5,0)),"")</f>
        <v/>
      </c>
      <c r="Q1075" s="5" t="str">
        <f t="shared" si="214"/>
        <v/>
      </c>
      <c r="S1075"/>
      <c r="T1075" s="2" t="str">
        <f>IFERROR(INDEX('padron cfe'!D:D,MATCH(DATOS!C1075,'padron cfe'!A:A,0),1),"")</f>
        <v/>
      </c>
      <c r="X1075" s="3"/>
      <c r="Z1075" s="4" t="str">
        <f t="shared" si="215"/>
        <v/>
      </c>
      <c r="AC1075" s="2" t="str">
        <f>IFERROR(IF(INDEX(AC$1:AC1074,MATCH(J1075,J$1:J1074,0),1)=0,"",INDEX(AC$1:AC1074,MATCH(J1075,J$1:J1074,0),1)),"")</f>
        <v/>
      </c>
      <c r="AD1075" s="2" t="str">
        <f>IFERROR(IF(INDEX(AD$1:AD1074,MATCH(J1075,J$1:J1074,0),1)=0,"",INDEX(AD$1:AD1074,MATCH(J1075,J$1:J1074,0),1)),"")</f>
        <v/>
      </c>
      <c r="AE1075" s="2" t="str">
        <f>IFERROR(IF(INDEX(AE$1:AE1074,MATCH(J1075,J$1:J1074,0),1)=0,"",INDEX(AE$1:AE1074,MATCH(J1075,J$1:J1074,0),1)),"")</f>
        <v/>
      </c>
      <c r="AS1075" s="4"/>
      <c r="AU1075" s="124"/>
      <c r="AV1075" s="124"/>
      <c r="AW1075" s="124"/>
      <c r="AX1075" s="124"/>
      <c r="AY1075" s="124"/>
      <c r="AZ1075" s="124"/>
      <c r="BA1075" s="4"/>
      <c r="BB1075" s="127"/>
      <c r="BH1075" s="7" t="str">
        <f t="shared" ca="1" si="216"/>
        <v/>
      </c>
      <c r="BI1075" s="4" t="str">
        <f t="shared" si="223"/>
        <v/>
      </c>
      <c r="BJ1075" s="123" t="str">
        <f t="shared" si="217"/>
        <v/>
      </c>
      <c r="BK1075" s="140" t="str">
        <f t="shared" si="222"/>
        <v/>
      </c>
      <c r="BP1075" s="5"/>
      <c r="BQ1075" s="4" t="str">
        <f>IF(IFERROR(VLOOKUP(C1075,C1076:C$1993,1,0),"")="","",COUNTIF(C:C,C1075))</f>
        <v/>
      </c>
      <c r="BS1075" s="5"/>
      <c r="BT1075" s="5"/>
      <c r="BU1075" s="5" t="str">
        <f>IF(B1075="","",IF(BQ1075="",1+(MAX(BU$2:BU1074)),""))</f>
        <v/>
      </c>
      <c r="BV1075" s="5" t="str">
        <f t="shared" si="218"/>
        <v/>
      </c>
      <c r="BW1075" s="5" t="str">
        <f t="shared" si="219"/>
        <v/>
      </c>
      <c r="BX1075" s="14" t="str">
        <f t="shared" si="220"/>
        <v/>
      </c>
      <c r="BY1075" s="28"/>
      <c r="CA1075" s="5" t="str">
        <f t="shared" si="224"/>
        <v/>
      </c>
      <c r="CC1075" s="5"/>
      <c r="CD1075" s="5" t="str">
        <f t="shared" si="221"/>
        <v/>
      </c>
      <c r="CE1075" s="5" t="str">
        <f>IF(J1075="","",IFERROR(IF(VLOOKUP(J1075,J$2:J1074,1,0)=0,"",""),J1075))</f>
        <v/>
      </c>
      <c r="CF1075" s="24" t="str">
        <f>IF(CE1075="","",(IFERROR(VLOOKUP(MID(CE1075,1,1),$CW$2:DA$28,3,0),0)+IFERROR(VLOOKUP(MID(CE1075,2,1),CW$2:DA$28,4,0),0)+IFERROR(VLOOKUP(MID(CE1075,3,1),CW$2:DA$28,5,0),0)+(ROW(CE1075)/1000000000000)))</f>
        <v/>
      </c>
      <c r="CG1075" s="5"/>
      <c r="CH1075" s="5">
        <v>1074</v>
      </c>
      <c r="CI1075" s="5" t="str">
        <f>IFERROR(VLOOKUP(CH1075,CD$2:CE2151,2,0),"")</f>
        <v/>
      </c>
      <c r="CJ1075" s="5"/>
      <c r="CL1075" s="5"/>
      <c r="DC1075" s="5" t="e">
        <f>IF(REPORTE!AH$2="si",IF(C1075=VALUE(REPORTE!C$11),IF(SUM(DC1076:DC$1993),CONCATENATE(INT(B1075),", "),INT(B1075)),""),IF(C1075=VALUE(REPORTE!C$10),IF(SUM(DC1076:DC$1993),CONCATENATE(INT(B1075),", "),INT(B1075)),""))</f>
        <v>#VALUE!</v>
      </c>
      <c r="DG1075" s="5"/>
      <c r="DH1075" s="5"/>
      <c r="DI1075" s="5"/>
      <c r="DJ1075" s="5"/>
    </row>
    <row r="1076" spans="1:114">
      <c r="A1076" s="4"/>
      <c r="B1076" s="3"/>
      <c r="D1076" s="1" t="str">
        <f>IFERROR(INDEX('padron cfe'!B:B,MATCH(DATOS!C1076,'padron cfe'!A:A,0),1),"")</f>
        <v/>
      </c>
      <c r="H1076" s="5" t="str">
        <f>IF(F1076="","",IFERROR(CONCATENATE("PEUA",VLOOKUP(ESTADO,REPORTE!AV$2:AW$33,2,0),DIDTRITO_FORM,CADER_FORM,IFERROR(VLOOKUP(DAY(F1076),$BN$3:$BO$11,2,0),DAY(F1076)),IFERROR(VLOOKUP(MONTH(F1076),$BN$3:$BO$11,2,0),MONTH(F1076)),YEAR(F1076),G1076),""))</f>
        <v/>
      </c>
      <c r="K1076" s="2" t="str">
        <f>IFERROR(INDEX('padron cfe'!C:C,MATCH(DATOS!C1076,'padron cfe'!A:A,0),1),"")</f>
        <v/>
      </c>
      <c r="L1076" s="4" t="str">
        <f>IFERROR(IF(VLOOKUP(J1076,J$2:L1075,4,0)=0,"",VLOOKUP(J1076,J$2:L1075,4,0)),"")</f>
        <v/>
      </c>
      <c r="M1076" s="4" t="str">
        <f>IFERROR(IF(VLOOKUP(J1076,J$2:M1075,5,0)=0,"",VLOOKUP(J1076,J$2:M1075,5,0)),"")</f>
        <v/>
      </c>
      <c r="Q1076" s="5" t="str">
        <f t="shared" si="214"/>
        <v/>
      </c>
      <c r="S1076"/>
      <c r="T1076" s="2" t="str">
        <f>IFERROR(INDEX('padron cfe'!D:D,MATCH(DATOS!C1076,'padron cfe'!A:A,0),1),"")</f>
        <v/>
      </c>
      <c r="X1076" s="3"/>
      <c r="Z1076" s="4" t="str">
        <f t="shared" si="215"/>
        <v/>
      </c>
      <c r="AC1076" s="2" t="str">
        <f>IFERROR(IF(INDEX(AC$1:AC1075,MATCH(J1076,J$1:J1075,0),1)=0,"",INDEX(AC$1:AC1075,MATCH(J1076,J$1:J1075,0),1)),"")</f>
        <v/>
      </c>
      <c r="AD1076" s="2" t="str">
        <f>IFERROR(IF(INDEX(AD$1:AD1075,MATCH(J1076,J$1:J1075,0),1)=0,"",INDEX(AD$1:AD1075,MATCH(J1076,J$1:J1075,0),1)),"")</f>
        <v/>
      </c>
      <c r="AE1076" s="2" t="str">
        <f>IFERROR(IF(INDEX(AE$1:AE1075,MATCH(J1076,J$1:J1075,0),1)=0,"",INDEX(AE$1:AE1075,MATCH(J1076,J$1:J1075,0),1)),"")</f>
        <v/>
      </c>
      <c r="AS1076" s="4"/>
      <c r="AU1076" s="124"/>
      <c r="AV1076" s="124"/>
      <c r="AW1076" s="124"/>
      <c r="AX1076" s="124"/>
      <c r="AY1076" s="124"/>
      <c r="AZ1076" s="124"/>
      <c r="BA1076" s="4"/>
      <c r="BB1076" s="127"/>
      <c r="BH1076" s="7" t="str">
        <f t="shared" ca="1" si="216"/>
        <v/>
      </c>
      <c r="BI1076" s="4" t="str">
        <f t="shared" si="223"/>
        <v/>
      </c>
      <c r="BJ1076" s="123" t="str">
        <f t="shared" si="217"/>
        <v/>
      </c>
      <c r="BK1076" s="140" t="str">
        <f t="shared" si="222"/>
        <v/>
      </c>
      <c r="BP1076" s="5"/>
      <c r="BQ1076" s="4" t="str">
        <f>IF(IFERROR(VLOOKUP(C1076,C1077:C$1993,1,0),"")="","",COUNTIF(C:C,C1076))</f>
        <v/>
      </c>
      <c r="BS1076" s="5"/>
      <c r="BT1076" s="5"/>
      <c r="BU1076" s="5" t="str">
        <f>IF(B1076="","",IF(BQ1076="",1+(MAX(BU$2:BU1075)),""))</f>
        <v/>
      </c>
      <c r="BV1076" s="5" t="str">
        <f t="shared" si="218"/>
        <v/>
      </c>
      <c r="BW1076" s="5" t="str">
        <f t="shared" si="219"/>
        <v/>
      </c>
      <c r="BX1076" s="14" t="str">
        <f t="shared" si="220"/>
        <v/>
      </c>
      <c r="BY1076" s="28"/>
      <c r="CA1076" s="5" t="str">
        <f t="shared" si="224"/>
        <v/>
      </c>
      <c r="CC1076" s="5"/>
      <c r="CD1076" s="5" t="str">
        <f t="shared" si="221"/>
        <v/>
      </c>
      <c r="CE1076" s="5" t="str">
        <f>IF(J1076="","",IFERROR(IF(VLOOKUP(J1076,J$2:J1075,1,0)=0,"",""),J1076))</f>
        <v/>
      </c>
      <c r="CF1076" s="24" t="str">
        <f>IF(CE1076="","",(IFERROR(VLOOKUP(MID(CE1076,1,1),$CW$2:DA$28,3,0),0)+IFERROR(VLOOKUP(MID(CE1076,2,1),CW$2:DA$28,4,0),0)+IFERROR(VLOOKUP(MID(CE1076,3,1),CW$2:DA$28,5,0),0)+(ROW(CE1076)/1000000000000)))</f>
        <v/>
      </c>
      <c r="CG1076" s="5"/>
      <c r="CH1076" s="5">
        <v>1075</v>
      </c>
      <c r="CI1076" s="5" t="str">
        <f>IFERROR(VLOOKUP(CH1076,CD$2:CE2152,2,0),"")</f>
        <v/>
      </c>
      <c r="CJ1076" s="5"/>
      <c r="CL1076" s="5"/>
      <c r="DC1076" s="5" t="e">
        <f>IF(REPORTE!AH$2="si",IF(C1076=VALUE(REPORTE!C$11),IF(SUM(DC1077:DC$1993),CONCATENATE(INT(B1076),", "),INT(B1076)),""),IF(C1076=VALUE(REPORTE!C$10),IF(SUM(DC1077:DC$1993),CONCATENATE(INT(B1076),", "),INT(B1076)),""))</f>
        <v>#VALUE!</v>
      </c>
      <c r="DG1076" s="5"/>
      <c r="DH1076" s="5"/>
      <c r="DI1076" s="5"/>
      <c r="DJ1076" s="5"/>
    </row>
    <row r="1077" spans="1:114">
      <c r="A1077" s="4"/>
      <c r="B1077" s="3"/>
      <c r="D1077" s="1" t="str">
        <f>IFERROR(INDEX('padron cfe'!B:B,MATCH(DATOS!C1077,'padron cfe'!A:A,0),1),"")</f>
        <v/>
      </c>
      <c r="H1077" s="5" t="str">
        <f>IF(F1077="","",IFERROR(CONCATENATE("PEUA",VLOOKUP(ESTADO,REPORTE!AV$2:AW$33,2,0),DIDTRITO_FORM,CADER_FORM,IFERROR(VLOOKUP(DAY(F1077),$BN$3:$BO$11,2,0),DAY(F1077)),IFERROR(VLOOKUP(MONTH(F1077),$BN$3:$BO$11,2,0),MONTH(F1077)),YEAR(F1077),G1077),""))</f>
        <v/>
      </c>
      <c r="K1077" s="2" t="str">
        <f>IFERROR(INDEX('padron cfe'!C:C,MATCH(DATOS!C1077,'padron cfe'!A:A,0),1),"")</f>
        <v/>
      </c>
      <c r="L1077" s="4" t="str">
        <f>IFERROR(IF(VLOOKUP(J1077,J$2:L1076,4,0)=0,"",VLOOKUP(J1077,J$2:L1076,4,0)),"")</f>
        <v/>
      </c>
      <c r="M1077" s="4" t="str">
        <f>IFERROR(IF(VLOOKUP(J1077,J$2:M1076,5,0)=0,"",VLOOKUP(J1077,J$2:M1076,5,0)),"")</f>
        <v/>
      </c>
      <c r="Q1077" s="5" t="str">
        <f t="shared" si="214"/>
        <v/>
      </c>
      <c r="S1077"/>
      <c r="T1077" s="2" t="str">
        <f>IFERROR(INDEX('padron cfe'!D:D,MATCH(DATOS!C1077,'padron cfe'!A:A,0),1),"")</f>
        <v/>
      </c>
      <c r="X1077" s="3"/>
      <c r="Z1077" s="4" t="str">
        <f t="shared" si="215"/>
        <v/>
      </c>
      <c r="AC1077" s="2" t="str">
        <f>IFERROR(IF(INDEX(AC$1:AC1076,MATCH(J1077,J$1:J1076,0),1)=0,"",INDEX(AC$1:AC1076,MATCH(J1077,J$1:J1076,0),1)),"")</f>
        <v/>
      </c>
      <c r="AD1077" s="2" t="str">
        <f>IFERROR(IF(INDEX(AD$1:AD1076,MATCH(J1077,J$1:J1076,0),1)=0,"",INDEX(AD$1:AD1076,MATCH(J1077,J$1:J1076,0),1)),"")</f>
        <v/>
      </c>
      <c r="AE1077" s="2" t="str">
        <f>IFERROR(IF(INDEX(AE$1:AE1076,MATCH(J1077,J$1:J1076,0),1)=0,"",INDEX(AE$1:AE1076,MATCH(J1077,J$1:J1076,0),1)),"")</f>
        <v/>
      </c>
      <c r="AS1077" s="4"/>
      <c r="AU1077" s="124"/>
      <c r="AV1077" s="124"/>
      <c r="AW1077" s="124"/>
      <c r="AX1077" s="124"/>
      <c r="AY1077" s="124"/>
      <c r="AZ1077" s="124"/>
      <c r="BA1077" s="4"/>
      <c r="BB1077" s="127"/>
      <c r="BH1077" s="7" t="str">
        <f t="shared" ca="1" si="216"/>
        <v/>
      </c>
      <c r="BI1077" s="4" t="str">
        <f t="shared" si="223"/>
        <v/>
      </c>
      <c r="BJ1077" s="123" t="str">
        <f t="shared" si="217"/>
        <v/>
      </c>
      <c r="BK1077" s="140" t="str">
        <f t="shared" si="222"/>
        <v/>
      </c>
      <c r="BP1077" s="5"/>
      <c r="BQ1077" s="4" t="str">
        <f>IF(IFERROR(VLOOKUP(C1077,C1078:C$1993,1,0),"")="","",COUNTIF(C:C,C1077))</f>
        <v/>
      </c>
      <c r="BS1077" s="5"/>
      <c r="BT1077" s="5"/>
      <c r="BU1077" s="5" t="str">
        <f>IF(B1077="","",IF(BQ1077="",1+(MAX(BU$2:BU1076)),""))</f>
        <v/>
      </c>
      <c r="BV1077" s="5" t="str">
        <f t="shared" si="218"/>
        <v/>
      </c>
      <c r="BW1077" s="5" t="str">
        <f t="shared" si="219"/>
        <v/>
      </c>
      <c r="BX1077" s="14" t="str">
        <f t="shared" si="220"/>
        <v/>
      </c>
      <c r="BY1077" s="28"/>
      <c r="CA1077" s="5" t="str">
        <f t="shared" si="224"/>
        <v/>
      </c>
      <c r="CC1077" s="5"/>
      <c r="CD1077" s="5" t="str">
        <f t="shared" si="221"/>
        <v/>
      </c>
      <c r="CE1077" s="5" t="str">
        <f>IF(J1077="","",IFERROR(IF(VLOOKUP(J1077,J$2:J1076,1,0)=0,"",""),J1077))</f>
        <v/>
      </c>
      <c r="CF1077" s="24" t="str">
        <f>IF(CE1077="","",(IFERROR(VLOOKUP(MID(CE1077,1,1),$CW$2:DA$28,3,0),0)+IFERROR(VLOOKUP(MID(CE1077,2,1),CW$2:DA$28,4,0),0)+IFERROR(VLOOKUP(MID(CE1077,3,1),CW$2:DA$28,5,0),0)+(ROW(CE1077)/1000000000000)))</f>
        <v/>
      </c>
      <c r="CG1077" s="5"/>
      <c r="CH1077" s="5">
        <v>1076</v>
      </c>
      <c r="CI1077" s="5" t="str">
        <f>IFERROR(VLOOKUP(CH1077,CD$2:CE2153,2,0),"")</f>
        <v/>
      </c>
      <c r="CJ1077" s="5"/>
      <c r="CL1077" s="5"/>
      <c r="DC1077" s="5" t="e">
        <f>IF(REPORTE!AH$2="si",IF(C1077=VALUE(REPORTE!C$11),IF(SUM(DC1078:DC$1993),CONCATENATE(INT(B1077),", "),INT(B1077)),""),IF(C1077=VALUE(REPORTE!C$10),IF(SUM(DC1078:DC$1993),CONCATENATE(INT(B1077),", "),INT(B1077)),""))</f>
        <v>#VALUE!</v>
      </c>
      <c r="DG1077" s="5"/>
      <c r="DH1077" s="5"/>
      <c r="DI1077" s="5"/>
      <c r="DJ1077" s="5"/>
    </row>
    <row r="1078" spans="1:114">
      <c r="A1078" s="4"/>
      <c r="B1078" s="3"/>
      <c r="D1078" s="1" t="str">
        <f>IFERROR(INDEX('padron cfe'!B:B,MATCH(DATOS!C1078,'padron cfe'!A:A,0),1),"")</f>
        <v/>
      </c>
      <c r="H1078" s="5" t="str">
        <f>IF(F1078="","",IFERROR(CONCATENATE("PEUA",VLOOKUP(ESTADO,REPORTE!AV$2:AW$33,2,0),DIDTRITO_FORM,CADER_FORM,IFERROR(VLOOKUP(DAY(F1078),$BN$3:$BO$11,2,0),DAY(F1078)),IFERROR(VLOOKUP(MONTH(F1078),$BN$3:$BO$11,2,0),MONTH(F1078)),YEAR(F1078),G1078),""))</f>
        <v/>
      </c>
      <c r="K1078" s="2" t="str">
        <f>IFERROR(INDEX('padron cfe'!C:C,MATCH(DATOS!C1078,'padron cfe'!A:A,0),1),"")</f>
        <v/>
      </c>
      <c r="L1078" s="4" t="str">
        <f>IFERROR(IF(VLOOKUP(J1078,J$2:L1077,4,0)=0,"",VLOOKUP(J1078,J$2:L1077,4,0)),"")</f>
        <v/>
      </c>
      <c r="M1078" s="4" t="str">
        <f>IFERROR(IF(VLOOKUP(J1078,J$2:M1077,5,0)=0,"",VLOOKUP(J1078,J$2:M1077,5,0)),"")</f>
        <v/>
      </c>
      <c r="Q1078" s="5" t="str">
        <f t="shared" ref="Q1078" si="225">IF(J1078="","",Q1077)</f>
        <v/>
      </c>
      <c r="S1078"/>
      <c r="T1078" s="2" t="str">
        <f>IFERROR(INDEX('padron cfe'!D:D,MATCH(DATOS!C1078,'padron cfe'!A:A,0),1),"")</f>
        <v/>
      </c>
      <c r="X1078" s="3"/>
      <c r="Z1078" s="4" t="str">
        <f t="shared" si="215"/>
        <v/>
      </c>
      <c r="AC1078" s="2" t="str">
        <f>IFERROR(IF(INDEX(AC$1:AC1077,MATCH(J1078,J$1:J1077,0),1)=0,"",INDEX(AC$1:AC1077,MATCH(J1078,J$1:J1077,0),1)),"")</f>
        <v/>
      </c>
      <c r="AD1078" s="2" t="str">
        <f>IFERROR(IF(INDEX(AD$1:AD1077,MATCH(J1078,J$1:J1077,0),1)=0,"",INDEX(AD$1:AD1077,MATCH(J1078,J$1:J1077,0),1)),"")</f>
        <v/>
      </c>
      <c r="AE1078" s="2" t="str">
        <f>IFERROR(IF(INDEX(AE$1:AE1077,MATCH(J1078,J$1:J1077,0),1)=0,"",INDEX(AE$1:AE1077,MATCH(J1078,J$1:J1077,0),1)),"")</f>
        <v/>
      </c>
      <c r="AS1078" s="4"/>
      <c r="AU1078" s="124"/>
      <c r="AV1078" s="124"/>
      <c r="AW1078" s="124"/>
      <c r="AX1078" s="124"/>
      <c r="AY1078" s="124"/>
      <c r="AZ1078" s="124"/>
      <c r="BA1078" s="4"/>
      <c r="BB1078" s="127"/>
      <c r="BH1078" s="7" t="str">
        <f t="shared" ca="1" si="216"/>
        <v/>
      </c>
      <c r="BI1078" s="4" t="str">
        <f t="shared" si="223"/>
        <v/>
      </c>
      <c r="BJ1078" s="123" t="str">
        <f t="shared" si="217"/>
        <v/>
      </c>
      <c r="BK1078" s="140" t="str">
        <f t="shared" si="222"/>
        <v/>
      </c>
      <c r="BP1078" s="5"/>
      <c r="BQ1078" s="4"/>
      <c r="BS1078" s="5"/>
      <c r="BT1078" s="5"/>
      <c r="BU1078" s="5" t="str">
        <f>IF(B1078="","",IF(BQ1078="",1+(MAX(BU$2:BU1077)),""))</f>
        <v/>
      </c>
      <c r="BV1078" s="5" t="str">
        <f t="shared" si="218"/>
        <v/>
      </c>
      <c r="BW1078" s="5" t="str">
        <f t="shared" si="219"/>
        <v/>
      </c>
      <c r="BX1078" s="14" t="str">
        <f t="shared" si="220"/>
        <v/>
      </c>
      <c r="BY1078" s="28"/>
      <c r="CC1078" s="5"/>
      <c r="CD1078" s="5" t="str">
        <f t="shared" si="221"/>
        <v/>
      </c>
      <c r="CE1078" s="5" t="str">
        <f>IF(J1078="","",IFERROR(IF(VLOOKUP(J1078,J$2:J1077,1,0)=0,"",""),J1078))</f>
        <v/>
      </c>
      <c r="CF1078" s="24" t="str">
        <f>IF(CE1078="","",(IFERROR(VLOOKUP(MID(CE1078,1,1),$CW$2:DA$28,3,0),0)+IFERROR(VLOOKUP(MID(CE1078,2,1),CW$2:DA$28,4,0),0)+IFERROR(VLOOKUP(MID(CE1078,3,1),CW$2:DA$28,5,0),0)+(ROW(CE1078)/1000000000000)))</f>
        <v/>
      </c>
      <c r="CG1078" s="5"/>
      <c r="CH1078" s="5">
        <v>1077</v>
      </c>
      <c r="CI1078" s="5" t="str">
        <f>IFERROR(VLOOKUP(CH1078,CD$2:CE2154,2,0),"")</f>
        <v/>
      </c>
      <c r="CJ1078" s="5"/>
      <c r="CL1078" s="5"/>
      <c r="DC1078" s="5" t="e">
        <f>IF(REPORTE!AH$2="si",IF(C1078=VALUE(REPORTE!C$11),IF(SUM(DC1079:DC$1993),CONCATENATE(INT(B1078),", "),INT(B1078)),""),IF(C1078=VALUE(REPORTE!C$10),IF(SUM(DC1079:DC$1993),CONCATENATE(INT(B1078),", "),INT(B1078)),""))</f>
        <v>#VALUE!</v>
      </c>
      <c r="DG1078" s="5"/>
      <c r="DH1078" s="5"/>
      <c r="DI1078" s="5"/>
      <c r="DJ1078" s="5"/>
    </row>
    <row r="1079" spans="1:114">
      <c r="A1079" s="4"/>
      <c r="B1079" s="3"/>
      <c r="D1079" s="1"/>
      <c r="H1079" s="5"/>
      <c r="L1079" s="4"/>
      <c r="M1079" s="4"/>
      <c r="Q1079" s="5"/>
      <c r="S1079"/>
      <c r="X1079" s="3"/>
      <c r="Z1079" s="4"/>
      <c r="BH1079" s="7"/>
      <c r="BI1079" s="4"/>
      <c r="BJ1079" s="123"/>
      <c r="BK1079" s="140"/>
      <c r="BP1079" s="5"/>
      <c r="BQ1079" s="4"/>
      <c r="BS1079" s="5"/>
      <c r="BT1079" s="5"/>
      <c r="BU1079" s="5"/>
      <c r="BV1079" s="5"/>
      <c r="BW1079" s="5"/>
      <c r="BX1079" s="14"/>
      <c r="BY1079" s="28"/>
      <c r="CC1079" s="5"/>
      <c r="DC1079" s="5" t="e">
        <f>IF(REPORTE!AH$2="si",IF(C1079=VALUE(REPORTE!C$11),IF(SUM(DC1080:DC$1993),CONCATENATE(INT(B1079),", "),INT(B1079)),""),IF(C1079=VALUE(REPORTE!C$10),IF(SUM(DC1080:DC$1993),CONCATENATE(INT(B1079),", "),INT(B1079)),""))</f>
        <v>#VALUE!</v>
      </c>
      <c r="DG1079" s="5"/>
      <c r="DH1079" s="5"/>
      <c r="DI1079" s="5"/>
      <c r="DJ1079" s="5"/>
    </row>
    <row r="1080" spans="1:114">
      <c r="A1080" s="4"/>
      <c r="B1080" s="3"/>
      <c r="D1080" s="1"/>
      <c r="H1080" s="5"/>
      <c r="L1080" s="4"/>
      <c r="M1080" s="4"/>
      <c r="Q1080" s="5"/>
      <c r="S1080"/>
      <c r="X1080" s="3"/>
      <c r="Z1080" s="4"/>
      <c r="BH1080" s="7"/>
      <c r="BI1080" s="4"/>
      <c r="BJ1080" s="123"/>
      <c r="BK1080" s="140"/>
      <c r="BP1080" s="5"/>
      <c r="BS1080" s="5"/>
      <c r="BT1080" s="5"/>
      <c r="BU1080" s="5"/>
      <c r="BV1080" s="5"/>
      <c r="BW1080" s="5"/>
      <c r="BX1080" s="14"/>
      <c r="BY1080" s="28"/>
      <c r="CC1080" s="5"/>
      <c r="DC1080" s="5" t="e">
        <f>IF(REPORTE!AH$2="si",IF(C1080=VALUE(REPORTE!C$11),IF(SUM(DC1081:DC$1993),CONCATENATE(INT(B1080),", "),INT(B1080)),""),IF(C1080=VALUE(REPORTE!C$10),IF(SUM(DC1081:DC$1993),CONCATENATE(INT(B1080),", "),INT(B1080)),""))</f>
        <v>#VALUE!</v>
      </c>
      <c r="DG1080" s="5"/>
      <c r="DH1080" s="5"/>
      <c r="DI1080" s="5"/>
      <c r="DJ1080" s="5"/>
    </row>
    <row r="1081" spans="1:114">
      <c r="A1081" s="4"/>
      <c r="B1081" s="3"/>
      <c r="D1081" s="1"/>
      <c r="H1081" s="5"/>
      <c r="L1081" s="4"/>
      <c r="M1081" s="4"/>
      <c r="Q1081" s="5"/>
      <c r="S1081"/>
      <c r="X1081" s="3"/>
      <c r="Z1081" s="4"/>
      <c r="BH1081" s="7"/>
      <c r="BI1081" s="4"/>
      <c r="BJ1081" s="123"/>
      <c r="BK1081" s="140"/>
      <c r="BP1081" s="5"/>
      <c r="BS1081" s="5"/>
      <c r="BT1081" s="5"/>
      <c r="BU1081" s="5"/>
      <c r="BV1081" s="5"/>
      <c r="BW1081" s="5"/>
      <c r="BX1081" s="14"/>
      <c r="BY1081" s="28"/>
      <c r="CC1081" s="5"/>
      <c r="DC1081" s="5" t="e">
        <f>IF(REPORTE!AH$2="si",IF(C1081=VALUE(REPORTE!C$11),IF(SUM(DC1082:DC$1993),CONCATENATE(INT(B1081),", "),INT(B1081)),""),IF(C1081=VALUE(REPORTE!C$10),IF(SUM(DC1082:DC$1993),CONCATENATE(INT(B1081),", "),INT(B1081)),""))</f>
        <v>#VALUE!</v>
      </c>
      <c r="DG1081" s="5"/>
      <c r="DH1081" s="5"/>
      <c r="DI1081" s="5"/>
      <c r="DJ1081" s="5"/>
    </row>
    <row r="1082" spans="1:114">
      <c r="A1082" s="4"/>
      <c r="B1082" s="3"/>
      <c r="D1082" s="1"/>
      <c r="H1082" s="5"/>
      <c r="L1082" s="4"/>
      <c r="M1082" s="4"/>
      <c r="Q1082" s="5"/>
      <c r="S1082"/>
      <c r="X1082" s="3"/>
      <c r="Z1082" s="4"/>
      <c r="BH1082" s="7"/>
      <c r="BI1082" s="4"/>
      <c r="BJ1082" s="123"/>
      <c r="BK1082" s="140"/>
      <c r="BP1082" s="5"/>
      <c r="BS1082" s="5"/>
      <c r="BT1082" s="5"/>
      <c r="BU1082" s="5"/>
      <c r="BV1082" s="5"/>
      <c r="BW1082" s="5"/>
      <c r="BX1082" s="14"/>
      <c r="BY1082" s="28"/>
      <c r="CC1082" s="5"/>
      <c r="DC1082" s="5" t="e">
        <f>IF(REPORTE!AH$2="si",IF(C1082=VALUE(REPORTE!C$11),IF(SUM(DC1083:DC$1993),CONCATENATE(INT(B1082),", "),INT(B1082)),""),IF(C1082=VALUE(REPORTE!C$10),IF(SUM(DC1083:DC$1993),CONCATENATE(INT(B1082),", "),INT(B1082)),""))</f>
        <v>#VALUE!</v>
      </c>
      <c r="DG1082" s="5"/>
      <c r="DH1082" s="5"/>
      <c r="DI1082" s="5"/>
      <c r="DJ1082" s="5"/>
    </row>
    <row r="1083" spans="1:114">
      <c r="A1083" s="4"/>
      <c r="B1083" s="3"/>
      <c r="D1083" s="1"/>
      <c r="H1083" s="5"/>
      <c r="L1083" s="4"/>
      <c r="M1083" s="4"/>
      <c r="Q1083" s="5"/>
      <c r="S1083"/>
      <c r="X1083" s="3"/>
      <c r="Z1083" s="4"/>
      <c r="BH1083" s="7"/>
      <c r="BI1083" s="4"/>
      <c r="BJ1083" s="123"/>
      <c r="BK1083" s="140"/>
      <c r="BP1083" s="5"/>
      <c r="BS1083" s="5"/>
      <c r="BT1083" s="5"/>
      <c r="BU1083" s="5"/>
      <c r="BV1083" s="5"/>
      <c r="BW1083" s="5"/>
      <c r="BX1083" s="14"/>
      <c r="BY1083" s="28"/>
      <c r="CC1083" s="5"/>
      <c r="DC1083" s="5" t="e">
        <f>IF(REPORTE!AH$2="si",IF(C1083=VALUE(REPORTE!C$11),IF(SUM(DC1084:DC$1993),CONCATENATE(INT(B1083),", "),INT(B1083)),""),IF(C1083=VALUE(REPORTE!C$10),IF(SUM(DC1084:DC$1993),CONCATENATE(INT(B1083),", "),INT(B1083)),""))</f>
        <v>#VALUE!</v>
      </c>
      <c r="DG1083" s="5"/>
      <c r="DH1083" s="5"/>
      <c r="DI1083" s="5"/>
      <c r="DJ1083" s="5"/>
    </row>
    <row r="1084" spans="1:114">
      <c r="A1084" s="4"/>
      <c r="B1084" s="3"/>
      <c r="D1084" s="1"/>
      <c r="H1084" s="5"/>
      <c r="L1084" s="4"/>
      <c r="M1084" s="4"/>
      <c r="Q1084" s="5"/>
      <c r="S1084"/>
      <c r="X1084" s="3"/>
      <c r="Z1084" s="4"/>
      <c r="BH1084" s="7"/>
      <c r="BI1084" s="4"/>
      <c r="BJ1084" s="123"/>
      <c r="BK1084" s="140"/>
      <c r="BP1084" s="5"/>
      <c r="BS1084" s="5"/>
      <c r="BT1084" s="5"/>
      <c r="BU1084" s="5"/>
      <c r="BV1084" s="5"/>
      <c r="BW1084" s="5"/>
      <c r="BX1084" s="14"/>
      <c r="BY1084" s="28"/>
      <c r="CC1084" s="5"/>
      <c r="DC1084" s="5" t="e">
        <f>IF(REPORTE!AH$2="si",IF(C1084=VALUE(REPORTE!C$11),IF(SUM(DC1085:DC$1993),CONCATENATE(INT(B1084),", "),INT(B1084)),""),IF(C1084=VALUE(REPORTE!C$10),IF(SUM(DC1085:DC$1993),CONCATENATE(INT(B1084),", "),INT(B1084)),""))</f>
        <v>#VALUE!</v>
      </c>
      <c r="DG1084" s="5"/>
      <c r="DH1084" s="5"/>
      <c r="DI1084" s="5"/>
      <c r="DJ1084" s="5"/>
    </row>
    <row r="1085" spans="1:114">
      <c r="A1085" s="4"/>
      <c r="B1085" s="3"/>
      <c r="D1085" s="1"/>
      <c r="H1085" s="5"/>
      <c r="L1085" s="4"/>
      <c r="M1085" s="4"/>
      <c r="Q1085" s="5"/>
      <c r="S1085"/>
      <c r="X1085" s="3"/>
      <c r="Z1085" s="4"/>
      <c r="BH1085" s="7"/>
      <c r="BI1085" s="4"/>
      <c r="BJ1085" s="123"/>
      <c r="BK1085" s="140"/>
      <c r="BP1085" s="5"/>
      <c r="BS1085" s="5"/>
      <c r="BT1085" s="5"/>
      <c r="BU1085" s="5"/>
      <c r="BV1085" s="5"/>
      <c r="BW1085" s="5"/>
      <c r="BX1085" s="14"/>
      <c r="BY1085" s="28"/>
      <c r="DC1085" s="5" t="e">
        <f>IF(REPORTE!AH$2="si",IF(C1085=VALUE(REPORTE!C$11),IF(SUM(DC1086:DC$1993),CONCATENATE(INT(B1085),", "),INT(B1085)),""),IF(C1085=VALUE(REPORTE!C$10),IF(SUM(DC1086:DC$1993),CONCATENATE(INT(B1085),", "),INT(B1085)),""))</f>
        <v>#VALUE!</v>
      </c>
      <c r="DG1085" s="5"/>
      <c r="DH1085" s="5"/>
      <c r="DI1085" s="5"/>
      <c r="DJ1085" s="5"/>
    </row>
    <row r="1086" spans="1:114">
      <c r="A1086" s="4"/>
      <c r="B1086" s="3"/>
      <c r="D1086" s="1"/>
      <c r="H1086" s="5"/>
      <c r="L1086" s="4"/>
      <c r="M1086" s="4"/>
      <c r="Q1086" s="5"/>
      <c r="S1086"/>
      <c r="X1086" s="3"/>
      <c r="Z1086" s="4"/>
      <c r="BH1086" s="7"/>
      <c r="BI1086" s="4"/>
      <c r="BJ1086" s="123"/>
      <c r="BK1086" s="140"/>
      <c r="BP1086" s="5"/>
      <c r="BS1086" s="5"/>
      <c r="BT1086" s="5"/>
      <c r="BU1086" s="5"/>
      <c r="BV1086" s="5"/>
      <c r="BW1086" s="5"/>
      <c r="BX1086" s="14"/>
      <c r="BY1086" s="28"/>
      <c r="DC1086" s="5" t="e">
        <f>IF(REPORTE!AH$2="si",IF(C1086=VALUE(REPORTE!C$11),IF(SUM(DC1087:DC$1993),CONCATENATE(INT(B1086),", "),INT(B1086)),""),IF(C1086=VALUE(REPORTE!C$10),IF(SUM(DC1087:DC$1993),CONCATENATE(INT(B1086),", "),INT(B1086)),""))</f>
        <v>#VALUE!</v>
      </c>
      <c r="DG1086" s="5"/>
      <c r="DH1086" s="5"/>
      <c r="DI1086" s="5"/>
      <c r="DJ1086" s="5"/>
    </row>
    <row r="1087" spans="1:114">
      <c r="A1087" s="4"/>
      <c r="B1087" s="3"/>
      <c r="D1087" s="1"/>
      <c r="H1087" s="5"/>
      <c r="L1087" s="4"/>
      <c r="M1087" s="4"/>
      <c r="Q1087" s="5"/>
      <c r="S1087"/>
      <c r="X1087" s="3"/>
      <c r="Z1087" s="4"/>
      <c r="BH1087" s="7"/>
      <c r="BI1087" s="4"/>
      <c r="BJ1087" s="123"/>
      <c r="BK1087" s="140"/>
      <c r="BP1087" s="5"/>
      <c r="BS1087" s="5"/>
      <c r="BT1087" s="5"/>
      <c r="BU1087" s="5"/>
      <c r="BV1087" s="5"/>
      <c r="BW1087" s="5"/>
      <c r="BX1087" s="14"/>
      <c r="BY1087" s="28"/>
      <c r="DC1087" s="5" t="e">
        <f>IF(REPORTE!AH$2="si",IF(C1087=VALUE(REPORTE!C$11),IF(SUM(DC1088:DC$1993),CONCATENATE(INT(B1087),", "),INT(B1087)),""),IF(C1087=VALUE(REPORTE!C$10),IF(SUM(DC1088:DC$1993),CONCATENATE(INT(B1087),", "),INT(B1087)),""))</f>
        <v>#VALUE!</v>
      </c>
      <c r="DG1087" s="5"/>
      <c r="DH1087" s="5"/>
      <c r="DI1087" s="5"/>
      <c r="DJ1087" s="5"/>
    </row>
    <row r="1088" spans="1:114">
      <c r="A1088" s="4"/>
      <c r="B1088" s="3"/>
      <c r="D1088" s="1"/>
      <c r="H1088" s="5"/>
      <c r="L1088" s="4"/>
      <c r="M1088" s="4"/>
      <c r="Q1088" s="5"/>
      <c r="S1088"/>
      <c r="X1088" s="3"/>
      <c r="Z1088" s="4"/>
      <c r="BH1088" s="7"/>
      <c r="BI1088" s="4"/>
      <c r="BJ1088" s="123"/>
      <c r="BK1088" s="140"/>
      <c r="BP1088" s="5"/>
      <c r="BS1088" s="5"/>
      <c r="BT1088" s="5"/>
      <c r="BU1088" s="5"/>
      <c r="BV1088" s="5"/>
      <c r="BW1088" s="5"/>
      <c r="BX1088" s="14"/>
      <c r="BY1088" s="28"/>
      <c r="DC1088" s="5" t="e">
        <f>IF(REPORTE!AH$2="si",IF(C1088=VALUE(REPORTE!C$11),IF(SUM(DC1089:DC$1993),CONCATENATE(INT(B1088),", "),INT(B1088)),""),IF(C1088=VALUE(REPORTE!C$10),IF(SUM(DC1089:DC$1993),CONCATENATE(INT(B1088),", "),INT(B1088)),""))</f>
        <v>#VALUE!</v>
      </c>
      <c r="DG1088" s="5"/>
      <c r="DH1088" s="5"/>
      <c r="DI1088" s="5"/>
      <c r="DJ1088" s="5"/>
    </row>
    <row r="1089" spans="1:114">
      <c r="A1089" s="4"/>
      <c r="B1089" s="3"/>
      <c r="D1089" s="1"/>
      <c r="H1089" s="5"/>
      <c r="L1089" s="4"/>
      <c r="M1089" s="4"/>
      <c r="Q1089" s="5"/>
      <c r="S1089"/>
      <c r="X1089" s="3"/>
      <c r="Z1089" s="4"/>
      <c r="BH1089" s="7"/>
      <c r="BI1089" s="4"/>
      <c r="BJ1089" s="123"/>
      <c r="BK1089" s="140"/>
      <c r="BP1089" s="5"/>
      <c r="BS1089" s="5"/>
      <c r="BT1089" s="5"/>
      <c r="BU1089" s="5"/>
      <c r="BV1089" s="5"/>
      <c r="BW1089" s="5"/>
      <c r="BX1089" s="14"/>
      <c r="BY1089" s="28"/>
      <c r="DC1089" s="5" t="e">
        <f>IF(REPORTE!AH$2="si",IF(C1089=VALUE(REPORTE!C$11),IF(SUM(DC1090:DC$1993),CONCATENATE(INT(B1089),", "),INT(B1089)),""),IF(C1089=VALUE(REPORTE!C$10),IF(SUM(DC1090:DC$1993),CONCATENATE(INT(B1089),", "),INT(B1089)),""))</f>
        <v>#VALUE!</v>
      </c>
      <c r="DG1089" s="5"/>
      <c r="DH1089" s="5"/>
      <c r="DI1089" s="5"/>
      <c r="DJ1089" s="5"/>
    </row>
    <row r="1090" spans="1:114">
      <c r="A1090" s="4"/>
      <c r="B1090" s="3"/>
      <c r="D1090" s="1"/>
      <c r="H1090" s="5"/>
      <c r="L1090" s="4"/>
      <c r="M1090" s="4"/>
      <c r="Q1090" s="5"/>
      <c r="S1090"/>
      <c r="X1090" s="3"/>
      <c r="Z1090" s="4"/>
      <c r="BH1090" s="7"/>
      <c r="BI1090" s="4"/>
      <c r="BJ1090" s="123"/>
      <c r="BK1090" s="140"/>
      <c r="BP1090" s="5"/>
      <c r="BS1090" s="5"/>
      <c r="BT1090" s="5"/>
      <c r="BU1090" s="5"/>
      <c r="BV1090" s="5"/>
      <c r="BW1090" s="5"/>
      <c r="BX1090" s="14"/>
      <c r="BY1090" s="28"/>
      <c r="DC1090" s="5" t="e">
        <f>IF(REPORTE!AH$2="si",IF(C1090=VALUE(REPORTE!C$11),IF(SUM(DC1091:DC$1993),CONCATENATE(INT(B1090),", "),INT(B1090)),""),IF(C1090=VALUE(REPORTE!C$10),IF(SUM(DC1091:DC$1993),CONCATENATE(INT(B1090),", "),INT(B1090)),""))</f>
        <v>#VALUE!</v>
      </c>
      <c r="DG1090" s="5"/>
      <c r="DH1090" s="5"/>
      <c r="DI1090" s="5"/>
      <c r="DJ1090" s="5"/>
    </row>
    <row r="1091" spans="1:114">
      <c r="A1091" s="4"/>
      <c r="B1091" s="3"/>
      <c r="D1091" s="1"/>
      <c r="H1091" s="5"/>
      <c r="L1091" s="4"/>
      <c r="M1091" s="4"/>
      <c r="Q1091" s="5"/>
      <c r="S1091"/>
      <c r="X1091" s="3"/>
      <c r="Z1091" s="4"/>
      <c r="BH1091" s="7"/>
      <c r="BI1091" s="4"/>
      <c r="BJ1091" s="123"/>
      <c r="BK1091" s="140"/>
      <c r="BP1091" s="5"/>
      <c r="BS1091" s="5"/>
      <c r="BT1091" s="5"/>
      <c r="BU1091" s="5"/>
      <c r="BV1091" s="5"/>
      <c r="BW1091" s="5"/>
      <c r="BX1091" s="14"/>
      <c r="BY1091" s="28"/>
      <c r="DC1091" s="5" t="e">
        <f>IF(REPORTE!AH$2="si",IF(C1091=VALUE(REPORTE!C$11),IF(SUM(DC1092:DC$1993),CONCATENATE(INT(B1091),", "),INT(B1091)),""),IF(C1091=VALUE(REPORTE!C$10),IF(SUM(DC1092:DC$1993),CONCATENATE(INT(B1091),", "),INT(B1091)),""))</f>
        <v>#VALUE!</v>
      </c>
      <c r="DG1091" s="5"/>
      <c r="DH1091" s="5"/>
      <c r="DI1091" s="5"/>
      <c r="DJ1091" s="5"/>
    </row>
    <row r="1092" spans="1:114">
      <c r="A1092" s="4"/>
      <c r="B1092" s="3"/>
      <c r="D1092" s="1"/>
      <c r="H1092" s="5"/>
      <c r="L1092" s="4"/>
      <c r="M1092" s="4"/>
      <c r="Q1092" s="5"/>
      <c r="S1092"/>
      <c r="X1092" s="3"/>
      <c r="Z1092" s="4"/>
      <c r="BH1092" s="7"/>
      <c r="BI1092" s="4"/>
      <c r="BJ1092" s="123"/>
      <c r="BK1092" s="140"/>
      <c r="BP1092" s="5"/>
      <c r="BS1092" s="5"/>
      <c r="BT1092" s="5"/>
      <c r="BU1092" s="5"/>
      <c r="BV1092" s="5"/>
      <c r="BW1092" s="5"/>
      <c r="BX1092" s="14"/>
      <c r="BY1092" s="28"/>
      <c r="DC1092" s="5" t="e">
        <f>IF(REPORTE!AH$2="si",IF(C1092=VALUE(REPORTE!C$11),IF(SUM(DC1093:DC$1993),CONCATENATE(INT(B1092),", "),INT(B1092)),""),IF(C1092=VALUE(REPORTE!C$10),IF(SUM(DC1093:DC$1993),CONCATENATE(INT(B1092),", "),INT(B1092)),""))</f>
        <v>#VALUE!</v>
      </c>
      <c r="DG1092" s="5"/>
      <c r="DH1092" s="5"/>
      <c r="DI1092" s="5"/>
      <c r="DJ1092" s="5"/>
    </row>
    <row r="1093" spans="1:114">
      <c r="A1093" s="4"/>
      <c r="B1093" s="3"/>
      <c r="D1093" s="1"/>
      <c r="H1093" s="5"/>
      <c r="L1093" s="4"/>
      <c r="M1093" s="4"/>
      <c r="Q1093" s="5"/>
      <c r="S1093"/>
      <c r="X1093" s="3"/>
      <c r="Z1093" s="4"/>
      <c r="BH1093" s="7"/>
      <c r="BI1093" s="4"/>
      <c r="BJ1093" s="123"/>
      <c r="BK1093" s="140"/>
      <c r="BP1093" s="5"/>
      <c r="BS1093" s="5"/>
      <c r="BT1093" s="5"/>
      <c r="BU1093" s="5"/>
      <c r="BV1093" s="5"/>
      <c r="BW1093" s="5"/>
      <c r="BX1093" s="14"/>
      <c r="BY1093" s="28"/>
      <c r="DC1093" s="5" t="e">
        <f>IF(REPORTE!AH$2="si",IF(C1093=VALUE(REPORTE!C$11),IF(SUM(DC1094:DC$1993),CONCATENATE(INT(B1093),", "),INT(B1093)),""),IF(C1093=VALUE(REPORTE!C$10),IF(SUM(DC1094:DC$1993),CONCATENATE(INT(B1093),", "),INT(B1093)),""))</f>
        <v>#VALUE!</v>
      </c>
      <c r="DG1093" s="5"/>
      <c r="DH1093" s="5"/>
      <c r="DI1093" s="5"/>
      <c r="DJ1093" s="5"/>
    </row>
    <row r="1094" spans="1:114">
      <c r="A1094" s="4"/>
      <c r="B1094" s="3"/>
      <c r="D1094" s="1"/>
      <c r="H1094" s="5"/>
      <c r="L1094" s="4"/>
      <c r="M1094" s="4"/>
      <c r="Q1094" s="5"/>
      <c r="S1094"/>
      <c r="X1094" s="3"/>
      <c r="Z1094" s="4"/>
      <c r="BH1094" s="7"/>
      <c r="BI1094" s="4"/>
      <c r="BJ1094" s="123"/>
      <c r="BK1094" s="140"/>
      <c r="BP1094" s="5"/>
      <c r="BS1094" s="5"/>
      <c r="BT1094" s="5"/>
      <c r="BU1094" s="5"/>
      <c r="BV1094" s="5"/>
      <c r="BW1094" s="5"/>
      <c r="BX1094" s="14"/>
      <c r="BY1094" s="28"/>
      <c r="DC1094" s="5" t="e">
        <f>IF(REPORTE!AH$2="si",IF(C1094=VALUE(REPORTE!C$11),IF(SUM(DC1095:DC$1993),CONCATENATE(INT(B1094),", "),INT(B1094)),""),IF(C1094=VALUE(REPORTE!C$10),IF(SUM(DC1095:DC$1993),CONCATENATE(INT(B1094),", "),INT(B1094)),""))</f>
        <v>#VALUE!</v>
      </c>
      <c r="DD1094" s="5" t="e">
        <f>CONCATENATE(DC1094,DC1095,DC1096,DC1097,DC1098,DC1099,DC1100,DC1101,DC1102,DC1103,DC1104,DC1105,DC1106,DC1107,DC1108,DC1109,DC1110,DC1111,DC1112,DC1113,DC1114,DC1115,DC1116,DC1117,DC1118,DC1119,DC1120,DC1121,DC1122,DC1123,DC1124,DC1125,DC1126,DC1127,DC1128,DC1129,DC1130,DC1131,DC1132,DC1133,DC1134,DC1135)</f>
        <v>#VALUE!</v>
      </c>
      <c r="DG1094" s="5"/>
      <c r="DH1094" s="5"/>
      <c r="DI1094" s="5"/>
      <c r="DJ1094" s="5"/>
    </row>
    <row r="1095" spans="1:114">
      <c r="A1095" s="4"/>
      <c r="B1095" s="3"/>
      <c r="D1095" s="1"/>
      <c r="H1095" s="5"/>
      <c r="L1095" s="4"/>
      <c r="M1095" s="4"/>
      <c r="Q1095" s="5"/>
      <c r="S1095"/>
      <c r="X1095" s="3"/>
      <c r="Z1095" s="4"/>
      <c r="BH1095" s="7"/>
      <c r="BI1095" s="4"/>
      <c r="BJ1095" s="123"/>
      <c r="BK1095" s="140"/>
      <c r="BP1095" s="5"/>
      <c r="BS1095" s="5"/>
      <c r="BT1095" s="5"/>
      <c r="BU1095" s="5"/>
      <c r="BV1095" s="5"/>
      <c r="BW1095" s="5"/>
      <c r="BX1095" s="14"/>
      <c r="BY1095" s="28"/>
      <c r="DC1095" s="5" t="e">
        <f>IF(REPORTE!AH$2="si",IF(C1095=VALUE(REPORTE!C$11),IF(SUM(DC1096:DC$1993),CONCATENATE(INT(B1095),", "),INT(B1095)),""),IF(C1095=VALUE(REPORTE!C$10),IF(SUM(DC1096:DC$1993),CONCATENATE(INT(B1095),", "),INT(B1095)),""))</f>
        <v>#VALUE!</v>
      </c>
      <c r="DG1095" s="5"/>
      <c r="DH1095" s="5"/>
      <c r="DI1095" s="5"/>
      <c r="DJ1095" s="5"/>
    </row>
    <row r="1096" spans="1:114">
      <c r="A1096" s="4"/>
      <c r="B1096" s="3"/>
      <c r="D1096" s="1"/>
      <c r="H1096" s="5"/>
      <c r="L1096" s="4"/>
      <c r="M1096" s="4"/>
      <c r="Q1096" s="5"/>
      <c r="S1096"/>
      <c r="X1096" s="3"/>
      <c r="Z1096" s="4"/>
      <c r="BH1096" s="7"/>
      <c r="BI1096" s="4"/>
      <c r="BJ1096" s="123"/>
      <c r="BK1096" s="140"/>
      <c r="BP1096" s="5"/>
      <c r="BS1096" s="5"/>
      <c r="BT1096" s="5"/>
      <c r="BU1096" s="5"/>
      <c r="BV1096" s="5"/>
      <c r="BW1096" s="5"/>
      <c r="BX1096" s="14"/>
      <c r="BY1096" s="28"/>
      <c r="DC1096" s="5" t="e">
        <f>IF(REPORTE!AH$2="si",IF(C1096=VALUE(REPORTE!C$11),IF(SUM(DC1097:DC$1993),CONCATENATE(INT(B1096),", "),INT(B1096)),""),IF(C1096=VALUE(REPORTE!C$10),IF(SUM(DC1097:DC$1993),CONCATENATE(INT(B1096),", "),INT(B1096)),""))</f>
        <v>#VALUE!</v>
      </c>
      <c r="DG1096" s="5"/>
      <c r="DH1096" s="5"/>
      <c r="DI1096" s="5"/>
      <c r="DJ1096" s="5"/>
    </row>
    <row r="1097" spans="1:114">
      <c r="A1097" s="4"/>
      <c r="B1097" s="3"/>
      <c r="D1097" s="1"/>
      <c r="H1097" s="5"/>
      <c r="L1097" s="4"/>
      <c r="M1097" s="4"/>
      <c r="Q1097" s="5"/>
      <c r="S1097"/>
      <c r="X1097" s="3"/>
      <c r="Z1097" s="4"/>
      <c r="BH1097" s="7"/>
      <c r="BI1097" s="4"/>
      <c r="BJ1097" s="123"/>
      <c r="BK1097" s="140"/>
      <c r="BP1097" s="5"/>
      <c r="BS1097" s="5"/>
      <c r="BT1097" s="5"/>
      <c r="BU1097" s="5"/>
      <c r="BV1097" s="5"/>
      <c r="BW1097" s="5"/>
      <c r="BX1097" s="14"/>
      <c r="BY1097" s="28"/>
      <c r="DC1097" s="5" t="e">
        <f>IF(REPORTE!AH$2="si",IF(C1097=VALUE(REPORTE!C$11),IF(SUM(DC1098:DC$1993),CONCATENATE(INT(B1097),", "),INT(B1097)),""),IF(C1097=VALUE(REPORTE!C$10),IF(SUM(DC1098:DC$1993),CONCATENATE(INT(B1097),", "),INT(B1097)),""))</f>
        <v>#VALUE!</v>
      </c>
      <c r="DG1097" s="5"/>
      <c r="DH1097" s="5"/>
      <c r="DI1097" s="5"/>
      <c r="DJ1097" s="5"/>
    </row>
    <row r="1098" spans="1:114">
      <c r="A1098" s="4"/>
      <c r="B1098" s="3"/>
      <c r="D1098" s="1"/>
      <c r="H1098" s="5"/>
      <c r="L1098" s="4"/>
      <c r="M1098" s="4"/>
      <c r="Q1098" s="5"/>
      <c r="S1098"/>
      <c r="X1098" s="3"/>
      <c r="Z1098" s="4"/>
      <c r="BH1098" s="7"/>
      <c r="BI1098" s="4"/>
      <c r="BJ1098" s="123"/>
      <c r="BK1098" s="140"/>
      <c r="BP1098" s="5"/>
      <c r="BS1098" s="5"/>
      <c r="BT1098" s="5"/>
      <c r="BU1098" s="5"/>
      <c r="BV1098" s="5"/>
      <c r="BW1098" s="5"/>
      <c r="BX1098" s="14"/>
      <c r="BY1098" s="28"/>
      <c r="DC1098" s="5" t="e">
        <f>IF(REPORTE!AH$2="si",IF(C1098=VALUE(REPORTE!C$11),IF(SUM(DC1099:DC$1993),CONCATENATE(INT(B1098),", "),INT(B1098)),""),IF(C1098=VALUE(REPORTE!C$10),IF(SUM(DC1099:DC$1993),CONCATENATE(INT(B1098),", "),INT(B1098)),""))</f>
        <v>#VALUE!</v>
      </c>
      <c r="DG1098" s="5"/>
      <c r="DH1098" s="5"/>
      <c r="DI1098" s="5"/>
      <c r="DJ1098" s="5"/>
    </row>
    <row r="1099" spans="1:114">
      <c r="A1099" s="4"/>
      <c r="B1099" s="3"/>
      <c r="D1099" s="1"/>
      <c r="H1099" s="5"/>
      <c r="L1099" s="4"/>
      <c r="M1099" s="4"/>
      <c r="Q1099" s="5"/>
      <c r="S1099"/>
      <c r="X1099" s="3"/>
      <c r="Z1099" s="4"/>
      <c r="BH1099" s="7"/>
      <c r="BI1099" s="4"/>
      <c r="BJ1099" s="123"/>
      <c r="BK1099" s="140"/>
      <c r="BP1099" s="5"/>
      <c r="BS1099" s="5"/>
      <c r="BT1099" s="5"/>
      <c r="BU1099" s="5"/>
      <c r="BV1099" s="5"/>
      <c r="BW1099" s="5"/>
      <c r="BX1099" s="14"/>
      <c r="BY1099" s="28"/>
      <c r="DC1099" s="5" t="e">
        <f>IF(REPORTE!AH$2="si",IF(C1099=VALUE(REPORTE!C$11),IF(SUM(DC1100:DC$1993),CONCATENATE(INT(B1099),", "),INT(B1099)),""),IF(C1099=VALUE(REPORTE!C$10),IF(SUM(DC1100:DC$1993),CONCATENATE(INT(B1099),", "),INT(B1099)),""))</f>
        <v>#VALUE!</v>
      </c>
      <c r="DG1099" s="5"/>
      <c r="DH1099" s="5"/>
      <c r="DI1099" s="5"/>
      <c r="DJ1099" s="5"/>
    </row>
    <row r="1100" spans="1:114">
      <c r="A1100" s="4"/>
      <c r="B1100" s="3"/>
      <c r="D1100" s="1"/>
      <c r="H1100" s="5"/>
      <c r="L1100" s="4"/>
      <c r="M1100" s="4"/>
      <c r="Q1100" s="5"/>
      <c r="S1100"/>
      <c r="X1100" s="3"/>
      <c r="Z1100" s="4"/>
      <c r="BH1100" s="7"/>
      <c r="BI1100" s="4"/>
      <c r="BJ1100" s="123"/>
      <c r="BK1100" s="140"/>
      <c r="BP1100" s="5"/>
      <c r="BS1100" s="5"/>
      <c r="BT1100" s="5"/>
      <c r="BU1100" s="5"/>
      <c r="BV1100" s="5"/>
      <c r="BW1100" s="5"/>
      <c r="BX1100" s="14"/>
      <c r="BY1100" s="28"/>
      <c r="DC1100" s="5" t="e">
        <f>IF(REPORTE!AH$2="si",IF(C1100=VALUE(REPORTE!C$11),IF(SUM(DC1101:DC$1993),CONCATENATE(INT(B1100),", "),INT(B1100)),""),IF(C1100=VALUE(REPORTE!C$10),IF(SUM(DC1101:DC$1993),CONCATENATE(INT(B1100),", "),INT(B1100)),""))</f>
        <v>#VALUE!</v>
      </c>
      <c r="DG1100" s="5"/>
      <c r="DH1100" s="5"/>
      <c r="DI1100" s="5"/>
      <c r="DJ1100" s="5"/>
    </row>
    <row r="1101" spans="1:114">
      <c r="A1101" s="4"/>
      <c r="B1101" s="3"/>
      <c r="D1101" s="1"/>
      <c r="H1101" s="5"/>
      <c r="L1101" s="4"/>
      <c r="M1101" s="4"/>
      <c r="Q1101" s="5"/>
      <c r="S1101"/>
      <c r="X1101" s="3"/>
      <c r="Z1101" s="4"/>
      <c r="BH1101" s="7"/>
      <c r="BI1101" s="4"/>
      <c r="BJ1101" s="123"/>
      <c r="BK1101" s="140"/>
      <c r="BP1101" s="5"/>
      <c r="BS1101" s="5"/>
      <c r="BT1101" s="5"/>
      <c r="BU1101" s="5"/>
      <c r="BV1101" s="5"/>
      <c r="BW1101" s="5"/>
      <c r="BX1101" s="14"/>
      <c r="BY1101" s="28"/>
      <c r="DC1101" s="5" t="e">
        <f>IF(REPORTE!AH$2="si",IF(C1101=VALUE(REPORTE!C$11),IF(SUM(DC1102:DC$1993),CONCATENATE(INT(B1101),", "),INT(B1101)),""),IF(C1101=VALUE(REPORTE!C$10),IF(SUM(DC1102:DC$1993),CONCATENATE(INT(B1101),", "),INT(B1101)),""))</f>
        <v>#VALUE!</v>
      </c>
      <c r="DG1101" s="5"/>
      <c r="DH1101" s="5"/>
      <c r="DI1101" s="5"/>
      <c r="DJ1101" s="5"/>
    </row>
    <row r="1102" spans="1:114">
      <c r="A1102" s="4"/>
      <c r="B1102" s="3"/>
      <c r="D1102" s="1"/>
      <c r="H1102" s="5"/>
      <c r="L1102" s="4"/>
      <c r="M1102" s="4"/>
      <c r="Q1102" s="5"/>
      <c r="S1102"/>
      <c r="X1102" s="3"/>
      <c r="Z1102" s="4"/>
      <c r="BH1102" s="7"/>
      <c r="BI1102" s="4"/>
      <c r="BJ1102" s="123"/>
      <c r="BK1102" s="140"/>
      <c r="BP1102" s="5"/>
      <c r="BS1102" s="5"/>
      <c r="BT1102" s="5"/>
      <c r="BU1102" s="5"/>
      <c r="BV1102" s="5"/>
      <c r="BW1102" s="5"/>
      <c r="BX1102" s="14"/>
      <c r="BY1102" s="28"/>
      <c r="DC1102" s="5" t="e">
        <f>IF(REPORTE!AH$2="si",IF(C1102=VALUE(REPORTE!C$11),IF(SUM(DC1103:DC$1993),CONCATENATE(INT(B1102),", "),INT(B1102)),""),IF(C1102=VALUE(REPORTE!C$10),IF(SUM(DC1103:DC$1993),CONCATENATE(INT(B1102),", "),INT(B1102)),""))</f>
        <v>#VALUE!</v>
      </c>
      <c r="DG1102" s="5"/>
      <c r="DH1102" s="5"/>
      <c r="DI1102" s="5"/>
      <c r="DJ1102" s="5"/>
    </row>
    <row r="1103" spans="1:114">
      <c r="A1103" s="4"/>
      <c r="B1103" s="3"/>
      <c r="D1103" s="1"/>
      <c r="H1103" s="5"/>
      <c r="L1103" s="4"/>
      <c r="M1103" s="4"/>
      <c r="Q1103" s="5"/>
      <c r="S1103"/>
      <c r="X1103" s="3"/>
      <c r="Z1103" s="4"/>
      <c r="BH1103" s="7"/>
      <c r="BI1103" s="4"/>
      <c r="BJ1103" s="123"/>
      <c r="BK1103" s="140"/>
      <c r="BP1103" s="5"/>
      <c r="BS1103" s="5"/>
      <c r="BT1103" s="5"/>
      <c r="BU1103" s="5"/>
      <c r="BV1103" s="5"/>
      <c r="BW1103" s="5"/>
      <c r="BX1103" s="14"/>
      <c r="BY1103" s="28"/>
      <c r="DC1103" s="5" t="e">
        <f>IF(REPORTE!AH$2="si",IF(C1103=VALUE(REPORTE!C$11),IF(SUM(DC1104:DC$1993),CONCATENATE(INT(B1103),", "),INT(B1103)),""),IF(C1103=VALUE(REPORTE!C$10),IF(SUM(DC1104:DC$1993),CONCATENATE(INT(B1103),", "),INT(B1103)),""))</f>
        <v>#VALUE!</v>
      </c>
      <c r="DG1103" s="5"/>
      <c r="DH1103" s="5"/>
      <c r="DI1103" s="5"/>
      <c r="DJ1103" s="5"/>
    </row>
    <row r="1104" spans="1:114">
      <c r="A1104" s="4"/>
      <c r="B1104" s="3"/>
      <c r="D1104" s="1"/>
      <c r="H1104" s="5"/>
      <c r="L1104" s="4"/>
      <c r="M1104" s="4"/>
      <c r="Q1104" s="5"/>
      <c r="S1104"/>
      <c r="X1104" s="3"/>
      <c r="Z1104" s="4"/>
      <c r="BH1104" s="7"/>
      <c r="BI1104" s="4"/>
      <c r="BJ1104" s="123"/>
      <c r="BK1104" s="140"/>
      <c r="BP1104" s="5"/>
      <c r="BS1104" s="5"/>
      <c r="BT1104" s="5"/>
      <c r="BU1104" s="5"/>
      <c r="BV1104" s="5"/>
      <c r="BW1104" s="5"/>
      <c r="BX1104" s="14"/>
      <c r="BY1104" s="28"/>
      <c r="DC1104" s="5" t="e">
        <f>IF(REPORTE!AH$2="si",IF(C1104=VALUE(REPORTE!C$11),IF(SUM(DC1105:DC$1993),CONCATENATE(INT(B1104),", "),INT(B1104)),""),IF(C1104=VALUE(REPORTE!C$10),IF(SUM(DC1105:DC$1993),CONCATENATE(INT(B1104),", "),INT(B1104)),""))</f>
        <v>#VALUE!</v>
      </c>
      <c r="DG1104" s="5"/>
      <c r="DH1104" s="5"/>
      <c r="DI1104" s="5"/>
      <c r="DJ1104" s="5"/>
    </row>
    <row r="1105" spans="1:114">
      <c r="A1105" s="4"/>
      <c r="B1105" s="3"/>
      <c r="D1105" s="1"/>
      <c r="H1105" s="5"/>
      <c r="L1105" s="4"/>
      <c r="M1105" s="4"/>
      <c r="Q1105" s="5"/>
      <c r="S1105"/>
      <c r="X1105" s="3"/>
      <c r="Z1105" s="4"/>
      <c r="BH1105" s="7"/>
      <c r="BI1105" s="4"/>
      <c r="BJ1105" s="123"/>
      <c r="BK1105" s="140"/>
      <c r="BP1105" s="5"/>
      <c r="BS1105" s="5"/>
      <c r="BT1105" s="5"/>
      <c r="BU1105" s="5"/>
      <c r="BV1105" s="5"/>
      <c r="BW1105" s="5"/>
      <c r="BX1105" s="14"/>
      <c r="BY1105" s="28"/>
      <c r="DC1105" s="5" t="e">
        <f>IF(REPORTE!AH$2="si",IF(C1105=VALUE(REPORTE!C$11),IF(SUM(DC1106:DC$1993),CONCATENATE(INT(B1105),", "),INT(B1105)),""),IF(C1105=VALUE(REPORTE!C$10),IF(SUM(DC1106:DC$1993),CONCATENATE(INT(B1105),", "),INT(B1105)),""))</f>
        <v>#VALUE!</v>
      </c>
      <c r="DG1105" s="5"/>
      <c r="DH1105" s="5"/>
      <c r="DI1105" s="5"/>
      <c r="DJ1105" s="5"/>
    </row>
    <row r="1106" spans="1:114">
      <c r="A1106" s="4"/>
      <c r="B1106" s="3"/>
      <c r="D1106" s="1"/>
      <c r="H1106" s="5"/>
      <c r="L1106" s="4"/>
      <c r="M1106" s="4"/>
      <c r="Q1106" s="5"/>
      <c r="S1106"/>
      <c r="X1106" s="3"/>
      <c r="Z1106" s="4"/>
      <c r="BH1106" s="7"/>
      <c r="BI1106" s="4"/>
      <c r="BJ1106" s="123"/>
      <c r="BK1106" s="140"/>
      <c r="BP1106" s="5"/>
      <c r="BS1106" s="5"/>
      <c r="BT1106" s="5"/>
      <c r="BU1106" s="5"/>
      <c r="BV1106" s="5"/>
      <c r="BW1106" s="5"/>
      <c r="BX1106" s="14"/>
      <c r="BY1106" s="28"/>
      <c r="DC1106" s="5" t="e">
        <f>IF(REPORTE!AH$2="si",IF(C1106=VALUE(REPORTE!C$11),IF(SUM(DC1107:DC$1993),CONCATENATE(INT(B1106),", "),INT(B1106)),""),IF(C1106=VALUE(REPORTE!C$10),IF(SUM(DC1107:DC$1993),CONCATENATE(INT(B1106),", "),INT(B1106)),""))</f>
        <v>#VALUE!</v>
      </c>
      <c r="DG1106" s="5"/>
      <c r="DH1106" s="5"/>
      <c r="DI1106" s="5"/>
      <c r="DJ1106" s="5"/>
    </row>
    <row r="1107" spans="1:114">
      <c r="A1107" s="4"/>
      <c r="B1107" s="3"/>
      <c r="D1107" s="1"/>
      <c r="H1107" s="5"/>
      <c r="L1107" s="4"/>
      <c r="M1107" s="4"/>
      <c r="Q1107" s="5"/>
      <c r="S1107"/>
      <c r="X1107" s="3"/>
      <c r="Z1107" s="4"/>
      <c r="BH1107" s="7"/>
      <c r="BI1107" s="4"/>
      <c r="BJ1107" s="123"/>
      <c r="BK1107" s="140"/>
      <c r="BP1107" s="5"/>
      <c r="BS1107" s="5"/>
      <c r="BT1107" s="5"/>
      <c r="BU1107" s="5"/>
      <c r="BV1107" s="5"/>
      <c r="BW1107" s="5"/>
      <c r="BX1107" s="14"/>
      <c r="BY1107" s="28"/>
      <c r="DC1107" s="5" t="e">
        <f>IF(REPORTE!AH$2="si",IF(C1107=VALUE(REPORTE!C$11),IF(SUM(DC1108:DC$1993),CONCATENATE(INT(B1107),", "),INT(B1107)),""),IF(C1107=VALUE(REPORTE!C$10),IF(SUM(DC1108:DC$1993),CONCATENATE(INT(B1107),", "),INT(B1107)),""))</f>
        <v>#VALUE!</v>
      </c>
      <c r="DG1107" s="5"/>
      <c r="DH1107" s="5"/>
      <c r="DI1107" s="5"/>
      <c r="DJ1107" s="5"/>
    </row>
    <row r="1108" spans="1:114">
      <c r="A1108" s="4"/>
      <c r="B1108" s="3"/>
      <c r="D1108" s="1"/>
      <c r="H1108" s="5"/>
      <c r="L1108" s="4"/>
      <c r="M1108" s="4"/>
      <c r="Q1108" s="5"/>
      <c r="S1108"/>
      <c r="X1108" s="3"/>
      <c r="Z1108" s="4"/>
      <c r="BH1108" s="7"/>
      <c r="BI1108" s="4"/>
      <c r="BJ1108" s="123"/>
      <c r="BK1108" s="140"/>
      <c r="BP1108" s="5"/>
      <c r="BS1108" s="5"/>
      <c r="BT1108" s="5"/>
      <c r="BU1108" s="5"/>
      <c r="BV1108" s="5"/>
      <c r="BW1108" s="5"/>
      <c r="BX1108" s="14"/>
      <c r="BY1108" s="28"/>
      <c r="DC1108" s="5" t="e">
        <f>IF(REPORTE!AH$2="si",IF(C1108=VALUE(REPORTE!C$11),IF(SUM(DC1109:DC$1993),CONCATENATE(INT(B1108),", "),INT(B1108)),""),IF(C1108=VALUE(REPORTE!C$10),IF(SUM(DC1109:DC$1993),CONCATENATE(INT(B1108),", "),INT(B1108)),""))</f>
        <v>#VALUE!</v>
      </c>
      <c r="DG1108" s="5"/>
      <c r="DH1108" s="5"/>
      <c r="DI1108" s="5"/>
      <c r="DJ1108" s="5"/>
    </row>
    <row r="1109" spans="1:114">
      <c r="A1109" s="4"/>
      <c r="B1109" s="3"/>
      <c r="D1109" s="1"/>
      <c r="H1109" s="5"/>
      <c r="L1109" s="4"/>
      <c r="M1109" s="4"/>
      <c r="Q1109" s="5"/>
      <c r="S1109"/>
      <c r="X1109" s="3"/>
      <c r="Z1109" s="4"/>
      <c r="BH1109" s="7"/>
      <c r="BI1109" s="4"/>
      <c r="BJ1109" s="123"/>
      <c r="BK1109" s="140"/>
      <c r="BP1109" s="5"/>
      <c r="BS1109" s="5"/>
      <c r="BT1109" s="5"/>
      <c r="BU1109" s="5"/>
      <c r="BV1109" s="5"/>
      <c r="BW1109" s="5"/>
      <c r="BX1109" s="14"/>
      <c r="BY1109" s="28"/>
      <c r="DC1109" s="5" t="e">
        <f>IF(REPORTE!AH$2="si",IF(C1109=VALUE(REPORTE!C$11),IF(SUM(DC1110:DC$1993),CONCATENATE(INT(B1109),", "),INT(B1109)),""),IF(C1109=VALUE(REPORTE!C$10),IF(SUM(DC1110:DC$1993),CONCATENATE(INT(B1109),", "),INT(B1109)),""))</f>
        <v>#VALUE!</v>
      </c>
      <c r="DG1109" s="5"/>
      <c r="DH1109" s="5"/>
      <c r="DI1109" s="5"/>
      <c r="DJ1109" s="5"/>
    </row>
    <row r="1110" spans="1:114">
      <c r="A1110" s="4"/>
      <c r="B1110" s="3"/>
      <c r="D1110" s="1"/>
      <c r="H1110" s="5"/>
      <c r="L1110" s="4"/>
      <c r="M1110" s="4"/>
      <c r="Q1110" s="5"/>
      <c r="S1110"/>
      <c r="X1110" s="3"/>
      <c r="Z1110" s="4"/>
      <c r="BH1110" s="7"/>
      <c r="BI1110" s="4"/>
      <c r="BJ1110" s="123"/>
      <c r="BK1110" s="140"/>
      <c r="BP1110" s="5"/>
      <c r="BS1110" s="5"/>
      <c r="BT1110" s="5"/>
      <c r="BU1110" s="5"/>
      <c r="BV1110" s="5"/>
      <c r="BW1110" s="5"/>
      <c r="BX1110" s="14"/>
      <c r="BY1110" s="28"/>
      <c r="DC1110" s="5" t="e">
        <f>IF(REPORTE!AH$2="si",IF(C1110=VALUE(REPORTE!C$11),IF(SUM(DC1111:DC$1993),CONCATENATE(INT(B1110),", "),INT(B1110)),""),IF(C1110=VALUE(REPORTE!C$10),IF(SUM(DC1111:DC$1993),CONCATENATE(INT(B1110),", "),INT(B1110)),""))</f>
        <v>#VALUE!</v>
      </c>
      <c r="DG1110" s="5"/>
      <c r="DH1110" s="5"/>
      <c r="DI1110" s="5"/>
      <c r="DJ1110" s="5"/>
    </row>
    <row r="1111" spans="1:114">
      <c r="A1111" s="4"/>
      <c r="B1111" s="3"/>
      <c r="D1111" s="1"/>
      <c r="H1111" s="5"/>
      <c r="L1111" s="4"/>
      <c r="M1111" s="4"/>
      <c r="Q1111" s="5"/>
      <c r="S1111"/>
      <c r="X1111" s="3"/>
      <c r="Z1111" s="4"/>
      <c r="BH1111" s="7"/>
      <c r="BI1111" s="4"/>
      <c r="BJ1111" s="123"/>
      <c r="BK1111" s="140"/>
      <c r="BP1111" s="5"/>
      <c r="BS1111" s="5"/>
      <c r="BT1111" s="5"/>
      <c r="BU1111" s="5"/>
      <c r="BV1111" s="5"/>
      <c r="BW1111" s="5"/>
      <c r="BX1111" s="14"/>
      <c r="BY1111" s="28"/>
      <c r="DC1111" s="5" t="e">
        <f>IF(REPORTE!AH$2="si",IF(C1111=VALUE(REPORTE!C$11),IF(SUM(DC1112:DC$1993),CONCATENATE(INT(B1111),", "),INT(B1111)),""),IF(C1111=VALUE(REPORTE!C$10),IF(SUM(DC1112:DC$1993),CONCATENATE(INT(B1111),", "),INT(B1111)),""))</f>
        <v>#VALUE!</v>
      </c>
      <c r="DG1111" s="5"/>
      <c r="DH1111" s="5"/>
      <c r="DI1111" s="5"/>
      <c r="DJ1111" s="5"/>
    </row>
    <row r="1112" spans="1:114">
      <c r="A1112" s="4"/>
      <c r="B1112" s="3"/>
      <c r="D1112" s="1"/>
      <c r="H1112" s="5"/>
      <c r="L1112" s="4"/>
      <c r="M1112" s="4"/>
      <c r="Q1112" s="5"/>
      <c r="S1112"/>
      <c r="X1112" s="3"/>
      <c r="Z1112" s="4"/>
      <c r="BH1112" s="7"/>
      <c r="BI1112" s="4"/>
      <c r="BJ1112" s="123"/>
      <c r="BK1112" s="140"/>
      <c r="BP1112" s="5"/>
      <c r="BS1112" s="5"/>
      <c r="BT1112" s="5"/>
      <c r="BU1112" s="5"/>
      <c r="BV1112" s="5"/>
      <c r="BW1112" s="5"/>
      <c r="BX1112" s="14"/>
      <c r="BY1112" s="28"/>
      <c r="DC1112" s="5" t="e">
        <f>IF(REPORTE!AH$2="si",IF(C1112=VALUE(REPORTE!C$11),IF(SUM(DC1113:DC$1993),CONCATENATE(INT(B1112),", "),INT(B1112)),""),IF(C1112=VALUE(REPORTE!C$10),IF(SUM(DC1113:DC$1993),CONCATENATE(INT(B1112),", "),INT(B1112)),""))</f>
        <v>#VALUE!</v>
      </c>
      <c r="DG1112" s="5"/>
      <c r="DH1112" s="5"/>
      <c r="DI1112" s="5"/>
      <c r="DJ1112" s="5"/>
    </row>
    <row r="1113" spans="1:114">
      <c r="A1113" s="4"/>
      <c r="B1113" s="3"/>
      <c r="D1113" s="1"/>
      <c r="H1113" s="5"/>
      <c r="L1113" s="4"/>
      <c r="M1113" s="4"/>
      <c r="Q1113" s="5"/>
      <c r="S1113"/>
      <c r="X1113" s="3"/>
      <c r="Z1113" s="4"/>
      <c r="BH1113" s="7"/>
      <c r="BI1113" s="4"/>
      <c r="BJ1113" s="123"/>
      <c r="BK1113" s="140"/>
      <c r="BP1113" s="5"/>
      <c r="BS1113" s="5"/>
      <c r="BT1113" s="5"/>
      <c r="BU1113" s="5"/>
      <c r="BV1113" s="5"/>
      <c r="BW1113" s="5"/>
      <c r="BX1113" s="14"/>
      <c r="BY1113" s="28"/>
      <c r="DC1113" s="5" t="e">
        <f>IF(REPORTE!AH$2="si",IF(C1113=VALUE(REPORTE!C$11),IF(SUM(DC1114:DC$1993),CONCATENATE(INT(B1113),", "),INT(B1113)),""),IF(C1113=VALUE(REPORTE!C$10),IF(SUM(DC1114:DC$1993),CONCATENATE(INT(B1113),", "),INT(B1113)),""))</f>
        <v>#VALUE!</v>
      </c>
      <c r="DG1113" s="5"/>
      <c r="DH1113" s="5"/>
      <c r="DI1113" s="5"/>
      <c r="DJ1113" s="5"/>
    </row>
    <row r="1114" spans="1:114">
      <c r="A1114" s="4"/>
      <c r="B1114" s="3"/>
      <c r="D1114" s="1"/>
      <c r="H1114" s="5"/>
      <c r="L1114" s="4"/>
      <c r="M1114" s="4"/>
      <c r="Q1114" s="5"/>
      <c r="S1114"/>
      <c r="X1114" s="3"/>
      <c r="Z1114" s="4"/>
      <c r="BH1114" s="7"/>
      <c r="BI1114" s="4"/>
      <c r="BJ1114" s="123"/>
      <c r="BK1114" s="140"/>
      <c r="BP1114" s="5"/>
      <c r="BS1114" s="5"/>
      <c r="BT1114" s="5"/>
      <c r="BU1114" s="5"/>
      <c r="BV1114" s="5"/>
      <c r="BW1114" s="5"/>
      <c r="BX1114" s="14"/>
      <c r="BY1114" s="28"/>
      <c r="DC1114" s="5" t="e">
        <f>IF(REPORTE!AH$2="si",IF(C1114=VALUE(REPORTE!C$11),IF(SUM(DC1115:DC$1993),CONCATENATE(INT(B1114),", "),INT(B1114)),""),IF(C1114=VALUE(REPORTE!C$10),IF(SUM(DC1115:DC$1993),CONCATENATE(INT(B1114),", "),INT(B1114)),""))</f>
        <v>#VALUE!</v>
      </c>
      <c r="DG1114" s="5"/>
      <c r="DH1114" s="5"/>
      <c r="DI1114" s="5"/>
      <c r="DJ1114" s="5"/>
    </row>
    <row r="1115" spans="1:114">
      <c r="A1115" s="4"/>
      <c r="B1115" s="3"/>
      <c r="D1115" s="1"/>
      <c r="H1115" s="5"/>
      <c r="L1115" s="4"/>
      <c r="M1115" s="4"/>
      <c r="Q1115" s="5"/>
      <c r="S1115"/>
      <c r="X1115" s="3"/>
      <c r="Z1115" s="4"/>
      <c r="BH1115" s="7"/>
      <c r="BI1115" s="4"/>
      <c r="BJ1115" s="123"/>
      <c r="BK1115" s="140"/>
      <c r="BP1115" s="5"/>
      <c r="BS1115" s="5"/>
      <c r="BT1115" s="5"/>
      <c r="BU1115" s="5"/>
      <c r="BV1115" s="5"/>
      <c r="BW1115" s="5"/>
      <c r="BX1115" s="14"/>
      <c r="BY1115" s="28"/>
      <c r="DC1115" s="5" t="e">
        <f>IF(REPORTE!AH$2="si",IF(C1115=VALUE(REPORTE!C$11),IF(SUM(DC1116:DC$1993),CONCATENATE(INT(B1115),", "),INT(B1115)),""),IF(C1115=VALUE(REPORTE!C$10),IF(SUM(DC1116:DC$1993),CONCATENATE(INT(B1115),", "),INT(B1115)),""))</f>
        <v>#VALUE!</v>
      </c>
      <c r="DG1115" s="5"/>
      <c r="DH1115" s="5"/>
      <c r="DI1115" s="5"/>
      <c r="DJ1115" s="5"/>
    </row>
    <row r="1116" spans="1:114">
      <c r="A1116" s="4"/>
      <c r="B1116" s="3"/>
      <c r="D1116" s="1"/>
      <c r="H1116" s="5"/>
      <c r="L1116" s="4"/>
      <c r="M1116" s="4"/>
      <c r="Q1116" s="5"/>
      <c r="S1116"/>
      <c r="X1116" s="3"/>
      <c r="Z1116" s="4"/>
      <c r="BH1116" s="7"/>
      <c r="BI1116" s="4"/>
      <c r="BJ1116" s="123"/>
      <c r="BK1116" s="140"/>
      <c r="BP1116" s="5"/>
      <c r="BS1116" s="5"/>
      <c r="BT1116" s="5"/>
      <c r="BU1116" s="5"/>
      <c r="BV1116" s="5"/>
      <c r="BW1116" s="5"/>
      <c r="BX1116" s="14"/>
      <c r="BY1116" s="28"/>
      <c r="DC1116" s="5" t="e">
        <f>IF(REPORTE!AH$2="si",IF(C1116=VALUE(REPORTE!C$11),IF(SUM(DC1117:DC$1993),CONCATENATE(INT(B1116),", "),INT(B1116)),""),IF(C1116=VALUE(REPORTE!C$10),IF(SUM(DC1117:DC$1993),CONCATENATE(INT(B1116),", "),INT(B1116)),""))</f>
        <v>#VALUE!</v>
      </c>
      <c r="DG1116" s="5"/>
      <c r="DH1116" s="5"/>
      <c r="DI1116" s="5"/>
      <c r="DJ1116" s="5"/>
    </row>
    <row r="1117" spans="1:114">
      <c r="A1117" s="4"/>
      <c r="B1117" s="3"/>
      <c r="D1117" s="1"/>
      <c r="H1117" s="5"/>
      <c r="L1117" s="4"/>
      <c r="M1117" s="4"/>
      <c r="Q1117" s="5"/>
      <c r="S1117"/>
      <c r="X1117" s="3"/>
      <c r="Z1117" s="4"/>
      <c r="BH1117" s="7"/>
      <c r="BI1117" s="4"/>
      <c r="BJ1117" s="123"/>
      <c r="BK1117" s="140"/>
      <c r="BP1117" s="5"/>
      <c r="BS1117" s="5"/>
      <c r="BT1117" s="5"/>
      <c r="BU1117" s="5"/>
      <c r="BV1117" s="5"/>
      <c r="BW1117" s="5"/>
      <c r="BX1117" s="14"/>
      <c r="BY1117" s="28"/>
      <c r="DC1117" s="5" t="e">
        <f>IF(REPORTE!AH$2="si",IF(C1117=VALUE(REPORTE!C$11),IF(SUM(DC1118:DC$1993),CONCATENATE(INT(B1117),", "),INT(B1117)),""),IF(C1117=VALUE(REPORTE!C$10),IF(SUM(DC1118:DC$1993),CONCATENATE(INT(B1117),", "),INT(B1117)),""))</f>
        <v>#VALUE!</v>
      </c>
      <c r="DG1117" s="5"/>
      <c r="DH1117" s="5"/>
      <c r="DI1117" s="5"/>
      <c r="DJ1117" s="5"/>
    </row>
    <row r="1118" spans="1:114">
      <c r="A1118" s="4"/>
      <c r="B1118" s="3"/>
      <c r="D1118" s="1"/>
      <c r="H1118" s="5"/>
      <c r="L1118" s="4"/>
      <c r="M1118" s="4"/>
      <c r="Q1118" s="5"/>
      <c r="S1118"/>
      <c r="X1118" s="3"/>
      <c r="Z1118" s="4"/>
      <c r="BH1118" s="7"/>
      <c r="BI1118" s="4"/>
      <c r="BJ1118" s="123"/>
      <c r="BK1118" s="140"/>
      <c r="BP1118" s="5"/>
      <c r="BS1118" s="5"/>
      <c r="BT1118" s="5"/>
      <c r="BU1118" s="5"/>
      <c r="BV1118" s="5"/>
      <c r="BW1118" s="5"/>
      <c r="BX1118" s="14"/>
      <c r="BY1118" s="28"/>
      <c r="DC1118" s="5" t="e">
        <f>IF(REPORTE!AH$2="si",IF(C1118=VALUE(REPORTE!C$11),IF(SUM(DC1119:DC$1993),CONCATENATE(INT(B1118),", "),INT(B1118)),""),IF(C1118=VALUE(REPORTE!C$10),IF(SUM(DC1119:DC$1993),CONCATENATE(INT(B1118),", "),INT(B1118)),""))</f>
        <v>#VALUE!</v>
      </c>
      <c r="DG1118" s="5"/>
      <c r="DH1118" s="5"/>
      <c r="DI1118" s="5"/>
      <c r="DJ1118" s="5"/>
    </row>
    <row r="1119" spans="1:114">
      <c r="A1119" s="4"/>
      <c r="B1119" s="3"/>
      <c r="D1119" s="1"/>
      <c r="H1119" s="5"/>
      <c r="L1119" s="4"/>
      <c r="M1119" s="4"/>
      <c r="Q1119" s="5"/>
      <c r="S1119"/>
      <c r="X1119" s="3"/>
      <c r="Z1119" s="4"/>
      <c r="BH1119" s="7"/>
      <c r="BI1119" s="4"/>
      <c r="BJ1119" s="123"/>
      <c r="BK1119" s="140"/>
      <c r="BP1119" s="5"/>
      <c r="BS1119" s="5"/>
      <c r="BT1119" s="5"/>
      <c r="BU1119" s="5"/>
      <c r="BV1119" s="5"/>
      <c r="BW1119" s="5"/>
      <c r="BX1119" s="14"/>
      <c r="BY1119" s="28"/>
      <c r="DC1119" s="5" t="e">
        <f>IF(REPORTE!AH$2="si",IF(C1119=VALUE(REPORTE!C$11),IF(SUM(DC1120:DC$1993),CONCATENATE(INT(B1119),", "),INT(B1119)),""),IF(C1119=VALUE(REPORTE!C$10),IF(SUM(DC1120:DC$1993),CONCATENATE(INT(B1119),", "),INT(B1119)),""))</f>
        <v>#VALUE!</v>
      </c>
      <c r="DG1119" s="5"/>
      <c r="DH1119" s="5"/>
      <c r="DI1119" s="5"/>
      <c r="DJ1119" s="5"/>
    </row>
    <row r="1120" spans="1:114">
      <c r="A1120" s="4"/>
      <c r="B1120" s="3"/>
      <c r="D1120" s="1"/>
      <c r="H1120" s="5"/>
      <c r="L1120" s="4"/>
      <c r="M1120" s="4"/>
      <c r="Q1120" s="5"/>
      <c r="S1120"/>
      <c r="X1120" s="3"/>
      <c r="Z1120" s="4"/>
      <c r="BH1120" s="7"/>
      <c r="BI1120" s="4"/>
      <c r="BJ1120" s="123"/>
      <c r="BK1120" s="140"/>
      <c r="BP1120" s="5"/>
      <c r="BS1120" s="5"/>
      <c r="BT1120" s="5"/>
      <c r="BU1120" s="5"/>
      <c r="BV1120" s="5"/>
      <c r="BW1120" s="5"/>
      <c r="BX1120" s="14"/>
      <c r="BY1120" s="28"/>
      <c r="DC1120" s="5" t="e">
        <f>IF(REPORTE!AH$2="si",IF(C1120=VALUE(REPORTE!C$11),IF(SUM(DC1121:DC$1993),CONCATENATE(INT(B1120),", "),INT(B1120)),""),IF(C1120=VALUE(REPORTE!C$10),IF(SUM(DC1121:DC$1993),CONCATENATE(INT(B1120),", "),INT(B1120)),""))</f>
        <v>#VALUE!</v>
      </c>
      <c r="DG1120" s="5"/>
      <c r="DH1120" s="5"/>
      <c r="DI1120" s="5"/>
      <c r="DJ1120" s="5"/>
    </row>
    <row r="1121" spans="1:114">
      <c r="A1121" s="4"/>
      <c r="B1121" s="3"/>
      <c r="D1121" s="1"/>
      <c r="H1121" s="5"/>
      <c r="L1121" s="4"/>
      <c r="M1121" s="4"/>
      <c r="Q1121" s="5"/>
      <c r="S1121"/>
      <c r="X1121" s="3"/>
      <c r="Z1121" s="4"/>
      <c r="BH1121" s="7"/>
      <c r="BI1121" s="4"/>
      <c r="BJ1121" s="123"/>
      <c r="BK1121" s="140"/>
      <c r="BP1121" s="5"/>
      <c r="BS1121" s="5"/>
      <c r="BT1121" s="5"/>
      <c r="BU1121" s="5"/>
      <c r="BV1121" s="5"/>
      <c r="BW1121" s="5"/>
      <c r="BX1121" s="14"/>
      <c r="BY1121" s="28"/>
      <c r="DC1121" s="5" t="e">
        <f>IF(REPORTE!AH$2="si",IF(C1121=VALUE(REPORTE!C$11),IF(SUM(DC1122:DC$1993),CONCATENATE(INT(B1121),", "),INT(B1121)),""),IF(C1121=VALUE(REPORTE!C$10),IF(SUM(DC1122:DC$1993),CONCATENATE(INT(B1121),", "),INT(B1121)),""))</f>
        <v>#VALUE!</v>
      </c>
      <c r="DG1121" s="5"/>
      <c r="DH1121" s="5"/>
      <c r="DI1121" s="5"/>
      <c r="DJ1121" s="5"/>
    </row>
    <row r="1122" spans="1:114">
      <c r="A1122" s="4"/>
      <c r="B1122" s="3"/>
      <c r="D1122" s="1"/>
      <c r="H1122" s="5"/>
      <c r="L1122" s="4"/>
      <c r="M1122" s="4"/>
      <c r="Q1122" s="5"/>
      <c r="S1122"/>
      <c r="X1122" s="3"/>
      <c r="Z1122" s="4"/>
      <c r="BH1122" s="7"/>
      <c r="BI1122" s="4"/>
      <c r="BJ1122" s="123"/>
      <c r="BK1122" s="140"/>
      <c r="BP1122" s="5"/>
      <c r="BS1122" s="5"/>
      <c r="BT1122" s="5"/>
      <c r="BU1122" s="5"/>
      <c r="BV1122" s="5"/>
      <c r="BW1122" s="5"/>
      <c r="BX1122" s="14"/>
      <c r="BY1122" s="28"/>
      <c r="DC1122" s="5" t="e">
        <f>IF(REPORTE!AH$2="si",IF(C1122=VALUE(REPORTE!C$11),IF(SUM(DC1123:DC$1993),CONCATENATE(INT(B1122),", "),INT(B1122)),""),IF(C1122=VALUE(REPORTE!C$10),IF(SUM(DC1123:DC$1993),CONCATENATE(INT(B1122),", "),INT(B1122)),""))</f>
        <v>#VALUE!</v>
      </c>
      <c r="DG1122" s="5"/>
      <c r="DH1122" s="5"/>
      <c r="DI1122" s="5"/>
      <c r="DJ1122" s="5"/>
    </row>
    <row r="1123" spans="1:114">
      <c r="A1123" s="4"/>
      <c r="B1123" s="3"/>
      <c r="D1123" s="1"/>
      <c r="H1123" s="5"/>
      <c r="L1123" s="4"/>
      <c r="M1123" s="4"/>
      <c r="Q1123" s="5"/>
      <c r="S1123"/>
      <c r="X1123" s="3"/>
      <c r="Z1123" s="4"/>
      <c r="BH1123" s="7"/>
      <c r="BI1123" s="4"/>
      <c r="BJ1123" s="123"/>
      <c r="BK1123" s="140"/>
      <c r="BP1123" s="5"/>
      <c r="BS1123" s="5"/>
      <c r="BT1123" s="5"/>
      <c r="BU1123" s="5"/>
      <c r="BV1123" s="5"/>
      <c r="BW1123" s="5"/>
      <c r="BX1123" s="14"/>
      <c r="BY1123" s="28"/>
      <c r="DC1123" s="5" t="e">
        <f>IF(REPORTE!AH$2="si",IF(C1123=VALUE(REPORTE!C$11),IF(SUM(DC1124:DC$1993),CONCATENATE(INT(B1123),", "),INT(B1123)),""),IF(C1123=VALUE(REPORTE!C$10),IF(SUM(DC1124:DC$1993),CONCATENATE(INT(B1123),", "),INT(B1123)),""))</f>
        <v>#VALUE!</v>
      </c>
      <c r="DG1123" s="5"/>
      <c r="DH1123" s="5"/>
      <c r="DI1123" s="5"/>
      <c r="DJ1123" s="5"/>
    </row>
    <row r="1124" spans="1:114">
      <c r="A1124" s="4"/>
      <c r="B1124" s="3"/>
      <c r="D1124" s="1"/>
      <c r="H1124" s="5"/>
      <c r="L1124" s="4"/>
      <c r="M1124" s="4"/>
      <c r="Q1124" s="5"/>
      <c r="S1124"/>
      <c r="X1124" s="3"/>
      <c r="Z1124" s="4"/>
      <c r="BH1124" s="7"/>
      <c r="BI1124" s="4"/>
      <c r="BJ1124" s="123"/>
      <c r="BK1124" s="140"/>
      <c r="BP1124" s="5"/>
      <c r="BS1124" s="5"/>
      <c r="BT1124" s="5"/>
      <c r="BU1124" s="5"/>
      <c r="BV1124" s="5"/>
      <c r="BW1124" s="5"/>
      <c r="BX1124" s="14"/>
      <c r="BY1124" s="28"/>
      <c r="DC1124" s="5" t="e">
        <f>IF(REPORTE!AH$2="si",IF(C1124=VALUE(REPORTE!C$11),IF(SUM(DC1125:DC$1993),CONCATENATE(INT(B1124),", "),INT(B1124)),""),IF(C1124=VALUE(REPORTE!C$10),IF(SUM(DC1125:DC$1993),CONCATENATE(INT(B1124),", "),INT(B1124)),""))</f>
        <v>#VALUE!</v>
      </c>
      <c r="DG1124" s="5"/>
      <c r="DH1124" s="5"/>
      <c r="DI1124" s="5"/>
      <c r="DJ1124" s="5"/>
    </row>
    <row r="1125" spans="1:114">
      <c r="A1125" s="4"/>
      <c r="B1125" s="3"/>
      <c r="D1125" s="1"/>
      <c r="H1125" s="5"/>
      <c r="L1125" s="4"/>
      <c r="M1125" s="4"/>
      <c r="Q1125" s="5"/>
      <c r="S1125"/>
      <c r="X1125" s="3"/>
      <c r="Z1125" s="4"/>
      <c r="BH1125" s="7"/>
      <c r="BI1125" s="4"/>
      <c r="BJ1125" s="123"/>
      <c r="BK1125" s="140"/>
      <c r="BP1125" s="5"/>
      <c r="BS1125" s="5"/>
      <c r="BT1125" s="5"/>
      <c r="BU1125" s="5"/>
      <c r="BV1125" s="5"/>
      <c r="BW1125" s="5"/>
      <c r="BX1125" s="14"/>
      <c r="BY1125" s="28"/>
      <c r="DC1125" s="5" t="e">
        <f>IF(REPORTE!AH$2="si",IF(C1125=VALUE(REPORTE!C$11),IF(SUM(DC1126:DC$1993),CONCATENATE(INT(B1125),", "),INT(B1125)),""),IF(C1125=VALUE(REPORTE!C$10),IF(SUM(DC1126:DC$1993),CONCATENATE(INT(B1125),", "),INT(B1125)),""))</f>
        <v>#VALUE!</v>
      </c>
      <c r="DG1125" s="5"/>
      <c r="DH1125" s="5"/>
      <c r="DI1125" s="5"/>
      <c r="DJ1125" s="5"/>
    </row>
    <row r="1126" spans="1:114">
      <c r="A1126" s="4"/>
      <c r="B1126" s="3"/>
      <c r="D1126" s="1"/>
      <c r="H1126" s="5"/>
      <c r="L1126" s="4"/>
      <c r="M1126" s="4"/>
      <c r="Q1126" s="5"/>
      <c r="S1126"/>
      <c r="X1126" s="3"/>
      <c r="Z1126" s="4"/>
      <c r="BH1126" s="7"/>
      <c r="BI1126" s="4"/>
      <c r="BJ1126" s="123"/>
      <c r="BK1126" s="140"/>
      <c r="BP1126" s="5"/>
      <c r="BS1126" s="5"/>
      <c r="BT1126" s="5"/>
      <c r="BU1126" s="5"/>
      <c r="BV1126" s="5"/>
      <c r="BW1126" s="5"/>
      <c r="BX1126" s="14"/>
      <c r="BY1126" s="28"/>
      <c r="DC1126" s="5" t="e">
        <f>IF(REPORTE!AH$2="si",IF(C1126=VALUE(REPORTE!C$11),IF(SUM(DC1127:DC$1993),CONCATENATE(INT(B1126),", "),INT(B1126)),""),IF(C1126=VALUE(REPORTE!C$10),IF(SUM(DC1127:DC$1993),CONCATENATE(INT(B1126),", "),INT(B1126)),""))</f>
        <v>#VALUE!</v>
      </c>
      <c r="DG1126" s="5"/>
      <c r="DH1126" s="5"/>
      <c r="DI1126" s="5"/>
      <c r="DJ1126" s="5"/>
    </row>
    <row r="1127" spans="1:114">
      <c r="A1127" s="4"/>
      <c r="B1127" s="3"/>
      <c r="D1127" s="1"/>
      <c r="H1127" s="5"/>
      <c r="L1127" s="4"/>
      <c r="M1127" s="4"/>
      <c r="Q1127" s="5"/>
      <c r="S1127"/>
      <c r="X1127" s="3"/>
      <c r="Z1127" s="4"/>
      <c r="BH1127" s="7"/>
      <c r="BI1127" s="4"/>
      <c r="BJ1127" s="123"/>
      <c r="BK1127" s="140"/>
      <c r="BP1127" s="5"/>
      <c r="BS1127" s="5"/>
      <c r="BT1127" s="5"/>
      <c r="BU1127" s="5"/>
      <c r="BV1127" s="5"/>
      <c r="BW1127" s="5"/>
      <c r="BX1127" s="14"/>
      <c r="BY1127" s="28"/>
      <c r="DC1127" s="5" t="e">
        <f>IF(REPORTE!AH$2="si",IF(C1127=VALUE(REPORTE!C$11),IF(SUM(DC1128:DC$1993),CONCATENATE(INT(B1127),", "),INT(B1127)),""),IF(C1127=VALUE(REPORTE!C$10),IF(SUM(DC1128:DC$1993),CONCATENATE(INT(B1127),", "),INT(B1127)),""))</f>
        <v>#VALUE!</v>
      </c>
      <c r="DG1127" s="5"/>
      <c r="DH1127" s="5"/>
      <c r="DI1127" s="5"/>
      <c r="DJ1127" s="5"/>
    </row>
    <row r="1128" spans="1:114">
      <c r="A1128" s="4"/>
      <c r="B1128" s="3"/>
      <c r="D1128" s="1"/>
      <c r="H1128" s="5"/>
      <c r="L1128" s="4"/>
      <c r="M1128" s="4"/>
      <c r="Q1128" s="5"/>
      <c r="S1128"/>
      <c r="X1128" s="3"/>
      <c r="Z1128" s="4"/>
      <c r="BH1128" s="7"/>
      <c r="BI1128" s="4"/>
      <c r="BJ1128" s="123"/>
      <c r="BK1128" s="140"/>
      <c r="BP1128" s="5"/>
      <c r="BS1128" s="5"/>
      <c r="BT1128" s="5"/>
      <c r="BU1128" s="5"/>
      <c r="BV1128" s="5"/>
      <c r="BW1128" s="5"/>
      <c r="BX1128" s="14"/>
      <c r="BY1128" s="28"/>
      <c r="DC1128" s="5" t="e">
        <f>IF(REPORTE!AH$2="si",IF(C1128=VALUE(REPORTE!C$11),IF(SUM(DC1129:DC$1993),CONCATENATE(INT(B1128),", "),INT(B1128)),""),IF(C1128=VALUE(REPORTE!C$10),IF(SUM(DC1129:DC$1993),CONCATENATE(INT(B1128),", "),INT(B1128)),""))</f>
        <v>#VALUE!</v>
      </c>
      <c r="DG1128" s="5"/>
      <c r="DH1128" s="5"/>
      <c r="DI1128" s="5"/>
      <c r="DJ1128" s="5"/>
    </row>
    <row r="1129" spans="1:114">
      <c r="A1129" s="4"/>
      <c r="B1129" s="3"/>
      <c r="D1129" s="1"/>
      <c r="H1129" s="5"/>
      <c r="L1129" s="4"/>
      <c r="M1129" s="4"/>
      <c r="Q1129" s="5"/>
      <c r="S1129"/>
      <c r="X1129" s="3"/>
      <c r="Z1129" s="4"/>
      <c r="BH1129" s="7"/>
      <c r="BI1129" s="4"/>
      <c r="BJ1129" s="123"/>
      <c r="BK1129" s="140"/>
      <c r="BP1129" s="5"/>
      <c r="BS1129" s="5"/>
      <c r="BT1129" s="5"/>
      <c r="BU1129" s="5"/>
      <c r="BV1129" s="5"/>
      <c r="BW1129" s="5"/>
      <c r="BX1129" s="14"/>
      <c r="BY1129" s="28"/>
      <c r="DC1129" s="5" t="e">
        <f>IF(REPORTE!AH$2="si",IF(C1129=VALUE(REPORTE!C$11),IF(SUM(DC1130:DC$1993),CONCATENATE(INT(B1129),", "),INT(B1129)),""),IF(C1129=VALUE(REPORTE!C$10),IF(SUM(DC1130:DC$1993),CONCATENATE(INT(B1129),", "),INT(B1129)),""))</f>
        <v>#VALUE!</v>
      </c>
      <c r="DG1129" s="5"/>
      <c r="DH1129" s="5"/>
      <c r="DI1129" s="5"/>
      <c r="DJ1129" s="5"/>
    </row>
    <row r="1130" spans="1:114">
      <c r="A1130" s="4"/>
      <c r="B1130" s="3"/>
      <c r="D1130" s="1"/>
      <c r="H1130" s="5"/>
      <c r="L1130" s="4"/>
      <c r="M1130" s="4"/>
      <c r="Q1130" s="5"/>
      <c r="S1130"/>
      <c r="X1130" s="3"/>
      <c r="Z1130" s="4"/>
      <c r="BH1130" s="7"/>
      <c r="BI1130" s="4"/>
      <c r="BJ1130" s="123"/>
      <c r="BK1130" s="140"/>
      <c r="BP1130" s="5"/>
      <c r="BS1130" s="5"/>
      <c r="BT1130" s="5"/>
      <c r="BU1130" s="5"/>
      <c r="BV1130" s="5"/>
      <c r="BW1130" s="5"/>
      <c r="BX1130" s="14"/>
      <c r="BY1130" s="28"/>
      <c r="DC1130" s="5" t="e">
        <f>IF(REPORTE!AH$2="si",IF(C1130=VALUE(REPORTE!C$11),IF(SUM(DC1131:DC$1993),CONCATENATE(INT(B1130),", "),INT(B1130)),""),IF(C1130=VALUE(REPORTE!C$10),IF(SUM(DC1131:DC$1993),CONCATENATE(INT(B1130),", "),INT(B1130)),""))</f>
        <v>#VALUE!</v>
      </c>
      <c r="DG1130" s="5"/>
      <c r="DH1130" s="5"/>
      <c r="DI1130" s="5"/>
      <c r="DJ1130" s="5"/>
    </row>
    <row r="1131" spans="1:114">
      <c r="A1131" s="4"/>
      <c r="B1131" s="3"/>
      <c r="D1131" s="1"/>
      <c r="H1131" s="5"/>
      <c r="L1131" s="4"/>
      <c r="M1131" s="4"/>
      <c r="Q1131" s="5"/>
      <c r="S1131"/>
      <c r="X1131" s="3"/>
      <c r="Z1131" s="4"/>
      <c r="BH1131" s="7"/>
      <c r="BI1131" s="4"/>
      <c r="BJ1131" s="123"/>
      <c r="BK1131" s="140"/>
      <c r="BP1131" s="5"/>
      <c r="BS1131" s="5"/>
      <c r="BT1131" s="5"/>
      <c r="BU1131" s="5"/>
      <c r="BV1131" s="5"/>
      <c r="BW1131" s="5"/>
      <c r="BX1131" s="14"/>
      <c r="BY1131" s="28"/>
      <c r="DC1131" s="5" t="e">
        <f>IF(REPORTE!AH$2="si",IF(C1131=VALUE(REPORTE!C$11),IF(SUM(DC1132:DC$1993),CONCATENATE(INT(B1131),", "),INT(B1131)),""),IF(C1131=VALUE(REPORTE!C$10),IF(SUM(DC1132:DC$1993),CONCATENATE(INT(B1131),", "),INT(B1131)),""))</f>
        <v>#VALUE!</v>
      </c>
      <c r="DG1131" s="5"/>
      <c r="DH1131" s="5"/>
      <c r="DI1131" s="5"/>
      <c r="DJ1131" s="5"/>
    </row>
    <row r="1132" spans="1:114">
      <c r="A1132" s="4"/>
      <c r="B1132" s="3"/>
      <c r="D1132" s="1"/>
      <c r="H1132" s="5"/>
      <c r="L1132" s="4"/>
      <c r="M1132" s="4"/>
      <c r="Q1132" s="5"/>
      <c r="S1132"/>
      <c r="X1132" s="3"/>
      <c r="Z1132" s="4"/>
      <c r="BH1132" s="7"/>
      <c r="BI1132" s="4"/>
      <c r="BJ1132" s="123"/>
      <c r="BK1132" s="140"/>
      <c r="BP1132" s="5"/>
      <c r="BS1132" s="5"/>
      <c r="BT1132" s="5"/>
      <c r="BU1132" s="5"/>
      <c r="BV1132" s="5"/>
      <c r="BW1132" s="5"/>
      <c r="BX1132" s="14"/>
      <c r="BY1132" s="28"/>
      <c r="DC1132" s="5" t="e">
        <f>IF(REPORTE!AH$2="si",IF(C1132=VALUE(REPORTE!C$11),IF(SUM(DC1133:DC$1993),CONCATENATE(INT(B1132),", "),INT(B1132)),""),IF(C1132=VALUE(REPORTE!C$10),IF(SUM(DC1133:DC$1993),CONCATENATE(INT(B1132),", "),INT(B1132)),""))</f>
        <v>#VALUE!</v>
      </c>
      <c r="DG1132" s="5"/>
      <c r="DH1132" s="5"/>
      <c r="DI1132" s="5"/>
      <c r="DJ1132" s="5"/>
    </row>
    <row r="1133" spans="1:114">
      <c r="A1133" s="4"/>
      <c r="B1133" s="3"/>
      <c r="D1133" s="1"/>
      <c r="H1133" s="5"/>
      <c r="L1133" s="4"/>
      <c r="M1133" s="4"/>
      <c r="Q1133" s="5"/>
      <c r="S1133"/>
      <c r="X1133" s="3"/>
      <c r="Z1133" s="4"/>
      <c r="BH1133" s="7"/>
      <c r="BI1133" s="4"/>
      <c r="BJ1133" s="123"/>
      <c r="BK1133" s="140"/>
      <c r="BP1133" s="5"/>
      <c r="BS1133" s="5"/>
      <c r="BT1133" s="5"/>
      <c r="BU1133" s="5"/>
      <c r="BV1133" s="5"/>
      <c r="BW1133" s="5"/>
      <c r="BX1133" s="14"/>
      <c r="BY1133" s="28"/>
      <c r="DC1133" s="5" t="e">
        <f>IF(REPORTE!AH$2="si",IF(C1133=VALUE(REPORTE!C$11),IF(SUM(DC1134:DC$1993),CONCATENATE(INT(B1133),", "),INT(B1133)),""),IF(C1133=VALUE(REPORTE!C$10),IF(SUM(DC1134:DC$1993),CONCATENATE(INT(B1133),", "),INT(B1133)),""))</f>
        <v>#VALUE!</v>
      </c>
      <c r="DG1133" s="5"/>
      <c r="DH1133" s="5"/>
      <c r="DI1133" s="5"/>
      <c r="DJ1133" s="5"/>
    </row>
    <row r="1134" spans="1:114">
      <c r="A1134" s="4"/>
      <c r="B1134" s="3"/>
      <c r="D1134" s="1"/>
      <c r="H1134" s="5"/>
      <c r="L1134" s="4"/>
      <c r="M1134" s="4"/>
      <c r="Q1134" s="5"/>
      <c r="S1134"/>
      <c r="X1134" s="3"/>
      <c r="Z1134" s="4"/>
      <c r="BH1134" s="7"/>
      <c r="BI1134" s="4"/>
      <c r="BJ1134" s="123"/>
      <c r="BK1134" s="140"/>
      <c r="BP1134" s="5"/>
      <c r="BS1134" s="5"/>
      <c r="BT1134" s="5"/>
      <c r="BU1134" s="5"/>
      <c r="BV1134" s="5"/>
      <c r="BW1134" s="5"/>
      <c r="BX1134" s="14"/>
      <c r="BY1134" s="28"/>
      <c r="DC1134" s="5" t="e">
        <f>IF(REPORTE!AH$2="si",IF(C1134=VALUE(REPORTE!C$11),IF(SUM(DC1135:DC$1993),CONCATENATE(INT(B1134),", "),INT(B1134)),""),IF(C1134=VALUE(REPORTE!C$10),IF(SUM(DC1135:DC$1993),CONCATENATE(INT(B1134),", "),INT(B1134)),""))</f>
        <v>#VALUE!</v>
      </c>
      <c r="DG1134" s="5"/>
      <c r="DH1134" s="5"/>
      <c r="DI1134" s="5"/>
      <c r="DJ1134" s="5"/>
    </row>
    <row r="1135" spans="1:114">
      <c r="A1135" s="4"/>
      <c r="B1135" s="3"/>
      <c r="D1135" s="1"/>
      <c r="H1135" s="5"/>
      <c r="L1135" s="4"/>
      <c r="M1135" s="4"/>
      <c r="Q1135" s="5"/>
      <c r="S1135"/>
      <c r="X1135" s="3"/>
      <c r="Z1135" s="4"/>
      <c r="BH1135" s="7"/>
      <c r="BI1135" s="4"/>
      <c r="BJ1135" s="123"/>
      <c r="BK1135" s="140"/>
      <c r="BP1135" s="5"/>
      <c r="BS1135" s="5"/>
      <c r="BT1135" s="5"/>
      <c r="BU1135" s="5"/>
      <c r="BV1135" s="5"/>
      <c r="BW1135" s="5"/>
      <c r="BX1135" s="14"/>
      <c r="BY1135" s="28"/>
      <c r="DC1135" s="5" t="e">
        <f>IF(REPORTE!AH$2="si",IF(C1135=VALUE(REPORTE!C$11),IF(SUM(DC1136:DC$1993),CONCATENATE(INT(B1135),", "),INT(B1135)),""),IF(C1135=VALUE(REPORTE!C$10),IF(SUM(DC1136:DC$1993),CONCATENATE(INT(B1135),", "),INT(B1135)),""))</f>
        <v>#VALUE!</v>
      </c>
      <c r="DG1135" s="5"/>
      <c r="DH1135" s="5"/>
      <c r="DI1135" s="5"/>
      <c r="DJ1135" s="5"/>
    </row>
    <row r="1136" spans="1:114">
      <c r="A1136" s="4"/>
      <c r="B1136" s="3"/>
      <c r="D1136" s="1"/>
      <c r="H1136" s="5"/>
      <c r="L1136" s="4"/>
      <c r="M1136" s="4"/>
      <c r="Q1136" s="5"/>
      <c r="S1136"/>
      <c r="X1136" s="3"/>
      <c r="Z1136" s="4"/>
      <c r="BH1136" s="7"/>
      <c r="BI1136" s="4"/>
      <c r="BJ1136" s="123"/>
      <c r="BK1136" s="140"/>
      <c r="BP1136" s="5"/>
      <c r="BS1136" s="5"/>
      <c r="BT1136" s="5"/>
      <c r="BU1136" s="5"/>
      <c r="BV1136" s="5"/>
      <c r="BW1136" s="5"/>
      <c r="BX1136" s="14"/>
      <c r="BY1136" s="28"/>
      <c r="DC1136" s="5" t="e">
        <f>IF(REPORTE!AH$2="si",IF(C1136=VALUE(REPORTE!C$11),IF(SUM(DC1137:DC$1993),CONCATENATE(INT(B1136),", "),INT(B1136)),""),IF(C1136=VALUE(REPORTE!C$10),IF(SUM(DC1137:DC$1993),CONCATENATE(INT(B1136),", "),INT(B1136)),""))</f>
        <v>#VALUE!</v>
      </c>
      <c r="DD1136" s="5" t="e">
        <f>CONCATENATE(DC1136,DC1137,DC1138,DC1139,DC1140,DC1141,DC1142,DC1143,DC1144,DC1145,DC1146,DC1147,DC1148,DC1149,DC1150,DC1151,DC1152,DC1153,DC1154,DC1155,DC1156,DC1157,DC1158,DC1159,DC1160,DC1161,DC1162,DC1163,DC1164,DC1165,DC1166,DC1167,DC1168,DC1169,DC1170,DC1171,DC1172,DC1173,DC1174,DC1175,DC1176,DC1177)</f>
        <v>#VALUE!</v>
      </c>
      <c r="DG1136" s="5"/>
      <c r="DH1136" s="5"/>
      <c r="DI1136" s="5"/>
      <c r="DJ1136" s="5"/>
    </row>
    <row r="1137" spans="1:114">
      <c r="A1137" s="4"/>
      <c r="B1137" s="3"/>
      <c r="D1137" s="1"/>
      <c r="H1137" s="5"/>
      <c r="L1137" s="4"/>
      <c r="M1137" s="4"/>
      <c r="Q1137" s="5"/>
      <c r="S1137"/>
      <c r="X1137" s="3"/>
      <c r="Z1137" s="4"/>
      <c r="BH1137" s="7"/>
      <c r="BI1137" s="4"/>
      <c r="BJ1137" s="123"/>
      <c r="BK1137" s="140"/>
      <c r="BP1137" s="5"/>
      <c r="BS1137" s="5"/>
      <c r="BT1137" s="5"/>
      <c r="BU1137" s="5"/>
      <c r="BV1137" s="5"/>
      <c r="BW1137" s="5"/>
      <c r="BX1137" s="14"/>
      <c r="BY1137" s="28"/>
      <c r="DC1137" s="5" t="e">
        <f>IF(REPORTE!AH$2="si",IF(C1137=VALUE(REPORTE!C$11),IF(SUM(DC1138:DC$1993),CONCATENATE(INT(B1137),", "),INT(B1137)),""),IF(C1137=VALUE(REPORTE!C$10),IF(SUM(DC1138:DC$1993),CONCATENATE(INT(B1137),", "),INT(B1137)),""))</f>
        <v>#VALUE!</v>
      </c>
      <c r="DG1137" s="5"/>
      <c r="DH1137" s="5"/>
      <c r="DI1137" s="5"/>
      <c r="DJ1137" s="5"/>
    </row>
    <row r="1138" spans="1:114">
      <c r="A1138" s="4"/>
      <c r="B1138" s="3"/>
      <c r="D1138" s="1"/>
      <c r="H1138" s="5"/>
      <c r="L1138" s="4"/>
      <c r="M1138" s="4"/>
      <c r="Q1138" s="5"/>
      <c r="S1138"/>
      <c r="X1138" s="3"/>
      <c r="Z1138" s="4"/>
      <c r="BH1138" s="7"/>
      <c r="BI1138" s="4"/>
      <c r="BJ1138" s="123"/>
      <c r="BK1138" s="140"/>
      <c r="BP1138" s="5"/>
      <c r="BS1138" s="5"/>
      <c r="BT1138" s="5"/>
      <c r="BU1138" s="5"/>
      <c r="BV1138" s="5"/>
      <c r="BW1138" s="5"/>
      <c r="BX1138" s="14"/>
      <c r="BY1138" s="28"/>
      <c r="DC1138" s="5" t="e">
        <f>IF(REPORTE!AH$2="si",IF(C1138=VALUE(REPORTE!C$11),IF(SUM(DC1139:DC$1993),CONCATENATE(INT(B1138),", "),INT(B1138)),""),IF(C1138=VALUE(REPORTE!C$10),IF(SUM(DC1139:DC$1993),CONCATENATE(INT(B1138),", "),INT(B1138)),""))</f>
        <v>#VALUE!</v>
      </c>
      <c r="DG1138" s="5"/>
      <c r="DH1138" s="5"/>
      <c r="DI1138" s="5"/>
      <c r="DJ1138" s="5"/>
    </row>
    <row r="1139" spans="1:114">
      <c r="A1139" s="4"/>
      <c r="B1139" s="3"/>
      <c r="D1139" s="1"/>
      <c r="H1139" s="5"/>
      <c r="L1139" s="4"/>
      <c r="M1139" s="4"/>
      <c r="Q1139" s="5"/>
      <c r="S1139"/>
      <c r="X1139" s="3"/>
      <c r="Z1139" s="4"/>
      <c r="BH1139" s="7"/>
      <c r="BI1139" s="4"/>
      <c r="BJ1139" s="123"/>
      <c r="BK1139" s="140"/>
      <c r="BP1139" s="5"/>
      <c r="BS1139" s="5"/>
      <c r="BT1139" s="5"/>
      <c r="BU1139" s="5"/>
      <c r="BV1139" s="5"/>
      <c r="BW1139" s="5"/>
      <c r="BX1139" s="14"/>
      <c r="BY1139" s="28"/>
      <c r="DC1139" s="5" t="e">
        <f>IF(REPORTE!AH$2="si",IF(C1139=VALUE(REPORTE!C$11),IF(SUM(DC1140:DC$1993),CONCATENATE(INT(B1139),", "),INT(B1139)),""),IF(C1139=VALUE(REPORTE!C$10),IF(SUM(DC1140:DC$1993),CONCATENATE(INT(B1139),", "),INT(B1139)),""))</f>
        <v>#VALUE!</v>
      </c>
      <c r="DG1139" s="5"/>
      <c r="DH1139" s="5"/>
      <c r="DI1139" s="5"/>
      <c r="DJ1139" s="5"/>
    </row>
    <row r="1140" spans="1:114">
      <c r="A1140" s="4"/>
      <c r="B1140" s="3"/>
      <c r="D1140" s="1"/>
      <c r="H1140" s="5"/>
      <c r="L1140" s="4"/>
      <c r="M1140" s="4"/>
      <c r="Q1140" s="5"/>
      <c r="S1140"/>
      <c r="X1140" s="3"/>
      <c r="Z1140" s="4"/>
      <c r="BH1140" s="7"/>
      <c r="BI1140" s="4"/>
      <c r="BJ1140" s="123"/>
      <c r="BK1140" s="140"/>
      <c r="BP1140" s="5"/>
      <c r="BS1140" s="5"/>
      <c r="BT1140" s="5"/>
      <c r="BU1140" s="5"/>
      <c r="BV1140" s="5"/>
      <c r="BW1140" s="5"/>
      <c r="BX1140" s="14"/>
      <c r="BY1140" s="28"/>
      <c r="DC1140" s="5" t="e">
        <f>IF(REPORTE!AH$2="si",IF(C1140=VALUE(REPORTE!C$11),IF(SUM(DC1141:DC$1993),CONCATENATE(INT(B1140),", "),INT(B1140)),""),IF(C1140=VALUE(REPORTE!C$10),IF(SUM(DC1141:DC$1993),CONCATENATE(INT(B1140),", "),INT(B1140)),""))</f>
        <v>#VALUE!</v>
      </c>
      <c r="DG1140" s="5"/>
      <c r="DH1140" s="5"/>
      <c r="DI1140" s="5"/>
      <c r="DJ1140" s="5"/>
    </row>
    <row r="1141" spans="1:114">
      <c r="A1141" s="4"/>
      <c r="B1141" s="3"/>
      <c r="D1141" s="1"/>
      <c r="H1141" s="5"/>
      <c r="L1141" s="4"/>
      <c r="M1141" s="4"/>
      <c r="Q1141" s="5"/>
      <c r="S1141"/>
      <c r="X1141" s="3"/>
      <c r="Z1141" s="4"/>
      <c r="BH1141" s="7"/>
      <c r="BI1141" s="4"/>
      <c r="BJ1141" s="123"/>
      <c r="BK1141" s="140"/>
      <c r="BP1141" s="5"/>
      <c r="BS1141" s="5"/>
      <c r="BT1141" s="5"/>
      <c r="BU1141" s="5"/>
      <c r="BV1141" s="5"/>
      <c r="BW1141" s="5"/>
      <c r="BX1141" s="14"/>
      <c r="BY1141" s="28"/>
      <c r="DC1141" s="5" t="e">
        <f>IF(REPORTE!AH$2="si",IF(C1141=VALUE(REPORTE!C$11),IF(SUM(DC1142:DC$1993),CONCATENATE(INT(B1141),", "),INT(B1141)),""),IF(C1141=VALUE(REPORTE!C$10),IF(SUM(DC1142:DC$1993),CONCATENATE(INT(B1141),", "),INT(B1141)),""))</f>
        <v>#VALUE!</v>
      </c>
      <c r="DG1141" s="5"/>
      <c r="DH1141" s="5"/>
      <c r="DI1141" s="5"/>
      <c r="DJ1141" s="5"/>
    </row>
    <row r="1142" spans="1:114">
      <c r="A1142" s="4"/>
      <c r="B1142" s="3"/>
      <c r="D1142" s="1"/>
      <c r="H1142" s="5"/>
      <c r="L1142" s="4"/>
      <c r="M1142" s="4"/>
      <c r="Q1142" s="5"/>
      <c r="S1142"/>
      <c r="X1142" s="3"/>
      <c r="Z1142" s="4"/>
      <c r="BH1142" s="7"/>
      <c r="BI1142" s="4"/>
      <c r="BJ1142" s="123"/>
      <c r="BK1142" s="140"/>
      <c r="BP1142" s="5"/>
      <c r="BS1142" s="5"/>
      <c r="BT1142" s="5"/>
      <c r="BU1142" s="5"/>
      <c r="BV1142" s="5"/>
      <c r="BW1142" s="5"/>
      <c r="BX1142" s="14"/>
      <c r="BY1142" s="28"/>
      <c r="DC1142" s="5" t="e">
        <f>IF(REPORTE!AH$2="si",IF(C1142=VALUE(REPORTE!C$11),IF(SUM(DC1143:DC$1993),CONCATENATE(INT(B1142),", "),INT(B1142)),""),IF(C1142=VALUE(REPORTE!C$10),IF(SUM(DC1143:DC$1993),CONCATENATE(INT(B1142),", "),INT(B1142)),""))</f>
        <v>#VALUE!</v>
      </c>
      <c r="DG1142" s="5"/>
      <c r="DH1142" s="5"/>
      <c r="DI1142" s="5"/>
      <c r="DJ1142" s="5"/>
    </row>
    <row r="1143" spans="1:114">
      <c r="A1143" s="4"/>
      <c r="B1143" s="3"/>
      <c r="D1143" s="1"/>
      <c r="H1143" s="5"/>
      <c r="L1143" s="4"/>
      <c r="M1143" s="4"/>
      <c r="Q1143" s="5"/>
      <c r="S1143"/>
      <c r="X1143" s="3"/>
      <c r="Z1143" s="4"/>
      <c r="BH1143" s="7"/>
      <c r="BI1143" s="4"/>
      <c r="BJ1143" s="123"/>
      <c r="BK1143" s="140"/>
      <c r="BP1143" s="5"/>
      <c r="BS1143" s="5"/>
      <c r="BT1143" s="5"/>
      <c r="BU1143" s="5"/>
      <c r="BV1143" s="5"/>
      <c r="BW1143" s="5"/>
      <c r="BX1143" s="14"/>
      <c r="BY1143" s="28"/>
      <c r="DC1143" s="5" t="e">
        <f>IF(REPORTE!AH$2="si",IF(C1143=VALUE(REPORTE!C$11),IF(SUM(DC1144:DC$1993),CONCATENATE(INT(B1143),", "),INT(B1143)),""),IF(C1143=VALUE(REPORTE!C$10),IF(SUM(DC1144:DC$1993),CONCATENATE(INT(B1143),", "),INT(B1143)),""))</f>
        <v>#VALUE!</v>
      </c>
      <c r="DG1143" s="5"/>
      <c r="DH1143" s="5"/>
      <c r="DI1143" s="5"/>
      <c r="DJ1143" s="5"/>
    </row>
    <row r="1144" spans="1:114">
      <c r="A1144" s="4"/>
      <c r="B1144" s="3"/>
      <c r="D1144" s="1"/>
      <c r="H1144" s="5"/>
      <c r="L1144" s="4"/>
      <c r="M1144" s="4"/>
      <c r="Q1144" s="5"/>
      <c r="S1144"/>
      <c r="X1144" s="3"/>
      <c r="Z1144" s="4"/>
      <c r="BH1144" s="7"/>
      <c r="BI1144" s="4"/>
      <c r="BJ1144" s="123"/>
      <c r="BK1144" s="140"/>
      <c r="BP1144" s="5"/>
      <c r="BS1144" s="5"/>
      <c r="BT1144" s="5"/>
      <c r="BU1144" s="5"/>
      <c r="BV1144" s="5"/>
      <c r="BW1144" s="5"/>
      <c r="BX1144" s="14"/>
      <c r="BY1144" s="28"/>
      <c r="DC1144" s="5" t="e">
        <f>IF(REPORTE!AH$2="si",IF(C1144=VALUE(REPORTE!C$11),IF(SUM(DC1145:DC$1993),CONCATENATE(INT(B1144),", "),INT(B1144)),""),IF(C1144=VALUE(REPORTE!C$10),IF(SUM(DC1145:DC$1993),CONCATENATE(INT(B1144),", "),INT(B1144)),""))</f>
        <v>#VALUE!</v>
      </c>
      <c r="DG1144" s="5"/>
      <c r="DH1144" s="5"/>
      <c r="DI1144" s="5"/>
      <c r="DJ1144" s="5"/>
    </row>
    <row r="1145" spans="1:114">
      <c r="A1145" s="4"/>
      <c r="B1145" s="3"/>
      <c r="D1145" s="1"/>
      <c r="H1145" s="5"/>
      <c r="L1145" s="4"/>
      <c r="M1145" s="4"/>
      <c r="Q1145" s="5"/>
      <c r="S1145"/>
      <c r="X1145" s="3"/>
      <c r="Z1145" s="4"/>
      <c r="BH1145" s="7"/>
      <c r="BI1145" s="4"/>
      <c r="BJ1145" s="123"/>
      <c r="BK1145" s="140"/>
      <c r="BP1145" s="5"/>
      <c r="BS1145" s="5"/>
      <c r="BT1145" s="5"/>
      <c r="BU1145" s="5"/>
      <c r="BV1145" s="5"/>
      <c r="BW1145" s="5"/>
      <c r="BX1145" s="14"/>
      <c r="BY1145" s="28"/>
      <c r="DC1145" s="5" t="e">
        <f>IF(REPORTE!AH$2="si",IF(C1145=VALUE(REPORTE!C$11),IF(SUM(DC1146:DC$1993),CONCATENATE(INT(B1145),", "),INT(B1145)),""),IF(C1145=VALUE(REPORTE!C$10),IF(SUM(DC1146:DC$1993),CONCATENATE(INT(B1145),", "),INT(B1145)),""))</f>
        <v>#VALUE!</v>
      </c>
      <c r="DG1145" s="5"/>
      <c r="DH1145" s="5"/>
      <c r="DI1145" s="5"/>
      <c r="DJ1145" s="5"/>
    </row>
    <row r="1146" spans="1:114">
      <c r="A1146" s="4"/>
      <c r="B1146" s="3"/>
      <c r="D1146" s="1"/>
      <c r="H1146" s="5"/>
      <c r="L1146" s="4"/>
      <c r="M1146" s="4"/>
      <c r="Q1146" s="5"/>
      <c r="S1146"/>
      <c r="X1146" s="3"/>
      <c r="Z1146" s="4"/>
      <c r="BH1146" s="7"/>
      <c r="BI1146" s="4"/>
      <c r="BJ1146" s="123"/>
      <c r="BK1146" s="140"/>
      <c r="BP1146" s="5"/>
      <c r="BS1146" s="5"/>
      <c r="BT1146" s="5"/>
      <c r="BU1146" s="5"/>
      <c r="BV1146" s="5"/>
      <c r="BW1146" s="5"/>
      <c r="BX1146" s="14"/>
      <c r="BY1146" s="28"/>
      <c r="DC1146" s="5" t="e">
        <f>IF(REPORTE!AH$2="si",IF(C1146=VALUE(REPORTE!C$11),IF(SUM(DC1147:DC$1993),CONCATENATE(INT(B1146),", "),INT(B1146)),""),IF(C1146=VALUE(REPORTE!C$10),IF(SUM(DC1147:DC$1993),CONCATENATE(INT(B1146),", "),INT(B1146)),""))</f>
        <v>#VALUE!</v>
      </c>
      <c r="DG1146" s="5"/>
      <c r="DH1146" s="5"/>
      <c r="DI1146" s="5"/>
      <c r="DJ1146" s="5"/>
    </row>
    <row r="1147" spans="1:114">
      <c r="A1147" s="4"/>
      <c r="B1147" s="3"/>
      <c r="D1147" s="1"/>
      <c r="H1147" s="5"/>
      <c r="L1147" s="4"/>
      <c r="M1147" s="4"/>
      <c r="Q1147" s="5"/>
      <c r="S1147"/>
      <c r="X1147" s="3"/>
      <c r="Z1147" s="4"/>
      <c r="BH1147" s="7"/>
      <c r="BI1147" s="4"/>
      <c r="BJ1147" s="123"/>
      <c r="BK1147" s="140"/>
      <c r="BP1147" s="5"/>
      <c r="BS1147" s="5"/>
      <c r="BT1147" s="5"/>
      <c r="BU1147" s="5"/>
      <c r="BV1147" s="5"/>
      <c r="BW1147" s="5"/>
      <c r="BX1147" s="14"/>
      <c r="BY1147" s="28"/>
      <c r="DC1147" s="5" t="e">
        <f>IF(REPORTE!AH$2="si",IF(C1147=VALUE(REPORTE!C$11),IF(SUM(DC1148:DC$1993),CONCATENATE(INT(B1147),", "),INT(B1147)),""),IF(C1147=VALUE(REPORTE!C$10),IF(SUM(DC1148:DC$1993),CONCATENATE(INT(B1147),", "),INT(B1147)),""))</f>
        <v>#VALUE!</v>
      </c>
      <c r="DG1147" s="5"/>
      <c r="DH1147" s="5"/>
      <c r="DI1147" s="5"/>
      <c r="DJ1147" s="5"/>
    </row>
    <row r="1148" spans="1:114">
      <c r="A1148" s="4"/>
      <c r="B1148" s="3"/>
      <c r="D1148" s="1"/>
      <c r="H1148" s="5"/>
      <c r="L1148" s="4"/>
      <c r="M1148" s="4"/>
      <c r="Q1148" s="5"/>
      <c r="S1148"/>
      <c r="X1148" s="3"/>
      <c r="Z1148" s="4"/>
      <c r="BH1148" s="7"/>
      <c r="BI1148" s="4"/>
      <c r="BJ1148" s="123"/>
      <c r="BK1148" s="140"/>
      <c r="BP1148" s="5"/>
      <c r="BS1148" s="5"/>
      <c r="BT1148" s="5"/>
      <c r="BU1148" s="5"/>
      <c r="BV1148" s="5"/>
      <c r="BW1148" s="5"/>
      <c r="BX1148" s="14"/>
      <c r="BY1148" s="28"/>
      <c r="DC1148" s="5" t="e">
        <f>IF(REPORTE!AH$2="si",IF(C1148=VALUE(REPORTE!C$11),IF(SUM(DC1149:DC$1993),CONCATENATE(INT(B1148),", "),INT(B1148)),""),IF(C1148=VALUE(REPORTE!C$10),IF(SUM(DC1149:DC$1993),CONCATENATE(INT(B1148),", "),INT(B1148)),""))</f>
        <v>#VALUE!</v>
      </c>
      <c r="DG1148" s="5"/>
      <c r="DH1148" s="5"/>
      <c r="DI1148" s="5"/>
      <c r="DJ1148" s="5"/>
    </row>
    <row r="1149" spans="1:114">
      <c r="A1149" s="4"/>
      <c r="B1149" s="3"/>
      <c r="D1149" s="1"/>
      <c r="H1149" s="5"/>
      <c r="L1149" s="4"/>
      <c r="M1149" s="4"/>
      <c r="Q1149" s="5"/>
      <c r="S1149"/>
      <c r="X1149" s="3"/>
      <c r="Z1149" s="4"/>
      <c r="BH1149" s="7"/>
      <c r="BI1149" s="4"/>
      <c r="BJ1149" s="123"/>
      <c r="BK1149" s="140"/>
      <c r="BP1149" s="5"/>
      <c r="BS1149" s="5"/>
      <c r="BT1149" s="5"/>
      <c r="BU1149" s="5"/>
      <c r="BV1149" s="5"/>
      <c r="BW1149" s="5"/>
      <c r="BX1149" s="14"/>
      <c r="BY1149" s="28"/>
      <c r="DC1149" s="5" t="e">
        <f>IF(REPORTE!AH$2="si",IF(C1149=VALUE(REPORTE!C$11),IF(SUM(DC1150:DC$1993),CONCATENATE(INT(B1149),", "),INT(B1149)),""),IF(C1149=VALUE(REPORTE!C$10),IF(SUM(DC1150:DC$1993),CONCATENATE(INT(B1149),", "),INT(B1149)),""))</f>
        <v>#VALUE!</v>
      </c>
      <c r="DG1149" s="5"/>
      <c r="DH1149" s="5"/>
      <c r="DI1149" s="5"/>
      <c r="DJ1149" s="5"/>
    </row>
    <row r="1150" spans="1:114">
      <c r="A1150" s="4"/>
      <c r="B1150" s="3"/>
      <c r="D1150" s="1"/>
      <c r="H1150" s="5"/>
      <c r="L1150" s="4"/>
      <c r="M1150" s="4"/>
      <c r="Q1150" s="5"/>
      <c r="S1150"/>
      <c r="X1150" s="3"/>
      <c r="Z1150" s="4"/>
      <c r="BH1150" s="7"/>
      <c r="BI1150" s="4"/>
      <c r="BJ1150" s="123"/>
      <c r="BK1150" s="140"/>
      <c r="BP1150" s="5"/>
      <c r="BS1150" s="5"/>
      <c r="BT1150" s="5"/>
      <c r="BU1150" s="5"/>
      <c r="BV1150" s="5"/>
      <c r="BW1150" s="5"/>
      <c r="BX1150" s="14"/>
      <c r="BY1150" s="28"/>
      <c r="DC1150" s="5" t="e">
        <f>IF(REPORTE!AH$2="si",IF(C1150=VALUE(REPORTE!C$11),IF(SUM(DC1151:DC$1993),CONCATENATE(INT(B1150),", "),INT(B1150)),""),IF(C1150=VALUE(REPORTE!C$10),IF(SUM(DC1151:DC$1993),CONCATENATE(INT(B1150),", "),INT(B1150)),""))</f>
        <v>#VALUE!</v>
      </c>
      <c r="DG1150" s="5"/>
      <c r="DH1150" s="5"/>
      <c r="DI1150" s="5"/>
      <c r="DJ1150" s="5"/>
    </row>
    <row r="1151" spans="1:114">
      <c r="A1151" s="4"/>
      <c r="B1151" s="3"/>
      <c r="D1151" s="1"/>
      <c r="H1151" s="5"/>
      <c r="L1151" s="4"/>
      <c r="M1151" s="4"/>
      <c r="Q1151" s="5"/>
      <c r="S1151"/>
      <c r="X1151" s="3"/>
      <c r="Z1151" s="4"/>
      <c r="BH1151" s="7"/>
      <c r="BI1151" s="4"/>
      <c r="BJ1151" s="123"/>
      <c r="BK1151" s="140"/>
      <c r="BP1151" s="5"/>
      <c r="BS1151" s="5"/>
      <c r="BT1151" s="5"/>
      <c r="BU1151" s="5"/>
      <c r="BV1151" s="5"/>
      <c r="BW1151" s="5"/>
      <c r="BX1151" s="14"/>
      <c r="BY1151" s="28"/>
      <c r="DC1151" s="5" t="e">
        <f>IF(REPORTE!AH$2="si",IF(C1151=VALUE(REPORTE!C$11),IF(SUM(DC1152:DC$1993),CONCATENATE(INT(B1151),", "),INT(B1151)),""),IF(C1151=VALUE(REPORTE!C$10),IF(SUM(DC1152:DC$1993),CONCATENATE(INT(B1151),", "),INT(B1151)),""))</f>
        <v>#VALUE!</v>
      </c>
      <c r="DG1151" s="5"/>
      <c r="DH1151" s="5"/>
      <c r="DI1151" s="5"/>
      <c r="DJ1151" s="5"/>
    </row>
    <row r="1152" spans="1:114">
      <c r="A1152" s="4"/>
      <c r="B1152" s="3"/>
      <c r="D1152" s="1"/>
      <c r="H1152" s="5"/>
      <c r="L1152" s="4"/>
      <c r="M1152" s="4"/>
      <c r="Q1152" s="5"/>
      <c r="S1152"/>
      <c r="X1152" s="3"/>
      <c r="Z1152" s="4"/>
      <c r="BH1152" s="7"/>
      <c r="BI1152" s="4"/>
      <c r="BJ1152" s="123"/>
      <c r="BK1152" s="140"/>
      <c r="BP1152" s="5"/>
      <c r="BS1152" s="5"/>
      <c r="BT1152" s="5"/>
      <c r="BU1152" s="5"/>
      <c r="BV1152" s="5"/>
      <c r="BW1152" s="5"/>
      <c r="BX1152" s="14"/>
      <c r="BY1152" s="28"/>
      <c r="DC1152" s="5" t="e">
        <f>IF(REPORTE!AH$2="si",IF(C1152=VALUE(REPORTE!C$11),IF(SUM(DC1153:DC$1993),CONCATENATE(INT(B1152),", "),INT(B1152)),""),IF(C1152=VALUE(REPORTE!C$10),IF(SUM(DC1153:DC$1993),CONCATENATE(INT(B1152),", "),INT(B1152)),""))</f>
        <v>#VALUE!</v>
      </c>
      <c r="DG1152" s="5"/>
      <c r="DH1152" s="5"/>
      <c r="DI1152" s="5"/>
      <c r="DJ1152" s="5"/>
    </row>
    <row r="1153" spans="1:114">
      <c r="A1153" s="4"/>
      <c r="B1153" s="3"/>
      <c r="D1153" s="1"/>
      <c r="H1153" s="5"/>
      <c r="L1153" s="4"/>
      <c r="M1153" s="4"/>
      <c r="Q1153" s="5"/>
      <c r="S1153"/>
      <c r="X1153" s="3"/>
      <c r="Z1153" s="4"/>
      <c r="BH1153" s="7"/>
      <c r="BI1153" s="4"/>
      <c r="BJ1153" s="123"/>
      <c r="BK1153" s="140"/>
      <c r="BP1153" s="5"/>
      <c r="BS1153" s="5"/>
      <c r="BT1153" s="5"/>
      <c r="BU1153" s="5"/>
      <c r="BV1153" s="5"/>
      <c r="BW1153" s="5"/>
      <c r="BX1153" s="14"/>
      <c r="BY1153" s="28"/>
      <c r="DC1153" s="5" t="e">
        <f>IF(REPORTE!AH$2="si",IF(C1153=VALUE(REPORTE!C$11),IF(SUM(DC1154:DC$1993),CONCATENATE(INT(B1153),", "),INT(B1153)),""),IF(C1153=VALUE(REPORTE!C$10),IF(SUM(DC1154:DC$1993),CONCATENATE(INT(B1153),", "),INT(B1153)),""))</f>
        <v>#VALUE!</v>
      </c>
      <c r="DG1153" s="5"/>
      <c r="DH1153" s="5"/>
      <c r="DI1153" s="5"/>
      <c r="DJ1153" s="5"/>
    </row>
    <row r="1154" spans="1:114">
      <c r="A1154" s="4"/>
      <c r="B1154" s="3"/>
      <c r="D1154" s="1"/>
      <c r="H1154" s="5"/>
      <c r="L1154" s="4"/>
      <c r="M1154" s="4"/>
      <c r="Q1154" s="5"/>
      <c r="S1154"/>
      <c r="X1154" s="3"/>
      <c r="Z1154" s="4"/>
      <c r="BH1154" s="7"/>
      <c r="BI1154" s="4"/>
      <c r="BJ1154" s="123"/>
      <c r="BK1154" s="140"/>
      <c r="BP1154" s="5"/>
      <c r="BS1154" s="5"/>
      <c r="BT1154" s="5"/>
      <c r="BU1154" s="5"/>
      <c r="BV1154" s="5"/>
      <c r="BW1154" s="5"/>
      <c r="BX1154" s="14"/>
      <c r="BY1154" s="28"/>
      <c r="DC1154" s="5" t="e">
        <f>IF(REPORTE!AH$2="si",IF(C1154=VALUE(REPORTE!C$11),IF(SUM(DC1155:DC$1993),CONCATENATE(INT(B1154),", "),INT(B1154)),""),IF(C1154=VALUE(REPORTE!C$10),IF(SUM(DC1155:DC$1993),CONCATENATE(INT(B1154),", "),INT(B1154)),""))</f>
        <v>#VALUE!</v>
      </c>
      <c r="DG1154" s="5"/>
      <c r="DH1154" s="5"/>
      <c r="DI1154" s="5"/>
      <c r="DJ1154" s="5"/>
    </row>
    <row r="1155" spans="1:114">
      <c r="A1155" s="4"/>
      <c r="B1155" s="3"/>
      <c r="D1155" s="1"/>
      <c r="H1155" s="5"/>
      <c r="L1155" s="4"/>
      <c r="M1155" s="4"/>
      <c r="Q1155" s="5"/>
      <c r="S1155"/>
      <c r="X1155" s="3"/>
      <c r="Z1155" s="4"/>
      <c r="BH1155" s="7"/>
      <c r="BI1155" s="4"/>
      <c r="BJ1155" s="123"/>
      <c r="BK1155" s="140"/>
      <c r="BP1155" s="5"/>
      <c r="BS1155" s="5"/>
      <c r="BT1155" s="5"/>
      <c r="BU1155" s="5"/>
      <c r="BV1155" s="5"/>
      <c r="BW1155" s="5"/>
      <c r="BX1155" s="14"/>
      <c r="BY1155" s="28"/>
      <c r="DC1155" s="5" t="e">
        <f>IF(REPORTE!AH$2="si",IF(C1155=VALUE(REPORTE!C$11),IF(SUM(DC1156:DC$1993),CONCATENATE(INT(B1155),", "),INT(B1155)),""),IF(C1155=VALUE(REPORTE!C$10),IF(SUM(DC1156:DC$1993),CONCATENATE(INT(B1155),", "),INT(B1155)),""))</f>
        <v>#VALUE!</v>
      </c>
      <c r="DG1155" s="5"/>
      <c r="DH1155" s="5"/>
      <c r="DI1155" s="5"/>
      <c r="DJ1155" s="5"/>
    </row>
    <row r="1156" spans="1:114">
      <c r="A1156" s="4"/>
      <c r="B1156" s="3"/>
      <c r="D1156" s="1"/>
      <c r="H1156" s="5"/>
      <c r="L1156" s="4"/>
      <c r="M1156" s="4"/>
      <c r="Q1156" s="5"/>
      <c r="S1156"/>
      <c r="X1156" s="3"/>
      <c r="Z1156" s="4"/>
      <c r="BH1156" s="7"/>
      <c r="BI1156" s="4"/>
      <c r="BJ1156" s="123"/>
      <c r="BK1156" s="140"/>
      <c r="BP1156" s="5"/>
      <c r="BS1156" s="5"/>
      <c r="BT1156" s="5"/>
      <c r="BU1156" s="5"/>
      <c r="BV1156" s="5"/>
      <c r="BW1156" s="5"/>
      <c r="BX1156" s="14"/>
      <c r="BY1156" s="28"/>
      <c r="DC1156" s="5" t="e">
        <f>IF(REPORTE!AH$2="si",IF(C1156=VALUE(REPORTE!C$11),IF(SUM(DC1157:DC$1993),CONCATENATE(INT(B1156),", "),INT(B1156)),""),IF(C1156=VALUE(REPORTE!C$10),IF(SUM(DC1157:DC$1993),CONCATENATE(INT(B1156),", "),INT(B1156)),""))</f>
        <v>#VALUE!</v>
      </c>
      <c r="DG1156" s="5"/>
      <c r="DH1156" s="5"/>
      <c r="DI1156" s="5"/>
      <c r="DJ1156" s="5"/>
    </row>
    <row r="1157" spans="1:114">
      <c r="A1157" s="4"/>
      <c r="B1157" s="3"/>
      <c r="D1157" s="1"/>
      <c r="H1157" s="5"/>
      <c r="L1157" s="4"/>
      <c r="M1157" s="4"/>
      <c r="Q1157" s="5"/>
      <c r="S1157"/>
      <c r="X1157" s="3"/>
      <c r="Z1157" s="4"/>
      <c r="BH1157" s="7"/>
      <c r="BI1157" s="4"/>
      <c r="BJ1157" s="123"/>
      <c r="BK1157" s="140"/>
      <c r="BP1157" s="5"/>
      <c r="BS1157" s="5"/>
      <c r="BT1157" s="5"/>
      <c r="BU1157" s="5"/>
      <c r="BV1157" s="5"/>
      <c r="BW1157" s="5"/>
      <c r="BX1157" s="14"/>
      <c r="BY1157" s="28"/>
      <c r="DC1157" s="5" t="e">
        <f>IF(REPORTE!AH$2="si",IF(C1157=VALUE(REPORTE!C$11),IF(SUM(DC1158:DC$1993),CONCATENATE(INT(B1157),", "),INT(B1157)),""),IF(C1157=VALUE(REPORTE!C$10),IF(SUM(DC1158:DC$1993),CONCATENATE(INT(B1157),", "),INT(B1157)),""))</f>
        <v>#VALUE!</v>
      </c>
      <c r="DG1157" s="5"/>
      <c r="DH1157" s="5"/>
      <c r="DI1157" s="5"/>
      <c r="DJ1157" s="5"/>
    </row>
    <row r="1158" spans="1:114">
      <c r="A1158" s="4"/>
      <c r="B1158" s="3"/>
      <c r="D1158" s="1"/>
      <c r="H1158" s="5"/>
      <c r="L1158" s="4"/>
      <c r="M1158" s="4"/>
      <c r="Q1158" s="5"/>
      <c r="S1158"/>
      <c r="X1158" s="3"/>
      <c r="Z1158" s="4"/>
      <c r="BH1158" s="7"/>
      <c r="BI1158" s="4"/>
      <c r="BJ1158" s="123"/>
      <c r="BK1158" s="140"/>
      <c r="BP1158" s="5"/>
      <c r="BS1158" s="5"/>
      <c r="BT1158" s="5"/>
      <c r="BU1158" s="5"/>
      <c r="BV1158" s="5"/>
      <c r="BW1158" s="5"/>
      <c r="BX1158" s="14"/>
      <c r="BY1158" s="28"/>
      <c r="DC1158" s="5" t="e">
        <f>IF(REPORTE!AH$2="si",IF(C1158=VALUE(REPORTE!C$11),IF(SUM(DC1159:DC$1993),CONCATENATE(INT(B1158),", "),INT(B1158)),""),IF(C1158=VALUE(REPORTE!C$10),IF(SUM(DC1159:DC$1993),CONCATENATE(INT(B1158),", "),INT(B1158)),""))</f>
        <v>#VALUE!</v>
      </c>
      <c r="DG1158" s="5"/>
      <c r="DH1158" s="5"/>
      <c r="DI1158" s="5"/>
      <c r="DJ1158" s="5"/>
    </row>
    <row r="1159" spans="1:114">
      <c r="A1159" s="4"/>
      <c r="B1159" s="3"/>
      <c r="D1159" s="1"/>
      <c r="H1159" s="5"/>
      <c r="L1159" s="4"/>
      <c r="M1159" s="4"/>
      <c r="Q1159" s="5"/>
      <c r="S1159"/>
      <c r="X1159" s="3"/>
      <c r="Z1159" s="4"/>
      <c r="BH1159" s="7"/>
      <c r="BI1159" s="4"/>
      <c r="BJ1159" s="123"/>
      <c r="BK1159" s="140"/>
      <c r="BP1159" s="5"/>
      <c r="BS1159" s="5"/>
      <c r="BT1159" s="5"/>
      <c r="BU1159" s="5"/>
      <c r="BV1159" s="5"/>
      <c r="BW1159" s="5"/>
      <c r="BX1159" s="14"/>
      <c r="BY1159" s="28"/>
      <c r="DC1159" s="5" t="e">
        <f>IF(REPORTE!AH$2="si",IF(C1159=VALUE(REPORTE!C$11),IF(SUM(DC1160:DC$1993),CONCATENATE(INT(B1159),", "),INT(B1159)),""),IF(C1159=VALUE(REPORTE!C$10),IF(SUM(DC1160:DC$1993),CONCATENATE(INT(B1159),", "),INT(B1159)),""))</f>
        <v>#VALUE!</v>
      </c>
      <c r="DG1159" s="5"/>
      <c r="DH1159" s="5"/>
      <c r="DI1159" s="5"/>
      <c r="DJ1159" s="5"/>
    </row>
    <row r="1160" spans="1:114">
      <c r="A1160" s="4"/>
      <c r="B1160" s="3"/>
      <c r="D1160" s="1"/>
      <c r="H1160" s="5"/>
      <c r="L1160" s="4"/>
      <c r="M1160" s="4"/>
      <c r="Q1160" s="5"/>
      <c r="S1160"/>
      <c r="X1160" s="3"/>
      <c r="Z1160" s="4"/>
      <c r="BH1160" s="7"/>
      <c r="BI1160" s="4"/>
      <c r="BJ1160" s="123"/>
      <c r="BK1160" s="140"/>
      <c r="BP1160" s="5"/>
      <c r="BS1160" s="5"/>
      <c r="BT1160" s="5"/>
      <c r="BU1160" s="5"/>
      <c r="BV1160" s="5"/>
      <c r="BW1160" s="5"/>
      <c r="BX1160" s="14"/>
      <c r="BY1160" s="28"/>
      <c r="DC1160" s="5" t="e">
        <f>IF(REPORTE!AH$2="si",IF(C1160=VALUE(REPORTE!C$11),IF(SUM(DC1161:DC$1993),CONCATENATE(INT(B1160),", "),INT(B1160)),""),IF(C1160=VALUE(REPORTE!C$10),IF(SUM(DC1161:DC$1993),CONCATENATE(INT(B1160),", "),INT(B1160)),""))</f>
        <v>#VALUE!</v>
      </c>
      <c r="DG1160" s="5"/>
      <c r="DH1160" s="5"/>
      <c r="DI1160" s="5"/>
      <c r="DJ1160" s="5"/>
    </row>
    <row r="1161" spans="1:114">
      <c r="A1161" s="4"/>
      <c r="B1161" s="3"/>
      <c r="D1161" s="1"/>
      <c r="H1161" s="5"/>
      <c r="L1161" s="4"/>
      <c r="M1161" s="4"/>
      <c r="Q1161" s="5"/>
      <c r="S1161"/>
      <c r="X1161" s="3"/>
      <c r="Z1161" s="4"/>
      <c r="BH1161" s="7"/>
      <c r="BI1161" s="4"/>
      <c r="BJ1161" s="123"/>
      <c r="BK1161" s="140"/>
      <c r="BP1161" s="5"/>
      <c r="BS1161" s="5"/>
      <c r="BT1161" s="5"/>
      <c r="BU1161" s="5"/>
      <c r="BV1161" s="5"/>
      <c r="BW1161" s="5"/>
      <c r="BX1161" s="14"/>
      <c r="BY1161" s="28"/>
      <c r="DC1161" s="5" t="e">
        <f>IF(REPORTE!AH$2="si",IF(C1161=VALUE(REPORTE!C$11),IF(SUM(DC1162:DC$1993),CONCATENATE(INT(B1161),", "),INT(B1161)),""),IF(C1161=VALUE(REPORTE!C$10),IF(SUM(DC1162:DC$1993),CONCATENATE(INT(B1161),", "),INT(B1161)),""))</f>
        <v>#VALUE!</v>
      </c>
      <c r="DG1161" s="5"/>
      <c r="DH1161" s="5"/>
      <c r="DI1161" s="5"/>
      <c r="DJ1161" s="5"/>
    </row>
    <row r="1162" spans="1:114">
      <c r="A1162" s="4"/>
      <c r="B1162" s="3"/>
      <c r="D1162" s="1"/>
      <c r="H1162" s="5"/>
      <c r="L1162" s="4"/>
      <c r="M1162" s="4"/>
      <c r="Q1162" s="5"/>
      <c r="S1162"/>
      <c r="X1162" s="3"/>
      <c r="Z1162" s="4"/>
      <c r="BH1162" s="7"/>
      <c r="BI1162" s="4"/>
      <c r="BJ1162" s="123"/>
      <c r="BK1162" s="140"/>
      <c r="BP1162" s="5"/>
      <c r="BS1162" s="5"/>
      <c r="BT1162" s="5"/>
      <c r="BU1162" s="5"/>
      <c r="BV1162" s="5"/>
      <c r="BW1162" s="5"/>
      <c r="BX1162" s="14"/>
      <c r="BY1162" s="28"/>
      <c r="DC1162" s="5" t="e">
        <f>IF(REPORTE!AH$2="si",IF(C1162=VALUE(REPORTE!C$11),IF(SUM(DC1163:DC$1993),CONCATENATE(INT(B1162),", "),INT(B1162)),""),IF(C1162=VALUE(REPORTE!C$10),IF(SUM(DC1163:DC$1993),CONCATENATE(INT(B1162),", "),INT(B1162)),""))</f>
        <v>#VALUE!</v>
      </c>
      <c r="DG1162" s="5"/>
      <c r="DH1162" s="5"/>
      <c r="DI1162" s="5"/>
      <c r="DJ1162" s="5"/>
    </row>
    <row r="1163" spans="1:114">
      <c r="A1163" s="4"/>
      <c r="B1163" s="3"/>
      <c r="D1163" s="1"/>
      <c r="H1163" s="5"/>
      <c r="L1163" s="4"/>
      <c r="M1163" s="4"/>
      <c r="Q1163" s="5"/>
      <c r="S1163"/>
      <c r="X1163" s="3"/>
      <c r="Z1163" s="4"/>
      <c r="BH1163" s="7"/>
      <c r="BI1163" s="4"/>
      <c r="BJ1163" s="123"/>
      <c r="BK1163" s="140"/>
      <c r="BP1163" s="5"/>
      <c r="BS1163" s="5"/>
      <c r="BT1163" s="5"/>
      <c r="BU1163" s="5"/>
      <c r="BV1163" s="5"/>
      <c r="BW1163" s="5"/>
      <c r="BX1163" s="14"/>
      <c r="BY1163" s="28"/>
      <c r="DC1163" s="5" t="e">
        <f>IF(REPORTE!AH$2="si",IF(C1163=VALUE(REPORTE!C$11),IF(SUM(DC1164:DC$1993),CONCATENATE(INT(B1163),", "),INT(B1163)),""),IF(C1163=VALUE(REPORTE!C$10),IF(SUM(DC1164:DC$1993),CONCATENATE(INT(B1163),", "),INT(B1163)),""))</f>
        <v>#VALUE!</v>
      </c>
      <c r="DG1163" s="5"/>
      <c r="DH1163" s="5"/>
      <c r="DI1163" s="5"/>
      <c r="DJ1163" s="5"/>
    </row>
    <row r="1164" spans="1:114">
      <c r="A1164" s="4"/>
      <c r="B1164" s="3"/>
      <c r="D1164" s="1"/>
      <c r="H1164" s="5"/>
      <c r="L1164" s="4"/>
      <c r="M1164" s="4"/>
      <c r="Q1164" s="5"/>
      <c r="S1164"/>
      <c r="X1164" s="3"/>
      <c r="Z1164" s="4"/>
      <c r="BH1164" s="7"/>
      <c r="BI1164" s="4"/>
      <c r="BJ1164" s="123"/>
      <c r="BK1164" s="140"/>
      <c r="BP1164" s="5"/>
      <c r="BS1164" s="5"/>
      <c r="BT1164" s="5"/>
      <c r="BU1164" s="5"/>
      <c r="BV1164" s="5"/>
      <c r="BW1164" s="5"/>
      <c r="BX1164" s="14"/>
      <c r="BY1164" s="28"/>
      <c r="DC1164" s="5" t="e">
        <f>IF(REPORTE!AH$2="si",IF(C1164=VALUE(REPORTE!C$11),IF(SUM(DC1165:DC$1993),CONCATENATE(INT(B1164),", "),INT(B1164)),""),IF(C1164=VALUE(REPORTE!C$10),IF(SUM(DC1165:DC$1993),CONCATENATE(INT(B1164),", "),INT(B1164)),""))</f>
        <v>#VALUE!</v>
      </c>
      <c r="DG1164" s="5"/>
      <c r="DH1164" s="5"/>
      <c r="DI1164" s="5"/>
      <c r="DJ1164" s="5"/>
    </row>
    <row r="1165" spans="1:114">
      <c r="A1165" s="4"/>
      <c r="B1165" s="3"/>
      <c r="D1165" s="1"/>
      <c r="H1165" s="5"/>
      <c r="L1165" s="4"/>
      <c r="M1165" s="4"/>
      <c r="Q1165" s="5"/>
      <c r="S1165"/>
      <c r="X1165" s="3"/>
      <c r="Z1165" s="4"/>
      <c r="BH1165" s="7"/>
      <c r="BI1165" s="4"/>
      <c r="BJ1165" s="123"/>
      <c r="BK1165" s="140"/>
      <c r="BP1165" s="5"/>
      <c r="BS1165" s="5"/>
      <c r="BT1165" s="5"/>
      <c r="BU1165" s="5"/>
      <c r="BV1165" s="5"/>
      <c r="BW1165" s="5"/>
      <c r="BX1165" s="14"/>
      <c r="BY1165" s="28"/>
      <c r="DC1165" s="5" t="e">
        <f>IF(REPORTE!AH$2="si",IF(C1165=VALUE(REPORTE!C$11),IF(SUM(DC1166:DC$1993),CONCATENATE(INT(B1165),", "),INT(B1165)),""),IF(C1165=VALUE(REPORTE!C$10),IF(SUM(DC1166:DC$1993),CONCATENATE(INT(B1165),", "),INT(B1165)),""))</f>
        <v>#VALUE!</v>
      </c>
      <c r="DG1165" s="5"/>
      <c r="DH1165" s="5"/>
      <c r="DI1165" s="5"/>
      <c r="DJ1165" s="5"/>
    </row>
    <row r="1166" spans="1:114">
      <c r="A1166" s="4"/>
      <c r="B1166" s="3"/>
      <c r="D1166" s="1"/>
      <c r="H1166" s="5"/>
      <c r="L1166" s="4"/>
      <c r="M1166" s="4"/>
      <c r="Q1166" s="5"/>
      <c r="S1166"/>
      <c r="X1166" s="3"/>
      <c r="Z1166" s="4"/>
      <c r="BH1166" s="7"/>
      <c r="BI1166" s="4"/>
      <c r="BJ1166" s="123"/>
      <c r="BK1166" s="140"/>
      <c r="BP1166" s="5"/>
      <c r="BS1166" s="5"/>
      <c r="BT1166" s="5"/>
      <c r="BU1166" s="5"/>
      <c r="BV1166" s="5"/>
      <c r="BW1166" s="5"/>
      <c r="BX1166" s="14"/>
      <c r="BY1166" s="28"/>
      <c r="DC1166" s="5" t="e">
        <f>IF(REPORTE!AH$2="si",IF(C1166=VALUE(REPORTE!C$11),IF(SUM(DC1167:DC$1993),CONCATENATE(INT(B1166),", "),INT(B1166)),""),IF(C1166=VALUE(REPORTE!C$10),IF(SUM(DC1167:DC$1993),CONCATENATE(INT(B1166),", "),INT(B1166)),""))</f>
        <v>#VALUE!</v>
      </c>
      <c r="DG1166" s="5"/>
      <c r="DH1166" s="5"/>
      <c r="DI1166" s="5"/>
      <c r="DJ1166" s="5"/>
    </row>
    <row r="1167" spans="1:114">
      <c r="A1167" s="4"/>
      <c r="B1167" s="3"/>
      <c r="D1167" s="1"/>
      <c r="H1167" s="5"/>
      <c r="L1167" s="4"/>
      <c r="M1167" s="4"/>
      <c r="Q1167" s="5"/>
      <c r="S1167"/>
      <c r="X1167" s="3"/>
      <c r="Z1167" s="4"/>
      <c r="BH1167" s="7"/>
      <c r="BI1167" s="4"/>
      <c r="BJ1167" s="123"/>
      <c r="BK1167" s="140"/>
      <c r="BP1167" s="5"/>
      <c r="BS1167" s="5"/>
      <c r="BT1167" s="5"/>
      <c r="BU1167" s="5"/>
      <c r="BV1167" s="5"/>
      <c r="BW1167" s="5"/>
      <c r="BX1167" s="14"/>
      <c r="BY1167" s="28"/>
      <c r="DC1167" s="5" t="e">
        <f>IF(REPORTE!AH$2="si",IF(C1167=VALUE(REPORTE!C$11),IF(SUM(DC1168:DC$1993),CONCATENATE(INT(B1167),", "),INT(B1167)),""),IF(C1167=VALUE(REPORTE!C$10),IF(SUM(DC1168:DC$1993),CONCATENATE(INT(B1167),", "),INT(B1167)),""))</f>
        <v>#VALUE!</v>
      </c>
      <c r="DG1167" s="5"/>
      <c r="DH1167" s="5"/>
      <c r="DI1167" s="5"/>
      <c r="DJ1167" s="5"/>
    </row>
    <row r="1168" spans="1:114">
      <c r="A1168" s="4"/>
      <c r="B1168" s="3"/>
      <c r="D1168" s="1"/>
      <c r="H1168" s="5"/>
      <c r="L1168" s="4"/>
      <c r="M1168" s="4"/>
      <c r="Q1168" s="5"/>
      <c r="S1168"/>
      <c r="X1168" s="3"/>
      <c r="Z1168" s="4"/>
      <c r="BH1168" s="7"/>
      <c r="BI1168" s="4"/>
      <c r="BJ1168" s="123"/>
      <c r="BK1168" s="140"/>
      <c r="BP1168" s="5"/>
      <c r="BS1168" s="5"/>
      <c r="BT1168" s="5"/>
      <c r="BU1168" s="5"/>
      <c r="BV1168" s="5"/>
      <c r="BW1168" s="5"/>
      <c r="BX1168" s="14"/>
      <c r="BY1168" s="28"/>
      <c r="DC1168" s="5" t="e">
        <f>IF(REPORTE!AH$2="si",IF(C1168=VALUE(REPORTE!C$11),IF(SUM(DC1169:DC$1993),CONCATENATE(INT(B1168),", "),INT(B1168)),""),IF(C1168=VALUE(REPORTE!C$10),IF(SUM(DC1169:DC$1993),CONCATENATE(INT(B1168),", "),INT(B1168)),""))</f>
        <v>#VALUE!</v>
      </c>
      <c r="DG1168" s="5"/>
      <c r="DH1168" s="5"/>
      <c r="DI1168" s="5"/>
      <c r="DJ1168" s="5"/>
    </row>
    <row r="1169" spans="1:114">
      <c r="A1169" s="4"/>
      <c r="B1169" s="3"/>
      <c r="D1169" s="1"/>
      <c r="H1169" s="5"/>
      <c r="L1169" s="4"/>
      <c r="M1169" s="4"/>
      <c r="Q1169" s="5"/>
      <c r="S1169"/>
      <c r="X1169" s="3"/>
      <c r="Z1169" s="4"/>
      <c r="BH1169" s="7"/>
      <c r="BI1169" s="4"/>
      <c r="BJ1169" s="123"/>
      <c r="BK1169" s="140"/>
      <c r="BP1169" s="5"/>
      <c r="BS1169" s="5"/>
      <c r="BT1169" s="5"/>
      <c r="BU1169" s="5"/>
      <c r="BV1169" s="5"/>
      <c r="BW1169" s="5"/>
      <c r="BX1169" s="14"/>
      <c r="BY1169" s="28"/>
      <c r="DC1169" s="5" t="e">
        <f>IF(REPORTE!AH$2="si",IF(C1169=VALUE(REPORTE!C$11),IF(SUM(DC1170:DC$1993),CONCATENATE(INT(B1169),", "),INT(B1169)),""),IF(C1169=VALUE(REPORTE!C$10),IF(SUM(DC1170:DC$1993),CONCATENATE(INT(B1169),", "),INT(B1169)),""))</f>
        <v>#VALUE!</v>
      </c>
      <c r="DG1169" s="5"/>
      <c r="DH1169" s="5"/>
      <c r="DI1169" s="5"/>
      <c r="DJ1169" s="5"/>
    </row>
    <row r="1170" spans="1:114">
      <c r="A1170" s="4"/>
      <c r="B1170" s="3"/>
      <c r="D1170" s="1"/>
      <c r="H1170" s="5"/>
      <c r="L1170" s="4"/>
      <c r="M1170" s="4"/>
      <c r="Q1170" s="5"/>
      <c r="S1170"/>
      <c r="X1170" s="3"/>
      <c r="Z1170" s="4"/>
      <c r="BH1170" s="7"/>
      <c r="BI1170" s="4"/>
      <c r="BJ1170" s="123"/>
      <c r="BK1170" s="140"/>
      <c r="BP1170" s="5"/>
      <c r="BS1170" s="5"/>
      <c r="BT1170" s="5"/>
      <c r="BU1170" s="5"/>
      <c r="BV1170" s="5"/>
      <c r="BW1170" s="5"/>
      <c r="BX1170" s="14"/>
      <c r="BY1170" s="28"/>
      <c r="DC1170" s="5" t="e">
        <f>IF(REPORTE!AH$2="si",IF(C1170=VALUE(REPORTE!C$11),IF(SUM(DC1171:DC$1993),CONCATENATE(INT(B1170),", "),INT(B1170)),""),IF(C1170=VALUE(REPORTE!C$10),IF(SUM(DC1171:DC$1993),CONCATENATE(INT(B1170),", "),INT(B1170)),""))</f>
        <v>#VALUE!</v>
      </c>
      <c r="DG1170" s="5"/>
      <c r="DH1170" s="5"/>
      <c r="DI1170" s="5"/>
      <c r="DJ1170" s="5"/>
    </row>
    <row r="1171" spans="1:114">
      <c r="A1171" s="4"/>
      <c r="B1171" s="3"/>
      <c r="D1171" s="1"/>
      <c r="H1171" s="5"/>
      <c r="L1171" s="4"/>
      <c r="M1171" s="4"/>
      <c r="Q1171" s="5"/>
      <c r="S1171"/>
      <c r="X1171" s="3"/>
      <c r="Z1171" s="4"/>
      <c r="BH1171" s="7"/>
      <c r="BI1171" s="4"/>
      <c r="BJ1171" s="123"/>
      <c r="BK1171" s="140"/>
      <c r="BP1171" s="5"/>
      <c r="BS1171" s="5"/>
      <c r="BT1171" s="5"/>
      <c r="BU1171" s="5"/>
      <c r="BV1171" s="5"/>
      <c r="BW1171" s="5"/>
      <c r="BX1171" s="14"/>
      <c r="BY1171" s="28"/>
      <c r="DC1171" s="5" t="e">
        <f>IF(REPORTE!AH$2="si",IF(C1171=VALUE(REPORTE!C$11),IF(SUM(DC1172:DC$1993),CONCATENATE(INT(B1171),", "),INT(B1171)),""),IF(C1171=VALUE(REPORTE!C$10),IF(SUM(DC1172:DC$1993),CONCATENATE(INT(B1171),", "),INT(B1171)),""))</f>
        <v>#VALUE!</v>
      </c>
      <c r="DG1171" s="5"/>
      <c r="DH1171" s="5"/>
      <c r="DI1171" s="5"/>
      <c r="DJ1171" s="5"/>
    </row>
    <row r="1172" spans="1:114">
      <c r="A1172" s="4"/>
      <c r="B1172" s="3"/>
      <c r="D1172" s="1"/>
      <c r="H1172" s="5"/>
      <c r="L1172" s="4"/>
      <c r="M1172" s="4"/>
      <c r="Q1172" s="5"/>
      <c r="S1172"/>
      <c r="X1172" s="3"/>
      <c r="Z1172" s="4"/>
      <c r="BH1172" s="7"/>
      <c r="BI1172" s="4"/>
      <c r="BJ1172" s="123"/>
      <c r="BK1172" s="140"/>
      <c r="BP1172" s="5"/>
      <c r="BS1172" s="5"/>
      <c r="BT1172" s="5"/>
      <c r="BU1172" s="5"/>
      <c r="BV1172" s="5"/>
      <c r="BW1172" s="5"/>
      <c r="BX1172" s="14"/>
      <c r="BY1172" s="28"/>
      <c r="DC1172" s="5" t="e">
        <f>IF(REPORTE!AH$2="si",IF(C1172=VALUE(REPORTE!C$11),IF(SUM(DC1173:DC$1993),CONCATENATE(INT(B1172),", "),INT(B1172)),""),IF(C1172=VALUE(REPORTE!C$10),IF(SUM(DC1173:DC$1993),CONCATENATE(INT(B1172),", "),INT(B1172)),""))</f>
        <v>#VALUE!</v>
      </c>
      <c r="DG1172" s="5"/>
      <c r="DH1172" s="5"/>
      <c r="DI1172" s="5"/>
      <c r="DJ1172" s="5"/>
    </row>
    <row r="1173" spans="1:114">
      <c r="A1173" s="4"/>
      <c r="B1173" s="3"/>
      <c r="D1173" s="1"/>
      <c r="H1173" s="5"/>
      <c r="L1173" s="4"/>
      <c r="M1173" s="4"/>
      <c r="Q1173" s="5"/>
      <c r="S1173"/>
      <c r="X1173" s="3"/>
      <c r="Z1173" s="4"/>
      <c r="BH1173" s="7"/>
      <c r="BI1173" s="4"/>
      <c r="BJ1173" s="123"/>
      <c r="BK1173" s="140"/>
      <c r="BP1173" s="5"/>
      <c r="BS1173" s="5"/>
      <c r="BT1173" s="5"/>
      <c r="BU1173" s="5"/>
      <c r="BV1173" s="5"/>
      <c r="BW1173" s="5"/>
      <c r="BX1173" s="14"/>
      <c r="BY1173" s="28"/>
      <c r="DC1173" s="5" t="e">
        <f>IF(REPORTE!AH$2="si",IF(C1173=VALUE(REPORTE!C$11),IF(SUM(DC1174:DC$1993),CONCATENATE(INT(B1173),", "),INT(B1173)),""),IF(C1173=VALUE(REPORTE!C$10),IF(SUM(DC1174:DC$1993),CONCATENATE(INT(B1173),", "),INT(B1173)),""))</f>
        <v>#VALUE!</v>
      </c>
      <c r="DG1173" s="5"/>
      <c r="DH1173" s="5"/>
      <c r="DI1173" s="5"/>
      <c r="DJ1173" s="5"/>
    </row>
    <row r="1174" spans="1:114">
      <c r="A1174" s="4"/>
      <c r="B1174" s="3"/>
      <c r="D1174" s="1"/>
      <c r="H1174" s="5"/>
      <c r="L1174" s="4"/>
      <c r="M1174" s="4"/>
      <c r="Q1174" s="5"/>
      <c r="S1174"/>
      <c r="X1174" s="3"/>
      <c r="Z1174" s="4"/>
      <c r="BH1174" s="7"/>
      <c r="BI1174" s="4"/>
      <c r="BJ1174" s="123"/>
      <c r="BK1174" s="140"/>
      <c r="BP1174" s="5"/>
      <c r="BS1174" s="5"/>
      <c r="BT1174" s="5"/>
      <c r="BU1174" s="5"/>
      <c r="BV1174" s="5"/>
      <c r="BW1174" s="5"/>
      <c r="BX1174" s="14"/>
      <c r="BY1174" s="28"/>
      <c r="DC1174" s="5" t="e">
        <f>IF(REPORTE!AH$2="si",IF(C1174=VALUE(REPORTE!C$11),IF(SUM(DC1175:DC$1993),CONCATENATE(INT(B1174),", "),INT(B1174)),""),IF(C1174=VALUE(REPORTE!C$10),IF(SUM(DC1175:DC$1993),CONCATENATE(INT(B1174),", "),INT(B1174)),""))</f>
        <v>#VALUE!</v>
      </c>
      <c r="DG1174" s="5"/>
      <c r="DH1174" s="5"/>
      <c r="DI1174" s="5"/>
      <c r="DJ1174" s="5"/>
    </row>
    <row r="1175" spans="1:114">
      <c r="A1175" s="4"/>
      <c r="B1175" s="3"/>
      <c r="D1175" s="1"/>
      <c r="H1175" s="5"/>
      <c r="L1175" s="4"/>
      <c r="M1175" s="4"/>
      <c r="Q1175" s="5"/>
      <c r="S1175"/>
      <c r="X1175" s="3"/>
      <c r="Z1175" s="4"/>
      <c r="BH1175" s="7"/>
      <c r="BI1175" s="4"/>
      <c r="BJ1175" s="123"/>
      <c r="BK1175" s="140"/>
      <c r="BP1175" s="5"/>
      <c r="BS1175" s="5"/>
      <c r="BT1175" s="5"/>
      <c r="BU1175" s="5"/>
      <c r="BV1175" s="5"/>
      <c r="BW1175" s="5"/>
      <c r="BX1175" s="14"/>
      <c r="BY1175" s="28"/>
      <c r="DC1175" s="5" t="e">
        <f>IF(REPORTE!AH$2="si",IF(C1175=VALUE(REPORTE!C$11),IF(SUM(DC1176:DC$1993),CONCATENATE(INT(B1175),", "),INT(B1175)),""),IF(C1175=VALUE(REPORTE!C$10),IF(SUM(DC1176:DC$1993),CONCATENATE(INT(B1175),", "),INT(B1175)),""))</f>
        <v>#VALUE!</v>
      </c>
      <c r="DG1175" s="5"/>
      <c r="DH1175" s="5"/>
      <c r="DI1175" s="5"/>
      <c r="DJ1175" s="5"/>
    </row>
    <row r="1176" spans="1:114">
      <c r="A1176" s="4"/>
      <c r="B1176" s="3"/>
      <c r="D1176" s="1"/>
      <c r="H1176" s="5"/>
      <c r="L1176" s="4"/>
      <c r="M1176" s="4"/>
      <c r="Q1176" s="5"/>
      <c r="S1176"/>
      <c r="X1176" s="3"/>
      <c r="Z1176" s="4"/>
      <c r="BH1176" s="7"/>
      <c r="BI1176" s="4"/>
      <c r="BJ1176" s="123"/>
      <c r="BK1176" s="140"/>
      <c r="BP1176" s="5"/>
      <c r="BS1176" s="5"/>
      <c r="BT1176" s="5"/>
      <c r="BU1176" s="5"/>
      <c r="BV1176" s="5"/>
      <c r="BW1176" s="5"/>
      <c r="BX1176" s="14"/>
      <c r="BY1176" s="28"/>
      <c r="DC1176" s="5" t="e">
        <f>IF(REPORTE!AH$2="si",IF(C1176=VALUE(REPORTE!C$11),IF(SUM(DC1177:DC$1993),CONCATENATE(INT(B1176),", "),INT(B1176)),""),IF(C1176=VALUE(REPORTE!C$10),IF(SUM(DC1177:DC$1993),CONCATENATE(INT(B1176),", "),INT(B1176)),""))</f>
        <v>#VALUE!</v>
      </c>
      <c r="DG1176" s="5"/>
      <c r="DH1176" s="5"/>
      <c r="DI1176" s="5"/>
      <c r="DJ1176" s="5"/>
    </row>
    <row r="1177" spans="1:114">
      <c r="A1177" s="4"/>
      <c r="B1177" s="3"/>
      <c r="D1177" s="1"/>
      <c r="H1177" s="5"/>
      <c r="L1177" s="4"/>
      <c r="M1177" s="4"/>
      <c r="Q1177" s="5"/>
      <c r="S1177"/>
      <c r="X1177" s="3"/>
      <c r="Z1177" s="4"/>
      <c r="BH1177" s="7"/>
      <c r="BI1177" s="4"/>
      <c r="BJ1177" s="123"/>
      <c r="BK1177" s="140"/>
      <c r="BP1177" s="5"/>
      <c r="BS1177" s="5"/>
      <c r="BT1177" s="5"/>
      <c r="BU1177" s="5"/>
      <c r="BV1177" s="5"/>
      <c r="BW1177" s="5"/>
      <c r="BX1177" s="14"/>
      <c r="BY1177" s="28"/>
      <c r="DC1177" s="5" t="e">
        <f>IF(REPORTE!AH$2="si",IF(C1177=VALUE(REPORTE!C$11),IF(SUM(DC1178:DC$1993),CONCATENATE(INT(B1177),", "),INT(B1177)),""),IF(C1177=VALUE(REPORTE!C$10),IF(SUM(DC1178:DC$1993),CONCATENATE(INT(B1177),", "),INT(B1177)),""))</f>
        <v>#VALUE!</v>
      </c>
      <c r="DG1177" s="5"/>
      <c r="DH1177" s="5"/>
      <c r="DI1177" s="5"/>
      <c r="DJ1177" s="5"/>
    </row>
    <row r="1178" spans="1:114">
      <c r="A1178" s="4"/>
      <c r="B1178" s="3"/>
      <c r="D1178" s="1"/>
      <c r="H1178" s="5"/>
      <c r="L1178" s="4"/>
      <c r="M1178" s="4"/>
      <c r="Q1178" s="5"/>
      <c r="S1178"/>
      <c r="X1178" s="3"/>
      <c r="Z1178" s="4"/>
      <c r="BH1178" s="7"/>
      <c r="BI1178" s="4"/>
      <c r="BJ1178" s="123"/>
      <c r="BK1178" s="140"/>
      <c r="BP1178" s="5"/>
      <c r="BS1178" s="5"/>
      <c r="BT1178" s="5"/>
      <c r="BU1178" s="5"/>
      <c r="BV1178" s="5"/>
      <c r="BW1178" s="5"/>
      <c r="BX1178" s="14"/>
      <c r="BY1178" s="28"/>
      <c r="DC1178" s="5" t="e">
        <f>IF(REPORTE!AH$2="si",IF(C1178=VALUE(REPORTE!C$11),IF(SUM(DC1179:DC$1993),CONCATENATE(INT(B1178),", "),INT(B1178)),""),IF(C1178=VALUE(REPORTE!C$10),IF(SUM(DC1179:DC$1993),CONCATENATE(INT(B1178),", "),INT(B1178)),""))</f>
        <v>#VALUE!</v>
      </c>
      <c r="DD1178" s="5" t="e">
        <f>CONCATENATE(DC1178,DC1179,DC1180,DC1181,DC1182,DC1183,DC1184,DC1185,DC1186,DC1187,DC1188,DC1189,DC1190,DC1191,DC1192,DC1193,DC1194,DC1195,DC1196,DC1197,DC1198,DC1199,DC1200,DC1201,DC1202,DC1203,DC1204,DC1205,DC1206,DC1207,DC1208,DC1209,DC1210,DC1211,DC1212,DC1213,DC1214,DC1215,DC1216,DC1217,DC1218,DC1219)</f>
        <v>#VALUE!</v>
      </c>
      <c r="DG1178" s="5"/>
      <c r="DH1178" s="5"/>
      <c r="DI1178" s="5"/>
      <c r="DJ1178" s="5"/>
    </row>
    <row r="1179" spans="1:114">
      <c r="A1179" s="4"/>
      <c r="B1179" s="3"/>
      <c r="D1179" s="1"/>
      <c r="H1179" s="5"/>
      <c r="L1179" s="4"/>
      <c r="M1179" s="4"/>
      <c r="Q1179" s="5"/>
      <c r="S1179"/>
      <c r="X1179" s="3"/>
      <c r="Z1179" s="4"/>
      <c r="BH1179" s="7"/>
      <c r="BI1179" s="4"/>
      <c r="BJ1179" s="123"/>
      <c r="BK1179" s="140"/>
      <c r="BP1179" s="5"/>
      <c r="BS1179" s="5"/>
      <c r="BT1179" s="5"/>
      <c r="BU1179" s="5"/>
      <c r="BV1179" s="5"/>
      <c r="BW1179" s="5"/>
      <c r="BX1179" s="14"/>
      <c r="BY1179" s="28"/>
      <c r="DC1179" s="5" t="e">
        <f>IF(REPORTE!AH$2="si",IF(C1179=VALUE(REPORTE!C$11),IF(SUM(DC1180:DC$1993),CONCATENATE(INT(B1179),", "),INT(B1179)),""),IF(C1179=VALUE(REPORTE!C$10),IF(SUM(DC1180:DC$1993),CONCATENATE(INT(B1179),", "),INT(B1179)),""))</f>
        <v>#VALUE!</v>
      </c>
      <c r="DG1179" s="5"/>
      <c r="DH1179" s="5"/>
      <c r="DI1179" s="5"/>
      <c r="DJ1179" s="5"/>
    </row>
    <row r="1180" spans="1:114">
      <c r="A1180" s="4"/>
      <c r="B1180" s="3"/>
      <c r="D1180" s="1"/>
      <c r="H1180" s="5"/>
      <c r="L1180" s="4"/>
      <c r="M1180" s="4"/>
      <c r="Q1180" s="5"/>
      <c r="S1180"/>
      <c r="X1180" s="3"/>
      <c r="Z1180" s="4"/>
      <c r="BH1180" s="7"/>
      <c r="BI1180" s="4"/>
      <c r="BJ1180" s="123"/>
      <c r="BK1180" s="140"/>
      <c r="BP1180" s="5"/>
      <c r="BS1180" s="5"/>
      <c r="BT1180" s="5"/>
      <c r="BU1180" s="5"/>
      <c r="BV1180" s="5"/>
      <c r="BW1180" s="5"/>
      <c r="BX1180" s="14"/>
      <c r="BY1180" s="28"/>
      <c r="DC1180" s="5" t="e">
        <f>IF(REPORTE!AH$2="si",IF(C1180=VALUE(REPORTE!C$11),IF(SUM(DC1181:DC$1993),CONCATENATE(INT(B1180),", "),INT(B1180)),""),IF(C1180=VALUE(REPORTE!C$10),IF(SUM(DC1181:DC$1993),CONCATENATE(INT(B1180),", "),INT(B1180)),""))</f>
        <v>#VALUE!</v>
      </c>
      <c r="DG1180" s="5"/>
      <c r="DH1180" s="5"/>
      <c r="DI1180" s="5"/>
      <c r="DJ1180" s="5"/>
    </row>
    <row r="1181" spans="1:114">
      <c r="A1181" s="4"/>
      <c r="B1181" s="3"/>
      <c r="D1181" s="1"/>
      <c r="H1181" s="5"/>
      <c r="L1181" s="4"/>
      <c r="M1181" s="4"/>
      <c r="Q1181" s="5"/>
      <c r="S1181"/>
      <c r="X1181" s="3"/>
      <c r="Z1181" s="4"/>
      <c r="BH1181" s="7"/>
      <c r="BI1181" s="4"/>
      <c r="BJ1181" s="123"/>
      <c r="BK1181" s="140"/>
      <c r="BP1181" s="5"/>
      <c r="BS1181" s="5"/>
      <c r="BT1181" s="5"/>
      <c r="BU1181" s="5"/>
      <c r="BV1181" s="5"/>
      <c r="BW1181" s="5"/>
      <c r="BX1181" s="14"/>
      <c r="BY1181" s="28"/>
      <c r="DC1181" s="5" t="e">
        <f>IF(REPORTE!AH$2="si",IF(C1181=VALUE(REPORTE!C$11),IF(SUM(DC1182:DC$1993),CONCATENATE(INT(B1181),", "),INT(B1181)),""),IF(C1181=VALUE(REPORTE!C$10),IF(SUM(DC1182:DC$1993),CONCATENATE(INT(B1181),", "),INT(B1181)),""))</f>
        <v>#VALUE!</v>
      </c>
      <c r="DG1181" s="5"/>
      <c r="DH1181" s="5"/>
      <c r="DI1181" s="5"/>
      <c r="DJ1181" s="5"/>
    </row>
    <row r="1182" spans="1:114">
      <c r="A1182" s="4"/>
      <c r="B1182" s="3"/>
      <c r="D1182" s="1"/>
      <c r="H1182" s="5"/>
      <c r="L1182" s="4"/>
      <c r="M1182" s="4"/>
      <c r="Q1182" s="5"/>
      <c r="S1182"/>
      <c r="X1182" s="3"/>
      <c r="Z1182" s="4"/>
      <c r="BH1182" s="7"/>
      <c r="BI1182" s="4"/>
      <c r="BJ1182" s="123"/>
      <c r="BK1182" s="140"/>
      <c r="BP1182" s="5"/>
      <c r="BS1182" s="5"/>
      <c r="BT1182" s="5"/>
      <c r="BU1182" s="5"/>
      <c r="BV1182" s="5"/>
      <c r="BW1182" s="5"/>
      <c r="BX1182" s="14"/>
      <c r="BY1182" s="28"/>
      <c r="DC1182" s="5" t="e">
        <f>IF(REPORTE!AH$2="si",IF(C1182=VALUE(REPORTE!C$11),IF(SUM(DC1183:DC$1993),CONCATENATE(INT(B1182),", "),INT(B1182)),""),IF(C1182=VALUE(REPORTE!C$10),IF(SUM(DC1183:DC$1993),CONCATENATE(INT(B1182),", "),INT(B1182)),""))</f>
        <v>#VALUE!</v>
      </c>
      <c r="DG1182" s="5"/>
      <c r="DH1182" s="5"/>
      <c r="DI1182" s="5"/>
      <c r="DJ1182" s="5"/>
    </row>
    <row r="1183" spans="1:114">
      <c r="A1183" s="4"/>
      <c r="B1183" s="3"/>
      <c r="D1183" s="1"/>
      <c r="H1183" s="5"/>
      <c r="L1183" s="4"/>
      <c r="M1183" s="4"/>
      <c r="Q1183" s="5"/>
      <c r="S1183"/>
      <c r="X1183" s="3"/>
      <c r="Z1183" s="4"/>
      <c r="BH1183" s="7"/>
      <c r="BI1183" s="4"/>
      <c r="BJ1183" s="123"/>
      <c r="BK1183" s="140"/>
      <c r="BP1183" s="5"/>
      <c r="BS1183" s="5"/>
      <c r="BT1183" s="5"/>
      <c r="BU1183" s="5"/>
      <c r="BV1183" s="5"/>
      <c r="BW1183" s="5"/>
      <c r="BX1183" s="14"/>
      <c r="BY1183" s="28"/>
      <c r="DC1183" s="5" t="e">
        <f>IF(REPORTE!AH$2="si",IF(C1183=VALUE(REPORTE!C$11),IF(SUM(DC1184:DC$1993),CONCATENATE(INT(B1183),", "),INT(B1183)),""),IF(C1183=VALUE(REPORTE!C$10),IF(SUM(DC1184:DC$1993),CONCATENATE(INT(B1183),", "),INT(B1183)),""))</f>
        <v>#VALUE!</v>
      </c>
      <c r="DG1183" s="5"/>
      <c r="DH1183" s="5"/>
      <c r="DI1183" s="5"/>
      <c r="DJ1183" s="5"/>
    </row>
    <row r="1184" spans="1:114">
      <c r="A1184" s="4"/>
      <c r="B1184" s="3"/>
      <c r="D1184" s="1"/>
      <c r="H1184" s="5"/>
      <c r="L1184" s="4"/>
      <c r="M1184" s="4"/>
      <c r="Q1184" s="5"/>
      <c r="S1184"/>
      <c r="X1184" s="3"/>
      <c r="Z1184" s="4"/>
      <c r="BH1184" s="7"/>
      <c r="BI1184" s="4"/>
      <c r="BJ1184" s="123"/>
      <c r="BK1184" s="140"/>
      <c r="BP1184" s="5"/>
      <c r="BS1184" s="5"/>
      <c r="BT1184" s="5"/>
      <c r="BU1184" s="5"/>
      <c r="BV1184" s="5"/>
      <c r="BW1184" s="5"/>
      <c r="BX1184" s="14"/>
      <c r="BY1184" s="28"/>
      <c r="DC1184" s="5" t="e">
        <f>IF(REPORTE!AH$2="si",IF(C1184=VALUE(REPORTE!C$11),IF(SUM(DC1185:DC$1993),CONCATENATE(INT(B1184),", "),INT(B1184)),""),IF(C1184=VALUE(REPORTE!C$10),IF(SUM(DC1185:DC$1993),CONCATENATE(INT(B1184),", "),INT(B1184)),""))</f>
        <v>#VALUE!</v>
      </c>
      <c r="DG1184" s="5"/>
      <c r="DH1184" s="5"/>
      <c r="DI1184" s="5"/>
      <c r="DJ1184" s="5"/>
    </row>
    <row r="1185" spans="1:114">
      <c r="A1185" s="4"/>
      <c r="B1185" s="3"/>
      <c r="D1185" s="1"/>
      <c r="H1185" s="5"/>
      <c r="L1185" s="4"/>
      <c r="M1185" s="4"/>
      <c r="Q1185" s="5"/>
      <c r="S1185"/>
      <c r="X1185" s="3"/>
      <c r="Z1185" s="4"/>
      <c r="BH1185" s="7"/>
      <c r="BI1185" s="4"/>
      <c r="BJ1185" s="123"/>
      <c r="BK1185" s="140"/>
      <c r="BP1185" s="5"/>
      <c r="BS1185" s="5"/>
      <c r="BT1185" s="5"/>
      <c r="BU1185" s="5"/>
      <c r="BV1185" s="5"/>
      <c r="BW1185" s="5"/>
      <c r="BX1185" s="14"/>
      <c r="BY1185" s="28"/>
      <c r="DC1185" s="5" t="e">
        <f>IF(REPORTE!AH$2="si",IF(C1185=VALUE(REPORTE!C$11),IF(SUM(DC1186:DC$1993),CONCATENATE(INT(B1185),", "),INT(B1185)),""),IF(C1185=VALUE(REPORTE!C$10),IF(SUM(DC1186:DC$1993),CONCATENATE(INT(B1185),", "),INT(B1185)),""))</f>
        <v>#VALUE!</v>
      </c>
      <c r="DG1185" s="5"/>
      <c r="DH1185" s="5"/>
      <c r="DI1185" s="5"/>
      <c r="DJ1185" s="5"/>
    </row>
    <row r="1186" spans="1:114">
      <c r="A1186" s="4"/>
      <c r="B1186" s="3"/>
      <c r="D1186" s="1"/>
      <c r="H1186" s="5"/>
      <c r="L1186" s="4"/>
      <c r="M1186" s="4"/>
      <c r="Q1186" s="5"/>
      <c r="S1186"/>
      <c r="X1186" s="3"/>
      <c r="Z1186" s="4"/>
      <c r="BH1186" s="7"/>
      <c r="BI1186" s="4"/>
      <c r="BJ1186" s="123"/>
      <c r="BK1186" s="140"/>
      <c r="BP1186" s="5"/>
      <c r="BS1186" s="5"/>
      <c r="BT1186" s="5"/>
      <c r="BU1186" s="5"/>
      <c r="BV1186" s="5"/>
      <c r="BW1186" s="5"/>
      <c r="BX1186" s="14"/>
      <c r="BY1186" s="28"/>
      <c r="DC1186" s="5" t="e">
        <f>IF(REPORTE!AH$2="si",IF(C1186=VALUE(REPORTE!C$11),IF(SUM(DC1187:DC$1993),CONCATENATE(INT(B1186),", "),INT(B1186)),""),IF(C1186=VALUE(REPORTE!C$10),IF(SUM(DC1187:DC$1993),CONCATENATE(INT(B1186),", "),INT(B1186)),""))</f>
        <v>#VALUE!</v>
      </c>
      <c r="DG1186" s="5"/>
      <c r="DH1186" s="5"/>
      <c r="DI1186" s="5"/>
      <c r="DJ1186" s="5"/>
    </row>
    <row r="1187" spans="1:114">
      <c r="A1187" s="4"/>
      <c r="B1187" s="3"/>
      <c r="D1187" s="1"/>
      <c r="H1187" s="5"/>
      <c r="L1187" s="4"/>
      <c r="M1187" s="4"/>
      <c r="Q1187" s="5"/>
      <c r="S1187"/>
      <c r="X1187" s="3"/>
      <c r="Z1187" s="4"/>
      <c r="BH1187" s="7"/>
      <c r="BI1187" s="4"/>
      <c r="BJ1187" s="123"/>
      <c r="BK1187" s="140"/>
      <c r="BP1187" s="5"/>
      <c r="BS1187" s="5"/>
      <c r="BT1187" s="5"/>
      <c r="BU1187" s="5"/>
      <c r="BV1187" s="5"/>
      <c r="BW1187" s="5"/>
      <c r="BX1187" s="14"/>
      <c r="BY1187" s="28"/>
      <c r="DC1187" s="5" t="e">
        <f>IF(REPORTE!AH$2="si",IF(C1187=VALUE(REPORTE!C$11),IF(SUM(DC1188:DC$1993),CONCATENATE(INT(B1187),", "),INT(B1187)),""),IF(C1187=VALUE(REPORTE!C$10),IF(SUM(DC1188:DC$1993),CONCATENATE(INT(B1187),", "),INT(B1187)),""))</f>
        <v>#VALUE!</v>
      </c>
      <c r="DG1187" s="5"/>
      <c r="DH1187" s="5"/>
      <c r="DI1187" s="5"/>
      <c r="DJ1187" s="5"/>
    </row>
    <row r="1188" spans="1:114">
      <c r="A1188" s="4"/>
      <c r="B1188" s="3"/>
      <c r="D1188" s="1"/>
      <c r="H1188" s="5"/>
      <c r="L1188" s="4"/>
      <c r="M1188" s="4"/>
      <c r="Q1188" s="5"/>
      <c r="S1188"/>
      <c r="X1188" s="3"/>
      <c r="Z1188" s="4"/>
      <c r="BH1188" s="7"/>
      <c r="BI1188" s="4"/>
      <c r="BJ1188" s="123"/>
      <c r="BK1188" s="140"/>
      <c r="BP1188" s="5"/>
      <c r="BS1188" s="5"/>
      <c r="BT1188" s="5"/>
      <c r="BU1188" s="5"/>
      <c r="BV1188" s="5"/>
      <c r="BW1188" s="5"/>
      <c r="BX1188" s="14"/>
      <c r="BY1188" s="28"/>
      <c r="DC1188" s="5" t="e">
        <f>IF(REPORTE!AH$2="si",IF(C1188=VALUE(REPORTE!C$11),IF(SUM(DC1189:DC$1993),CONCATENATE(INT(B1188),", "),INT(B1188)),""),IF(C1188=VALUE(REPORTE!C$10),IF(SUM(DC1189:DC$1993),CONCATENATE(INT(B1188),", "),INT(B1188)),""))</f>
        <v>#VALUE!</v>
      </c>
      <c r="DG1188" s="5"/>
      <c r="DH1188" s="5"/>
      <c r="DI1188" s="5"/>
      <c r="DJ1188" s="5"/>
    </row>
    <row r="1189" spans="1:114">
      <c r="A1189" s="4"/>
      <c r="B1189" s="3"/>
      <c r="D1189" s="1"/>
      <c r="H1189" s="5"/>
      <c r="L1189" s="4"/>
      <c r="M1189" s="4"/>
      <c r="Q1189" s="5"/>
      <c r="S1189"/>
      <c r="X1189" s="3"/>
      <c r="Z1189" s="4"/>
      <c r="BH1189" s="7"/>
      <c r="BI1189" s="4"/>
      <c r="BJ1189" s="123"/>
      <c r="BK1189" s="140"/>
      <c r="BP1189" s="5"/>
      <c r="BS1189" s="5"/>
      <c r="BT1189" s="5"/>
      <c r="BU1189" s="5"/>
      <c r="BV1189" s="5"/>
      <c r="BW1189" s="5"/>
      <c r="BX1189" s="14"/>
      <c r="BY1189" s="28"/>
      <c r="DC1189" s="5" t="e">
        <f>IF(REPORTE!AH$2="si",IF(C1189=VALUE(REPORTE!C$11),IF(SUM(DC1190:DC$1993),CONCATENATE(INT(B1189),", "),INT(B1189)),""),IF(C1189=VALUE(REPORTE!C$10),IF(SUM(DC1190:DC$1993),CONCATENATE(INT(B1189),", "),INT(B1189)),""))</f>
        <v>#VALUE!</v>
      </c>
      <c r="DG1189" s="5"/>
      <c r="DH1189" s="5"/>
      <c r="DI1189" s="5"/>
      <c r="DJ1189" s="5"/>
    </row>
    <row r="1190" spans="1:114">
      <c r="A1190" s="4"/>
      <c r="B1190" s="3"/>
      <c r="D1190" s="1"/>
      <c r="H1190" s="5"/>
      <c r="L1190" s="4"/>
      <c r="M1190" s="4"/>
      <c r="Q1190" s="5"/>
      <c r="S1190"/>
      <c r="X1190" s="3"/>
      <c r="Z1190" s="4"/>
      <c r="BH1190" s="7"/>
      <c r="BI1190" s="4"/>
      <c r="BJ1190" s="123"/>
      <c r="BK1190" s="140"/>
      <c r="BP1190" s="5"/>
      <c r="BS1190" s="5"/>
      <c r="BT1190" s="5"/>
      <c r="BU1190" s="5"/>
      <c r="BV1190" s="5"/>
      <c r="BW1190" s="5"/>
      <c r="BX1190" s="14"/>
      <c r="BY1190" s="28"/>
      <c r="DC1190" s="5" t="e">
        <f>IF(REPORTE!AH$2="si",IF(C1190=VALUE(REPORTE!C$11),IF(SUM(DC1191:DC$1993),CONCATENATE(INT(B1190),", "),INT(B1190)),""),IF(C1190=VALUE(REPORTE!C$10),IF(SUM(DC1191:DC$1993),CONCATENATE(INT(B1190),", "),INT(B1190)),""))</f>
        <v>#VALUE!</v>
      </c>
      <c r="DG1190" s="5"/>
      <c r="DH1190" s="5"/>
      <c r="DI1190" s="5"/>
      <c r="DJ1190" s="5"/>
    </row>
    <row r="1191" spans="1:114">
      <c r="A1191" s="4"/>
      <c r="B1191" s="3"/>
      <c r="D1191" s="1"/>
      <c r="H1191" s="5"/>
      <c r="L1191" s="4"/>
      <c r="M1191" s="4"/>
      <c r="Q1191" s="5"/>
      <c r="S1191"/>
      <c r="X1191" s="3"/>
      <c r="Z1191" s="4"/>
      <c r="BH1191" s="7"/>
      <c r="BI1191" s="4"/>
      <c r="BJ1191" s="123"/>
      <c r="BK1191" s="140"/>
      <c r="BP1191" s="5"/>
      <c r="BS1191" s="5"/>
      <c r="BT1191" s="5"/>
      <c r="BU1191" s="5"/>
      <c r="BV1191" s="5"/>
      <c r="BW1191" s="5"/>
      <c r="BX1191" s="14"/>
      <c r="BY1191" s="28"/>
      <c r="DC1191" s="5" t="e">
        <f>IF(REPORTE!AH$2="si",IF(C1191=VALUE(REPORTE!C$11),IF(SUM(DC1192:DC$1993),CONCATENATE(INT(B1191),", "),INT(B1191)),""),IF(C1191=VALUE(REPORTE!C$10),IF(SUM(DC1192:DC$1993),CONCATENATE(INT(B1191),", "),INT(B1191)),""))</f>
        <v>#VALUE!</v>
      </c>
      <c r="DG1191" s="5"/>
      <c r="DH1191" s="5"/>
      <c r="DI1191" s="5"/>
      <c r="DJ1191" s="5"/>
    </row>
    <row r="1192" spans="1:114">
      <c r="A1192" s="4"/>
      <c r="B1192" s="3"/>
      <c r="D1192" s="1"/>
      <c r="H1192" s="5"/>
      <c r="L1192" s="4"/>
      <c r="M1192" s="4"/>
      <c r="Q1192" s="5"/>
      <c r="S1192"/>
      <c r="X1192" s="3"/>
      <c r="Z1192" s="4"/>
      <c r="BH1192" s="7"/>
      <c r="BI1192" s="4"/>
      <c r="BJ1192" s="123"/>
      <c r="BK1192" s="140"/>
      <c r="BP1192" s="5"/>
      <c r="BS1192" s="5"/>
      <c r="BT1192" s="5"/>
      <c r="BU1192" s="5"/>
      <c r="BV1192" s="5"/>
      <c r="BW1192" s="5"/>
      <c r="BX1192" s="14"/>
      <c r="BY1192" s="28"/>
      <c r="DC1192" s="5" t="e">
        <f>IF(REPORTE!AH$2="si",IF(C1192=VALUE(REPORTE!C$11),IF(SUM(DC1193:DC$1993),CONCATENATE(INT(B1192),", "),INT(B1192)),""),IF(C1192=VALUE(REPORTE!C$10),IF(SUM(DC1193:DC$1993),CONCATENATE(INT(B1192),", "),INT(B1192)),""))</f>
        <v>#VALUE!</v>
      </c>
      <c r="DG1192" s="5"/>
      <c r="DH1192" s="5"/>
      <c r="DI1192" s="5"/>
      <c r="DJ1192" s="5"/>
    </row>
    <row r="1193" spans="1:114">
      <c r="A1193" s="4"/>
      <c r="B1193" s="3"/>
      <c r="D1193" s="1"/>
      <c r="H1193" s="5"/>
      <c r="L1193" s="4"/>
      <c r="M1193" s="4"/>
      <c r="Q1193" s="5"/>
      <c r="S1193"/>
      <c r="X1193" s="3"/>
      <c r="Z1193" s="4"/>
      <c r="BH1193" s="7"/>
      <c r="BI1193" s="4"/>
      <c r="BJ1193" s="123"/>
      <c r="BK1193" s="140"/>
      <c r="BP1193" s="5"/>
      <c r="BS1193" s="5"/>
      <c r="BT1193" s="5"/>
      <c r="BU1193" s="5"/>
      <c r="BV1193" s="5"/>
      <c r="BW1193" s="5"/>
      <c r="BX1193" s="14"/>
      <c r="BY1193" s="28"/>
      <c r="DC1193" s="5" t="e">
        <f>IF(REPORTE!AH$2="si",IF(C1193=VALUE(REPORTE!C$11),IF(SUM(DC1194:DC$1993),CONCATENATE(INT(B1193),", "),INT(B1193)),""),IF(C1193=VALUE(REPORTE!C$10),IF(SUM(DC1194:DC$1993),CONCATENATE(INT(B1193),", "),INT(B1193)),""))</f>
        <v>#VALUE!</v>
      </c>
      <c r="DG1193" s="5"/>
      <c r="DH1193" s="5"/>
      <c r="DI1193" s="5"/>
      <c r="DJ1193" s="5"/>
    </row>
    <row r="1194" spans="1:114">
      <c r="A1194" s="4"/>
      <c r="B1194" s="3"/>
      <c r="D1194" s="1"/>
      <c r="H1194" s="5"/>
      <c r="L1194" s="4"/>
      <c r="M1194" s="4"/>
      <c r="Q1194" s="5"/>
      <c r="S1194"/>
      <c r="X1194" s="3"/>
      <c r="Z1194" s="4"/>
      <c r="BH1194" s="7"/>
      <c r="BI1194" s="4"/>
      <c r="BJ1194" s="123"/>
      <c r="BK1194" s="140"/>
      <c r="BP1194" s="5"/>
      <c r="BS1194" s="5"/>
      <c r="BT1194" s="5"/>
      <c r="BU1194" s="5"/>
      <c r="BV1194" s="5"/>
      <c r="BW1194" s="5"/>
      <c r="BX1194" s="14"/>
      <c r="BY1194" s="28"/>
      <c r="DC1194" s="5" t="e">
        <f>IF(REPORTE!AH$2="si",IF(C1194=VALUE(REPORTE!C$11),IF(SUM(DC1195:DC$1993),CONCATENATE(INT(B1194),", "),INT(B1194)),""),IF(C1194=VALUE(REPORTE!C$10),IF(SUM(DC1195:DC$1993),CONCATENATE(INT(B1194),", "),INT(B1194)),""))</f>
        <v>#VALUE!</v>
      </c>
      <c r="DG1194" s="5"/>
      <c r="DH1194" s="5"/>
      <c r="DI1194" s="5"/>
      <c r="DJ1194" s="5"/>
    </row>
    <row r="1195" spans="1:114">
      <c r="A1195" s="4"/>
      <c r="B1195" s="3"/>
      <c r="D1195" s="1"/>
      <c r="H1195" s="5"/>
      <c r="L1195" s="4"/>
      <c r="M1195" s="4"/>
      <c r="Q1195" s="5"/>
      <c r="S1195"/>
      <c r="X1195" s="3"/>
      <c r="Z1195" s="4"/>
      <c r="BH1195" s="7"/>
      <c r="BI1195" s="4"/>
      <c r="BJ1195" s="123"/>
      <c r="BK1195" s="140"/>
      <c r="BP1195" s="5"/>
      <c r="BS1195" s="5"/>
      <c r="BT1195" s="5"/>
      <c r="BU1195" s="5"/>
      <c r="BV1195" s="5"/>
      <c r="BW1195" s="5"/>
      <c r="BX1195" s="14"/>
      <c r="BY1195" s="28"/>
      <c r="DC1195" s="5" t="e">
        <f>IF(REPORTE!AH$2="si",IF(C1195=VALUE(REPORTE!C$11),IF(SUM(DC1196:DC$1993),CONCATENATE(INT(B1195),", "),INT(B1195)),""),IF(C1195=VALUE(REPORTE!C$10),IF(SUM(DC1196:DC$1993),CONCATENATE(INT(B1195),", "),INT(B1195)),""))</f>
        <v>#VALUE!</v>
      </c>
      <c r="DG1195" s="5"/>
      <c r="DH1195" s="5"/>
      <c r="DI1195" s="5"/>
      <c r="DJ1195" s="5"/>
    </row>
    <row r="1196" spans="1:114">
      <c r="A1196" s="4"/>
      <c r="B1196" s="3"/>
      <c r="D1196" s="1"/>
      <c r="H1196" s="5"/>
      <c r="L1196" s="4"/>
      <c r="M1196" s="4"/>
      <c r="Q1196" s="5"/>
      <c r="S1196"/>
      <c r="X1196" s="3"/>
      <c r="Z1196" s="4"/>
      <c r="BH1196" s="7"/>
      <c r="BI1196" s="4"/>
      <c r="BJ1196" s="123"/>
      <c r="BK1196" s="140"/>
      <c r="BP1196" s="5"/>
      <c r="BS1196" s="5"/>
      <c r="BT1196" s="5"/>
      <c r="BU1196" s="5"/>
      <c r="BV1196" s="5"/>
      <c r="BW1196" s="5"/>
      <c r="BX1196" s="14"/>
      <c r="BY1196" s="28"/>
      <c r="DC1196" s="5" t="e">
        <f>IF(REPORTE!AH$2="si",IF(C1196=VALUE(REPORTE!C$11),IF(SUM(DC1197:DC$1993),CONCATENATE(INT(B1196),", "),INT(B1196)),""),IF(C1196=VALUE(REPORTE!C$10),IF(SUM(DC1197:DC$1993),CONCATENATE(INT(B1196),", "),INT(B1196)),""))</f>
        <v>#VALUE!</v>
      </c>
      <c r="DG1196" s="5"/>
      <c r="DH1196" s="5"/>
      <c r="DI1196" s="5"/>
      <c r="DJ1196" s="5"/>
    </row>
    <row r="1197" spans="1:114">
      <c r="A1197" s="4"/>
      <c r="B1197" s="3"/>
      <c r="D1197" s="1"/>
      <c r="H1197" s="5"/>
      <c r="L1197" s="4"/>
      <c r="M1197" s="4"/>
      <c r="Q1197" s="5"/>
      <c r="S1197"/>
      <c r="X1197" s="3"/>
      <c r="Z1197" s="4"/>
      <c r="BH1197" s="7"/>
      <c r="BI1197" s="4"/>
      <c r="BJ1197" s="123"/>
      <c r="BK1197" s="140"/>
      <c r="BP1197" s="5"/>
      <c r="BS1197" s="5"/>
      <c r="BT1197" s="5"/>
      <c r="BU1197" s="5"/>
      <c r="BV1197" s="5"/>
      <c r="BW1197" s="5"/>
      <c r="BX1197" s="14"/>
      <c r="BY1197" s="28"/>
      <c r="DC1197" s="5" t="e">
        <f>IF(REPORTE!AH$2="si",IF(C1197=VALUE(REPORTE!C$11),IF(SUM(DC1198:DC$1993),CONCATENATE(INT(B1197),", "),INT(B1197)),""),IF(C1197=VALUE(REPORTE!C$10),IF(SUM(DC1198:DC$1993),CONCATENATE(INT(B1197),", "),INT(B1197)),""))</f>
        <v>#VALUE!</v>
      </c>
      <c r="DG1197" s="5"/>
      <c r="DH1197" s="5"/>
      <c r="DI1197" s="5"/>
      <c r="DJ1197" s="5"/>
    </row>
    <row r="1198" spans="1:114">
      <c r="A1198" s="4"/>
      <c r="B1198" s="3"/>
      <c r="D1198" s="1"/>
      <c r="H1198" s="5"/>
      <c r="L1198" s="4"/>
      <c r="M1198" s="4"/>
      <c r="Q1198" s="5"/>
      <c r="S1198"/>
      <c r="X1198" s="3"/>
      <c r="Z1198" s="4"/>
      <c r="BH1198" s="7"/>
      <c r="BI1198" s="4"/>
      <c r="BJ1198" s="123"/>
      <c r="BK1198" s="140"/>
      <c r="BP1198" s="5"/>
      <c r="BS1198" s="5"/>
      <c r="BT1198" s="5"/>
      <c r="BU1198" s="5"/>
      <c r="BV1198" s="5"/>
      <c r="BW1198" s="5"/>
      <c r="BX1198" s="14"/>
      <c r="BY1198" s="28"/>
      <c r="DC1198" s="5" t="e">
        <f>IF(REPORTE!AH$2="si",IF(C1198=VALUE(REPORTE!C$11),IF(SUM(DC1199:DC$1993),CONCATENATE(INT(B1198),", "),INT(B1198)),""),IF(C1198=VALUE(REPORTE!C$10),IF(SUM(DC1199:DC$1993),CONCATENATE(INT(B1198),", "),INT(B1198)),""))</f>
        <v>#VALUE!</v>
      </c>
      <c r="DG1198" s="5"/>
      <c r="DH1198" s="5"/>
      <c r="DI1198" s="5"/>
      <c r="DJ1198" s="5"/>
    </row>
    <row r="1199" spans="1:114">
      <c r="A1199" s="4"/>
      <c r="B1199" s="3"/>
      <c r="D1199" s="1"/>
      <c r="H1199" s="5"/>
      <c r="L1199" s="4"/>
      <c r="M1199" s="4"/>
      <c r="Q1199" s="5"/>
      <c r="S1199"/>
      <c r="X1199" s="3"/>
      <c r="Z1199" s="4"/>
      <c r="BH1199" s="7"/>
      <c r="BI1199" s="4"/>
      <c r="BJ1199" s="123"/>
      <c r="BK1199" s="140"/>
      <c r="BP1199" s="5"/>
      <c r="BS1199" s="5"/>
      <c r="BT1199" s="5"/>
      <c r="BU1199" s="5"/>
      <c r="BV1199" s="5"/>
      <c r="BW1199" s="5"/>
      <c r="BX1199" s="14"/>
      <c r="BY1199" s="28"/>
      <c r="DC1199" s="5" t="e">
        <f>IF(REPORTE!AH$2="si",IF(C1199=VALUE(REPORTE!C$11),IF(SUM(DC1200:DC$1993),CONCATENATE(INT(B1199),", "),INT(B1199)),""),IF(C1199=VALUE(REPORTE!C$10),IF(SUM(DC1200:DC$1993),CONCATENATE(INT(B1199),", "),INT(B1199)),""))</f>
        <v>#VALUE!</v>
      </c>
      <c r="DG1199" s="5"/>
      <c r="DH1199" s="5"/>
      <c r="DI1199" s="5"/>
      <c r="DJ1199" s="5"/>
    </row>
    <row r="1200" spans="1:114">
      <c r="A1200" s="4"/>
      <c r="B1200" s="3"/>
      <c r="D1200" s="1"/>
      <c r="H1200" s="5"/>
      <c r="L1200" s="4"/>
      <c r="M1200" s="4"/>
      <c r="Q1200" s="5"/>
      <c r="S1200"/>
      <c r="X1200" s="3"/>
      <c r="Z1200" s="4"/>
      <c r="BH1200" s="7"/>
      <c r="BI1200" s="4"/>
      <c r="BJ1200" s="123"/>
      <c r="BK1200" s="140"/>
      <c r="BP1200" s="5"/>
      <c r="BS1200" s="5"/>
      <c r="BT1200" s="5"/>
      <c r="BU1200" s="5"/>
      <c r="BV1200" s="5"/>
      <c r="BW1200" s="5"/>
      <c r="BX1200" s="14"/>
      <c r="BY1200" s="28"/>
      <c r="DC1200" s="5" t="e">
        <f>IF(REPORTE!AH$2="si",IF(C1200=VALUE(REPORTE!C$11),IF(SUM(DC1201:DC$1993),CONCATENATE(INT(B1200),", "),INT(B1200)),""),IF(C1200=VALUE(REPORTE!C$10),IF(SUM(DC1201:DC$1993),CONCATENATE(INT(B1200),", "),INT(B1200)),""))</f>
        <v>#VALUE!</v>
      </c>
      <c r="DG1200" s="5"/>
      <c r="DH1200" s="5"/>
      <c r="DI1200" s="5"/>
      <c r="DJ1200" s="5"/>
    </row>
    <row r="1201" spans="1:114">
      <c r="A1201" s="4"/>
      <c r="B1201" s="3"/>
      <c r="D1201" s="1"/>
      <c r="H1201" s="5"/>
      <c r="L1201" s="4"/>
      <c r="M1201" s="4"/>
      <c r="Q1201" s="5"/>
      <c r="S1201"/>
      <c r="X1201" s="3"/>
      <c r="Z1201" s="4"/>
      <c r="BH1201" s="7"/>
      <c r="BI1201" s="4"/>
      <c r="BJ1201" s="123"/>
      <c r="BK1201" s="140"/>
      <c r="BP1201" s="5"/>
      <c r="BS1201" s="5"/>
      <c r="BT1201" s="5"/>
      <c r="BU1201" s="5"/>
      <c r="BV1201" s="5"/>
      <c r="BW1201" s="5"/>
      <c r="BX1201" s="14"/>
      <c r="BY1201" s="28"/>
      <c r="DC1201" s="5" t="e">
        <f>IF(REPORTE!AH$2="si",IF(C1201=VALUE(REPORTE!C$11),IF(SUM(DC1202:DC$1993),CONCATENATE(INT(B1201),", "),INT(B1201)),""),IF(C1201=VALUE(REPORTE!C$10),IF(SUM(DC1202:DC$1993),CONCATENATE(INT(B1201),", "),INT(B1201)),""))</f>
        <v>#VALUE!</v>
      </c>
      <c r="DG1201" s="5"/>
      <c r="DH1201" s="5"/>
      <c r="DI1201" s="5"/>
      <c r="DJ1201" s="5"/>
    </row>
    <row r="1202" spans="1:114">
      <c r="A1202" s="4"/>
      <c r="B1202" s="3"/>
      <c r="D1202" s="1"/>
      <c r="H1202" s="5"/>
      <c r="L1202" s="4"/>
      <c r="M1202" s="4"/>
      <c r="Q1202" s="5"/>
      <c r="S1202"/>
      <c r="X1202" s="3"/>
      <c r="Z1202" s="4"/>
      <c r="BH1202" s="7"/>
      <c r="BI1202" s="4"/>
      <c r="BJ1202" s="123"/>
      <c r="BK1202" s="140"/>
      <c r="BP1202" s="5"/>
      <c r="BS1202" s="5"/>
      <c r="BT1202" s="5"/>
      <c r="BU1202" s="5"/>
      <c r="BV1202" s="5"/>
      <c r="BW1202" s="5"/>
      <c r="BX1202" s="14"/>
      <c r="BY1202" s="28"/>
      <c r="DC1202" s="5" t="e">
        <f>IF(REPORTE!AH$2="si",IF(C1202=VALUE(REPORTE!C$11),IF(SUM(DC1203:DC$1993),CONCATENATE(INT(B1202),", "),INT(B1202)),""),IF(C1202=VALUE(REPORTE!C$10),IF(SUM(DC1203:DC$1993),CONCATENATE(INT(B1202),", "),INT(B1202)),""))</f>
        <v>#VALUE!</v>
      </c>
      <c r="DG1202" s="5"/>
      <c r="DH1202" s="5"/>
      <c r="DI1202" s="5"/>
      <c r="DJ1202" s="5"/>
    </row>
    <row r="1203" spans="1:114">
      <c r="A1203" s="4"/>
      <c r="B1203" s="3"/>
      <c r="D1203" s="1"/>
      <c r="H1203" s="5"/>
      <c r="L1203" s="4"/>
      <c r="M1203" s="4"/>
      <c r="Q1203" s="5"/>
      <c r="S1203"/>
      <c r="X1203" s="3"/>
      <c r="Z1203" s="4"/>
      <c r="BH1203" s="7"/>
      <c r="BI1203" s="4"/>
      <c r="BJ1203" s="123"/>
      <c r="BK1203" s="140"/>
      <c r="BP1203" s="5"/>
      <c r="BS1203" s="5"/>
      <c r="BT1203" s="5"/>
      <c r="BU1203" s="5"/>
      <c r="BV1203" s="5"/>
      <c r="BW1203" s="5"/>
      <c r="BX1203" s="14"/>
      <c r="BY1203" s="28"/>
      <c r="DC1203" s="5" t="e">
        <f>IF(REPORTE!AH$2="si",IF(C1203=VALUE(REPORTE!C$11),IF(SUM(DC1204:DC$1993),CONCATENATE(INT(B1203),", "),INT(B1203)),""),IF(C1203=VALUE(REPORTE!C$10),IF(SUM(DC1204:DC$1993),CONCATENATE(INT(B1203),", "),INT(B1203)),""))</f>
        <v>#VALUE!</v>
      </c>
      <c r="DG1203" s="5"/>
      <c r="DH1203" s="5"/>
      <c r="DI1203" s="5"/>
      <c r="DJ1203" s="5"/>
    </row>
    <row r="1204" spans="1:114">
      <c r="A1204" s="4"/>
      <c r="B1204" s="3"/>
      <c r="D1204" s="1"/>
      <c r="H1204" s="5"/>
      <c r="L1204" s="4"/>
      <c r="M1204" s="4"/>
      <c r="Q1204" s="5"/>
      <c r="S1204"/>
      <c r="X1204" s="3"/>
      <c r="Z1204" s="4"/>
      <c r="BH1204" s="7"/>
      <c r="BI1204" s="4"/>
      <c r="BJ1204" s="123"/>
      <c r="BK1204" s="140"/>
      <c r="BP1204" s="5"/>
      <c r="BS1204" s="5"/>
      <c r="BT1204" s="5"/>
      <c r="BU1204" s="5"/>
      <c r="BV1204" s="5"/>
      <c r="BW1204" s="5"/>
      <c r="BX1204" s="14"/>
      <c r="BY1204" s="28"/>
      <c r="DC1204" s="5" t="e">
        <f>IF(REPORTE!AH$2="si",IF(C1204=VALUE(REPORTE!C$11),IF(SUM(DC1205:DC$1993),CONCATENATE(INT(B1204),", "),INT(B1204)),""),IF(C1204=VALUE(REPORTE!C$10),IF(SUM(DC1205:DC$1993),CONCATENATE(INT(B1204),", "),INT(B1204)),""))</f>
        <v>#VALUE!</v>
      </c>
      <c r="DG1204" s="5"/>
      <c r="DH1204" s="5"/>
      <c r="DI1204" s="5"/>
      <c r="DJ1204" s="5"/>
    </row>
    <row r="1205" spans="1:114">
      <c r="A1205" s="4"/>
      <c r="B1205" s="3"/>
      <c r="D1205" s="1"/>
      <c r="H1205" s="5"/>
      <c r="L1205" s="4"/>
      <c r="M1205" s="4"/>
      <c r="Q1205" s="5"/>
      <c r="S1205"/>
      <c r="X1205" s="3"/>
      <c r="Z1205" s="4"/>
      <c r="BH1205" s="7"/>
      <c r="BI1205" s="4"/>
      <c r="BJ1205" s="123"/>
      <c r="BK1205" s="140"/>
      <c r="BP1205" s="5"/>
      <c r="BS1205" s="5"/>
      <c r="BT1205" s="5"/>
      <c r="BU1205" s="5"/>
      <c r="BV1205" s="5"/>
      <c r="BW1205" s="5"/>
      <c r="BX1205" s="14"/>
      <c r="BY1205" s="28"/>
      <c r="DC1205" s="5" t="e">
        <f>IF(REPORTE!AH$2="si",IF(C1205=VALUE(REPORTE!C$11),IF(SUM(DC1206:DC$1993),CONCATENATE(INT(B1205),", "),INT(B1205)),""),IF(C1205=VALUE(REPORTE!C$10),IF(SUM(DC1206:DC$1993),CONCATENATE(INT(B1205),", "),INT(B1205)),""))</f>
        <v>#VALUE!</v>
      </c>
      <c r="DG1205" s="5"/>
      <c r="DH1205" s="5"/>
      <c r="DI1205" s="5"/>
      <c r="DJ1205" s="5"/>
    </row>
    <row r="1206" spans="1:114">
      <c r="A1206" s="4"/>
      <c r="B1206" s="3"/>
      <c r="D1206" s="1"/>
      <c r="H1206" s="5"/>
      <c r="L1206" s="4"/>
      <c r="M1206" s="4"/>
      <c r="Q1206" s="5"/>
      <c r="S1206"/>
      <c r="X1206" s="3"/>
      <c r="Z1206" s="4"/>
      <c r="BH1206" s="7"/>
      <c r="BI1206" s="4"/>
      <c r="BJ1206" s="123"/>
      <c r="BK1206" s="140"/>
      <c r="BP1206" s="5"/>
      <c r="BS1206" s="5"/>
      <c r="BT1206" s="5"/>
      <c r="BU1206" s="5"/>
      <c r="BV1206" s="5"/>
      <c r="BW1206" s="5"/>
      <c r="BX1206" s="14"/>
      <c r="BY1206" s="28"/>
      <c r="DC1206" s="5" t="e">
        <f>IF(REPORTE!AH$2="si",IF(C1206=VALUE(REPORTE!C$11),IF(SUM(DC1207:DC$1993),CONCATENATE(INT(B1206),", "),INT(B1206)),""),IF(C1206=VALUE(REPORTE!C$10),IF(SUM(DC1207:DC$1993),CONCATENATE(INT(B1206),", "),INT(B1206)),""))</f>
        <v>#VALUE!</v>
      </c>
      <c r="DG1206" s="5"/>
      <c r="DH1206" s="5"/>
      <c r="DI1206" s="5"/>
      <c r="DJ1206" s="5"/>
    </row>
    <row r="1207" spans="1:114">
      <c r="A1207" s="4"/>
      <c r="B1207" s="3"/>
      <c r="D1207" s="1"/>
      <c r="H1207" s="5"/>
      <c r="L1207" s="4"/>
      <c r="M1207" s="4"/>
      <c r="Q1207" s="5"/>
      <c r="S1207"/>
      <c r="X1207" s="3"/>
      <c r="Z1207" s="4"/>
      <c r="BH1207" s="7"/>
      <c r="BI1207" s="4"/>
      <c r="BJ1207" s="123"/>
      <c r="BK1207" s="140"/>
      <c r="BP1207" s="5"/>
      <c r="BS1207" s="5"/>
      <c r="BT1207" s="5"/>
      <c r="BU1207" s="5"/>
      <c r="BV1207" s="5"/>
      <c r="BW1207" s="5"/>
      <c r="BX1207" s="14"/>
      <c r="BY1207" s="28"/>
      <c r="DC1207" s="5" t="e">
        <f>IF(REPORTE!AH$2="si",IF(C1207=VALUE(REPORTE!C$11),IF(SUM(DC1208:DC$1993),CONCATENATE(INT(B1207),", "),INT(B1207)),""),IF(C1207=VALUE(REPORTE!C$10),IF(SUM(DC1208:DC$1993),CONCATENATE(INT(B1207),", "),INT(B1207)),""))</f>
        <v>#VALUE!</v>
      </c>
      <c r="DG1207" s="5"/>
      <c r="DH1207" s="5"/>
      <c r="DI1207" s="5"/>
      <c r="DJ1207" s="5"/>
    </row>
    <row r="1208" spans="1:114">
      <c r="A1208" s="4"/>
      <c r="B1208" s="3"/>
      <c r="D1208" s="1"/>
      <c r="H1208" s="5"/>
      <c r="L1208" s="4"/>
      <c r="M1208" s="4"/>
      <c r="Q1208" s="5"/>
      <c r="S1208"/>
      <c r="X1208" s="3"/>
      <c r="Z1208" s="4"/>
      <c r="BH1208" s="7"/>
      <c r="BI1208" s="4"/>
      <c r="BJ1208" s="123"/>
      <c r="BK1208" s="140"/>
      <c r="BP1208" s="5"/>
      <c r="BS1208" s="5"/>
      <c r="BT1208" s="5"/>
      <c r="BU1208" s="5"/>
      <c r="BV1208" s="5"/>
      <c r="BW1208" s="5"/>
      <c r="BX1208" s="14"/>
      <c r="BY1208" s="28"/>
      <c r="DC1208" s="5" t="e">
        <f>IF(REPORTE!AH$2="si",IF(C1208=VALUE(REPORTE!C$11),IF(SUM(DC1209:DC$1993),CONCATENATE(INT(B1208),", "),INT(B1208)),""),IF(C1208=VALUE(REPORTE!C$10),IF(SUM(DC1209:DC$1993),CONCATENATE(INT(B1208),", "),INT(B1208)),""))</f>
        <v>#VALUE!</v>
      </c>
      <c r="DG1208" s="5"/>
      <c r="DH1208" s="5"/>
      <c r="DI1208" s="5"/>
      <c r="DJ1208" s="5"/>
    </row>
    <row r="1209" spans="1:114">
      <c r="A1209" s="4"/>
      <c r="B1209" s="3"/>
      <c r="D1209" s="1"/>
      <c r="H1209" s="5"/>
      <c r="L1209" s="4"/>
      <c r="M1209" s="4"/>
      <c r="Q1209" s="5"/>
      <c r="S1209"/>
      <c r="X1209" s="3"/>
      <c r="Z1209" s="4"/>
      <c r="BH1209" s="7"/>
      <c r="BI1209" s="4"/>
      <c r="BJ1209" s="123"/>
      <c r="BK1209" s="140"/>
      <c r="BP1209" s="5"/>
      <c r="BS1209" s="5"/>
      <c r="BT1209" s="5"/>
      <c r="BU1209" s="5"/>
      <c r="BV1209" s="5"/>
      <c r="BW1209" s="5"/>
      <c r="BX1209" s="14"/>
      <c r="BY1209" s="28"/>
      <c r="DC1209" s="5" t="e">
        <f>IF(REPORTE!AH$2="si",IF(C1209=VALUE(REPORTE!C$11),IF(SUM(DC1210:DC$1993),CONCATENATE(INT(B1209),", "),INT(B1209)),""),IF(C1209=VALUE(REPORTE!C$10),IF(SUM(DC1210:DC$1993),CONCATENATE(INT(B1209),", "),INT(B1209)),""))</f>
        <v>#VALUE!</v>
      </c>
      <c r="DG1209" s="5"/>
      <c r="DH1209" s="5"/>
      <c r="DI1209" s="5"/>
      <c r="DJ1209" s="5"/>
    </row>
    <row r="1210" spans="1:114">
      <c r="A1210" s="4"/>
      <c r="B1210" s="3"/>
      <c r="D1210" s="1"/>
      <c r="H1210" s="5"/>
      <c r="L1210" s="4"/>
      <c r="M1210" s="4"/>
      <c r="Q1210" s="5"/>
      <c r="S1210"/>
      <c r="X1210" s="3"/>
      <c r="Z1210" s="4"/>
      <c r="BH1210" s="7"/>
      <c r="BI1210" s="4"/>
      <c r="BJ1210" s="123"/>
      <c r="BK1210" s="140"/>
      <c r="BP1210" s="5"/>
      <c r="BS1210" s="5"/>
      <c r="BT1210" s="5"/>
      <c r="BU1210" s="5"/>
      <c r="BV1210" s="5"/>
      <c r="BW1210" s="5"/>
      <c r="BX1210" s="14"/>
      <c r="BY1210" s="28"/>
      <c r="DC1210" s="5" t="e">
        <f>IF(REPORTE!AH$2="si",IF(C1210=VALUE(REPORTE!C$11),IF(SUM(DC1211:DC$1993),CONCATENATE(INT(B1210),", "),INT(B1210)),""),IF(C1210=VALUE(REPORTE!C$10),IF(SUM(DC1211:DC$1993),CONCATENATE(INT(B1210),", "),INT(B1210)),""))</f>
        <v>#VALUE!</v>
      </c>
      <c r="DG1210" s="5"/>
      <c r="DH1210" s="5"/>
      <c r="DI1210" s="5"/>
      <c r="DJ1210" s="5"/>
    </row>
    <row r="1211" spans="1:114">
      <c r="A1211" s="4"/>
      <c r="B1211" s="3"/>
      <c r="D1211" s="1"/>
      <c r="H1211" s="5"/>
      <c r="L1211" s="4"/>
      <c r="M1211" s="4"/>
      <c r="Q1211" s="5"/>
      <c r="S1211"/>
      <c r="X1211" s="3"/>
      <c r="Z1211" s="4"/>
      <c r="BH1211" s="7"/>
      <c r="BI1211" s="4"/>
      <c r="BJ1211" s="123"/>
      <c r="BK1211" s="140"/>
      <c r="BP1211" s="5"/>
      <c r="BS1211" s="5"/>
      <c r="BT1211" s="5"/>
      <c r="BU1211" s="5"/>
      <c r="BV1211" s="5"/>
      <c r="BW1211" s="5"/>
      <c r="BX1211" s="14"/>
      <c r="BY1211" s="28"/>
      <c r="DC1211" s="5" t="e">
        <f>IF(REPORTE!AH$2="si",IF(C1211=VALUE(REPORTE!C$11),IF(SUM(DC1212:DC$1993),CONCATENATE(INT(B1211),", "),INT(B1211)),""),IF(C1211=VALUE(REPORTE!C$10),IF(SUM(DC1212:DC$1993),CONCATENATE(INT(B1211),", "),INT(B1211)),""))</f>
        <v>#VALUE!</v>
      </c>
      <c r="DG1211" s="5"/>
      <c r="DH1211" s="5"/>
      <c r="DI1211" s="5"/>
      <c r="DJ1211" s="5"/>
    </row>
    <row r="1212" spans="1:114">
      <c r="A1212" s="4"/>
      <c r="B1212" s="3"/>
      <c r="D1212" s="1"/>
      <c r="H1212" s="5"/>
      <c r="L1212" s="4"/>
      <c r="M1212" s="4"/>
      <c r="Q1212" s="5"/>
      <c r="S1212"/>
      <c r="X1212" s="3"/>
      <c r="Z1212" s="4"/>
      <c r="BH1212" s="7"/>
      <c r="BI1212" s="4"/>
      <c r="BJ1212" s="123"/>
      <c r="BK1212" s="140"/>
      <c r="BP1212" s="5"/>
      <c r="BS1212" s="5"/>
      <c r="BT1212" s="5"/>
      <c r="BU1212" s="5"/>
      <c r="BV1212" s="5"/>
      <c r="BW1212" s="5"/>
      <c r="BX1212" s="14"/>
      <c r="BY1212" s="28"/>
      <c r="DC1212" s="5" t="e">
        <f>IF(REPORTE!AH$2="si",IF(C1212=VALUE(REPORTE!C$11),IF(SUM(DC1213:DC$1993),CONCATENATE(INT(B1212),", "),INT(B1212)),""),IF(C1212=VALUE(REPORTE!C$10),IF(SUM(DC1213:DC$1993),CONCATENATE(INT(B1212),", "),INT(B1212)),""))</f>
        <v>#VALUE!</v>
      </c>
      <c r="DG1212" s="5"/>
      <c r="DH1212" s="5"/>
      <c r="DI1212" s="5"/>
      <c r="DJ1212" s="5"/>
    </row>
    <row r="1213" spans="1:114">
      <c r="A1213" s="4"/>
      <c r="B1213" s="3"/>
      <c r="D1213" s="1"/>
      <c r="H1213" s="5"/>
      <c r="L1213" s="4"/>
      <c r="M1213" s="4"/>
      <c r="Q1213" s="5"/>
      <c r="S1213"/>
      <c r="X1213" s="3"/>
      <c r="Z1213" s="4"/>
      <c r="BH1213" s="7"/>
      <c r="BI1213" s="4"/>
      <c r="BJ1213" s="123"/>
      <c r="BK1213" s="140"/>
      <c r="BP1213" s="5"/>
      <c r="BS1213" s="5"/>
      <c r="BT1213" s="5"/>
      <c r="BU1213" s="5"/>
      <c r="BV1213" s="5"/>
      <c r="BW1213" s="5"/>
      <c r="BX1213" s="14"/>
      <c r="BY1213" s="28"/>
      <c r="DC1213" s="5" t="e">
        <f>IF(REPORTE!AH$2="si",IF(C1213=VALUE(REPORTE!C$11),IF(SUM(DC1214:DC$1993),CONCATENATE(INT(B1213),", "),INT(B1213)),""),IF(C1213=VALUE(REPORTE!C$10),IF(SUM(DC1214:DC$1993),CONCATENATE(INT(B1213),", "),INT(B1213)),""))</f>
        <v>#VALUE!</v>
      </c>
      <c r="DG1213" s="5"/>
      <c r="DH1213" s="5"/>
      <c r="DI1213" s="5"/>
      <c r="DJ1213" s="5"/>
    </row>
    <row r="1214" spans="1:114">
      <c r="A1214" s="4"/>
      <c r="B1214" s="3"/>
      <c r="D1214" s="1"/>
      <c r="H1214" s="5"/>
      <c r="L1214" s="4"/>
      <c r="M1214" s="4"/>
      <c r="Q1214" s="5"/>
      <c r="S1214"/>
      <c r="X1214" s="3"/>
      <c r="Z1214" s="4"/>
      <c r="BH1214" s="7"/>
      <c r="BI1214" s="4"/>
      <c r="BJ1214" s="123"/>
      <c r="BK1214" s="140"/>
      <c r="BP1214" s="5"/>
      <c r="BS1214" s="5"/>
      <c r="BT1214" s="5"/>
      <c r="BU1214" s="5"/>
      <c r="BV1214" s="5"/>
      <c r="BW1214" s="5"/>
      <c r="BX1214" s="14"/>
      <c r="BY1214" s="28"/>
      <c r="DC1214" s="5" t="e">
        <f>IF(REPORTE!AH$2="si",IF(C1214=VALUE(REPORTE!C$11),IF(SUM(DC1215:DC$1993),CONCATENATE(INT(B1214),", "),INT(B1214)),""),IF(C1214=VALUE(REPORTE!C$10),IF(SUM(DC1215:DC$1993),CONCATENATE(INT(B1214),", "),INT(B1214)),""))</f>
        <v>#VALUE!</v>
      </c>
      <c r="DG1214" s="5"/>
      <c r="DH1214" s="5"/>
      <c r="DI1214" s="5"/>
      <c r="DJ1214" s="5"/>
    </row>
    <row r="1215" spans="1:114">
      <c r="A1215" s="4"/>
      <c r="B1215" s="3"/>
      <c r="D1215" s="1"/>
      <c r="H1215" s="5"/>
      <c r="L1215" s="4"/>
      <c r="M1215" s="4"/>
      <c r="Q1215" s="5"/>
      <c r="S1215"/>
      <c r="X1215" s="3"/>
      <c r="Z1215" s="4"/>
      <c r="BH1215" s="7"/>
      <c r="BI1215" s="4"/>
      <c r="BJ1215" s="123"/>
      <c r="BK1215" s="140"/>
      <c r="BP1215" s="5"/>
      <c r="BS1215" s="5"/>
      <c r="BT1215" s="5"/>
      <c r="BU1215" s="5"/>
      <c r="BV1215" s="5"/>
      <c r="BW1215" s="5"/>
      <c r="BX1215" s="14"/>
      <c r="BY1215" s="28"/>
      <c r="DC1215" s="5" t="e">
        <f>IF(REPORTE!AH$2="si",IF(C1215=VALUE(REPORTE!C$11),IF(SUM(DC1216:DC$1993),CONCATENATE(INT(B1215),", "),INT(B1215)),""),IF(C1215=VALUE(REPORTE!C$10),IF(SUM(DC1216:DC$1993),CONCATENATE(INT(B1215),", "),INT(B1215)),""))</f>
        <v>#VALUE!</v>
      </c>
      <c r="DG1215" s="5"/>
      <c r="DH1215" s="5"/>
      <c r="DI1215" s="5"/>
      <c r="DJ1215" s="5"/>
    </row>
    <row r="1216" spans="1:114">
      <c r="A1216" s="4"/>
      <c r="B1216" s="3"/>
      <c r="D1216" s="1"/>
      <c r="H1216" s="5"/>
      <c r="L1216" s="4"/>
      <c r="M1216" s="4"/>
      <c r="Q1216" s="5"/>
      <c r="S1216"/>
      <c r="X1216" s="3"/>
      <c r="Z1216" s="4"/>
      <c r="BH1216" s="7"/>
      <c r="BI1216" s="4"/>
      <c r="BJ1216" s="123"/>
      <c r="BK1216" s="140"/>
      <c r="BP1216" s="5"/>
      <c r="BS1216" s="5"/>
      <c r="BT1216" s="5"/>
      <c r="BU1216" s="5"/>
      <c r="BV1216" s="5"/>
      <c r="BW1216" s="5"/>
      <c r="BX1216" s="14"/>
      <c r="BY1216" s="28"/>
      <c r="DC1216" s="5" t="e">
        <f>IF(REPORTE!AH$2="si",IF(C1216=VALUE(REPORTE!C$11),IF(SUM(DC1217:DC$1993),CONCATENATE(INT(B1216),", "),INT(B1216)),""),IF(C1216=VALUE(REPORTE!C$10),IF(SUM(DC1217:DC$1993),CONCATENATE(INT(B1216),", "),INT(B1216)),""))</f>
        <v>#VALUE!</v>
      </c>
      <c r="DG1216" s="5"/>
      <c r="DH1216" s="5"/>
      <c r="DI1216" s="5"/>
      <c r="DJ1216" s="5"/>
    </row>
    <row r="1217" spans="1:114">
      <c r="A1217" s="4"/>
      <c r="B1217" s="3"/>
      <c r="D1217" s="1"/>
      <c r="H1217" s="5"/>
      <c r="L1217" s="4"/>
      <c r="M1217" s="4"/>
      <c r="Q1217" s="5"/>
      <c r="S1217"/>
      <c r="X1217" s="3"/>
      <c r="Z1217" s="4"/>
      <c r="BH1217" s="7"/>
      <c r="BI1217" s="4"/>
      <c r="BJ1217" s="123"/>
      <c r="BK1217" s="140"/>
      <c r="BP1217" s="5"/>
      <c r="BS1217" s="5"/>
      <c r="BT1217" s="5"/>
      <c r="BU1217" s="5"/>
      <c r="BV1217" s="5"/>
      <c r="BW1217" s="5"/>
      <c r="BX1217" s="14"/>
      <c r="BY1217" s="28"/>
      <c r="DC1217" s="5" t="e">
        <f>IF(REPORTE!AH$2="si",IF(C1217=VALUE(REPORTE!C$11),IF(SUM(DC1218:DC$1993),CONCATENATE(INT(B1217),", "),INT(B1217)),""),IF(C1217=VALUE(REPORTE!C$10),IF(SUM(DC1218:DC$1993),CONCATENATE(INT(B1217),", "),INT(B1217)),""))</f>
        <v>#VALUE!</v>
      </c>
      <c r="DG1217" s="5"/>
      <c r="DH1217" s="5"/>
      <c r="DI1217" s="5"/>
      <c r="DJ1217" s="5"/>
    </row>
    <row r="1218" spans="1:114">
      <c r="A1218" s="4"/>
      <c r="B1218" s="3"/>
      <c r="D1218" s="1"/>
      <c r="H1218" s="5"/>
      <c r="L1218" s="4"/>
      <c r="M1218" s="4"/>
      <c r="Q1218" s="5"/>
      <c r="S1218"/>
      <c r="X1218" s="3"/>
      <c r="Z1218" s="4"/>
      <c r="BH1218" s="7"/>
      <c r="BI1218" s="4"/>
      <c r="BJ1218" s="123"/>
      <c r="BK1218" s="140"/>
      <c r="BP1218" s="5"/>
      <c r="BS1218" s="5"/>
      <c r="BT1218" s="5"/>
      <c r="BU1218" s="5"/>
      <c r="BV1218" s="5"/>
      <c r="BW1218" s="5"/>
      <c r="BX1218" s="14"/>
      <c r="BY1218" s="28"/>
      <c r="DC1218" s="5" t="e">
        <f>IF(REPORTE!AH$2="si",IF(C1218=VALUE(REPORTE!C$11),IF(SUM(DC1219:DC$1993),CONCATENATE(INT(B1218),", "),INT(B1218)),""),IF(C1218=VALUE(REPORTE!C$10),IF(SUM(DC1219:DC$1993),CONCATENATE(INT(B1218),", "),INT(B1218)),""))</f>
        <v>#VALUE!</v>
      </c>
      <c r="DG1218" s="5"/>
      <c r="DH1218" s="5"/>
      <c r="DI1218" s="5"/>
      <c r="DJ1218" s="5"/>
    </row>
    <row r="1219" spans="1:114">
      <c r="A1219" s="4"/>
      <c r="B1219" s="3"/>
      <c r="D1219" s="1"/>
      <c r="H1219" s="5"/>
      <c r="L1219" s="4"/>
      <c r="M1219" s="4"/>
      <c r="Q1219" s="5"/>
      <c r="S1219"/>
      <c r="X1219" s="3"/>
      <c r="Z1219" s="4"/>
      <c r="BH1219" s="7"/>
      <c r="BI1219" s="4"/>
      <c r="BJ1219" s="123"/>
      <c r="BK1219" s="140"/>
      <c r="BP1219" s="5"/>
      <c r="BS1219" s="5"/>
      <c r="BT1219" s="5"/>
      <c r="BU1219" s="5"/>
      <c r="BV1219" s="5"/>
      <c r="BW1219" s="5"/>
      <c r="BX1219" s="14"/>
      <c r="BY1219" s="28"/>
      <c r="DC1219" s="5" t="e">
        <f>IF(REPORTE!AH$2="si",IF(C1219=VALUE(REPORTE!C$11),IF(SUM(DC1220:DC$1993),CONCATENATE(INT(B1219),", "),INT(B1219)),""),IF(C1219=VALUE(REPORTE!C$10),IF(SUM(DC1220:DC$1993),CONCATENATE(INT(B1219),", "),INT(B1219)),""))</f>
        <v>#VALUE!</v>
      </c>
      <c r="DD1219" s="5"/>
      <c r="DG1219" s="5"/>
      <c r="DH1219" s="5"/>
      <c r="DI1219" s="5"/>
      <c r="DJ1219" s="5"/>
    </row>
    <row r="1220" spans="1:114">
      <c r="A1220" s="4"/>
      <c r="B1220" s="3"/>
      <c r="D1220" s="1"/>
      <c r="H1220" s="5"/>
      <c r="L1220" s="4"/>
      <c r="M1220" s="4"/>
      <c r="Q1220" s="5"/>
      <c r="S1220"/>
      <c r="Z1220" s="4"/>
      <c r="BH1220" s="7"/>
      <c r="BI1220" s="4"/>
      <c r="BJ1220" s="123"/>
      <c r="BK1220" s="140"/>
      <c r="BP1220" s="5"/>
      <c r="BS1220" s="5"/>
      <c r="BT1220" s="5"/>
      <c r="BU1220" s="5"/>
      <c r="BV1220" s="5"/>
      <c r="BW1220" s="5"/>
      <c r="BX1220" s="14"/>
      <c r="BY1220" s="28"/>
      <c r="DC1220" s="5" t="e">
        <f>IF(REPORTE!AH$2="si",IF(C1220=VALUE(REPORTE!C$11),IF(SUM(DC1221:DC$1993),CONCATENATE(INT(B1220),", "),INT(B1220)),""),IF(C1220=VALUE(REPORTE!C$10),IF(SUM(DC1221:DC$1993),CONCATENATE(INT(B1220),", "),INT(B1220)),""))</f>
        <v>#VALUE!</v>
      </c>
      <c r="DD1220" s="5" t="e">
        <f>CONCATENATE(DC1220,DC1221,DC1222,DC1223,DC1224,DC1225,DC1226,DC1227,DC1228,DC1229,DC1230,DC1231,DC1232,DC1233,DC1234,DC1235,DC1236,DC1237,DC1238,DC1239,DC1240,DC1241,DC1242,DC1243,DC1244,DC1245,DC1246,DC1247,DC1248,DC1249,DC1250,DC1251,DC1252,DC1253,DC1254,DC1255,DC1256,DC1257,DC1258,DC1259,DC1260,DC1261)</f>
        <v>#VALUE!</v>
      </c>
      <c r="DG1220" s="5"/>
      <c r="DH1220" s="5"/>
      <c r="DI1220" s="5"/>
      <c r="DJ1220" s="5"/>
    </row>
    <row r="1221" spans="1:114">
      <c r="A1221" s="4"/>
      <c r="B1221" s="3"/>
      <c r="D1221" s="1"/>
      <c r="H1221" s="5"/>
      <c r="L1221" s="4"/>
      <c r="M1221" s="4"/>
      <c r="Q1221" s="5"/>
      <c r="S1221"/>
      <c r="Z1221" s="4"/>
      <c r="BH1221" s="7"/>
      <c r="BI1221" s="4"/>
      <c r="BJ1221" s="123"/>
      <c r="BK1221" s="140"/>
      <c r="BP1221" s="5"/>
      <c r="BS1221" s="5"/>
      <c r="BT1221" s="5"/>
      <c r="BU1221" s="5"/>
      <c r="BV1221" s="5"/>
      <c r="BW1221" s="5"/>
      <c r="BX1221" s="14"/>
      <c r="BY1221" s="28"/>
      <c r="DC1221" s="5" t="e">
        <f>IF(REPORTE!AH$2="si",IF(C1221=VALUE(REPORTE!C$11),IF(SUM(DC1222:DC$1993),CONCATENATE(INT(B1221),", "),INT(B1221)),""),IF(C1221=VALUE(REPORTE!C$10),IF(SUM(DC1222:DC$1993),CONCATENATE(INT(B1221),", "),INT(B1221)),""))</f>
        <v>#VALUE!</v>
      </c>
      <c r="DG1221" s="5"/>
      <c r="DH1221" s="5"/>
      <c r="DI1221" s="5"/>
      <c r="DJ1221" s="5"/>
    </row>
    <row r="1222" spans="1:114">
      <c r="A1222" s="4"/>
      <c r="B1222" s="3"/>
      <c r="D1222" s="1"/>
      <c r="H1222" s="5"/>
      <c r="L1222" s="4"/>
      <c r="M1222" s="4"/>
      <c r="Q1222" s="5"/>
      <c r="S1222"/>
      <c r="Z1222" s="4"/>
      <c r="BH1222" s="7"/>
      <c r="BI1222" s="4"/>
      <c r="BJ1222" s="123"/>
      <c r="BK1222" s="140"/>
      <c r="BP1222" s="5"/>
      <c r="BS1222" s="5"/>
      <c r="BT1222" s="5"/>
      <c r="BU1222" s="5"/>
      <c r="BV1222" s="5"/>
      <c r="BW1222" s="5"/>
      <c r="BX1222" s="14"/>
      <c r="BY1222" s="28"/>
      <c r="DC1222" s="5" t="e">
        <f>IF(REPORTE!AH$2="si",IF(C1222=VALUE(REPORTE!C$11),IF(SUM(DC1223:DC$1993),CONCATENATE(INT(B1222),", "),INT(B1222)),""),IF(C1222=VALUE(REPORTE!C$10),IF(SUM(DC1223:DC$1993),CONCATENATE(INT(B1222),", "),INT(B1222)),""))</f>
        <v>#VALUE!</v>
      </c>
      <c r="DG1222" s="5"/>
      <c r="DH1222" s="5"/>
      <c r="DI1222" s="5"/>
      <c r="DJ1222" s="5"/>
    </row>
    <row r="1223" spans="1:114">
      <c r="A1223" s="4"/>
      <c r="B1223" s="3"/>
      <c r="D1223" s="1"/>
      <c r="H1223" s="5"/>
      <c r="L1223" s="4"/>
      <c r="M1223" s="4"/>
      <c r="Q1223" s="5"/>
      <c r="S1223"/>
      <c r="Z1223" s="4"/>
      <c r="BH1223" s="7"/>
      <c r="BI1223" s="4"/>
      <c r="BJ1223" s="123"/>
      <c r="BK1223" s="140"/>
      <c r="BP1223" s="5"/>
      <c r="BS1223" s="5"/>
      <c r="BT1223" s="5"/>
      <c r="BU1223" s="5"/>
      <c r="BV1223" s="5"/>
      <c r="BW1223" s="5"/>
      <c r="BX1223" s="14"/>
      <c r="BY1223" s="28"/>
      <c r="DC1223" s="5" t="e">
        <f>IF(REPORTE!AH$2="si",IF(C1223=VALUE(REPORTE!C$11),IF(SUM(DC1224:DC$1993),CONCATENATE(INT(B1223),", "),INT(B1223)),""),IF(C1223=VALUE(REPORTE!C$10),IF(SUM(DC1224:DC$1993),CONCATENATE(INT(B1223),", "),INT(B1223)),""))</f>
        <v>#VALUE!</v>
      </c>
      <c r="DG1223" s="5"/>
      <c r="DH1223" s="5"/>
      <c r="DI1223" s="5"/>
      <c r="DJ1223" s="5"/>
    </row>
    <row r="1224" spans="1:114">
      <c r="A1224" s="4"/>
      <c r="B1224" s="3"/>
      <c r="D1224" s="1"/>
      <c r="H1224" s="5"/>
      <c r="L1224" s="4"/>
      <c r="M1224" s="4"/>
      <c r="Q1224" s="5"/>
      <c r="S1224"/>
      <c r="Z1224" s="4"/>
      <c r="BH1224" s="7"/>
      <c r="BI1224" s="4"/>
      <c r="BJ1224" s="123"/>
      <c r="BK1224" s="140"/>
      <c r="BP1224" s="5"/>
      <c r="BS1224" s="5"/>
      <c r="BT1224" s="5"/>
      <c r="BU1224" s="5"/>
      <c r="BV1224" s="5"/>
      <c r="BW1224" s="5"/>
      <c r="BX1224" s="14"/>
      <c r="BY1224" s="28"/>
      <c r="DC1224" s="5" t="e">
        <f>IF(REPORTE!AH$2="si",IF(C1224=VALUE(REPORTE!C$11),IF(SUM(DC1225:DC$1993),CONCATENATE(INT(B1224),", "),INT(B1224)),""),IF(C1224=VALUE(REPORTE!C$10),IF(SUM(DC1225:DC$1993),CONCATENATE(INT(B1224),", "),INT(B1224)),""))</f>
        <v>#VALUE!</v>
      </c>
      <c r="DG1224" s="5"/>
      <c r="DH1224" s="5"/>
      <c r="DI1224" s="5"/>
      <c r="DJ1224" s="5"/>
    </row>
    <row r="1225" spans="1:114">
      <c r="A1225" s="4"/>
      <c r="B1225" s="3"/>
      <c r="D1225" s="1"/>
      <c r="H1225" s="5"/>
      <c r="L1225" s="4"/>
      <c r="M1225" s="4"/>
      <c r="Q1225" s="5"/>
      <c r="S1225"/>
      <c r="Z1225" s="4"/>
      <c r="BH1225" s="7"/>
      <c r="BI1225" s="4"/>
      <c r="BJ1225" s="123"/>
      <c r="BK1225" s="140"/>
      <c r="BP1225" s="5"/>
      <c r="BS1225" s="5"/>
      <c r="BT1225" s="5"/>
      <c r="BU1225" s="5"/>
      <c r="BV1225" s="5"/>
      <c r="BW1225" s="5"/>
      <c r="BX1225" s="14"/>
      <c r="BY1225" s="28"/>
      <c r="DC1225" s="5" t="e">
        <f>IF(REPORTE!AH$2="si",IF(C1225=VALUE(REPORTE!C$11),IF(SUM(DC1226:DC$1993),CONCATENATE(INT(B1225),", "),INT(B1225)),""),IF(C1225=VALUE(REPORTE!C$10),IF(SUM(DC1226:DC$1993),CONCATENATE(INT(B1225),", "),INT(B1225)),""))</f>
        <v>#VALUE!</v>
      </c>
      <c r="DG1225" s="5"/>
      <c r="DH1225" s="5"/>
      <c r="DI1225" s="5"/>
      <c r="DJ1225" s="5"/>
    </row>
    <row r="1226" spans="1:114">
      <c r="A1226" s="4"/>
      <c r="B1226" s="3"/>
      <c r="D1226" s="1"/>
      <c r="H1226" s="5"/>
      <c r="L1226" s="4"/>
      <c r="M1226" s="4"/>
      <c r="Q1226" s="5"/>
      <c r="S1226"/>
      <c r="Z1226" s="4"/>
      <c r="BH1226" s="7"/>
      <c r="BI1226" s="4"/>
      <c r="BJ1226" s="123"/>
      <c r="BK1226" s="140"/>
      <c r="BP1226" s="5"/>
      <c r="BS1226" s="5"/>
      <c r="BT1226" s="5"/>
      <c r="BU1226" s="5"/>
      <c r="BV1226" s="5"/>
      <c r="BW1226" s="5"/>
      <c r="BX1226" s="14"/>
      <c r="BY1226" s="28"/>
      <c r="DC1226" s="5" t="e">
        <f>IF(REPORTE!AH$2="si",IF(C1226=VALUE(REPORTE!C$11),IF(SUM(DC1227:DC$1993),CONCATENATE(INT(B1226),", "),INT(B1226)),""),IF(C1226=VALUE(REPORTE!C$10),IF(SUM(DC1227:DC$1993),CONCATENATE(INT(B1226),", "),INT(B1226)),""))</f>
        <v>#VALUE!</v>
      </c>
      <c r="DG1226" s="5"/>
      <c r="DH1226" s="5"/>
      <c r="DI1226" s="5"/>
      <c r="DJ1226" s="5"/>
    </row>
    <row r="1227" spans="1:114">
      <c r="A1227" s="4"/>
      <c r="B1227" s="3"/>
      <c r="D1227" s="1"/>
      <c r="H1227" s="5"/>
      <c r="L1227" s="4"/>
      <c r="M1227" s="4"/>
      <c r="Q1227" s="5"/>
      <c r="S1227"/>
      <c r="Z1227" s="4"/>
      <c r="BH1227" s="7"/>
      <c r="BI1227" s="4"/>
      <c r="BJ1227" s="123"/>
      <c r="BK1227" s="140"/>
      <c r="BP1227" s="5"/>
      <c r="BS1227" s="5"/>
      <c r="BT1227" s="5"/>
      <c r="BU1227" s="5"/>
      <c r="BV1227" s="5"/>
      <c r="BW1227" s="5"/>
      <c r="BX1227" s="14"/>
      <c r="BY1227" s="28"/>
      <c r="DC1227" s="5" t="e">
        <f>IF(REPORTE!AH$2="si",IF(C1227=VALUE(REPORTE!C$11),IF(SUM(DC1228:DC$1993),CONCATENATE(INT(B1227),", "),INT(B1227)),""),IF(C1227=VALUE(REPORTE!C$10),IF(SUM(DC1228:DC$1993),CONCATENATE(INT(B1227),", "),INT(B1227)),""))</f>
        <v>#VALUE!</v>
      </c>
      <c r="DG1227" s="5"/>
      <c r="DH1227" s="5"/>
      <c r="DI1227" s="5"/>
      <c r="DJ1227" s="5"/>
    </row>
    <row r="1228" spans="1:114">
      <c r="A1228" s="4"/>
      <c r="B1228" s="3"/>
      <c r="D1228" s="1"/>
      <c r="H1228" s="5"/>
      <c r="L1228" s="4"/>
      <c r="M1228" s="4"/>
      <c r="Q1228" s="5"/>
      <c r="S1228"/>
      <c r="Z1228" s="4"/>
      <c r="BH1228" s="7"/>
      <c r="BI1228" s="4"/>
      <c r="BJ1228" s="123"/>
      <c r="BK1228" s="140"/>
      <c r="BP1228" s="5"/>
      <c r="BS1228" s="5"/>
      <c r="BT1228" s="5"/>
      <c r="BU1228" s="5"/>
      <c r="BV1228" s="5"/>
      <c r="BW1228" s="5"/>
      <c r="BX1228" s="14"/>
      <c r="BY1228" s="28"/>
      <c r="DC1228" s="5" t="e">
        <f>IF(REPORTE!AH$2="si",IF(C1228=VALUE(REPORTE!C$11),IF(SUM(DC1229:DC$1993),CONCATENATE(INT(B1228),", "),INT(B1228)),""),IF(C1228=VALUE(REPORTE!C$10),IF(SUM(DC1229:DC$1993),CONCATENATE(INT(B1228),", "),INT(B1228)),""))</f>
        <v>#VALUE!</v>
      </c>
      <c r="DG1228" s="5"/>
      <c r="DH1228" s="5"/>
      <c r="DI1228" s="5"/>
      <c r="DJ1228" s="5"/>
    </row>
    <row r="1229" spans="1:114">
      <c r="A1229" s="4"/>
      <c r="B1229" s="3"/>
      <c r="D1229" s="1"/>
      <c r="H1229" s="5"/>
      <c r="L1229" s="4"/>
      <c r="M1229" s="4"/>
      <c r="Q1229" s="5"/>
      <c r="S1229"/>
      <c r="Z1229" s="4"/>
      <c r="BH1229" s="7"/>
      <c r="BI1229" s="4"/>
      <c r="BJ1229" s="123"/>
      <c r="BK1229" s="140"/>
      <c r="BP1229" s="5"/>
      <c r="BS1229" s="5"/>
      <c r="BT1229" s="5"/>
      <c r="BU1229" s="5"/>
      <c r="BV1229" s="5"/>
      <c r="BW1229" s="5"/>
      <c r="BX1229" s="14"/>
      <c r="BY1229" s="28"/>
      <c r="DC1229" s="5" t="e">
        <f>IF(REPORTE!AH$2="si",IF(C1229=VALUE(REPORTE!C$11),IF(SUM(DC1230:DC$1993),CONCATENATE(INT(B1229),", "),INT(B1229)),""),IF(C1229=VALUE(REPORTE!C$10),IF(SUM(DC1230:DC$1993),CONCATENATE(INT(B1229),", "),INT(B1229)),""))</f>
        <v>#VALUE!</v>
      </c>
      <c r="DG1229" s="5"/>
      <c r="DH1229" s="5"/>
      <c r="DI1229" s="5"/>
      <c r="DJ1229" s="5"/>
    </row>
    <row r="1230" spans="1:114">
      <c r="A1230" s="4"/>
      <c r="B1230" s="3"/>
      <c r="D1230" s="1"/>
      <c r="H1230" s="5"/>
      <c r="L1230" s="4"/>
      <c r="M1230" s="4"/>
      <c r="Q1230" s="5"/>
      <c r="S1230"/>
      <c r="Z1230" s="4"/>
      <c r="BH1230" s="7"/>
      <c r="BI1230" s="4"/>
      <c r="BJ1230" s="123"/>
      <c r="BK1230" s="140"/>
      <c r="BP1230" s="5"/>
      <c r="BS1230" s="5"/>
      <c r="BT1230" s="5"/>
      <c r="BU1230" s="5"/>
      <c r="BV1230" s="5"/>
      <c r="BW1230" s="5"/>
      <c r="BX1230" s="14"/>
      <c r="BY1230" s="28"/>
      <c r="DC1230" s="5" t="e">
        <f>IF(REPORTE!AH$2="si",IF(C1230=VALUE(REPORTE!C$11),IF(SUM(DC1231:DC$1993),CONCATENATE(INT(B1230),", "),INT(B1230)),""),IF(C1230=VALUE(REPORTE!C$10),IF(SUM(DC1231:DC$1993),CONCATENATE(INT(B1230),", "),INT(B1230)),""))</f>
        <v>#VALUE!</v>
      </c>
      <c r="DG1230" s="5"/>
      <c r="DH1230" s="5"/>
      <c r="DI1230" s="5"/>
      <c r="DJ1230" s="5"/>
    </row>
    <row r="1231" spans="1:114">
      <c r="A1231" s="4"/>
      <c r="B1231" s="3"/>
      <c r="D1231" s="1"/>
      <c r="H1231" s="5"/>
      <c r="L1231" s="4"/>
      <c r="M1231" s="4"/>
      <c r="Q1231" s="5"/>
      <c r="S1231"/>
      <c r="Z1231" s="4"/>
      <c r="BH1231" s="7"/>
      <c r="BI1231" s="4"/>
      <c r="BJ1231" s="123"/>
      <c r="BK1231" s="140"/>
      <c r="BP1231" s="5"/>
      <c r="BS1231" s="5"/>
      <c r="BT1231" s="5"/>
      <c r="BU1231" s="5"/>
      <c r="BV1231" s="5"/>
      <c r="BW1231" s="5"/>
      <c r="BX1231" s="14"/>
      <c r="BY1231" s="28"/>
      <c r="DC1231" s="5" t="e">
        <f>IF(REPORTE!AH$2="si",IF(C1231=VALUE(REPORTE!C$11),IF(SUM(DC1232:DC$1993),CONCATENATE(INT(B1231),", "),INT(B1231)),""),IF(C1231=VALUE(REPORTE!C$10),IF(SUM(DC1232:DC$1993),CONCATENATE(INT(B1231),", "),INT(B1231)),""))</f>
        <v>#VALUE!</v>
      </c>
      <c r="DG1231" s="5"/>
      <c r="DH1231" s="5"/>
      <c r="DI1231" s="5"/>
      <c r="DJ1231" s="5"/>
    </row>
    <row r="1232" spans="1:114">
      <c r="A1232" s="4"/>
      <c r="B1232" s="3"/>
      <c r="D1232" s="1"/>
      <c r="H1232" s="5"/>
      <c r="L1232" s="4"/>
      <c r="M1232" s="4"/>
      <c r="Q1232" s="5"/>
      <c r="S1232"/>
      <c r="Z1232" s="4"/>
      <c r="BH1232" s="7"/>
      <c r="BI1232" s="4"/>
      <c r="BJ1232" s="123"/>
      <c r="BK1232" s="140"/>
      <c r="BP1232" s="5"/>
      <c r="BS1232" s="5"/>
      <c r="BT1232" s="5"/>
      <c r="BU1232" s="5"/>
      <c r="BV1232" s="5"/>
      <c r="BW1232" s="5"/>
      <c r="BX1232" s="14"/>
      <c r="BY1232" s="28"/>
      <c r="DC1232" s="5" t="e">
        <f>IF(REPORTE!AH$2="si",IF(C1232=VALUE(REPORTE!C$11),IF(SUM(DC1233:DC$1993),CONCATENATE(INT(B1232),", "),INT(B1232)),""),IF(C1232=VALUE(REPORTE!C$10),IF(SUM(DC1233:DC$1993),CONCATENATE(INT(B1232),", "),INT(B1232)),""))</f>
        <v>#VALUE!</v>
      </c>
      <c r="DG1232" s="5"/>
      <c r="DH1232" s="5"/>
      <c r="DI1232" s="5"/>
      <c r="DJ1232" s="5"/>
    </row>
    <row r="1233" spans="1:114">
      <c r="A1233" s="4"/>
      <c r="B1233" s="3"/>
      <c r="D1233" s="1"/>
      <c r="H1233" s="5"/>
      <c r="L1233" s="4"/>
      <c r="M1233" s="4"/>
      <c r="Q1233" s="5"/>
      <c r="S1233"/>
      <c r="Z1233" s="4"/>
      <c r="BH1233" s="7"/>
      <c r="BI1233" s="4"/>
      <c r="BJ1233" s="123"/>
      <c r="BK1233" s="140"/>
      <c r="BP1233" s="5"/>
      <c r="BS1233" s="5"/>
      <c r="BT1233" s="5"/>
      <c r="BU1233" s="5"/>
      <c r="BV1233" s="5"/>
      <c r="BW1233" s="5"/>
      <c r="BX1233" s="14"/>
      <c r="BY1233" s="28"/>
      <c r="DC1233" s="5" t="e">
        <f>IF(REPORTE!AH$2="si",IF(C1233=VALUE(REPORTE!C$11),IF(SUM(DC1234:DC$1993),CONCATENATE(INT(B1233),", "),INT(B1233)),""),IF(C1233=VALUE(REPORTE!C$10),IF(SUM(DC1234:DC$1993),CONCATENATE(INT(B1233),", "),INT(B1233)),""))</f>
        <v>#VALUE!</v>
      </c>
      <c r="DG1233" s="5"/>
      <c r="DH1233" s="5"/>
      <c r="DI1233" s="5"/>
      <c r="DJ1233" s="5"/>
    </row>
    <row r="1234" spans="1:114">
      <c r="A1234" s="4"/>
      <c r="B1234" s="3"/>
      <c r="D1234" s="1"/>
      <c r="H1234" s="5"/>
      <c r="L1234" s="4"/>
      <c r="M1234" s="4"/>
      <c r="Q1234" s="5"/>
      <c r="S1234"/>
      <c r="Z1234" s="4"/>
      <c r="BH1234" s="7"/>
      <c r="BI1234" s="4"/>
      <c r="BJ1234" s="123"/>
      <c r="BK1234" s="140"/>
      <c r="BP1234" s="5"/>
      <c r="BS1234" s="5"/>
      <c r="BT1234" s="5"/>
      <c r="BU1234" s="5"/>
      <c r="BV1234" s="5"/>
      <c r="BW1234" s="5"/>
      <c r="BX1234" s="14"/>
      <c r="BY1234" s="28"/>
      <c r="DC1234" s="5" t="e">
        <f>IF(REPORTE!AH$2="si",IF(C1234=VALUE(REPORTE!C$11),IF(SUM(DC1235:DC$1993),CONCATENATE(INT(B1234),", "),INT(B1234)),""),IF(C1234=VALUE(REPORTE!C$10),IF(SUM(DC1235:DC$1993),CONCATENATE(INT(B1234),", "),INT(B1234)),""))</f>
        <v>#VALUE!</v>
      </c>
      <c r="DG1234" s="5"/>
      <c r="DH1234" s="5"/>
      <c r="DI1234" s="5"/>
      <c r="DJ1234" s="5"/>
    </row>
    <row r="1235" spans="1:114">
      <c r="A1235" s="4"/>
      <c r="B1235" s="3"/>
      <c r="D1235" s="1"/>
      <c r="H1235" s="5"/>
      <c r="L1235" s="4"/>
      <c r="M1235" s="4"/>
      <c r="Q1235" s="5"/>
      <c r="S1235"/>
      <c r="Z1235" s="4"/>
      <c r="BH1235" s="7"/>
      <c r="BI1235" s="4"/>
      <c r="BJ1235" s="123"/>
      <c r="BK1235" s="140"/>
      <c r="BP1235" s="5"/>
      <c r="BS1235" s="5"/>
      <c r="BT1235" s="5"/>
      <c r="BU1235" s="5"/>
      <c r="BV1235" s="5"/>
      <c r="BW1235" s="5"/>
      <c r="BX1235" s="14"/>
      <c r="BY1235" s="28"/>
      <c r="DC1235" s="5" t="e">
        <f>IF(REPORTE!AH$2="si",IF(C1235=VALUE(REPORTE!C$11),IF(SUM(DC1236:DC$1993),CONCATENATE(INT(B1235),", "),INT(B1235)),""),IF(C1235=VALUE(REPORTE!C$10),IF(SUM(DC1236:DC$1993),CONCATENATE(INT(B1235),", "),INT(B1235)),""))</f>
        <v>#VALUE!</v>
      </c>
      <c r="DG1235" s="5"/>
      <c r="DH1235" s="5"/>
      <c r="DI1235" s="5"/>
      <c r="DJ1235" s="5"/>
    </row>
    <row r="1236" spans="1:114">
      <c r="A1236" s="4"/>
      <c r="B1236" s="3"/>
      <c r="D1236" s="1"/>
      <c r="H1236" s="5"/>
      <c r="L1236" s="4"/>
      <c r="M1236" s="4"/>
      <c r="Q1236" s="5"/>
      <c r="S1236"/>
      <c r="Z1236" s="4"/>
      <c r="BH1236" s="7"/>
      <c r="BI1236" s="4"/>
      <c r="BJ1236" s="123"/>
      <c r="BK1236" s="140"/>
      <c r="BP1236" s="5"/>
      <c r="BS1236" s="5"/>
      <c r="BT1236" s="5"/>
      <c r="BU1236" s="5"/>
      <c r="BV1236" s="5"/>
      <c r="BW1236" s="5"/>
      <c r="BX1236" s="14"/>
      <c r="BY1236" s="28"/>
      <c r="DC1236" s="5" t="e">
        <f>IF(REPORTE!AH$2="si",IF(C1236=VALUE(REPORTE!C$11),IF(SUM(DC1237:DC$1993),CONCATENATE(INT(B1236),", "),INT(B1236)),""),IF(C1236=VALUE(REPORTE!C$10),IF(SUM(DC1237:DC$1993),CONCATENATE(INT(B1236),", "),INT(B1236)),""))</f>
        <v>#VALUE!</v>
      </c>
      <c r="DG1236" s="5"/>
      <c r="DH1236" s="5"/>
      <c r="DI1236" s="5"/>
      <c r="DJ1236" s="5"/>
    </row>
    <row r="1237" spans="1:114">
      <c r="A1237" s="4"/>
      <c r="B1237" s="3"/>
      <c r="D1237" s="1"/>
      <c r="H1237" s="5"/>
      <c r="L1237" s="4"/>
      <c r="M1237" s="4"/>
      <c r="Q1237" s="5"/>
      <c r="S1237"/>
      <c r="Z1237" s="4"/>
      <c r="BH1237" s="7"/>
      <c r="BI1237" s="4"/>
      <c r="BJ1237" s="123"/>
      <c r="BK1237" s="140"/>
      <c r="BP1237" s="5"/>
      <c r="BS1237" s="5"/>
      <c r="BT1237" s="5"/>
      <c r="BU1237" s="5"/>
      <c r="BV1237" s="5"/>
      <c r="BW1237" s="5"/>
      <c r="BX1237" s="14"/>
      <c r="BY1237" s="28"/>
      <c r="DC1237" s="5" t="e">
        <f>IF(REPORTE!AH$2="si",IF(C1237=VALUE(REPORTE!C$11),IF(SUM(DC1238:DC$1993),CONCATENATE(INT(B1237),", "),INT(B1237)),""),IF(C1237=VALUE(REPORTE!C$10),IF(SUM(DC1238:DC$1993),CONCATENATE(INT(B1237),", "),INT(B1237)),""))</f>
        <v>#VALUE!</v>
      </c>
      <c r="DG1237" s="5"/>
      <c r="DH1237" s="5"/>
      <c r="DI1237" s="5"/>
      <c r="DJ1237" s="5"/>
    </row>
    <row r="1238" spans="1:114">
      <c r="A1238" s="4"/>
      <c r="B1238" s="3"/>
      <c r="D1238" s="1"/>
      <c r="H1238" s="5"/>
      <c r="L1238" s="4"/>
      <c r="M1238" s="4"/>
      <c r="Q1238" s="5"/>
      <c r="S1238"/>
      <c r="Z1238" s="4"/>
      <c r="BH1238" s="7"/>
      <c r="BI1238" s="4"/>
      <c r="BJ1238" s="123"/>
      <c r="BK1238" s="140"/>
      <c r="BP1238" s="5"/>
      <c r="BS1238" s="5"/>
      <c r="BT1238" s="5"/>
      <c r="BU1238" s="5"/>
      <c r="BV1238" s="5"/>
      <c r="BW1238" s="5"/>
      <c r="BX1238" s="14"/>
      <c r="BY1238" s="28"/>
      <c r="DC1238" s="5" t="e">
        <f>IF(REPORTE!AH$2="si",IF(C1238=VALUE(REPORTE!C$11),IF(SUM(DC1239:DC$1993),CONCATENATE(INT(B1238),", "),INT(B1238)),""),IF(C1238=VALUE(REPORTE!C$10),IF(SUM(DC1239:DC$1993),CONCATENATE(INT(B1238),", "),INT(B1238)),""))</f>
        <v>#VALUE!</v>
      </c>
      <c r="DG1238" s="5"/>
      <c r="DH1238" s="5"/>
      <c r="DI1238" s="5"/>
      <c r="DJ1238" s="5"/>
    </row>
    <row r="1239" spans="1:114">
      <c r="A1239" s="4"/>
      <c r="B1239" s="3"/>
      <c r="D1239" s="1"/>
      <c r="H1239" s="5"/>
      <c r="L1239" s="4"/>
      <c r="M1239" s="4"/>
      <c r="Q1239" s="5"/>
      <c r="S1239"/>
      <c r="Z1239" s="4"/>
      <c r="BH1239" s="7"/>
      <c r="BI1239" s="4"/>
      <c r="BJ1239" s="123"/>
      <c r="BK1239" s="140"/>
      <c r="BP1239" s="5"/>
      <c r="BS1239" s="5"/>
      <c r="BT1239" s="5"/>
      <c r="BU1239" s="5"/>
      <c r="BV1239" s="5"/>
      <c r="BW1239" s="5"/>
      <c r="BX1239" s="14"/>
      <c r="BY1239" s="28"/>
      <c r="DC1239" s="5" t="e">
        <f>IF(REPORTE!AH$2="si",IF(C1239=VALUE(REPORTE!C$11),IF(SUM(DC1240:DC$1993),CONCATENATE(INT(B1239),", "),INT(B1239)),""),IF(C1239=VALUE(REPORTE!C$10),IF(SUM(DC1240:DC$1993),CONCATENATE(INT(B1239),", "),INT(B1239)),""))</f>
        <v>#VALUE!</v>
      </c>
      <c r="DG1239" s="5"/>
      <c r="DH1239" s="5"/>
      <c r="DI1239" s="5"/>
      <c r="DJ1239" s="5"/>
    </row>
    <row r="1240" spans="1:114">
      <c r="A1240" s="4"/>
      <c r="B1240" s="3"/>
      <c r="D1240" s="1"/>
      <c r="H1240" s="5"/>
      <c r="L1240" s="4"/>
      <c r="M1240" s="4"/>
      <c r="Q1240" s="5"/>
      <c r="S1240"/>
      <c r="Z1240" s="4"/>
      <c r="BH1240" s="7"/>
      <c r="BI1240" s="4"/>
      <c r="BJ1240" s="123"/>
      <c r="BK1240" s="140"/>
      <c r="BP1240" s="5"/>
      <c r="BS1240" s="5"/>
      <c r="BT1240" s="5"/>
      <c r="BU1240" s="5"/>
      <c r="BV1240" s="5"/>
      <c r="BW1240" s="5"/>
      <c r="BX1240" s="14"/>
      <c r="BY1240" s="28"/>
      <c r="DC1240" s="5" t="e">
        <f>IF(REPORTE!AH$2="si",IF(C1240=VALUE(REPORTE!C$11),IF(SUM(DC1241:DC$1993),CONCATENATE(INT(B1240),", "),INT(B1240)),""),IF(C1240=VALUE(REPORTE!C$10),IF(SUM(DC1241:DC$1993),CONCATENATE(INT(B1240),", "),INT(B1240)),""))</f>
        <v>#VALUE!</v>
      </c>
      <c r="DG1240" s="5"/>
      <c r="DH1240" s="5"/>
      <c r="DI1240" s="5"/>
      <c r="DJ1240" s="5"/>
    </row>
    <row r="1241" spans="1:114">
      <c r="A1241" s="4"/>
      <c r="B1241" s="3"/>
      <c r="D1241" s="1"/>
      <c r="H1241" s="5"/>
      <c r="L1241" s="4"/>
      <c r="M1241" s="4"/>
      <c r="Q1241" s="5"/>
      <c r="S1241"/>
      <c r="Z1241" s="4"/>
      <c r="BH1241" s="7"/>
      <c r="BI1241" s="4"/>
      <c r="BJ1241" s="123"/>
      <c r="BK1241" s="140"/>
      <c r="BP1241" s="5"/>
      <c r="BS1241" s="5"/>
      <c r="BT1241" s="5"/>
      <c r="BU1241" s="5"/>
      <c r="BV1241" s="5"/>
      <c r="BW1241" s="5"/>
      <c r="BX1241" s="14"/>
      <c r="BY1241" s="28"/>
      <c r="DC1241" s="5" t="e">
        <f>IF(REPORTE!AH$2="si",IF(C1241=VALUE(REPORTE!C$11),IF(SUM(DC1242:DC$1993),CONCATENATE(INT(B1241),", "),INT(B1241)),""),IF(C1241=VALUE(REPORTE!C$10),IF(SUM(DC1242:DC$1993),CONCATENATE(INT(B1241),", "),INT(B1241)),""))</f>
        <v>#VALUE!</v>
      </c>
      <c r="DG1241" s="5"/>
      <c r="DH1241" s="5"/>
      <c r="DI1241" s="5"/>
      <c r="DJ1241" s="5"/>
    </row>
    <row r="1242" spans="1:114">
      <c r="A1242" s="4"/>
      <c r="B1242" s="3"/>
      <c r="D1242" s="1"/>
      <c r="H1242" s="5"/>
      <c r="L1242" s="4"/>
      <c r="M1242" s="4"/>
      <c r="Q1242" s="5"/>
      <c r="S1242"/>
      <c r="Z1242" s="4"/>
      <c r="BH1242" s="7"/>
      <c r="BI1242" s="4"/>
      <c r="BJ1242" s="123"/>
      <c r="BK1242" s="140"/>
      <c r="BP1242" s="5"/>
      <c r="BS1242" s="5"/>
      <c r="BT1242" s="5"/>
      <c r="BU1242" s="5"/>
      <c r="BV1242" s="5"/>
      <c r="BW1242" s="5"/>
      <c r="BX1242" s="14"/>
      <c r="BY1242" s="28"/>
      <c r="DC1242" s="5" t="e">
        <f>IF(REPORTE!AH$2="si",IF(C1242=VALUE(REPORTE!C$11),IF(SUM(DC1243:DC$1993),CONCATENATE(INT(B1242),", "),INT(B1242)),""),IF(C1242=VALUE(REPORTE!C$10),IF(SUM(DC1243:DC$1993),CONCATENATE(INT(B1242),", "),INT(B1242)),""))</f>
        <v>#VALUE!</v>
      </c>
      <c r="DG1242" s="5"/>
      <c r="DH1242" s="5"/>
      <c r="DI1242" s="5"/>
      <c r="DJ1242" s="5"/>
    </row>
    <row r="1243" spans="1:114">
      <c r="A1243" s="4"/>
      <c r="B1243" s="3"/>
      <c r="D1243" s="1"/>
      <c r="H1243" s="5"/>
      <c r="L1243" s="4"/>
      <c r="M1243" s="4"/>
      <c r="Q1243" s="5"/>
      <c r="S1243"/>
      <c r="Z1243" s="4"/>
      <c r="BH1243" s="7"/>
      <c r="BI1243" s="4"/>
      <c r="BJ1243" s="123"/>
      <c r="BK1243" s="140"/>
      <c r="BP1243" s="5"/>
      <c r="BS1243" s="5"/>
      <c r="BT1243" s="5"/>
      <c r="BU1243" s="5"/>
      <c r="BV1243" s="5"/>
      <c r="BW1243" s="5"/>
      <c r="BX1243" s="14"/>
      <c r="BY1243" s="28"/>
      <c r="DC1243" s="5" t="e">
        <f>IF(REPORTE!AH$2="si",IF(C1243=VALUE(REPORTE!C$11),IF(SUM(DC1244:DC$1993),CONCATENATE(INT(B1243),", "),INT(B1243)),""),IF(C1243=VALUE(REPORTE!C$10),IF(SUM(DC1244:DC$1993),CONCATENATE(INT(B1243),", "),INT(B1243)),""))</f>
        <v>#VALUE!</v>
      </c>
      <c r="DG1243" s="5"/>
      <c r="DH1243" s="5"/>
      <c r="DI1243" s="5"/>
      <c r="DJ1243" s="5"/>
    </row>
    <row r="1244" spans="1:114">
      <c r="A1244" s="4"/>
      <c r="B1244" s="3"/>
      <c r="D1244" s="1"/>
      <c r="H1244" s="5"/>
      <c r="L1244" s="4"/>
      <c r="M1244" s="4"/>
      <c r="Q1244" s="5"/>
      <c r="S1244"/>
      <c r="Z1244" s="4"/>
      <c r="BH1244" s="7"/>
      <c r="BI1244" s="4"/>
      <c r="BJ1244" s="123"/>
      <c r="BK1244" s="140"/>
      <c r="BP1244" s="5"/>
      <c r="BS1244" s="5"/>
      <c r="BT1244" s="5"/>
      <c r="BU1244" s="5"/>
      <c r="BV1244" s="5"/>
      <c r="BW1244" s="5"/>
      <c r="BX1244" s="14"/>
      <c r="BY1244" s="28"/>
      <c r="DC1244" s="5" t="e">
        <f>IF(REPORTE!AH$2="si",IF(C1244=VALUE(REPORTE!C$11),IF(SUM(DC1245:DC$1993),CONCATENATE(INT(B1244),", "),INT(B1244)),""),IF(C1244=VALUE(REPORTE!C$10),IF(SUM(DC1245:DC$1993),CONCATENATE(INT(B1244),", "),INT(B1244)),""))</f>
        <v>#VALUE!</v>
      </c>
      <c r="DG1244" s="5"/>
      <c r="DH1244" s="5"/>
      <c r="DI1244" s="5"/>
      <c r="DJ1244" s="5"/>
    </row>
    <row r="1245" spans="1:114">
      <c r="A1245" s="4"/>
      <c r="B1245" s="3"/>
      <c r="D1245" s="1"/>
      <c r="H1245" s="5"/>
      <c r="L1245" s="4"/>
      <c r="M1245" s="4"/>
      <c r="Q1245" s="5"/>
      <c r="S1245"/>
      <c r="Z1245" s="4"/>
      <c r="BH1245" s="7"/>
      <c r="BI1245" s="4"/>
      <c r="BJ1245" s="123"/>
      <c r="BK1245" s="140"/>
      <c r="BP1245" s="5"/>
      <c r="BS1245" s="5"/>
      <c r="BT1245" s="5"/>
      <c r="BU1245" s="5"/>
      <c r="BV1245" s="5"/>
      <c r="BW1245" s="5"/>
      <c r="BX1245" s="14"/>
      <c r="BY1245" s="28"/>
      <c r="DC1245" s="5" t="e">
        <f>IF(REPORTE!AH$2="si",IF(C1245=VALUE(REPORTE!C$11),IF(SUM(DC1246:DC$1993),CONCATENATE(INT(B1245),", "),INT(B1245)),""),IF(C1245=VALUE(REPORTE!C$10),IF(SUM(DC1246:DC$1993),CONCATENATE(INT(B1245),", "),INT(B1245)),""))</f>
        <v>#VALUE!</v>
      </c>
      <c r="DG1245" s="5"/>
      <c r="DH1245" s="5"/>
      <c r="DI1245" s="5"/>
      <c r="DJ1245" s="5"/>
    </row>
    <row r="1246" spans="1:114">
      <c r="A1246" s="4"/>
      <c r="B1246" s="3"/>
      <c r="D1246" s="1"/>
      <c r="H1246" s="5"/>
      <c r="L1246" s="4"/>
      <c r="M1246" s="4"/>
      <c r="Q1246" s="5"/>
      <c r="S1246"/>
      <c r="Z1246" s="4"/>
      <c r="BH1246" s="7"/>
      <c r="BI1246" s="4"/>
      <c r="BJ1246" s="123"/>
      <c r="BK1246" s="140"/>
      <c r="BP1246" s="5"/>
      <c r="BS1246" s="5"/>
      <c r="BT1246" s="5"/>
      <c r="BU1246" s="5"/>
      <c r="BV1246" s="5"/>
      <c r="BW1246" s="5"/>
      <c r="BX1246" s="14"/>
      <c r="BY1246" s="28"/>
      <c r="DC1246" s="5" t="e">
        <f>IF(REPORTE!AH$2="si",IF(C1246=VALUE(REPORTE!C$11),IF(SUM(DC1247:DC$1993),CONCATENATE(INT(B1246),", "),INT(B1246)),""),IF(C1246=VALUE(REPORTE!C$10),IF(SUM(DC1247:DC$1993),CONCATENATE(INT(B1246),", "),INT(B1246)),""))</f>
        <v>#VALUE!</v>
      </c>
      <c r="DG1246" s="5"/>
      <c r="DH1246" s="5"/>
      <c r="DI1246" s="5"/>
      <c r="DJ1246" s="5"/>
    </row>
    <row r="1247" spans="1:114">
      <c r="A1247" s="4"/>
      <c r="B1247" s="3"/>
      <c r="D1247" s="1"/>
      <c r="H1247" s="5"/>
      <c r="L1247" s="4"/>
      <c r="M1247" s="4"/>
      <c r="Q1247" s="5"/>
      <c r="S1247"/>
      <c r="Z1247" s="4"/>
      <c r="BH1247" s="7"/>
      <c r="BI1247" s="4"/>
      <c r="BJ1247" s="123"/>
      <c r="BK1247" s="140"/>
      <c r="BP1247" s="5"/>
      <c r="BS1247" s="5"/>
      <c r="BT1247" s="5"/>
      <c r="BU1247" s="5"/>
      <c r="BV1247" s="5"/>
      <c r="BW1247" s="5"/>
      <c r="BX1247" s="14"/>
      <c r="BY1247" s="28"/>
      <c r="DC1247" s="5" t="e">
        <f>IF(REPORTE!AH$2="si",IF(C1247=VALUE(REPORTE!C$11),IF(SUM(DC1248:DC$1993),CONCATENATE(INT(B1247),", "),INT(B1247)),""),IF(C1247=VALUE(REPORTE!C$10),IF(SUM(DC1248:DC$1993),CONCATENATE(INT(B1247),", "),INT(B1247)),""))</f>
        <v>#VALUE!</v>
      </c>
      <c r="DG1247" s="5"/>
      <c r="DH1247" s="5"/>
      <c r="DI1247" s="5"/>
      <c r="DJ1247" s="5"/>
    </row>
    <row r="1248" spans="1:114">
      <c r="A1248" s="4"/>
      <c r="B1248" s="3"/>
      <c r="D1248" s="1"/>
      <c r="H1248" s="5"/>
      <c r="L1248" s="4"/>
      <c r="M1248" s="4"/>
      <c r="Q1248" s="5"/>
      <c r="S1248"/>
      <c r="Z1248" s="4"/>
      <c r="BH1248" s="7"/>
      <c r="BI1248" s="4"/>
      <c r="BJ1248" s="123"/>
      <c r="BK1248" s="140"/>
      <c r="BP1248" s="5"/>
      <c r="BS1248" s="5"/>
      <c r="BT1248" s="5"/>
      <c r="BU1248" s="5"/>
      <c r="BV1248" s="5"/>
      <c r="BW1248" s="5"/>
      <c r="BX1248" s="14"/>
      <c r="BY1248" s="28"/>
      <c r="DC1248" s="5" t="e">
        <f>IF(REPORTE!AH$2="si",IF(C1248=VALUE(REPORTE!C$11),IF(SUM(DC1249:DC$1993),CONCATENATE(INT(B1248),", "),INT(B1248)),""),IF(C1248=VALUE(REPORTE!C$10),IF(SUM(DC1249:DC$1993),CONCATENATE(INT(B1248),", "),INT(B1248)),""))</f>
        <v>#VALUE!</v>
      </c>
      <c r="DG1248" s="5"/>
      <c r="DH1248" s="5"/>
      <c r="DI1248" s="5"/>
      <c r="DJ1248" s="5"/>
    </row>
    <row r="1249" spans="1:114">
      <c r="A1249" s="4"/>
      <c r="B1249" s="3"/>
      <c r="D1249" s="1"/>
      <c r="H1249" s="5"/>
      <c r="L1249" s="4"/>
      <c r="M1249" s="4"/>
      <c r="Q1249" s="5"/>
      <c r="S1249"/>
      <c r="Z1249" s="4"/>
      <c r="BH1249" s="7"/>
      <c r="BI1249" s="4"/>
      <c r="BJ1249" s="123"/>
      <c r="BK1249" s="140"/>
      <c r="BP1249" s="5"/>
      <c r="BS1249" s="5"/>
      <c r="BT1249" s="5"/>
      <c r="BU1249" s="5"/>
      <c r="BV1249" s="5"/>
      <c r="BW1249" s="5"/>
      <c r="BX1249" s="14"/>
      <c r="BY1249" s="28"/>
      <c r="DC1249" s="5" t="e">
        <f>IF(REPORTE!AH$2="si",IF(C1249=VALUE(REPORTE!C$11),IF(SUM(DC1250:DC$1993),CONCATENATE(INT(B1249),", "),INT(B1249)),""),IF(C1249=VALUE(REPORTE!C$10),IF(SUM(DC1250:DC$1993),CONCATENATE(INT(B1249),", "),INT(B1249)),""))</f>
        <v>#VALUE!</v>
      </c>
      <c r="DG1249" s="5"/>
      <c r="DH1249" s="5"/>
      <c r="DI1249" s="5"/>
      <c r="DJ1249" s="5"/>
    </row>
    <row r="1250" spans="1:114">
      <c r="A1250" s="4"/>
      <c r="B1250" s="3"/>
      <c r="D1250" s="1"/>
      <c r="H1250" s="5"/>
      <c r="L1250" s="4"/>
      <c r="M1250" s="4"/>
      <c r="Q1250" s="5"/>
      <c r="S1250"/>
      <c r="Z1250" s="4"/>
      <c r="BH1250" s="7"/>
      <c r="BI1250" s="4"/>
      <c r="BJ1250" s="123"/>
      <c r="BK1250" s="140"/>
      <c r="BP1250" s="5"/>
      <c r="BS1250" s="5"/>
      <c r="BT1250" s="5"/>
      <c r="BU1250" s="5"/>
      <c r="BV1250" s="5"/>
      <c r="BW1250" s="5"/>
      <c r="BX1250" s="14"/>
      <c r="BY1250" s="28"/>
      <c r="DC1250" s="5" t="e">
        <f>IF(REPORTE!AH$2="si",IF(C1250=VALUE(REPORTE!C$11),IF(SUM(DC1251:DC$1993),CONCATENATE(INT(B1250),", "),INT(B1250)),""),IF(C1250=VALUE(REPORTE!C$10),IF(SUM(DC1251:DC$1993),CONCATENATE(INT(B1250),", "),INT(B1250)),""))</f>
        <v>#VALUE!</v>
      </c>
      <c r="DG1250" s="5"/>
      <c r="DH1250" s="5"/>
      <c r="DI1250" s="5"/>
      <c r="DJ1250" s="5"/>
    </row>
    <row r="1251" spans="1:114">
      <c r="A1251" s="4"/>
      <c r="B1251" s="3"/>
      <c r="D1251" s="1"/>
      <c r="H1251" s="5"/>
      <c r="L1251" s="4"/>
      <c r="M1251" s="4"/>
      <c r="Q1251" s="5"/>
      <c r="S1251"/>
      <c r="Z1251" s="4"/>
      <c r="BH1251" s="7"/>
      <c r="BI1251" s="4"/>
      <c r="BJ1251" s="123"/>
      <c r="BK1251" s="140"/>
      <c r="BP1251" s="5"/>
      <c r="BS1251" s="5"/>
      <c r="BT1251" s="5"/>
      <c r="BU1251" s="5"/>
      <c r="BV1251" s="5"/>
      <c r="BW1251" s="5"/>
      <c r="BX1251" s="14"/>
      <c r="BY1251" s="28"/>
      <c r="DC1251" s="5" t="e">
        <f>IF(REPORTE!AH$2="si",IF(C1251=VALUE(REPORTE!C$11),IF(SUM(DC1252:DC$1993),CONCATENATE(INT(B1251),", "),INT(B1251)),""),IF(C1251=VALUE(REPORTE!C$10),IF(SUM(DC1252:DC$1993),CONCATENATE(INT(B1251),", "),INT(B1251)),""))</f>
        <v>#VALUE!</v>
      </c>
      <c r="DG1251" s="5"/>
      <c r="DH1251" s="5"/>
      <c r="DI1251" s="5"/>
      <c r="DJ1251" s="5"/>
    </row>
    <row r="1252" spans="1:114">
      <c r="A1252" s="4"/>
      <c r="B1252" s="3"/>
      <c r="D1252" s="1"/>
      <c r="H1252" s="5"/>
      <c r="L1252" s="4"/>
      <c r="M1252" s="4"/>
      <c r="Q1252" s="5"/>
      <c r="S1252"/>
      <c r="Z1252" s="4"/>
      <c r="BH1252" s="7"/>
      <c r="BI1252" s="4"/>
      <c r="BJ1252" s="123"/>
      <c r="BK1252" s="140"/>
      <c r="BP1252" s="5"/>
      <c r="BS1252" s="5"/>
      <c r="BT1252" s="5"/>
      <c r="BU1252" s="5"/>
      <c r="BV1252" s="5"/>
      <c r="BW1252" s="5"/>
      <c r="BX1252" s="14"/>
      <c r="BY1252" s="28"/>
      <c r="DC1252" s="5" t="e">
        <f>IF(REPORTE!AH$2="si",IF(C1252=VALUE(REPORTE!C$11),IF(SUM(DC1253:DC$1993),CONCATENATE(INT(B1252),", "),INT(B1252)),""),IF(C1252=VALUE(REPORTE!C$10),IF(SUM(DC1253:DC$1993),CONCATENATE(INT(B1252),", "),INT(B1252)),""))</f>
        <v>#VALUE!</v>
      </c>
      <c r="DG1252" s="5"/>
      <c r="DH1252" s="5"/>
      <c r="DI1252" s="5"/>
      <c r="DJ1252" s="5"/>
    </row>
    <row r="1253" spans="1:114">
      <c r="A1253" s="4"/>
      <c r="B1253" s="3"/>
      <c r="D1253" s="1"/>
      <c r="H1253" s="5"/>
      <c r="L1253" s="4"/>
      <c r="M1253" s="4"/>
      <c r="Q1253" s="5"/>
      <c r="S1253"/>
      <c r="Z1253" s="4"/>
      <c r="BH1253" s="7"/>
      <c r="BI1253" s="4"/>
      <c r="BJ1253" s="123"/>
      <c r="BK1253" s="140"/>
      <c r="BP1253" s="5"/>
      <c r="BS1253" s="5"/>
      <c r="BT1253" s="5"/>
      <c r="BU1253" s="5"/>
      <c r="BV1253" s="5"/>
      <c r="BW1253" s="5"/>
      <c r="BX1253" s="14"/>
      <c r="BY1253" s="28"/>
      <c r="DC1253" s="5" t="e">
        <f>IF(REPORTE!AH$2="si",IF(C1253=VALUE(REPORTE!C$11),IF(SUM(DC1254:DC$1993),CONCATENATE(INT(B1253),", "),INT(B1253)),""),IF(C1253=VALUE(REPORTE!C$10),IF(SUM(DC1254:DC$1993),CONCATENATE(INT(B1253),", "),INT(B1253)),""))</f>
        <v>#VALUE!</v>
      </c>
      <c r="DG1253" s="5"/>
      <c r="DH1253" s="5"/>
      <c r="DI1253" s="5"/>
      <c r="DJ1253" s="5"/>
    </row>
    <row r="1254" spans="1:114">
      <c r="A1254" s="4"/>
      <c r="B1254" s="3"/>
      <c r="D1254" s="1"/>
      <c r="H1254" s="5"/>
      <c r="L1254" s="4"/>
      <c r="M1254" s="4"/>
      <c r="Q1254" s="5"/>
      <c r="S1254"/>
      <c r="Z1254" s="4"/>
      <c r="BH1254" s="7"/>
      <c r="BI1254" s="4"/>
      <c r="BJ1254" s="123"/>
      <c r="BK1254" s="140"/>
      <c r="BP1254" s="5"/>
      <c r="BS1254" s="5"/>
      <c r="BT1254" s="5"/>
      <c r="BU1254" s="5"/>
      <c r="BV1254" s="5"/>
      <c r="BW1254" s="5"/>
      <c r="BX1254" s="14"/>
      <c r="BY1254" s="28"/>
      <c r="DC1254" s="5" t="e">
        <f>IF(REPORTE!AH$2="si",IF(C1254=VALUE(REPORTE!C$11),IF(SUM(DC1255:DC$1993),CONCATENATE(INT(B1254),", "),INT(B1254)),""),IF(C1254=VALUE(REPORTE!C$10),IF(SUM(DC1255:DC$1993),CONCATENATE(INT(B1254),", "),INT(B1254)),""))</f>
        <v>#VALUE!</v>
      </c>
      <c r="DG1254" s="5"/>
      <c r="DH1254" s="5"/>
      <c r="DI1254" s="5"/>
      <c r="DJ1254" s="5"/>
    </row>
    <row r="1255" spans="1:114">
      <c r="A1255" s="4"/>
      <c r="B1255" s="3"/>
      <c r="D1255" s="1"/>
      <c r="H1255" s="5"/>
      <c r="L1255" s="4"/>
      <c r="M1255" s="4"/>
      <c r="Q1255" s="5"/>
      <c r="S1255"/>
      <c r="Z1255" s="4"/>
      <c r="BH1255" s="7"/>
      <c r="BI1255" s="4"/>
      <c r="BJ1255" s="123"/>
      <c r="BK1255" s="140"/>
      <c r="BP1255" s="5"/>
      <c r="BS1255" s="5"/>
      <c r="BT1255" s="5"/>
      <c r="BU1255" s="5"/>
      <c r="BV1255" s="5"/>
      <c r="BW1255" s="5"/>
      <c r="BX1255" s="14"/>
      <c r="BY1255" s="28"/>
      <c r="DC1255" s="5" t="e">
        <f>IF(REPORTE!AH$2="si",IF(C1255=VALUE(REPORTE!C$11),IF(SUM(DC1256:DC$1993),CONCATENATE(INT(B1255),", "),INT(B1255)),""),IF(C1255=VALUE(REPORTE!C$10),IF(SUM(DC1256:DC$1993),CONCATENATE(INT(B1255),", "),INT(B1255)),""))</f>
        <v>#VALUE!</v>
      </c>
      <c r="DG1255" s="5"/>
      <c r="DH1255" s="5"/>
      <c r="DI1255" s="5"/>
      <c r="DJ1255" s="5"/>
    </row>
    <row r="1256" spans="1:114">
      <c r="A1256" s="4"/>
      <c r="B1256" s="3"/>
      <c r="D1256" s="1"/>
      <c r="H1256" s="5"/>
      <c r="L1256" s="4"/>
      <c r="M1256" s="4"/>
      <c r="Q1256" s="5"/>
      <c r="S1256"/>
      <c r="Z1256" s="4"/>
      <c r="BH1256" s="7"/>
      <c r="BI1256" s="4"/>
      <c r="BJ1256" s="123"/>
      <c r="BK1256" s="140"/>
      <c r="BP1256" s="5"/>
      <c r="BS1256" s="5"/>
      <c r="BT1256" s="5"/>
      <c r="BU1256" s="5"/>
      <c r="BV1256" s="5"/>
      <c r="BW1256" s="5"/>
      <c r="BX1256" s="14"/>
      <c r="BY1256" s="28"/>
      <c r="DC1256" s="5" t="e">
        <f>IF(REPORTE!AH$2="si",IF(C1256=VALUE(REPORTE!C$11),IF(SUM(DC1257:DC$1993),CONCATENATE(INT(B1256),", "),INT(B1256)),""),IF(C1256=VALUE(REPORTE!C$10),IF(SUM(DC1257:DC$1993),CONCATENATE(INT(B1256),", "),INT(B1256)),""))</f>
        <v>#VALUE!</v>
      </c>
      <c r="DG1256" s="5"/>
      <c r="DH1256" s="5"/>
      <c r="DI1256" s="5"/>
      <c r="DJ1256" s="5"/>
    </row>
    <row r="1257" spans="1:114">
      <c r="A1257" s="4"/>
      <c r="B1257" s="3"/>
      <c r="D1257" s="1"/>
      <c r="H1257" s="5"/>
      <c r="L1257" s="4"/>
      <c r="M1257" s="4"/>
      <c r="Q1257" s="5"/>
      <c r="S1257"/>
      <c r="Z1257" s="4"/>
      <c r="BH1257" s="7"/>
      <c r="BI1257" s="4"/>
      <c r="BJ1257" s="123"/>
      <c r="BK1257" s="140"/>
      <c r="BP1257" s="5"/>
      <c r="BS1257" s="5"/>
      <c r="BT1257" s="5"/>
      <c r="BU1257" s="5"/>
      <c r="BV1257" s="5"/>
      <c r="BW1257" s="5"/>
      <c r="BX1257" s="14"/>
      <c r="BY1257" s="28"/>
      <c r="DC1257" s="5" t="e">
        <f>IF(REPORTE!AH$2="si",IF(C1257=VALUE(REPORTE!C$11),IF(SUM(DC1258:DC$1993),CONCATENATE(INT(B1257),", "),INT(B1257)),""),IF(C1257=VALUE(REPORTE!C$10),IF(SUM(DC1258:DC$1993),CONCATENATE(INT(B1257),", "),INT(B1257)),""))</f>
        <v>#VALUE!</v>
      </c>
      <c r="DG1257" s="5"/>
      <c r="DH1257" s="5"/>
      <c r="DI1257" s="5"/>
      <c r="DJ1257" s="5"/>
    </row>
    <row r="1258" spans="1:114">
      <c r="A1258" s="4"/>
      <c r="B1258" s="3"/>
      <c r="D1258" s="1"/>
      <c r="H1258" s="5"/>
      <c r="L1258" s="4"/>
      <c r="M1258" s="4"/>
      <c r="Q1258" s="5"/>
      <c r="S1258"/>
      <c r="Z1258" s="4"/>
      <c r="BH1258" s="7"/>
      <c r="BI1258" s="4"/>
      <c r="BJ1258" s="123"/>
      <c r="BK1258" s="140"/>
      <c r="BP1258" s="5"/>
      <c r="BS1258" s="5"/>
      <c r="BT1258" s="5"/>
      <c r="BU1258" s="5"/>
      <c r="BV1258" s="5"/>
      <c r="BW1258" s="5"/>
      <c r="BX1258" s="14"/>
      <c r="BY1258" s="28"/>
      <c r="DC1258" s="5" t="e">
        <f>IF(REPORTE!AH$2="si",IF(C1258=VALUE(REPORTE!C$11),IF(SUM(DC1259:DC$1993),CONCATENATE(INT(B1258),", "),INT(B1258)),""),IF(C1258=VALUE(REPORTE!C$10),IF(SUM(DC1259:DC$1993),CONCATENATE(INT(B1258),", "),INT(B1258)),""))</f>
        <v>#VALUE!</v>
      </c>
      <c r="DG1258" s="5"/>
      <c r="DH1258" s="5"/>
      <c r="DI1258" s="5"/>
      <c r="DJ1258" s="5"/>
    </row>
    <row r="1259" spans="1:114">
      <c r="A1259" s="4"/>
      <c r="B1259" s="3"/>
      <c r="D1259" s="1"/>
      <c r="H1259" s="5"/>
      <c r="L1259" s="4"/>
      <c r="M1259" s="4"/>
      <c r="Q1259" s="5"/>
      <c r="S1259"/>
      <c r="Z1259" s="4"/>
      <c r="BH1259" s="7"/>
      <c r="BI1259" s="4"/>
      <c r="BJ1259" s="123"/>
      <c r="BK1259" s="140"/>
      <c r="BP1259" s="5"/>
      <c r="BS1259" s="5"/>
      <c r="BT1259" s="5"/>
      <c r="BU1259" s="5"/>
      <c r="BV1259" s="5"/>
      <c r="BW1259" s="5"/>
      <c r="BX1259" s="14"/>
      <c r="BY1259" s="28"/>
      <c r="DC1259" s="5" t="e">
        <f>IF(REPORTE!AH$2="si",IF(C1259=VALUE(REPORTE!C$11),IF(SUM(DC1260:DC$1993),CONCATENATE(INT(B1259),", "),INT(B1259)),""),IF(C1259=VALUE(REPORTE!C$10),IF(SUM(DC1260:DC$1993),CONCATENATE(INT(B1259),", "),INT(B1259)),""))</f>
        <v>#VALUE!</v>
      </c>
      <c r="DG1259" s="5"/>
      <c r="DH1259" s="5"/>
      <c r="DI1259" s="5"/>
      <c r="DJ1259" s="5"/>
    </row>
    <row r="1260" spans="1:114">
      <c r="A1260" s="4"/>
      <c r="B1260" s="3"/>
      <c r="D1260" s="1"/>
      <c r="H1260" s="5"/>
      <c r="L1260" s="4"/>
      <c r="M1260" s="4"/>
      <c r="Q1260" s="5"/>
      <c r="S1260"/>
      <c r="Z1260" s="4"/>
      <c r="BH1260" s="7"/>
      <c r="BI1260" s="4"/>
      <c r="BJ1260" s="123"/>
      <c r="BK1260" s="140"/>
      <c r="BP1260" s="5"/>
      <c r="BS1260" s="5"/>
      <c r="BT1260" s="5"/>
      <c r="BU1260" s="5"/>
      <c r="BV1260" s="5"/>
      <c r="BW1260" s="5"/>
      <c r="BX1260" s="14"/>
      <c r="BY1260" s="28"/>
      <c r="DC1260" s="5" t="e">
        <f>IF(REPORTE!AH$2="si",IF(C1260=VALUE(REPORTE!C$11),IF(SUM(DC1261:DC$1993),CONCATENATE(INT(B1260),", "),INT(B1260)),""),IF(C1260=VALUE(REPORTE!C$10),IF(SUM(DC1261:DC$1993),CONCATENATE(INT(B1260),", "),INT(B1260)),""))</f>
        <v>#VALUE!</v>
      </c>
      <c r="DG1260" s="5"/>
      <c r="DH1260" s="5"/>
      <c r="DI1260" s="5"/>
      <c r="DJ1260" s="5"/>
    </row>
    <row r="1261" spans="1:114">
      <c r="A1261" s="4"/>
      <c r="B1261" s="3"/>
      <c r="D1261" s="1"/>
      <c r="H1261" s="5"/>
      <c r="L1261" s="4"/>
      <c r="M1261" s="4"/>
      <c r="Q1261" s="5"/>
      <c r="S1261"/>
      <c r="Z1261" s="4"/>
      <c r="BH1261" s="7"/>
      <c r="BI1261" s="4"/>
      <c r="BJ1261" s="123"/>
      <c r="BK1261" s="140"/>
      <c r="BP1261" s="5"/>
      <c r="BS1261" s="5"/>
      <c r="BT1261" s="5"/>
      <c r="BU1261" s="5"/>
      <c r="BV1261" s="5"/>
      <c r="BW1261" s="5"/>
      <c r="BX1261" s="14"/>
      <c r="BY1261" s="28"/>
      <c r="DC1261" s="5" t="e">
        <f>IF(REPORTE!AH$2="si",IF(C1261=VALUE(REPORTE!C$11),IF(SUM(DC1262:DC$1993),CONCATENATE(INT(B1261),", "),INT(B1261)),""),IF(C1261=VALUE(REPORTE!C$10),IF(SUM(DC1262:DC$1993),CONCATENATE(INT(B1261),", "),INT(B1261)),""))</f>
        <v>#VALUE!</v>
      </c>
      <c r="DG1261" s="5"/>
      <c r="DH1261" s="5"/>
      <c r="DI1261" s="5"/>
      <c r="DJ1261" s="5"/>
    </row>
    <row r="1262" spans="1:114">
      <c r="A1262" s="4"/>
      <c r="B1262" s="3"/>
      <c r="D1262" s="1"/>
      <c r="H1262" s="5"/>
      <c r="L1262" s="4"/>
      <c r="M1262" s="4"/>
      <c r="Q1262" s="5"/>
      <c r="S1262"/>
      <c r="Z1262" s="4"/>
      <c r="BH1262" s="7"/>
      <c r="BI1262" s="4"/>
      <c r="BJ1262" s="123"/>
      <c r="BK1262" s="140"/>
      <c r="BP1262" s="5"/>
      <c r="BS1262" s="5"/>
      <c r="BT1262" s="5"/>
      <c r="BU1262" s="5"/>
      <c r="BV1262" s="5"/>
      <c r="BW1262" s="5"/>
      <c r="BX1262" s="14"/>
      <c r="BY1262" s="28"/>
      <c r="DC1262" s="5" t="e">
        <f>IF(REPORTE!AH$2="si",IF(C1262=VALUE(REPORTE!C$11),IF(SUM(DC1263:DC$1993),CONCATENATE(INT(B1262),", "),INT(B1262)),""),IF(C1262=VALUE(REPORTE!C$10),IF(SUM(DC1263:DC$1993),CONCATENATE(INT(B1262),", "),INT(B1262)),""))</f>
        <v>#VALUE!</v>
      </c>
      <c r="DD1262" s="5" t="e">
        <f>CONCATENATE(DC1262,DC1263,DC1264,DC1265,DC1266,DC1267,DC1268,DC1269,DC1270,DC1271,DC1272,DC1273,DC1274,DC1275,DC1276,DC1277,DC1278,DC1279,DC1280,DC1281,DC1282,DC1283,DC1284,DC1285,DC1286,DC1287,DC1288,DC1289,DC1290,DC1291,DC1292,DC1293,DC1294,DC1295,DC1296,DC1297,DC1298,DC1299,DC1300,DC1301,DC1302,DC1303)</f>
        <v>#VALUE!</v>
      </c>
      <c r="DG1262" s="5"/>
      <c r="DH1262" s="5"/>
      <c r="DI1262" s="5"/>
      <c r="DJ1262" s="5"/>
    </row>
    <row r="1263" spans="1:114">
      <c r="A1263" s="4"/>
      <c r="B1263" s="3"/>
      <c r="D1263" s="1"/>
      <c r="H1263" s="5"/>
      <c r="L1263" s="4"/>
      <c r="M1263" s="4"/>
      <c r="Q1263" s="5"/>
      <c r="S1263"/>
      <c r="Z1263" s="4"/>
      <c r="BH1263" s="7"/>
      <c r="BI1263" s="4"/>
      <c r="BJ1263" s="123"/>
      <c r="BK1263" s="140"/>
      <c r="BP1263" s="5"/>
      <c r="BS1263" s="5"/>
      <c r="BT1263" s="5"/>
      <c r="BU1263" s="5"/>
      <c r="BV1263" s="5"/>
      <c r="BW1263" s="5"/>
      <c r="BX1263" s="14"/>
      <c r="BY1263" s="28"/>
      <c r="DC1263" s="5" t="e">
        <f>IF(REPORTE!AH$2="si",IF(C1263=VALUE(REPORTE!C$11),IF(SUM(DC1264:DC$1993),CONCATENATE(INT(B1263),", "),INT(B1263)),""),IF(C1263=VALUE(REPORTE!C$10),IF(SUM(DC1264:DC$1993),CONCATENATE(INT(B1263),", "),INT(B1263)),""))</f>
        <v>#VALUE!</v>
      </c>
      <c r="DG1263" s="5"/>
      <c r="DH1263" s="5"/>
      <c r="DI1263" s="5"/>
      <c r="DJ1263" s="5"/>
    </row>
    <row r="1264" spans="1:114">
      <c r="A1264" s="4"/>
      <c r="B1264" s="3"/>
      <c r="D1264" s="1"/>
      <c r="H1264" s="5"/>
      <c r="L1264" s="4"/>
      <c r="M1264" s="4"/>
      <c r="Q1264" s="5"/>
      <c r="S1264"/>
      <c r="Z1264" s="4"/>
      <c r="BH1264" s="7"/>
      <c r="BI1264" s="4"/>
      <c r="BJ1264" s="123"/>
      <c r="BK1264" s="140"/>
      <c r="BP1264" s="5"/>
      <c r="BS1264" s="5"/>
      <c r="BT1264" s="5"/>
      <c r="BU1264" s="5"/>
      <c r="BV1264" s="5"/>
      <c r="BW1264" s="5"/>
      <c r="BX1264" s="14"/>
      <c r="BY1264" s="28"/>
      <c r="DC1264" s="5" t="e">
        <f>IF(REPORTE!AH$2="si",IF(C1264=VALUE(REPORTE!C$11),IF(SUM(DC1265:DC$1993),CONCATENATE(INT(B1264),", "),INT(B1264)),""),IF(C1264=VALUE(REPORTE!C$10),IF(SUM(DC1265:DC$1993),CONCATENATE(INT(B1264),", "),INT(B1264)),""))</f>
        <v>#VALUE!</v>
      </c>
      <c r="DG1264" s="5"/>
      <c r="DH1264" s="5"/>
      <c r="DI1264" s="5"/>
      <c r="DJ1264" s="5"/>
    </row>
    <row r="1265" spans="1:114">
      <c r="A1265" s="4"/>
      <c r="B1265" s="3"/>
      <c r="D1265" s="1"/>
      <c r="H1265" s="5"/>
      <c r="L1265" s="4"/>
      <c r="M1265" s="4"/>
      <c r="Q1265" s="5"/>
      <c r="S1265"/>
      <c r="Z1265" s="4"/>
      <c r="BH1265" s="7"/>
      <c r="BI1265" s="4"/>
      <c r="BJ1265" s="123"/>
      <c r="BK1265" s="140"/>
      <c r="BP1265" s="5"/>
      <c r="BS1265" s="5"/>
      <c r="BT1265" s="5"/>
      <c r="BU1265" s="5"/>
      <c r="BV1265" s="5"/>
      <c r="BW1265" s="5"/>
      <c r="BX1265" s="14"/>
      <c r="BY1265" s="28"/>
      <c r="DC1265" s="5" t="e">
        <f>IF(REPORTE!AH$2="si",IF(C1265=VALUE(REPORTE!C$11),IF(SUM(DC1266:DC$1993),CONCATENATE(INT(B1265),", "),INT(B1265)),""),IF(C1265=VALUE(REPORTE!C$10),IF(SUM(DC1266:DC$1993),CONCATENATE(INT(B1265),", "),INT(B1265)),""))</f>
        <v>#VALUE!</v>
      </c>
      <c r="DG1265" s="5"/>
      <c r="DH1265" s="5"/>
      <c r="DI1265" s="5"/>
      <c r="DJ1265" s="5"/>
    </row>
    <row r="1266" spans="1:114">
      <c r="A1266" s="4"/>
      <c r="B1266" s="3"/>
      <c r="D1266" s="1"/>
      <c r="H1266" s="5"/>
      <c r="L1266" s="4"/>
      <c r="M1266" s="4"/>
      <c r="Q1266" s="5"/>
      <c r="S1266"/>
      <c r="Z1266" s="4"/>
      <c r="BH1266" s="7"/>
      <c r="BI1266" s="4"/>
      <c r="BJ1266" s="123"/>
      <c r="BK1266" s="140"/>
      <c r="BP1266" s="5"/>
      <c r="BS1266" s="5"/>
      <c r="BT1266" s="5"/>
      <c r="BU1266" s="5"/>
      <c r="BV1266" s="5"/>
      <c r="BW1266" s="5"/>
      <c r="BX1266" s="14"/>
      <c r="BY1266" s="28"/>
      <c r="DC1266" s="5" t="e">
        <f>IF(REPORTE!AH$2="si",IF(C1266=VALUE(REPORTE!C$11),IF(SUM(DC1267:DC$1993),CONCATENATE(INT(B1266),", "),INT(B1266)),""),IF(C1266=VALUE(REPORTE!C$10),IF(SUM(DC1267:DC$1993),CONCATENATE(INT(B1266),", "),INT(B1266)),""))</f>
        <v>#VALUE!</v>
      </c>
      <c r="DG1266" s="5"/>
      <c r="DH1266" s="5"/>
      <c r="DI1266" s="5"/>
      <c r="DJ1266" s="5"/>
    </row>
    <row r="1267" spans="1:114">
      <c r="A1267" s="4"/>
      <c r="B1267" s="3"/>
      <c r="D1267" s="1"/>
      <c r="H1267" s="5"/>
      <c r="L1267" s="4"/>
      <c r="M1267" s="4"/>
      <c r="Q1267" s="5"/>
      <c r="S1267"/>
      <c r="Z1267" s="4"/>
      <c r="BH1267" s="7"/>
      <c r="BI1267" s="4"/>
      <c r="BJ1267" s="123"/>
      <c r="BK1267" s="140"/>
      <c r="BP1267" s="5"/>
      <c r="BS1267" s="5"/>
      <c r="BT1267" s="5"/>
      <c r="BU1267" s="5"/>
      <c r="BV1267" s="5"/>
      <c r="BW1267" s="5"/>
      <c r="BX1267" s="14"/>
      <c r="BY1267" s="28"/>
      <c r="DC1267" s="5" t="e">
        <f>IF(REPORTE!AH$2="si",IF(C1267=VALUE(REPORTE!C$11),IF(SUM(DC1268:DC$1993),CONCATENATE(INT(B1267),", "),INT(B1267)),""),IF(C1267=VALUE(REPORTE!C$10),IF(SUM(DC1268:DC$1993),CONCATENATE(INT(B1267),", "),INT(B1267)),""))</f>
        <v>#VALUE!</v>
      </c>
      <c r="DG1267" s="5"/>
      <c r="DH1267" s="5"/>
      <c r="DI1267" s="5"/>
      <c r="DJ1267" s="5"/>
    </row>
    <row r="1268" spans="1:114">
      <c r="A1268" s="4"/>
      <c r="B1268" s="3"/>
      <c r="D1268" s="1"/>
      <c r="H1268" s="5"/>
      <c r="L1268" s="4"/>
      <c r="M1268" s="4"/>
      <c r="Q1268" s="5"/>
      <c r="S1268"/>
      <c r="Z1268" s="4"/>
      <c r="BH1268" s="7"/>
      <c r="BI1268" s="4"/>
      <c r="BJ1268" s="123"/>
      <c r="BK1268" s="140"/>
      <c r="BP1268" s="5"/>
      <c r="BS1268" s="5"/>
      <c r="BT1268" s="5"/>
      <c r="BU1268" s="5"/>
      <c r="BV1268" s="5"/>
      <c r="BW1268" s="5"/>
      <c r="BX1268" s="14"/>
      <c r="BY1268" s="28"/>
      <c r="DC1268" s="5" t="e">
        <f>IF(REPORTE!AH$2="si",IF(C1268=VALUE(REPORTE!C$11),IF(SUM(DC1269:DC$1993),CONCATENATE(INT(B1268),", "),INT(B1268)),""),IF(C1268=VALUE(REPORTE!C$10),IF(SUM(DC1269:DC$1993),CONCATENATE(INT(B1268),", "),INT(B1268)),""))</f>
        <v>#VALUE!</v>
      </c>
      <c r="DG1268" s="5"/>
      <c r="DH1268" s="5"/>
      <c r="DI1268" s="5"/>
      <c r="DJ1268" s="5"/>
    </row>
    <row r="1269" spans="1:114">
      <c r="A1269" s="4"/>
      <c r="B1269" s="3"/>
      <c r="D1269" s="1"/>
      <c r="H1269" s="5"/>
      <c r="L1269" s="4"/>
      <c r="M1269" s="4"/>
      <c r="Q1269" s="5"/>
      <c r="S1269"/>
      <c r="Z1269" s="4"/>
      <c r="BH1269" s="7"/>
      <c r="BI1269" s="4"/>
      <c r="BJ1269" s="123"/>
      <c r="BK1269" s="140"/>
      <c r="BP1269" s="5"/>
      <c r="BS1269" s="5"/>
      <c r="BT1269" s="5"/>
      <c r="BU1269" s="5"/>
      <c r="BV1269" s="5"/>
      <c r="BW1269" s="5"/>
      <c r="BX1269" s="14"/>
      <c r="BY1269" s="28"/>
      <c r="DC1269" s="5" t="e">
        <f>IF(REPORTE!AH$2="si",IF(C1269=VALUE(REPORTE!C$11),IF(SUM(DC1270:DC$1993),CONCATENATE(INT(B1269),", "),INT(B1269)),""),IF(C1269=VALUE(REPORTE!C$10),IF(SUM(DC1270:DC$1993),CONCATENATE(INT(B1269),", "),INT(B1269)),""))</f>
        <v>#VALUE!</v>
      </c>
      <c r="DG1269" s="5"/>
      <c r="DH1269" s="5"/>
      <c r="DI1269" s="5"/>
      <c r="DJ1269" s="5"/>
    </row>
    <row r="1270" spans="1:114">
      <c r="A1270" s="4"/>
      <c r="B1270" s="3"/>
      <c r="D1270" s="1"/>
      <c r="H1270" s="5"/>
      <c r="L1270" s="4"/>
      <c r="M1270" s="4"/>
      <c r="Q1270" s="5"/>
      <c r="S1270"/>
      <c r="Z1270" s="4"/>
      <c r="BH1270" s="7"/>
      <c r="BI1270" s="4"/>
      <c r="BJ1270" s="123"/>
      <c r="BK1270" s="140"/>
      <c r="BP1270" s="5"/>
      <c r="BS1270" s="5"/>
      <c r="BT1270" s="5"/>
      <c r="BU1270" s="5"/>
      <c r="BV1270" s="5"/>
      <c r="BW1270" s="5"/>
      <c r="BX1270" s="14"/>
      <c r="BY1270" s="28"/>
      <c r="DC1270" s="5" t="e">
        <f>IF(REPORTE!AH$2="si",IF(C1270=VALUE(REPORTE!C$11),IF(SUM(DC1271:DC$1993),CONCATENATE(INT(B1270),", "),INT(B1270)),""),IF(C1270=VALUE(REPORTE!C$10),IF(SUM(DC1271:DC$1993),CONCATENATE(INT(B1270),", "),INT(B1270)),""))</f>
        <v>#VALUE!</v>
      </c>
      <c r="DG1270" s="5"/>
      <c r="DH1270" s="5"/>
      <c r="DI1270" s="5"/>
      <c r="DJ1270" s="5"/>
    </row>
    <row r="1271" spans="1:114">
      <c r="A1271" s="4"/>
      <c r="B1271" s="3"/>
      <c r="D1271" s="1"/>
      <c r="H1271" s="5"/>
      <c r="L1271" s="4"/>
      <c r="M1271" s="4"/>
      <c r="Q1271" s="5"/>
      <c r="S1271"/>
      <c r="Z1271" s="4"/>
      <c r="BH1271" s="7"/>
      <c r="BI1271" s="4"/>
      <c r="BJ1271" s="123"/>
      <c r="BK1271" s="140"/>
      <c r="BP1271" s="5"/>
      <c r="BS1271" s="5"/>
      <c r="BT1271" s="5"/>
      <c r="BU1271" s="5"/>
      <c r="BV1271" s="5"/>
      <c r="BW1271" s="5"/>
      <c r="BX1271" s="14"/>
      <c r="BY1271" s="28"/>
      <c r="DC1271" s="5" t="e">
        <f>IF(REPORTE!AH$2="si",IF(C1271=VALUE(REPORTE!C$11),IF(SUM(DC1272:DC$1993),CONCATENATE(INT(B1271),", "),INT(B1271)),""),IF(C1271=VALUE(REPORTE!C$10),IF(SUM(DC1272:DC$1993),CONCATENATE(INT(B1271),", "),INT(B1271)),""))</f>
        <v>#VALUE!</v>
      </c>
      <c r="DG1271" s="5"/>
      <c r="DH1271" s="5"/>
      <c r="DI1271" s="5"/>
      <c r="DJ1271" s="5"/>
    </row>
    <row r="1272" spans="1:114">
      <c r="A1272" s="4"/>
      <c r="B1272" s="3"/>
      <c r="D1272" s="1"/>
      <c r="H1272" s="5"/>
      <c r="L1272" s="4"/>
      <c r="M1272" s="4"/>
      <c r="Q1272" s="5"/>
      <c r="S1272"/>
      <c r="Z1272" s="4"/>
      <c r="BH1272" s="7"/>
      <c r="BI1272" s="4"/>
      <c r="BJ1272" s="123"/>
      <c r="BK1272" s="140"/>
      <c r="BP1272" s="5"/>
      <c r="BS1272" s="5"/>
      <c r="BT1272" s="5"/>
      <c r="BU1272" s="5"/>
      <c r="BV1272" s="5"/>
      <c r="BW1272" s="5"/>
      <c r="BX1272" s="14"/>
      <c r="BY1272" s="28"/>
      <c r="DC1272" s="5" t="e">
        <f>IF(REPORTE!AH$2="si",IF(C1272=VALUE(REPORTE!C$11),IF(SUM(DC1273:DC$1993),CONCATENATE(INT(B1272),", "),INT(B1272)),""),IF(C1272=VALUE(REPORTE!C$10),IF(SUM(DC1273:DC$1993),CONCATENATE(INT(B1272),", "),INT(B1272)),""))</f>
        <v>#VALUE!</v>
      </c>
      <c r="DG1272" s="5"/>
      <c r="DH1272" s="5"/>
      <c r="DI1272" s="5"/>
      <c r="DJ1272" s="5"/>
    </row>
    <row r="1273" spans="1:114">
      <c r="A1273" s="4"/>
      <c r="B1273" s="3"/>
      <c r="D1273" s="1"/>
      <c r="H1273" s="5"/>
      <c r="L1273" s="4"/>
      <c r="M1273" s="4"/>
      <c r="Q1273" s="5"/>
      <c r="S1273"/>
      <c r="Z1273" s="4"/>
      <c r="BH1273" s="7"/>
      <c r="BI1273" s="4"/>
      <c r="BJ1273" s="123"/>
      <c r="BK1273" s="140"/>
      <c r="BP1273" s="5"/>
      <c r="BS1273" s="5"/>
      <c r="BT1273" s="5"/>
      <c r="BU1273" s="5"/>
      <c r="BV1273" s="5"/>
      <c r="BW1273" s="5"/>
      <c r="BX1273" s="14"/>
      <c r="BY1273" s="28"/>
      <c r="DC1273" s="5" t="e">
        <f>IF(REPORTE!AH$2="si",IF(C1273=VALUE(REPORTE!C$11),IF(SUM(DC1274:DC$1993),CONCATENATE(INT(B1273),", "),INT(B1273)),""),IF(C1273=VALUE(REPORTE!C$10),IF(SUM(DC1274:DC$1993),CONCATENATE(INT(B1273),", "),INT(B1273)),""))</f>
        <v>#VALUE!</v>
      </c>
      <c r="DG1273" s="5"/>
      <c r="DH1273" s="5"/>
      <c r="DI1273" s="5"/>
      <c r="DJ1273" s="5"/>
    </row>
    <row r="1274" spans="1:114">
      <c r="A1274" s="4"/>
      <c r="B1274" s="3"/>
      <c r="D1274" s="1"/>
      <c r="H1274" s="5"/>
      <c r="L1274" s="4"/>
      <c r="M1274" s="4"/>
      <c r="Q1274" s="5"/>
      <c r="S1274"/>
      <c r="Z1274" s="4"/>
      <c r="BH1274" s="7"/>
      <c r="BI1274" s="4"/>
      <c r="BJ1274" s="123"/>
      <c r="BK1274" s="140"/>
      <c r="BP1274" s="5"/>
      <c r="BS1274" s="5"/>
      <c r="BT1274" s="5"/>
      <c r="BU1274" s="5"/>
      <c r="BV1274" s="5"/>
      <c r="BW1274" s="5"/>
      <c r="BX1274" s="14"/>
      <c r="BY1274" s="28"/>
      <c r="DC1274" s="5" t="e">
        <f>IF(REPORTE!AH$2="si",IF(C1274=VALUE(REPORTE!C$11),IF(SUM(DC1275:DC$1993),CONCATENATE(INT(B1274),", "),INT(B1274)),""),IF(C1274=VALUE(REPORTE!C$10),IF(SUM(DC1275:DC$1993),CONCATENATE(INT(B1274),", "),INT(B1274)),""))</f>
        <v>#VALUE!</v>
      </c>
      <c r="DG1274" s="5"/>
      <c r="DH1274" s="5"/>
      <c r="DI1274" s="5"/>
      <c r="DJ1274" s="5"/>
    </row>
    <row r="1275" spans="1:114">
      <c r="A1275" s="4"/>
      <c r="B1275" s="3"/>
      <c r="D1275" s="1"/>
      <c r="H1275" s="5"/>
      <c r="L1275" s="4"/>
      <c r="M1275" s="4"/>
      <c r="Q1275" s="5"/>
      <c r="S1275"/>
      <c r="Z1275" s="4"/>
      <c r="BH1275" s="7"/>
      <c r="BI1275" s="4"/>
      <c r="BJ1275" s="123"/>
      <c r="BK1275" s="140"/>
      <c r="BP1275" s="5"/>
      <c r="BS1275" s="5"/>
      <c r="BT1275" s="5"/>
      <c r="BU1275" s="5"/>
      <c r="BV1275" s="5"/>
      <c r="BW1275" s="5"/>
      <c r="BX1275" s="14"/>
      <c r="BY1275" s="28"/>
      <c r="DC1275" s="5" t="e">
        <f>IF(REPORTE!AH$2="si",IF(C1275=VALUE(REPORTE!C$11),IF(SUM(DC1276:DC$1993),CONCATENATE(INT(B1275),", "),INT(B1275)),""),IF(C1275=VALUE(REPORTE!C$10),IF(SUM(DC1276:DC$1993),CONCATENATE(INT(B1275),", "),INT(B1275)),""))</f>
        <v>#VALUE!</v>
      </c>
      <c r="DG1275" s="5"/>
      <c r="DH1275" s="5"/>
      <c r="DI1275" s="5"/>
      <c r="DJ1275" s="5"/>
    </row>
    <row r="1276" spans="1:114">
      <c r="A1276" s="4"/>
      <c r="B1276" s="3"/>
      <c r="D1276" s="1"/>
      <c r="H1276" s="5"/>
      <c r="L1276" s="4"/>
      <c r="M1276" s="4"/>
      <c r="Q1276" s="5"/>
      <c r="S1276"/>
      <c r="Z1276" s="4"/>
      <c r="BH1276" s="7"/>
      <c r="BI1276" s="4"/>
      <c r="BJ1276" s="123"/>
      <c r="BK1276" s="140"/>
      <c r="BP1276" s="5"/>
      <c r="BS1276" s="5"/>
      <c r="BT1276" s="5"/>
      <c r="BU1276" s="5"/>
      <c r="BV1276" s="5"/>
      <c r="BW1276" s="5"/>
      <c r="BX1276" s="14"/>
      <c r="BY1276" s="28"/>
      <c r="DC1276" s="5" t="e">
        <f>IF(REPORTE!AH$2="si",IF(C1276=VALUE(REPORTE!C$11),IF(SUM(DC1277:DC$1993),CONCATENATE(INT(B1276),", "),INT(B1276)),""),IF(C1276=VALUE(REPORTE!C$10),IF(SUM(DC1277:DC$1993),CONCATENATE(INT(B1276),", "),INT(B1276)),""))</f>
        <v>#VALUE!</v>
      </c>
      <c r="DG1276" s="5"/>
      <c r="DH1276" s="5"/>
      <c r="DI1276" s="5"/>
      <c r="DJ1276" s="5"/>
    </row>
    <row r="1277" spans="1:114">
      <c r="A1277" s="4"/>
      <c r="B1277" s="3"/>
      <c r="D1277" s="1"/>
      <c r="H1277" s="5"/>
      <c r="L1277" s="4"/>
      <c r="M1277" s="4"/>
      <c r="Q1277" s="5"/>
      <c r="S1277"/>
      <c r="Z1277" s="4"/>
      <c r="BH1277" s="7"/>
      <c r="BI1277" s="4"/>
      <c r="BJ1277" s="123"/>
      <c r="BK1277" s="140"/>
      <c r="BP1277" s="5"/>
      <c r="BS1277" s="5"/>
      <c r="BT1277" s="5"/>
      <c r="BU1277" s="5"/>
      <c r="BV1277" s="5"/>
      <c r="BW1277" s="5"/>
      <c r="BX1277" s="14"/>
      <c r="BY1277" s="28"/>
      <c r="DC1277" s="5" t="e">
        <f>IF(REPORTE!AH$2="si",IF(C1277=VALUE(REPORTE!C$11),IF(SUM(DC1278:DC$1993),CONCATENATE(INT(B1277),", "),INT(B1277)),""),IF(C1277=VALUE(REPORTE!C$10),IF(SUM(DC1278:DC$1993),CONCATENATE(INT(B1277),", "),INT(B1277)),""))</f>
        <v>#VALUE!</v>
      </c>
      <c r="DG1277" s="5"/>
      <c r="DH1277" s="5"/>
      <c r="DI1277" s="5"/>
      <c r="DJ1277" s="5"/>
    </row>
    <row r="1278" spans="1:114">
      <c r="A1278" s="4"/>
      <c r="B1278" s="3"/>
      <c r="D1278" s="1"/>
      <c r="H1278" s="5"/>
      <c r="L1278" s="4"/>
      <c r="M1278" s="4"/>
      <c r="Q1278" s="5"/>
      <c r="S1278"/>
      <c r="Z1278" s="4"/>
      <c r="BH1278" s="7"/>
      <c r="BI1278" s="4"/>
      <c r="BJ1278" s="123"/>
      <c r="BK1278" s="140"/>
      <c r="BP1278" s="5"/>
      <c r="BS1278" s="5"/>
      <c r="BT1278" s="5"/>
      <c r="BU1278" s="5"/>
      <c r="BV1278" s="5"/>
      <c r="BW1278" s="5"/>
      <c r="BX1278" s="14"/>
      <c r="BY1278" s="28"/>
      <c r="DC1278" s="5" t="e">
        <f>IF(REPORTE!AH$2="si",IF(C1278=VALUE(REPORTE!C$11),IF(SUM(DC1279:DC$1993),CONCATENATE(INT(B1278),", "),INT(B1278)),""),IF(C1278=VALUE(REPORTE!C$10),IF(SUM(DC1279:DC$1993),CONCATENATE(INT(B1278),", "),INT(B1278)),""))</f>
        <v>#VALUE!</v>
      </c>
      <c r="DG1278" s="5"/>
      <c r="DH1278" s="5"/>
      <c r="DI1278" s="5"/>
      <c r="DJ1278" s="5"/>
    </row>
    <row r="1279" spans="1:114">
      <c r="A1279" s="4"/>
      <c r="B1279" s="3"/>
      <c r="D1279" s="1"/>
      <c r="H1279" s="5"/>
      <c r="L1279" s="4"/>
      <c r="M1279" s="4"/>
      <c r="Q1279" s="5"/>
      <c r="S1279"/>
      <c r="Z1279" s="4"/>
      <c r="BH1279" s="7"/>
      <c r="BI1279" s="4"/>
      <c r="BJ1279" s="123"/>
      <c r="BK1279" s="140"/>
      <c r="BP1279" s="5"/>
      <c r="BS1279" s="5"/>
      <c r="BT1279" s="5"/>
      <c r="BU1279" s="5"/>
      <c r="BV1279" s="5"/>
      <c r="BW1279" s="5"/>
      <c r="BX1279" s="14"/>
      <c r="BY1279" s="28"/>
      <c r="DC1279" s="5" t="e">
        <f>IF(REPORTE!AH$2="si",IF(C1279=VALUE(REPORTE!C$11),IF(SUM(DC1280:DC$1993),CONCATENATE(INT(B1279),", "),INT(B1279)),""),IF(C1279=VALUE(REPORTE!C$10),IF(SUM(DC1280:DC$1993),CONCATENATE(INT(B1279),", "),INT(B1279)),""))</f>
        <v>#VALUE!</v>
      </c>
      <c r="DG1279" s="5"/>
      <c r="DH1279" s="5"/>
      <c r="DI1279" s="5"/>
      <c r="DJ1279" s="5"/>
    </row>
    <row r="1280" spans="1:114">
      <c r="A1280" s="4"/>
      <c r="B1280" s="3"/>
      <c r="D1280" s="1"/>
      <c r="H1280" s="5"/>
      <c r="L1280" s="4"/>
      <c r="M1280" s="4"/>
      <c r="Q1280" s="5"/>
      <c r="S1280"/>
      <c r="Z1280" s="4"/>
      <c r="BH1280" s="7"/>
      <c r="BI1280" s="4"/>
      <c r="BJ1280" s="123"/>
      <c r="BK1280" s="140"/>
      <c r="BP1280" s="5"/>
      <c r="BS1280" s="5"/>
      <c r="BT1280" s="5"/>
      <c r="BU1280" s="5"/>
      <c r="BV1280" s="5"/>
      <c r="BW1280" s="5"/>
      <c r="BX1280" s="14"/>
      <c r="BY1280" s="28"/>
      <c r="DC1280" s="5" t="e">
        <f>IF(REPORTE!AH$2="si",IF(C1280=VALUE(REPORTE!C$11),IF(SUM(DC1281:DC$1993),CONCATENATE(INT(B1280),", "),INT(B1280)),""),IF(C1280=VALUE(REPORTE!C$10),IF(SUM(DC1281:DC$1993),CONCATENATE(INT(B1280),", "),INT(B1280)),""))</f>
        <v>#VALUE!</v>
      </c>
      <c r="DG1280" s="5"/>
      <c r="DH1280" s="5"/>
      <c r="DI1280" s="5"/>
      <c r="DJ1280" s="5"/>
    </row>
    <row r="1281" spans="1:114">
      <c r="A1281" s="4"/>
      <c r="B1281" s="3"/>
      <c r="D1281" s="1"/>
      <c r="H1281" s="5"/>
      <c r="L1281" s="4"/>
      <c r="M1281" s="4"/>
      <c r="Q1281" s="5"/>
      <c r="S1281"/>
      <c r="Z1281" s="4"/>
      <c r="BH1281" s="7"/>
      <c r="BI1281" s="4"/>
      <c r="BJ1281" s="123"/>
      <c r="BK1281" s="140"/>
      <c r="BP1281" s="5"/>
      <c r="BS1281" s="5"/>
      <c r="BT1281" s="5"/>
      <c r="BU1281" s="5"/>
      <c r="BV1281" s="5"/>
      <c r="BW1281" s="5"/>
      <c r="BX1281" s="14"/>
      <c r="BY1281" s="28"/>
      <c r="DC1281" s="5" t="e">
        <f>IF(REPORTE!AH$2="si",IF(C1281=VALUE(REPORTE!C$11),IF(SUM(DC1282:DC$1993),CONCATENATE(INT(B1281),", "),INT(B1281)),""),IF(C1281=VALUE(REPORTE!C$10),IF(SUM(DC1282:DC$1993),CONCATENATE(INT(B1281),", "),INT(B1281)),""))</f>
        <v>#VALUE!</v>
      </c>
      <c r="DG1281" s="5"/>
      <c r="DH1281" s="5"/>
      <c r="DI1281" s="5"/>
      <c r="DJ1281" s="5"/>
    </row>
    <row r="1282" spans="1:114">
      <c r="A1282" s="4"/>
      <c r="B1282" s="3"/>
      <c r="D1282" s="1"/>
      <c r="H1282" s="5"/>
      <c r="L1282" s="4"/>
      <c r="M1282" s="4"/>
      <c r="Q1282" s="5"/>
      <c r="S1282"/>
      <c r="Z1282" s="4"/>
      <c r="BH1282" s="7"/>
      <c r="BI1282" s="4"/>
      <c r="BJ1282" s="123"/>
      <c r="BK1282" s="140"/>
      <c r="BP1282" s="5"/>
      <c r="BS1282" s="5"/>
      <c r="BT1282" s="5"/>
      <c r="BU1282" s="5"/>
      <c r="BV1282" s="5"/>
      <c r="BW1282" s="5"/>
      <c r="BX1282" s="14"/>
      <c r="BY1282" s="28"/>
      <c r="DC1282" s="5" t="e">
        <f>IF(REPORTE!AH$2="si",IF(C1282=VALUE(REPORTE!C$11),IF(SUM(DC1283:DC$1993),CONCATENATE(INT(B1282),", "),INT(B1282)),""),IF(C1282=VALUE(REPORTE!C$10),IF(SUM(DC1283:DC$1993),CONCATENATE(INT(B1282),", "),INT(B1282)),""))</f>
        <v>#VALUE!</v>
      </c>
      <c r="DG1282" s="5"/>
      <c r="DH1282" s="5"/>
      <c r="DI1282" s="5"/>
      <c r="DJ1282" s="5"/>
    </row>
    <row r="1283" spans="1:114">
      <c r="A1283" s="4"/>
      <c r="B1283" s="3"/>
      <c r="D1283" s="1"/>
      <c r="H1283" s="5"/>
      <c r="L1283" s="4"/>
      <c r="M1283" s="4"/>
      <c r="Q1283" s="5"/>
      <c r="S1283"/>
      <c r="Z1283" s="4"/>
      <c r="BH1283" s="7"/>
      <c r="BI1283" s="4"/>
      <c r="BJ1283" s="123"/>
      <c r="BK1283" s="140"/>
      <c r="BP1283" s="5"/>
      <c r="BS1283" s="5"/>
      <c r="BT1283" s="5"/>
      <c r="BU1283" s="5"/>
      <c r="BV1283" s="5"/>
      <c r="BW1283" s="5"/>
      <c r="BX1283" s="14"/>
      <c r="BY1283" s="28"/>
      <c r="DC1283" s="5" t="e">
        <f>IF(REPORTE!AH$2="si",IF(C1283=VALUE(REPORTE!C$11),IF(SUM(DC1284:DC$1993),CONCATENATE(INT(B1283),", "),INT(B1283)),""),IF(C1283=VALUE(REPORTE!C$10),IF(SUM(DC1284:DC$1993),CONCATENATE(INT(B1283),", "),INT(B1283)),""))</f>
        <v>#VALUE!</v>
      </c>
      <c r="DG1283" s="5"/>
      <c r="DH1283" s="5"/>
      <c r="DI1283" s="5"/>
      <c r="DJ1283" s="5"/>
    </row>
    <row r="1284" spans="1:114">
      <c r="A1284" s="4"/>
      <c r="B1284" s="3"/>
      <c r="D1284" s="1"/>
      <c r="H1284" s="5"/>
      <c r="L1284" s="4"/>
      <c r="M1284" s="4"/>
      <c r="Q1284" s="5"/>
      <c r="S1284"/>
      <c r="Z1284" s="4"/>
      <c r="BH1284" s="7"/>
      <c r="BI1284" s="4"/>
      <c r="BJ1284" s="123"/>
      <c r="BK1284" s="140"/>
      <c r="BP1284" s="5"/>
      <c r="BS1284" s="5"/>
      <c r="BT1284" s="5"/>
      <c r="BU1284" s="5"/>
      <c r="BV1284" s="5"/>
      <c r="BW1284" s="5"/>
      <c r="BX1284" s="14"/>
      <c r="BY1284" s="28"/>
      <c r="DC1284" s="5" t="e">
        <f>IF(REPORTE!AH$2="si",IF(C1284=VALUE(REPORTE!C$11),IF(SUM(DC1285:DC$1993),CONCATENATE(INT(B1284),", "),INT(B1284)),""),IF(C1284=VALUE(REPORTE!C$10),IF(SUM(DC1285:DC$1993),CONCATENATE(INT(B1284),", "),INT(B1284)),""))</f>
        <v>#VALUE!</v>
      </c>
      <c r="DG1284" s="5"/>
      <c r="DH1284" s="5"/>
      <c r="DI1284" s="5"/>
      <c r="DJ1284" s="5"/>
    </row>
    <row r="1285" spans="1:114">
      <c r="A1285" s="4"/>
      <c r="B1285" s="3"/>
      <c r="D1285" s="1"/>
      <c r="H1285" s="5"/>
      <c r="L1285" s="4"/>
      <c r="M1285" s="4"/>
      <c r="Q1285" s="5"/>
      <c r="S1285"/>
      <c r="Z1285" s="4"/>
      <c r="BH1285" s="7"/>
      <c r="BI1285" s="4"/>
      <c r="BJ1285" s="123"/>
      <c r="BK1285" s="140"/>
      <c r="BP1285" s="5"/>
      <c r="BS1285" s="5"/>
      <c r="BT1285" s="5"/>
      <c r="BU1285" s="5"/>
      <c r="BV1285" s="5"/>
      <c r="BW1285" s="5"/>
      <c r="BX1285" s="14"/>
      <c r="BY1285" s="28"/>
      <c r="DC1285" s="5" t="e">
        <f>IF(REPORTE!AH$2="si",IF(C1285=VALUE(REPORTE!C$11),IF(SUM(DC1286:DC$1993),CONCATENATE(INT(B1285),", "),INT(B1285)),""),IF(C1285=VALUE(REPORTE!C$10),IF(SUM(DC1286:DC$1993),CONCATENATE(INT(B1285),", "),INT(B1285)),""))</f>
        <v>#VALUE!</v>
      </c>
      <c r="DG1285" s="5"/>
      <c r="DH1285" s="5"/>
      <c r="DI1285" s="5"/>
      <c r="DJ1285" s="5"/>
    </row>
    <row r="1286" spans="1:114">
      <c r="A1286" s="4"/>
      <c r="B1286" s="3"/>
      <c r="D1286" s="1"/>
      <c r="H1286" s="5"/>
      <c r="L1286" s="4"/>
      <c r="M1286" s="4"/>
      <c r="Q1286" s="5"/>
      <c r="S1286"/>
      <c r="Z1286" s="4"/>
      <c r="BH1286" s="7"/>
      <c r="BI1286" s="4"/>
      <c r="BJ1286" s="123"/>
      <c r="BK1286" s="140"/>
      <c r="BP1286" s="5"/>
      <c r="BS1286" s="5"/>
      <c r="BT1286" s="5"/>
      <c r="BU1286" s="5"/>
      <c r="BV1286" s="5"/>
      <c r="BW1286" s="5"/>
      <c r="BX1286" s="14"/>
      <c r="BY1286" s="28"/>
      <c r="DC1286" s="5" t="e">
        <f>IF(REPORTE!AH$2="si",IF(C1286=VALUE(REPORTE!C$11),IF(SUM(DC1287:DC$1993),CONCATENATE(INT(B1286),", "),INT(B1286)),""),IF(C1286=VALUE(REPORTE!C$10),IF(SUM(DC1287:DC$1993),CONCATENATE(INT(B1286),", "),INT(B1286)),""))</f>
        <v>#VALUE!</v>
      </c>
      <c r="DG1286" s="5"/>
      <c r="DH1286" s="5"/>
      <c r="DI1286" s="5"/>
      <c r="DJ1286" s="5"/>
    </row>
    <row r="1287" spans="1:114">
      <c r="A1287" s="4"/>
      <c r="B1287" s="3"/>
      <c r="D1287" s="1"/>
      <c r="H1287" s="5"/>
      <c r="L1287" s="4"/>
      <c r="M1287" s="4"/>
      <c r="Q1287" s="5"/>
      <c r="S1287"/>
      <c r="Z1287" s="4"/>
      <c r="BH1287" s="7"/>
      <c r="BI1287" s="4"/>
      <c r="BJ1287" s="123"/>
      <c r="BK1287" s="140"/>
      <c r="BP1287" s="5"/>
      <c r="BS1287" s="5"/>
      <c r="BT1287" s="5"/>
      <c r="BU1287" s="5"/>
      <c r="BV1287" s="5"/>
      <c r="BW1287" s="5"/>
      <c r="BX1287" s="14"/>
      <c r="BY1287" s="28"/>
      <c r="DC1287" s="5" t="e">
        <f>IF(REPORTE!AH$2="si",IF(C1287=VALUE(REPORTE!C$11),IF(SUM(DC1288:DC$1993),CONCATENATE(INT(B1287),", "),INT(B1287)),""),IF(C1287=VALUE(REPORTE!C$10),IF(SUM(DC1288:DC$1993),CONCATENATE(INT(B1287),", "),INT(B1287)),""))</f>
        <v>#VALUE!</v>
      </c>
      <c r="DG1287" s="5"/>
      <c r="DH1287" s="5"/>
      <c r="DI1287" s="5"/>
      <c r="DJ1287" s="5"/>
    </row>
    <row r="1288" spans="1:114">
      <c r="A1288" s="4"/>
      <c r="B1288" s="3"/>
      <c r="D1288" s="1"/>
      <c r="H1288" s="5"/>
      <c r="L1288" s="4"/>
      <c r="M1288" s="4"/>
      <c r="Q1288" s="5"/>
      <c r="S1288"/>
      <c r="Z1288" s="4"/>
      <c r="BH1288" s="7"/>
      <c r="BI1288" s="4"/>
      <c r="BJ1288" s="123"/>
      <c r="BK1288" s="140"/>
      <c r="BP1288" s="5"/>
      <c r="BS1288" s="5"/>
      <c r="BT1288" s="5"/>
      <c r="BU1288" s="5"/>
      <c r="BV1288" s="5"/>
      <c r="BW1288" s="5"/>
      <c r="BX1288" s="14"/>
      <c r="BY1288" s="28"/>
      <c r="DC1288" s="5" t="e">
        <f>IF(REPORTE!AH$2="si",IF(C1288=VALUE(REPORTE!C$11),IF(SUM(DC1289:DC$1993),CONCATENATE(INT(B1288),", "),INT(B1288)),""),IF(C1288=VALUE(REPORTE!C$10),IF(SUM(DC1289:DC$1993),CONCATENATE(INT(B1288),", "),INT(B1288)),""))</f>
        <v>#VALUE!</v>
      </c>
      <c r="DG1288" s="5"/>
      <c r="DH1288" s="5"/>
      <c r="DI1288" s="5"/>
      <c r="DJ1288" s="5"/>
    </row>
    <row r="1289" spans="1:114">
      <c r="A1289" s="4"/>
      <c r="B1289" s="3"/>
      <c r="D1289" s="1"/>
      <c r="H1289" s="5"/>
      <c r="L1289" s="4"/>
      <c r="M1289" s="4"/>
      <c r="Q1289" s="5"/>
      <c r="S1289"/>
      <c r="Z1289" s="4"/>
      <c r="BH1289" s="7"/>
      <c r="BI1289" s="4"/>
      <c r="BJ1289" s="123"/>
      <c r="BK1289" s="140"/>
      <c r="BP1289" s="5"/>
      <c r="BS1289" s="5"/>
      <c r="BT1289" s="5"/>
      <c r="BU1289" s="5"/>
      <c r="BV1289" s="5"/>
      <c r="BW1289" s="5"/>
      <c r="BX1289" s="14"/>
      <c r="BY1289" s="28"/>
      <c r="DC1289" s="5" t="e">
        <f>IF(REPORTE!AH$2="si",IF(C1289=VALUE(REPORTE!C$11),IF(SUM(DC1290:DC$1993),CONCATENATE(INT(B1289),", "),INT(B1289)),""),IF(C1289=VALUE(REPORTE!C$10),IF(SUM(DC1290:DC$1993),CONCATENATE(INT(B1289),", "),INT(B1289)),""))</f>
        <v>#VALUE!</v>
      </c>
      <c r="DG1289" s="5"/>
      <c r="DH1289" s="5"/>
      <c r="DI1289" s="5"/>
      <c r="DJ1289" s="5"/>
    </row>
    <row r="1290" spans="1:114">
      <c r="A1290" s="4"/>
      <c r="B1290" s="3"/>
      <c r="D1290" s="1"/>
      <c r="H1290" s="5"/>
      <c r="L1290" s="4"/>
      <c r="M1290" s="4"/>
      <c r="Q1290" s="5"/>
      <c r="S1290"/>
      <c r="Z1290" s="4"/>
      <c r="BH1290" s="7"/>
      <c r="BI1290" s="4"/>
      <c r="BJ1290" s="123"/>
      <c r="BK1290" s="140"/>
      <c r="BP1290" s="5"/>
      <c r="BS1290" s="5"/>
      <c r="BT1290" s="5"/>
      <c r="BU1290" s="5"/>
      <c r="BV1290" s="5"/>
      <c r="BW1290" s="5"/>
      <c r="BX1290" s="14"/>
      <c r="BY1290" s="28"/>
      <c r="DC1290" s="5" t="e">
        <f>IF(REPORTE!AH$2="si",IF(C1290=VALUE(REPORTE!C$11),IF(SUM(DC1291:DC$1993),CONCATENATE(INT(B1290),", "),INT(B1290)),""),IF(C1290=VALUE(REPORTE!C$10),IF(SUM(DC1291:DC$1993),CONCATENATE(INT(B1290),", "),INT(B1290)),""))</f>
        <v>#VALUE!</v>
      </c>
      <c r="DG1290" s="5"/>
      <c r="DH1290" s="5"/>
      <c r="DI1290" s="5"/>
      <c r="DJ1290" s="5"/>
    </row>
    <row r="1291" spans="1:114">
      <c r="A1291" s="4"/>
      <c r="B1291" s="3"/>
      <c r="D1291" s="1"/>
      <c r="H1291" s="5"/>
      <c r="L1291" s="4"/>
      <c r="M1291" s="4"/>
      <c r="Q1291" s="5"/>
      <c r="S1291"/>
      <c r="Z1291" s="4"/>
      <c r="BH1291" s="7"/>
      <c r="BI1291" s="4"/>
      <c r="BJ1291" s="123"/>
      <c r="BK1291" s="140"/>
      <c r="BP1291" s="5"/>
      <c r="BS1291" s="5"/>
      <c r="BT1291" s="5"/>
      <c r="BU1291" s="5"/>
      <c r="BV1291" s="5"/>
      <c r="BW1291" s="5"/>
      <c r="BX1291" s="14"/>
      <c r="BY1291" s="28"/>
      <c r="DC1291" s="5" t="e">
        <f>IF(REPORTE!AH$2="si",IF(C1291=VALUE(REPORTE!C$11),IF(SUM(DC1292:DC$1993),CONCATENATE(INT(B1291),", "),INT(B1291)),""),IF(C1291=VALUE(REPORTE!C$10),IF(SUM(DC1292:DC$1993),CONCATENATE(INT(B1291),", "),INT(B1291)),""))</f>
        <v>#VALUE!</v>
      </c>
      <c r="DG1291" s="5"/>
      <c r="DH1291" s="5"/>
      <c r="DI1291" s="5"/>
      <c r="DJ1291" s="5"/>
    </row>
    <row r="1292" spans="1:114">
      <c r="A1292" s="4"/>
      <c r="B1292" s="3"/>
      <c r="D1292" s="1"/>
      <c r="H1292" s="5"/>
      <c r="L1292" s="4"/>
      <c r="M1292" s="4"/>
      <c r="Q1292" s="5"/>
      <c r="S1292"/>
      <c r="Z1292" s="4"/>
      <c r="BH1292" s="7"/>
      <c r="BI1292" s="4"/>
      <c r="BJ1292" s="123"/>
      <c r="BK1292" s="140"/>
      <c r="BP1292" s="5"/>
      <c r="BS1292" s="5"/>
      <c r="BT1292" s="5"/>
      <c r="BU1292" s="5"/>
      <c r="BV1292" s="5"/>
      <c r="BW1292" s="5"/>
      <c r="BX1292" s="14"/>
      <c r="BY1292" s="28"/>
      <c r="DC1292" s="5" t="e">
        <f>IF(REPORTE!AH$2="si",IF(C1292=VALUE(REPORTE!C$11),IF(SUM(DC1293:DC$1993),CONCATENATE(INT(B1292),", "),INT(B1292)),""),IF(C1292=VALUE(REPORTE!C$10),IF(SUM(DC1293:DC$1993),CONCATENATE(INT(B1292),", "),INT(B1292)),""))</f>
        <v>#VALUE!</v>
      </c>
      <c r="DG1292" s="5"/>
      <c r="DH1292" s="5"/>
      <c r="DI1292" s="5"/>
      <c r="DJ1292" s="5"/>
    </row>
    <row r="1293" spans="1:114">
      <c r="A1293" s="4"/>
      <c r="B1293" s="3"/>
      <c r="D1293" s="1"/>
      <c r="H1293" s="5"/>
      <c r="L1293" s="4"/>
      <c r="M1293" s="4"/>
      <c r="Q1293" s="5"/>
      <c r="S1293"/>
      <c r="Z1293" s="4"/>
      <c r="BH1293" s="7"/>
      <c r="BI1293" s="4"/>
      <c r="BJ1293" s="123"/>
      <c r="BK1293" s="140"/>
      <c r="BP1293" s="5"/>
      <c r="BS1293" s="5"/>
      <c r="BT1293" s="5"/>
      <c r="BU1293" s="5"/>
      <c r="BV1293" s="5"/>
      <c r="BW1293" s="5"/>
      <c r="BX1293" s="14"/>
      <c r="BY1293" s="28"/>
      <c r="DC1293" s="5" t="e">
        <f>IF(REPORTE!AH$2="si",IF(C1293=VALUE(REPORTE!C$11),IF(SUM(DC1294:DC$1993),CONCATENATE(INT(B1293),", "),INT(B1293)),""),IF(C1293=VALUE(REPORTE!C$10),IF(SUM(DC1294:DC$1993),CONCATENATE(INT(B1293),", "),INT(B1293)),""))</f>
        <v>#VALUE!</v>
      </c>
      <c r="DG1293" s="5"/>
      <c r="DH1293" s="5"/>
      <c r="DI1293" s="5"/>
      <c r="DJ1293" s="5"/>
    </row>
    <row r="1294" spans="1:114">
      <c r="A1294" s="4"/>
      <c r="B1294" s="3"/>
      <c r="D1294" s="1"/>
      <c r="H1294" s="5"/>
      <c r="L1294" s="4"/>
      <c r="M1294" s="4"/>
      <c r="Q1294" s="5"/>
      <c r="S1294"/>
      <c r="Z1294" s="4"/>
      <c r="BH1294" s="7"/>
      <c r="BI1294" s="4"/>
      <c r="BJ1294" s="123"/>
      <c r="BK1294" s="140"/>
      <c r="BP1294" s="5"/>
      <c r="BS1294" s="5"/>
      <c r="BT1294" s="5"/>
      <c r="BU1294" s="5"/>
      <c r="BV1294" s="5"/>
      <c r="BW1294" s="5"/>
      <c r="BX1294" s="14"/>
      <c r="BY1294" s="28"/>
      <c r="DC1294" s="5" t="e">
        <f>IF(REPORTE!AH$2="si",IF(C1294=VALUE(REPORTE!C$11),IF(SUM(DC1295:DC$1993),CONCATENATE(INT(B1294),", "),INT(B1294)),""),IF(C1294=VALUE(REPORTE!C$10),IF(SUM(DC1295:DC$1993),CONCATENATE(INT(B1294),", "),INT(B1294)),""))</f>
        <v>#VALUE!</v>
      </c>
      <c r="DG1294" s="5"/>
      <c r="DH1294" s="5"/>
      <c r="DI1294" s="5"/>
      <c r="DJ1294" s="5"/>
    </row>
    <row r="1295" spans="1:114">
      <c r="A1295" s="4"/>
      <c r="B1295" s="3"/>
      <c r="D1295" s="1"/>
      <c r="H1295" s="5"/>
      <c r="L1295" s="4"/>
      <c r="M1295" s="4"/>
      <c r="Q1295" s="5"/>
      <c r="S1295"/>
      <c r="Z1295" s="4"/>
      <c r="BH1295" s="7"/>
      <c r="BI1295" s="4"/>
      <c r="BJ1295" s="123"/>
      <c r="BK1295" s="140"/>
      <c r="BP1295" s="5"/>
      <c r="BS1295" s="5"/>
      <c r="BT1295" s="5"/>
      <c r="BU1295" s="5"/>
      <c r="BV1295" s="5"/>
      <c r="BW1295" s="5"/>
      <c r="BX1295" s="14"/>
      <c r="BY1295" s="28"/>
      <c r="DC1295" s="5" t="e">
        <f>IF(REPORTE!AH$2="si",IF(C1295=VALUE(REPORTE!C$11),IF(SUM(DC1296:DC$1993),CONCATENATE(INT(B1295),", "),INT(B1295)),""),IF(C1295=VALUE(REPORTE!C$10),IF(SUM(DC1296:DC$1993),CONCATENATE(INT(B1295),", "),INT(B1295)),""))</f>
        <v>#VALUE!</v>
      </c>
      <c r="DG1295" s="5"/>
      <c r="DH1295" s="5"/>
      <c r="DI1295" s="5"/>
      <c r="DJ1295" s="5"/>
    </row>
    <row r="1296" spans="1:114">
      <c r="A1296" s="4"/>
      <c r="B1296" s="3"/>
      <c r="D1296" s="1"/>
      <c r="H1296" s="5"/>
      <c r="L1296" s="4"/>
      <c r="M1296" s="4"/>
      <c r="Q1296" s="5"/>
      <c r="S1296"/>
      <c r="Z1296" s="4"/>
      <c r="BH1296" s="7"/>
      <c r="BI1296" s="4"/>
      <c r="BJ1296" s="123"/>
      <c r="BK1296" s="140"/>
      <c r="BP1296" s="5"/>
      <c r="BS1296" s="5"/>
      <c r="BT1296" s="5"/>
      <c r="BU1296" s="5"/>
      <c r="BV1296" s="5"/>
      <c r="BW1296" s="5"/>
      <c r="BX1296" s="14"/>
      <c r="BY1296" s="28"/>
      <c r="DC1296" s="5" t="e">
        <f>IF(REPORTE!AH$2="si",IF(C1296=VALUE(REPORTE!C$11),IF(SUM(DC1297:DC$1993),CONCATENATE(INT(B1296),", "),INT(B1296)),""),IF(C1296=VALUE(REPORTE!C$10),IF(SUM(DC1297:DC$1993),CONCATENATE(INT(B1296),", "),INT(B1296)),""))</f>
        <v>#VALUE!</v>
      </c>
      <c r="DG1296" s="5"/>
      <c r="DH1296" s="5"/>
      <c r="DI1296" s="5"/>
      <c r="DJ1296" s="5"/>
    </row>
    <row r="1297" spans="1:114">
      <c r="A1297" s="4"/>
      <c r="B1297" s="3"/>
      <c r="D1297" s="1"/>
      <c r="H1297" s="5"/>
      <c r="L1297" s="4"/>
      <c r="M1297" s="4"/>
      <c r="Q1297" s="5"/>
      <c r="S1297"/>
      <c r="Z1297" s="4"/>
      <c r="BH1297" s="7"/>
      <c r="BI1297" s="4"/>
      <c r="BJ1297" s="123"/>
      <c r="BK1297" s="140"/>
      <c r="BP1297" s="5"/>
      <c r="BS1297" s="5"/>
      <c r="BT1297" s="5"/>
      <c r="BU1297" s="5"/>
      <c r="BV1297" s="5"/>
      <c r="BW1297" s="5"/>
      <c r="BX1297" s="14"/>
      <c r="BY1297" s="28"/>
      <c r="DC1297" s="5" t="e">
        <f>IF(REPORTE!AH$2="si",IF(C1297=VALUE(REPORTE!C$11),IF(SUM(DC1298:DC$1993),CONCATENATE(INT(B1297),", "),INT(B1297)),""),IF(C1297=VALUE(REPORTE!C$10),IF(SUM(DC1298:DC$1993),CONCATENATE(INT(B1297),", "),INT(B1297)),""))</f>
        <v>#VALUE!</v>
      </c>
      <c r="DG1297" s="5"/>
      <c r="DH1297" s="5"/>
      <c r="DI1297" s="5"/>
      <c r="DJ1297" s="5"/>
    </row>
    <row r="1298" spans="1:114">
      <c r="A1298" s="4"/>
      <c r="B1298" s="3"/>
      <c r="D1298" s="1"/>
      <c r="H1298" s="5"/>
      <c r="L1298" s="4"/>
      <c r="M1298" s="4"/>
      <c r="Q1298" s="5"/>
      <c r="S1298"/>
      <c r="Z1298" s="4"/>
      <c r="BH1298" s="7"/>
      <c r="BI1298" s="4"/>
      <c r="BJ1298" s="123"/>
      <c r="BK1298" s="140"/>
      <c r="BP1298" s="5"/>
      <c r="BS1298" s="5"/>
      <c r="BT1298" s="5"/>
      <c r="BU1298" s="5"/>
      <c r="BV1298" s="5"/>
      <c r="BW1298" s="5"/>
      <c r="BX1298" s="14"/>
      <c r="BY1298" s="28"/>
      <c r="DC1298" s="5" t="e">
        <f>IF(REPORTE!AH$2="si",IF(C1298=VALUE(REPORTE!C$11),IF(SUM(DC1299:DC$1993),CONCATENATE(INT(B1298),", "),INT(B1298)),""),IF(C1298=VALUE(REPORTE!C$10),IF(SUM(DC1299:DC$1993),CONCATENATE(INT(B1298),", "),INT(B1298)),""))</f>
        <v>#VALUE!</v>
      </c>
      <c r="DG1298" s="5"/>
      <c r="DH1298" s="5"/>
      <c r="DI1298" s="5"/>
      <c r="DJ1298" s="5"/>
    </row>
    <row r="1299" spans="1:114">
      <c r="A1299" s="4"/>
      <c r="B1299" s="3"/>
      <c r="D1299" s="1"/>
      <c r="H1299" s="5"/>
      <c r="L1299" s="4"/>
      <c r="M1299" s="4"/>
      <c r="Q1299" s="5"/>
      <c r="S1299"/>
      <c r="Z1299" s="4"/>
      <c r="BH1299" s="7"/>
      <c r="BI1299" s="4"/>
      <c r="BJ1299" s="123"/>
      <c r="BK1299" s="140"/>
      <c r="BP1299" s="5"/>
      <c r="BS1299" s="5"/>
      <c r="BT1299" s="5"/>
      <c r="BU1299" s="5"/>
      <c r="BV1299" s="5"/>
      <c r="BW1299" s="5"/>
      <c r="BX1299" s="14"/>
      <c r="BY1299" s="28"/>
      <c r="DC1299" s="5" t="e">
        <f>IF(REPORTE!AH$2="si",IF(C1299=VALUE(REPORTE!C$11),IF(SUM(DC1300:DC$1993),CONCATENATE(INT(B1299),", "),INT(B1299)),""),IF(C1299=VALUE(REPORTE!C$10),IF(SUM(DC1300:DC$1993),CONCATENATE(INT(B1299),", "),INT(B1299)),""))</f>
        <v>#VALUE!</v>
      </c>
      <c r="DG1299" s="5"/>
      <c r="DH1299" s="5"/>
      <c r="DI1299" s="5"/>
      <c r="DJ1299" s="5"/>
    </row>
    <row r="1300" spans="1:114">
      <c r="A1300" s="4"/>
      <c r="B1300" s="3"/>
      <c r="D1300" s="1"/>
      <c r="H1300" s="5"/>
      <c r="L1300" s="4"/>
      <c r="M1300" s="4"/>
      <c r="Q1300" s="5"/>
      <c r="S1300"/>
      <c r="Z1300" s="4"/>
      <c r="BH1300" s="7"/>
      <c r="BI1300" s="4"/>
      <c r="BJ1300" s="123"/>
      <c r="BK1300" s="140"/>
      <c r="BP1300" s="5"/>
      <c r="BS1300" s="5"/>
      <c r="BT1300" s="5"/>
      <c r="BU1300" s="5"/>
      <c r="BV1300" s="5"/>
      <c r="BW1300" s="5"/>
      <c r="BX1300" s="14"/>
      <c r="BY1300" s="28"/>
      <c r="DC1300" s="5" t="e">
        <f>IF(REPORTE!AH$2="si",IF(C1300=VALUE(REPORTE!C$11),IF(SUM(DC1301:DC$1993),CONCATENATE(INT(B1300),", "),INT(B1300)),""),IF(C1300=VALUE(REPORTE!C$10),IF(SUM(DC1301:DC$1993),CONCATENATE(INT(B1300),", "),INT(B1300)),""))</f>
        <v>#VALUE!</v>
      </c>
      <c r="DG1300" s="5"/>
      <c r="DH1300" s="5"/>
      <c r="DI1300" s="5"/>
      <c r="DJ1300" s="5"/>
    </row>
    <row r="1301" spans="1:114">
      <c r="A1301" s="4"/>
      <c r="B1301" s="3"/>
      <c r="D1301" s="1"/>
      <c r="H1301" s="5"/>
      <c r="L1301" s="4"/>
      <c r="M1301" s="4"/>
      <c r="Q1301" s="5"/>
      <c r="S1301"/>
      <c r="Z1301" s="4"/>
      <c r="BH1301" s="7"/>
      <c r="BI1301" s="4"/>
      <c r="BJ1301" s="123"/>
      <c r="BK1301" s="140"/>
      <c r="BP1301" s="5"/>
      <c r="BS1301" s="5"/>
      <c r="BT1301" s="5"/>
      <c r="BU1301" s="5"/>
      <c r="BV1301" s="5"/>
      <c r="BW1301" s="5"/>
      <c r="BX1301" s="14"/>
      <c r="BY1301" s="28"/>
      <c r="DC1301" s="5" t="e">
        <f>IF(REPORTE!AH$2="si",IF(C1301=VALUE(REPORTE!C$11),IF(SUM(DC1302:DC$1993),CONCATENATE(INT(B1301),", "),INT(B1301)),""),IF(C1301=VALUE(REPORTE!C$10),IF(SUM(DC1302:DC$1993),CONCATENATE(INT(B1301),", "),INT(B1301)),""))</f>
        <v>#VALUE!</v>
      </c>
      <c r="DG1301" s="5"/>
      <c r="DH1301" s="5"/>
      <c r="DI1301" s="5"/>
      <c r="DJ1301" s="5"/>
    </row>
    <row r="1302" spans="1:114">
      <c r="A1302" s="4"/>
      <c r="B1302" s="3"/>
      <c r="D1302" s="1"/>
      <c r="H1302" s="5"/>
      <c r="L1302" s="4"/>
      <c r="M1302" s="4"/>
      <c r="Q1302" s="5"/>
      <c r="S1302"/>
      <c r="Z1302" s="4"/>
      <c r="BH1302" s="7"/>
      <c r="BI1302" s="4"/>
      <c r="BJ1302" s="123"/>
      <c r="BK1302" s="140"/>
      <c r="BP1302" s="5"/>
      <c r="BS1302" s="5"/>
      <c r="BT1302" s="5"/>
      <c r="BU1302" s="5"/>
      <c r="BV1302" s="5"/>
      <c r="BW1302" s="5"/>
      <c r="BX1302" s="14"/>
      <c r="BY1302" s="28"/>
      <c r="DC1302" s="5" t="e">
        <f>IF(REPORTE!AH$2="si",IF(C1302=VALUE(REPORTE!C$11),IF(SUM(DC1303:DC$1993),CONCATENATE(INT(B1302),", "),INT(B1302)),""),IF(C1302=VALUE(REPORTE!C$10),IF(SUM(DC1303:DC$1993),CONCATENATE(INT(B1302),", "),INT(B1302)),""))</f>
        <v>#VALUE!</v>
      </c>
      <c r="DG1302" s="5"/>
      <c r="DH1302" s="5"/>
      <c r="DI1302" s="5"/>
      <c r="DJ1302" s="5"/>
    </row>
    <row r="1303" spans="1:114">
      <c r="A1303" s="4"/>
      <c r="B1303" s="3"/>
      <c r="D1303" s="1"/>
      <c r="H1303" s="5"/>
      <c r="L1303" s="4"/>
      <c r="M1303" s="4"/>
      <c r="Q1303" s="5"/>
      <c r="S1303"/>
      <c r="Z1303" s="4"/>
      <c r="BH1303" s="7"/>
      <c r="BI1303" s="4"/>
      <c r="BJ1303" s="123"/>
      <c r="BK1303" s="140"/>
      <c r="BP1303" s="5"/>
      <c r="BS1303" s="5"/>
      <c r="BT1303" s="5"/>
      <c r="BU1303" s="5"/>
      <c r="BV1303" s="5"/>
      <c r="BW1303" s="5"/>
      <c r="BX1303" s="14"/>
      <c r="BY1303" s="28"/>
      <c r="DC1303" s="5" t="e">
        <f>IF(REPORTE!AH$2="si",IF(C1303=VALUE(REPORTE!C$11),IF(SUM(DC1304:DC$1993),CONCATENATE(INT(B1303),", "),INT(B1303)),""),IF(C1303=VALUE(REPORTE!C$10),IF(SUM(DC1304:DC$1993),CONCATENATE(INT(B1303),", "),INT(B1303)),""))</f>
        <v>#VALUE!</v>
      </c>
      <c r="DD1303" s="5"/>
      <c r="DG1303" s="5"/>
      <c r="DH1303" s="5"/>
      <c r="DI1303" s="5"/>
      <c r="DJ1303" s="5"/>
    </row>
    <row r="1304" spans="1:114">
      <c r="A1304" s="4"/>
      <c r="B1304" s="3"/>
      <c r="D1304" s="1"/>
      <c r="H1304" s="5"/>
      <c r="L1304" s="4"/>
      <c r="M1304" s="4"/>
      <c r="Q1304" s="5"/>
      <c r="S1304"/>
      <c r="Z1304" s="4"/>
      <c r="BH1304" s="7"/>
      <c r="BI1304" s="4"/>
      <c r="BJ1304" s="123"/>
      <c r="BK1304" s="140"/>
      <c r="BP1304" s="5"/>
      <c r="BS1304" s="5"/>
      <c r="BT1304" s="5"/>
      <c r="BU1304" s="5"/>
      <c r="BV1304" s="5"/>
      <c r="BW1304" s="5"/>
      <c r="BX1304" s="14"/>
      <c r="BY1304" s="28"/>
      <c r="DC1304" s="5" t="e">
        <f>IF(REPORTE!AH$2="si",IF(C1304=VALUE(REPORTE!C$11),IF(SUM(DC1305:DC$1993),CONCATENATE(INT(B1304),", "),INT(B1304)),""),IF(C1304=VALUE(REPORTE!C$10),IF(SUM(DC1305:DC$1993),CONCATENATE(INT(B1304),", "),INT(B1304)),""))</f>
        <v>#VALUE!</v>
      </c>
      <c r="DD1304" s="5" t="e">
        <f>CONCATENATE(DC1304,DC1305,DC1306,DC1307,DC1308,DC1309,DC1310,DC1311,DC1312,DC1313,DC1314,DC1315,DC1316,DC1317,DC1318,DC1319,DC1320,DC1321,DC1322,DC1323,DC1324,DC1325,DC1326,DC1327,DC1328,DC1329,DC1330,DC1331,DC1332,DC1333,DC1334,DC1335,DC1336,DC1337,DC1338,DC1339,DC1340,DC1341,DC1342,DC1343,DC1344,DC1345)</f>
        <v>#VALUE!</v>
      </c>
      <c r="DG1304" s="5"/>
      <c r="DH1304" s="5"/>
      <c r="DI1304" s="5"/>
      <c r="DJ1304" s="5"/>
    </row>
    <row r="1305" spans="1:114">
      <c r="A1305" s="4"/>
      <c r="B1305" s="3"/>
      <c r="D1305" s="1"/>
      <c r="H1305" s="5"/>
      <c r="L1305" s="4"/>
      <c r="M1305" s="4"/>
      <c r="Q1305" s="5"/>
      <c r="S1305"/>
      <c r="Z1305" s="4"/>
      <c r="BH1305" s="7"/>
      <c r="BI1305" s="4"/>
      <c r="BJ1305" s="123"/>
      <c r="BK1305" s="140"/>
      <c r="BP1305" s="5"/>
      <c r="BS1305" s="5"/>
      <c r="BT1305" s="5"/>
      <c r="BU1305" s="5"/>
      <c r="BV1305" s="5"/>
      <c r="BW1305" s="5"/>
      <c r="BX1305" s="14"/>
      <c r="BY1305" s="28"/>
      <c r="DC1305" s="5" t="e">
        <f>IF(REPORTE!AH$2="si",IF(C1305=VALUE(REPORTE!C$11),IF(SUM(DC1306:DC$1993),CONCATENATE(INT(B1305),", "),INT(B1305)),""),IF(C1305=VALUE(REPORTE!C$10),IF(SUM(DC1306:DC$1993),CONCATENATE(INT(B1305),", "),INT(B1305)),""))</f>
        <v>#VALUE!</v>
      </c>
      <c r="DG1305" s="5"/>
      <c r="DH1305" s="5"/>
      <c r="DI1305" s="5"/>
      <c r="DJ1305" s="5"/>
    </row>
    <row r="1306" spans="1:114">
      <c r="A1306" s="4"/>
      <c r="B1306" s="3"/>
      <c r="D1306" s="1"/>
      <c r="H1306" s="5"/>
      <c r="L1306" s="4"/>
      <c r="M1306" s="4"/>
      <c r="Q1306" s="5"/>
      <c r="S1306"/>
      <c r="Z1306" s="4"/>
      <c r="BH1306" s="7"/>
      <c r="BI1306" s="4"/>
      <c r="BJ1306" s="123"/>
      <c r="BK1306" s="140"/>
      <c r="BP1306" s="5"/>
      <c r="BS1306" s="5"/>
      <c r="BT1306" s="5"/>
      <c r="BU1306" s="5"/>
      <c r="BV1306" s="5"/>
      <c r="BW1306" s="5"/>
      <c r="BX1306" s="14"/>
      <c r="BY1306" s="28"/>
      <c r="DC1306" s="5" t="e">
        <f>IF(REPORTE!AH$2="si",IF(C1306=VALUE(REPORTE!C$11),IF(SUM(DC1307:DC$1993),CONCATENATE(INT(B1306),", "),INT(B1306)),""),IF(C1306=VALUE(REPORTE!C$10),IF(SUM(DC1307:DC$1993),CONCATENATE(INT(B1306),", "),INT(B1306)),""))</f>
        <v>#VALUE!</v>
      </c>
      <c r="DG1306" s="5"/>
      <c r="DH1306" s="5"/>
      <c r="DI1306" s="5"/>
      <c r="DJ1306" s="5"/>
    </row>
    <row r="1307" spans="1:114">
      <c r="A1307" s="4"/>
      <c r="B1307" s="3"/>
      <c r="D1307" s="1"/>
      <c r="H1307" s="5"/>
      <c r="L1307" s="4"/>
      <c r="M1307" s="4"/>
      <c r="Q1307" s="5"/>
      <c r="S1307"/>
      <c r="Z1307" s="4"/>
      <c r="BH1307" s="7"/>
      <c r="BI1307" s="4"/>
      <c r="BJ1307" s="123"/>
      <c r="BK1307" s="140"/>
      <c r="BP1307" s="5"/>
      <c r="BS1307" s="5"/>
      <c r="BT1307" s="5"/>
      <c r="BU1307" s="5"/>
      <c r="BV1307" s="5"/>
      <c r="BW1307" s="5"/>
      <c r="BX1307" s="14"/>
      <c r="BY1307" s="28"/>
      <c r="DC1307" s="5" t="e">
        <f>IF(REPORTE!AH$2="si",IF(C1307=VALUE(REPORTE!C$11),IF(SUM(DC1308:DC$1993),CONCATENATE(INT(B1307),", "),INT(B1307)),""),IF(C1307=VALUE(REPORTE!C$10),IF(SUM(DC1308:DC$1993),CONCATENATE(INT(B1307),", "),INT(B1307)),""))</f>
        <v>#VALUE!</v>
      </c>
      <c r="DG1307" s="5"/>
      <c r="DH1307" s="5"/>
      <c r="DI1307" s="5"/>
      <c r="DJ1307" s="5"/>
    </row>
    <row r="1308" spans="1:114">
      <c r="A1308" s="4"/>
      <c r="B1308" s="3"/>
      <c r="D1308" s="1"/>
      <c r="H1308" s="5"/>
      <c r="L1308" s="4"/>
      <c r="M1308" s="4"/>
      <c r="Q1308" s="5"/>
      <c r="S1308"/>
      <c r="Z1308" s="4"/>
      <c r="BH1308" s="7"/>
      <c r="BI1308" s="4"/>
      <c r="BJ1308" s="123"/>
      <c r="BK1308" s="140"/>
      <c r="BP1308" s="5"/>
      <c r="BS1308" s="5"/>
      <c r="BT1308" s="5"/>
      <c r="BU1308" s="5"/>
      <c r="BV1308" s="5"/>
      <c r="BW1308" s="5"/>
      <c r="BX1308" s="14"/>
      <c r="BY1308" s="28"/>
      <c r="DC1308" s="5" t="e">
        <f>IF(REPORTE!AH$2="si",IF(C1308=VALUE(REPORTE!C$11),IF(SUM(DC1309:DC$1993),CONCATENATE(INT(B1308),", "),INT(B1308)),""),IF(C1308=VALUE(REPORTE!C$10),IF(SUM(DC1309:DC$1993),CONCATENATE(INT(B1308),", "),INT(B1308)),""))</f>
        <v>#VALUE!</v>
      </c>
      <c r="DG1308" s="5"/>
      <c r="DH1308" s="5"/>
      <c r="DI1308" s="5"/>
      <c r="DJ1308" s="5"/>
    </row>
    <row r="1309" spans="1:114">
      <c r="A1309" s="4"/>
      <c r="B1309" s="3"/>
      <c r="D1309" s="1"/>
      <c r="H1309" s="5"/>
      <c r="L1309" s="4"/>
      <c r="M1309" s="4"/>
      <c r="Q1309" s="5"/>
      <c r="S1309"/>
      <c r="Z1309" s="4"/>
      <c r="BH1309" s="7"/>
      <c r="BI1309" s="4"/>
      <c r="BJ1309" s="123"/>
      <c r="BK1309" s="140"/>
      <c r="BP1309" s="5"/>
      <c r="BS1309" s="5"/>
      <c r="BT1309" s="5"/>
      <c r="BU1309" s="5"/>
      <c r="BV1309" s="5"/>
      <c r="BW1309" s="5"/>
      <c r="BX1309" s="14"/>
      <c r="BY1309" s="28"/>
      <c r="DC1309" s="5" t="e">
        <f>IF(REPORTE!AH$2="si",IF(C1309=VALUE(REPORTE!C$11),IF(SUM(DC1310:DC$1993),CONCATENATE(INT(B1309),", "),INT(B1309)),""),IF(C1309=VALUE(REPORTE!C$10),IF(SUM(DC1310:DC$1993),CONCATENATE(INT(B1309),", "),INT(B1309)),""))</f>
        <v>#VALUE!</v>
      </c>
      <c r="DG1309" s="5"/>
      <c r="DH1309" s="5"/>
      <c r="DI1309" s="5"/>
      <c r="DJ1309" s="5"/>
    </row>
    <row r="1310" spans="1:114">
      <c r="A1310" s="4"/>
      <c r="B1310" s="3"/>
      <c r="D1310" s="1"/>
      <c r="H1310" s="5"/>
      <c r="L1310" s="4"/>
      <c r="M1310" s="4"/>
      <c r="Q1310" s="5"/>
      <c r="S1310"/>
      <c r="Z1310" s="4"/>
      <c r="BH1310" s="7"/>
      <c r="BI1310" s="4"/>
      <c r="BJ1310" s="123"/>
      <c r="BK1310" s="140"/>
      <c r="BP1310" s="5"/>
      <c r="BS1310" s="5"/>
      <c r="BT1310" s="5"/>
      <c r="BU1310" s="5"/>
      <c r="BV1310" s="5"/>
      <c r="BW1310" s="5"/>
      <c r="BX1310" s="14"/>
      <c r="BY1310" s="28"/>
      <c r="DC1310" s="5" t="e">
        <f>IF(REPORTE!AH$2="si",IF(C1310=VALUE(REPORTE!C$11),IF(SUM(DC1311:DC$1993),CONCATENATE(INT(B1310),", "),INT(B1310)),""),IF(C1310=VALUE(REPORTE!C$10),IF(SUM(DC1311:DC$1993),CONCATENATE(INT(B1310),", "),INT(B1310)),""))</f>
        <v>#VALUE!</v>
      </c>
      <c r="DG1310" s="5"/>
      <c r="DH1310" s="5"/>
      <c r="DI1310" s="5"/>
      <c r="DJ1310" s="5"/>
    </row>
    <row r="1311" spans="1:114">
      <c r="A1311" s="4"/>
      <c r="B1311" s="3"/>
      <c r="D1311" s="1"/>
      <c r="H1311" s="5"/>
      <c r="L1311" s="4"/>
      <c r="M1311" s="4"/>
      <c r="Q1311" s="5"/>
      <c r="S1311"/>
      <c r="Z1311" s="4"/>
      <c r="BH1311" s="7"/>
      <c r="BI1311" s="4"/>
      <c r="BJ1311" s="123"/>
      <c r="BK1311" s="140"/>
      <c r="BP1311" s="5"/>
      <c r="BS1311" s="5"/>
      <c r="BT1311" s="5"/>
      <c r="BU1311" s="5"/>
      <c r="BV1311" s="5"/>
      <c r="BW1311" s="5"/>
      <c r="BX1311" s="14"/>
      <c r="BY1311" s="28"/>
      <c r="DC1311" s="5" t="e">
        <f>IF(REPORTE!AH$2="si",IF(C1311=VALUE(REPORTE!C$11),IF(SUM(DC1312:DC$1993),CONCATENATE(INT(B1311),", "),INT(B1311)),""),IF(C1311=VALUE(REPORTE!C$10),IF(SUM(DC1312:DC$1993),CONCATENATE(INT(B1311),", "),INT(B1311)),""))</f>
        <v>#VALUE!</v>
      </c>
      <c r="DG1311" s="5"/>
      <c r="DH1311" s="5"/>
      <c r="DI1311" s="5"/>
      <c r="DJ1311" s="5"/>
    </row>
    <row r="1312" spans="1:114">
      <c r="A1312" s="4"/>
      <c r="B1312" s="3"/>
      <c r="D1312" s="1"/>
      <c r="H1312" s="5"/>
      <c r="L1312" s="4"/>
      <c r="M1312" s="4"/>
      <c r="Q1312" s="5"/>
      <c r="S1312"/>
      <c r="Z1312" s="4"/>
      <c r="BH1312" s="7"/>
      <c r="BI1312" s="4"/>
      <c r="BJ1312" s="123"/>
      <c r="BK1312" s="140"/>
      <c r="BP1312" s="5"/>
      <c r="BS1312" s="5"/>
      <c r="BT1312" s="5"/>
      <c r="BU1312" s="5"/>
      <c r="BV1312" s="5"/>
      <c r="BW1312" s="5"/>
      <c r="BX1312" s="14"/>
      <c r="BY1312" s="28"/>
      <c r="DC1312" s="5" t="e">
        <f>IF(REPORTE!AH$2="si",IF(C1312=VALUE(REPORTE!C$11),IF(SUM(DC1313:DC$1993),CONCATENATE(INT(B1312),", "),INT(B1312)),""),IF(C1312=VALUE(REPORTE!C$10),IF(SUM(DC1313:DC$1993),CONCATENATE(INT(B1312),", "),INT(B1312)),""))</f>
        <v>#VALUE!</v>
      </c>
      <c r="DG1312" s="5"/>
      <c r="DH1312" s="5"/>
      <c r="DI1312" s="5"/>
      <c r="DJ1312" s="5"/>
    </row>
    <row r="1313" spans="1:114">
      <c r="A1313" s="4"/>
      <c r="B1313" s="3"/>
      <c r="D1313" s="1"/>
      <c r="H1313" s="5"/>
      <c r="L1313" s="4"/>
      <c r="M1313" s="4"/>
      <c r="Q1313" s="5"/>
      <c r="S1313"/>
      <c r="Z1313" s="4"/>
      <c r="BH1313" s="7"/>
      <c r="BI1313" s="4"/>
      <c r="BJ1313" s="123"/>
      <c r="BK1313" s="140"/>
      <c r="BP1313" s="5"/>
      <c r="BS1313" s="5"/>
      <c r="BT1313" s="5"/>
      <c r="BU1313" s="5"/>
      <c r="BV1313" s="5"/>
      <c r="BW1313" s="5"/>
      <c r="BX1313" s="14"/>
      <c r="BY1313" s="28"/>
      <c r="DC1313" s="5" t="e">
        <f>IF(REPORTE!AH$2="si",IF(C1313=VALUE(REPORTE!C$11),IF(SUM(DC1314:DC$1993),CONCATENATE(INT(B1313),", "),INT(B1313)),""),IF(C1313=VALUE(REPORTE!C$10),IF(SUM(DC1314:DC$1993),CONCATENATE(INT(B1313),", "),INT(B1313)),""))</f>
        <v>#VALUE!</v>
      </c>
      <c r="DG1313" s="5"/>
      <c r="DH1313" s="5"/>
      <c r="DI1313" s="5"/>
      <c r="DJ1313" s="5"/>
    </row>
    <row r="1314" spans="1:114">
      <c r="A1314" s="4"/>
      <c r="B1314" s="3"/>
      <c r="D1314" s="1"/>
      <c r="H1314" s="5"/>
      <c r="L1314" s="4"/>
      <c r="M1314" s="4"/>
      <c r="Q1314" s="5"/>
      <c r="S1314"/>
      <c r="Z1314" s="4"/>
      <c r="BH1314" s="7"/>
      <c r="BI1314" s="4"/>
      <c r="BJ1314" s="123"/>
      <c r="BK1314" s="140"/>
      <c r="BP1314" s="5"/>
      <c r="BS1314" s="5"/>
      <c r="BT1314" s="5"/>
      <c r="BU1314" s="5"/>
      <c r="BV1314" s="5"/>
      <c r="BW1314" s="5"/>
      <c r="BX1314" s="14"/>
      <c r="BY1314" s="28"/>
      <c r="DC1314" s="5" t="e">
        <f>IF(REPORTE!AH$2="si",IF(C1314=VALUE(REPORTE!C$11),IF(SUM(DC1315:DC$1993),CONCATENATE(INT(B1314),", "),INT(B1314)),""),IF(C1314=VALUE(REPORTE!C$10),IF(SUM(DC1315:DC$1993),CONCATENATE(INT(B1314),", "),INT(B1314)),""))</f>
        <v>#VALUE!</v>
      </c>
      <c r="DG1314" s="5"/>
      <c r="DH1314" s="5"/>
      <c r="DI1314" s="5"/>
      <c r="DJ1314" s="5"/>
    </row>
    <row r="1315" spans="1:114">
      <c r="A1315" s="4"/>
      <c r="B1315" s="3"/>
      <c r="D1315" s="1"/>
      <c r="H1315" s="5"/>
      <c r="L1315" s="4"/>
      <c r="M1315" s="4"/>
      <c r="Q1315" s="5"/>
      <c r="S1315"/>
      <c r="Z1315" s="4"/>
      <c r="BH1315" s="7"/>
      <c r="BI1315" s="4"/>
      <c r="BJ1315" s="123"/>
      <c r="BK1315" s="140"/>
      <c r="BP1315" s="5"/>
      <c r="BS1315" s="5"/>
      <c r="BT1315" s="5"/>
      <c r="BU1315" s="5"/>
      <c r="BV1315" s="5"/>
      <c r="BW1315" s="5"/>
      <c r="BX1315" s="14"/>
      <c r="BY1315" s="28"/>
      <c r="DC1315" s="5" t="e">
        <f>IF(REPORTE!AH$2="si",IF(C1315=VALUE(REPORTE!C$11),IF(SUM(DC1316:DC$1993),CONCATENATE(INT(B1315),", "),INT(B1315)),""),IF(C1315=VALUE(REPORTE!C$10),IF(SUM(DC1316:DC$1993),CONCATENATE(INT(B1315),", "),INT(B1315)),""))</f>
        <v>#VALUE!</v>
      </c>
      <c r="DG1315" s="5"/>
      <c r="DH1315" s="5"/>
      <c r="DI1315" s="5"/>
      <c r="DJ1315" s="5"/>
    </row>
    <row r="1316" spans="1:114">
      <c r="A1316" s="4"/>
      <c r="B1316" s="3"/>
      <c r="D1316" s="1"/>
      <c r="H1316" s="5"/>
      <c r="L1316" s="4"/>
      <c r="M1316" s="4"/>
      <c r="Q1316" s="5"/>
      <c r="S1316"/>
      <c r="Z1316" s="4"/>
      <c r="BH1316" s="7"/>
      <c r="BI1316" s="4"/>
      <c r="BJ1316" s="123"/>
      <c r="BK1316" s="140"/>
      <c r="BP1316" s="5"/>
      <c r="BS1316" s="5"/>
      <c r="BT1316" s="5"/>
      <c r="BU1316" s="5"/>
      <c r="BV1316" s="5"/>
      <c r="BW1316" s="5"/>
      <c r="BX1316" s="14"/>
      <c r="BY1316" s="28"/>
      <c r="DC1316" s="5" t="e">
        <f>IF(REPORTE!AH$2="si",IF(C1316=VALUE(REPORTE!C$11),IF(SUM(DC1317:DC$1993),CONCATENATE(INT(B1316),", "),INT(B1316)),""),IF(C1316=VALUE(REPORTE!C$10),IF(SUM(DC1317:DC$1993),CONCATENATE(INT(B1316),", "),INT(B1316)),""))</f>
        <v>#VALUE!</v>
      </c>
      <c r="DG1316" s="5"/>
      <c r="DH1316" s="5"/>
      <c r="DI1316" s="5"/>
      <c r="DJ1316" s="5"/>
    </row>
    <row r="1317" spans="1:114">
      <c r="A1317" s="4"/>
      <c r="B1317" s="3"/>
      <c r="D1317" s="1"/>
      <c r="H1317" s="5"/>
      <c r="L1317" s="4"/>
      <c r="M1317" s="4"/>
      <c r="Q1317" s="5"/>
      <c r="S1317"/>
      <c r="Z1317" s="4"/>
      <c r="BH1317" s="7"/>
      <c r="BI1317" s="4"/>
      <c r="BJ1317" s="123"/>
      <c r="BK1317" s="140"/>
      <c r="BP1317" s="5"/>
      <c r="BS1317" s="5"/>
      <c r="BT1317" s="5"/>
      <c r="BU1317" s="5"/>
      <c r="BV1317" s="5"/>
      <c r="BW1317" s="5"/>
      <c r="BX1317" s="14"/>
      <c r="BY1317" s="28"/>
      <c r="DC1317" s="5" t="e">
        <f>IF(REPORTE!AH$2="si",IF(C1317=VALUE(REPORTE!C$11),IF(SUM(DC1318:DC$1993),CONCATENATE(INT(B1317),", "),INT(B1317)),""),IF(C1317=VALUE(REPORTE!C$10),IF(SUM(DC1318:DC$1993),CONCATENATE(INT(B1317),", "),INT(B1317)),""))</f>
        <v>#VALUE!</v>
      </c>
      <c r="DG1317" s="5"/>
      <c r="DH1317" s="5"/>
      <c r="DI1317" s="5"/>
      <c r="DJ1317" s="5"/>
    </row>
    <row r="1318" spans="1:114">
      <c r="A1318" s="4"/>
      <c r="B1318" s="3"/>
      <c r="D1318" s="1"/>
      <c r="H1318" s="5"/>
      <c r="L1318" s="4"/>
      <c r="M1318" s="4"/>
      <c r="Q1318" s="5"/>
      <c r="S1318"/>
      <c r="Z1318" s="4"/>
      <c r="BH1318" s="7"/>
      <c r="BI1318" s="4"/>
      <c r="BJ1318" s="123"/>
      <c r="BK1318" s="140"/>
      <c r="BP1318" s="5"/>
      <c r="BS1318" s="5"/>
      <c r="BT1318" s="5"/>
      <c r="BU1318" s="5"/>
      <c r="BV1318" s="5"/>
      <c r="BW1318" s="5"/>
      <c r="BX1318" s="14"/>
      <c r="BY1318" s="28"/>
      <c r="DC1318" s="5" t="e">
        <f>IF(REPORTE!AH$2="si",IF(C1318=VALUE(REPORTE!C$11),IF(SUM(DC1319:DC$1993),CONCATENATE(INT(B1318),", "),INT(B1318)),""),IF(C1318=VALUE(REPORTE!C$10),IF(SUM(DC1319:DC$1993),CONCATENATE(INT(B1318),", "),INT(B1318)),""))</f>
        <v>#VALUE!</v>
      </c>
      <c r="DG1318" s="5"/>
      <c r="DH1318" s="5"/>
      <c r="DI1318" s="5"/>
      <c r="DJ1318" s="5"/>
    </row>
    <row r="1319" spans="1:114">
      <c r="A1319" s="4"/>
      <c r="B1319" s="3"/>
      <c r="D1319" s="1"/>
      <c r="H1319" s="5"/>
      <c r="L1319" s="4"/>
      <c r="M1319" s="4"/>
      <c r="Q1319" s="5"/>
      <c r="S1319"/>
      <c r="Z1319" s="4"/>
      <c r="BH1319" s="7"/>
      <c r="BI1319" s="4"/>
      <c r="BJ1319" s="123"/>
      <c r="BK1319" s="140"/>
      <c r="BP1319" s="5"/>
      <c r="BS1319" s="5"/>
      <c r="BT1319" s="5"/>
      <c r="BU1319" s="5"/>
      <c r="BV1319" s="5"/>
      <c r="BW1319" s="5"/>
      <c r="BX1319" s="14"/>
      <c r="BY1319" s="28"/>
      <c r="DC1319" s="5" t="e">
        <f>IF(REPORTE!AH$2="si",IF(C1319=VALUE(REPORTE!C$11),IF(SUM(DC1320:DC$1993),CONCATENATE(INT(B1319),", "),INT(B1319)),""),IF(C1319=VALUE(REPORTE!C$10),IF(SUM(DC1320:DC$1993),CONCATENATE(INT(B1319),", "),INT(B1319)),""))</f>
        <v>#VALUE!</v>
      </c>
      <c r="DG1319" s="5"/>
      <c r="DH1319" s="5"/>
      <c r="DI1319" s="5"/>
      <c r="DJ1319" s="5"/>
    </row>
    <row r="1320" spans="1:114">
      <c r="A1320" s="4"/>
      <c r="B1320" s="3"/>
      <c r="D1320" s="1"/>
      <c r="H1320" s="5"/>
      <c r="L1320" s="4"/>
      <c r="M1320" s="4"/>
      <c r="Q1320" s="5"/>
      <c r="S1320"/>
      <c r="Z1320" s="4"/>
      <c r="BH1320" s="7"/>
      <c r="BI1320" s="4"/>
      <c r="BJ1320" s="123"/>
      <c r="BK1320" s="140"/>
      <c r="BP1320" s="5"/>
      <c r="BS1320" s="5"/>
      <c r="BT1320" s="5"/>
      <c r="BU1320" s="5"/>
      <c r="BV1320" s="5"/>
      <c r="BW1320" s="5"/>
      <c r="BX1320" s="14"/>
      <c r="BY1320" s="28"/>
      <c r="DC1320" s="5" t="e">
        <f>IF(REPORTE!AH$2="si",IF(C1320=VALUE(REPORTE!C$11),IF(SUM(DC1321:DC$1993),CONCATENATE(INT(B1320),", "),INT(B1320)),""),IF(C1320=VALUE(REPORTE!C$10),IF(SUM(DC1321:DC$1993),CONCATENATE(INT(B1320),", "),INT(B1320)),""))</f>
        <v>#VALUE!</v>
      </c>
      <c r="DG1320" s="5"/>
      <c r="DH1320" s="5"/>
      <c r="DI1320" s="5"/>
      <c r="DJ1320" s="5"/>
    </row>
    <row r="1321" spans="1:114">
      <c r="A1321" s="4"/>
      <c r="B1321" s="3"/>
      <c r="D1321" s="1"/>
      <c r="H1321" s="5"/>
      <c r="L1321" s="4"/>
      <c r="M1321" s="4"/>
      <c r="Q1321" s="5"/>
      <c r="S1321"/>
      <c r="Z1321" s="4"/>
      <c r="BH1321" s="7"/>
      <c r="BI1321" s="4"/>
      <c r="BJ1321" s="123"/>
      <c r="BK1321" s="140"/>
      <c r="BP1321" s="5"/>
      <c r="BS1321" s="5"/>
      <c r="BT1321" s="5"/>
      <c r="BU1321" s="5"/>
      <c r="BV1321" s="5"/>
      <c r="BW1321" s="5"/>
      <c r="BX1321" s="14"/>
      <c r="BY1321" s="28"/>
      <c r="DC1321" s="5" t="e">
        <f>IF(REPORTE!AH$2="si",IF(C1321=VALUE(REPORTE!C$11),IF(SUM(DC1322:DC$1993),CONCATENATE(INT(B1321),", "),INT(B1321)),""),IF(C1321=VALUE(REPORTE!C$10),IF(SUM(DC1322:DC$1993),CONCATENATE(INT(B1321),", "),INT(B1321)),""))</f>
        <v>#VALUE!</v>
      </c>
      <c r="DG1321" s="5"/>
      <c r="DH1321" s="5"/>
      <c r="DI1321" s="5"/>
      <c r="DJ1321" s="5"/>
    </row>
    <row r="1322" spans="1:114">
      <c r="A1322" s="4"/>
      <c r="B1322" s="3"/>
      <c r="D1322" s="1"/>
      <c r="H1322" s="5"/>
      <c r="L1322" s="4"/>
      <c r="M1322" s="4"/>
      <c r="Q1322" s="5"/>
      <c r="S1322"/>
      <c r="Z1322" s="4"/>
      <c r="BH1322" s="7"/>
      <c r="BI1322" s="4"/>
      <c r="BJ1322" s="123"/>
      <c r="BK1322" s="140"/>
      <c r="BP1322" s="5"/>
      <c r="BS1322" s="5"/>
      <c r="BT1322" s="5"/>
      <c r="BU1322" s="5"/>
      <c r="BV1322" s="5"/>
      <c r="BW1322" s="5"/>
      <c r="BX1322" s="14"/>
      <c r="BY1322" s="28"/>
      <c r="DC1322" s="5" t="e">
        <f>IF(REPORTE!AH$2="si",IF(C1322=VALUE(REPORTE!C$11),IF(SUM(DC1323:DC$1993),CONCATENATE(INT(B1322),", "),INT(B1322)),""),IF(C1322=VALUE(REPORTE!C$10),IF(SUM(DC1323:DC$1993),CONCATENATE(INT(B1322),", "),INT(B1322)),""))</f>
        <v>#VALUE!</v>
      </c>
      <c r="DG1322" s="5"/>
      <c r="DH1322" s="5"/>
      <c r="DI1322" s="5"/>
      <c r="DJ1322" s="5"/>
    </row>
    <row r="1323" spans="1:114">
      <c r="A1323" s="4"/>
      <c r="B1323" s="3"/>
      <c r="D1323" s="1"/>
      <c r="H1323" s="5"/>
      <c r="L1323" s="4"/>
      <c r="M1323" s="4"/>
      <c r="Q1323" s="5"/>
      <c r="S1323"/>
      <c r="Z1323" s="4"/>
      <c r="BH1323" s="7"/>
      <c r="BI1323" s="4"/>
      <c r="BJ1323" s="123"/>
      <c r="BK1323" s="140"/>
      <c r="BP1323" s="5"/>
      <c r="BS1323" s="5"/>
      <c r="BT1323" s="5"/>
      <c r="BU1323" s="5"/>
      <c r="BV1323" s="5"/>
      <c r="BW1323" s="5"/>
      <c r="BX1323" s="14"/>
      <c r="BY1323" s="28"/>
      <c r="DC1323" s="5" t="e">
        <f>IF(REPORTE!AH$2="si",IF(C1323=VALUE(REPORTE!C$11),IF(SUM(DC1324:DC$1993),CONCATENATE(INT(B1323),", "),INT(B1323)),""),IF(C1323=VALUE(REPORTE!C$10),IF(SUM(DC1324:DC$1993),CONCATENATE(INT(B1323),", "),INT(B1323)),""))</f>
        <v>#VALUE!</v>
      </c>
      <c r="DG1323" s="5"/>
      <c r="DH1323" s="5"/>
      <c r="DI1323" s="5"/>
      <c r="DJ1323" s="5"/>
    </row>
    <row r="1324" spans="1:114">
      <c r="A1324" s="4"/>
      <c r="B1324" s="3"/>
      <c r="D1324" s="1"/>
      <c r="H1324" s="5"/>
      <c r="L1324" s="4"/>
      <c r="M1324" s="4"/>
      <c r="Q1324" s="5"/>
      <c r="S1324"/>
      <c r="Z1324" s="4"/>
      <c r="BH1324" s="7"/>
      <c r="BI1324" s="4"/>
      <c r="BJ1324" s="123"/>
      <c r="BK1324" s="140"/>
      <c r="BP1324" s="5"/>
      <c r="BS1324" s="5"/>
      <c r="BT1324" s="5"/>
      <c r="BU1324" s="5"/>
      <c r="BV1324" s="5"/>
      <c r="BW1324" s="5"/>
      <c r="BX1324" s="14"/>
      <c r="BY1324" s="28"/>
      <c r="DC1324" s="5" t="e">
        <f>IF(REPORTE!AH$2="si",IF(C1324=VALUE(REPORTE!C$11),IF(SUM(DC1325:DC$1993),CONCATENATE(INT(B1324),", "),INT(B1324)),""),IF(C1324=VALUE(REPORTE!C$10),IF(SUM(DC1325:DC$1993),CONCATENATE(INT(B1324),", "),INT(B1324)),""))</f>
        <v>#VALUE!</v>
      </c>
      <c r="DG1324" s="5"/>
      <c r="DH1324" s="5"/>
      <c r="DI1324" s="5"/>
      <c r="DJ1324" s="5"/>
    </row>
    <row r="1325" spans="1:114">
      <c r="A1325" s="4"/>
      <c r="B1325" s="3"/>
      <c r="D1325" s="1"/>
      <c r="H1325" s="5"/>
      <c r="L1325" s="4"/>
      <c r="M1325" s="4"/>
      <c r="Q1325" s="5"/>
      <c r="S1325"/>
      <c r="Z1325" s="4"/>
      <c r="BH1325" s="7"/>
      <c r="BI1325" s="4"/>
      <c r="BJ1325" s="123"/>
      <c r="BK1325" s="140"/>
      <c r="BP1325" s="5"/>
      <c r="BS1325" s="5"/>
      <c r="BT1325" s="5"/>
      <c r="BU1325" s="5"/>
      <c r="BV1325" s="5"/>
      <c r="BW1325" s="5"/>
      <c r="BX1325" s="14"/>
      <c r="BY1325" s="28"/>
      <c r="DC1325" s="5" t="e">
        <f>IF(REPORTE!AH$2="si",IF(C1325=VALUE(REPORTE!C$11),IF(SUM(DC1326:DC$1993),CONCATENATE(INT(B1325),", "),INT(B1325)),""),IF(C1325=VALUE(REPORTE!C$10),IF(SUM(DC1326:DC$1993),CONCATENATE(INT(B1325),", "),INT(B1325)),""))</f>
        <v>#VALUE!</v>
      </c>
      <c r="DG1325" s="5"/>
      <c r="DH1325" s="5"/>
      <c r="DI1325" s="5"/>
      <c r="DJ1325" s="5"/>
    </row>
    <row r="1326" spans="1:114">
      <c r="A1326" s="4"/>
      <c r="B1326" s="3"/>
      <c r="D1326" s="1"/>
      <c r="H1326" s="5"/>
      <c r="L1326" s="4"/>
      <c r="M1326" s="4"/>
      <c r="Q1326" s="5"/>
      <c r="S1326"/>
      <c r="Z1326" s="4"/>
      <c r="BH1326" s="7"/>
      <c r="BI1326" s="4"/>
      <c r="BJ1326" s="123"/>
      <c r="BK1326" s="140"/>
      <c r="BP1326" s="5"/>
      <c r="BS1326" s="5"/>
      <c r="BT1326" s="5"/>
      <c r="BU1326" s="5"/>
      <c r="BV1326" s="5"/>
      <c r="BW1326" s="5"/>
      <c r="BX1326" s="14"/>
      <c r="BY1326" s="28"/>
      <c r="DC1326" s="5" t="e">
        <f>IF(REPORTE!AH$2="si",IF(C1326=VALUE(REPORTE!C$11),IF(SUM(DC1327:DC$1993),CONCATENATE(INT(B1326),", "),INT(B1326)),""),IF(C1326=VALUE(REPORTE!C$10),IF(SUM(DC1327:DC$1993),CONCATENATE(INT(B1326),", "),INT(B1326)),""))</f>
        <v>#VALUE!</v>
      </c>
      <c r="DG1326" s="5"/>
      <c r="DH1326" s="5"/>
      <c r="DI1326" s="5"/>
      <c r="DJ1326" s="5"/>
    </row>
    <row r="1327" spans="1:114">
      <c r="A1327" s="4"/>
      <c r="B1327" s="3"/>
      <c r="D1327" s="1"/>
      <c r="H1327" s="5"/>
      <c r="L1327" s="4"/>
      <c r="M1327" s="4"/>
      <c r="Q1327" s="5"/>
      <c r="S1327"/>
      <c r="Z1327" s="4"/>
      <c r="BH1327" s="7"/>
      <c r="BI1327" s="4"/>
      <c r="BJ1327" s="123"/>
      <c r="BK1327" s="140"/>
      <c r="BP1327" s="5"/>
      <c r="BS1327" s="5"/>
      <c r="BT1327" s="5"/>
      <c r="BU1327" s="5"/>
      <c r="BV1327" s="5"/>
      <c r="BW1327" s="5"/>
      <c r="BX1327" s="14"/>
      <c r="BY1327" s="28"/>
      <c r="DC1327" s="5" t="e">
        <f>IF(REPORTE!AH$2="si",IF(C1327=VALUE(REPORTE!C$11),IF(SUM(DC1328:DC$1993),CONCATENATE(INT(B1327),", "),INT(B1327)),""),IF(C1327=VALUE(REPORTE!C$10),IF(SUM(DC1328:DC$1993),CONCATENATE(INT(B1327),", "),INT(B1327)),""))</f>
        <v>#VALUE!</v>
      </c>
      <c r="DG1327" s="5"/>
      <c r="DH1327" s="5"/>
      <c r="DI1327" s="5"/>
      <c r="DJ1327" s="5"/>
    </row>
    <row r="1328" spans="1:114">
      <c r="A1328" s="4"/>
      <c r="B1328" s="3"/>
      <c r="D1328" s="1"/>
      <c r="H1328" s="5"/>
      <c r="L1328" s="4"/>
      <c r="M1328" s="4"/>
      <c r="Q1328" s="5"/>
      <c r="S1328"/>
      <c r="Z1328" s="4"/>
      <c r="BH1328" s="7"/>
      <c r="BI1328" s="4"/>
      <c r="BJ1328" s="123"/>
      <c r="BK1328" s="140"/>
      <c r="BP1328" s="5"/>
      <c r="BS1328" s="5"/>
      <c r="BT1328" s="5"/>
      <c r="BU1328" s="5"/>
      <c r="BV1328" s="5"/>
      <c r="BW1328" s="5"/>
      <c r="BX1328" s="14"/>
      <c r="BY1328" s="28"/>
      <c r="DC1328" s="5" t="e">
        <f>IF(REPORTE!AH$2="si",IF(C1328=VALUE(REPORTE!C$11),IF(SUM(DC1329:DC$1993),CONCATENATE(INT(B1328),", "),INT(B1328)),""),IF(C1328=VALUE(REPORTE!C$10),IF(SUM(DC1329:DC$1993),CONCATENATE(INT(B1328),", "),INT(B1328)),""))</f>
        <v>#VALUE!</v>
      </c>
      <c r="DG1328" s="5"/>
      <c r="DH1328" s="5"/>
      <c r="DI1328" s="5"/>
      <c r="DJ1328" s="5"/>
    </row>
    <row r="1329" spans="1:114">
      <c r="A1329" s="4"/>
      <c r="B1329" s="3"/>
      <c r="D1329" s="1"/>
      <c r="H1329" s="5"/>
      <c r="L1329" s="4"/>
      <c r="M1329" s="4"/>
      <c r="Q1329" s="5"/>
      <c r="S1329"/>
      <c r="Z1329" s="4"/>
      <c r="BH1329" s="7"/>
      <c r="BI1329" s="4"/>
      <c r="BJ1329" s="123"/>
      <c r="BK1329" s="140"/>
      <c r="BP1329" s="5"/>
      <c r="BS1329" s="5"/>
      <c r="BT1329" s="5"/>
      <c r="BU1329" s="5"/>
      <c r="BV1329" s="5"/>
      <c r="BW1329" s="5"/>
      <c r="BX1329" s="14"/>
      <c r="BY1329" s="28"/>
      <c r="DC1329" s="5" t="e">
        <f>IF(REPORTE!AH$2="si",IF(C1329=VALUE(REPORTE!C$11),IF(SUM(DC1330:DC$1993),CONCATENATE(INT(B1329),", "),INT(B1329)),""),IF(C1329=VALUE(REPORTE!C$10),IF(SUM(DC1330:DC$1993),CONCATENATE(INT(B1329),", "),INT(B1329)),""))</f>
        <v>#VALUE!</v>
      </c>
      <c r="DG1329" s="5"/>
      <c r="DH1329" s="5"/>
      <c r="DI1329" s="5"/>
      <c r="DJ1329" s="5"/>
    </row>
    <row r="1330" spans="1:114">
      <c r="A1330" s="4"/>
      <c r="B1330" s="3"/>
      <c r="D1330" s="1"/>
      <c r="H1330" s="5"/>
      <c r="L1330" s="4"/>
      <c r="M1330" s="4"/>
      <c r="Q1330" s="5"/>
      <c r="S1330"/>
      <c r="Z1330" s="4"/>
      <c r="BH1330" s="7"/>
      <c r="BI1330" s="4"/>
      <c r="BJ1330" s="123"/>
      <c r="BK1330" s="140"/>
      <c r="BP1330" s="5"/>
      <c r="BS1330" s="5"/>
      <c r="BT1330" s="5"/>
      <c r="BU1330" s="5"/>
      <c r="BV1330" s="5"/>
      <c r="BW1330" s="5"/>
      <c r="BX1330" s="14"/>
      <c r="BY1330" s="28"/>
      <c r="DC1330" s="5" t="e">
        <f>IF(REPORTE!AH$2="si",IF(C1330=VALUE(REPORTE!C$11),IF(SUM(DC1331:DC$1993),CONCATENATE(INT(B1330),", "),INT(B1330)),""),IF(C1330=VALUE(REPORTE!C$10),IF(SUM(DC1331:DC$1993),CONCATENATE(INT(B1330),", "),INT(B1330)),""))</f>
        <v>#VALUE!</v>
      </c>
      <c r="DG1330" s="5"/>
      <c r="DH1330" s="5"/>
      <c r="DI1330" s="5"/>
      <c r="DJ1330" s="5"/>
    </row>
    <row r="1331" spans="1:114">
      <c r="A1331" s="4"/>
      <c r="B1331" s="3"/>
      <c r="D1331" s="1"/>
      <c r="H1331" s="5"/>
      <c r="L1331" s="4"/>
      <c r="M1331" s="4"/>
      <c r="Q1331" s="5"/>
      <c r="S1331"/>
      <c r="Z1331" s="4"/>
      <c r="BH1331" s="7"/>
      <c r="BI1331" s="4"/>
      <c r="BJ1331" s="123"/>
      <c r="BK1331" s="140"/>
      <c r="BP1331" s="5"/>
      <c r="BS1331" s="5"/>
      <c r="BT1331" s="5"/>
      <c r="BU1331" s="5"/>
      <c r="BV1331" s="5"/>
      <c r="BW1331" s="5"/>
      <c r="BX1331" s="14"/>
      <c r="BY1331" s="28"/>
      <c r="DC1331" s="5" t="e">
        <f>IF(REPORTE!AH$2="si",IF(C1331=VALUE(REPORTE!C$11),IF(SUM(DC1332:DC$1993),CONCATENATE(INT(B1331),", "),INT(B1331)),""),IF(C1331=VALUE(REPORTE!C$10),IF(SUM(DC1332:DC$1993),CONCATENATE(INT(B1331),", "),INT(B1331)),""))</f>
        <v>#VALUE!</v>
      </c>
      <c r="DG1331" s="5"/>
      <c r="DH1331" s="5"/>
      <c r="DI1331" s="5"/>
      <c r="DJ1331" s="5"/>
    </row>
    <row r="1332" spans="1:114">
      <c r="A1332" s="4"/>
      <c r="B1332" s="3"/>
      <c r="D1332" s="1"/>
      <c r="H1332" s="5"/>
      <c r="L1332" s="4"/>
      <c r="M1332" s="4"/>
      <c r="Q1332" s="5"/>
      <c r="S1332"/>
      <c r="Z1332" s="4"/>
      <c r="BH1332" s="7"/>
      <c r="BI1332" s="4"/>
      <c r="BJ1332" s="123"/>
      <c r="BK1332" s="140"/>
      <c r="BP1332" s="5"/>
      <c r="BS1332" s="5"/>
      <c r="BT1332" s="5"/>
      <c r="BU1332" s="5"/>
      <c r="BV1332" s="5"/>
      <c r="BW1332" s="5"/>
      <c r="BX1332" s="14"/>
      <c r="BY1332" s="28"/>
      <c r="DC1332" s="5" t="e">
        <f>IF(REPORTE!AH$2="si",IF(C1332=VALUE(REPORTE!C$11),IF(SUM(DC1333:DC$1993),CONCATENATE(INT(B1332),", "),INT(B1332)),""),IF(C1332=VALUE(REPORTE!C$10),IF(SUM(DC1333:DC$1993),CONCATENATE(INT(B1332),", "),INT(B1332)),""))</f>
        <v>#VALUE!</v>
      </c>
      <c r="DG1332" s="5"/>
      <c r="DH1332" s="5"/>
      <c r="DI1332" s="5"/>
      <c r="DJ1332" s="5"/>
    </row>
    <row r="1333" spans="1:114">
      <c r="A1333" s="4"/>
      <c r="B1333" s="3"/>
      <c r="D1333" s="1"/>
      <c r="H1333" s="5"/>
      <c r="L1333" s="4"/>
      <c r="M1333" s="4"/>
      <c r="Q1333" s="5"/>
      <c r="S1333"/>
      <c r="Z1333" s="4"/>
      <c r="BH1333" s="7"/>
      <c r="BI1333" s="4"/>
      <c r="BJ1333" s="123"/>
      <c r="BK1333" s="140"/>
      <c r="BP1333" s="5"/>
      <c r="BS1333" s="5"/>
      <c r="BT1333" s="5"/>
      <c r="BU1333" s="5"/>
      <c r="BV1333" s="5"/>
      <c r="BW1333" s="5"/>
      <c r="BX1333" s="14"/>
      <c r="BY1333" s="28"/>
      <c r="DC1333" s="5" t="e">
        <f>IF(REPORTE!AH$2="si",IF(C1333=VALUE(REPORTE!C$11),IF(SUM(DC1334:DC$1993),CONCATENATE(INT(B1333),", "),INT(B1333)),""),IF(C1333=VALUE(REPORTE!C$10),IF(SUM(DC1334:DC$1993),CONCATENATE(INT(B1333),", "),INT(B1333)),""))</f>
        <v>#VALUE!</v>
      </c>
      <c r="DG1333" s="5"/>
      <c r="DH1333" s="5"/>
      <c r="DI1333" s="5"/>
      <c r="DJ1333" s="5"/>
    </row>
    <row r="1334" spans="1:114">
      <c r="A1334" s="4"/>
      <c r="B1334" s="3"/>
      <c r="D1334" s="1"/>
      <c r="H1334" s="5"/>
      <c r="L1334" s="4"/>
      <c r="M1334" s="4"/>
      <c r="Q1334" s="5"/>
      <c r="S1334"/>
      <c r="Z1334" s="4"/>
      <c r="BH1334" s="7"/>
      <c r="BI1334" s="4"/>
      <c r="BJ1334" s="123"/>
      <c r="BK1334" s="140"/>
      <c r="BP1334" s="5"/>
      <c r="BS1334" s="5"/>
      <c r="BT1334" s="5"/>
      <c r="BU1334" s="5"/>
      <c r="BV1334" s="5"/>
      <c r="BW1334" s="5"/>
      <c r="BX1334" s="14"/>
      <c r="BY1334" s="28"/>
      <c r="DC1334" s="5" t="e">
        <f>IF(REPORTE!AH$2="si",IF(C1334=VALUE(REPORTE!C$11),IF(SUM(DC1335:DC$1993),CONCATENATE(INT(B1334),", "),INT(B1334)),""),IF(C1334=VALUE(REPORTE!C$10),IF(SUM(DC1335:DC$1993),CONCATENATE(INT(B1334),", "),INT(B1334)),""))</f>
        <v>#VALUE!</v>
      </c>
      <c r="DG1334" s="5"/>
      <c r="DH1334" s="5"/>
      <c r="DI1334" s="5"/>
      <c r="DJ1334" s="5"/>
    </row>
    <row r="1335" spans="1:114">
      <c r="A1335" s="4"/>
      <c r="B1335" s="3"/>
      <c r="D1335" s="1"/>
      <c r="H1335" s="5"/>
      <c r="L1335" s="4"/>
      <c r="M1335" s="4"/>
      <c r="Q1335" s="5"/>
      <c r="S1335"/>
      <c r="Z1335" s="4"/>
      <c r="BH1335" s="7"/>
      <c r="BI1335" s="4"/>
      <c r="BJ1335" s="123"/>
      <c r="BK1335" s="140"/>
      <c r="BP1335" s="5"/>
      <c r="BS1335" s="5"/>
      <c r="BT1335" s="5"/>
      <c r="BU1335" s="5"/>
      <c r="BV1335" s="5"/>
      <c r="BW1335" s="5"/>
      <c r="BX1335" s="14"/>
      <c r="BY1335" s="28"/>
      <c r="DC1335" s="5" t="e">
        <f>IF(REPORTE!AH$2="si",IF(C1335=VALUE(REPORTE!C$11),IF(SUM(DC1336:DC$1993),CONCATENATE(INT(B1335),", "),INT(B1335)),""),IF(C1335=VALUE(REPORTE!C$10),IF(SUM(DC1336:DC$1993),CONCATENATE(INT(B1335),", "),INT(B1335)),""))</f>
        <v>#VALUE!</v>
      </c>
      <c r="DG1335" s="5"/>
      <c r="DH1335" s="5"/>
      <c r="DI1335" s="5"/>
      <c r="DJ1335" s="5"/>
    </row>
    <row r="1336" spans="1:114">
      <c r="A1336" s="4"/>
      <c r="B1336" s="3"/>
      <c r="D1336" s="1"/>
      <c r="H1336" s="5"/>
      <c r="L1336" s="4"/>
      <c r="M1336" s="4"/>
      <c r="Q1336" s="5"/>
      <c r="S1336"/>
      <c r="Z1336" s="4"/>
      <c r="BH1336" s="7"/>
      <c r="BI1336" s="4"/>
      <c r="BJ1336" s="123"/>
      <c r="BK1336" s="140"/>
      <c r="BP1336" s="5"/>
      <c r="BS1336" s="5"/>
      <c r="BT1336" s="5"/>
      <c r="BU1336" s="5"/>
      <c r="BV1336" s="5"/>
      <c r="BW1336" s="5"/>
      <c r="BX1336" s="14"/>
      <c r="BY1336" s="28"/>
      <c r="DC1336" s="5" t="e">
        <f>IF(REPORTE!AH$2="si",IF(C1336=VALUE(REPORTE!C$11),IF(SUM(DC1337:DC$1993),CONCATENATE(INT(B1336),", "),INT(B1336)),""),IF(C1336=VALUE(REPORTE!C$10),IF(SUM(DC1337:DC$1993),CONCATENATE(INT(B1336),", "),INT(B1336)),""))</f>
        <v>#VALUE!</v>
      </c>
      <c r="DG1336" s="5"/>
      <c r="DH1336" s="5"/>
      <c r="DI1336" s="5"/>
      <c r="DJ1336" s="5"/>
    </row>
    <row r="1337" spans="1:114">
      <c r="A1337" s="4"/>
      <c r="B1337" s="3"/>
      <c r="D1337" s="1"/>
      <c r="H1337" s="5"/>
      <c r="L1337" s="4"/>
      <c r="M1337" s="4"/>
      <c r="Q1337" s="5"/>
      <c r="S1337"/>
      <c r="Z1337" s="4"/>
      <c r="BH1337" s="7"/>
      <c r="BI1337" s="4"/>
      <c r="BJ1337" s="123"/>
      <c r="BK1337" s="140"/>
      <c r="BP1337" s="5"/>
      <c r="BS1337" s="5"/>
      <c r="BT1337" s="5"/>
      <c r="BU1337" s="5"/>
      <c r="BV1337" s="5"/>
      <c r="BW1337" s="5"/>
      <c r="BX1337" s="14"/>
      <c r="BY1337" s="28"/>
      <c r="DC1337" s="5" t="e">
        <f>IF(REPORTE!AH$2="si",IF(C1337=VALUE(REPORTE!C$11),IF(SUM(DC1338:DC$1993),CONCATENATE(INT(B1337),", "),INT(B1337)),""),IF(C1337=VALUE(REPORTE!C$10),IF(SUM(DC1338:DC$1993),CONCATENATE(INT(B1337),", "),INT(B1337)),""))</f>
        <v>#VALUE!</v>
      </c>
      <c r="DG1337" s="5"/>
      <c r="DH1337" s="5"/>
      <c r="DI1337" s="5"/>
      <c r="DJ1337" s="5"/>
    </row>
    <row r="1338" spans="1:114">
      <c r="A1338" s="4"/>
      <c r="B1338" s="3"/>
      <c r="D1338" s="1"/>
      <c r="H1338" s="5"/>
      <c r="L1338" s="4"/>
      <c r="M1338" s="4"/>
      <c r="Q1338" s="5"/>
      <c r="S1338"/>
      <c r="Z1338" s="4"/>
      <c r="BH1338" s="7"/>
      <c r="BI1338" s="4"/>
      <c r="BJ1338" s="123"/>
      <c r="BK1338" s="140"/>
      <c r="BP1338" s="5"/>
      <c r="BS1338" s="5"/>
      <c r="BT1338" s="5"/>
      <c r="BU1338" s="5"/>
      <c r="BV1338" s="5"/>
      <c r="BW1338" s="5"/>
      <c r="BX1338" s="14"/>
      <c r="BY1338" s="28"/>
      <c r="DC1338" s="5" t="e">
        <f>IF(REPORTE!AH$2="si",IF(C1338=VALUE(REPORTE!C$11),IF(SUM(DC1339:DC$1993),CONCATENATE(INT(B1338),", "),INT(B1338)),""),IF(C1338=VALUE(REPORTE!C$10),IF(SUM(DC1339:DC$1993),CONCATENATE(INT(B1338),", "),INT(B1338)),""))</f>
        <v>#VALUE!</v>
      </c>
      <c r="DG1338" s="5"/>
      <c r="DH1338" s="5"/>
      <c r="DI1338" s="5"/>
      <c r="DJ1338" s="5"/>
    </row>
    <row r="1339" spans="1:114">
      <c r="A1339" s="4"/>
      <c r="B1339" s="3"/>
      <c r="D1339" s="1"/>
      <c r="H1339" s="5"/>
      <c r="L1339" s="4"/>
      <c r="M1339" s="4"/>
      <c r="Q1339" s="5"/>
      <c r="S1339"/>
      <c r="Z1339" s="4"/>
      <c r="BH1339" s="7"/>
      <c r="BI1339" s="4"/>
      <c r="BJ1339" s="123"/>
      <c r="BK1339" s="140"/>
      <c r="BP1339" s="5"/>
      <c r="BS1339" s="5"/>
      <c r="BT1339" s="5"/>
      <c r="BU1339" s="5"/>
      <c r="BV1339" s="5"/>
      <c r="BW1339" s="5"/>
      <c r="BX1339" s="14"/>
      <c r="BY1339" s="28"/>
      <c r="DC1339" s="5" t="e">
        <f>IF(REPORTE!AH$2="si",IF(C1339=VALUE(REPORTE!C$11),IF(SUM(DC1340:DC$1993),CONCATENATE(INT(B1339),", "),INT(B1339)),""),IF(C1339=VALUE(REPORTE!C$10),IF(SUM(DC1340:DC$1993),CONCATENATE(INT(B1339),", "),INT(B1339)),""))</f>
        <v>#VALUE!</v>
      </c>
      <c r="DG1339" s="5"/>
      <c r="DH1339" s="5"/>
      <c r="DI1339" s="5"/>
      <c r="DJ1339" s="5"/>
    </row>
    <row r="1340" spans="1:114">
      <c r="A1340" s="4"/>
      <c r="B1340" s="3"/>
      <c r="D1340" s="1"/>
      <c r="H1340" s="5"/>
      <c r="L1340" s="4"/>
      <c r="M1340" s="4"/>
      <c r="Q1340" s="5"/>
      <c r="S1340"/>
      <c r="Z1340" s="4"/>
      <c r="BH1340" s="7"/>
      <c r="BI1340" s="4"/>
      <c r="BJ1340" s="123"/>
      <c r="BK1340" s="140"/>
      <c r="BP1340" s="5"/>
      <c r="BS1340" s="5"/>
      <c r="BT1340" s="5"/>
      <c r="BU1340" s="5"/>
      <c r="BV1340" s="5"/>
      <c r="BW1340" s="5"/>
      <c r="BX1340" s="14"/>
      <c r="BY1340" s="28"/>
      <c r="DC1340" s="5" t="e">
        <f>IF(REPORTE!AH$2="si",IF(C1340=VALUE(REPORTE!C$11),IF(SUM(DC1341:DC$1993),CONCATENATE(INT(B1340),", "),INT(B1340)),""),IF(C1340=VALUE(REPORTE!C$10),IF(SUM(DC1341:DC$1993),CONCATENATE(INT(B1340),", "),INT(B1340)),""))</f>
        <v>#VALUE!</v>
      </c>
      <c r="DG1340" s="5"/>
      <c r="DH1340" s="5"/>
      <c r="DI1340" s="5"/>
      <c r="DJ1340" s="5"/>
    </row>
    <row r="1341" spans="1:114">
      <c r="A1341" s="4"/>
      <c r="B1341" s="3"/>
      <c r="D1341" s="1"/>
      <c r="H1341" s="5"/>
      <c r="L1341" s="4"/>
      <c r="M1341" s="4"/>
      <c r="Q1341" s="5"/>
      <c r="S1341"/>
      <c r="Z1341" s="4"/>
      <c r="BH1341" s="7"/>
      <c r="BI1341" s="4"/>
      <c r="BJ1341" s="123"/>
      <c r="BK1341" s="140"/>
      <c r="BP1341" s="5"/>
      <c r="BS1341" s="5"/>
      <c r="BT1341" s="5"/>
      <c r="BU1341" s="5"/>
      <c r="BV1341" s="5"/>
      <c r="BW1341" s="5"/>
      <c r="BX1341" s="14"/>
      <c r="BY1341" s="28"/>
      <c r="DC1341" s="5" t="e">
        <f>IF(REPORTE!AH$2="si",IF(C1341=VALUE(REPORTE!C$11),IF(SUM(DC1342:DC$1993),CONCATENATE(INT(B1341),", "),INT(B1341)),""),IF(C1341=VALUE(REPORTE!C$10),IF(SUM(DC1342:DC$1993),CONCATENATE(INT(B1341),", "),INT(B1341)),""))</f>
        <v>#VALUE!</v>
      </c>
      <c r="DG1341" s="5"/>
      <c r="DH1341" s="5"/>
      <c r="DI1341" s="5"/>
      <c r="DJ1341" s="5"/>
    </row>
    <row r="1342" spans="1:114">
      <c r="A1342" s="4"/>
      <c r="B1342" s="3"/>
      <c r="D1342" s="1"/>
      <c r="H1342" s="5"/>
      <c r="L1342" s="4"/>
      <c r="M1342" s="4"/>
      <c r="Q1342" s="5"/>
      <c r="S1342"/>
      <c r="Z1342" s="4"/>
      <c r="BH1342" s="7"/>
      <c r="BI1342" s="4"/>
      <c r="BJ1342" s="123"/>
      <c r="BK1342" s="140"/>
      <c r="BP1342" s="5"/>
      <c r="BS1342" s="5"/>
      <c r="BT1342" s="5"/>
      <c r="BU1342" s="5"/>
      <c r="BV1342" s="5"/>
      <c r="BW1342" s="5"/>
      <c r="BX1342" s="14"/>
      <c r="BY1342" s="28"/>
      <c r="DC1342" s="5" t="e">
        <f>IF(REPORTE!AH$2="si",IF(C1342=VALUE(REPORTE!C$11),IF(SUM(DC1343:DC$1993),CONCATENATE(INT(B1342),", "),INT(B1342)),""),IF(C1342=VALUE(REPORTE!C$10),IF(SUM(DC1343:DC$1993),CONCATENATE(INT(B1342),", "),INT(B1342)),""))</f>
        <v>#VALUE!</v>
      </c>
      <c r="DG1342" s="5"/>
      <c r="DH1342" s="5"/>
      <c r="DI1342" s="5"/>
      <c r="DJ1342" s="5"/>
    </row>
    <row r="1343" spans="1:114">
      <c r="A1343" s="4"/>
      <c r="B1343" s="3"/>
      <c r="D1343" s="1"/>
      <c r="H1343" s="5"/>
      <c r="L1343" s="4"/>
      <c r="M1343" s="4"/>
      <c r="Q1343" s="5"/>
      <c r="S1343"/>
      <c r="Z1343" s="4"/>
      <c r="BH1343" s="7"/>
      <c r="BI1343" s="4"/>
      <c r="BJ1343" s="123"/>
      <c r="BK1343" s="140"/>
      <c r="BP1343" s="5"/>
      <c r="BS1343" s="5"/>
      <c r="BT1343" s="5"/>
      <c r="BU1343" s="5"/>
      <c r="BV1343" s="5"/>
      <c r="BW1343" s="5"/>
      <c r="BX1343" s="14"/>
      <c r="BY1343" s="28"/>
      <c r="DC1343" s="5" t="e">
        <f>IF(REPORTE!AH$2="si",IF(C1343=VALUE(REPORTE!C$11),IF(SUM(DC1344:DC$1993),CONCATENATE(INT(B1343),", "),INT(B1343)),""),IF(C1343=VALUE(REPORTE!C$10),IF(SUM(DC1344:DC$1993),CONCATENATE(INT(B1343),", "),INT(B1343)),""))</f>
        <v>#VALUE!</v>
      </c>
      <c r="DG1343" s="5"/>
      <c r="DH1343" s="5"/>
      <c r="DI1343" s="5"/>
      <c r="DJ1343" s="5"/>
    </row>
    <row r="1344" spans="1:114">
      <c r="A1344" s="4"/>
      <c r="B1344" s="3"/>
      <c r="D1344" s="1"/>
      <c r="H1344" s="5"/>
      <c r="L1344" s="4"/>
      <c r="M1344" s="4"/>
      <c r="Q1344" s="5"/>
      <c r="S1344"/>
      <c r="Z1344" s="4"/>
      <c r="BH1344" s="7"/>
      <c r="BI1344" s="4"/>
      <c r="BJ1344" s="123"/>
      <c r="BK1344" s="140"/>
      <c r="BP1344" s="5"/>
      <c r="BS1344" s="5"/>
      <c r="BT1344" s="5"/>
      <c r="BU1344" s="5"/>
      <c r="BV1344" s="5"/>
      <c r="BW1344" s="5"/>
      <c r="BX1344" s="14"/>
      <c r="BY1344" s="28"/>
      <c r="DC1344" s="5" t="e">
        <f>IF(REPORTE!AH$2="si",IF(C1344=VALUE(REPORTE!C$11),IF(SUM(DC1345:DC$1993),CONCATENATE(INT(B1344),", "),INT(B1344)),""),IF(C1344=VALUE(REPORTE!C$10),IF(SUM(DC1345:DC$1993),CONCATENATE(INT(B1344),", "),INT(B1344)),""))</f>
        <v>#VALUE!</v>
      </c>
      <c r="DG1344" s="5"/>
      <c r="DH1344" s="5"/>
      <c r="DI1344" s="5"/>
      <c r="DJ1344" s="5"/>
    </row>
    <row r="1345" spans="1:114">
      <c r="A1345" s="4"/>
      <c r="B1345" s="3"/>
      <c r="D1345" s="1"/>
      <c r="H1345" s="5"/>
      <c r="L1345" s="4"/>
      <c r="M1345" s="4"/>
      <c r="Q1345" s="5"/>
      <c r="S1345"/>
      <c r="Z1345" s="4"/>
      <c r="BH1345" s="7"/>
      <c r="BI1345" s="4"/>
      <c r="BJ1345" s="123"/>
      <c r="BK1345" s="140"/>
      <c r="BP1345" s="5"/>
      <c r="BS1345" s="5"/>
      <c r="BT1345" s="5"/>
      <c r="BU1345" s="5"/>
      <c r="BV1345" s="5"/>
      <c r="BW1345" s="5"/>
      <c r="BX1345" s="14"/>
      <c r="BY1345" s="28"/>
      <c r="DC1345" s="5" t="e">
        <f>IF(REPORTE!AH$2="si",IF(C1345=VALUE(REPORTE!C$11),IF(SUM(DC1346:DC$1993),CONCATENATE(INT(B1345),", "),INT(B1345)),""),IF(C1345=VALUE(REPORTE!C$10),IF(SUM(DC1346:DC$1993),CONCATENATE(INT(B1345),", "),INT(B1345)),""))</f>
        <v>#VALUE!</v>
      </c>
      <c r="DG1345" s="5"/>
      <c r="DH1345" s="5"/>
      <c r="DI1345" s="5"/>
      <c r="DJ1345" s="5"/>
    </row>
    <row r="1346" spans="1:114">
      <c r="A1346" s="4"/>
      <c r="B1346" s="3"/>
      <c r="D1346" s="1"/>
      <c r="H1346" s="5"/>
      <c r="L1346" s="4"/>
      <c r="M1346" s="4"/>
      <c r="Q1346" s="5"/>
      <c r="S1346"/>
      <c r="Z1346" s="4"/>
      <c r="BH1346" s="7"/>
      <c r="BI1346" s="4"/>
      <c r="BJ1346" s="123"/>
      <c r="BK1346" s="140"/>
      <c r="BP1346" s="5"/>
      <c r="BS1346" s="5"/>
      <c r="BT1346" s="5"/>
      <c r="BU1346" s="5"/>
      <c r="BV1346" s="5"/>
      <c r="BW1346" s="5"/>
      <c r="BX1346" s="14"/>
      <c r="BY1346" s="28"/>
      <c r="DC1346" s="5" t="e">
        <f>IF(REPORTE!AH$2="si",IF(C1346=VALUE(REPORTE!C$11),IF(SUM(DC1347:DC$1993),CONCATENATE(INT(B1346),", "),INT(B1346)),""),IF(C1346=VALUE(REPORTE!C$10),IF(SUM(DC1347:DC$1993),CONCATENATE(INT(B1346),", "),INT(B1346)),""))</f>
        <v>#VALUE!</v>
      </c>
      <c r="DD1346" s="5" t="e">
        <f>CONCATENATE(DC1346,DC1347,DC1348,DC1349,DC1350,DC1351,DC1352,DC1353,DC1354,DC1355,DC1356,DC1357,DC1358,DC1359,DC1360,DC1361,DC1362,DC1363,DC1364,DC1365,DC1366,DC1367,DC1368,DC1369,DC1370,DC1371,DC1372,DC1373,DC1374,DC1375,DC1376,DC1377,DC1378,DC1379,DC1380,DC1381,DC1382,DC1383,DC1384,DC1385,DC1386,DC1387)</f>
        <v>#VALUE!</v>
      </c>
      <c r="DG1346" s="5"/>
      <c r="DH1346" s="5"/>
      <c r="DI1346" s="5"/>
      <c r="DJ1346" s="5"/>
    </row>
    <row r="1347" spans="1:114">
      <c r="A1347" s="4"/>
      <c r="B1347" s="3"/>
      <c r="D1347" s="1"/>
      <c r="H1347" s="5"/>
      <c r="L1347" s="4"/>
      <c r="M1347" s="4"/>
      <c r="Q1347" s="5"/>
      <c r="S1347"/>
      <c r="Z1347" s="4"/>
      <c r="BH1347" s="7"/>
      <c r="BI1347" s="4"/>
      <c r="BJ1347" s="123"/>
      <c r="BK1347" s="140"/>
      <c r="BP1347" s="5"/>
      <c r="BS1347" s="5"/>
      <c r="BT1347" s="5"/>
      <c r="BU1347" s="5"/>
      <c r="BV1347" s="5"/>
      <c r="BW1347" s="5"/>
      <c r="BX1347" s="14"/>
      <c r="BY1347" s="28"/>
      <c r="DC1347" s="5" t="e">
        <f>IF(REPORTE!AH$2="si",IF(C1347=VALUE(REPORTE!C$11),IF(SUM(DC1348:DC$1993),CONCATENATE(INT(B1347),", "),INT(B1347)),""),IF(C1347=VALUE(REPORTE!C$10),IF(SUM(DC1348:DC$1993),CONCATENATE(INT(B1347),", "),INT(B1347)),""))</f>
        <v>#VALUE!</v>
      </c>
      <c r="DG1347" s="5"/>
      <c r="DH1347" s="5"/>
      <c r="DI1347" s="5"/>
      <c r="DJ1347" s="5"/>
    </row>
    <row r="1348" spans="1:114">
      <c r="A1348" s="4"/>
      <c r="B1348" s="3"/>
      <c r="D1348" s="1"/>
      <c r="H1348" s="5"/>
      <c r="L1348" s="4"/>
      <c r="M1348" s="4"/>
      <c r="Q1348" s="5"/>
      <c r="S1348"/>
      <c r="Z1348" s="4"/>
      <c r="BH1348" s="7"/>
      <c r="BI1348" s="4"/>
      <c r="BJ1348" s="123"/>
      <c r="BK1348" s="140"/>
      <c r="BP1348" s="5"/>
      <c r="BS1348" s="5"/>
      <c r="BT1348" s="5"/>
      <c r="BU1348" s="5"/>
      <c r="BV1348" s="5"/>
      <c r="BW1348" s="5"/>
      <c r="BX1348" s="14"/>
      <c r="BY1348" s="28"/>
      <c r="DC1348" s="5" t="e">
        <f>IF(REPORTE!AH$2="si",IF(C1348=VALUE(REPORTE!C$11),IF(SUM(DC1349:DC$1993),CONCATENATE(INT(B1348),", "),INT(B1348)),""),IF(C1348=VALUE(REPORTE!C$10),IF(SUM(DC1349:DC$1993),CONCATENATE(INT(B1348),", "),INT(B1348)),""))</f>
        <v>#VALUE!</v>
      </c>
      <c r="DG1348" s="5"/>
      <c r="DH1348" s="5"/>
      <c r="DI1348" s="5"/>
      <c r="DJ1348" s="5"/>
    </row>
    <row r="1349" spans="1:114">
      <c r="A1349" s="4"/>
      <c r="B1349" s="3"/>
      <c r="D1349" s="1"/>
      <c r="H1349" s="5"/>
      <c r="L1349" s="4"/>
      <c r="M1349" s="4"/>
      <c r="Q1349" s="5"/>
      <c r="S1349"/>
      <c r="Z1349" s="4"/>
      <c r="BH1349" s="7"/>
      <c r="BI1349" s="4"/>
      <c r="BJ1349" s="123"/>
      <c r="BK1349" s="140"/>
      <c r="BP1349" s="5"/>
      <c r="BS1349" s="5"/>
      <c r="BT1349" s="5"/>
      <c r="BU1349" s="5"/>
      <c r="BV1349" s="5"/>
      <c r="BW1349" s="5"/>
      <c r="BX1349" s="14"/>
      <c r="BY1349" s="28"/>
      <c r="DC1349" s="5" t="e">
        <f>IF(REPORTE!AH$2="si",IF(C1349=VALUE(REPORTE!C$11),IF(SUM(DC1350:DC$1993),CONCATENATE(INT(B1349),", "),INT(B1349)),""),IF(C1349=VALUE(REPORTE!C$10),IF(SUM(DC1350:DC$1993),CONCATENATE(INT(B1349),", "),INT(B1349)),""))</f>
        <v>#VALUE!</v>
      </c>
      <c r="DG1349" s="5"/>
      <c r="DH1349" s="5"/>
      <c r="DI1349" s="5"/>
      <c r="DJ1349" s="5"/>
    </row>
    <row r="1350" spans="1:114">
      <c r="A1350" s="4"/>
      <c r="B1350" s="3"/>
      <c r="D1350" s="1"/>
      <c r="H1350" s="5"/>
      <c r="L1350" s="4"/>
      <c r="M1350" s="4"/>
      <c r="Q1350" s="5"/>
      <c r="S1350"/>
      <c r="Z1350" s="4"/>
      <c r="BH1350" s="7"/>
      <c r="BI1350" s="4"/>
      <c r="BJ1350" s="123"/>
      <c r="BK1350" s="140"/>
      <c r="BP1350" s="5"/>
      <c r="BS1350" s="5"/>
      <c r="BT1350" s="5"/>
      <c r="BU1350" s="5"/>
      <c r="BV1350" s="5"/>
      <c r="BW1350" s="5"/>
      <c r="BX1350" s="14"/>
      <c r="BY1350" s="28"/>
      <c r="DC1350" s="5" t="e">
        <f>IF(REPORTE!AH$2="si",IF(C1350=VALUE(REPORTE!C$11),IF(SUM(DC1351:DC$1993),CONCATENATE(INT(B1350),", "),INT(B1350)),""),IF(C1350=VALUE(REPORTE!C$10),IF(SUM(DC1351:DC$1993),CONCATENATE(INT(B1350),", "),INT(B1350)),""))</f>
        <v>#VALUE!</v>
      </c>
      <c r="DG1350" s="5"/>
      <c r="DH1350" s="5"/>
      <c r="DI1350" s="5"/>
      <c r="DJ1350" s="5"/>
    </row>
    <row r="1351" spans="1:114">
      <c r="A1351" s="4"/>
      <c r="B1351" s="3"/>
      <c r="D1351" s="1"/>
      <c r="H1351" s="5"/>
      <c r="L1351" s="4"/>
      <c r="M1351" s="4"/>
      <c r="Q1351" s="5"/>
      <c r="S1351"/>
      <c r="Z1351" s="4"/>
      <c r="BH1351" s="7"/>
      <c r="BI1351" s="4"/>
      <c r="BJ1351" s="123"/>
      <c r="BK1351" s="140"/>
      <c r="BP1351" s="5"/>
      <c r="BS1351" s="5"/>
      <c r="BT1351" s="5"/>
      <c r="BU1351" s="5"/>
      <c r="BV1351" s="5"/>
      <c r="BW1351" s="5"/>
      <c r="BX1351" s="14"/>
      <c r="BY1351" s="28"/>
      <c r="DC1351" s="5" t="e">
        <f>IF(REPORTE!AH$2="si",IF(C1351=VALUE(REPORTE!C$11),IF(SUM(DC1352:DC$1993),CONCATENATE(INT(B1351),", "),INT(B1351)),""),IF(C1351=VALUE(REPORTE!C$10),IF(SUM(DC1352:DC$1993),CONCATENATE(INT(B1351),", "),INT(B1351)),""))</f>
        <v>#VALUE!</v>
      </c>
      <c r="DG1351" s="5"/>
      <c r="DH1351" s="5"/>
      <c r="DI1351" s="5"/>
      <c r="DJ1351" s="5"/>
    </row>
    <row r="1352" spans="1:114">
      <c r="A1352" s="4"/>
      <c r="B1352" s="3"/>
      <c r="D1352" s="1"/>
      <c r="H1352" s="5"/>
      <c r="L1352" s="4"/>
      <c r="M1352" s="4"/>
      <c r="Q1352" s="5"/>
      <c r="S1352"/>
      <c r="Z1352" s="4"/>
      <c r="BH1352" s="7"/>
      <c r="BI1352" s="4"/>
      <c r="BJ1352" s="123"/>
      <c r="BK1352" s="140"/>
      <c r="BP1352" s="5"/>
      <c r="BS1352" s="5"/>
      <c r="BT1352" s="5"/>
      <c r="BU1352" s="5"/>
      <c r="BV1352" s="5"/>
      <c r="BW1352" s="5"/>
      <c r="BX1352" s="14"/>
      <c r="BY1352" s="28"/>
      <c r="DC1352" s="5" t="e">
        <f>IF(REPORTE!AH$2="si",IF(C1352=VALUE(REPORTE!C$11),IF(SUM(DC1353:DC$1993),CONCATENATE(INT(B1352),", "),INT(B1352)),""),IF(C1352=VALUE(REPORTE!C$10),IF(SUM(DC1353:DC$1993),CONCATENATE(INT(B1352),", "),INT(B1352)),""))</f>
        <v>#VALUE!</v>
      </c>
      <c r="DG1352" s="5"/>
      <c r="DH1352" s="5"/>
      <c r="DI1352" s="5"/>
      <c r="DJ1352" s="5"/>
    </row>
    <row r="1353" spans="1:114">
      <c r="A1353" s="4"/>
      <c r="B1353" s="3"/>
      <c r="D1353" s="1"/>
      <c r="H1353" s="5"/>
      <c r="L1353" s="4"/>
      <c r="M1353" s="4"/>
      <c r="Q1353" s="5"/>
      <c r="S1353"/>
      <c r="Z1353" s="4"/>
      <c r="BH1353" s="7"/>
      <c r="BI1353" s="4"/>
      <c r="BJ1353" s="123"/>
      <c r="BK1353" s="140"/>
      <c r="BP1353" s="5"/>
      <c r="BS1353" s="5"/>
      <c r="BT1353" s="5"/>
      <c r="BU1353" s="5"/>
      <c r="BV1353" s="5"/>
      <c r="BW1353" s="5"/>
      <c r="BX1353" s="14"/>
      <c r="BY1353" s="28"/>
      <c r="DC1353" s="5" t="e">
        <f>IF(REPORTE!AH$2="si",IF(C1353=VALUE(REPORTE!C$11),IF(SUM(DC1354:DC$1993),CONCATENATE(INT(B1353),", "),INT(B1353)),""),IF(C1353=VALUE(REPORTE!C$10),IF(SUM(DC1354:DC$1993),CONCATENATE(INT(B1353),", "),INT(B1353)),""))</f>
        <v>#VALUE!</v>
      </c>
      <c r="DG1353" s="5"/>
      <c r="DH1353" s="5"/>
      <c r="DI1353" s="5"/>
      <c r="DJ1353" s="5"/>
    </row>
    <row r="1354" spans="1:114">
      <c r="A1354" s="4"/>
      <c r="B1354" s="3"/>
      <c r="D1354" s="1"/>
      <c r="H1354" s="5"/>
      <c r="L1354" s="4"/>
      <c r="M1354" s="4"/>
      <c r="Q1354" s="5"/>
      <c r="S1354"/>
      <c r="Z1354" s="4"/>
      <c r="BH1354" s="7"/>
      <c r="BI1354" s="4"/>
      <c r="BJ1354" s="123"/>
      <c r="BK1354" s="140"/>
      <c r="BP1354" s="5"/>
      <c r="BS1354" s="5"/>
      <c r="BT1354" s="5"/>
      <c r="BU1354" s="5"/>
      <c r="BV1354" s="5"/>
      <c r="BW1354" s="5"/>
      <c r="BX1354" s="14"/>
      <c r="BY1354" s="28"/>
      <c r="DC1354" s="5" t="e">
        <f>IF(REPORTE!AH$2="si",IF(C1354=VALUE(REPORTE!C$11),IF(SUM(DC1355:DC$1993),CONCATENATE(INT(B1354),", "),INT(B1354)),""),IF(C1354=VALUE(REPORTE!C$10),IF(SUM(DC1355:DC$1993),CONCATENATE(INT(B1354),", "),INT(B1354)),""))</f>
        <v>#VALUE!</v>
      </c>
      <c r="DG1354" s="5"/>
      <c r="DH1354" s="5"/>
      <c r="DI1354" s="5"/>
      <c r="DJ1354" s="5"/>
    </row>
    <row r="1355" spans="1:114">
      <c r="A1355" s="4"/>
      <c r="B1355" s="3"/>
      <c r="D1355" s="1"/>
      <c r="H1355" s="5"/>
      <c r="L1355" s="4"/>
      <c r="M1355" s="4"/>
      <c r="Q1355" s="5"/>
      <c r="S1355"/>
      <c r="Z1355" s="4"/>
      <c r="BH1355" s="7"/>
      <c r="BI1355" s="4"/>
      <c r="BJ1355" s="123"/>
      <c r="BK1355" s="140"/>
      <c r="BP1355" s="5"/>
      <c r="BS1355" s="5"/>
      <c r="BT1355" s="5"/>
      <c r="BU1355" s="5"/>
      <c r="BV1355" s="5"/>
      <c r="BW1355" s="5"/>
      <c r="BX1355" s="14"/>
      <c r="BY1355" s="28"/>
      <c r="DC1355" s="5" t="e">
        <f>IF(REPORTE!AH$2="si",IF(C1355=VALUE(REPORTE!C$11),IF(SUM(DC1356:DC$1993),CONCATENATE(INT(B1355),", "),INT(B1355)),""),IF(C1355=VALUE(REPORTE!C$10),IF(SUM(DC1356:DC$1993),CONCATENATE(INT(B1355),", "),INT(B1355)),""))</f>
        <v>#VALUE!</v>
      </c>
      <c r="DG1355" s="5"/>
      <c r="DH1355" s="5"/>
      <c r="DI1355" s="5"/>
      <c r="DJ1355" s="5"/>
    </row>
    <row r="1356" spans="1:114">
      <c r="A1356" s="4"/>
      <c r="B1356" s="3"/>
      <c r="D1356" s="1"/>
      <c r="H1356" s="5"/>
      <c r="L1356" s="4"/>
      <c r="M1356" s="4"/>
      <c r="Q1356" s="5"/>
      <c r="S1356"/>
      <c r="Z1356" s="4"/>
      <c r="BH1356" s="7"/>
      <c r="BI1356" s="4"/>
      <c r="BJ1356" s="123"/>
      <c r="BK1356" s="140"/>
      <c r="BP1356" s="5"/>
      <c r="BS1356" s="5"/>
      <c r="BT1356" s="5"/>
      <c r="BU1356" s="5"/>
      <c r="BV1356" s="5"/>
      <c r="BW1356" s="5"/>
      <c r="BX1356" s="14"/>
      <c r="BY1356" s="28"/>
      <c r="DC1356" s="5" t="e">
        <f>IF(REPORTE!AH$2="si",IF(C1356=VALUE(REPORTE!C$11),IF(SUM(DC1357:DC$1993),CONCATENATE(INT(B1356),", "),INT(B1356)),""),IF(C1356=VALUE(REPORTE!C$10),IF(SUM(DC1357:DC$1993),CONCATENATE(INT(B1356),", "),INT(B1356)),""))</f>
        <v>#VALUE!</v>
      </c>
      <c r="DG1356" s="5"/>
      <c r="DH1356" s="5"/>
      <c r="DI1356" s="5"/>
      <c r="DJ1356" s="5"/>
    </row>
    <row r="1357" spans="1:114">
      <c r="A1357" s="4"/>
      <c r="B1357" s="3"/>
      <c r="D1357" s="1"/>
      <c r="H1357" s="5"/>
      <c r="L1357" s="4"/>
      <c r="M1357" s="4"/>
      <c r="Q1357" s="5"/>
      <c r="S1357"/>
      <c r="Z1357" s="4"/>
      <c r="BH1357" s="7"/>
      <c r="BI1357" s="4"/>
      <c r="BJ1357" s="123"/>
      <c r="BK1357" s="140"/>
      <c r="BP1357" s="5"/>
      <c r="BS1357" s="5"/>
      <c r="BT1357" s="5"/>
      <c r="BU1357" s="5"/>
      <c r="BV1357" s="5"/>
      <c r="BW1357" s="5"/>
      <c r="BX1357" s="14"/>
      <c r="BY1357" s="28"/>
      <c r="DC1357" s="5" t="e">
        <f>IF(REPORTE!AH$2="si",IF(C1357=VALUE(REPORTE!C$11),IF(SUM(DC1358:DC$1993),CONCATENATE(INT(B1357),", "),INT(B1357)),""),IF(C1357=VALUE(REPORTE!C$10),IF(SUM(DC1358:DC$1993),CONCATENATE(INT(B1357),", "),INT(B1357)),""))</f>
        <v>#VALUE!</v>
      </c>
      <c r="DG1357" s="5"/>
      <c r="DH1357" s="5"/>
      <c r="DI1357" s="5"/>
      <c r="DJ1357" s="5"/>
    </row>
    <row r="1358" spans="1:114">
      <c r="A1358" s="4"/>
      <c r="B1358" s="3"/>
      <c r="D1358" s="1"/>
      <c r="H1358" s="5"/>
      <c r="L1358" s="4"/>
      <c r="M1358" s="4"/>
      <c r="Q1358" s="5"/>
      <c r="S1358"/>
      <c r="Z1358" s="4"/>
      <c r="BH1358" s="7"/>
      <c r="BI1358" s="4"/>
      <c r="BJ1358" s="123"/>
      <c r="BK1358" s="140"/>
      <c r="BP1358" s="5"/>
      <c r="BS1358" s="5"/>
      <c r="BT1358" s="5"/>
      <c r="BU1358" s="5"/>
      <c r="BV1358" s="5"/>
      <c r="BW1358" s="5"/>
      <c r="BX1358" s="14"/>
      <c r="BY1358" s="28"/>
      <c r="DC1358" s="5" t="e">
        <f>IF(REPORTE!AH$2="si",IF(C1358=VALUE(REPORTE!C$11),IF(SUM(DC1359:DC$1993),CONCATENATE(INT(B1358),", "),INT(B1358)),""),IF(C1358=VALUE(REPORTE!C$10),IF(SUM(DC1359:DC$1993),CONCATENATE(INT(B1358),", "),INT(B1358)),""))</f>
        <v>#VALUE!</v>
      </c>
      <c r="DG1358" s="5"/>
      <c r="DH1358" s="5"/>
      <c r="DI1358" s="5"/>
      <c r="DJ1358" s="5"/>
    </row>
    <row r="1359" spans="1:114">
      <c r="A1359" s="4"/>
      <c r="B1359" s="3"/>
      <c r="D1359" s="1"/>
      <c r="H1359" s="5"/>
      <c r="L1359" s="4"/>
      <c r="M1359" s="4"/>
      <c r="Q1359" s="5"/>
      <c r="S1359"/>
      <c r="Z1359" s="4"/>
      <c r="BH1359" s="7"/>
      <c r="BI1359" s="4"/>
      <c r="BJ1359" s="123"/>
      <c r="BK1359" s="140"/>
      <c r="BP1359" s="5"/>
      <c r="BS1359" s="5"/>
      <c r="BT1359" s="5"/>
      <c r="BU1359" s="5"/>
      <c r="BV1359" s="5"/>
      <c r="BW1359" s="5"/>
      <c r="BX1359" s="14"/>
      <c r="BY1359" s="28"/>
      <c r="DC1359" s="5" t="e">
        <f>IF(REPORTE!AH$2="si",IF(C1359=VALUE(REPORTE!C$11),IF(SUM(DC1360:DC$1993),CONCATENATE(INT(B1359),", "),INT(B1359)),""),IF(C1359=VALUE(REPORTE!C$10),IF(SUM(DC1360:DC$1993),CONCATENATE(INT(B1359),", "),INT(B1359)),""))</f>
        <v>#VALUE!</v>
      </c>
      <c r="DG1359" s="5"/>
      <c r="DH1359" s="5"/>
      <c r="DI1359" s="5"/>
      <c r="DJ1359" s="5"/>
    </row>
    <row r="1360" spans="1:114">
      <c r="A1360" s="4"/>
      <c r="B1360" s="3"/>
      <c r="D1360" s="1"/>
      <c r="H1360" s="5"/>
      <c r="L1360" s="4"/>
      <c r="M1360" s="4"/>
      <c r="Q1360" s="5"/>
      <c r="S1360"/>
      <c r="Z1360" s="4"/>
      <c r="BH1360" s="7"/>
      <c r="BI1360" s="4"/>
      <c r="BJ1360" s="123"/>
      <c r="BK1360" s="140"/>
      <c r="BP1360" s="5"/>
      <c r="BS1360" s="5"/>
      <c r="BT1360" s="5"/>
      <c r="BU1360" s="5"/>
      <c r="BV1360" s="5"/>
      <c r="BW1360" s="5"/>
      <c r="BX1360" s="14"/>
      <c r="BY1360" s="28"/>
      <c r="DC1360" s="5" t="e">
        <f>IF(REPORTE!AH$2="si",IF(C1360=VALUE(REPORTE!C$11),IF(SUM(DC1361:DC$1993),CONCATENATE(INT(B1360),", "),INT(B1360)),""),IF(C1360=VALUE(REPORTE!C$10),IF(SUM(DC1361:DC$1993),CONCATENATE(INT(B1360),", "),INT(B1360)),""))</f>
        <v>#VALUE!</v>
      </c>
      <c r="DG1360" s="5"/>
      <c r="DH1360" s="5"/>
      <c r="DI1360" s="5"/>
      <c r="DJ1360" s="5"/>
    </row>
    <row r="1361" spans="1:114">
      <c r="A1361" s="4"/>
      <c r="B1361" s="3"/>
      <c r="D1361" s="1"/>
      <c r="H1361" s="5"/>
      <c r="L1361" s="4"/>
      <c r="M1361" s="4"/>
      <c r="Q1361" s="5"/>
      <c r="S1361"/>
      <c r="Z1361" s="4"/>
      <c r="BH1361" s="7"/>
      <c r="BI1361" s="4"/>
      <c r="BJ1361" s="123"/>
      <c r="BK1361" s="140"/>
      <c r="BP1361" s="5"/>
      <c r="BS1361" s="5"/>
      <c r="BT1361" s="5"/>
      <c r="BU1361" s="5"/>
      <c r="BV1361" s="5"/>
      <c r="BW1361" s="5"/>
      <c r="BX1361" s="14"/>
      <c r="BY1361" s="28"/>
      <c r="DC1361" s="5" t="e">
        <f>IF(REPORTE!AH$2="si",IF(C1361=VALUE(REPORTE!C$11),IF(SUM(DC1362:DC$1993),CONCATENATE(INT(B1361),", "),INT(B1361)),""),IF(C1361=VALUE(REPORTE!C$10),IF(SUM(DC1362:DC$1993),CONCATENATE(INT(B1361),", "),INT(B1361)),""))</f>
        <v>#VALUE!</v>
      </c>
      <c r="DG1361" s="5"/>
      <c r="DH1361" s="5"/>
      <c r="DI1361" s="5"/>
      <c r="DJ1361" s="5"/>
    </row>
    <row r="1362" spans="1:114">
      <c r="A1362" s="4"/>
      <c r="B1362" s="3"/>
      <c r="D1362" s="1"/>
      <c r="H1362" s="5"/>
      <c r="L1362" s="4"/>
      <c r="M1362" s="4"/>
      <c r="Q1362" s="5"/>
      <c r="S1362"/>
      <c r="Z1362" s="4"/>
      <c r="BH1362" s="7"/>
      <c r="BI1362" s="4"/>
      <c r="BJ1362" s="123"/>
      <c r="BK1362" s="140"/>
      <c r="BP1362" s="5"/>
      <c r="BS1362" s="5"/>
      <c r="BT1362" s="5"/>
      <c r="BU1362" s="5"/>
      <c r="BV1362" s="5"/>
      <c r="BW1362" s="5"/>
      <c r="BX1362" s="14"/>
      <c r="BY1362" s="28"/>
      <c r="DC1362" s="5" t="e">
        <f>IF(REPORTE!AH$2="si",IF(C1362=VALUE(REPORTE!C$11),IF(SUM(DC1363:DC$1993),CONCATENATE(INT(B1362),", "),INT(B1362)),""),IF(C1362=VALUE(REPORTE!C$10),IF(SUM(DC1363:DC$1993),CONCATENATE(INT(B1362),", "),INT(B1362)),""))</f>
        <v>#VALUE!</v>
      </c>
      <c r="DG1362" s="5"/>
      <c r="DH1362" s="5"/>
      <c r="DI1362" s="5"/>
      <c r="DJ1362" s="5"/>
    </row>
    <row r="1363" spans="1:114">
      <c r="A1363" s="4"/>
      <c r="B1363" s="3"/>
      <c r="D1363" s="1"/>
      <c r="H1363" s="5"/>
      <c r="L1363" s="4"/>
      <c r="M1363" s="4"/>
      <c r="Q1363" s="5"/>
      <c r="S1363"/>
      <c r="Z1363" s="4"/>
      <c r="BH1363" s="7"/>
      <c r="BI1363" s="4"/>
      <c r="BJ1363" s="123"/>
      <c r="BK1363" s="140"/>
      <c r="BP1363" s="5"/>
      <c r="BS1363" s="5"/>
      <c r="BT1363" s="5"/>
      <c r="BU1363" s="5"/>
      <c r="BV1363" s="5"/>
      <c r="BW1363" s="5"/>
      <c r="BX1363" s="14"/>
      <c r="BY1363" s="28"/>
      <c r="DC1363" s="5" t="e">
        <f>IF(REPORTE!AH$2="si",IF(C1363=VALUE(REPORTE!C$11),IF(SUM(DC1364:DC$1993),CONCATENATE(INT(B1363),", "),INT(B1363)),""),IF(C1363=VALUE(REPORTE!C$10),IF(SUM(DC1364:DC$1993),CONCATENATE(INT(B1363),", "),INT(B1363)),""))</f>
        <v>#VALUE!</v>
      </c>
      <c r="DG1363" s="5"/>
      <c r="DH1363" s="5"/>
      <c r="DI1363" s="5"/>
      <c r="DJ1363" s="5"/>
    </row>
    <row r="1364" spans="1:114">
      <c r="A1364" s="4"/>
      <c r="B1364" s="3"/>
      <c r="D1364" s="1"/>
      <c r="H1364" s="5"/>
      <c r="L1364" s="4"/>
      <c r="M1364" s="4"/>
      <c r="Q1364" s="5"/>
      <c r="S1364"/>
      <c r="Z1364" s="4"/>
      <c r="BH1364" s="7"/>
      <c r="BI1364" s="4"/>
      <c r="BJ1364" s="123"/>
      <c r="BK1364" s="140"/>
      <c r="BP1364" s="5"/>
      <c r="BS1364" s="5"/>
      <c r="BT1364" s="5"/>
      <c r="BU1364" s="5"/>
      <c r="BV1364" s="5"/>
      <c r="BW1364" s="5"/>
      <c r="BX1364" s="14"/>
      <c r="BY1364" s="28"/>
      <c r="DC1364" s="5" t="e">
        <f>IF(REPORTE!AH$2="si",IF(C1364=VALUE(REPORTE!C$11),IF(SUM(DC1365:DC$1993),CONCATENATE(INT(B1364),", "),INT(B1364)),""),IF(C1364=VALUE(REPORTE!C$10),IF(SUM(DC1365:DC$1993),CONCATENATE(INT(B1364),", "),INT(B1364)),""))</f>
        <v>#VALUE!</v>
      </c>
      <c r="DG1364" s="5"/>
      <c r="DH1364" s="5"/>
      <c r="DI1364" s="5"/>
      <c r="DJ1364" s="5"/>
    </row>
    <row r="1365" spans="1:114">
      <c r="A1365" s="4"/>
      <c r="B1365" s="3"/>
      <c r="D1365" s="1"/>
      <c r="H1365" s="5"/>
      <c r="L1365" s="4"/>
      <c r="M1365" s="4"/>
      <c r="Q1365" s="5"/>
      <c r="S1365"/>
      <c r="Z1365" s="4"/>
      <c r="BH1365" s="7"/>
      <c r="BI1365" s="4"/>
      <c r="BJ1365" s="123"/>
      <c r="BK1365" s="140"/>
      <c r="BP1365" s="5"/>
      <c r="BS1365" s="5"/>
      <c r="BT1365" s="5"/>
      <c r="BU1365" s="5"/>
      <c r="BV1365" s="5"/>
      <c r="BW1365" s="5"/>
      <c r="BX1365" s="14"/>
      <c r="BY1365" s="28"/>
      <c r="DC1365" s="5" t="e">
        <f>IF(REPORTE!AH$2="si",IF(C1365=VALUE(REPORTE!C$11),IF(SUM(DC1366:DC$1993),CONCATENATE(INT(B1365),", "),INT(B1365)),""),IF(C1365=VALUE(REPORTE!C$10),IF(SUM(DC1366:DC$1993),CONCATENATE(INT(B1365),", "),INT(B1365)),""))</f>
        <v>#VALUE!</v>
      </c>
      <c r="DG1365" s="5"/>
      <c r="DH1365" s="5"/>
      <c r="DI1365" s="5"/>
      <c r="DJ1365" s="5"/>
    </row>
    <row r="1366" spans="1:114">
      <c r="A1366" s="4"/>
      <c r="B1366" s="3"/>
      <c r="D1366" s="1"/>
      <c r="H1366" s="5"/>
      <c r="L1366" s="4"/>
      <c r="M1366" s="4"/>
      <c r="Q1366" s="5"/>
      <c r="S1366"/>
      <c r="Z1366" s="4"/>
      <c r="BH1366" s="7"/>
      <c r="BI1366" s="4"/>
      <c r="BJ1366" s="123"/>
      <c r="BK1366" s="140"/>
      <c r="BP1366" s="5"/>
      <c r="BS1366" s="5"/>
      <c r="BT1366" s="5"/>
      <c r="BU1366" s="5"/>
      <c r="BV1366" s="5"/>
      <c r="BW1366" s="5"/>
      <c r="BX1366" s="14"/>
      <c r="BY1366" s="28"/>
      <c r="DC1366" s="5" t="e">
        <f>IF(REPORTE!AH$2="si",IF(C1366=VALUE(REPORTE!C$11),IF(SUM(DC1367:DC$1993),CONCATENATE(INT(B1366),", "),INT(B1366)),""),IF(C1366=VALUE(REPORTE!C$10),IF(SUM(DC1367:DC$1993),CONCATENATE(INT(B1366),", "),INT(B1366)),""))</f>
        <v>#VALUE!</v>
      </c>
      <c r="DG1366" s="5"/>
      <c r="DH1366" s="5"/>
      <c r="DI1366" s="5"/>
      <c r="DJ1366" s="5"/>
    </row>
    <row r="1367" spans="1:114">
      <c r="A1367" s="4"/>
      <c r="B1367" s="3"/>
      <c r="D1367" s="1"/>
      <c r="H1367" s="5"/>
      <c r="L1367" s="4"/>
      <c r="M1367" s="4"/>
      <c r="Q1367" s="5"/>
      <c r="S1367"/>
      <c r="Z1367" s="4"/>
      <c r="BH1367" s="7"/>
      <c r="BI1367" s="4"/>
      <c r="BJ1367" s="123"/>
      <c r="BK1367" s="140"/>
      <c r="BP1367" s="5"/>
      <c r="BS1367" s="5"/>
      <c r="BT1367" s="5"/>
      <c r="BU1367" s="5"/>
      <c r="BV1367" s="5"/>
      <c r="BW1367" s="5"/>
      <c r="BX1367" s="14"/>
      <c r="BY1367" s="28"/>
      <c r="DC1367" s="5" t="e">
        <f>IF(REPORTE!AH$2="si",IF(C1367=VALUE(REPORTE!C$11),IF(SUM(DC1368:DC$1993),CONCATENATE(INT(B1367),", "),INT(B1367)),""),IF(C1367=VALUE(REPORTE!C$10),IF(SUM(DC1368:DC$1993),CONCATENATE(INT(B1367),", "),INT(B1367)),""))</f>
        <v>#VALUE!</v>
      </c>
      <c r="DG1367" s="5"/>
      <c r="DH1367" s="5"/>
      <c r="DI1367" s="5"/>
      <c r="DJ1367" s="5"/>
    </row>
    <row r="1368" spans="1:114">
      <c r="A1368" s="4"/>
      <c r="B1368" s="3"/>
      <c r="D1368" s="1"/>
      <c r="H1368" s="5"/>
      <c r="L1368" s="4"/>
      <c r="M1368" s="4"/>
      <c r="Q1368" s="5"/>
      <c r="S1368"/>
      <c r="Z1368" s="4"/>
      <c r="BH1368" s="7"/>
      <c r="BI1368" s="4"/>
      <c r="BJ1368" s="123"/>
      <c r="BK1368" s="140"/>
      <c r="BP1368" s="5"/>
      <c r="BS1368" s="5"/>
      <c r="BT1368" s="5"/>
      <c r="BU1368" s="5"/>
      <c r="BV1368" s="5"/>
      <c r="BW1368" s="5"/>
      <c r="BX1368" s="14"/>
      <c r="BY1368" s="28"/>
      <c r="DC1368" s="5" t="e">
        <f>IF(REPORTE!AH$2="si",IF(C1368=VALUE(REPORTE!C$11),IF(SUM(DC1369:DC$1993),CONCATENATE(INT(B1368),", "),INT(B1368)),""),IF(C1368=VALUE(REPORTE!C$10),IF(SUM(DC1369:DC$1993),CONCATENATE(INT(B1368),", "),INT(B1368)),""))</f>
        <v>#VALUE!</v>
      </c>
      <c r="DG1368" s="5"/>
      <c r="DH1368" s="5"/>
      <c r="DI1368" s="5"/>
      <c r="DJ1368" s="5"/>
    </row>
    <row r="1369" spans="1:114">
      <c r="A1369" s="4"/>
      <c r="B1369" s="3"/>
      <c r="D1369" s="1"/>
      <c r="H1369" s="5"/>
      <c r="L1369" s="4"/>
      <c r="M1369" s="4"/>
      <c r="Q1369" s="5"/>
      <c r="S1369"/>
      <c r="Z1369" s="4"/>
      <c r="BH1369" s="7"/>
      <c r="BI1369" s="4"/>
      <c r="BJ1369" s="123"/>
      <c r="BK1369" s="140"/>
      <c r="BP1369" s="5"/>
      <c r="BS1369" s="5"/>
      <c r="BT1369" s="5"/>
      <c r="BU1369" s="5"/>
      <c r="BV1369" s="5"/>
      <c r="BW1369" s="5"/>
      <c r="BX1369" s="14"/>
      <c r="BY1369" s="28"/>
      <c r="DC1369" s="5" t="e">
        <f>IF(REPORTE!AH$2="si",IF(C1369=VALUE(REPORTE!C$11),IF(SUM(DC1370:DC$1993),CONCATENATE(INT(B1369),", "),INT(B1369)),""),IF(C1369=VALUE(REPORTE!C$10),IF(SUM(DC1370:DC$1993),CONCATENATE(INT(B1369),", "),INT(B1369)),""))</f>
        <v>#VALUE!</v>
      </c>
      <c r="DG1369" s="5"/>
      <c r="DH1369" s="5"/>
      <c r="DI1369" s="5"/>
      <c r="DJ1369" s="5"/>
    </row>
    <row r="1370" spans="1:114">
      <c r="A1370" s="4"/>
      <c r="B1370" s="3"/>
      <c r="D1370" s="1"/>
      <c r="H1370" s="5"/>
      <c r="L1370" s="4"/>
      <c r="M1370" s="4"/>
      <c r="Q1370" s="5"/>
      <c r="S1370"/>
      <c r="Z1370" s="4"/>
      <c r="BH1370" s="7"/>
      <c r="BI1370" s="4"/>
      <c r="BJ1370" s="123"/>
      <c r="BK1370" s="140"/>
      <c r="BP1370" s="5"/>
      <c r="BS1370" s="5"/>
      <c r="BT1370" s="5"/>
      <c r="BU1370" s="5"/>
      <c r="BV1370" s="5"/>
      <c r="BW1370" s="5"/>
      <c r="BX1370" s="14"/>
      <c r="BY1370" s="28"/>
      <c r="DC1370" s="5" t="e">
        <f>IF(REPORTE!AH$2="si",IF(C1370=VALUE(REPORTE!C$11),IF(SUM(DC1371:DC$1993),CONCATENATE(INT(B1370),", "),INT(B1370)),""),IF(C1370=VALUE(REPORTE!C$10),IF(SUM(DC1371:DC$1993),CONCATENATE(INT(B1370),", "),INT(B1370)),""))</f>
        <v>#VALUE!</v>
      </c>
      <c r="DG1370" s="5"/>
      <c r="DH1370" s="5"/>
      <c r="DI1370" s="5"/>
      <c r="DJ1370" s="5"/>
    </row>
    <row r="1371" spans="1:114">
      <c r="A1371" s="4"/>
      <c r="B1371" s="3"/>
      <c r="D1371" s="1"/>
      <c r="H1371" s="5"/>
      <c r="L1371" s="4"/>
      <c r="M1371" s="4"/>
      <c r="Q1371" s="5"/>
      <c r="S1371"/>
      <c r="Z1371" s="4"/>
      <c r="BH1371" s="7"/>
      <c r="BI1371" s="4"/>
      <c r="BJ1371" s="123"/>
      <c r="BK1371" s="140"/>
      <c r="BP1371" s="5"/>
      <c r="BS1371" s="5"/>
      <c r="BT1371" s="5"/>
      <c r="BU1371" s="5"/>
      <c r="BV1371" s="5"/>
      <c r="BW1371" s="5"/>
      <c r="BX1371" s="14"/>
      <c r="BY1371" s="28"/>
      <c r="DC1371" s="5" t="e">
        <f>IF(REPORTE!AH$2="si",IF(C1371=VALUE(REPORTE!C$11),IF(SUM(DC1372:DC$1993),CONCATENATE(INT(B1371),", "),INT(B1371)),""),IF(C1371=VALUE(REPORTE!C$10),IF(SUM(DC1372:DC$1993),CONCATENATE(INT(B1371),", "),INT(B1371)),""))</f>
        <v>#VALUE!</v>
      </c>
      <c r="DG1371" s="5"/>
      <c r="DH1371" s="5"/>
      <c r="DI1371" s="5"/>
      <c r="DJ1371" s="5"/>
    </row>
    <row r="1372" spans="1:114">
      <c r="A1372" s="4"/>
      <c r="B1372" s="3"/>
      <c r="D1372" s="1"/>
      <c r="H1372" s="5"/>
      <c r="L1372" s="4"/>
      <c r="M1372" s="4"/>
      <c r="Q1372" s="5"/>
      <c r="S1372"/>
      <c r="Z1372" s="4"/>
      <c r="BH1372" s="7"/>
      <c r="BI1372" s="4"/>
      <c r="BJ1372" s="123"/>
      <c r="BK1372" s="140"/>
      <c r="BP1372" s="5"/>
      <c r="BS1372" s="5"/>
      <c r="BT1372" s="5"/>
      <c r="BU1372" s="5"/>
      <c r="BV1372" s="5"/>
      <c r="BW1372" s="5"/>
      <c r="BX1372" s="14"/>
      <c r="BY1372" s="28"/>
      <c r="DC1372" s="5" t="e">
        <f>IF(REPORTE!AH$2="si",IF(C1372=VALUE(REPORTE!C$11),IF(SUM(DC1373:DC$1993),CONCATENATE(INT(B1372),", "),INT(B1372)),""),IF(C1372=VALUE(REPORTE!C$10),IF(SUM(DC1373:DC$1993),CONCATENATE(INT(B1372),", "),INT(B1372)),""))</f>
        <v>#VALUE!</v>
      </c>
      <c r="DG1372" s="5"/>
      <c r="DH1372" s="5"/>
      <c r="DI1372" s="5"/>
      <c r="DJ1372" s="5"/>
    </row>
    <row r="1373" spans="1:114">
      <c r="A1373" s="4"/>
      <c r="B1373" s="3"/>
      <c r="D1373" s="1"/>
      <c r="H1373" s="5"/>
      <c r="L1373" s="4"/>
      <c r="M1373" s="4"/>
      <c r="Q1373" s="5"/>
      <c r="S1373"/>
      <c r="Z1373" s="4"/>
      <c r="BH1373" s="7"/>
      <c r="BI1373" s="4"/>
      <c r="BJ1373" s="123"/>
      <c r="BK1373" s="140"/>
      <c r="BP1373" s="5"/>
      <c r="BS1373" s="5"/>
      <c r="BT1373" s="5"/>
      <c r="BU1373" s="5"/>
      <c r="BV1373" s="5"/>
      <c r="BW1373" s="5"/>
      <c r="BX1373" s="14"/>
      <c r="BY1373" s="28"/>
      <c r="DC1373" s="5" t="e">
        <f>IF(REPORTE!AH$2="si",IF(C1373=VALUE(REPORTE!C$11),IF(SUM(DC1374:DC$1993),CONCATENATE(INT(B1373),", "),INT(B1373)),""),IF(C1373=VALUE(REPORTE!C$10),IF(SUM(DC1374:DC$1993),CONCATENATE(INT(B1373),", "),INT(B1373)),""))</f>
        <v>#VALUE!</v>
      </c>
      <c r="DG1373" s="5"/>
      <c r="DH1373" s="5"/>
      <c r="DI1373" s="5"/>
      <c r="DJ1373" s="5"/>
    </row>
    <row r="1374" spans="1:114">
      <c r="A1374" s="4"/>
      <c r="B1374" s="3"/>
      <c r="D1374" s="1"/>
      <c r="H1374" s="5"/>
      <c r="L1374" s="4"/>
      <c r="M1374" s="4"/>
      <c r="Q1374" s="5"/>
      <c r="S1374"/>
      <c r="Z1374" s="4"/>
      <c r="BH1374" s="7"/>
      <c r="BI1374" s="4"/>
      <c r="BJ1374" s="123"/>
      <c r="BK1374" s="140"/>
      <c r="BP1374" s="5"/>
      <c r="BS1374" s="5"/>
      <c r="BT1374" s="5"/>
      <c r="BU1374" s="5"/>
      <c r="BV1374" s="5"/>
      <c r="BW1374" s="5"/>
      <c r="BX1374" s="14"/>
      <c r="BY1374" s="28"/>
      <c r="DC1374" s="5" t="e">
        <f>IF(REPORTE!AH$2="si",IF(C1374=VALUE(REPORTE!C$11),IF(SUM(DC1375:DC$1993),CONCATENATE(INT(B1374),", "),INT(B1374)),""),IF(C1374=VALUE(REPORTE!C$10),IF(SUM(DC1375:DC$1993),CONCATENATE(INT(B1374),", "),INT(B1374)),""))</f>
        <v>#VALUE!</v>
      </c>
      <c r="DG1374" s="5"/>
      <c r="DH1374" s="5"/>
      <c r="DI1374" s="5"/>
      <c r="DJ1374" s="5"/>
    </row>
    <row r="1375" spans="1:114">
      <c r="A1375" s="4"/>
      <c r="B1375" s="3"/>
      <c r="D1375" s="1"/>
      <c r="H1375" s="5"/>
      <c r="L1375" s="4"/>
      <c r="M1375" s="4"/>
      <c r="Q1375" s="5"/>
      <c r="S1375"/>
      <c r="Z1375" s="4"/>
      <c r="BH1375" s="7"/>
      <c r="BI1375" s="4"/>
      <c r="BJ1375" s="123"/>
      <c r="BK1375" s="140"/>
      <c r="BP1375" s="5"/>
      <c r="BS1375" s="5"/>
      <c r="BT1375" s="5"/>
      <c r="BU1375" s="5"/>
      <c r="BV1375" s="5"/>
      <c r="BW1375" s="5"/>
      <c r="BX1375" s="14"/>
      <c r="BY1375" s="28"/>
      <c r="DC1375" s="5" t="e">
        <f>IF(REPORTE!AH$2="si",IF(C1375=VALUE(REPORTE!C$11),IF(SUM(DC1376:DC$1993),CONCATENATE(INT(B1375),", "),INT(B1375)),""),IF(C1375=VALUE(REPORTE!C$10),IF(SUM(DC1376:DC$1993),CONCATENATE(INT(B1375),", "),INT(B1375)),""))</f>
        <v>#VALUE!</v>
      </c>
      <c r="DG1375" s="5"/>
      <c r="DH1375" s="5"/>
      <c r="DI1375" s="5"/>
      <c r="DJ1375" s="5"/>
    </row>
    <row r="1376" spans="1:114">
      <c r="A1376" s="4"/>
      <c r="B1376" s="3"/>
      <c r="D1376" s="1"/>
      <c r="H1376" s="5"/>
      <c r="L1376" s="4"/>
      <c r="M1376" s="4"/>
      <c r="Q1376" s="5"/>
      <c r="S1376"/>
      <c r="Z1376" s="4"/>
      <c r="BH1376" s="7"/>
      <c r="BI1376" s="4"/>
      <c r="BJ1376" s="123"/>
      <c r="BK1376" s="140"/>
      <c r="BP1376" s="5"/>
      <c r="BS1376" s="5"/>
      <c r="BT1376" s="5"/>
      <c r="BU1376" s="5"/>
      <c r="BV1376" s="5"/>
      <c r="BW1376" s="5"/>
      <c r="BX1376" s="14"/>
      <c r="BY1376" s="28"/>
      <c r="DC1376" s="5" t="e">
        <f>IF(REPORTE!AH$2="si",IF(C1376=VALUE(REPORTE!C$11),IF(SUM(DC1377:DC$1993),CONCATENATE(INT(B1376),", "),INT(B1376)),""),IF(C1376=VALUE(REPORTE!C$10),IF(SUM(DC1377:DC$1993),CONCATENATE(INT(B1376),", "),INT(B1376)),""))</f>
        <v>#VALUE!</v>
      </c>
      <c r="DG1376" s="5"/>
      <c r="DH1376" s="5"/>
      <c r="DI1376" s="5"/>
      <c r="DJ1376" s="5"/>
    </row>
    <row r="1377" spans="1:114">
      <c r="A1377" s="4"/>
      <c r="B1377" s="3"/>
      <c r="D1377" s="1"/>
      <c r="H1377" s="5"/>
      <c r="L1377" s="4"/>
      <c r="M1377" s="4"/>
      <c r="Q1377" s="5"/>
      <c r="S1377"/>
      <c r="Z1377" s="4"/>
      <c r="BH1377" s="7"/>
      <c r="BI1377" s="4"/>
      <c r="BJ1377" s="123"/>
      <c r="BK1377" s="140"/>
      <c r="BP1377" s="5"/>
      <c r="BS1377" s="5"/>
      <c r="BT1377" s="5"/>
      <c r="BU1377" s="5"/>
      <c r="BV1377" s="5"/>
      <c r="BW1377" s="5"/>
      <c r="BX1377" s="14"/>
      <c r="BY1377" s="28"/>
      <c r="DC1377" s="5" t="e">
        <f>IF(REPORTE!AH$2="si",IF(C1377=VALUE(REPORTE!C$11),IF(SUM(DC1378:DC$1993),CONCATENATE(INT(B1377),", "),INT(B1377)),""),IF(C1377=VALUE(REPORTE!C$10),IF(SUM(DC1378:DC$1993),CONCATENATE(INT(B1377),", "),INT(B1377)),""))</f>
        <v>#VALUE!</v>
      </c>
      <c r="DG1377" s="5"/>
      <c r="DH1377" s="5"/>
      <c r="DI1377" s="5"/>
      <c r="DJ1377" s="5"/>
    </row>
    <row r="1378" spans="1:114">
      <c r="A1378" s="4"/>
      <c r="B1378" s="3"/>
      <c r="D1378" s="1"/>
      <c r="H1378" s="5"/>
      <c r="L1378" s="4"/>
      <c r="M1378" s="4"/>
      <c r="Q1378" s="5"/>
      <c r="S1378"/>
      <c r="Z1378" s="4"/>
      <c r="BH1378" s="7"/>
      <c r="BI1378" s="4"/>
      <c r="BJ1378" s="123"/>
      <c r="BK1378" s="140"/>
      <c r="BP1378" s="5"/>
      <c r="BS1378" s="5"/>
      <c r="BT1378" s="5"/>
      <c r="BU1378" s="5"/>
      <c r="BV1378" s="5"/>
      <c r="BW1378" s="5"/>
      <c r="BX1378" s="14"/>
      <c r="BY1378" s="28"/>
      <c r="DC1378" s="5" t="e">
        <f>IF(REPORTE!AH$2="si",IF(C1378=VALUE(REPORTE!C$11),IF(SUM(DC1379:DC$1993),CONCATENATE(INT(B1378),", "),INT(B1378)),""),IF(C1378=VALUE(REPORTE!C$10),IF(SUM(DC1379:DC$1993),CONCATENATE(INT(B1378),", "),INT(B1378)),""))</f>
        <v>#VALUE!</v>
      </c>
      <c r="DG1378" s="5"/>
      <c r="DH1378" s="5"/>
      <c r="DI1378" s="5"/>
      <c r="DJ1378" s="5"/>
    </row>
    <row r="1379" spans="1:114">
      <c r="A1379" s="4"/>
      <c r="B1379" s="3"/>
      <c r="D1379" s="1"/>
      <c r="H1379" s="5"/>
      <c r="L1379" s="4"/>
      <c r="M1379" s="4"/>
      <c r="Q1379" s="5"/>
      <c r="S1379"/>
      <c r="Z1379" s="4"/>
      <c r="BH1379" s="7"/>
      <c r="BI1379" s="4"/>
      <c r="BJ1379" s="123"/>
      <c r="BK1379" s="140"/>
      <c r="BP1379" s="5"/>
      <c r="BS1379" s="5"/>
      <c r="BT1379" s="5"/>
      <c r="BU1379" s="5"/>
      <c r="BV1379" s="5"/>
      <c r="BW1379" s="5"/>
      <c r="BX1379" s="14"/>
      <c r="BY1379" s="28"/>
      <c r="DC1379" s="5" t="e">
        <f>IF(REPORTE!AH$2="si",IF(C1379=VALUE(REPORTE!C$11),IF(SUM(DC1380:DC$1993),CONCATENATE(INT(B1379),", "),INT(B1379)),""),IF(C1379=VALUE(REPORTE!C$10),IF(SUM(DC1380:DC$1993),CONCATENATE(INT(B1379),", "),INT(B1379)),""))</f>
        <v>#VALUE!</v>
      </c>
      <c r="DG1379" s="5"/>
      <c r="DH1379" s="5"/>
      <c r="DI1379" s="5"/>
      <c r="DJ1379" s="5"/>
    </row>
    <row r="1380" spans="1:114">
      <c r="A1380" s="4"/>
      <c r="B1380" s="3"/>
      <c r="D1380" s="1"/>
      <c r="H1380" s="5"/>
      <c r="L1380" s="4"/>
      <c r="M1380" s="4"/>
      <c r="Q1380" s="5"/>
      <c r="S1380"/>
      <c r="Z1380" s="4"/>
      <c r="BH1380" s="7"/>
      <c r="BI1380" s="4"/>
      <c r="BJ1380" s="123"/>
      <c r="BK1380" s="140"/>
      <c r="BP1380" s="5"/>
      <c r="BS1380" s="5"/>
      <c r="BT1380" s="5"/>
      <c r="BU1380" s="5"/>
      <c r="BV1380" s="5"/>
      <c r="BW1380" s="5"/>
      <c r="BX1380" s="14"/>
      <c r="BY1380" s="28"/>
      <c r="DC1380" s="5" t="e">
        <f>IF(REPORTE!AH$2="si",IF(C1380=VALUE(REPORTE!C$11),IF(SUM(DC1381:DC$1993),CONCATENATE(INT(B1380),", "),INT(B1380)),""),IF(C1380=VALUE(REPORTE!C$10),IF(SUM(DC1381:DC$1993),CONCATENATE(INT(B1380),", "),INT(B1380)),""))</f>
        <v>#VALUE!</v>
      </c>
      <c r="DG1380" s="5"/>
      <c r="DH1380" s="5"/>
      <c r="DI1380" s="5"/>
      <c r="DJ1380" s="5"/>
    </row>
    <row r="1381" spans="1:114">
      <c r="A1381" s="4"/>
      <c r="B1381" s="3"/>
      <c r="D1381" s="1"/>
      <c r="H1381" s="5"/>
      <c r="L1381" s="4"/>
      <c r="M1381" s="4"/>
      <c r="Q1381" s="5"/>
      <c r="S1381"/>
      <c r="Z1381" s="4"/>
      <c r="BH1381" s="7"/>
      <c r="BI1381" s="4"/>
      <c r="BJ1381" s="123"/>
      <c r="BK1381" s="140"/>
      <c r="BP1381" s="5"/>
      <c r="BS1381" s="5"/>
      <c r="BT1381" s="5"/>
      <c r="BU1381" s="5"/>
      <c r="BV1381" s="5"/>
      <c r="BW1381" s="5"/>
      <c r="BX1381" s="14"/>
      <c r="BY1381" s="28"/>
      <c r="DC1381" s="5" t="e">
        <f>IF(REPORTE!AH$2="si",IF(C1381=VALUE(REPORTE!C$11),IF(SUM(DC1382:DC$1993),CONCATENATE(INT(B1381),", "),INT(B1381)),""),IF(C1381=VALUE(REPORTE!C$10),IF(SUM(DC1382:DC$1993),CONCATENATE(INT(B1381),", "),INT(B1381)),""))</f>
        <v>#VALUE!</v>
      </c>
      <c r="DG1381" s="5"/>
      <c r="DH1381" s="5"/>
      <c r="DI1381" s="5"/>
      <c r="DJ1381" s="5"/>
    </row>
    <row r="1382" spans="1:114">
      <c r="A1382" s="4"/>
      <c r="B1382" s="3"/>
      <c r="D1382" s="1"/>
      <c r="H1382" s="5"/>
      <c r="L1382" s="4"/>
      <c r="M1382" s="4"/>
      <c r="Q1382" s="5"/>
      <c r="S1382"/>
      <c r="Z1382" s="4"/>
      <c r="BH1382" s="7"/>
      <c r="BI1382" s="4"/>
      <c r="BJ1382" s="123"/>
      <c r="BK1382" s="140"/>
      <c r="BP1382" s="5"/>
      <c r="BS1382" s="5"/>
      <c r="BT1382" s="5"/>
      <c r="BU1382" s="5"/>
      <c r="BV1382" s="5"/>
      <c r="BW1382" s="5"/>
      <c r="BX1382" s="14"/>
      <c r="BY1382" s="28"/>
      <c r="DC1382" s="5" t="e">
        <f>IF(REPORTE!AH$2="si",IF(C1382=VALUE(REPORTE!C$11),IF(SUM(DC1383:DC$1993),CONCATENATE(INT(B1382),", "),INT(B1382)),""),IF(C1382=VALUE(REPORTE!C$10),IF(SUM(DC1383:DC$1993),CONCATENATE(INT(B1382),", "),INT(B1382)),""))</f>
        <v>#VALUE!</v>
      </c>
      <c r="DG1382" s="5"/>
      <c r="DH1382" s="5"/>
      <c r="DI1382" s="5"/>
      <c r="DJ1382" s="5"/>
    </row>
    <row r="1383" spans="1:114">
      <c r="A1383" s="4"/>
      <c r="B1383" s="3"/>
      <c r="D1383" s="1"/>
      <c r="H1383" s="5"/>
      <c r="L1383" s="4"/>
      <c r="M1383" s="4"/>
      <c r="Q1383" s="5"/>
      <c r="S1383"/>
      <c r="Z1383" s="4"/>
      <c r="BH1383" s="7"/>
      <c r="BI1383" s="4"/>
      <c r="BJ1383" s="123"/>
      <c r="BK1383" s="140"/>
      <c r="BP1383" s="5"/>
      <c r="BS1383" s="5"/>
      <c r="BT1383" s="5"/>
      <c r="BU1383" s="5"/>
      <c r="BV1383" s="5"/>
      <c r="BW1383" s="5"/>
      <c r="BX1383" s="14"/>
      <c r="BY1383" s="28"/>
      <c r="DC1383" s="5" t="e">
        <f>IF(REPORTE!AH$2="si",IF(C1383=VALUE(REPORTE!C$11),IF(SUM(DC1384:DC$1993),CONCATENATE(INT(B1383),", "),INT(B1383)),""),IF(C1383=VALUE(REPORTE!C$10),IF(SUM(DC1384:DC$1993),CONCATENATE(INT(B1383),", "),INT(B1383)),""))</f>
        <v>#VALUE!</v>
      </c>
      <c r="DG1383" s="5"/>
      <c r="DH1383" s="5"/>
      <c r="DI1383" s="5"/>
      <c r="DJ1383" s="5"/>
    </row>
    <row r="1384" spans="1:114">
      <c r="A1384" s="4"/>
      <c r="B1384" s="3"/>
      <c r="D1384" s="1"/>
      <c r="H1384" s="5"/>
      <c r="L1384" s="4"/>
      <c r="M1384" s="4"/>
      <c r="Q1384" s="5"/>
      <c r="S1384"/>
      <c r="Z1384" s="4"/>
      <c r="BH1384" s="7"/>
      <c r="BI1384" s="4"/>
      <c r="BJ1384" s="123"/>
      <c r="BK1384" s="140"/>
      <c r="BP1384" s="5"/>
      <c r="BS1384" s="5"/>
      <c r="BT1384" s="5"/>
      <c r="BU1384" s="5"/>
      <c r="BV1384" s="5"/>
      <c r="BW1384" s="5"/>
      <c r="BX1384" s="14"/>
      <c r="BY1384" s="28"/>
      <c r="DC1384" s="5" t="e">
        <f>IF(REPORTE!AH$2="si",IF(C1384=VALUE(REPORTE!C$11),IF(SUM(DC1385:DC$1993),CONCATENATE(INT(B1384),", "),INT(B1384)),""),IF(C1384=VALUE(REPORTE!C$10),IF(SUM(DC1385:DC$1993),CONCATENATE(INT(B1384),", "),INT(B1384)),""))</f>
        <v>#VALUE!</v>
      </c>
      <c r="DG1384" s="5"/>
      <c r="DH1384" s="5"/>
      <c r="DI1384" s="5"/>
      <c r="DJ1384" s="5"/>
    </row>
    <row r="1385" spans="1:114">
      <c r="A1385" s="4"/>
      <c r="B1385" s="3"/>
      <c r="D1385" s="1"/>
      <c r="H1385" s="5"/>
      <c r="L1385" s="4"/>
      <c r="M1385" s="4"/>
      <c r="Q1385" s="5"/>
      <c r="S1385"/>
      <c r="Z1385" s="4"/>
      <c r="BH1385" s="7"/>
      <c r="BI1385" s="4"/>
      <c r="BJ1385" s="123"/>
      <c r="BK1385" s="140"/>
      <c r="BP1385" s="5"/>
      <c r="BS1385" s="5"/>
      <c r="BT1385" s="5"/>
      <c r="BU1385" s="5"/>
      <c r="BV1385" s="5"/>
      <c r="BW1385" s="5"/>
      <c r="BX1385" s="14"/>
      <c r="BY1385" s="28"/>
      <c r="DC1385" s="5" t="e">
        <f>IF(REPORTE!AH$2="si",IF(C1385=VALUE(REPORTE!C$11),IF(SUM(DC1386:DC$1993),CONCATENATE(INT(B1385),", "),INT(B1385)),""),IF(C1385=VALUE(REPORTE!C$10),IF(SUM(DC1386:DC$1993),CONCATENATE(INT(B1385),", "),INT(B1385)),""))</f>
        <v>#VALUE!</v>
      </c>
      <c r="DG1385" s="5"/>
      <c r="DH1385" s="5"/>
      <c r="DI1385" s="5"/>
      <c r="DJ1385" s="5"/>
    </row>
    <row r="1386" spans="1:114">
      <c r="A1386" s="4"/>
      <c r="B1386" s="3"/>
      <c r="D1386" s="1"/>
      <c r="H1386" s="5"/>
      <c r="L1386" s="4"/>
      <c r="M1386" s="4"/>
      <c r="Q1386" s="5"/>
      <c r="S1386"/>
      <c r="Z1386" s="4"/>
      <c r="BH1386" s="7"/>
      <c r="BI1386" s="4"/>
      <c r="BJ1386" s="123"/>
      <c r="BK1386" s="140"/>
      <c r="BP1386" s="5"/>
      <c r="BS1386" s="5"/>
      <c r="BT1386" s="5"/>
      <c r="BU1386" s="5"/>
      <c r="BV1386" s="5"/>
      <c r="BW1386" s="5"/>
      <c r="BX1386" s="14"/>
      <c r="BY1386" s="28"/>
      <c r="DC1386" s="5" t="e">
        <f>IF(REPORTE!AH$2="si",IF(C1386=VALUE(REPORTE!C$11),IF(SUM(DC1387:DC$1993),CONCATENATE(INT(B1386),", "),INT(B1386)),""),IF(C1386=VALUE(REPORTE!C$10),IF(SUM(DC1387:DC$1993),CONCATENATE(INT(B1386),", "),INT(B1386)),""))</f>
        <v>#VALUE!</v>
      </c>
      <c r="DG1386" s="5"/>
      <c r="DH1386" s="5"/>
      <c r="DI1386" s="5"/>
      <c r="DJ1386" s="5"/>
    </row>
    <row r="1387" spans="1:114">
      <c r="A1387" s="4"/>
      <c r="B1387" s="3"/>
      <c r="D1387" s="1"/>
      <c r="H1387" s="5"/>
      <c r="L1387" s="4"/>
      <c r="M1387" s="4"/>
      <c r="Q1387" s="5"/>
      <c r="S1387"/>
      <c r="Z1387" s="4"/>
      <c r="BH1387" s="7"/>
      <c r="BI1387" s="4"/>
      <c r="BJ1387" s="123"/>
      <c r="BK1387" s="140"/>
      <c r="BP1387" s="5"/>
      <c r="BS1387" s="5"/>
      <c r="BT1387" s="5"/>
      <c r="BU1387" s="5"/>
      <c r="BV1387" s="5"/>
      <c r="BW1387" s="5"/>
      <c r="BX1387" s="14"/>
      <c r="BY1387" s="28"/>
      <c r="DC1387" s="5" t="e">
        <f>IF(REPORTE!AH$2="si",IF(C1387=VALUE(REPORTE!C$11),IF(SUM(DC1388:DC$1993),CONCATENATE(INT(B1387),", "),INT(B1387)),""),IF(C1387=VALUE(REPORTE!C$10),IF(SUM(DC1388:DC$1993),CONCATENATE(INT(B1387),", "),INT(B1387)),""))</f>
        <v>#VALUE!</v>
      </c>
      <c r="DG1387" s="5"/>
      <c r="DH1387" s="5"/>
      <c r="DI1387" s="5"/>
      <c r="DJ1387" s="5"/>
    </row>
    <row r="1388" spans="1:114">
      <c r="A1388" s="4"/>
      <c r="B1388" s="3"/>
      <c r="D1388" s="1"/>
      <c r="H1388" s="5"/>
      <c r="L1388" s="4"/>
      <c r="M1388" s="4"/>
      <c r="Q1388" s="5"/>
      <c r="S1388"/>
      <c r="Z1388" s="4"/>
      <c r="BH1388" s="7"/>
      <c r="BI1388" s="4"/>
      <c r="BJ1388" s="123"/>
      <c r="BK1388" s="140"/>
      <c r="BP1388" s="5"/>
      <c r="BS1388" s="5"/>
      <c r="BT1388" s="5"/>
      <c r="BU1388" s="5"/>
      <c r="BV1388" s="5"/>
      <c r="BW1388" s="5"/>
      <c r="BX1388" s="14"/>
      <c r="BY1388" s="28"/>
      <c r="DC1388" s="5" t="e">
        <f>IF(REPORTE!AH$2="si",IF(C1388=VALUE(REPORTE!C$11),IF(SUM(DC1389:DC$1993),CONCATENATE(INT(B1388),", "),INT(B1388)),""),IF(C1388=VALUE(REPORTE!C$10),IF(SUM(DC1389:DC$1993),CONCATENATE(INT(B1388),", "),INT(B1388)),""))</f>
        <v>#VALUE!</v>
      </c>
      <c r="DD1388" s="5" t="e">
        <f>CONCATENATE(DC1388,DC1389,DC1390,DC1391,DC1392,DC1393,DC1394,DC1395,DC1396,DC1397,DC1398,DC1399,DC1400,DC1401,DC1402,DC1403,DC1404,DC1405,DC1406,DC1407,DC1408,DC1409,DC1410,DC1411,DC1412,DC1413,DC1414,DC1415,DC1416,DC1417,DC1418,DC1419,DC1420,DC1421,DC1422,DC1423,DC1424,DC1425,DC1426,DC1427,DC1428,DC1429)</f>
        <v>#VALUE!</v>
      </c>
      <c r="DG1388" s="5"/>
      <c r="DH1388" s="5"/>
      <c r="DI1388" s="5"/>
      <c r="DJ1388" s="5"/>
    </row>
    <row r="1389" spans="1:114">
      <c r="A1389" s="4"/>
      <c r="B1389" s="3"/>
      <c r="D1389" s="1"/>
      <c r="H1389" s="5"/>
      <c r="L1389" s="4"/>
      <c r="M1389" s="4"/>
      <c r="Q1389" s="5"/>
      <c r="S1389"/>
      <c r="Z1389" s="4"/>
      <c r="BH1389" s="7"/>
      <c r="BI1389" s="4"/>
      <c r="BJ1389" s="123"/>
      <c r="BK1389" s="140"/>
      <c r="BP1389" s="5"/>
      <c r="BS1389" s="5"/>
      <c r="BT1389" s="5"/>
      <c r="BU1389" s="5"/>
      <c r="BV1389" s="5"/>
      <c r="BW1389" s="5"/>
      <c r="BX1389" s="14"/>
      <c r="BY1389" s="28"/>
      <c r="DC1389" s="5" t="e">
        <f>IF(REPORTE!AH$2="si",IF(C1389=VALUE(REPORTE!C$11),IF(SUM(DC1390:DC$1993),CONCATENATE(INT(B1389),", "),INT(B1389)),""),IF(C1389=VALUE(REPORTE!C$10),IF(SUM(DC1390:DC$1993),CONCATENATE(INT(B1389),", "),INT(B1389)),""))</f>
        <v>#VALUE!</v>
      </c>
      <c r="DG1389" s="5"/>
      <c r="DH1389" s="5"/>
      <c r="DI1389" s="5"/>
      <c r="DJ1389" s="5"/>
    </row>
    <row r="1390" spans="1:114">
      <c r="A1390" s="4"/>
      <c r="B1390" s="3"/>
      <c r="D1390" s="1"/>
      <c r="H1390" s="5"/>
      <c r="L1390" s="4"/>
      <c r="M1390" s="4"/>
      <c r="Q1390" s="5"/>
      <c r="S1390"/>
      <c r="Z1390" s="4"/>
      <c r="BH1390" s="7"/>
      <c r="BI1390" s="4"/>
      <c r="BJ1390" s="123"/>
      <c r="BK1390" s="140"/>
      <c r="BP1390" s="5"/>
      <c r="BS1390" s="5"/>
      <c r="BT1390" s="5"/>
      <c r="BU1390" s="5"/>
      <c r="BV1390" s="5"/>
      <c r="BW1390" s="5"/>
      <c r="BX1390" s="14"/>
      <c r="BY1390" s="28"/>
      <c r="DC1390" s="5" t="e">
        <f>IF(REPORTE!AH$2="si",IF(C1390=VALUE(REPORTE!C$11),IF(SUM(DC1391:DC$1993),CONCATENATE(INT(B1390),", "),INT(B1390)),""),IF(C1390=VALUE(REPORTE!C$10),IF(SUM(DC1391:DC$1993),CONCATENATE(INT(B1390),", "),INT(B1390)),""))</f>
        <v>#VALUE!</v>
      </c>
      <c r="DG1390" s="5"/>
      <c r="DH1390" s="5"/>
      <c r="DI1390" s="5"/>
      <c r="DJ1390" s="5"/>
    </row>
    <row r="1391" spans="1:114">
      <c r="A1391" s="4"/>
      <c r="B1391" s="3"/>
      <c r="D1391" s="1"/>
      <c r="H1391" s="5"/>
      <c r="L1391" s="4"/>
      <c r="M1391" s="4"/>
      <c r="Q1391" s="5"/>
      <c r="S1391"/>
      <c r="Z1391" s="4"/>
      <c r="BH1391" s="7"/>
      <c r="BI1391" s="4"/>
      <c r="BJ1391" s="123"/>
      <c r="BK1391" s="140"/>
      <c r="BP1391" s="5"/>
      <c r="BS1391" s="5"/>
      <c r="BT1391" s="5"/>
      <c r="BU1391" s="5"/>
      <c r="BV1391" s="5"/>
      <c r="BW1391" s="5"/>
      <c r="BX1391" s="14"/>
      <c r="BY1391" s="28"/>
      <c r="DC1391" s="5" t="e">
        <f>IF(REPORTE!AH$2="si",IF(C1391=VALUE(REPORTE!C$11),IF(SUM(DC1392:DC$1993),CONCATENATE(INT(B1391),", "),INT(B1391)),""),IF(C1391=VALUE(REPORTE!C$10),IF(SUM(DC1392:DC$1993),CONCATENATE(INT(B1391),", "),INT(B1391)),""))</f>
        <v>#VALUE!</v>
      </c>
      <c r="DG1391" s="5"/>
      <c r="DH1391" s="5"/>
      <c r="DI1391" s="5"/>
      <c r="DJ1391" s="5"/>
    </row>
    <row r="1392" spans="1:114">
      <c r="A1392" s="4"/>
      <c r="B1392" s="3"/>
      <c r="D1392" s="1"/>
      <c r="H1392" s="5"/>
      <c r="L1392" s="4"/>
      <c r="M1392" s="4"/>
      <c r="Q1392" s="5"/>
      <c r="S1392"/>
      <c r="Z1392" s="4"/>
      <c r="BH1392" s="7"/>
      <c r="BI1392" s="4"/>
      <c r="BJ1392" s="123"/>
      <c r="BK1392" s="140"/>
      <c r="BP1392" s="5"/>
      <c r="BS1392" s="5"/>
      <c r="BT1392" s="5"/>
      <c r="BU1392" s="5"/>
      <c r="BV1392" s="5"/>
      <c r="BW1392" s="5"/>
      <c r="BX1392" s="14"/>
      <c r="BY1392" s="28"/>
      <c r="DC1392" s="5" t="e">
        <f>IF(REPORTE!AH$2="si",IF(C1392=VALUE(REPORTE!C$11),IF(SUM(DC1393:DC$1993),CONCATENATE(INT(B1392),", "),INT(B1392)),""),IF(C1392=VALUE(REPORTE!C$10),IF(SUM(DC1393:DC$1993),CONCATENATE(INT(B1392),", "),INT(B1392)),""))</f>
        <v>#VALUE!</v>
      </c>
      <c r="DG1392" s="5"/>
      <c r="DH1392" s="5"/>
      <c r="DI1392" s="5"/>
      <c r="DJ1392" s="5"/>
    </row>
    <row r="1393" spans="1:114">
      <c r="A1393" s="4"/>
      <c r="B1393" s="3"/>
      <c r="D1393" s="1"/>
      <c r="H1393" s="5"/>
      <c r="L1393" s="4"/>
      <c r="M1393" s="4"/>
      <c r="Q1393" s="5"/>
      <c r="S1393"/>
      <c r="Z1393" s="4"/>
      <c r="BH1393" s="7"/>
      <c r="BI1393" s="4"/>
      <c r="BJ1393" s="123"/>
      <c r="BK1393" s="140"/>
      <c r="BP1393" s="5"/>
      <c r="BS1393" s="5"/>
      <c r="BT1393" s="5"/>
      <c r="BU1393" s="5"/>
      <c r="BV1393" s="5"/>
      <c r="BW1393" s="5"/>
      <c r="BX1393" s="14"/>
      <c r="BY1393" s="28"/>
      <c r="DC1393" s="5" t="e">
        <f>IF(REPORTE!AH$2="si",IF(C1393=VALUE(REPORTE!C$11),IF(SUM(DC1394:DC$1993),CONCATENATE(INT(B1393),", "),INT(B1393)),""),IF(C1393=VALUE(REPORTE!C$10),IF(SUM(DC1394:DC$1993),CONCATENATE(INT(B1393),", "),INT(B1393)),""))</f>
        <v>#VALUE!</v>
      </c>
      <c r="DG1393" s="5"/>
      <c r="DH1393" s="5"/>
      <c r="DI1393" s="5"/>
      <c r="DJ1393" s="5"/>
    </row>
    <row r="1394" spans="1:114">
      <c r="A1394" s="4"/>
      <c r="B1394" s="3"/>
      <c r="D1394" s="1"/>
      <c r="H1394" s="5"/>
      <c r="L1394" s="4"/>
      <c r="M1394" s="4"/>
      <c r="Q1394" s="5"/>
      <c r="S1394"/>
      <c r="Z1394" s="4"/>
      <c r="BH1394" s="7"/>
      <c r="BI1394" s="4"/>
      <c r="BJ1394" s="123"/>
      <c r="BK1394" s="140"/>
      <c r="BP1394" s="5"/>
      <c r="BS1394" s="5"/>
      <c r="BT1394" s="5"/>
      <c r="BU1394" s="5"/>
      <c r="BV1394" s="5"/>
      <c r="BW1394" s="5"/>
      <c r="BX1394" s="14"/>
      <c r="BY1394" s="28"/>
      <c r="DC1394" s="5" t="e">
        <f>IF(REPORTE!AH$2="si",IF(C1394=VALUE(REPORTE!C$11),IF(SUM(DC1395:DC$1993),CONCATENATE(INT(B1394),", "),INT(B1394)),""),IF(C1394=VALUE(REPORTE!C$10),IF(SUM(DC1395:DC$1993),CONCATENATE(INT(B1394),", "),INT(B1394)),""))</f>
        <v>#VALUE!</v>
      </c>
      <c r="DG1394" s="5"/>
      <c r="DH1394" s="5"/>
      <c r="DI1394" s="5"/>
      <c r="DJ1394" s="5"/>
    </row>
    <row r="1395" spans="1:114">
      <c r="A1395" s="4"/>
      <c r="B1395" s="3"/>
      <c r="D1395" s="1"/>
      <c r="H1395" s="5"/>
      <c r="L1395" s="4"/>
      <c r="M1395" s="4"/>
      <c r="Q1395" s="5"/>
      <c r="S1395"/>
      <c r="Z1395" s="4"/>
      <c r="BH1395" s="7"/>
      <c r="BI1395" s="4"/>
      <c r="BJ1395" s="123"/>
      <c r="BK1395" s="140"/>
      <c r="BP1395" s="5"/>
      <c r="BS1395" s="5"/>
      <c r="BT1395" s="5"/>
      <c r="BU1395" s="5"/>
      <c r="BV1395" s="5"/>
      <c r="BW1395" s="5"/>
      <c r="BX1395" s="14"/>
      <c r="BY1395" s="28"/>
      <c r="DC1395" s="5" t="e">
        <f>IF(REPORTE!AH$2="si",IF(C1395=VALUE(REPORTE!C$11),IF(SUM(DC1396:DC$1993),CONCATENATE(INT(B1395),", "),INT(B1395)),""),IF(C1395=VALUE(REPORTE!C$10),IF(SUM(DC1396:DC$1993),CONCATENATE(INT(B1395),", "),INT(B1395)),""))</f>
        <v>#VALUE!</v>
      </c>
      <c r="DG1395" s="5"/>
      <c r="DH1395" s="5"/>
      <c r="DI1395" s="5"/>
      <c r="DJ1395" s="5"/>
    </row>
    <row r="1396" spans="1:114">
      <c r="A1396" s="4"/>
      <c r="B1396" s="3"/>
      <c r="D1396" s="1"/>
      <c r="H1396" s="5"/>
      <c r="L1396" s="4"/>
      <c r="M1396" s="4"/>
      <c r="Q1396" s="5"/>
      <c r="S1396"/>
      <c r="Z1396" s="4"/>
      <c r="BH1396" s="7"/>
      <c r="BI1396" s="4"/>
      <c r="BJ1396" s="123"/>
      <c r="BK1396" s="140"/>
      <c r="BP1396" s="5"/>
      <c r="BS1396" s="5"/>
      <c r="BT1396" s="5"/>
      <c r="BU1396" s="5"/>
      <c r="BV1396" s="5"/>
      <c r="BW1396" s="5"/>
      <c r="BX1396" s="14"/>
      <c r="BY1396" s="28"/>
      <c r="DC1396" s="5" t="e">
        <f>IF(REPORTE!AH$2="si",IF(C1396=VALUE(REPORTE!C$11),IF(SUM(DC1397:DC$1993),CONCATENATE(INT(B1396),", "),INT(B1396)),""),IF(C1396=VALUE(REPORTE!C$10),IF(SUM(DC1397:DC$1993),CONCATENATE(INT(B1396),", "),INT(B1396)),""))</f>
        <v>#VALUE!</v>
      </c>
      <c r="DG1396" s="5"/>
      <c r="DH1396" s="5"/>
      <c r="DI1396" s="5"/>
      <c r="DJ1396" s="5"/>
    </row>
    <row r="1397" spans="1:114">
      <c r="A1397" s="4"/>
      <c r="B1397" s="3"/>
      <c r="D1397" s="1"/>
      <c r="H1397" s="5"/>
      <c r="L1397" s="4"/>
      <c r="M1397" s="4"/>
      <c r="Q1397" s="5"/>
      <c r="S1397"/>
      <c r="Z1397" s="4"/>
      <c r="BH1397" s="7"/>
      <c r="BI1397" s="4"/>
      <c r="BJ1397" s="123"/>
      <c r="BK1397" s="140"/>
      <c r="BP1397" s="5"/>
      <c r="BS1397" s="5"/>
      <c r="BT1397" s="5"/>
      <c r="BU1397" s="5"/>
      <c r="BV1397" s="5"/>
      <c r="BW1397" s="5"/>
      <c r="BX1397" s="14"/>
      <c r="BY1397" s="28"/>
      <c r="DC1397" s="5" t="e">
        <f>IF(REPORTE!AH$2="si",IF(C1397=VALUE(REPORTE!C$11),IF(SUM(DC1398:DC$1993),CONCATENATE(INT(B1397),", "),INT(B1397)),""),IF(C1397=VALUE(REPORTE!C$10),IF(SUM(DC1398:DC$1993),CONCATENATE(INT(B1397),", "),INT(B1397)),""))</f>
        <v>#VALUE!</v>
      </c>
      <c r="DG1397" s="5"/>
      <c r="DH1397" s="5"/>
      <c r="DI1397" s="5"/>
      <c r="DJ1397" s="5"/>
    </row>
    <row r="1398" spans="1:114">
      <c r="A1398" s="4"/>
      <c r="B1398" s="3"/>
      <c r="D1398" s="1"/>
      <c r="H1398" s="5"/>
      <c r="L1398" s="4"/>
      <c r="M1398" s="4"/>
      <c r="Q1398" s="5"/>
      <c r="S1398"/>
      <c r="Z1398" s="4"/>
      <c r="BH1398" s="7"/>
      <c r="BI1398" s="4"/>
      <c r="BJ1398" s="123"/>
      <c r="BK1398" s="140"/>
      <c r="BP1398" s="5"/>
      <c r="BS1398" s="5"/>
      <c r="BT1398" s="5"/>
      <c r="BU1398" s="5"/>
      <c r="BV1398" s="5"/>
      <c r="BW1398" s="5"/>
      <c r="BX1398" s="14"/>
      <c r="BY1398" s="28"/>
      <c r="DC1398" s="5" t="e">
        <f>IF(REPORTE!AH$2="si",IF(C1398=VALUE(REPORTE!C$11),IF(SUM(DC1399:DC$1993),CONCATENATE(INT(B1398),", "),INT(B1398)),""),IF(C1398=VALUE(REPORTE!C$10),IF(SUM(DC1399:DC$1993),CONCATENATE(INT(B1398),", "),INT(B1398)),""))</f>
        <v>#VALUE!</v>
      </c>
      <c r="DG1398" s="5"/>
      <c r="DH1398" s="5"/>
      <c r="DI1398" s="5"/>
      <c r="DJ1398" s="5"/>
    </row>
    <row r="1399" spans="1:114">
      <c r="A1399" s="4"/>
      <c r="B1399" s="3"/>
      <c r="D1399" s="1"/>
      <c r="H1399" s="5"/>
      <c r="L1399" s="4"/>
      <c r="M1399" s="4"/>
      <c r="Q1399" s="5"/>
      <c r="S1399"/>
      <c r="Z1399" s="4"/>
      <c r="BH1399" s="7"/>
      <c r="BI1399" s="4"/>
      <c r="BJ1399" s="123"/>
      <c r="BK1399" s="140"/>
      <c r="BP1399" s="5"/>
      <c r="BS1399" s="5"/>
      <c r="BT1399" s="5"/>
      <c r="BU1399" s="5"/>
      <c r="BV1399" s="5"/>
      <c r="BW1399" s="5"/>
      <c r="BX1399" s="14"/>
      <c r="BY1399" s="28"/>
      <c r="DC1399" s="5" t="e">
        <f>IF(REPORTE!AH$2="si",IF(C1399=VALUE(REPORTE!C$11),IF(SUM(DC1400:DC$1993),CONCATENATE(INT(B1399),", "),INT(B1399)),""),IF(C1399=VALUE(REPORTE!C$10),IF(SUM(DC1400:DC$1993),CONCATENATE(INT(B1399),", "),INT(B1399)),""))</f>
        <v>#VALUE!</v>
      </c>
      <c r="DG1399" s="5"/>
      <c r="DH1399" s="5"/>
      <c r="DI1399" s="5"/>
      <c r="DJ1399" s="5"/>
    </row>
    <row r="1400" spans="1:114">
      <c r="A1400" s="4"/>
      <c r="B1400" s="3"/>
      <c r="D1400" s="1"/>
      <c r="H1400" s="5"/>
      <c r="L1400" s="4"/>
      <c r="M1400" s="4"/>
      <c r="Q1400" s="5"/>
      <c r="S1400"/>
      <c r="Z1400" s="4"/>
      <c r="BH1400" s="7"/>
      <c r="BI1400" s="4"/>
      <c r="BJ1400" s="123"/>
      <c r="BK1400" s="140"/>
      <c r="BP1400" s="5"/>
      <c r="BS1400" s="5"/>
      <c r="BT1400" s="5"/>
      <c r="BU1400" s="5"/>
      <c r="BV1400" s="5"/>
      <c r="BW1400" s="5"/>
      <c r="BX1400" s="14"/>
      <c r="BY1400" s="28"/>
      <c r="DC1400" s="5" t="e">
        <f>IF(REPORTE!AH$2="si",IF(C1400=VALUE(REPORTE!C$11),IF(SUM(DC1401:DC$1993),CONCATENATE(INT(B1400),", "),INT(B1400)),""),IF(C1400=VALUE(REPORTE!C$10),IF(SUM(DC1401:DC$1993),CONCATENATE(INT(B1400),", "),INT(B1400)),""))</f>
        <v>#VALUE!</v>
      </c>
      <c r="DG1400" s="5"/>
      <c r="DH1400" s="5"/>
      <c r="DI1400" s="5"/>
      <c r="DJ1400" s="5"/>
    </row>
    <row r="1401" spans="1:114">
      <c r="A1401" s="4"/>
      <c r="B1401" s="3"/>
      <c r="D1401" s="1"/>
      <c r="H1401" s="5"/>
      <c r="L1401" s="4"/>
      <c r="M1401" s="4"/>
      <c r="Q1401" s="5"/>
      <c r="S1401"/>
      <c r="Z1401" s="4"/>
      <c r="BH1401" s="7"/>
      <c r="BI1401" s="4"/>
      <c r="BJ1401" s="123"/>
      <c r="BK1401" s="140"/>
      <c r="BP1401" s="5"/>
      <c r="BS1401" s="5"/>
      <c r="BT1401" s="5"/>
      <c r="BU1401" s="5"/>
      <c r="BV1401" s="5"/>
      <c r="BW1401" s="5"/>
      <c r="BX1401" s="14"/>
      <c r="BY1401" s="28"/>
      <c r="DC1401" s="5" t="e">
        <f>IF(REPORTE!AH$2="si",IF(C1401=VALUE(REPORTE!C$11),IF(SUM(DC1402:DC$1993),CONCATENATE(INT(B1401),", "),INT(B1401)),""),IF(C1401=VALUE(REPORTE!C$10),IF(SUM(DC1402:DC$1993),CONCATENATE(INT(B1401),", "),INT(B1401)),""))</f>
        <v>#VALUE!</v>
      </c>
      <c r="DG1401" s="5"/>
      <c r="DH1401" s="5"/>
      <c r="DI1401" s="5"/>
      <c r="DJ1401" s="5"/>
    </row>
    <row r="1402" spans="1:114">
      <c r="A1402" s="4"/>
      <c r="B1402" s="3"/>
      <c r="D1402" s="1"/>
      <c r="H1402" s="5"/>
      <c r="L1402" s="4"/>
      <c r="M1402" s="4"/>
      <c r="Q1402" s="5"/>
      <c r="S1402"/>
      <c r="Z1402" s="4"/>
      <c r="BH1402" s="7"/>
      <c r="BI1402" s="4"/>
      <c r="BJ1402" s="123"/>
      <c r="BK1402" s="140"/>
      <c r="BP1402" s="5"/>
      <c r="BS1402" s="5"/>
      <c r="BT1402" s="5"/>
      <c r="BU1402" s="5"/>
      <c r="BV1402" s="5"/>
      <c r="BW1402" s="5"/>
      <c r="BX1402" s="14"/>
      <c r="BY1402" s="28"/>
      <c r="DC1402" s="5" t="e">
        <f>IF(REPORTE!AH$2="si",IF(C1402=VALUE(REPORTE!C$11),IF(SUM(DC1403:DC$1993),CONCATENATE(INT(B1402),", "),INT(B1402)),""),IF(C1402=VALUE(REPORTE!C$10),IF(SUM(DC1403:DC$1993),CONCATENATE(INT(B1402),", "),INT(B1402)),""))</f>
        <v>#VALUE!</v>
      </c>
      <c r="DG1402" s="5"/>
      <c r="DH1402" s="5"/>
      <c r="DI1402" s="5"/>
      <c r="DJ1402" s="5"/>
    </row>
    <row r="1403" spans="1:114">
      <c r="A1403" s="4"/>
      <c r="B1403" s="3"/>
      <c r="D1403" s="1"/>
      <c r="H1403" s="5"/>
      <c r="L1403" s="4"/>
      <c r="M1403" s="4"/>
      <c r="Q1403" s="5"/>
      <c r="S1403"/>
      <c r="Z1403" s="4"/>
      <c r="BH1403" s="7"/>
      <c r="BI1403" s="4"/>
      <c r="BJ1403" s="123"/>
      <c r="BK1403" s="140"/>
      <c r="BP1403" s="5"/>
      <c r="BS1403" s="5"/>
      <c r="BT1403" s="5"/>
      <c r="BU1403" s="5"/>
      <c r="BV1403" s="5"/>
      <c r="BW1403" s="5"/>
      <c r="BX1403" s="14"/>
      <c r="BY1403" s="28"/>
      <c r="DC1403" s="5" t="e">
        <f>IF(REPORTE!AH$2="si",IF(C1403=VALUE(REPORTE!C$11),IF(SUM(DC1404:DC$1993),CONCATENATE(INT(B1403),", "),INT(B1403)),""),IF(C1403=VALUE(REPORTE!C$10),IF(SUM(DC1404:DC$1993),CONCATENATE(INT(B1403),", "),INT(B1403)),""))</f>
        <v>#VALUE!</v>
      </c>
      <c r="DG1403" s="5"/>
      <c r="DH1403" s="5"/>
      <c r="DI1403" s="5"/>
      <c r="DJ1403" s="5"/>
    </row>
    <row r="1404" spans="1:114">
      <c r="A1404" s="4"/>
      <c r="B1404" s="3"/>
      <c r="D1404" s="1"/>
      <c r="H1404" s="5"/>
      <c r="L1404" s="4"/>
      <c r="M1404" s="4"/>
      <c r="Q1404" s="5"/>
      <c r="S1404"/>
      <c r="Z1404" s="4"/>
      <c r="BH1404" s="7"/>
      <c r="BI1404" s="4"/>
      <c r="BJ1404" s="123"/>
      <c r="BK1404" s="140"/>
      <c r="BP1404" s="5"/>
      <c r="BS1404" s="5"/>
      <c r="BT1404" s="5"/>
      <c r="BU1404" s="5"/>
      <c r="BV1404" s="5"/>
      <c r="BW1404" s="5"/>
      <c r="BX1404" s="14"/>
      <c r="BY1404" s="28"/>
      <c r="DC1404" s="5" t="e">
        <f>IF(REPORTE!AH$2="si",IF(C1404=VALUE(REPORTE!C$11),IF(SUM(DC1405:DC$1993),CONCATENATE(INT(B1404),", "),INT(B1404)),""),IF(C1404=VALUE(REPORTE!C$10),IF(SUM(DC1405:DC$1993),CONCATENATE(INT(B1404),", "),INT(B1404)),""))</f>
        <v>#VALUE!</v>
      </c>
      <c r="DG1404" s="5"/>
      <c r="DH1404" s="5"/>
      <c r="DI1404" s="5"/>
      <c r="DJ1404" s="5"/>
    </row>
    <row r="1405" spans="1:114">
      <c r="A1405" s="4"/>
      <c r="B1405" s="3"/>
      <c r="D1405" s="1"/>
      <c r="H1405" s="5"/>
      <c r="L1405" s="4"/>
      <c r="M1405" s="4"/>
      <c r="Q1405" s="5"/>
      <c r="S1405"/>
      <c r="Z1405" s="4"/>
      <c r="BH1405" s="7"/>
      <c r="BI1405" s="4"/>
      <c r="BJ1405" s="123"/>
      <c r="BK1405" s="140"/>
      <c r="BP1405" s="5"/>
      <c r="BS1405" s="5"/>
      <c r="BT1405" s="5"/>
      <c r="BU1405" s="5"/>
      <c r="BV1405" s="5"/>
      <c r="BW1405" s="5"/>
      <c r="BX1405" s="14"/>
      <c r="BY1405" s="28"/>
      <c r="DC1405" s="5" t="e">
        <f>IF(REPORTE!AH$2="si",IF(C1405=VALUE(REPORTE!C$11),IF(SUM(DC1406:DC$1993),CONCATENATE(INT(B1405),", "),INT(B1405)),""),IF(C1405=VALUE(REPORTE!C$10),IF(SUM(DC1406:DC$1993),CONCATENATE(INT(B1405),", "),INT(B1405)),""))</f>
        <v>#VALUE!</v>
      </c>
      <c r="DG1405" s="5"/>
      <c r="DH1405" s="5"/>
      <c r="DI1405" s="5"/>
      <c r="DJ1405" s="5"/>
    </row>
    <row r="1406" spans="1:114">
      <c r="A1406" s="4"/>
      <c r="B1406" s="3"/>
      <c r="D1406" s="1"/>
      <c r="H1406" s="5"/>
      <c r="L1406" s="4"/>
      <c r="M1406" s="4"/>
      <c r="Q1406" s="5"/>
      <c r="S1406"/>
      <c r="Z1406" s="4"/>
      <c r="BH1406" s="7"/>
      <c r="BI1406" s="4"/>
      <c r="BJ1406" s="123"/>
      <c r="BK1406" s="140"/>
      <c r="BP1406" s="5"/>
      <c r="BS1406" s="5"/>
      <c r="BT1406" s="5"/>
      <c r="BU1406" s="5"/>
      <c r="BV1406" s="5"/>
      <c r="BW1406" s="5"/>
      <c r="BX1406" s="14"/>
      <c r="BY1406" s="28"/>
      <c r="DC1406" s="5" t="e">
        <f>IF(REPORTE!AH$2="si",IF(C1406=VALUE(REPORTE!C$11),IF(SUM(DC1407:DC$1993),CONCATENATE(INT(B1406),", "),INT(B1406)),""),IF(C1406=VALUE(REPORTE!C$10),IF(SUM(DC1407:DC$1993),CONCATENATE(INT(B1406),", "),INT(B1406)),""))</f>
        <v>#VALUE!</v>
      </c>
      <c r="DG1406" s="5"/>
      <c r="DH1406" s="5"/>
      <c r="DI1406" s="5"/>
      <c r="DJ1406" s="5"/>
    </row>
    <row r="1407" spans="1:114">
      <c r="A1407" s="4"/>
      <c r="B1407" s="3"/>
      <c r="D1407" s="1"/>
      <c r="H1407" s="5"/>
      <c r="L1407" s="4"/>
      <c r="M1407" s="4"/>
      <c r="Q1407" s="5"/>
      <c r="S1407"/>
      <c r="Z1407" s="4"/>
      <c r="BH1407" s="7"/>
      <c r="BI1407" s="4"/>
      <c r="BJ1407" s="123"/>
      <c r="BK1407" s="140"/>
      <c r="BP1407" s="5"/>
      <c r="BS1407" s="5"/>
      <c r="BT1407" s="5"/>
      <c r="BU1407" s="5"/>
      <c r="BV1407" s="5"/>
      <c r="BW1407" s="5"/>
      <c r="BX1407" s="14"/>
      <c r="BY1407" s="28"/>
      <c r="DC1407" s="5" t="e">
        <f>IF(REPORTE!AH$2="si",IF(C1407=VALUE(REPORTE!C$11),IF(SUM(DC1408:DC$1993),CONCATENATE(INT(B1407),", "),INT(B1407)),""),IF(C1407=VALUE(REPORTE!C$10),IF(SUM(DC1408:DC$1993),CONCATENATE(INT(B1407),", "),INT(B1407)),""))</f>
        <v>#VALUE!</v>
      </c>
      <c r="DG1407" s="5"/>
      <c r="DH1407" s="5"/>
      <c r="DI1407" s="5"/>
      <c r="DJ1407" s="5"/>
    </row>
    <row r="1408" spans="1:114">
      <c r="A1408" s="4"/>
      <c r="B1408" s="3"/>
      <c r="D1408" s="1"/>
      <c r="H1408" s="5"/>
      <c r="L1408" s="4"/>
      <c r="M1408" s="4"/>
      <c r="Q1408" s="5"/>
      <c r="S1408"/>
      <c r="Z1408" s="4"/>
      <c r="BH1408" s="7"/>
      <c r="BI1408" s="4"/>
      <c r="BJ1408" s="123"/>
      <c r="BK1408" s="140"/>
      <c r="BP1408" s="5"/>
      <c r="BS1408" s="5"/>
      <c r="BT1408" s="5"/>
      <c r="BU1408" s="5"/>
      <c r="BV1408" s="5"/>
      <c r="BW1408" s="5"/>
      <c r="BX1408" s="14"/>
      <c r="BY1408" s="28"/>
      <c r="DC1408" s="5" t="e">
        <f>IF(REPORTE!AH$2="si",IF(C1408=VALUE(REPORTE!C$11),IF(SUM(DC1409:DC$1993),CONCATENATE(INT(B1408),", "),INT(B1408)),""),IF(C1408=VALUE(REPORTE!C$10),IF(SUM(DC1409:DC$1993),CONCATENATE(INT(B1408),", "),INT(B1408)),""))</f>
        <v>#VALUE!</v>
      </c>
      <c r="DG1408" s="5"/>
      <c r="DH1408" s="5"/>
      <c r="DI1408" s="5"/>
      <c r="DJ1408" s="5"/>
    </row>
    <row r="1409" spans="1:114">
      <c r="A1409" s="4"/>
      <c r="B1409" s="3"/>
      <c r="D1409" s="1"/>
      <c r="H1409" s="5"/>
      <c r="L1409" s="4"/>
      <c r="M1409" s="4"/>
      <c r="Q1409" s="5"/>
      <c r="S1409"/>
      <c r="Z1409" s="4"/>
      <c r="BH1409" s="7"/>
      <c r="BI1409" s="4"/>
      <c r="BJ1409" s="123"/>
      <c r="BK1409" s="140"/>
      <c r="BP1409" s="5"/>
      <c r="BS1409" s="5"/>
      <c r="BT1409" s="5"/>
      <c r="BU1409" s="5"/>
      <c r="BV1409" s="5"/>
      <c r="BW1409" s="5"/>
      <c r="BX1409" s="14"/>
      <c r="BY1409" s="28"/>
      <c r="DC1409" s="5" t="e">
        <f>IF(REPORTE!AH$2="si",IF(C1409=VALUE(REPORTE!C$11),IF(SUM(DC1410:DC$1993),CONCATENATE(INT(B1409),", "),INT(B1409)),""),IF(C1409=VALUE(REPORTE!C$10),IF(SUM(DC1410:DC$1993),CONCATENATE(INT(B1409),", "),INT(B1409)),""))</f>
        <v>#VALUE!</v>
      </c>
      <c r="DG1409" s="5"/>
      <c r="DH1409" s="5"/>
      <c r="DI1409" s="5"/>
      <c r="DJ1409" s="5"/>
    </row>
    <row r="1410" spans="1:114">
      <c r="A1410" s="4"/>
      <c r="B1410" s="3"/>
      <c r="D1410" s="1"/>
      <c r="H1410" s="5"/>
      <c r="L1410" s="4"/>
      <c r="M1410" s="4"/>
      <c r="Q1410" s="5"/>
      <c r="S1410"/>
      <c r="Z1410" s="4"/>
      <c r="BH1410" s="7"/>
      <c r="BI1410" s="4"/>
      <c r="BJ1410" s="123"/>
      <c r="BK1410" s="140"/>
      <c r="BP1410" s="5"/>
      <c r="BS1410" s="5"/>
      <c r="BT1410" s="5"/>
      <c r="BU1410" s="5"/>
      <c r="BV1410" s="5"/>
      <c r="BW1410" s="5"/>
      <c r="BX1410" s="14"/>
      <c r="BY1410" s="28"/>
      <c r="DC1410" s="5" t="e">
        <f>IF(REPORTE!AH$2="si",IF(C1410=VALUE(REPORTE!C$11),IF(SUM(DC1411:DC$1993),CONCATENATE(INT(B1410),", "),INT(B1410)),""),IF(C1410=VALUE(REPORTE!C$10),IF(SUM(DC1411:DC$1993),CONCATENATE(INT(B1410),", "),INT(B1410)),""))</f>
        <v>#VALUE!</v>
      </c>
      <c r="DG1410" s="5"/>
      <c r="DH1410" s="5"/>
      <c r="DI1410" s="5"/>
      <c r="DJ1410" s="5"/>
    </row>
    <row r="1411" spans="1:114">
      <c r="A1411" s="4"/>
      <c r="B1411" s="3"/>
      <c r="D1411" s="1"/>
      <c r="H1411" s="5"/>
      <c r="L1411" s="4"/>
      <c r="M1411" s="4"/>
      <c r="Q1411" s="5"/>
      <c r="S1411"/>
      <c r="Z1411" s="4"/>
      <c r="BH1411" s="7"/>
      <c r="BI1411" s="4"/>
      <c r="BJ1411" s="123"/>
      <c r="BK1411" s="140"/>
      <c r="BP1411" s="5"/>
      <c r="BS1411" s="5"/>
      <c r="BT1411" s="5"/>
      <c r="BU1411" s="5"/>
      <c r="BV1411" s="5"/>
      <c r="BW1411" s="5"/>
      <c r="BX1411" s="14"/>
      <c r="BY1411" s="28"/>
      <c r="DC1411" s="5" t="e">
        <f>IF(REPORTE!AH$2="si",IF(C1411=VALUE(REPORTE!C$11),IF(SUM(DC1412:DC$1993),CONCATENATE(INT(B1411),", "),INT(B1411)),""),IF(C1411=VALUE(REPORTE!C$10),IF(SUM(DC1412:DC$1993),CONCATENATE(INT(B1411),", "),INT(B1411)),""))</f>
        <v>#VALUE!</v>
      </c>
      <c r="DG1411" s="5"/>
      <c r="DH1411" s="5"/>
      <c r="DI1411" s="5"/>
      <c r="DJ1411" s="5"/>
    </row>
    <row r="1412" spans="1:114">
      <c r="A1412" s="24"/>
      <c r="B1412" s="3"/>
      <c r="C1412" s="3"/>
      <c r="D1412" s="1"/>
      <c r="H1412" s="5"/>
      <c r="J1412" s="5"/>
      <c r="L1412" s="4"/>
      <c r="M1412" s="4"/>
      <c r="Q1412" s="5"/>
      <c r="R1412" s="5"/>
      <c r="Z1412" s="4"/>
      <c r="BH1412" s="7"/>
      <c r="BI1412" s="4"/>
      <c r="BJ1412" s="123"/>
      <c r="BK1412" s="140"/>
      <c r="BP1412" s="5"/>
      <c r="BS1412" s="5"/>
      <c r="BT1412" s="5"/>
      <c r="BU1412" s="5"/>
      <c r="BV1412" s="5"/>
      <c r="BW1412" s="5"/>
      <c r="BX1412" s="14"/>
      <c r="BY1412" s="28"/>
      <c r="CJ1412" s="5"/>
      <c r="DC1412" s="5" t="e">
        <f>IF(REPORTE!AH$2="si",IF(C1412=VALUE(REPORTE!C$11),IF(SUM(DC1413:DC$1993),CONCATENATE(INT(B1412),", "),INT(B1412)),""),IF(C1412=VALUE(REPORTE!C$10),IF(SUM(DC1413:DC$1993),CONCATENATE(INT(B1412),", "),INT(B1412)),""))</f>
        <v>#VALUE!</v>
      </c>
      <c r="DG1412" s="5"/>
      <c r="DH1412" s="5"/>
      <c r="DI1412" s="5"/>
      <c r="DJ1412" s="5"/>
    </row>
    <row r="1413" spans="1:114">
      <c r="A1413" s="24"/>
      <c r="B1413" s="3"/>
      <c r="D1413" s="1"/>
      <c r="H1413" s="5"/>
      <c r="L1413" s="4"/>
      <c r="M1413" s="4"/>
      <c r="Q1413" s="5"/>
      <c r="Z1413" s="4"/>
      <c r="BH1413" s="7"/>
      <c r="BI1413" s="4"/>
      <c r="BJ1413" s="123"/>
      <c r="BK1413" s="140"/>
      <c r="BP1413" s="5"/>
      <c r="BS1413" s="5"/>
      <c r="BT1413" s="5"/>
      <c r="BU1413" s="5"/>
      <c r="BV1413" s="5"/>
      <c r="BW1413" s="5"/>
      <c r="BX1413" s="14"/>
      <c r="BY1413" s="28"/>
      <c r="CJ1413" s="5"/>
      <c r="DC1413" s="5" t="e">
        <f>IF(REPORTE!AH$2="si",IF(C1413=VALUE(REPORTE!C$11),IF(SUM(DC1414:DC$1993),CONCATENATE(INT(B1413),", "),INT(B1413)),""),IF(C1413=VALUE(REPORTE!C$10),IF(SUM(DC1414:DC$1993),CONCATENATE(INT(B1413),", "),INT(B1413)),""))</f>
        <v>#VALUE!</v>
      </c>
      <c r="DG1413" s="5"/>
      <c r="DH1413" s="5"/>
      <c r="DI1413" s="5"/>
      <c r="DJ1413" s="5"/>
    </row>
    <row r="1414" spans="1:114">
      <c r="A1414" s="24"/>
      <c r="B1414" s="3"/>
      <c r="D1414" s="1"/>
      <c r="H1414" s="5"/>
      <c r="L1414" s="4"/>
      <c r="M1414" s="4"/>
      <c r="Q1414" s="5"/>
      <c r="Z1414" s="4"/>
      <c r="BH1414" s="7"/>
      <c r="BI1414" s="4"/>
      <c r="BJ1414" s="123"/>
      <c r="BK1414" s="140"/>
      <c r="BP1414" s="5"/>
      <c r="BS1414" s="5"/>
      <c r="BT1414" s="5"/>
      <c r="BU1414" s="5"/>
      <c r="BV1414" s="5"/>
      <c r="BW1414" s="5"/>
      <c r="BX1414" s="14"/>
      <c r="BY1414" s="28"/>
      <c r="DC1414" s="5" t="e">
        <f>IF(REPORTE!AH$2="si",IF(C1414=VALUE(REPORTE!C$11),IF(SUM(DC1415:DC$1993),CONCATENATE(INT(B1414),", "),INT(B1414)),""),IF(C1414=VALUE(REPORTE!C$10),IF(SUM(DC1415:DC$1993),CONCATENATE(INT(B1414),", "),INT(B1414)),""))</f>
        <v>#VALUE!</v>
      </c>
      <c r="DG1414" s="5"/>
      <c r="DH1414" s="5"/>
      <c r="DI1414" s="5"/>
      <c r="DJ1414" s="5"/>
    </row>
    <row r="1415" spans="1:114">
      <c r="A1415" s="24"/>
      <c r="B1415" s="3"/>
      <c r="D1415" s="1"/>
      <c r="H1415" s="5"/>
      <c r="L1415" s="4"/>
      <c r="M1415" s="4"/>
      <c r="Q1415" s="5"/>
      <c r="Z1415" s="4"/>
      <c r="BH1415" s="7"/>
      <c r="BI1415" s="4"/>
      <c r="BJ1415" s="123"/>
      <c r="BK1415" s="140"/>
      <c r="BP1415" s="5"/>
      <c r="BS1415" s="5"/>
      <c r="BT1415" s="5"/>
      <c r="BU1415" s="5"/>
      <c r="BV1415" s="5"/>
      <c r="BW1415" s="5"/>
      <c r="BX1415" s="14"/>
      <c r="BY1415" s="28"/>
      <c r="DC1415" s="5" t="e">
        <f>IF(REPORTE!AH$2="si",IF(C1415=VALUE(REPORTE!C$11),IF(SUM(DC1416:DC$1993),CONCATENATE(INT(B1415),", "),INT(B1415)),""),IF(C1415=VALUE(REPORTE!C$10),IF(SUM(DC1416:DC$1993),CONCATENATE(INT(B1415),", "),INT(B1415)),""))</f>
        <v>#VALUE!</v>
      </c>
      <c r="DG1415" s="5"/>
      <c r="DH1415" s="5"/>
      <c r="DI1415" s="5"/>
      <c r="DJ1415" s="5"/>
    </row>
    <row r="1416" spans="1:114">
      <c r="A1416" s="24"/>
      <c r="B1416" s="3"/>
      <c r="D1416" s="1"/>
      <c r="H1416" s="5"/>
      <c r="L1416" s="4"/>
      <c r="M1416" s="4"/>
      <c r="Q1416" s="5"/>
      <c r="Z1416" s="4"/>
      <c r="BH1416" s="7"/>
      <c r="BI1416" s="4"/>
      <c r="BJ1416" s="123"/>
      <c r="BK1416" s="140"/>
      <c r="BP1416" s="5"/>
      <c r="BS1416" s="5"/>
      <c r="BT1416" s="5"/>
      <c r="BU1416" s="5"/>
      <c r="BV1416" s="5"/>
      <c r="BW1416" s="5"/>
      <c r="BX1416" s="14"/>
      <c r="BY1416" s="28"/>
      <c r="DC1416" s="5" t="e">
        <f>IF(REPORTE!AH$2="si",IF(C1416=VALUE(REPORTE!C$11),IF(SUM(DC1417:DC$1993),CONCATENATE(INT(B1416),", "),INT(B1416)),""),IF(C1416=VALUE(REPORTE!C$10),IF(SUM(DC1417:DC$1993),CONCATENATE(INT(B1416),", "),INT(B1416)),""))</f>
        <v>#VALUE!</v>
      </c>
      <c r="DG1416" s="5"/>
      <c r="DH1416" s="5"/>
      <c r="DI1416" s="5"/>
      <c r="DJ1416" s="5"/>
    </row>
    <row r="1417" spans="1:114">
      <c r="A1417" s="24"/>
      <c r="B1417" s="3"/>
      <c r="D1417" s="1"/>
      <c r="H1417" s="5"/>
      <c r="L1417" s="4"/>
      <c r="M1417" s="4"/>
      <c r="Q1417" s="5"/>
      <c r="Z1417" s="4"/>
      <c r="BH1417" s="7"/>
      <c r="BI1417" s="4"/>
      <c r="BJ1417" s="123"/>
      <c r="BK1417" s="140"/>
      <c r="BP1417" s="5"/>
      <c r="BS1417" s="5"/>
      <c r="BT1417" s="5"/>
      <c r="BU1417" s="5"/>
      <c r="BV1417" s="5"/>
      <c r="BW1417" s="5"/>
      <c r="BX1417" s="14"/>
      <c r="BY1417" s="28"/>
      <c r="DC1417" s="5" t="e">
        <f>IF(REPORTE!AH$2="si",IF(C1417=VALUE(REPORTE!C$11),IF(SUM(DC1418:DC$1993),CONCATENATE(INT(B1417),", "),INT(B1417)),""),IF(C1417=VALUE(REPORTE!C$10),IF(SUM(DC1418:DC$1993),CONCATENATE(INT(B1417),", "),INT(B1417)),""))</f>
        <v>#VALUE!</v>
      </c>
      <c r="DG1417" s="5"/>
      <c r="DH1417" s="5"/>
      <c r="DI1417" s="5"/>
      <c r="DJ1417" s="5"/>
    </row>
    <row r="1418" spans="1:114">
      <c r="A1418" s="24"/>
      <c r="B1418" s="3"/>
      <c r="D1418" s="1"/>
      <c r="H1418" s="5"/>
      <c r="L1418" s="4"/>
      <c r="M1418" s="4"/>
      <c r="Q1418" s="5"/>
      <c r="Z1418" s="4"/>
      <c r="BH1418" s="7"/>
      <c r="BI1418" s="4"/>
      <c r="BJ1418" s="123"/>
      <c r="BK1418" s="140"/>
      <c r="BP1418" s="5"/>
      <c r="BS1418" s="5"/>
      <c r="BT1418" s="5"/>
      <c r="BU1418" s="5"/>
      <c r="BV1418" s="5"/>
      <c r="BW1418" s="5"/>
      <c r="BX1418" s="14"/>
      <c r="BY1418" s="28"/>
      <c r="DC1418" s="5" t="e">
        <f>IF(REPORTE!AH$2="si",IF(C1418=VALUE(REPORTE!C$11),IF(SUM(DC1419:DC$1993),CONCATENATE(INT(B1418),", "),INT(B1418)),""),IF(C1418=VALUE(REPORTE!C$10),IF(SUM(DC1419:DC$1993),CONCATENATE(INT(B1418),", "),INT(B1418)),""))</f>
        <v>#VALUE!</v>
      </c>
      <c r="DG1418" s="5"/>
      <c r="DH1418" s="5"/>
      <c r="DI1418" s="5"/>
      <c r="DJ1418" s="5"/>
    </row>
    <row r="1419" spans="1:114">
      <c r="A1419" s="24"/>
      <c r="B1419" s="3"/>
      <c r="D1419" s="1"/>
      <c r="H1419" s="5"/>
      <c r="L1419" s="4"/>
      <c r="M1419" s="4"/>
      <c r="Q1419" s="5"/>
      <c r="Z1419" s="4"/>
      <c r="BH1419" s="7"/>
      <c r="BI1419" s="4"/>
      <c r="BJ1419" s="123"/>
      <c r="BK1419" s="140"/>
      <c r="BP1419" s="5"/>
      <c r="BS1419" s="5"/>
      <c r="BT1419" s="5"/>
      <c r="BU1419" s="5"/>
      <c r="BV1419" s="5"/>
      <c r="BW1419" s="5"/>
      <c r="BX1419" s="14"/>
      <c r="BY1419" s="28"/>
      <c r="DC1419" s="5" t="e">
        <f>IF(REPORTE!AH$2="si",IF(C1419=VALUE(REPORTE!C$11),IF(SUM(DC1420:DC$1993),CONCATENATE(INT(B1419),", "),INT(B1419)),""),IF(C1419=VALUE(REPORTE!C$10),IF(SUM(DC1420:DC$1993),CONCATENATE(INT(B1419),", "),INT(B1419)),""))</f>
        <v>#VALUE!</v>
      </c>
      <c r="DG1419" s="5"/>
      <c r="DH1419" s="5"/>
      <c r="DI1419" s="5"/>
      <c r="DJ1419" s="5"/>
    </row>
    <row r="1420" spans="1:114">
      <c r="A1420" s="24"/>
      <c r="B1420" s="3"/>
      <c r="D1420" s="1"/>
      <c r="H1420" s="5"/>
      <c r="L1420" s="4"/>
      <c r="M1420" s="4"/>
      <c r="Q1420" s="5"/>
      <c r="Z1420" s="4"/>
      <c r="BH1420" s="7"/>
      <c r="BI1420" s="4"/>
      <c r="BJ1420" s="123"/>
      <c r="BK1420" s="140"/>
      <c r="BP1420" s="5"/>
      <c r="BS1420" s="5"/>
      <c r="BT1420" s="5"/>
      <c r="BU1420" s="5"/>
      <c r="BV1420" s="5"/>
      <c r="BW1420" s="5"/>
      <c r="BX1420" s="14"/>
      <c r="BY1420" s="28"/>
      <c r="DC1420" s="5" t="e">
        <f>IF(REPORTE!AH$2="si",IF(C1420=VALUE(REPORTE!C$11),IF(SUM(DC1421:DC$1993),CONCATENATE(INT(B1420),", "),INT(B1420)),""),IF(C1420=VALUE(REPORTE!C$10),IF(SUM(DC1421:DC$1993),CONCATENATE(INT(B1420),", "),INT(B1420)),""))</f>
        <v>#VALUE!</v>
      </c>
      <c r="DG1420" s="5"/>
      <c r="DH1420" s="5"/>
      <c r="DI1420" s="5"/>
      <c r="DJ1420" s="5"/>
    </row>
    <row r="1421" spans="1:114">
      <c r="A1421" s="24"/>
      <c r="B1421" s="3"/>
      <c r="D1421" s="1"/>
      <c r="H1421" s="5"/>
      <c r="L1421" s="4"/>
      <c r="M1421" s="4"/>
      <c r="Q1421" s="5"/>
      <c r="Z1421" s="4"/>
      <c r="BH1421" s="7"/>
      <c r="BI1421" s="4"/>
      <c r="BJ1421" s="123"/>
      <c r="BK1421" s="140"/>
      <c r="BP1421" s="5"/>
      <c r="BS1421" s="5"/>
      <c r="BT1421" s="5"/>
      <c r="BU1421" s="5"/>
      <c r="BV1421" s="5"/>
      <c r="BW1421" s="5"/>
      <c r="BX1421" s="14"/>
      <c r="BY1421" s="28"/>
      <c r="DC1421" s="5" t="e">
        <f>IF(REPORTE!AH$2="si",IF(C1421=VALUE(REPORTE!C$11),IF(SUM(DC1422:DC$1993),CONCATENATE(INT(B1421),", "),INT(B1421)),""),IF(C1421=VALUE(REPORTE!C$10),IF(SUM(DC1422:DC$1993),CONCATENATE(INT(B1421),", "),INT(B1421)),""))</f>
        <v>#VALUE!</v>
      </c>
      <c r="DG1421" s="5"/>
      <c r="DH1421" s="5"/>
      <c r="DI1421" s="5"/>
      <c r="DJ1421" s="5"/>
    </row>
    <row r="1422" spans="1:114">
      <c r="A1422" s="24"/>
      <c r="B1422" s="3"/>
      <c r="D1422" s="1"/>
      <c r="H1422" s="5"/>
      <c r="L1422" s="4"/>
      <c r="M1422" s="4"/>
      <c r="Q1422" s="5"/>
      <c r="Z1422" s="4"/>
      <c r="BH1422" s="7"/>
      <c r="BI1422" s="4"/>
      <c r="BJ1422" s="123"/>
      <c r="BK1422" s="140"/>
      <c r="BP1422" s="5"/>
      <c r="BS1422" s="5"/>
      <c r="BT1422" s="5"/>
      <c r="BU1422" s="5"/>
      <c r="BV1422" s="5"/>
      <c r="BW1422" s="5"/>
      <c r="BX1422" s="14"/>
      <c r="BY1422" s="28"/>
      <c r="DC1422" s="5" t="e">
        <f>IF(REPORTE!AH$2="si",IF(C1422=VALUE(REPORTE!C$11),IF(SUM(DC1423:DC$1993),CONCATENATE(INT(B1422),", "),INT(B1422)),""),IF(C1422=VALUE(REPORTE!C$10),IF(SUM(DC1423:DC$1993),CONCATENATE(INT(B1422),", "),INT(B1422)),""))</f>
        <v>#VALUE!</v>
      </c>
      <c r="DG1422" s="5"/>
      <c r="DH1422" s="5"/>
      <c r="DI1422" s="5"/>
      <c r="DJ1422" s="5"/>
    </row>
    <row r="1423" spans="1:114">
      <c r="A1423" s="24"/>
      <c r="B1423" s="3"/>
      <c r="D1423" s="1"/>
      <c r="H1423" s="5"/>
      <c r="L1423" s="4"/>
      <c r="M1423" s="4"/>
      <c r="Q1423" s="5"/>
      <c r="Z1423" s="4"/>
      <c r="BH1423" s="7"/>
      <c r="BI1423" s="4"/>
      <c r="BJ1423" s="123"/>
      <c r="BK1423" s="140"/>
      <c r="BP1423" s="5"/>
      <c r="BS1423" s="5"/>
      <c r="BT1423" s="5"/>
      <c r="BU1423" s="5"/>
      <c r="BV1423" s="5"/>
      <c r="BW1423" s="5"/>
      <c r="BX1423" s="14"/>
      <c r="BY1423" s="28"/>
      <c r="DC1423" s="5" t="e">
        <f>IF(REPORTE!AH$2="si",IF(C1423=VALUE(REPORTE!C$11),IF(SUM(DC1424:DC$1993),CONCATENATE(INT(B1423),", "),INT(B1423)),""),IF(C1423=VALUE(REPORTE!C$10),IF(SUM(DC1424:DC$1993),CONCATENATE(INT(B1423),", "),INT(B1423)),""))</f>
        <v>#VALUE!</v>
      </c>
      <c r="DG1423" s="5"/>
      <c r="DH1423" s="5"/>
      <c r="DI1423" s="5"/>
      <c r="DJ1423" s="5"/>
    </row>
    <row r="1424" spans="1:114">
      <c r="A1424" s="24"/>
      <c r="B1424" s="3"/>
      <c r="D1424" s="1"/>
      <c r="H1424" s="5"/>
      <c r="L1424" s="4"/>
      <c r="M1424" s="4"/>
      <c r="Q1424" s="5"/>
      <c r="Z1424" s="4"/>
      <c r="BH1424" s="7"/>
      <c r="BI1424" s="4"/>
      <c r="BJ1424" s="123"/>
      <c r="BK1424" s="140"/>
      <c r="BP1424" s="5"/>
      <c r="BS1424" s="5"/>
      <c r="BT1424" s="5"/>
      <c r="BU1424" s="5"/>
      <c r="BV1424" s="5"/>
      <c r="BW1424" s="5"/>
      <c r="BX1424" s="14"/>
      <c r="BY1424" s="28"/>
      <c r="DC1424" s="5" t="e">
        <f>IF(REPORTE!AH$2="si",IF(C1424=VALUE(REPORTE!C$11),IF(SUM(DC1425:DC$1993),CONCATENATE(INT(B1424),", "),INT(B1424)),""),IF(C1424=VALUE(REPORTE!C$10),IF(SUM(DC1425:DC$1993),CONCATENATE(INT(B1424),", "),INT(B1424)),""))</f>
        <v>#VALUE!</v>
      </c>
      <c r="DG1424" s="5"/>
      <c r="DH1424" s="5"/>
      <c r="DI1424" s="5"/>
      <c r="DJ1424" s="5"/>
    </row>
    <row r="1425" spans="1:114">
      <c r="A1425" s="24"/>
      <c r="B1425" s="3"/>
      <c r="D1425" s="1"/>
      <c r="H1425" s="5"/>
      <c r="L1425" s="4"/>
      <c r="M1425" s="4"/>
      <c r="Q1425" s="5"/>
      <c r="Z1425" s="4"/>
      <c r="BH1425" s="7"/>
      <c r="BI1425" s="4"/>
      <c r="BJ1425" s="123"/>
      <c r="BK1425" s="140"/>
      <c r="BP1425" s="5"/>
      <c r="BS1425" s="5"/>
      <c r="BT1425" s="5"/>
      <c r="BU1425" s="5"/>
      <c r="BV1425" s="5"/>
      <c r="BW1425" s="5"/>
      <c r="BX1425" s="14"/>
      <c r="BY1425" s="28"/>
      <c r="DC1425" s="5" t="e">
        <f>IF(REPORTE!AH$2="si",IF(C1425=VALUE(REPORTE!C$11),IF(SUM(DC1426:DC$1993),CONCATENATE(INT(B1425),", "),INT(B1425)),""),IF(C1425=VALUE(REPORTE!C$10),IF(SUM(DC1426:DC$1993),CONCATENATE(INT(B1425),", "),INT(B1425)),""))</f>
        <v>#VALUE!</v>
      </c>
      <c r="DG1425" s="5"/>
      <c r="DH1425" s="5"/>
      <c r="DI1425" s="5"/>
      <c r="DJ1425" s="5"/>
    </row>
    <row r="1426" spans="1:114">
      <c r="A1426" s="24"/>
      <c r="B1426" s="3"/>
      <c r="D1426" s="1"/>
      <c r="H1426" s="5"/>
      <c r="L1426" s="4"/>
      <c r="M1426" s="4"/>
      <c r="Q1426" s="5"/>
      <c r="Z1426" s="4"/>
      <c r="BH1426" s="7"/>
      <c r="BI1426" s="4"/>
      <c r="BJ1426" s="123"/>
      <c r="BK1426" s="140"/>
      <c r="BP1426" s="5"/>
      <c r="BS1426" s="5"/>
      <c r="BT1426" s="5"/>
      <c r="BU1426" s="5"/>
      <c r="BV1426" s="5"/>
      <c r="BW1426" s="5"/>
      <c r="BX1426" s="14"/>
      <c r="BY1426" s="28"/>
      <c r="DC1426" s="5" t="e">
        <f>IF(REPORTE!AH$2="si",IF(C1426=VALUE(REPORTE!C$11),IF(SUM(DC1427:DC$1993),CONCATENATE(INT(B1426),", "),INT(B1426)),""),IF(C1426=VALUE(REPORTE!C$10),IF(SUM(DC1427:DC$1993),CONCATENATE(INT(B1426),", "),INT(B1426)),""))</f>
        <v>#VALUE!</v>
      </c>
      <c r="DG1426" s="5"/>
      <c r="DH1426" s="5"/>
      <c r="DI1426" s="5"/>
      <c r="DJ1426" s="5"/>
    </row>
    <row r="1427" spans="1:114">
      <c r="A1427" s="24"/>
      <c r="B1427" s="3"/>
      <c r="D1427" s="1"/>
      <c r="H1427" s="5"/>
      <c r="L1427" s="4"/>
      <c r="M1427" s="4"/>
      <c r="Q1427" s="5"/>
      <c r="Z1427" s="4"/>
      <c r="BH1427" s="7"/>
      <c r="BI1427" s="4"/>
      <c r="BJ1427" s="123"/>
      <c r="BK1427" s="140"/>
      <c r="BP1427" s="5"/>
      <c r="BS1427" s="5"/>
      <c r="BT1427" s="5"/>
      <c r="BU1427" s="5"/>
      <c r="BV1427" s="5"/>
      <c r="BW1427" s="5"/>
      <c r="BX1427" s="14"/>
      <c r="BY1427" s="28"/>
      <c r="DC1427" s="5" t="e">
        <f>IF(REPORTE!AH$2="si",IF(C1427=VALUE(REPORTE!C$11),IF(SUM(DC1428:DC$1993),CONCATENATE(INT(B1427),", "),INT(B1427)),""),IF(C1427=VALUE(REPORTE!C$10),IF(SUM(DC1428:DC$1993),CONCATENATE(INT(B1427),", "),INT(B1427)),""))</f>
        <v>#VALUE!</v>
      </c>
      <c r="DG1427" s="5"/>
      <c r="DH1427" s="5"/>
      <c r="DI1427" s="5"/>
      <c r="DJ1427" s="5"/>
    </row>
    <row r="1428" spans="1:114">
      <c r="A1428" s="24"/>
      <c r="B1428" s="3"/>
      <c r="D1428" s="1"/>
      <c r="H1428" s="5"/>
      <c r="L1428" s="4"/>
      <c r="M1428" s="4"/>
      <c r="Q1428" s="5"/>
      <c r="Z1428" s="4"/>
      <c r="BH1428" s="7"/>
      <c r="BI1428" s="4"/>
      <c r="BJ1428" s="123"/>
      <c r="BK1428" s="140"/>
      <c r="BP1428" s="5"/>
      <c r="BS1428" s="5"/>
      <c r="BT1428" s="5"/>
      <c r="BU1428" s="5"/>
      <c r="BV1428" s="5"/>
      <c r="BW1428" s="5"/>
      <c r="BX1428" s="14"/>
      <c r="BY1428" s="28"/>
      <c r="DC1428" s="5" t="e">
        <f>IF(REPORTE!AH$2="si",IF(C1428=VALUE(REPORTE!C$11),IF(SUM(DC1429:DC$1993),CONCATENATE(INT(B1428),", "),INT(B1428)),""),IF(C1428=VALUE(REPORTE!C$10),IF(SUM(DC1429:DC$1993),CONCATENATE(INT(B1428),", "),INT(B1428)),""))</f>
        <v>#VALUE!</v>
      </c>
      <c r="DG1428" s="5"/>
      <c r="DH1428" s="5"/>
      <c r="DI1428" s="5"/>
      <c r="DJ1428" s="5"/>
    </row>
    <row r="1429" spans="1:114">
      <c r="A1429" s="24"/>
      <c r="B1429" s="3"/>
      <c r="D1429" s="1"/>
      <c r="H1429" s="5"/>
      <c r="L1429" s="4"/>
      <c r="M1429" s="4"/>
      <c r="Q1429" s="5"/>
      <c r="Z1429" s="4"/>
      <c r="BH1429" s="7"/>
      <c r="BI1429" s="4"/>
      <c r="BJ1429" s="123"/>
      <c r="BK1429" s="140"/>
      <c r="BP1429" s="5"/>
      <c r="BS1429" s="5"/>
      <c r="BT1429" s="5"/>
      <c r="BU1429" s="5"/>
      <c r="BV1429" s="5"/>
      <c r="BW1429" s="5"/>
      <c r="BX1429" s="14"/>
      <c r="BY1429" s="28"/>
      <c r="DC1429" s="5" t="e">
        <f>IF(REPORTE!AH$2="si",IF(C1429=VALUE(REPORTE!C$11),IF(SUM(DC1430:DC$1993),CONCATENATE(INT(B1429),", "),INT(B1429)),""),IF(C1429=VALUE(REPORTE!C$10),IF(SUM(DC1430:DC$1993),CONCATENATE(INT(B1429),", "),INT(B1429)),""))</f>
        <v>#VALUE!</v>
      </c>
      <c r="DD1429" s="5"/>
      <c r="DG1429" s="5"/>
      <c r="DH1429" s="5"/>
      <c r="DI1429" s="5"/>
      <c r="DJ1429" s="5"/>
    </row>
    <row r="1430" spans="1:114">
      <c r="A1430" s="24"/>
      <c r="B1430" s="3"/>
      <c r="D1430" s="1"/>
      <c r="H1430" s="5"/>
      <c r="L1430" s="4"/>
      <c r="M1430" s="4"/>
      <c r="Q1430" s="5"/>
      <c r="Z1430" s="4"/>
      <c r="BH1430" s="7"/>
      <c r="BI1430" s="4"/>
      <c r="BJ1430" s="123"/>
      <c r="BK1430" s="140"/>
      <c r="BP1430" s="5"/>
      <c r="BS1430" s="5"/>
      <c r="BT1430" s="5"/>
      <c r="BU1430" s="5"/>
      <c r="BV1430" s="5"/>
      <c r="BW1430" s="5"/>
      <c r="BX1430" s="14"/>
      <c r="BY1430" s="28"/>
      <c r="DC1430" s="5" t="e">
        <f>IF(REPORTE!AH$2="si",IF(C1430=VALUE(REPORTE!C$11),IF(SUM(DC1431:DC$1993),CONCATENATE(INT(B1430),", "),INT(B1430)),""),IF(C1430=VALUE(REPORTE!C$10),IF(SUM(DC1431:DC$1993),CONCATENATE(INT(B1430),", "),INT(B1430)),""))</f>
        <v>#VALUE!</v>
      </c>
      <c r="DD1430" s="5" t="e">
        <f>CONCATENATE(DC1430,DC1431,DC1432,DC1433,DC1434,DC1435,DC1436,DC1437,DC1438,DC1439,DC1440,DC1441,DC1442,DC1443,DC1444,DC1445,DC1446,DC1447,DC1448,DC1449,DC1450,DC1451,DC1452,DC1453,DC1454,DC1455,DC1456,DC1457,DC1458,DC1459,DC1460,DC1461,DC1462,DC1463,DC1464,DC1465,DC1466,DC1467,DC1468,DC1469,DC1470,DC1471)</f>
        <v>#VALUE!</v>
      </c>
      <c r="DG1430" s="5"/>
      <c r="DH1430" s="5"/>
      <c r="DI1430" s="5"/>
      <c r="DJ1430" s="5"/>
    </row>
    <row r="1431" spans="1:114">
      <c r="A1431" s="24"/>
      <c r="B1431" s="3"/>
      <c r="D1431" s="1"/>
      <c r="H1431" s="5"/>
      <c r="L1431" s="4"/>
      <c r="M1431" s="4"/>
      <c r="Q1431" s="5"/>
      <c r="Z1431" s="4"/>
      <c r="BH1431" s="7"/>
      <c r="BI1431" s="4"/>
      <c r="BJ1431" s="123"/>
      <c r="BK1431" s="140"/>
      <c r="BP1431" s="5"/>
      <c r="BS1431" s="5"/>
      <c r="BT1431" s="5"/>
      <c r="BU1431" s="5"/>
      <c r="BV1431" s="5"/>
      <c r="BW1431" s="5"/>
      <c r="BX1431" s="14"/>
      <c r="BY1431" s="28"/>
      <c r="DC1431" s="5" t="e">
        <f>IF(REPORTE!AH$2="si",IF(C1431=VALUE(REPORTE!C$11),IF(SUM(DC1432:DC$1993),CONCATENATE(INT(B1431),", "),INT(B1431)),""),IF(C1431=VALUE(REPORTE!C$10),IF(SUM(DC1432:DC$1993),CONCATENATE(INT(B1431),", "),INT(B1431)),""))</f>
        <v>#VALUE!</v>
      </c>
      <c r="DG1431" s="5"/>
      <c r="DH1431" s="5"/>
      <c r="DI1431" s="5"/>
      <c r="DJ1431" s="5"/>
    </row>
    <row r="1432" spans="1:114">
      <c r="A1432" s="24"/>
      <c r="B1432" s="3"/>
      <c r="D1432" s="1"/>
      <c r="H1432" s="5"/>
      <c r="L1432" s="4"/>
      <c r="M1432" s="4"/>
      <c r="Q1432" s="5"/>
      <c r="Z1432" s="4"/>
      <c r="BH1432" s="7"/>
      <c r="BI1432" s="4"/>
      <c r="BJ1432" s="123"/>
      <c r="BK1432" s="140"/>
      <c r="BP1432" s="5"/>
      <c r="BS1432" s="5"/>
      <c r="BT1432" s="5"/>
      <c r="BU1432" s="5"/>
      <c r="BV1432" s="5"/>
      <c r="BW1432" s="5"/>
      <c r="BX1432" s="14"/>
      <c r="BY1432" s="28"/>
      <c r="DC1432" s="5" t="e">
        <f>IF(REPORTE!AH$2="si",IF(C1432=VALUE(REPORTE!C$11),IF(SUM(DC1433:DC$1993),CONCATENATE(INT(B1432),", "),INT(B1432)),""),IF(C1432=VALUE(REPORTE!C$10),IF(SUM(DC1433:DC$1993),CONCATENATE(INT(B1432),", "),INT(B1432)),""))</f>
        <v>#VALUE!</v>
      </c>
      <c r="DG1432" s="5"/>
      <c r="DH1432" s="5"/>
      <c r="DI1432" s="5"/>
      <c r="DJ1432" s="5"/>
    </row>
    <row r="1433" spans="1:114">
      <c r="A1433" s="24"/>
      <c r="B1433" s="3"/>
      <c r="D1433" s="1"/>
      <c r="H1433" s="5"/>
      <c r="L1433" s="4"/>
      <c r="M1433" s="4"/>
      <c r="Q1433" s="5"/>
      <c r="Z1433" s="4"/>
      <c r="BH1433" s="7"/>
      <c r="BI1433" s="4"/>
      <c r="BJ1433" s="123"/>
      <c r="BK1433" s="140"/>
      <c r="BP1433" s="5"/>
      <c r="BS1433" s="5"/>
      <c r="BT1433" s="5"/>
      <c r="BU1433" s="5"/>
      <c r="BV1433" s="5"/>
      <c r="BW1433" s="5"/>
      <c r="BX1433" s="14"/>
      <c r="BY1433" s="28"/>
      <c r="DC1433" s="5" t="e">
        <f>IF(REPORTE!AH$2="si",IF(C1433=VALUE(REPORTE!C$11),IF(SUM(DC1434:DC$1993),CONCATENATE(INT(B1433),", "),INT(B1433)),""),IF(C1433=VALUE(REPORTE!C$10),IF(SUM(DC1434:DC$1993),CONCATENATE(INT(B1433),", "),INT(B1433)),""))</f>
        <v>#VALUE!</v>
      </c>
      <c r="DG1433" s="5"/>
      <c r="DH1433" s="5"/>
      <c r="DI1433" s="5"/>
      <c r="DJ1433" s="5"/>
    </row>
    <row r="1434" spans="1:114">
      <c r="A1434" s="24"/>
      <c r="B1434" s="3"/>
      <c r="D1434" s="1"/>
      <c r="H1434" s="5"/>
      <c r="L1434" s="4"/>
      <c r="M1434" s="4"/>
      <c r="Q1434" s="5"/>
      <c r="Z1434" s="4"/>
      <c r="BH1434" s="7"/>
      <c r="BI1434" s="4"/>
      <c r="BJ1434" s="123"/>
      <c r="BK1434" s="140"/>
      <c r="BP1434" s="5"/>
      <c r="BS1434" s="5"/>
      <c r="BT1434" s="5"/>
      <c r="BU1434" s="5"/>
      <c r="BV1434" s="5"/>
      <c r="BW1434" s="5"/>
      <c r="BX1434" s="14"/>
      <c r="BY1434" s="28"/>
      <c r="DC1434" s="5" t="e">
        <f>IF(REPORTE!AH$2="si",IF(C1434=VALUE(REPORTE!C$11),IF(SUM(DC1435:DC$1993),CONCATENATE(INT(B1434),", "),INT(B1434)),""),IF(C1434=VALUE(REPORTE!C$10),IF(SUM(DC1435:DC$1993),CONCATENATE(INT(B1434),", "),INT(B1434)),""))</f>
        <v>#VALUE!</v>
      </c>
      <c r="DG1434" s="5"/>
      <c r="DH1434" s="5"/>
      <c r="DI1434" s="5"/>
      <c r="DJ1434" s="5"/>
    </row>
    <row r="1435" spans="1:114">
      <c r="A1435" s="24"/>
      <c r="B1435" s="3"/>
      <c r="D1435" s="1"/>
      <c r="H1435" s="5"/>
      <c r="L1435" s="4"/>
      <c r="M1435" s="4"/>
      <c r="Q1435" s="5"/>
      <c r="Z1435" s="4"/>
      <c r="BH1435" s="7"/>
      <c r="BI1435" s="4"/>
      <c r="BJ1435" s="123"/>
      <c r="BK1435" s="140"/>
      <c r="BP1435" s="5"/>
      <c r="BS1435" s="5"/>
      <c r="BT1435" s="5"/>
      <c r="BU1435" s="5"/>
      <c r="BV1435" s="5"/>
      <c r="BW1435" s="5"/>
      <c r="BX1435" s="14"/>
      <c r="BY1435" s="28"/>
      <c r="DC1435" s="5" t="e">
        <f>IF(REPORTE!AH$2="si",IF(C1435=VALUE(REPORTE!C$11),IF(SUM(DC1436:DC$1993),CONCATENATE(INT(B1435),", "),INT(B1435)),""),IF(C1435=VALUE(REPORTE!C$10),IF(SUM(DC1436:DC$1993),CONCATENATE(INT(B1435),", "),INT(B1435)),""))</f>
        <v>#VALUE!</v>
      </c>
      <c r="DG1435" s="5"/>
      <c r="DH1435" s="5"/>
      <c r="DI1435" s="5"/>
      <c r="DJ1435" s="5"/>
    </row>
    <row r="1436" spans="1:114">
      <c r="A1436" s="24"/>
      <c r="B1436" s="3"/>
      <c r="D1436" s="1"/>
      <c r="H1436" s="5"/>
      <c r="L1436" s="4"/>
      <c r="M1436" s="4"/>
      <c r="Q1436" s="5"/>
      <c r="Z1436" s="4"/>
      <c r="BH1436" s="7"/>
      <c r="BI1436" s="4"/>
      <c r="BJ1436" s="123"/>
      <c r="BK1436" s="140"/>
      <c r="BP1436" s="5"/>
      <c r="BS1436" s="5"/>
      <c r="BT1436" s="5"/>
      <c r="BU1436" s="5"/>
      <c r="BV1436" s="5"/>
      <c r="BW1436" s="5"/>
      <c r="BX1436" s="14"/>
      <c r="BY1436" s="28"/>
      <c r="DC1436" s="5" t="e">
        <f>IF(REPORTE!AH$2="si",IF(C1436=VALUE(REPORTE!C$11),IF(SUM(DC1437:DC$1993),CONCATENATE(INT(B1436),", "),INT(B1436)),""),IF(C1436=VALUE(REPORTE!C$10),IF(SUM(DC1437:DC$1993),CONCATENATE(INT(B1436),", "),INT(B1436)),""))</f>
        <v>#VALUE!</v>
      </c>
      <c r="DG1436" s="5"/>
      <c r="DH1436" s="5"/>
      <c r="DI1436" s="5"/>
      <c r="DJ1436" s="5"/>
    </row>
    <row r="1437" spans="1:114">
      <c r="A1437" s="24"/>
      <c r="B1437" s="3"/>
      <c r="D1437" s="1"/>
      <c r="H1437" s="5"/>
      <c r="L1437" s="4"/>
      <c r="M1437" s="4"/>
      <c r="Q1437" s="5"/>
      <c r="Z1437" s="4"/>
      <c r="BH1437" s="7"/>
      <c r="BI1437" s="4"/>
      <c r="BJ1437" s="123"/>
      <c r="BK1437" s="140"/>
      <c r="BP1437" s="5"/>
      <c r="BS1437" s="5"/>
      <c r="BT1437" s="5"/>
      <c r="BU1437" s="5"/>
      <c r="BV1437" s="5"/>
      <c r="BW1437" s="5"/>
      <c r="BX1437" s="14"/>
      <c r="BY1437" s="28"/>
      <c r="DC1437" s="5" t="e">
        <f>IF(REPORTE!AH$2="si",IF(C1437=VALUE(REPORTE!C$11),IF(SUM(DC1438:DC$1993),CONCATENATE(INT(B1437),", "),INT(B1437)),""),IF(C1437=VALUE(REPORTE!C$10),IF(SUM(DC1438:DC$1993),CONCATENATE(INT(B1437),", "),INT(B1437)),""))</f>
        <v>#VALUE!</v>
      </c>
      <c r="DG1437" s="5"/>
      <c r="DH1437" s="5"/>
      <c r="DI1437" s="5"/>
      <c r="DJ1437" s="5"/>
    </row>
    <row r="1438" spans="1:114">
      <c r="A1438" s="24"/>
      <c r="B1438" s="3"/>
      <c r="D1438" s="1"/>
      <c r="H1438" s="5"/>
      <c r="L1438" s="4"/>
      <c r="M1438" s="4"/>
      <c r="Q1438" s="5"/>
      <c r="Z1438" s="4"/>
      <c r="BH1438" s="7"/>
      <c r="BI1438" s="4"/>
      <c r="BJ1438" s="123"/>
      <c r="BK1438" s="140"/>
      <c r="BP1438" s="5"/>
      <c r="BS1438" s="5"/>
      <c r="BT1438" s="5"/>
      <c r="BU1438" s="5"/>
      <c r="BV1438" s="5"/>
      <c r="BW1438" s="5"/>
      <c r="BX1438" s="14"/>
      <c r="BY1438" s="28"/>
      <c r="DC1438" s="5" t="e">
        <f>IF(REPORTE!AH$2="si",IF(C1438=VALUE(REPORTE!C$11),IF(SUM(DC1439:DC$1993),CONCATENATE(INT(B1438),", "),INT(B1438)),""),IF(C1438=VALUE(REPORTE!C$10),IF(SUM(DC1439:DC$1993),CONCATENATE(INT(B1438),", "),INT(B1438)),""))</f>
        <v>#VALUE!</v>
      </c>
      <c r="DG1438" s="5"/>
      <c r="DH1438" s="5"/>
      <c r="DI1438" s="5"/>
      <c r="DJ1438" s="5"/>
    </row>
    <row r="1439" spans="1:114">
      <c r="A1439" s="24"/>
      <c r="B1439" s="3"/>
      <c r="D1439" s="1"/>
      <c r="H1439" s="5"/>
      <c r="L1439" s="4"/>
      <c r="M1439" s="4"/>
      <c r="Q1439" s="5"/>
      <c r="Z1439" s="4"/>
      <c r="BH1439" s="7"/>
      <c r="BI1439" s="4"/>
      <c r="BJ1439" s="123"/>
      <c r="BK1439" s="140"/>
      <c r="BP1439" s="5"/>
      <c r="BS1439" s="5"/>
      <c r="BT1439" s="5"/>
      <c r="BU1439" s="5"/>
      <c r="BV1439" s="5"/>
      <c r="BW1439" s="5"/>
      <c r="BX1439" s="14"/>
      <c r="BY1439" s="28"/>
      <c r="DC1439" s="5" t="e">
        <f>IF(REPORTE!AH$2="si",IF(C1439=VALUE(REPORTE!C$11),IF(SUM(DC1440:DC$1993),CONCATENATE(INT(B1439),", "),INT(B1439)),""),IF(C1439=VALUE(REPORTE!C$10),IF(SUM(DC1440:DC$1993),CONCATENATE(INT(B1439),", "),INT(B1439)),""))</f>
        <v>#VALUE!</v>
      </c>
      <c r="DG1439" s="5"/>
      <c r="DH1439" s="5"/>
      <c r="DI1439" s="5"/>
      <c r="DJ1439" s="5"/>
    </row>
    <row r="1440" spans="1:114">
      <c r="A1440" s="24"/>
      <c r="B1440" s="3"/>
      <c r="D1440" s="1"/>
      <c r="H1440" s="5"/>
      <c r="L1440" s="4"/>
      <c r="M1440" s="4"/>
      <c r="Q1440" s="5"/>
      <c r="Z1440" s="4"/>
      <c r="BH1440" s="7"/>
      <c r="BI1440" s="4"/>
      <c r="BJ1440" s="123"/>
      <c r="BK1440" s="140"/>
      <c r="BP1440" s="5"/>
      <c r="BS1440" s="5"/>
      <c r="BT1440" s="5"/>
      <c r="BU1440" s="5"/>
      <c r="BV1440" s="5"/>
      <c r="BW1440" s="5"/>
      <c r="BX1440" s="14"/>
      <c r="BY1440" s="28"/>
      <c r="DC1440" s="5" t="e">
        <f>IF(REPORTE!AH$2="si",IF(C1440=VALUE(REPORTE!C$11),IF(SUM(DC1441:DC$1993),CONCATENATE(INT(B1440),", "),INT(B1440)),""),IF(C1440=VALUE(REPORTE!C$10),IF(SUM(DC1441:DC$1993),CONCATENATE(INT(B1440),", "),INT(B1440)),""))</f>
        <v>#VALUE!</v>
      </c>
      <c r="DG1440" s="5"/>
      <c r="DH1440" s="5"/>
      <c r="DI1440" s="5"/>
      <c r="DJ1440" s="5"/>
    </row>
    <row r="1441" spans="1:114">
      <c r="A1441" s="24"/>
      <c r="B1441" s="3"/>
      <c r="D1441" s="1"/>
      <c r="H1441" s="5"/>
      <c r="L1441" s="4"/>
      <c r="M1441" s="4"/>
      <c r="Q1441" s="5"/>
      <c r="Z1441" s="4"/>
      <c r="BH1441" s="7"/>
      <c r="BI1441" s="4"/>
      <c r="BJ1441" s="123"/>
      <c r="BK1441" s="140"/>
      <c r="BP1441" s="5"/>
      <c r="BS1441" s="5"/>
      <c r="BT1441" s="5"/>
      <c r="BU1441" s="5"/>
      <c r="BV1441" s="5"/>
      <c r="BW1441" s="5"/>
      <c r="BX1441" s="14"/>
      <c r="BY1441" s="28"/>
      <c r="DC1441" s="5" t="e">
        <f>IF(REPORTE!AH$2="si",IF(C1441=VALUE(REPORTE!C$11),IF(SUM(DC1442:DC$1993),CONCATENATE(INT(B1441),", "),INT(B1441)),""),IF(C1441=VALUE(REPORTE!C$10),IF(SUM(DC1442:DC$1993),CONCATENATE(INT(B1441),", "),INT(B1441)),""))</f>
        <v>#VALUE!</v>
      </c>
      <c r="DG1441" s="5"/>
      <c r="DH1441" s="5"/>
      <c r="DI1441" s="5"/>
      <c r="DJ1441" s="5"/>
    </row>
    <row r="1442" spans="1:114">
      <c r="A1442" s="24"/>
      <c r="B1442" s="3"/>
      <c r="D1442" s="1"/>
      <c r="H1442" s="5"/>
      <c r="L1442" s="4"/>
      <c r="M1442" s="4"/>
      <c r="Q1442" s="5"/>
      <c r="Z1442" s="4"/>
      <c r="BH1442" s="7"/>
      <c r="BI1442" s="4"/>
      <c r="BJ1442" s="123"/>
      <c r="BK1442" s="140"/>
      <c r="BP1442" s="5"/>
      <c r="BS1442" s="5"/>
      <c r="BT1442" s="5"/>
      <c r="BU1442" s="5"/>
      <c r="BV1442" s="5"/>
      <c r="BW1442" s="5"/>
      <c r="BX1442" s="14"/>
      <c r="BY1442" s="28"/>
      <c r="DC1442" s="5" t="e">
        <f>IF(REPORTE!AH$2="si",IF(C1442=VALUE(REPORTE!C$11),IF(SUM(DC1443:DC$1993),CONCATENATE(INT(B1442),", "),INT(B1442)),""),IF(C1442=VALUE(REPORTE!C$10),IF(SUM(DC1443:DC$1993),CONCATENATE(INT(B1442),", "),INT(B1442)),""))</f>
        <v>#VALUE!</v>
      </c>
      <c r="DG1442" s="5"/>
      <c r="DH1442" s="5"/>
      <c r="DI1442" s="5"/>
      <c r="DJ1442" s="5"/>
    </row>
    <row r="1443" spans="1:114">
      <c r="A1443" s="24"/>
      <c r="B1443" s="3"/>
      <c r="D1443" s="1"/>
      <c r="H1443" s="5"/>
      <c r="L1443" s="4"/>
      <c r="M1443" s="4"/>
      <c r="Q1443" s="5"/>
      <c r="Z1443" s="4"/>
      <c r="BH1443" s="7"/>
      <c r="BI1443" s="4"/>
      <c r="BJ1443" s="123"/>
      <c r="BK1443" s="140"/>
      <c r="BP1443" s="5"/>
      <c r="BS1443" s="5"/>
      <c r="BT1443" s="5"/>
      <c r="BU1443" s="5"/>
      <c r="BV1443" s="5"/>
      <c r="BW1443" s="5"/>
      <c r="BX1443" s="14"/>
      <c r="BY1443" s="28"/>
      <c r="DC1443" s="5" t="e">
        <f>IF(REPORTE!AH$2="si",IF(C1443=VALUE(REPORTE!C$11),IF(SUM(DC1444:DC$1993),CONCATENATE(INT(B1443),", "),INT(B1443)),""),IF(C1443=VALUE(REPORTE!C$10),IF(SUM(DC1444:DC$1993),CONCATENATE(INT(B1443),", "),INT(B1443)),""))</f>
        <v>#VALUE!</v>
      </c>
      <c r="DG1443" s="5"/>
      <c r="DH1443" s="5"/>
      <c r="DI1443" s="5"/>
      <c r="DJ1443" s="5"/>
    </row>
    <row r="1444" spans="1:114">
      <c r="A1444" s="24"/>
      <c r="B1444" s="3"/>
      <c r="D1444" s="1"/>
      <c r="H1444" s="5"/>
      <c r="L1444" s="4"/>
      <c r="M1444" s="4"/>
      <c r="Q1444" s="5"/>
      <c r="Z1444" s="4"/>
      <c r="BH1444" s="7"/>
      <c r="BI1444" s="4"/>
      <c r="BJ1444" s="123"/>
      <c r="BK1444" s="140"/>
      <c r="BP1444" s="5"/>
      <c r="BS1444" s="5"/>
      <c r="BT1444" s="5"/>
      <c r="BU1444" s="5"/>
      <c r="BV1444" s="5"/>
      <c r="BW1444" s="5"/>
      <c r="BX1444" s="14"/>
      <c r="BY1444" s="28"/>
      <c r="DC1444" s="5" t="e">
        <f>IF(REPORTE!AH$2="si",IF(C1444=VALUE(REPORTE!C$11),IF(SUM(DC1445:DC$1993),CONCATENATE(INT(B1444),", "),INT(B1444)),""),IF(C1444=VALUE(REPORTE!C$10),IF(SUM(DC1445:DC$1993),CONCATENATE(INT(B1444),", "),INT(B1444)),""))</f>
        <v>#VALUE!</v>
      </c>
      <c r="DG1444" s="5"/>
      <c r="DH1444" s="5"/>
      <c r="DI1444" s="5"/>
      <c r="DJ1444" s="5"/>
    </row>
    <row r="1445" spans="1:114">
      <c r="A1445" s="24"/>
      <c r="B1445" s="3"/>
      <c r="D1445" s="1"/>
      <c r="H1445" s="5"/>
      <c r="L1445" s="4"/>
      <c r="M1445" s="4"/>
      <c r="Q1445" s="5"/>
      <c r="Z1445" s="4"/>
      <c r="BH1445" s="7"/>
      <c r="BI1445" s="4"/>
      <c r="BJ1445" s="123"/>
      <c r="BK1445" s="140"/>
      <c r="BP1445" s="5"/>
      <c r="BS1445" s="5"/>
      <c r="BT1445" s="5"/>
      <c r="BU1445" s="5"/>
      <c r="BV1445" s="5"/>
      <c r="BW1445" s="5"/>
      <c r="BX1445" s="14"/>
      <c r="BY1445" s="28"/>
      <c r="DC1445" s="5" t="e">
        <f>IF(REPORTE!AH$2="si",IF(C1445=VALUE(REPORTE!C$11),IF(SUM(DC1446:DC$1993),CONCATENATE(INT(B1445),", "),INT(B1445)),""),IF(C1445=VALUE(REPORTE!C$10),IF(SUM(DC1446:DC$1993),CONCATENATE(INT(B1445),", "),INT(B1445)),""))</f>
        <v>#VALUE!</v>
      </c>
      <c r="DG1445" s="5"/>
      <c r="DH1445" s="5"/>
      <c r="DI1445" s="5"/>
      <c r="DJ1445" s="5"/>
    </row>
    <row r="1446" spans="1:114">
      <c r="A1446" s="24"/>
      <c r="B1446" s="3"/>
      <c r="D1446" s="1"/>
      <c r="H1446" s="5"/>
      <c r="L1446" s="4"/>
      <c r="M1446" s="4"/>
      <c r="Q1446" s="5"/>
      <c r="Z1446" s="4"/>
      <c r="BH1446" s="7"/>
      <c r="BI1446" s="4"/>
      <c r="BJ1446" s="123"/>
      <c r="BK1446" s="140"/>
      <c r="BP1446" s="5"/>
      <c r="BS1446" s="5"/>
      <c r="BT1446" s="5"/>
      <c r="BU1446" s="5"/>
      <c r="BV1446" s="5"/>
      <c r="BW1446" s="5"/>
      <c r="BX1446" s="14"/>
      <c r="BY1446" s="28"/>
      <c r="DC1446" s="5" t="e">
        <f>IF(REPORTE!AH$2="si",IF(C1446=VALUE(REPORTE!C$11),IF(SUM(DC1447:DC$1993),CONCATENATE(INT(B1446),", "),INT(B1446)),""),IF(C1446=VALUE(REPORTE!C$10),IF(SUM(DC1447:DC$1993),CONCATENATE(INT(B1446),", "),INT(B1446)),""))</f>
        <v>#VALUE!</v>
      </c>
      <c r="DG1446" s="5"/>
      <c r="DH1446" s="5"/>
      <c r="DI1446" s="5"/>
      <c r="DJ1446" s="5"/>
    </row>
    <row r="1447" spans="1:114">
      <c r="A1447" s="24"/>
      <c r="B1447" s="3"/>
      <c r="D1447" s="1"/>
      <c r="H1447" s="5"/>
      <c r="L1447" s="4"/>
      <c r="M1447" s="4"/>
      <c r="Q1447" s="5"/>
      <c r="Z1447" s="4"/>
      <c r="BH1447" s="7"/>
      <c r="BI1447" s="4"/>
      <c r="BJ1447" s="123"/>
      <c r="BK1447" s="140"/>
      <c r="BP1447" s="5"/>
      <c r="BS1447" s="5"/>
      <c r="BT1447" s="5"/>
      <c r="BU1447" s="5"/>
      <c r="BV1447" s="5"/>
      <c r="BW1447" s="5"/>
      <c r="BX1447" s="14"/>
      <c r="BY1447" s="28"/>
      <c r="DC1447" s="5" t="e">
        <f>IF(REPORTE!AH$2="si",IF(C1447=VALUE(REPORTE!C$11),IF(SUM(DC1448:DC$1993),CONCATENATE(INT(B1447),", "),INT(B1447)),""),IF(C1447=VALUE(REPORTE!C$10),IF(SUM(DC1448:DC$1993),CONCATENATE(INT(B1447),", "),INT(B1447)),""))</f>
        <v>#VALUE!</v>
      </c>
      <c r="DG1447" s="5"/>
      <c r="DH1447" s="5"/>
      <c r="DI1447" s="5"/>
      <c r="DJ1447" s="5"/>
    </row>
    <row r="1448" spans="1:114">
      <c r="A1448" s="24"/>
      <c r="B1448" s="3"/>
      <c r="D1448" s="1"/>
      <c r="H1448" s="5"/>
      <c r="L1448" s="4"/>
      <c r="M1448" s="4"/>
      <c r="Q1448" s="5"/>
      <c r="Z1448" s="4"/>
      <c r="BH1448" s="7"/>
      <c r="BI1448" s="4"/>
      <c r="BJ1448" s="123"/>
      <c r="BK1448" s="140"/>
      <c r="BP1448" s="5"/>
      <c r="BS1448" s="5"/>
      <c r="BT1448" s="5"/>
      <c r="BU1448" s="5"/>
      <c r="BV1448" s="5"/>
      <c r="BW1448" s="5"/>
      <c r="BX1448" s="14"/>
      <c r="BY1448" s="28"/>
      <c r="DC1448" s="5" t="e">
        <f>IF(REPORTE!AH$2="si",IF(C1448=VALUE(REPORTE!C$11),IF(SUM(DC1449:DC$1993),CONCATENATE(INT(B1448),", "),INT(B1448)),""),IF(C1448=VALUE(REPORTE!C$10),IF(SUM(DC1449:DC$1993),CONCATENATE(INT(B1448),", "),INT(B1448)),""))</f>
        <v>#VALUE!</v>
      </c>
      <c r="DG1448" s="5"/>
      <c r="DH1448" s="5"/>
      <c r="DI1448" s="5"/>
      <c r="DJ1448" s="5"/>
    </row>
    <row r="1449" spans="1:114">
      <c r="A1449" s="24"/>
      <c r="B1449" s="3"/>
      <c r="D1449" s="1"/>
      <c r="H1449" s="5"/>
      <c r="L1449" s="4"/>
      <c r="M1449" s="4"/>
      <c r="Q1449" s="5"/>
      <c r="Z1449" s="4"/>
      <c r="BH1449" s="7"/>
      <c r="BI1449" s="4"/>
      <c r="BJ1449" s="123"/>
      <c r="BK1449" s="140"/>
      <c r="BP1449" s="5"/>
      <c r="BS1449" s="5"/>
      <c r="BT1449" s="5"/>
      <c r="BU1449" s="5"/>
      <c r="BV1449" s="5"/>
      <c r="BW1449" s="5"/>
      <c r="BX1449" s="14"/>
      <c r="BY1449" s="28"/>
      <c r="DC1449" s="5" t="e">
        <f>IF(REPORTE!AH$2="si",IF(C1449=VALUE(REPORTE!C$11),IF(SUM(DC1450:DC$1993),CONCATENATE(INT(B1449),", "),INT(B1449)),""),IF(C1449=VALUE(REPORTE!C$10),IF(SUM(DC1450:DC$1993),CONCATENATE(INT(B1449),", "),INT(B1449)),""))</f>
        <v>#VALUE!</v>
      </c>
      <c r="DG1449" s="5"/>
      <c r="DH1449" s="5"/>
      <c r="DI1449" s="5"/>
      <c r="DJ1449" s="5"/>
    </row>
    <row r="1450" spans="1:114">
      <c r="A1450" s="24"/>
      <c r="B1450" s="3"/>
      <c r="D1450" s="1"/>
      <c r="H1450" s="5"/>
      <c r="L1450" s="4"/>
      <c r="M1450" s="4"/>
      <c r="Q1450" s="5"/>
      <c r="Z1450" s="4"/>
      <c r="BH1450" s="7"/>
      <c r="BI1450" s="4"/>
      <c r="BJ1450" s="123"/>
      <c r="BK1450" s="140"/>
      <c r="BP1450" s="5"/>
      <c r="BS1450" s="5"/>
      <c r="BT1450" s="5"/>
      <c r="BU1450" s="5"/>
      <c r="BV1450" s="5"/>
      <c r="BW1450" s="5"/>
      <c r="BX1450" s="14"/>
      <c r="BY1450" s="28"/>
      <c r="DC1450" s="5" t="e">
        <f>IF(REPORTE!AH$2="si",IF(C1450=VALUE(REPORTE!C$11),IF(SUM(DC1451:DC$1993),CONCATENATE(INT(B1450),", "),INT(B1450)),""),IF(C1450=VALUE(REPORTE!C$10),IF(SUM(DC1451:DC$1993),CONCATENATE(INT(B1450),", "),INT(B1450)),""))</f>
        <v>#VALUE!</v>
      </c>
      <c r="DG1450" s="5"/>
      <c r="DH1450" s="5"/>
      <c r="DI1450" s="5"/>
      <c r="DJ1450" s="5"/>
    </row>
    <row r="1451" spans="1:114">
      <c r="A1451" s="24"/>
      <c r="B1451" s="3"/>
      <c r="D1451" s="1"/>
      <c r="H1451" s="5"/>
      <c r="L1451" s="4"/>
      <c r="M1451" s="4"/>
      <c r="Q1451" s="5"/>
      <c r="Z1451" s="4"/>
      <c r="BH1451" s="7"/>
      <c r="BI1451" s="4"/>
      <c r="BJ1451" s="123"/>
      <c r="BK1451" s="140"/>
      <c r="BP1451" s="5"/>
      <c r="BS1451" s="5"/>
      <c r="BT1451" s="5"/>
      <c r="BU1451" s="5"/>
      <c r="BV1451" s="5"/>
      <c r="BW1451" s="5"/>
      <c r="BX1451" s="14"/>
      <c r="BY1451" s="28"/>
      <c r="DC1451" s="5" t="e">
        <f>IF(REPORTE!AH$2="si",IF(C1451=VALUE(REPORTE!C$11),IF(SUM(DC1452:DC$1993),CONCATENATE(INT(B1451),", "),INT(B1451)),""),IF(C1451=VALUE(REPORTE!C$10),IF(SUM(DC1452:DC$1993),CONCATENATE(INT(B1451),", "),INT(B1451)),""))</f>
        <v>#VALUE!</v>
      </c>
      <c r="DG1451" s="5"/>
      <c r="DH1451" s="5"/>
      <c r="DI1451" s="5"/>
      <c r="DJ1451" s="5"/>
    </row>
    <row r="1452" spans="1:114">
      <c r="A1452" s="24"/>
      <c r="B1452" s="3"/>
      <c r="D1452" s="1"/>
      <c r="H1452" s="5"/>
      <c r="L1452" s="4"/>
      <c r="M1452" s="4"/>
      <c r="Q1452" s="5"/>
      <c r="Z1452" s="4"/>
      <c r="BH1452" s="7"/>
      <c r="BI1452" s="4"/>
      <c r="BJ1452" s="123"/>
      <c r="BK1452" s="140"/>
      <c r="BP1452" s="5"/>
      <c r="BS1452" s="5"/>
      <c r="BT1452" s="5"/>
      <c r="BU1452" s="5"/>
      <c r="BV1452" s="5"/>
      <c r="BW1452" s="5"/>
      <c r="BX1452" s="14"/>
      <c r="BY1452" s="28"/>
      <c r="DC1452" s="5" t="e">
        <f>IF(REPORTE!AH$2="si",IF(C1452=VALUE(REPORTE!C$11),IF(SUM(DC1453:DC$1993),CONCATENATE(INT(B1452),", "),INT(B1452)),""),IF(C1452=VALUE(REPORTE!C$10),IF(SUM(DC1453:DC$1993),CONCATENATE(INT(B1452),", "),INT(B1452)),""))</f>
        <v>#VALUE!</v>
      </c>
      <c r="DG1452" s="5"/>
      <c r="DH1452" s="5"/>
      <c r="DI1452" s="5"/>
      <c r="DJ1452" s="5"/>
    </row>
    <row r="1453" spans="1:114">
      <c r="A1453" s="24"/>
      <c r="B1453" s="3"/>
      <c r="D1453" s="1"/>
      <c r="H1453" s="5"/>
      <c r="L1453" s="4"/>
      <c r="M1453" s="4"/>
      <c r="Q1453" s="5"/>
      <c r="Z1453" s="4"/>
      <c r="BH1453" s="7"/>
      <c r="BI1453" s="4"/>
      <c r="BJ1453" s="123"/>
      <c r="BK1453" s="140"/>
      <c r="BP1453" s="5"/>
      <c r="BS1453" s="5"/>
      <c r="BT1453" s="5"/>
      <c r="BU1453" s="5"/>
      <c r="BV1453" s="5"/>
      <c r="BW1453" s="5"/>
      <c r="BX1453" s="14"/>
      <c r="BY1453" s="28"/>
      <c r="DC1453" s="5" t="e">
        <f>IF(REPORTE!AH$2="si",IF(C1453=VALUE(REPORTE!C$11),IF(SUM(DC1454:DC$1993),CONCATENATE(INT(B1453),", "),INT(B1453)),""),IF(C1453=VALUE(REPORTE!C$10),IF(SUM(DC1454:DC$1993),CONCATENATE(INT(B1453),", "),INT(B1453)),""))</f>
        <v>#VALUE!</v>
      </c>
      <c r="DG1453" s="5"/>
      <c r="DH1453" s="5"/>
      <c r="DI1453" s="5"/>
      <c r="DJ1453" s="5"/>
    </row>
    <row r="1454" spans="1:114">
      <c r="A1454" s="24"/>
      <c r="B1454" s="3"/>
      <c r="D1454" s="1"/>
      <c r="H1454" s="5"/>
      <c r="L1454" s="4"/>
      <c r="M1454" s="4"/>
      <c r="Q1454" s="5"/>
      <c r="Z1454" s="4"/>
      <c r="BH1454" s="7"/>
      <c r="BI1454" s="4"/>
      <c r="BJ1454" s="123"/>
      <c r="BK1454" s="140"/>
      <c r="BP1454" s="5"/>
      <c r="BS1454" s="5"/>
      <c r="BT1454" s="5"/>
      <c r="BU1454" s="5"/>
      <c r="BV1454" s="5"/>
      <c r="BW1454" s="5"/>
      <c r="BX1454" s="14"/>
      <c r="BY1454" s="28"/>
      <c r="DC1454" s="5" t="e">
        <f>IF(REPORTE!AH$2="si",IF(C1454=VALUE(REPORTE!C$11),IF(SUM(DC1455:DC$1993),CONCATENATE(INT(B1454),", "),INT(B1454)),""),IF(C1454=VALUE(REPORTE!C$10),IF(SUM(DC1455:DC$1993),CONCATENATE(INT(B1454),", "),INT(B1454)),""))</f>
        <v>#VALUE!</v>
      </c>
      <c r="DG1454" s="5"/>
      <c r="DH1454" s="5"/>
      <c r="DI1454" s="5"/>
      <c r="DJ1454" s="5"/>
    </row>
    <row r="1455" spans="1:114">
      <c r="A1455" s="24"/>
      <c r="B1455" s="3"/>
      <c r="D1455" s="1"/>
      <c r="H1455" s="5"/>
      <c r="L1455" s="4"/>
      <c r="M1455" s="4"/>
      <c r="Q1455" s="5"/>
      <c r="Z1455" s="4"/>
      <c r="BH1455" s="7"/>
      <c r="BI1455" s="4"/>
      <c r="BJ1455" s="123"/>
      <c r="BK1455" s="140"/>
      <c r="BP1455" s="5"/>
      <c r="BS1455" s="5"/>
      <c r="BT1455" s="5"/>
      <c r="BU1455" s="5"/>
      <c r="BV1455" s="5"/>
      <c r="BW1455" s="5"/>
      <c r="BX1455" s="14"/>
      <c r="BY1455" s="28"/>
      <c r="DC1455" s="5" t="e">
        <f>IF(REPORTE!AH$2="si",IF(C1455=VALUE(REPORTE!C$11),IF(SUM(DC1456:DC$1993),CONCATENATE(INT(B1455),", "),INT(B1455)),""),IF(C1455=VALUE(REPORTE!C$10),IF(SUM(DC1456:DC$1993),CONCATENATE(INT(B1455),", "),INT(B1455)),""))</f>
        <v>#VALUE!</v>
      </c>
      <c r="DG1455" s="5"/>
      <c r="DH1455" s="5"/>
      <c r="DI1455" s="5"/>
      <c r="DJ1455" s="5"/>
    </row>
    <row r="1456" spans="1:114">
      <c r="A1456" s="24"/>
      <c r="B1456" s="3"/>
      <c r="D1456" s="1"/>
      <c r="H1456" s="5"/>
      <c r="L1456" s="4"/>
      <c r="M1456" s="4"/>
      <c r="Q1456" s="5"/>
      <c r="Z1456" s="4"/>
      <c r="BH1456" s="7"/>
      <c r="BI1456" s="4"/>
      <c r="BJ1456" s="123"/>
      <c r="BK1456" s="140"/>
      <c r="BP1456" s="5"/>
      <c r="BS1456" s="5"/>
      <c r="BT1456" s="5"/>
      <c r="BU1456" s="5"/>
      <c r="BV1456" s="5"/>
      <c r="BW1456" s="5"/>
      <c r="BX1456" s="14"/>
      <c r="BY1456" s="28"/>
      <c r="DC1456" s="5" t="e">
        <f>IF(REPORTE!AH$2="si",IF(C1456=VALUE(REPORTE!C$11),IF(SUM(DC1457:DC$1993),CONCATENATE(INT(B1456),", "),INT(B1456)),""),IF(C1456=VALUE(REPORTE!C$10),IF(SUM(DC1457:DC$1993),CONCATENATE(INT(B1456),", "),INT(B1456)),""))</f>
        <v>#VALUE!</v>
      </c>
      <c r="DG1456" s="5"/>
      <c r="DH1456" s="5"/>
      <c r="DI1456" s="5"/>
      <c r="DJ1456" s="5"/>
    </row>
    <row r="1457" spans="1:114">
      <c r="A1457" s="24"/>
      <c r="B1457" s="3"/>
      <c r="D1457" s="1"/>
      <c r="H1457" s="5"/>
      <c r="L1457" s="4"/>
      <c r="M1457" s="4"/>
      <c r="Q1457" s="5"/>
      <c r="Z1457" s="4"/>
      <c r="BH1457" s="7"/>
      <c r="BI1457" s="4"/>
      <c r="BJ1457" s="123"/>
      <c r="BK1457" s="140"/>
      <c r="BP1457" s="5"/>
      <c r="BS1457" s="5"/>
      <c r="BT1457" s="5"/>
      <c r="BU1457" s="5"/>
      <c r="BV1457" s="5"/>
      <c r="BW1457" s="5"/>
      <c r="BX1457" s="14"/>
      <c r="BY1457" s="28"/>
      <c r="DC1457" s="5" t="e">
        <f>IF(REPORTE!AH$2="si",IF(C1457=VALUE(REPORTE!C$11),IF(SUM(DC1458:DC$1993),CONCATENATE(INT(B1457),", "),INT(B1457)),""),IF(C1457=VALUE(REPORTE!C$10),IF(SUM(DC1458:DC$1993),CONCATENATE(INT(B1457),", "),INT(B1457)),""))</f>
        <v>#VALUE!</v>
      </c>
      <c r="DG1457" s="5"/>
      <c r="DH1457" s="5"/>
      <c r="DI1457" s="5"/>
      <c r="DJ1457" s="5"/>
    </row>
    <row r="1458" spans="1:114">
      <c r="A1458" s="24"/>
      <c r="B1458" s="3"/>
      <c r="D1458" s="1"/>
      <c r="H1458" s="5"/>
      <c r="L1458" s="4"/>
      <c r="M1458" s="4"/>
      <c r="Q1458" s="5"/>
      <c r="Z1458" s="4"/>
      <c r="BH1458" s="7"/>
      <c r="BI1458" s="4"/>
      <c r="BJ1458" s="123"/>
      <c r="BK1458" s="140"/>
      <c r="BP1458" s="5"/>
      <c r="BS1458" s="5"/>
      <c r="BT1458" s="5"/>
      <c r="BU1458" s="5"/>
      <c r="BV1458" s="5"/>
      <c r="BW1458" s="5"/>
      <c r="BX1458" s="14"/>
      <c r="BY1458" s="28"/>
      <c r="DC1458" s="5" t="e">
        <f>IF(REPORTE!AH$2="si",IF(C1458=VALUE(REPORTE!C$11),IF(SUM(DC1459:DC$1993),CONCATENATE(INT(B1458),", "),INT(B1458)),""),IF(C1458=VALUE(REPORTE!C$10),IF(SUM(DC1459:DC$1993),CONCATENATE(INT(B1458),", "),INT(B1458)),""))</f>
        <v>#VALUE!</v>
      </c>
      <c r="DG1458" s="5"/>
      <c r="DH1458" s="5"/>
      <c r="DI1458" s="5"/>
      <c r="DJ1458" s="5"/>
    </row>
    <row r="1459" spans="1:114">
      <c r="A1459" s="24"/>
      <c r="B1459" s="3"/>
      <c r="D1459" s="1"/>
      <c r="H1459" s="5"/>
      <c r="L1459" s="4"/>
      <c r="M1459" s="4"/>
      <c r="Q1459" s="5"/>
      <c r="Z1459" s="4"/>
      <c r="BH1459" s="7"/>
      <c r="BI1459" s="4"/>
      <c r="BJ1459" s="123"/>
      <c r="BK1459" s="140"/>
      <c r="BP1459" s="5"/>
      <c r="BS1459" s="5"/>
      <c r="BT1459" s="5"/>
      <c r="BU1459" s="5"/>
      <c r="BV1459" s="5"/>
      <c r="BW1459" s="5"/>
      <c r="BX1459" s="14"/>
      <c r="BY1459" s="28"/>
      <c r="DC1459" s="5" t="e">
        <f>IF(REPORTE!AH$2="si",IF(C1459=VALUE(REPORTE!C$11),IF(SUM(DC1460:DC$1993),CONCATENATE(INT(B1459),", "),INT(B1459)),""),IF(C1459=VALUE(REPORTE!C$10),IF(SUM(DC1460:DC$1993),CONCATENATE(INT(B1459),", "),INT(B1459)),""))</f>
        <v>#VALUE!</v>
      </c>
      <c r="DG1459" s="5"/>
      <c r="DH1459" s="5"/>
      <c r="DI1459" s="5"/>
      <c r="DJ1459" s="5"/>
    </row>
    <row r="1460" spans="1:114">
      <c r="A1460" s="24"/>
      <c r="B1460" s="3"/>
      <c r="D1460" s="1"/>
      <c r="H1460" s="5"/>
      <c r="L1460" s="4"/>
      <c r="M1460" s="4"/>
      <c r="Q1460" s="5"/>
      <c r="Z1460" s="4"/>
      <c r="BH1460" s="7"/>
      <c r="BI1460" s="4"/>
      <c r="BJ1460" s="123"/>
      <c r="BK1460" s="140"/>
      <c r="BP1460" s="5"/>
      <c r="BS1460" s="5"/>
      <c r="BT1460" s="5"/>
      <c r="BU1460" s="5"/>
      <c r="BV1460" s="5"/>
      <c r="BW1460" s="5"/>
      <c r="BX1460" s="14"/>
      <c r="BY1460" s="28"/>
      <c r="DC1460" s="5" t="e">
        <f>IF(REPORTE!AH$2="si",IF(C1460=VALUE(REPORTE!C$11),IF(SUM(DC1461:DC$1993),CONCATENATE(INT(B1460),", "),INT(B1460)),""),IF(C1460=VALUE(REPORTE!C$10),IF(SUM(DC1461:DC$1993),CONCATENATE(INT(B1460),", "),INT(B1460)),""))</f>
        <v>#VALUE!</v>
      </c>
      <c r="DG1460" s="5"/>
      <c r="DH1460" s="5"/>
      <c r="DI1460" s="5"/>
      <c r="DJ1460" s="5"/>
    </row>
    <row r="1461" spans="1:114">
      <c r="A1461" s="24"/>
      <c r="B1461" s="3"/>
      <c r="D1461" s="1"/>
      <c r="H1461" s="5"/>
      <c r="L1461" s="4"/>
      <c r="M1461" s="4"/>
      <c r="Q1461" s="5"/>
      <c r="Z1461" s="4"/>
      <c r="BH1461" s="7"/>
      <c r="BI1461" s="4"/>
      <c r="BJ1461" s="123"/>
      <c r="BK1461" s="140"/>
      <c r="BP1461" s="5"/>
      <c r="BS1461" s="5"/>
      <c r="BT1461" s="5"/>
      <c r="BU1461" s="5"/>
      <c r="BV1461" s="5"/>
      <c r="BW1461" s="5"/>
      <c r="BX1461" s="14"/>
      <c r="BY1461" s="28"/>
      <c r="DC1461" s="5" t="e">
        <f>IF(REPORTE!AH$2="si",IF(C1461=VALUE(REPORTE!C$11),IF(SUM(DC1462:DC$1993),CONCATENATE(INT(B1461),", "),INT(B1461)),""),IF(C1461=VALUE(REPORTE!C$10),IF(SUM(DC1462:DC$1993),CONCATENATE(INT(B1461),", "),INT(B1461)),""))</f>
        <v>#VALUE!</v>
      </c>
      <c r="DG1461" s="5"/>
      <c r="DH1461" s="5"/>
      <c r="DI1461" s="5"/>
      <c r="DJ1461" s="5"/>
    </row>
    <row r="1462" spans="1:114">
      <c r="A1462" s="24"/>
      <c r="B1462" s="3"/>
      <c r="D1462" s="1"/>
      <c r="H1462" s="5"/>
      <c r="L1462" s="4"/>
      <c r="M1462" s="4"/>
      <c r="Q1462" s="5"/>
      <c r="Z1462" s="4"/>
      <c r="BH1462" s="7"/>
      <c r="BI1462" s="4"/>
      <c r="BJ1462" s="123"/>
      <c r="BK1462" s="140"/>
      <c r="BP1462" s="5"/>
      <c r="BS1462" s="5"/>
      <c r="BT1462" s="5"/>
      <c r="BU1462" s="5"/>
      <c r="BV1462" s="5"/>
      <c r="BW1462" s="5"/>
      <c r="BX1462" s="14"/>
      <c r="BY1462" s="28"/>
      <c r="DC1462" s="5" t="e">
        <f>IF(REPORTE!AH$2="si",IF(C1462=VALUE(REPORTE!C$11),IF(SUM(DC1463:DC$1993),CONCATENATE(INT(B1462),", "),INT(B1462)),""),IF(C1462=VALUE(REPORTE!C$10),IF(SUM(DC1463:DC$1993),CONCATENATE(INT(B1462),", "),INT(B1462)),""))</f>
        <v>#VALUE!</v>
      </c>
      <c r="DG1462" s="5"/>
      <c r="DH1462" s="5"/>
      <c r="DI1462" s="5"/>
      <c r="DJ1462" s="5"/>
    </row>
    <row r="1463" spans="1:114">
      <c r="A1463" s="24"/>
      <c r="B1463" s="3"/>
      <c r="D1463" s="1"/>
      <c r="H1463" s="5"/>
      <c r="L1463" s="4"/>
      <c r="M1463" s="4"/>
      <c r="Q1463" s="5"/>
      <c r="Z1463" s="4"/>
      <c r="BH1463" s="7"/>
      <c r="BI1463" s="4"/>
      <c r="BJ1463" s="123"/>
      <c r="BK1463" s="140"/>
      <c r="BP1463" s="5"/>
      <c r="BS1463" s="5"/>
      <c r="BT1463" s="5"/>
      <c r="BU1463" s="5"/>
      <c r="BV1463" s="5"/>
      <c r="BW1463" s="5"/>
      <c r="BX1463" s="14"/>
      <c r="BY1463" s="28"/>
      <c r="DC1463" s="5" t="e">
        <f>IF(REPORTE!AH$2="si",IF(C1463=VALUE(REPORTE!C$11),IF(SUM(DC1464:DC$1993),CONCATENATE(INT(B1463),", "),INT(B1463)),""),IF(C1463=VALUE(REPORTE!C$10),IF(SUM(DC1464:DC$1993),CONCATENATE(INT(B1463),", "),INT(B1463)),""))</f>
        <v>#VALUE!</v>
      </c>
      <c r="DG1463" s="5"/>
      <c r="DH1463" s="5"/>
      <c r="DI1463" s="5"/>
      <c r="DJ1463" s="5"/>
    </row>
    <row r="1464" spans="1:114">
      <c r="A1464" s="24"/>
      <c r="B1464" s="3"/>
      <c r="D1464" s="1"/>
      <c r="H1464" s="5"/>
      <c r="L1464" s="4"/>
      <c r="M1464" s="4"/>
      <c r="Q1464" s="5"/>
      <c r="Z1464" s="4"/>
      <c r="BH1464" s="7"/>
      <c r="BI1464" s="4"/>
      <c r="BJ1464" s="123"/>
      <c r="BK1464" s="140"/>
      <c r="BP1464" s="5"/>
      <c r="BS1464" s="5"/>
      <c r="BT1464" s="5"/>
      <c r="BU1464" s="5"/>
      <c r="BV1464" s="5"/>
      <c r="BW1464" s="5"/>
      <c r="BX1464" s="14"/>
      <c r="BY1464" s="28"/>
      <c r="DC1464" s="5" t="e">
        <f>IF(REPORTE!AH$2="si",IF(C1464=VALUE(REPORTE!C$11),IF(SUM(DC1465:DC$1993),CONCATENATE(INT(B1464),", "),INT(B1464)),""),IF(C1464=VALUE(REPORTE!C$10),IF(SUM(DC1465:DC$1993),CONCATENATE(INT(B1464),", "),INT(B1464)),""))</f>
        <v>#VALUE!</v>
      </c>
      <c r="DG1464" s="5"/>
      <c r="DH1464" s="5"/>
      <c r="DI1464" s="5"/>
      <c r="DJ1464" s="5"/>
    </row>
    <row r="1465" spans="1:114">
      <c r="A1465" s="24"/>
      <c r="B1465" s="3"/>
      <c r="D1465" s="1"/>
      <c r="H1465" s="5"/>
      <c r="L1465" s="4"/>
      <c r="M1465" s="4"/>
      <c r="Q1465" s="5"/>
      <c r="Z1465" s="4"/>
      <c r="BH1465" s="7"/>
      <c r="BI1465" s="4"/>
      <c r="BJ1465" s="123"/>
      <c r="BK1465" s="140"/>
      <c r="BP1465" s="5"/>
      <c r="BS1465" s="5"/>
      <c r="BT1465" s="5"/>
      <c r="BU1465" s="5"/>
      <c r="BV1465" s="5"/>
      <c r="BW1465" s="5"/>
      <c r="BX1465" s="14"/>
      <c r="BY1465" s="28"/>
      <c r="DC1465" s="5" t="e">
        <f>IF(REPORTE!AH$2="si",IF(C1465=VALUE(REPORTE!C$11),IF(SUM(DC1466:DC$1993),CONCATENATE(INT(B1465),", "),INT(B1465)),""),IF(C1465=VALUE(REPORTE!C$10),IF(SUM(DC1466:DC$1993),CONCATENATE(INT(B1465),", "),INT(B1465)),""))</f>
        <v>#VALUE!</v>
      </c>
      <c r="DG1465" s="5"/>
      <c r="DH1465" s="5"/>
      <c r="DI1465" s="5"/>
      <c r="DJ1465" s="5"/>
    </row>
    <row r="1466" spans="1:114">
      <c r="A1466" s="24"/>
      <c r="B1466" s="3"/>
      <c r="D1466" s="1"/>
      <c r="H1466" s="5"/>
      <c r="L1466" s="4"/>
      <c r="M1466" s="4"/>
      <c r="Q1466" s="5"/>
      <c r="Z1466" s="4"/>
      <c r="BH1466" s="7"/>
      <c r="BI1466" s="4"/>
      <c r="BJ1466" s="123"/>
      <c r="BK1466" s="140"/>
      <c r="BP1466" s="5"/>
      <c r="BS1466" s="5"/>
      <c r="BT1466" s="5"/>
      <c r="BU1466" s="5"/>
      <c r="BV1466" s="5"/>
      <c r="BW1466" s="5"/>
      <c r="BX1466" s="14"/>
      <c r="BY1466" s="28"/>
      <c r="DC1466" s="5" t="e">
        <f>IF(REPORTE!AH$2="si",IF(C1466=VALUE(REPORTE!C$11),IF(SUM(DC1467:DC$1993),CONCATENATE(INT(B1466),", "),INT(B1466)),""),IF(C1466=VALUE(REPORTE!C$10),IF(SUM(DC1467:DC$1993),CONCATENATE(INT(B1466),", "),INT(B1466)),""))</f>
        <v>#VALUE!</v>
      </c>
      <c r="DG1466" s="5"/>
      <c r="DH1466" s="5"/>
      <c r="DI1466" s="5"/>
      <c r="DJ1466" s="5"/>
    </row>
    <row r="1467" spans="1:114">
      <c r="A1467" s="24"/>
      <c r="B1467" s="3"/>
      <c r="D1467" s="1"/>
      <c r="H1467" s="5"/>
      <c r="L1467" s="4"/>
      <c r="M1467" s="4"/>
      <c r="Q1467" s="5"/>
      <c r="Z1467" s="4"/>
      <c r="BH1467" s="7"/>
      <c r="BI1467" s="4"/>
      <c r="BJ1467" s="123"/>
      <c r="BK1467" s="140"/>
      <c r="BP1467" s="5"/>
      <c r="BS1467" s="5"/>
      <c r="BT1467" s="5"/>
      <c r="BU1467" s="5"/>
      <c r="BV1467" s="5"/>
      <c r="BW1467" s="5"/>
      <c r="BX1467" s="14"/>
      <c r="BY1467" s="28"/>
      <c r="DC1467" s="5" t="e">
        <f>IF(REPORTE!AH$2="si",IF(C1467=VALUE(REPORTE!C$11),IF(SUM(DC1468:DC$1993),CONCATENATE(INT(B1467),", "),INT(B1467)),""),IF(C1467=VALUE(REPORTE!C$10),IF(SUM(DC1468:DC$1993),CONCATENATE(INT(B1467),", "),INT(B1467)),""))</f>
        <v>#VALUE!</v>
      </c>
      <c r="DG1467" s="5"/>
      <c r="DH1467" s="5"/>
      <c r="DI1467" s="5"/>
      <c r="DJ1467" s="5"/>
    </row>
    <row r="1468" spans="1:114">
      <c r="A1468" s="24"/>
      <c r="B1468" s="3"/>
      <c r="D1468" s="1"/>
      <c r="H1468" s="5"/>
      <c r="L1468" s="4"/>
      <c r="M1468" s="4"/>
      <c r="Q1468" s="5"/>
      <c r="Z1468" s="4"/>
      <c r="BH1468" s="7"/>
      <c r="BI1468" s="4"/>
      <c r="BJ1468" s="123"/>
      <c r="BK1468" s="140"/>
      <c r="BP1468" s="5"/>
      <c r="BS1468" s="5"/>
      <c r="BT1468" s="5"/>
      <c r="BU1468" s="5"/>
      <c r="BV1468" s="5"/>
      <c r="BW1468" s="5"/>
      <c r="BX1468" s="14"/>
      <c r="BY1468" s="28"/>
      <c r="DC1468" s="5" t="e">
        <f>IF(REPORTE!AH$2="si",IF(C1468=VALUE(REPORTE!C$11),IF(SUM(DC1469:DC$1993),CONCATENATE(INT(B1468),", "),INT(B1468)),""),IF(C1468=VALUE(REPORTE!C$10),IF(SUM(DC1469:DC$1993),CONCATENATE(INT(B1468),", "),INT(B1468)),""))</f>
        <v>#VALUE!</v>
      </c>
      <c r="DG1468" s="5"/>
      <c r="DH1468" s="5"/>
      <c r="DI1468" s="5"/>
      <c r="DJ1468" s="5"/>
    </row>
    <row r="1469" spans="1:114">
      <c r="A1469" s="24"/>
      <c r="B1469" s="3"/>
      <c r="D1469" s="1"/>
      <c r="H1469" s="5"/>
      <c r="L1469" s="4"/>
      <c r="M1469" s="4"/>
      <c r="Q1469" s="5"/>
      <c r="Z1469" s="4"/>
      <c r="BH1469" s="7"/>
      <c r="BI1469" s="4"/>
      <c r="BJ1469" s="123"/>
      <c r="BK1469" s="140"/>
      <c r="BP1469" s="5"/>
      <c r="BS1469" s="5"/>
      <c r="BT1469" s="5"/>
      <c r="BU1469" s="5"/>
      <c r="BV1469" s="5"/>
      <c r="BW1469" s="5"/>
      <c r="BX1469" s="14"/>
      <c r="BY1469" s="28"/>
      <c r="DC1469" s="5" t="e">
        <f>IF(REPORTE!AH$2="si",IF(C1469=VALUE(REPORTE!C$11),IF(SUM(DC1470:DC$1993),CONCATENATE(INT(B1469),", "),INT(B1469)),""),IF(C1469=VALUE(REPORTE!C$10),IF(SUM(DC1470:DC$1993),CONCATENATE(INT(B1469),", "),INT(B1469)),""))</f>
        <v>#VALUE!</v>
      </c>
      <c r="DG1469" s="5"/>
      <c r="DH1469" s="5"/>
      <c r="DI1469" s="5"/>
      <c r="DJ1469" s="5"/>
    </row>
    <row r="1470" spans="1:114">
      <c r="A1470" s="24"/>
      <c r="B1470" s="3"/>
      <c r="D1470" s="1"/>
      <c r="H1470" s="5"/>
      <c r="L1470" s="4"/>
      <c r="M1470" s="4"/>
      <c r="Q1470" s="5"/>
      <c r="Z1470" s="4"/>
      <c r="BH1470" s="7"/>
      <c r="BI1470" s="4"/>
      <c r="BJ1470" s="123"/>
      <c r="BK1470" s="140"/>
      <c r="BP1470" s="5"/>
      <c r="BS1470" s="5"/>
      <c r="BT1470" s="5"/>
      <c r="BU1470" s="5"/>
      <c r="BV1470" s="5"/>
      <c r="BW1470" s="5"/>
      <c r="BX1470" s="14"/>
      <c r="BY1470" s="28"/>
      <c r="DC1470" s="5" t="e">
        <f>IF(REPORTE!AH$2="si",IF(C1470=VALUE(REPORTE!C$11),IF(SUM(DC1471:DC$1993),CONCATENATE(INT(B1470),", "),INT(B1470)),""),IF(C1470=VALUE(REPORTE!C$10),IF(SUM(DC1471:DC$1993),CONCATENATE(INT(B1470),", "),INT(B1470)),""))</f>
        <v>#VALUE!</v>
      </c>
      <c r="DG1470" s="5"/>
      <c r="DH1470" s="5"/>
      <c r="DI1470" s="5"/>
      <c r="DJ1470" s="5"/>
    </row>
    <row r="1471" spans="1:114">
      <c r="A1471" s="24"/>
      <c r="B1471" s="3"/>
      <c r="D1471" s="1"/>
      <c r="H1471" s="5"/>
      <c r="L1471" s="4"/>
      <c r="M1471" s="4"/>
      <c r="Q1471" s="5"/>
      <c r="Z1471" s="4"/>
      <c r="BH1471" s="7"/>
      <c r="BI1471" s="4"/>
      <c r="BJ1471" s="123"/>
      <c r="BK1471" s="140"/>
      <c r="BP1471" s="5"/>
      <c r="BS1471" s="5"/>
      <c r="BT1471" s="5"/>
      <c r="BU1471" s="5"/>
      <c r="BV1471" s="5"/>
      <c r="BW1471" s="5"/>
      <c r="BX1471" s="14"/>
      <c r="BY1471" s="28"/>
      <c r="DC1471" s="5" t="e">
        <f>IF(REPORTE!AH$2="si",IF(C1471=VALUE(REPORTE!C$11),IF(SUM(DC1472:DC$1993),CONCATENATE(INT(B1471),", "),INT(B1471)),""),IF(C1471=VALUE(REPORTE!C$10),IF(SUM(DC1472:DC$1993),CONCATENATE(INT(B1471),", "),INT(B1471)),""))</f>
        <v>#VALUE!</v>
      </c>
      <c r="DD1471" s="5"/>
      <c r="DG1471" s="5"/>
      <c r="DH1471" s="5"/>
      <c r="DI1471" s="5"/>
      <c r="DJ1471" s="5"/>
    </row>
    <row r="1472" spans="1:114">
      <c r="A1472" s="24"/>
      <c r="B1472" s="3"/>
      <c r="D1472" s="1"/>
      <c r="H1472" s="5"/>
      <c r="L1472" s="4"/>
      <c r="M1472" s="4"/>
      <c r="Q1472" s="5"/>
      <c r="Z1472" s="4"/>
      <c r="BH1472" s="7"/>
      <c r="BI1472" s="4"/>
      <c r="BJ1472" s="123"/>
      <c r="BK1472" s="140"/>
      <c r="BP1472" s="5"/>
      <c r="BS1472" s="5"/>
      <c r="BT1472" s="5"/>
      <c r="BU1472" s="5"/>
      <c r="BV1472" s="5"/>
      <c r="BW1472" s="5"/>
      <c r="BX1472" s="14"/>
      <c r="BY1472" s="28"/>
      <c r="DC1472" s="5" t="e">
        <f>IF(REPORTE!AH$2="si",IF(C1472=VALUE(REPORTE!C$11),IF(SUM(DC1473:DC$1993),CONCATENATE(INT(B1472),", "),INT(B1472)),""),IF(C1472=VALUE(REPORTE!C$10),IF(SUM(DC1473:DC$1993),CONCATENATE(INT(B1472),", "),INT(B1472)),""))</f>
        <v>#VALUE!</v>
      </c>
      <c r="DD1472" s="5" t="e">
        <f>CONCATENATE(DC1472,DC1473,DC1474,DC1475,DC1476,DC1477,DC1478,DC1479,DC1480,DC1481,DC1482,DC1483,DC1484,DC1485,DC1486,DC1487,DC1488,DC1489,DC1490,DC1491,DC1492,DC1493,DC1494,DC1495,DC1496,DC1497,DC1498,DC1499,DC1500,DC1501,DC1502,DC1503,DC1504,DC1505,DC1506,DC1507,DC1508,DC1509,DC1510,DC1511,DC1512,DC1513)</f>
        <v>#VALUE!</v>
      </c>
      <c r="DG1472" s="5"/>
      <c r="DH1472" s="5"/>
      <c r="DI1472" s="5"/>
      <c r="DJ1472" s="5"/>
    </row>
    <row r="1473" spans="1:114">
      <c r="A1473" s="24"/>
      <c r="B1473" s="3"/>
      <c r="D1473" s="1"/>
      <c r="H1473" s="5"/>
      <c r="L1473" s="4"/>
      <c r="M1473" s="4"/>
      <c r="Q1473" s="5"/>
      <c r="Z1473" s="4"/>
      <c r="BH1473" s="7"/>
      <c r="BI1473" s="4"/>
      <c r="BJ1473" s="123"/>
      <c r="BK1473" s="140"/>
      <c r="BP1473" s="5"/>
      <c r="BS1473" s="5"/>
      <c r="BT1473" s="5"/>
      <c r="BU1473" s="5"/>
      <c r="BV1473" s="5"/>
      <c r="BW1473" s="5"/>
      <c r="BX1473" s="14"/>
      <c r="BY1473" s="28"/>
      <c r="DC1473" s="5" t="e">
        <f>IF(REPORTE!AH$2="si",IF(C1473=VALUE(REPORTE!C$11),IF(SUM(DC1474:DC$1993),CONCATENATE(INT(B1473),", "),INT(B1473)),""),IF(C1473=VALUE(REPORTE!C$10),IF(SUM(DC1474:DC$1993),CONCATENATE(INT(B1473),", "),INT(B1473)),""))</f>
        <v>#VALUE!</v>
      </c>
      <c r="DG1473" s="5"/>
      <c r="DH1473" s="5"/>
      <c r="DI1473" s="5"/>
      <c r="DJ1473" s="5"/>
    </row>
    <row r="1474" spans="1:114">
      <c r="A1474" s="24"/>
      <c r="B1474" s="3"/>
      <c r="D1474" s="1"/>
      <c r="H1474" s="5"/>
      <c r="L1474" s="4"/>
      <c r="M1474" s="4"/>
      <c r="Q1474" s="5"/>
      <c r="Z1474" s="4"/>
      <c r="BH1474" s="7"/>
      <c r="BI1474" s="4"/>
      <c r="BJ1474" s="123"/>
      <c r="BK1474" s="140"/>
      <c r="BP1474" s="5"/>
      <c r="BS1474" s="5"/>
      <c r="BT1474" s="5"/>
      <c r="BU1474" s="5"/>
      <c r="BV1474" s="5"/>
      <c r="BW1474" s="5"/>
      <c r="BX1474" s="14"/>
      <c r="BY1474" s="28"/>
      <c r="DC1474" s="5" t="e">
        <f>IF(REPORTE!AH$2="si",IF(C1474=VALUE(REPORTE!C$11),IF(SUM(DC1475:DC$1993),CONCATENATE(INT(B1474),", "),INT(B1474)),""),IF(C1474=VALUE(REPORTE!C$10),IF(SUM(DC1475:DC$1993),CONCATENATE(INT(B1474),", "),INT(B1474)),""))</f>
        <v>#VALUE!</v>
      </c>
      <c r="DG1474" s="5"/>
      <c r="DH1474" s="5"/>
      <c r="DI1474" s="5"/>
      <c r="DJ1474" s="5"/>
    </row>
    <row r="1475" spans="1:114">
      <c r="A1475" s="24"/>
      <c r="B1475" s="3"/>
      <c r="D1475" s="1"/>
      <c r="H1475" s="5"/>
      <c r="L1475" s="4"/>
      <c r="M1475" s="4"/>
      <c r="Q1475" s="5"/>
      <c r="Z1475" s="4"/>
      <c r="BH1475" s="7"/>
      <c r="BI1475" s="4"/>
      <c r="BJ1475" s="123"/>
      <c r="BK1475" s="140"/>
      <c r="BP1475" s="5"/>
      <c r="BS1475" s="5"/>
      <c r="BT1475" s="5"/>
      <c r="BU1475" s="5"/>
      <c r="BV1475" s="5"/>
      <c r="BW1475" s="5"/>
      <c r="BX1475" s="14"/>
      <c r="BY1475" s="28"/>
      <c r="DC1475" s="5" t="e">
        <f>IF(REPORTE!AH$2="si",IF(C1475=VALUE(REPORTE!C$11),IF(SUM(DC1476:DC$1993),CONCATENATE(INT(B1475),", "),INT(B1475)),""),IF(C1475=VALUE(REPORTE!C$10),IF(SUM(DC1476:DC$1993),CONCATENATE(INT(B1475),", "),INT(B1475)),""))</f>
        <v>#VALUE!</v>
      </c>
      <c r="DG1475" s="5"/>
      <c r="DH1475" s="5"/>
      <c r="DI1475" s="5"/>
      <c r="DJ1475" s="5"/>
    </row>
    <row r="1476" spans="1:114">
      <c r="A1476" s="24"/>
      <c r="B1476" s="3"/>
      <c r="D1476" s="1"/>
      <c r="H1476" s="5"/>
      <c r="L1476" s="4"/>
      <c r="M1476" s="4"/>
      <c r="Q1476" s="5"/>
      <c r="Z1476" s="4"/>
      <c r="BH1476" s="7"/>
      <c r="BI1476" s="4"/>
      <c r="BJ1476" s="123"/>
      <c r="BK1476" s="140"/>
      <c r="BP1476" s="5"/>
      <c r="BS1476" s="5"/>
      <c r="BT1476" s="5"/>
      <c r="BU1476" s="5"/>
      <c r="BV1476" s="5"/>
      <c r="BW1476" s="5"/>
      <c r="BX1476" s="14"/>
      <c r="BY1476" s="28"/>
      <c r="DC1476" s="5" t="e">
        <f>IF(REPORTE!AH$2="si",IF(C1476=VALUE(REPORTE!C$11),IF(SUM(DC1477:DC$1993),CONCATENATE(INT(B1476),", "),INT(B1476)),""),IF(C1476=VALUE(REPORTE!C$10),IF(SUM(DC1477:DC$1993),CONCATENATE(INT(B1476),", "),INT(B1476)),""))</f>
        <v>#VALUE!</v>
      </c>
      <c r="DG1476" s="5"/>
      <c r="DH1476" s="5"/>
      <c r="DI1476" s="5"/>
      <c r="DJ1476" s="5"/>
    </row>
    <row r="1477" spans="1:114">
      <c r="A1477" s="24"/>
      <c r="B1477" s="3"/>
      <c r="D1477" s="1"/>
      <c r="H1477" s="5"/>
      <c r="L1477" s="4"/>
      <c r="M1477" s="4"/>
      <c r="Q1477" s="5"/>
      <c r="Z1477" s="4"/>
      <c r="BH1477" s="7"/>
      <c r="BI1477" s="4"/>
      <c r="BJ1477" s="123"/>
      <c r="BK1477" s="140"/>
      <c r="BP1477" s="5"/>
      <c r="BS1477" s="5"/>
      <c r="BT1477" s="5"/>
      <c r="BU1477" s="5"/>
      <c r="BV1477" s="5"/>
      <c r="BW1477" s="5"/>
      <c r="BX1477" s="14"/>
      <c r="BY1477" s="28"/>
      <c r="DC1477" s="5" t="e">
        <f>IF(REPORTE!AH$2="si",IF(C1477=VALUE(REPORTE!C$11),IF(SUM(DC1478:DC$1993),CONCATENATE(INT(B1477),", "),INT(B1477)),""),IF(C1477=VALUE(REPORTE!C$10),IF(SUM(DC1478:DC$1993),CONCATENATE(INT(B1477),", "),INT(B1477)),""))</f>
        <v>#VALUE!</v>
      </c>
      <c r="DG1477" s="5"/>
      <c r="DH1477" s="5"/>
      <c r="DI1477" s="5"/>
      <c r="DJ1477" s="5"/>
    </row>
    <row r="1478" spans="1:114">
      <c r="A1478" s="24"/>
      <c r="B1478" s="3"/>
      <c r="D1478" s="1"/>
      <c r="H1478" s="5"/>
      <c r="L1478" s="4"/>
      <c r="M1478" s="4"/>
      <c r="Q1478" s="5"/>
      <c r="Z1478" s="4"/>
      <c r="BH1478" s="7"/>
      <c r="BI1478" s="4"/>
      <c r="BJ1478" s="123"/>
      <c r="BK1478" s="140"/>
      <c r="BP1478" s="5"/>
      <c r="BS1478" s="5"/>
      <c r="BT1478" s="5"/>
      <c r="BU1478" s="5"/>
      <c r="BV1478" s="5"/>
      <c r="BW1478" s="5"/>
      <c r="BX1478" s="14"/>
      <c r="BY1478" s="28"/>
      <c r="DC1478" s="5" t="e">
        <f>IF(REPORTE!AH$2="si",IF(C1478=VALUE(REPORTE!C$11),IF(SUM(DC1479:DC$1993),CONCATENATE(INT(B1478),", "),INT(B1478)),""),IF(C1478=VALUE(REPORTE!C$10),IF(SUM(DC1479:DC$1993),CONCATENATE(INT(B1478),", "),INT(B1478)),""))</f>
        <v>#VALUE!</v>
      </c>
      <c r="DG1478" s="5"/>
      <c r="DH1478" s="5"/>
      <c r="DI1478" s="5"/>
      <c r="DJ1478" s="5"/>
    </row>
    <row r="1479" spans="1:114">
      <c r="A1479" s="24"/>
      <c r="B1479" s="3"/>
      <c r="D1479" s="1"/>
      <c r="H1479" s="5"/>
      <c r="L1479" s="4"/>
      <c r="M1479" s="4"/>
      <c r="Q1479" s="5"/>
      <c r="Z1479" s="4"/>
      <c r="BH1479" s="7"/>
      <c r="BI1479" s="4"/>
      <c r="BJ1479" s="123"/>
      <c r="BK1479" s="140"/>
      <c r="BP1479" s="5"/>
      <c r="BS1479" s="5"/>
      <c r="BT1479" s="5"/>
      <c r="BU1479" s="5"/>
      <c r="BV1479" s="5"/>
      <c r="BW1479" s="5"/>
      <c r="BX1479" s="14"/>
      <c r="BY1479" s="28"/>
      <c r="DC1479" s="5" t="e">
        <f>IF(REPORTE!AH$2="si",IF(C1479=VALUE(REPORTE!C$11),IF(SUM(DC1480:DC$1993),CONCATENATE(INT(B1479),", "),INT(B1479)),""),IF(C1479=VALUE(REPORTE!C$10),IF(SUM(DC1480:DC$1993),CONCATENATE(INT(B1479),", "),INT(B1479)),""))</f>
        <v>#VALUE!</v>
      </c>
      <c r="DG1479" s="5"/>
      <c r="DH1479" s="5"/>
      <c r="DI1479" s="5"/>
      <c r="DJ1479" s="5"/>
    </row>
    <row r="1480" spans="1:114">
      <c r="A1480" s="24"/>
      <c r="B1480" s="3"/>
      <c r="D1480" s="1"/>
      <c r="H1480" s="5"/>
      <c r="L1480" s="4"/>
      <c r="M1480" s="4"/>
      <c r="Q1480" s="5"/>
      <c r="Z1480" s="4"/>
      <c r="BH1480" s="7"/>
      <c r="BI1480" s="4"/>
      <c r="BJ1480" s="123"/>
      <c r="BK1480" s="140"/>
      <c r="BP1480" s="5"/>
      <c r="BS1480" s="5"/>
      <c r="BT1480" s="5"/>
      <c r="BU1480" s="5"/>
      <c r="BV1480" s="5"/>
      <c r="BW1480" s="5"/>
      <c r="BX1480" s="14"/>
      <c r="BY1480" s="28"/>
      <c r="DC1480" s="5" t="e">
        <f>IF(REPORTE!AH$2="si",IF(C1480=VALUE(REPORTE!C$11),IF(SUM(DC1481:DC$1993),CONCATENATE(INT(B1480),", "),INT(B1480)),""),IF(C1480=VALUE(REPORTE!C$10),IF(SUM(DC1481:DC$1993),CONCATENATE(INT(B1480),", "),INT(B1480)),""))</f>
        <v>#VALUE!</v>
      </c>
      <c r="DG1480" s="5"/>
      <c r="DH1480" s="5"/>
      <c r="DI1480" s="5"/>
      <c r="DJ1480" s="5"/>
    </row>
    <row r="1481" spans="1:114">
      <c r="A1481" s="24"/>
      <c r="B1481" s="3"/>
      <c r="D1481" s="1"/>
      <c r="H1481" s="5"/>
      <c r="L1481" s="4"/>
      <c r="M1481" s="4"/>
      <c r="Q1481" s="5"/>
      <c r="Z1481" s="4"/>
      <c r="BH1481" s="7"/>
      <c r="BI1481" s="4"/>
      <c r="BJ1481" s="123"/>
      <c r="BK1481" s="140"/>
      <c r="BP1481" s="5"/>
      <c r="BS1481" s="5"/>
      <c r="BT1481" s="5"/>
      <c r="BU1481" s="5"/>
      <c r="BV1481" s="5"/>
      <c r="BW1481" s="5"/>
      <c r="BX1481" s="14"/>
      <c r="BY1481" s="28"/>
      <c r="DC1481" s="5" t="e">
        <f>IF(REPORTE!AH$2="si",IF(C1481=VALUE(REPORTE!C$11),IF(SUM(DC1482:DC$1993),CONCATENATE(INT(B1481),", "),INT(B1481)),""),IF(C1481=VALUE(REPORTE!C$10),IF(SUM(DC1482:DC$1993),CONCATENATE(INT(B1481),", "),INT(B1481)),""))</f>
        <v>#VALUE!</v>
      </c>
      <c r="DG1481" s="5"/>
      <c r="DH1481" s="5"/>
      <c r="DI1481" s="5"/>
      <c r="DJ1481" s="5"/>
    </row>
    <row r="1482" spans="1:114">
      <c r="A1482" s="24"/>
      <c r="B1482" s="3"/>
      <c r="D1482" s="1"/>
      <c r="H1482" s="5"/>
      <c r="L1482" s="4"/>
      <c r="M1482" s="4"/>
      <c r="Q1482" s="5"/>
      <c r="Z1482" s="4"/>
      <c r="BH1482" s="7"/>
      <c r="BI1482" s="4"/>
      <c r="BJ1482" s="123"/>
      <c r="BK1482" s="140"/>
      <c r="BP1482" s="5"/>
      <c r="BS1482" s="5"/>
      <c r="BT1482" s="5"/>
      <c r="BU1482" s="5"/>
      <c r="BV1482" s="5"/>
      <c r="BW1482" s="5"/>
      <c r="BX1482" s="14"/>
      <c r="BY1482" s="28"/>
      <c r="DC1482" s="5" t="e">
        <f>IF(REPORTE!AH$2="si",IF(C1482=VALUE(REPORTE!C$11),IF(SUM(DC1483:DC$1993),CONCATENATE(INT(B1482),", "),INT(B1482)),""),IF(C1482=VALUE(REPORTE!C$10),IF(SUM(DC1483:DC$1993),CONCATENATE(INT(B1482),", "),INT(B1482)),""))</f>
        <v>#VALUE!</v>
      </c>
      <c r="DG1482" s="5"/>
      <c r="DH1482" s="5"/>
      <c r="DI1482" s="5"/>
      <c r="DJ1482" s="5"/>
    </row>
    <row r="1483" spans="1:114">
      <c r="A1483" s="24"/>
      <c r="B1483" s="3"/>
      <c r="D1483" s="1"/>
      <c r="H1483" s="5"/>
      <c r="L1483" s="4"/>
      <c r="M1483" s="4"/>
      <c r="Q1483" s="5"/>
      <c r="Z1483" s="4"/>
      <c r="BH1483" s="7"/>
      <c r="BI1483" s="4"/>
      <c r="BJ1483" s="123"/>
      <c r="BK1483" s="140"/>
      <c r="BP1483" s="5"/>
      <c r="BS1483" s="5"/>
      <c r="BT1483" s="5"/>
      <c r="BU1483" s="5"/>
      <c r="BV1483" s="5"/>
      <c r="BW1483" s="5"/>
      <c r="BX1483" s="14"/>
      <c r="BY1483" s="28"/>
      <c r="DC1483" s="5" t="e">
        <f>IF(REPORTE!AH$2="si",IF(C1483=VALUE(REPORTE!C$11),IF(SUM(DC1484:DC$1993),CONCATENATE(INT(B1483),", "),INT(B1483)),""),IF(C1483=VALUE(REPORTE!C$10),IF(SUM(DC1484:DC$1993),CONCATENATE(INT(B1483),", "),INT(B1483)),""))</f>
        <v>#VALUE!</v>
      </c>
      <c r="DG1483" s="5"/>
      <c r="DH1483" s="5"/>
      <c r="DI1483" s="5"/>
      <c r="DJ1483" s="5"/>
    </row>
    <row r="1484" spans="1:114">
      <c r="A1484" s="24"/>
      <c r="B1484" s="3"/>
      <c r="D1484" s="1"/>
      <c r="H1484" s="5"/>
      <c r="L1484" s="4"/>
      <c r="M1484" s="4"/>
      <c r="Q1484" s="5"/>
      <c r="Z1484" s="4"/>
      <c r="BH1484" s="7"/>
      <c r="BI1484" s="4"/>
      <c r="BJ1484" s="123"/>
      <c r="BK1484" s="140"/>
      <c r="BP1484" s="5"/>
      <c r="BS1484" s="5"/>
      <c r="BT1484" s="5"/>
      <c r="BU1484" s="5"/>
      <c r="BV1484" s="5"/>
      <c r="BW1484" s="5"/>
      <c r="BX1484" s="14"/>
      <c r="BY1484" s="28"/>
      <c r="DC1484" s="5" t="e">
        <f>IF(REPORTE!AH$2="si",IF(C1484=VALUE(REPORTE!C$11),IF(SUM(DC1485:DC$1993),CONCATENATE(INT(B1484),", "),INT(B1484)),""),IF(C1484=VALUE(REPORTE!C$10),IF(SUM(DC1485:DC$1993),CONCATENATE(INT(B1484),", "),INT(B1484)),""))</f>
        <v>#VALUE!</v>
      </c>
      <c r="DG1484" s="5"/>
      <c r="DH1484" s="5"/>
      <c r="DI1484" s="5"/>
      <c r="DJ1484" s="5"/>
    </row>
    <row r="1485" spans="1:114">
      <c r="A1485" s="24"/>
      <c r="B1485" s="3"/>
      <c r="D1485" s="1"/>
      <c r="H1485" s="5"/>
      <c r="L1485" s="4"/>
      <c r="M1485" s="4"/>
      <c r="Q1485" s="5"/>
      <c r="Z1485" s="4"/>
      <c r="BH1485" s="7"/>
      <c r="BI1485" s="4"/>
      <c r="BJ1485" s="123"/>
      <c r="BK1485" s="140"/>
      <c r="BP1485" s="5"/>
      <c r="BS1485" s="5"/>
      <c r="BT1485" s="5"/>
      <c r="BU1485" s="5"/>
      <c r="BV1485" s="5"/>
      <c r="BW1485" s="5"/>
      <c r="BX1485" s="14"/>
      <c r="BY1485" s="28"/>
      <c r="DC1485" s="5" t="e">
        <f>IF(REPORTE!AH$2="si",IF(C1485=VALUE(REPORTE!C$11),IF(SUM(DC1486:DC$1993),CONCATENATE(INT(B1485),", "),INT(B1485)),""),IF(C1485=VALUE(REPORTE!C$10),IF(SUM(DC1486:DC$1993),CONCATENATE(INT(B1485),", "),INT(B1485)),""))</f>
        <v>#VALUE!</v>
      </c>
      <c r="DG1485" s="5"/>
      <c r="DH1485" s="5"/>
      <c r="DI1485" s="5"/>
      <c r="DJ1485" s="5"/>
    </row>
    <row r="1486" spans="1:114">
      <c r="A1486" s="24"/>
      <c r="B1486" s="3"/>
      <c r="D1486" s="1"/>
      <c r="H1486" s="5"/>
      <c r="L1486" s="4"/>
      <c r="M1486" s="4"/>
      <c r="Q1486" s="5"/>
      <c r="Z1486" s="4"/>
      <c r="BH1486" s="7"/>
      <c r="BI1486" s="4"/>
      <c r="BJ1486" s="123"/>
      <c r="BK1486" s="140"/>
      <c r="BP1486" s="5"/>
      <c r="BS1486" s="5"/>
      <c r="BT1486" s="5"/>
      <c r="BU1486" s="5"/>
      <c r="BV1486" s="5"/>
      <c r="BW1486" s="5"/>
      <c r="BX1486" s="14"/>
      <c r="BY1486" s="28"/>
      <c r="DC1486" s="5" t="e">
        <f>IF(REPORTE!AH$2="si",IF(C1486=VALUE(REPORTE!C$11),IF(SUM(DC1487:DC$1993),CONCATENATE(INT(B1486),", "),INT(B1486)),""),IF(C1486=VALUE(REPORTE!C$10),IF(SUM(DC1487:DC$1993),CONCATENATE(INT(B1486),", "),INT(B1486)),""))</f>
        <v>#VALUE!</v>
      </c>
      <c r="DG1486" s="5"/>
      <c r="DH1486" s="5"/>
      <c r="DI1486" s="5"/>
      <c r="DJ1486" s="5"/>
    </row>
    <row r="1487" spans="1:114">
      <c r="A1487" s="24"/>
      <c r="B1487" s="3"/>
      <c r="D1487" s="1"/>
      <c r="H1487" s="5"/>
      <c r="L1487" s="4"/>
      <c r="M1487" s="4"/>
      <c r="Q1487" s="5"/>
      <c r="Z1487" s="4"/>
      <c r="BH1487" s="7"/>
      <c r="BI1487" s="4"/>
      <c r="BJ1487" s="123"/>
      <c r="BK1487" s="140"/>
      <c r="BP1487" s="5"/>
      <c r="BS1487" s="5"/>
      <c r="BT1487" s="5"/>
      <c r="BU1487" s="5"/>
      <c r="BV1487" s="5"/>
      <c r="BW1487" s="5"/>
      <c r="BX1487" s="14"/>
      <c r="BY1487" s="28"/>
      <c r="DC1487" s="5" t="e">
        <f>IF(REPORTE!AH$2="si",IF(C1487=VALUE(REPORTE!C$11),IF(SUM(DC1488:DC$1993),CONCATENATE(INT(B1487),", "),INT(B1487)),""),IF(C1487=VALUE(REPORTE!C$10),IF(SUM(DC1488:DC$1993),CONCATENATE(INT(B1487),", "),INT(B1487)),""))</f>
        <v>#VALUE!</v>
      </c>
      <c r="DG1487" s="5"/>
      <c r="DH1487" s="5"/>
      <c r="DI1487" s="5"/>
      <c r="DJ1487" s="5"/>
    </row>
    <row r="1488" spans="1:114">
      <c r="A1488" s="24"/>
      <c r="B1488" s="3"/>
      <c r="D1488" s="1"/>
      <c r="H1488" s="5"/>
      <c r="L1488" s="4"/>
      <c r="M1488" s="4"/>
      <c r="Q1488" s="5"/>
      <c r="Z1488" s="4"/>
      <c r="BH1488" s="7"/>
      <c r="BI1488" s="4"/>
      <c r="BJ1488" s="123"/>
      <c r="BK1488" s="140"/>
      <c r="BP1488" s="5"/>
      <c r="BS1488" s="5"/>
      <c r="BT1488" s="5"/>
      <c r="BU1488" s="5"/>
      <c r="BV1488" s="5"/>
      <c r="BW1488" s="5"/>
      <c r="BX1488" s="14"/>
      <c r="BY1488" s="28"/>
      <c r="DC1488" s="5" t="e">
        <f>IF(REPORTE!AH$2="si",IF(C1488=VALUE(REPORTE!C$11),IF(SUM(DC1489:DC$1993),CONCATENATE(INT(B1488),", "),INT(B1488)),""),IF(C1488=VALUE(REPORTE!C$10),IF(SUM(DC1489:DC$1993),CONCATENATE(INT(B1488),", "),INT(B1488)),""))</f>
        <v>#VALUE!</v>
      </c>
      <c r="DG1488" s="5"/>
      <c r="DH1488" s="5"/>
      <c r="DI1488" s="5"/>
      <c r="DJ1488" s="5"/>
    </row>
    <row r="1489" spans="1:114">
      <c r="A1489" s="24"/>
      <c r="B1489" s="3"/>
      <c r="D1489" s="1"/>
      <c r="H1489" s="5"/>
      <c r="L1489" s="4"/>
      <c r="M1489" s="4"/>
      <c r="Q1489" s="5"/>
      <c r="Z1489" s="4"/>
      <c r="BH1489" s="7"/>
      <c r="BI1489" s="4"/>
      <c r="BJ1489" s="123"/>
      <c r="BK1489" s="140"/>
      <c r="BP1489" s="5"/>
      <c r="BS1489" s="5"/>
      <c r="BT1489" s="5"/>
      <c r="BU1489" s="5"/>
      <c r="BV1489" s="5"/>
      <c r="BW1489" s="5"/>
      <c r="BX1489" s="14"/>
      <c r="BY1489" s="28"/>
      <c r="DC1489" s="5" t="e">
        <f>IF(REPORTE!AH$2="si",IF(C1489=VALUE(REPORTE!C$11),IF(SUM(DC1490:DC$1993),CONCATENATE(INT(B1489),", "),INT(B1489)),""),IF(C1489=VALUE(REPORTE!C$10),IF(SUM(DC1490:DC$1993),CONCATENATE(INT(B1489),", "),INT(B1489)),""))</f>
        <v>#VALUE!</v>
      </c>
      <c r="DG1489" s="5"/>
      <c r="DH1489" s="5"/>
      <c r="DI1489" s="5"/>
      <c r="DJ1489" s="5"/>
    </row>
    <row r="1490" spans="1:114">
      <c r="A1490" s="24"/>
      <c r="B1490" s="3"/>
      <c r="D1490" s="1"/>
      <c r="H1490" s="5"/>
      <c r="L1490" s="4"/>
      <c r="M1490" s="4"/>
      <c r="Q1490" s="5"/>
      <c r="Z1490" s="4"/>
      <c r="BH1490" s="7"/>
      <c r="BI1490" s="4"/>
      <c r="BJ1490" s="123"/>
      <c r="BK1490" s="140"/>
      <c r="BP1490" s="5"/>
      <c r="BS1490" s="5"/>
      <c r="BT1490" s="5"/>
      <c r="BU1490" s="5"/>
      <c r="BV1490" s="5"/>
      <c r="BW1490" s="5"/>
      <c r="BX1490" s="14"/>
      <c r="BY1490" s="28"/>
      <c r="DC1490" s="5" t="e">
        <f>IF(REPORTE!AH$2="si",IF(C1490=VALUE(REPORTE!C$11),IF(SUM(DC1491:DC$1993),CONCATENATE(INT(B1490),", "),INT(B1490)),""),IF(C1490=VALUE(REPORTE!C$10),IF(SUM(DC1491:DC$1993),CONCATENATE(INT(B1490),", "),INT(B1490)),""))</f>
        <v>#VALUE!</v>
      </c>
      <c r="DG1490" s="5"/>
      <c r="DH1490" s="5"/>
      <c r="DI1490" s="5"/>
      <c r="DJ1490" s="5"/>
    </row>
    <row r="1491" spans="1:114">
      <c r="A1491" s="24"/>
      <c r="B1491" s="3"/>
      <c r="D1491" s="1"/>
      <c r="H1491" s="5"/>
      <c r="L1491" s="4"/>
      <c r="M1491" s="4"/>
      <c r="Q1491" s="5"/>
      <c r="Z1491" s="4"/>
      <c r="BH1491" s="7"/>
      <c r="BI1491" s="4"/>
      <c r="BJ1491" s="123"/>
      <c r="BK1491" s="140"/>
      <c r="BP1491" s="5"/>
      <c r="BS1491" s="5"/>
      <c r="BT1491" s="5"/>
      <c r="BU1491" s="5"/>
      <c r="BV1491" s="5"/>
      <c r="BW1491" s="5"/>
      <c r="BX1491" s="14"/>
      <c r="BY1491" s="28"/>
      <c r="DC1491" s="5" t="e">
        <f>IF(REPORTE!AH$2="si",IF(C1491=VALUE(REPORTE!C$11),IF(SUM(DC1492:DC$1993),CONCATENATE(INT(B1491),", "),INT(B1491)),""),IF(C1491=VALUE(REPORTE!C$10),IF(SUM(DC1492:DC$1993),CONCATENATE(INT(B1491),", "),INT(B1491)),""))</f>
        <v>#VALUE!</v>
      </c>
      <c r="DG1491" s="5"/>
      <c r="DH1491" s="5"/>
      <c r="DI1491" s="5"/>
      <c r="DJ1491" s="5"/>
    </row>
    <row r="1492" spans="1:114">
      <c r="A1492" s="24"/>
      <c r="B1492" s="3"/>
      <c r="D1492" s="1"/>
      <c r="H1492" s="5"/>
      <c r="L1492" s="4"/>
      <c r="M1492" s="4"/>
      <c r="Q1492" s="5"/>
      <c r="Z1492" s="4"/>
      <c r="BH1492" s="7"/>
      <c r="BI1492" s="4"/>
      <c r="BJ1492" s="123"/>
      <c r="BK1492" s="140"/>
      <c r="BP1492" s="5"/>
      <c r="BS1492" s="5"/>
      <c r="BT1492" s="5"/>
      <c r="BU1492" s="5"/>
      <c r="BV1492" s="5"/>
      <c r="BW1492" s="5"/>
      <c r="BX1492" s="14"/>
      <c r="BY1492" s="28"/>
      <c r="DC1492" s="5" t="e">
        <f>IF(REPORTE!AH$2="si",IF(C1492=VALUE(REPORTE!C$11),IF(SUM(DC1493:DC$1993),CONCATENATE(INT(B1492),", "),INT(B1492)),""),IF(C1492=VALUE(REPORTE!C$10),IF(SUM(DC1493:DC$1993),CONCATENATE(INT(B1492),", "),INT(B1492)),""))</f>
        <v>#VALUE!</v>
      </c>
      <c r="DG1492" s="5"/>
      <c r="DH1492" s="5"/>
      <c r="DI1492" s="5"/>
      <c r="DJ1492" s="5"/>
    </row>
    <row r="1493" spans="1:114">
      <c r="A1493" s="24"/>
      <c r="B1493" s="3"/>
      <c r="D1493" s="1"/>
      <c r="H1493" s="5"/>
      <c r="L1493" s="4"/>
      <c r="M1493" s="4"/>
      <c r="Q1493" s="5"/>
      <c r="Z1493" s="4"/>
      <c r="BH1493" s="7"/>
      <c r="BI1493" s="4"/>
      <c r="BJ1493" s="123"/>
      <c r="BK1493" s="140"/>
      <c r="BP1493" s="5"/>
      <c r="BS1493" s="5"/>
      <c r="BT1493" s="5"/>
      <c r="BU1493" s="5"/>
      <c r="BV1493" s="5"/>
      <c r="BW1493" s="5"/>
      <c r="BX1493" s="14"/>
      <c r="BY1493" s="28"/>
      <c r="DC1493" s="5" t="e">
        <f>IF(REPORTE!AH$2="si",IF(C1493=VALUE(REPORTE!C$11),IF(SUM(DC1494:DC$1993),CONCATENATE(INT(B1493),", "),INT(B1493)),""),IF(C1493=VALUE(REPORTE!C$10),IF(SUM(DC1494:DC$1993),CONCATENATE(INT(B1493),", "),INT(B1493)),""))</f>
        <v>#VALUE!</v>
      </c>
      <c r="DG1493" s="5"/>
      <c r="DH1493" s="5"/>
      <c r="DI1493" s="5"/>
      <c r="DJ1493" s="5"/>
    </row>
    <row r="1494" spans="1:114">
      <c r="A1494" s="24"/>
      <c r="B1494" s="3"/>
      <c r="D1494" s="1"/>
      <c r="H1494" s="5"/>
      <c r="L1494" s="4"/>
      <c r="M1494" s="4"/>
      <c r="Q1494" s="5"/>
      <c r="Z1494" s="4"/>
      <c r="BH1494" s="7"/>
      <c r="BI1494" s="4"/>
      <c r="BJ1494" s="123"/>
      <c r="BK1494" s="140"/>
      <c r="BP1494" s="5"/>
      <c r="BS1494" s="5"/>
      <c r="BT1494" s="5"/>
      <c r="BU1494" s="5"/>
      <c r="BV1494" s="5"/>
      <c r="BW1494" s="5"/>
      <c r="BX1494" s="14"/>
      <c r="BY1494" s="28"/>
      <c r="DC1494" s="5" t="e">
        <f>IF(REPORTE!AH$2="si",IF(C1494=VALUE(REPORTE!C$11),IF(SUM(DC1495:DC$1993),CONCATENATE(INT(B1494),", "),INT(B1494)),""),IF(C1494=VALUE(REPORTE!C$10),IF(SUM(DC1495:DC$1993),CONCATENATE(INT(B1494),", "),INT(B1494)),""))</f>
        <v>#VALUE!</v>
      </c>
      <c r="DG1494" s="5"/>
      <c r="DH1494" s="5"/>
      <c r="DI1494" s="5"/>
      <c r="DJ1494" s="5"/>
    </row>
    <row r="1495" spans="1:114">
      <c r="A1495" s="24"/>
      <c r="B1495" s="3"/>
      <c r="D1495" s="1"/>
      <c r="H1495" s="5"/>
      <c r="L1495" s="4"/>
      <c r="M1495" s="4"/>
      <c r="Q1495" s="5"/>
      <c r="Z1495" s="4"/>
      <c r="BH1495" s="7"/>
      <c r="BI1495" s="4"/>
      <c r="BJ1495" s="123"/>
      <c r="BK1495" s="140"/>
      <c r="BP1495" s="5"/>
      <c r="BS1495" s="5"/>
      <c r="BT1495" s="5"/>
      <c r="BU1495" s="5"/>
      <c r="BV1495" s="5"/>
      <c r="BW1495" s="5"/>
      <c r="BX1495" s="14"/>
      <c r="BY1495" s="28"/>
      <c r="DC1495" s="5" t="e">
        <f>IF(REPORTE!AH$2="si",IF(C1495=VALUE(REPORTE!C$11),IF(SUM(DC1496:DC$1993),CONCATENATE(INT(B1495),", "),INT(B1495)),""),IF(C1495=VALUE(REPORTE!C$10),IF(SUM(DC1496:DC$1993),CONCATENATE(INT(B1495),", "),INT(B1495)),""))</f>
        <v>#VALUE!</v>
      </c>
      <c r="DG1495" s="5"/>
      <c r="DH1495" s="5"/>
      <c r="DI1495" s="5"/>
      <c r="DJ1495" s="5"/>
    </row>
    <row r="1496" spans="1:114">
      <c r="A1496" s="24"/>
      <c r="B1496" s="3"/>
      <c r="D1496" s="1"/>
      <c r="H1496" s="5"/>
      <c r="L1496" s="4"/>
      <c r="M1496" s="4"/>
      <c r="Q1496" s="5"/>
      <c r="Z1496" s="4"/>
      <c r="BH1496" s="7"/>
      <c r="BI1496" s="4"/>
      <c r="BJ1496" s="123"/>
      <c r="BK1496" s="140"/>
      <c r="BP1496" s="5"/>
      <c r="BS1496" s="5"/>
      <c r="BT1496" s="5"/>
      <c r="BU1496" s="5"/>
      <c r="BV1496" s="5"/>
      <c r="BW1496" s="5"/>
      <c r="BX1496" s="14"/>
      <c r="BY1496" s="28"/>
      <c r="DC1496" s="5" t="e">
        <f>IF(REPORTE!AH$2="si",IF(C1496=VALUE(REPORTE!C$11),IF(SUM(DC1497:DC$1993),CONCATENATE(INT(B1496),", "),INT(B1496)),""),IF(C1496=VALUE(REPORTE!C$10),IF(SUM(DC1497:DC$1993),CONCATENATE(INT(B1496),", "),INT(B1496)),""))</f>
        <v>#VALUE!</v>
      </c>
      <c r="DG1496" s="5"/>
      <c r="DH1496" s="5"/>
      <c r="DI1496" s="5"/>
      <c r="DJ1496" s="5"/>
    </row>
    <row r="1497" spans="1:114">
      <c r="A1497" s="24"/>
      <c r="B1497" s="3"/>
      <c r="D1497" s="1"/>
      <c r="H1497" s="5"/>
      <c r="L1497" s="4"/>
      <c r="M1497" s="4"/>
      <c r="Q1497" s="5"/>
      <c r="Z1497" s="4"/>
      <c r="BH1497" s="7"/>
      <c r="BI1497" s="4"/>
      <c r="BJ1497" s="123"/>
      <c r="BK1497" s="140"/>
      <c r="BP1497" s="5"/>
      <c r="BS1497" s="5"/>
      <c r="BT1497" s="5"/>
      <c r="BU1497" s="5"/>
      <c r="BV1497" s="5"/>
      <c r="BW1497" s="5"/>
      <c r="BX1497" s="14"/>
      <c r="BY1497" s="28"/>
      <c r="DC1497" s="5" t="e">
        <f>IF(REPORTE!AH$2="si",IF(C1497=VALUE(REPORTE!C$11),IF(SUM(DC1498:DC$1993),CONCATENATE(INT(B1497),", "),INT(B1497)),""),IF(C1497=VALUE(REPORTE!C$10),IF(SUM(DC1498:DC$1993),CONCATENATE(INT(B1497),", "),INT(B1497)),""))</f>
        <v>#VALUE!</v>
      </c>
      <c r="DG1497" s="5"/>
      <c r="DH1497" s="5"/>
      <c r="DI1497" s="5"/>
      <c r="DJ1497" s="5"/>
    </row>
    <row r="1498" spans="1:114">
      <c r="A1498" s="24"/>
      <c r="B1498" s="3"/>
      <c r="D1498" s="1"/>
      <c r="H1498" s="5"/>
      <c r="L1498" s="4"/>
      <c r="M1498" s="4"/>
      <c r="Q1498" s="5"/>
      <c r="Z1498" s="4"/>
      <c r="BH1498" s="7"/>
      <c r="BI1498" s="4"/>
      <c r="BJ1498" s="123"/>
      <c r="BK1498" s="140"/>
      <c r="BP1498" s="5"/>
      <c r="BS1498" s="5"/>
      <c r="BT1498" s="5"/>
      <c r="BU1498" s="5"/>
      <c r="BV1498" s="5"/>
      <c r="BW1498" s="5"/>
      <c r="BX1498" s="14"/>
      <c r="BY1498" s="28"/>
      <c r="DC1498" s="5" t="e">
        <f>IF(REPORTE!AH$2="si",IF(C1498=VALUE(REPORTE!C$11),IF(SUM(DC1499:DC$1993),CONCATENATE(INT(B1498),", "),INT(B1498)),""),IF(C1498=VALUE(REPORTE!C$10),IF(SUM(DC1499:DC$1993),CONCATENATE(INT(B1498),", "),INT(B1498)),""))</f>
        <v>#VALUE!</v>
      </c>
      <c r="DG1498" s="5"/>
      <c r="DH1498" s="5"/>
      <c r="DI1498" s="5"/>
      <c r="DJ1498" s="5"/>
    </row>
    <row r="1499" spans="1:114">
      <c r="A1499" s="24"/>
      <c r="B1499" s="3"/>
      <c r="D1499" s="1"/>
      <c r="H1499" s="5"/>
      <c r="L1499" s="4"/>
      <c r="M1499" s="4"/>
      <c r="Q1499" s="5"/>
      <c r="Z1499" s="4"/>
      <c r="BH1499" s="7"/>
      <c r="BI1499" s="4"/>
      <c r="BJ1499" s="123"/>
      <c r="BK1499" s="140"/>
      <c r="BP1499" s="5"/>
      <c r="BS1499" s="5"/>
      <c r="BT1499" s="5"/>
      <c r="BU1499" s="5"/>
      <c r="BV1499" s="5"/>
      <c r="BW1499" s="5"/>
      <c r="BX1499" s="14"/>
      <c r="BY1499" s="28"/>
      <c r="DC1499" s="5" t="e">
        <f>IF(REPORTE!AH$2="si",IF(C1499=VALUE(REPORTE!C$11),IF(SUM(DC1500:DC$1993),CONCATENATE(INT(B1499),", "),INT(B1499)),""),IF(C1499=VALUE(REPORTE!C$10),IF(SUM(DC1500:DC$1993),CONCATENATE(INT(B1499),", "),INT(B1499)),""))</f>
        <v>#VALUE!</v>
      </c>
      <c r="DG1499" s="5"/>
      <c r="DH1499" s="5"/>
      <c r="DI1499" s="5"/>
      <c r="DJ1499" s="5"/>
    </row>
    <row r="1500" spans="1:114">
      <c r="A1500" s="24"/>
      <c r="B1500" s="3"/>
      <c r="D1500" s="1"/>
      <c r="H1500" s="5"/>
      <c r="L1500" s="4"/>
      <c r="M1500" s="4"/>
      <c r="Q1500" s="5"/>
      <c r="Z1500" s="4"/>
      <c r="BH1500" s="7"/>
      <c r="BI1500" s="4"/>
      <c r="BJ1500" s="123"/>
      <c r="BK1500" s="140"/>
      <c r="BP1500" s="5"/>
      <c r="BS1500" s="5"/>
      <c r="BT1500" s="5"/>
      <c r="BU1500" s="5"/>
      <c r="BV1500" s="5"/>
      <c r="BW1500" s="5"/>
      <c r="BX1500" s="14"/>
      <c r="BY1500" s="28"/>
      <c r="DC1500" s="5" t="e">
        <f>IF(REPORTE!AH$2="si",IF(C1500=VALUE(REPORTE!C$11),IF(SUM(DC1501:DC$1993),CONCATENATE(INT(B1500),", "),INT(B1500)),""),IF(C1500=VALUE(REPORTE!C$10),IF(SUM(DC1501:DC$1993),CONCATENATE(INT(B1500),", "),INT(B1500)),""))</f>
        <v>#VALUE!</v>
      </c>
      <c r="DG1500" s="5"/>
      <c r="DH1500" s="5"/>
      <c r="DI1500" s="5"/>
      <c r="DJ1500" s="5"/>
    </row>
    <row r="1501" spans="1:114">
      <c r="A1501" s="24"/>
      <c r="B1501" s="3"/>
      <c r="D1501" s="1"/>
      <c r="H1501" s="5"/>
      <c r="L1501" s="4"/>
      <c r="M1501" s="4"/>
      <c r="Q1501" s="5"/>
      <c r="Z1501" s="4"/>
      <c r="BH1501" s="7"/>
      <c r="BI1501" s="4"/>
      <c r="BJ1501" s="123"/>
      <c r="BK1501" s="140"/>
      <c r="BP1501" s="5"/>
      <c r="BS1501" s="5"/>
      <c r="BT1501" s="5"/>
      <c r="BU1501" s="5"/>
      <c r="BV1501" s="5"/>
      <c r="BW1501" s="5"/>
      <c r="BX1501" s="14"/>
      <c r="BY1501" s="28"/>
      <c r="DC1501" s="5" t="e">
        <f>IF(REPORTE!AH$2="si",IF(C1501=VALUE(REPORTE!C$11),IF(SUM(DC1502:DC$1993),CONCATENATE(INT(B1501),", "),INT(B1501)),""),IF(C1501=VALUE(REPORTE!C$10),IF(SUM(DC1502:DC$1993),CONCATENATE(INT(B1501),", "),INT(B1501)),""))</f>
        <v>#VALUE!</v>
      </c>
      <c r="DG1501" s="5"/>
      <c r="DH1501" s="5"/>
      <c r="DI1501" s="5"/>
      <c r="DJ1501" s="5"/>
    </row>
    <row r="1502" spans="1:114">
      <c r="A1502" s="24"/>
      <c r="B1502" s="3"/>
      <c r="D1502" s="1"/>
      <c r="H1502" s="5"/>
      <c r="L1502" s="4"/>
      <c r="M1502" s="4"/>
      <c r="Q1502" s="5"/>
      <c r="Z1502" s="4"/>
      <c r="BH1502" s="7"/>
      <c r="BI1502" s="4"/>
      <c r="BJ1502" s="123"/>
      <c r="BK1502" s="140"/>
      <c r="BP1502" s="5"/>
      <c r="BS1502" s="5"/>
      <c r="BT1502" s="5"/>
      <c r="BU1502" s="5"/>
      <c r="BV1502" s="5"/>
      <c r="BW1502" s="5"/>
      <c r="BX1502" s="14"/>
      <c r="BY1502" s="28"/>
      <c r="DC1502" s="5" t="e">
        <f>IF(REPORTE!AH$2="si",IF(C1502=VALUE(REPORTE!C$11),IF(SUM(DC1503:DC$1993),CONCATENATE(INT(B1502),", "),INT(B1502)),""),IF(C1502=VALUE(REPORTE!C$10),IF(SUM(DC1503:DC$1993),CONCATENATE(INT(B1502),", "),INT(B1502)),""))</f>
        <v>#VALUE!</v>
      </c>
      <c r="DG1502" s="5"/>
      <c r="DH1502" s="5"/>
      <c r="DI1502" s="5"/>
      <c r="DJ1502" s="5"/>
    </row>
    <row r="1503" spans="1:114">
      <c r="A1503" s="24"/>
      <c r="B1503" s="3"/>
      <c r="D1503" s="1"/>
      <c r="H1503" s="5"/>
      <c r="L1503" s="4"/>
      <c r="M1503" s="4"/>
      <c r="Q1503" s="5"/>
      <c r="Z1503" s="4"/>
      <c r="BH1503" s="7"/>
      <c r="BI1503" s="4"/>
      <c r="BJ1503" s="123"/>
      <c r="BK1503" s="140"/>
      <c r="BP1503" s="5"/>
      <c r="BS1503" s="5"/>
      <c r="BT1503" s="5"/>
      <c r="BU1503" s="5"/>
      <c r="BV1503" s="5"/>
      <c r="BW1503" s="5"/>
      <c r="BX1503" s="14"/>
      <c r="BY1503" s="28"/>
      <c r="DC1503" s="5" t="e">
        <f>IF(REPORTE!AH$2="si",IF(C1503=VALUE(REPORTE!C$11),IF(SUM(DC1504:DC$1993),CONCATENATE(INT(B1503),", "),INT(B1503)),""),IF(C1503=VALUE(REPORTE!C$10),IF(SUM(DC1504:DC$1993),CONCATENATE(INT(B1503),", "),INT(B1503)),""))</f>
        <v>#VALUE!</v>
      </c>
      <c r="DG1503" s="5"/>
      <c r="DH1503" s="5"/>
      <c r="DI1503" s="5"/>
      <c r="DJ1503" s="5"/>
    </row>
    <row r="1504" spans="1:114">
      <c r="A1504" s="24"/>
      <c r="B1504" s="3"/>
      <c r="D1504" s="1"/>
      <c r="H1504" s="5"/>
      <c r="L1504" s="4"/>
      <c r="M1504" s="4"/>
      <c r="Q1504" s="5"/>
      <c r="Z1504" s="4"/>
      <c r="BH1504" s="7"/>
      <c r="BI1504" s="4"/>
      <c r="BJ1504" s="123"/>
      <c r="BK1504" s="140"/>
      <c r="BP1504" s="5"/>
      <c r="BS1504" s="5"/>
      <c r="BT1504" s="5"/>
      <c r="BU1504" s="5"/>
      <c r="BV1504" s="5"/>
      <c r="BW1504" s="5"/>
      <c r="BX1504" s="14"/>
      <c r="BY1504" s="28"/>
      <c r="DC1504" s="5" t="e">
        <f>IF(REPORTE!AH$2="si",IF(C1504=VALUE(REPORTE!C$11),IF(SUM(DC1505:DC$1993),CONCATENATE(INT(B1504),", "),INT(B1504)),""),IF(C1504=VALUE(REPORTE!C$10),IF(SUM(DC1505:DC$1993),CONCATENATE(INT(B1504),", "),INT(B1504)),""))</f>
        <v>#VALUE!</v>
      </c>
      <c r="DG1504" s="5"/>
      <c r="DH1504" s="5"/>
      <c r="DI1504" s="5"/>
      <c r="DJ1504" s="5"/>
    </row>
    <row r="1505" spans="1:114">
      <c r="A1505" s="24"/>
      <c r="B1505" s="3"/>
      <c r="D1505" s="1"/>
      <c r="H1505" s="5"/>
      <c r="L1505" s="4"/>
      <c r="M1505" s="4"/>
      <c r="Q1505" s="5"/>
      <c r="Z1505" s="4"/>
      <c r="BH1505" s="7"/>
      <c r="BI1505" s="4"/>
      <c r="BJ1505" s="123"/>
      <c r="BK1505" s="140"/>
      <c r="BP1505" s="5"/>
      <c r="BS1505" s="5"/>
      <c r="BT1505" s="5"/>
      <c r="BU1505" s="5"/>
      <c r="BV1505" s="5"/>
      <c r="BW1505" s="5"/>
      <c r="BX1505" s="14"/>
      <c r="BY1505" s="28"/>
      <c r="DC1505" s="5" t="e">
        <f>IF(REPORTE!AH$2="si",IF(C1505=VALUE(REPORTE!C$11),IF(SUM(DC1506:DC$1993),CONCATENATE(INT(B1505),", "),INT(B1505)),""),IF(C1505=VALUE(REPORTE!C$10),IF(SUM(DC1506:DC$1993),CONCATENATE(INT(B1505),", "),INT(B1505)),""))</f>
        <v>#VALUE!</v>
      </c>
      <c r="DG1505" s="5"/>
      <c r="DH1505" s="5"/>
      <c r="DI1505" s="5"/>
      <c r="DJ1505" s="5"/>
    </row>
    <row r="1506" spans="1:114">
      <c r="A1506" s="24"/>
      <c r="B1506" s="3"/>
      <c r="D1506" s="1"/>
      <c r="H1506" s="5"/>
      <c r="L1506" s="4"/>
      <c r="M1506" s="4"/>
      <c r="Q1506" s="5"/>
      <c r="Z1506" s="4"/>
      <c r="BH1506" s="7"/>
      <c r="BI1506" s="4"/>
      <c r="BJ1506" s="123"/>
      <c r="BK1506" s="140"/>
      <c r="BP1506" s="5"/>
      <c r="BS1506" s="5"/>
      <c r="BT1506" s="5"/>
      <c r="BU1506" s="5"/>
      <c r="BV1506" s="5"/>
      <c r="BW1506" s="5"/>
      <c r="BX1506" s="14"/>
      <c r="BY1506" s="28"/>
      <c r="DC1506" s="5" t="e">
        <f>IF(REPORTE!AH$2="si",IF(C1506=VALUE(REPORTE!C$11),IF(SUM(DC1507:DC$1993),CONCATENATE(INT(B1506),", "),INT(B1506)),""),IF(C1506=VALUE(REPORTE!C$10),IF(SUM(DC1507:DC$1993),CONCATENATE(INT(B1506),", "),INT(B1506)),""))</f>
        <v>#VALUE!</v>
      </c>
      <c r="DG1506" s="5"/>
      <c r="DH1506" s="5"/>
      <c r="DI1506" s="5"/>
      <c r="DJ1506" s="5"/>
    </row>
    <row r="1507" spans="1:114">
      <c r="A1507" s="24"/>
      <c r="B1507" s="3"/>
      <c r="D1507" s="1"/>
      <c r="H1507" s="5"/>
      <c r="L1507" s="4"/>
      <c r="M1507" s="4"/>
      <c r="Q1507" s="5"/>
      <c r="Z1507" s="4"/>
      <c r="BH1507" s="7"/>
      <c r="BI1507" s="4"/>
      <c r="BJ1507" s="123"/>
      <c r="BK1507" s="140"/>
      <c r="BP1507" s="5"/>
      <c r="BS1507" s="5"/>
      <c r="BT1507" s="5"/>
      <c r="BU1507" s="5"/>
      <c r="BV1507" s="5"/>
      <c r="BW1507" s="5"/>
      <c r="BX1507" s="14"/>
      <c r="BY1507" s="28"/>
      <c r="DC1507" s="5" t="e">
        <f>IF(REPORTE!AH$2="si",IF(C1507=VALUE(REPORTE!C$11),IF(SUM(DC1508:DC$1993),CONCATENATE(INT(B1507),", "),INT(B1507)),""),IF(C1507=VALUE(REPORTE!C$10),IF(SUM(DC1508:DC$1993),CONCATENATE(INT(B1507),", "),INT(B1507)),""))</f>
        <v>#VALUE!</v>
      </c>
      <c r="DG1507" s="5"/>
      <c r="DH1507" s="5"/>
      <c r="DI1507" s="5"/>
      <c r="DJ1507" s="5"/>
    </row>
    <row r="1508" spans="1:114">
      <c r="A1508" s="24"/>
      <c r="B1508" s="3"/>
      <c r="D1508" s="1"/>
      <c r="H1508" s="5"/>
      <c r="L1508" s="4"/>
      <c r="M1508" s="4"/>
      <c r="Q1508" s="5"/>
      <c r="Z1508" s="4"/>
      <c r="BH1508" s="7"/>
      <c r="BI1508" s="4"/>
      <c r="BJ1508" s="123"/>
      <c r="BK1508" s="140"/>
      <c r="BP1508" s="5"/>
      <c r="BS1508" s="5"/>
      <c r="BT1508" s="5"/>
      <c r="BU1508" s="5"/>
      <c r="BV1508" s="5"/>
      <c r="BW1508" s="5"/>
      <c r="BX1508" s="14"/>
      <c r="BY1508" s="28"/>
      <c r="DC1508" s="5" t="e">
        <f>IF(REPORTE!AH$2="si",IF(C1508=VALUE(REPORTE!C$11),IF(SUM(DC1509:DC$1993),CONCATENATE(INT(B1508),", "),INT(B1508)),""),IF(C1508=VALUE(REPORTE!C$10),IF(SUM(DC1509:DC$1993),CONCATENATE(INT(B1508),", "),INT(B1508)),""))</f>
        <v>#VALUE!</v>
      </c>
      <c r="DG1508" s="5"/>
      <c r="DH1508" s="5"/>
      <c r="DI1508" s="5"/>
      <c r="DJ1508" s="5"/>
    </row>
    <row r="1509" spans="1:114">
      <c r="A1509" s="24"/>
      <c r="B1509" s="3"/>
      <c r="D1509" s="1"/>
      <c r="H1509" s="5"/>
      <c r="L1509" s="4"/>
      <c r="M1509" s="4"/>
      <c r="Q1509" s="5"/>
      <c r="Z1509" s="4"/>
      <c r="BH1509" s="7"/>
      <c r="BI1509" s="4"/>
      <c r="BJ1509" s="123"/>
      <c r="BK1509" s="140"/>
      <c r="BP1509" s="5"/>
      <c r="BS1509" s="5"/>
      <c r="BT1509" s="5"/>
      <c r="BU1509" s="5"/>
      <c r="BV1509" s="5"/>
      <c r="BW1509" s="5"/>
      <c r="BX1509" s="14"/>
      <c r="BY1509" s="28"/>
      <c r="DC1509" s="5" t="e">
        <f>IF(REPORTE!AH$2="si",IF(C1509=VALUE(REPORTE!C$11),IF(SUM(DC1510:DC$1993),CONCATENATE(INT(B1509),", "),INT(B1509)),""),IF(C1509=VALUE(REPORTE!C$10),IF(SUM(DC1510:DC$1993),CONCATENATE(INT(B1509),", "),INT(B1509)),""))</f>
        <v>#VALUE!</v>
      </c>
      <c r="DG1509" s="5"/>
      <c r="DH1509" s="5"/>
      <c r="DI1509" s="5"/>
      <c r="DJ1509" s="5"/>
    </row>
    <row r="1510" spans="1:114">
      <c r="A1510" s="24"/>
      <c r="B1510" s="3"/>
      <c r="D1510" s="1"/>
      <c r="H1510" s="5"/>
      <c r="L1510" s="4"/>
      <c r="M1510" s="4"/>
      <c r="Q1510" s="5"/>
      <c r="Z1510" s="4"/>
      <c r="BH1510" s="7"/>
      <c r="BI1510" s="4"/>
      <c r="BJ1510" s="123"/>
      <c r="BK1510" s="140"/>
      <c r="BP1510" s="5"/>
      <c r="BS1510" s="5"/>
      <c r="BT1510" s="5"/>
      <c r="BU1510" s="5"/>
      <c r="BV1510" s="5"/>
      <c r="BW1510" s="5"/>
      <c r="BX1510" s="14"/>
      <c r="BY1510" s="28"/>
      <c r="DC1510" s="5" t="e">
        <f>IF(REPORTE!AH$2="si",IF(C1510=VALUE(REPORTE!C$11),IF(SUM(DC1511:DC$1993),CONCATENATE(INT(B1510),", "),INT(B1510)),""),IF(C1510=VALUE(REPORTE!C$10),IF(SUM(DC1511:DC$1993),CONCATENATE(INT(B1510),", "),INT(B1510)),""))</f>
        <v>#VALUE!</v>
      </c>
      <c r="DG1510" s="5"/>
      <c r="DH1510" s="5"/>
      <c r="DI1510" s="5"/>
      <c r="DJ1510" s="5"/>
    </row>
    <row r="1511" spans="1:114">
      <c r="A1511" s="24"/>
      <c r="B1511" s="3"/>
      <c r="D1511" s="1"/>
      <c r="H1511" s="5"/>
      <c r="L1511" s="4"/>
      <c r="M1511" s="4"/>
      <c r="Q1511" s="5"/>
      <c r="Z1511" s="4"/>
      <c r="BH1511" s="7"/>
      <c r="BI1511" s="4"/>
      <c r="BJ1511" s="123"/>
      <c r="BK1511" s="140"/>
      <c r="BP1511" s="5"/>
      <c r="BS1511" s="5"/>
      <c r="BT1511" s="5"/>
      <c r="BU1511" s="5"/>
      <c r="BV1511" s="5"/>
      <c r="BW1511" s="5"/>
      <c r="BX1511" s="14"/>
      <c r="BY1511" s="28"/>
      <c r="DC1511" s="5" t="e">
        <f>IF(REPORTE!AH$2="si",IF(C1511=VALUE(REPORTE!C$11),IF(SUM(DC1512:DC$1993),CONCATENATE(INT(B1511),", "),INT(B1511)),""),IF(C1511=VALUE(REPORTE!C$10),IF(SUM(DC1512:DC$1993),CONCATENATE(INT(B1511),", "),INT(B1511)),""))</f>
        <v>#VALUE!</v>
      </c>
      <c r="DG1511" s="5"/>
      <c r="DH1511" s="5"/>
      <c r="DI1511" s="5"/>
      <c r="DJ1511" s="5"/>
    </row>
    <row r="1512" spans="1:114">
      <c r="A1512" s="24"/>
      <c r="B1512" s="3"/>
      <c r="D1512" s="1"/>
      <c r="H1512" s="5"/>
      <c r="L1512" s="4"/>
      <c r="M1512" s="4"/>
      <c r="Q1512" s="5"/>
      <c r="Z1512" s="4"/>
      <c r="BH1512" s="7"/>
      <c r="BI1512" s="4"/>
      <c r="BJ1512" s="123"/>
      <c r="BK1512" s="140"/>
      <c r="BP1512" s="5"/>
      <c r="BS1512" s="5"/>
      <c r="BT1512" s="5"/>
      <c r="BU1512" s="5"/>
      <c r="BV1512" s="5"/>
      <c r="BW1512" s="5"/>
      <c r="BX1512" s="14"/>
      <c r="BY1512" s="28"/>
      <c r="DC1512" s="5" t="e">
        <f>IF(REPORTE!AH$2="si",IF(C1512=VALUE(REPORTE!C$11),IF(SUM(DC1513:DC$1993),CONCATENATE(INT(B1512),", "),INT(B1512)),""),IF(C1512=VALUE(REPORTE!C$10),IF(SUM(DC1513:DC$1993),CONCATENATE(INT(B1512),", "),INT(B1512)),""))</f>
        <v>#VALUE!</v>
      </c>
      <c r="DG1512" s="5"/>
      <c r="DH1512" s="5"/>
      <c r="DI1512" s="5"/>
      <c r="DJ1512" s="5"/>
    </row>
    <row r="1513" spans="1:114">
      <c r="A1513" s="24"/>
      <c r="B1513" s="3"/>
      <c r="D1513" s="1"/>
      <c r="H1513" s="5"/>
      <c r="L1513" s="4"/>
      <c r="M1513" s="4"/>
      <c r="Q1513" s="5"/>
      <c r="Z1513" s="4"/>
      <c r="BH1513" s="7"/>
      <c r="BI1513" s="4"/>
      <c r="BJ1513" s="123"/>
      <c r="BK1513" s="140"/>
      <c r="BP1513" s="5"/>
      <c r="BS1513" s="5"/>
      <c r="BT1513" s="5"/>
      <c r="BU1513" s="5"/>
      <c r="BV1513" s="5"/>
      <c r="BW1513" s="5"/>
      <c r="BX1513" s="14"/>
      <c r="BY1513" s="28"/>
      <c r="DC1513" s="5" t="e">
        <f>IF(REPORTE!AH$2="si",IF(C1513=VALUE(REPORTE!C$11),IF(SUM(DC1514:DC$1993),CONCATENATE(INT(B1513),", "),INT(B1513)),""),IF(C1513=VALUE(REPORTE!C$10),IF(SUM(DC1514:DC$1993),CONCATENATE(INT(B1513),", "),INT(B1513)),""))</f>
        <v>#VALUE!</v>
      </c>
      <c r="DD1513" s="5"/>
      <c r="DG1513" s="5"/>
      <c r="DH1513" s="5"/>
      <c r="DI1513" s="5"/>
      <c r="DJ1513" s="5"/>
    </row>
    <row r="1514" spans="1:114">
      <c r="A1514" s="24"/>
      <c r="B1514" s="3"/>
      <c r="D1514" s="1"/>
      <c r="H1514" s="5"/>
      <c r="L1514" s="4"/>
      <c r="M1514" s="4"/>
      <c r="Q1514" s="5"/>
      <c r="Z1514" s="4"/>
      <c r="BH1514" s="7"/>
      <c r="BI1514" s="4"/>
      <c r="BJ1514" s="123"/>
      <c r="BK1514" s="140"/>
      <c r="BP1514" s="5"/>
      <c r="BS1514" s="5"/>
      <c r="BT1514" s="5"/>
      <c r="BU1514" s="5"/>
      <c r="BV1514" s="5"/>
      <c r="BW1514" s="5"/>
      <c r="BX1514" s="14"/>
      <c r="BY1514" s="28"/>
      <c r="DC1514" s="5" t="e">
        <f>IF(REPORTE!AH$2="si",IF(C1514=VALUE(REPORTE!C$11),IF(SUM(DC1515:DC$1993),CONCATENATE(INT(B1514),", "),INT(B1514)),""),IF(C1514=VALUE(REPORTE!C$10),IF(SUM(DC1515:DC$1993),CONCATENATE(INT(B1514),", "),INT(B1514)),""))</f>
        <v>#VALUE!</v>
      </c>
      <c r="DD1514" s="5" t="e">
        <f>CONCATENATE(DC1514,DC1515,DC1516,DC1517,DC1518,DC1519,DC1520,DC1521,DC1522,DC1523,DC1524,DC1525,DC1526,DC1527,DC1528,DC1529,DC1530,DC1531,DC1532,DC1533,DC1534,DC1535,DC1536,DC1537,DC1538,DC1539,DC1540,DC1541,DC1542,DC1543,DC1544,DC1545,DC1546,DC1547,DC1548,DC1549,DC1550,DC1551,DC1552,DC1553,DC1554,DC1555)</f>
        <v>#VALUE!</v>
      </c>
      <c r="DG1514" s="5"/>
      <c r="DH1514" s="5"/>
      <c r="DI1514" s="5"/>
      <c r="DJ1514" s="5"/>
    </row>
    <row r="1515" spans="1:114">
      <c r="A1515" s="24"/>
      <c r="B1515" s="3"/>
      <c r="D1515" s="1"/>
      <c r="H1515" s="5"/>
      <c r="L1515" s="4"/>
      <c r="M1515" s="4"/>
      <c r="Q1515" s="5"/>
      <c r="Z1515" s="4"/>
      <c r="BH1515" s="7"/>
      <c r="BI1515" s="4"/>
      <c r="BJ1515" s="123"/>
      <c r="BK1515" s="140"/>
      <c r="BP1515" s="5"/>
      <c r="BS1515" s="5"/>
      <c r="BT1515" s="5"/>
      <c r="BU1515" s="5"/>
      <c r="BV1515" s="5"/>
      <c r="BW1515" s="5"/>
      <c r="BX1515" s="14"/>
      <c r="BY1515" s="28"/>
      <c r="DC1515" s="5" t="e">
        <f>IF(REPORTE!AH$2="si",IF(C1515=VALUE(REPORTE!C$11),IF(SUM(DC1516:DC$1993),CONCATENATE(INT(B1515),", "),INT(B1515)),""),IF(C1515=VALUE(REPORTE!C$10),IF(SUM(DC1516:DC$1993),CONCATENATE(INT(B1515),", "),INT(B1515)),""))</f>
        <v>#VALUE!</v>
      </c>
      <c r="DG1515" s="5"/>
      <c r="DH1515" s="5"/>
      <c r="DI1515" s="5"/>
      <c r="DJ1515" s="5"/>
    </row>
    <row r="1516" spans="1:114">
      <c r="A1516" s="24"/>
      <c r="B1516" s="3"/>
      <c r="D1516" s="1"/>
      <c r="H1516" s="5"/>
      <c r="L1516" s="4"/>
      <c r="M1516" s="4"/>
      <c r="Q1516" s="5"/>
      <c r="Z1516" s="4"/>
      <c r="BH1516" s="7"/>
      <c r="BI1516" s="4"/>
      <c r="BJ1516" s="123"/>
      <c r="BK1516" s="140"/>
      <c r="BP1516" s="5"/>
      <c r="BS1516" s="5"/>
      <c r="BT1516" s="5"/>
      <c r="BU1516" s="5"/>
      <c r="BV1516" s="5"/>
      <c r="BW1516" s="5"/>
      <c r="BX1516" s="14"/>
      <c r="BY1516" s="28"/>
      <c r="DC1516" s="5" t="e">
        <f>IF(REPORTE!AH$2="si",IF(C1516=VALUE(REPORTE!C$11),IF(SUM(DC1517:DC$1993),CONCATENATE(INT(B1516),", "),INT(B1516)),""),IF(C1516=VALUE(REPORTE!C$10),IF(SUM(DC1517:DC$1993),CONCATENATE(INT(B1516),", "),INT(B1516)),""))</f>
        <v>#VALUE!</v>
      </c>
      <c r="DG1516" s="5"/>
      <c r="DH1516" s="5"/>
      <c r="DI1516" s="5"/>
      <c r="DJ1516" s="5"/>
    </row>
    <row r="1517" spans="1:114">
      <c r="A1517" s="24"/>
      <c r="B1517" s="3"/>
      <c r="D1517" s="1"/>
      <c r="H1517" s="5"/>
      <c r="L1517" s="4"/>
      <c r="M1517" s="4"/>
      <c r="Q1517" s="5"/>
      <c r="Z1517" s="4"/>
      <c r="BH1517" s="7"/>
      <c r="BI1517" s="4"/>
      <c r="BJ1517" s="123"/>
      <c r="BK1517" s="140"/>
      <c r="BP1517" s="5"/>
      <c r="BS1517" s="5"/>
      <c r="BT1517" s="5"/>
      <c r="BU1517" s="5"/>
      <c r="BV1517" s="5"/>
      <c r="BW1517" s="5"/>
      <c r="BX1517" s="14"/>
      <c r="BY1517" s="28"/>
      <c r="DC1517" s="5" t="e">
        <f>IF(REPORTE!AH$2="si",IF(C1517=VALUE(REPORTE!C$11),IF(SUM(DC1518:DC$1993),CONCATENATE(INT(B1517),", "),INT(B1517)),""),IF(C1517=VALUE(REPORTE!C$10),IF(SUM(DC1518:DC$1993),CONCATENATE(INT(B1517),", "),INT(B1517)),""))</f>
        <v>#VALUE!</v>
      </c>
      <c r="DG1517" s="5"/>
      <c r="DH1517" s="5"/>
      <c r="DI1517" s="5"/>
      <c r="DJ1517" s="5"/>
    </row>
    <row r="1518" spans="1:114">
      <c r="A1518" s="24"/>
      <c r="B1518" s="3"/>
      <c r="D1518" s="1"/>
      <c r="H1518" s="5"/>
      <c r="L1518" s="4"/>
      <c r="M1518" s="4"/>
      <c r="Q1518" s="5"/>
      <c r="Z1518" s="4"/>
      <c r="BH1518" s="7"/>
      <c r="BI1518" s="4"/>
      <c r="BJ1518" s="123"/>
      <c r="BK1518" s="140"/>
      <c r="BP1518" s="5"/>
      <c r="BS1518" s="5"/>
      <c r="BT1518" s="5"/>
      <c r="BU1518" s="5"/>
      <c r="BV1518" s="5"/>
      <c r="BW1518" s="5"/>
      <c r="BX1518" s="14"/>
      <c r="BY1518" s="28"/>
      <c r="DC1518" s="5" t="e">
        <f>IF(REPORTE!AH$2="si",IF(C1518=VALUE(REPORTE!C$11),IF(SUM(DC1519:DC$1993),CONCATENATE(INT(B1518),", "),INT(B1518)),""),IF(C1518=VALUE(REPORTE!C$10),IF(SUM(DC1519:DC$1993),CONCATENATE(INT(B1518),", "),INT(B1518)),""))</f>
        <v>#VALUE!</v>
      </c>
      <c r="DG1518" s="5"/>
      <c r="DH1518" s="5"/>
      <c r="DI1518" s="5"/>
      <c r="DJ1518" s="5"/>
    </row>
    <row r="1519" spans="1:114">
      <c r="A1519" s="24"/>
      <c r="B1519" s="3"/>
      <c r="D1519" s="1"/>
      <c r="H1519" s="5"/>
      <c r="L1519" s="4"/>
      <c r="M1519" s="4"/>
      <c r="Q1519" s="5"/>
      <c r="Z1519" s="4"/>
      <c r="BH1519" s="7"/>
      <c r="BI1519" s="4"/>
      <c r="BJ1519" s="123"/>
      <c r="BK1519" s="140"/>
      <c r="BP1519" s="5"/>
      <c r="BS1519" s="5"/>
      <c r="BT1519" s="5"/>
      <c r="BU1519" s="5"/>
      <c r="BV1519" s="5"/>
      <c r="BW1519" s="5"/>
      <c r="BX1519" s="14"/>
      <c r="BY1519" s="28"/>
      <c r="DC1519" s="5" t="e">
        <f>IF(REPORTE!AH$2="si",IF(C1519=VALUE(REPORTE!C$11),IF(SUM(DC1520:DC$1993),CONCATENATE(INT(B1519),", "),INT(B1519)),""),IF(C1519=VALUE(REPORTE!C$10),IF(SUM(DC1520:DC$1993),CONCATENATE(INT(B1519),", "),INT(B1519)),""))</f>
        <v>#VALUE!</v>
      </c>
      <c r="DG1519" s="5"/>
      <c r="DH1519" s="5"/>
      <c r="DI1519" s="5"/>
      <c r="DJ1519" s="5"/>
    </row>
    <row r="1520" spans="1:114">
      <c r="A1520" s="24"/>
      <c r="B1520" s="3"/>
      <c r="D1520" s="1"/>
      <c r="H1520" s="5"/>
      <c r="L1520" s="4"/>
      <c r="M1520" s="4"/>
      <c r="Q1520" s="5"/>
      <c r="Z1520" s="4"/>
      <c r="BH1520" s="7"/>
      <c r="BI1520" s="4"/>
      <c r="BJ1520" s="123"/>
      <c r="BK1520" s="140"/>
      <c r="BP1520" s="5"/>
      <c r="BS1520" s="5"/>
      <c r="BT1520" s="5"/>
      <c r="BU1520" s="5"/>
      <c r="BV1520" s="5"/>
      <c r="BW1520" s="5"/>
      <c r="BX1520" s="14"/>
      <c r="BY1520" s="28"/>
      <c r="DC1520" s="5" t="e">
        <f>IF(REPORTE!AH$2="si",IF(C1520=VALUE(REPORTE!C$11),IF(SUM(DC1521:DC$1993),CONCATENATE(INT(B1520),", "),INT(B1520)),""),IF(C1520=VALUE(REPORTE!C$10),IF(SUM(DC1521:DC$1993),CONCATENATE(INT(B1520),", "),INT(B1520)),""))</f>
        <v>#VALUE!</v>
      </c>
      <c r="DG1520" s="5"/>
      <c r="DH1520" s="5"/>
      <c r="DI1520" s="5"/>
      <c r="DJ1520" s="5"/>
    </row>
    <row r="1521" spans="1:114">
      <c r="A1521" s="24"/>
      <c r="B1521" s="3"/>
      <c r="D1521" s="1"/>
      <c r="H1521" s="5"/>
      <c r="L1521" s="4"/>
      <c r="M1521" s="4"/>
      <c r="Q1521" s="5"/>
      <c r="Z1521" s="4"/>
      <c r="BH1521" s="7"/>
      <c r="BI1521" s="4"/>
      <c r="BJ1521" s="123"/>
      <c r="BK1521" s="140"/>
      <c r="BP1521" s="5"/>
      <c r="BS1521" s="5"/>
      <c r="BT1521" s="5"/>
      <c r="BU1521" s="5"/>
      <c r="BV1521" s="5"/>
      <c r="BW1521" s="5"/>
      <c r="BX1521" s="14"/>
      <c r="BY1521" s="28"/>
      <c r="DC1521" s="5" t="e">
        <f>IF(REPORTE!AH$2="si",IF(C1521=VALUE(REPORTE!C$11),IF(SUM(DC1522:DC$1993),CONCATENATE(INT(B1521),", "),INT(B1521)),""),IF(C1521=VALUE(REPORTE!C$10),IF(SUM(DC1522:DC$1993),CONCATENATE(INT(B1521),", "),INT(B1521)),""))</f>
        <v>#VALUE!</v>
      </c>
      <c r="DG1521" s="5"/>
      <c r="DH1521" s="5"/>
      <c r="DI1521" s="5"/>
      <c r="DJ1521" s="5"/>
    </row>
    <row r="1522" spans="1:114">
      <c r="A1522" s="24"/>
      <c r="B1522" s="3"/>
      <c r="D1522" s="1"/>
      <c r="H1522" s="5"/>
      <c r="L1522" s="4"/>
      <c r="M1522" s="4"/>
      <c r="Q1522" s="5"/>
      <c r="Z1522" s="4"/>
      <c r="BH1522" s="7"/>
      <c r="BI1522" s="4"/>
      <c r="BJ1522" s="123"/>
      <c r="BK1522" s="140"/>
      <c r="BP1522" s="5"/>
      <c r="BS1522" s="5"/>
      <c r="BT1522" s="5"/>
      <c r="BU1522" s="5"/>
      <c r="BV1522" s="5"/>
      <c r="BW1522" s="5"/>
      <c r="BX1522" s="14"/>
      <c r="BY1522" s="28"/>
      <c r="DC1522" s="5" t="e">
        <f>IF(REPORTE!AH$2="si",IF(C1522=VALUE(REPORTE!C$11),IF(SUM(DC1523:DC$1993),CONCATENATE(INT(B1522),", "),INT(B1522)),""),IF(C1522=VALUE(REPORTE!C$10),IF(SUM(DC1523:DC$1993),CONCATENATE(INT(B1522),", "),INT(B1522)),""))</f>
        <v>#VALUE!</v>
      </c>
      <c r="DG1522" s="5"/>
      <c r="DH1522" s="5"/>
      <c r="DI1522" s="5"/>
      <c r="DJ1522" s="5"/>
    </row>
    <row r="1523" spans="1:114">
      <c r="A1523" s="24"/>
      <c r="B1523" s="3"/>
      <c r="D1523" s="1"/>
      <c r="H1523" s="5"/>
      <c r="L1523" s="4"/>
      <c r="M1523" s="4"/>
      <c r="Q1523" s="5"/>
      <c r="Z1523" s="4"/>
      <c r="BH1523" s="7"/>
      <c r="BI1523" s="4"/>
      <c r="BJ1523" s="123"/>
      <c r="BK1523" s="140"/>
      <c r="BP1523" s="5"/>
      <c r="BS1523" s="5"/>
      <c r="BT1523" s="5"/>
      <c r="BU1523" s="5"/>
      <c r="BV1523" s="5"/>
      <c r="BW1523" s="5"/>
      <c r="BX1523" s="14"/>
      <c r="BY1523" s="28"/>
      <c r="DC1523" s="5" t="e">
        <f>IF(REPORTE!AH$2="si",IF(C1523=VALUE(REPORTE!C$11),IF(SUM(DC1524:DC$1993),CONCATENATE(INT(B1523),", "),INT(B1523)),""),IF(C1523=VALUE(REPORTE!C$10),IF(SUM(DC1524:DC$1993),CONCATENATE(INT(B1523),", "),INT(B1523)),""))</f>
        <v>#VALUE!</v>
      </c>
      <c r="DG1523" s="5"/>
      <c r="DH1523" s="5"/>
      <c r="DI1523" s="5"/>
      <c r="DJ1523" s="5"/>
    </row>
    <row r="1524" spans="1:114">
      <c r="A1524" s="24"/>
      <c r="B1524" s="3"/>
      <c r="D1524" s="1"/>
      <c r="H1524" s="5"/>
      <c r="L1524" s="4"/>
      <c r="M1524" s="4"/>
      <c r="Q1524" s="5"/>
      <c r="Z1524" s="4"/>
      <c r="BH1524" s="7"/>
      <c r="BI1524" s="4"/>
      <c r="BJ1524" s="123"/>
      <c r="BK1524" s="140"/>
      <c r="BP1524" s="5"/>
      <c r="BS1524" s="5"/>
      <c r="BT1524" s="5"/>
      <c r="BU1524" s="5"/>
      <c r="BV1524" s="5"/>
      <c r="BW1524" s="5"/>
      <c r="BX1524" s="14"/>
      <c r="BY1524" s="28"/>
      <c r="DC1524" s="5" t="e">
        <f>IF(REPORTE!AH$2="si",IF(C1524=VALUE(REPORTE!C$11),IF(SUM(DC1525:DC$1993),CONCATENATE(INT(B1524),", "),INT(B1524)),""),IF(C1524=VALUE(REPORTE!C$10),IF(SUM(DC1525:DC$1993),CONCATENATE(INT(B1524),", "),INT(B1524)),""))</f>
        <v>#VALUE!</v>
      </c>
      <c r="DG1524" s="5"/>
      <c r="DH1524" s="5"/>
      <c r="DI1524" s="5"/>
      <c r="DJ1524" s="5"/>
    </row>
    <row r="1525" spans="1:114">
      <c r="A1525" s="24"/>
      <c r="B1525" s="3"/>
      <c r="D1525" s="1"/>
      <c r="H1525" s="5"/>
      <c r="L1525" s="4"/>
      <c r="M1525" s="4"/>
      <c r="Q1525" s="5"/>
      <c r="Z1525" s="4"/>
      <c r="BH1525" s="7"/>
      <c r="BI1525" s="4"/>
      <c r="BJ1525" s="123"/>
      <c r="BK1525" s="140"/>
      <c r="BP1525" s="5"/>
      <c r="BS1525" s="5"/>
      <c r="BT1525" s="5"/>
      <c r="BU1525" s="5"/>
      <c r="BV1525" s="5"/>
      <c r="BW1525" s="5"/>
      <c r="BX1525" s="14"/>
      <c r="BY1525" s="28"/>
      <c r="DC1525" s="5" t="e">
        <f>IF(REPORTE!AH$2="si",IF(C1525=VALUE(REPORTE!C$11),IF(SUM(DC1526:DC$1993),CONCATENATE(INT(B1525),", "),INT(B1525)),""),IF(C1525=VALUE(REPORTE!C$10),IF(SUM(DC1526:DC$1993),CONCATENATE(INT(B1525),", "),INT(B1525)),""))</f>
        <v>#VALUE!</v>
      </c>
      <c r="DG1525" s="5"/>
      <c r="DH1525" s="5"/>
      <c r="DI1525" s="5"/>
      <c r="DJ1525" s="5"/>
    </row>
    <row r="1526" spans="1:114">
      <c r="A1526" s="24"/>
      <c r="B1526" s="3"/>
      <c r="D1526" s="1"/>
      <c r="H1526" s="5"/>
      <c r="L1526" s="4"/>
      <c r="M1526" s="4"/>
      <c r="Q1526" s="5"/>
      <c r="Z1526" s="4"/>
      <c r="BH1526" s="7"/>
      <c r="BI1526" s="4"/>
      <c r="BJ1526" s="123"/>
      <c r="BK1526" s="140"/>
      <c r="BP1526" s="5"/>
      <c r="BS1526" s="5"/>
      <c r="BT1526" s="5"/>
      <c r="BU1526" s="5"/>
      <c r="BV1526" s="5"/>
      <c r="BW1526" s="5"/>
      <c r="BX1526" s="14"/>
      <c r="BY1526" s="28"/>
      <c r="DC1526" s="5" t="e">
        <f>IF(REPORTE!AH$2="si",IF(C1526=VALUE(REPORTE!C$11),IF(SUM(DC1527:DC$1993),CONCATENATE(INT(B1526),", "),INT(B1526)),""),IF(C1526=VALUE(REPORTE!C$10),IF(SUM(DC1527:DC$1993),CONCATENATE(INT(B1526),", "),INT(B1526)),""))</f>
        <v>#VALUE!</v>
      </c>
      <c r="DG1526" s="5"/>
      <c r="DH1526" s="5"/>
      <c r="DI1526" s="5"/>
      <c r="DJ1526" s="5"/>
    </row>
    <row r="1527" spans="1:114">
      <c r="A1527" s="24"/>
      <c r="B1527" s="3"/>
      <c r="D1527" s="1"/>
      <c r="H1527" s="5"/>
      <c r="L1527" s="4"/>
      <c r="M1527" s="4"/>
      <c r="Q1527" s="5"/>
      <c r="Z1527" s="4"/>
      <c r="BH1527" s="7"/>
      <c r="BI1527" s="4"/>
      <c r="BJ1527" s="123"/>
      <c r="BK1527" s="140"/>
      <c r="BP1527" s="5"/>
      <c r="BS1527" s="5"/>
      <c r="BT1527" s="5"/>
      <c r="BU1527" s="5"/>
      <c r="BV1527" s="5"/>
      <c r="BW1527" s="5"/>
      <c r="BX1527" s="14"/>
      <c r="BY1527" s="28"/>
      <c r="DC1527" s="5" t="e">
        <f>IF(REPORTE!AH$2="si",IF(C1527=VALUE(REPORTE!C$11),IF(SUM(DC1528:DC$1993),CONCATENATE(INT(B1527),", "),INT(B1527)),""),IF(C1527=VALUE(REPORTE!C$10),IF(SUM(DC1528:DC$1993),CONCATENATE(INT(B1527),", "),INT(B1527)),""))</f>
        <v>#VALUE!</v>
      </c>
      <c r="DG1527" s="5"/>
      <c r="DH1527" s="5"/>
      <c r="DI1527" s="5"/>
      <c r="DJ1527" s="5"/>
    </row>
    <row r="1528" spans="1:114">
      <c r="A1528" s="24"/>
      <c r="B1528" s="3"/>
      <c r="D1528" s="1"/>
      <c r="H1528" s="5"/>
      <c r="L1528" s="4"/>
      <c r="M1528" s="4"/>
      <c r="Q1528" s="5"/>
      <c r="Z1528" s="4"/>
      <c r="BH1528" s="7"/>
      <c r="BI1528" s="4"/>
      <c r="BJ1528" s="123"/>
      <c r="BK1528" s="140"/>
      <c r="BP1528" s="5"/>
      <c r="BS1528" s="5"/>
      <c r="BT1528" s="5"/>
      <c r="BU1528" s="5"/>
      <c r="BV1528" s="5"/>
      <c r="BW1528" s="5"/>
      <c r="BX1528" s="14"/>
      <c r="BY1528" s="28"/>
      <c r="DC1528" s="5" t="e">
        <f>IF(REPORTE!AH$2="si",IF(C1528=VALUE(REPORTE!C$11),IF(SUM(DC1529:DC$1993),CONCATENATE(INT(B1528),", "),INT(B1528)),""),IF(C1528=VALUE(REPORTE!C$10),IF(SUM(DC1529:DC$1993),CONCATENATE(INT(B1528),", "),INT(B1528)),""))</f>
        <v>#VALUE!</v>
      </c>
      <c r="DG1528" s="5"/>
      <c r="DH1528" s="5"/>
      <c r="DI1528" s="5"/>
      <c r="DJ1528" s="5"/>
    </row>
    <row r="1529" spans="1:114">
      <c r="A1529" s="24"/>
      <c r="B1529" s="3"/>
      <c r="D1529" s="1"/>
      <c r="H1529" s="5"/>
      <c r="L1529" s="4"/>
      <c r="M1529" s="4"/>
      <c r="Q1529" s="5"/>
      <c r="Z1529" s="4"/>
      <c r="BH1529" s="7"/>
      <c r="BI1529" s="4"/>
      <c r="BJ1529" s="123"/>
      <c r="BK1529" s="140"/>
      <c r="BP1529" s="5"/>
      <c r="BS1529" s="5"/>
      <c r="BT1529" s="5"/>
      <c r="BU1529" s="5"/>
      <c r="BV1529" s="5"/>
      <c r="BW1529" s="5"/>
      <c r="BX1529" s="14"/>
      <c r="BY1529" s="28"/>
      <c r="DC1529" s="5" t="e">
        <f>IF(REPORTE!AH$2="si",IF(C1529=VALUE(REPORTE!C$11),IF(SUM(DC1530:DC$1993),CONCATENATE(INT(B1529),", "),INT(B1529)),""),IF(C1529=VALUE(REPORTE!C$10),IF(SUM(DC1530:DC$1993),CONCATENATE(INT(B1529),", "),INT(B1529)),""))</f>
        <v>#VALUE!</v>
      </c>
      <c r="DG1529" s="5"/>
      <c r="DH1529" s="5"/>
      <c r="DI1529" s="5"/>
      <c r="DJ1529" s="5"/>
    </row>
    <row r="1530" spans="1:114">
      <c r="A1530" s="24"/>
      <c r="B1530" s="3"/>
      <c r="D1530" s="1"/>
      <c r="H1530" s="5"/>
      <c r="L1530" s="4"/>
      <c r="M1530" s="4"/>
      <c r="Q1530" s="5"/>
      <c r="Z1530" s="4"/>
      <c r="BH1530" s="7"/>
      <c r="BI1530" s="4"/>
      <c r="BJ1530" s="123"/>
      <c r="BK1530" s="140"/>
      <c r="BP1530" s="5"/>
      <c r="BS1530" s="5"/>
      <c r="BT1530" s="5"/>
      <c r="BU1530" s="5"/>
      <c r="BV1530" s="5"/>
      <c r="BW1530" s="5"/>
      <c r="BX1530" s="14"/>
      <c r="BY1530" s="28"/>
      <c r="DC1530" s="5" t="e">
        <f>IF(REPORTE!AH$2="si",IF(C1530=VALUE(REPORTE!C$11),IF(SUM(DC1531:DC$1993),CONCATENATE(INT(B1530),", "),INT(B1530)),""),IF(C1530=VALUE(REPORTE!C$10),IF(SUM(DC1531:DC$1993),CONCATENATE(INT(B1530),", "),INT(B1530)),""))</f>
        <v>#VALUE!</v>
      </c>
      <c r="DG1530" s="5"/>
      <c r="DH1530" s="5"/>
      <c r="DI1530" s="5"/>
      <c r="DJ1530" s="5"/>
    </row>
    <row r="1531" spans="1:114">
      <c r="A1531" s="24"/>
      <c r="B1531" s="3"/>
      <c r="D1531" s="1"/>
      <c r="H1531" s="5"/>
      <c r="L1531" s="4"/>
      <c r="M1531" s="4"/>
      <c r="Q1531" s="5"/>
      <c r="Z1531" s="4"/>
      <c r="BH1531" s="7"/>
      <c r="BI1531" s="4"/>
      <c r="BJ1531" s="123"/>
      <c r="BK1531" s="140"/>
      <c r="BP1531" s="5"/>
      <c r="BS1531" s="5"/>
      <c r="BT1531" s="5"/>
      <c r="BU1531" s="5"/>
      <c r="BV1531" s="5"/>
      <c r="BW1531" s="5"/>
      <c r="BX1531" s="14"/>
      <c r="BY1531" s="28"/>
      <c r="DC1531" s="5" t="e">
        <f>IF(REPORTE!AH$2="si",IF(C1531=VALUE(REPORTE!C$11),IF(SUM(DC1532:DC$1993),CONCATENATE(INT(B1531),", "),INT(B1531)),""),IF(C1531=VALUE(REPORTE!C$10),IF(SUM(DC1532:DC$1993),CONCATENATE(INT(B1531),", "),INT(B1531)),""))</f>
        <v>#VALUE!</v>
      </c>
      <c r="DG1531" s="5"/>
      <c r="DH1531" s="5"/>
      <c r="DI1531" s="5"/>
      <c r="DJ1531" s="5"/>
    </row>
    <row r="1532" spans="1:114">
      <c r="A1532" s="24"/>
      <c r="B1532" s="3"/>
      <c r="D1532" s="1"/>
      <c r="H1532" s="5"/>
      <c r="L1532" s="4"/>
      <c r="M1532" s="4"/>
      <c r="Q1532" s="5"/>
      <c r="Z1532" s="4"/>
      <c r="BH1532" s="7"/>
      <c r="BI1532" s="4"/>
      <c r="BJ1532" s="123"/>
      <c r="BK1532" s="140"/>
      <c r="BP1532" s="5"/>
      <c r="BS1532" s="5"/>
      <c r="BT1532" s="5"/>
      <c r="BU1532" s="5"/>
      <c r="BV1532" s="5"/>
      <c r="BW1532" s="5"/>
      <c r="BX1532" s="14"/>
      <c r="BY1532" s="28"/>
      <c r="DC1532" s="5" t="e">
        <f>IF(REPORTE!AH$2="si",IF(C1532=VALUE(REPORTE!C$11),IF(SUM(DC1533:DC$1993),CONCATENATE(INT(B1532),", "),INT(B1532)),""),IF(C1532=VALUE(REPORTE!C$10),IF(SUM(DC1533:DC$1993),CONCATENATE(INT(B1532),", "),INT(B1532)),""))</f>
        <v>#VALUE!</v>
      </c>
      <c r="DG1532" s="5"/>
      <c r="DH1532" s="5"/>
      <c r="DI1532" s="5"/>
      <c r="DJ1532" s="5"/>
    </row>
    <row r="1533" spans="1:114">
      <c r="A1533" s="24"/>
      <c r="B1533" s="3"/>
      <c r="D1533" s="1"/>
      <c r="H1533" s="5"/>
      <c r="L1533" s="4"/>
      <c r="M1533" s="4"/>
      <c r="Q1533" s="5"/>
      <c r="Z1533" s="4"/>
      <c r="BH1533" s="7"/>
      <c r="BI1533" s="4"/>
      <c r="BJ1533" s="123"/>
      <c r="BK1533" s="140"/>
      <c r="BP1533" s="5"/>
      <c r="BS1533" s="5"/>
      <c r="BT1533" s="5"/>
      <c r="BU1533" s="5"/>
      <c r="BV1533" s="5"/>
      <c r="BW1533" s="5"/>
      <c r="BX1533" s="14"/>
      <c r="BY1533" s="28"/>
      <c r="DC1533" s="5" t="e">
        <f>IF(REPORTE!AH$2="si",IF(C1533=VALUE(REPORTE!C$11),IF(SUM(DC1534:DC$1993),CONCATENATE(INT(B1533),", "),INT(B1533)),""),IF(C1533=VALUE(REPORTE!C$10),IF(SUM(DC1534:DC$1993),CONCATENATE(INT(B1533),", "),INT(B1533)),""))</f>
        <v>#VALUE!</v>
      </c>
      <c r="DG1533" s="5"/>
      <c r="DH1533" s="5"/>
      <c r="DI1533" s="5"/>
      <c r="DJ1533" s="5"/>
    </row>
    <row r="1534" spans="1:114">
      <c r="A1534" s="24"/>
      <c r="B1534" s="3"/>
      <c r="D1534" s="1"/>
      <c r="H1534" s="5"/>
      <c r="L1534" s="4"/>
      <c r="M1534" s="4"/>
      <c r="Q1534" s="5"/>
      <c r="Z1534" s="4"/>
      <c r="BH1534" s="7"/>
      <c r="BI1534" s="4"/>
      <c r="BJ1534" s="123"/>
      <c r="BK1534" s="140"/>
      <c r="BP1534" s="5"/>
      <c r="BS1534" s="5"/>
      <c r="BT1534" s="5"/>
      <c r="BU1534" s="5"/>
      <c r="BV1534" s="5"/>
      <c r="BW1534" s="5"/>
      <c r="BX1534" s="14"/>
      <c r="BY1534" s="28"/>
      <c r="DC1534" s="5" t="e">
        <f>IF(REPORTE!AH$2="si",IF(C1534=VALUE(REPORTE!C$11),IF(SUM(DC1535:DC$1993),CONCATENATE(INT(B1534),", "),INT(B1534)),""),IF(C1534=VALUE(REPORTE!C$10),IF(SUM(DC1535:DC$1993),CONCATENATE(INT(B1534),", "),INT(B1534)),""))</f>
        <v>#VALUE!</v>
      </c>
      <c r="DG1534" s="5"/>
      <c r="DH1534" s="5"/>
      <c r="DI1534" s="5"/>
      <c r="DJ1534" s="5"/>
    </row>
    <row r="1535" spans="1:114">
      <c r="A1535" s="24"/>
      <c r="B1535" s="3"/>
      <c r="D1535" s="1"/>
      <c r="H1535" s="5"/>
      <c r="L1535" s="4"/>
      <c r="M1535" s="4"/>
      <c r="Q1535" s="5"/>
      <c r="Z1535" s="4"/>
      <c r="BH1535" s="7"/>
      <c r="BI1535" s="4"/>
      <c r="BJ1535" s="123"/>
      <c r="BK1535" s="140"/>
      <c r="BP1535" s="5"/>
      <c r="BS1535" s="5"/>
      <c r="BT1535" s="5"/>
      <c r="BU1535" s="5"/>
      <c r="BV1535" s="5"/>
      <c r="BW1535" s="5"/>
      <c r="BX1535" s="14"/>
      <c r="BY1535" s="28"/>
      <c r="DC1535" s="5" t="e">
        <f>IF(REPORTE!AH$2="si",IF(C1535=VALUE(REPORTE!C$11),IF(SUM(DC1536:DC$1993),CONCATENATE(INT(B1535),", "),INT(B1535)),""),IF(C1535=VALUE(REPORTE!C$10),IF(SUM(DC1536:DC$1993),CONCATENATE(INT(B1535),", "),INT(B1535)),""))</f>
        <v>#VALUE!</v>
      </c>
      <c r="DG1535" s="5"/>
      <c r="DH1535" s="5"/>
      <c r="DI1535" s="5"/>
      <c r="DJ1535" s="5"/>
    </row>
    <row r="1536" spans="1:114">
      <c r="A1536" s="24"/>
      <c r="B1536" s="3"/>
      <c r="D1536" s="1"/>
      <c r="H1536" s="5"/>
      <c r="L1536" s="4"/>
      <c r="M1536" s="4"/>
      <c r="Q1536" s="5"/>
      <c r="Z1536" s="4"/>
      <c r="BH1536" s="7"/>
      <c r="BI1536" s="4"/>
      <c r="BJ1536" s="123"/>
      <c r="BK1536" s="140"/>
      <c r="BP1536" s="5"/>
      <c r="BS1536" s="5"/>
      <c r="BT1536" s="5"/>
      <c r="BU1536" s="5"/>
      <c r="BV1536" s="5"/>
      <c r="BW1536" s="5"/>
      <c r="BX1536" s="14"/>
      <c r="BY1536" s="28"/>
      <c r="DC1536" s="5" t="e">
        <f>IF(REPORTE!AH$2="si",IF(C1536=VALUE(REPORTE!C$11),IF(SUM(DC1537:DC$1993),CONCATENATE(INT(B1536),", "),INT(B1536)),""),IF(C1536=VALUE(REPORTE!C$10),IF(SUM(DC1537:DC$1993),CONCATENATE(INT(B1536),", "),INT(B1536)),""))</f>
        <v>#VALUE!</v>
      </c>
      <c r="DG1536" s="5"/>
      <c r="DH1536" s="5"/>
      <c r="DI1536" s="5"/>
      <c r="DJ1536" s="5"/>
    </row>
    <row r="1537" spans="1:114">
      <c r="A1537" s="24"/>
      <c r="B1537" s="3"/>
      <c r="D1537" s="1"/>
      <c r="H1537" s="5"/>
      <c r="L1537" s="4"/>
      <c r="M1537" s="4"/>
      <c r="Q1537" s="5"/>
      <c r="Z1537" s="4"/>
      <c r="BH1537" s="7"/>
      <c r="BI1537" s="4"/>
      <c r="BJ1537" s="123"/>
      <c r="BK1537" s="140"/>
      <c r="BP1537" s="5"/>
      <c r="BS1537" s="5"/>
      <c r="BT1537" s="5"/>
      <c r="BU1537" s="5"/>
      <c r="BV1537" s="5"/>
      <c r="BW1537" s="5"/>
      <c r="BX1537" s="14"/>
      <c r="BY1537" s="28"/>
      <c r="DC1537" s="5" t="e">
        <f>IF(REPORTE!AH$2="si",IF(C1537=VALUE(REPORTE!C$11),IF(SUM(DC1538:DC$1993),CONCATENATE(INT(B1537),", "),INT(B1537)),""),IF(C1537=VALUE(REPORTE!C$10),IF(SUM(DC1538:DC$1993),CONCATENATE(INT(B1537),", "),INT(B1537)),""))</f>
        <v>#VALUE!</v>
      </c>
      <c r="DG1537" s="5"/>
      <c r="DH1537" s="5"/>
      <c r="DI1537" s="5"/>
      <c r="DJ1537" s="5"/>
    </row>
    <row r="1538" spans="1:114">
      <c r="A1538" s="24"/>
      <c r="B1538" s="3"/>
      <c r="D1538" s="1"/>
      <c r="H1538" s="5"/>
      <c r="L1538" s="4"/>
      <c r="M1538" s="4"/>
      <c r="Q1538" s="5"/>
      <c r="Z1538" s="4"/>
      <c r="BH1538" s="7"/>
      <c r="BI1538" s="4"/>
      <c r="BJ1538" s="123"/>
      <c r="BK1538" s="140"/>
      <c r="BP1538" s="5"/>
      <c r="BS1538" s="5"/>
      <c r="BT1538" s="5"/>
      <c r="BU1538" s="5"/>
      <c r="BV1538" s="5"/>
      <c r="BW1538" s="5"/>
      <c r="BX1538" s="14"/>
      <c r="BY1538" s="28"/>
      <c r="DC1538" s="5" t="e">
        <f>IF(REPORTE!AH$2="si",IF(C1538=VALUE(REPORTE!C$11),IF(SUM(DC1539:DC$1993),CONCATENATE(INT(B1538),", "),INT(B1538)),""),IF(C1538=VALUE(REPORTE!C$10),IF(SUM(DC1539:DC$1993),CONCATENATE(INT(B1538),", "),INT(B1538)),""))</f>
        <v>#VALUE!</v>
      </c>
      <c r="DG1538" s="5"/>
      <c r="DH1538" s="5"/>
      <c r="DI1538" s="5"/>
      <c r="DJ1538" s="5"/>
    </row>
    <row r="1539" spans="1:114">
      <c r="A1539" s="24"/>
      <c r="B1539" s="3"/>
      <c r="D1539" s="1"/>
      <c r="H1539" s="5"/>
      <c r="L1539" s="4"/>
      <c r="M1539" s="4"/>
      <c r="Q1539" s="5"/>
      <c r="Z1539" s="4"/>
      <c r="BH1539" s="7"/>
      <c r="BI1539" s="4"/>
      <c r="BJ1539" s="123"/>
      <c r="BK1539" s="140"/>
      <c r="BP1539" s="5"/>
      <c r="BS1539" s="5"/>
      <c r="BT1539" s="5"/>
      <c r="BU1539" s="5"/>
      <c r="BV1539" s="5"/>
      <c r="BW1539" s="5"/>
      <c r="BX1539" s="14"/>
      <c r="BY1539" s="28"/>
      <c r="DC1539" s="5" t="e">
        <f>IF(REPORTE!AH$2="si",IF(C1539=VALUE(REPORTE!C$11),IF(SUM(DC1540:DC$1993),CONCATENATE(INT(B1539),", "),INT(B1539)),""),IF(C1539=VALUE(REPORTE!C$10),IF(SUM(DC1540:DC$1993),CONCATENATE(INT(B1539),", "),INT(B1539)),""))</f>
        <v>#VALUE!</v>
      </c>
      <c r="DG1539" s="5"/>
      <c r="DH1539" s="5"/>
      <c r="DI1539" s="5"/>
      <c r="DJ1539" s="5"/>
    </row>
    <row r="1540" spans="1:114">
      <c r="A1540" s="24"/>
      <c r="B1540" s="3"/>
      <c r="D1540" s="1"/>
      <c r="H1540" s="5"/>
      <c r="L1540" s="4"/>
      <c r="M1540" s="4"/>
      <c r="Q1540" s="5"/>
      <c r="Z1540" s="4"/>
      <c r="BH1540" s="7"/>
      <c r="BI1540" s="4"/>
      <c r="BJ1540" s="123"/>
      <c r="BK1540" s="140"/>
      <c r="BP1540" s="5"/>
      <c r="BS1540" s="5"/>
      <c r="BT1540" s="5"/>
      <c r="BU1540" s="5"/>
      <c r="BV1540" s="5"/>
      <c r="BW1540" s="5"/>
      <c r="BX1540" s="14"/>
      <c r="BY1540" s="28"/>
      <c r="DC1540" s="5" t="e">
        <f>IF(REPORTE!AH$2="si",IF(C1540=VALUE(REPORTE!C$11),IF(SUM(DC1541:DC$1993),CONCATENATE(INT(B1540),", "),INT(B1540)),""),IF(C1540=VALUE(REPORTE!C$10),IF(SUM(DC1541:DC$1993),CONCATENATE(INT(B1540),", "),INT(B1540)),""))</f>
        <v>#VALUE!</v>
      </c>
      <c r="DG1540" s="5"/>
      <c r="DH1540" s="5"/>
      <c r="DI1540" s="5"/>
      <c r="DJ1540" s="5"/>
    </row>
    <row r="1541" spans="1:114">
      <c r="A1541" s="24"/>
      <c r="B1541" s="3"/>
      <c r="D1541" s="1"/>
      <c r="H1541" s="5"/>
      <c r="L1541" s="4"/>
      <c r="M1541" s="4"/>
      <c r="Q1541" s="5"/>
      <c r="Z1541" s="4"/>
      <c r="BH1541" s="7"/>
      <c r="BI1541" s="4"/>
      <c r="BJ1541" s="123"/>
      <c r="BK1541" s="140"/>
      <c r="BP1541" s="5"/>
      <c r="BS1541" s="5"/>
      <c r="BT1541" s="5"/>
      <c r="BU1541" s="5"/>
      <c r="BV1541" s="5"/>
      <c r="BW1541" s="5"/>
      <c r="BX1541" s="14"/>
      <c r="BY1541" s="28"/>
      <c r="DC1541" s="5" t="e">
        <f>IF(REPORTE!AH$2="si",IF(C1541=VALUE(REPORTE!C$11),IF(SUM(DC1542:DC$1993),CONCATENATE(INT(B1541),", "),INT(B1541)),""),IF(C1541=VALUE(REPORTE!C$10),IF(SUM(DC1542:DC$1993),CONCATENATE(INT(B1541),", "),INT(B1541)),""))</f>
        <v>#VALUE!</v>
      </c>
      <c r="DG1541" s="5"/>
      <c r="DH1541" s="5"/>
      <c r="DI1541" s="5"/>
      <c r="DJ1541" s="5"/>
    </row>
    <row r="1542" spans="1:114">
      <c r="A1542" s="24"/>
      <c r="B1542" s="3"/>
      <c r="D1542" s="1"/>
      <c r="H1542" s="5"/>
      <c r="L1542" s="4"/>
      <c r="M1542" s="4"/>
      <c r="Q1542" s="5"/>
      <c r="Z1542" s="4"/>
      <c r="BH1542" s="7"/>
      <c r="BI1542" s="4"/>
      <c r="BJ1542" s="123"/>
      <c r="BK1542" s="140"/>
      <c r="BP1542" s="5"/>
      <c r="BS1542" s="5"/>
      <c r="BT1542" s="5"/>
      <c r="BU1542" s="5"/>
      <c r="BV1542" s="5"/>
      <c r="BW1542" s="5"/>
      <c r="BX1542" s="14"/>
      <c r="BY1542" s="28"/>
      <c r="DC1542" s="5" t="e">
        <f>IF(REPORTE!AH$2="si",IF(C1542=VALUE(REPORTE!C$11),IF(SUM(DC1543:DC$1993),CONCATENATE(INT(B1542),", "),INT(B1542)),""),IF(C1542=VALUE(REPORTE!C$10),IF(SUM(DC1543:DC$1993),CONCATENATE(INT(B1542),", "),INT(B1542)),""))</f>
        <v>#VALUE!</v>
      </c>
      <c r="DG1542" s="5"/>
      <c r="DH1542" s="5"/>
      <c r="DI1542" s="5"/>
      <c r="DJ1542" s="5"/>
    </row>
    <row r="1543" spans="1:114">
      <c r="A1543" s="24"/>
      <c r="B1543" s="3"/>
      <c r="D1543" s="1"/>
      <c r="H1543" s="5"/>
      <c r="L1543" s="4"/>
      <c r="M1543" s="4"/>
      <c r="Q1543" s="5"/>
      <c r="Z1543" s="4"/>
      <c r="BH1543" s="7"/>
      <c r="BI1543" s="4"/>
      <c r="BJ1543" s="123"/>
      <c r="BK1543" s="140"/>
      <c r="BP1543" s="5"/>
      <c r="BS1543" s="5"/>
      <c r="BT1543" s="5"/>
      <c r="BU1543" s="5"/>
      <c r="BV1543" s="5"/>
      <c r="BW1543" s="5"/>
      <c r="BX1543" s="14"/>
      <c r="BY1543" s="28"/>
      <c r="DC1543" s="5" t="e">
        <f>IF(REPORTE!AH$2="si",IF(C1543=VALUE(REPORTE!C$11),IF(SUM(DC1544:DC$1993),CONCATENATE(INT(B1543),", "),INT(B1543)),""),IF(C1543=VALUE(REPORTE!C$10),IF(SUM(DC1544:DC$1993),CONCATENATE(INT(B1543),", "),INT(B1543)),""))</f>
        <v>#VALUE!</v>
      </c>
      <c r="DG1543" s="5"/>
      <c r="DH1543" s="5"/>
      <c r="DI1543" s="5"/>
      <c r="DJ1543" s="5"/>
    </row>
    <row r="1544" spans="1:114">
      <c r="A1544" s="24"/>
      <c r="B1544" s="3"/>
      <c r="D1544" s="1"/>
      <c r="H1544" s="5"/>
      <c r="L1544" s="4"/>
      <c r="M1544" s="4"/>
      <c r="Q1544" s="5"/>
      <c r="Z1544" s="4"/>
      <c r="BH1544" s="7"/>
      <c r="BI1544" s="4"/>
      <c r="BJ1544" s="123"/>
      <c r="BK1544" s="140"/>
      <c r="BP1544" s="5"/>
      <c r="BS1544" s="5"/>
      <c r="BT1544" s="5"/>
      <c r="BU1544" s="5"/>
      <c r="BV1544" s="5"/>
      <c r="BW1544" s="5"/>
      <c r="BX1544" s="14"/>
      <c r="BY1544" s="28"/>
      <c r="DC1544" s="5" t="e">
        <f>IF(REPORTE!AH$2="si",IF(C1544=VALUE(REPORTE!C$11),IF(SUM(DC1545:DC$1993),CONCATENATE(INT(B1544),", "),INT(B1544)),""),IF(C1544=VALUE(REPORTE!C$10),IF(SUM(DC1545:DC$1993),CONCATENATE(INT(B1544),", "),INT(B1544)),""))</f>
        <v>#VALUE!</v>
      </c>
      <c r="DG1544" s="5"/>
      <c r="DH1544" s="5"/>
      <c r="DI1544" s="5"/>
      <c r="DJ1544" s="5"/>
    </row>
    <row r="1545" spans="1:114">
      <c r="A1545" s="24"/>
      <c r="B1545" s="3"/>
      <c r="D1545" s="1"/>
      <c r="H1545" s="5"/>
      <c r="L1545" s="4"/>
      <c r="M1545" s="4"/>
      <c r="Q1545" s="5"/>
      <c r="Z1545" s="4"/>
      <c r="BH1545" s="7"/>
      <c r="BI1545" s="4"/>
      <c r="BJ1545" s="123"/>
      <c r="BK1545" s="140"/>
      <c r="BP1545" s="5"/>
      <c r="BS1545" s="5"/>
      <c r="BT1545" s="5"/>
      <c r="BU1545" s="5"/>
      <c r="BV1545" s="5"/>
      <c r="BW1545" s="5"/>
      <c r="BX1545" s="14"/>
      <c r="BY1545" s="28"/>
      <c r="DC1545" s="5" t="e">
        <f>IF(REPORTE!AH$2="si",IF(C1545=VALUE(REPORTE!C$11),IF(SUM(DC1546:DC$1993),CONCATENATE(INT(B1545),", "),INT(B1545)),""),IF(C1545=VALUE(REPORTE!C$10),IF(SUM(DC1546:DC$1993),CONCATENATE(INT(B1545),", "),INT(B1545)),""))</f>
        <v>#VALUE!</v>
      </c>
      <c r="DG1545" s="5"/>
      <c r="DH1545" s="5"/>
      <c r="DI1545" s="5"/>
      <c r="DJ1545" s="5"/>
    </row>
    <row r="1546" spans="1:114">
      <c r="A1546" s="24"/>
      <c r="B1546" s="3"/>
      <c r="D1546" s="1"/>
      <c r="H1546" s="5"/>
      <c r="L1546" s="4"/>
      <c r="M1546" s="4"/>
      <c r="Q1546" s="5"/>
      <c r="Z1546" s="4"/>
      <c r="BH1546" s="7"/>
      <c r="BI1546" s="4"/>
      <c r="BJ1546" s="123"/>
      <c r="BK1546" s="140"/>
      <c r="BP1546" s="5"/>
      <c r="BS1546" s="5"/>
      <c r="BT1546" s="5"/>
      <c r="BU1546" s="5"/>
      <c r="BV1546" s="5"/>
      <c r="BW1546" s="5"/>
      <c r="BX1546" s="14"/>
      <c r="BY1546" s="28"/>
      <c r="DC1546" s="5" t="e">
        <f>IF(REPORTE!AH$2="si",IF(C1546=VALUE(REPORTE!C$11),IF(SUM(DC1547:DC$1993),CONCATENATE(INT(B1546),", "),INT(B1546)),""),IF(C1546=VALUE(REPORTE!C$10),IF(SUM(DC1547:DC$1993),CONCATENATE(INT(B1546),", "),INT(B1546)),""))</f>
        <v>#VALUE!</v>
      </c>
      <c r="DG1546" s="5"/>
      <c r="DH1546" s="5"/>
      <c r="DI1546" s="5"/>
      <c r="DJ1546" s="5"/>
    </row>
    <row r="1547" spans="1:114">
      <c r="A1547" s="24"/>
      <c r="B1547" s="3"/>
      <c r="D1547" s="1"/>
      <c r="H1547" s="5"/>
      <c r="L1547" s="4"/>
      <c r="M1547" s="4"/>
      <c r="Q1547" s="5"/>
      <c r="Z1547" s="4"/>
      <c r="BH1547" s="7"/>
      <c r="BI1547" s="4"/>
      <c r="BJ1547" s="123"/>
      <c r="BK1547" s="140"/>
      <c r="BP1547" s="5"/>
      <c r="BS1547" s="5"/>
      <c r="BT1547" s="5"/>
      <c r="BU1547" s="5"/>
      <c r="BV1547" s="5"/>
      <c r="BW1547" s="5"/>
      <c r="BX1547" s="14"/>
      <c r="BY1547" s="28"/>
      <c r="DC1547" s="5" t="e">
        <f>IF(REPORTE!AH$2="si",IF(C1547=VALUE(REPORTE!C$11),IF(SUM(DC1548:DC$1993),CONCATENATE(INT(B1547),", "),INT(B1547)),""),IF(C1547=VALUE(REPORTE!C$10),IF(SUM(DC1548:DC$1993),CONCATENATE(INT(B1547),", "),INT(B1547)),""))</f>
        <v>#VALUE!</v>
      </c>
      <c r="DG1547" s="5"/>
      <c r="DH1547" s="5"/>
      <c r="DI1547" s="5"/>
      <c r="DJ1547" s="5"/>
    </row>
    <row r="1548" spans="1:114">
      <c r="A1548" s="24"/>
      <c r="B1548" s="3"/>
      <c r="D1548" s="1"/>
      <c r="H1548" s="5"/>
      <c r="L1548" s="4"/>
      <c r="M1548" s="4"/>
      <c r="Q1548" s="5"/>
      <c r="Z1548" s="4"/>
      <c r="BH1548" s="7"/>
      <c r="BI1548" s="4"/>
      <c r="BJ1548" s="123"/>
      <c r="BK1548" s="140"/>
      <c r="BP1548" s="5"/>
      <c r="BS1548" s="5"/>
      <c r="BT1548" s="5"/>
      <c r="BU1548" s="5"/>
      <c r="BV1548" s="5"/>
      <c r="BW1548" s="5"/>
      <c r="BX1548" s="14"/>
      <c r="BY1548" s="28"/>
      <c r="DC1548" s="5" t="e">
        <f>IF(REPORTE!AH$2="si",IF(C1548=VALUE(REPORTE!C$11),IF(SUM(DC1549:DC$1993),CONCATENATE(INT(B1548),", "),INT(B1548)),""),IF(C1548=VALUE(REPORTE!C$10),IF(SUM(DC1549:DC$1993),CONCATENATE(INT(B1548),", "),INT(B1548)),""))</f>
        <v>#VALUE!</v>
      </c>
      <c r="DG1548" s="5"/>
      <c r="DH1548" s="5"/>
      <c r="DI1548" s="5"/>
      <c r="DJ1548" s="5"/>
    </row>
    <row r="1549" spans="1:114">
      <c r="A1549" s="24"/>
      <c r="B1549" s="3"/>
      <c r="D1549" s="1"/>
      <c r="H1549" s="5"/>
      <c r="L1549" s="4"/>
      <c r="M1549" s="4"/>
      <c r="Q1549" s="5"/>
      <c r="Z1549" s="4"/>
      <c r="BH1549" s="7"/>
      <c r="BI1549" s="4"/>
      <c r="BJ1549" s="123"/>
      <c r="BK1549" s="140"/>
      <c r="BP1549" s="5"/>
      <c r="BS1549" s="5"/>
      <c r="BT1549" s="5"/>
      <c r="BU1549" s="5"/>
      <c r="BV1549" s="5"/>
      <c r="BW1549" s="5"/>
      <c r="BX1549" s="14"/>
      <c r="BY1549" s="28"/>
      <c r="DC1549" s="5" t="e">
        <f>IF(REPORTE!AH$2="si",IF(C1549=VALUE(REPORTE!C$11),IF(SUM(DC1550:DC$1993),CONCATENATE(INT(B1549),", "),INT(B1549)),""),IF(C1549=VALUE(REPORTE!C$10),IF(SUM(DC1550:DC$1993),CONCATENATE(INT(B1549),", "),INT(B1549)),""))</f>
        <v>#VALUE!</v>
      </c>
      <c r="DG1549" s="5"/>
      <c r="DH1549" s="5"/>
      <c r="DI1549" s="5"/>
      <c r="DJ1549" s="5"/>
    </row>
    <row r="1550" spans="1:114">
      <c r="A1550" s="24"/>
      <c r="B1550" s="3"/>
      <c r="D1550" s="1"/>
      <c r="H1550" s="5"/>
      <c r="L1550" s="4"/>
      <c r="M1550" s="4"/>
      <c r="Q1550" s="5"/>
      <c r="Z1550" s="4"/>
      <c r="BH1550" s="7"/>
      <c r="BI1550" s="4"/>
      <c r="BJ1550" s="123"/>
      <c r="BK1550" s="140"/>
      <c r="BP1550" s="5"/>
      <c r="BS1550" s="5"/>
      <c r="BT1550" s="5"/>
      <c r="BU1550" s="5"/>
      <c r="BV1550" s="5"/>
      <c r="BW1550" s="5"/>
      <c r="BX1550" s="14"/>
      <c r="BY1550" s="28"/>
      <c r="DC1550" s="5" t="e">
        <f>IF(REPORTE!AH$2="si",IF(C1550=VALUE(REPORTE!C$11),IF(SUM(DC1551:DC$1993),CONCATENATE(INT(B1550),", "),INT(B1550)),""),IF(C1550=VALUE(REPORTE!C$10),IF(SUM(DC1551:DC$1993),CONCATENATE(INT(B1550),", "),INT(B1550)),""))</f>
        <v>#VALUE!</v>
      </c>
      <c r="DG1550" s="5"/>
      <c r="DH1550" s="5"/>
      <c r="DI1550" s="5"/>
      <c r="DJ1550" s="5"/>
    </row>
    <row r="1551" spans="1:114">
      <c r="A1551" s="24"/>
      <c r="B1551" s="3"/>
      <c r="D1551" s="1"/>
      <c r="H1551" s="5"/>
      <c r="L1551" s="4"/>
      <c r="M1551" s="4"/>
      <c r="Q1551" s="5"/>
      <c r="Z1551" s="4"/>
      <c r="BH1551" s="7"/>
      <c r="BI1551" s="4"/>
      <c r="BJ1551" s="123"/>
      <c r="BK1551" s="140"/>
      <c r="BP1551" s="5"/>
      <c r="BS1551" s="5"/>
      <c r="BT1551" s="5"/>
      <c r="BU1551" s="5"/>
      <c r="BV1551" s="5"/>
      <c r="BW1551" s="5"/>
      <c r="BX1551" s="14"/>
      <c r="BY1551" s="28"/>
      <c r="DC1551" s="5" t="e">
        <f>IF(REPORTE!AH$2="si",IF(C1551=VALUE(REPORTE!C$11),IF(SUM(DC1552:DC$1993),CONCATENATE(INT(B1551),", "),INT(B1551)),""),IF(C1551=VALUE(REPORTE!C$10),IF(SUM(DC1552:DC$1993),CONCATENATE(INT(B1551),", "),INT(B1551)),""))</f>
        <v>#VALUE!</v>
      </c>
      <c r="DG1551" s="5"/>
      <c r="DH1551" s="5"/>
      <c r="DI1551" s="5"/>
      <c r="DJ1551" s="5"/>
    </row>
    <row r="1552" spans="1:114">
      <c r="A1552" s="24"/>
      <c r="B1552" s="3"/>
      <c r="D1552" s="1"/>
      <c r="H1552" s="5"/>
      <c r="L1552" s="4"/>
      <c r="M1552" s="4"/>
      <c r="Q1552" s="5"/>
      <c r="Z1552" s="4"/>
      <c r="BH1552" s="7"/>
      <c r="BI1552" s="4"/>
      <c r="BJ1552" s="123"/>
      <c r="BK1552" s="140"/>
      <c r="BP1552" s="5"/>
      <c r="BS1552" s="5"/>
      <c r="BT1552" s="5"/>
      <c r="BU1552" s="5"/>
      <c r="BV1552" s="5"/>
      <c r="BW1552" s="5"/>
      <c r="BX1552" s="14"/>
      <c r="BY1552" s="28"/>
      <c r="DC1552" s="5" t="e">
        <f>IF(REPORTE!AH$2="si",IF(C1552=VALUE(REPORTE!C$11),IF(SUM(DC1553:DC$1993),CONCATENATE(INT(B1552),", "),INT(B1552)),""),IF(C1552=VALUE(REPORTE!C$10),IF(SUM(DC1553:DC$1993),CONCATENATE(INT(B1552),", "),INT(B1552)),""))</f>
        <v>#VALUE!</v>
      </c>
      <c r="DG1552" s="5"/>
      <c r="DH1552" s="5"/>
      <c r="DI1552" s="5"/>
      <c r="DJ1552" s="5"/>
    </row>
    <row r="1553" spans="1:114">
      <c r="A1553" s="24"/>
      <c r="B1553" s="3"/>
      <c r="D1553" s="1"/>
      <c r="H1553" s="5"/>
      <c r="L1553" s="4"/>
      <c r="M1553" s="4"/>
      <c r="Q1553" s="5"/>
      <c r="Z1553" s="4"/>
      <c r="BH1553" s="7"/>
      <c r="BI1553" s="4"/>
      <c r="BJ1553" s="123"/>
      <c r="BK1553" s="140"/>
      <c r="BP1553" s="5"/>
      <c r="BS1553" s="5"/>
      <c r="BT1553" s="5"/>
      <c r="BU1553" s="5"/>
      <c r="BV1553" s="5"/>
      <c r="BW1553" s="5"/>
      <c r="BX1553" s="14"/>
      <c r="BY1553" s="28"/>
      <c r="DC1553" s="5" t="e">
        <f>IF(REPORTE!AH$2="si",IF(C1553=VALUE(REPORTE!C$11),IF(SUM(DC1554:DC$1993),CONCATENATE(INT(B1553),", "),INT(B1553)),""),IF(C1553=VALUE(REPORTE!C$10),IF(SUM(DC1554:DC$1993),CONCATENATE(INT(B1553),", "),INT(B1553)),""))</f>
        <v>#VALUE!</v>
      </c>
      <c r="DG1553" s="5"/>
      <c r="DH1553" s="5"/>
      <c r="DI1553" s="5"/>
      <c r="DJ1553" s="5"/>
    </row>
    <row r="1554" spans="1:114">
      <c r="A1554" s="24"/>
      <c r="B1554" s="3"/>
      <c r="D1554" s="1"/>
      <c r="H1554" s="5"/>
      <c r="L1554" s="4"/>
      <c r="M1554" s="4"/>
      <c r="Q1554" s="5"/>
      <c r="Z1554" s="4"/>
      <c r="BH1554" s="7"/>
      <c r="BI1554" s="4"/>
      <c r="BJ1554" s="123"/>
      <c r="BK1554" s="140"/>
      <c r="BP1554" s="5"/>
      <c r="BS1554" s="5"/>
      <c r="BT1554" s="5"/>
      <c r="BU1554" s="5"/>
      <c r="BV1554" s="5"/>
      <c r="BW1554" s="5"/>
      <c r="BX1554" s="14"/>
      <c r="BY1554" s="28"/>
      <c r="DC1554" s="5" t="e">
        <f>IF(REPORTE!AH$2="si",IF(C1554=VALUE(REPORTE!C$11),IF(SUM(DC1555:DC$1993),CONCATENATE(INT(B1554),", "),INT(B1554)),""),IF(C1554=VALUE(REPORTE!C$10),IF(SUM(DC1555:DC$1993),CONCATENATE(INT(B1554),", "),INT(B1554)),""))</f>
        <v>#VALUE!</v>
      </c>
      <c r="DG1554" s="5"/>
      <c r="DH1554" s="5"/>
      <c r="DI1554" s="5"/>
      <c r="DJ1554" s="5"/>
    </row>
    <row r="1555" spans="1:114">
      <c r="A1555" s="24"/>
      <c r="B1555" s="3"/>
      <c r="D1555" s="1"/>
      <c r="H1555" s="5"/>
      <c r="L1555" s="4"/>
      <c r="M1555" s="4"/>
      <c r="Q1555" s="5"/>
      <c r="Z1555" s="4"/>
      <c r="BH1555" s="7"/>
      <c r="BI1555" s="4"/>
      <c r="BJ1555" s="123"/>
      <c r="BK1555" s="140"/>
      <c r="BP1555" s="5"/>
      <c r="BS1555" s="5"/>
      <c r="BT1555" s="5"/>
      <c r="BU1555" s="5"/>
      <c r="BV1555" s="5"/>
      <c r="BW1555" s="5"/>
      <c r="BX1555" s="14"/>
      <c r="BY1555" s="28"/>
      <c r="DC1555" s="5" t="e">
        <f>IF(REPORTE!AH$2="si",IF(C1555=VALUE(REPORTE!C$11),IF(SUM(DC1556:DC$1993),CONCATENATE(INT(B1555),", "),INT(B1555)),""),IF(C1555=VALUE(REPORTE!C$10),IF(SUM(DC1556:DC$1993),CONCATENATE(INT(B1555),", "),INT(B1555)),""))</f>
        <v>#VALUE!</v>
      </c>
      <c r="DD1555" s="5"/>
      <c r="DG1555" s="5"/>
      <c r="DH1555" s="5"/>
      <c r="DI1555" s="5"/>
      <c r="DJ1555" s="5"/>
    </row>
    <row r="1556" spans="1:114">
      <c r="A1556" s="24"/>
      <c r="B1556" s="3"/>
      <c r="D1556" s="1"/>
      <c r="H1556" s="5"/>
      <c r="L1556" s="4"/>
      <c r="M1556" s="4"/>
      <c r="Q1556" s="5"/>
      <c r="Z1556" s="4"/>
      <c r="BH1556" s="7"/>
      <c r="BI1556" s="4"/>
      <c r="BJ1556" s="123"/>
      <c r="BK1556" s="140"/>
      <c r="BP1556" s="5"/>
      <c r="BS1556" s="5"/>
      <c r="BT1556" s="5"/>
      <c r="BU1556" s="5"/>
      <c r="BV1556" s="5"/>
      <c r="BW1556" s="5"/>
      <c r="BX1556" s="14"/>
      <c r="BY1556" s="28"/>
      <c r="DC1556" s="5" t="e">
        <f>IF(REPORTE!AH$2="si",IF(C1556=VALUE(REPORTE!C$11),IF(SUM(DC1557:DC$1993),CONCATENATE(INT(B1556),", "),INT(B1556)),""),IF(C1556=VALUE(REPORTE!C$10),IF(SUM(DC1557:DC$1993),CONCATENATE(INT(B1556),", "),INT(B1556)),""))</f>
        <v>#VALUE!</v>
      </c>
      <c r="DD1556" s="5" t="e">
        <f>CONCATENATE(DC1556,DC1557,DC1558,DC1559,DC1560,DC1561,DC1562,DC1563,DC1564,DC1565,DC1566,DC1567,DC1568,DC1569,DC1570,DC1571,DC1572,DC1573,DC1574,DC1575,DC1576,DC1577,DC1578,DC1579,DC1580,DC1581,DC1582,DC1583,DC1584,DC1585,DC1586,DC1587,DC1588,DC1589,DC1590,DC1591,DC1592,DC1593,DC1594,DC1595,DC1596,DC1597)</f>
        <v>#VALUE!</v>
      </c>
      <c r="DG1556" s="5"/>
      <c r="DH1556" s="5"/>
      <c r="DI1556" s="5"/>
      <c r="DJ1556" s="5"/>
    </row>
    <row r="1557" spans="1:114">
      <c r="A1557" s="24"/>
      <c r="B1557" s="3"/>
      <c r="D1557" s="1"/>
      <c r="H1557" s="5"/>
      <c r="L1557" s="4"/>
      <c r="M1557" s="4"/>
      <c r="Q1557" s="5"/>
      <c r="Z1557" s="4"/>
      <c r="BH1557" s="7"/>
      <c r="BI1557" s="4"/>
      <c r="BJ1557" s="123"/>
      <c r="BK1557" s="140"/>
      <c r="BP1557" s="5"/>
      <c r="BS1557" s="5"/>
      <c r="BT1557" s="5"/>
      <c r="BU1557" s="5"/>
      <c r="BV1557" s="5"/>
      <c r="BW1557" s="5"/>
      <c r="BX1557" s="14"/>
      <c r="BY1557" s="28"/>
      <c r="DC1557" s="5" t="e">
        <f>IF(REPORTE!AH$2="si",IF(C1557=VALUE(REPORTE!C$11),IF(SUM(DC1558:DC$1993),CONCATENATE(INT(B1557),", "),INT(B1557)),""),IF(C1557=VALUE(REPORTE!C$10),IF(SUM(DC1558:DC$1993),CONCATENATE(INT(B1557),", "),INT(B1557)),""))</f>
        <v>#VALUE!</v>
      </c>
      <c r="DG1557" s="5"/>
      <c r="DH1557" s="5"/>
      <c r="DI1557" s="5"/>
      <c r="DJ1557" s="5"/>
    </row>
    <row r="1558" spans="1:114">
      <c r="A1558" s="24"/>
      <c r="B1558" s="3"/>
      <c r="D1558" s="1"/>
      <c r="H1558" s="5"/>
      <c r="L1558" s="4"/>
      <c r="M1558" s="4"/>
      <c r="Q1558" s="5"/>
      <c r="Z1558" s="4"/>
      <c r="BH1558" s="7"/>
      <c r="BI1558" s="4"/>
      <c r="BJ1558" s="123"/>
      <c r="BK1558" s="140"/>
      <c r="BP1558" s="5"/>
      <c r="BS1558" s="5"/>
      <c r="BT1558" s="5"/>
      <c r="BU1558" s="5"/>
      <c r="BV1558" s="5"/>
      <c r="BW1558" s="5"/>
      <c r="BX1558" s="14"/>
      <c r="BY1558" s="28"/>
      <c r="DC1558" s="5" t="e">
        <f>IF(REPORTE!AH$2="si",IF(C1558=VALUE(REPORTE!C$11),IF(SUM(DC1559:DC$1993),CONCATENATE(INT(B1558),", "),INT(B1558)),""),IF(C1558=VALUE(REPORTE!C$10),IF(SUM(DC1559:DC$1993),CONCATENATE(INT(B1558),", "),INT(B1558)),""))</f>
        <v>#VALUE!</v>
      </c>
      <c r="DG1558" s="5"/>
      <c r="DH1558" s="5"/>
      <c r="DI1558" s="5"/>
      <c r="DJ1558" s="5"/>
    </row>
    <row r="1559" spans="1:114">
      <c r="A1559" s="24"/>
      <c r="B1559" s="3"/>
      <c r="D1559" s="1"/>
      <c r="H1559" s="5"/>
      <c r="L1559" s="4"/>
      <c r="M1559" s="4"/>
      <c r="Q1559" s="5"/>
      <c r="Z1559" s="4"/>
      <c r="BH1559" s="7"/>
      <c r="BI1559" s="4"/>
      <c r="BJ1559" s="123"/>
      <c r="BK1559" s="140"/>
      <c r="BP1559" s="5"/>
      <c r="BS1559" s="5"/>
      <c r="BT1559" s="5"/>
      <c r="BU1559" s="5"/>
      <c r="BV1559" s="5"/>
      <c r="BW1559" s="5"/>
      <c r="BX1559" s="14"/>
      <c r="BY1559" s="28"/>
      <c r="DC1559" s="5" t="e">
        <f>IF(REPORTE!AH$2="si",IF(C1559=VALUE(REPORTE!C$11),IF(SUM(DC1560:DC$1993),CONCATENATE(INT(B1559),", "),INT(B1559)),""),IF(C1559=VALUE(REPORTE!C$10),IF(SUM(DC1560:DC$1993),CONCATENATE(INT(B1559),", "),INT(B1559)),""))</f>
        <v>#VALUE!</v>
      </c>
      <c r="DG1559" s="5"/>
      <c r="DH1559" s="5"/>
      <c r="DI1559" s="5"/>
      <c r="DJ1559" s="5"/>
    </row>
    <row r="1560" spans="1:114">
      <c r="A1560" s="24"/>
      <c r="B1560" s="3"/>
      <c r="D1560" s="1"/>
      <c r="H1560" s="5"/>
      <c r="L1560" s="4"/>
      <c r="M1560" s="4"/>
      <c r="Q1560" s="5"/>
      <c r="Z1560" s="4"/>
      <c r="BH1560" s="7"/>
      <c r="BI1560" s="4"/>
      <c r="BJ1560" s="123"/>
      <c r="BK1560" s="140"/>
      <c r="BP1560" s="5"/>
      <c r="BS1560" s="5"/>
      <c r="BT1560" s="5"/>
      <c r="BU1560" s="5"/>
      <c r="BV1560" s="5"/>
      <c r="BW1560" s="5"/>
      <c r="BX1560" s="14"/>
      <c r="BY1560" s="28"/>
      <c r="DC1560" s="5" t="e">
        <f>IF(REPORTE!AH$2="si",IF(C1560=VALUE(REPORTE!C$11),IF(SUM(DC1561:DC$1993),CONCATENATE(INT(B1560),", "),INT(B1560)),""),IF(C1560=VALUE(REPORTE!C$10),IF(SUM(DC1561:DC$1993),CONCATENATE(INT(B1560),", "),INT(B1560)),""))</f>
        <v>#VALUE!</v>
      </c>
      <c r="DG1560" s="5"/>
      <c r="DH1560" s="5"/>
      <c r="DI1560" s="5"/>
      <c r="DJ1560" s="5"/>
    </row>
    <row r="1561" spans="1:114">
      <c r="A1561" s="24"/>
      <c r="B1561" s="3"/>
      <c r="D1561" s="1"/>
      <c r="H1561" s="5"/>
      <c r="L1561" s="4"/>
      <c r="M1561" s="4"/>
      <c r="Q1561" s="5"/>
      <c r="Z1561" s="4"/>
      <c r="BH1561" s="7"/>
      <c r="BI1561" s="4"/>
      <c r="BJ1561" s="123"/>
      <c r="BK1561" s="140"/>
      <c r="BP1561" s="5"/>
      <c r="BS1561" s="5"/>
      <c r="BT1561" s="5"/>
      <c r="BU1561" s="5"/>
      <c r="BV1561" s="5"/>
      <c r="BW1561" s="5"/>
      <c r="BX1561" s="14"/>
      <c r="BY1561" s="28"/>
      <c r="DC1561" s="5" t="e">
        <f>IF(REPORTE!AH$2="si",IF(C1561=VALUE(REPORTE!C$11),IF(SUM(DC1562:DC$1993),CONCATENATE(INT(B1561),", "),INT(B1561)),""),IF(C1561=VALUE(REPORTE!C$10),IF(SUM(DC1562:DC$1993),CONCATENATE(INT(B1561),", "),INT(B1561)),""))</f>
        <v>#VALUE!</v>
      </c>
      <c r="DG1561" s="5"/>
      <c r="DH1561" s="5"/>
      <c r="DI1561" s="5"/>
      <c r="DJ1561" s="5"/>
    </row>
    <row r="1562" spans="1:114">
      <c r="A1562" s="24"/>
      <c r="B1562" s="3"/>
      <c r="D1562" s="1"/>
      <c r="H1562" s="5"/>
      <c r="L1562" s="4"/>
      <c r="M1562" s="4"/>
      <c r="Q1562" s="5"/>
      <c r="Z1562" s="4"/>
      <c r="BH1562" s="7"/>
      <c r="BI1562" s="4"/>
      <c r="BJ1562" s="123"/>
      <c r="BK1562" s="140"/>
      <c r="BP1562" s="5"/>
      <c r="BS1562" s="5"/>
      <c r="BT1562" s="5"/>
      <c r="BU1562" s="5"/>
      <c r="BV1562" s="5"/>
      <c r="BW1562" s="5"/>
      <c r="BX1562" s="14"/>
      <c r="BY1562" s="28"/>
      <c r="DC1562" s="5" t="e">
        <f>IF(REPORTE!AH$2="si",IF(C1562=VALUE(REPORTE!C$11),IF(SUM(DC1563:DC$1993),CONCATENATE(INT(B1562),", "),INT(B1562)),""),IF(C1562=VALUE(REPORTE!C$10),IF(SUM(DC1563:DC$1993),CONCATENATE(INT(B1562),", "),INT(B1562)),""))</f>
        <v>#VALUE!</v>
      </c>
      <c r="DG1562" s="5"/>
      <c r="DH1562" s="5"/>
      <c r="DI1562" s="5"/>
      <c r="DJ1562" s="5"/>
    </row>
    <row r="1563" spans="1:114">
      <c r="A1563" s="24"/>
      <c r="B1563" s="3"/>
      <c r="D1563" s="1"/>
      <c r="H1563" s="5"/>
      <c r="L1563" s="4"/>
      <c r="M1563" s="4"/>
      <c r="Q1563" s="5"/>
      <c r="Z1563" s="4"/>
      <c r="BH1563" s="7"/>
      <c r="BI1563" s="4"/>
      <c r="BJ1563" s="123"/>
      <c r="BK1563" s="140"/>
      <c r="BP1563" s="5"/>
      <c r="BS1563" s="5"/>
      <c r="BT1563" s="5"/>
      <c r="BU1563" s="5"/>
      <c r="BV1563" s="5"/>
      <c r="BW1563" s="5"/>
      <c r="BX1563" s="14"/>
      <c r="BY1563" s="28"/>
      <c r="DC1563" s="5" t="e">
        <f>IF(REPORTE!AH$2="si",IF(C1563=VALUE(REPORTE!C$11),IF(SUM(DC1564:DC$1993),CONCATENATE(INT(B1563),", "),INT(B1563)),""),IF(C1563=VALUE(REPORTE!C$10),IF(SUM(DC1564:DC$1993),CONCATENATE(INT(B1563),", "),INT(B1563)),""))</f>
        <v>#VALUE!</v>
      </c>
      <c r="DG1563" s="5"/>
      <c r="DH1563" s="5"/>
      <c r="DI1563" s="5"/>
      <c r="DJ1563" s="5"/>
    </row>
    <row r="1564" spans="1:114">
      <c r="A1564" s="24"/>
      <c r="B1564" s="3"/>
      <c r="D1564" s="1"/>
      <c r="H1564" s="5"/>
      <c r="L1564" s="4"/>
      <c r="M1564" s="4"/>
      <c r="Q1564" s="5"/>
      <c r="Z1564" s="4"/>
      <c r="BH1564" s="7"/>
      <c r="BI1564" s="4"/>
      <c r="BJ1564" s="123"/>
      <c r="BK1564" s="140"/>
      <c r="BP1564" s="5"/>
      <c r="BS1564" s="5"/>
      <c r="BT1564" s="5"/>
      <c r="BU1564" s="5"/>
      <c r="BV1564" s="5"/>
      <c r="BW1564" s="5"/>
      <c r="BX1564" s="14"/>
      <c r="BY1564" s="28"/>
      <c r="DC1564" s="5" t="e">
        <f>IF(REPORTE!AH$2="si",IF(C1564=VALUE(REPORTE!C$11),IF(SUM(DC1565:DC$1993),CONCATENATE(INT(B1564),", "),INT(B1564)),""),IF(C1564=VALUE(REPORTE!C$10),IF(SUM(DC1565:DC$1993),CONCATENATE(INT(B1564),", "),INT(B1564)),""))</f>
        <v>#VALUE!</v>
      </c>
      <c r="DG1564" s="5"/>
      <c r="DH1564" s="5"/>
      <c r="DI1564" s="5"/>
      <c r="DJ1564" s="5"/>
    </row>
    <row r="1565" spans="1:114">
      <c r="A1565" s="24"/>
      <c r="B1565" s="3"/>
      <c r="D1565" s="1"/>
      <c r="H1565" s="5"/>
      <c r="L1565" s="4"/>
      <c r="M1565" s="4"/>
      <c r="Q1565" s="5"/>
      <c r="Z1565" s="4"/>
      <c r="BH1565" s="7"/>
      <c r="BI1565" s="4"/>
      <c r="BJ1565" s="123"/>
      <c r="BK1565" s="140"/>
      <c r="BP1565" s="5"/>
      <c r="BS1565" s="5"/>
      <c r="BT1565" s="5"/>
      <c r="BU1565" s="5"/>
      <c r="BV1565" s="5"/>
      <c r="BW1565" s="5"/>
      <c r="BX1565" s="14"/>
      <c r="BY1565" s="28"/>
      <c r="DC1565" s="5" t="e">
        <f>IF(REPORTE!AH$2="si",IF(C1565=VALUE(REPORTE!C$11),IF(SUM(DC1566:DC$1993),CONCATENATE(INT(B1565),", "),INT(B1565)),""),IF(C1565=VALUE(REPORTE!C$10),IF(SUM(DC1566:DC$1993),CONCATENATE(INT(B1565),", "),INT(B1565)),""))</f>
        <v>#VALUE!</v>
      </c>
      <c r="DG1565" s="5"/>
      <c r="DH1565" s="5"/>
      <c r="DI1565" s="5"/>
      <c r="DJ1565" s="5"/>
    </row>
    <row r="1566" spans="1:114">
      <c r="A1566" s="24"/>
      <c r="B1566" s="3"/>
      <c r="D1566" s="1"/>
      <c r="H1566" s="5"/>
      <c r="L1566" s="4"/>
      <c r="M1566" s="4"/>
      <c r="Q1566" s="5"/>
      <c r="Z1566" s="4"/>
      <c r="BH1566" s="7"/>
      <c r="BI1566" s="4"/>
      <c r="BJ1566" s="123"/>
      <c r="BK1566" s="140"/>
      <c r="BP1566" s="5"/>
      <c r="BS1566" s="5"/>
      <c r="BT1566" s="5"/>
      <c r="BU1566" s="5"/>
      <c r="BV1566" s="5"/>
      <c r="BW1566" s="5"/>
      <c r="BX1566" s="14"/>
      <c r="BY1566" s="28"/>
      <c r="DC1566" s="5" t="e">
        <f>IF(REPORTE!AH$2="si",IF(C1566=VALUE(REPORTE!C$11),IF(SUM(DC1567:DC$1993),CONCATENATE(INT(B1566),", "),INT(B1566)),""),IF(C1566=VALUE(REPORTE!C$10),IF(SUM(DC1567:DC$1993),CONCATENATE(INT(B1566),", "),INT(B1566)),""))</f>
        <v>#VALUE!</v>
      </c>
      <c r="DG1566" s="5"/>
      <c r="DH1566" s="5"/>
      <c r="DI1566" s="5"/>
      <c r="DJ1566" s="5"/>
    </row>
    <row r="1567" spans="1:114">
      <c r="A1567" s="24"/>
      <c r="B1567" s="3"/>
      <c r="D1567" s="1"/>
      <c r="H1567" s="5"/>
      <c r="L1567" s="4"/>
      <c r="M1567" s="4"/>
      <c r="Q1567" s="5"/>
      <c r="Z1567" s="4"/>
      <c r="BH1567" s="7"/>
      <c r="BI1567" s="4"/>
      <c r="BJ1567" s="123"/>
      <c r="BK1567" s="140"/>
      <c r="BP1567" s="5"/>
      <c r="BS1567" s="5"/>
      <c r="BT1567" s="5"/>
      <c r="BU1567" s="5"/>
      <c r="BV1567" s="5"/>
      <c r="BW1567" s="5"/>
      <c r="BX1567" s="14"/>
      <c r="BY1567" s="28"/>
      <c r="DC1567" s="5" t="e">
        <f>IF(REPORTE!AH$2="si",IF(C1567=VALUE(REPORTE!C$11),IF(SUM(DC1568:DC$1993),CONCATENATE(INT(B1567),", "),INT(B1567)),""),IF(C1567=VALUE(REPORTE!C$10),IF(SUM(DC1568:DC$1993),CONCATENATE(INT(B1567),", "),INT(B1567)),""))</f>
        <v>#VALUE!</v>
      </c>
      <c r="DG1567" s="5"/>
      <c r="DH1567" s="5"/>
      <c r="DI1567" s="5"/>
      <c r="DJ1567" s="5"/>
    </row>
    <row r="1568" spans="1:114">
      <c r="A1568" s="24"/>
      <c r="B1568" s="3"/>
      <c r="D1568" s="1"/>
      <c r="H1568" s="5"/>
      <c r="L1568" s="4"/>
      <c r="M1568" s="4"/>
      <c r="Q1568" s="5"/>
      <c r="Z1568" s="4"/>
      <c r="BH1568" s="7"/>
      <c r="BI1568" s="4"/>
      <c r="BJ1568" s="123"/>
      <c r="BK1568" s="140"/>
      <c r="BP1568" s="5"/>
      <c r="BS1568" s="5"/>
      <c r="BT1568" s="5"/>
      <c r="BU1568" s="5"/>
      <c r="BV1568" s="5"/>
      <c r="BW1568" s="5"/>
      <c r="BX1568" s="14"/>
      <c r="BY1568" s="28"/>
      <c r="DC1568" s="5" t="e">
        <f>IF(REPORTE!AH$2="si",IF(C1568=VALUE(REPORTE!C$11),IF(SUM(DC1569:DC$1993),CONCATENATE(INT(B1568),", "),INT(B1568)),""),IF(C1568=VALUE(REPORTE!C$10),IF(SUM(DC1569:DC$1993),CONCATENATE(INT(B1568),", "),INT(B1568)),""))</f>
        <v>#VALUE!</v>
      </c>
      <c r="DG1568" s="5"/>
      <c r="DH1568" s="5"/>
      <c r="DI1568" s="5"/>
      <c r="DJ1568" s="5"/>
    </row>
    <row r="1569" spans="1:114">
      <c r="A1569" s="24"/>
      <c r="B1569" s="3"/>
      <c r="D1569" s="1"/>
      <c r="H1569" s="5"/>
      <c r="L1569" s="4"/>
      <c r="M1569" s="4"/>
      <c r="Q1569" s="5"/>
      <c r="Z1569" s="4"/>
      <c r="BH1569" s="7"/>
      <c r="BI1569" s="4"/>
      <c r="BJ1569" s="123"/>
      <c r="BK1569" s="140"/>
      <c r="BP1569" s="5"/>
      <c r="BS1569" s="5"/>
      <c r="BT1569" s="5"/>
      <c r="BU1569" s="5"/>
      <c r="BV1569" s="5"/>
      <c r="BW1569" s="5"/>
      <c r="BX1569" s="14"/>
      <c r="BY1569" s="28"/>
      <c r="DC1569" s="5" t="e">
        <f>IF(REPORTE!AH$2="si",IF(C1569=VALUE(REPORTE!C$11),IF(SUM(DC1570:DC$1993),CONCATENATE(INT(B1569),", "),INT(B1569)),""),IF(C1569=VALUE(REPORTE!C$10),IF(SUM(DC1570:DC$1993),CONCATENATE(INT(B1569),", "),INT(B1569)),""))</f>
        <v>#VALUE!</v>
      </c>
      <c r="DG1569" s="5"/>
      <c r="DH1569" s="5"/>
      <c r="DI1569" s="5"/>
      <c r="DJ1569" s="5"/>
    </row>
    <row r="1570" spans="1:114">
      <c r="A1570" s="24"/>
      <c r="B1570" s="3"/>
      <c r="D1570" s="1"/>
      <c r="H1570" s="5"/>
      <c r="L1570" s="4"/>
      <c r="M1570" s="4"/>
      <c r="Q1570" s="5"/>
      <c r="Z1570" s="4"/>
      <c r="BH1570" s="7"/>
      <c r="BI1570" s="4"/>
      <c r="BJ1570" s="123"/>
      <c r="BK1570" s="140"/>
      <c r="BP1570" s="5"/>
      <c r="BS1570" s="5"/>
      <c r="BT1570" s="5"/>
      <c r="BU1570" s="5"/>
      <c r="BV1570" s="5"/>
      <c r="BW1570" s="5"/>
      <c r="BX1570" s="14"/>
      <c r="BY1570" s="28"/>
      <c r="DC1570" s="5" t="e">
        <f>IF(REPORTE!AH$2="si",IF(C1570=VALUE(REPORTE!C$11),IF(SUM(DC1571:DC$1993),CONCATENATE(INT(B1570),", "),INT(B1570)),""),IF(C1570=VALUE(REPORTE!C$10),IF(SUM(DC1571:DC$1993),CONCATENATE(INT(B1570),", "),INT(B1570)),""))</f>
        <v>#VALUE!</v>
      </c>
      <c r="DG1570" s="5"/>
      <c r="DH1570" s="5"/>
      <c r="DI1570" s="5"/>
      <c r="DJ1570" s="5"/>
    </row>
    <row r="1571" spans="1:114">
      <c r="A1571" s="24"/>
      <c r="B1571" s="3"/>
      <c r="D1571" s="1"/>
      <c r="H1571" s="5"/>
      <c r="L1571" s="4"/>
      <c r="M1571" s="4"/>
      <c r="Q1571" s="5"/>
      <c r="Z1571" s="4"/>
      <c r="BH1571" s="7"/>
      <c r="BI1571" s="4"/>
      <c r="BJ1571" s="123"/>
      <c r="BK1571" s="140"/>
      <c r="BP1571" s="5"/>
      <c r="BS1571" s="5"/>
      <c r="BT1571" s="5"/>
      <c r="BU1571" s="5"/>
      <c r="BV1571" s="5"/>
      <c r="BW1571" s="5"/>
      <c r="BX1571" s="14"/>
      <c r="BY1571" s="28"/>
      <c r="DC1571" s="5" t="e">
        <f>IF(REPORTE!AH$2="si",IF(C1571=VALUE(REPORTE!C$11),IF(SUM(DC1572:DC$1993),CONCATENATE(INT(B1571),", "),INT(B1571)),""),IF(C1571=VALUE(REPORTE!C$10),IF(SUM(DC1572:DC$1993),CONCATENATE(INT(B1571),", "),INT(B1571)),""))</f>
        <v>#VALUE!</v>
      </c>
      <c r="DG1571" s="5"/>
      <c r="DH1571" s="5"/>
      <c r="DI1571" s="5"/>
      <c r="DJ1571" s="5"/>
    </row>
    <row r="1572" spans="1:114">
      <c r="A1572" s="24"/>
      <c r="B1572" s="3"/>
      <c r="D1572" s="1"/>
      <c r="H1572" s="5"/>
      <c r="L1572" s="4"/>
      <c r="M1572" s="4"/>
      <c r="Q1572" s="5"/>
      <c r="Z1572" s="4"/>
      <c r="BH1572" s="7"/>
      <c r="BI1572" s="4"/>
      <c r="BJ1572" s="123"/>
      <c r="BK1572" s="140"/>
      <c r="BP1572" s="5"/>
      <c r="BS1572" s="5"/>
      <c r="BT1572" s="5"/>
      <c r="BU1572" s="5"/>
      <c r="BV1572" s="5"/>
      <c r="BW1572" s="5"/>
      <c r="BX1572" s="14"/>
      <c r="BY1572" s="28"/>
      <c r="DC1572" s="5" t="e">
        <f>IF(REPORTE!AH$2="si",IF(C1572=VALUE(REPORTE!C$11),IF(SUM(DC1573:DC$1993),CONCATENATE(INT(B1572),", "),INT(B1572)),""),IF(C1572=VALUE(REPORTE!C$10),IF(SUM(DC1573:DC$1993),CONCATENATE(INT(B1572),", "),INT(B1572)),""))</f>
        <v>#VALUE!</v>
      </c>
      <c r="DG1572" s="5"/>
      <c r="DH1572" s="5"/>
      <c r="DI1572" s="5"/>
      <c r="DJ1572" s="5"/>
    </row>
    <row r="1573" spans="1:114">
      <c r="A1573" s="24"/>
      <c r="B1573" s="3"/>
      <c r="D1573" s="1"/>
      <c r="H1573" s="5"/>
      <c r="L1573" s="4"/>
      <c r="M1573" s="4"/>
      <c r="Q1573" s="5"/>
      <c r="Z1573" s="4"/>
      <c r="BH1573" s="7"/>
      <c r="BI1573" s="4"/>
      <c r="BJ1573" s="123"/>
      <c r="BK1573" s="140"/>
      <c r="BP1573" s="5"/>
      <c r="BS1573" s="5"/>
      <c r="BT1573" s="5"/>
      <c r="BU1573" s="5"/>
      <c r="BV1573" s="5"/>
      <c r="BW1573" s="5"/>
      <c r="BX1573" s="14"/>
      <c r="BY1573" s="28"/>
      <c r="DC1573" s="5" t="e">
        <f>IF(REPORTE!AH$2="si",IF(C1573=VALUE(REPORTE!C$11),IF(SUM(DC1574:DC$1993),CONCATENATE(INT(B1573),", "),INT(B1573)),""),IF(C1573=VALUE(REPORTE!C$10),IF(SUM(DC1574:DC$1993),CONCATENATE(INT(B1573),", "),INT(B1573)),""))</f>
        <v>#VALUE!</v>
      </c>
      <c r="DG1573" s="5"/>
      <c r="DH1573" s="5"/>
      <c r="DI1573" s="5"/>
      <c r="DJ1573" s="5"/>
    </row>
    <row r="1574" spans="1:114">
      <c r="A1574" s="24"/>
      <c r="B1574" s="3"/>
      <c r="D1574" s="1"/>
      <c r="H1574" s="5"/>
      <c r="L1574" s="4"/>
      <c r="M1574" s="4"/>
      <c r="Q1574" s="5"/>
      <c r="Z1574" s="4"/>
      <c r="BH1574" s="7"/>
      <c r="BI1574" s="4"/>
      <c r="BJ1574" s="123"/>
      <c r="BK1574" s="140"/>
      <c r="BP1574" s="5"/>
      <c r="BS1574" s="5"/>
      <c r="BT1574" s="5"/>
      <c r="BU1574" s="5"/>
      <c r="BV1574" s="5"/>
      <c r="BW1574" s="5"/>
      <c r="BX1574" s="14"/>
      <c r="BY1574" s="28"/>
      <c r="DC1574" s="5" t="e">
        <f>IF(REPORTE!AH$2="si",IF(C1574=VALUE(REPORTE!C$11),IF(SUM(DC1575:DC$1993),CONCATENATE(INT(B1574),", "),INT(B1574)),""),IF(C1574=VALUE(REPORTE!C$10),IF(SUM(DC1575:DC$1993),CONCATENATE(INT(B1574),", "),INT(B1574)),""))</f>
        <v>#VALUE!</v>
      </c>
      <c r="DG1574" s="5"/>
      <c r="DH1574" s="5"/>
      <c r="DI1574" s="5"/>
      <c r="DJ1574" s="5"/>
    </row>
    <row r="1575" spans="1:114">
      <c r="A1575" s="24"/>
      <c r="B1575" s="3"/>
      <c r="D1575" s="1"/>
      <c r="H1575" s="5"/>
      <c r="L1575" s="4"/>
      <c r="M1575" s="4"/>
      <c r="Q1575" s="5"/>
      <c r="Z1575" s="4"/>
      <c r="BH1575" s="7"/>
      <c r="BI1575" s="4"/>
      <c r="BJ1575" s="123"/>
      <c r="BK1575" s="140"/>
      <c r="BP1575" s="5"/>
      <c r="BS1575" s="5"/>
      <c r="BT1575" s="5"/>
      <c r="BU1575" s="5"/>
      <c r="BV1575" s="5"/>
      <c r="BW1575" s="5"/>
      <c r="BX1575" s="14"/>
      <c r="BY1575" s="28"/>
      <c r="DC1575" s="5" t="e">
        <f>IF(REPORTE!AH$2="si",IF(C1575=VALUE(REPORTE!C$11),IF(SUM(DC1576:DC$1993),CONCATENATE(INT(B1575),", "),INT(B1575)),""),IF(C1575=VALUE(REPORTE!C$10),IF(SUM(DC1576:DC$1993),CONCATENATE(INT(B1575),", "),INT(B1575)),""))</f>
        <v>#VALUE!</v>
      </c>
      <c r="DG1575" s="5"/>
      <c r="DH1575" s="5"/>
      <c r="DI1575" s="5"/>
      <c r="DJ1575" s="5"/>
    </row>
    <row r="1576" spans="1:114">
      <c r="A1576" s="24"/>
      <c r="B1576" s="3"/>
      <c r="D1576" s="1"/>
      <c r="H1576" s="5"/>
      <c r="L1576" s="4"/>
      <c r="M1576" s="4"/>
      <c r="Q1576" s="5"/>
      <c r="Z1576" s="4"/>
      <c r="BH1576" s="7"/>
      <c r="BI1576" s="4"/>
      <c r="BJ1576" s="123"/>
      <c r="BK1576" s="140"/>
      <c r="BP1576" s="5"/>
      <c r="BS1576" s="5"/>
      <c r="BT1576" s="5"/>
      <c r="BU1576" s="5"/>
      <c r="BV1576" s="5"/>
      <c r="BW1576" s="5"/>
      <c r="BX1576" s="14"/>
      <c r="BY1576" s="28"/>
      <c r="DC1576" s="5" t="e">
        <f>IF(REPORTE!AH$2="si",IF(C1576=VALUE(REPORTE!C$11),IF(SUM(DC1577:DC$1993),CONCATENATE(INT(B1576),", "),INT(B1576)),""),IF(C1576=VALUE(REPORTE!C$10),IF(SUM(DC1577:DC$1993),CONCATENATE(INT(B1576),", "),INT(B1576)),""))</f>
        <v>#VALUE!</v>
      </c>
      <c r="DG1576" s="5"/>
      <c r="DH1576" s="5"/>
      <c r="DI1576" s="5"/>
      <c r="DJ1576" s="5"/>
    </row>
    <row r="1577" spans="1:114">
      <c r="A1577" s="24"/>
      <c r="B1577" s="3"/>
      <c r="D1577" s="1"/>
      <c r="H1577" s="5"/>
      <c r="L1577" s="4"/>
      <c r="M1577" s="4"/>
      <c r="Q1577" s="5"/>
      <c r="Z1577" s="4"/>
      <c r="BH1577" s="7"/>
      <c r="BI1577" s="4"/>
      <c r="BJ1577" s="123"/>
      <c r="BK1577" s="140"/>
      <c r="BP1577" s="5"/>
      <c r="BS1577" s="5"/>
      <c r="BT1577" s="5"/>
      <c r="BU1577" s="5"/>
      <c r="BV1577" s="5"/>
      <c r="BW1577" s="5"/>
      <c r="BX1577" s="14"/>
      <c r="BY1577" s="28"/>
      <c r="DC1577" s="5" t="e">
        <f>IF(REPORTE!AH$2="si",IF(C1577=VALUE(REPORTE!C$11),IF(SUM(DC1578:DC$1993),CONCATENATE(INT(B1577),", "),INT(B1577)),""),IF(C1577=VALUE(REPORTE!C$10),IF(SUM(DC1578:DC$1993),CONCATENATE(INT(B1577),", "),INT(B1577)),""))</f>
        <v>#VALUE!</v>
      </c>
      <c r="DG1577" s="5"/>
      <c r="DH1577" s="5"/>
      <c r="DI1577" s="5"/>
      <c r="DJ1577" s="5"/>
    </row>
    <row r="1578" spans="1:114">
      <c r="A1578" s="24"/>
      <c r="B1578" s="3"/>
      <c r="D1578" s="1"/>
      <c r="H1578" s="5"/>
      <c r="L1578" s="4"/>
      <c r="M1578" s="4"/>
      <c r="Q1578" s="5"/>
      <c r="Z1578" s="4"/>
      <c r="BH1578" s="7"/>
      <c r="BI1578" s="4"/>
      <c r="BJ1578" s="123"/>
      <c r="BK1578" s="140"/>
      <c r="BP1578" s="5"/>
      <c r="BS1578" s="5"/>
      <c r="BT1578" s="5"/>
      <c r="BU1578" s="5"/>
      <c r="BV1578" s="5"/>
      <c r="BW1578" s="5"/>
      <c r="BX1578" s="14"/>
      <c r="BY1578" s="28"/>
      <c r="DC1578" s="5" t="e">
        <f>IF(REPORTE!AH$2="si",IF(C1578=VALUE(REPORTE!C$11),IF(SUM(DC1579:DC$1993),CONCATENATE(INT(B1578),", "),INT(B1578)),""),IF(C1578=VALUE(REPORTE!C$10),IF(SUM(DC1579:DC$1993),CONCATENATE(INT(B1578),", "),INT(B1578)),""))</f>
        <v>#VALUE!</v>
      </c>
      <c r="DG1578" s="5"/>
      <c r="DH1578" s="5"/>
      <c r="DI1578" s="5"/>
      <c r="DJ1578" s="5"/>
    </row>
    <row r="1579" spans="1:114">
      <c r="A1579" s="24"/>
      <c r="B1579" s="3"/>
      <c r="D1579" s="1"/>
      <c r="H1579" s="5"/>
      <c r="L1579" s="4"/>
      <c r="M1579" s="4"/>
      <c r="Q1579" s="5"/>
      <c r="Z1579" s="4"/>
      <c r="BH1579" s="7"/>
      <c r="BI1579" s="4"/>
      <c r="BJ1579" s="123"/>
      <c r="BK1579" s="140"/>
      <c r="BP1579" s="5"/>
      <c r="BS1579" s="5"/>
      <c r="BT1579" s="5"/>
      <c r="BU1579" s="5"/>
      <c r="BV1579" s="5"/>
      <c r="BW1579" s="5"/>
      <c r="BX1579" s="14"/>
      <c r="BY1579" s="28"/>
      <c r="DC1579" s="5" t="e">
        <f>IF(REPORTE!AH$2="si",IF(C1579=VALUE(REPORTE!C$11),IF(SUM(DC1580:DC$1993),CONCATENATE(INT(B1579),", "),INT(B1579)),""),IF(C1579=VALUE(REPORTE!C$10),IF(SUM(DC1580:DC$1993),CONCATENATE(INT(B1579),", "),INT(B1579)),""))</f>
        <v>#VALUE!</v>
      </c>
      <c r="DG1579" s="5"/>
      <c r="DH1579" s="5"/>
      <c r="DI1579" s="5"/>
      <c r="DJ1579" s="5"/>
    </row>
    <row r="1580" spans="1:114">
      <c r="A1580" s="24"/>
      <c r="B1580" s="3"/>
      <c r="D1580" s="1"/>
      <c r="H1580" s="5"/>
      <c r="L1580" s="4"/>
      <c r="M1580" s="4"/>
      <c r="Q1580" s="5"/>
      <c r="Z1580" s="4"/>
      <c r="BH1580" s="7"/>
      <c r="BI1580" s="4"/>
      <c r="BJ1580" s="123"/>
      <c r="BK1580" s="140"/>
      <c r="BP1580" s="5"/>
      <c r="BS1580" s="5"/>
      <c r="BT1580" s="5"/>
      <c r="BU1580" s="5"/>
      <c r="BV1580" s="5"/>
      <c r="BW1580" s="5"/>
      <c r="BX1580" s="14"/>
      <c r="BY1580" s="28"/>
      <c r="DC1580" s="5" t="e">
        <f>IF(REPORTE!AH$2="si",IF(C1580=VALUE(REPORTE!C$11),IF(SUM(DC1581:DC$1993),CONCATENATE(INT(B1580),", "),INT(B1580)),""),IF(C1580=VALUE(REPORTE!C$10),IF(SUM(DC1581:DC$1993),CONCATENATE(INT(B1580),", "),INT(B1580)),""))</f>
        <v>#VALUE!</v>
      </c>
      <c r="DG1580" s="5"/>
      <c r="DH1580" s="5"/>
      <c r="DI1580" s="5"/>
      <c r="DJ1580" s="5"/>
    </row>
    <row r="1581" spans="1:114">
      <c r="A1581" s="24"/>
      <c r="B1581" s="3"/>
      <c r="D1581" s="1"/>
      <c r="H1581" s="5"/>
      <c r="L1581" s="4"/>
      <c r="M1581" s="4"/>
      <c r="Q1581" s="5"/>
      <c r="Z1581" s="4"/>
      <c r="BH1581" s="7"/>
      <c r="BI1581" s="4"/>
      <c r="BJ1581" s="123"/>
      <c r="BK1581" s="140"/>
      <c r="BP1581" s="5"/>
      <c r="BS1581" s="5"/>
      <c r="BT1581" s="5"/>
      <c r="BU1581" s="5"/>
      <c r="BV1581" s="5"/>
      <c r="BW1581" s="5"/>
      <c r="BX1581" s="14"/>
      <c r="BY1581" s="28"/>
      <c r="DC1581" s="5" t="e">
        <f>IF(REPORTE!AH$2="si",IF(C1581=VALUE(REPORTE!C$11),IF(SUM(DC1582:DC$1993),CONCATENATE(INT(B1581),", "),INT(B1581)),""),IF(C1581=VALUE(REPORTE!C$10),IF(SUM(DC1582:DC$1993),CONCATENATE(INT(B1581),", "),INT(B1581)),""))</f>
        <v>#VALUE!</v>
      </c>
      <c r="DG1581" s="5"/>
      <c r="DH1581" s="5"/>
      <c r="DI1581" s="5"/>
      <c r="DJ1581" s="5"/>
    </row>
    <row r="1582" spans="1:114">
      <c r="A1582" s="24"/>
      <c r="B1582" s="3"/>
      <c r="D1582" s="1"/>
      <c r="H1582" s="5"/>
      <c r="L1582" s="4"/>
      <c r="M1582" s="4"/>
      <c r="Q1582" s="5"/>
      <c r="Z1582" s="4"/>
      <c r="BH1582" s="7"/>
      <c r="BI1582" s="4"/>
      <c r="BJ1582" s="123"/>
      <c r="BK1582" s="140"/>
      <c r="BP1582" s="5"/>
      <c r="BS1582" s="5"/>
      <c r="BT1582" s="5"/>
      <c r="BU1582" s="5"/>
      <c r="BV1582" s="5"/>
      <c r="BW1582" s="5"/>
      <c r="BX1582" s="14"/>
      <c r="BY1582" s="28"/>
      <c r="DC1582" s="5" t="e">
        <f>IF(REPORTE!AH$2="si",IF(C1582=VALUE(REPORTE!C$11),IF(SUM(DC1583:DC$1993),CONCATENATE(INT(B1582),", "),INT(B1582)),""),IF(C1582=VALUE(REPORTE!C$10),IF(SUM(DC1583:DC$1993),CONCATENATE(INT(B1582),", "),INT(B1582)),""))</f>
        <v>#VALUE!</v>
      </c>
      <c r="DG1582" s="5"/>
      <c r="DH1582" s="5"/>
      <c r="DI1582" s="5"/>
      <c r="DJ1582" s="5"/>
    </row>
    <row r="1583" spans="1:114">
      <c r="A1583" s="24"/>
      <c r="B1583" s="3"/>
      <c r="D1583" s="1"/>
      <c r="H1583" s="5"/>
      <c r="L1583" s="4"/>
      <c r="M1583" s="4"/>
      <c r="Q1583" s="5"/>
      <c r="Z1583" s="4"/>
      <c r="BH1583" s="7"/>
      <c r="BI1583" s="4"/>
      <c r="BJ1583" s="123"/>
      <c r="BK1583" s="140"/>
      <c r="BP1583" s="5"/>
      <c r="BS1583" s="5"/>
      <c r="BT1583" s="5"/>
      <c r="BU1583" s="5"/>
      <c r="BV1583" s="5"/>
      <c r="BW1583" s="5"/>
      <c r="BX1583" s="14"/>
      <c r="BY1583" s="28"/>
      <c r="DC1583" s="5" t="e">
        <f>IF(REPORTE!AH$2="si",IF(C1583=VALUE(REPORTE!C$11),IF(SUM(DC1584:DC$1993),CONCATENATE(INT(B1583),", "),INT(B1583)),""),IF(C1583=VALUE(REPORTE!C$10),IF(SUM(DC1584:DC$1993),CONCATENATE(INT(B1583),", "),INT(B1583)),""))</f>
        <v>#VALUE!</v>
      </c>
      <c r="DG1583" s="5"/>
      <c r="DH1583" s="5"/>
      <c r="DI1583" s="5"/>
      <c r="DJ1583" s="5"/>
    </row>
    <row r="1584" spans="1:114">
      <c r="A1584" s="24"/>
      <c r="B1584" s="3"/>
      <c r="D1584" s="1"/>
      <c r="H1584" s="5"/>
      <c r="L1584" s="4"/>
      <c r="M1584" s="4"/>
      <c r="Q1584" s="5"/>
      <c r="Z1584" s="4"/>
      <c r="BH1584" s="7"/>
      <c r="BI1584" s="4"/>
      <c r="BJ1584" s="123"/>
      <c r="BK1584" s="140"/>
      <c r="BP1584" s="5"/>
      <c r="BS1584" s="5"/>
      <c r="BT1584" s="5"/>
      <c r="BU1584" s="5"/>
      <c r="BV1584" s="5"/>
      <c r="BW1584" s="5"/>
      <c r="BX1584" s="14"/>
      <c r="BY1584" s="28"/>
      <c r="DC1584" s="5" t="e">
        <f>IF(REPORTE!AH$2="si",IF(C1584=VALUE(REPORTE!C$11),IF(SUM(DC1585:DC$1993),CONCATENATE(INT(B1584),", "),INT(B1584)),""),IF(C1584=VALUE(REPORTE!C$10),IF(SUM(DC1585:DC$1993),CONCATENATE(INT(B1584),", "),INT(B1584)),""))</f>
        <v>#VALUE!</v>
      </c>
      <c r="DG1584" s="5"/>
      <c r="DH1584" s="5"/>
      <c r="DI1584" s="5"/>
      <c r="DJ1584" s="5"/>
    </row>
    <row r="1585" spans="1:114">
      <c r="A1585" s="24"/>
      <c r="B1585" s="3"/>
      <c r="D1585" s="1"/>
      <c r="H1585" s="5"/>
      <c r="L1585" s="4"/>
      <c r="M1585" s="4"/>
      <c r="Q1585" s="5"/>
      <c r="Z1585" s="4"/>
      <c r="BH1585" s="7"/>
      <c r="BI1585" s="4"/>
      <c r="BJ1585" s="123"/>
      <c r="BK1585" s="140"/>
      <c r="BP1585" s="5"/>
      <c r="BS1585" s="5"/>
      <c r="BT1585" s="5"/>
      <c r="BU1585" s="5"/>
      <c r="BV1585" s="5"/>
      <c r="BW1585" s="5"/>
      <c r="BX1585" s="14"/>
      <c r="BY1585" s="28"/>
      <c r="DC1585" s="5" t="e">
        <f>IF(REPORTE!AH$2="si",IF(C1585=VALUE(REPORTE!C$11),IF(SUM(DC1586:DC$1993),CONCATENATE(INT(B1585),", "),INT(B1585)),""),IF(C1585=VALUE(REPORTE!C$10),IF(SUM(DC1586:DC$1993),CONCATENATE(INT(B1585),", "),INT(B1585)),""))</f>
        <v>#VALUE!</v>
      </c>
      <c r="DG1585" s="5"/>
      <c r="DH1585" s="5"/>
      <c r="DI1585" s="5"/>
      <c r="DJ1585" s="5"/>
    </row>
    <row r="1586" spans="1:114">
      <c r="A1586" s="24"/>
      <c r="B1586" s="3"/>
      <c r="D1586" s="1"/>
      <c r="H1586" s="5"/>
      <c r="L1586" s="4"/>
      <c r="M1586" s="4"/>
      <c r="Q1586" s="5"/>
      <c r="Z1586" s="4"/>
      <c r="BH1586" s="7"/>
      <c r="BI1586" s="4"/>
      <c r="BJ1586" s="123"/>
      <c r="BK1586" s="140"/>
      <c r="BP1586" s="5"/>
      <c r="BS1586" s="5"/>
      <c r="BT1586" s="5"/>
      <c r="BU1586" s="5"/>
      <c r="BV1586" s="5"/>
      <c r="BW1586" s="5"/>
      <c r="BX1586" s="14"/>
      <c r="BY1586" s="28"/>
      <c r="DC1586" s="5" t="e">
        <f>IF(REPORTE!AH$2="si",IF(C1586=VALUE(REPORTE!C$11),IF(SUM(DC1587:DC$1993),CONCATENATE(INT(B1586),", "),INT(B1586)),""),IF(C1586=VALUE(REPORTE!C$10),IF(SUM(DC1587:DC$1993),CONCATENATE(INT(B1586),", "),INT(B1586)),""))</f>
        <v>#VALUE!</v>
      </c>
      <c r="DG1586" s="5"/>
      <c r="DH1586" s="5"/>
      <c r="DI1586" s="5"/>
      <c r="DJ1586" s="5"/>
    </row>
    <row r="1587" spans="1:114">
      <c r="A1587" s="24"/>
      <c r="B1587" s="3"/>
      <c r="D1587" s="1"/>
      <c r="H1587" s="5"/>
      <c r="L1587" s="4"/>
      <c r="M1587" s="4"/>
      <c r="Q1587" s="5"/>
      <c r="Z1587" s="4"/>
      <c r="BH1587" s="7"/>
      <c r="BI1587" s="4"/>
      <c r="BJ1587" s="123"/>
      <c r="BK1587" s="140"/>
      <c r="BP1587" s="5"/>
      <c r="BS1587" s="5"/>
      <c r="BT1587" s="5"/>
      <c r="BU1587" s="5"/>
      <c r="BV1587" s="5"/>
      <c r="BW1587" s="5"/>
      <c r="BX1587" s="14"/>
      <c r="BY1587" s="28"/>
      <c r="DC1587" s="5" t="e">
        <f>IF(REPORTE!AH$2="si",IF(C1587=VALUE(REPORTE!C$11),IF(SUM(DC1588:DC$1993),CONCATENATE(INT(B1587),", "),INT(B1587)),""),IF(C1587=VALUE(REPORTE!C$10),IF(SUM(DC1588:DC$1993),CONCATENATE(INT(B1587),", "),INT(B1587)),""))</f>
        <v>#VALUE!</v>
      </c>
      <c r="DG1587" s="5"/>
      <c r="DH1587" s="5"/>
      <c r="DI1587" s="5"/>
      <c r="DJ1587" s="5"/>
    </row>
    <row r="1588" spans="1:114">
      <c r="A1588" s="24"/>
      <c r="B1588" s="3"/>
      <c r="D1588" s="1"/>
      <c r="H1588" s="5"/>
      <c r="L1588" s="4"/>
      <c r="M1588" s="4"/>
      <c r="Q1588" s="5"/>
      <c r="Z1588" s="4"/>
      <c r="BH1588" s="7"/>
      <c r="BI1588" s="4"/>
      <c r="BJ1588" s="123"/>
      <c r="BK1588" s="140"/>
      <c r="BP1588" s="5"/>
      <c r="BS1588" s="5"/>
      <c r="BT1588" s="5"/>
      <c r="BU1588" s="5"/>
      <c r="BV1588" s="5"/>
      <c r="BW1588" s="5"/>
      <c r="BX1588" s="14"/>
      <c r="BY1588" s="28"/>
      <c r="DC1588" s="5" t="e">
        <f>IF(REPORTE!AH$2="si",IF(C1588=VALUE(REPORTE!C$11),IF(SUM(DC1589:DC$1993),CONCATENATE(INT(B1588),", "),INT(B1588)),""),IF(C1588=VALUE(REPORTE!C$10),IF(SUM(DC1589:DC$1993),CONCATENATE(INT(B1588),", "),INT(B1588)),""))</f>
        <v>#VALUE!</v>
      </c>
      <c r="DG1588" s="5"/>
      <c r="DH1588" s="5"/>
      <c r="DI1588" s="5"/>
      <c r="DJ1588" s="5"/>
    </row>
    <row r="1589" spans="1:114">
      <c r="A1589" s="24"/>
      <c r="B1589" s="3"/>
      <c r="D1589" s="1"/>
      <c r="H1589" s="5"/>
      <c r="L1589" s="4"/>
      <c r="M1589" s="4"/>
      <c r="Q1589" s="5"/>
      <c r="Z1589" s="4"/>
      <c r="BH1589" s="7"/>
      <c r="BI1589" s="4"/>
      <c r="BJ1589" s="123"/>
      <c r="BK1589" s="140"/>
      <c r="BP1589" s="5"/>
      <c r="BS1589" s="5"/>
      <c r="BT1589" s="5"/>
      <c r="BU1589" s="5"/>
      <c r="BV1589" s="5"/>
      <c r="BW1589" s="5"/>
      <c r="BX1589" s="14"/>
      <c r="BY1589" s="28"/>
      <c r="DC1589" s="5" t="e">
        <f>IF(REPORTE!AH$2="si",IF(C1589=VALUE(REPORTE!C$11),IF(SUM(DC1590:DC$1993),CONCATENATE(INT(B1589),", "),INT(B1589)),""),IF(C1589=VALUE(REPORTE!C$10),IF(SUM(DC1590:DC$1993),CONCATENATE(INT(B1589),", "),INT(B1589)),""))</f>
        <v>#VALUE!</v>
      </c>
      <c r="DG1589" s="5"/>
      <c r="DH1589" s="5"/>
      <c r="DI1589" s="5"/>
      <c r="DJ1589" s="5"/>
    </row>
    <row r="1590" spans="1:114">
      <c r="A1590" s="24"/>
      <c r="B1590" s="3"/>
      <c r="D1590" s="1"/>
      <c r="H1590" s="5"/>
      <c r="L1590" s="4"/>
      <c r="M1590" s="4"/>
      <c r="Q1590" s="5"/>
      <c r="Z1590" s="4"/>
      <c r="BH1590" s="7"/>
      <c r="BI1590" s="4"/>
      <c r="BJ1590" s="123"/>
      <c r="BK1590" s="140"/>
      <c r="BP1590" s="5"/>
      <c r="BS1590" s="5"/>
      <c r="BT1590" s="5"/>
      <c r="BU1590" s="5"/>
      <c r="BV1590" s="5"/>
      <c r="BW1590" s="5"/>
      <c r="BX1590" s="14"/>
      <c r="BY1590" s="28"/>
      <c r="DC1590" s="5" t="e">
        <f>IF(REPORTE!AH$2="si",IF(C1590=VALUE(REPORTE!C$11),IF(SUM(DC1591:DC$1993),CONCATENATE(INT(B1590),", "),INT(B1590)),""),IF(C1590=VALUE(REPORTE!C$10),IF(SUM(DC1591:DC$1993),CONCATENATE(INT(B1590),", "),INT(B1590)),""))</f>
        <v>#VALUE!</v>
      </c>
      <c r="DG1590" s="5"/>
      <c r="DH1590" s="5"/>
      <c r="DI1590" s="5"/>
      <c r="DJ1590" s="5"/>
    </row>
    <row r="1591" spans="1:114">
      <c r="A1591" s="24"/>
      <c r="B1591" s="3"/>
      <c r="D1591" s="1"/>
      <c r="H1591" s="5"/>
      <c r="L1591" s="4"/>
      <c r="M1591" s="4"/>
      <c r="Q1591" s="5"/>
      <c r="Z1591" s="4"/>
      <c r="BH1591" s="7"/>
      <c r="BI1591" s="4"/>
      <c r="BJ1591" s="123"/>
      <c r="BK1591" s="140"/>
      <c r="BP1591" s="5"/>
      <c r="BS1591" s="5"/>
      <c r="BT1591" s="5"/>
      <c r="BU1591" s="5"/>
      <c r="BV1591" s="5"/>
      <c r="BW1591" s="5"/>
      <c r="BX1591" s="14"/>
      <c r="BY1591" s="28"/>
      <c r="DC1591" s="5" t="e">
        <f>IF(REPORTE!AH$2="si",IF(C1591=VALUE(REPORTE!C$11),IF(SUM(DC1592:DC$1993),CONCATENATE(INT(B1591),", "),INT(B1591)),""),IF(C1591=VALUE(REPORTE!C$10),IF(SUM(DC1592:DC$1993),CONCATENATE(INT(B1591),", "),INT(B1591)),""))</f>
        <v>#VALUE!</v>
      </c>
      <c r="DG1591" s="5"/>
      <c r="DH1591" s="5"/>
      <c r="DI1591" s="5"/>
      <c r="DJ1591" s="5"/>
    </row>
    <row r="1592" spans="1:114">
      <c r="A1592" s="24"/>
      <c r="B1592" s="3"/>
      <c r="D1592" s="1"/>
      <c r="H1592" s="5"/>
      <c r="L1592" s="4"/>
      <c r="M1592" s="4"/>
      <c r="Q1592" s="5"/>
      <c r="Z1592" s="4"/>
      <c r="BH1592" s="7"/>
      <c r="BI1592" s="4"/>
      <c r="BJ1592" s="123"/>
      <c r="BK1592" s="140"/>
      <c r="BP1592" s="5"/>
      <c r="BS1592" s="5"/>
      <c r="BT1592" s="5"/>
      <c r="BU1592" s="5"/>
      <c r="BV1592" s="5"/>
      <c r="BW1592" s="5"/>
      <c r="BX1592" s="14"/>
      <c r="BY1592" s="28"/>
      <c r="DC1592" s="5" t="e">
        <f>IF(REPORTE!AH$2="si",IF(C1592=VALUE(REPORTE!C$11),IF(SUM(DC1593:DC$1993),CONCATENATE(INT(B1592),", "),INT(B1592)),""),IF(C1592=VALUE(REPORTE!C$10),IF(SUM(DC1593:DC$1993),CONCATENATE(INT(B1592),", "),INT(B1592)),""))</f>
        <v>#VALUE!</v>
      </c>
      <c r="DG1592" s="5"/>
      <c r="DH1592" s="5"/>
      <c r="DI1592" s="5"/>
      <c r="DJ1592" s="5"/>
    </row>
    <row r="1593" spans="1:114">
      <c r="A1593" s="24"/>
      <c r="B1593" s="3"/>
      <c r="D1593" s="1"/>
      <c r="H1593" s="5"/>
      <c r="L1593" s="4"/>
      <c r="M1593" s="4"/>
      <c r="Q1593" s="5"/>
      <c r="Z1593" s="4"/>
      <c r="BH1593" s="7"/>
      <c r="BI1593" s="4"/>
      <c r="BJ1593" s="123"/>
      <c r="BK1593" s="140"/>
      <c r="BP1593" s="5"/>
      <c r="BS1593" s="5"/>
      <c r="BT1593" s="5"/>
      <c r="BU1593" s="5"/>
      <c r="BV1593" s="5"/>
      <c r="BW1593" s="5"/>
      <c r="BX1593" s="14"/>
      <c r="BY1593" s="28"/>
      <c r="DC1593" s="5" t="e">
        <f>IF(REPORTE!AH$2="si",IF(C1593=VALUE(REPORTE!C$11),IF(SUM(DC1594:DC$1993),CONCATENATE(INT(B1593),", "),INT(B1593)),""),IF(C1593=VALUE(REPORTE!C$10),IF(SUM(DC1594:DC$1993),CONCATENATE(INT(B1593),", "),INT(B1593)),""))</f>
        <v>#VALUE!</v>
      </c>
      <c r="DG1593" s="5"/>
      <c r="DH1593" s="5"/>
      <c r="DI1593" s="5"/>
      <c r="DJ1593" s="5"/>
    </row>
    <row r="1594" spans="1:114">
      <c r="A1594" s="24"/>
      <c r="B1594" s="3"/>
      <c r="D1594" s="1"/>
      <c r="H1594" s="5"/>
      <c r="L1594" s="4"/>
      <c r="M1594" s="4"/>
      <c r="Q1594" s="5"/>
      <c r="Z1594" s="4"/>
      <c r="BH1594" s="7"/>
      <c r="BI1594" s="4"/>
      <c r="BJ1594" s="123"/>
      <c r="BK1594" s="140"/>
      <c r="BP1594" s="5"/>
      <c r="BS1594" s="5"/>
      <c r="BT1594" s="5"/>
      <c r="BU1594" s="5"/>
      <c r="BV1594" s="5"/>
      <c r="BW1594" s="5"/>
      <c r="BX1594" s="14"/>
      <c r="BY1594" s="28"/>
      <c r="DC1594" s="5" t="e">
        <f>IF(REPORTE!AH$2="si",IF(C1594=VALUE(REPORTE!C$11),IF(SUM(DC1595:DC$1993),CONCATENATE(INT(B1594),", "),INT(B1594)),""),IF(C1594=VALUE(REPORTE!C$10),IF(SUM(DC1595:DC$1993),CONCATENATE(INT(B1594),", "),INT(B1594)),""))</f>
        <v>#VALUE!</v>
      </c>
      <c r="DG1594" s="5"/>
      <c r="DH1594" s="5"/>
      <c r="DI1594" s="5"/>
      <c r="DJ1594" s="5"/>
    </row>
    <row r="1595" spans="1:114">
      <c r="A1595" s="24"/>
      <c r="B1595" s="3"/>
      <c r="D1595" s="1"/>
      <c r="H1595" s="5"/>
      <c r="L1595" s="4"/>
      <c r="M1595" s="4"/>
      <c r="Q1595" s="5"/>
      <c r="Z1595" s="4"/>
      <c r="BH1595" s="7"/>
      <c r="BI1595" s="4"/>
      <c r="BJ1595" s="123"/>
      <c r="BK1595" s="140"/>
      <c r="BP1595" s="5"/>
      <c r="BS1595" s="5"/>
      <c r="BT1595" s="5"/>
      <c r="BU1595" s="5"/>
      <c r="BV1595" s="5"/>
      <c r="BW1595" s="5"/>
      <c r="BX1595" s="14"/>
      <c r="BY1595" s="28"/>
      <c r="DC1595" s="5" t="e">
        <f>IF(REPORTE!AH$2="si",IF(C1595=VALUE(REPORTE!C$11),IF(SUM(DC1596:DC$1993),CONCATENATE(INT(B1595),", "),INT(B1595)),""),IF(C1595=VALUE(REPORTE!C$10),IF(SUM(DC1596:DC$1993),CONCATENATE(INT(B1595),", "),INT(B1595)),""))</f>
        <v>#VALUE!</v>
      </c>
      <c r="DG1595" s="5"/>
      <c r="DH1595" s="5"/>
      <c r="DI1595" s="5"/>
      <c r="DJ1595" s="5"/>
    </row>
    <row r="1596" spans="1:114">
      <c r="A1596" s="24"/>
      <c r="B1596" s="3"/>
      <c r="D1596" s="1"/>
      <c r="H1596" s="5"/>
      <c r="L1596" s="4"/>
      <c r="M1596" s="4"/>
      <c r="Q1596" s="5"/>
      <c r="Z1596" s="4"/>
      <c r="BH1596" s="7"/>
      <c r="BI1596" s="4"/>
      <c r="BJ1596" s="123"/>
      <c r="BK1596" s="140"/>
      <c r="BP1596" s="5"/>
      <c r="BS1596" s="5"/>
      <c r="BT1596" s="5"/>
      <c r="BU1596" s="5"/>
      <c r="BV1596" s="5"/>
      <c r="BW1596" s="5"/>
      <c r="BX1596" s="14"/>
      <c r="BY1596" s="28"/>
      <c r="DC1596" s="5" t="e">
        <f>IF(REPORTE!AH$2="si",IF(C1596=VALUE(REPORTE!C$11),IF(SUM(DC1597:DC$1993),CONCATENATE(INT(B1596),", "),INT(B1596)),""),IF(C1596=VALUE(REPORTE!C$10),IF(SUM(DC1597:DC$1993),CONCATENATE(INT(B1596),", "),INT(B1596)),""))</f>
        <v>#VALUE!</v>
      </c>
      <c r="DG1596" s="5"/>
      <c r="DH1596" s="5"/>
      <c r="DI1596" s="5"/>
      <c r="DJ1596" s="5"/>
    </row>
    <row r="1597" spans="1:114">
      <c r="A1597" s="24"/>
      <c r="B1597" s="3"/>
      <c r="D1597" s="1"/>
      <c r="H1597" s="5"/>
      <c r="L1597" s="4"/>
      <c r="M1597" s="4"/>
      <c r="Q1597" s="5"/>
      <c r="Z1597" s="4"/>
      <c r="BH1597" s="7"/>
      <c r="BI1597" s="4"/>
      <c r="BJ1597" s="123"/>
      <c r="BK1597" s="140"/>
      <c r="BP1597" s="5"/>
      <c r="BS1597" s="5"/>
      <c r="BT1597" s="5"/>
      <c r="BU1597" s="5"/>
      <c r="BV1597" s="5"/>
      <c r="BW1597" s="5"/>
      <c r="BX1597" s="14"/>
      <c r="BY1597" s="28"/>
      <c r="DC1597" s="5" t="e">
        <f>IF(REPORTE!AH$2="si",IF(C1597=VALUE(REPORTE!C$11),IF(SUM(DC1598:DC$1993),CONCATENATE(INT(B1597),", "),INT(B1597)),""),IF(C1597=VALUE(REPORTE!C$10),IF(SUM(DC1598:DC$1993),CONCATENATE(INT(B1597),", "),INT(B1597)),""))</f>
        <v>#VALUE!</v>
      </c>
      <c r="DD1597" s="5"/>
      <c r="DG1597" s="5"/>
      <c r="DH1597" s="5"/>
      <c r="DI1597" s="5"/>
      <c r="DJ1597" s="5"/>
    </row>
    <row r="1598" spans="1:114">
      <c r="A1598" s="24"/>
      <c r="B1598" s="3"/>
      <c r="D1598" s="1"/>
      <c r="H1598" s="5"/>
      <c r="L1598" s="4"/>
      <c r="M1598" s="4"/>
      <c r="Q1598" s="5"/>
      <c r="Z1598" s="4"/>
      <c r="BH1598" s="7"/>
      <c r="BI1598" s="4"/>
      <c r="BJ1598" s="123"/>
      <c r="BK1598" s="140"/>
      <c r="BP1598" s="5"/>
      <c r="BS1598" s="5"/>
      <c r="BT1598" s="5"/>
      <c r="BU1598" s="5"/>
      <c r="BV1598" s="5"/>
      <c r="BW1598" s="5"/>
      <c r="BX1598" s="14"/>
      <c r="BY1598" s="28"/>
      <c r="DC1598" s="5" t="e">
        <f>IF(REPORTE!AH$2="si",IF(C1598=VALUE(REPORTE!C$11),IF(SUM(DC1599:DC$1993),CONCATENATE(INT(B1598),", "),INT(B1598)),""),IF(C1598=VALUE(REPORTE!C$10),IF(SUM(DC1599:DC$1993),CONCATENATE(INT(B1598),", "),INT(B1598)),""))</f>
        <v>#VALUE!</v>
      </c>
      <c r="DD1598" s="5" t="e">
        <f>CONCATENATE(DC1598,DC1599,DC1600,DC1601,DC1602,DC1603,DC1604,DC1605,DC1606,DC1607,DC1608,DC1609,DC1610,DC1611,DC1612,DC1613,DC1614,DC1615,DC1616,DC1617,DC1618,DC1619,DC1620,DC1621,DC1622,DC1623,DC1624,DC1625,DC1626,DC1627,DC1628,DC1629,DC1630,DC1631,DC1632,DC1633,DC1634,DC1635,DC1636,DC1637,DC1638,DC1639)</f>
        <v>#VALUE!</v>
      </c>
      <c r="DG1598" s="5"/>
      <c r="DH1598" s="5"/>
      <c r="DI1598" s="5"/>
      <c r="DJ1598" s="5"/>
    </row>
    <row r="1599" spans="1:114">
      <c r="A1599" s="24"/>
      <c r="B1599" s="3"/>
      <c r="D1599" s="1"/>
      <c r="H1599" s="5"/>
      <c r="L1599" s="4"/>
      <c r="M1599" s="4"/>
      <c r="Q1599" s="5"/>
      <c r="Z1599" s="4"/>
      <c r="BH1599" s="7"/>
      <c r="BI1599" s="4"/>
      <c r="BJ1599" s="123"/>
      <c r="BK1599" s="140"/>
      <c r="BP1599" s="5"/>
      <c r="BS1599" s="5"/>
      <c r="BT1599" s="5"/>
      <c r="BU1599" s="5"/>
      <c r="BV1599" s="5"/>
      <c r="BW1599" s="5"/>
      <c r="BX1599" s="14"/>
      <c r="BY1599" s="28"/>
      <c r="DC1599" s="5" t="e">
        <f>IF(REPORTE!AH$2="si",IF(C1599=VALUE(REPORTE!C$11),IF(SUM(DC1600:DC$1993),CONCATENATE(INT(B1599),", "),INT(B1599)),""),IF(C1599=VALUE(REPORTE!C$10),IF(SUM(DC1600:DC$1993),CONCATENATE(INT(B1599),", "),INT(B1599)),""))</f>
        <v>#VALUE!</v>
      </c>
      <c r="DG1599" s="5"/>
      <c r="DH1599" s="5"/>
      <c r="DI1599" s="5"/>
      <c r="DJ1599" s="5"/>
    </row>
    <row r="1600" spans="1:114">
      <c r="A1600" s="24"/>
      <c r="B1600" s="3"/>
      <c r="D1600" s="1"/>
      <c r="H1600" s="5"/>
      <c r="L1600" s="4"/>
      <c r="M1600" s="4"/>
      <c r="Q1600" s="5"/>
      <c r="Z1600" s="4"/>
      <c r="BH1600" s="7"/>
      <c r="BI1600" s="4"/>
      <c r="BJ1600" s="123"/>
      <c r="BK1600" s="140"/>
      <c r="BP1600" s="5"/>
      <c r="BS1600" s="5"/>
      <c r="BT1600" s="5"/>
      <c r="BU1600" s="5"/>
      <c r="BV1600" s="5"/>
      <c r="BW1600" s="5"/>
      <c r="BX1600" s="14"/>
      <c r="BY1600" s="28"/>
      <c r="DC1600" s="5" t="e">
        <f>IF(REPORTE!AH$2="si",IF(C1600=VALUE(REPORTE!C$11),IF(SUM(DC1601:DC$1993),CONCATENATE(INT(B1600),", "),INT(B1600)),""),IF(C1600=VALUE(REPORTE!C$10),IF(SUM(DC1601:DC$1993),CONCATENATE(INT(B1600),", "),INT(B1600)),""))</f>
        <v>#VALUE!</v>
      </c>
      <c r="DG1600" s="5"/>
      <c r="DH1600" s="5"/>
      <c r="DI1600" s="5"/>
      <c r="DJ1600" s="5"/>
    </row>
    <row r="1601" spans="1:114">
      <c r="A1601" s="24"/>
      <c r="B1601" s="3"/>
      <c r="D1601" s="1"/>
      <c r="H1601" s="5"/>
      <c r="L1601" s="4"/>
      <c r="M1601" s="4"/>
      <c r="Q1601" s="5"/>
      <c r="Z1601" s="4"/>
      <c r="BH1601" s="7"/>
      <c r="BI1601" s="4"/>
      <c r="BJ1601" s="123"/>
      <c r="BK1601" s="140"/>
      <c r="BP1601" s="5"/>
      <c r="BS1601" s="5"/>
      <c r="BT1601" s="5"/>
      <c r="BU1601" s="5"/>
      <c r="BV1601" s="5"/>
      <c r="BW1601" s="5"/>
      <c r="BX1601" s="14"/>
      <c r="BY1601" s="28"/>
      <c r="DC1601" s="5" t="e">
        <f>IF(REPORTE!AH$2="si",IF(C1601=VALUE(REPORTE!C$11),IF(SUM(DC1602:DC$1993),CONCATENATE(INT(B1601),", "),INT(B1601)),""),IF(C1601=VALUE(REPORTE!C$10),IF(SUM(DC1602:DC$1993),CONCATENATE(INT(B1601),", "),INT(B1601)),""))</f>
        <v>#VALUE!</v>
      </c>
      <c r="DG1601" s="5"/>
      <c r="DH1601" s="5"/>
      <c r="DI1601" s="5"/>
      <c r="DJ1601" s="5"/>
    </row>
    <row r="1602" spans="1:114">
      <c r="A1602" s="24"/>
      <c r="B1602" s="3"/>
      <c r="D1602" s="1"/>
      <c r="H1602" s="5"/>
      <c r="L1602" s="4"/>
      <c r="M1602" s="4"/>
      <c r="Q1602" s="5"/>
      <c r="Z1602" s="4"/>
      <c r="BH1602" s="7"/>
      <c r="BI1602" s="4"/>
      <c r="BJ1602" s="123"/>
      <c r="BK1602" s="140"/>
      <c r="BP1602" s="5"/>
      <c r="BS1602" s="5"/>
      <c r="BT1602" s="5"/>
      <c r="BU1602" s="5"/>
      <c r="BV1602" s="5"/>
      <c r="BW1602" s="5"/>
      <c r="BX1602" s="14"/>
      <c r="BY1602" s="28"/>
      <c r="DC1602" s="5" t="e">
        <f>IF(REPORTE!AH$2="si",IF(C1602=VALUE(REPORTE!C$11),IF(SUM(DC1603:DC$1993),CONCATENATE(INT(B1602),", "),INT(B1602)),""),IF(C1602=VALUE(REPORTE!C$10),IF(SUM(DC1603:DC$1993),CONCATENATE(INT(B1602),", "),INT(B1602)),""))</f>
        <v>#VALUE!</v>
      </c>
      <c r="DG1602" s="5"/>
      <c r="DH1602" s="5"/>
      <c r="DI1602" s="5"/>
      <c r="DJ1602" s="5"/>
    </row>
    <row r="1603" spans="1:114">
      <c r="A1603" s="24"/>
      <c r="B1603" s="3"/>
      <c r="D1603" s="1"/>
      <c r="H1603" s="5"/>
      <c r="L1603" s="4"/>
      <c r="M1603" s="4"/>
      <c r="Q1603" s="5"/>
      <c r="Z1603" s="4"/>
      <c r="BH1603" s="7"/>
      <c r="BI1603" s="4"/>
      <c r="BJ1603" s="123"/>
      <c r="BK1603" s="140"/>
      <c r="BP1603" s="5"/>
      <c r="BS1603" s="5"/>
      <c r="BT1603" s="5"/>
      <c r="BU1603" s="5"/>
      <c r="BV1603" s="5"/>
      <c r="BW1603" s="5"/>
      <c r="BX1603" s="14"/>
      <c r="BY1603" s="28"/>
      <c r="DC1603" s="5" t="e">
        <f>IF(REPORTE!AH$2="si",IF(C1603=VALUE(REPORTE!C$11),IF(SUM(DC1604:DC$1993),CONCATENATE(INT(B1603),", "),INT(B1603)),""),IF(C1603=VALUE(REPORTE!C$10),IF(SUM(DC1604:DC$1993),CONCATENATE(INT(B1603),", "),INT(B1603)),""))</f>
        <v>#VALUE!</v>
      </c>
      <c r="DG1603" s="5"/>
      <c r="DH1603" s="5"/>
      <c r="DI1603" s="5"/>
      <c r="DJ1603" s="5"/>
    </row>
    <row r="1604" spans="1:114">
      <c r="A1604" s="24"/>
      <c r="B1604" s="3"/>
      <c r="D1604" s="1"/>
      <c r="H1604" s="5"/>
      <c r="L1604" s="4"/>
      <c r="M1604" s="4"/>
      <c r="Q1604" s="5"/>
      <c r="Z1604" s="4"/>
      <c r="BH1604" s="7"/>
      <c r="BI1604" s="4"/>
      <c r="BJ1604" s="123"/>
      <c r="BK1604" s="140"/>
      <c r="BP1604" s="5"/>
      <c r="BS1604" s="5"/>
      <c r="BT1604" s="5"/>
      <c r="BU1604" s="5"/>
      <c r="BV1604" s="5"/>
      <c r="BW1604" s="5"/>
      <c r="BX1604" s="14"/>
      <c r="BY1604" s="28"/>
      <c r="DC1604" s="5" t="e">
        <f>IF(REPORTE!AH$2="si",IF(C1604=VALUE(REPORTE!C$11),IF(SUM(DC1605:DC$1993),CONCATENATE(INT(B1604),", "),INT(B1604)),""),IF(C1604=VALUE(REPORTE!C$10),IF(SUM(DC1605:DC$1993),CONCATENATE(INT(B1604),", "),INT(B1604)),""))</f>
        <v>#VALUE!</v>
      </c>
      <c r="DG1604" s="5"/>
      <c r="DH1604" s="5"/>
      <c r="DI1604" s="5"/>
      <c r="DJ1604" s="5"/>
    </row>
    <row r="1605" spans="1:114">
      <c r="A1605" s="24"/>
      <c r="B1605" s="3"/>
      <c r="D1605" s="1"/>
      <c r="H1605" s="5"/>
      <c r="L1605" s="4"/>
      <c r="M1605" s="4"/>
      <c r="Q1605" s="5"/>
      <c r="Z1605" s="4"/>
      <c r="BH1605" s="7"/>
      <c r="BI1605" s="4"/>
      <c r="BJ1605" s="123"/>
      <c r="BK1605" s="140"/>
      <c r="BP1605" s="5"/>
      <c r="BS1605" s="5"/>
      <c r="BT1605" s="5"/>
      <c r="BU1605" s="5"/>
      <c r="BV1605" s="5"/>
      <c r="BW1605" s="5"/>
      <c r="BX1605" s="14"/>
      <c r="BY1605" s="28"/>
      <c r="DC1605" s="5" t="e">
        <f>IF(REPORTE!AH$2="si",IF(C1605=VALUE(REPORTE!C$11),IF(SUM(DC1606:DC$1993),CONCATENATE(INT(B1605),", "),INT(B1605)),""),IF(C1605=VALUE(REPORTE!C$10),IF(SUM(DC1606:DC$1993),CONCATENATE(INT(B1605),", "),INT(B1605)),""))</f>
        <v>#VALUE!</v>
      </c>
      <c r="DG1605" s="5"/>
      <c r="DH1605" s="5"/>
      <c r="DI1605" s="5"/>
      <c r="DJ1605" s="5"/>
    </row>
    <row r="1606" spans="1:114">
      <c r="A1606" s="24"/>
      <c r="B1606" s="3"/>
      <c r="D1606" s="1"/>
      <c r="H1606" s="5"/>
      <c r="L1606" s="4"/>
      <c r="M1606" s="4"/>
      <c r="Q1606" s="5"/>
      <c r="Z1606" s="4"/>
      <c r="BH1606" s="7"/>
      <c r="BI1606" s="4"/>
      <c r="BJ1606" s="123"/>
      <c r="BK1606" s="140"/>
      <c r="BP1606" s="5"/>
      <c r="BS1606" s="5"/>
      <c r="BT1606" s="5"/>
      <c r="BU1606" s="5"/>
      <c r="BV1606" s="5"/>
      <c r="BW1606" s="5"/>
      <c r="BX1606" s="14"/>
      <c r="BY1606" s="28"/>
      <c r="DC1606" s="5" t="e">
        <f>IF(REPORTE!AH$2="si",IF(C1606=VALUE(REPORTE!C$11),IF(SUM(DC1607:DC$1993),CONCATENATE(INT(B1606),", "),INT(B1606)),""),IF(C1606=VALUE(REPORTE!C$10),IF(SUM(DC1607:DC$1993),CONCATENATE(INT(B1606),", "),INT(B1606)),""))</f>
        <v>#VALUE!</v>
      </c>
      <c r="DG1606" s="5"/>
      <c r="DH1606" s="5"/>
      <c r="DI1606" s="5"/>
      <c r="DJ1606" s="5"/>
    </row>
    <row r="1607" spans="1:114">
      <c r="A1607" s="24"/>
      <c r="B1607" s="3"/>
      <c r="D1607" s="1"/>
      <c r="H1607" s="5"/>
      <c r="L1607" s="4"/>
      <c r="M1607" s="4"/>
      <c r="Q1607" s="5"/>
      <c r="Z1607" s="4"/>
      <c r="BH1607" s="7"/>
      <c r="BI1607" s="4"/>
      <c r="BJ1607" s="123"/>
      <c r="BK1607" s="140"/>
      <c r="BP1607" s="5"/>
      <c r="BS1607" s="5"/>
      <c r="BT1607" s="5"/>
      <c r="BU1607" s="5"/>
      <c r="BV1607" s="5"/>
      <c r="BW1607" s="5"/>
      <c r="BX1607" s="14"/>
      <c r="BY1607" s="28"/>
      <c r="DC1607" s="5" t="e">
        <f>IF(REPORTE!AH$2="si",IF(C1607=VALUE(REPORTE!C$11),IF(SUM(DC1608:DC$1993),CONCATENATE(INT(B1607),", "),INT(B1607)),""),IF(C1607=VALUE(REPORTE!C$10),IF(SUM(DC1608:DC$1993),CONCATENATE(INT(B1607),", "),INT(B1607)),""))</f>
        <v>#VALUE!</v>
      </c>
      <c r="DG1607" s="5"/>
      <c r="DH1607" s="5"/>
      <c r="DI1607" s="5"/>
      <c r="DJ1607" s="5"/>
    </row>
    <row r="1608" spans="1:114">
      <c r="A1608" s="24"/>
      <c r="B1608" s="3"/>
      <c r="D1608" s="1"/>
      <c r="H1608" s="5"/>
      <c r="L1608" s="4"/>
      <c r="M1608" s="4"/>
      <c r="Q1608" s="5"/>
      <c r="Z1608" s="4"/>
      <c r="BH1608" s="7"/>
      <c r="BI1608" s="4"/>
      <c r="BJ1608" s="123"/>
      <c r="BK1608" s="140"/>
      <c r="BP1608" s="5"/>
      <c r="BS1608" s="5"/>
      <c r="BT1608" s="5"/>
      <c r="BU1608" s="5"/>
      <c r="BV1608" s="5"/>
      <c r="BW1608" s="5"/>
      <c r="BX1608" s="14"/>
      <c r="BY1608" s="28"/>
      <c r="DC1608" s="5" t="e">
        <f>IF(REPORTE!AH$2="si",IF(C1608=VALUE(REPORTE!C$11),IF(SUM(DC1609:DC$1993),CONCATENATE(INT(B1608),", "),INT(B1608)),""),IF(C1608=VALUE(REPORTE!C$10),IF(SUM(DC1609:DC$1993),CONCATENATE(INT(B1608),", "),INT(B1608)),""))</f>
        <v>#VALUE!</v>
      </c>
      <c r="DG1608" s="5"/>
      <c r="DH1608" s="5"/>
      <c r="DI1608" s="5"/>
      <c r="DJ1608" s="5"/>
    </row>
    <row r="1609" spans="1:114">
      <c r="A1609" s="24"/>
      <c r="B1609" s="3"/>
      <c r="D1609" s="1"/>
      <c r="H1609" s="5"/>
      <c r="L1609" s="4"/>
      <c r="M1609" s="4"/>
      <c r="Q1609" s="5"/>
      <c r="Z1609" s="4"/>
      <c r="BH1609" s="7"/>
      <c r="BI1609" s="4"/>
      <c r="BJ1609" s="123"/>
      <c r="BK1609" s="140"/>
      <c r="BP1609" s="5"/>
      <c r="BS1609" s="5"/>
      <c r="BT1609" s="5"/>
      <c r="BU1609" s="5"/>
      <c r="BV1609" s="5"/>
      <c r="BW1609" s="5"/>
      <c r="BX1609" s="14"/>
      <c r="BY1609" s="28"/>
      <c r="DC1609" s="5" t="e">
        <f>IF(REPORTE!AH$2="si",IF(C1609=VALUE(REPORTE!C$11),IF(SUM(DC1610:DC$1993),CONCATENATE(INT(B1609),", "),INT(B1609)),""),IF(C1609=VALUE(REPORTE!C$10),IF(SUM(DC1610:DC$1993),CONCATENATE(INT(B1609),", "),INT(B1609)),""))</f>
        <v>#VALUE!</v>
      </c>
      <c r="DG1609" s="5"/>
      <c r="DH1609" s="5"/>
      <c r="DI1609" s="5"/>
      <c r="DJ1609" s="5"/>
    </row>
    <row r="1610" spans="1:114">
      <c r="A1610" s="24"/>
      <c r="B1610" s="3"/>
      <c r="D1610" s="1"/>
      <c r="H1610" s="5"/>
      <c r="L1610" s="4"/>
      <c r="M1610" s="4"/>
      <c r="Q1610" s="5"/>
      <c r="Z1610" s="4"/>
      <c r="BH1610" s="7"/>
      <c r="BI1610" s="4"/>
      <c r="BJ1610" s="123"/>
      <c r="BK1610" s="140"/>
      <c r="BP1610" s="5"/>
      <c r="BS1610" s="5"/>
      <c r="BT1610" s="5"/>
      <c r="BU1610" s="5"/>
      <c r="BV1610" s="5"/>
      <c r="BW1610" s="5"/>
      <c r="BX1610" s="14"/>
      <c r="BY1610" s="28"/>
      <c r="DC1610" s="5" t="e">
        <f>IF(REPORTE!AH$2="si",IF(C1610=VALUE(REPORTE!C$11),IF(SUM(DC1611:DC$1993),CONCATENATE(INT(B1610),", "),INT(B1610)),""),IF(C1610=VALUE(REPORTE!C$10),IF(SUM(DC1611:DC$1993),CONCATENATE(INT(B1610),", "),INT(B1610)),""))</f>
        <v>#VALUE!</v>
      </c>
      <c r="DG1610" s="5"/>
      <c r="DH1610" s="5"/>
      <c r="DI1610" s="5"/>
      <c r="DJ1610" s="5"/>
    </row>
    <row r="1611" spans="1:114">
      <c r="A1611" s="24"/>
      <c r="B1611" s="3"/>
      <c r="D1611" s="1"/>
      <c r="H1611" s="5"/>
      <c r="L1611" s="4"/>
      <c r="M1611" s="4"/>
      <c r="Q1611" s="5"/>
      <c r="Z1611" s="4"/>
      <c r="BH1611" s="7"/>
      <c r="BI1611" s="4"/>
      <c r="BJ1611" s="123"/>
      <c r="BK1611" s="140"/>
      <c r="BP1611" s="5"/>
      <c r="BS1611" s="5"/>
      <c r="BT1611" s="5"/>
      <c r="BU1611" s="5"/>
      <c r="BV1611" s="5"/>
      <c r="BW1611" s="5"/>
      <c r="BX1611" s="14"/>
      <c r="BY1611" s="28"/>
      <c r="DC1611" s="5" t="e">
        <f>IF(REPORTE!AH$2="si",IF(C1611=VALUE(REPORTE!C$11),IF(SUM(DC1612:DC$1993),CONCATENATE(INT(B1611),", "),INT(B1611)),""),IF(C1611=VALUE(REPORTE!C$10),IF(SUM(DC1612:DC$1993),CONCATENATE(INT(B1611),", "),INT(B1611)),""))</f>
        <v>#VALUE!</v>
      </c>
      <c r="DG1611" s="5"/>
      <c r="DH1611" s="5"/>
      <c r="DI1611" s="5"/>
      <c r="DJ1611" s="5"/>
    </row>
    <row r="1612" spans="1:114">
      <c r="A1612" s="24"/>
      <c r="B1612" s="3"/>
      <c r="D1612" s="1"/>
      <c r="H1612" s="5"/>
      <c r="L1612" s="4"/>
      <c r="M1612" s="4"/>
      <c r="Q1612" s="5"/>
      <c r="Z1612" s="4"/>
      <c r="BH1612" s="7"/>
      <c r="BI1612" s="4"/>
      <c r="BJ1612" s="123"/>
      <c r="BK1612" s="140"/>
      <c r="BP1612" s="5"/>
      <c r="BS1612" s="5"/>
      <c r="BT1612" s="5"/>
      <c r="BU1612" s="5"/>
      <c r="BV1612" s="5"/>
      <c r="BW1612" s="5"/>
      <c r="BX1612" s="14"/>
      <c r="BY1612" s="28"/>
      <c r="DC1612" s="5" t="e">
        <f>IF(REPORTE!AH$2="si",IF(C1612=VALUE(REPORTE!C$11),IF(SUM(DC1613:DC$1993),CONCATENATE(INT(B1612),", "),INT(B1612)),""),IF(C1612=VALUE(REPORTE!C$10),IF(SUM(DC1613:DC$1993),CONCATENATE(INT(B1612),", "),INT(B1612)),""))</f>
        <v>#VALUE!</v>
      </c>
      <c r="DG1612" s="5"/>
      <c r="DH1612" s="5"/>
      <c r="DI1612" s="5"/>
      <c r="DJ1612" s="5"/>
    </row>
    <row r="1613" spans="1:114">
      <c r="A1613" s="24"/>
      <c r="B1613" s="3"/>
      <c r="D1613" s="1"/>
      <c r="H1613" s="5"/>
      <c r="L1613" s="4"/>
      <c r="M1613" s="4"/>
      <c r="Q1613" s="5"/>
      <c r="Z1613" s="4"/>
      <c r="BH1613" s="7"/>
      <c r="BI1613" s="4"/>
      <c r="BJ1613" s="123"/>
      <c r="BK1613" s="140"/>
      <c r="BP1613" s="5"/>
      <c r="BS1613" s="5"/>
      <c r="BT1613" s="5"/>
      <c r="BU1613" s="5"/>
      <c r="BV1613" s="5"/>
      <c r="BW1613" s="5"/>
      <c r="BX1613" s="14"/>
      <c r="BY1613" s="28"/>
      <c r="DC1613" s="5" t="e">
        <f>IF(REPORTE!AH$2="si",IF(C1613=VALUE(REPORTE!C$11),IF(SUM(DC1614:DC$1993),CONCATENATE(INT(B1613),", "),INT(B1613)),""),IF(C1613=VALUE(REPORTE!C$10),IF(SUM(DC1614:DC$1993),CONCATENATE(INT(B1613),", "),INT(B1613)),""))</f>
        <v>#VALUE!</v>
      </c>
      <c r="DG1613" s="5"/>
      <c r="DH1613" s="5"/>
      <c r="DI1613" s="5"/>
      <c r="DJ1613" s="5"/>
    </row>
    <row r="1614" spans="1:114">
      <c r="A1614" s="24"/>
      <c r="B1614" s="3"/>
      <c r="D1614" s="1"/>
      <c r="H1614" s="5"/>
      <c r="L1614" s="4"/>
      <c r="M1614" s="4"/>
      <c r="Q1614" s="5"/>
      <c r="Z1614" s="4"/>
      <c r="BH1614" s="7"/>
      <c r="BI1614" s="4"/>
      <c r="BJ1614" s="123"/>
      <c r="BK1614" s="140"/>
      <c r="BP1614" s="5"/>
      <c r="BS1614" s="5"/>
      <c r="BT1614" s="5"/>
      <c r="BU1614" s="5"/>
      <c r="BV1614" s="5"/>
      <c r="BW1614" s="5"/>
      <c r="BX1614" s="14"/>
      <c r="BY1614" s="28"/>
      <c r="DC1614" s="5" t="e">
        <f>IF(REPORTE!AH$2="si",IF(C1614=VALUE(REPORTE!C$11),IF(SUM(DC1615:DC$1993),CONCATENATE(INT(B1614),", "),INT(B1614)),""),IF(C1614=VALUE(REPORTE!C$10),IF(SUM(DC1615:DC$1993),CONCATENATE(INT(B1614),", "),INT(B1614)),""))</f>
        <v>#VALUE!</v>
      </c>
      <c r="DG1614" s="5"/>
      <c r="DH1614" s="5"/>
      <c r="DI1614" s="5"/>
      <c r="DJ1614" s="5"/>
    </row>
    <row r="1615" spans="1:114">
      <c r="A1615" s="24"/>
      <c r="B1615" s="3"/>
      <c r="D1615" s="1"/>
      <c r="H1615" s="5"/>
      <c r="L1615" s="4"/>
      <c r="M1615" s="4"/>
      <c r="Q1615" s="5"/>
      <c r="Z1615" s="4"/>
      <c r="BH1615" s="7"/>
      <c r="BI1615" s="4"/>
      <c r="BJ1615" s="123"/>
      <c r="BK1615" s="140"/>
      <c r="BP1615" s="5"/>
      <c r="BS1615" s="5"/>
      <c r="BT1615" s="5"/>
      <c r="BU1615" s="5"/>
      <c r="BV1615" s="5"/>
      <c r="BW1615" s="5"/>
      <c r="BX1615" s="14"/>
      <c r="BY1615" s="28"/>
      <c r="DC1615" s="5" t="e">
        <f>IF(REPORTE!AH$2="si",IF(C1615=VALUE(REPORTE!C$11),IF(SUM(DC1616:DC$1993),CONCATENATE(INT(B1615),", "),INT(B1615)),""),IF(C1615=VALUE(REPORTE!C$10),IF(SUM(DC1616:DC$1993),CONCATENATE(INT(B1615),", "),INT(B1615)),""))</f>
        <v>#VALUE!</v>
      </c>
      <c r="DG1615" s="5"/>
      <c r="DH1615" s="5"/>
      <c r="DI1615" s="5"/>
      <c r="DJ1615" s="5"/>
    </row>
    <row r="1616" spans="1:114">
      <c r="A1616" s="24"/>
      <c r="B1616" s="3"/>
      <c r="D1616" s="1"/>
      <c r="H1616" s="5"/>
      <c r="L1616" s="4"/>
      <c r="M1616" s="4"/>
      <c r="Q1616" s="5"/>
      <c r="Z1616" s="4"/>
      <c r="BH1616" s="7"/>
      <c r="BI1616" s="4"/>
      <c r="BJ1616" s="123"/>
      <c r="BK1616" s="140"/>
      <c r="BP1616" s="5"/>
      <c r="BS1616" s="5"/>
      <c r="BT1616" s="5"/>
      <c r="BU1616" s="5"/>
      <c r="BV1616" s="5"/>
      <c r="BW1616" s="5"/>
      <c r="BX1616" s="14"/>
      <c r="BY1616" s="28"/>
      <c r="DC1616" s="5" t="e">
        <f>IF(REPORTE!AH$2="si",IF(C1616=VALUE(REPORTE!C$11),IF(SUM(DC1617:DC$1993),CONCATENATE(INT(B1616),", "),INT(B1616)),""),IF(C1616=VALUE(REPORTE!C$10),IF(SUM(DC1617:DC$1993),CONCATENATE(INT(B1616),", "),INT(B1616)),""))</f>
        <v>#VALUE!</v>
      </c>
      <c r="DG1616" s="5"/>
      <c r="DH1616" s="5"/>
      <c r="DI1616" s="5"/>
      <c r="DJ1616" s="5"/>
    </row>
    <row r="1617" spans="1:114">
      <c r="A1617" s="24"/>
      <c r="B1617" s="3"/>
      <c r="D1617" s="1"/>
      <c r="H1617" s="5"/>
      <c r="L1617" s="4"/>
      <c r="M1617" s="4"/>
      <c r="Q1617" s="5"/>
      <c r="Z1617" s="4"/>
      <c r="BH1617" s="7"/>
      <c r="BI1617" s="4"/>
      <c r="BJ1617" s="123"/>
      <c r="BK1617" s="140"/>
      <c r="BP1617" s="5"/>
      <c r="BS1617" s="5"/>
      <c r="BT1617" s="5"/>
      <c r="BU1617" s="5"/>
      <c r="BV1617" s="5"/>
      <c r="BW1617" s="5"/>
      <c r="BX1617" s="14"/>
      <c r="BY1617" s="28"/>
      <c r="DC1617" s="5" t="e">
        <f>IF(REPORTE!AH$2="si",IF(C1617=VALUE(REPORTE!C$11),IF(SUM(DC1618:DC$1993),CONCATENATE(INT(B1617),", "),INT(B1617)),""),IF(C1617=VALUE(REPORTE!C$10),IF(SUM(DC1618:DC$1993),CONCATENATE(INT(B1617),", "),INT(B1617)),""))</f>
        <v>#VALUE!</v>
      </c>
      <c r="DG1617" s="5"/>
      <c r="DH1617" s="5"/>
      <c r="DI1617" s="5"/>
      <c r="DJ1617" s="5"/>
    </row>
    <row r="1618" spans="1:114">
      <c r="A1618" s="24"/>
      <c r="B1618" s="3"/>
      <c r="D1618" s="1"/>
      <c r="H1618" s="5"/>
      <c r="L1618" s="4"/>
      <c r="M1618" s="4"/>
      <c r="Q1618" s="5"/>
      <c r="Z1618" s="4"/>
      <c r="BH1618" s="7"/>
      <c r="BI1618" s="4"/>
      <c r="BJ1618" s="123"/>
      <c r="BK1618" s="140"/>
      <c r="BP1618" s="5"/>
      <c r="BS1618" s="5"/>
      <c r="BT1618" s="5"/>
      <c r="BU1618" s="5"/>
      <c r="BV1618" s="5"/>
      <c r="BW1618" s="5"/>
      <c r="BX1618" s="14"/>
      <c r="BY1618" s="28"/>
      <c r="DC1618" s="5" t="e">
        <f>IF(REPORTE!AH$2="si",IF(C1618=VALUE(REPORTE!C$11),IF(SUM(DC1619:DC$1993),CONCATENATE(INT(B1618),", "),INT(B1618)),""),IF(C1618=VALUE(REPORTE!C$10),IF(SUM(DC1619:DC$1993),CONCATENATE(INT(B1618),", "),INT(B1618)),""))</f>
        <v>#VALUE!</v>
      </c>
      <c r="DG1618" s="5"/>
      <c r="DH1618" s="5"/>
      <c r="DI1618" s="5"/>
      <c r="DJ1618" s="5"/>
    </row>
    <row r="1619" spans="1:114">
      <c r="A1619" s="24"/>
      <c r="B1619" s="3"/>
      <c r="D1619" s="1"/>
      <c r="H1619" s="5"/>
      <c r="L1619" s="4"/>
      <c r="M1619" s="4"/>
      <c r="Q1619" s="5"/>
      <c r="Z1619" s="4"/>
      <c r="BH1619" s="7"/>
      <c r="BI1619" s="4"/>
      <c r="BJ1619" s="123"/>
      <c r="BK1619" s="140"/>
      <c r="BP1619" s="5"/>
      <c r="BS1619" s="5"/>
      <c r="BT1619" s="5"/>
      <c r="BU1619" s="5"/>
      <c r="BV1619" s="5"/>
      <c r="BW1619" s="5"/>
      <c r="BX1619" s="14"/>
      <c r="BY1619" s="28"/>
      <c r="DC1619" s="5" t="e">
        <f>IF(REPORTE!AH$2="si",IF(C1619=VALUE(REPORTE!C$11),IF(SUM(DC1620:DC$1993),CONCATENATE(INT(B1619),", "),INT(B1619)),""),IF(C1619=VALUE(REPORTE!C$10),IF(SUM(DC1620:DC$1993),CONCATENATE(INT(B1619),", "),INT(B1619)),""))</f>
        <v>#VALUE!</v>
      </c>
      <c r="DG1619" s="5"/>
      <c r="DH1619" s="5"/>
      <c r="DI1619" s="5"/>
      <c r="DJ1619" s="5"/>
    </row>
    <row r="1620" spans="1:114">
      <c r="A1620" s="24"/>
      <c r="B1620" s="3"/>
      <c r="D1620" s="1"/>
      <c r="H1620" s="5"/>
      <c r="L1620" s="4"/>
      <c r="M1620" s="4"/>
      <c r="Q1620" s="5"/>
      <c r="Z1620" s="4"/>
      <c r="BH1620" s="7"/>
      <c r="BI1620" s="4"/>
      <c r="BJ1620" s="123"/>
      <c r="BK1620" s="140"/>
      <c r="BP1620" s="5"/>
      <c r="BS1620" s="5"/>
      <c r="BT1620" s="5"/>
      <c r="BU1620" s="5"/>
      <c r="BV1620" s="5"/>
      <c r="BW1620" s="5"/>
      <c r="BX1620" s="14"/>
      <c r="BY1620" s="28"/>
      <c r="DC1620" s="5" t="e">
        <f>IF(REPORTE!AH$2="si",IF(C1620=VALUE(REPORTE!C$11),IF(SUM(DC1621:DC$1993),CONCATENATE(INT(B1620),", "),INT(B1620)),""),IF(C1620=VALUE(REPORTE!C$10),IF(SUM(DC1621:DC$1993),CONCATENATE(INT(B1620),", "),INT(B1620)),""))</f>
        <v>#VALUE!</v>
      </c>
      <c r="DG1620" s="5"/>
      <c r="DH1620" s="5"/>
      <c r="DI1620" s="5"/>
      <c r="DJ1620" s="5"/>
    </row>
    <row r="1621" spans="1:114">
      <c r="A1621" s="24"/>
      <c r="B1621" s="3"/>
      <c r="D1621" s="1"/>
      <c r="H1621" s="5"/>
      <c r="L1621" s="4"/>
      <c r="M1621" s="4"/>
      <c r="Q1621" s="5"/>
      <c r="Z1621" s="4"/>
      <c r="BH1621" s="7"/>
      <c r="BI1621" s="4"/>
      <c r="BJ1621" s="123"/>
      <c r="BK1621" s="140"/>
      <c r="BP1621" s="5"/>
      <c r="BS1621" s="5"/>
      <c r="BT1621" s="5"/>
      <c r="BU1621" s="5"/>
      <c r="BV1621" s="5"/>
      <c r="BW1621" s="5"/>
      <c r="BX1621" s="14"/>
      <c r="BY1621" s="28"/>
      <c r="DC1621" s="5" t="e">
        <f>IF(REPORTE!AH$2="si",IF(C1621=VALUE(REPORTE!C$11),IF(SUM(DC1622:DC$1993),CONCATENATE(INT(B1621),", "),INT(B1621)),""),IF(C1621=VALUE(REPORTE!C$10),IF(SUM(DC1622:DC$1993),CONCATENATE(INT(B1621),", "),INT(B1621)),""))</f>
        <v>#VALUE!</v>
      </c>
      <c r="DG1621" s="5"/>
      <c r="DH1621" s="5"/>
      <c r="DI1621" s="5"/>
      <c r="DJ1621" s="5"/>
    </row>
    <row r="1622" spans="1:114">
      <c r="A1622" s="24"/>
      <c r="B1622" s="3"/>
      <c r="D1622" s="1"/>
      <c r="H1622" s="5"/>
      <c r="L1622" s="4"/>
      <c r="M1622" s="4"/>
      <c r="Q1622" s="5"/>
      <c r="Z1622" s="4"/>
      <c r="BH1622" s="7"/>
      <c r="BI1622" s="4"/>
      <c r="BJ1622" s="123"/>
      <c r="BK1622" s="140"/>
      <c r="BP1622" s="5"/>
      <c r="BS1622" s="5"/>
      <c r="BT1622" s="5"/>
      <c r="BU1622" s="5"/>
      <c r="BV1622" s="5"/>
      <c r="BW1622" s="5"/>
      <c r="BX1622" s="14"/>
      <c r="BY1622" s="28"/>
      <c r="DC1622" s="5" t="e">
        <f>IF(REPORTE!AH$2="si",IF(C1622=VALUE(REPORTE!C$11),IF(SUM(DC1623:DC$1993),CONCATENATE(INT(B1622),", "),INT(B1622)),""),IF(C1622=VALUE(REPORTE!C$10),IF(SUM(DC1623:DC$1993),CONCATENATE(INT(B1622),", "),INT(B1622)),""))</f>
        <v>#VALUE!</v>
      </c>
      <c r="DG1622" s="5"/>
      <c r="DH1622" s="5"/>
      <c r="DI1622" s="5"/>
      <c r="DJ1622" s="5"/>
    </row>
    <row r="1623" spans="1:114">
      <c r="A1623" s="24"/>
      <c r="B1623" s="3"/>
      <c r="D1623" s="1"/>
      <c r="H1623" s="5"/>
      <c r="L1623" s="4"/>
      <c r="M1623" s="4"/>
      <c r="Q1623" s="5"/>
      <c r="Z1623" s="4"/>
      <c r="BH1623" s="7"/>
      <c r="BI1623" s="4"/>
      <c r="BJ1623" s="123"/>
      <c r="BK1623" s="140"/>
      <c r="BP1623" s="5"/>
      <c r="BS1623" s="5"/>
      <c r="BT1623" s="5"/>
      <c r="BU1623" s="5"/>
      <c r="BV1623" s="5"/>
      <c r="BW1623" s="5"/>
      <c r="BX1623" s="14"/>
      <c r="BY1623" s="28"/>
      <c r="DC1623" s="5" t="e">
        <f>IF(REPORTE!AH$2="si",IF(C1623=VALUE(REPORTE!C$11),IF(SUM(DC1624:DC$1993),CONCATENATE(INT(B1623),", "),INT(B1623)),""),IF(C1623=VALUE(REPORTE!C$10),IF(SUM(DC1624:DC$1993),CONCATENATE(INT(B1623),", "),INT(B1623)),""))</f>
        <v>#VALUE!</v>
      </c>
      <c r="DG1623" s="5"/>
      <c r="DH1623" s="5"/>
      <c r="DI1623" s="5"/>
      <c r="DJ1623" s="5"/>
    </row>
    <row r="1624" spans="1:114">
      <c r="A1624" s="24"/>
      <c r="B1624" s="3"/>
      <c r="D1624" s="1"/>
      <c r="H1624" s="5"/>
      <c r="L1624" s="4"/>
      <c r="M1624" s="4"/>
      <c r="Q1624" s="5"/>
      <c r="Z1624" s="4"/>
      <c r="BH1624" s="7"/>
      <c r="BI1624" s="4"/>
      <c r="BJ1624" s="123"/>
      <c r="BK1624" s="140"/>
      <c r="BP1624" s="5"/>
      <c r="BS1624" s="5"/>
      <c r="BT1624" s="5"/>
      <c r="BU1624" s="5"/>
      <c r="BV1624" s="5"/>
      <c r="BW1624" s="5"/>
      <c r="BX1624" s="14"/>
      <c r="BY1624" s="28"/>
      <c r="DC1624" s="5" t="e">
        <f>IF(REPORTE!AH$2="si",IF(C1624=VALUE(REPORTE!C$11),IF(SUM(DC1625:DC$1993),CONCATENATE(INT(B1624),", "),INT(B1624)),""),IF(C1624=VALUE(REPORTE!C$10),IF(SUM(DC1625:DC$1993),CONCATENATE(INT(B1624),", "),INT(B1624)),""))</f>
        <v>#VALUE!</v>
      </c>
      <c r="DG1624" s="5"/>
      <c r="DH1624" s="5"/>
      <c r="DI1624" s="5"/>
      <c r="DJ1624" s="5"/>
    </row>
    <row r="1625" spans="1:114">
      <c r="A1625" s="24"/>
      <c r="B1625" s="3"/>
      <c r="D1625" s="1"/>
      <c r="H1625" s="5"/>
      <c r="L1625" s="4"/>
      <c r="M1625" s="4"/>
      <c r="Q1625" s="5"/>
      <c r="Z1625" s="4"/>
      <c r="BH1625" s="7"/>
      <c r="BI1625" s="4"/>
      <c r="BJ1625" s="123"/>
      <c r="BK1625" s="140"/>
      <c r="BP1625" s="5"/>
      <c r="BS1625" s="5"/>
      <c r="BT1625" s="5"/>
      <c r="BU1625" s="5"/>
      <c r="BV1625" s="5"/>
      <c r="BW1625" s="5"/>
      <c r="BX1625" s="14"/>
      <c r="BY1625" s="28"/>
      <c r="DC1625" s="5" t="e">
        <f>IF(REPORTE!AH$2="si",IF(C1625=VALUE(REPORTE!C$11),IF(SUM(DC1626:DC$1993),CONCATENATE(INT(B1625),", "),INT(B1625)),""),IF(C1625=VALUE(REPORTE!C$10),IF(SUM(DC1626:DC$1993),CONCATENATE(INT(B1625),", "),INT(B1625)),""))</f>
        <v>#VALUE!</v>
      </c>
      <c r="DG1625" s="5"/>
      <c r="DH1625" s="5"/>
      <c r="DI1625" s="5"/>
      <c r="DJ1625" s="5"/>
    </row>
    <row r="1626" spans="1:114">
      <c r="A1626" s="24"/>
      <c r="B1626" s="3"/>
      <c r="D1626" s="1"/>
      <c r="H1626" s="5"/>
      <c r="L1626" s="4"/>
      <c r="M1626" s="4"/>
      <c r="Q1626" s="5"/>
      <c r="Z1626" s="4"/>
      <c r="BH1626" s="7"/>
      <c r="BI1626" s="4"/>
      <c r="BJ1626" s="123"/>
      <c r="BK1626" s="140"/>
      <c r="BP1626" s="5"/>
      <c r="BS1626" s="5"/>
      <c r="BT1626" s="5"/>
      <c r="BU1626" s="5"/>
      <c r="BV1626" s="5"/>
      <c r="BW1626" s="5"/>
      <c r="BX1626" s="14"/>
      <c r="BY1626" s="28"/>
      <c r="DC1626" s="5" t="e">
        <f>IF(REPORTE!AH$2="si",IF(C1626=VALUE(REPORTE!C$11),IF(SUM(DC1627:DC$1993),CONCATENATE(INT(B1626),", "),INT(B1626)),""),IF(C1626=VALUE(REPORTE!C$10),IF(SUM(DC1627:DC$1993),CONCATENATE(INT(B1626),", "),INT(B1626)),""))</f>
        <v>#VALUE!</v>
      </c>
      <c r="DG1626" s="5"/>
      <c r="DH1626" s="5"/>
      <c r="DI1626" s="5"/>
      <c r="DJ1626" s="5"/>
    </row>
    <row r="1627" spans="1:114">
      <c r="A1627" s="24"/>
      <c r="B1627" s="3"/>
      <c r="D1627" s="1"/>
      <c r="H1627" s="5"/>
      <c r="L1627" s="4"/>
      <c r="M1627" s="4"/>
      <c r="Q1627" s="5"/>
      <c r="Z1627" s="4"/>
      <c r="BH1627" s="7"/>
      <c r="BI1627" s="4"/>
      <c r="BJ1627" s="123"/>
      <c r="BK1627" s="140"/>
      <c r="BP1627" s="5"/>
      <c r="BS1627" s="5"/>
      <c r="BT1627" s="5"/>
      <c r="BU1627" s="5"/>
      <c r="BV1627" s="5"/>
      <c r="BW1627" s="5"/>
      <c r="BX1627" s="14"/>
      <c r="BY1627" s="28"/>
      <c r="DC1627" s="5" t="e">
        <f>IF(REPORTE!AH$2="si",IF(C1627=VALUE(REPORTE!C$11),IF(SUM(DC1628:DC$1993),CONCATENATE(INT(B1627),", "),INT(B1627)),""),IF(C1627=VALUE(REPORTE!C$10),IF(SUM(DC1628:DC$1993),CONCATENATE(INT(B1627),", "),INT(B1627)),""))</f>
        <v>#VALUE!</v>
      </c>
      <c r="DG1627" s="5"/>
      <c r="DH1627" s="5"/>
      <c r="DI1627" s="5"/>
      <c r="DJ1627" s="5"/>
    </row>
    <row r="1628" spans="1:114">
      <c r="A1628" s="24"/>
      <c r="B1628" s="3"/>
      <c r="D1628" s="1"/>
      <c r="H1628" s="5"/>
      <c r="L1628" s="4"/>
      <c r="M1628" s="4"/>
      <c r="Q1628" s="5"/>
      <c r="Z1628" s="4"/>
      <c r="BH1628" s="7"/>
      <c r="BI1628" s="4"/>
      <c r="BJ1628" s="123"/>
      <c r="BK1628" s="140"/>
      <c r="BP1628" s="5"/>
      <c r="BS1628" s="5"/>
      <c r="BT1628" s="5"/>
      <c r="BU1628" s="5"/>
      <c r="BV1628" s="5"/>
      <c r="BW1628" s="5"/>
      <c r="BX1628" s="14"/>
      <c r="BY1628" s="28"/>
      <c r="DC1628" s="5" t="e">
        <f>IF(REPORTE!AH$2="si",IF(C1628=VALUE(REPORTE!C$11),IF(SUM(DC1629:DC$1993),CONCATENATE(INT(B1628),", "),INT(B1628)),""),IF(C1628=VALUE(REPORTE!C$10),IF(SUM(DC1629:DC$1993),CONCATENATE(INT(B1628),", "),INT(B1628)),""))</f>
        <v>#VALUE!</v>
      </c>
      <c r="DG1628" s="5"/>
      <c r="DH1628" s="5"/>
      <c r="DI1628" s="5"/>
      <c r="DJ1628" s="5"/>
    </row>
    <row r="1629" spans="1:114">
      <c r="A1629" s="24"/>
      <c r="B1629" s="3"/>
      <c r="D1629" s="1"/>
      <c r="H1629" s="5"/>
      <c r="L1629" s="4"/>
      <c r="M1629" s="4"/>
      <c r="Q1629" s="5"/>
      <c r="Z1629" s="4"/>
      <c r="BH1629" s="7"/>
      <c r="BI1629" s="4"/>
      <c r="BJ1629" s="123"/>
      <c r="BK1629" s="140"/>
      <c r="BP1629" s="5"/>
      <c r="BS1629" s="5"/>
      <c r="BT1629" s="5"/>
      <c r="BU1629" s="5"/>
      <c r="BV1629" s="5"/>
      <c r="BW1629" s="5"/>
      <c r="BX1629" s="14"/>
      <c r="BY1629" s="28"/>
      <c r="DC1629" s="5" t="e">
        <f>IF(REPORTE!AH$2="si",IF(C1629=VALUE(REPORTE!C$11),IF(SUM(DC1630:DC$1993),CONCATENATE(INT(B1629),", "),INT(B1629)),""),IF(C1629=VALUE(REPORTE!C$10),IF(SUM(DC1630:DC$1993),CONCATENATE(INT(B1629),", "),INT(B1629)),""))</f>
        <v>#VALUE!</v>
      </c>
      <c r="DG1629" s="5"/>
      <c r="DH1629" s="5"/>
      <c r="DI1629" s="5"/>
      <c r="DJ1629" s="5"/>
    </row>
    <row r="1630" spans="1:114">
      <c r="A1630" s="24"/>
      <c r="B1630" s="3"/>
      <c r="D1630" s="1"/>
      <c r="H1630" s="5"/>
      <c r="L1630" s="4"/>
      <c r="M1630" s="4"/>
      <c r="Q1630" s="5"/>
      <c r="Z1630" s="4"/>
      <c r="BH1630" s="7"/>
      <c r="BI1630" s="4"/>
      <c r="BJ1630" s="123"/>
      <c r="BK1630" s="140"/>
      <c r="BP1630" s="5"/>
      <c r="BS1630" s="5"/>
      <c r="BT1630" s="5"/>
      <c r="BU1630" s="5"/>
      <c r="BV1630" s="5"/>
      <c r="BW1630" s="5"/>
      <c r="BX1630" s="14"/>
      <c r="BY1630" s="28"/>
      <c r="DC1630" s="5" t="e">
        <f>IF(REPORTE!AH$2="si",IF(C1630=VALUE(REPORTE!C$11),IF(SUM(DC1631:DC$1993),CONCATENATE(INT(B1630),", "),INT(B1630)),""),IF(C1630=VALUE(REPORTE!C$10),IF(SUM(DC1631:DC$1993),CONCATENATE(INT(B1630),", "),INT(B1630)),""))</f>
        <v>#VALUE!</v>
      </c>
      <c r="DG1630" s="5"/>
      <c r="DH1630" s="5"/>
      <c r="DI1630" s="5"/>
      <c r="DJ1630" s="5"/>
    </row>
    <row r="1631" spans="1:114">
      <c r="A1631" s="24"/>
      <c r="B1631" s="3"/>
      <c r="D1631" s="1"/>
      <c r="H1631" s="5"/>
      <c r="L1631" s="4"/>
      <c r="M1631" s="4"/>
      <c r="Q1631" s="5"/>
      <c r="Z1631" s="4"/>
      <c r="BH1631" s="7"/>
      <c r="BI1631" s="4"/>
      <c r="BJ1631" s="123"/>
      <c r="BK1631" s="140"/>
      <c r="BP1631" s="5"/>
      <c r="BS1631" s="5"/>
      <c r="BT1631" s="5"/>
      <c r="BU1631" s="5"/>
      <c r="BV1631" s="5"/>
      <c r="BW1631" s="5"/>
      <c r="BX1631" s="14"/>
      <c r="BY1631" s="28"/>
      <c r="DC1631" s="5" t="e">
        <f>IF(REPORTE!AH$2="si",IF(C1631=VALUE(REPORTE!C$11),IF(SUM(DC1632:DC$1993),CONCATENATE(INT(B1631),", "),INT(B1631)),""),IF(C1631=VALUE(REPORTE!C$10),IF(SUM(DC1632:DC$1993),CONCATENATE(INT(B1631),", "),INT(B1631)),""))</f>
        <v>#VALUE!</v>
      </c>
      <c r="DG1631" s="5"/>
      <c r="DH1631" s="5"/>
      <c r="DI1631" s="5"/>
      <c r="DJ1631" s="5"/>
    </row>
    <row r="1632" spans="1:114">
      <c r="A1632" s="24"/>
      <c r="B1632" s="3"/>
      <c r="D1632" s="1"/>
      <c r="H1632" s="5"/>
      <c r="L1632" s="4"/>
      <c r="M1632" s="4"/>
      <c r="Q1632" s="5"/>
      <c r="Z1632" s="4"/>
      <c r="BH1632" s="7"/>
      <c r="BI1632" s="4"/>
      <c r="BJ1632" s="123"/>
      <c r="BK1632" s="140"/>
      <c r="BP1632" s="5"/>
      <c r="BS1632" s="5"/>
      <c r="BT1632" s="5"/>
      <c r="BU1632" s="5"/>
      <c r="BV1632" s="5"/>
      <c r="BW1632" s="5"/>
      <c r="BX1632" s="14"/>
      <c r="BY1632" s="28"/>
      <c r="DC1632" s="5" t="e">
        <f>IF(REPORTE!AH$2="si",IF(C1632=VALUE(REPORTE!C$11),IF(SUM(DC1633:DC$1993),CONCATENATE(INT(B1632),", "),INT(B1632)),""),IF(C1632=VALUE(REPORTE!C$10),IF(SUM(DC1633:DC$1993),CONCATENATE(INT(B1632),", "),INT(B1632)),""))</f>
        <v>#VALUE!</v>
      </c>
      <c r="DG1632" s="5"/>
      <c r="DH1632" s="5"/>
      <c r="DI1632" s="5"/>
      <c r="DJ1632" s="5"/>
    </row>
    <row r="1633" spans="1:114">
      <c r="A1633" s="24"/>
      <c r="B1633" s="3"/>
      <c r="D1633" s="1"/>
      <c r="H1633" s="5"/>
      <c r="L1633" s="4"/>
      <c r="M1633" s="4"/>
      <c r="Q1633" s="5"/>
      <c r="Z1633" s="4"/>
      <c r="BH1633" s="7"/>
      <c r="BI1633" s="4"/>
      <c r="BJ1633" s="123"/>
      <c r="BK1633" s="140"/>
      <c r="BP1633" s="5"/>
      <c r="BS1633" s="5"/>
      <c r="BT1633" s="5"/>
      <c r="BU1633" s="5"/>
      <c r="BV1633" s="5"/>
      <c r="BW1633" s="5"/>
      <c r="BX1633" s="14"/>
      <c r="BY1633" s="28"/>
      <c r="DC1633" s="5" t="e">
        <f>IF(REPORTE!AH$2="si",IF(C1633=VALUE(REPORTE!C$11),IF(SUM(DC1634:DC$1993),CONCATENATE(INT(B1633),", "),INT(B1633)),""),IF(C1633=VALUE(REPORTE!C$10),IF(SUM(DC1634:DC$1993),CONCATENATE(INT(B1633),", "),INT(B1633)),""))</f>
        <v>#VALUE!</v>
      </c>
      <c r="DG1633" s="5"/>
      <c r="DH1633" s="5"/>
      <c r="DI1633" s="5"/>
      <c r="DJ1633" s="5"/>
    </row>
    <row r="1634" spans="1:114">
      <c r="A1634" s="24"/>
      <c r="B1634" s="3"/>
      <c r="D1634" s="1"/>
      <c r="H1634" s="5"/>
      <c r="L1634" s="4"/>
      <c r="M1634" s="4"/>
      <c r="Q1634" s="5"/>
      <c r="Z1634" s="4"/>
      <c r="BH1634" s="7"/>
      <c r="BI1634" s="4"/>
      <c r="BJ1634" s="123"/>
      <c r="BK1634" s="140"/>
      <c r="BP1634" s="5"/>
      <c r="BS1634" s="5"/>
      <c r="BT1634" s="5"/>
      <c r="BU1634" s="5"/>
      <c r="BV1634" s="5"/>
      <c r="BW1634" s="5"/>
      <c r="BX1634" s="14"/>
      <c r="BY1634" s="28"/>
      <c r="DC1634" s="5" t="e">
        <f>IF(REPORTE!AH$2="si",IF(C1634=VALUE(REPORTE!C$11),IF(SUM(DC1635:DC$1993),CONCATENATE(INT(B1634),", "),INT(B1634)),""),IF(C1634=VALUE(REPORTE!C$10),IF(SUM(DC1635:DC$1993),CONCATENATE(INT(B1634),", "),INT(B1634)),""))</f>
        <v>#VALUE!</v>
      </c>
      <c r="DG1634" s="5"/>
      <c r="DH1634" s="5"/>
      <c r="DI1634" s="5"/>
      <c r="DJ1634" s="5"/>
    </row>
    <row r="1635" spans="1:114">
      <c r="A1635" s="24"/>
      <c r="B1635" s="3"/>
      <c r="D1635" s="1"/>
      <c r="H1635" s="5"/>
      <c r="L1635" s="4"/>
      <c r="M1635" s="4"/>
      <c r="Q1635" s="5"/>
      <c r="Z1635" s="4"/>
      <c r="BH1635" s="7"/>
      <c r="BI1635" s="4"/>
      <c r="BJ1635" s="123"/>
      <c r="BK1635" s="140"/>
      <c r="BP1635" s="5"/>
      <c r="BS1635" s="5"/>
      <c r="BT1635" s="5"/>
      <c r="BU1635" s="5"/>
      <c r="BV1635" s="5"/>
      <c r="BW1635" s="5"/>
      <c r="BX1635" s="14"/>
      <c r="BY1635" s="28"/>
      <c r="DC1635" s="5" t="e">
        <f>IF(REPORTE!AH$2="si",IF(C1635=VALUE(REPORTE!C$11),IF(SUM(DC1636:DC$1993),CONCATENATE(INT(B1635),", "),INT(B1635)),""),IF(C1635=VALUE(REPORTE!C$10),IF(SUM(DC1636:DC$1993),CONCATENATE(INT(B1635),", "),INT(B1635)),""))</f>
        <v>#VALUE!</v>
      </c>
      <c r="DG1635" s="5"/>
      <c r="DH1635" s="5"/>
      <c r="DI1635" s="5"/>
      <c r="DJ1635" s="5"/>
    </row>
    <row r="1636" spans="1:114">
      <c r="A1636" s="24"/>
      <c r="B1636" s="3"/>
      <c r="D1636" s="1"/>
      <c r="H1636" s="5"/>
      <c r="L1636" s="4"/>
      <c r="M1636" s="4"/>
      <c r="Q1636" s="5"/>
      <c r="Z1636" s="4"/>
      <c r="BH1636" s="7"/>
      <c r="BI1636" s="4"/>
      <c r="BJ1636" s="123"/>
      <c r="BK1636" s="140"/>
      <c r="BP1636" s="5"/>
      <c r="BS1636" s="5"/>
      <c r="BT1636" s="5"/>
      <c r="BU1636" s="5"/>
      <c r="BV1636" s="5"/>
      <c r="BW1636" s="5"/>
      <c r="BX1636" s="14"/>
      <c r="BY1636" s="28"/>
      <c r="DC1636" s="5" t="e">
        <f>IF(REPORTE!AH$2="si",IF(C1636=VALUE(REPORTE!C$11),IF(SUM(DC1637:DC$1993),CONCATENATE(INT(B1636),", "),INT(B1636)),""),IF(C1636=VALUE(REPORTE!C$10),IF(SUM(DC1637:DC$1993),CONCATENATE(INT(B1636),", "),INT(B1636)),""))</f>
        <v>#VALUE!</v>
      </c>
      <c r="DG1636" s="5"/>
      <c r="DH1636" s="5"/>
      <c r="DI1636" s="5"/>
      <c r="DJ1636" s="5"/>
    </row>
    <row r="1637" spans="1:114">
      <c r="A1637" s="24"/>
      <c r="B1637" s="3"/>
      <c r="D1637" s="1"/>
      <c r="H1637" s="5"/>
      <c r="L1637" s="4"/>
      <c r="M1637" s="4"/>
      <c r="Q1637" s="5"/>
      <c r="Z1637" s="4"/>
      <c r="BH1637" s="7"/>
      <c r="BI1637" s="4"/>
      <c r="BJ1637" s="123"/>
      <c r="BK1637" s="140"/>
      <c r="BP1637" s="5"/>
      <c r="BS1637" s="5"/>
      <c r="BT1637" s="5"/>
      <c r="BU1637" s="5"/>
      <c r="BV1637" s="5"/>
      <c r="BW1637" s="5"/>
      <c r="BX1637" s="14"/>
      <c r="BY1637" s="28"/>
      <c r="DC1637" s="5" t="e">
        <f>IF(REPORTE!AH$2="si",IF(C1637=VALUE(REPORTE!C$11),IF(SUM(DC1638:DC$1993),CONCATENATE(INT(B1637),", "),INT(B1637)),""),IF(C1637=VALUE(REPORTE!C$10),IF(SUM(DC1638:DC$1993),CONCATENATE(INT(B1637),", "),INT(B1637)),""))</f>
        <v>#VALUE!</v>
      </c>
      <c r="DG1637" s="5"/>
      <c r="DH1637" s="5"/>
      <c r="DI1637" s="5"/>
      <c r="DJ1637" s="5"/>
    </row>
    <row r="1638" spans="1:114">
      <c r="A1638" s="24"/>
      <c r="B1638" s="3"/>
      <c r="D1638" s="1"/>
      <c r="H1638" s="5"/>
      <c r="L1638" s="4"/>
      <c r="M1638" s="4"/>
      <c r="Q1638" s="5"/>
      <c r="Z1638" s="4"/>
      <c r="BH1638" s="7"/>
      <c r="BI1638" s="4"/>
      <c r="BJ1638" s="123"/>
      <c r="BK1638" s="140"/>
      <c r="BP1638" s="5"/>
      <c r="BS1638" s="5"/>
      <c r="BT1638" s="5"/>
      <c r="BU1638" s="5"/>
      <c r="BV1638" s="5"/>
      <c r="BW1638" s="5"/>
      <c r="BX1638" s="14"/>
      <c r="BY1638" s="28"/>
      <c r="DC1638" s="5" t="e">
        <f>IF(REPORTE!AH$2="si",IF(C1638=VALUE(REPORTE!C$11),IF(SUM(DC1639:DC$1993),CONCATENATE(INT(B1638),", "),INT(B1638)),""),IF(C1638=VALUE(REPORTE!C$10),IF(SUM(DC1639:DC$1993),CONCATENATE(INT(B1638),", "),INT(B1638)),""))</f>
        <v>#VALUE!</v>
      </c>
      <c r="DG1638" s="5"/>
      <c r="DH1638" s="5"/>
      <c r="DI1638" s="5"/>
      <c r="DJ1638" s="5"/>
    </row>
    <row r="1639" spans="1:114">
      <c r="A1639" s="24"/>
      <c r="B1639" s="3"/>
      <c r="D1639" s="1"/>
      <c r="H1639" s="5"/>
      <c r="L1639" s="4"/>
      <c r="M1639" s="4"/>
      <c r="Q1639" s="5"/>
      <c r="Z1639" s="4"/>
      <c r="BH1639" s="7"/>
      <c r="BI1639" s="4"/>
      <c r="BJ1639" s="123"/>
      <c r="BK1639" s="140"/>
      <c r="BP1639" s="5"/>
      <c r="BS1639" s="5"/>
      <c r="BT1639" s="5"/>
      <c r="BU1639" s="5"/>
      <c r="BV1639" s="5"/>
      <c r="BW1639" s="5"/>
      <c r="BX1639" s="14"/>
      <c r="BY1639" s="28"/>
      <c r="DC1639" s="5" t="e">
        <f>IF(REPORTE!AH$2="si",IF(C1639=VALUE(REPORTE!C$11),IF(SUM(DC1640:DC$1993),CONCATENATE(INT(B1639),", "),INT(B1639)),""),IF(C1639=VALUE(REPORTE!C$10),IF(SUM(DC1640:DC$1993),CONCATENATE(INT(B1639),", "),INT(B1639)),""))</f>
        <v>#VALUE!</v>
      </c>
      <c r="DD1639" s="5"/>
      <c r="DG1639" s="5"/>
      <c r="DH1639" s="5"/>
      <c r="DI1639" s="5"/>
      <c r="DJ1639" s="5"/>
    </row>
    <row r="1640" spans="1:114">
      <c r="A1640" s="24"/>
      <c r="B1640" s="3"/>
      <c r="D1640" s="1"/>
      <c r="H1640" s="5"/>
      <c r="L1640" s="4"/>
      <c r="M1640" s="4"/>
      <c r="Q1640" s="5"/>
      <c r="Z1640" s="4"/>
      <c r="BH1640" s="7"/>
      <c r="BI1640" s="4"/>
      <c r="BJ1640" s="123"/>
      <c r="BK1640" s="140"/>
      <c r="BP1640" s="5"/>
      <c r="BS1640" s="5"/>
      <c r="BT1640" s="5"/>
      <c r="BU1640" s="5"/>
      <c r="BV1640" s="5"/>
      <c r="BW1640" s="5"/>
      <c r="BX1640" s="14"/>
      <c r="BY1640" s="28"/>
      <c r="DC1640" s="5" t="e">
        <f>IF(REPORTE!AH$2="si",IF(C1640=VALUE(REPORTE!C$11),IF(SUM(DC1641:DC$1993),CONCATENATE(INT(B1640),", "),INT(B1640)),""),IF(C1640=VALUE(REPORTE!C$10),IF(SUM(DC1641:DC$1993),CONCATENATE(INT(B1640),", "),INT(B1640)),""))</f>
        <v>#VALUE!</v>
      </c>
      <c r="DD1640" s="5" t="e">
        <f>CONCATENATE(DC1640,DC1641,DC1642,DC1643,DC1644,DC1645,DC1646,DC1647,DC1648,DC1649,DC1650,DC1651,DC1652,DC1653,DC1654,DC1655,DC1656,DC1657,DC1658,DC1659,DC1660,DC1661,DC1662,DC1663,DC1664,DC1665,DC1666,DC1667,DC1668,DC1669,DC1670,DC1671,DC1672,DC1673,DC1674,DC1675,DC1676,DC1677,DC1678,DC1679,DC1680,DC1681)</f>
        <v>#VALUE!</v>
      </c>
      <c r="DG1640" s="5"/>
      <c r="DH1640" s="5"/>
      <c r="DI1640" s="5"/>
      <c r="DJ1640" s="5"/>
    </row>
    <row r="1641" spans="1:114">
      <c r="A1641" s="24"/>
      <c r="B1641" s="3"/>
      <c r="D1641" s="1"/>
      <c r="H1641" s="5"/>
      <c r="L1641" s="4"/>
      <c r="M1641" s="4"/>
      <c r="Q1641" s="5"/>
      <c r="Z1641" s="4"/>
      <c r="BH1641" s="7"/>
      <c r="BI1641" s="4"/>
      <c r="BJ1641" s="123"/>
      <c r="BK1641" s="140"/>
      <c r="BP1641" s="5"/>
      <c r="BS1641" s="5"/>
      <c r="BT1641" s="5"/>
      <c r="BU1641" s="5"/>
      <c r="BV1641" s="5"/>
      <c r="BW1641" s="5"/>
      <c r="BX1641" s="14"/>
      <c r="BY1641" s="28"/>
      <c r="DC1641" s="5" t="e">
        <f>IF(REPORTE!AH$2="si",IF(C1641=VALUE(REPORTE!C$11),IF(SUM(DC1642:DC$1993),CONCATENATE(INT(B1641),", "),INT(B1641)),""),IF(C1641=VALUE(REPORTE!C$10),IF(SUM(DC1642:DC$1993),CONCATENATE(INT(B1641),", "),INT(B1641)),""))</f>
        <v>#VALUE!</v>
      </c>
      <c r="DG1641" s="5"/>
      <c r="DH1641" s="5"/>
      <c r="DI1641" s="5"/>
      <c r="DJ1641" s="5"/>
    </row>
    <row r="1642" spans="1:114">
      <c r="A1642" s="24"/>
      <c r="B1642" s="3"/>
      <c r="D1642" s="1"/>
      <c r="H1642" s="5"/>
      <c r="L1642" s="4"/>
      <c r="M1642" s="4"/>
      <c r="Q1642" s="5"/>
      <c r="Z1642" s="4"/>
      <c r="BH1642" s="7"/>
      <c r="BI1642" s="4"/>
      <c r="BJ1642" s="123"/>
      <c r="BK1642" s="140"/>
      <c r="BP1642" s="5"/>
      <c r="BS1642" s="5"/>
      <c r="BT1642" s="5"/>
      <c r="BU1642" s="5"/>
      <c r="BV1642" s="5"/>
      <c r="BW1642" s="5"/>
      <c r="BX1642" s="14"/>
      <c r="BY1642" s="28"/>
      <c r="DC1642" s="5" t="e">
        <f>IF(REPORTE!AH$2="si",IF(C1642=VALUE(REPORTE!C$11),IF(SUM(DC1643:DC$1993),CONCATENATE(INT(B1642),", "),INT(B1642)),""),IF(C1642=VALUE(REPORTE!C$10),IF(SUM(DC1643:DC$1993),CONCATENATE(INT(B1642),", "),INT(B1642)),""))</f>
        <v>#VALUE!</v>
      </c>
      <c r="DG1642" s="5"/>
      <c r="DH1642" s="5"/>
      <c r="DI1642" s="5"/>
      <c r="DJ1642" s="5"/>
    </row>
    <row r="1643" spans="1:114">
      <c r="A1643" s="24"/>
      <c r="B1643" s="3"/>
      <c r="D1643" s="1"/>
      <c r="H1643" s="5"/>
      <c r="L1643" s="4"/>
      <c r="M1643" s="4"/>
      <c r="Q1643" s="5"/>
      <c r="Z1643" s="4"/>
      <c r="BH1643" s="7"/>
      <c r="BI1643" s="4"/>
      <c r="BJ1643" s="123"/>
      <c r="BK1643" s="140"/>
      <c r="BP1643" s="5"/>
      <c r="BS1643" s="5"/>
      <c r="BT1643" s="5"/>
      <c r="BU1643" s="5"/>
      <c r="BV1643" s="5"/>
      <c r="BW1643" s="5"/>
      <c r="BX1643" s="14"/>
      <c r="BY1643" s="28"/>
      <c r="DC1643" s="5" t="e">
        <f>IF(REPORTE!AH$2="si",IF(C1643=VALUE(REPORTE!C$11),IF(SUM(DC1644:DC$1993),CONCATENATE(INT(B1643),", "),INT(B1643)),""),IF(C1643=VALUE(REPORTE!C$10),IF(SUM(DC1644:DC$1993),CONCATENATE(INT(B1643),", "),INT(B1643)),""))</f>
        <v>#VALUE!</v>
      </c>
      <c r="DG1643" s="5"/>
      <c r="DH1643" s="5"/>
      <c r="DI1643" s="5"/>
      <c r="DJ1643" s="5"/>
    </row>
    <row r="1644" spans="1:114">
      <c r="A1644" s="24"/>
      <c r="B1644" s="3"/>
      <c r="D1644" s="1"/>
      <c r="H1644" s="5"/>
      <c r="L1644" s="4"/>
      <c r="M1644" s="4"/>
      <c r="Q1644" s="5"/>
      <c r="Z1644" s="4"/>
      <c r="BH1644" s="7"/>
      <c r="BI1644" s="4"/>
      <c r="BJ1644" s="123"/>
      <c r="BK1644" s="140"/>
      <c r="BP1644" s="5"/>
      <c r="BS1644" s="5"/>
      <c r="BT1644" s="5"/>
      <c r="BU1644" s="5"/>
      <c r="BV1644" s="5"/>
      <c r="BW1644" s="5"/>
      <c r="BX1644" s="14"/>
      <c r="BY1644" s="28"/>
      <c r="DC1644" s="5" t="e">
        <f>IF(REPORTE!AH$2="si",IF(C1644=VALUE(REPORTE!C$11),IF(SUM(DC1645:DC$1993),CONCATENATE(INT(B1644),", "),INT(B1644)),""),IF(C1644=VALUE(REPORTE!C$10),IF(SUM(DC1645:DC$1993),CONCATENATE(INT(B1644),", "),INT(B1644)),""))</f>
        <v>#VALUE!</v>
      </c>
      <c r="DG1644" s="5"/>
      <c r="DH1644" s="5"/>
      <c r="DI1644" s="5"/>
      <c r="DJ1644" s="5"/>
    </row>
    <row r="1645" spans="1:114">
      <c r="A1645" s="24"/>
      <c r="B1645" s="3"/>
      <c r="D1645" s="1"/>
      <c r="H1645" s="5"/>
      <c r="L1645" s="4"/>
      <c r="M1645" s="4"/>
      <c r="Q1645" s="5"/>
      <c r="Z1645" s="4"/>
      <c r="BH1645" s="7"/>
      <c r="BI1645" s="4"/>
      <c r="BJ1645" s="123"/>
      <c r="BK1645" s="140"/>
      <c r="BP1645" s="5"/>
      <c r="BS1645" s="5"/>
      <c r="BT1645" s="5"/>
      <c r="BU1645" s="5"/>
      <c r="BV1645" s="5"/>
      <c r="BW1645" s="5"/>
      <c r="BX1645" s="14"/>
      <c r="BY1645" s="28"/>
      <c r="DC1645" s="5" t="e">
        <f>IF(REPORTE!AH$2="si",IF(C1645=VALUE(REPORTE!C$11),IF(SUM(DC1646:DC$1993),CONCATENATE(INT(B1645),", "),INT(B1645)),""),IF(C1645=VALUE(REPORTE!C$10),IF(SUM(DC1646:DC$1993),CONCATENATE(INT(B1645),", "),INT(B1645)),""))</f>
        <v>#VALUE!</v>
      </c>
      <c r="DG1645" s="5"/>
      <c r="DH1645" s="5"/>
      <c r="DI1645" s="5"/>
      <c r="DJ1645" s="5"/>
    </row>
    <row r="1646" spans="1:114">
      <c r="A1646" s="24"/>
      <c r="B1646" s="3"/>
      <c r="D1646" s="1"/>
      <c r="H1646" s="5"/>
      <c r="L1646" s="4"/>
      <c r="M1646" s="4"/>
      <c r="Q1646" s="5"/>
      <c r="Z1646" s="4"/>
      <c r="BH1646" s="7"/>
      <c r="BI1646" s="4"/>
      <c r="BJ1646" s="123"/>
      <c r="BK1646" s="140"/>
      <c r="BP1646" s="5"/>
      <c r="BS1646" s="5"/>
      <c r="BT1646" s="5"/>
      <c r="BU1646" s="5"/>
      <c r="BV1646" s="5"/>
      <c r="BW1646" s="5"/>
      <c r="BX1646" s="14"/>
      <c r="BY1646" s="28"/>
      <c r="DC1646" s="5" t="e">
        <f>IF(REPORTE!AH$2="si",IF(C1646=VALUE(REPORTE!C$11),IF(SUM(DC1647:DC$1993),CONCATENATE(INT(B1646),", "),INT(B1646)),""),IF(C1646=VALUE(REPORTE!C$10),IF(SUM(DC1647:DC$1993),CONCATENATE(INT(B1646),", "),INT(B1646)),""))</f>
        <v>#VALUE!</v>
      </c>
      <c r="DG1646" s="5"/>
      <c r="DH1646" s="5"/>
      <c r="DI1646" s="5"/>
      <c r="DJ1646" s="5"/>
    </row>
    <row r="1647" spans="1:114">
      <c r="A1647" s="24"/>
      <c r="B1647" s="3"/>
      <c r="D1647" s="1"/>
      <c r="H1647" s="5"/>
      <c r="L1647" s="4"/>
      <c r="M1647" s="4"/>
      <c r="Q1647" s="5"/>
      <c r="Z1647" s="4"/>
      <c r="BH1647" s="7"/>
      <c r="BI1647" s="4"/>
      <c r="BJ1647" s="123"/>
      <c r="BK1647" s="140"/>
      <c r="BP1647" s="5"/>
      <c r="BS1647" s="5"/>
      <c r="BT1647" s="5"/>
      <c r="BU1647" s="5"/>
      <c r="BV1647" s="5"/>
      <c r="BW1647" s="5"/>
      <c r="BX1647" s="14"/>
      <c r="BY1647" s="28"/>
      <c r="DC1647" s="5" t="e">
        <f>IF(REPORTE!AH$2="si",IF(C1647=VALUE(REPORTE!C$11),IF(SUM(DC1648:DC$1993),CONCATENATE(INT(B1647),", "),INT(B1647)),""),IF(C1647=VALUE(REPORTE!C$10),IF(SUM(DC1648:DC$1993),CONCATENATE(INT(B1647),", "),INT(B1647)),""))</f>
        <v>#VALUE!</v>
      </c>
      <c r="DG1647" s="5"/>
      <c r="DH1647" s="5"/>
      <c r="DI1647" s="5"/>
      <c r="DJ1647" s="5"/>
    </row>
    <row r="1648" spans="1:114">
      <c r="A1648" s="24"/>
      <c r="B1648" s="3"/>
      <c r="D1648" s="1"/>
      <c r="H1648" s="5"/>
      <c r="L1648" s="4"/>
      <c r="M1648" s="4"/>
      <c r="Q1648" s="5"/>
      <c r="Z1648" s="4"/>
      <c r="BH1648" s="7"/>
      <c r="BI1648" s="4"/>
      <c r="BJ1648" s="123"/>
      <c r="BK1648" s="140"/>
      <c r="BP1648" s="5"/>
      <c r="BS1648" s="5"/>
      <c r="BT1648" s="5"/>
      <c r="BU1648" s="5"/>
      <c r="BV1648" s="5"/>
      <c r="BW1648" s="5"/>
      <c r="BX1648" s="14"/>
      <c r="BY1648" s="28"/>
      <c r="DC1648" s="5" t="e">
        <f>IF(REPORTE!AH$2="si",IF(C1648=VALUE(REPORTE!C$11),IF(SUM(DC1649:DC$1993),CONCATENATE(INT(B1648),", "),INT(B1648)),""),IF(C1648=VALUE(REPORTE!C$10),IF(SUM(DC1649:DC$1993),CONCATENATE(INT(B1648),", "),INT(B1648)),""))</f>
        <v>#VALUE!</v>
      </c>
      <c r="DG1648" s="5"/>
      <c r="DH1648" s="5"/>
      <c r="DI1648" s="5"/>
      <c r="DJ1648" s="5"/>
    </row>
    <row r="1649" spans="1:114">
      <c r="A1649" s="24"/>
      <c r="B1649" s="3"/>
      <c r="D1649" s="1"/>
      <c r="H1649" s="5"/>
      <c r="L1649" s="4"/>
      <c r="M1649" s="4"/>
      <c r="Q1649" s="5"/>
      <c r="Z1649" s="4"/>
      <c r="BH1649" s="7"/>
      <c r="BI1649" s="4"/>
      <c r="BJ1649" s="123"/>
      <c r="BK1649" s="140"/>
      <c r="BP1649" s="5"/>
      <c r="BS1649" s="5"/>
      <c r="BT1649" s="5"/>
      <c r="BU1649" s="5"/>
      <c r="BV1649" s="5"/>
      <c r="BW1649" s="5"/>
      <c r="BX1649" s="14"/>
      <c r="BY1649" s="28"/>
      <c r="DC1649" s="5" t="e">
        <f>IF(REPORTE!AH$2="si",IF(C1649=VALUE(REPORTE!C$11),IF(SUM(DC1650:DC$1993),CONCATENATE(INT(B1649),", "),INT(B1649)),""),IF(C1649=VALUE(REPORTE!C$10),IF(SUM(DC1650:DC$1993),CONCATENATE(INT(B1649),", "),INT(B1649)),""))</f>
        <v>#VALUE!</v>
      </c>
      <c r="DG1649" s="5"/>
      <c r="DH1649" s="5"/>
      <c r="DI1649" s="5"/>
      <c r="DJ1649" s="5"/>
    </row>
    <row r="1650" spans="1:114">
      <c r="A1650" s="24"/>
      <c r="B1650" s="3"/>
      <c r="D1650" s="1"/>
      <c r="H1650" s="5"/>
      <c r="L1650" s="4"/>
      <c r="M1650" s="4"/>
      <c r="Q1650" s="5"/>
      <c r="Z1650" s="4"/>
      <c r="BH1650" s="7"/>
      <c r="BI1650" s="4"/>
      <c r="BJ1650" s="123"/>
      <c r="BK1650" s="140"/>
      <c r="BP1650" s="5"/>
      <c r="BS1650" s="5"/>
      <c r="BT1650" s="5"/>
      <c r="BU1650" s="5"/>
      <c r="BV1650" s="5"/>
      <c r="BW1650" s="5"/>
      <c r="BX1650" s="14"/>
      <c r="BY1650" s="28"/>
      <c r="DC1650" s="5" t="e">
        <f>IF(REPORTE!AH$2="si",IF(C1650=VALUE(REPORTE!C$11),IF(SUM(DC1651:DC$1993),CONCATENATE(INT(B1650),", "),INT(B1650)),""),IF(C1650=VALUE(REPORTE!C$10),IF(SUM(DC1651:DC$1993),CONCATENATE(INT(B1650),", "),INT(B1650)),""))</f>
        <v>#VALUE!</v>
      </c>
      <c r="DG1650" s="5"/>
      <c r="DH1650" s="5"/>
      <c r="DI1650" s="5"/>
      <c r="DJ1650" s="5"/>
    </row>
    <row r="1651" spans="1:114">
      <c r="A1651" s="24"/>
      <c r="B1651" s="3"/>
      <c r="D1651" s="1"/>
      <c r="H1651" s="5"/>
      <c r="L1651" s="4"/>
      <c r="M1651" s="4"/>
      <c r="Q1651" s="5"/>
      <c r="Z1651" s="4"/>
      <c r="BH1651" s="7"/>
      <c r="BI1651" s="4"/>
      <c r="BJ1651" s="123"/>
      <c r="BK1651" s="140"/>
      <c r="BP1651" s="5"/>
      <c r="BS1651" s="5"/>
      <c r="BT1651" s="5"/>
      <c r="BU1651" s="5"/>
      <c r="BV1651" s="5"/>
      <c r="BW1651" s="5"/>
      <c r="BX1651" s="14"/>
      <c r="BY1651" s="28"/>
      <c r="DC1651" s="5" t="e">
        <f>IF(REPORTE!AH$2="si",IF(C1651=VALUE(REPORTE!C$11),IF(SUM(DC1652:DC$1993),CONCATENATE(INT(B1651),", "),INT(B1651)),""),IF(C1651=VALUE(REPORTE!C$10),IF(SUM(DC1652:DC$1993),CONCATENATE(INT(B1651),", "),INT(B1651)),""))</f>
        <v>#VALUE!</v>
      </c>
      <c r="DG1651" s="5"/>
      <c r="DH1651" s="5"/>
      <c r="DI1651" s="5"/>
      <c r="DJ1651" s="5"/>
    </row>
    <row r="1652" spans="1:114">
      <c r="A1652" s="24"/>
      <c r="B1652" s="3"/>
      <c r="D1652" s="1"/>
      <c r="H1652" s="5"/>
      <c r="L1652" s="4"/>
      <c r="M1652" s="4"/>
      <c r="Q1652" s="5"/>
      <c r="Z1652" s="4"/>
      <c r="BH1652" s="7"/>
      <c r="BI1652" s="4"/>
      <c r="BJ1652" s="123"/>
      <c r="BK1652" s="140"/>
      <c r="BP1652" s="5"/>
      <c r="BS1652" s="5"/>
      <c r="BT1652" s="5"/>
      <c r="BU1652" s="5"/>
      <c r="BV1652" s="5"/>
      <c r="BW1652" s="5"/>
      <c r="BX1652" s="14"/>
      <c r="BY1652" s="28"/>
      <c r="DC1652" s="5" t="e">
        <f>IF(REPORTE!AH$2="si",IF(C1652=VALUE(REPORTE!C$11),IF(SUM(DC1653:DC$1993),CONCATENATE(INT(B1652),", "),INT(B1652)),""),IF(C1652=VALUE(REPORTE!C$10),IF(SUM(DC1653:DC$1993),CONCATENATE(INT(B1652),", "),INT(B1652)),""))</f>
        <v>#VALUE!</v>
      </c>
      <c r="DG1652" s="5"/>
      <c r="DH1652" s="5"/>
      <c r="DI1652" s="5"/>
      <c r="DJ1652" s="5"/>
    </row>
    <row r="1653" spans="1:114">
      <c r="A1653" s="24"/>
      <c r="B1653" s="3"/>
      <c r="D1653" s="1"/>
      <c r="H1653" s="5"/>
      <c r="L1653" s="4"/>
      <c r="M1653" s="4"/>
      <c r="Q1653" s="5"/>
      <c r="Z1653" s="4"/>
      <c r="BH1653" s="7"/>
      <c r="BI1653" s="4"/>
      <c r="BJ1653" s="123"/>
      <c r="BK1653" s="140"/>
      <c r="BP1653" s="5"/>
      <c r="BS1653" s="5"/>
      <c r="BT1653" s="5"/>
      <c r="BU1653" s="5"/>
      <c r="BV1653" s="5"/>
      <c r="BW1653" s="5"/>
      <c r="BX1653" s="14"/>
      <c r="BY1653" s="28"/>
      <c r="DC1653" s="5" t="e">
        <f>IF(REPORTE!AH$2="si",IF(C1653=VALUE(REPORTE!C$11),IF(SUM(DC1654:DC$1993),CONCATENATE(INT(B1653),", "),INT(B1653)),""),IF(C1653=VALUE(REPORTE!C$10),IF(SUM(DC1654:DC$1993),CONCATENATE(INT(B1653),", "),INT(B1653)),""))</f>
        <v>#VALUE!</v>
      </c>
      <c r="DG1653" s="5"/>
      <c r="DH1653" s="5"/>
      <c r="DI1653" s="5"/>
      <c r="DJ1653" s="5"/>
    </row>
    <row r="1654" spans="1:114">
      <c r="A1654" s="24"/>
      <c r="B1654" s="3"/>
      <c r="D1654" s="1"/>
      <c r="H1654" s="5"/>
      <c r="L1654" s="4"/>
      <c r="M1654" s="4"/>
      <c r="Q1654" s="5"/>
      <c r="Z1654" s="4"/>
      <c r="BH1654" s="7"/>
      <c r="BI1654" s="4"/>
      <c r="BJ1654" s="123"/>
      <c r="BK1654" s="140"/>
      <c r="BP1654" s="5"/>
      <c r="BS1654" s="5"/>
      <c r="BT1654" s="5"/>
      <c r="BU1654" s="5"/>
      <c r="BV1654" s="5"/>
      <c r="BW1654" s="5"/>
      <c r="BX1654" s="14"/>
      <c r="BY1654" s="28"/>
      <c r="DC1654" s="5" t="e">
        <f>IF(REPORTE!AH$2="si",IF(C1654=VALUE(REPORTE!C$11),IF(SUM(DC1655:DC$1993),CONCATENATE(INT(B1654),", "),INT(B1654)),""),IF(C1654=VALUE(REPORTE!C$10),IF(SUM(DC1655:DC$1993),CONCATENATE(INT(B1654),", "),INT(B1654)),""))</f>
        <v>#VALUE!</v>
      </c>
      <c r="DG1654" s="5"/>
      <c r="DH1654" s="5"/>
      <c r="DI1654" s="5"/>
      <c r="DJ1654" s="5"/>
    </row>
    <row r="1655" spans="1:114">
      <c r="A1655" s="24"/>
      <c r="B1655" s="3"/>
      <c r="D1655" s="1"/>
      <c r="H1655" s="5"/>
      <c r="L1655" s="4"/>
      <c r="M1655" s="4"/>
      <c r="Q1655" s="5"/>
      <c r="Z1655" s="4"/>
      <c r="BH1655" s="7"/>
      <c r="BI1655" s="4"/>
      <c r="BJ1655" s="123"/>
      <c r="BK1655" s="140"/>
      <c r="BP1655" s="5"/>
      <c r="BS1655" s="5"/>
      <c r="BT1655" s="5"/>
      <c r="BU1655" s="5"/>
      <c r="BV1655" s="5"/>
      <c r="BW1655" s="5"/>
      <c r="BX1655" s="14"/>
      <c r="BY1655" s="28"/>
      <c r="DC1655" s="5" t="e">
        <f>IF(REPORTE!AH$2="si",IF(C1655=VALUE(REPORTE!C$11),IF(SUM(DC1656:DC$1993),CONCATENATE(INT(B1655),", "),INT(B1655)),""),IF(C1655=VALUE(REPORTE!C$10),IF(SUM(DC1656:DC$1993),CONCATENATE(INT(B1655),", "),INT(B1655)),""))</f>
        <v>#VALUE!</v>
      </c>
      <c r="DG1655" s="5"/>
      <c r="DH1655" s="5"/>
      <c r="DI1655" s="5"/>
      <c r="DJ1655" s="5"/>
    </row>
    <row r="1656" spans="1:114">
      <c r="A1656" s="24"/>
      <c r="B1656" s="3"/>
      <c r="D1656" s="1"/>
      <c r="H1656" s="5"/>
      <c r="L1656" s="4"/>
      <c r="M1656" s="4"/>
      <c r="Q1656" s="5"/>
      <c r="Z1656" s="4"/>
      <c r="BH1656" s="7"/>
      <c r="BI1656" s="4"/>
      <c r="BJ1656" s="123"/>
      <c r="BK1656" s="140"/>
      <c r="BP1656" s="5"/>
      <c r="BS1656" s="5"/>
      <c r="BT1656" s="5"/>
      <c r="BU1656" s="5"/>
      <c r="BV1656" s="5"/>
      <c r="BW1656" s="5"/>
      <c r="BX1656" s="14"/>
      <c r="BY1656" s="28"/>
      <c r="DC1656" s="5" t="e">
        <f>IF(REPORTE!AH$2="si",IF(C1656=VALUE(REPORTE!C$11),IF(SUM(DC1657:DC$1993),CONCATENATE(INT(B1656),", "),INT(B1656)),""),IF(C1656=VALUE(REPORTE!C$10),IF(SUM(DC1657:DC$1993),CONCATENATE(INT(B1656),", "),INT(B1656)),""))</f>
        <v>#VALUE!</v>
      </c>
      <c r="DG1656" s="5"/>
      <c r="DH1656" s="5"/>
      <c r="DI1656" s="5"/>
      <c r="DJ1656" s="5"/>
    </row>
    <row r="1657" spans="1:114">
      <c r="A1657" s="24"/>
      <c r="B1657" s="3"/>
      <c r="D1657" s="1"/>
      <c r="H1657" s="5"/>
      <c r="L1657" s="4"/>
      <c r="M1657" s="4"/>
      <c r="Q1657" s="5"/>
      <c r="Z1657" s="4"/>
      <c r="BH1657" s="7"/>
      <c r="BI1657" s="4"/>
      <c r="BJ1657" s="123"/>
      <c r="BK1657" s="140"/>
      <c r="BP1657" s="5"/>
      <c r="BS1657" s="5"/>
      <c r="BT1657" s="5"/>
      <c r="BU1657" s="5"/>
      <c r="BV1657" s="5"/>
      <c r="BW1657" s="5"/>
      <c r="BX1657" s="14"/>
      <c r="BY1657" s="28"/>
      <c r="DC1657" s="5" t="e">
        <f>IF(REPORTE!AH$2="si",IF(C1657=VALUE(REPORTE!C$11),IF(SUM(DC1658:DC$1993),CONCATENATE(INT(B1657),", "),INT(B1657)),""),IF(C1657=VALUE(REPORTE!C$10),IF(SUM(DC1658:DC$1993),CONCATENATE(INT(B1657),", "),INT(B1657)),""))</f>
        <v>#VALUE!</v>
      </c>
      <c r="DG1657" s="5"/>
      <c r="DH1657" s="5"/>
      <c r="DI1657" s="5"/>
      <c r="DJ1657" s="5"/>
    </row>
    <row r="1658" spans="1:114">
      <c r="A1658" s="24"/>
      <c r="B1658" s="3"/>
      <c r="D1658" s="1"/>
      <c r="H1658" s="5"/>
      <c r="L1658" s="4"/>
      <c r="M1658" s="4"/>
      <c r="Q1658" s="5"/>
      <c r="Z1658" s="4"/>
      <c r="BH1658" s="7"/>
      <c r="BI1658" s="4"/>
      <c r="BJ1658" s="123"/>
      <c r="BK1658" s="140"/>
      <c r="BP1658" s="5"/>
      <c r="BS1658" s="5"/>
      <c r="BT1658" s="5"/>
      <c r="BU1658" s="5"/>
      <c r="BV1658" s="5"/>
      <c r="BW1658" s="5"/>
      <c r="BX1658" s="14"/>
      <c r="BY1658" s="28"/>
      <c r="DC1658" s="5" t="e">
        <f>IF(REPORTE!AH$2="si",IF(C1658=VALUE(REPORTE!C$11),IF(SUM(DC1659:DC$1993),CONCATENATE(INT(B1658),", "),INT(B1658)),""),IF(C1658=VALUE(REPORTE!C$10),IF(SUM(DC1659:DC$1993),CONCATENATE(INT(B1658),", "),INT(B1658)),""))</f>
        <v>#VALUE!</v>
      </c>
      <c r="DG1658" s="5"/>
      <c r="DH1658" s="5"/>
      <c r="DI1658" s="5"/>
      <c r="DJ1658" s="5"/>
    </row>
    <row r="1659" spans="1:114">
      <c r="A1659" s="24"/>
      <c r="B1659" s="3"/>
      <c r="D1659" s="1"/>
      <c r="H1659" s="5"/>
      <c r="L1659" s="4"/>
      <c r="M1659" s="4"/>
      <c r="Q1659" s="5"/>
      <c r="Z1659" s="4"/>
      <c r="BH1659" s="7"/>
      <c r="BI1659" s="4"/>
      <c r="BJ1659" s="123"/>
      <c r="BK1659" s="140"/>
      <c r="BP1659" s="5"/>
      <c r="BS1659" s="5"/>
      <c r="BT1659" s="5"/>
      <c r="BU1659" s="5"/>
      <c r="BV1659" s="5"/>
      <c r="BX1659" s="14"/>
      <c r="BY1659" s="28"/>
      <c r="DC1659" s="5" t="e">
        <f>IF(REPORTE!AH$2="si",IF(C1659=VALUE(REPORTE!C$11),IF(SUM(DC1660:DC$1993),CONCATENATE(INT(B1659),", "),INT(B1659)),""),IF(C1659=VALUE(REPORTE!C$10),IF(SUM(DC1660:DC$1993),CONCATENATE(INT(B1659),", "),INT(B1659)),""))</f>
        <v>#VALUE!</v>
      </c>
      <c r="DG1659" s="5"/>
      <c r="DH1659" s="5"/>
      <c r="DI1659" s="5"/>
      <c r="DJ1659" s="5"/>
    </row>
    <row r="1660" spans="1:114">
      <c r="A1660" s="24"/>
      <c r="B1660" s="3"/>
      <c r="D1660" s="1"/>
      <c r="H1660" s="5"/>
      <c r="L1660" s="4"/>
      <c r="M1660" s="4"/>
      <c r="Q1660" s="5"/>
      <c r="Z1660" s="4"/>
      <c r="BH1660" s="7"/>
      <c r="BI1660" s="4"/>
      <c r="BJ1660" s="123"/>
      <c r="BK1660" s="140"/>
      <c r="BP1660" s="5"/>
      <c r="BS1660" s="5"/>
      <c r="BT1660" s="5"/>
      <c r="BU1660" s="5"/>
      <c r="BV1660" s="5"/>
      <c r="BX1660" s="14"/>
      <c r="BY1660" s="28"/>
      <c r="DC1660" s="5" t="e">
        <f>IF(REPORTE!AH$2="si",IF(C1660=VALUE(REPORTE!C$11),IF(SUM(DC1661:DC$1993),CONCATENATE(INT(B1660),", "),INT(B1660)),""),IF(C1660=VALUE(REPORTE!C$10),IF(SUM(DC1661:DC$1993),CONCATENATE(INT(B1660),", "),INT(B1660)),""))</f>
        <v>#VALUE!</v>
      </c>
      <c r="DG1660" s="5"/>
      <c r="DH1660" s="5"/>
      <c r="DI1660" s="5"/>
      <c r="DJ1660" s="5"/>
    </row>
    <row r="1661" spans="1:114">
      <c r="A1661" s="24"/>
      <c r="B1661" s="3"/>
      <c r="D1661" s="1"/>
      <c r="H1661" s="5"/>
      <c r="L1661" s="4"/>
      <c r="M1661" s="4"/>
      <c r="Q1661" s="5"/>
      <c r="Z1661" s="4"/>
      <c r="BH1661" s="7"/>
      <c r="BI1661" s="4"/>
      <c r="BJ1661" s="123"/>
      <c r="BK1661" s="140"/>
      <c r="BP1661" s="5"/>
      <c r="BS1661" s="5"/>
      <c r="BT1661" s="5"/>
      <c r="BU1661" s="5"/>
      <c r="BV1661" s="5"/>
      <c r="BX1661" s="14"/>
      <c r="BY1661" s="28"/>
      <c r="DC1661" s="5" t="e">
        <f>IF(REPORTE!AH$2="si",IF(C1661=VALUE(REPORTE!C$11),IF(SUM(DC1662:DC$1993),CONCATENATE(INT(B1661),", "),INT(B1661)),""),IF(C1661=VALUE(REPORTE!C$10),IF(SUM(DC1662:DC$1993),CONCATENATE(INT(B1661),", "),INT(B1661)),""))</f>
        <v>#VALUE!</v>
      </c>
      <c r="DG1661" s="5"/>
      <c r="DH1661" s="5"/>
      <c r="DI1661" s="5"/>
      <c r="DJ1661" s="5"/>
    </row>
    <row r="1662" spans="1:114">
      <c r="A1662" s="24"/>
      <c r="B1662" s="3"/>
      <c r="D1662" s="1"/>
      <c r="H1662" s="5"/>
      <c r="L1662" s="4"/>
      <c r="M1662" s="4"/>
      <c r="Q1662" s="5"/>
      <c r="Z1662" s="4"/>
      <c r="BH1662" s="7"/>
      <c r="BI1662" s="4"/>
      <c r="BJ1662" s="123"/>
      <c r="BK1662" s="140"/>
      <c r="BP1662" s="5"/>
      <c r="BS1662" s="5"/>
      <c r="BT1662" s="5"/>
      <c r="BU1662" s="5"/>
      <c r="BV1662" s="5"/>
      <c r="BX1662" s="14"/>
      <c r="BY1662" s="28"/>
      <c r="DC1662" s="5" t="e">
        <f>IF(REPORTE!AH$2="si",IF(C1662=VALUE(REPORTE!C$11),IF(SUM(DC1663:DC$1993),CONCATENATE(INT(B1662),", "),INT(B1662)),""),IF(C1662=VALUE(REPORTE!C$10),IF(SUM(DC1663:DC$1993),CONCATENATE(INT(B1662),", "),INT(B1662)),""))</f>
        <v>#VALUE!</v>
      </c>
      <c r="DG1662" s="5"/>
      <c r="DH1662" s="5"/>
      <c r="DI1662" s="5"/>
      <c r="DJ1662" s="5"/>
    </row>
    <row r="1663" spans="1:114">
      <c r="A1663" s="24"/>
      <c r="B1663" s="3"/>
      <c r="D1663" s="1"/>
      <c r="H1663" s="5"/>
      <c r="L1663" s="4"/>
      <c r="M1663" s="4"/>
      <c r="Q1663" s="5"/>
      <c r="Z1663" s="4"/>
      <c r="BH1663" s="7"/>
      <c r="BI1663" s="4"/>
      <c r="BJ1663" s="123"/>
      <c r="BK1663" s="140"/>
      <c r="BP1663" s="5"/>
      <c r="BS1663" s="5"/>
      <c r="BT1663" s="5"/>
      <c r="BU1663" s="5"/>
      <c r="BV1663" s="5"/>
      <c r="BX1663" s="14"/>
      <c r="BY1663" s="28"/>
      <c r="DC1663" s="5" t="e">
        <f>IF(REPORTE!AH$2="si",IF(C1663=VALUE(REPORTE!C$11),IF(SUM(DC1664:DC$1993),CONCATENATE(INT(B1663),", "),INT(B1663)),""),IF(C1663=VALUE(REPORTE!C$10),IF(SUM(DC1664:DC$1993),CONCATENATE(INT(B1663),", "),INT(B1663)),""))</f>
        <v>#VALUE!</v>
      </c>
      <c r="DG1663" s="5"/>
      <c r="DH1663" s="5"/>
      <c r="DI1663" s="5"/>
      <c r="DJ1663" s="5"/>
    </row>
    <row r="1664" spans="1:114">
      <c r="A1664" s="24"/>
      <c r="B1664" s="3"/>
      <c r="D1664" s="1"/>
      <c r="H1664" s="5"/>
      <c r="L1664" s="4"/>
      <c r="M1664" s="4"/>
      <c r="Q1664" s="5"/>
      <c r="Z1664" s="4"/>
      <c r="BH1664" s="7"/>
      <c r="BI1664" s="4"/>
      <c r="BJ1664" s="123"/>
      <c r="BK1664" s="140"/>
      <c r="BP1664" s="5"/>
      <c r="BS1664" s="5"/>
      <c r="BT1664" s="5"/>
      <c r="BU1664" s="5"/>
      <c r="BV1664" s="5"/>
      <c r="BX1664" s="14"/>
      <c r="BY1664" s="28"/>
      <c r="DC1664" s="5" t="e">
        <f>IF(REPORTE!AH$2="si",IF(C1664=VALUE(REPORTE!C$11),IF(SUM(DC1665:DC$1993),CONCATENATE(INT(B1664),", "),INT(B1664)),""),IF(C1664=VALUE(REPORTE!C$10),IF(SUM(DC1665:DC$1993),CONCATENATE(INT(B1664),", "),INT(B1664)),""))</f>
        <v>#VALUE!</v>
      </c>
      <c r="DG1664" s="5"/>
      <c r="DH1664" s="5"/>
      <c r="DI1664" s="5"/>
      <c r="DJ1664" s="5"/>
    </row>
    <row r="1665" spans="1:114">
      <c r="A1665" s="24"/>
      <c r="B1665" s="3"/>
      <c r="D1665" s="1"/>
      <c r="H1665" s="5"/>
      <c r="L1665" s="4"/>
      <c r="M1665" s="4"/>
      <c r="Q1665" s="5"/>
      <c r="Z1665" s="4"/>
      <c r="BH1665" s="7"/>
      <c r="BI1665" s="4"/>
      <c r="BJ1665" s="123"/>
      <c r="BK1665" s="140"/>
      <c r="BP1665" s="5"/>
      <c r="BS1665" s="5"/>
      <c r="BT1665" s="5"/>
      <c r="BU1665" s="5"/>
      <c r="BV1665" s="5"/>
      <c r="BX1665" s="14"/>
      <c r="BY1665" s="28"/>
      <c r="DC1665" s="5" t="e">
        <f>IF(REPORTE!AH$2="si",IF(C1665=VALUE(REPORTE!C$11),IF(SUM(DC1666:DC$1993),CONCATENATE(INT(B1665),", "),INT(B1665)),""),IF(C1665=VALUE(REPORTE!C$10),IF(SUM(DC1666:DC$1993),CONCATENATE(INT(B1665),", "),INT(B1665)),""))</f>
        <v>#VALUE!</v>
      </c>
      <c r="DG1665" s="5"/>
      <c r="DH1665" s="5"/>
      <c r="DI1665" s="5"/>
      <c r="DJ1665" s="5"/>
    </row>
    <row r="1666" spans="1:114">
      <c r="A1666" s="24"/>
      <c r="B1666" s="3"/>
      <c r="D1666" s="1"/>
      <c r="H1666" s="5"/>
      <c r="L1666" s="4"/>
      <c r="M1666" s="4"/>
      <c r="Q1666" s="5"/>
      <c r="Z1666" s="4"/>
      <c r="BH1666" s="7"/>
      <c r="BI1666" s="4"/>
      <c r="BJ1666" s="123"/>
      <c r="BK1666" s="140"/>
      <c r="BP1666" s="5"/>
      <c r="BS1666" s="5"/>
      <c r="BT1666" s="5"/>
      <c r="BU1666" s="5"/>
      <c r="BV1666" s="5"/>
      <c r="BX1666" s="14"/>
      <c r="BY1666" s="28"/>
      <c r="DC1666" s="5" t="e">
        <f>IF(REPORTE!AH$2="si",IF(C1666=VALUE(REPORTE!C$11),IF(SUM(DC1667:DC$1993),CONCATENATE(INT(B1666),", "),INT(B1666)),""),IF(C1666=VALUE(REPORTE!C$10),IF(SUM(DC1667:DC$1993),CONCATENATE(INT(B1666),", "),INT(B1666)),""))</f>
        <v>#VALUE!</v>
      </c>
      <c r="DG1666" s="5"/>
      <c r="DH1666" s="5"/>
      <c r="DI1666" s="5"/>
      <c r="DJ1666" s="5"/>
    </row>
    <row r="1667" spans="1:114">
      <c r="A1667" s="24"/>
      <c r="B1667" s="3"/>
      <c r="D1667" s="1"/>
      <c r="H1667" s="5"/>
      <c r="L1667" s="4"/>
      <c r="M1667" s="4"/>
      <c r="Q1667" s="5"/>
      <c r="Z1667" s="4"/>
      <c r="BH1667" s="7"/>
      <c r="BI1667" s="4"/>
      <c r="BJ1667" s="123"/>
      <c r="BK1667" s="140"/>
      <c r="BP1667" s="5"/>
      <c r="BS1667" s="5"/>
      <c r="BT1667" s="5"/>
      <c r="BU1667" s="5"/>
      <c r="BV1667" s="5"/>
      <c r="BX1667" s="14"/>
      <c r="BY1667" s="28"/>
      <c r="DC1667" s="5" t="e">
        <f>IF(REPORTE!AH$2="si",IF(C1667=VALUE(REPORTE!C$11),IF(SUM(DC1668:DC$1993),CONCATENATE(INT(B1667),", "),INT(B1667)),""),IF(C1667=VALUE(REPORTE!C$10),IF(SUM(DC1668:DC$1993),CONCATENATE(INT(B1667),", "),INT(B1667)),""))</f>
        <v>#VALUE!</v>
      </c>
      <c r="DG1667" s="5"/>
      <c r="DH1667" s="5"/>
      <c r="DI1667" s="5"/>
      <c r="DJ1667" s="5"/>
    </row>
    <row r="1668" spans="1:114">
      <c r="A1668" s="24"/>
      <c r="B1668" s="3"/>
      <c r="D1668" s="1"/>
      <c r="H1668" s="5"/>
      <c r="L1668" s="4"/>
      <c r="M1668" s="4"/>
      <c r="Q1668" s="5"/>
      <c r="Z1668" s="4"/>
      <c r="BH1668" s="7"/>
      <c r="BI1668" s="4"/>
      <c r="BJ1668" s="123"/>
      <c r="BK1668" s="140"/>
      <c r="BP1668" s="5"/>
      <c r="BS1668" s="5"/>
      <c r="BT1668" s="5"/>
      <c r="BU1668" s="5"/>
      <c r="BV1668" s="5"/>
      <c r="BX1668" s="14"/>
      <c r="BY1668" s="28"/>
      <c r="DC1668" s="5" t="e">
        <f>IF(REPORTE!AH$2="si",IF(C1668=VALUE(REPORTE!C$11),IF(SUM(DC1669:DC$1993),CONCATENATE(INT(B1668),", "),INT(B1668)),""),IF(C1668=VALUE(REPORTE!C$10),IF(SUM(DC1669:DC$1993),CONCATENATE(INT(B1668),", "),INT(B1668)),""))</f>
        <v>#VALUE!</v>
      </c>
      <c r="DG1668" s="5"/>
      <c r="DH1668" s="5"/>
      <c r="DI1668" s="5"/>
      <c r="DJ1668" s="5"/>
    </row>
    <row r="1669" spans="1:114">
      <c r="A1669" s="24"/>
      <c r="B1669" s="3"/>
      <c r="D1669" s="1"/>
      <c r="H1669" s="5"/>
      <c r="L1669" s="4"/>
      <c r="M1669" s="4"/>
      <c r="Q1669" s="5"/>
      <c r="Z1669" s="4"/>
      <c r="BH1669" s="7"/>
      <c r="BI1669" s="4"/>
      <c r="BJ1669" s="123"/>
      <c r="BK1669" s="140"/>
      <c r="BP1669" s="5"/>
      <c r="BS1669" s="5"/>
      <c r="BT1669" s="5"/>
      <c r="BU1669" s="5"/>
      <c r="BV1669" s="5"/>
      <c r="BX1669" s="14"/>
      <c r="BY1669" s="28"/>
      <c r="DC1669" s="5" t="e">
        <f>IF(REPORTE!AH$2="si",IF(C1669=VALUE(REPORTE!C$11),IF(SUM(DC1670:DC$1993),CONCATENATE(INT(B1669),", "),INT(B1669)),""),IF(C1669=VALUE(REPORTE!C$10),IF(SUM(DC1670:DC$1993),CONCATENATE(INT(B1669),", "),INT(B1669)),""))</f>
        <v>#VALUE!</v>
      </c>
      <c r="DG1669" s="5"/>
      <c r="DH1669" s="5"/>
      <c r="DI1669" s="5"/>
      <c r="DJ1669" s="5"/>
    </row>
    <row r="1670" spans="1:114">
      <c r="A1670" s="24"/>
      <c r="B1670" s="3"/>
      <c r="D1670" s="1"/>
      <c r="H1670" s="5"/>
      <c r="L1670" s="4"/>
      <c r="M1670" s="4"/>
      <c r="Q1670" s="5"/>
      <c r="Z1670" s="4"/>
      <c r="BH1670" s="7"/>
      <c r="BI1670" s="4"/>
      <c r="BJ1670" s="123"/>
      <c r="BK1670" s="140"/>
      <c r="BP1670" s="5"/>
      <c r="BS1670" s="5"/>
      <c r="BT1670" s="5"/>
      <c r="BU1670" s="5"/>
      <c r="BV1670" s="5"/>
      <c r="BX1670" s="14"/>
      <c r="BY1670" s="28"/>
      <c r="DC1670" s="5" t="e">
        <f>IF(REPORTE!AH$2="si",IF(C1670=VALUE(REPORTE!C$11),IF(SUM(DC1671:DC$1993),CONCATENATE(INT(B1670),", "),INT(B1670)),""),IF(C1670=VALUE(REPORTE!C$10),IF(SUM(DC1671:DC$1993),CONCATENATE(INT(B1670),", "),INT(B1670)),""))</f>
        <v>#VALUE!</v>
      </c>
      <c r="DG1670" s="5"/>
      <c r="DH1670" s="5"/>
      <c r="DI1670" s="5"/>
      <c r="DJ1670" s="5"/>
    </row>
    <row r="1671" spans="1:114">
      <c r="A1671" s="24"/>
      <c r="B1671" s="3"/>
      <c r="D1671" s="1"/>
      <c r="H1671" s="5"/>
      <c r="L1671" s="4"/>
      <c r="M1671" s="4"/>
      <c r="Q1671" s="5"/>
      <c r="Z1671" s="4"/>
      <c r="BH1671" s="7"/>
      <c r="BI1671" s="4"/>
      <c r="BJ1671" s="123"/>
      <c r="BK1671" s="140"/>
      <c r="BP1671" s="5"/>
      <c r="BS1671" s="5"/>
      <c r="BT1671" s="5"/>
      <c r="BU1671" s="5"/>
      <c r="BV1671" s="5"/>
      <c r="BX1671" s="14"/>
      <c r="BY1671" s="28"/>
      <c r="DC1671" s="5" t="e">
        <f>IF(REPORTE!AH$2="si",IF(C1671=VALUE(REPORTE!C$11),IF(SUM(DC1672:DC$1993),CONCATENATE(INT(B1671),", "),INT(B1671)),""),IF(C1671=VALUE(REPORTE!C$10),IF(SUM(DC1672:DC$1993),CONCATENATE(INT(B1671),", "),INT(B1671)),""))</f>
        <v>#VALUE!</v>
      </c>
      <c r="DG1671" s="5"/>
      <c r="DH1671" s="5"/>
      <c r="DI1671" s="5"/>
      <c r="DJ1671" s="5"/>
    </row>
    <row r="1672" spans="1:114">
      <c r="A1672" s="24"/>
      <c r="B1672" s="3"/>
      <c r="D1672" s="1"/>
      <c r="H1672" s="5"/>
      <c r="L1672" s="4"/>
      <c r="M1672" s="4"/>
      <c r="Q1672" s="5"/>
      <c r="Z1672" s="4"/>
      <c r="BH1672" s="7"/>
      <c r="BI1672" s="4"/>
      <c r="BJ1672" s="123"/>
      <c r="BK1672" s="140"/>
      <c r="BP1672" s="5"/>
      <c r="BS1672" s="5"/>
      <c r="BT1672" s="5"/>
      <c r="BU1672" s="5"/>
      <c r="BV1672" s="5"/>
      <c r="BX1672" s="14"/>
      <c r="BY1672" s="28"/>
      <c r="DC1672" s="5" t="e">
        <f>IF(REPORTE!AH$2="si",IF(C1672=VALUE(REPORTE!C$11),IF(SUM(DC1673:DC$1993),CONCATENATE(INT(B1672),", "),INT(B1672)),""),IF(C1672=VALUE(REPORTE!C$10),IF(SUM(DC1673:DC$1993),CONCATENATE(INT(B1672),", "),INT(B1672)),""))</f>
        <v>#VALUE!</v>
      </c>
      <c r="DG1672" s="5"/>
      <c r="DH1672" s="5"/>
      <c r="DI1672" s="5"/>
      <c r="DJ1672" s="5"/>
    </row>
    <row r="1673" spans="1:114">
      <c r="A1673" s="24"/>
      <c r="B1673" s="3"/>
      <c r="D1673" s="1"/>
      <c r="H1673" s="5"/>
      <c r="L1673" s="4"/>
      <c r="M1673" s="4"/>
      <c r="Q1673" s="5"/>
      <c r="Z1673" s="4"/>
      <c r="BH1673" s="7"/>
      <c r="BI1673" s="4"/>
      <c r="BJ1673" s="123"/>
      <c r="BK1673" s="140"/>
      <c r="BP1673" s="5"/>
      <c r="BS1673" s="5"/>
      <c r="BT1673" s="5"/>
      <c r="BU1673" s="5"/>
      <c r="BV1673" s="5"/>
      <c r="BX1673" s="14"/>
      <c r="BY1673" s="28"/>
      <c r="DC1673" s="5" t="e">
        <f>IF(REPORTE!AH$2="si",IF(C1673=VALUE(REPORTE!C$11),IF(SUM(DC1674:DC$1993),CONCATENATE(INT(B1673),", "),INT(B1673)),""),IF(C1673=VALUE(REPORTE!C$10),IF(SUM(DC1674:DC$1993),CONCATENATE(INT(B1673),", "),INT(B1673)),""))</f>
        <v>#VALUE!</v>
      </c>
      <c r="DG1673" s="5"/>
      <c r="DH1673" s="5"/>
      <c r="DI1673" s="5"/>
      <c r="DJ1673" s="5"/>
    </row>
    <row r="1674" spans="1:114">
      <c r="A1674" s="24"/>
      <c r="B1674" s="3"/>
      <c r="D1674" s="1"/>
      <c r="H1674" s="5"/>
      <c r="L1674" s="4"/>
      <c r="M1674" s="4"/>
      <c r="Q1674" s="5"/>
      <c r="Z1674" s="4"/>
      <c r="BH1674" s="7"/>
      <c r="BI1674" s="4"/>
      <c r="BJ1674" s="123"/>
      <c r="BK1674" s="140"/>
      <c r="BP1674" s="5"/>
      <c r="BS1674" s="5"/>
      <c r="BT1674" s="5"/>
      <c r="BU1674" s="5"/>
      <c r="BV1674" s="5"/>
      <c r="BX1674" s="14"/>
      <c r="BY1674" s="28"/>
      <c r="DC1674" s="5" t="e">
        <f>IF(REPORTE!AH$2="si",IF(C1674=VALUE(REPORTE!C$11),IF(SUM(DC1675:DC$1993),CONCATENATE(INT(B1674),", "),INT(B1674)),""),IF(C1674=VALUE(REPORTE!C$10),IF(SUM(DC1675:DC$1993),CONCATENATE(INT(B1674),", "),INT(B1674)),""))</f>
        <v>#VALUE!</v>
      </c>
      <c r="DG1674" s="5"/>
      <c r="DH1674" s="5"/>
      <c r="DI1674" s="5"/>
      <c r="DJ1674" s="5"/>
    </row>
    <row r="1675" spans="1:114">
      <c r="A1675" s="24"/>
      <c r="B1675" s="3"/>
      <c r="D1675" s="1"/>
      <c r="H1675" s="5"/>
      <c r="L1675" s="4"/>
      <c r="M1675" s="4"/>
      <c r="Q1675" s="5"/>
      <c r="Z1675" s="4"/>
      <c r="BH1675" s="7"/>
      <c r="BI1675" s="4"/>
      <c r="BJ1675" s="123"/>
      <c r="BK1675" s="140"/>
      <c r="BP1675" s="5"/>
      <c r="BS1675" s="5"/>
      <c r="BT1675" s="5"/>
      <c r="BU1675" s="5"/>
      <c r="BV1675" s="5"/>
      <c r="BX1675" s="14"/>
      <c r="BY1675" s="28"/>
      <c r="DC1675" s="5" t="e">
        <f>IF(REPORTE!AH$2="si",IF(C1675=VALUE(REPORTE!C$11),IF(SUM(DC1676:DC$1993),CONCATENATE(INT(B1675),", "),INT(B1675)),""),IF(C1675=VALUE(REPORTE!C$10),IF(SUM(DC1676:DC$1993),CONCATENATE(INT(B1675),", "),INT(B1675)),""))</f>
        <v>#VALUE!</v>
      </c>
      <c r="DG1675" s="5"/>
      <c r="DH1675" s="5"/>
      <c r="DI1675" s="5"/>
      <c r="DJ1675" s="5"/>
    </row>
    <row r="1676" spans="1:114">
      <c r="A1676" s="24"/>
      <c r="B1676" s="3"/>
      <c r="D1676" s="1"/>
      <c r="H1676" s="5"/>
      <c r="L1676" s="4"/>
      <c r="M1676" s="4"/>
      <c r="Q1676" s="5"/>
      <c r="Z1676" s="4"/>
      <c r="BH1676" s="7"/>
      <c r="BI1676" s="4"/>
      <c r="BJ1676" s="123"/>
      <c r="BK1676" s="140"/>
      <c r="BP1676" s="5"/>
      <c r="BS1676" s="5"/>
      <c r="BT1676" s="5"/>
      <c r="BU1676" s="5"/>
      <c r="BV1676" s="5"/>
      <c r="BX1676" s="14"/>
      <c r="BY1676" s="28"/>
      <c r="DC1676" s="5" t="e">
        <f>IF(REPORTE!AH$2="si",IF(C1676=VALUE(REPORTE!C$11),IF(SUM(DC1677:DC$1993),CONCATENATE(INT(B1676),", "),INT(B1676)),""),IF(C1676=VALUE(REPORTE!C$10),IF(SUM(DC1677:DC$1993),CONCATENATE(INT(B1676),", "),INT(B1676)),""))</f>
        <v>#VALUE!</v>
      </c>
      <c r="DG1676" s="5"/>
      <c r="DH1676" s="5"/>
      <c r="DI1676" s="5"/>
      <c r="DJ1676" s="5"/>
    </row>
    <row r="1677" spans="1:114">
      <c r="A1677" s="24"/>
      <c r="B1677" s="3"/>
      <c r="D1677" s="1"/>
      <c r="H1677" s="5"/>
      <c r="L1677" s="4"/>
      <c r="M1677" s="4"/>
      <c r="Q1677" s="5"/>
      <c r="Z1677" s="4"/>
      <c r="BH1677" s="7"/>
      <c r="BI1677" s="4"/>
      <c r="BJ1677" s="123"/>
      <c r="BK1677" s="140"/>
      <c r="BP1677" s="5"/>
      <c r="BS1677" s="5"/>
      <c r="BT1677" s="5"/>
      <c r="BU1677" s="5"/>
      <c r="BV1677" s="5"/>
      <c r="BX1677" s="14"/>
      <c r="BY1677" s="28"/>
      <c r="DC1677" s="5" t="e">
        <f>IF(REPORTE!AH$2="si",IF(C1677=VALUE(REPORTE!C$11),IF(SUM(DC1678:DC$1993),CONCATENATE(INT(B1677),", "),INT(B1677)),""),IF(C1677=VALUE(REPORTE!C$10),IF(SUM(DC1678:DC$1993),CONCATENATE(INT(B1677),", "),INT(B1677)),""))</f>
        <v>#VALUE!</v>
      </c>
      <c r="DG1677" s="5"/>
      <c r="DH1677" s="5"/>
      <c r="DI1677" s="5"/>
      <c r="DJ1677" s="5"/>
    </row>
    <row r="1678" spans="1:114">
      <c r="A1678" s="24"/>
      <c r="B1678" s="3"/>
      <c r="D1678" s="1"/>
      <c r="H1678" s="5"/>
      <c r="L1678" s="4"/>
      <c r="M1678" s="4"/>
      <c r="Q1678" s="5"/>
      <c r="Z1678" s="4"/>
      <c r="BH1678" s="7"/>
      <c r="BI1678" s="4"/>
      <c r="BJ1678" s="123"/>
      <c r="BK1678" s="140"/>
      <c r="BP1678" s="5"/>
      <c r="BS1678" s="5"/>
      <c r="BT1678" s="5"/>
      <c r="BU1678" s="5"/>
      <c r="BV1678" s="5"/>
      <c r="BX1678" s="14"/>
      <c r="BY1678" s="28"/>
      <c r="DC1678" s="5" t="e">
        <f>IF(REPORTE!AH$2="si",IF(C1678=VALUE(REPORTE!C$11),IF(SUM(DC1679:DC$1993),CONCATENATE(INT(B1678),", "),INT(B1678)),""),IF(C1678=VALUE(REPORTE!C$10),IF(SUM(DC1679:DC$1993),CONCATENATE(INT(B1678),", "),INT(B1678)),""))</f>
        <v>#VALUE!</v>
      </c>
      <c r="DG1678" s="5"/>
      <c r="DH1678" s="5"/>
      <c r="DI1678" s="5"/>
      <c r="DJ1678" s="5"/>
    </row>
    <row r="1679" spans="1:114">
      <c r="A1679" s="24"/>
      <c r="B1679" s="3"/>
      <c r="D1679" s="1"/>
      <c r="H1679" s="5"/>
      <c r="L1679" s="4"/>
      <c r="M1679" s="4"/>
      <c r="Q1679" s="5"/>
      <c r="Z1679" s="4"/>
      <c r="BH1679" s="7"/>
      <c r="BI1679" s="4"/>
      <c r="BJ1679" s="123"/>
      <c r="BK1679" s="140"/>
      <c r="BP1679" s="5"/>
      <c r="BS1679" s="5"/>
      <c r="BT1679" s="5"/>
      <c r="BU1679" s="5"/>
      <c r="BV1679" s="5"/>
      <c r="BX1679" s="14"/>
      <c r="BY1679" s="28"/>
      <c r="DC1679" s="5" t="e">
        <f>IF(REPORTE!AH$2="si",IF(C1679=VALUE(REPORTE!C$11),IF(SUM(DC1680:DC$1993),CONCATENATE(INT(B1679),", "),INT(B1679)),""),IF(C1679=VALUE(REPORTE!C$10),IF(SUM(DC1680:DC$1993),CONCATENATE(INT(B1679),", "),INT(B1679)),""))</f>
        <v>#VALUE!</v>
      </c>
      <c r="DG1679" s="5"/>
      <c r="DH1679" s="5"/>
      <c r="DI1679" s="5"/>
      <c r="DJ1679" s="5"/>
    </row>
    <row r="1680" spans="1:114">
      <c r="A1680" s="24"/>
      <c r="B1680" s="3"/>
      <c r="D1680" s="1"/>
      <c r="H1680" s="5"/>
      <c r="L1680" s="4"/>
      <c r="M1680" s="4"/>
      <c r="Q1680" s="5"/>
      <c r="Z1680" s="4"/>
      <c r="BH1680" s="7"/>
      <c r="BI1680" s="4"/>
      <c r="BJ1680" s="123"/>
      <c r="BK1680" s="140"/>
      <c r="BP1680" s="5"/>
      <c r="BS1680" s="5"/>
      <c r="BT1680" s="5"/>
      <c r="BU1680" s="5"/>
      <c r="BV1680" s="5"/>
      <c r="BX1680" s="14"/>
      <c r="BY1680" s="28"/>
      <c r="DC1680" s="5" t="e">
        <f>IF(REPORTE!AH$2="si",IF(C1680=VALUE(REPORTE!C$11),IF(SUM(DC1681:DC$1993),CONCATENATE(INT(B1680),", "),INT(B1680)),""),IF(C1680=VALUE(REPORTE!C$10),IF(SUM(DC1681:DC$1993),CONCATENATE(INT(B1680),", "),INT(B1680)),""))</f>
        <v>#VALUE!</v>
      </c>
      <c r="DG1680" s="5"/>
      <c r="DH1680" s="5"/>
      <c r="DI1680" s="5"/>
      <c r="DJ1680" s="5"/>
    </row>
    <row r="1681" spans="1:114">
      <c r="A1681" s="24"/>
      <c r="B1681" s="3"/>
      <c r="D1681" s="1"/>
      <c r="H1681" s="5"/>
      <c r="L1681" s="4"/>
      <c r="M1681" s="4"/>
      <c r="Q1681" s="5"/>
      <c r="Z1681" s="4"/>
      <c r="BH1681" s="7"/>
      <c r="BI1681" s="4"/>
      <c r="BJ1681" s="123"/>
      <c r="BK1681" s="140"/>
      <c r="BP1681" s="5"/>
      <c r="BS1681" s="5"/>
      <c r="BT1681" s="5"/>
      <c r="BU1681" s="5"/>
      <c r="BV1681" s="5"/>
      <c r="BX1681" s="14"/>
      <c r="BY1681" s="28"/>
      <c r="DC1681" s="5" t="e">
        <f>IF(REPORTE!AH$2="si",IF(C1681=VALUE(REPORTE!C$11),IF(SUM(DC1682:DC$1993),CONCATENATE(INT(B1681),", "),INT(B1681)),""),IF(C1681=VALUE(REPORTE!C$10),IF(SUM(DC1682:DC$1993),CONCATENATE(INT(B1681),", "),INT(B1681)),""))</f>
        <v>#VALUE!</v>
      </c>
      <c r="DD1681" s="5"/>
      <c r="DG1681" s="5"/>
      <c r="DH1681" s="5"/>
      <c r="DI1681" s="5"/>
      <c r="DJ1681" s="5"/>
    </row>
    <row r="1682" spans="1:114">
      <c r="A1682" s="24"/>
      <c r="B1682" s="3"/>
      <c r="D1682" s="1"/>
      <c r="H1682" s="5"/>
      <c r="L1682" s="4"/>
      <c r="M1682" s="4"/>
      <c r="Q1682" s="5"/>
      <c r="Z1682" s="4"/>
      <c r="BH1682" s="7"/>
      <c r="BI1682" s="4"/>
      <c r="BJ1682" s="123"/>
      <c r="BK1682" s="140"/>
      <c r="BP1682" s="5"/>
      <c r="BS1682" s="5"/>
      <c r="BT1682" s="5"/>
      <c r="BU1682" s="5"/>
      <c r="BV1682" s="5"/>
      <c r="BX1682" s="14"/>
      <c r="BY1682" s="28"/>
      <c r="DC1682" s="5" t="e">
        <f>IF(REPORTE!AH$2="si",IF(C1682=VALUE(REPORTE!C$11),IF(SUM(DC1683:DC$1993),CONCATENATE(INT(B1682),", "),INT(B1682)),""),IF(C1682=VALUE(REPORTE!C$10),IF(SUM(DC1683:DC$1993),CONCATENATE(INT(B1682),", "),INT(B1682)),""))</f>
        <v>#VALUE!</v>
      </c>
      <c r="DD1682" s="5" t="e">
        <f>CONCATENATE(DC1682,DC1683,DC1684,DC1685,DC1686,DC1687,DC1688,DC1689,DC1690,DC1691,DC1692,DC1693,DC1694,DC1695,DC1696,DC1697,DC1698,DC1699,DC1700,DC1701,DC1702,DC1703,DC1704,DC1705,DC1706,DC1707,DC1708,DC1709,DC1710,DC1711,DC1712,DC1713,DC1714,DC1715,DC1716,DC1717,DC1718,DC1719,DC1720,DC1721,DC1722,DC1723)</f>
        <v>#VALUE!</v>
      </c>
      <c r="DG1682" s="5"/>
      <c r="DH1682" s="5"/>
      <c r="DI1682" s="5"/>
      <c r="DJ1682" s="5"/>
    </row>
    <row r="1683" spans="1:114">
      <c r="A1683" s="24"/>
      <c r="B1683" s="3"/>
      <c r="D1683" s="1"/>
      <c r="H1683" s="5"/>
      <c r="L1683" s="4"/>
      <c r="M1683" s="4"/>
      <c r="Q1683" s="5"/>
      <c r="Z1683" s="4"/>
      <c r="BH1683" s="7"/>
      <c r="BI1683" s="4"/>
      <c r="BJ1683" s="123"/>
      <c r="BK1683" s="140"/>
      <c r="BP1683" s="5"/>
      <c r="BS1683" s="5"/>
      <c r="BT1683" s="5"/>
      <c r="BU1683" s="5"/>
      <c r="BV1683" s="5"/>
      <c r="BX1683" s="14"/>
      <c r="BY1683" s="28"/>
      <c r="DC1683" s="5" t="e">
        <f>IF(REPORTE!AH$2="si",IF(C1683=VALUE(REPORTE!C$11),IF(SUM(DC1684:DC$1993),CONCATENATE(INT(B1683),", "),INT(B1683)),""),IF(C1683=VALUE(REPORTE!C$10),IF(SUM(DC1684:DC$1993),CONCATENATE(INT(B1683),", "),INT(B1683)),""))</f>
        <v>#VALUE!</v>
      </c>
      <c r="DG1683" s="5"/>
      <c r="DH1683" s="5"/>
      <c r="DI1683" s="5"/>
      <c r="DJ1683" s="5"/>
    </row>
    <row r="1684" spans="1:114">
      <c r="A1684" s="24"/>
      <c r="B1684" s="3"/>
      <c r="D1684" s="1"/>
      <c r="H1684" s="5"/>
      <c r="L1684" s="4"/>
      <c r="M1684" s="4"/>
      <c r="Q1684" s="5"/>
      <c r="Z1684" s="4"/>
      <c r="BH1684" s="7"/>
      <c r="BI1684" s="4"/>
      <c r="BJ1684" s="123"/>
      <c r="BK1684" s="140"/>
      <c r="BP1684" s="5"/>
      <c r="BS1684" s="5"/>
      <c r="BT1684" s="5"/>
      <c r="BU1684" s="5"/>
      <c r="BV1684" s="5"/>
      <c r="BX1684" s="14"/>
      <c r="BY1684" s="28"/>
      <c r="DC1684" s="5" t="e">
        <f>IF(REPORTE!AH$2="si",IF(C1684=VALUE(REPORTE!C$11),IF(SUM(DC1685:DC$1993),CONCATENATE(INT(B1684),", "),INT(B1684)),""),IF(C1684=VALUE(REPORTE!C$10),IF(SUM(DC1685:DC$1993),CONCATENATE(INT(B1684),", "),INT(B1684)),""))</f>
        <v>#VALUE!</v>
      </c>
      <c r="DG1684" s="5"/>
      <c r="DH1684" s="5"/>
      <c r="DI1684" s="5"/>
      <c r="DJ1684" s="5"/>
    </row>
    <row r="1685" spans="1:114">
      <c r="A1685" s="24"/>
      <c r="B1685" s="3"/>
      <c r="D1685" s="1"/>
      <c r="H1685" s="5"/>
      <c r="L1685" s="4"/>
      <c r="M1685" s="4"/>
      <c r="Q1685" s="5"/>
      <c r="Z1685" s="4"/>
      <c r="BH1685" s="7"/>
      <c r="BI1685" s="4"/>
      <c r="BJ1685" s="123"/>
      <c r="BK1685" s="140"/>
      <c r="BP1685" s="5"/>
      <c r="BS1685" s="5"/>
      <c r="BT1685" s="5"/>
      <c r="BU1685" s="5"/>
      <c r="BV1685" s="5"/>
      <c r="BX1685" s="14"/>
      <c r="BY1685" s="28"/>
      <c r="DC1685" s="5" t="e">
        <f>IF(REPORTE!AH$2="si",IF(C1685=VALUE(REPORTE!C$11),IF(SUM(DC1686:DC$1993),CONCATENATE(INT(B1685),", "),INT(B1685)),""),IF(C1685=VALUE(REPORTE!C$10),IF(SUM(DC1686:DC$1993),CONCATENATE(INT(B1685),", "),INT(B1685)),""))</f>
        <v>#VALUE!</v>
      </c>
      <c r="DG1685" s="5"/>
      <c r="DH1685" s="5"/>
      <c r="DI1685" s="5"/>
      <c r="DJ1685" s="5"/>
    </row>
    <row r="1686" spans="1:114">
      <c r="A1686" s="24"/>
      <c r="B1686" s="3"/>
      <c r="D1686" s="1"/>
      <c r="H1686" s="5"/>
      <c r="L1686" s="4"/>
      <c r="M1686" s="4"/>
      <c r="Q1686" s="5"/>
      <c r="Z1686" s="4"/>
      <c r="BH1686" s="7"/>
      <c r="BI1686" s="4"/>
      <c r="BJ1686" s="123"/>
      <c r="BK1686" s="140"/>
      <c r="BP1686" s="5"/>
      <c r="BS1686" s="5"/>
      <c r="BT1686" s="5"/>
      <c r="BU1686" s="5"/>
      <c r="BV1686" s="5"/>
      <c r="BX1686" s="14"/>
      <c r="BY1686" s="28"/>
      <c r="DC1686" s="5" t="e">
        <f>IF(REPORTE!AH$2="si",IF(C1686=VALUE(REPORTE!C$11),IF(SUM(DC1687:DC$1993),CONCATENATE(INT(B1686),", "),INT(B1686)),""),IF(C1686=VALUE(REPORTE!C$10),IF(SUM(DC1687:DC$1993),CONCATENATE(INT(B1686),", "),INT(B1686)),""))</f>
        <v>#VALUE!</v>
      </c>
      <c r="DG1686" s="5"/>
      <c r="DH1686" s="5"/>
      <c r="DI1686" s="5"/>
      <c r="DJ1686" s="5"/>
    </row>
    <row r="1687" spans="1:114">
      <c r="A1687" s="24"/>
      <c r="B1687" s="3"/>
      <c r="D1687" s="1"/>
      <c r="H1687" s="5"/>
      <c r="L1687" s="4"/>
      <c r="M1687" s="4"/>
      <c r="Q1687" s="5"/>
      <c r="Z1687" s="4"/>
      <c r="BH1687" s="7"/>
      <c r="BI1687" s="4"/>
      <c r="BJ1687" s="123"/>
      <c r="BK1687" s="140"/>
      <c r="BP1687" s="5"/>
      <c r="BS1687" s="5"/>
      <c r="BT1687" s="5"/>
      <c r="BU1687" s="5"/>
      <c r="BV1687" s="5"/>
      <c r="BX1687" s="14"/>
      <c r="BY1687" s="28"/>
      <c r="DC1687" s="5" t="e">
        <f>IF(REPORTE!AH$2="si",IF(C1687=VALUE(REPORTE!C$11),IF(SUM(DC1688:DC$1993),CONCATENATE(INT(B1687),", "),INT(B1687)),""),IF(C1687=VALUE(REPORTE!C$10),IF(SUM(DC1688:DC$1993),CONCATENATE(INT(B1687),", "),INT(B1687)),""))</f>
        <v>#VALUE!</v>
      </c>
      <c r="DG1687" s="5"/>
      <c r="DH1687" s="5"/>
      <c r="DI1687" s="5"/>
      <c r="DJ1687" s="5"/>
    </row>
    <row r="1688" spans="1:114">
      <c r="A1688" s="24"/>
      <c r="B1688" s="3"/>
      <c r="D1688" s="1"/>
      <c r="H1688" s="5"/>
      <c r="L1688" s="4"/>
      <c r="M1688" s="4"/>
      <c r="Q1688" s="5"/>
      <c r="Z1688" s="4"/>
      <c r="BH1688" s="7"/>
      <c r="BI1688" s="4"/>
      <c r="BJ1688" s="123"/>
      <c r="BK1688" s="140"/>
      <c r="BP1688" s="5"/>
      <c r="BS1688" s="5"/>
      <c r="BT1688" s="5"/>
      <c r="BU1688" s="5"/>
      <c r="BV1688" s="5"/>
      <c r="BX1688" s="14"/>
      <c r="BY1688" s="28"/>
      <c r="DC1688" s="5" t="e">
        <f>IF(REPORTE!AH$2="si",IF(C1688=VALUE(REPORTE!C$11),IF(SUM(DC1689:DC$1993),CONCATENATE(INT(B1688),", "),INT(B1688)),""),IF(C1688=VALUE(REPORTE!C$10),IF(SUM(DC1689:DC$1993),CONCATENATE(INT(B1688),", "),INT(B1688)),""))</f>
        <v>#VALUE!</v>
      </c>
      <c r="DG1688" s="5"/>
      <c r="DH1688" s="5"/>
      <c r="DI1688" s="5"/>
      <c r="DJ1688" s="5"/>
    </row>
    <row r="1689" spans="1:114">
      <c r="A1689" s="24"/>
      <c r="B1689" s="3"/>
      <c r="D1689" s="1"/>
      <c r="H1689" s="5"/>
      <c r="L1689" s="4"/>
      <c r="M1689" s="4"/>
      <c r="Q1689" s="5"/>
      <c r="Z1689" s="4"/>
      <c r="BH1689" s="7"/>
      <c r="BI1689" s="4"/>
      <c r="BJ1689" s="123"/>
      <c r="BK1689" s="140"/>
      <c r="BP1689" s="5"/>
      <c r="BS1689" s="5"/>
      <c r="BT1689" s="5"/>
      <c r="BU1689" s="5"/>
      <c r="BV1689" s="5"/>
      <c r="BX1689" s="14"/>
      <c r="BY1689" s="28"/>
      <c r="DC1689" s="5" t="e">
        <f>IF(REPORTE!AH$2="si",IF(C1689=VALUE(REPORTE!C$11),IF(SUM(DC1690:DC$1993),CONCATENATE(INT(B1689),", "),INT(B1689)),""),IF(C1689=VALUE(REPORTE!C$10),IF(SUM(DC1690:DC$1993),CONCATENATE(INT(B1689),", "),INT(B1689)),""))</f>
        <v>#VALUE!</v>
      </c>
      <c r="DG1689" s="5"/>
      <c r="DH1689" s="5"/>
      <c r="DI1689" s="5"/>
      <c r="DJ1689" s="5"/>
    </row>
    <row r="1690" spans="1:114">
      <c r="A1690" s="24"/>
      <c r="B1690" s="3"/>
      <c r="D1690" s="1"/>
      <c r="H1690" s="5"/>
      <c r="L1690" s="4"/>
      <c r="M1690" s="4"/>
      <c r="Q1690" s="5"/>
      <c r="Z1690" s="4"/>
      <c r="BH1690" s="7"/>
      <c r="BI1690" s="4"/>
      <c r="BJ1690" s="123"/>
      <c r="BK1690" s="140"/>
      <c r="BP1690" s="5"/>
      <c r="BS1690" s="5"/>
      <c r="BT1690" s="5"/>
      <c r="BU1690" s="5"/>
      <c r="BV1690" s="5"/>
      <c r="BX1690" s="14"/>
      <c r="BY1690" s="28"/>
      <c r="DC1690" s="5" t="e">
        <f>IF(REPORTE!AH$2="si",IF(C1690=VALUE(REPORTE!C$11),IF(SUM(DC1691:DC$1993),CONCATENATE(INT(B1690),", "),INT(B1690)),""),IF(C1690=VALUE(REPORTE!C$10),IF(SUM(DC1691:DC$1993),CONCATENATE(INT(B1690),", "),INT(B1690)),""))</f>
        <v>#VALUE!</v>
      </c>
      <c r="DG1690" s="5"/>
      <c r="DH1690" s="5"/>
      <c r="DI1690" s="5"/>
      <c r="DJ1690" s="5"/>
    </row>
    <row r="1691" spans="1:114">
      <c r="A1691" s="24"/>
      <c r="B1691" s="3"/>
      <c r="D1691" s="1"/>
      <c r="H1691" s="5"/>
      <c r="L1691" s="4"/>
      <c r="M1691" s="4"/>
      <c r="Q1691" s="5"/>
      <c r="Z1691" s="4"/>
      <c r="BH1691" s="7"/>
      <c r="BI1691" s="4"/>
      <c r="BJ1691" s="123"/>
      <c r="BK1691" s="140"/>
      <c r="BP1691" s="5"/>
      <c r="BS1691" s="5"/>
      <c r="BT1691" s="5"/>
      <c r="BU1691" s="5"/>
      <c r="BV1691" s="5"/>
      <c r="BX1691" s="14"/>
      <c r="BY1691" s="28"/>
      <c r="DC1691" s="5" t="e">
        <f>IF(REPORTE!AH$2="si",IF(C1691=VALUE(REPORTE!C$11),IF(SUM(DC1692:DC$1993),CONCATENATE(INT(B1691),", "),INT(B1691)),""),IF(C1691=VALUE(REPORTE!C$10),IF(SUM(DC1692:DC$1993),CONCATENATE(INT(B1691),", "),INT(B1691)),""))</f>
        <v>#VALUE!</v>
      </c>
      <c r="DG1691" s="5"/>
      <c r="DH1691" s="5"/>
      <c r="DI1691" s="5"/>
      <c r="DJ1691" s="5"/>
    </row>
    <row r="1692" spans="1:114">
      <c r="A1692" s="24"/>
      <c r="B1692" s="3"/>
      <c r="D1692" s="1"/>
      <c r="H1692" s="5"/>
      <c r="L1692" s="4"/>
      <c r="M1692" s="4"/>
      <c r="Q1692" s="5"/>
      <c r="Z1692" s="4"/>
      <c r="BH1692" s="7"/>
      <c r="BI1692" s="4"/>
      <c r="BJ1692" s="123"/>
      <c r="BK1692" s="140"/>
      <c r="BP1692" s="5"/>
      <c r="BS1692" s="5"/>
      <c r="BT1692" s="5"/>
      <c r="BU1692" s="5"/>
      <c r="BV1692" s="5"/>
      <c r="BX1692" s="14"/>
      <c r="BY1692" s="28"/>
      <c r="DC1692" s="5" t="e">
        <f>IF(REPORTE!AH$2="si",IF(C1692=VALUE(REPORTE!C$11),IF(SUM(DC1693:DC$1993),CONCATENATE(INT(B1692),", "),INT(B1692)),""),IF(C1692=VALUE(REPORTE!C$10),IF(SUM(DC1693:DC$1993),CONCATENATE(INT(B1692),", "),INT(B1692)),""))</f>
        <v>#VALUE!</v>
      </c>
      <c r="DG1692" s="5"/>
      <c r="DH1692" s="5"/>
      <c r="DI1692" s="5"/>
      <c r="DJ1692" s="5"/>
    </row>
    <row r="1693" spans="1:114">
      <c r="A1693" s="24"/>
      <c r="B1693" s="3"/>
      <c r="D1693" s="1"/>
      <c r="H1693" s="5"/>
      <c r="L1693" s="4"/>
      <c r="M1693" s="4"/>
      <c r="Q1693" s="5"/>
      <c r="Z1693" s="4"/>
      <c r="BH1693" s="7"/>
      <c r="BI1693" s="4"/>
      <c r="BJ1693" s="123"/>
      <c r="BK1693" s="140"/>
      <c r="BP1693" s="5"/>
      <c r="BS1693" s="5"/>
      <c r="BT1693" s="5"/>
      <c r="BU1693" s="5"/>
      <c r="BV1693" s="5"/>
      <c r="BX1693" s="14"/>
      <c r="BY1693" s="28"/>
      <c r="DC1693" s="5" t="e">
        <f>IF(REPORTE!AH$2="si",IF(C1693=VALUE(REPORTE!C$11),IF(SUM(DC1694:DC$1993),CONCATENATE(INT(B1693),", "),INT(B1693)),""),IF(C1693=VALUE(REPORTE!C$10),IF(SUM(DC1694:DC$1993),CONCATENATE(INT(B1693),", "),INT(B1693)),""))</f>
        <v>#VALUE!</v>
      </c>
      <c r="DG1693" s="5"/>
      <c r="DH1693" s="5"/>
      <c r="DI1693" s="5"/>
      <c r="DJ1693" s="5"/>
    </row>
    <row r="1694" spans="1:114">
      <c r="A1694" s="24"/>
      <c r="B1694" s="3"/>
      <c r="D1694" s="1"/>
      <c r="H1694" s="5"/>
      <c r="L1694" s="4"/>
      <c r="M1694" s="4"/>
      <c r="Q1694" s="5"/>
      <c r="Z1694" s="4"/>
      <c r="BH1694" s="7"/>
      <c r="BI1694" s="4"/>
      <c r="BJ1694" s="123"/>
      <c r="BK1694" s="140"/>
      <c r="BP1694" s="5"/>
      <c r="BS1694" s="5"/>
      <c r="BT1694" s="5"/>
      <c r="BU1694" s="5"/>
      <c r="BV1694" s="5"/>
      <c r="BX1694" s="14"/>
      <c r="BY1694" s="28"/>
      <c r="DC1694" s="5" t="e">
        <f>IF(REPORTE!AH$2="si",IF(C1694=VALUE(REPORTE!C$11),IF(SUM(DC1695:DC$1993),CONCATENATE(INT(B1694),", "),INT(B1694)),""),IF(C1694=VALUE(REPORTE!C$10),IF(SUM(DC1695:DC$1993),CONCATENATE(INT(B1694),", "),INT(B1694)),""))</f>
        <v>#VALUE!</v>
      </c>
      <c r="DG1694" s="5"/>
      <c r="DH1694" s="5"/>
      <c r="DI1694" s="5"/>
      <c r="DJ1694" s="5"/>
    </row>
    <row r="1695" spans="1:114">
      <c r="A1695" s="24"/>
      <c r="B1695" s="3"/>
      <c r="D1695" s="1"/>
      <c r="H1695" s="5"/>
      <c r="L1695" s="4"/>
      <c r="M1695" s="4"/>
      <c r="Q1695" s="5"/>
      <c r="Z1695" s="4"/>
      <c r="BH1695" s="7"/>
      <c r="BI1695" s="4"/>
      <c r="BJ1695" s="123"/>
      <c r="BK1695" s="140"/>
      <c r="BP1695" s="5"/>
      <c r="BS1695" s="5"/>
      <c r="BT1695" s="5"/>
      <c r="BU1695" s="5"/>
      <c r="BV1695" s="5"/>
      <c r="BX1695" s="14"/>
      <c r="BY1695" s="28"/>
      <c r="DC1695" s="5" t="e">
        <f>IF(REPORTE!AH$2="si",IF(C1695=VALUE(REPORTE!C$11),IF(SUM(DC1696:DC$1993),CONCATENATE(INT(B1695),", "),INT(B1695)),""),IF(C1695=VALUE(REPORTE!C$10),IF(SUM(DC1696:DC$1993),CONCATENATE(INT(B1695),", "),INT(B1695)),""))</f>
        <v>#VALUE!</v>
      </c>
      <c r="DG1695" s="5"/>
      <c r="DH1695" s="5"/>
      <c r="DI1695" s="5"/>
      <c r="DJ1695" s="5"/>
    </row>
    <row r="1696" spans="1:114">
      <c r="A1696" s="24"/>
      <c r="B1696" s="3"/>
      <c r="D1696" s="1"/>
      <c r="H1696" s="5"/>
      <c r="L1696" s="4"/>
      <c r="M1696" s="4"/>
      <c r="Q1696" s="5"/>
      <c r="Z1696" s="4"/>
      <c r="BH1696" s="7"/>
      <c r="BI1696" s="4"/>
      <c r="BJ1696" s="123"/>
      <c r="BK1696" s="140"/>
      <c r="BP1696" s="5"/>
      <c r="BS1696" s="5"/>
      <c r="BT1696" s="5"/>
      <c r="BU1696" s="5"/>
      <c r="BV1696" s="5"/>
      <c r="BX1696" s="14"/>
      <c r="BY1696" s="28"/>
      <c r="DC1696" s="5" t="e">
        <f>IF(REPORTE!AH$2="si",IF(C1696=VALUE(REPORTE!C$11),IF(SUM(DC1697:DC$1993),CONCATENATE(INT(B1696),", "),INT(B1696)),""),IF(C1696=VALUE(REPORTE!C$10),IF(SUM(DC1697:DC$1993),CONCATENATE(INT(B1696),", "),INT(B1696)),""))</f>
        <v>#VALUE!</v>
      </c>
      <c r="DG1696" s="5"/>
      <c r="DH1696" s="5"/>
      <c r="DI1696" s="5"/>
      <c r="DJ1696" s="5"/>
    </row>
    <row r="1697" spans="1:114">
      <c r="A1697" s="24"/>
      <c r="B1697" s="3"/>
      <c r="D1697" s="1"/>
      <c r="H1697" s="5"/>
      <c r="L1697" s="4"/>
      <c r="M1697" s="4"/>
      <c r="Q1697" s="5"/>
      <c r="Z1697" s="4"/>
      <c r="BH1697" s="7"/>
      <c r="BI1697" s="4"/>
      <c r="BJ1697" s="123"/>
      <c r="BK1697" s="140"/>
      <c r="BP1697" s="5"/>
      <c r="BS1697" s="5"/>
      <c r="BT1697" s="5"/>
      <c r="BU1697" s="5"/>
      <c r="BV1697" s="5"/>
      <c r="BX1697" s="14"/>
      <c r="BY1697" s="28"/>
      <c r="DC1697" s="5" t="e">
        <f>IF(REPORTE!AH$2="si",IF(C1697=VALUE(REPORTE!C$11),IF(SUM(DC1698:DC$1993),CONCATENATE(INT(B1697),", "),INT(B1697)),""),IF(C1697=VALUE(REPORTE!C$10),IF(SUM(DC1698:DC$1993),CONCATENATE(INT(B1697),", "),INT(B1697)),""))</f>
        <v>#VALUE!</v>
      </c>
      <c r="DG1697" s="5"/>
      <c r="DH1697" s="5"/>
      <c r="DI1697" s="5"/>
      <c r="DJ1697" s="5"/>
    </row>
    <row r="1698" spans="1:114">
      <c r="A1698" s="24"/>
      <c r="B1698" s="3"/>
      <c r="D1698" s="1"/>
      <c r="H1698" s="5"/>
      <c r="L1698" s="4"/>
      <c r="M1698" s="4"/>
      <c r="Q1698" s="5"/>
      <c r="Z1698" s="4"/>
      <c r="BH1698" s="7"/>
      <c r="BI1698" s="4"/>
      <c r="BJ1698" s="123"/>
      <c r="BK1698" s="140"/>
      <c r="BP1698" s="5"/>
      <c r="BS1698" s="5"/>
      <c r="BT1698" s="5"/>
      <c r="BU1698" s="5"/>
      <c r="BV1698" s="5"/>
      <c r="BX1698" s="14"/>
      <c r="BY1698" s="28"/>
      <c r="DC1698" s="5" t="e">
        <f>IF(REPORTE!AH$2="si",IF(C1698=VALUE(REPORTE!C$11),IF(SUM(DC1699:DC$1993),CONCATENATE(INT(B1698),", "),INT(B1698)),""),IF(C1698=VALUE(REPORTE!C$10),IF(SUM(DC1699:DC$1993),CONCATENATE(INT(B1698),", "),INT(B1698)),""))</f>
        <v>#VALUE!</v>
      </c>
      <c r="DG1698" s="5"/>
      <c r="DH1698" s="5"/>
      <c r="DI1698" s="5"/>
      <c r="DJ1698" s="5"/>
    </row>
    <row r="1699" spans="1:114">
      <c r="A1699" s="24"/>
      <c r="B1699" s="3"/>
      <c r="D1699" s="1"/>
      <c r="H1699" s="5"/>
      <c r="L1699" s="4"/>
      <c r="M1699" s="4"/>
      <c r="Q1699" s="5"/>
      <c r="Z1699" s="4"/>
      <c r="BH1699" s="7"/>
      <c r="BI1699" s="4"/>
      <c r="BJ1699" s="123"/>
      <c r="BK1699" s="140"/>
      <c r="BP1699" s="5"/>
      <c r="BS1699" s="5"/>
      <c r="BT1699" s="5"/>
      <c r="BU1699" s="5"/>
      <c r="BV1699" s="5"/>
      <c r="BX1699" s="14"/>
      <c r="BY1699" s="28"/>
      <c r="DC1699" s="5" t="e">
        <f>IF(REPORTE!AH$2="si",IF(C1699=VALUE(REPORTE!C$11),IF(SUM(DC1700:DC$1993),CONCATENATE(INT(B1699),", "),INT(B1699)),""),IF(C1699=VALUE(REPORTE!C$10),IF(SUM(DC1700:DC$1993),CONCATENATE(INT(B1699),", "),INT(B1699)),""))</f>
        <v>#VALUE!</v>
      </c>
      <c r="DG1699" s="5"/>
      <c r="DH1699" s="5"/>
      <c r="DI1699" s="5"/>
      <c r="DJ1699" s="5"/>
    </row>
    <row r="1700" spans="1:114">
      <c r="A1700" s="24"/>
      <c r="B1700" s="3"/>
      <c r="D1700" s="1"/>
      <c r="H1700" s="5"/>
      <c r="L1700" s="4"/>
      <c r="M1700" s="4"/>
      <c r="Q1700" s="5"/>
      <c r="Z1700" s="4"/>
      <c r="BH1700" s="7"/>
      <c r="BI1700" s="4"/>
      <c r="BJ1700" s="123"/>
      <c r="BK1700" s="140"/>
      <c r="BP1700" s="5"/>
      <c r="BS1700" s="5"/>
      <c r="BT1700" s="5"/>
      <c r="BU1700" s="5"/>
      <c r="BV1700" s="5"/>
      <c r="BX1700" s="14"/>
      <c r="BY1700" s="28"/>
      <c r="DC1700" s="5" t="e">
        <f>IF(REPORTE!AH$2="si",IF(C1700=VALUE(REPORTE!C$11),IF(SUM(DC1701:DC$1993),CONCATENATE(INT(B1700),", "),INT(B1700)),""),IF(C1700=VALUE(REPORTE!C$10),IF(SUM(DC1701:DC$1993),CONCATENATE(INT(B1700),", "),INT(B1700)),""))</f>
        <v>#VALUE!</v>
      </c>
      <c r="DG1700" s="5"/>
      <c r="DH1700" s="5"/>
      <c r="DI1700" s="5"/>
      <c r="DJ1700" s="5"/>
    </row>
    <row r="1701" spans="1:114">
      <c r="A1701" s="24"/>
      <c r="B1701" s="3"/>
      <c r="D1701" s="1"/>
      <c r="H1701" s="5"/>
      <c r="L1701" s="4"/>
      <c r="M1701" s="4"/>
      <c r="Q1701" s="5"/>
      <c r="Z1701" s="4"/>
      <c r="BH1701" s="7"/>
      <c r="BI1701" s="4"/>
      <c r="BJ1701" s="123"/>
      <c r="BK1701" s="140"/>
      <c r="BP1701" s="5"/>
      <c r="BS1701" s="5"/>
      <c r="BT1701" s="5"/>
      <c r="BU1701" s="5"/>
      <c r="BV1701" s="5"/>
      <c r="BX1701" s="14"/>
      <c r="BY1701" s="28"/>
      <c r="DC1701" s="5" t="e">
        <f>IF(REPORTE!AH$2="si",IF(C1701=VALUE(REPORTE!C$11),IF(SUM(DC1702:DC$1993),CONCATENATE(INT(B1701),", "),INT(B1701)),""),IF(C1701=VALUE(REPORTE!C$10),IF(SUM(DC1702:DC$1993),CONCATENATE(INT(B1701),", "),INT(B1701)),""))</f>
        <v>#VALUE!</v>
      </c>
      <c r="DG1701" s="5"/>
      <c r="DH1701" s="5"/>
      <c r="DI1701" s="5"/>
      <c r="DJ1701" s="5"/>
    </row>
    <row r="1702" spans="1:114">
      <c r="A1702" s="24"/>
      <c r="B1702" s="3"/>
      <c r="D1702" s="1"/>
      <c r="H1702" s="5"/>
      <c r="L1702" s="4"/>
      <c r="M1702" s="4"/>
      <c r="Q1702" s="5"/>
      <c r="Z1702" s="4"/>
      <c r="BH1702" s="7"/>
      <c r="BI1702" s="4"/>
      <c r="BJ1702" s="123"/>
      <c r="BK1702" s="140"/>
      <c r="BP1702" s="5"/>
      <c r="BS1702" s="5"/>
      <c r="BT1702" s="5"/>
      <c r="BU1702" s="5"/>
      <c r="BV1702" s="5"/>
      <c r="BX1702" s="14"/>
      <c r="BY1702" s="28"/>
      <c r="DC1702" s="5" t="e">
        <f>IF(REPORTE!AH$2="si",IF(C1702=VALUE(REPORTE!C$11),IF(SUM(DC1703:DC$1993),CONCATENATE(INT(B1702),", "),INT(B1702)),""),IF(C1702=VALUE(REPORTE!C$10),IF(SUM(DC1703:DC$1993),CONCATENATE(INT(B1702),", "),INT(B1702)),""))</f>
        <v>#VALUE!</v>
      </c>
      <c r="DG1702" s="5"/>
      <c r="DH1702" s="5"/>
      <c r="DI1702" s="5"/>
      <c r="DJ1702" s="5"/>
    </row>
    <row r="1703" spans="1:114">
      <c r="A1703" s="24"/>
      <c r="B1703" s="3"/>
      <c r="D1703" s="1"/>
      <c r="H1703" s="5"/>
      <c r="L1703" s="4"/>
      <c r="M1703" s="4"/>
      <c r="Q1703" s="5"/>
      <c r="Z1703" s="4"/>
      <c r="BH1703" s="7"/>
      <c r="BI1703" s="4"/>
      <c r="BJ1703" s="123"/>
      <c r="BK1703" s="140"/>
      <c r="BP1703" s="5"/>
      <c r="BS1703" s="5"/>
      <c r="BT1703" s="5"/>
      <c r="BU1703" s="5"/>
      <c r="BV1703" s="5"/>
      <c r="BX1703" s="14"/>
      <c r="BY1703" s="28"/>
      <c r="DC1703" s="5" t="e">
        <f>IF(REPORTE!AH$2="si",IF(C1703=VALUE(REPORTE!C$11),IF(SUM(DC1704:DC$1993),CONCATENATE(INT(B1703),", "),INT(B1703)),""),IF(C1703=VALUE(REPORTE!C$10),IF(SUM(DC1704:DC$1993),CONCATENATE(INT(B1703),", "),INT(B1703)),""))</f>
        <v>#VALUE!</v>
      </c>
      <c r="DG1703" s="5"/>
      <c r="DH1703" s="5"/>
      <c r="DI1703" s="5"/>
      <c r="DJ1703" s="5"/>
    </row>
    <row r="1704" spans="1:114">
      <c r="A1704" s="24"/>
      <c r="B1704" s="3"/>
      <c r="D1704" s="1"/>
      <c r="H1704" s="5"/>
      <c r="L1704" s="4"/>
      <c r="M1704" s="4"/>
      <c r="Q1704" s="5"/>
      <c r="Z1704" s="4"/>
      <c r="BH1704" s="7"/>
      <c r="BI1704" s="4"/>
      <c r="BJ1704" s="123"/>
      <c r="BK1704" s="140"/>
      <c r="BP1704" s="5"/>
      <c r="BS1704" s="5"/>
      <c r="BT1704" s="5"/>
      <c r="BU1704" s="5"/>
      <c r="BV1704" s="5"/>
      <c r="BX1704" s="14"/>
      <c r="BY1704" s="28"/>
      <c r="DC1704" s="5" t="e">
        <f>IF(REPORTE!AH$2="si",IF(C1704=VALUE(REPORTE!C$11),IF(SUM(DC1705:DC$1993),CONCATENATE(INT(B1704),", "),INT(B1704)),""),IF(C1704=VALUE(REPORTE!C$10),IF(SUM(DC1705:DC$1993),CONCATENATE(INT(B1704),", "),INT(B1704)),""))</f>
        <v>#VALUE!</v>
      </c>
      <c r="DG1704" s="5"/>
      <c r="DH1704" s="5"/>
      <c r="DI1704" s="5"/>
      <c r="DJ1704" s="5"/>
    </row>
    <row r="1705" spans="1:114">
      <c r="A1705" s="24"/>
      <c r="B1705" s="3"/>
      <c r="D1705" s="1"/>
      <c r="H1705" s="5"/>
      <c r="L1705" s="4"/>
      <c r="M1705" s="4"/>
      <c r="Q1705" s="5"/>
      <c r="Z1705" s="4"/>
      <c r="BH1705" s="7"/>
      <c r="BI1705" s="4"/>
      <c r="BJ1705" s="123"/>
      <c r="BK1705" s="140"/>
      <c r="BP1705" s="5"/>
      <c r="BS1705" s="5"/>
      <c r="BT1705" s="5"/>
      <c r="BU1705" s="5"/>
      <c r="BV1705" s="5"/>
      <c r="BX1705" s="14"/>
      <c r="BY1705" s="28"/>
      <c r="DC1705" s="5" t="e">
        <f>IF(REPORTE!AH$2="si",IF(C1705=VALUE(REPORTE!C$11),IF(SUM(DC1706:DC$1993),CONCATENATE(INT(B1705),", "),INT(B1705)),""),IF(C1705=VALUE(REPORTE!C$10),IF(SUM(DC1706:DC$1993),CONCATENATE(INT(B1705),", "),INT(B1705)),""))</f>
        <v>#VALUE!</v>
      </c>
      <c r="DG1705" s="5"/>
      <c r="DH1705" s="5"/>
      <c r="DI1705" s="5"/>
      <c r="DJ1705" s="5"/>
    </row>
    <row r="1706" spans="1:114">
      <c r="A1706" s="24"/>
      <c r="B1706" s="3"/>
      <c r="D1706" s="1"/>
      <c r="H1706" s="5"/>
      <c r="L1706" s="4"/>
      <c r="M1706" s="4"/>
      <c r="Q1706" s="5"/>
      <c r="Z1706" s="4"/>
      <c r="BH1706" s="7"/>
      <c r="BI1706" s="4"/>
      <c r="BJ1706" s="123"/>
      <c r="BK1706" s="140"/>
      <c r="BP1706" s="5"/>
      <c r="BS1706" s="5"/>
      <c r="BT1706" s="5"/>
      <c r="BU1706" s="5"/>
      <c r="BV1706" s="5"/>
      <c r="BX1706" s="14"/>
      <c r="BY1706" s="28"/>
      <c r="DC1706" s="5" t="e">
        <f>IF(REPORTE!AH$2="si",IF(C1706=VALUE(REPORTE!C$11),IF(SUM(DC1707:DC$1993),CONCATENATE(INT(B1706),", "),INT(B1706)),""),IF(C1706=VALUE(REPORTE!C$10),IF(SUM(DC1707:DC$1993),CONCATENATE(INT(B1706),", "),INT(B1706)),""))</f>
        <v>#VALUE!</v>
      </c>
      <c r="DG1706" s="5"/>
      <c r="DH1706" s="5"/>
      <c r="DI1706" s="5"/>
      <c r="DJ1706" s="5"/>
    </row>
    <row r="1707" spans="1:114">
      <c r="A1707" s="24"/>
      <c r="B1707" s="3"/>
      <c r="D1707" s="1"/>
      <c r="H1707" s="5"/>
      <c r="L1707" s="4"/>
      <c r="M1707" s="4"/>
      <c r="Q1707" s="5"/>
      <c r="Z1707" s="4"/>
      <c r="BH1707" s="7"/>
      <c r="BI1707" s="4"/>
      <c r="BJ1707" s="123"/>
      <c r="BK1707" s="140"/>
      <c r="BP1707" s="5"/>
      <c r="BS1707" s="5"/>
      <c r="BT1707" s="5"/>
      <c r="BU1707" s="5"/>
      <c r="BV1707" s="5"/>
      <c r="BX1707" s="14"/>
      <c r="BY1707" s="28"/>
      <c r="DC1707" s="5" t="e">
        <f>IF(REPORTE!AH$2="si",IF(C1707=VALUE(REPORTE!C$11),IF(SUM(DC1708:DC$1993),CONCATENATE(INT(B1707),", "),INT(B1707)),""),IF(C1707=VALUE(REPORTE!C$10),IF(SUM(DC1708:DC$1993),CONCATENATE(INT(B1707),", "),INT(B1707)),""))</f>
        <v>#VALUE!</v>
      </c>
      <c r="DG1707" s="5"/>
      <c r="DH1707" s="5"/>
      <c r="DI1707" s="5"/>
      <c r="DJ1707" s="5"/>
    </row>
    <row r="1708" spans="1:114">
      <c r="A1708" s="24"/>
      <c r="B1708" s="3"/>
      <c r="D1708" s="1"/>
      <c r="H1708" s="5"/>
      <c r="L1708" s="4"/>
      <c r="M1708" s="4"/>
      <c r="Q1708" s="5"/>
      <c r="Z1708" s="4"/>
      <c r="BH1708" s="7"/>
      <c r="BI1708" s="4"/>
      <c r="BJ1708" s="123"/>
      <c r="BK1708" s="140"/>
      <c r="BP1708" s="5"/>
      <c r="BS1708" s="5"/>
      <c r="BT1708" s="5"/>
      <c r="BU1708" s="5"/>
      <c r="BV1708" s="5"/>
      <c r="BX1708" s="14"/>
      <c r="BY1708" s="28"/>
      <c r="DC1708" s="5" t="e">
        <f>IF(REPORTE!AH$2="si",IF(C1708=VALUE(REPORTE!C$11),IF(SUM(DC1709:DC$1993),CONCATENATE(INT(B1708),", "),INT(B1708)),""),IF(C1708=VALUE(REPORTE!C$10),IF(SUM(DC1709:DC$1993),CONCATENATE(INT(B1708),", "),INT(B1708)),""))</f>
        <v>#VALUE!</v>
      </c>
      <c r="DG1708" s="5"/>
      <c r="DH1708" s="5"/>
      <c r="DI1708" s="5"/>
      <c r="DJ1708" s="5"/>
    </row>
    <row r="1709" spans="1:114">
      <c r="A1709" s="24"/>
      <c r="B1709" s="3"/>
      <c r="D1709" s="1"/>
      <c r="H1709" s="5"/>
      <c r="L1709" s="4"/>
      <c r="M1709" s="4"/>
      <c r="Q1709" s="5"/>
      <c r="Z1709" s="4"/>
      <c r="BH1709" s="7"/>
      <c r="BI1709" s="4"/>
      <c r="BJ1709" s="123"/>
      <c r="BK1709" s="140"/>
      <c r="BP1709" s="5"/>
      <c r="BS1709" s="5"/>
      <c r="BT1709" s="5"/>
      <c r="BU1709" s="5"/>
      <c r="BV1709" s="5"/>
      <c r="BX1709" s="14"/>
      <c r="BY1709" s="28"/>
      <c r="DC1709" s="5" t="e">
        <f>IF(REPORTE!AH$2="si",IF(C1709=VALUE(REPORTE!C$11),IF(SUM(DC1710:DC$1993),CONCATENATE(INT(B1709),", "),INT(B1709)),""),IF(C1709=VALUE(REPORTE!C$10),IF(SUM(DC1710:DC$1993),CONCATENATE(INT(B1709),", "),INT(B1709)),""))</f>
        <v>#VALUE!</v>
      </c>
      <c r="DG1709" s="5"/>
      <c r="DH1709" s="5"/>
      <c r="DI1709" s="5"/>
      <c r="DJ1709" s="5"/>
    </row>
    <row r="1710" spans="1:114">
      <c r="A1710" s="24"/>
      <c r="B1710" s="3"/>
      <c r="D1710" s="1"/>
      <c r="H1710" s="5"/>
      <c r="L1710" s="4"/>
      <c r="M1710" s="4"/>
      <c r="Q1710" s="5"/>
      <c r="Z1710" s="4"/>
      <c r="BH1710" s="7"/>
      <c r="BI1710" s="4"/>
      <c r="BJ1710" s="123"/>
      <c r="BK1710" s="140"/>
      <c r="BP1710" s="5"/>
      <c r="BS1710" s="5"/>
      <c r="BT1710" s="5"/>
      <c r="BU1710" s="5"/>
      <c r="BV1710" s="5"/>
      <c r="BX1710" s="14"/>
      <c r="BY1710" s="28"/>
      <c r="DC1710" s="5" t="e">
        <f>IF(REPORTE!AH$2="si",IF(C1710=VALUE(REPORTE!C$11),IF(SUM(DC1711:DC$1993),CONCATENATE(INT(B1710),", "),INT(B1710)),""),IF(C1710=VALUE(REPORTE!C$10),IF(SUM(DC1711:DC$1993),CONCATENATE(INT(B1710),", "),INT(B1710)),""))</f>
        <v>#VALUE!</v>
      </c>
      <c r="DG1710" s="5"/>
      <c r="DH1710" s="5"/>
      <c r="DI1710" s="5"/>
      <c r="DJ1710" s="5"/>
    </row>
    <row r="1711" spans="1:114">
      <c r="A1711" s="24"/>
      <c r="B1711" s="3"/>
      <c r="D1711" s="1"/>
      <c r="H1711" s="5"/>
      <c r="L1711" s="4"/>
      <c r="M1711" s="4"/>
      <c r="Q1711" s="5"/>
      <c r="Z1711" s="4"/>
      <c r="BH1711" s="7"/>
      <c r="BI1711" s="4"/>
      <c r="BJ1711" s="123"/>
      <c r="BK1711" s="140"/>
      <c r="BP1711" s="5"/>
      <c r="BS1711" s="5"/>
      <c r="BT1711" s="5"/>
      <c r="BU1711" s="5"/>
      <c r="BV1711" s="5"/>
      <c r="BX1711" s="14"/>
      <c r="BY1711" s="28"/>
      <c r="DC1711" s="5" t="e">
        <f>IF(REPORTE!AH$2="si",IF(C1711=VALUE(REPORTE!C$11),IF(SUM(DC1712:DC$1993),CONCATENATE(INT(B1711),", "),INT(B1711)),""),IF(C1711=VALUE(REPORTE!C$10),IF(SUM(DC1712:DC$1993),CONCATENATE(INT(B1711),", "),INT(B1711)),""))</f>
        <v>#VALUE!</v>
      </c>
      <c r="DG1711" s="5"/>
      <c r="DH1711" s="5"/>
      <c r="DI1711" s="5"/>
      <c r="DJ1711" s="5"/>
    </row>
    <row r="1712" spans="1:114">
      <c r="A1712" s="24"/>
      <c r="B1712" s="3"/>
      <c r="D1712" s="1"/>
      <c r="H1712" s="5"/>
      <c r="L1712" s="4"/>
      <c r="M1712" s="4"/>
      <c r="Q1712" s="5"/>
      <c r="Z1712" s="4"/>
      <c r="BH1712" s="7"/>
      <c r="BI1712" s="4"/>
      <c r="BJ1712" s="123"/>
      <c r="BK1712" s="140"/>
      <c r="BP1712" s="5"/>
      <c r="BS1712" s="5"/>
      <c r="BT1712" s="5"/>
      <c r="BU1712" s="5"/>
      <c r="BV1712" s="5"/>
      <c r="BX1712" s="14"/>
      <c r="BY1712" s="28"/>
      <c r="DC1712" s="5" t="e">
        <f>IF(REPORTE!AH$2="si",IF(C1712=VALUE(REPORTE!C$11),IF(SUM(DC1713:DC$1993),CONCATENATE(INT(B1712),", "),INT(B1712)),""),IF(C1712=VALUE(REPORTE!C$10),IF(SUM(DC1713:DC$1993),CONCATENATE(INT(B1712),", "),INT(B1712)),""))</f>
        <v>#VALUE!</v>
      </c>
      <c r="DG1712" s="5"/>
      <c r="DH1712" s="5"/>
      <c r="DI1712" s="5"/>
      <c r="DJ1712" s="5"/>
    </row>
    <row r="1713" spans="1:114">
      <c r="A1713" s="24"/>
      <c r="B1713" s="3"/>
      <c r="D1713" s="1"/>
      <c r="H1713" s="5"/>
      <c r="L1713" s="4"/>
      <c r="M1713" s="4"/>
      <c r="Q1713" s="5"/>
      <c r="Z1713" s="4"/>
      <c r="BH1713" s="7"/>
      <c r="BI1713" s="4"/>
      <c r="BJ1713" s="123"/>
      <c r="BK1713" s="140"/>
      <c r="BP1713" s="5"/>
      <c r="BS1713" s="5"/>
      <c r="BT1713" s="5"/>
      <c r="BU1713" s="5"/>
      <c r="BV1713" s="5"/>
      <c r="BX1713" s="14"/>
      <c r="BY1713" s="28"/>
      <c r="DC1713" s="5" t="e">
        <f>IF(REPORTE!AH$2="si",IF(C1713=VALUE(REPORTE!C$11),IF(SUM(DC1714:DC$1993),CONCATENATE(INT(B1713),", "),INT(B1713)),""),IF(C1713=VALUE(REPORTE!C$10),IF(SUM(DC1714:DC$1993),CONCATENATE(INT(B1713),", "),INT(B1713)),""))</f>
        <v>#VALUE!</v>
      </c>
      <c r="DG1713" s="5"/>
      <c r="DH1713" s="5"/>
      <c r="DI1713" s="5"/>
      <c r="DJ1713" s="5"/>
    </row>
    <row r="1714" spans="1:114">
      <c r="A1714" s="24"/>
      <c r="B1714" s="3"/>
      <c r="D1714" s="1"/>
      <c r="H1714" s="5"/>
      <c r="L1714" s="4"/>
      <c r="M1714" s="4"/>
      <c r="Q1714" s="5"/>
      <c r="Z1714" s="4"/>
      <c r="BH1714" s="7"/>
      <c r="BI1714" s="4"/>
      <c r="BJ1714" s="123"/>
      <c r="BK1714" s="140"/>
      <c r="BP1714" s="5"/>
      <c r="BS1714" s="5"/>
      <c r="BT1714" s="5"/>
      <c r="BU1714" s="5"/>
      <c r="BV1714" s="5"/>
      <c r="BX1714" s="14"/>
      <c r="BY1714" s="28"/>
      <c r="DC1714" s="5" t="e">
        <f>IF(REPORTE!AH$2="si",IF(C1714=VALUE(REPORTE!C$11),IF(SUM(DC1715:DC$1993),CONCATENATE(INT(B1714),", "),INT(B1714)),""),IF(C1714=VALUE(REPORTE!C$10),IF(SUM(DC1715:DC$1993),CONCATENATE(INT(B1714),", "),INT(B1714)),""))</f>
        <v>#VALUE!</v>
      </c>
      <c r="DG1714" s="5"/>
      <c r="DH1714" s="5"/>
      <c r="DI1714" s="5"/>
      <c r="DJ1714" s="5"/>
    </row>
    <row r="1715" spans="1:114">
      <c r="A1715" s="24"/>
      <c r="B1715" s="3"/>
      <c r="D1715" s="1"/>
      <c r="H1715" s="5"/>
      <c r="L1715" s="4"/>
      <c r="M1715" s="4"/>
      <c r="Q1715" s="5"/>
      <c r="Z1715" s="4"/>
      <c r="BH1715" s="7"/>
      <c r="BI1715" s="4"/>
      <c r="BJ1715" s="123"/>
      <c r="BK1715" s="140"/>
      <c r="BP1715" s="5"/>
      <c r="BS1715" s="5"/>
      <c r="BT1715" s="5"/>
      <c r="BU1715" s="5"/>
      <c r="BV1715" s="5"/>
      <c r="BX1715" s="14"/>
      <c r="BY1715" s="28"/>
      <c r="DC1715" s="5" t="e">
        <f>IF(REPORTE!AH$2="si",IF(C1715=VALUE(REPORTE!C$11),IF(SUM(DC1716:DC$1993),CONCATENATE(INT(B1715),", "),INT(B1715)),""),IF(C1715=VALUE(REPORTE!C$10),IF(SUM(DC1716:DC$1993),CONCATENATE(INT(B1715),", "),INT(B1715)),""))</f>
        <v>#VALUE!</v>
      </c>
      <c r="DG1715" s="5"/>
      <c r="DH1715" s="5"/>
      <c r="DI1715" s="5"/>
      <c r="DJ1715" s="5"/>
    </row>
    <row r="1716" spans="1:114">
      <c r="A1716" s="24"/>
      <c r="B1716" s="3"/>
      <c r="D1716" s="1"/>
      <c r="H1716" s="5"/>
      <c r="L1716" s="4"/>
      <c r="M1716" s="4"/>
      <c r="Q1716" s="5"/>
      <c r="Z1716" s="4"/>
      <c r="BH1716" s="7"/>
      <c r="BI1716" s="4"/>
      <c r="BJ1716" s="123"/>
      <c r="BK1716" s="140"/>
      <c r="BP1716" s="5"/>
      <c r="BS1716" s="5"/>
      <c r="BT1716" s="5"/>
      <c r="BU1716" s="5"/>
      <c r="BV1716" s="5"/>
      <c r="BX1716" s="14"/>
      <c r="BY1716" s="28"/>
      <c r="DC1716" s="5" t="e">
        <f>IF(REPORTE!AH$2="si",IF(C1716=VALUE(REPORTE!C$11),IF(SUM(DC1717:DC$1993),CONCATENATE(INT(B1716),", "),INT(B1716)),""),IF(C1716=VALUE(REPORTE!C$10),IF(SUM(DC1717:DC$1993),CONCATENATE(INT(B1716),", "),INT(B1716)),""))</f>
        <v>#VALUE!</v>
      </c>
      <c r="DG1716" s="5"/>
      <c r="DH1716" s="5"/>
      <c r="DI1716" s="5"/>
      <c r="DJ1716" s="5"/>
    </row>
    <row r="1717" spans="1:114">
      <c r="A1717" s="24"/>
      <c r="B1717" s="3"/>
      <c r="D1717" s="1"/>
      <c r="H1717" s="5"/>
      <c r="L1717" s="4"/>
      <c r="M1717" s="4"/>
      <c r="Q1717" s="5"/>
      <c r="Z1717" s="4"/>
      <c r="BH1717" s="7"/>
      <c r="BI1717" s="4"/>
      <c r="BJ1717" s="123"/>
      <c r="BK1717" s="140"/>
      <c r="BP1717" s="5"/>
      <c r="BS1717" s="5"/>
      <c r="BT1717" s="5"/>
      <c r="BU1717" s="5"/>
      <c r="BV1717" s="5"/>
      <c r="BX1717" s="14"/>
      <c r="BY1717" s="28"/>
      <c r="DC1717" s="5" t="e">
        <f>IF(REPORTE!AH$2="si",IF(C1717=VALUE(REPORTE!C$11),IF(SUM(DC1718:DC$1993),CONCATENATE(INT(B1717),", "),INT(B1717)),""),IF(C1717=VALUE(REPORTE!C$10),IF(SUM(DC1718:DC$1993),CONCATENATE(INT(B1717),", "),INT(B1717)),""))</f>
        <v>#VALUE!</v>
      </c>
      <c r="DG1717" s="5"/>
      <c r="DH1717" s="5"/>
      <c r="DI1717" s="5"/>
      <c r="DJ1717" s="5"/>
    </row>
    <row r="1718" spans="1:114">
      <c r="A1718" s="24"/>
      <c r="B1718" s="3"/>
      <c r="D1718" s="1"/>
      <c r="H1718" s="5"/>
      <c r="L1718" s="4"/>
      <c r="M1718" s="4"/>
      <c r="Q1718" s="5"/>
      <c r="Z1718" s="4"/>
      <c r="BH1718" s="7"/>
      <c r="BI1718" s="4"/>
      <c r="BJ1718" s="123"/>
      <c r="BK1718" s="140"/>
      <c r="BP1718" s="5"/>
      <c r="BS1718" s="5"/>
      <c r="BT1718" s="5"/>
      <c r="BU1718" s="5"/>
      <c r="BV1718" s="5"/>
      <c r="BX1718" s="14"/>
      <c r="BY1718" s="28"/>
      <c r="DC1718" s="5" t="e">
        <f>IF(REPORTE!AH$2="si",IF(C1718=VALUE(REPORTE!C$11),IF(SUM(DC1719:DC$1993),CONCATENATE(INT(B1718),", "),INT(B1718)),""),IF(C1718=VALUE(REPORTE!C$10),IF(SUM(DC1719:DC$1993),CONCATENATE(INT(B1718),", "),INT(B1718)),""))</f>
        <v>#VALUE!</v>
      </c>
      <c r="DG1718" s="5"/>
      <c r="DH1718" s="5"/>
      <c r="DI1718" s="5"/>
      <c r="DJ1718" s="5"/>
    </row>
    <row r="1719" spans="1:114">
      <c r="A1719" s="24"/>
      <c r="B1719" s="3"/>
      <c r="D1719" s="1"/>
      <c r="H1719" s="5"/>
      <c r="L1719" s="4"/>
      <c r="M1719" s="4"/>
      <c r="Q1719" s="5"/>
      <c r="Z1719" s="4"/>
      <c r="BH1719" s="7"/>
      <c r="BI1719" s="4"/>
      <c r="BJ1719" s="123"/>
      <c r="BK1719" s="140"/>
      <c r="BP1719" s="5"/>
      <c r="BS1719" s="5"/>
      <c r="BT1719" s="5"/>
      <c r="BU1719" s="5"/>
      <c r="BV1719" s="5"/>
      <c r="BX1719" s="14"/>
      <c r="BY1719" s="28"/>
      <c r="DC1719" s="5" t="e">
        <f>IF(REPORTE!AH$2="si",IF(C1719=VALUE(REPORTE!C$11),IF(SUM(DC1720:DC$1993),CONCATENATE(INT(B1719),", "),INT(B1719)),""),IF(C1719=VALUE(REPORTE!C$10),IF(SUM(DC1720:DC$1993),CONCATENATE(INT(B1719),", "),INT(B1719)),""))</f>
        <v>#VALUE!</v>
      </c>
      <c r="DG1719" s="5"/>
      <c r="DH1719" s="5"/>
      <c r="DI1719" s="5"/>
      <c r="DJ1719" s="5"/>
    </row>
    <row r="1720" spans="1:114">
      <c r="A1720" s="24"/>
      <c r="B1720" s="3"/>
      <c r="D1720" s="1"/>
      <c r="H1720" s="5"/>
      <c r="L1720" s="4"/>
      <c r="M1720" s="4"/>
      <c r="Q1720" s="5"/>
      <c r="Z1720" s="4"/>
      <c r="BH1720" s="7"/>
      <c r="BI1720" s="4"/>
      <c r="BJ1720" s="123"/>
      <c r="BK1720" s="140"/>
      <c r="BP1720" s="5"/>
      <c r="BS1720" s="5"/>
      <c r="BT1720" s="5"/>
      <c r="BU1720" s="5"/>
      <c r="BV1720" s="5"/>
      <c r="BX1720" s="14"/>
      <c r="BY1720" s="28"/>
      <c r="DC1720" s="5" t="e">
        <f>IF(REPORTE!AH$2="si",IF(C1720=VALUE(REPORTE!C$11),IF(SUM(DC1721:DC$1993),CONCATENATE(INT(B1720),", "),INT(B1720)),""),IF(C1720=VALUE(REPORTE!C$10),IF(SUM(DC1721:DC$1993),CONCATENATE(INT(B1720),", "),INT(B1720)),""))</f>
        <v>#VALUE!</v>
      </c>
      <c r="DG1720" s="5"/>
      <c r="DH1720" s="5"/>
      <c r="DI1720" s="5"/>
      <c r="DJ1720" s="5"/>
    </row>
    <row r="1721" spans="1:114">
      <c r="A1721" s="24"/>
      <c r="B1721" s="3"/>
      <c r="D1721" s="1"/>
      <c r="H1721" s="5"/>
      <c r="L1721" s="4"/>
      <c r="M1721" s="4"/>
      <c r="Q1721" s="5"/>
      <c r="Z1721" s="4"/>
      <c r="BH1721" s="7"/>
      <c r="BI1721" s="4"/>
      <c r="BJ1721" s="123"/>
      <c r="BK1721" s="140"/>
      <c r="BP1721" s="5"/>
      <c r="BS1721" s="5"/>
      <c r="BT1721" s="5"/>
      <c r="BU1721" s="5"/>
      <c r="BV1721" s="5"/>
      <c r="BX1721" s="14"/>
      <c r="BY1721" s="28"/>
      <c r="DC1721" s="5" t="e">
        <f>IF(REPORTE!AH$2="si",IF(C1721=VALUE(REPORTE!C$11),IF(SUM(DC1722:DC$1993),CONCATENATE(INT(B1721),", "),INT(B1721)),""),IF(C1721=VALUE(REPORTE!C$10),IF(SUM(DC1722:DC$1993),CONCATENATE(INT(B1721),", "),INT(B1721)),""))</f>
        <v>#VALUE!</v>
      </c>
      <c r="DG1721" s="5"/>
      <c r="DH1721" s="5"/>
      <c r="DI1721" s="5"/>
      <c r="DJ1721" s="5"/>
    </row>
    <row r="1722" spans="1:114">
      <c r="A1722" s="24"/>
      <c r="B1722" s="3"/>
      <c r="D1722" s="1"/>
      <c r="H1722" s="5"/>
      <c r="L1722" s="4"/>
      <c r="M1722" s="4"/>
      <c r="Q1722" s="5"/>
      <c r="Z1722" s="4"/>
      <c r="BH1722" s="7"/>
      <c r="BI1722" s="4"/>
      <c r="BJ1722" s="123"/>
      <c r="BK1722" s="140"/>
      <c r="BP1722" s="5"/>
      <c r="BS1722" s="5"/>
      <c r="BT1722" s="5"/>
      <c r="BU1722" s="5"/>
      <c r="BV1722" s="5"/>
      <c r="BX1722" s="14"/>
      <c r="BY1722" s="28"/>
      <c r="DC1722" s="5" t="e">
        <f>IF(REPORTE!AH$2="si",IF(C1722=VALUE(REPORTE!C$11),IF(SUM(DC1723:DC$1993),CONCATENATE(INT(B1722),", "),INT(B1722)),""),IF(C1722=VALUE(REPORTE!C$10),IF(SUM(DC1723:DC$1993),CONCATENATE(INT(B1722),", "),INT(B1722)),""))</f>
        <v>#VALUE!</v>
      </c>
      <c r="DG1722" s="5"/>
      <c r="DH1722" s="5"/>
      <c r="DI1722" s="5"/>
      <c r="DJ1722" s="5"/>
    </row>
    <row r="1723" spans="1:114">
      <c r="A1723" s="24"/>
      <c r="B1723" s="3"/>
      <c r="D1723" s="1"/>
      <c r="H1723" s="5"/>
      <c r="L1723" s="4"/>
      <c r="M1723" s="4"/>
      <c r="Q1723" s="5"/>
      <c r="Z1723" s="4"/>
      <c r="BH1723" s="7"/>
      <c r="BI1723" s="4"/>
      <c r="BJ1723" s="123"/>
      <c r="BK1723" s="140"/>
      <c r="BP1723" s="5"/>
      <c r="BS1723" s="5"/>
      <c r="BT1723" s="5"/>
      <c r="BU1723" s="5"/>
      <c r="BV1723" s="5"/>
      <c r="BX1723" s="14"/>
      <c r="BY1723" s="28"/>
      <c r="DC1723" s="5" t="e">
        <f>IF(REPORTE!AH$2="si",IF(C1723=VALUE(REPORTE!C$11),IF(SUM(DC1724:DC$1993),CONCATENATE(INT(B1723),", "),INT(B1723)),""),IF(C1723=VALUE(REPORTE!C$10),IF(SUM(DC1724:DC$1993),CONCATENATE(INT(B1723),", "),INT(B1723)),""))</f>
        <v>#VALUE!</v>
      </c>
      <c r="DD1723" s="5"/>
      <c r="DG1723" s="5"/>
      <c r="DH1723" s="5"/>
      <c r="DI1723" s="5"/>
      <c r="DJ1723" s="5"/>
    </row>
    <row r="1724" spans="1:114">
      <c r="A1724" s="24"/>
      <c r="B1724" s="3"/>
      <c r="D1724" s="1"/>
      <c r="H1724" s="5"/>
      <c r="L1724" s="4"/>
      <c r="M1724" s="4"/>
      <c r="Q1724" s="5"/>
      <c r="Z1724" s="4"/>
      <c r="BH1724" s="7"/>
      <c r="BI1724" s="4"/>
      <c r="BJ1724" s="123"/>
      <c r="BK1724" s="140"/>
      <c r="BP1724" s="5"/>
      <c r="BS1724" s="5"/>
      <c r="BT1724" s="5"/>
      <c r="BU1724" s="5"/>
      <c r="BV1724" s="5"/>
      <c r="BX1724" s="14"/>
      <c r="BY1724" s="28"/>
      <c r="DC1724" s="5" t="e">
        <f>IF(REPORTE!AH$2="si",IF(C1724=VALUE(REPORTE!C$11),IF(SUM(DC1725:DC$1993),CONCATENATE(INT(B1724),", "),INT(B1724)),""),IF(C1724=VALUE(REPORTE!C$10),IF(SUM(DC1725:DC$1993),CONCATENATE(INT(B1724),", "),INT(B1724)),""))</f>
        <v>#VALUE!</v>
      </c>
      <c r="DD1724" s="5" t="e">
        <f>CONCATENATE(DC1724,DC1725,DC1726,DC1727,DC1728,DC1729,DC1730,DC1731,DC1732,DC1733,DC1734,DC1735,DC1736,DC1737,DC1738,DC1739,DC1740,DC1741,DC1742,DC1743,DC1744,DC1745,DC1746,DC1747,DC1748,DC1749,DC1750,DC1751,DC1752,DC1753,DC1754,DC1755,DC1756,DC1757,DC1758,DC1759,DC1760,DC1761,DC1762,DC1763,DC1764,DC1765)</f>
        <v>#VALUE!</v>
      </c>
      <c r="DG1724" s="5"/>
      <c r="DH1724" s="5"/>
      <c r="DI1724" s="5"/>
      <c r="DJ1724" s="5"/>
    </row>
    <row r="1725" spans="1:114">
      <c r="A1725" s="24"/>
      <c r="B1725" s="3"/>
      <c r="D1725" s="1"/>
      <c r="H1725" s="5"/>
      <c r="L1725" s="4"/>
      <c r="M1725" s="4"/>
      <c r="Q1725" s="5"/>
      <c r="Z1725" s="4"/>
      <c r="BH1725" s="7"/>
      <c r="BI1725" s="4"/>
      <c r="BJ1725" s="123"/>
      <c r="BK1725" s="140"/>
      <c r="BP1725" s="5"/>
      <c r="BS1725" s="5"/>
      <c r="BT1725" s="5"/>
      <c r="BU1725" s="5"/>
      <c r="BV1725" s="5"/>
      <c r="BX1725" s="14"/>
      <c r="BY1725" s="28"/>
      <c r="DC1725" s="5" t="e">
        <f>IF(REPORTE!AH$2="si",IF(C1725=VALUE(REPORTE!C$11),IF(SUM(DC1726:DC$1993),CONCATENATE(INT(B1725),", "),INT(B1725)),""),IF(C1725=VALUE(REPORTE!C$10),IF(SUM(DC1726:DC$1993),CONCATENATE(INT(B1725),", "),INT(B1725)),""))</f>
        <v>#VALUE!</v>
      </c>
      <c r="DG1725" s="5"/>
      <c r="DH1725" s="5"/>
      <c r="DI1725" s="5"/>
      <c r="DJ1725" s="5"/>
    </row>
    <row r="1726" spans="1:114">
      <c r="A1726" s="24"/>
      <c r="B1726" s="3"/>
      <c r="D1726" s="1"/>
      <c r="H1726" s="5"/>
      <c r="L1726" s="4"/>
      <c r="M1726" s="4"/>
      <c r="Q1726" s="5"/>
      <c r="Z1726" s="4"/>
      <c r="BH1726" s="7"/>
      <c r="BI1726" s="4"/>
      <c r="BJ1726" s="123"/>
      <c r="BK1726" s="140"/>
      <c r="BP1726" s="5"/>
      <c r="BS1726" s="5"/>
      <c r="BT1726" s="5"/>
      <c r="BU1726" s="5"/>
      <c r="BV1726" s="5"/>
      <c r="BX1726" s="14"/>
      <c r="BY1726" s="28"/>
      <c r="DC1726" s="5" t="e">
        <f>IF(REPORTE!AH$2="si",IF(C1726=VALUE(REPORTE!C$11),IF(SUM(DC1727:DC$1993),CONCATENATE(INT(B1726),", "),INT(B1726)),""),IF(C1726=VALUE(REPORTE!C$10),IF(SUM(DC1727:DC$1993),CONCATENATE(INT(B1726),", "),INT(B1726)),""))</f>
        <v>#VALUE!</v>
      </c>
      <c r="DG1726" s="5"/>
      <c r="DH1726" s="5"/>
      <c r="DI1726" s="5"/>
      <c r="DJ1726" s="5"/>
    </row>
    <row r="1727" spans="1:114">
      <c r="A1727" s="24"/>
      <c r="B1727" s="3"/>
      <c r="D1727" s="1"/>
      <c r="H1727" s="5"/>
      <c r="L1727" s="4"/>
      <c r="M1727" s="4"/>
      <c r="Q1727" s="5"/>
      <c r="Z1727" s="4"/>
      <c r="BH1727" s="7"/>
      <c r="BI1727" s="4"/>
      <c r="BJ1727" s="123"/>
      <c r="BK1727" s="140"/>
      <c r="BP1727" s="5"/>
      <c r="BS1727" s="5"/>
      <c r="BT1727" s="5"/>
      <c r="BU1727" s="5"/>
      <c r="BV1727" s="5"/>
      <c r="BX1727" s="14"/>
      <c r="BY1727" s="28"/>
      <c r="DC1727" s="5" t="e">
        <f>IF(REPORTE!AH$2="si",IF(C1727=VALUE(REPORTE!C$11),IF(SUM(DC1728:DC$1993),CONCATENATE(INT(B1727),", "),INT(B1727)),""),IF(C1727=VALUE(REPORTE!C$10),IF(SUM(DC1728:DC$1993),CONCATENATE(INT(B1727),", "),INT(B1727)),""))</f>
        <v>#VALUE!</v>
      </c>
      <c r="DG1727" s="5"/>
      <c r="DH1727" s="5"/>
      <c r="DI1727" s="5"/>
      <c r="DJ1727" s="5"/>
    </row>
    <row r="1728" spans="1:114">
      <c r="A1728" s="24"/>
      <c r="B1728" s="3"/>
      <c r="D1728" s="1"/>
      <c r="H1728" s="5"/>
      <c r="L1728" s="4"/>
      <c r="M1728" s="4"/>
      <c r="Q1728" s="5"/>
      <c r="Z1728" s="4"/>
      <c r="BH1728" s="7"/>
      <c r="BI1728" s="4"/>
      <c r="BJ1728" s="123"/>
      <c r="BK1728" s="140"/>
      <c r="BP1728" s="5"/>
      <c r="BS1728" s="5"/>
      <c r="BT1728" s="5"/>
      <c r="BU1728" s="5"/>
      <c r="BV1728" s="5"/>
      <c r="BX1728" s="14"/>
      <c r="BY1728" s="28"/>
      <c r="DC1728" s="5" t="e">
        <f>IF(REPORTE!AH$2="si",IF(C1728=VALUE(REPORTE!C$11),IF(SUM(DC1729:DC$1993),CONCATENATE(INT(B1728),", "),INT(B1728)),""),IF(C1728=VALUE(REPORTE!C$10),IF(SUM(DC1729:DC$1993),CONCATENATE(INT(B1728),", "),INT(B1728)),""))</f>
        <v>#VALUE!</v>
      </c>
      <c r="DG1728" s="5"/>
      <c r="DH1728" s="5"/>
      <c r="DI1728" s="5"/>
      <c r="DJ1728" s="5"/>
    </row>
    <row r="1729" spans="1:114">
      <c r="A1729" s="24"/>
      <c r="B1729" s="3"/>
      <c r="D1729" s="1"/>
      <c r="H1729" s="5"/>
      <c r="L1729" s="4"/>
      <c r="M1729" s="4"/>
      <c r="Q1729" s="5"/>
      <c r="Z1729" s="4"/>
      <c r="BH1729" s="7"/>
      <c r="BI1729" s="4"/>
      <c r="BJ1729" s="123"/>
      <c r="BK1729" s="140"/>
      <c r="BP1729" s="5"/>
      <c r="BS1729" s="5"/>
      <c r="BT1729" s="5"/>
      <c r="BU1729" s="5"/>
      <c r="BV1729" s="5"/>
      <c r="BX1729" s="14"/>
      <c r="BY1729" s="28"/>
      <c r="DC1729" s="5" t="e">
        <f>IF(REPORTE!AH$2="si",IF(C1729=VALUE(REPORTE!C$11),IF(SUM(DC1730:DC$1993),CONCATENATE(INT(B1729),", "),INT(B1729)),""),IF(C1729=VALUE(REPORTE!C$10),IF(SUM(DC1730:DC$1993),CONCATENATE(INT(B1729),", "),INT(B1729)),""))</f>
        <v>#VALUE!</v>
      </c>
      <c r="DG1729" s="5"/>
      <c r="DH1729" s="5"/>
      <c r="DI1729" s="5"/>
      <c r="DJ1729" s="5"/>
    </row>
    <row r="1730" spans="1:114">
      <c r="A1730" s="24"/>
      <c r="B1730" s="3"/>
      <c r="D1730" s="1"/>
      <c r="H1730" s="5"/>
      <c r="L1730" s="4"/>
      <c r="M1730" s="4"/>
      <c r="Q1730" s="5"/>
      <c r="Z1730" s="4"/>
      <c r="BH1730" s="7"/>
      <c r="BI1730" s="4"/>
      <c r="BJ1730" s="123"/>
      <c r="BK1730" s="140"/>
      <c r="BP1730" s="5"/>
      <c r="BS1730" s="5"/>
      <c r="BT1730" s="5"/>
      <c r="BU1730" s="5"/>
      <c r="BV1730" s="5"/>
      <c r="BX1730" s="14"/>
      <c r="BY1730" s="28"/>
      <c r="DC1730" s="5" t="e">
        <f>IF(REPORTE!AH$2="si",IF(C1730=VALUE(REPORTE!C$11),IF(SUM(DC1731:DC$1993),CONCATENATE(INT(B1730),", "),INT(B1730)),""),IF(C1730=VALUE(REPORTE!C$10),IF(SUM(DC1731:DC$1993),CONCATENATE(INT(B1730),", "),INT(B1730)),""))</f>
        <v>#VALUE!</v>
      </c>
      <c r="DG1730" s="5"/>
      <c r="DH1730" s="5"/>
      <c r="DI1730" s="5"/>
      <c r="DJ1730" s="5"/>
    </row>
    <row r="1731" spans="1:114">
      <c r="A1731" s="24"/>
      <c r="B1731" s="3"/>
      <c r="D1731" s="1"/>
      <c r="H1731" s="5"/>
      <c r="L1731" s="4"/>
      <c r="M1731" s="4"/>
      <c r="Q1731" s="5"/>
      <c r="Z1731" s="4"/>
      <c r="BH1731" s="7"/>
      <c r="BI1731" s="4"/>
      <c r="BJ1731" s="123"/>
      <c r="BK1731" s="140"/>
      <c r="BP1731" s="5"/>
      <c r="BS1731" s="5"/>
      <c r="BT1731" s="5"/>
      <c r="BU1731" s="5"/>
      <c r="BV1731" s="5"/>
      <c r="BX1731" s="14"/>
      <c r="BY1731" s="28"/>
      <c r="DC1731" s="5" t="e">
        <f>IF(REPORTE!AH$2="si",IF(C1731=VALUE(REPORTE!C$11),IF(SUM(DC1732:DC$1993),CONCATENATE(INT(B1731),", "),INT(B1731)),""),IF(C1731=VALUE(REPORTE!C$10),IF(SUM(DC1732:DC$1993),CONCATENATE(INT(B1731),", "),INT(B1731)),""))</f>
        <v>#VALUE!</v>
      </c>
      <c r="DG1731" s="5"/>
      <c r="DH1731" s="5"/>
      <c r="DI1731" s="5"/>
      <c r="DJ1731" s="5"/>
    </row>
    <row r="1732" spans="1:114">
      <c r="A1732" s="24"/>
      <c r="B1732" s="3"/>
      <c r="D1732" s="1"/>
      <c r="H1732" s="5"/>
      <c r="L1732" s="4"/>
      <c r="M1732" s="4"/>
      <c r="Q1732" s="5"/>
      <c r="Z1732" s="4"/>
      <c r="BH1732" s="7"/>
      <c r="BI1732" s="4"/>
      <c r="BJ1732" s="123"/>
      <c r="BK1732" s="140"/>
      <c r="BP1732" s="5"/>
      <c r="BS1732" s="5"/>
      <c r="BT1732" s="5"/>
      <c r="BU1732" s="5"/>
      <c r="BV1732" s="5"/>
      <c r="BX1732" s="14"/>
      <c r="BY1732" s="28"/>
      <c r="DC1732" s="5" t="e">
        <f>IF(REPORTE!AH$2="si",IF(C1732=VALUE(REPORTE!C$11),IF(SUM(DC1733:DC$1993),CONCATENATE(INT(B1732),", "),INT(B1732)),""),IF(C1732=VALUE(REPORTE!C$10),IF(SUM(DC1733:DC$1993),CONCATENATE(INT(B1732),", "),INT(B1732)),""))</f>
        <v>#VALUE!</v>
      </c>
      <c r="DG1732" s="5"/>
      <c r="DH1732" s="5"/>
      <c r="DI1732" s="5"/>
      <c r="DJ1732" s="5"/>
    </row>
    <row r="1733" spans="1:114">
      <c r="A1733" s="24"/>
      <c r="B1733" s="3"/>
      <c r="D1733" s="1"/>
      <c r="H1733" s="5"/>
      <c r="L1733" s="4"/>
      <c r="M1733" s="4"/>
      <c r="Q1733" s="5"/>
      <c r="Z1733" s="4"/>
      <c r="BH1733" s="7"/>
      <c r="BI1733" s="4"/>
      <c r="BJ1733" s="123"/>
      <c r="BK1733" s="140"/>
      <c r="BP1733" s="5"/>
      <c r="BS1733" s="5"/>
      <c r="BT1733" s="5"/>
      <c r="BU1733" s="5"/>
      <c r="BV1733" s="5"/>
      <c r="BX1733" s="14"/>
      <c r="BY1733" s="28"/>
      <c r="DC1733" s="5" t="e">
        <f>IF(REPORTE!AH$2="si",IF(C1733=VALUE(REPORTE!C$11),IF(SUM(DC1734:DC$1993),CONCATENATE(INT(B1733),", "),INT(B1733)),""),IF(C1733=VALUE(REPORTE!C$10),IF(SUM(DC1734:DC$1993),CONCATENATE(INT(B1733),", "),INT(B1733)),""))</f>
        <v>#VALUE!</v>
      </c>
      <c r="DG1733" s="5"/>
      <c r="DH1733" s="5"/>
      <c r="DI1733" s="5"/>
      <c r="DJ1733" s="5"/>
    </row>
    <row r="1734" spans="1:114">
      <c r="A1734" s="24"/>
      <c r="B1734" s="3"/>
      <c r="D1734" s="1"/>
      <c r="H1734" s="5"/>
      <c r="L1734" s="4"/>
      <c r="M1734" s="4"/>
      <c r="Q1734" s="5"/>
      <c r="Z1734" s="4"/>
      <c r="BH1734" s="7"/>
      <c r="BI1734" s="4"/>
      <c r="BJ1734" s="123"/>
      <c r="BK1734" s="140"/>
      <c r="BP1734" s="5"/>
      <c r="BS1734" s="5"/>
      <c r="BT1734" s="5"/>
      <c r="BU1734" s="5"/>
      <c r="BV1734" s="5"/>
      <c r="BX1734" s="14"/>
      <c r="BY1734" s="28"/>
      <c r="DC1734" s="5" t="e">
        <f>IF(REPORTE!AH$2="si",IF(C1734=VALUE(REPORTE!C$11),IF(SUM(DC1735:DC$1993),CONCATENATE(INT(B1734),", "),INT(B1734)),""),IF(C1734=VALUE(REPORTE!C$10),IF(SUM(DC1735:DC$1993),CONCATENATE(INT(B1734),", "),INT(B1734)),""))</f>
        <v>#VALUE!</v>
      </c>
      <c r="DG1734" s="5"/>
      <c r="DH1734" s="5"/>
      <c r="DI1734" s="5"/>
      <c r="DJ1734" s="5"/>
    </row>
    <row r="1735" spans="1:114">
      <c r="A1735" s="24"/>
      <c r="B1735" s="3"/>
      <c r="D1735" s="1"/>
      <c r="H1735" s="5"/>
      <c r="L1735" s="4"/>
      <c r="M1735" s="4"/>
      <c r="Q1735" s="5"/>
      <c r="Z1735" s="4"/>
      <c r="BH1735" s="7"/>
      <c r="BI1735" s="4"/>
      <c r="BJ1735" s="123"/>
      <c r="BK1735" s="140"/>
      <c r="BP1735" s="5"/>
      <c r="BS1735" s="5"/>
      <c r="BT1735" s="5"/>
      <c r="BU1735" s="5"/>
      <c r="BV1735" s="5"/>
      <c r="BX1735" s="14"/>
      <c r="BY1735" s="28"/>
      <c r="DC1735" s="5" t="e">
        <f>IF(REPORTE!AH$2="si",IF(C1735=VALUE(REPORTE!C$11),IF(SUM(DC1736:DC$1993),CONCATENATE(INT(B1735),", "),INT(B1735)),""),IF(C1735=VALUE(REPORTE!C$10),IF(SUM(DC1736:DC$1993),CONCATENATE(INT(B1735),", "),INT(B1735)),""))</f>
        <v>#VALUE!</v>
      </c>
      <c r="DG1735" s="5"/>
      <c r="DH1735" s="5"/>
      <c r="DI1735" s="5"/>
      <c r="DJ1735" s="5"/>
    </row>
    <row r="1736" spans="1:114">
      <c r="A1736" s="24"/>
      <c r="B1736" s="3"/>
      <c r="D1736" s="1"/>
      <c r="H1736" s="5"/>
      <c r="L1736" s="4"/>
      <c r="M1736" s="4"/>
      <c r="Q1736" s="5"/>
      <c r="Z1736" s="4"/>
      <c r="BH1736" s="7"/>
      <c r="BI1736" s="4"/>
      <c r="BJ1736" s="123"/>
      <c r="BK1736" s="140"/>
      <c r="BP1736" s="5"/>
      <c r="BS1736" s="5"/>
      <c r="BT1736" s="5"/>
      <c r="BU1736" s="5"/>
      <c r="BV1736" s="5"/>
      <c r="BX1736" s="14"/>
      <c r="BY1736" s="28"/>
      <c r="DC1736" s="5" t="e">
        <f>IF(REPORTE!AH$2="si",IF(C1736=VALUE(REPORTE!C$11),IF(SUM(DC1737:DC$1993),CONCATENATE(INT(B1736),", "),INT(B1736)),""),IF(C1736=VALUE(REPORTE!C$10),IF(SUM(DC1737:DC$1993),CONCATENATE(INT(B1736),", "),INT(B1736)),""))</f>
        <v>#VALUE!</v>
      </c>
      <c r="DG1736" s="5"/>
      <c r="DH1736" s="5"/>
      <c r="DI1736" s="5"/>
      <c r="DJ1736" s="5"/>
    </row>
    <row r="1737" spans="1:114">
      <c r="A1737" s="24"/>
      <c r="B1737" s="3"/>
      <c r="D1737" s="1"/>
      <c r="H1737" s="5"/>
      <c r="L1737" s="4"/>
      <c r="M1737" s="4"/>
      <c r="Q1737" s="5"/>
      <c r="Z1737" s="4"/>
      <c r="BH1737" s="7"/>
      <c r="BI1737" s="4"/>
      <c r="BJ1737" s="123"/>
      <c r="BK1737" s="140"/>
      <c r="BP1737" s="5"/>
      <c r="BS1737" s="5"/>
      <c r="BT1737" s="5"/>
      <c r="BU1737" s="5"/>
      <c r="BV1737" s="5"/>
      <c r="BX1737" s="14"/>
      <c r="BY1737" s="28"/>
      <c r="DC1737" s="5" t="e">
        <f>IF(REPORTE!AH$2="si",IF(C1737=VALUE(REPORTE!C$11),IF(SUM(DC1738:DC$1993),CONCATENATE(INT(B1737),", "),INT(B1737)),""),IF(C1737=VALUE(REPORTE!C$10),IF(SUM(DC1738:DC$1993),CONCATENATE(INT(B1737),", "),INT(B1737)),""))</f>
        <v>#VALUE!</v>
      </c>
      <c r="DG1737" s="5"/>
      <c r="DH1737" s="5"/>
      <c r="DI1737" s="5"/>
      <c r="DJ1737" s="5"/>
    </row>
    <row r="1738" spans="1:114">
      <c r="A1738" s="24"/>
      <c r="B1738" s="3"/>
      <c r="D1738" s="1"/>
      <c r="H1738" s="5"/>
      <c r="L1738" s="4"/>
      <c r="M1738" s="4"/>
      <c r="Q1738" s="5"/>
      <c r="Z1738" s="4"/>
      <c r="BH1738" s="7"/>
      <c r="BI1738" s="4"/>
      <c r="BJ1738" s="123"/>
      <c r="BK1738" s="140"/>
      <c r="BP1738" s="5"/>
      <c r="BS1738" s="5"/>
      <c r="BT1738" s="5"/>
      <c r="BU1738" s="5"/>
      <c r="BV1738" s="5"/>
      <c r="BX1738" s="14"/>
      <c r="BY1738" s="28"/>
      <c r="DC1738" s="5" t="e">
        <f>IF(REPORTE!AH$2="si",IF(C1738=VALUE(REPORTE!C$11),IF(SUM(DC1739:DC$1993),CONCATENATE(INT(B1738),", "),INT(B1738)),""),IF(C1738=VALUE(REPORTE!C$10),IF(SUM(DC1739:DC$1993),CONCATENATE(INT(B1738),", "),INT(B1738)),""))</f>
        <v>#VALUE!</v>
      </c>
      <c r="DG1738" s="5"/>
      <c r="DH1738" s="5"/>
      <c r="DI1738" s="5"/>
      <c r="DJ1738" s="5"/>
    </row>
    <row r="1739" spans="1:114">
      <c r="A1739" s="24"/>
      <c r="B1739" s="3"/>
      <c r="D1739" s="1"/>
      <c r="H1739" s="5"/>
      <c r="L1739" s="4"/>
      <c r="M1739" s="4"/>
      <c r="Q1739" s="5"/>
      <c r="Z1739" s="4"/>
      <c r="BH1739" s="7"/>
      <c r="BI1739" s="4"/>
      <c r="BJ1739" s="123"/>
      <c r="BK1739" s="140"/>
      <c r="BP1739" s="5"/>
      <c r="BS1739" s="5"/>
      <c r="BT1739" s="5"/>
      <c r="BU1739" s="5"/>
      <c r="BV1739" s="5"/>
      <c r="BX1739" s="14"/>
      <c r="BY1739" s="28"/>
      <c r="DC1739" s="5" t="e">
        <f>IF(REPORTE!AH$2="si",IF(C1739=VALUE(REPORTE!C$11),IF(SUM(DC1740:DC$1993),CONCATENATE(INT(B1739),", "),INT(B1739)),""),IF(C1739=VALUE(REPORTE!C$10),IF(SUM(DC1740:DC$1993),CONCATENATE(INT(B1739),", "),INT(B1739)),""))</f>
        <v>#VALUE!</v>
      </c>
      <c r="DG1739" s="5"/>
      <c r="DH1739" s="5"/>
      <c r="DI1739" s="5"/>
      <c r="DJ1739" s="5"/>
    </row>
    <row r="1740" spans="1:114">
      <c r="A1740" s="24"/>
      <c r="B1740" s="3"/>
      <c r="D1740" s="1"/>
      <c r="H1740" s="5"/>
      <c r="L1740" s="4"/>
      <c r="M1740" s="4"/>
      <c r="Q1740" s="5"/>
      <c r="Z1740" s="4"/>
      <c r="BH1740" s="7"/>
      <c r="BI1740" s="4"/>
      <c r="BJ1740" s="123"/>
      <c r="BK1740" s="140"/>
      <c r="BP1740" s="5"/>
      <c r="BS1740" s="5"/>
      <c r="BT1740" s="5"/>
      <c r="BU1740" s="5"/>
      <c r="BV1740" s="5"/>
      <c r="BX1740" s="14"/>
      <c r="BY1740" s="28"/>
      <c r="DC1740" s="5" t="e">
        <f>IF(REPORTE!AH$2="si",IF(C1740=VALUE(REPORTE!C$11),IF(SUM(DC1741:DC$1993),CONCATENATE(INT(B1740),", "),INT(B1740)),""),IF(C1740=VALUE(REPORTE!C$10),IF(SUM(DC1741:DC$1993),CONCATENATE(INT(B1740),", "),INT(B1740)),""))</f>
        <v>#VALUE!</v>
      </c>
      <c r="DG1740" s="5"/>
      <c r="DH1740" s="5"/>
      <c r="DI1740" s="5"/>
      <c r="DJ1740" s="5"/>
    </row>
    <row r="1741" spans="1:114">
      <c r="A1741" s="24"/>
      <c r="B1741" s="3"/>
      <c r="D1741" s="1"/>
      <c r="H1741" s="5"/>
      <c r="L1741" s="4"/>
      <c r="M1741" s="4"/>
      <c r="Q1741" s="5"/>
      <c r="Z1741" s="4"/>
      <c r="BH1741" s="7"/>
      <c r="BI1741" s="4"/>
      <c r="BJ1741" s="123"/>
      <c r="BK1741" s="140"/>
      <c r="BP1741" s="5"/>
      <c r="BS1741" s="5"/>
      <c r="BT1741" s="5"/>
      <c r="BU1741" s="5"/>
      <c r="BV1741" s="5"/>
      <c r="BX1741" s="14"/>
      <c r="BY1741" s="28"/>
      <c r="DC1741" s="5" t="e">
        <f>IF(REPORTE!AH$2="si",IF(C1741=VALUE(REPORTE!C$11),IF(SUM(DC1742:DC$1993),CONCATENATE(INT(B1741),", "),INT(B1741)),""),IF(C1741=VALUE(REPORTE!C$10),IF(SUM(DC1742:DC$1993),CONCATENATE(INT(B1741),", "),INT(B1741)),""))</f>
        <v>#VALUE!</v>
      </c>
      <c r="DG1741" s="5"/>
      <c r="DH1741" s="5"/>
      <c r="DI1741" s="5"/>
      <c r="DJ1741" s="5"/>
    </row>
    <row r="1742" spans="1:114">
      <c r="A1742" s="24"/>
      <c r="B1742" s="3"/>
      <c r="D1742" s="1"/>
      <c r="H1742" s="5"/>
      <c r="L1742" s="4"/>
      <c r="M1742" s="4"/>
      <c r="Q1742" s="5"/>
      <c r="Z1742" s="4"/>
      <c r="BH1742" s="7"/>
      <c r="BI1742" s="4"/>
      <c r="BJ1742" s="123"/>
      <c r="BK1742" s="140"/>
      <c r="BP1742" s="5"/>
      <c r="BS1742" s="5"/>
      <c r="BT1742" s="5"/>
      <c r="BU1742" s="5"/>
      <c r="BV1742" s="5"/>
      <c r="BX1742" s="14"/>
      <c r="BY1742" s="28"/>
      <c r="DC1742" s="5" t="e">
        <f>IF(REPORTE!AH$2="si",IF(C1742=VALUE(REPORTE!C$11),IF(SUM(DC1743:DC$1993),CONCATENATE(INT(B1742),", "),INT(B1742)),""),IF(C1742=VALUE(REPORTE!C$10),IF(SUM(DC1743:DC$1993),CONCATENATE(INT(B1742),", "),INT(B1742)),""))</f>
        <v>#VALUE!</v>
      </c>
      <c r="DG1742" s="5"/>
      <c r="DH1742" s="5"/>
      <c r="DI1742" s="5"/>
      <c r="DJ1742" s="5"/>
    </row>
    <row r="1743" spans="1:114">
      <c r="A1743" s="24"/>
      <c r="B1743" s="3"/>
      <c r="D1743" s="1"/>
      <c r="H1743" s="5"/>
      <c r="L1743" s="4"/>
      <c r="M1743" s="4"/>
      <c r="Q1743" s="5"/>
      <c r="Z1743" s="4"/>
      <c r="BH1743" s="7"/>
      <c r="BI1743" s="4"/>
      <c r="BJ1743" s="123"/>
      <c r="BK1743" s="140"/>
      <c r="BP1743" s="5"/>
      <c r="BS1743" s="5"/>
      <c r="BT1743" s="5"/>
      <c r="BU1743" s="5"/>
      <c r="BV1743" s="5"/>
      <c r="BX1743" s="14"/>
      <c r="BY1743" s="28"/>
      <c r="DC1743" s="5" t="e">
        <f>IF(REPORTE!AH$2="si",IF(C1743=VALUE(REPORTE!C$11),IF(SUM(DC1744:DC$1993),CONCATENATE(INT(B1743),", "),INT(B1743)),""),IF(C1743=VALUE(REPORTE!C$10),IF(SUM(DC1744:DC$1993),CONCATENATE(INT(B1743),", "),INT(B1743)),""))</f>
        <v>#VALUE!</v>
      </c>
      <c r="DG1743" s="5"/>
      <c r="DH1743" s="5"/>
      <c r="DI1743" s="5"/>
      <c r="DJ1743" s="5"/>
    </row>
    <row r="1744" spans="1:114">
      <c r="A1744" s="24"/>
      <c r="B1744" s="3"/>
      <c r="D1744" s="1"/>
      <c r="H1744" s="5"/>
      <c r="L1744" s="4"/>
      <c r="M1744" s="4"/>
      <c r="Q1744" s="5"/>
      <c r="Z1744" s="4"/>
      <c r="BH1744" s="7"/>
      <c r="BI1744" s="4"/>
      <c r="BJ1744" s="123"/>
      <c r="BK1744" s="140"/>
      <c r="BP1744" s="5"/>
      <c r="BS1744" s="5"/>
      <c r="BT1744" s="5"/>
      <c r="BU1744" s="5"/>
      <c r="BV1744" s="5"/>
      <c r="BX1744" s="14"/>
      <c r="BY1744" s="28"/>
      <c r="DC1744" s="5" t="e">
        <f>IF(REPORTE!AH$2="si",IF(C1744=VALUE(REPORTE!C$11),IF(SUM(DC1745:DC$1993),CONCATENATE(INT(B1744),", "),INT(B1744)),""),IF(C1744=VALUE(REPORTE!C$10),IF(SUM(DC1745:DC$1993),CONCATENATE(INT(B1744),", "),INT(B1744)),""))</f>
        <v>#VALUE!</v>
      </c>
      <c r="DG1744" s="5"/>
      <c r="DH1744" s="5"/>
      <c r="DI1744" s="5"/>
      <c r="DJ1744" s="5"/>
    </row>
    <row r="1745" spans="1:114">
      <c r="A1745" s="24"/>
      <c r="B1745" s="3"/>
      <c r="D1745" s="1"/>
      <c r="H1745" s="5"/>
      <c r="L1745" s="4"/>
      <c r="M1745" s="4"/>
      <c r="Q1745" s="5"/>
      <c r="Z1745" s="4"/>
      <c r="BH1745" s="7"/>
      <c r="BI1745" s="4"/>
      <c r="BJ1745" s="123"/>
      <c r="BK1745" s="140"/>
      <c r="BP1745" s="5"/>
      <c r="BS1745" s="5"/>
      <c r="BT1745" s="5"/>
      <c r="BU1745" s="5"/>
      <c r="BV1745" s="5"/>
      <c r="BX1745" s="14"/>
      <c r="BY1745" s="28"/>
      <c r="DC1745" s="5" t="e">
        <f>IF(REPORTE!AH$2="si",IF(C1745=VALUE(REPORTE!C$11),IF(SUM(DC1746:DC$1993),CONCATENATE(INT(B1745),", "),INT(B1745)),""),IF(C1745=VALUE(REPORTE!C$10),IF(SUM(DC1746:DC$1993),CONCATENATE(INT(B1745),", "),INT(B1745)),""))</f>
        <v>#VALUE!</v>
      </c>
      <c r="DG1745" s="5"/>
      <c r="DH1745" s="5"/>
      <c r="DI1745" s="5"/>
      <c r="DJ1745" s="5"/>
    </row>
    <row r="1746" spans="1:114">
      <c r="A1746" s="24"/>
      <c r="B1746" s="3"/>
      <c r="D1746" s="1"/>
      <c r="H1746" s="5"/>
      <c r="L1746" s="4"/>
      <c r="M1746" s="4"/>
      <c r="Q1746" s="5"/>
      <c r="Z1746" s="4"/>
      <c r="BH1746" s="7"/>
      <c r="BI1746" s="4"/>
      <c r="BJ1746" s="123"/>
      <c r="BK1746" s="140"/>
      <c r="BP1746" s="5"/>
      <c r="BS1746" s="5"/>
      <c r="BT1746" s="5"/>
      <c r="BU1746" s="5"/>
      <c r="BV1746" s="5"/>
      <c r="BX1746" s="14"/>
      <c r="BY1746" s="28"/>
      <c r="DC1746" s="5" t="e">
        <f>IF(REPORTE!AH$2="si",IF(C1746=VALUE(REPORTE!C$11),IF(SUM(DC1747:DC$1993),CONCATENATE(INT(B1746),", "),INT(B1746)),""),IF(C1746=VALUE(REPORTE!C$10),IF(SUM(DC1747:DC$1993),CONCATENATE(INT(B1746),", "),INT(B1746)),""))</f>
        <v>#VALUE!</v>
      </c>
      <c r="DG1746" s="5"/>
      <c r="DH1746" s="5"/>
      <c r="DI1746" s="5"/>
      <c r="DJ1746" s="5"/>
    </row>
    <row r="1747" spans="1:114">
      <c r="A1747" s="24"/>
      <c r="B1747" s="3"/>
      <c r="D1747" s="1"/>
      <c r="H1747" s="5"/>
      <c r="L1747" s="4"/>
      <c r="M1747" s="4"/>
      <c r="Q1747" s="5"/>
      <c r="Z1747" s="4"/>
      <c r="BH1747" s="7"/>
      <c r="BI1747" s="4"/>
      <c r="BJ1747" s="123"/>
      <c r="BK1747" s="140"/>
      <c r="BP1747" s="5"/>
      <c r="BS1747" s="5"/>
      <c r="BT1747" s="5"/>
      <c r="BU1747" s="5"/>
      <c r="BV1747" s="5"/>
      <c r="BX1747" s="14"/>
      <c r="BY1747" s="28"/>
      <c r="DC1747" s="5" t="e">
        <f>IF(REPORTE!AH$2="si",IF(C1747=VALUE(REPORTE!C$11),IF(SUM(DC1748:DC$1993),CONCATENATE(INT(B1747),", "),INT(B1747)),""),IF(C1747=VALUE(REPORTE!C$10),IF(SUM(DC1748:DC$1993),CONCATENATE(INT(B1747),", "),INT(B1747)),""))</f>
        <v>#VALUE!</v>
      </c>
      <c r="DG1747" s="5"/>
      <c r="DH1747" s="5"/>
      <c r="DI1747" s="5"/>
      <c r="DJ1747" s="5"/>
    </row>
    <row r="1748" spans="1:114">
      <c r="A1748" s="24"/>
      <c r="B1748" s="3"/>
      <c r="D1748" s="1"/>
      <c r="H1748" s="5"/>
      <c r="L1748" s="4"/>
      <c r="M1748" s="4"/>
      <c r="Q1748" s="5"/>
      <c r="Z1748" s="4"/>
      <c r="BH1748" s="7"/>
      <c r="BI1748" s="4"/>
      <c r="BJ1748" s="123"/>
      <c r="BK1748" s="140"/>
      <c r="BP1748" s="5"/>
      <c r="BS1748" s="5"/>
      <c r="BT1748" s="5"/>
      <c r="BU1748" s="5"/>
      <c r="BV1748" s="5"/>
      <c r="BX1748" s="14"/>
      <c r="BY1748" s="28"/>
      <c r="DC1748" s="5" t="e">
        <f>IF(REPORTE!AH$2="si",IF(C1748=VALUE(REPORTE!C$11),IF(SUM(DC1749:DC$1993),CONCATENATE(INT(B1748),", "),INT(B1748)),""),IF(C1748=VALUE(REPORTE!C$10),IF(SUM(DC1749:DC$1993),CONCATENATE(INT(B1748),", "),INT(B1748)),""))</f>
        <v>#VALUE!</v>
      </c>
      <c r="DG1748" s="5"/>
      <c r="DH1748" s="5"/>
      <c r="DI1748" s="5"/>
      <c r="DJ1748" s="5"/>
    </row>
    <row r="1749" spans="1:114">
      <c r="A1749" s="24"/>
      <c r="B1749" s="3"/>
      <c r="D1749" s="1"/>
      <c r="H1749" s="5"/>
      <c r="L1749" s="4"/>
      <c r="M1749" s="4"/>
      <c r="Q1749" s="5"/>
      <c r="Z1749" s="4"/>
      <c r="BH1749" s="7"/>
      <c r="BI1749" s="4"/>
      <c r="BJ1749" s="123"/>
      <c r="BK1749" s="140"/>
      <c r="BP1749" s="5"/>
      <c r="BS1749" s="5"/>
      <c r="BT1749" s="5"/>
      <c r="BU1749" s="5"/>
      <c r="BV1749" s="5"/>
      <c r="BX1749" s="14"/>
      <c r="BY1749" s="28"/>
      <c r="DC1749" s="5" t="e">
        <f>IF(REPORTE!AH$2="si",IF(C1749=VALUE(REPORTE!C$11),IF(SUM(DC1750:DC$1993),CONCATENATE(INT(B1749),", "),INT(B1749)),""),IF(C1749=VALUE(REPORTE!C$10),IF(SUM(DC1750:DC$1993),CONCATENATE(INT(B1749),", "),INT(B1749)),""))</f>
        <v>#VALUE!</v>
      </c>
      <c r="DG1749" s="5"/>
      <c r="DH1749" s="5"/>
      <c r="DI1749" s="5"/>
      <c r="DJ1749" s="5"/>
    </row>
    <row r="1750" spans="1:114">
      <c r="A1750" s="24"/>
      <c r="B1750" s="3"/>
      <c r="D1750" s="1"/>
      <c r="H1750" s="5"/>
      <c r="L1750" s="4"/>
      <c r="M1750" s="4"/>
      <c r="Q1750" s="5"/>
      <c r="Z1750" s="4"/>
      <c r="BH1750" s="7"/>
      <c r="BI1750" s="4"/>
      <c r="BJ1750" s="123"/>
      <c r="BK1750" s="140"/>
      <c r="BP1750" s="5"/>
      <c r="BS1750" s="5"/>
      <c r="BT1750" s="5"/>
      <c r="BU1750" s="5"/>
      <c r="BV1750" s="5"/>
      <c r="BX1750" s="14"/>
      <c r="BY1750" s="28"/>
      <c r="DC1750" s="5" t="e">
        <f>IF(REPORTE!AH$2="si",IF(C1750=VALUE(REPORTE!C$11),IF(SUM(DC1751:DC$1993),CONCATENATE(INT(B1750),", "),INT(B1750)),""),IF(C1750=VALUE(REPORTE!C$10),IF(SUM(DC1751:DC$1993),CONCATENATE(INT(B1750),", "),INT(B1750)),""))</f>
        <v>#VALUE!</v>
      </c>
      <c r="DG1750" s="5"/>
      <c r="DH1750" s="5"/>
      <c r="DI1750" s="5"/>
      <c r="DJ1750" s="5"/>
    </row>
    <row r="1751" spans="1:114">
      <c r="A1751" s="24"/>
      <c r="B1751" s="3"/>
      <c r="D1751" s="1"/>
      <c r="H1751" s="5"/>
      <c r="L1751" s="4"/>
      <c r="M1751" s="4"/>
      <c r="Q1751" s="5"/>
      <c r="Z1751" s="4"/>
      <c r="BH1751" s="7"/>
      <c r="BI1751" s="4"/>
      <c r="BJ1751" s="123"/>
      <c r="BK1751" s="140"/>
      <c r="BP1751" s="5"/>
      <c r="BS1751" s="5"/>
      <c r="BT1751" s="5"/>
      <c r="BU1751" s="5"/>
      <c r="BV1751" s="5"/>
      <c r="BX1751" s="14"/>
      <c r="BY1751" s="28"/>
      <c r="DC1751" s="5" t="e">
        <f>IF(REPORTE!AH$2="si",IF(C1751=VALUE(REPORTE!C$11),IF(SUM(DC1752:DC$1993),CONCATENATE(INT(B1751),", "),INT(B1751)),""),IF(C1751=VALUE(REPORTE!C$10),IF(SUM(DC1752:DC$1993),CONCATENATE(INT(B1751),", "),INT(B1751)),""))</f>
        <v>#VALUE!</v>
      </c>
      <c r="DG1751" s="5"/>
      <c r="DH1751" s="5"/>
      <c r="DI1751" s="5"/>
      <c r="DJ1751" s="5"/>
    </row>
    <row r="1752" spans="1:114">
      <c r="A1752" s="24"/>
      <c r="B1752" s="3"/>
      <c r="D1752" s="1"/>
      <c r="H1752" s="5"/>
      <c r="L1752" s="4"/>
      <c r="M1752" s="4"/>
      <c r="Q1752" s="5"/>
      <c r="Z1752" s="4"/>
      <c r="BH1752" s="7"/>
      <c r="BI1752" s="4"/>
      <c r="BJ1752" s="123"/>
      <c r="BK1752" s="140"/>
      <c r="BP1752" s="5"/>
      <c r="BS1752" s="5"/>
      <c r="BT1752" s="5"/>
      <c r="BU1752" s="5"/>
      <c r="BV1752" s="5"/>
      <c r="BX1752" s="14"/>
      <c r="BY1752" s="28"/>
      <c r="DC1752" s="5" t="e">
        <f>IF(REPORTE!AH$2="si",IF(C1752=VALUE(REPORTE!C$11),IF(SUM(DC1753:DC$1993),CONCATENATE(INT(B1752),", "),INT(B1752)),""),IF(C1752=VALUE(REPORTE!C$10),IF(SUM(DC1753:DC$1993),CONCATENATE(INT(B1752),", "),INT(B1752)),""))</f>
        <v>#VALUE!</v>
      </c>
      <c r="DG1752" s="5"/>
      <c r="DH1752" s="5"/>
      <c r="DI1752" s="5"/>
      <c r="DJ1752" s="5"/>
    </row>
    <row r="1753" spans="1:114">
      <c r="A1753" s="24"/>
      <c r="B1753" s="3"/>
      <c r="D1753" s="1"/>
      <c r="H1753" s="5"/>
      <c r="L1753" s="4"/>
      <c r="M1753" s="4"/>
      <c r="Q1753" s="5"/>
      <c r="Z1753" s="4"/>
      <c r="BH1753" s="7"/>
      <c r="BI1753" s="4"/>
      <c r="BJ1753" s="123"/>
      <c r="BK1753" s="140"/>
      <c r="BP1753" s="5"/>
      <c r="BS1753" s="5"/>
      <c r="BT1753" s="5"/>
      <c r="BU1753" s="5"/>
      <c r="BV1753" s="5"/>
      <c r="BX1753" s="14"/>
      <c r="BY1753" s="28"/>
      <c r="DC1753" s="5" t="e">
        <f>IF(REPORTE!AH$2="si",IF(C1753=VALUE(REPORTE!C$11),IF(SUM(DC1754:DC$1993),CONCATENATE(INT(B1753),", "),INT(B1753)),""),IF(C1753=VALUE(REPORTE!C$10),IF(SUM(DC1754:DC$1993),CONCATENATE(INT(B1753),", "),INT(B1753)),""))</f>
        <v>#VALUE!</v>
      </c>
      <c r="DG1753" s="5"/>
      <c r="DH1753" s="5"/>
      <c r="DI1753" s="5"/>
      <c r="DJ1753" s="5"/>
    </row>
    <row r="1754" spans="1:114">
      <c r="A1754" s="24"/>
      <c r="B1754" s="3"/>
      <c r="D1754" s="1"/>
      <c r="H1754" s="5"/>
      <c r="L1754" s="4"/>
      <c r="M1754" s="4"/>
      <c r="Q1754" s="5"/>
      <c r="Z1754" s="4"/>
      <c r="BH1754" s="7"/>
      <c r="BI1754" s="4"/>
      <c r="BJ1754" s="123"/>
      <c r="BK1754" s="140"/>
      <c r="BP1754" s="5"/>
      <c r="BS1754" s="5"/>
      <c r="BT1754" s="5"/>
      <c r="BU1754" s="5"/>
      <c r="BV1754" s="5"/>
      <c r="BX1754" s="14"/>
      <c r="BY1754" s="28"/>
      <c r="DC1754" s="5" t="e">
        <f>IF(REPORTE!AH$2="si",IF(C1754=VALUE(REPORTE!C$11),IF(SUM(DC1755:DC$1993),CONCATENATE(INT(B1754),", "),INT(B1754)),""),IF(C1754=VALUE(REPORTE!C$10),IF(SUM(DC1755:DC$1993),CONCATENATE(INT(B1754),", "),INT(B1754)),""))</f>
        <v>#VALUE!</v>
      </c>
      <c r="DG1754" s="5"/>
      <c r="DH1754" s="5"/>
      <c r="DI1754" s="5"/>
      <c r="DJ1754" s="5"/>
    </row>
    <row r="1755" spans="1:114">
      <c r="A1755" s="24"/>
      <c r="B1755" s="3"/>
      <c r="D1755" s="1"/>
      <c r="H1755" s="5"/>
      <c r="L1755" s="4"/>
      <c r="M1755" s="4"/>
      <c r="Q1755" s="5"/>
      <c r="Z1755" s="4"/>
      <c r="BH1755" s="7"/>
      <c r="BI1755" s="4"/>
      <c r="BJ1755" s="123"/>
      <c r="BK1755" s="140"/>
      <c r="BP1755" s="5"/>
      <c r="BS1755" s="5"/>
      <c r="BT1755" s="5"/>
      <c r="BU1755" s="5"/>
      <c r="BV1755" s="5"/>
      <c r="BX1755" s="14"/>
      <c r="BY1755" s="28"/>
      <c r="DC1755" s="5" t="e">
        <f>IF(REPORTE!AH$2="si",IF(C1755=VALUE(REPORTE!C$11),IF(SUM(DC1756:DC$1993),CONCATENATE(INT(B1755),", "),INT(B1755)),""),IF(C1755=VALUE(REPORTE!C$10),IF(SUM(DC1756:DC$1993),CONCATENATE(INT(B1755),", "),INT(B1755)),""))</f>
        <v>#VALUE!</v>
      </c>
      <c r="DG1755" s="5"/>
      <c r="DH1755" s="5"/>
      <c r="DI1755" s="5"/>
      <c r="DJ1755" s="5"/>
    </row>
    <row r="1756" spans="1:114">
      <c r="A1756" s="24"/>
      <c r="B1756" s="3"/>
      <c r="D1756" s="1"/>
      <c r="H1756" s="5"/>
      <c r="L1756" s="4"/>
      <c r="M1756" s="4"/>
      <c r="Q1756" s="5"/>
      <c r="Z1756" s="4"/>
      <c r="BH1756" s="7"/>
      <c r="BI1756" s="4"/>
      <c r="BJ1756" s="123"/>
      <c r="BK1756" s="140"/>
      <c r="BP1756" s="5"/>
      <c r="BS1756" s="5"/>
      <c r="BT1756" s="5"/>
      <c r="BU1756" s="5"/>
      <c r="BV1756" s="5"/>
      <c r="BX1756" s="14"/>
      <c r="BY1756" s="28"/>
      <c r="DC1756" s="5" t="e">
        <f>IF(REPORTE!AH$2="si",IF(C1756=VALUE(REPORTE!C$11),IF(SUM(DC1757:DC$1993),CONCATENATE(INT(B1756),", "),INT(B1756)),""),IF(C1756=VALUE(REPORTE!C$10),IF(SUM(DC1757:DC$1993),CONCATENATE(INT(B1756),", "),INT(B1756)),""))</f>
        <v>#VALUE!</v>
      </c>
      <c r="DG1756" s="5"/>
      <c r="DH1756" s="5"/>
      <c r="DI1756" s="5"/>
      <c r="DJ1756" s="5"/>
    </row>
    <row r="1757" spans="1:114">
      <c r="A1757" s="24"/>
      <c r="B1757" s="3"/>
      <c r="D1757" s="1"/>
      <c r="H1757" s="5"/>
      <c r="L1757" s="4"/>
      <c r="M1757" s="4"/>
      <c r="Q1757" s="5"/>
      <c r="Z1757" s="4"/>
      <c r="BH1757" s="7"/>
      <c r="BI1757" s="4"/>
      <c r="BJ1757" s="123"/>
      <c r="BK1757" s="140"/>
      <c r="BP1757" s="5"/>
      <c r="BS1757" s="5"/>
      <c r="BT1757" s="5"/>
      <c r="BU1757" s="5"/>
      <c r="BV1757" s="5"/>
      <c r="BX1757" s="14"/>
      <c r="BY1757" s="28"/>
      <c r="DC1757" s="5" t="e">
        <f>IF(REPORTE!AH$2="si",IF(C1757=VALUE(REPORTE!C$11),IF(SUM(DC1758:DC$1993),CONCATENATE(INT(B1757),", "),INT(B1757)),""),IF(C1757=VALUE(REPORTE!C$10),IF(SUM(DC1758:DC$1993),CONCATENATE(INT(B1757),", "),INT(B1757)),""))</f>
        <v>#VALUE!</v>
      </c>
      <c r="DG1757" s="5"/>
      <c r="DH1757" s="5"/>
      <c r="DI1757" s="5"/>
      <c r="DJ1757" s="5"/>
    </row>
    <row r="1758" spans="1:114">
      <c r="A1758" s="24"/>
      <c r="B1758" s="3"/>
      <c r="D1758" s="1"/>
      <c r="H1758" s="5"/>
      <c r="L1758" s="4"/>
      <c r="M1758" s="4"/>
      <c r="Q1758" s="5"/>
      <c r="Z1758" s="4"/>
      <c r="BH1758" s="7"/>
      <c r="BI1758" s="4"/>
      <c r="BJ1758" s="123"/>
      <c r="BK1758" s="140"/>
      <c r="BP1758" s="5"/>
      <c r="BS1758" s="5"/>
      <c r="BT1758" s="5"/>
      <c r="BU1758" s="5"/>
      <c r="BV1758" s="5"/>
      <c r="BX1758" s="14"/>
      <c r="BY1758" s="28"/>
      <c r="DC1758" s="5" t="e">
        <f>IF(REPORTE!AH$2="si",IF(C1758=VALUE(REPORTE!C$11),IF(SUM(DC1759:DC$1993),CONCATENATE(INT(B1758),", "),INT(B1758)),""),IF(C1758=VALUE(REPORTE!C$10),IF(SUM(DC1759:DC$1993),CONCATENATE(INT(B1758),", "),INT(B1758)),""))</f>
        <v>#VALUE!</v>
      </c>
      <c r="DG1758" s="5"/>
      <c r="DH1758" s="5"/>
      <c r="DI1758" s="5"/>
      <c r="DJ1758" s="5"/>
    </row>
    <row r="1759" spans="1:114">
      <c r="A1759" s="24"/>
      <c r="B1759" s="3"/>
      <c r="D1759" s="1"/>
      <c r="H1759" s="5"/>
      <c r="L1759" s="4"/>
      <c r="M1759" s="4"/>
      <c r="Q1759" s="5"/>
      <c r="Z1759" s="4"/>
      <c r="BH1759" s="7"/>
      <c r="BI1759" s="4"/>
      <c r="BJ1759" s="123"/>
      <c r="BK1759" s="140"/>
      <c r="BP1759" s="5"/>
      <c r="BS1759" s="5"/>
      <c r="BT1759" s="5"/>
      <c r="BU1759" s="5"/>
      <c r="BV1759" s="5"/>
      <c r="BX1759" s="14"/>
      <c r="BY1759" s="28"/>
      <c r="DC1759" s="5" t="e">
        <f>IF(REPORTE!AH$2="si",IF(C1759=VALUE(REPORTE!C$11),IF(SUM(DC1760:DC$1993),CONCATENATE(INT(B1759),", "),INT(B1759)),""),IF(C1759=VALUE(REPORTE!C$10),IF(SUM(DC1760:DC$1993),CONCATENATE(INT(B1759),", "),INT(B1759)),""))</f>
        <v>#VALUE!</v>
      </c>
      <c r="DG1759" s="5"/>
      <c r="DH1759" s="5"/>
      <c r="DI1759" s="5"/>
      <c r="DJ1759" s="5"/>
    </row>
    <row r="1760" spans="1:114">
      <c r="A1760" s="24"/>
      <c r="B1760" s="3"/>
      <c r="D1760" s="1"/>
      <c r="H1760" s="5"/>
      <c r="L1760" s="4"/>
      <c r="M1760" s="4"/>
      <c r="Q1760" s="5"/>
      <c r="Z1760" s="4"/>
      <c r="BH1760" s="7"/>
      <c r="BI1760" s="4"/>
      <c r="BJ1760" s="123"/>
      <c r="BK1760" s="140"/>
      <c r="BP1760" s="5"/>
      <c r="BS1760" s="5"/>
      <c r="BT1760" s="5"/>
      <c r="BU1760" s="5"/>
      <c r="BV1760" s="5"/>
      <c r="BX1760" s="14"/>
      <c r="BY1760" s="28"/>
      <c r="DC1760" s="5" t="e">
        <f>IF(REPORTE!AH$2="si",IF(C1760=VALUE(REPORTE!C$11),IF(SUM(DC1761:DC$1993),CONCATENATE(INT(B1760),", "),INT(B1760)),""),IF(C1760=VALUE(REPORTE!C$10),IF(SUM(DC1761:DC$1993),CONCATENATE(INT(B1760),", "),INT(B1760)),""))</f>
        <v>#VALUE!</v>
      </c>
      <c r="DG1760" s="5"/>
      <c r="DH1760" s="5"/>
      <c r="DI1760" s="5"/>
      <c r="DJ1760" s="5"/>
    </row>
    <row r="1761" spans="1:114">
      <c r="A1761" s="24"/>
      <c r="B1761" s="3"/>
      <c r="D1761" s="1"/>
      <c r="H1761" s="5"/>
      <c r="L1761" s="4"/>
      <c r="M1761" s="4"/>
      <c r="Q1761" s="5"/>
      <c r="Z1761" s="4"/>
      <c r="BH1761" s="7"/>
      <c r="BI1761" s="4"/>
      <c r="BJ1761" s="123"/>
      <c r="BK1761" s="140"/>
      <c r="BP1761" s="5"/>
      <c r="BS1761" s="5"/>
      <c r="BT1761" s="5"/>
      <c r="BU1761" s="5"/>
      <c r="BV1761" s="5"/>
      <c r="BX1761" s="14"/>
      <c r="BY1761" s="28"/>
      <c r="DC1761" s="5" t="e">
        <f>IF(REPORTE!AH$2="si",IF(C1761=VALUE(REPORTE!C$11),IF(SUM(DC1762:DC$1993),CONCATENATE(INT(B1761),", "),INT(B1761)),""),IF(C1761=VALUE(REPORTE!C$10),IF(SUM(DC1762:DC$1993),CONCATENATE(INT(B1761),", "),INT(B1761)),""))</f>
        <v>#VALUE!</v>
      </c>
      <c r="DG1761" s="5"/>
      <c r="DH1761" s="5"/>
      <c r="DI1761" s="5"/>
      <c r="DJ1761" s="5"/>
    </row>
    <row r="1762" spans="1:114">
      <c r="A1762" s="24"/>
      <c r="B1762" s="3"/>
      <c r="D1762" s="1"/>
      <c r="H1762" s="5"/>
      <c r="L1762" s="4"/>
      <c r="M1762" s="4"/>
      <c r="Q1762" s="5"/>
      <c r="Z1762" s="4"/>
      <c r="BH1762" s="7"/>
      <c r="BI1762" s="4"/>
      <c r="BJ1762" s="123"/>
      <c r="BK1762" s="140"/>
      <c r="BP1762" s="5"/>
      <c r="BS1762" s="5"/>
      <c r="BT1762" s="5"/>
      <c r="BU1762" s="5"/>
      <c r="BV1762" s="5"/>
      <c r="BX1762" s="14"/>
      <c r="BY1762" s="28"/>
      <c r="DC1762" s="5" t="e">
        <f>IF(REPORTE!AH$2="si",IF(C1762=VALUE(REPORTE!C$11),IF(SUM(DC1763:DC$1993),CONCATENATE(INT(B1762),", "),INT(B1762)),""),IF(C1762=VALUE(REPORTE!C$10),IF(SUM(DC1763:DC$1993),CONCATENATE(INT(B1762),", "),INT(B1762)),""))</f>
        <v>#VALUE!</v>
      </c>
      <c r="DG1762" s="5"/>
      <c r="DH1762" s="5"/>
      <c r="DI1762" s="5"/>
      <c r="DJ1762" s="5"/>
    </row>
    <row r="1763" spans="1:114">
      <c r="A1763" s="24"/>
      <c r="B1763" s="3"/>
      <c r="D1763" s="1"/>
      <c r="H1763" s="5"/>
      <c r="L1763" s="4"/>
      <c r="M1763" s="4"/>
      <c r="Q1763" s="5"/>
      <c r="Z1763" s="4"/>
      <c r="BH1763" s="7"/>
      <c r="BI1763" s="4"/>
      <c r="BJ1763" s="123"/>
      <c r="BK1763" s="140"/>
      <c r="BP1763" s="5"/>
      <c r="BS1763" s="5"/>
      <c r="BT1763" s="5"/>
      <c r="BU1763" s="5"/>
      <c r="BV1763" s="5"/>
      <c r="BX1763" s="14"/>
      <c r="BY1763" s="28"/>
      <c r="DC1763" s="5" t="e">
        <f>IF(REPORTE!AH$2="si",IF(C1763=VALUE(REPORTE!C$11),IF(SUM(DC1764:DC$1993),CONCATENATE(INT(B1763),", "),INT(B1763)),""),IF(C1763=VALUE(REPORTE!C$10),IF(SUM(DC1764:DC$1993),CONCATENATE(INT(B1763),", "),INT(B1763)),""))</f>
        <v>#VALUE!</v>
      </c>
      <c r="DG1763" s="5"/>
      <c r="DH1763" s="5"/>
      <c r="DI1763" s="5"/>
      <c r="DJ1763" s="5"/>
    </row>
    <row r="1764" spans="1:114">
      <c r="A1764" s="24"/>
      <c r="B1764" s="3"/>
      <c r="D1764" s="1"/>
      <c r="H1764" s="5"/>
      <c r="L1764" s="4"/>
      <c r="M1764" s="4"/>
      <c r="Q1764" s="5"/>
      <c r="Z1764" s="4"/>
      <c r="BH1764" s="7"/>
      <c r="BI1764" s="4"/>
      <c r="BJ1764" s="123"/>
      <c r="BK1764" s="140"/>
      <c r="BP1764" s="5"/>
      <c r="BS1764" s="5"/>
      <c r="BT1764" s="5"/>
      <c r="BU1764" s="5"/>
      <c r="BV1764" s="5"/>
      <c r="BX1764" s="14"/>
      <c r="BY1764" s="28"/>
      <c r="DC1764" s="5" t="e">
        <f>IF(REPORTE!AH$2="si",IF(C1764=VALUE(REPORTE!C$11),IF(SUM(DC1765:DC$1993),CONCATENATE(INT(B1764),", "),INT(B1764)),""),IF(C1764=VALUE(REPORTE!C$10),IF(SUM(DC1765:DC$1993),CONCATENATE(INT(B1764),", "),INT(B1764)),""))</f>
        <v>#VALUE!</v>
      </c>
      <c r="DG1764" s="5"/>
      <c r="DH1764" s="5"/>
      <c r="DI1764" s="5"/>
      <c r="DJ1764" s="5"/>
    </row>
    <row r="1765" spans="1:114">
      <c r="A1765" s="24"/>
      <c r="B1765" s="3"/>
      <c r="D1765" s="1"/>
      <c r="H1765" s="5"/>
      <c r="L1765" s="4"/>
      <c r="M1765" s="4"/>
      <c r="Q1765" s="5"/>
      <c r="Z1765" s="4"/>
      <c r="BH1765" s="7"/>
      <c r="BI1765" s="4"/>
      <c r="BJ1765" s="123"/>
      <c r="BK1765" s="140"/>
      <c r="BP1765" s="5"/>
      <c r="BS1765" s="5"/>
      <c r="BT1765" s="5"/>
      <c r="BU1765" s="5"/>
      <c r="BV1765" s="5"/>
      <c r="BX1765" s="14"/>
      <c r="BY1765" s="28"/>
      <c r="DC1765" s="5" t="e">
        <f>IF(REPORTE!AH$2="si",IF(C1765=VALUE(REPORTE!C$11),IF(SUM(DC1766:DC$1993),CONCATENATE(INT(B1765),", "),INT(B1765)),""),IF(C1765=VALUE(REPORTE!C$10),IF(SUM(DC1766:DC$1993),CONCATENATE(INT(B1765),", "),INT(B1765)),""))</f>
        <v>#VALUE!</v>
      </c>
      <c r="DD1765" s="5"/>
      <c r="DG1765" s="5"/>
      <c r="DH1765" s="5"/>
      <c r="DI1765" s="5"/>
      <c r="DJ1765" s="5"/>
    </row>
    <row r="1766" spans="1:114">
      <c r="A1766" s="24"/>
      <c r="B1766" s="3"/>
      <c r="D1766" s="1"/>
      <c r="H1766" s="5"/>
      <c r="L1766" s="4"/>
      <c r="M1766" s="4"/>
      <c r="Q1766" s="5"/>
      <c r="Z1766" s="4"/>
      <c r="BH1766" s="7"/>
      <c r="BI1766" s="4"/>
      <c r="BJ1766" s="123"/>
      <c r="BK1766" s="140"/>
      <c r="BP1766" s="5"/>
      <c r="BS1766" s="5"/>
      <c r="BT1766" s="5"/>
      <c r="BU1766" s="5"/>
      <c r="BV1766" s="5"/>
      <c r="BX1766" s="14"/>
      <c r="BY1766" s="28"/>
      <c r="DC1766" s="5" t="e">
        <f>IF(REPORTE!AH$2="si",IF(C1766=VALUE(REPORTE!C$11),IF(SUM(DC1767:DC$1993),CONCATENATE(INT(B1766),", "),INT(B1766)),""),IF(C1766=VALUE(REPORTE!C$10),IF(SUM(DC1767:DC$1993),CONCATENATE(INT(B1766),", "),INT(B1766)),""))</f>
        <v>#VALUE!</v>
      </c>
      <c r="DD1766" s="5" t="e">
        <f>CONCATENATE(DC1766,DC1767,DC1768,DC1769,DC1770,DC1771,DC1772,DC1773,DC1774,DC1775,DC1776,DC1777,DC1778,DC1779,DC1780,DC1781,DC1782,DC1783,DC1784,DC1785,DC1786,DC1787,DC1788,DC1789,DC1790,DC1791,DC1792,DC1793,DC1794,DC1795,DC1796,DC1797,DC1798,DC1799,DC1800,DC1801,DC1802,DC1803,DC1804,DC1805,DC1806,DC1807)</f>
        <v>#VALUE!</v>
      </c>
      <c r="DG1766" s="5"/>
      <c r="DH1766" s="5"/>
      <c r="DI1766" s="5"/>
      <c r="DJ1766" s="5"/>
    </row>
    <row r="1767" spans="1:114">
      <c r="A1767" s="24"/>
      <c r="B1767" s="3"/>
      <c r="D1767" s="1"/>
      <c r="H1767" s="5"/>
      <c r="L1767" s="4"/>
      <c r="M1767" s="4"/>
      <c r="Q1767" s="5"/>
      <c r="Z1767" s="4"/>
      <c r="BH1767" s="7"/>
      <c r="BI1767" s="4"/>
      <c r="BJ1767" s="123"/>
      <c r="BK1767" s="140"/>
      <c r="BP1767" s="5"/>
      <c r="BS1767" s="5"/>
      <c r="BT1767" s="5"/>
      <c r="BU1767" s="5"/>
      <c r="BV1767" s="5"/>
      <c r="BX1767" s="14"/>
      <c r="BY1767" s="28"/>
      <c r="DC1767" s="5" t="e">
        <f>IF(REPORTE!AH$2="si",IF(C1767=VALUE(REPORTE!C$11),IF(SUM(DC1768:DC$1993),CONCATENATE(INT(B1767),", "),INT(B1767)),""),IF(C1767=VALUE(REPORTE!C$10),IF(SUM(DC1768:DC$1993),CONCATENATE(INT(B1767),", "),INT(B1767)),""))</f>
        <v>#VALUE!</v>
      </c>
      <c r="DG1767" s="5"/>
      <c r="DH1767" s="5"/>
      <c r="DI1767" s="5"/>
      <c r="DJ1767" s="5"/>
    </row>
    <row r="1768" spans="1:114">
      <c r="A1768" s="24"/>
      <c r="B1768" s="3"/>
      <c r="D1768" s="1"/>
      <c r="H1768" s="5"/>
      <c r="L1768" s="4"/>
      <c r="M1768" s="4"/>
      <c r="Q1768" s="5"/>
      <c r="Z1768" s="4"/>
      <c r="BH1768" s="7"/>
      <c r="BI1768" s="4"/>
      <c r="BJ1768" s="123"/>
      <c r="BK1768" s="140"/>
      <c r="BP1768" s="5"/>
      <c r="BS1768" s="5"/>
      <c r="BT1768" s="5"/>
      <c r="BU1768" s="5"/>
      <c r="BV1768" s="5"/>
      <c r="BX1768" s="14"/>
      <c r="BY1768" s="28"/>
      <c r="DC1768" s="5" t="e">
        <f>IF(REPORTE!AH$2="si",IF(C1768=VALUE(REPORTE!C$11),IF(SUM(DC1769:DC$1993),CONCATENATE(INT(B1768),", "),INT(B1768)),""),IF(C1768=VALUE(REPORTE!C$10),IF(SUM(DC1769:DC$1993),CONCATENATE(INT(B1768),", "),INT(B1768)),""))</f>
        <v>#VALUE!</v>
      </c>
      <c r="DG1768" s="5"/>
      <c r="DH1768" s="5"/>
      <c r="DI1768" s="5"/>
      <c r="DJ1768" s="5"/>
    </row>
    <row r="1769" spans="1:114">
      <c r="A1769" s="24"/>
      <c r="B1769" s="3"/>
      <c r="D1769" s="1"/>
      <c r="H1769" s="5"/>
      <c r="L1769" s="4"/>
      <c r="M1769" s="4"/>
      <c r="Q1769" s="5"/>
      <c r="Z1769" s="4"/>
      <c r="BH1769" s="7"/>
      <c r="BI1769" s="4"/>
      <c r="BJ1769" s="123"/>
      <c r="BK1769" s="140"/>
      <c r="BP1769" s="5"/>
      <c r="BS1769" s="5"/>
      <c r="BT1769" s="5"/>
      <c r="BU1769" s="5"/>
      <c r="BV1769" s="5"/>
      <c r="BX1769" s="14"/>
      <c r="BY1769" s="28"/>
      <c r="DC1769" s="5" t="e">
        <f>IF(REPORTE!AH$2="si",IF(C1769=VALUE(REPORTE!C$11),IF(SUM(DC1770:DC$1993),CONCATENATE(INT(B1769),", "),INT(B1769)),""),IF(C1769=VALUE(REPORTE!C$10),IF(SUM(DC1770:DC$1993),CONCATENATE(INT(B1769),", "),INT(B1769)),""))</f>
        <v>#VALUE!</v>
      </c>
      <c r="DG1769" s="5"/>
      <c r="DH1769" s="5"/>
      <c r="DI1769" s="5"/>
      <c r="DJ1769" s="5"/>
    </row>
    <row r="1770" spans="1:114">
      <c r="A1770" s="24"/>
      <c r="B1770" s="3"/>
      <c r="D1770" s="1"/>
      <c r="H1770" s="5"/>
      <c r="L1770" s="4"/>
      <c r="M1770" s="4"/>
      <c r="Q1770" s="5"/>
      <c r="Z1770" s="4"/>
      <c r="BH1770" s="7"/>
      <c r="BI1770" s="4"/>
      <c r="BJ1770" s="123"/>
      <c r="BK1770" s="140"/>
      <c r="BP1770" s="5"/>
      <c r="BS1770" s="5"/>
      <c r="BT1770" s="5"/>
      <c r="BU1770" s="5"/>
      <c r="BV1770" s="5"/>
      <c r="BX1770" s="14"/>
      <c r="BY1770" s="28"/>
      <c r="DC1770" s="5" t="e">
        <f>IF(REPORTE!AH$2="si",IF(C1770=VALUE(REPORTE!C$11),IF(SUM(DC1771:DC$1993),CONCATENATE(INT(B1770),", "),INT(B1770)),""),IF(C1770=VALUE(REPORTE!C$10),IF(SUM(DC1771:DC$1993),CONCATENATE(INT(B1770),", "),INT(B1770)),""))</f>
        <v>#VALUE!</v>
      </c>
      <c r="DG1770" s="5"/>
      <c r="DH1770" s="5"/>
      <c r="DI1770" s="5"/>
      <c r="DJ1770" s="5"/>
    </row>
    <row r="1771" spans="1:114">
      <c r="A1771" s="24"/>
      <c r="B1771" s="3"/>
      <c r="D1771" s="1"/>
      <c r="H1771" s="5"/>
      <c r="L1771" s="4"/>
      <c r="M1771" s="4"/>
      <c r="Q1771" s="5"/>
      <c r="Z1771" s="4"/>
      <c r="BH1771" s="7"/>
      <c r="BI1771" s="4"/>
      <c r="BJ1771" s="123"/>
      <c r="BK1771" s="140"/>
      <c r="BP1771" s="5"/>
      <c r="BS1771" s="5"/>
      <c r="BT1771" s="5"/>
      <c r="BU1771" s="5"/>
      <c r="BV1771" s="5"/>
      <c r="BX1771" s="14"/>
      <c r="BY1771" s="28"/>
      <c r="DC1771" s="5" t="e">
        <f>IF(REPORTE!AH$2="si",IF(C1771=VALUE(REPORTE!C$11),IF(SUM(DC1772:DC$1993),CONCATENATE(INT(B1771),", "),INT(B1771)),""),IF(C1771=VALUE(REPORTE!C$10),IF(SUM(DC1772:DC$1993),CONCATENATE(INT(B1771),", "),INT(B1771)),""))</f>
        <v>#VALUE!</v>
      </c>
      <c r="DG1771" s="5"/>
      <c r="DH1771" s="5"/>
      <c r="DI1771" s="5"/>
      <c r="DJ1771" s="5"/>
    </row>
    <row r="1772" spans="1:114">
      <c r="A1772" s="24"/>
      <c r="B1772" s="3"/>
      <c r="D1772" s="1"/>
      <c r="H1772" s="5"/>
      <c r="L1772" s="4"/>
      <c r="M1772" s="4"/>
      <c r="Q1772" s="5"/>
      <c r="Z1772" s="4"/>
      <c r="BH1772" s="7"/>
      <c r="BI1772" s="4"/>
      <c r="BJ1772" s="123"/>
      <c r="BK1772" s="140"/>
      <c r="BP1772" s="5"/>
      <c r="BS1772" s="5"/>
      <c r="BT1772" s="5"/>
      <c r="BU1772" s="5"/>
      <c r="BV1772" s="5"/>
      <c r="BX1772" s="14"/>
      <c r="BY1772" s="28"/>
      <c r="DC1772" s="5" t="e">
        <f>IF(REPORTE!AH$2="si",IF(C1772=VALUE(REPORTE!C$11),IF(SUM(DC1773:DC$1993),CONCATENATE(INT(B1772),", "),INT(B1772)),""),IF(C1772=VALUE(REPORTE!C$10),IF(SUM(DC1773:DC$1993),CONCATENATE(INT(B1772),", "),INT(B1772)),""))</f>
        <v>#VALUE!</v>
      </c>
      <c r="DG1772" s="5"/>
      <c r="DH1772" s="5"/>
      <c r="DI1772" s="5"/>
      <c r="DJ1772" s="5"/>
    </row>
    <row r="1773" spans="1:114">
      <c r="A1773" s="24"/>
      <c r="B1773" s="3"/>
      <c r="D1773" s="1"/>
      <c r="H1773" s="5"/>
      <c r="L1773" s="4"/>
      <c r="M1773" s="4"/>
      <c r="Q1773" s="5"/>
      <c r="Z1773" s="4"/>
      <c r="BH1773" s="7"/>
      <c r="BI1773" s="4"/>
      <c r="BJ1773" s="123"/>
      <c r="BK1773" s="140"/>
      <c r="BP1773" s="5"/>
      <c r="BS1773" s="5"/>
      <c r="BT1773" s="5"/>
      <c r="BU1773" s="5"/>
      <c r="BV1773" s="5"/>
      <c r="BX1773" s="14"/>
      <c r="BY1773" s="28"/>
      <c r="DC1773" s="5" t="e">
        <f>IF(REPORTE!AH$2="si",IF(C1773=VALUE(REPORTE!C$11),IF(SUM(DC1774:DC$1993),CONCATENATE(INT(B1773),", "),INT(B1773)),""),IF(C1773=VALUE(REPORTE!C$10),IF(SUM(DC1774:DC$1993),CONCATENATE(INT(B1773),", "),INT(B1773)),""))</f>
        <v>#VALUE!</v>
      </c>
      <c r="DG1773" s="5"/>
      <c r="DH1773" s="5"/>
      <c r="DI1773" s="5"/>
      <c r="DJ1773" s="5"/>
    </row>
    <row r="1774" spans="1:114">
      <c r="A1774" s="24"/>
      <c r="B1774" s="3"/>
      <c r="D1774" s="1"/>
      <c r="H1774" s="5"/>
      <c r="L1774" s="4"/>
      <c r="M1774" s="4"/>
      <c r="Q1774" s="5"/>
      <c r="Z1774" s="4"/>
      <c r="BH1774" s="7"/>
      <c r="BI1774" s="4"/>
      <c r="BJ1774" s="123"/>
      <c r="BK1774" s="140"/>
      <c r="BP1774" s="5"/>
      <c r="BS1774" s="5"/>
      <c r="BT1774" s="5"/>
      <c r="BU1774" s="5"/>
      <c r="BV1774" s="5"/>
      <c r="BX1774" s="14"/>
      <c r="BY1774" s="28"/>
      <c r="DC1774" s="5" t="e">
        <f>IF(REPORTE!AH$2="si",IF(C1774=VALUE(REPORTE!C$11),IF(SUM(DC1775:DC$1993),CONCATENATE(INT(B1774),", "),INT(B1774)),""),IF(C1774=VALUE(REPORTE!C$10),IF(SUM(DC1775:DC$1993),CONCATENATE(INT(B1774),", "),INT(B1774)),""))</f>
        <v>#VALUE!</v>
      </c>
      <c r="DG1774" s="5"/>
      <c r="DH1774" s="5"/>
      <c r="DI1774" s="5"/>
      <c r="DJ1774" s="5"/>
    </row>
    <row r="1775" spans="1:114">
      <c r="A1775" s="24"/>
      <c r="B1775" s="3"/>
      <c r="D1775" s="1"/>
      <c r="H1775" s="5"/>
      <c r="L1775" s="4"/>
      <c r="M1775" s="4"/>
      <c r="Q1775" s="5"/>
      <c r="Z1775" s="4"/>
      <c r="BH1775" s="7"/>
      <c r="BI1775" s="4"/>
      <c r="BJ1775" s="123"/>
      <c r="BK1775" s="140"/>
      <c r="BP1775" s="5"/>
      <c r="BS1775" s="5"/>
      <c r="BT1775" s="5"/>
      <c r="BU1775" s="5"/>
      <c r="BV1775" s="5"/>
      <c r="BX1775" s="14"/>
      <c r="BY1775" s="28"/>
      <c r="DC1775" s="5" t="e">
        <f>IF(REPORTE!AH$2="si",IF(C1775=VALUE(REPORTE!C$11),IF(SUM(DC1776:DC$1993),CONCATENATE(INT(B1775),", "),INT(B1775)),""),IF(C1775=VALUE(REPORTE!C$10),IF(SUM(DC1776:DC$1993),CONCATENATE(INT(B1775),", "),INT(B1775)),""))</f>
        <v>#VALUE!</v>
      </c>
      <c r="DG1775" s="5"/>
      <c r="DH1775" s="5"/>
      <c r="DI1775" s="5"/>
      <c r="DJ1775" s="5"/>
    </row>
    <row r="1776" spans="1:114">
      <c r="A1776" s="24"/>
      <c r="B1776" s="3"/>
      <c r="D1776" s="1"/>
      <c r="H1776" s="5"/>
      <c r="L1776" s="4"/>
      <c r="M1776" s="4"/>
      <c r="Q1776" s="5"/>
      <c r="Z1776" s="4"/>
      <c r="BH1776" s="7"/>
      <c r="BI1776" s="4"/>
      <c r="BJ1776" s="123"/>
      <c r="BK1776" s="140"/>
      <c r="BP1776" s="5"/>
      <c r="BS1776" s="5"/>
      <c r="BT1776" s="5"/>
      <c r="BU1776" s="5"/>
      <c r="BV1776" s="5"/>
      <c r="BX1776" s="14"/>
      <c r="BY1776" s="28"/>
      <c r="DC1776" s="5" t="e">
        <f>IF(REPORTE!AH$2="si",IF(C1776=VALUE(REPORTE!C$11),IF(SUM(DC1777:DC$1993),CONCATENATE(INT(B1776),", "),INT(B1776)),""),IF(C1776=VALUE(REPORTE!C$10),IF(SUM(DC1777:DC$1993),CONCATENATE(INT(B1776),", "),INT(B1776)),""))</f>
        <v>#VALUE!</v>
      </c>
      <c r="DG1776" s="5"/>
      <c r="DH1776" s="5"/>
      <c r="DI1776" s="5"/>
      <c r="DJ1776" s="5"/>
    </row>
    <row r="1777" spans="1:114">
      <c r="A1777" s="24"/>
      <c r="B1777" s="3"/>
      <c r="D1777" s="1"/>
      <c r="H1777" s="5"/>
      <c r="L1777" s="4"/>
      <c r="M1777" s="4"/>
      <c r="Q1777" s="5"/>
      <c r="Z1777" s="4"/>
      <c r="BH1777" s="7"/>
      <c r="BI1777" s="4"/>
      <c r="BJ1777" s="123"/>
      <c r="BK1777" s="140"/>
      <c r="BP1777" s="5"/>
      <c r="BS1777" s="5"/>
      <c r="BT1777" s="5"/>
      <c r="BU1777" s="5"/>
      <c r="BV1777" s="5"/>
      <c r="BX1777" s="14"/>
      <c r="BY1777" s="28"/>
      <c r="DC1777" s="5" t="e">
        <f>IF(REPORTE!AH$2="si",IF(C1777=VALUE(REPORTE!C$11),IF(SUM(DC1778:DC$1993),CONCATENATE(INT(B1777),", "),INT(B1777)),""),IF(C1777=VALUE(REPORTE!C$10),IF(SUM(DC1778:DC$1993),CONCATENATE(INT(B1777),", "),INT(B1777)),""))</f>
        <v>#VALUE!</v>
      </c>
      <c r="DG1777" s="5"/>
      <c r="DH1777" s="5"/>
      <c r="DI1777" s="5"/>
      <c r="DJ1777" s="5"/>
    </row>
    <row r="1778" spans="1:114">
      <c r="A1778" s="24"/>
      <c r="B1778" s="3"/>
      <c r="D1778" s="1"/>
      <c r="H1778" s="5"/>
      <c r="L1778" s="4"/>
      <c r="M1778" s="4"/>
      <c r="Q1778" s="5"/>
      <c r="Z1778" s="4"/>
      <c r="BH1778" s="7"/>
      <c r="BI1778" s="4"/>
      <c r="BJ1778" s="123"/>
      <c r="BK1778" s="140"/>
      <c r="BP1778" s="5"/>
      <c r="BS1778" s="5"/>
      <c r="BT1778" s="5"/>
      <c r="BU1778" s="5"/>
      <c r="BV1778" s="5"/>
      <c r="BX1778" s="14"/>
      <c r="BY1778" s="28"/>
      <c r="DC1778" s="5" t="e">
        <f>IF(REPORTE!AH$2="si",IF(C1778=VALUE(REPORTE!C$11),IF(SUM(DC1779:DC$1993),CONCATENATE(INT(B1778),", "),INT(B1778)),""),IF(C1778=VALUE(REPORTE!C$10),IF(SUM(DC1779:DC$1993),CONCATENATE(INT(B1778),", "),INT(B1778)),""))</f>
        <v>#VALUE!</v>
      </c>
      <c r="DG1778" s="5"/>
      <c r="DH1778" s="5"/>
      <c r="DI1778" s="5"/>
      <c r="DJ1778" s="5"/>
    </row>
    <row r="1779" spans="1:114">
      <c r="A1779" s="24"/>
      <c r="B1779" s="3"/>
      <c r="D1779" s="1"/>
      <c r="H1779" s="5"/>
      <c r="L1779" s="4"/>
      <c r="M1779" s="4"/>
      <c r="Q1779" s="5"/>
      <c r="Z1779" s="4"/>
      <c r="BH1779" s="7"/>
      <c r="BI1779" s="4"/>
      <c r="BJ1779" s="123"/>
      <c r="BK1779" s="140"/>
      <c r="BP1779" s="5"/>
      <c r="BS1779" s="5"/>
      <c r="BT1779" s="5"/>
      <c r="BU1779" s="5"/>
      <c r="BV1779" s="5"/>
      <c r="BX1779" s="14"/>
      <c r="BY1779" s="28"/>
      <c r="DC1779" s="5" t="e">
        <f>IF(REPORTE!AH$2="si",IF(C1779=VALUE(REPORTE!C$11),IF(SUM(DC1780:DC$1993),CONCATENATE(INT(B1779),", "),INT(B1779)),""),IF(C1779=VALUE(REPORTE!C$10),IF(SUM(DC1780:DC$1993),CONCATENATE(INT(B1779),", "),INT(B1779)),""))</f>
        <v>#VALUE!</v>
      </c>
      <c r="DG1779" s="5"/>
      <c r="DH1779" s="5"/>
      <c r="DI1779" s="5"/>
      <c r="DJ1779" s="5"/>
    </row>
    <row r="1780" spans="1:114">
      <c r="A1780" s="24"/>
      <c r="B1780" s="3"/>
      <c r="D1780" s="1"/>
      <c r="H1780" s="5"/>
      <c r="L1780" s="4"/>
      <c r="M1780" s="4"/>
      <c r="Q1780" s="5"/>
      <c r="Z1780" s="4"/>
      <c r="BH1780" s="7"/>
      <c r="BI1780" s="4"/>
      <c r="BJ1780" s="123"/>
      <c r="BK1780" s="140"/>
      <c r="BP1780" s="5"/>
      <c r="BS1780" s="5"/>
      <c r="BT1780" s="5"/>
      <c r="BU1780" s="5"/>
      <c r="BV1780" s="5"/>
      <c r="BX1780" s="14"/>
      <c r="BY1780" s="28"/>
      <c r="DC1780" s="5" t="e">
        <f>IF(REPORTE!AH$2="si",IF(C1780=VALUE(REPORTE!C$11),IF(SUM(DC1781:DC$1993),CONCATENATE(INT(B1780),", "),INT(B1780)),""),IF(C1780=VALUE(REPORTE!C$10),IF(SUM(DC1781:DC$1993),CONCATENATE(INT(B1780),", "),INT(B1780)),""))</f>
        <v>#VALUE!</v>
      </c>
      <c r="DG1780" s="5"/>
      <c r="DH1780" s="5"/>
      <c r="DI1780" s="5"/>
      <c r="DJ1780" s="5"/>
    </row>
    <row r="1781" spans="1:114">
      <c r="A1781" s="24"/>
      <c r="B1781" s="3"/>
      <c r="D1781" s="1"/>
      <c r="H1781" s="5"/>
      <c r="L1781" s="4"/>
      <c r="M1781" s="4"/>
      <c r="Q1781" s="5"/>
      <c r="Z1781" s="4"/>
      <c r="BH1781" s="7"/>
      <c r="BI1781" s="4"/>
      <c r="BJ1781" s="123"/>
      <c r="BK1781" s="140"/>
      <c r="BP1781" s="5"/>
      <c r="BS1781" s="5"/>
      <c r="BT1781" s="5"/>
      <c r="BU1781" s="5"/>
      <c r="BV1781" s="5"/>
      <c r="BX1781" s="14"/>
      <c r="BY1781" s="28"/>
      <c r="DC1781" s="5" t="e">
        <f>IF(REPORTE!AH$2="si",IF(C1781=VALUE(REPORTE!C$11),IF(SUM(DC1782:DC$1993),CONCATENATE(INT(B1781),", "),INT(B1781)),""),IF(C1781=VALUE(REPORTE!C$10),IF(SUM(DC1782:DC$1993),CONCATENATE(INT(B1781),", "),INT(B1781)),""))</f>
        <v>#VALUE!</v>
      </c>
      <c r="DG1781" s="5"/>
      <c r="DH1781" s="5"/>
      <c r="DI1781" s="5"/>
      <c r="DJ1781" s="5"/>
    </row>
    <row r="1782" spans="1:114">
      <c r="A1782" s="24"/>
      <c r="B1782" s="3"/>
      <c r="D1782" s="1"/>
      <c r="H1782" s="5"/>
      <c r="L1782" s="4"/>
      <c r="M1782" s="4"/>
      <c r="Q1782" s="5"/>
      <c r="Z1782" s="4"/>
      <c r="BH1782" s="7"/>
      <c r="BI1782" s="4"/>
      <c r="BJ1782" s="123"/>
      <c r="BK1782" s="140"/>
      <c r="BP1782" s="5"/>
      <c r="BS1782" s="5"/>
      <c r="BT1782" s="5"/>
      <c r="BU1782" s="5"/>
      <c r="BV1782" s="5"/>
      <c r="BX1782" s="14"/>
      <c r="BY1782" s="28"/>
      <c r="DC1782" s="5" t="e">
        <f>IF(REPORTE!AH$2="si",IF(C1782=VALUE(REPORTE!C$11),IF(SUM(DC1783:DC$1993),CONCATENATE(INT(B1782),", "),INT(B1782)),""),IF(C1782=VALUE(REPORTE!C$10),IF(SUM(DC1783:DC$1993),CONCATENATE(INT(B1782),", "),INT(B1782)),""))</f>
        <v>#VALUE!</v>
      </c>
      <c r="DG1782" s="5"/>
      <c r="DH1782" s="5"/>
      <c r="DI1782" s="5"/>
      <c r="DJ1782" s="5"/>
    </row>
    <row r="1783" spans="1:114">
      <c r="A1783" s="24"/>
      <c r="B1783" s="3"/>
      <c r="D1783" s="1"/>
      <c r="H1783" s="5"/>
      <c r="L1783" s="4"/>
      <c r="M1783" s="4"/>
      <c r="Q1783" s="5"/>
      <c r="Z1783" s="4"/>
      <c r="BH1783" s="7"/>
      <c r="BI1783" s="4"/>
      <c r="BJ1783" s="123"/>
      <c r="BK1783" s="140"/>
      <c r="BP1783" s="5"/>
      <c r="BS1783" s="5"/>
      <c r="BT1783" s="5"/>
      <c r="BU1783" s="5"/>
      <c r="BV1783" s="5"/>
      <c r="BX1783" s="14"/>
      <c r="BY1783" s="28"/>
      <c r="DC1783" s="5" t="e">
        <f>IF(REPORTE!AH$2="si",IF(C1783=VALUE(REPORTE!C$11),IF(SUM(DC1784:DC$1993),CONCATENATE(INT(B1783),", "),INT(B1783)),""),IF(C1783=VALUE(REPORTE!C$10),IF(SUM(DC1784:DC$1993),CONCATENATE(INT(B1783),", "),INT(B1783)),""))</f>
        <v>#VALUE!</v>
      </c>
      <c r="DG1783" s="5"/>
      <c r="DH1783" s="5"/>
      <c r="DI1783" s="5"/>
      <c r="DJ1783" s="5"/>
    </row>
    <row r="1784" spans="1:114">
      <c r="A1784" s="24"/>
      <c r="B1784" s="3"/>
      <c r="D1784" s="1"/>
      <c r="H1784" s="5"/>
      <c r="L1784" s="4"/>
      <c r="M1784" s="4"/>
      <c r="Q1784" s="5"/>
      <c r="Z1784" s="4"/>
      <c r="BH1784" s="7"/>
      <c r="BI1784" s="4"/>
      <c r="BJ1784" s="123"/>
      <c r="BK1784" s="140"/>
      <c r="BP1784" s="5"/>
      <c r="BS1784" s="5"/>
      <c r="BT1784" s="5"/>
      <c r="BU1784" s="5"/>
      <c r="BV1784" s="5"/>
      <c r="BX1784" s="14"/>
      <c r="BY1784" s="28"/>
      <c r="DC1784" s="5" t="e">
        <f>IF(REPORTE!AH$2="si",IF(C1784=VALUE(REPORTE!C$11),IF(SUM(DC1785:DC$1993),CONCATENATE(INT(B1784),", "),INT(B1784)),""),IF(C1784=VALUE(REPORTE!C$10),IF(SUM(DC1785:DC$1993),CONCATENATE(INT(B1784),", "),INT(B1784)),""))</f>
        <v>#VALUE!</v>
      </c>
      <c r="DG1784" s="5"/>
      <c r="DH1784" s="5"/>
      <c r="DI1784" s="5"/>
      <c r="DJ1784" s="5"/>
    </row>
    <row r="1785" spans="1:114">
      <c r="A1785" s="24"/>
      <c r="B1785" s="3"/>
      <c r="D1785" s="1"/>
      <c r="H1785" s="5"/>
      <c r="L1785" s="4"/>
      <c r="M1785" s="4"/>
      <c r="Q1785" s="5"/>
      <c r="Z1785" s="4"/>
      <c r="BH1785" s="7"/>
      <c r="BI1785" s="4"/>
      <c r="BJ1785" s="123"/>
      <c r="BK1785" s="140"/>
      <c r="BP1785" s="5"/>
      <c r="BS1785" s="5"/>
      <c r="BT1785" s="5"/>
      <c r="BU1785" s="5"/>
      <c r="BV1785" s="5"/>
      <c r="BX1785" s="14"/>
      <c r="BY1785" s="28"/>
      <c r="DC1785" s="5" t="e">
        <f>IF(REPORTE!AH$2="si",IF(C1785=VALUE(REPORTE!C$11),IF(SUM(DC1786:DC$1993),CONCATENATE(INT(B1785),", "),INT(B1785)),""),IF(C1785=VALUE(REPORTE!C$10),IF(SUM(DC1786:DC$1993),CONCATENATE(INT(B1785),", "),INT(B1785)),""))</f>
        <v>#VALUE!</v>
      </c>
      <c r="DG1785" s="5"/>
      <c r="DH1785" s="5"/>
      <c r="DI1785" s="5"/>
      <c r="DJ1785" s="5"/>
    </row>
    <row r="1786" spans="1:114">
      <c r="A1786" s="24"/>
      <c r="B1786" s="3"/>
      <c r="D1786" s="1"/>
      <c r="H1786" s="5"/>
      <c r="L1786" s="4"/>
      <c r="M1786" s="4"/>
      <c r="Q1786" s="5"/>
      <c r="Z1786" s="4"/>
      <c r="BH1786" s="7"/>
      <c r="BI1786" s="4"/>
      <c r="BJ1786" s="123"/>
      <c r="BK1786" s="140"/>
      <c r="BP1786" s="5"/>
      <c r="BS1786" s="5"/>
      <c r="BT1786" s="5"/>
      <c r="BU1786" s="5"/>
      <c r="BV1786" s="5"/>
      <c r="BX1786" s="14"/>
      <c r="BY1786" s="28"/>
      <c r="DC1786" s="5" t="e">
        <f>IF(REPORTE!AH$2="si",IF(C1786=VALUE(REPORTE!C$11),IF(SUM(DC1787:DC$1993),CONCATENATE(INT(B1786),", "),INT(B1786)),""),IF(C1786=VALUE(REPORTE!C$10),IF(SUM(DC1787:DC$1993),CONCATENATE(INT(B1786),", "),INT(B1786)),""))</f>
        <v>#VALUE!</v>
      </c>
      <c r="DG1786" s="5"/>
      <c r="DH1786" s="5"/>
      <c r="DI1786" s="5"/>
      <c r="DJ1786" s="5"/>
    </row>
    <row r="1787" spans="1:114">
      <c r="A1787" s="24"/>
      <c r="B1787" s="3"/>
      <c r="D1787" s="1"/>
      <c r="H1787" s="5"/>
      <c r="L1787" s="4"/>
      <c r="M1787" s="4"/>
      <c r="Q1787" s="5"/>
      <c r="Z1787" s="4"/>
      <c r="BH1787" s="7"/>
      <c r="BI1787" s="4"/>
      <c r="BJ1787" s="123"/>
      <c r="BK1787" s="140"/>
      <c r="BP1787" s="5"/>
      <c r="BS1787" s="5"/>
      <c r="BT1787" s="5"/>
      <c r="BU1787" s="5"/>
      <c r="BV1787" s="5"/>
      <c r="BX1787" s="14"/>
      <c r="BY1787" s="28"/>
      <c r="DC1787" s="5" t="e">
        <f>IF(REPORTE!AH$2="si",IF(C1787=VALUE(REPORTE!C$11),IF(SUM(DC1788:DC$1993),CONCATENATE(INT(B1787),", "),INT(B1787)),""),IF(C1787=VALUE(REPORTE!C$10),IF(SUM(DC1788:DC$1993),CONCATENATE(INT(B1787),", "),INT(B1787)),""))</f>
        <v>#VALUE!</v>
      </c>
      <c r="DG1787" s="5"/>
      <c r="DH1787" s="5"/>
      <c r="DI1787" s="5"/>
      <c r="DJ1787" s="5"/>
    </row>
    <row r="1788" spans="1:114">
      <c r="A1788" s="24"/>
      <c r="B1788" s="3"/>
      <c r="D1788" s="1"/>
      <c r="H1788" s="5"/>
      <c r="L1788" s="4"/>
      <c r="M1788" s="4"/>
      <c r="Q1788" s="5"/>
      <c r="Z1788" s="4"/>
      <c r="BH1788" s="7"/>
      <c r="BI1788" s="4"/>
      <c r="BJ1788" s="123"/>
      <c r="BK1788" s="140"/>
      <c r="BP1788" s="5"/>
      <c r="BS1788" s="5"/>
      <c r="BT1788" s="5"/>
      <c r="BU1788" s="5"/>
      <c r="BV1788" s="5"/>
      <c r="BX1788" s="14"/>
      <c r="BY1788" s="28"/>
      <c r="DC1788" s="5" t="e">
        <f>IF(REPORTE!AH$2="si",IF(C1788=VALUE(REPORTE!C$11),IF(SUM(DC1789:DC$1993),CONCATENATE(INT(B1788),", "),INT(B1788)),""),IF(C1788=VALUE(REPORTE!C$10),IF(SUM(DC1789:DC$1993),CONCATENATE(INT(B1788),", "),INT(B1788)),""))</f>
        <v>#VALUE!</v>
      </c>
      <c r="DG1788" s="5"/>
      <c r="DH1788" s="5"/>
      <c r="DI1788" s="5"/>
      <c r="DJ1788" s="5"/>
    </row>
    <row r="1789" spans="1:114">
      <c r="A1789" s="24"/>
      <c r="B1789" s="3"/>
      <c r="D1789" s="1"/>
      <c r="H1789" s="5"/>
      <c r="L1789" s="4"/>
      <c r="M1789" s="4"/>
      <c r="Q1789" s="5"/>
      <c r="Z1789" s="4"/>
      <c r="BH1789" s="7"/>
      <c r="BI1789" s="4"/>
      <c r="BJ1789" s="123"/>
      <c r="BK1789" s="140"/>
      <c r="BP1789" s="5"/>
      <c r="BS1789" s="5"/>
      <c r="BT1789" s="5"/>
      <c r="BU1789" s="5"/>
      <c r="BV1789" s="5"/>
      <c r="BX1789" s="14"/>
      <c r="BY1789" s="28"/>
      <c r="DC1789" s="5" t="e">
        <f>IF(REPORTE!AH$2="si",IF(C1789=VALUE(REPORTE!C$11),IF(SUM(DC1790:DC$1993),CONCATENATE(INT(B1789),", "),INT(B1789)),""),IF(C1789=VALUE(REPORTE!C$10),IF(SUM(DC1790:DC$1993),CONCATENATE(INT(B1789),", "),INT(B1789)),""))</f>
        <v>#VALUE!</v>
      </c>
      <c r="DG1789" s="5"/>
      <c r="DH1789" s="5"/>
      <c r="DI1789" s="5"/>
      <c r="DJ1789" s="5"/>
    </row>
    <row r="1790" spans="1:114">
      <c r="A1790" s="24"/>
      <c r="B1790" s="3"/>
      <c r="D1790" s="1"/>
      <c r="H1790" s="5"/>
      <c r="L1790" s="4"/>
      <c r="M1790" s="4"/>
      <c r="Q1790" s="5"/>
      <c r="Z1790" s="4"/>
      <c r="BH1790" s="7"/>
      <c r="BI1790" s="4"/>
      <c r="BJ1790" s="123"/>
      <c r="BK1790" s="140"/>
      <c r="BP1790" s="5"/>
      <c r="BS1790" s="5"/>
      <c r="BT1790" s="5"/>
      <c r="BU1790" s="5"/>
      <c r="BV1790" s="5"/>
      <c r="BX1790" s="14"/>
      <c r="BY1790" s="28"/>
      <c r="DC1790" s="5" t="e">
        <f>IF(REPORTE!AH$2="si",IF(C1790=VALUE(REPORTE!C$11),IF(SUM(DC1791:DC$1993),CONCATENATE(INT(B1790),", "),INT(B1790)),""),IF(C1790=VALUE(REPORTE!C$10),IF(SUM(DC1791:DC$1993),CONCATENATE(INT(B1790),", "),INT(B1790)),""))</f>
        <v>#VALUE!</v>
      </c>
      <c r="DG1790" s="5"/>
      <c r="DH1790" s="5"/>
      <c r="DI1790" s="5"/>
      <c r="DJ1790" s="5"/>
    </row>
    <row r="1791" spans="1:114">
      <c r="A1791" s="24"/>
      <c r="B1791" s="3"/>
      <c r="D1791" s="1"/>
      <c r="H1791" s="5"/>
      <c r="L1791" s="4"/>
      <c r="M1791" s="4"/>
      <c r="Q1791" s="5"/>
      <c r="Z1791" s="4"/>
      <c r="BH1791" s="7"/>
      <c r="BI1791" s="4"/>
      <c r="BJ1791" s="123"/>
      <c r="BK1791" s="140"/>
      <c r="BP1791" s="5"/>
      <c r="BS1791" s="5"/>
      <c r="BT1791" s="5"/>
      <c r="BU1791" s="5"/>
      <c r="BV1791" s="5"/>
      <c r="BX1791" s="14"/>
      <c r="BY1791" s="28"/>
      <c r="DC1791" s="5" t="e">
        <f>IF(REPORTE!AH$2="si",IF(C1791=VALUE(REPORTE!C$11),IF(SUM(DC1792:DC$1993),CONCATENATE(INT(B1791),", "),INT(B1791)),""),IF(C1791=VALUE(REPORTE!C$10),IF(SUM(DC1792:DC$1993),CONCATENATE(INT(B1791),", "),INT(B1791)),""))</f>
        <v>#VALUE!</v>
      </c>
      <c r="DG1791" s="5"/>
      <c r="DH1791" s="5"/>
      <c r="DI1791" s="5"/>
      <c r="DJ1791" s="5"/>
    </row>
    <row r="1792" spans="1:114">
      <c r="A1792" s="24"/>
      <c r="B1792" s="3"/>
      <c r="D1792" s="1"/>
      <c r="H1792" s="5"/>
      <c r="L1792" s="4"/>
      <c r="M1792" s="4"/>
      <c r="Q1792" s="5"/>
      <c r="Z1792" s="4"/>
      <c r="BH1792" s="7"/>
      <c r="BI1792" s="4"/>
      <c r="BJ1792" s="123"/>
      <c r="BK1792" s="140"/>
      <c r="BP1792" s="5"/>
      <c r="BS1792" s="5"/>
      <c r="BT1792" s="5"/>
      <c r="BU1792" s="5"/>
      <c r="BV1792" s="5"/>
      <c r="BX1792" s="14"/>
      <c r="BY1792" s="28"/>
      <c r="DC1792" s="5" t="e">
        <f>IF(REPORTE!AH$2="si",IF(C1792=VALUE(REPORTE!C$11),IF(SUM(DC1793:DC$1993),CONCATENATE(INT(B1792),", "),INT(B1792)),""),IF(C1792=VALUE(REPORTE!C$10),IF(SUM(DC1793:DC$1993),CONCATENATE(INT(B1792),", "),INT(B1792)),""))</f>
        <v>#VALUE!</v>
      </c>
      <c r="DG1792" s="5"/>
      <c r="DH1792" s="5"/>
      <c r="DI1792" s="5"/>
      <c r="DJ1792" s="5"/>
    </row>
    <row r="1793" spans="1:114">
      <c r="A1793" s="24"/>
      <c r="B1793" s="3"/>
      <c r="D1793" s="1"/>
      <c r="H1793" s="5"/>
      <c r="L1793" s="4"/>
      <c r="M1793" s="4"/>
      <c r="Q1793" s="5"/>
      <c r="Z1793" s="4"/>
      <c r="BH1793" s="7"/>
      <c r="BI1793" s="4"/>
      <c r="BJ1793" s="123"/>
      <c r="BK1793" s="140"/>
      <c r="BP1793" s="5"/>
      <c r="BS1793" s="5"/>
      <c r="BT1793" s="5"/>
      <c r="BU1793" s="5"/>
      <c r="BV1793" s="5"/>
      <c r="BX1793" s="14"/>
      <c r="BY1793" s="28"/>
      <c r="DC1793" s="5" t="e">
        <f>IF(REPORTE!AH$2="si",IF(C1793=VALUE(REPORTE!C$11),IF(SUM(DC1794:DC$1993),CONCATENATE(INT(B1793),", "),INT(B1793)),""),IF(C1793=VALUE(REPORTE!C$10),IF(SUM(DC1794:DC$1993),CONCATENATE(INT(B1793),", "),INT(B1793)),""))</f>
        <v>#VALUE!</v>
      </c>
      <c r="DG1793" s="5"/>
      <c r="DH1793" s="5"/>
      <c r="DI1793" s="5"/>
      <c r="DJ1793" s="5"/>
    </row>
    <row r="1794" spans="1:114">
      <c r="A1794" s="24"/>
      <c r="B1794" s="3"/>
      <c r="D1794" s="1"/>
      <c r="H1794" s="5"/>
      <c r="L1794" s="4"/>
      <c r="M1794" s="4"/>
      <c r="Q1794" s="5"/>
      <c r="Z1794" s="4"/>
      <c r="BH1794" s="7"/>
      <c r="BI1794" s="4"/>
      <c r="BJ1794" s="123"/>
      <c r="BK1794" s="140"/>
      <c r="BP1794" s="5"/>
      <c r="BS1794" s="5"/>
      <c r="BT1794" s="5"/>
      <c r="BU1794" s="5"/>
      <c r="BV1794" s="5"/>
      <c r="BX1794" s="14"/>
      <c r="BY1794" s="28"/>
      <c r="DC1794" s="5" t="e">
        <f>IF(REPORTE!AH$2="si",IF(C1794=VALUE(REPORTE!C$11),IF(SUM(DC1795:DC$1993),CONCATENATE(INT(B1794),", "),INT(B1794)),""),IF(C1794=VALUE(REPORTE!C$10),IF(SUM(DC1795:DC$1993),CONCATENATE(INT(B1794),", "),INT(B1794)),""))</f>
        <v>#VALUE!</v>
      </c>
      <c r="DG1794" s="5"/>
      <c r="DH1794" s="5"/>
      <c r="DI1794" s="5"/>
      <c r="DJ1794" s="5"/>
    </row>
    <row r="1795" spans="1:114">
      <c r="A1795" s="24"/>
      <c r="B1795" s="3"/>
      <c r="D1795" s="1"/>
      <c r="H1795" s="5"/>
      <c r="L1795" s="4"/>
      <c r="M1795" s="4"/>
      <c r="Q1795" s="5"/>
      <c r="Z1795" s="4"/>
      <c r="BH1795" s="7"/>
      <c r="BI1795" s="4"/>
      <c r="BJ1795" s="123"/>
      <c r="BK1795" s="140"/>
      <c r="BP1795" s="5"/>
      <c r="BS1795" s="5"/>
      <c r="BT1795" s="5"/>
      <c r="BU1795" s="5"/>
      <c r="BV1795" s="5"/>
      <c r="BX1795" s="14"/>
      <c r="BY1795" s="28"/>
      <c r="DC1795" s="5" t="e">
        <f>IF(REPORTE!AH$2="si",IF(C1795=VALUE(REPORTE!C$11),IF(SUM(DC1796:DC$1993),CONCATENATE(INT(B1795),", "),INT(B1795)),""),IF(C1795=VALUE(REPORTE!C$10),IF(SUM(DC1796:DC$1993),CONCATENATE(INT(B1795),", "),INT(B1795)),""))</f>
        <v>#VALUE!</v>
      </c>
      <c r="DG1795" s="5"/>
      <c r="DH1795" s="5"/>
      <c r="DI1795" s="5"/>
      <c r="DJ1795" s="5"/>
    </row>
    <row r="1796" spans="1:114">
      <c r="A1796" s="24"/>
      <c r="B1796" s="3"/>
      <c r="D1796" s="1"/>
      <c r="H1796" s="5"/>
      <c r="L1796" s="4"/>
      <c r="M1796" s="4"/>
      <c r="Q1796" s="5"/>
      <c r="Z1796" s="4"/>
      <c r="BH1796" s="7"/>
      <c r="BI1796" s="4"/>
      <c r="BJ1796" s="123"/>
      <c r="BK1796" s="140"/>
      <c r="BP1796" s="5"/>
      <c r="BS1796" s="5"/>
      <c r="BT1796" s="5"/>
      <c r="BU1796" s="5"/>
      <c r="BV1796" s="5"/>
      <c r="BX1796" s="14"/>
      <c r="BY1796" s="28"/>
      <c r="DC1796" s="5" t="e">
        <f>IF(REPORTE!AH$2="si",IF(C1796=VALUE(REPORTE!C$11),IF(SUM(DC1797:DC$1993),CONCATENATE(INT(B1796),", "),INT(B1796)),""),IF(C1796=VALUE(REPORTE!C$10),IF(SUM(DC1797:DC$1993),CONCATENATE(INT(B1796),", "),INT(B1796)),""))</f>
        <v>#VALUE!</v>
      </c>
      <c r="DG1796" s="5"/>
      <c r="DH1796" s="5"/>
      <c r="DI1796" s="5"/>
      <c r="DJ1796" s="5"/>
    </row>
    <row r="1797" spans="1:114">
      <c r="A1797" s="24"/>
      <c r="B1797" s="3"/>
      <c r="D1797" s="1"/>
      <c r="H1797" s="5"/>
      <c r="L1797" s="4"/>
      <c r="M1797" s="4"/>
      <c r="Q1797" s="5"/>
      <c r="Z1797" s="4"/>
      <c r="BH1797" s="7"/>
      <c r="BI1797" s="4"/>
      <c r="BJ1797" s="123"/>
      <c r="BK1797" s="140"/>
      <c r="BP1797" s="5"/>
      <c r="BS1797" s="5"/>
      <c r="BT1797" s="5"/>
      <c r="BU1797" s="5"/>
      <c r="BV1797" s="5"/>
      <c r="BX1797" s="14"/>
      <c r="BY1797" s="28"/>
      <c r="DC1797" s="5" t="e">
        <f>IF(REPORTE!AH$2="si",IF(C1797=VALUE(REPORTE!C$11),IF(SUM(DC1798:DC$1993),CONCATENATE(INT(B1797),", "),INT(B1797)),""),IF(C1797=VALUE(REPORTE!C$10),IF(SUM(DC1798:DC$1993),CONCATENATE(INT(B1797),", "),INT(B1797)),""))</f>
        <v>#VALUE!</v>
      </c>
      <c r="DG1797" s="5"/>
      <c r="DH1797" s="5"/>
      <c r="DI1797" s="5"/>
      <c r="DJ1797" s="5"/>
    </row>
    <row r="1798" spans="1:114">
      <c r="A1798" s="24"/>
      <c r="B1798" s="3"/>
      <c r="D1798" s="1"/>
      <c r="H1798" s="5"/>
      <c r="L1798" s="4"/>
      <c r="M1798" s="4"/>
      <c r="Q1798" s="5"/>
      <c r="Z1798" s="4"/>
      <c r="BH1798" s="7"/>
      <c r="BI1798" s="4"/>
      <c r="BJ1798" s="123"/>
      <c r="BK1798" s="140"/>
      <c r="BP1798" s="5"/>
      <c r="BS1798" s="5"/>
      <c r="BT1798" s="5"/>
      <c r="BU1798" s="5"/>
      <c r="BV1798" s="5"/>
      <c r="BX1798" s="14"/>
      <c r="BY1798" s="28"/>
      <c r="DC1798" s="5" t="e">
        <f>IF(REPORTE!AH$2="si",IF(C1798=VALUE(REPORTE!C$11),IF(SUM(DC1799:DC$1993),CONCATENATE(INT(B1798),", "),INT(B1798)),""),IF(C1798=VALUE(REPORTE!C$10),IF(SUM(DC1799:DC$1993),CONCATENATE(INT(B1798),", "),INT(B1798)),""))</f>
        <v>#VALUE!</v>
      </c>
      <c r="DG1798" s="5"/>
      <c r="DH1798" s="5"/>
      <c r="DI1798" s="5"/>
      <c r="DJ1798" s="5"/>
    </row>
    <row r="1799" spans="1:114">
      <c r="A1799" s="24"/>
      <c r="B1799" s="3"/>
      <c r="D1799" s="1"/>
      <c r="H1799" s="5"/>
      <c r="L1799" s="4"/>
      <c r="M1799" s="4"/>
      <c r="Q1799" s="5"/>
      <c r="Z1799" s="4"/>
      <c r="BH1799" s="7"/>
      <c r="BI1799" s="4"/>
      <c r="BJ1799" s="123"/>
      <c r="BK1799" s="140"/>
      <c r="BP1799" s="5"/>
      <c r="BS1799" s="5"/>
      <c r="BT1799" s="5"/>
      <c r="BU1799" s="5"/>
      <c r="BV1799" s="5"/>
      <c r="BX1799" s="14"/>
      <c r="BY1799" s="28"/>
      <c r="DC1799" s="5" t="e">
        <f>IF(REPORTE!AH$2="si",IF(C1799=VALUE(REPORTE!C$11),IF(SUM(DC1800:DC$1993),CONCATENATE(INT(B1799),", "),INT(B1799)),""),IF(C1799=VALUE(REPORTE!C$10),IF(SUM(DC1800:DC$1993),CONCATENATE(INT(B1799),", "),INT(B1799)),""))</f>
        <v>#VALUE!</v>
      </c>
      <c r="DG1799" s="5"/>
      <c r="DH1799" s="5"/>
      <c r="DI1799" s="5"/>
      <c r="DJ1799" s="5"/>
    </row>
    <row r="1800" spans="1:114">
      <c r="A1800" s="24"/>
      <c r="B1800" s="3"/>
      <c r="D1800" s="1"/>
      <c r="H1800" s="5"/>
      <c r="L1800" s="4"/>
      <c r="M1800" s="4"/>
      <c r="Q1800" s="5"/>
      <c r="Z1800" s="4"/>
      <c r="BH1800" s="7"/>
      <c r="BI1800" s="4"/>
      <c r="BJ1800" s="123"/>
      <c r="BK1800" s="140"/>
      <c r="BP1800" s="5"/>
      <c r="BS1800" s="5"/>
      <c r="BT1800" s="5"/>
      <c r="BU1800" s="5"/>
      <c r="BV1800" s="5"/>
      <c r="BX1800" s="14"/>
      <c r="BY1800" s="28"/>
      <c r="DC1800" s="5" t="e">
        <f>IF(REPORTE!AH$2="si",IF(C1800=VALUE(REPORTE!C$11),IF(SUM(DC1801:DC$1993),CONCATENATE(INT(B1800),", "),INT(B1800)),""),IF(C1800=VALUE(REPORTE!C$10),IF(SUM(DC1801:DC$1993),CONCATENATE(INT(B1800),", "),INT(B1800)),""))</f>
        <v>#VALUE!</v>
      </c>
      <c r="DG1800" s="5"/>
      <c r="DH1800" s="5"/>
      <c r="DI1800" s="5"/>
      <c r="DJ1800" s="5"/>
    </row>
    <row r="1801" spans="1:114">
      <c r="A1801" s="24"/>
      <c r="B1801" s="3"/>
      <c r="D1801" s="1"/>
      <c r="H1801" s="5"/>
      <c r="L1801" s="4"/>
      <c r="M1801" s="4"/>
      <c r="Q1801" s="5"/>
      <c r="Z1801" s="4"/>
      <c r="BH1801" s="7"/>
      <c r="BI1801" s="4"/>
      <c r="BJ1801" s="123"/>
      <c r="BK1801" s="140"/>
      <c r="BP1801" s="5"/>
      <c r="BS1801" s="5"/>
      <c r="BT1801" s="5"/>
      <c r="BU1801" s="5"/>
      <c r="BV1801" s="5"/>
      <c r="BX1801" s="14"/>
      <c r="BY1801" s="28"/>
      <c r="DC1801" s="5" t="e">
        <f>IF(REPORTE!AH$2="si",IF(C1801=VALUE(REPORTE!C$11),IF(SUM(DC1802:DC$1993),CONCATENATE(INT(B1801),", "),INT(B1801)),""),IF(C1801=VALUE(REPORTE!C$10),IF(SUM(DC1802:DC$1993),CONCATENATE(INT(B1801),", "),INT(B1801)),""))</f>
        <v>#VALUE!</v>
      </c>
      <c r="DG1801" s="5"/>
      <c r="DH1801" s="5"/>
      <c r="DI1801" s="5"/>
      <c r="DJ1801" s="5"/>
    </row>
    <row r="1802" spans="1:114">
      <c r="A1802" s="24"/>
      <c r="B1802" s="3"/>
      <c r="D1802" s="1"/>
      <c r="H1802" s="5"/>
      <c r="L1802" s="4"/>
      <c r="M1802" s="4"/>
      <c r="Q1802" s="5"/>
      <c r="Z1802" s="4"/>
      <c r="BH1802" s="7"/>
      <c r="BI1802" s="4"/>
      <c r="BJ1802" s="123"/>
      <c r="BK1802" s="140"/>
      <c r="BP1802" s="5"/>
      <c r="BS1802" s="5"/>
      <c r="BT1802" s="5"/>
      <c r="BU1802" s="5"/>
      <c r="BV1802" s="5"/>
      <c r="BX1802" s="14"/>
      <c r="BY1802" s="28"/>
      <c r="DC1802" s="5" t="e">
        <f>IF(REPORTE!AH$2="si",IF(C1802=VALUE(REPORTE!C$11),IF(SUM(DC1803:DC$1993),CONCATENATE(INT(B1802),", "),INT(B1802)),""),IF(C1802=VALUE(REPORTE!C$10),IF(SUM(DC1803:DC$1993),CONCATENATE(INT(B1802),", "),INT(B1802)),""))</f>
        <v>#VALUE!</v>
      </c>
      <c r="DG1802" s="5"/>
      <c r="DH1802" s="5"/>
      <c r="DI1802" s="5"/>
      <c r="DJ1802" s="5"/>
    </row>
    <row r="1803" spans="1:114">
      <c r="A1803" s="24"/>
      <c r="B1803" s="3"/>
      <c r="D1803" s="1"/>
      <c r="H1803" s="5"/>
      <c r="L1803" s="4"/>
      <c r="M1803" s="4"/>
      <c r="Q1803" s="5"/>
      <c r="Z1803" s="4"/>
      <c r="BH1803" s="7"/>
      <c r="BI1803" s="4"/>
      <c r="BJ1803" s="123"/>
      <c r="BK1803" s="140"/>
      <c r="BP1803" s="5"/>
      <c r="BS1803" s="5"/>
      <c r="BT1803" s="5"/>
      <c r="BU1803" s="5"/>
      <c r="BV1803" s="5"/>
      <c r="BX1803" s="14"/>
      <c r="BY1803" s="28"/>
      <c r="DC1803" s="5" t="e">
        <f>IF(REPORTE!AH$2="si",IF(C1803=VALUE(REPORTE!C$11),IF(SUM(DC1804:DC$1993),CONCATENATE(INT(B1803),", "),INT(B1803)),""),IF(C1803=VALUE(REPORTE!C$10),IF(SUM(DC1804:DC$1993),CONCATENATE(INT(B1803),", "),INT(B1803)),""))</f>
        <v>#VALUE!</v>
      </c>
      <c r="DG1803" s="5"/>
      <c r="DH1803" s="5"/>
      <c r="DI1803" s="5"/>
      <c r="DJ1803" s="5"/>
    </row>
    <row r="1804" spans="1:114">
      <c r="A1804" s="24"/>
      <c r="B1804" s="3"/>
      <c r="D1804" s="1"/>
      <c r="H1804" s="5"/>
      <c r="L1804" s="4"/>
      <c r="M1804" s="4"/>
      <c r="Q1804" s="5"/>
      <c r="Z1804" s="4"/>
      <c r="BH1804" s="7"/>
      <c r="BI1804" s="4"/>
      <c r="BJ1804" s="123"/>
      <c r="BK1804" s="140"/>
      <c r="BP1804" s="5"/>
      <c r="BS1804" s="5"/>
      <c r="BT1804" s="5"/>
      <c r="BU1804" s="5"/>
      <c r="BV1804" s="5"/>
      <c r="BX1804" s="14"/>
      <c r="BY1804" s="28"/>
      <c r="DC1804" s="5" t="e">
        <f>IF(REPORTE!AH$2="si",IF(C1804=VALUE(REPORTE!C$11),IF(SUM(DC1805:DC$1993),CONCATENATE(INT(B1804),", "),INT(B1804)),""),IF(C1804=VALUE(REPORTE!C$10),IF(SUM(DC1805:DC$1993),CONCATENATE(INT(B1804),", "),INT(B1804)),""))</f>
        <v>#VALUE!</v>
      </c>
      <c r="DG1804" s="5"/>
      <c r="DH1804" s="5"/>
      <c r="DI1804" s="5"/>
      <c r="DJ1804" s="5"/>
    </row>
    <row r="1805" spans="1:114">
      <c r="A1805" s="24"/>
      <c r="B1805" s="3"/>
      <c r="D1805" s="1"/>
      <c r="H1805" s="5"/>
      <c r="L1805" s="4"/>
      <c r="M1805" s="4"/>
      <c r="Q1805" s="5"/>
      <c r="Z1805" s="4"/>
      <c r="BH1805" s="7"/>
      <c r="BI1805" s="4"/>
      <c r="BJ1805" s="123"/>
      <c r="BK1805" s="140"/>
      <c r="BP1805" s="5"/>
      <c r="BS1805" s="5"/>
      <c r="BT1805" s="5"/>
      <c r="BU1805" s="5"/>
      <c r="BV1805" s="5"/>
      <c r="BX1805" s="14"/>
      <c r="BY1805" s="28"/>
      <c r="DC1805" s="5" t="e">
        <f>IF(REPORTE!AH$2="si",IF(C1805=VALUE(REPORTE!C$11),IF(SUM(DC1806:DC$1993),CONCATENATE(INT(B1805),", "),INT(B1805)),""),IF(C1805=VALUE(REPORTE!C$10),IF(SUM(DC1806:DC$1993),CONCATENATE(INT(B1805),", "),INT(B1805)),""))</f>
        <v>#VALUE!</v>
      </c>
      <c r="DG1805" s="5"/>
      <c r="DH1805" s="5"/>
      <c r="DI1805" s="5"/>
      <c r="DJ1805" s="5"/>
    </row>
    <row r="1806" spans="1:114">
      <c r="A1806" s="24"/>
      <c r="B1806" s="3"/>
      <c r="D1806" s="1"/>
      <c r="H1806" s="5"/>
      <c r="L1806" s="4"/>
      <c r="M1806" s="4"/>
      <c r="Q1806" s="5"/>
      <c r="Z1806" s="4"/>
      <c r="BH1806" s="7"/>
      <c r="BI1806" s="4"/>
      <c r="BJ1806" s="123"/>
      <c r="BK1806" s="140"/>
      <c r="BP1806" s="5"/>
      <c r="BS1806" s="5"/>
      <c r="BT1806" s="5"/>
      <c r="BU1806" s="5"/>
      <c r="BV1806" s="5"/>
      <c r="BX1806" s="14"/>
      <c r="BY1806" s="28"/>
      <c r="DC1806" s="5" t="e">
        <f>IF(REPORTE!AH$2="si",IF(C1806=VALUE(REPORTE!C$11),IF(SUM(DC1807:DC$1993),CONCATENATE(INT(B1806),", "),INT(B1806)),""),IF(C1806=VALUE(REPORTE!C$10),IF(SUM(DC1807:DC$1993),CONCATENATE(INT(B1806),", "),INT(B1806)),""))</f>
        <v>#VALUE!</v>
      </c>
      <c r="DG1806" s="5"/>
      <c r="DH1806" s="5"/>
      <c r="DI1806" s="5"/>
      <c r="DJ1806" s="5"/>
    </row>
    <row r="1807" spans="1:114">
      <c r="A1807" s="24"/>
      <c r="B1807" s="3"/>
      <c r="D1807" s="1"/>
      <c r="H1807" s="5"/>
      <c r="L1807" s="4"/>
      <c r="M1807" s="4"/>
      <c r="Q1807" s="5"/>
      <c r="Z1807" s="4"/>
      <c r="BH1807" s="7"/>
      <c r="BI1807" s="4"/>
      <c r="BJ1807" s="123"/>
      <c r="BK1807" s="140"/>
      <c r="BP1807" s="5"/>
      <c r="BS1807" s="5"/>
      <c r="BT1807" s="5"/>
      <c r="BU1807" s="5"/>
      <c r="BV1807" s="5"/>
      <c r="BX1807" s="14"/>
      <c r="BY1807" s="28"/>
      <c r="DC1807" s="5" t="e">
        <f>IF(REPORTE!AH$2="si",IF(C1807=VALUE(REPORTE!C$11),IF(SUM(DC1808:DC$1993),CONCATENATE(INT(B1807),", "),INT(B1807)),""),IF(C1807=VALUE(REPORTE!C$10),IF(SUM(DC1808:DC$1993),CONCATENATE(INT(B1807),", "),INT(B1807)),""))</f>
        <v>#VALUE!</v>
      </c>
      <c r="DD1807" s="5"/>
      <c r="DG1807" s="5"/>
      <c r="DH1807" s="5"/>
      <c r="DI1807" s="5"/>
      <c r="DJ1807" s="5"/>
    </row>
    <row r="1808" spans="1:114">
      <c r="A1808" s="24"/>
      <c r="B1808" s="3"/>
      <c r="D1808" s="1"/>
      <c r="H1808" s="5"/>
      <c r="L1808" s="4"/>
      <c r="M1808" s="4"/>
      <c r="Q1808" s="5"/>
      <c r="Z1808" s="4"/>
      <c r="BH1808" s="7"/>
      <c r="BI1808" s="4"/>
      <c r="BJ1808" s="123"/>
      <c r="BK1808" s="140"/>
      <c r="BP1808" s="5"/>
      <c r="BS1808" s="5"/>
      <c r="BT1808" s="5"/>
      <c r="BU1808" s="5"/>
      <c r="BV1808" s="5"/>
      <c r="BX1808" s="14"/>
      <c r="BY1808" s="28"/>
      <c r="DC1808" s="5" t="e">
        <f>IF(REPORTE!AH$2="si",IF(C1808=VALUE(REPORTE!C$11),IF(SUM(DC1809:DC$1993),CONCATENATE(INT(B1808),", "),INT(B1808)),""),IF(C1808=VALUE(REPORTE!C$10),IF(SUM(DC1809:DC$1993),CONCATENATE(INT(B1808),", "),INT(B1808)),""))</f>
        <v>#VALUE!</v>
      </c>
      <c r="DD1808" s="5" t="e">
        <f>CONCATENATE(DC1808,DC1809,DC1810,DC1811,DC1812,DC1813,DC1814,DC1815,DC1816,DC1817,DC1818,DC1819,DC1820,DC1821,DC1822,DC1823,DC1824,DC1825,DC1826,DC1827,DC1828,DC1829,DC1830,DC1831,DC1832,DC1833,DC1834,DC1835,DC1836,DC1837,DC1838,DC1839,DC1840,DC1841,DC1842,DC1843,DC1844,DC1845,DC1846,DC1847,DC1848,DC1849)</f>
        <v>#VALUE!</v>
      </c>
      <c r="DG1808" s="5"/>
      <c r="DH1808" s="5"/>
      <c r="DI1808" s="5"/>
      <c r="DJ1808" s="5"/>
    </row>
    <row r="1809" spans="1:114">
      <c r="A1809" s="24"/>
      <c r="B1809" s="3"/>
      <c r="D1809" s="1"/>
      <c r="H1809" s="5"/>
      <c r="L1809" s="4"/>
      <c r="M1809" s="4"/>
      <c r="Q1809" s="5"/>
      <c r="Z1809" s="4"/>
      <c r="BH1809" s="7"/>
      <c r="BI1809" s="4"/>
      <c r="BJ1809" s="123"/>
      <c r="BK1809" s="140"/>
      <c r="BP1809" s="5"/>
      <c r="BS1809" s="5"/>
      <c r="BT1809" s="5"/>
      <c r="BU1809" s="5"/>
      <c r="BV1809" s="5"/>
      <c r="BX1809" s="14"/>
      <c r="BY1809" s="28"/>
      <c r="DC1809" s="5" t="e">
        <f>IF(REPORTE!AH$2="si",IF(C1809=VALUE(REPORTE!C$11),IF(SUM(DC1810:DC$1993),CONCATENATE(INT(B1809),", "),INT(B1809)),""),IF(C1809=VALUE(REPORTE!C$10),IF(SUM(DC1810:DC$1993),CONCATENATE(INT(B1809),", "),INT(B1809)),""))</f>
        <v>#VALUE!</v>
      </c>
      <c r="DG1809" s="5"/>
      <c r="DH1809" s="5"/>
      <c r="DI1809" s="5"/>
      <c r="DJ1809" s="5"/>
    </row>
    <row r="1810" spans="1:114">
      <c r="A1810" s="24"/>
      <c r="B1810" s="3"/>
      <c r="D1810" s="1"/>
      <c r="H1810" s="5"/>
      <c r="L1810" s="4"/>
      <c r="M1810" s="4"/>
      <c r="Q1810" s="5"/>
      <c r="Z1810" s="4"/>
      <c r="BH1810" s="7"/>
      <c r="BI1810" s="4"/>
      <c r="BJ1810" s="123"/>
      <c r="BK1810" s="140"/>
      <c r="BP1810" s="5"/>
      <c r="BS1810" s="5"/>
      <c r="BT1810" s="5"/>
      <c r="BU1810" s="5"/>
      <c r="BV1810" s="5"/>
      <c r="BX1810" s="14"/>
      <c r="BY1810" s="28"/>
      <c r="DC1810" s="5" t="e">
        <f>IF(REPORTE!AH$2="si",IF(C1810=VALUE(REPORTE!C$11),IF(SUM(DC1811:DC$1993),CONCATENATE(INT(B1810),", "),INT(B1810)),""),IF(C1810=VALUE(REPORTE!C$10),IF(SUM(DC1811:DC$1993),CONCATENATE(INT(B1810),", "),INT(B1810)),""))</f>
        <v>#VALUE!</v>
      </c>
      <c r="DG1810" s="5"/>
      <c r="DH1810" s="5"/>
      <c r="DI1810" s="5"/>
      <c r="DJ1810" s="5"/>
    </row>
    <row r="1811" spans="1:114">
      <c r="A1811" s="24"/>
      <c r="B1811" s="3"/>
      <c r="D1811" s="1"/>
      <c r="H1811" s="5"/>
      <c r="L1811" s="4"/>
      <c r="M1811" s="4"/>
      <c r="Q1811" s="5"/>
      <c r="Z1811" s="4"/>
      <c r="BH1811" s="7"/>
      <c r="BI1811" s="4"/>
      <c r="BJ1811" s="123"/>
      <c r="BK1811" s="140"/>
      <c r="BP1811" s="5"/>
      <c r="BS1811" s="5"/>
      <c r="BT1811" s="5"/>
      <c r="BU1811" s="5"/>
      <c r="BV1811" s="5"/>
      <c r="BX1811" s="14"/>
      <c r="BY1811" s="28"/>
      <c r="DC1811" s="5" t="e">
        <f>IF(REPORTE!AH$2="si",IF(C1811=VALUE(REPORTE!C$11),IF(SUM(DC1812:DC$1993),CONCATENATE(INT(B1811),", "),INT(B1811)),""),IF(C1811=VALUE(REPORTE!C$10),IF(SUM(DC1812:DC$1993),CONCATENATE(INT(B1811),", "),INT(B1811)),""))</f>
        <v>#VALUE!</v>
      </c>
      <c r="DG1811" s="5"/>
      <c r="DH1811" s="5"/>
      <c r="DI1811" s="5"/>
      <c r="DJ1811" s="5"/>
    </row>
    <row r="1812" spans="1:114">
      <c r="A1812" s="24"/>
      <c r="B1812" s="3"/>
      <c r="D1812" s="1"/>
      <c r="H1812" s="5"/>
      <c r="L1812" s="4"/>
      <c r="M1812" s="4"/>
      <c r="Q1812" s="5"/>
      <c r="Z1812" s="4"/>
      <c r="BH1812" s="7"/>
      <c r="BI1812" s="4"/>
      <c r="BJ1812" s="123"/>
      <c r="BK1812" s="140"/>
      <c r="BP1812" s="5"/>
      <c r="BS1812" s="5"/>
      <c r="BT1812" s="5"/>
      <c r="BU1812" s="5"/>
      <c r="BV1812" s="5"/>
      <c r="BX1812" s="14"/>
      <c r="BY1812" s="28"/>
      <c r="DC1812" s="5" t="e">
        <f>IF(REPORTE!AH$2="si",IF(C1812=VALUE(REPORTE!C$11),IF(SUM(DC1813:DC$1993),CONCATENATE(INT(B1812),", "),INT(B1812)),""),IF(C1812=VALUE(REPORTE!C$10),IF(SUM(DC1813:DC$1993),CONCATENATE(INT(B1812),", "),INT(B1812)),""))</f>
        <v>#VALUE!</v>
      </c>
      <c r="DG1812" s="5"/>
      <c r="DH1812" s="5"/>
      <c r="DI1812" s="5"/>
      <c r="DJ1812" s="5"/>
    </row>
    <row r="1813" spans="1:114">
      <c r="A1813" s="24"/>
      <c r="B1813" s="3"/>
      <c r="D1813" s="1"/>
      <c r="H1813" s="5"/>
      <c r="L1813" s="4"/>
      <c r="M1813" s="4"/>
      <c r="Q1813" s="5"/>
      <c r="Z1813" s="4"/>
      <c r="BH1813" s="7"/>
      <c r="BI1813" s="4"/>
      <c r="BJ1813" s="123"/>
      <c r="BK1813" s="140"/>
      <c r="BP1813" s="5"/>
      <c r="BS1813" s="5"/>
      <c r="BT1813" s="5"/>
      <c r="BU1813" s="5"/>
      <c r="BV1813" s="5"/>
      <c r="BX1813" s="14"/>
      <c r="BY1813" s="28"/>
      <c r="DC1813" s="5" t="e">
        <f>IF(REPORTE!AH$2="si",IF(C1813=VALUE(REPORTE!C$11),IF(SUM(DC1814:DC$1993),CONCATENATE(INT(B1813),", "),INT(B1813)),""),IF(C1813=VALUE(REPORTE!C$10),IF(SUM(DC1814:DC$1993),CONCATENATE(INT(B1813),", "),INT(B1813)),""))</f>
        <v>#VALUE!</v>
      </c>
      <c r="DG1813" s="5"/>
      <c r="DH1813" s="5"/>
      <c r="DI1813" s="5"/>
      <c r="DJ1813" s="5"/>
    </row>
    <row r="1814" spans="1:114">
      <c r="A1814" s="24"/>
      <c r="B1814" s="3"/>
      <c r="D1814" s="1"/>
      <c r="H1814" s="5"/>
      <c r="L1814" s="4"/>
      <c r="M1814" s="4"/>
      <c r="Q1814" s="5"/>
      <c r="Z1814" s="4"/>
      <c r="BH1814" s="7"/>
      <c r="BI1814" s="4"/>
      <c r="BJ1814" s="123"/>
      <c r="BK1814" s="140"/>
      <c r="BP1814" s="5"/>
      <c r="BS1814" s="5"/>
      <c r="BT1814" s="5"/>
      <c r="BU1814" s="5"/>
      <c r="BV1814" s="5"/>
      <c r="BX1814" s="14"/>
      <c r="BY1814" s="28"/>
      <c r="DC1814" s="5" t="e">
        <f>IF(REPORTE!AH$2="si",IF(C1814=VALUE(REPORTE!C$11),IF(SUM(DC1815:DC$1993),CONCATENATE(INT(B1814),", "),INT(B1814)),""),IF(C1814=VALUE(REPORTE!C$10),IF(SUM(DC1815:DC$1993),CONCATENATE(INT(B1814),", "),INT(B1814)),""))</f>
        <v>#VALUE!</v>
      </c>
      <c r="DG1814" s="5"/>
      <c r="DH1814" s="5"/>
      <c r="DI1814" s="5"/>
      <c r="DJ1814" s="5"/>
    </row>
    <row r="1815" spans="1:114">
      <c r="A1815" s="24"/>
      <c r="B1815" s="3"/>
      <c r="D1815" s="1"/>
      <c r="H1815" s="5"/>
      <c r="L1815" s="4"/>
      <c r="M1815" s="4"/>
      <c r="Q1815" s="5"/>
      <c r="Z1815" s="4"/>
      <c r="BH1815" s="7"/>
      <c r="BI1815" s="4"/>
      <c r="BJ1815" s="123"/>
      <c r="BK1815" s="140"/>
      <c r="BP1815" s="5"/>
      <c r="BS1815" s="5"/>
      <c r="BT1815" s="5"/>
      <c r="BU1815" s="5"/>
      <c r="BV1815" s="5"/>
      <c r="BX1815" s="14"/>
      <c r="BY1815" s="28"/>
      <c r="DC1815" s="5" t="e">
        <f>IF(REPORTE!AH$2="si",IF(C1815=VALUE(REPORTE!C$11),IF(SUM(DC1816:DC$1993),CONCATENATE(INT(B1815),", "),INT(B1815)),""),IF(C1815=VALUE(REPORTE!C$10),IF(SUM(DC1816:DC$1993),CONCATENATE(INT(B1815),", "),INT(B1815)),""))</f>
        <v>#VALUE!</v>
      </c>
      <c r="DG1815" s="5"/>
      <c r="DH1815" s="5"/>
      <c r="DI1815" s="5"/>
      <c r="DJ1815" s="5"/>
    </row>
    <row r="1816" spans="1:114">
      <c r="A1816" s="24"/>
      <c r="B1816" s="3"/>
      <c r="D1816" s="1"/>
      <c r="H1816" s="5"/>
      <c r="L1816" s="4"/>
      <c r="M1816" s="4"/>
      <c r="Q1816" s="5"/>
      <c r="Z1816" s="4"/>
      <c r="BH1816" s="7"/>
      <c r="BI1816" s="4"/>
      <c r="BJ1816" s="123"/>
      <c r="BK1816" s="140"/>
      <c r="BP1816" s="5"/>
      <c r="BS1816" s="5"/>
      <c r="BT1816" s="5"/>
      <c r="BU1816" s="5"/>
      <c r="BV1816" s="5"/>
      <c r="BX1816" s="14"/>
      <c r="BY1816" s="28"/>
      <c r="DC1816" s="5" t="e">
        <f>IF(REPORTE!AH$2="si",IF(C1816=VALUE(REPORTE!C$11),IF(SUM(DC1817:DC$1993),CONCATENATE(INT(B1816),", "),INT(B1816)),""),IF(C1816=VALUE(REPORTE!C$10),IF(SUM(DC1817:DC$1993),CONCATENATE(INT(B1816),", "),INT(B1816)),""))</f>
        <v>#VALUE!</v>
      </c>
      <c r="DG1816" s="5"/>
      <c r="DH1816" s="5"/>
      <c r="DI1816" s="5"/>
      <c r="DJ1816" s="5"/>
    </row>
    <row r="1817" spans="1:114">
      <c r="A1817" s="24"/>
      <c r="B1817" s="3"/>
      <c r="D1817" s="1"/>
      <c r="H1817" s="5"/>
      <c r="L1817" s="4"/>
      <c r="M1817" s="4"/>
      <c r="Q1817" s="5"/>
      <c r="Z1817" s="4"/>
      <c r="BH1817" s="7"/>
      <c r="BI1817" s="4"/>
      <c r="BJ1817" s="123"/>
      <c r="BK1817" s="140"/>
      <c r="BP1817" s="5"/>
      <c r="BS1817" s="5"/>
      <c r="BT1817" s="5"/>
      <c r="BU1817" s="5"/>
      <c r="BV1817" s="5"/>
      <c r="BX1817" s="14"/>
      <c r="BY1817" s="28"/>
      <c r="DC1817" s="5" t="e">
        <f>IF(REPORTE!AH$2="si",IF(C1817=VALUE(REPORTE!C$11),IF(SUM(DC1818:DC$1993),CONCATENATE(INT(B1817),", "),INT(B1817)),""),IF(C1817=VALUE(REPORTE!C$10),IF(SUM(DC1818:DC$1993),CONCATENATE(INT(B1817),", "),INT(B1817)),""))</f>
        <v>#VALUE!</v>
      </c>
      <c r="DG1817" s="5"/>
      <c r="DH1817" s="5"/>
      <c r="DI1817" s="5"/>
      <c r="DJ1817" s="5"/>
    </row>
    <row r="1818" spans="1:114">
      <c r="A1818" s="24"/>
      <c r="B1818" s="3"/>
      <c r="D1818" s="1"/>
      <c r="H1818" s="5"/>
      <c r="L1818" s="4"/>
      <c r="M1818" s="4"/>
      <c r="Q1818" s="5"/>
      <c r="Z1818" s="4"/>
      <c r="BH1818" s="7"/>
      <c r="BI1818" s="4"/>
      <c r="BJ1818" s="123"/>
      <c r="BK1818" s="140"/>
      <c r="BP1818" s="5"/>
      <c r="BS1818" s="5"/>
      <c r="BT1818" s="5"/>
      <c r="BU1818" s="5"/>
      <c r="BV1818" s="5"/>
      <c r="BX1818" s="14"/>
      <c r="BY1818" s="28"/>
      <c r="DC1818" s="5" t="e">
        <f>IF(REPORTE!AH$2="si",IF(C1818=VALUE(REPORTE!C$11),IF(SUM(DC1819:DC$1993),CONCATENATE(INT(B1818),", "),INT(B1818)),""),IF(C1818=VALUE(REPORTE!C$10),IF(SUM(DC1819:DC$1993),CONCATENATE(INT(B1818),", "),INT(B1818)),""))</f>
        <v>#VALUE!</v>
      </c>
      <c r="DG1818" s="5"/>
      <c r="DH1818" s="5"/>
      <c r="DI1818" s="5"/>
      <c r="DJ1818" s="5"/>
    </row>
    <row r="1819" spans="1:114">
      <c r="A1819" s="24"/>
      <c r="B1819" s="3"/>
      <c r="D1819" s="1"/>
      <c r="H1819" s="5"/>
      <c r="L1819" s="4"/>
      <c r="M1819" s="4"/>
      <c r="Q1819" s="5"/>
      <c r="Z1819" s="4"/>
      <c r="BH1819" s="7"/>
      <c r="BI1819" s="4"/>
      <c r="BJ1819" s="123"/>
      <c r="BK1819" s="140"/>
      <c r="BP1819" s="5"/>
      <c r="BS1819" s="5"/>
      <c r="BT1819" s="5"/>
      <c r="BU1819" s="5"/>
      <c r="BV1819" s="5"/>
      <c r="BX1819" s="14"/>
      <c r="BY1819" s="28"/>
      <c r="DC1819" s="5" t="e">
        <f>IF(REPORTE!AH$2="si",IF(C1819=VALUE(REPORTE!C$11),IF(SUM(DC1820:DC$1993),CONCATENATE(INT(B1819),", "),INT(B1819)),""),IF(C1819=VALUE(REPORTE!C$10),IF(SUM(DC1820:DC$1993),CONCATENATE(INT(B1819),", "),INT(B1819)),""))</f>
        <v>#VALUE!</v>
      </c>
      <c r="DG1819" s="5"/>
      <c r="DH1819" s="5"/>
      <c r="DI1819" s="5"/>
      <c r="DJ1819" s="5"/>
    </row>
    <row r="1820" spans="1:114">
      <c r="A1820" s="24"/>
      <c r="B1820" s="3"/>
      <c r="D1820" s="1"/>
      <c r="H1820" s="5"/>
      <c r="L1820" s="4"/>
      <c r="M1820" s="4"/>
      <c r="Q1820" s="5"/>
      <c r="Z1820" s="4"/>
      <c r="BH1820" s="7"/>
      <c r="BI1820" s="4"/>
      <c r="BJ1820" s="123"/>
      <c r="BK1820" s="140"/>
      <c r="BP1820" s="5"/>
      <c r="BS1820" s="5"/>
      <c r="BT1820" s="5"/>
      <c r="BU1820" s="5"/>
      <c r="BV1820" s="5"/>
      <c r="BX1820" s="14"/>
      <c r="BY1820" s="28"/>
      <c r="DC1820" s="5" t="e">
        <f>IF(REPORTE!AH$2="si",IF(C1820=VALUE(REPORTE!C$11),IF(SUM(DC1821:DC$1993),CONCATENATE(INT(B1820),", "),INT(B1820)),""),IF(C1820=VALUE(REPORTE!C$10),IF(SUM(DC1821:DC$1993),CONCATENATE(INT(B1820),", "),INT(B1820)),""))</f>
        <v>#VALUE!</v>
      </c>
      <c r="DG1820" s="5"/>
      <c r="DH1820" s="5"/>
      <c r="DI1820" s="5"/>
      <c r="DJ1820" s="5"/>
    </row>
    <row r="1821" spans="1:114">
      <c r="A1821" s="24"/>
      <c r="B1821" s="3"/>
      <c r="D1821" s="1"/>
      <c r="H1821" s="5"/>
      <c r="L1821" s="4"/>
      <c r="M1821" s="4"/>
      <c r="Q1821" s="5"/>
      <c r="Z1821" s="4"/>
      <c r="BH1821" s="7"/>
      <c r="BI1821" s="4"/>
      <c r="BJ1821" s="123"/>
      <c r="BK1821" s="140"/>
      <c r="BP1821" s="5"/>
      <c r="BS1821" s="5"/>
      <c r="BT1821" s="5"/>
      <c r="BU1821" s="5"/>
      <c r="BV1821" s="5"/>
      <c r="BX1821" s="14"/>
      <c r="BY1821" s="28"/>
      <c r="DC1821" s="5" t="e">
        <f>IF(REPORTE!AH$2="si",IF(C1821=VALUE(REPORTE!C$11),IF(SUM(DC1822:DC$1993),CONCATENATE(INT(B1821),", "),INT(B1821)),""),IF(C1821=VALUE(REPORTE!C$10),IF(SUM(DC1822:DC$1993),CONCATENATE(INT(B1821),", "),INT(B1821)),""))</f>
        <v>#VALUE!</v>
      </c>
      <c r="DG1821" s="5"/>
      <c r="DH1821" s="5"/>
      <c r="DI1821" s="5"/>
      <c r="DJ1821" s="5"/>
    </row>
    <row r="1822" spans="1:114">
      <c r="A1822" s="24"/>
      <c r="B1822" s="3"/>
      <c r="D1822" s="1"/>
      <c r="H1822" s="5"/>
      <c r="L1822" s="4"/>
      <c r="M1822" s="4"/>
      <c r="Q1822" s="5"/>
      <c r="Z1822" s="4"/>
      <c r="BH1822" s="7"/>
      <c r="BI1822" s="4"/>
      <c r="BJ1822" s="123"/>
      <c r="BK1822" s="140"/>
      <c r="BP1822" s="5"/>
      <c r="BS1822" s="5"/>
      <c r="BT1822" s="5"/>
      <c r="BU1822" s="5"/>
      <c r="BV1822" s="5"/>
      <c r="BX1822" s="14"/>
      <c r="BY1822" s="28"/>
      <c r="DC1822" s="5" t="e">
        <f>IF(REPORTE!AH$2="si",IF(C1822=VALUE(REPORTE!C$11),IF(SUM(DC1823:DC$1993),CONCATENATE(INT(B1822),", "),INT(B1822)),""),IF(C1822=VALUE(REPORTE!C$10),IF(SUM(DC1823:DC$1993),CONCATENATE(INT(B1822),", "),INT(B1822)),""))</f>
        <v>#VALUE!</v>
      </c>
      <c r="DG1822" s="5"/>
      <c r="DH1822" s="5"/>
      <c r="DI1822" s="5"/>
      <c r="DJ1822" s="5"/>
    </row>
    <row r="1823" spans="1:114">
      <c r="A1823" s="24"/>
      <c r="B1823" s="3"/>
      <c r="D1823" s="1"/>
      <c r="H1823" s="5"/>
      <c r="L1823" s="4"/>
      <c r="M1823" s="4"/>
      <c r="Q1823" s="5"/>
      <c r="Z1823" s="4"/>
      <c r="BH1823" s="7"/>
      <c r="BI1823" s="4"/>
      <c r="BJ1823" s="123"/>
      <c r="BK1823" s="140"/>
      <c r="BP1823" s="5"/>
      <c r="BS1823" s="5"/>
      <c r="BT1823" s="5"/>
      <c r="BU1823" s="5"/>
      <c r="BV1823" s="5"/>
      <c r="BX1823" s="14"/>
      <c r="BY1823" s="28"/>
      <c r="DC1823" s="5" t="e">
        <f>IF(REPORTE!AH$2="si",IF(C1823=VALUE(REPORTE!C$11),IF(SUM(DC1824:DC$1993),CONCATENATE(INT(B1823),", "),INT(B1823)),""),IF(C1823=VALUE(REPORTE!C$10),IF(SUM(DC1824:DC$1993),CONCATENATE(INT(B1823),", "),INT(B1823)),""))</f>
        <v>#VALUE!</v>
      </c>
      <c r="DG1823" s="5"/>
      <c r="DH1823" s="5"/>
      <c r="DI1823" s="5"/>
      <c r="DJ1823" s="5"/>
    </row>
    <row r="1824" spans="1:114">
      <c r="A1824" s="24"/>
      <c r="B1824" s="3"/>
      <c r="D1824" s="1"/>
      <c r="H1824" s="5"/>
      <c r="L1824" s="4"/>
      <c r="M1824" s="4"/>
      <c r="Q1824" s="5"/>
      <c r="Z1824" s="4"/>
      <c r="BH1824" s="7"/>
      <c r="BI1824" s="4"/>
      <c r="BJ1824" s="123"/>
      <c r="BK1824" s="140"/>
      <c r="BP1824" s="5"/>
      <c r="BS1824" s="5"/>
      <c r="BT1824" s="5"/>
      <c r="BU1824" s="5"/>
      <c r="BV1824" s="5"/>
      <c r="BX1824" s="14"/>
      <c r="BY1824" s="28"/>
      <c r="DC1824" s="5" t="e">
        <f>IF(REPORTE!AH$2="si",IF(C1824=VALUE(REPORTE!C$11),IF(SUM(DC1825:DC$1993),CONCATENATE(INT(B1824),", "),INT(B1824)),""),IF(C1824=VALUE(REPORTE!C$10),IF(SUM(DC1825:DC$1993),CONCATENATE(INT(B1824),", "),INT(B1824)),""))</f>
        <v>#VALUE!</v>
      </c>
      <c r="DG1824" s="5"/>
      <c r="DH1824" s="5"/>
      <c r="DI1824" s="5"/>
      <c r="DJ1824" s="5"/>
    </row>
    <row r="1825" spans="1:114">
      <c r="A1825" s="24"/>
      <c r="B1825" s="3"/>
      <c r="D1825" s="1"/>
      <c r="H1825" s="5"/>
      <c r="L1825" s="4"/>
      <c r="M1825" s="4"/>
      <c r="Q1825" s="5"/>
      <c r="Z1825" s="4"/>
      <c r="BH1825" s="7"/>
      <c r="BI1825" s="4"/>
      <c r="BJ1825" s="123"/>
      <c r="BK1825" s="140"/>
      <c r="BP1825" s="5"/>
      <c r="BS1825" s="5"/>
      <c r="BT1825" s="5"/>
      <c r="BU1825" s="5"/>
      <c r="BV1825" s="5"/>
      <c r="BX1825" s="14"/>
      <c r="BY1825" s="28"/>
      <c r="DC1825" s="5" t="e">
        <f>IF(REPORTE!AH$2="si",IF(C1825=VALUE(REPORTE!C$11),IF(SUM(DC1826:DC$1993),CONCATENATE(INT(B1825),", "),INT(B1825)),""),IF(C1825=VALUE(REPORTE!C$10),IF(SUM(DC1826:DC$1993),CONCATENATE(INT(B1825),", "),INT(B1825)),""))</f>
        <v>#VALUE!</v>
      </c>
      <c r="DG1825" s="5"/>
      <c r="DH1825" s="5"/>
      <c r="DI1825" s="5"/>
      <c r="DJ1825" s="5"/>
    </row>
    <row r="1826" spans="1:114">
      <c r="A1826" s="24"/>
      <c r="B1826" s="3"/>
      <c r="D1826" s="1"/>
      <c r="H1826" s="5"/>
      <c r="L1826" s="4"/>
      <c r="M1826" s="4"/>
      <c r="Q1826" s="5"/>
      <c r="Z1826" s="4"/>
      <c r="BH1826" s="7"/>
      <c r="BI1826" s="4"/>
      <c r="BJ1826" s="123"/>
      <c r="BK1826" s="140"/>
      <c r="BP1826" s="5"/>
      <c r="BS1826" s="5"/>
      <c r="BT1826" s="5"/>
      <c r="BU1826" s="5"/>
      <c r="BV1826" s="5"/>
      <c r="BX1826" s="14"/>
      <c r="BY1826" s="28"/>
      <c r="DC1826" s="5" t="e">
        <f>IF(REPORTE!AH$2="si",IF(C1826=VALUE(REPORTE!C$11),IF(SUM(DC1827:DC$1993),CONCATENATE(INT(B1826),", "),INT(B1826)),""),IF(C1826=VALUE(REPORTE!C$10),IF(SUM(DC1827:DC$1993),CONCATENATE(INT(B1826),", "),INT(B1826)),""))</f>
        <v>#VALUE!</v>
      </c>
      <c r="DG1826" s="5"/>
      <c r="DH1826" s="5"/>
      <c r="DI1826" s="5"/>
      <c r="DJ1826" s="5"/>
    </row>
    <row r="1827" spans="1:114">
      <c r="A1827" s="24"/>
      <c r="B1827" s="3"/>
      <c r="D1827" s="1"/>
      <c r="H1827" s="5"/>
      <c r="L1827" s="4"/>
      <c r="M1827" s="4"/>
      <c r="Q1827" s="5"/>
      <c r="Z1827" s="4"/>
      <c r="BH1827" s="7"/>
      <c r="BI1827" s="4"/>
      <c r="BJ1827" s="123"/>
      <c r="BK1827" s="140"/>
      <c r="BP1827" s="5"/>
      <c r="BS1827" s="5"/>
      <c r="BT1827" s="5"/>
      <c r="BU1827" s="5"/>
      <c r="BV1827" s="5"/>
      <c r="BX1827" s="14"/>
      <c r="BY1827" s="28"/>
      <c r="DC1827" s="5" t="e">
        <f>IF(REPORTE!AH$2="si",IF(C1827=VALUE(REPORTE!C$11),IF(SUM(DC1828:DC$1993),CONCATENATE(INT(B1827),", "),INT(B1827)),""),IF(C1827=VALUE(REPORTE!C$10),IF(SUM(DC1828:DC$1993),CONCATENATE(INT(B1827),", "),INT(B1827)),""))</f>
        <v>#VALUE!</v>
      </c>
      <c r="DG1827" s="5"/>
      <c r="DH1827" s="5"/>
      <c r="DI1827" s="5"/>
      <c r="DJ1827" s="5"/>
    </row>
    <row r="1828" spans="1:114">
      <c r="A1828" s="24"/>
      <c r="B1828" s="3"/>
      <c r="D1828" s="1"/>
      <c r="H1828" s="5"/>
      <c r="L1828" s="4"/>
      <c r="M1828" s="4"/>
      <c r="Q1828" s="5"/>
      <c r="Z1828" s="4"/>
      <c r="BH1828" s="7"/>
      <c r="BI1828" s="4"/>
      <c r="BJ1828" s="123"/>
      <c r="BK1828" s="140"/>
      <c r="BP1828" s="5"/>
      <c r="BS1828" s="5"/>
      <c r="BT1828" s="5"/>
      <c r="BU1828" s="5"/>
      <c r="BV1828" s="5"/>
      <c r="BX1828" s="14"/>
      <c r="BY1828" s="28"/>
      <c r="DC1828" s="5" t="e">
        <f>IF(REPORTE!AH$2="si",IF(C1828=VALUE(REPORTE!C$11),IF(SUM(DC1829:DC$1993),CONCATENATE(INT(B1828),", "),INT(B1828)),""),IF(C1828=VALUE(REPORTE!C$10),IF(SUM(DC1829:DC$1993),CONCATENATE(INT(B1828),", "),INT(B1828)),""))</f>
        <v>#VALUE!</v>
      </c>
      <c r="DG1828" s="5"/>
      <c r="DH1828" s="5"/>
      <c r="DI1828" s="5"/>
      <c r="DJ1828" s="5"/>
    </row>
    <row r="1829" spans="1:114">
      <c r="A1829" s="24"/>
      <c r="B1829" s="3"/>
      <c r="D1829" s="1"/>
      <c r="H1829" s="5"/>
      <c r="L1829" s="4"/>
      <c r="M1829" s="4"/>
      <c r="Q1829" s="5"/>
      <c r="Z1829" s="4"/>
      <c r="BH1829" s="7"/>
      <c r="BI1829" s="4"/>
      <c r="BJ1829" s="123"/>
      <c r="BK1829" s="140"/>
      <c r="BP1829" s="5"/>
      <c r="BS1829" s="5"/>
      <c r="BT1829" s="5"/>
      <c r="BU1829" s="5"/>
      <c r="BV1829" s="5"/>
      <c r="BX1829" s="14"/>
      <c r="BY1829" s="28"/>
      <c r="DC1829" s="5" t="e">
        <f>IF(REPORTE!AH$2="si",IF(C1829=VALUE(REPORTE!C$11),IF(SUM(DC1830:DC$1993),CONCATENATE(INT(B1829),", "),INT(B1829)),""),IF(C1829=VALUE(REPORTE!C$10),IF(SUM(DC1830:DC$1993),CONCATENATE(INT(B1829),", "),INT(B1829)),""))</f>
        <v>#VALUE!</v>
      </c>
      <c r="DG1829" s="5"/>
      <c r="DH1829" s="5"/>
      <c r="DI1829" s="5"/>
      <c r="DJ1829" s="5"/>
    </row>
    <row r="1830" spans="1:114">
      <c r="A1830" s="24"/>
      <c r="B1830" s="3"/>
      <c r="D1830" s="1"/>
      <c r="H1830" s="5"/>
      <c r="L1830" s="4"/>
      <c r="M1830" s="4"/>
      <c r="Q1830" s="5"/>
      <c r="Z1830" s="4"/>
      <c r="BH1830" s="7"/>
      <c r="BI1830" s="4"/>
      <c r="BJ1830" s="123"/>
      <c r="BK1830" s="140"/>
      <c r="BP1830" s="5"/>
      <c r="BS1830" s="5"/>
      <c r="BT1830" s="5"/>
      <c r="BU1830" s="5"/>
      <c r="BV1830" s="5"/>
      <c r="BX1830" s="14"/>
      <c r="BY1830" s="28"/>
      <c r="DC1830" s="5" t="e">
        <f>IF(REPORTE!AH$2="si",IF(C1830=VALUE(REPORTE!C$11),IF(SUM(DC1831:DC$1993),CONCATENATE(INT(B1830),", "),INT(B1830)),""),IF(C1830=VALUE(REPORTE!C$10),IF(SUM(DC1831:DC$1993),CONCATENATE(INT(B1830),", "),INT(B1830)),""))</f>
        <v>#VALUE!</v>
      </c>
      <c r="DG1830" s="5"/>
      <c r="DH1830" s="5"/>
      <c r="DI1830" s="5"/>
      <c r="DJ1830" s="5"/>
    </row>
    <row r="1831" spans="1:114">
      <c r="A1831" s="24"/>
      <c r="B1831" s="3"/>
      <c r="D1831" s="1"/>
      <c r="H1831" s="5"/>
      <c r="L1831" s="4"/>
      <c r="M1831" s="4"/>
      <c r="Q1831" s="5"/>
      <c r="Z1831" s="4"/>
      <c r="BH1831" s="7"/>
      <c r="BI1831" s="4"/>
      <c r="BJ1831" s="123"/>
      <c r="BK1831" s="140"/>
      <c r="BP1831" s="5"/>
      <c r="BS1831" s="5"/>
      <c r="BT1831" s="5"/>
      <c r="BU1831" s="5"/>
      <c r="BV1831" s="5"/>
      <c r="BX1831" s="14"/>
      <c r="BY1831" s="28"/>
      <c r="DC1831" s="5" t="e">
        <f>IF(REPORTE!AH$2="si",IF(C1831=VALUE(REPORTE!C$11),IF(SUM(DC1832:DC$1993),CONCATENATE(INT(B1831),", "),INT(B1831)),""),IF(C1831=VALUE(REPORTE!C$10),IF(SUM(DC1832:DC$1993),CONCATENATE(INT(B1831),", "),INT(B1831)),""))</f>
        <v>#VALUE!</v>
      </c>
      <c r="DG1831" s="5"/>
      <c r="DH1831" s="5"/>
      <c r="DI1831" s="5"/>
      <c r="DJ1831" s="5"/>
    </row>
    <row r="1832" spans="1:114">
      <c r="A1832" s="24"/>
      <c r="B1832" s="3"/>
      <c r="D1832" s="1"/>
      <c r="H1832" s="5"/>
      <c r="L1832" s="4"/>
      <c r="M1832" s="4"/>
      <c r="Q1832" s="5"/>
      <c r="Z1832" s="4"/>
      <c r="BH1832" s="7"/>
      <c r="BI1832" s="4"/>
      <c r="BJ1832" s="123"/>
      <c r="BK1832" s="140"/>
      <c r="BP1832" s="5"/>
      <c r="BS1832" s="5"/>
      <c r="BT1832" s="5"/>
      <c r="BU1832" s="5"/>
      <c r="BV1832" s="5"/>
      <c r="BX1832" s="14"/>
      <c r="BY1832" s="28"/>
      <c r="DC1832" s="5" t="e">
        <f>IF(REPORTE!AH$2="si",IF(C1832=VALUE(REPORTE!C$11),IF(SUM(DC1833:DC$1993),CONCATENATE(INT(B1832),", "),INT(B1832)),""),IF(C1832=VALUE(REPORTE!C$10),IF(SUM(DC1833:DC$1993),CONCATENATE(INT(B1832),", "),INT(B1832)),""))</f>
        <v>#VALUE!</v>
      </c>
      <c r="DG1832" s="5"/>
      <c r="DH1832" s="5"/>
      <c r="DI1832" s="5"/>
      <c r="DJ1832" s="5"/>
    </row>
    <row r="1833" spans="1:114">
      <c r="A1833" s="24"/>
      <c r="B1833" s="3"/>
      <c r="D1833" s="1"/>
      <c r="H1833" s="5"/>
      <c r="L1833" s="4"/>
      <c r="M1833" s="4"/>
      <c r="Q1833" s="5"/>
      <c r="Z1833" s="4"/>
      <c r="BH1833" s="7"/>
      <c r="BI1833" s="4"/>
      <c r="BJ1833" s="123"/>
      <c r="BK1833" s="140"/>
      <c r="BP1833" s="5"/>
      <c r="BS1833" s="5"/>
      <c r="BT1833" s="5"/>
      <c r="BU1833" s="5"/>
      <c r="BV1833" s="5"/>
      <c r="BX1833" s="14"/>
      <c r="BY1833" s="28"/>
      <c r="DC1833" s="5" t="e">
        <f>IF(REPORTE!AH$2="si",IF(C1833=VALUE(REPORTE!C$11),IF(SUM(DC1834:DC$1993),CONCATENATE(INT(B1833),", "),INT(B1833)),""),IF(C1833=VALUE(REPORTE!C$10),IF(SUM(DC1834:DC$1993),CONCATENATE(INT(B1833),", "),INT(B1833)),""))</f>
        <v>#VALUE!</v>
      </c>
      <c r="DG1833" s="5"/>
      <c r="DH1833" s="5"/>
      <c r="DI1833" s="5"/>
      <c r="DJ1833" s="5"/>
    </row>
    <row r="1834" spans="1:114">
      <c r="A1834" s="24"/>
      <c r="B1834" s="3"/>
      <c r="D1834" s="1"/>
      <c r="H1834" s="5"/>
      <c r="L1834" s="4"/>
      <c r="M1834" s="4"/>
      <c r="Q1834" s="5"/>
      <c r="Z1834" s="4"/>
      <c r="BH1834" s="7"/>
      <c r="BI1834" s="4"/>
      <c r="BJ1834" s="123"/>
      <c r="BK1834" s="140"/>
      <c r="BP1834" s="5"/>
      <c r="BS1834" s="5"/>
      <c r="BT1834" s="5"/>
      <c r="BU1834" s="5"/>
      <c r="BV1834" s="5"/>
      <c r="BX1834" s="14"/>
      <c r="BY1834" s="28"/>
      <c r="DC1834" s="5" t="e">
        <f>IF(REPORTE!AH$2="si",IF(C1834=VALUE(REPORTE!C$11),IF(SUM(DC1835:DC$1993),CONCATENATE(INT(B1834),", "),INT(B1834)),""),IF(C1834=VALUE(REPORTE!C$10),IF(SUM(DC1835:DC$1993),CONCATENATE(INT(B1834),", "),INT(B1834)),""))</f>
        <v>#VALUE!</v>
      </c>
      <c r="DG1834" s="5"/>
      <c r="DH1834" s="5"/>
      <c r="DI1834" s="5"/>
      <c r="DJ1834" s="5"/>
    </row>
    <row r="1835" spans="1:114">
      <c r="A1835" s="24"/>
      <c r="B1835" s="3"/>
      <c r="D1835" s="1"/>
      <c r="H1835" s="5"/>
      <c r="L1835" s="4"/>
      <c r="M1835" s="4"/>
      <c r="Q1835" s="5"/>
      <c r="Z1835" s="4"/>
      <c r="BH1835" s="7"/>
      <c r="BI1835" s="4"/>
      <c r="BJ1835" s="123"/>
      <c r="BK1835" s="140"/>
      <c r="BP1835" s="5"/>
      <c r="BS1835" s="5"/>
      <c r="BT1835" s="5"/>
      <c r="BU1835" s="5"/>
      <c r="BV1835" s="5"/>
      <c r="BX1835" s="14"/>
      <c r="BY1835" s="28"/>
      <c r="DC1835" s="5" t="e">
        <f>IF(REPORTE!AH$2="si",IF(C1835=VALUE(REPORTE!C$11),IF(SUM(DC1836:DC$1993),CONCATENATE(INT(B1835),", "),INT(B1835)),""),IF(C1835=VALUE(REPORTE!C$10),IF(SUM(DC1836:DC$1993),CONCATENATE(INT(B1835),", "),INT(B1835)),""))</f>
        <v>#VALUE!</v>
      </c>
      <c r="DG1835" s="5"/>
      <c r="DH1835" s="5"/>
      <c r="DI1835" s="5"/>
      <c r="DJ1835" s="5"/>
    </row>
    <row r="1836" spans="1:114">
      <c r="A1836" s="24"/>
      <c r="B1836" s="3"/>
      <c r="D1836" s="1"/>
      <c r="H1836" s="5"/>
      <c r="L1836" s="4"/>
      <c r="M1836" s="4"/>
      <c r="Q1836" s="5"/>
      <c r="Z1836" s="4"/>
      <c r="BH1836" s="7"/>
      <c r="BI1836" s="4"/>
      <c r="BJ1836" s="123"/>
      <c r="BK1836" s="140"/>
      <c r="BP1836" s="5"/>
      <c r="BS1836" s="5"/>
      <c r="BT1836" s="5"/>
      <c r="BU1836" s="5"/>
      <c r="BV1836" s="5"/>
      <c r="BX1836" s="14"/>
      <c r="BY1836" s="28"/>
      <c r="DC1836" s="5" t="e">
        <f>IF(REPORTE!AH$2="si",IF(C1836=VALUE(REPORTE!C$11),IF(SUM(DC1837:DC$1993),CONCATENATE(INT(B1836),", "),INT(B1836)),""),IF(C1836=VALUE(REPORTE!C$10),IF(SUM(DC1837:DC$1993),CONCATENATE(INT(B1836),", "),INT(B1836)),""))</f>
        <v>#VALUE!</v>
      </c>
      <c r="DG1836" s="5"/>
      <c r="DH1836" s="5"/>
      <c r="DI1836" s="5"/>
      <c r="DJ1836" s="5"/>
    </row>
    <row r="1837" spans="1:114">
      <c r="A1837" s="24"/>
      <c r="B1837" s="3"/>
      <c r="D1837" s="1"/>
      <c r="H1837" s="5"/>
      <c r="L1837" s="4"/>
      <c r="M1837" s="4"/>
      <c r="Q1837" s="5"/>
      <c r="Z1837" s="4"/>
      <c r="BH1837" s="7"/>
      <c r="BI1837" s="4"/>
      <c r="BJ1837" s="123"/>
      <c r="BK1837" s="140"/>
      <c r="BP1837" s="5"/>
      <c r="BS1837" s="5"/>
      <c r="BT1837" s="5"/>
      <c r="BU1837" s="5"/>
      <c r="BV1837" s="5"/>
      <c r="BX1837" s="14"/>
      <c r="BY1837" s="28"/>
      <c r="DC1837" s="5" t="e">
        <f>IF(REPORTE!AH$2="si",IF(C1837=VALUE(REPORTE!C$11),IF(SUM(DC1838:DC$1993),CONCATENATE(INT(B1837),", "),INT(B1837)),""),IF(C1837=VALUE(REPORTE!C$10),IF(SUM(DC1838:DC$1993),CONCATENATE(INT(B1837),", "),INT(B1837)),""))</f>
        <v>#VALUE!</v>
      </c>
      <c r="DG1837" s="5"/>
      <c r="DH1837" s="5"/>
      <c r="DI1837" s="5"/>
      <c r="DJ1837" s="5"/>
    </row>
    <row r="1838" spans="1:114">
      <c r="A1838" s="24"/>
      <c r="B1838" s="3"/>
      <c r="D1838" s="1"/>
      <c r="H1838" s="5"/>
      <c r="L1838" s="4"/>
      <c r="M1838" s="4"/>
      <c r="Q1838" s="5"/>
      <c r="Z1838" s="4"/>
      <c r="BH1838" s="7"/>
      <c r="BI1838" s="4"/>
      <c r="BJ1838" s="123"/>
      <c r="BK1838" s="140"/>
      <c r="BP1838" s="5"/>
      <c r="BS1838" s="5"/>
      <c r="BT1838" s="5"/>
      <c r="BU1838" s="5"/>
      <c r="BV1838" s="5"/>
      <c r="BX1838" s="14"/>
      <c r="BY1838" s="28"/>
      <c r="DC1838" s="5" t="e">
        <f>IF(REPORTE!AH$2="si",IF(C1838=VALUE(REPORTE!C$11),IF(SUM(DC1839:DC$1993),CONCATENATE(INT(B1838),", "),INT(B1838)),""),IF(C1838=VALUE(REPORTE!C$10),IF(SUM(DC1839:DC$1993),CONCATENATE(INT(B1838),", "),INT(B1838)),""))</f>
        <v>#VALUE!</v>
      </c>
      <c r="DG1838" s="5"/>
      <c r="DH1838" s="5"/>
      <c r="DI1838" s="5"/>
      <c r="DJ1838" s="5"/>
    </row>
    <row r="1839" spans="1:114">
      <c r="A1839" s="24"/>
      <c r="B1839" s="3"/>
      <c r="D1839" s="1"/>
      <c r="H1839" s="5"/>
      <c r="L1839" s="4"/>
      <c r="M1839" s="4"/>
      <c r="Q1839" s="5"/>
      <c r="Z1839" s="4"/>
      <c r="BH1839" s="7"/>
      <c r="BI1839" s="4"/>
      <c r="BJ1839" s="123"/>
      <c r="BK1839" s="140"/>
      <c r="BP1839" s="5"/>
      <c r="BS1839" s="5"/>
      <c r="BT1839" s="5"/>
      <c r="BU1839" s="5"/>
      <c r="BV1839" s="5"/>
      <c r="BX1839" s="14"/>
      <c r="BY1839" s="28"/>
      <c r="DC1839" s="5" t="e">
        <f>IF(REPORTE!AH$2="si",IF(C1839=VALUE(REPORTE!C$11),IF(SUM(DC1840:DC$1993),CONCATENATE(INT(B1839),", "),INT(B1839)),""),IF(C1839=VALUE(REPORTE!C$10),IF(SUM(DC1840:DC$1993),CONCATENATE(INT(B1839),", "),INT(B1839)),""))</f>
        <v>#VALUE!</v>
      </c>
      <c r="DG1839" s="5"/>
      <c r="DH1839" s="5"/>
      <c r="DI1839" s="5"/>
      <c r="DJ1839" s="5"/>
    </row>
    <row r="1840" spans="1:114">
      <c r="A1840" s="24"/>
      <c r="B1840" s="3"/>
      <c r="D1840" s="1"/>
      <c r="H1840" s="5"/>
      <c r="L1840" s="4"/>
      <c r="M1840" s="4"/>
      <c r="Q1840" s="5"/>
      <c r="Z1840" s="4"/>
      <c r="BH1840" s="7"/>
      <c r="BI1840" s="4"/>
      <c r="BJ1840" s="123"/>
      <c r="BK1840" s="140"/>
      <c r="BP1840" s="5"/>
      <c r="BS1840" s="5"/>
      <c r="BT1840" s="5"/>
      <c r="BU1840" s="5"/>
      <c r="BV1840" s="5"/>
      <c r="BX1840" s="14"/>
      <c r="BY1840" s="28"/>
      <c r="DC1840" s="5" t="e">
        <f>IF(REPORTE!AH$2="si",IF(C1840=VALUE(REPORTE!C$11),IF(SUM(DC1841:DC$1993),CONCATENATE(INT(B1840),", "),INT(B1840)),""),IF(C1840=VALUE(REPORTE!C$10),IF(SUM(DC1841:DC$1993),CONCATENATE(INT(B1840),", "),INT(B1840)),""))</f>
        <v>#VALUE!</v>
      </c>
      <c r="DG1840" s="5"/>
      <c r="DH1840" s="5"/>
      <c r="DI1840" s="5"/>
      <c r="DJ1840" s="5"/>
    </row>
    <row r="1841" spans="1:114">
      <c r="A1841" s="24"/>
      <c r="B1841" s="3"/>
      <c r="D1841" s="1"/>
      <c r="H1841" s="5"/>
      <c r="L1841" s="4"/>
      <c r="M1841" s="4"/>
      <c r="Q1841" s="5"/>
      <c r="Z1841" s="4"/>
      <c r="BH1841" s="7"/>
      <c r="BI1841" s="4"/>
      <c r="BJ1841" s="123"/>
      <c r="BK1841" s="140"/>
      <c r="BP1841" s="5"/>
      <c r="BS1841" s="5"/>
      <c r="BT1841" s="5"/>
      <c r="BU1841" s="5"/>
      <c r="BV1841" s="5"/>
      <c r="BX1841" s="14"/>
      <c r="BY1841" s="28"/>
      <c r="DC1841" s="5" t="e">
        <f>IF(REPORTE!AH$2="si",IF(C1841=VALUE(REPORTE!C$11),IF(SUM(DC1842:DC$1993),CONCATENATE(INT(B1841),", "),INT(B1841)),""),IF(C1841=VALUE(REPORTE!C$10),IF(SUM(DC1842:DC$1993),CONCATENATE(INT(B1841),", "),INT(B1841)),""))</f>
        <v>#VALUE!</v>
      </c>
      <c r="DG1841" s="5"/>
      <c r="DH1841" s="5"/>
      <c r="DI1841" s="5"/>
      <c r="DJ1841" s="5"/>
    </row>
    <row r="1842" spans="1:114">
      <c r="A1842" s="24"/>
      <c r="B1842" s="3"/>
      <c r="D1842" s="1"/>
      <c r="H1842" s="5"/>
      <c r="L1842" s="4"/>
      <c r="M1842" s="4"/>
      <c r="Q1842" s="5"/>
      <c r="Z1842" s="4"/>
      <c r="BH1842" s="7"/>
      <c r="BI1842" s="4"/>
      <c r="BJ1842" s="123"/>
      <c r="BK1842" s="140"/>
      <c r="BP1842" s="5"/>
      <c r="BS1842" s="5"/>
      <c r="BT1842" s="5"/>
      <c r="BU1842" s="5"/>
      <c r="BV1842" s="5"/>
      <c r="BX1842" s="14"/>
      <c r="BY1842" s="28"/>
      <c r="DC1842" s="5" t="e">
        <f>IF(REPORTE!AH$2="si",IF(C1842=VALUE(REPORTE!C$11),IF(SUM(DC1843:DC$1993),CONCATENATE(INT(B1842),", "),INT(B1842)),""),IF(C1842=VALUE(REPORTE!C$10),IF(SUM(DC1843:DC$1993),CONCATENATE(INT(B1842),", "),INT(B1842)),""))</f>
        <v>#VALUE!</v>
      </c>
      <c r="DG1842" s="5"/>
      <c r="DH1842" s="5"/>
      <c r="DI1842" s="5"/>
      <c r="DJ1842" s="5"/>
    </row>
    <row r="1843" spans="1:114">
      <c r="A1843" s="24"/>
      <c r="B1843" s="3"/>
      <c r="D1843" s="1"/>
      <c r="H1843" s="5"/>
      <c r="L1843" s="4"/>
      <c r="M1843" s="4"/>
      <c r="Q1843" s="5"/>
      <c r="Z1843" s="4"/>
      <c r="BH1843" s="7"/>
      <c r="BI1843" s="4"/>
      <c r="BJ1843" s="123"/>
      <c r="BK1843" s="140"/>
      <c r="BP1843" s="5"/>
      <c r="BS1843" s="5"/>
      <c r="BT1843" s="5"/>
      <c r="BU1843" s="5"/>
      <c r="BV1843" s="5"/>
      <c r="BX1843" s="14"/>
      <c r="BY1843" s="28"/>
      <c r="DC1843" s="5" t="e">
        <f>IF(REPORTE!AH$2="si",IF(C1843=VALUE(REPORTE!C$11),IF(SUM(DC1844:DC$1993),CONCATENATE(INT(B1843),", "),INT(B1843)),""),IF(C1843=VALUE(REPORTE!C$10),IF(SUM(DC1844:DC$1993),CONCATENATE(INT(B1843),", "),INT(B1843)),""))</f>
        <v>#VALUE!</v>
      </c>
      <c r="DG1843" s="5"/>
      <c r="DH1843" s="5"/>
      <c r="DI1843" s="5"/>
      <c r="DJ1843" s="5"/>
    </row>
    <row r="1844" spans="1:114">
      <c r="A1844" s="24"/>
      <c r="B1844" s="3"/>
      <c r="D1844" s="1"/>
      <c r="H1844" s="5"/>
      <c r="L1844" s="4"/>
      <c r="M1844" s="4"/>
      <c r="Q1844" s="5"/>
      <c r="Z1844" s="4"/>
      <c r="BH1844" s="7"/>
      <c r="BI1844" s="4"/>
      <c r="BJ1844" s="123"/>
      <c r="BK1844" s="140"/>
      <c r="BP1844" s="5"/>
      <c r="BS1844" s="5"/>
      <c r="BT1844" s="5"/>
      <c r="BU1844" s="5"/>
      <c r="BV1844" s="5"/>
      <c r="BX1844" s="14"/>
      <c r="BY1844" s="28"/>
      <c r="DC1844" s="5" t="e">
        <f>IF(REPORTE!AH$2="si",IF(C1844=VALUE(REPORTE!C$11),IF(SUM(DC1845:DC$1993),CONCATENATE(INT(B1844),", "),INT(B1844)),""),IF(C1844=VALUE(REPORTE!C$10),IF(SUM(DC1845:DC$1993),CONCATENATE(INT(B1844),", "),INT(B1844)),""))</f>
        <v>#VALUE!</v>
      </c>
      <c r="DG1844" s="5"/>
      <c r="DH1844" s="5"/>
      <c r="DI1844" s="5"/>
      <c r="DJ1844" s="5"/>
    </row>
    <row r="1845" spans="1:114">
      <c r="A1845" s="24"/>
      <c r="B1845" s="3"/>
      <c r="D1845" s="1"/>
      <c r="H1845" s="5"/>
      <c r="L1845" s="4"/>
      <c r="M1845" s="4"/>
      <c r="Q1845" s="5"/>
      <c r="Z1845" s="4"/>
      <c r="BH1845" s="7"/>
      <c r="BI1845" s="4"/>
      <c r="BJ1845" s="123"/>
      <c r="BK1845" s="140"/>
      <c r="BP1845" s="5"/>
      <c r="BS1845" s="5"/>
      <c r="BT1845" s="5"/>
      <c r="BU1845" s="5"/>
      <c r="BV1845" s="5"/>
      <c r="BX1845" s="14"/>
      <c r="BY1845" s="28"/>
      <c r="DC1845" s="5" t="e">
        <f>IF(REPORTE!AH$2="si",IF(C1845=VALUE(REPORTE!C$11),IF(SUM(DC1846:DC$1993),CONCATENATE(INT(B1845),", "),INT(B1845)),""),IF(C1845=VALUE(REPORTE!C$10),IF(SUM(DC1846:DC$1993),CONCATENATE(INT(B1845),", "),INT(B1845)),""))</f>
        <v>#VALUE!</v>
      </c>
      <c r="DG1845" s="5"/>
      <c r="DH1845" s="5"/>
      <c r="DI1845" s="5"/>
      <c r="DJ1845" s="5"/>
    </row>
    <row r="1846" spans="1:114">
      <c r="A1846" s="24"/>
      <c r="B1846" s="3"/>
      <c r="D1846" s="1"/>
      <c r="H1846" s="5"/>
      <c r="L1846" s="4"/>
      <c r="M1846" s="4"/>
      <c r="Q1846" s="5"/>
      <c r="Z1846" s="4"/>
      <c r="BH1846" s="7"/>
      <c r="BI1846" s="4"/>
      <c r="BJ1846" s="123"/>
      <c r="BK1846" s="140"/>
      <c r="BP1846" s="5"/>
      <c r="BS1846" s="5"/>
      <c r="BT1846" s="5"/>
      <c r="BU1846" s="5"/>
      <c r="BV1846" s="5"/>
      <c r="BX1846" s="14"/>
      <c r="BY1846" s="28"/>
      <c r="DC1846" s="5" t="e">
        <f>IF(REPORTE!AH$2="si",IF(C1846=VALUE(REPORTE!C$11),IF(SUM(DC1847:DC$1993),CONCATENATE(INT(B1846),", "),INT(B1846)),""),IF(C1846=VALUE(REPORTE!C$10),IF(SUM(DC1847:DC$1993),CONCATENATE(INT(B1846),", "),INT(B1846)),""))</f>
        <v>#VALUE!</v>
      </c>
      <c r="DG1846" s="5"/>
      <c r="DH1846" s="5"/>
      <c r="DI1846" s="5"/>
      <c r="DJ1846" s="5"/>
    </row>
    <row r="1847" spans="1:114">
      <c r="A1847" s="24"/>
      <c r="B1847" s="3"/>
      <c r="D1847" s="1"/>
      <c r="H1847" s="5"/>
      <c r="L1847" s="4"/>
      <c r="M1847" s="4"/>
      <c r="Q1847" s="5"/>
      <c r="Z1847" s="4"/>
      <c r="BH1847" s="7"/>
      <c r="BI1847" s="4"/>
      <c r="BJ1847" s="123"/>
      <c r="BK1847" s="140"/>
      <c r="BP1847" s="5"/>
      <c r="BS1847" s="5"/>
      <c r="BT1847" s="5"/>
      <c r="BU1847" s="5"/>
      <c r="BV1847" s="5"/>
      <c r="BX1847" s="14"/>
      <c r="BY1847" s="28"/>
      <c r="DC1847" s="5" t="e">
        <f>IF(REPORTE!AH$2="si",IF(C1847=VALUE(REPORTE!C$11),IF(SUM(DC1848:DC$1993),CONCATENATE(INT(B1847),", "),INT(B1847)),""),IF(C1847=VALUE(REPORTE!C$10),IF(SUM(DC1848:DC$1993),CONCATENATE(INT(B1847),", "),INT(B1847)),""))</f>
        <v>#VALUE!</v>
      </c>
      <c r="DG1847" s="5"/>
      <c r="DH1847" s="5"/>
      <c r="DI1847" s="5"/>
      <c r="DJ1847" s="5"/>
    </row>
    <row r="1848" spans="1:114">
      <c r="A1848" s="24"/>
      <c r="B1848" s="3"/>
      <c r="D1848" s="1"/>
      <c r="H1848" s="5"/>
      <c r="L1848" s="4"/>
      <c r="M1848" s="4"/>
      <c r="Q1848" s="5"/>
      <c r="Z1848" s="4"/>
      <c r="BH1848" s="7"/>
      <c r="BI1848" s="4"/>
      <c r="BJ1848" s="123"/>
      <c r="BK1848" s="140"/>
      <c r="BP1848" s="5"/>
      <c r="BS1848" s="5"/>
      <c r="BT1848" s="5"/>
      <c r="BU1848" s="5"/>
      <c r="BV1848" s="5"/>
      <c r="BX1848" s="14"/>
      <c r="BY1848" s="28"/>
      <c r="DC1848" s="5" t="e">
        <f>IF(REPORTE!AH$2="si",IF(C1848=VALUE(REPORTE!C$11),IF(SUM(DC1849:DC$1993),CONCATENATE(INT(B1848),", "),INT(B1848)),""),IF(C1848=VALUE(REPORTE!C$10),IF(SUM(DC1849:DC$1993),CONCATENATE(INT(B1848),", "),INT(B1848)),""))</f>
        <v>#VALUE!</v>
      </c>
      <c r="DG1848" s="5"/>
      <c r="DH1848" s="5"/>
      <c r="DI1848" s="5"/>
      <c r="DJ1848" s="5"/>
    </row>
    <row r="1849" spans="1:114">
      <c r="A1849" s="24"/>
      <c r="B1849" s="3"/>
      <c r="D1849" s="1"/>
      <c r="H1849" s="5"/>
      <c r="L1849" s="4"/>
      <c r="M1849" s="4"/>
      <c r="Q1849" s="5"/>
      <c r="Z1849" s="4"/>
      <c r="BH1849" s="7"/>
      <c r="BI1849" s="4"/>
      <c r="BJ1849" s="123"/>
      <c r="BK1849" s="140"/>
      <c r="BP1849" s="5"/>
      <c r="BS1849" s="5"/>
      <c r="BT1849" s="5"/>
      <c r="BU1849" s="5"/>
      <c r="BV1849" s="5"/>
      <c r="BX1849" s="14"/>
      <c r="BY1849" s="28"/>
      <c r="DC1849" s="5" t="e">
        <f>IF(REPORTE!AH$2="si",IF(C1849=VALUE(REPORTE!C$11),IF(SUM(DC1850:DC$1993),CONCATENATE(INT(B1849),", "),INT(B1849)),""),IF(C1849=VALUE(REPORTE!C$10),IF(SUM(DC1850:DC$1993),CONCATENATE(INT(B1849),", "),INT(B1849)),""))</f>
        <v>#VALUE!</v>
      </c>
      <c r="DD1849" s="5"/>
      <c r="DG1849" s="5"/>
      <c r="DH1849" s="5"/>
      <c r="DI1849" s="5"/>
      <c r="DJ1849" s="5"/>
    </row>
    <row r="1850" spans="1:114">
      <c r="A1850" s="24"/>
      <c r="B1850" s="3"/>
      <c r="D1850" s="1"/>
      <c r="H1850" s="5"/>
      <c r="L1850" s="4"/>
      <c r="M1850" s="4"/>
      <c r="Q1850" s="5"/>
      <c r="Z1850" s="4"/>
      <c r="BH1850" s="7"/>
      <c r="BI1850" s="4"/>
      <c r="BJ1850" s="123"/>
      <c r="BK1850" s="140"/>
      <c r="BP1850" s="5"/>
      <c r="BS1850" s="5"/>
      <c r="BT1850" s="5"/>
      <c r="BU1850" s="5"/>
      <c r="BV1850" s="5"/>
      <c r="BX1850" s="14"/>
      <c r="BY1850" s="28"/>
      <c r="DC1850" s="5" t="e">
        <f>IF(REPORTE!AH$2="si",IF(C1850=VALUE(REPORTE!C$11),IF(SUM(DC1851:DC$1993),CONCATENATE(INT(B1850),", "),INT(B1850)),""),IF(C1850=VALUE(REPORTE!C$10),IF(SUM(DC1851:DC$1993),CONCATENATE(INT(B1850),", "),INT(B1850)),""))</f>
        <v>#VALUE!</v>
      </c>
      <c r="DD1850" s="5" t="e">
        <f>CONCATENATE(DC1850,DC1851,DC1852,DC1853,DC1854,DC1855,DC1856,DC1857,DC1858,DC1859,DC1860,DC1861,DC1862,DC1863,DC1864,DC1865,DC1866,DC1867,DC1868,DC1869,DC1870,DC1871,DC1872,DC1873,DC1874,DC1875,DC1876,DC1877,DC1878,DC1879,DC1880,DC1881,DC1882,DC1883,DC1884,DC1885,DC1886,DC1887,DC1888,DC1889,DC1890,DC1891)</f>
        <v>#VALUE!</v>
      </c>
      <c r="DG1850" s="5"/>
      <c r="DH1850" s="5"/>
      <c r="DI1850" s="5"/>
      <c r="DJ1850" s="5"/>
    </row>
    <row r="1851" spans="1:114">
      <c r="A1851" s="24"/>
      <c r="B1851" s="3"/>
      <c r="D1851" s="1"/>
      <c r="H1851" s="5"/>
      <c r="L1851" s="4"/>
      <c r="M1851" s="4"/>
      <c r="Q1851" s="5"/>
      <c r="Z1851" s="4"/>
      <c r="BH1851" s="7"/>
      <c r="BI1851" s="4"/>
      <c r="BJ1851" s="123"/>
      <c r="BK1851" s="140"/>
      <c r="BP1851" s="5"/>
      <c r="BS1851" s="5"/>
      <c r="BT1851" s="5"/>
      <c r="BU1851" s="5"/>
      <c r="BV1851" s="5"/>
      <c r="BX1851" s="14"/>
      <c r="BY1851" s="28"/>
      <c r="DC1851" s="5" t="e">
        <f>IF(REPORTE!AH$2="si",IF(C1851=VALUE(REPORTE!C$11),IF(SUM(DC1852:DC$1993),CONCATENATE(INT(B1851),", "),INT(B1851)),""),IF(C1851=VALUE(REPORTE!C$10),IF(SUM(DC1852:DC$1993),CONCATENATE(INT(B1851),", "),INT(B1851)),""))</f>
        <v>#VALUE!</v>
      </c>
      <c r="DG1851" s="5"/>
      <c r="DH1851" s="5"/>
      <c r="DI1851" s="5"/>
      <c r="DJ1851" s="5"/>
    </row>
    <row r="1852" spans="1:114">
      <c r="A1852" s="24"/>
      <c r="B1852" s="3"/>
      <c r="D1852" s="1"/>
      <c r="H1852" s="5"/>
      <c r="L1852" s="4"/>
      <c r="M1852" s="4"/>
      <c r="Q1852" s="5"/>
      <c r="Z1852" s="4"/>
      <c r="BH1852" s="7"/>
      <c r="BI1852" s="4"/>
      <c r="BJ1852" s="123"/>
      <c r="BK1852" s="140"/>
      <c r="BP1852" s="5"/>
      <c r="BS1852" s="5"/>
      <c r="BT1852" s="5"/>
      <c r="BU1852" s="5"/>
      <c r="BV1852" s="5"/>
      <c r="BX1852" s="14"/>
      <c r="BY1852" s="28"/>
      <c r="DC1852" s="5" t="e">
        <f>IF(REPORTE!AH$2="si",IF(C1852=VALUE(REPORTE!C$11),IF(SUM(DC1853:DC$1993),CONCATENATE(INT(B1852),", "),INT(B1852)),""),IF(C1852=VALUE(REPORTE!C$10),IF(SUM(DC1853:DC$1993),CONCATENATE(INT(B1852),", "),INT(B1852)),""))</f>
        <v>#VALUE!</v>
      </c>
      <c r="DG1852" s="5"/>
      <c r="DH1852" s="5"/>
      <c r="DI1852" s="5"/>
      <c r="DJ1852" s="5"/>
    </row>
    <row r="1853" spans="1:114">
      <c r="A1853" s="24"/>
      <c r="B1853" s="3"/>
      <c r="D1853" s="1"/>
      <c r="H1853" s="5"/>
      <c r="L1853" s="4"/>
      <c r="M1853" s="4"/>
      <c r="Q1853" s="5"/>
      <c r="Z1853" s="4"/>
      <c r="BH1853" s="7"/>
      <c r="BI1853" s="4"/>
      <c r="BJ1853" s="123"/>
      <c r="BK1853" s="140"/>
      <c r="BP1853" s="5"/>
      <c r="BS1853" s="5"/>
      <c r="BT1853" s="5"/>
      <c r="BU1853" s="5"/>
      <c r="BV1853" s="5"/>
      <c r="BX1853" s="14"/>
      <c r="BY1853" s="28"/>
      <c r="DC1853" s="5" t="e">
        <f>IF(REPORTE!AH$2="si",IF(C1853=VALUE(REPORTE!C$11),IF(SUM(DC1854:DC$1993),CONCATENATE(INT(B1853),", "),INT(B1853)),""),IF(C1853=VALUE(REPORTE!C$10),IF(SUM(DC1854:DC$1993),CONCATENATE(INT(B1853),", "),INT(B1853)),""))</f>
        <v>#VALUE!</v>
      </c>
      <c r="DG1853" s="5"/>
      <c r="DH1853" s="5"/>
      <c r="DI1853" s="5"/>
      <c r="DJ1853" s="5"/>
    </row>
    <row r="1854" spans="1:114">
      <c r="A1854" s="24"/>
      <c r="B1854" s="3"/>
      <c r="D1854" s="1"/>
      <c r="H1854" s="5"/>
      <c r="L1854" s="4"/>
      <c r="M1854" s="4"/>
      <c r="Q1854" s="5"/>
      <c r="Z1854" s="4"/>
      <c r="BH1854" s="7"/>
      <c r="BI1854" s="4"/>
      <c r="BJ1854" s="123"/>
      <c r="BK1854" s="140"/>
      <c r="BP1854" s="5"/>
      <c r="BS1854" s="5"/>
      <c r="BT1854" s="5"/>
      <c r="BU1854" s="5"/>
      <c r="BV1854" s="5"/>
      <c r="BX1854" s="14"/>
      <c r="BY1854" s="28"/>
      <c r="DC1854" s="5" t="e">
        <f>IF(REPORTE!AH$2="si",IF(C1854=VALUE(REPORTE!C$11),IF(SUM(DC1855:DC$1993),CONCATENATE(INT(B1854),", "),INT(B1854)),""),IF(C1854=VALUE(REPORTE!C$10),IF(SUM(DC1855:DC$1993),CONCATENATE(INT(B1854),", "),INT(B1854)),""))</f>
        <v>#VALUE!</v>
      </c>
      <c r="DG1854" s="5"/>
      <c r="DH1854" s="5"/>
      <c r="DI1854" s="5"/>
      <c r="DJ1854" s="5"/>
    </row>
    <row r="1855" spans="1:114">
      <c r="A1855" s="24"/>
      <c r="B1855" s="3"/>
      <c r="D1855" s="1"/>
      <c r="H1855" s="5"/>
      <c r="L1855" s="4"/>
      <c r="M1855" s="4"/>
      <c r="Q1855" s="5"/>
      <c r="Z1855" s="4"/>
      <c r="BH1855" s="7"/>
      <c r="BI1855" s="4"/>
      <c r="BJ1855" s="123"/>
      <c r="BK1855" s="140"/>
      <c r="BP1855" s="5"/>
      <c r="BS1855" s="5"/>
      <c r="BT1855" s="5"/>
      <c r="BU1855" s="5"/>
      <c r="BV1855" s="5"/>
      <c r="BX1855" s="14"/>
      <c r="BY1855" s="28"/>
      <c r="DC1855" s="5" t="e">
        <f>IF(REPORTE!AH$2="si",IF(C1855=VALUE(REPORTE!C$11),IF(SUM(DC1856:DC$1993),CONCATENATE(INT(B1855),", "),INT(B1855)),""),IF(C1855=VALUE(REPORTE!C$10),IF(SUM(DC1856:DC$1993),CONCATENATE(INT(B1855),", "),INT(B1855)),""))</f>
        <v>#VALUE!</v>
      </c>
      <c r="DG1855" s="5"/>
      <c r="DH1855" s="5"/>
      <c r="DI1855" s="5"/>
      <c r="DJ1855" s="5"/>
    </row>
    <row r="1856" spans="1:114">
      <c r="A1856" s="24"/>
      <c r="B1856" s="3"/>
      <c r="D1856" s="1"/>
      <c r="H1856" s="5"/>
      <c r="L1856" s="4"/>
      <c r="M1856" s="4"/>
      <c r="Q1856" s="5"/>
      <c r="Z1856" s="4"/>
      <c r="BH1856" s="7"/>
      <c r="BI1856" s="4"/>
      <c r="BJ1856" s="123"/>
      <c r="BK1856" s="140"/>
      <c r="BP1856" s="5"/>
      <c r="BS1856" s="5"/>
      <c r="BT1856" s="5"/>
      <c r="BU1856" s="5"/>
      <c r="BV1856" s="5"/>
      <c r="BX1856" s="14"/>
      <c r="BY1856" s="28"/>
      <c r="DC1856" s="5" t="e">
        <f>IF(REPORTE!AH$2="si",IF(C1856=VALUE(REPORTE!C$11),IF(SUM(DC1857:DC$1993),CONCATENATE(INT(B1856),", "),INT(B1856)),""),IF(C1856=VALUE(REPORTE!C$10),IF(SUM(DC1857:DC$1993),CONCATENATE(INT(B1856),", "),INT(B1856)),""))</f>
        <v>#VALUE!</v>
      </c>
      <c r="DG1856" s="5"/>
      <c r="DH1856" s="5"/>
      <c r="DI1856" s="5"/>
      <c r="DJ1856" s="5"/>
    </row>
    <row r="1857" spans="1:114">
      <c r="A1857" s="24"/>
      <c r="B1857" s="3"/>
      <c r="D1857" s="1"/>
      <c r="H1857" s="5"/>
      <c r="L1857" s="4"/>
      <c r="M1857" s="4"/>
      <c r="Q1857" s="5"/>
      <c r="Z1857" s="4"/>
      <c r="BH1857" s="7"/>
      <c r="BI1857" s="4"/>
      <c r="BJ1857" s="123"/>
      <c r="BK1857" s="140"/>
      <c r="BP1857" s="5"/>
      <c r="BS1857" s="5"/>
      <c r="BT1857" s="5"/>
      <c r="BU1857" s="5"/>
      <c r="BV1857" s="5"/>
      <c r="BX1857" s="14"/>
      <c r="BY1857" s="28"/>
      <c r="DC1857" s="5" t="e">
        <f>IF(REPORTE!AH$2="si",IF(C1857=VALUE(REPORTE!C$11),IF(SUM(DC1858:DC$1993),CONCATENATE(INT(B1857),", "),INT(B1857)),""),IF(C1857=VALUE(REPORTE!C$10),IF(SUM(DC1858:DC$1993),CONCATENATE(INT(B1857),", "),INT(B1857)),""))</f>
        <v>#VALUE!</v>
      </c>
      <c r="DG1857" s="5"/>
      <c r="DH1857" s="5"/>
      <c r="DI1857" s="5"/>
      <c r="DJ1857" s="5"/>
    </row>
    <row r="1858" spans="1:114">
      <c r="A1858" s="24"/>
      <c r="B1858" s="3"/>
      <c r="D1858" s="1"/>
      <c r="H1858" s="5"/>
      <c r="L1858" s="4"/>
      <c r="M1858" s="4"/>
      <c r="Q1858" s="5"/>
      <c r="Z1858" s="4"/>
      <c r="BH1858" s="7"/>
      <c r="BI1858" s="4"/>
      <c r="BJ1858" s="123"/>
      <c r="BK1858" s="140"/>
      <c r="BP1858" s="5"/>
      <c r="BS1858" s="5"/>
      <c r="BT1858" s="5"/>
      <c r="BU1858" s="5"/>
      <c r="BV1858" s="5"/>
      <c r="BX1858" s="14"/>
      <c r="BY1858" s="28"/>
      <c r="DC1858" s="5" t="e">
        <f>IF(REPORTE!AH$2="si",IF(C1858=VALUE(REPORTE!C$11),IF(SUM(DC1859:DC$1993),CONCATENATE(INT(B1858),", "),INT(B1858)),""),IF(C1858=VALUE(REPORTE!C$10),IF(SUM(DC1859:DC$1993),CONCATENATE(INT(B1858),", "),INT(B1858)),""))</f>
        <v>#VALUE!</v>
      </c>
      <c r="DG1858" s="5"/>
      <c r="DH1858" s="5"/>
      <c r="DI1858" s="5"/>
      <c r="DJ1858" s="5"/>
    </row>
    <row r="1859" spans="1:114">
      <c r="A1859" s="24"/>
      <c r="B1859" s="3"/>
      <c r="D1859" s="1"/>
      <c r="H1859" s="5"/>
      <c r="L1859" s="4"/>
      <c r="M1859" s="4"/>
      <c r="Q1859" s="5"/>
      <c r="Z1859" s="4"/>
      <c r="BH1859" s="7"/>
      <c r="BI1859" s="4"/>
      <c r="BJ1859" s="123"/>
      <c r="BK1859" s="140"/>
      <c r="BP1859" s="5"/>
      <c r="BS1859" s="5"/>
      <c r="BT1859" s="5"/>
      <c r="BU1859" s="5"/>
      <c r="BV1859" s="5"/>
      <c r="BX1859" s="14"/>
      <c r="BY1859" s="28"/>
      <c r="DC1859" s="5" t="e">
        <f>IF(REPORTE!AH$2="si",IF(C1859=VALUE(REPORTE!C$11),IF(SUM(DC1860:DC$1993),CONCATENATE(INT(B1859),", "),INT(B1859)),""),IF(C1859=VALUE(REPORTE!C$10),IF(SUM(DC1860:DC$1993),CONCATENATE(INT(B1859),", "),INT(B1859)),""))</f>
        <v>#VALUE!</v>
      </c>
      <c r="DG1859" s="5"/>
      <c r="DH1859" s="5"/>
      <c r="DI1859" s="5"/>
      <c r="DJ1859" s="5"/>
    </row>
    <row r="1860" spans="1:114">
      <c r="A1860" s="24"/>
      <c r="B1860" s="3"/>
      <c r="D1860" s="1"/>
      <c r="H1860" s="5"/>
      <c r="L1860" s="4"/>
      <c r="M1860" s="4"/>
      <c r="Q1860" s="5"/>
      <c r="Z1860" s="4"/>
      <c r="BH1860" s="7"/>
      <c r="BI1860" s="4"/>
      <c r="BJ1860" s="123"/>
      <c r="BK1860" s="140"/>
      <c r="BP1860" s="5"/>
      <c r="BS1860" s="5"/>
      <c r="BT1860" s="5"/>
      <c r="BU1860" s="5"/>
      <c r="BV1860" s="5"/>
      <c r="BX1860" s="14"/>
      <c r="BY1860" s="28"/>
      <c r="DC1860" s="5" t="e">
        <f>IF(REPORTE!AH$2="si",IF(C1860=VALUE(REPORTE!C$11),IF(SUM(DC1861:DC$1993),CONCATENATE(INT(B1860),", "),INT(B1860)),""),IF(C1860=VALUE(REPORTE!C$10),IF(SUM(DC1861:DC$1993),CONCATENATE(INT(B1860),", "),INT(B1860)),""))</f>
        <v>#VALUE!</v>
      </c>
      <c r="DG1860" s="5"/>
      <c r="DH1860" s="5"/>
      <c r="DI1860" s="5"/>
      <c r="DJ1860" s="5"/>
    </row>
    <row r="1861" spans="1:114">
      <c r="A1861" s="24"/>
      <c r="B1861" s="3"/>
      <c r="D1861" s="1"/>
      <c r="H1861" s="5"/>
      <c r="L1861" s="4"/>
      <c r="M1861" s="4"/>
      <c r="Q1861" s="5"/>
      <c r="Z1861" s="4"/>
      <c r="BH1861" s="7"/>
      <c r="BI1861" s="4"/>
      <c r="BJ1861" s="123"/>
      <c r="BK1861" s="140"/>
      <c r="BP1861" s="5"/>
      <c r="BS1861" s="5"/>
      <c r="BT1861" s="5"/>
      <c r="BU1861" s="5"/>
      <c r="BV1861" s="5"/>
      <c r="BX1861" s="14"/>
      <c r="BY1861" s="28"/>
      <c r="DC1861" s="5" t="e">
        <f>IF(REPORTE!AH$2="si",IF(C1861=VALUE(REPORTE!C$11),IF(SUM(DC1862:DC$1993),CONCATENATE(INT(B1861),", "),INT(B1861)),""),IF(C1861=VALUE(REPORTE!C$10),IF(SUM(DC1862:DC$1993),CONCATENATE(INT(B1861),", "),INT(B1861)),""))</f>
        <v>#VALUE!</v>
      </c>
      <c r="DG1861" s="5"/>
      <c r="DH1861" s="5"/>
      <c r="DI1861" s="5"/>
      <c r="DJ1861" s="5"/>
    </row>
    <row r="1862" spans="1:114">
      <c r="A1862" s="24"/>
      <c r="B1862" s="3"/>
      <c r="D1862" s="1"/>
      <c r="H1862" s="5"/>
      <c r="L1862" s="4"/>
      <c r="M1862" s="4"/>
      <c r="Q1862" s="5"/>
      <c r="Z1862" s="4"/>
      <c r="BH1862" s="7"/>
      <c r="BI1862" s="4"/>
      <c r="BJ1862" s="123"/>
      <c r="BK1862" s="140"/>
      <c r="BP1862" s="5"/>
      <c r="BS1862" s="5"/>
      <c r="BT1862" s="5"/>
      <c r="BU1862" s="5"/>
      <c r="BV1862" s="5"/>
      <c r="BX1862" s="14"/>
      <c r="BY1862" s="28"/>
      <c r="DC1862" s="5" t="e">
        <f>IF(REPORTE!AH$2="si",IF(C1862=VALUE(REPORTE!C$11),IF(SUM(DC1863:DC$1993),CONCATENATE(INT(B1862),", "),INT(B1862)),""),IF(C1862=VALUE(REPORTE!C$10),IF(SUM(DC1863:DC$1993),CONCATENATE(INT(B1862),", "),INT(B1862)),""))</f>
        <v>#VALUE!</v>
      </c>
      <c r="DG1862" s="5"/>
      <c r="DH1862" s="5"/>
      <c r="DI1862" s="5"/>
      <c r="DJ1862" s="5"/>
    </row>
    <row r="1863" spans="1:114">
      <c r="A1863" s="24"/>
      <c r="B1863" s="3"/>
      <c r="D1863" s="1"/>
      <c r="H1863" s="5"/>
      <c r="L1863" s="4"/>
      <c r="M1863" s="4"/>
      <c r="Q1863" s="5"/>
      <c r="Z1863" s="4"/>
      <c r="BH1863" s="7"/>
      <c r="BI1863" s="4"/>
      <c r="BJ1863" s="123"/>
      <c r="BK1863" s="140"/>
      <c r="BP1863" s="5"/>
      <c r="BS1863" s="5"/>
      <c r="BT1863" s="5"/>
      <c r="BU1863" s="5"/>
      <c r="BV1863" s="5"/>
      <c r="BX1863" s="14"/>
      <c r="BY1863" s="28"/>
      <c r="DC1863" s="5" t="e">
        <f>IF(REPORTE!AH$2="si",IF(C1863=VALUE(REPORTE!C$11),IF(SUM(DC1864:DC$1993),CONCATENATE(INT(B1863),", "),INT(B1863)),""),IF(C1863=VALUE(REPORTE!C$10),IF(SUM(DC1864:DC$1993),CONCATENATE(INT(B1863),", "),INT(B1863)),""))</f>
        <v>#VALUE!</v>
      </c>
      <c r="DG1863" s="5"/>
      <c r="DH1863" s="5"/>
      <c r="DI1863" s="5"/>
      <c r="DJ1863" s="5"/>
    </row>
    <row r="1864" spans="1:114">
      <c r="A1864" s="24"/>
      <c r="B1864" s="3"/>
      <c r="D1864" s="1"/>
      <c r="H1864" s="5"/>
      <c r="L1864" s="4"/>
      <c r="M1864" s="4"/>
      <c r="Q1864" s="5"/>
      <c r="Z1864" s="4"/>
      <c r="BH1864" s="7"/>
      <c r="BI1864" s="4"/>
      <c r="BJ1864" s="123"/>
      <c r="BK1864" s="140"/>
      <c r="BP1864" s="5"/>
      <c r="BS1864" s="5"/>
      <c r="BT1864" s="5"/>
      <c r="BU1864" s="5"/>
      <c r="BV1864" s="5"/>
      <c r="BX1864" s="14"/>
      <c r="BY1864" s="28"/>
      <c r="DC1864" s="5" t="e">
        <f>IF(REPORTE!AH$2="si",IF(C1864=VALUE(REPORTE!C$11),IF(SUM(DC1865:DC$1993),CONCATENATE(INT(B1864),", "),INT(B1864)),""),IF(C1864=VALUE(REPORTE!C$10),IF(SUM(DC1865:DC$1993),CONCATENATE(INT(B1864),", "),INT(B1864)),""))</f>
        <v>#VALUE!</v>
      </c>
      <c r="DG1864" s="5"/>
      <c r="DH1864" s="5"/>
      <c r="DI1864" s="5"/>
      <c r="DJ1864" s="5"/>
    </row>
    <row r="1865" spans="1:114">
      <c r="A1865" s="24"/>
      <c r="B1865" s="3"/>
      <c r="D1865" s="1"/>
      <c r="H1865" s="5"/>
      <c r="L1865" s="4"/>
      <c r="M1865" s="4"/>
      <c r="Q1865" s="5"/>
      <c r="Z1865" s="4"/>
      <c r="BH1865" s="7"/>
      <c r="BI1865" s="4"/>
      <c r="BJ1865" s="123"/>
      <c r="BK1865" s="140"/>
      <c r="BP1865" s="5"/>
      <c r="BS1865" s="5"/>
      <c r="BT1865" s="5"/>
      <c r="BU1865" s="5"/>
      <c r="BV1865" s="5"/>
      <c r="BX1865" s="14"/>
      <c r="BY1865" s="28"/>
      <c r="DC1865" s="5" t="e">
        <f>IF(REPORTE!AH$2="si",IF(C1865=VALUE(REPORTE!C$11),IF(SUM(DC1866:DC$1993),CONCATENATE(INT(B1865),", "),INT(B1865)),""),IF(C1865=VALUE(REPORTE!C$10),IF(SUM(DC1866:DC$1993),CONCATENATE(INT(B1865),", "),INT(B1865)),""))</f>
        <v>#VALUE!</v>
      </c>
      <c r="DG1865" s="5"/>
      <c r="DH1865" s="5"/>
      <c r="DI1865" s="5"/>
      <c r="DJ1865" s="5"/>
    </row>
    <row r="1866" spans="1:114">
      <c r="A1866" s="24"/>
      <c r="B1866" s="3"/>
      <c r="D1866" s="1"/>
      <c r="H1866" s="5"/>
      <c r="L1866" s="4"/>
      <c r="M1866" s="4"/>
      <c r="Q1866" s="5"/>
      <c r="Z1866" s="4"/>
      <c r="BH1866" s="7"/>
      <c r="BI1866" s="4"/>
      <c r="BJ1866" s="123"/>
      <c r="BK1866" s="140"/>
      <c r="BP1866" s="5"/>
      <c r="BS1866" s="5"/>
      <c r="BT1866" s="5"/>
      <c r="BU1866" s="5"/>
      <c r="BV1866" s="5"/>
      <c r="BX1866" s="14"/>
      <c r="BY1866" s="28"/>
      <c r="DC1866" s="5" t="e">
        <f>IF(REPORTE!AH$2="si",IF(C1866=VALUE(REPORTE!C$11),IF(SUM(DC1867:DC$1993),CONCATENATE(INT(B1866),", "),INT(B1866)),""),IF(C1866=VALUE(REPORTE!C$10),IF(SUM(DC1867:DC$1993),CONCATENATE(INT(B1866),", "),INT(B1866)),""))</f>
        <v>#VALUE!</v>
      </c>
      <c r="DG1866" s="5"/>
      <c r="DH1866" s="5"/>
      <c r="DI1866" s="5"/>
      <c r="DJ1866" s="5"/>
    </row>
    <row r="1867" spans="1:114">
      <c r="A1867" s="24"/>
      <c r="B1867" s="3"/>
      <c r="D1867" s="1"/>
      <c r="H1867" s="5"/>
      <c r="L1867" s="4"/>
      <c r="M1867" s="4"/>
      <c r="Q1867" s="5"/>
      <c r="Z1867" s="4"/>
      <c r="BH1867" s="7"/>
      <c r="BI1867" s="4"/>
      <c r="BJ1867" s="123"/>
      <c r="BK1867" s="140"/>
      <c r="BP1867" s="5"/>
      <c r="BS1867" s="5"/>
      <c r="BT1867" s="5"/>
      <c r="BU1867" s="5"/>
      <c r="BV1867" s="5"/>
      <c r="BX1867" s="14"/>
      <c r="BY1867" s="28"/>
      <c r="DC1867" s="5" t="e">
        <f>IF(REPORTE!AH$2="si",IF(C1867=VALUE(REPORTE!C$11),IF(SUM(DC1868:DC$1993),CONCATENATE(INT(B1867),", "),INT(B1867)),""),IF(C1867=VALUE(REPORTE!C$10),IF(SUM(DC1868:DC$1993),CONCATENATE(INT(B1867),", "),INT(B1867)),""))</f>
        <v>#VALUE!</v>
      </c>
      <c r="DG1867" s="5"/>
      <c r="DH1867" s="5"/>
      <c r="DI1867" s="5"/>
      <c r="DJ1867" s="5"/>
    </row>
    <row r="1868" spans="1:114">
      <c r="A1868" s="24"/>
      <c r="B1868" s="3"/>
      <c r="D1868" s="1"/>
      <c r="H1868" s="5"/>
      <c r="L1868" s="4"/>
      <c r="M1868" s="4"/>
      <c r="Q1868" s="5"/>
      <c r="Z1868" s="4"/>
      <c r="BH1868" s="7"/>
      <c r="BI1868" s="4"/>
      <c r="BJ1868" s="123"/>
      <c r="BK1868" s="140"/>
      <c r="BP1868" s="5"/>
      <c r="BS1868" s="5"/>
      <c r="BT1868" s="5"/>
      <c r="BU1868" s="5"/>
      <c r="BV1868" s="5"/>
      <c r="BX1868" s="14"/>
      <c r="BY1868" s="28"/>
      <c r="DC1868" s="5" t="e">
        <f>IF(REPORTE!AH$2="si",IF(C1868=VALUE(REPORTE!C$11),IF(SUM(DC1869:DC$1993),CONCATENATE(INT(B1868),", "),INT(B1868)),""),IF(C1868=VALUE(REPORTE!C$10),IF(SUM(DC1869:DC$1993),CONCATENATE(INT(B1868),", "),INT(B1868)),""))</f>
        <v>#VALUE!</v>
      </c>
      <c r="DG1868" s="5"/>
      <c r="DH1868" s="5"/>
      <c r="DI1868" s="5"/>
      <c r="DJ1868" s="5"/>
    </row>
    <row r="1869" spans="1:114">
      <c r="A1869" s="24"/>
      <c r="B1869" s="3"/>
      <c r="D1869" s="1"/>
      <c r="H1869" s="5"/>
      <c r="L1869" s="4"/>
      <c r="M1869" s="4"/>
      <c r="Q1869" s="5"/>
      <c r="Z1869" s="4"/>
      <c r="BH1869" s="7"/>
      <c r="BI1869" s="4"/>
      <c r="BJ1869" s="123"/>
      <c r="BK1869" s="140"/>
      <c r="BP1869" s="5"/>
      <c r="BS1869" s="5"/>
      <c r="BT1869" s="5"/>
      <c r="BU1869" s="5"/>
      <c r="BV1869" s="5"/>
      <c r="BX1869" s="14"/>
      <c r="BY1869" s="28"/>
      <c r="DC1869" s="5" t="e">
        <f>IF(REPORTE!AH$2="si",IF(C1869=VALUE(REPORTE!C$11),IF(SUM(DC1870:DC$1993),CONCATENATE(INT(B1869),", "),INT(B1869)),""),IF(C1869=VALUE(REPORTE!C$10),IF(SUM(DC1870:DC$1993),CONCATENATE(INT(B1869),", "),INT(B1869)),""))</f>
        <v>#VALUE!</v>
      </c>
      <c r="DG1869" s="5"/>
      <c r="DH1869" s="5"/>
      <c r="DI1869" s="5"/>
      <c r="DJ1869" s="5"/>
    </row>
    <row r="1870" spans="1:114">
      <c r="A1870" s="24"/>
      <c r="B1870" s="3"/>
      <c r="D1870" s="1"/>
      <c r="H1870" s="5"/>
      <c r="L1870" s="4"/>
      <c r="M1870" s="4"/>
      <c r="Q1870" s="5"/>
      <c r="Z1870" s="4"/>
      <c r="BH1870" s="7"/>
      <c r="BI1870" s="4"/>
      <c r="BJ1870" s="123"/>
      <c r="BK1870" s="140"/>
      <c r="BP1870" s="5"/>
      <c r="BS1870" s="5"/>
      <c r="BT1870" s="5"/>
      <c r="BU1870" s="5"/>
      <c r="BV1870" s="5"/>
      <c r="BX1870" s="14"/>
      <c r="BY1870" s="28"/>
      <c r="DC1870" s="5" t="e">
        <f>IF(REPORTE!AH$2="si",IF(C1870=VALUE(REPORTE!C$11),IF(SUM(DC1871:DC$1993),CONCATENATE(INT(B1870),", "),INT(B1870)),""),IF(C1870=VALUE(REPORTE!C$10),IF(SUM(DC1871:DC$1993),CONCATENATE(INT(B1870),", "),INT(B1870)),""))</f>
        <v>#VALUE!</v>
      </c>
      <c r="DG1870" s="5"/>
      <c r="DH1870" s="5"/>
      <c r="DI1870" s="5"/>
      <c r="DJ1870" s="5"/>
    </row>
    <row r="1871" spans="1:114">
      <c r="A1871" s="24"/>
      <c r="B1871" s="3"/>
      <c r="D1871" s="1"/>
      <c r="H1871" s="5"/>
      <c r="L1871" s="4"/>
      <c r="M1871" s="4"/>
      <c r="Q1871" s="5"/>
      <c r="Z1871" s="4"/>
      <c r="BH1871" s="7"/>
      <c r="BI1871" s="4"/>
      <c r="BJ1871" s="123"/>
      <c r="BK1871" s="140"/>
      <c r="BP1871" s="5"/>
      <c r="BS1871" s="5"/>
      <c r="BT1871" s="5"/>
      <c r="BU1871" s="5"/>
      <c r="BV1871" s="5"/>
      <c r="BX1871" s="14"/>
      <c r="BY1871" s="28"/>
      <c r="DC1871" s="5" t="e">
        <f>IF(REPORTE!AH$2="si",IF(C1871=VALUE(REPORTE!C$11),IF(SUM(DC1872:DC$1993),CONCATENATE(INT(B1871),", "),INT(B1871)),""),IF(C1871=VALUE(REPORTE!C$10),IF(SUM(DC1872:DC$1993),CONCATENATE(INT(B1871),", "),INT(B1871)),""))</f>
        <v>#VALUE!</v>
      </c>
      <c r="DG1871" s="5"/>
      <c r="DH1871" s="5"/>
      <c r="DI1871" s="5"/>
      <c r="DJ1871" s="5"/>
    </row>
    <row r="1872" spans="1:114">
      <c r="A1872" s="24"/>
      <c r="B1872" s="3"/>
      <c r="D1872" s="1"/>
      <c r="H1872" s="5"/>
      <c r="L1872" s="4"/>
      <c r="M1872" s="4"/>
      <c r="Q1872" s="5"/>
      <c r="Z1872" s="4"/>
      <c r="BH1872" s="7"/>
      <c r="BI1872" s="4"/>
      <c r="BJ1872" s="123"/>
      <c r="BK1872" s="140"/>
      <c r="BP1872" s="5"/>
      <c r="BS1872" s="5"/>
      <c r="BT1872" s="5"/>
      <c r="BU1872" s="5"/>
      <c r="BV1872" s="5"/>
      <c r="BX1872" s="14"/>
      <c r="BY1872" s="28"/>
      <c r="DC1872" s="5" t="e">
        <f>IF(REPORTE!AH$2="si",IF(C1872=VALUE(REPORTE!C$11),IF(SUM(DC1873:DC$1993),CONCATENATE(INT(B1872),", "),INT(B1872)),""),IF(C1872=VALUE(REPORTE!C$10),IF(SUM(DC1873:DC$1993),CONCATENATE(INT(B1872),", "),INT(B1872)),""))</f>
        <v>#VALUE!</v>
      </c>
      <c r="DG1872" s="5"/>
      <c r="DH1872" s="5"/>
      <c r="DI1872" s="5"/>
      <c r="DJ1872" s="5"/>
    </row>
    <row r="1873" spans="1:114">
      <c r="A1873" s="24"/>
      <c r="B1873" s="3"/>
      <c r="D1873" s="1"/>
      <c r="H1873" s="5"/>
      <c r="L1873" s="4"/>
      <c r="M1873" s="4"/>
      <c r="Q1873" s="5"/>
      <c r="Z1873" s="4"/>
      <c r="BH1873" s="7"/>
      <c r="BI1873" s="4"/>
      <c r="BJ1873" s="123"/>
      <c r="BK1873" s="140"/>
      <c r="BP1873" s="5"/>
      <c r="BS1873" s="5"/>
      <c r="BT1873" s="5"/>
      <c r="BU1873" s="5"/>
      <c r="BV1873" s="5"/>
      <c r="BX1873" s="14"/>
      <c r="BY1873" s="28"/>
      <c r="DC1873" s="5" t="e">
        <f>IF(REPORTE!AH$2="si",IF(C1873=VALUE(REPORTE!C$11),IF(SUM(DC1874:DC$1993),CONCATENATE(INT(B1873),", "),INT(B1873)),""),IF(C1873=VALUE(REPORTE!C$10),IF(SUM(DC1874:DC$1993),CONCATENATE(INT(B1873),", "),INT(B1873)),""))</f>
        <v>#VALUE!</v>
      </c>
      <c r="DG1873" s="5"/>
      <c r="DH1873" s="5"/>
      <c r="DI1873" s="5"/>
      <c r="DJ1873" s="5"/>
    </row>
    <row r="1874" spans="1:114">
      <c r="A1874" s="24"/>
      <c r="B1874" s="3"/>
      <c r="D1874" s="1"/>
      <c r="H1874" s="5"/>
      <c r="L1874" s="4"/>
      <c r="M1874" s="4"/>
      <c r="Q1874" s="5"/>
      <c r="Z1874" s="4"/>
      <c r="BH1874" s="7"/>
      <c r="BI1874" s="4"/>
      <c r="BJ1874" s="123"/>
      <c r="BK1874" s="140"/>
      <c r="BP1874" s="5"/>
      <c r="BS1874" s="5"/>
      <c r="BT1874" s="5"/>
      <c r="BU1874" s="5"/>
      <c r="BV1874" s="5"/>
      <c r="BX1874" s="14"/>
      <c r="BY1874" s="28"/>
      <c r="DC1874" s="5" t="e">
        <f>IF(REPORTE!AH$2="si",IF(C1874=VALUE(REPORTE!C$11),IF(SUM(DC1875:DC$1993),CONCATENATE(INT(B1874),", "),INT(B1874)),""),IF(C1874=VALUE(REPORTE!C$10),IF(SUM(DC1875:DC$1993),CONCATENATE(INT(B1874),", "),INT(B1874)),""))</f>
        <v>#VALUE!</v>
      </c>
      <c r="DG1874" s="5"/>
      <c r="DH1874" s="5"/>
      <c r="DI1874" s="5"/>
      <c r="DJ1874" s="5"/>
    </row>
    <row r="1875" spans="1:114">
      <c r="A1875" s="24"/>
      <c r="B1875" s="3"/>
      <c r="D1875" s="1"/>
      <c r="H1875" s="5"/>
      <c r="L1875" s="4"/>
      <c r="M1875" s="4"/>
      <c r="Q1875" s="5"/>
      <c r="Z1875" s="4"/>
      <c r="BH1875" s="7"/>
      <c r="BI1875" s="4"/>
      <c r="BJ1875" s="123"/>
      <c r="BK1875" s="140"/>
      <c r="BP1875" s="5"/>
      <c r="BS1875" s="5"/>
      <c r="BT1875" s="5"/>
      <c r="BU1875" s="5"/>
      <c r="BV1875" s="5"/>
      <c r="BX1875" s="14"/>
      <c r="BY1875" s="28"/>
      <c r="DC1875" s="5" t="e">
        <f>IF(REPORTE!AH$2="si",IF(C1875=VALUE(REPORTE!C$11),IF(SUM(DC1876:DC$1993),CONCATENATE(INT(B1875),", "),INT(B1875)),""),IF(C1875=VALUE(REPORTE!C$10),IF(SUM(DC1876:DC$1993),CONCATENATE(INT(B1875),", "),INT(B1875)),""))</f>
        <v>#VALUE!</v>
      </c>
      <c r="DG1875" s="5"/>
      <c r="DH1875" s="5"/>
      <c r="DI1875" s="5"/>
      <c r="DJ1875" s="5"/>
    </row>
    <row r="1876" spans="1:114">
      <c r="A1876" s="24"/>
      <c r="B1876" s="3"/>
      <c r="D1876" s="1"/>
      <c r="H1876" s="5"/>
      <c r="L1876" s="4"/>
      <c r="M1876" s="4"/>
      <c r="Q1876" s="5"/>
      <c r="Z1876" s="4"/>
      <c r="BH1876" s="7"/>
      <c r="BI1876" s="4"/>
      <c r="BJ1876" s="123"/>
      <c r="BK1876" s="140"/>
      <c r="BP1876" s="5"/>
      <c r="BS1876" s="5"/>
      <c r="BT1876" s="5"/>
      <c r="BU1876" s="5"/>
      <c r="BV1876" s="5"/>
      <c r="BX1876" s="14"/>
      <c r="BY1876" s="28"/>
      <c r="DC1876" s="5" t="e">
        <f>IF(REPORTE!AH$2="si",IF(C1876=VALUE(REPORTE!C$11),IF(SUM(DC1877:DC$1993),CONCATENATE(INT(B1876),", "),INT(B1876)),""),IF(C1876=VALUE(REPORTE!C$10),IF(SUM(DC1877:DC$1993),CONCATENATE(INT(B1876),", "),INT(B1876)),""))</f>
        <v>#VALUE!</v>
      </c>
      <c r="DG1876" s="5"/>
      <c r="DH1876" s="5"/>
      <c r="DI1876" s="5"/>
      <c r="DJ1876" s="5"/>
    </row>
    <row r="1877" spans="1:114">
      <c r="A1877" s="24"/>
      <c r="B1877" s="3"/>
      <c r="D1877" s="1"/>
      <c r="H1877" s="5"/>
      <c r="L1877" s="4"/>
      <c r="M1877" s="4"/>
      <c r="Q1877" s="5"/>
      <c r="Z1877" s="4"/>
      <c r="BH1877" s="7"/>
      <c r="BI1877" s="4"/>
      <c r="BJ1877" s="123"/>
      <c r="BK1877" s="140"/>
      <c r="BP1877" s="5"/>
      <c r="BS1877" s="5"/>
      <c r="BT1877" s="5"/>
      <c r="BU1877" s="5"/>
      <c r="BV1877" s="5"/>
      <c r="BX1877" s="14"/>
      <c r="BY1877" s="28"/>
      <c r="DC1877" s="5" t="e">
        <f>IF(REPORTE!AH$2="si",IF(C1877=VALUE(REPORTE!C$11),IF(SUM(DC1878:DC$1993),CONCATENATE(INT(B1877),", "),INT(B1877)),""),IF(C1877=VALUE(REPORTE!C$10),IF(SUM(DC1878:DC$1993),CONCATENATE(INT(B1877),", "),INT(B1877)),""))</f>
        <v>#VALUE!</v>
      </c>
      <c r="DG1877" s="5"/>
      <c r="DH1877" s="5"/>
      <c r="DI1877" s="5"/>
      <c r="DJ1877" s="5"/>
    </row>
    <row r="1878" spans="1:114">
      <c r="A1878" s="24"/>
      <c r="B1878" s="3"/>
      <c r="D1878" s="1"/>
      <c r="H1878" s="5"/>
      <c r="L1878" s="4"/>
      <c r="M1878" s="4"/>
      <c r="Q1878" s="5"/>
      <c r="Z1878" s="4"/>
      <c r="BH1878" s="7"/>
      <c r="BI1878" s="4"/>
      <c r="BJ1878" s="123"/>
      <c r="BK1878" s="140"/>
      <c r="BP1878" s="5"/>
      <c r="BS1878" s="5"/>
      <c r="BT1878" s="5"/>
      <c r="BU1878" s="5"/>
      <c r="BV1878" s="5"/>
      <c r="BX1878" s="14"/>
      <c r="BY1878" s="28"/>
      <c r="DC1878" s="5" t="e">
        <f>IF(REPORTE!AH$2="si",IF(C1878=VALUE(REPORTE!C$11),IF(SUM(DC1879:DC$1993),CONCATENATE(INT(B1878),", "),INT(B1878)),""),IF(C1878=VALUE(REPORTE!C$10),IF(SUM(DC1879:DC$1993),CONCATENATE(INT(B1878),", "),INT(B1878)),""))</f>
        <v>#VALUE!</v>
      </c>
      <c r="DG1878" s="5"/>
      <c r="DH1878" s="5"/>
      <c r="DI1878" s="5"/>
      <c r="DJ1878" s="5"/>
    </row>
    <row r="1879" spans="1:114">
      <c r="A1879" s="24"/>
      <c r="B1879" s="3"/>
      <c r="D1879" s="1"/>
      <c r="H1879" s="5"/>
      <c r="L1879" s="4"/>
      <c r="M1879" s="4"/>
      <c r="Q1879" s="5"/>
      <c r="Z1879" s="4"/>
      <c r="BH1879" s="7"/>
      <c r="BI1879" s="4"/>
      <c r="BJ1879" s="123"/>
      <c r="BK1879" s="140"/>
      <c r="BP1879" s="5"/>
      <c r="BS1879" s="5"/>
      <c r="BT1879" s="5"/>
      <c r="BU1879" s="5"/>
      <c r="BV1879" s="5"/>
      <c r="BX1879" s="14"/>
      <c r="BY1879" s="28"/>
      <c r="DC1879" s="5" t="e">
        <f>IF(REPORTE!AH$2="si",IF(C1879=VALUE(REPORTE!C$11),IF(SUM(DC1880:DC$1993),CONCATENATE(INT(B1879),", "),INT(B1879)),""),IF(C1879=VALUE(REPORTE!C$10),IF(SUM(DC1880:DC$1993),CONCATENATE(INT(B1879),", "),INT(B1879)),""))</f>
        <v>#VALUE!</v>
      </c>
      <c r="DG1879" s="5"/>
      <c r="DH1879" s="5"/>
      <c r="DI1879" s="5"/>
      <c r="DJ1879" s="5"/>
    </row>
    <row r="1880" spans="1:114">
      <c r="A1880" s="24"/>
      <c r="B1880" s="3"/>
      <c r="D1880" s="1"/>
      <c r="H1880" s="5"/>
      <c r="L1880" s="4"/>
      <c r="M1880" s="4"/>
      <c r="Q1880" s="5"/>
      <c r="Z1880" s="4"/>
      <c r="BH1880" s="7"/>
      <c r="BI1880" s="4"/>
      <c r="BJ1880" s="123"/>
      <c r="BK1880" s="140"/>
      <c r="BP1880" s="5"/>
      <c r="BS1880" s="5"/>
      <c r="BT1880" s="5"/>
      <c r="BU1880" s="5"/>
      <c r="BV1880" s="5"/>
      <c r="BX1880" s="14"/>
      <c r="BY1880" s="28"/>
      <c r="DC1880" s="5" t="e">
        <f>IF(REPORTE!AH$2="si",IF(C1880=VALUE(REPORTE!C$11),IF(SUM(DC1881:DC$1993),CONCATENATE(INT(B1880),", "),INT(B1880)),""),IF(C1880=VALUE(REPORTE!C$10),IF(SUM(DC1881:DC$1993),CONCATENATE(INT(B1880),", "),INT(B1880)),""))</f>
        <v>#VALUE!</v>
      </c>
      <c r="DG1880" s="5"/>
      <c r="DH1880" s="5"/>
      <c r="DI1880" s="5"/>
      <c r="DJ1880" s="5"/>
    </row>
    <row r="1881" spans="1:114">
      <c r="A1881" s="24"/>
      <c r="B1881" s="3"/>
      <c r="D1881" s="1"/>
      <c r="H1881" s="5"/>
      <c r="L1881" s="4"/>
      <c r="M1881" s="4"/>
      <c r="Q1881" s="5"/>
      <c r="Z1881" s="4"/>
      <c r="BH1881" s="7"/>
      <c r="BI1881" s="4"/>
      <c r="BJ1881" s="123"/>
      <c r="BK1881" s="140"/>
      <c r="BP1881" s="5"/>
      <c r="BS1881" s="5"/>
      <c r="BT1881" s="5"/>
      <c r="BU1881" s="5"/>
      <c r="BV1881" s="5"/>
      <c r="BX1881" s="14"/>
      <c r="BY1881" s="28"/>
      <c r="DC1881" s="5" t="e">
        <f>IF(REPORTE!AH$2="si",IF(C1881=VALUE(REPORTE!C$11),IF(SUM(DC1882:DC$1993),CONCATENATE(INT(B1881),", "),INT(B1881)),""),IF(C1881=VALUE(REPORTE!C$10),IF(SUM(DC1882:DC$1993),CONCATENATE(INT(B1881),", "),INT(B1881)),""))</f>
        <v>#VALUE!</v>
      </c>
      <c r="DG1881" s="5"/>
      <c r="DH1881" s="5"/>
      <c r="DI1881" s="5"/>
      <c r="DJ1881" s="5"/>
    </row>
    <row r="1882" spans="1:114">
      <c r="A1882" s="24"/>
      <c r="B1882" s="3"/>
      <c r="D1882" s="1"/>
      <c r="H1882" s="5"/>
      <c r="L1882" s="4"/>
      <c r="M1882" s="4"/>
      <c r="Q1882" s="5"/>
      <c r="Z1882" s="4"/>
      <c r="BH1882" s="7"/>
      <c r="BI1882" s="4"/>
      <c r="BJ1882" s="123"/>
      <c r="BK1882" s="140"/>
      <c r="BP1882" s="5"/>
      <c r="BS1882" s="5"/>
      <c r="BT1882" s="5"/>
      <c r="BU1882" s="5"/>
      <c r="BV1882" s="5"/>
      <c r="BX1882" s="14"/>
      <c r="BY1882" s="28"/>
      <c r="DC1882" s="5" t="e">
        <f>IF(REPORTE!AH$2="si",IF(C1882=VALUE(REPORTE!C$11),IF(SUM(DC1883:DC$1993),CONCATENATE(INT(B1882),", "),INT(B1882)),""),IF(C1882=VALUE(REPORTE!C$10),IF(SUM(DC1883:DC$1993),CONCATENATE(INT(B1882),", "),INT(B1882)),""))</f>
        <v>#VALUE!</v>
      </c>
      <c r="DG1882" s="5"/>
      <c r="DH1882" s="5"/>
      <c r="DI1882" s="5"/>
      <c r="DJ1882" s="5"/>
    </row>
    <row r="1883" spans="1:114">
      <c r="A1883" s="24"/>
      <c r="B1883" s="3"/>
      <c r="D1883" s="1"/>
      <c r="H1883" s="5"/>
      <c r="L1883" s="4"/>
      <c r="M1883" s="4"/>
      <c r="Q1883" s="5"/>
      <c r="Z1883" s="4"/>
      <c r="BH1883" s="7"/>
      <c r="BI1883" s="4"/>
      <c r="BJ1883" s="123"/>
      <c r="BK1883" s="140"/>
      <c r="BP1883" s="5"/>
      <c r="BS1883" s="5"/>
      <c r="BT1883" s="5"/>
      <c r="BU1883" s="5"/>
      <c r="BV1883" s="5"/>
      <c r="BX1883" s="14"/>
      <c r="BY1883" s="28"/>
      <c r="DC1883" s="5" t="e">
        <f>IF(REPORTE!AH$2="si",IF(C1883=VALUE(REPORTE!C$11),IF(SUM(DC1884:DC$1993),CONCATENATE(INT(B1883),", "),INT(B1883)),""),IF(C1883=VALUE(REPORTE!C$10),IF(SUM(DC1884:DC$1993),CONCATENATE(INT(B1883),", "),INT(B1883)),""))</f>
        <v>#VALUE!</v>
      </c>
      <c r="DG1883" s="5"/>
      <c r="DH1883" s="5"/>
      <c r="DI1883" s="5"/>
      <c r="DJ1883" s="5"/>
    </row>
    <row r="1884" spans="1:114">
      <c r="A1884" s="24"/>
      <c r="B1884" s="3"/>
      <c r="D1884" s="1"/>
      <c r="H1884" s="5"/>
      <c r="L1884" s="4"/>
      <c r="M1884" s="4"/>
      <c r="Q1884" s="5"/>
      <c r="Z1884" s="4"/>
      <c r="BH1884" s="7"/>
      <c r="BI1884" s="4"/>
      <c r="BJ1884" s="123"/>
      <c r="BK1884" s="140"/>
      <c r="BP1884" s="5"/>
      <c r="BS1884" s="5"/>
      <c r="BT1884" s="5"/>
      <c r="BU1884" s="5"/>
      <c r="BV1884" s="5"/>
      <c r="BX1884" s="14"/>
      <c r="BY1884" s="28"/>
      <c r="DC1884" s="5" t="e">
        <f>IF(REPORTE!AH$2="si",IF(C1884=VALUE(REPORTE!C$11),IF(SUM(DC1885:DC$1993),CONCATENATE(INT(B1884),", "),INT(B1884)),""),IF(C1884=VALUE(REPORTE!C$10),IF(SUM(DC1885:DC$1993),CONCATENATE(INT(B1884),", "),INT(B1884)),""))</f>
        <v>#VALUE!</v>
      </c>
      <c r="DG1884" s="5"/>
      <c r="DH1884" s="5"/>
      <c r="DI1884" s="5"/>
      <c r="DJ1884" s="5"/>
    </row>
    <row r="1885" spans="1:114">
      <c r="A1885" s="24"/>
      <c r="B1885" s="3"/>
      <c r="D1885" s="1"/>
      <c r="H1885" s="5"/>
      <c r="L1885" s="4"/>
      <c r="M1885" s="4"/>
      <c r="Q1885" s="5"/>
      <c r="Z1885" s="4"/>
      <c r="BH1885" s="7"/>
      <c r="BI1885" s="4"/>
      <c r="BJ1885" s="123"/>
      <c r="BK1885" s="140"/>
      <c r="BP1885" s="5"/>
      <c r="BS1885" s="5"/>
      <c r="BT1885" s="5"/>
      <c r="BU1885" s="5"/>
      <c r="BV1885" s="5"/>
      <c r="BX1885" s="14"/>
      <c r="BY1885" s="28"/>
      <c r="DC1885" s="5" t="e">
        <f>IF(REPORTE!AH$2="si",IF(C1885=VALUE(REPORTE!C$11),IF(SUM(DC1886:DC$1993),CONCATENATE(INT(B1885),", "),INT(B1885)),""),IF(C1885=VALUE(REPORTE!C$10),IF(SUM(DC1886:DC$1993),CONCATENATE(INT(B1885),", "),INT(B1885)),""))</f>
        <v>#VALUE!</v>
      </c>
      <c r="DG1885" s="5"/>
      <c r="DH1885" s="5"/>
      <c r="DI1885" s="5"/>
      <c r="DJ1885" s="5"/>
    </row>
    <row r="1886" spans="1:114">
      <c r="A1886" s="24"/>
      <c r="B1886" s="3"/>
      <c r="D1886" s="1"/>
      <c r="H1886" s="5"/>
      <c r="L1886" s="4"/>
      <c r="M1886" s="4"/>
      <c r="Q1886" s="5"/>
      <c r="Z1886" s="4"/>
      <c r="BH1886" s="7"/>
      <c r="BI1886" s="4"/>
      <c r="BJ1886" s="123"/>
      <c r="BK1886" s="140"/>
      <c r="BP1886" s="5"/>
      <c r="BS1886" s="5"/>
      <c r="BT1886" s="5"/>
      <c r="BU1886" s="5"/>
      <c r="BV1886" s="5"/>
      <c r="BX1886" s="14"/>
      <c r="BY1886" s="28"/>
      <c r="DC1886" s="5" t="e">
        <f>IF(REPORTE!AH$2="si",IF(C1886=VALUE(REPORTE!C$11),IF(SUM(DC1887:DC$1993),CONCATENATE(INT(B1886),", "),INT(B1886)),""),IF(C1886=VALUE(REPORTE!C$10),IF(SUM(DC1887:DC$1993),CONCATENATE(INT(B1886),", "),INT(B1886)),""))</f>
        <v>#VALUE!</v>
      </c>
      <c r="DG1886" s="5"/>
      <c r="DH1886" s="5"/>
      <c r="DI1886" s="5"/>
      <c r="DJ1886" s="5"/>
    </row>
    <row r="1887" spans="1:114">
      <c r="A1887" s="24"/>
      <c r="B1887" s="3"/>
      <c r="D1887" s="1"/>
      <c r="H1887" s="5"/>
      <c r="L1887" s="4"/>
      <c r="M1887" s="4"/>
      <c r="Q1887" s="5"/>
      <c r="Z1887" s="4"/>
      <c r="BH1887" s="7"/>
      <c r="BI1887" s="4"/>
      <c r="BJ1887" s="123"/>
      <c r="BK1887" s="140"/>
      <c r="BP1887" s="5"/>
      <c r="BS1887" s="5"/>
      <c r="BT1887" s="5"/>
      <c r="BU1887" s="5"/>
      <c r="BV1887" s="5"/>
      <c r="BX1887" s="14"/>
      <c r="BY1887" s="28"/>
      <c r="DC1887" s="5" t="e">
        <f>IF(REPORTE!AH$2="si",IF(C1887=VALUE(REPORTE!C$11),IF(SUM(DC1888:DC$1993),CONCATENATE(INT(B1887),", "),INT(B1887)),""),IF(C1887=VALUE(REPORTE!C$10),IF(SUM(DC1888:DC$1993),CONCATENATE(INT(B1887),", "),INT(B1887)),""))</f>
        <v>#VALUE!</v>
      </c>
      <c r="DG1887" s="5"/>
      <c r="DH1887" s="5"/>
      <c r="DI1887" s="5"/>
      <c r="DJ1887" s="5"/>
    </row>
    <row r="1888" spans="1:114">
      <c r="A1888" s="24"/>
      <c r="B1888" s="3"/>
      <c r="D1888" s="1"/>
      <c r="H1888" s="5"/>
      <c r="L1888" s="4"/>
      <c r="M1888" s="4"/>
      <c r="Q1888" s="5"/>
      <c r="Z1888" s="4"/>
      <c r="BH1888" s="7"/>
      <c r="BI1888" s="4"/>
      <c r="BJ1888" s="123"/>
      <c r="BK1888" s="140"/>
      <c r="BP1888" s="5"/>
      <c r="BS1888" s="5"/>
      <c r="BT1888" s="5"/>
      <c r="BU1888" s="5"/>
      <c r="BV1888" s="5"/>
      <c r="BX1888" s="14"/>
      <c r="BY1888" s="28"/>
      <c r="DC1888" s="5" t="e">
        <f>IF(REPORTE!AH$2="si",IF(C1888=VALUE(REPORTE!C$11),IF(SUM(DC1889:DC$1993),CONCATENATE(INT(B1888),", "),INT(B1888)),""),IF(C1888=VALUE(REPORTE!C$10),IF(SUM(DC1889:DC$1993),CONCATENATE(INT(B1888),", "),INT(B1888)),""))</f>
        <v>#VALUE!</v>
      </c>
      <c r="DG1888" s="5"/>
      <c r="DH1888" s="5"/>
      <c r="DI1888" s="5"/>
      <c r="DJ1888" s="5"/>
    </row>
    <row r="1889" spans="1:114">
      <c r="A1889" s="24"/>
      <c r="B1889" s="3"/>
      <c r="D1889" s="1"/>
      <c r="H1889" s="5"/>
      <c r="L1889" s="4"/>
      <c r="M1889" s="4"/>
      <c r="Q1889" s="5"/>
      <c r="Z1889" s="4"/>
      <c r="BH1889" s="7"/>
      <c r="BI1889" s="4"/>
      <c r="BJ1889" s="123"/>
      <c r="BK1889" s="140"/>
      <c r="BP1889" s="5"/>
      <c r="BS1889" s="5"/>
      <c r="BT1889" s="5"/>
      <c r="BU1889" s="5"/>
      <c r="BV1889" s="5"/>
      <c r="BX1889" s="14"/>
      <c r="BY1889" s="28"/>
      <c r="DC1889" s="5" t="e">
        <f>IF(REPORTE!AH$2="si",IF(C1889=VALUE(REPORTE!C$11),IF(SUM(DC1890:DC$1993),CONCATENATE(INT(B1889),", "),INT(B1889)),""),IF(C1889=VALUE(REPORTE!C$10),IF(SUM(DC1890:DC$1993),CONCATENATE(INT(B1889),", "),INT(B1889)),""))</f>
        <v>#VALUE!</v>
      </c>
      <c r="DG1889" s="5"/>
      <c r="DH1889" s="5"/>
      <c r="DI1889" s="5"/>
      <c r="DJ1889" s="5"/>
    </row>
    <row r="1890" spans="1:114">
      <c r="A1890" s="24"/>
      <c r="B1890" s="3"/>
      <c r="D1890" s="1"/>
      <c r="H1890" s="5"/>
      <c r="L1890" s="4"/>
      <c r="M1890" s="4"/>
      <c r="Q1890" s="5"/>
      <c r="Z1890" s="4"/>
      <c r="BH1890" s="7"/>
      <c r="BI1890" s="4"/>
      <c r="BJ1890" s="123"/>
      <c r="BK1890" s="140"/>
      <c r="BP1890" s="5"/>
      <c r="BS1890" s="5"/>
      <c r="BT1890" s="5"/>
      <c r="BU1890" s="5"/>
      <c r="BV1890" s="5"/>
      <c r="BX1890" s="14"/>
      <c r="BY1890" s="28"/>
      <c r="DC1890" s="5" t="e">
        <f>IF(REPORTE!AH$2="si",IF(C1890=VALUE(REPORTE!C$11),IF(SUM(DC1891:DC$1993),CONCATENATE(INT(B1890),", "),INT(B1890)),""),IF(C1890=VALUE(REPORTE!C$10),IF(SUM(DC1891:DC$1993),CONCATENATE(INT(B1890),", "),INT(B1890)),""))</f>
        <v>#VALUE!</v>
      </c>
      <c r="DG1890" s="5"/>
      <c r="DH1890" s="5"/>
      <c r="DI1890" s="5"/>
      <c r="DJ1890" s="5"/>
    </row>
    <row r="1891" spans="1:114">
      <c r="A1891" s="24"/>
      <c r="B1891" s="3"/>
      <c r="D1891" s="1"/>
      <c r="H1891" s="5"/>
      <c r="L1891" s="4"/>
      <c r="M1891" s="4"/>
      <c r="Q1891" s="5"/>
      <c r="Z1891" s="4"/>
      <c r="BH1891" s="7"/>
      <c r="BI1891" s="4"/>
      <c r="BJ1891" s="123"/>
      <c r="BK1891" s="140"/>
      <c r="BP1891" s="5"/>
      <c r="BS1891" s="5"/>
      <c r="BT1891" s="5"/>
      <c r="BU1891" s="5"/>
      <c r="BV1891" s="5"/>
      <c r="BX1891" s="14"/>
      <c r="BY1891" s="28"/>
      <c r="DC1891" s="5" t="e">
        <f>IF(REPORTE!AH$2="si",IF(C1891=VALUE(REPORTE!C$11),IF(SUM(DC1892:DC$1993),CONCATENATE(INT(B1891),", "),INT(B1891)),""),IF(C1891=VALUE(REPORTE!C$10),IF(SUM(DC1892:DC$1993),CONCATENATE(INT(B1891),", "),INT(B1891)),""))</f>
        <v>#VALUE!</v>
      </c>
      <c r="DD1891" s="5"/>
      <c r="DG1891" s="5"/>
      <c r="DH1891" s="5"/>
      <c r="DI1891" s="5"/>
      <c r="DJ1891" s="5"/>
    </row>
    <row r="1892" spans="1:114">
      <c r="A1892" s="24"/>
      <c r="B1892" s="3"/>
      <c r="D1892" s="1"/>
      <c r="H1892" s="5"/>
      <c r="L1892" s="4"/>
      <c r="M1892" s="4"/>
      <c r="Q1892" s="5"/>
      <c r="Z1892" s="4"/>
      <c r="BH1892" s="7"/>
      <c r="BI1892" s="4"/>
      <c r="BJ1892" s="123"/>
      <c r="BK1892" s="140"/>
      <c r="BP1892" s="5"/>
      <c r="BS1892" s="5"/>
      <c r="BT1892" s="5"/>
      <c r="BU1892" s="5"/>
      <c r="BV1892" s="5"/>
      <c r="BX1892" s="14"/>
      <c r="BY1892" s="28"/>
      <c r="DC1892" s="5" t="e">
        <f>IF(REPORTE!AH$2="si",IF(C1892=VALUE(REPORTE!C$11),IF(SUM(DC1893:DC$1993),CONCATENATE(INT(B1892),", "),INT(B1892)),""),IF(C1892=VALUE(REPORTE!C$10),IF(SUM(DC1893:DC$1993),CONCATENATE(INT(B1892),", "),INT(B1892)),""))</f>
        <v>#VALUE!</v>
      </c>
      <c r="DD1892" s="5" t="e">
        <f>CONCATENATE(DC1892,DC1893,DC1894,DC1895,DC1896,DC1897,DC1898,DC1899,DC1900,DC1901,DC1902,DC1903,DC1904,DC1905,DC1906,DC1907,DC1908,DC1909,DC1910,DC1911,DC1912,DC1913,DC1914,DC1915,DC1916,DC1917,DC1918,DC1919,DC1920,DC1921,DC1922,DC1923,DC1924,DC1925,DC1926,DC1927,DC1928,DC1929,DC1930,DC1931,DC1932,DC1933)</f>
        <v>#VALUE!</v>
      </c>
      <c r="DG1892" s="5"/>
      <c r="DH1892" s="5"/>
      <c r="DI1892" s="5"/>
      <c r="DJ1892" s="5"/>
    </row>
    <row r="1893" spans="1:114">
      <c r="A1893" s="24"/>
      <c r="B1893" s="3"/>
      <c r="D1893" s="1"/>
      <c r="H1893" s="5"/>
      <c r="L1893" s="4"/>
      <c r="M1893" s="4"/>
      <c r="Q1893" s="5"/>
      <c r="Z1893" s="4"/>
      <c r="BH1893" s="7"/>
      <c r="BI1893" s="4"/>
      <c r="BJ1893" s="123"/>
      <c r="BK1893" s="140"/>
      <c r="BP1893" s="5"/>
      <c r="BS1893" s="5"/>
      <c r="BT1893" s="5"/>
      <c r="BU1893" s="5"/>
      <c r="BV1893" s="5"/>
      <c r="BX1893" s="14"/>
      <c r="BY1893" s="28"/>
      <c r="DC1893" s="5" t="e">
        <f>IF(REPORTE!AH$2="si",IF(C1893=VALUE(REPORTE!C$11),IF(SUM(DC1894:DC$1993),CONCATENATE(INT(B1893),", "),INT(B1893)),""),IF(C1893=VALUE(REPORTE!C$10),IF(SUM(DC1894:DC$1993),CONCATENATE(INT(B1893),", "),INT(B1893)),""))</f>
        <v>#VALUE!</v>
      </c>
      <c r="DG1893" s="5"/>
      <c r="DH1893" s="5"/>
      <c r="DI1893" s="5"/>
      <c r="DJ1893" s="5"/>
    </row>
    <row r="1894" spans="1:114">
      <c r="A1894" s="24"/>
      <c r="B1894" s="3"/>
      <c r="D1894" s="1"/>
      <c r="H1894" s="5"/>
      <c r="L1894" s="4"/>
      <c r="M1894" s="4"/>
      <c r="Q1894" s="5"/>
      <c r="Z1894" s="4"/>
      <c r="BH1894" s="7"/>
      <c r="BI1894" s="4"/>
      <c r="BJ1894" s="123"/>
      <c r="BK1894" s="140"/>
      <c r="BP1894" s="5"/>
      <c r="BS1894" s="5"/>
      <c r="BT1894" s="5"/>
      <c r="BU1894" s="5"/>
      <c r="BV1894" s="5"/>
      <c r="BX1894" s="14"/>
      <c r="BY1894" s="28"/>
      <c r="DC1894" s="5" t="e">
        <f>IF(REPORTE!AH$2="si",IF(C1894=VALUE(REPORTE!C$11),IF(SUM(DC1895:DC$1993),CONCATENATE(INT(B1894),", "),INT(B1894)),""),IF(C1894=VALUE(REPORTE!C$10),IF(SUM(DC1895:DC$1993),CONCATENATE(INT(B1894),", "),INT(B1894)),""))</f>
        <v>#VALUE!</v>
      </c>
      <c r="DG1894" s="5"/>
      <c r="DH1894" s="5"/>
      <c r="DI1894" s="5"/>
      <c r="DJ1894" s="5"/>
    </row>
    <row r="1895" spans="1:114">
      <c r="A1895" s="24"/>
      <c r="B1895" s="3"/>
      <c r="D1895" s="1"/>
      <c r="H1895" s="5"/>
      <c r="L1895" s="4"/>
      <c r="M1895" s="4"/>
      <c r="Q1895" s="5"/>
      <c r="Z1895" s="4"/>
      <c r="BH1895" s="7"/>
      <c r="BI1895" s="4"/>
      <c r="BJ1895" s="123"/>
      <c r="BK1895" s="140"/>
      <c r="BP1895" s="5"/>
      <c r="BS1895" s="5"/>
      <c r="BT1895" s="5"/>
      <c r="BU1895" s="5"/>
      <c r="BV1895" s="5"/>
      <c r="BX1895" s="14"/>
      <c r="BY1895" s="28"/>
      <c r="DC1895" s="5" t="e">
        <f>IF(REPORTE!AH$2="si",IF(C1895=VALUE(REPORTE!C$11),IF(SUM(DC1896:DC$1993),CONCATENATE(INT(B1895),", "),INT(B1895)),""),IF(C1895=VALUE(REPORTE!C$10),IF(SUM(DC1896:DC$1993),CONCATENATE(INT(B1895),", "),INT(B1895)),""))</f>
        <v>#VALUE!</v>
      </c>
      <c r="DG1895" s="5"/>
      <c r="DH1895" s="5"/>
      <c r="DI1895" s="5"/>
      <c r="DJ1895" s="5"/>
    </row>
    <row r="1896" spans="1:114">
      <c r="A1896" s="24"/>
      <c r="B1896" s="3"/>
      <c r="D1896" s="1"/>
      <c r="H1896" s="5"/>
      <c r="L1896" s="4"/>
      <c r="M1896" s="4"/>
      <c r="Q1896" s="5"/>
      <c r="Z1896" s="4"/>
      <c r="BH1896" s="7"/>
      <c r="BI1896" s="4"/>
      <c r="BJ1896" s="123"/>
      <c r="BK1896" s="140"/>
      <c r="BP1896" s="5"/>
      <c r="BS1896" s="5"/>
      <c r="BT1896" s="5"/>
      <c r="BU1896" s="5"/>
      <c r="BV1896" s="5"/>
      <c r="BX1896" s="14"/>
      <c r="BY1896" s="28"/>
      <c r="DC1896" s="5" t="e">
        <f>IF(REPORTE!AH$2="si",IF(C1896=VALUE(REPORTE!C$11),IF(SUM(DC1897:DC$1993),CONCATENATE(INT(B1896),", "),INT(B1896)),""),IF(C1896=VALUE(REPORTE!C$10),IF(SUM(DC1897:DC$1993),CONCATENATE(INT(B1896),", "),INT(B1896)),""))</f>
        <v>#VALUE!</v>
      </c>
      <c r="DG1896" s="5"/>
      <c r="DH1896" s="5"/>
      <c r="DI1896" s="5"/>
      <c r="DJ1896" s="5"/>
    </row>
    <row r="1897" spans="1:114">
      <c r="A1897" s="24"/>
      <c r="B1897" s="3"/>
      <c r="D1897" s="1"/>
      <c r="H1897" s="5"/>
      <c r="L1897" s="4"/>
      <c r="M1897" s="4"/>
      <c r="Q1897" s="5"/>
      <c r="Z1897" s="4"/>
      <c r="BH1897" s="7"/>
      <c r="BI1897" s="4"/>
      <c r="BJ1897" s="123"/>
      <c r="BK1897" s="140"/>
      <c r="BP1897" s="5"/>
      <c r="BS1897" s="5"/>
      <c r="BT1897" s="5"/>
      <c r="BU1897" s="5"/>
      <c r="BV1897" s="5"/>
      <c r="BX1897" s="14"/>
      <c r="BY1897" s="28"/>
      <c r="DC1897" s="5" t="e">
        <f>IF(REPORTE!AH$2="si",IF(C1897=VALUE(REPORTE!C$11),IF(SUM(DC1898:DC$1993),CONCATENATE(INT(B1897),", "),INT(B1897)),""),IF(C1897=VALUE(REPORTE!C$10),IF(SUM(DC1898:DC$1993),CONCATENATE(INT(B1897),", "),INT(B1897)),""))</f>
        <v>#VALUE!</v>
      </c>
      <c r="DG1897" s="5"/>
      <c r="DH1897" s="5"/>
      <c r="DI1897" s="5"/>
      <c r="DJ1897" s="5"/>
    </row>
    <row r="1898" spans="1:114">
      <c r="A1898" s="24"/>
      <c r="B1898" s="3"/>
      <c r="D1898" s="1"/>
      <c r="H1898" s="5"/>
      <c r="L1898" s="4"/>
      <c r="M1898" s="4"/>
      <c r="Q1898" s="5"/>
      <c r="Z1898" s="4"/>
      <c r="BH1898" s="7"/>
      <c r="BI1898" s="4"/>
      <c r="BJ1898" s="123"/>
      <c r="BK1898" s="140"/>
      <c r="BP1898" s="5"/>
      <c r="BS1898" s="5"/>
      <c r="BT1898" s="5"/>
      <c r="BU1898" s="5"/>
      <c r="BV1898" s="5"/>
      <c r="BX1898" s="14"/>
      <c r="BY1898" s="28"/>
      <c r="DC1898" s="5" t="e">
        <f>IF(REPORTE!AH$2="si",IF(C1898=VALUE(REPORTE!C$11),IF(SUM(DC1899:DC$1993),CONCATENATE(INT(B1898),", "),INT(B1898)),""),IF(C1898=VALUE(REPORTE!C$10),IF(SUM(DC1899:DC$1993),CONCATENATE(INT(B1898),", "),INT(B1898)),""))</f>
        <v>#VALUE!</v>
      </c>
      <c r="DG1898" s="5"/>
      <c r="DH1898" s="5"/>
      <c r="DI1898" s="5"/>
      <c r="DJ1898" s="5"/>
    </row>
    <row r="1899" spans="1:114">
      <c r="A1899" s="24"/>
      <c r="B1899" s="3"/>
      <c r="D1899" s="1"/>
      <c r="H1899" s="5"/>
      <c r="L1899" s="4"/>
      <c r="M1899" s="4"/>
      <c r="Q1899" s="5"/>
      <c r="Z1899" s="4"/>
      <c r="BH1899" s="7"/>
      <c r="BI1899" s="4"/>
      <c r="BJ1899" s="123"/>
      <c r="BK1899" s="140"/>
      <c r="BP1899" s="5"/>
      <c r="BS1899" s="5"/>
      <c r="BT1899" s="5"/>
      <c r="BU1899" s="5"/>
      <c r="BV1899" s="5"/>
      <c r="BX1899" s="14"/>
      <c r="BY1899" s="28"/>
      <c r="DC1899" s="5" t="e">
        <f>IF(REPORTE!AH$2="si",IF(C1899=VALUE(REPORTE!C$11),IF(SUM(DC1900:DC$1993),CONCATENATE(INT(B1899),", "),INT(B1899)),""),IF(C1899=VALUE(REPORTE!C$10),IF(SUM(DC1900:DC$1993),CONCATENATE(INT(B1899),", "),INT(B1899)),""))</f>
        <v>#VALUE!</v>
      </c>
      <c r="DG1899" s="5"/>
      <c r="DH1899" s="5"/>
      <c r="DI1899" s="5"/>
      <c r="DJ1899" s="5"/>
    </row>
    <row r="1900" spans="1:114">
      <c r="A1900" s="24"/>
      <c r="B1900" s="3"/>
      <c r="D1900" s="1"/>
      <c r="H1900" s="5"/>
      <c r="L1900" s="4"/>
      <c r="M1900" s="4"/>
      <c r="Q1900" s="5"/>
      <c r="Z1900" s="4"/>
      <c r="BH1900" s="7"/>
      <c r="BI1900" s="4"/>
      <c r="BJ1900" s="123"/>
      <c r="BK1900" s="140"/>
      <c r="BP1900" s="5"/>
      <c r="BS1900" s="5"/>
      <c r="BT1900" s="5"/>
      <c r="BU1900" s="5"/>
      <c r="BV1900" s="5"/>
      <c r="BX1900" s="14"/>
      <c r="BY1900" s="28"/>
      <c r="DC1900" s="5" t="e">
        <f>IF(REPORTE!AH$2="si",IF(C1900=VALUE(REPORTE!C$11),IF(SUM(DC1901:DC$1993),CONCATENATE(INT(B1900),", "),INT(B1900)),""),IF(C1900=VALUE(REPORTE!C$10),IF(SUM(DC1901:DC$1993),CONCATENATE(INT(B1900),", "),INT(B1900)),""))</f>
        <v>#VALUE!</v>
      </c>
      <c r="DG1900" s="5"/>
      <c r="DH1900" s="5"/>
      <c r="DI1900" s="5"/>
      <c r="DJ1900" s="5"/>
    </row>
    <row r="1901" spans="1:114">
      <c r="A1901" s="24"/>
      <c r="B1901" s="3"/>
      <c r="D1901" s="1"/>
      <c r="H1901" s="5"/>
      <c r="L1901" s="4"/>
      <c r="M1901" s="4"/>
      <c r="Q1901" s="5"/>
      <c r="Z1901" s="4"/>
      <c r="BH1901" s="7"/>
      <c r="BI1901" s="4"/>
      <c r="BJ1901" s="123"/>
      <c r="BK1901" s="140"/>
      <c r="BP1901" s="5"/>
      <c r="BS1901" s="5"/>
      <c r="BT1901" s="5"/>
      <c r="BU1901" s="5"/>
      <c r="BV1901" s="5"/>
      <c r="BX1901" s="14"/>
      <c r="BY1901" s="28"/>
      <c r="DC1901" s="5" t="e">
        <f>IF(REPORTE!AH$2="si",IF(C1901=VALUE(REPORTE!C$11),IF(SUM(DC1902:DC$1993),CONCATENATE(INT(B1901),", "),INT(B1901)),""),IF(C1901=VALUE(REPORTE!C$10),IF(SUM(DC1902:DC$1993),CONCATENATE(INT(B1901),", "),INT(B1901)),""))</f>
        <v>#VALUE!</v>
      </c>
      <c r="DG1901" s="5"/>
      <c r="DH1901" s="5"/>
      <c r="DI1901" s="5"/>
      <c r="DJ1901" s="5"/>
    </row>
    <row r="1902" spans="1:114">
      <c r="A1902" s="24"/>
      <c r="B1902" s="3"/>
      <c r="D1902" s="1"/>
      <c r="H1902" s="5"/>
      <c r="L1902" s="4"/>
      <c r="M1902" s="4"/>
      <c r="Q1902" s="5"/>
      <c r="Z1902" s="4"/>
      <c r="BH1902" s="7"/>
      <c r="BI1902" s="4"/>
      <c r="BJ1902" s="123"/>
      <c r="BK1902" s="140"/>
      <c r="BP1902" s="5"/>
      <c r="BS1902" s="5"/>
      <c r="BT1902" s="5"/>
      <c r="BU1902" s="5"/>
      <c r="BV1902" s="5"/>
      <c r="BX1902" s="14"/>
      <c r="BY1902" s="28"/>
      <c r="DC1902" s="5" t="e">
        <f>IF(REPORTE!AH$2="si",IF(C1902=VALUE(REPORTE!C$11),IF(SUM(DC1903:DC$1993),CONCATENATE(INT(B1902),", "),INT(B1902)),""),IF(C1902=VALUE(REPORTE!C$10),IF(SUM(DC1903:DC$1993),CONCATENATE(INT(B1902),", "),INT(B1902)),""))</f>
        <v>#VALUE!</v>
      </c>
      <c r="DG1902" s="5"/>
      <c r="DH1902" s="5"/>
      <c r="DI1902" s="5"/>
      <c r="DJ1902" s="5"/>
    </row>
    <row r="1903" spans="1:114">
      <c r="A1903" s="24"/>
      <c r="B1903" s="3"/>
      <c r="D1903" s="1"/>
      <c r="H1903" s="5"/>
      <c r="L1903" s="4"/>
      <c r="M1903" s="4"/>
      <c r="Q1903" s="5"/>
      <c r="Z1903" s="4"/>
      <c r="BH1903" s="7"/>
      <c r="BI1903" s="4"/>
      <c r="BJ1903" s="123"/>
      <c r="BK1903" s="140"/>
      <c r="BP1903" s="5"/>
      <c r="BS1903" s="5"/>
      <c r="BT1903" s="5"/>
      <c r="BU1903" s="5"/>
      <c r="BV1903" s="5"/>
      <c r="BX1903" s="14"/>
      <c r="BY1903" s="28"/>
      <c r="DC1903" s="5" t="e">
        <f>IF(REPORTE!AH$2="si",IF(C1903=VALUE(REPORTE!C$11),IF(SUM(DC1904:DC$1993),CONCATENATE(INT(B1903),", "),INT(B1903)),""),IF(C1903=VALUE(REPORTE!C$10),IF(SUM(DC1904:DC$1993),CONCATENATE(INT(B1903),", "),INT(B1903)),""))</f>
        <v>#VALUE!</v>
      </c>
      <c r="DG1903" s="5"/>
      <c r="DH1903" s="5"/>
      <c r="DI1903" s="5"/>
      <c r="DJ1903" s="5"/>
    </row>
    <row r="1904" spans="1:114">
      <c r="A1904" s="24"/>
      <c r="B1904" s="3"/>
      <c r="D1904" s="1"/>
      <c r="H1904" s="5"/>
      <c r="L1904" s="4"/>
      <c r="M1904" s="4"/>
      <c r="Q1904" s="5"/>
      <c r="Z1904" s="4"/>
      <c r="BH1904" s="7"/>
      <c r="BI1904" s="4"/>
      <c r="BJ1904" s="123"/>
      <c r="BK1904" s="140"/>
      <c r="BP1904" s="5"/>
      <c r="BS1904" s="5"/>
      <c r="BT1904" s="5"/>
      <c r="BU1904" s="5"/>
      <c r="BV1904" s="5"/>
      <c r="BX1904" s="14"/>
      <c r="BY1904" s="28"/>
      <c r="DC1904" s="5" t="e">
        <f>IF(REPORTE!AH$2="si",IF(C1904=VALUE(REPORTE!C$11),IF(SUM(DC1905:DC$1993),CONCATENATE(INT(B1904),", "),INT(B1904)),""),IF(C1904=VALUE(REPORTE!C$10),IF(SUM(DC1905:DC$1993),CONCATENATE(INT(B1904),", "),INT(B1904)),""))</f>
        <v>#VALUE!</v>
      </c>
      <c r="DG1904" s="5"/>
      <c r="DH1904" s="5"/>
      <c r="DI1904" s="5"/>
      <c r="DJ1904" s="5"/>
    </row>
    <row r="1905" spans="1:114">
      <c r="A1905" s="24"/>
      <c r="B1905" s="3"/>
      <c r="D1905" s="1"/>
      <c r="H1905" s="5"/>
      <c r="L1905" s="4"/>
      <c r="M1905" s="4"/>
      <c r="Q1905" s="5"/>
      <c r="Z1905" s="4"/>
      <c r="BH1905" s="7"/>
      <c r="BI1905" s="4"/>
      <c r="BJ1905" s="123"/>
      <c r="BK1905" s="140"/>
      <c r="BP1905" s="5"/>
      <c r="BS1905" s="5"/>
      <c r="BT1905" s="5"/>
      <c r="BU1905" s="5"/>
      <c r="BV1905" s="5"/>
      <c r="BX1905" s="14"/>
      <c r="BY1905" s="28"/>
      <c r="DC1905" s="5" t="e">
        <f>IF(REPORTE!AH$2="si",IF(C1905=VALUE(REPORTE!C$11),IF(SUM(DC1906:DC$1993),CONCATENATE(INT(B1905),", "),INT(B1905)),""),IF(C1905=VALUE(REPORTE!C$10),IF(SUM(DC1906:DC$1993),CONCATENATE(INT(B1905),", "),INT(B1905)),""))</f>
        <v>#VALUE!</v>
      </c>
      <c r="DG1905" s="5"/>
      <c r="DH1905" s="5"/>
      <c r="DI1905" s="5"/>
      <c r="DJ1905" s="5"/>
    </row>
    <row r="1906" spans="1:114">
      <c r="A1906" s="24"/>
      <c r="B1906" s="3"/>
      <c r="D1906" s="1"/>
      <c r="H1906" s="5"/>
      <c r="L1906" s="4"/>
      <c r="M1906" s="4"/>
      <c r="Q1906" s="5"/>
      <c r="Z1906" s="4"/>
      <c r="BH1906" s="7"/>
      <c r="BI1906" s="4"/>
      <c r="BJ1906" s="123"/>
      <c r="BK1906" s="140"/>
      <c r="BP1906" s="5"/>
      <c r="BS1906" s="5"/>
      <c r="BT1906" s="5"/>
      <c r="BU1906" s="5"/>
      <c r="BV1906" s="5"/>
      <c r="BX1906" s="14"/>
      <c r="BY1906" s="28"/>
      <c r="DC1906" s="5" t="e">
        <f>IF(REPORTE!AH$2="si",IF(C1906=VALUE(REPORTE!C$11),IF(SUM(DC1907:DC$1993),CONCATENATE(INT(B1906),", "),INT(B1906)),""),IF(C1906=VALUE(REPORTE!C$10),IF(SUM(DC1907:DC$1993),CONCATENATE(INT(B1906),", "),INT(B1906)),""))</f>
        <v>#VALUE!</v>
      </c>
      <c r="DG1906" s="5"/>
      <c r="DH1906" s="5"/>
      <c r="DI1906" s="5"/>
      <c r="DJ1906" s="5"/>
    </row>
    <row r="1907" spans="1:114">
      <c r="A1907" s="24"/>
      <c r="B1907" s="3"/>
      <c r="D1907" s="1"/>
      <c r="H1907" s="5"/>
      <c r="L1907" s="4"/>
      <c r="M1907" s="4"/>
      <c r="Q1907" s="5"/>
      <c r="Z1907" s="4"/>
      <c r="BH1907" s="7"/>
      <c r="BI1907" s="4"/>
      <c r="BJ1907" s="123"/>
      <c r="BK1907" s="140"/>
      <c r="BP1907" s="5"/>
      <c r="BS1907" s="5"/>
      <c r="BT1907" s="5"/>
      <c r="BU1907" s="5"/>
      <c r="BV1907" s="5"/>
      <c r="BX1907" s="14"/>
      <c r="BY1907" s="28"/>
      <c r="DC1907" s="5" t="e">
        <f>IF(REPORTE!AH$2="si",IF(C1907=VALUE(REPORTE!C$11),IF(SUM(DC1908:DC$1993),CONCATENATE(INT(B1907),", "),INT(B1907)),""),IF(C1907=VALUE(REPORTE!C$10),IF(SUM(DC1908:DC$1993),CONCATENATE(INT(B1907),", "),INT(B1907)),""))</f>
        <v>#VALUE!</v>
      </c>
      <c r="DG1907" s="5"/>
      <c r="DH1907" s="5"/>
      <c r="DI1907" s="5"/>
      <c r="DJ1907" s="5"/>
    </row>
    <row r="1908" spans="1:114">
      <c r="A1908" s="24"/>
      <c r="B1908" s="3"/>
      <c r="D1908" s="1"/>
      <c r="H1908" s="5"/>
      <c r="L1908" s="4"/>
      <c r="M1908" s="4"/>
      <c r="Q1908" s="5"/>
      <c r="Z1908" s="4"/>
      <c r="BH1908" s="7"/>
      <c r="BI1908" s="4"/>
      <c r="BJ1908" s="123"/>
      <c r="BK1908" s="140"/>
      <c r="BP1908" s="5"/>
      <c r="BS1908" s="5"/>
      <c r="BT1908" s="5"/>
      <c r="BU1908" s="5"/>
      <c r="BV1908" s="5"/>
      <c r="BX1908" s="14"/>
      <c r="BY1908" s="28"/>
      <c r="DC1908" s="5" t="e">
        <f>IF(REPORTE!AH$2="si",IF(C1908=VALUE(REPORTE!C$11),IF(SUM(DC1909:DC$1993),CONCATENATE(INT(B1908),", "),INT(B1908)),""),IF(C1908=VALUE(REPORTE!C$10),IF(SUM(DC1909:DC$1993),CONCATENATE(INT(B1908),", "),INT(B1908)),""))</f>
        <v>#VALUE!</v>
      </c>
      <c r="DG1908" s="5"/>
      <c r="DH1908" s="5"/>
      <c r="DI1908" s="5"/>
      <c r="DJ1908" s="5"/>
    </row>
    <row r="1909" spans="1:114">
      <c r="A1909" s="24"/>
      <c r="B1909" s="3"/>
      <c r="D1909" s="1"/>
      <c r="H1909" s="5"/>
      <c r="L1909" s="4"/>
      <c r="M1909" s="4"/>
      <c r="Q1909" s="5"/>
      <c r="Z1909" s="4"/>
      <c r="BH1909" s="7"/>
      <c r="BI1909" s="4"/>
      <c r="BJ1909" s="123"/>
      <c r="BK1909" s="140"/>
      <c r="BP1909" s="5"/>
      <c r="BS1909" s="5"/>
      <c r="BT1909" s="5"/>
      <c r="BU1909" s="5"/>
      <c r="BV1909" s="5"/>
      <c r="BX1909" s="14"/>
      <c r="BY1909" s="28"/>
      <c r="DC1909" s="5" t="e">
        <f>IF(REPORTE!AH$2="si",IF(C1909=VALUE(REPORTE!C$11),IF(SUM(DC1910:DC$1993),CONCATENATE(INT(B1909),", "),INT(B1909)),""),IF(C1909=VALUE(REPORTE!C$10),IF(SUM(DC1910:DC$1993),CONCATENATE(INT(B1909),", "),INT(B1909)),""))</f>
        <v>#VALUE!</v>
      </c>
      <c r="DG1909" s="5"/>
      <c r="DH1909" s="5"/>
      <c r="DI1909" s="5"/>
      <c r="DJ1909" s="5"/>
    </row>
    <row r="1910" spans="1:114">
      <c r="A1910" s="24"/>
      <c r="B1910" s="3"/>
      <c r="D1910" s="1"/>
      <c r="H1910" s="5"/>
      <c r="L1910" s="4"/>
      <c r="M1910" s="4"/>
      <c r="Q1910" s="5"/>
      <c r="Z1910" s="4"/>
      <c r="BH1910" s="7"/>
      <c r="BI1910" s="4"/>
      <c r="BJ1910" s="123"/>
      <c r="BK1910" s="140"/>
      <c r="BP1910" s="5"/>
      <c r="BS1910" s="5"/>
      <c r="BT1910" s="5"/>
      <c r="BU1910" s="5"/>
      <c r="BV1910" s="5"/>
      <c r="BX1910" s="14"/>
      <c r="BY1910" s="28"/>
      <c r="DC1910" s="5" t="e">
        <f>IF(REPORTE!AH$2="si",IF(C1910=VALUE(REPORTE!C$11),IF(SUM(DC1911:DC$1993),CONCATENATE(INT(B1910),", "),INT(B1910)),""),IF(C1910=VALUE(REPORTE!C$10),IF(SUM(DC1911:DC$1993),CONCATENATE(INT(B1910),", "),INT(B1910)),""))</f>
        <v>#VALUE!</v>
      </c>
      <c r="DG1910" s="5"/>
      <c r="DH1910" s="5"/>
      <c r="DI1910" s="5"/>
      <c r="DJ1910" s="5"/>
    </row>
    <row r="1911" spans="1:114">
      <c r="A1911" s="24"/>
      <c r="B1911" s="3"/>
      <c r="D1911" s="1"/>
      <c r="H1911" s="5"/>
      <c r="L1911" s="4"/>
      <c r="M1911" s="4"/>
      <c r="Q1911" s="5"/>
      <c r="Z1911" s="4"/>
      <c r="BH1911" s="7"/>
      <c r="BI1911" s="4"/>
      <c r="BJ1911" s="123"/>
      <c r="BK1911" s="140"/>
      <c r="BP1911" s="5"/>
      <c r="BS1911" s="5"/>
      <c r="BT1911" s="5"/>
      <c r="BU1911" s="5"/>
      <c r="BV1911" s="5"/>
      <c r="BX1911" s="14"/>
      <c r="BY1911" s="28"/>
      <c r="DC1911" s="5" t="e">
        <f>IF(REPORTE!AH$2="si",IF(C1911=VALUE(REPORTE!C$11),IF(SUM(DC1912:DC$1993),CONCATENATE(INT(B1911),", "),INT(B1911)),""),IF(C1911=VALUE(REPORTE!C$10),IF(SUM(DC1912:DC$1993),CONCATENATE(INT(B1911),", "),INT(B1911)),""))</f>
        <v>#VALUE!</v>
      </c>
      <c r="DG1911" s="5"/>
      <c r="DH1911" s="5"/>
      <c r="DI1911" s="5"/>
      <c r="DJ1911" s="5"/>
    </row>
    <row r="1912" spans="1:114">
      <c r="A1912" s="24"/>
      <c r="B1912" s="3"/>
      <c r="D1912" s="1"/>
      <c r="H1912" s="5"/>
      <c r="L1912" s="4"/>
      <c r="M1912" s="4"/>
      <c r="Q1912" s="5"/>
      <c r="Z1912" s="4"/>
      <c r="BH1912" s="7"/>
      <c r="BI1912" s="4"/>
      <c r="BJ1912" s="123"/>
      <c r="BK1912" s="140"/>
      <c r="BP1912" s="5"/>
      <c r="BS1912" s="5"/>
      <c r="BT1912" s="5"/>
      <c r="BU1912" s="5"/>
      <c r="BV1912" s="5"/>
      <c r="BX1912" s="14"/>
      <c r="BY1912" s="28"/>
      <c r="DC1912" s="5" t="e">
        <f>IF(REPORTE!AH$2="si",IF(C1912=VALUE(REPORTE!C$11),IF(SUM(DC1913:DC$1993),CONCATENATE(INT(B1912),", "),INT(B1912)),""),IF(C1912=VALUE(REPORTE!C$10),IF(SUM(DC1913:DC$1993),CONCATENATE(INT(B1912),", "),INT(B1912)),""))</f>
        <v>#VALUE!</v>
      </c>
      <c r="DG1912" s="5"/>
      <c r="DH1912" s="5"/>
      <c r="DI1912" s="5"/>
      <c r="DJ1912" s="5"/>
    </row>
    <row r="1913" spans="1:114">
      <c r="A1913" s="24"/>
      <c r="B1913" s="3"/>
      <c r="D1913" s="1"/>
      <c r="H1913" s="5"/>
      <c r="L1913" s="4"/>
      <c r="M1913" s="4"/>
      <c r="Q1913" s="5"/>
      <c r="Z1913" s="4"/>
      <c r="BH1913" s="7"/>
      <c r="BI1913" s="4"/>
      <c r="BJ1913" s="123"/>
      <c r="BK1913" s="140"/>
      <c r="BP1913" s="5"/>
      <c r="BS1913" s="5"/>
      <c r="BT1913" s="5"/>
      <c r="BU1913" s="5"/>
      <c r="BV1913" s="5"/>
      <c r="BX1913" s="14"/>
      <c r="BY1913" s="28"/>
      <c r="DC1913" s="5" t="e">
        <f>IF(REPORTE!AH$2="si",IF(C1913=VALUE(REPORTE!C$11),IF(SUM(DC1914:DC$1993),CONCATENATE(INT(B1913),", "),INT(B1913)),""),IF(C1913=VALUE(REPORTE!C$10),IF(SUM(DC1914:DC$1993),CONCATENATE(INT(B1913),", "),INT(B1913)),""))</f>
        <v>#VALUE!</v>
      </c>
      <c r="DG1913" s="5"/>
      <c r="DH1913" s="5"/>
      <c r="DI1913" s="5"/>
      <c r="DJ1913" s="5"/>
    </row>
    <row r="1914" spans="1:114">
      <c r="A1914" s="24"/>
      <c r="B1914" s="3"/>
      <c r="D1914" s="1"/>
      <c r="H1914" s="5"/>
      <c r="L1914" s="4"/>
      <c r="M1914" s="4"/>
      <c r="Q1914" s="5"/>
      <c r="Z1914" s="4"/>
      <c r="BH1914" s="7"/>
      <c r="BI1914" s="4"/>
      <c r="BJ1914" s="123"/>
      <c r="BK1914" s="140"/>
      <c r="BP1914" s="5"/>
      <c r="BS1914" s="5"/>
      <c r="BT1914" s="5"/>
      <c r="BU1914" s="5"/>
      <c r="BV1914" s="5"/>
      <c r="BX1914" s="14"/>
      <c r="BY1914" s="28"/>
      <c r="DC1914" s="5" t="e">
        <f>IF(REPORTE!AH$2="si",IF(C1914=VALUE(REPORTE!C$11),IF(SUM(DC1915:DC$1993),CONCATENATE(INT(B1914),", "),INT(B1914)),""),IF(C1914=VALUE(REPORTE!C$10),IF(SUM(DC1915:DC$1993),CONCATENATE(INT(B1914),", "),INT(B1914)),""))</f>
        <v>#VALUE!</v>
      </c>
      <c r="DG1914" s="5"/>
      <c r="DH1914" s="5"/>
      <c r="DI1914" s="5"/>
      <c r="DJ1914" s="5"/>
    </row>
    <row r="1915" spans="1:114">
      <c r="A1915" s="24"/>
      <c r="B1915" s="3"/>
      <c r="D1915" s="1"/>
      <c r="H1915" s="5"/>
      <c r="L1915" s="4"/>
      <c r="M1915" s="4"/>
      <c r="Q1915" s="5"/>
      <c r="Z1915" s="4"/>
      <c r="BH1915" s="7"/>
      <c r="BI1915" s="4"/>
      <c r="BJ1915" s="123"/>
      <c r="BK1915" s="140"/>
      <c r="BP1915" s="5"/>
      <c r="BS1915" s="5"/>
      <c r="BT1915" s="5"/>
      <c r="BU1915" s="5"/>
      <c r="BV1915" s="5"/>
      <c r="BX1915" s="14"/>
      <c r="BY1915" s="28"/>
      <c r="DC1915" s="5" t="e">
        <f>IF(REPORTE!AH$2="si",IF(C1915=VALUE(REPORTE!C$11),IF(SUM(DC1916:DC$1993),CONCATENATE(INT(B1915),", "),INT(B1915)),""),IF(C1915=VALUE(REPORTE!C$10),IF(SUM(DC1916:DC$1993),CONCATENATE(INT(B1915),", "),INT(B1915)),""))</f>
        <v>#VALUE!</v>
      </c>
      <c r="DG1915" s="5"/>
      <c r="DH1915" s="5"/>
      <c r="DI1915" s="5"/>
      <c r="DJ1915" s="5"/>
    </row>
    <row r="1916" spans="1:114">
      <c r="A1916" s="24"/>
      <c r="B1916" s="3"/>
      <c r="D1916" s="1"/>
      <c r="H1916" s="5"/>
      <c r="L1916" s="4"/>
      <c r="M1916" s="4"/>
      <c r="Q1916" s="5"/>
      <c r="Z1916" s="4"/>
      <c r="BH1916" s="7"/>
      <c r="BI1916" s="4"/>
      <c r="BJ1916" s="123"/>
      <c r="BK1916" s="140"/>
      <c r="BP1916" s="5"/>
      <c r="BS1916" s="5"/>
      <c r="BT1916" s="5"/>
      <c r="BU1916" s="5"/>
      <c r="BV1916" s="5"/>
      <c r="BX1916" s="14"/>
      <c r="BY1916" s="28"/>
      <c r="DC1916" s="5" t="e">
        <f>IF(REPORTE!AH$2="si",IF(C1916=VALUE(REPORTE!C$11),IF(SUM(DC1917:DC$1993),CONCATENATE(INT(B1916),", "),INT(B1916)),""),IF(C1916=VALUE(REPORTE!C$10),IF(SUM(DC1917:DC$1993),CONCATENATE(INT(B1916),", "),INT(B1916)),""))</f>
        <v>#VALUE!</v>
      </c>
      <c r="DG1916" s="5"/>
      <c r="DH1916" s="5"/>
      <c r="DI1916" s="5"/>
      <c r="DJ1916" s="5"/>
    </row>
    <row r="1917" spans="1:114">
      <c r="A1917" s="24"/>
      <c r="B1917" s="3"/>
      <c r="D1917" s="1"/>
      <c r="H1917" s="5"/>
      <c r="L1917" s="4"/>
      <c r="M1917" s="4"/>
      <c r="Q1917" s="5"/>
      <c r="Z1917" s="4"/>
      <c r="BH1917" s="7"/>
      <c r="BI1917" s="4"/>
      <c r="BJ1917" s="123"/>
      <c r="BK1917" s="140"/>
      <c r="BP1917" s="5"/>
      <c r="BS1917" s="5"/>
      <c r="BT1917" s="5"/>
      <c r="BU1917" s="5"/>
      <c r="BV1917" s="5"/>
      <c r="BX1917" s="14"/>
      <c r="BY1917" s="28"/>
      <c r="DC1917" s="5" t="e">
        <f>IF(REPORTE!AH$2="si",IF(C1917=VALUE(REPORTE!C$11),IF(SUM(DC1918:DC$1993),CONCATENATE(INT(B1917),", "),INT(B1917)),""),IF(C1917=VALUE(REPORTE!C$10),IF(SUM(DC1918:DC$1993),CONCATENATE(INT(B1917),", "),INT(B1917)),""))</f>
        <v>#VALUE!</v>
      </c>
      <c r="DG1917" s="5"/>
      <c r="DH1917" s="5"/>
      <c r="DI1917" s="5"/>
      <c r="DJ1917" s="5"/>
    </row>
    <row r="1918" spans="1:114">
      <c r="A1918" s="24"/>
      <c r="B1918" s="3"/>
      <c r="D1918" s="1"/>
      <c r="H1918" s="5"/>
      <c r="L1918" s="4"/>
      <c r="M1918" s="4"/>
      <c r="Q1918" s="5"/>
      <c r="Z1918" s="4"/>
      <c r="BH1918" s="7"/>
      <c r="BI1918" s="4"/>
      <c r="BJ1918" s="123"/>
      <c r="BK1918" s="140"/>
      <c r="BP1918" s="5"/>
      <c r="BS1918" s="5"/>
      <c r="BT1918" s="5"/>
      <c r="BU1918" s="5"/>
      <c r="BV1918" s="5"/>
      <c r="BX1918" s="14"/>
      <c r="BY1918" s="28"/>
      <c r="DC1918" s="5" t="e">
        <f>IF(REPORTE!AH$2="si",IF(C1918=VALUE(REPORTE!C$11),IF(SUM(DC1919:DC$1993),CONCATENATE(INT(B1918),", "),INT(B1918)),""),IF(C1918=VALUE(REPORTE!C$10),IF(SUM(DC1919:DC$1993),CONCATENATE(INT(B1918),", "),INT(B1918)),""))</f>
        <v>#VALUE!</v>
      </c>
      <c r="DG1918" s="5"/>
      <c r="DH1918" s="5"/>
      <c r="DI1918" s="5"/>
      <c r="DJ1918" s="5"/>
    </row>
    <row r="1919" spans="1:114">
      <c r="A1919" s="24"/>
      <c r="B1919" s="3"/>
      <c r="D1919" s="1"/>
      <c r="H1919" s="5"/>
      <c r="L1919" s="4"/>
      <c r="M1919" s="4"/>
      <c r="Q1919" s="5"/>
      <c r="Z1919" s="4"/>
      <c r="BH1919" s="7"/>
      <c r="BI1919" s="4"/>
      <c r="BJ1919" s="123"/>
      <c r="BK1919" s="140"/>
      <c r="BP1919" s="5"/>
      <c r="BS1919" s="5"/>
      <c r="BT1919" s="5"/>
      <c r="BU1919" s="5"/>
      <c r="BV1919" s="5"/>
      <c r="BX1919" s="14"/>
      <c r="BY1919" s="28"/>
      <c r="DC1919" s="5" t="e">
        <f>IF(REPORTE!AH$2="si",IF(C1919=VALUE(REPORTE!C$11),IF(SUM(DC1920:DC$1993),CONCATENATE(INT(B1919),", "),INT(B1919)),""),IF(C1919=VALUE(REPORTE!C$10),IF(SUM(DC1920:DC$1993),CONCATENATE(INT(B1919),", "),INT(B1919)),""))</f>
        <v>#VALUE!</v>
      </c>
      <c r="DG1919" s="5"/>
      <c r="DH1919" s="5"/>
      <c r="DI1919" s="5"/>
      <c r="DJ1919" s="5"/>
    </row>
    <row r="1920" spans="1:114">
      <c r="A1920" s="24"/>
      <c r="B1920" s="3"/>
      <c r="D1920" s="1"/>
      <c r="H1920" s="5"/>
      <c r="L1920" s="4"/>
      <c r="M1920" s="4"/>
      <c r="Q1920" s="5"/>
      <c r="Z1920" s="4"/>
      <c r="BH1920" s="7"/>
      <c r="BI1920" s="4"/>
      <c r="BJ1920" s="123"/>
      <c r="BK1920" s="140"/>
      <c r="BP1920" s="5"/>
      <c r="BS1920" s="5"/>
      <c r="BT1920" s="5"/>
      <c r="BU1920" s="5"/>
      <c r="BV1920" s="5"/>
      <c r="BX1920" s="14"/>
      <c r="BY1920" s="28"/>
      <c r="DC1920" s="5" t="e">
        <f>IF(REPORTE!AH$2="si",IF(C1920=VALUE(REPORTE!C$11),IF(SUM(DC1921:DC$1993),CONCATENATE(INT(B1920),", "),INT(B1920)),""),IF(C1920=VALUE(REPORTE!C$10),IF(SUM(DC1921:DC$1993),CONCATENATE(INT(B1920),", "),INT(B1920)),""))</f>
        <v>#VALUE!</v>
      </c>
      <c r="DG1920" s="5"/>
      <c r="DH1920" s="5"/>
      <c r="DI1920" s="5"/>
      <c r="DJ1920" s="5"/>
    </row>
    <row r="1921" spans="1:114">
      <c r="A1921" s="24"/>
      <c r="B1921" s="3"/>
      <c r="D1921" s="1"/>
      <c r="H1921" s="5"/>
      <c r="L1921" s="4"/>
      <c r="M1921" s="4"/>
      <c r="Q1921" s="5"/>
      <c r="Z1921" s="4"/>
      <c r="BH1921" s="7"/>
      <c r="BI1921" s="4"/>
      <c r="BJ1921" s="123"/>
      <c r="BK1921" s="140"/>
      <c r="BP1921" s="5"/>
      <c r="BS1921" s="5"/>
      <c r="BT1921" s="5"/>
      <c r="BU1921" s="5"/>
      <c r="BV1921" s="5"/>
      <c r="BX1921" s="14"/>
      <c r="BY1921" s="28"/>
      <c r="DC1921" s="5" t="e">
        <f>IF(REPORTE!AH$2="si",IF(C1921=VALUE(REPORTE!C$11),IF(SUM(DC1922:DC$1993),CONCATENATE(INT(B1921),", "),INT(B1921)),""),IF(C1921=VALUE(REPORTE!C$10),IF(SUM(DC1922:DC$1993),CONCATENATE(INT(B1921),", "),INT(B1921)),""))</f>
        <v>#VALUE!</v>
      </c>
      <c r="DG1921" s="5"/>
      <c r="DH1921" s="5"/>
      <c r="DI1921" s="5"/>
      <c r="DJ1921" s="5"/>
    </row>
    <row r="1922" spans="1:114">
      <c r="A1922" s="24"/>
      <c r="B1922" s="3"/>
      <c r="D1922" s="1"/>
      <c r="H1922" s="5"/>
      <c r="L1922" s="4"/>
      <c r="M1922" s="4"/>
      <c r="Q1922" s="5"/>
      <c r="Z1922" s="4"/>
      <c r="BH1922" s="7"/>
      <c r="BI1922" s="4"/>
      <c r="BJ1922" s="123"/>
      <c r="BK1922" s="140"/>
      <c r="BP1922" s="5"/>
      <c r="BS1922" s="5"/>
      <c r="BT1922" s="5"/>
      <c r="BU1922" s="5"/>
      <c r="BV1922" s="5"/>
      <c r="BX1922" s="14"/>
      <c r="BY1922" s="28"/>
      <c r="DC1922" s="5" t="e">
        <f>IF(REPORTE!AH$2="si",IF(C1922=VALUE(REPORTE!C$11),IF(SUM(DC1923:DC$1993),CONCATENATE(INT(B1922),", "),INT(B1922)),""),IF(C1922=VALUE(REPORTE!C$10),IF(SUM(DC1923:DC$1993),CONCATENATE(INT(B1922),", "),INT(B1922)),""))</f>
        <v>#VALUE!</v>
      </c>
      <c r="DG1922" s="5"/>
      <c r="DH1922" s="5"/>
      <c r="DI1922" s="5"/>
      <c r="DJ1922" s="5"/>
    </row>
    <row r="1923" spans="1:114">
      <c r="A1923" s="24"/>
      <c r="B1923" s="3"/>
      <c r="D1923" s="1"/>
      <c r="H1923" s="5"/>
      <c r="L1923" s="4"/>
      <c r="M1923" s="4"/>
      <c r="Q1923" s="5"/>
      <c r="Z1923" s="4"/>
      <c r="BH1923" s="7"/>
      <c r="BI1923" s="4"/>
      <c r="BJ1923" s="123"/>
      <c r="BK1923" s="140"/>
      <c r="BP1923" s="5"/>
      <c r="BS1923" s="5"/>
      <c r="BT1923" s="5"/>
      <c r="BU1923" s="5"/>
      <c r="BV1923" s="5"/>
      <c r="BX1923" s="14"/>
      <c r="BY1923" s="28"/>
      <c r="DC1923" s="5" t="e">
        <f>IF(REPORTE!AH$2="si",IF(C1923=VALUE(REPORTE!C$11),IF(SUM(DC1924:DC$1993),CONCATENATE(INT(B1923),", "),INT(B1923)),""),IF(C1923=VALUE(REPORTE!C$10),IF(SUM(DC1924:DC$1993),CONCATENATE(INT(B1923),", "),INT(B1923)),""))</f>
        <v>#VALUE!</v>
      </c>
      <c r="DG1923" s="5"/>
      <c r="DH1923" s="5"/>
      <c r="DI1923" s="5"/>
      <c r="DJ1923" s="5"/>
    </row>
    <row r="1924" spans="1:114">
      <c r="A1924" s="24"/>
      <c r="B1924" s="3"/>
      <c r="D1924" s="1"/>
      <c r="H1924" s="5"/>
      <c r="L1924" s="4"/>
      <c r="M1924" s="4"/>
      <c r="Q1924" s="5"/>
      <c r="Z1924" s="4"/>
      <c r="BH1924" s="7"/>
      <c r="BI1924" s="4"/>
      <c r="BJ1924" s="123"/>
      <c r="BK1924" s="140"/>
      <c r="BP1924" s="5"/>
      <c r="BS1924" s="5"/>
      <c r="BT1924" s="5"/>
      <c r="BU1924" s="5"/>
      <c r="BV1924" s="5"/>
      <c r="BX1924" s="14"/>
      <c r="BY1924" s="28"/>
      <c r="DC1924" s="5" t="e">
        <f>IF(REPORTE!AH$2="si",IF(C1924=VALUE(REPORTE!C$11),IF(SUM(DC1925:DC$1993),CONCATENATE(INT(B1924),", "),INT(B1924)),""),IF(C1924=VALUE(REPORTE!C$10),IF(SUM(DC1925:DC$1993),CONCATENATE(INT(B1924),", "),INT(B1924)),""))</f>
        <v>#VALUE!</v>
      </c>
      <c r="DG1924" s="5"/>
      <c r="DH1924" s="5"/>
      <c r="DI1924" s="5"/>
      <c r="DJ1924" s="5"/>
    </row>
    <row r="1925" spans="1:114">
      <c r="A1925" s="24"/>
      <c r="B1925" s="3"/>
      <c r="D1925" s="1"/>
      <c r="H1925" s="5"/>
      <c r="L1925" s="4"/>
      <c r="M1925" s="4"/>
      <c r="Q1925" s="5"/>
      <c r="Z1925" s="4"/>
      <c r="BH1925" s="7"/>
      <c r="BI1925" s="4"/>
      <c r="BJ1925" s="123"/>
      <c r="BK1925" s="140"/>
      <c r="BP1925" s="5"/>
      <c r="BS1925" s="5"/>
      <c r="BT1925" s="5"/>
      <c r="BU1925" s="5"/>
      <c r="BV1925" s="5"/>
      <c r="BX1925" s="14"/>
      <c r="BY1925" s="28"/>
      <c r="DC1925" s="5" t="e">
        <f>IF(REPORTE!AH$2="si",IF(C1925=VALUE(REPORTE!C$11),IF(SUM(DC1926:DC$1993),CONCATENATE(INT(B1925),", "),INT(B1925)),""),IF(C1925=VALUE(REPORTE!C$10),IF(SUM(DC1926:DC$1993),CONCATENATE(INT(B1925),", "),INT(B1925)),""))</f>
        <v>#VALUE!</v>
      </c>
      <c r="DG1925" s="5"/>
      <c r="DH1925" s="5"/>
      <c r="DI1925" s="5"/>
      <c r="DJ1925" s="5"/>
    </row>
    <row r="1926" spans="1:114">
      <c r="A1926" s="24"/>
      <c r="B1926" s="3"/>
      <c r="D1926" s="1"/>
      <c r="H1926" s="5"/>
      <c r="L1926" s="4"/>
      <c r="M1926" s="4"/>
      <c r="Q1926" s="5"/>
      <c r="Z1926" s="4"/>
      <c r="BH1926" s="7"/>
      <c r="BI1926" s="4"/>
      <c r="BJ1926" s="123"/>
      <c r="BK1926" s="140"/>
      <c r="BP1926" s="5"/>
      <c r="BS1926" s="5"/>
      <c r="BT1926" s="5"/>
      <c r="BU1926" s="5"/>
      <c r="BV1926" s="5"/>
      <c r="BX1926" s="14"/>
      <c r="BY1926" s="28"/>
      <c r="DC1926" s="5" t="e">
        <f>IF(REPORTE!AH$2="si",IF(C1926=VALUE(REPORTE!C$11),IF(SUM(DC1927:DC$1993),CONCATENATE(INT(B1926),", "),INT(B1926)),""),IF(C1926=VALUE(REPORTE!C$10),IF(SUM(DC1927:DC$1993),CONCATENATE(INT(B1926),", "),INT(B1926)),""))</f>
        <v>#VALUE!</v>
      </c>
      <c r="DG1926" s="5"/>
      <c r="DH1926" s="5"/>
      <c r="DI1926" s="5"/>
      <c r="DJ1926" s="5"/>
    </row>
    <row r="1927" spans="1:114">
      <c r="A1927" s="24"/>
      <c r="B1927" s="3"/>
      <c r="D1927" s="1"/>
      <c r="H1927" s="5"/>
      <c r="L1927" s="4"/>
      <c r="M1927" s="4"/>
      <c r="Q1927" s="5"/>
      <c r="Z1927" s="4"/>
      <c r="BH1927" s="7"/>
      <c r="BI1927" s="4"/>
      <c r="BJ1927" s="123"/>
      <c r="BK1927" s="140"/>
      <c r="BP1927" s="5"/>
      <c r="BS1927" s="5"/>
      <c r="BT1927" s="5"/>
      <c r="BU1927" s="5"/>
      <c r="BV1927" s="5"/>
      <c r="BX1927" s="14"/>
      <c r="BY1927" s="28"/>
      <c r="DC1927" s="5" t="e">
        <f>IF(REPORTE!AH$2="si",IF(C1927=VALUE(REPORTE!C$11),IF(SUM(DC1928:DC$1993),CONCATENATE(INT(B1927),", "),INT(B1927)),""),IF(C1927=VALUE(REPORTE!C$10),IF(SUM(DC1928:DC$1993),CONCATENATE(INT(B1927),", "),INT(B1927)),""))</f>
        <v>#VALUE!</v>
      </c>
      <c r="DG1927" s="5"/>
      <c r="DH1927" s="5"/>
      <c r="DI1927" s="5"/>
      <c r="DJ1927" s="5"/>
    </row>
    <row r="1928" spans="1:114">
      <c r="A1928" s="24"/>
      <c r="B1928" s="3"/>
      <c r="D1928" s="1"/>
      <c r="H1928" s="5"/>
      <c r="L1928" s="4"/>
      <c r="M1928" s="4"/>
      <c r="Q1928" s="5"/>
      <c r="Z1928" s="4"/>
      <c r="BH1928" s="7"/>
      <c r="BI1928" s="4"/>
      <c r="BJ1928" s="123"/>
      <c r="BK1928" s="140"/>
      <c r="BP1928" s="5"/>
      <c r="BS1928" s="5"/>
      <c r="BT1928" s="5"/>
      <c r="BU1928" s="5"/>
      <c r="BV1928" s="5"/>
      <c r="BX1928" s="14"/>
      <c r="BY1928" s="28"/>
      <c r="DC1928" s="5" t="e">
        <f>IF(REPORTE!AH$2="si",IF(C1928=VALUE(REPORTE!C$11),IF(SUM(DC1929:DC$1993),CONCATENATE(INT(B1928),", "),INT(B1928)),""),IF(C1928=VALUE(REPORTE!C$10),IF(SUM(DC1929:DC$1993),CONCATENATE(INT(B1928),", "),INT(B1928)),""))</f>
        <v>#VALUE!</v>
      </c>
      <c r="DG1928" s="5"/>
      <c r="DH1928" s="5"/>
      <c r="DI1928" s="5"/>
      <c r="DJ1928" s="5"/>
    </row>
    <row r="1929" spans="1:114">
      <c r="A1929" s="24"/>
      <c r="B1929" s="3"/>
      <c r="D1929" s="1"/>
      <c r="H1929" s="5"/>
      <c r="L1929" s="4"/>
      <c r="M1929" s="4"/>
      <c r="Q1929" s="5"/>
      <c r="Z1929" s="4"/>
      <c r="BH1929" s="7"/>
      <c r="BI1929" s="4"/>
      <c r="BJ1929" s="123"/>
      <c r="BK1929" s="140"/>
      <c r="BP1929" s="5"/>
      <c r="BS1929" s="5"/>
      <c r="BT1929" s="5"/>
      <c r="BU1929" s="5"/>
      <c r="BV1929" s="5"/>
      <c r="BX1929" s="14"/>
      <c r="BY1929" s="28"/>
      <c r="DC1929" s="5" t="e">
        <f>IF(REPORTE!AH$2="si",IF(C1929=VALUE(REPORTE!C$11),IF(SUM(DC1930:DC$1993),CONCATENATE(INT(B1929),", "),INT(B1929)),""),IF(C1929=VALUE(REPORTE!C$10),IF(SUM(DC1930:DC$1993),CONCATENATE(INT(B1929),", "),INT(B1929)),""))</f>
        <v>#VALUE!</v>
      </c>
      <c r="DG1929" s="5"/>
      <c r="DH1929" s="5"/>
      <c r="DI1929" s="5"/>
      <c r="DJ1929" s="5"/>
    </row>
    <row r="1930" spans="1:114">
      <c r="A1930" s="24"/>
      <c r="B1930" s="3"/>
      <c r="D1930" s="1"/>
      <c r="H1930" s="5"/>
      <c r="L1930" s="4"/>
      <c r="M1930" s="4"/>
      <c r="Q1930" s="5"/>
      <c r="Z1930" s="4"/>
      <c r="BH1930" s="7"/>
      <c r="BI1930" s="4"/>
      <c r="BJ1930" s="123"/>
      <c r="BK1930" s="140"/>
      <c r="BP1930" s="5"/>
      <c r="BS1930" s="5"/>
      <c r="BT1930" s="5"/>
      <c r="BU1930" s="5"/>
      <c r="BV1930" s="5"/>
      <c r="BX1930" s="14"/>
      <c r="BY1930" s="28"/>
      <c r="DC1930" s="5" t="e">
        <f>IF(REPORTE!AH$2="si",IF(C1930=VALUE(REPORTE!C$11),IF(SUM(DC1931:DC$1993),CONCATENATE(INT(B1930),", "),INT(B1930)),""),IF(C1930=VALUE(REPORTE!C$10),IF(SUM(DC1931:DC$1993),CONCATENATE(INT(B1930),", "),INT(B1930)),""))</f>
        <v>#VALUE!</v>
      </c>
      <c r="DG1930" s="5"/>
      <c r="DH1930" s="5"/>
      <c r="DI1930" s="5"/>
      <c r="DJ1930" s="5"/>
    </row>
    <row r="1931" spans="1:114">
      <c r="A1931" s="24"/>
      <c r="B1931" s="3"/>
      <c r="D1931" s="1"/>
      <c r="H1931" s="5"/>
      <c r="L1931" s="4"/>
      <c r="M1931" s="4"/>
      <c r="Q1931" s="5"/>
      <c r="Z1931" s="4"/>
      <c r="BH1931" s="7"/>
      <c r="BI1931" s="4"/>
      <c r="BJ1931" s="123"/>
      <c r="BK1931" s="140"/>
      <c r="BP1931" s="5"/>
      <c r="BS1931" s="5"/>
      <c r="BT1931" s="5"/>
      <c r="BU1931" s="5"/>
      <c r="BV1931" s="5"/>
      <c r="BX1931" s="14"/>
      <c r="BY1931" s="28"/>
      <c r="DC1931" s="5" t="e">
        <f>IF(REPORTE!AH$2="si",IF(C1931=VALUE(REPORTE!C$11),IF(SUM(DC1932:DC$1993),CONCATENATE(INT(B1931),", "),INT(B1931)),""),IF(C1931=VALUE(REPORTE!C$10),IF(SUM(DC1932:DC$1993),CONCATENATE(INT(B1931),", "),INT(B1931)),""))</f>
        <v>#VALUE!</v>
      </c>
      <c r="DG1931" s="5"/>
      <c r="DH1931" s="5"/>
      <c r="DI1931" s="5"/>
      <c r="DJ1931" s="5"/>
    </row>
    <row r="1932" spans="1:114">
      <c r="A1932" s="24"/>
      <c r="B1932" s="3"/>
      <c r="D1932" s="1"/>
      <c r="H1932" s="5"/>
      <c r="L1932" s="4"/>
      <c r="M1932" s="4"/>
      <c r="Q1932" s="5"/>
      <c r="Z1932" s="4"/>
      <c r="BH1932" s="7"/>
      <c r="BI1932" s="4"/>
      <c r="BJ1932" s="123"/>
      <c r="BK1932" s="140"/>
      <c r="BP1932" s="5"/>
      <c r="BS1932" s="5"/>
      <c r="BT1932" s="5"/>
      <c r="BU1932" s="5"/>
      <c r="BV1932" s="5"/>
      <c r="BX1932" s="14"/>
      <c r="BY1932" s="28"/>
      <c r="DC1932" s="5" t="e">
        <f>IF(REPORTE!AH$2="si",IF(C1932=VALUE(REPORTE!C$11),IF(SUM(DC1933:DC$1993),CONCATENATE(INT(B1932),", "),INT(B1932)),""),IF(C1932=VALUE(REPORTE!C$10),IF(SUM(DC1933:DC$1993),CONCATENATE(INT(B1932),", "),INT(B1932)),""))</f>
        <v>#VALUE!</v>
      </c>
      <c r="DG1932" s="5"/>
      <c r="DH1932" s="5"/>
      <c r="DI1932" s="5"/>
      <c r="DJ1932" s="5"/>
    </row>
    <row r="1933" spans="1:114">
      <c r="A1933" s="24"/>
      <c r="B1933" s="3"/>
      <c r="D1933" s="1"/>
      <c r="H1933" s="5"/>
      <c r="L1933" s="4"/>
      <c r="M1933" s="4"/>
      <c r="Q1933" s="5"/>
      <c r="Z1933" s="4"/>
      <c r="BH1933" s="7"/>
      <c r="BI1933" s="4"/>
      <c r="BJ1933" s="123"/>
      <c r="BK1933" s="140"/>
      <c r="BP1933" s="5"/>
      <c r="BS1933" s="5"/>
      <c r="BT1933" s="5"/>
      <c r="BU1933" s="5"/>
      <c r="BV1933" s="5"/>
      <c r="BX1933" s="14"/>
      <c r="BY1933" s="28"/>
      <c r="DC1933" s="5" t="e">
        <f>IF(REPORTE!AH$2="si",IF(C1933=VALUE(REPORTE!C$11),IF(SUM(DC1934:DC$1993),CONCATENATE(INT(B1933),", "),INT(B1933)),""),IF(C1933=VALUE(REPORTE!C$10),IF(SUM(DC1934:DC$1993),CONCATENATE(INT(B1933),", "),INT(B1933)),""))</f>
        <v>#VALUE!</v>
      </c>
      <c r="DD1933" s="5"/>
      <c r="DG1933" s="5"/>
      <c r="DH1933" s="5"/>
      <c r="DI1933" s="5"/>
      <c r="DJ1933" s="5"/>
    </row>
    <row r="1934" spans="1:114">
      <c r="A1934" s="24"/>
      <c r="B1934" s="3"/>
      <c r="D1934" s="1"/>
      <c r="H1934" s="5"/>
      <c r="L1934" s="4"/>
      <c r="M1934" s="4"/>
      <c r="Q1934" s="5"/>
      <c r="Z1934" s="4"/>
      <c r="BH1934" s="7"/>
      <c r="BI1934" s="4"/>
      <c r="BJ1934" s="123"/>
      <c r="BK1934" s="140"/>
      <c r="BP1934" s="5"/>
      <c r="BS1934" s="5"/>
      <c r="BT1934" s="5"/>
      <c r="BU1934" s="5"/>
      <c r="BV1934" s="5"/>
      <c r="BX1934" s="14"/>
      <c r="BY1934" s="28"/>
      <c r="DC1934" s="5" t="e">
        <f>IF(REPORTE!AH$2="si",IF(C1934=VALUE(REPORTE!C$11),IF(SUM(DC1935:DC$1993),CONCATENATE(INT(B1934),", "),INT(B1934)),""),IF(C1934=VALUE(REPORTE!C$10),IF(SUM(DC1935:DC$1993),CONCATENATE(INT(B1934),", "),INT(B1934)),""))</f>
        <v>#VALUE!</v>
      </c>
      <c r="DD1934" s="5" t="e">
        <f>CONCATENATE(DC1934,DC1935,DC1936,DC1937,DC1938,DC1939,DC1940,DC1941,DC1942,DC1943,DC1944,DC1945,DC1946,DC1947,DC1948,DC1949,DC1950,DC1951,DC1952,DC1953,DC1954,DC1955,DC1956,DC1957,DC1958,DC1959,DC1960,DC1961,DC1962,DC1963,DC1964,DC1965,DC1966,DC1967,DC1968,DC1969,DC1970,DC1971,DC1972,DC1973,DC1974,DC1975)</f>
        <v>#VALUE!</v>
      </c>
      <c r="DG1934" s="5"/>
      <c r="DH1934" s="5"/>
      <c r="DI1934" s="5"/>
      <c r="DJ1934" s="5"/>
    </row>
    <row r="1935" spans="1:114">
      <c r="A1935" s="24"/>
      <c r="B1935" s="3"/>
      <c r="D1935" s="1"/>
      <c r="H1935" s="5"/>
      <c r="L1935" s="4"/>
      <c r="M1935" s="4"/>
      <c r="Q1935" s="5"/>
      <c r="Z1935" s="4"/>
      <c r="BH1935" s="7"/>
      <c r="BI1935" s="4"/>
      <c r="BJ1935" s="123"/>
      <c r="BK1935" s="140"/>
      <c r="BP1935" s="5"/>
      <c r="BS1935" s="5"/>
      <c r="BT1935" s="5"/>
      <c r="BU1935" s="5"/>
      <c r="BV1935" s="5"/>
      <c r="BX1935" s="14"/>
      <c r="BY1935" s="28"/>
      <c r="DC1935" s="5" t="e">
        <f>IF(REPORTE!AH$2="si",IF(C1935=VALUE(REPORTE!C$11),IF(SUM(DC1936:DC$1993),CONCATENATE(INT(B1935),", "),INT(B1935)),""),IF(C1935=VALUE(REPORTE!C$10),IF(SUM(DC1936:DC$1993),CONCATENATE(INT(B1935),", "),INT(B1935)),""))</f>
        <v>#VALUE!</v>
      </c>
      <c r="DG1935" s="5"/>
      <c r="DH1935" s="5"/>
      <c r="DI1935" s="5"/>
      <c r="DJ1935" s="5"/>
    </row>
    <row r="1936" spans="1:114">
      <c r="A1936" s="24"/>
      <c r="B1936" s="3"/>
      <c r="D1936" s="1"/>
      <c r="H1936" s="5"/>
      <c r="L1936" s="4"/>
      <c r="M1936" s="4"/>
      <c r="Q1936" s="5"/>
      <c r="Z1936" s="4"/>
      <c r="BH1936" s="7"/>
      <c r="BI1936" s="4"/>
      <c r="BJ1936" s="123"/>
      <c r="BK1936" s="140"/>
      <c r="BP1936" s="5"/>
      <c r="BS1936" s="5"/>
      <c r="BT1936" s="5"/>
      <c r="BU1936" s="5"/>
      <c r="BV1936" s="5"/>
      <c r="BX1936" s="14"/>
      <c r="BY1936" s="28"/>
      <c r="DC1936" s="5" t="e">
        <f>IF(REPORTE!AH$2="si",IF(C1936=VALUE(REPORTE!C$11),IF(SUM(DC1937:DC$1993),CONCATENATE(INT(B1936),", "),INT(B1936)),""),IF(C1936=VALUE(REPORTE!C$10),IF(SUM(DC1937:DC$1993),CONCATENATE(INT(B1936),", "),INT(B1936)),""))</f>
        <v>#VALUE!</v>
      </c>
      <c r="DG1936" s="5"/>
      <c r="DH1936" s="5"/>
      <c r="DI1936" s="5"/>
      <c r="DJ1936" s="5"/>
    </row>
    <row r="1937" spans="1:114">
      <c r="A1937" s="24"/>
      <c r="B1937" s="3"/>
      <c r="D1937" s="1"/>
      <c r="H1937" s="5"/>
      <c r="L1937" s="4"/>
      <c r="M1937" s="4"/>
      <c r="Q1937" s="5"/>
      <c r="Z1937" s="4"/>
      <c r="BH1937" s="7"/>
      <c r="BI1937" s="4"/>
      <c r="BJ1937" s="123"/>
      <c r="BK1937" s="140"/>
      <c r="BP1937" s="5"/>
      <c r="BS1937" s="5"/>
      <c r="BT1937" s="5"/>
      <c r="BU1937" s="5"/>
      <c r="BV1937" s="5"/>
      <c r="BX1937" s="14"/>
      <c r="BY1937" s="28"/>
      <c r="DC1937" s="5" t="e">
        <f>IF(REPORTE!AH$2="si",IF(C1937=VALUE(REPORTE!C$11),IF(SUM(DC1938:DC$1993),CONCATENATE(INT(B1937),", "),INT(B1937)),""),IF(C1937=VALUE(REPORTE!C$10),IF(SUM(DC1938:DC$1993),CONCATENATE(INT(B1937),", "),INT(B1937)),""))</f>
        <v>#VALUE!</v>
      </c>
      <c r="DG1937" s="5"/>
      <c r="DH1937" s="5"/>
      <c r="DI1937" s="5"/>
      <c r="DJ1937" s="5"/>
    </row>
    <row r="1938" spans="1:114">
      <c r="A1938" s="24"/>
      <c r="B1938" s="3"/>
      <c r="D1938" s="1"/>
      <c r="H1938" s="5"/>
      <c r="L1938" s="4"/>
      <c r="M1938" s="4"/>
      <c r="Q1938" s="5"/>
      <c r="Z1938" s="4"/>
      <c r="BH1938" s="7"/>
      <c r="BI1938" s="4"/>
      <c r="BJ1938" s="123"/>
      <c r="BK1938" s="140"/>
      <c r="BP1938" s="5"/>
      <c r="BS1938" s="5"/>
      <c r="BT1938" s="5"/>
      <c r="BU1938" s="5"/>
      <c r="BV1938" s="5"/>
      <c r="BX1938" s="14"/>
      <c r="BY1938" s="28"/>
      <c r="DC1938" s="5" t="e">
        <f>IF(REPORTE!AH$2="si",IF(C1938=VALUE(REPORTE!C$11),IF(SUM(DC1939:DC$1993),CONCATENATE(INT(B1938),", "),INT(B1938)),""),IF(C1938=VALUE(REPORTE!C$10),IF(SUM(DC1939:DC$1993),CONCATENATE(INT(B1938),", "),INT(B1938)),""))</f>
        <v>#VALUE!</v>
      </c>
      <c r="DG1938" s="5"/>
      <c r="DH1938" s="5"/>
      <c r="DI1938" s="5"/>
      <c r="DJ1938" s="5"/>
    </row>
    <row r="1939" spans="1:114">
      <c r="A1939" s="24"/>
      <c r="B1939" s="3"/>
      <c r="D1939" s="1"/>
      <c r="H1939" s="5"/>
      <c r="L1939" s="4"/>
      <c r="M1939" s="4"/>
      <c r="Q1939" s="5"/>
      <c r="Z1939" s="4"/>
      <c r="BH1939" s="7"/>
      <c r="BI1939" s="4"/>
      <c r="BJ1939" s="123"/>
      <c r="BK1939" s="140"/>
      <c r="BP1939" s="5"/>
      <c r="BS1939" s="5"/>
      <c r="BT1939" s="5"/>
      <c r="BU1939" s="5"/>
      <c r="BV1939" s="5"/>
      <c r="BX1939" s="14"/>
      <c r="BY1939" s="28"/>
      <c r="DC1939" s="5" t="e">
        <f>IF(REPORTE!AH$2="si",IF(C1939=VALUE(REPORTE!C$11),IF(SUM(DC1940:DC$1993),CONCATENATE(INT(B1939),", "),INT(B1939)),""),IF(C1939=VALUE(REPORTE!C$10),IF(SUM(DC1940:DC$1993),CONCATENATE(INT(B1939),", "),INT(B1939)),""))</f>
        <v>#VALUE!</v>
      </c>
      <c r="DG1939" s="5"/>
      <c r="DH1939" s="5"/>
      <c r="DI1939" s="5"/>
      <c r="DJ1939" s="5"/>
    </row>
    <row r="1940" spans="1:114">
      <c r="A1940" s="24"/>
      <c r="B1940" s="3"/>
      <c r="D1940" s="1"/>
      <c r="H1940" s="5"/>
      <c r="L1940" s="4"/>
      <c r="M1940" s="4"/>
      <c r="Q1940" s="5"/>
      <c r="Z1940" s="4"/>
      <c r="BH1940" s="7"/>
      <c r="BI1940" s="4"/>
      <c r="BJ1940" s="123"/>
      <c r="BK1940" s="140"/>
      <c r="BP1940" s="5"/>
      <c r="BS1940" s="5"/>
      <c r="BT1940" s="5"/>
      <c r="BU1940" s="5"/>
      <c r="BV1940" s="5"/>
      <c r="BX1940" s="14"/>
      <c r="BY1940" s="28"/>
      <c r="DC1940" s="5" t="e">
        <f>IF(REPORTE!AH$2="si",IF(C1940=VALUE(REPORTE!C$11),IF(SUM(DC1941:DC$1993),CONCATENATE(INT(B1940),", "),INT(B1940)),""),IF(C1940=VALUE(REPORTE!C$10),IF(SUM(DC1941:DC$1993),CONCATENATE(INT(B1940),", "),INT(B1940)),""))</f>
        <v>#VALUE!</v>
      </c>
      <c r="DG1940" s="5"/>
      <c r="DH1940" s="5"/>
      <c r="DI1940" s="5"/>
      <c r="DJ1940" s="5"/>
    </row>
    <row r="1941" spans="1:114">
      <c r="A1941" s="24"/>
      <c r="B1941" s="3"/>
      <c r="D1941" s="1"/>
      <c r="H1941" s="5"/>
      <c r="L1941" s="4"/>
      <c r="M1941" s="4"/>
      <c r="Q1941" s="5"/>
      <c r="Z1941" s="4"/>
      <c r="BH1941" s="7"/>
      <c r="BI1941" s="4"/>
      <c r="BJ1941" s="123"/>
      <c r="BK1941" s="140"/>
      <c r="BP1941" s="5"/>
      <c r="BS1941" s="5"/>
      <c r="BT1941" s="5"/>
      <c r="BU1941" s="5"/>
      <c r="BV1941" s="5"/>
      <c r="BX1941" s="14"/>
      <c r="BY1941" s="28"/>
      <c r="DC1941" s="5" t="e">
        <f>IF(REPORTE!AH$2="si",IF(C1941=VALUE(REPORTE!C$11),IF(SUM(DC1942:DC$1993),CONCATENATE(INT(B1941),", "),INT(B1941)),""),IF(C1941=VALUE(REPORTE!C$10),IF(SUM(DC1942:DC$1993),CONCATENATE(INT(B1941),", "),INT(B1941)),""))</f>
        <v>#VALUE!</v>
      </c>
      <c r="DG1941" s="5"/>
      <c r="DH1941" s="5"/>
      <c r="DI1941" s="5"/>
      <c r="DJ1941" s="5"/>
    </row>
    <row r="1942" spans="1:114">
      <c r="A1942" s="24"/>
      <c r="B1942" s="3"/>
      <c r="D1942" s="1"/>
      <c r="H1942" s="5"/>
      <c r="L1942" s="4"/>
      <c r="M1942" s="4"/>
      <c r="Q1942" s="5"/>
      <c r="Z1942" s="4"/>
      <c r="BH1942" s="7"/>
      <c r="BI1942" s="4"/>
      <c r="BJ1942" s="123"/>
      <c r="BK1942" s="140"/>
      <c r="BP1942" s="5"/>
      <c r="BS1942" s="5"/>
      <c r="BT1942" s="5"/>
      <c r="BU1942" s="5"/>
      <c r="BV1942" s="5"/>
      <c r="BX1942" s="14"/>
      <c r="BY1942" s="28"/>
      <c r="DC1942" s="5" t="e">
        <f>IF(REPORTE!AH$2="si",IF(C1942=VALUE(REPORTE!C$11),IF(SUM(DC1943:DC$1993),CONCATENATE(INT(B1942),", "),INT(B1942)),""),IF(C1942=VALUE(REPORTE!C$10),IF(SUM(DC1943:DC$1993),CONCATENATE(INT(B1942),", "),INT(B1942)),""))</f>
        <v>#VALUE!</v>
      </c>
      <c r="DG1942" s="5"/>
      <c r="DH1942" s="5"/>
      <c r="DI1942" s="5"/>
      <c r="DJ1942" s="5"/>
    </row>
    <row r="1943" spans="1:114">
      <c r="A1943" s="24"/>
      <c r="B1943" s="3"/>
      <c r="D1943" s="1"/>
      <c r="H1943" s="5"/>
      <c r="L1943" s="4"/>
      <c r="M1943" s="4"/>
      <c r="Q1943" s="5"/>
      <c r="Z1943" s="4"/>
      <c r="BH1943" s="7"/>
      <c r="BI1943" s="4"/>
      <c r="BJ1943" s="123"/>
      <c r="BK1943" s="140"/>
      <c r="BP1943" s="5"/>
      <c r="BS1943" s="5"/>
      <c r="BT1943" s="5"/>
      <c r="BU1943" s="5"/>
      <c r="BV1943" s="5"/>
      <c r="BX1943" s="14"/>
      <c r="BY1943" s="28"/>
      <c r="DC1943" s="5" t="e">
        <f>IF(REPORTE!AH$2="si",IF(C1943=VALUE(REPORTE!C$11),IF(SUM(DC1944:DC$1993),CONCATENATE(INT(B1943),", "),INT(B1943)),""),IF(C1943=VALUE(REPORTE!C$10),IF(SUM(DC1944:DC$1993),CONCATENATE(INT(B1943),", "),INT(B1943)),""))</f>
        <v>#VALUE!</v>
      </c>
      <c r="DG1943" s="5"/>
      <c r="DH1943" s="5"/>
      <c r="DI1943" s="5"/>
      <c r="DJ1943" s="5"/>
    </row>
    <row r="1944" spans="1:114">
      <c r="A1944" s="24"/>
      <c r="B1944" s="3"/>
      <c r="D1944" s="1"/>
      <c r="H1944" s="5"/>
      <c r="L1944" s="4"/>
      <c r="M1944" s="4"/>
      <c r="Q1944" s="5"/>
      <c r="Z1944" s="4"/>
      <c r="BH1944" s="7"/>
      <c r="BI1944" s="4"/>
      <c r="BJ1944" s="123"/>
      <c r="BK1944" s="140"/>
      <c r="BP1944" s="5"/>
      <c r="BS1944" s="5"/>
      <c r="BT1944" s="5"/>
      <c r="BU1944" s="5"/>
      <c r="BV1944" s="5"/>
      <c r="BX1944" s="14"/>
      <c r="BY1944" s="28"/>
      <c r="DC1944" s="5" t="e">
        <f>IF(REPORTE!AH$2="si",IF(C1944=VALUE(REPORTE!C$11),IF(SUM(DC1945:DC$1993),CONCATENATE(INT(B1944),", "),INT(B1944)),""),IF(C1944=VALUE(REPORTE!C$10),IF(SUM(DC1945:DC$1993),CONCATENATE(INT(B1944),", "),INT(B1944)),""))</f>
        <v>#VALUE!</v>
      </c>
      <c r="DG1944" s="5"/>
      <c r="DH1944" s="5"/>
      <c r="DI1944" s="5"/>
      <c r="DJ1944" s="5"/>
    </row>
    <row r="1945" spans="1:114">
      <c r="A1945" s="24"/>
      <c r="B1945" s="3"/>
      <c r="D1945" s="1"/>
      <c r="H1945" s="5"/>
      <c r="L1945" s="4"/>
      <c r="M1945" s="4"/>
      <c r="Q1945" s="5"/>
      <c r="Z1945" s="4"/>
      <c r="BH1945" s="7"/>
      <c r="BI1945" s="4"/>
      <c r="BJ1945" s="123"/>
      <c r="BK1945" s="140"/>
      <c r="BP1945" s="5"/>
      <c r="BS1945" s="5"/>
      <c r="BT1945" s="5"/>
      <c r="BU1945" s="5"/>
      <c r="BV1945" s="5"/>
      <c r="BX1945" s="14"/>
      <c r="BY1945" s="28"/>
      <c r="DC1945" s="5" t="e">
        <f>IF(REPORTE!AH$2="si",IF(C1945=VALUE(REPORTE!C$11),IF(SUM(DC1946:DC$1993),CONCATENATE(INT(B1945),", "),INT(B1945)),""),IF(C1945=VALUE(REPORTE!C$10),IF(SUM(DC1946:DC$1993),CONCATENATE(INT(B1945),", "),INT(B1945)),""))</f>
        <v>#VALUE!</v>
      </c>
      <c r="DG1945" s="5"/>
      <c r="DH1945" s="5"/>
      <c r="DI1945" s="5"/>
      <c r="DJ1945" s="5"/>
    </row>
    <row r="1946" spans="1:114">
      <c r="A1946" s="24"/>
      <c r="B1946" s="3"/>
      <c r="D1946" s="1"/>
      <c r="H1946" s="5"/>
      <c r="L1946" s="4"/>
      <c r="M1946" s="4"/>
      <c r="Q1946" s="5"/>
      <c r="Z1946" s="4"/>
      <c r="BH1946" s="7"/>
      <c r="BI1946" s="4"/>
      <c r="BJ1946" s="123"/>
      <c r="BK1946" s="140"/>
      <c r="BP1946" s="5"/>
      <c r="BS1946" s="5"/>
      <c r="BT1946" s="5"/>
      <c r="BU1946" s="5"/>
      <c r="BV1946" s="5"/>
      <c r="BX1946" s="14"/>
      <c r="BY1946" s="28"/>
      <c r="DC1946" s="5" t="e">
        <f>IF(REPORTE!AH$2="si",IF(C1946=VALUE(REPORTE!C$11),IF(SUM(DC1947:DC$1993),CONCATENATE(INT(B1946),", "),INT(B1946)),""),IF(C1946=VALUE(REPORTE!C$10),IF(SUM(DC1947:DC$1993),CONCATENATE(INT(B1946),", "),INT(B1946)),""))</f>
        <v>#VALUE!</v>
      </c>
      <c r="DG1946" s="5"/>
      <c r="DH1946" s="5"/>
      <c r="DI1946" s="5"/>
      <c r="DJ1946" s="5"/>
    </row>
    <row r="1947" spans="1:114">
      <c r="A1947" s="24"/>
      <c r="B1947" s="3"/>
      <c r="D1947" s="1"/>
      <c r="H1947" s="5"/>
      <c r="L1947" s="4"/>
      <c r="M1947" s="4"/>
      <c r="Q1947" s="5"/>
      <c r="Z1947" s="4"/>
      <c r="BH1947" s="7"/>
      <c r="BI1947" s="4"/>
      <c r="BJ1947" s="123"/>
      <c r="BK1947" s="140"/>
      <c r="BP1947" s="5"/>
      <c r="BS1947" s="5"/>
      <c r="BT1947" s="5"/>
      <c r="BU1947" s="5"/>
      <c r="BV1947" s="5"/>
      <c r="BX1947" s="14"/>
      <c r="BY1947" s="28"/>
      <c r="DC1947" s="5" t="e">
        <f>IF(REPORTE!AH$2="si",IF(C1947=VALUE(REPORTE!C$11),IF(SUM(DC1948:DC$1993),CONCATENATE(INT(B1947),", "),INT(B1947)),""),IF(C1947=VALUE(REPORTE!C$10),IF(SUM(DC1948:DC$1993),CONCATENATE(INT(B1947),", "),INT(B1947)),""))</f>
        <v>#VALUE!</v>
      </c>
      <c r="DG1947" s="5"/>
      <c r="DH1947" s="5"/>
      <c r="DI1947" s="5"/>
      <c r="DJ1947" s="5"/>
    </row>
    <row r="1948" spans="1:114">
      <c r="A1948" s="24"/>
      <c r="B1948" s="3"/>
      <c r="D1948" s="1"/>
      <c r="H1948" s="5"/>
      <c r="L1948" s="4"/>
      <c r="M1948" s="4"/>
      <c r="Q1948" s="5"/>
      <c r="Z1948" s="4"/>
      <c r="BH1948" s="7"/>
      <c r="BI1948" s="4"/>
      <c r="BJ1948" s="123"/>
      <c r="BK1948" s="140"/>
      <c r="BP1948" s="5"/>
      <c r="BS1948" s="5"/>
      <c r="BT1948" s="5"/>
      <c r="BU1948" s="5"/>
      <c r="BV1948" s="5"/>
      <c r="BX1948" s="14"/>
      <c r="BY1948" s="28"/>
      <c r="DC1948" s="5" t="e">
        <f>IF(REPORTE!AH$2="si",IF(C1948=VALUE(REPORTE!C$11),IF(SUM(DC1949:DC$1993),CONCATENATE(INT(B1948),", "),INT(B1948)),""),IF(C1948=VALUE(REPORTE!C$10),IF(SUM(DC1949:DC$1993),CONCATENATE(INT(B1948),", "),INT(B1948)),""))</f>
        <v>#VALUE!</v>
      </c>
      <c r="DG1948" s="5"/>
      <c r="DH1948" s="5"/>
      <c r="DI1948" s="5"/>
      <c r="DJ1948" s="5"/>
    </row>
    <row r="1949" spans="1:114">
      <c r="A1949" s="24"/>
      <c r="B1949" s="3"/>
      <c r="D1949" s="1"/>
      <c r="H1949" s="5"/>
      <c r="L1949" s="4"/>
      <c r="M1949" s="4"/>
      <c r="Q1949" s="5"/>
      <c r="Z1949" s="4"/>
      <c r="BH1949" s="7"/>
      <c r="BI1949" s="4"/>
      <c r="BJ1949" s="123"/>
      <c r="BK1949" s="140"/>
      <c r="BP1949" s="5"/>
      <c r="BS1949" s="5"/>
      <c r="BT1949" s="5"/>
      <c r="BU1949" s="5"/>
      <c r="BV1949" s="5"/>
      <c r="BX1949" s="14"/>
      <c r="BY1949" s="28"/>
      <c r="DC1949" s="5" t="e">
        <f>IF(REPORTE!AH$2="si",IF(C1949=VALUE(REPORTE!C$11),IF(SUM(DC1950:DC$1993),CONCATENATE(INT(B1949),", "),INT(B1949)),""),IF(C1949=VALUE(REPORTE!C$10),IF(SUM(DC1950:DC$1993),CONCATENATE(INT(B1949),", "),INT(B1949)),""))</f>
        <v>#VALUE!</v>
      </c>
      <c r="DG1949" s="5"/>
      <c r="DH1949" s="5"/>
      <c r="DI1949" s="5"/>
      <c r="DJ1949" s="5"/>
    </row>
    <row r="1950" spans="1:114">
      <c r="A1950" s="24"/>
      <c r="B1950" s="3"/>
      <c r="D1950" s="1"/>
      <c r="H1950" s="5"/>
      <c r="L1950" s="4"/>
      <c r="M1950" s="4"/>
      <c r="Q1950" s="5"/>
      <c r="Z1950" s="4"/>
      <c r="BH1950" s="7"/>
      <c r="BI1950" s="4"/>
      <c r="BJ1950" s="123"/>
      <c r="BK1950" s="140"/>
      <c r="BP1950" s="5"/>
      <c r="BS1950" s="5"/>
      <c r="BT1950" s="5"/>
      <c r="BU1950" s="5"/>
      <c r="BV1950" s="5"/>
      <c r="BX1950" s="14"/>
      <c r="BY1950" s="28"/>
      <c r="DC1950" s="5" t="e">
        <f>IF(REPORTE!AH$2="si",IF(C1950=VALUE(REPORTE!C$11),IF(SUM(DC1951:DC$1993),CONCATENATE(INT(B1950),", "),INT(B1950)),""),IF(C1950=VALUE(REPORTE!C$10),IF(SUM(DC1951:DC$1993),CONCATENATE(INT(B1950),", "),INT(B1950)),""))</f>
        <v>#VALUE!</v>
      </c>
      <c r="DG1950" s="5"/>
      <c r="DH1950" s="5"/>
      <c r="DI1950" s="5"/>
      <c r="DJ1950" s="5"/>
    </row>
    <row r="1951" spans="1:114">
      <c r="A1951" s="24"/>
      <c r="B1951" s="3"/>
      <c r="D1951" s="1"/>
      <c r="H1951" s="5"/>
      <c r="L1951" s="4"/>
      <c r="M1951" s="4"/>
      <c r="Q1951" s="5"/>
      <c r="Z1951" s="4"/>
      <c r="BH1951" s="7"/>
      <c r="BI1951" s="4"/>
      <c r="BJ1951" s="123"/>
      <c r="BK1951" s="140"/>
      <c r="BP1951" s="5"/>
      <c r="BS1951" s="5"/>
      <c r="BT1951" s="5"/>
      <c r="BU1951" s="5"/>
      <c r="BV1951" s="5"/>
      <c r="BX1951" s="14"/>
      <c r="BY1951" s="28"/>
      <c r="DC1951" s="5" t="e">
        <f>IF(REPORTE!AH$2="si",IF(C1951=VALUE(REPORTE!C$11),IF(SUM(DC1952:DC$1993),CONCATENATE(INT(B1951),", "),INT(B1951)),""),IF(C1951=VALUE(REPORTE!C$10),IF(SUM(DC1952:DC$1993),CONCATENATE(INT(B1951),", "),INT(B1951)),""))</f>
        <v>#VALUE!</v>
      </c>
      <c r="DG1951" s="5"/>
      <c r="DH1951" s="5"/>
      <c r="DI1951" s="5"/>
      <c r="DJ1951" s="5"/>
    </row>
    <row r="1952" spans="1:114">
      <c r="A1952" s="24"/>
      <c r="B1952" s="3"/>
      <c r="D1952" s="1"/>
      <c r="H1952" s="5"/>
      <c r="L1952" s="4"/>
      <c r="M1952" s="4"/>
      <c r="Q1952" s="5"/>
      <c r="Z1952" s="4"/>
      <c r="BH1952" s="7"/>
      <c r="BI1952" s="4"/>
      <c r="BJ1952" s="123"/>
      <c r="BK1952" s="140"/>
      <c r="BP1952" s="5"/>
      <c r="BS1952" s="5"/>
      <c r="BT1952" s="5"/>
      <c r="BU1952" s="5"/>
      <c r="BV1952" s="5"/>
      <c r="BX1952" s="14"/>
      <c r="BY1952" s="28"/>
      <c r="DC1952" s="5" t="e">
        <f>IF(REPORTE!AH$2="si",IF(C1952=VALUE(REPORTE!C$11),IF(SUM(DC1953:DC$1993),CONCATENATE(INT(B1952),", "),INT(B1952)),""),IF(C1952=VALUE(REPORTE!C$10),IF(SUM(DC1953:DC$1993),CONCATENATE(INT(B1952),", "),INT(B1952)),""))</f>
        <v>#VALUE!</v>
      </c>
      <c r="DG1952" s="5"/>
      <c r="DH1952" s="5"/>
      <c r="DI1952" s="5"/>
      <c r="DJ1952" s="5"/>
    </row>
    <row r="1953" spans="1:114">
      <c r="A1953" s="24"/>
      <c r="B1953" s="3"/>
      <c r="D1953" s="1"/>
      <c r="H1953" s="5"/>
      <c r="L1953" s="4"/>
      <c r="M1953" s="4"/>
      <c r="Q1953" s="5"/>
      <c r="Z1953" s="4"/>
      <c r="BH1953" s="7"/>
      <c r="BI1953" s="4"/>
      <c r="BJ1953" s="123"/>
      <c r="BK1953" s="140"/>
      <c r="BP1953" s="5"/>
      <c r="BS1953" s="5"/>
      <c r="BT1953" s="5"/>
      <c r="BU1953" s="5"/>
      <c r="BV1953" s="5"/>
      <c r="BX1953" s="14"/>
      <c r="BY1953" s="28"/>
      <c r="DC1953" s="5" t="e">
        <f>IF(REPORTE!AH$2="si",IF(C1953=VALUE(REPORTE!C$11),IF(SUM(DC1954:DC$1993),CONCATENATE(INT(B1953),", "),INT(B1953)),""),IF(C1953=VALUE(REPORTE!C$10),IF(SUM(DC1954:DC$1993),CONCATENATE(INT(B1953),", "),INT(B1953)),""))</f>
        <v>#VALUE!</v>
      </c>
      <c r="DG1953" s="5"/>
      <c r="DH1953" s="5"/>
      <c r="DI1953" s="5"/>
      <c r="DJ1953" s="5"/>
    </row>
    <row r="1954" spans="1:114">
      <c r="A1954" s="24"/>
      <c r="B1954" s="3"/>
      <c r="D1954" s="1"/>
      <c r="H1954" s="5"/>
      <c r="L1954" s="4"/>
      <c r="M1954" s="4"/>
      <c r="Q1954" s="5"/>
      <c r="Z1954" s="4"/>
      <c r="BH1954" s="7"/>
      <c r="BI1954" s="4"/>
      <c r="BJ1954" s="123"/>
      <c r="BK1954" s="140"/>
      <c r="BP1954" s="5"/>
      <c r="BS1954" s="5"/>
      <c r="BT1954" s="5"/>
      <c r="BU1954" s="5"/>
      <c r="BV1954" s="5"/>
      <c r="BX1954" s="14"/>
      <c r="BY1954" s="28"/>
      <c r="DC1954" s="5" t="e">
        <f>IF(REPORTE!AH$2="si",IF(C1954=VALUE(REPORTE!C$11),IF(SUM(DC1955:DC$1993),CONCATENATE(INT(B1954),", "),INT(B1954)),""),IF(C1954=VALUE(REPORTE!C$10),IF(SUM(DC1955:DC$1993),CONCATENATE(INT(B1954),", "),INT(B1954)),""))</f>
        <v>#VALUE!</v>
      </c>
      <c r="DG1954" s="5"/>
      <c r="DH1954" s="5"/>
      <c r="DI1954" s="5"/>
      <c r="DJ1954" s="5"/>
    </row>
    <row r="1955" spans="1:114">
      <c r="A1955" s="24"/>
      <c r="B1955" s="3"/>
      <c r="D1955" s="1"/>
      <c r="H1955" s="5"/>
      <c r="L1955" s="4"/>
      <c r="M1955" s="4"/>
      <c r="Q1955" s="5"/>
      <c r="Z1955" s="4"/>
      <c r="BH1955" s="7"/>
      <c r="BI1955" s="4"/>
      <c r="BJ1955" s="123"/>
      <c r="BK1955" s="140"/>
      <c r="BP1955" s="5"/>
      <c r="BS1955" s="5"/>
      <c r="BT1955" s="5"/>
      <c r="BU1955" s="5"/>
      <c r="BV1955" s="5"/>
      <c r="BX1955" s="14"/>
      <c r="BY1955" s="28"/>
      <c r="DC1955" s="5" t="e">
        <f>IF(REPORTE!AH$2="si",IF(C1955=VALUE(REPORTE!C$11),IF(SUM(DC1956:DC$1993),CONCATENATE(INT(B1955),", "),INT(B1955)),""),IF(C1955=VALUE(REPORTE!C$10),IF(SUM(DC1956:DC$1993),CONCATENATE(INT(B1955),", "),INT(B1955)),""))</f>
        <v>#VALUE!</v>
      </c>
      <c r="DG1955" s="5"/>
      <c r="DH1955" s="5"/>
      <c r="DI1955" s="5"/>
      <c r="DJ1955" s="5"/>
    </row>
    <row r="1956" spans="1:114">
      <c r="A1956" s="24"/>
      <c r="B1956" s="3"/>
      <c r="D1956" s="1"/>
      <c r="H1956" s="5"/>
      <c r="L1956" s="4"/>
      <c r="M1956" s="4"/>
      <c r="Q1956" s="5"/>
      <c r="Z1956" s="4"/>
      <c r="BH1956" s="7"/>
      <c r="BI1956" s="4"/>
      <c r="BJ1956" s="123"/>
      <c r="BK1956" s="140"/>
      <c r="BP1956" s="5"/>
      <c r="BS1956" s="5"/>
      <c r="BT1956" s="5"/>
      <c r="BU1956" s="5"/>
      <c r="BV1956" s="5"/>
      <c r="BX1956" s="14"/>
      <c r="BY1956" s="28"/>
      <c r="DC1956" s="5" t="e">
        <f>IF(REPORTE!AH$2="si",IF(C1956=VALUE(REPORTE!C$11),IF(SUM(DC1957:DC$1993),CONCATENATE(INT(B1956),", "),INT(B1956)),""),IF(C1956=VALUE(REPORTE!C$10),IF(SUM(DC1957:DC$1993),CONCATENATE(INT(B1956),", "),INT(B1956)),""))</f>
        <v>#VALUE!</v>
      </c>
      <c r="DG1956" s="5"/>
      <c r="DH1956" s="5"/>
      <c r="DI1956" s="5"/>
      <c r="DJ1956" s="5"/>
    </row>
    <row r="1957" spans="1:114">
      <c r="A1957" s="24"/>
      <c r="B1957" s="3"/>
      <c r="D1957" s="1"/>
      <c r="H1957" s="5"/>
      <c r="L1957" s="4"/>
      <c r="M1957" s="4"/>
      <c r="Q1957" s="5"/>
      <c r="Z1957" s="4"/>
      <c r="BH1957" s="7"/>
      <c r="BI1957" s="4"/>
      <c r="BJ1957" s="123"/>
      <c r="BK1957" s="140"/>
      <c r="BP1957" s="5"/>
      <c r="BS1957" s="5"/>
      <c r="BT1957" s="5"/>
      <c r="BU1957" s="5"/>
      <c r="BV1957" s="5"/>
      <c r="BX1957" s="14"/>
      <c r="BY1957" s="28"/>
      <c r="DC1957" s="5" t="e">
        <f>IF(REPORTE!AH$2="si",IF(C1957=VALUE(REPORTE!C$11),IF(SUM(DC1958:DC$1993),CONCATENATE(INT(B1957),", "),INT(B1957)),""),IF(C1957=VALUE(REPORTE!C$10),IF(SUM(DC1958:DC$1993),CONCATENATE(INT(B1957),", "),INT(B1957)),""))</f>
        <v>#VALUE!</v>
      </c>
      <c r="DG1957" s="5"/>
      <c r="DH1957" s="5"/>
      <c r="DI1957" s="5"/>
      <c r="DJ1957" s="5"/>
    </row>
    <row r="1958" spans="1:114">
      <c r="A1958" s="24"/>
      <c r="B1958" s="3"/>
      <c r="D1958" s="1"/>
      <c r="H1958" s="5"/>
      <c r="L1958" s="4"/>
      <c r="M1958" s="4"/>
      <c r="Q1958" s="5"/>
      <c r="Z1958" s="4"/>
      <c r="BH1958" s="7"/>
      <c r="BI1958" s="4"/>
      <c r="BJ1958" s="123"/>
      <c r="BK1958" s="140"/>
      <c r="BP1958" s="5"/>
      <c r="BS1958" s="5"/>
      <c r="BT1958" s="5"/>
      <c r="BU1958" s="5"/>
      <c r="BV1958" s="5"/>
      <c r="BX1958" s="14"/>
      <c r="BY1958" s="28"/>
      <c r="DC1958" s="5" t="e">
        <f>IF(REPORTE!AH$2="si",IF(C1958=VALUE(REPORTE!C$11),IF(SUM(DC1959:DC$1993),CONCATENATE(INT(B1958),", "),INT(B1958)),""),IF(C1958=VALUE(REPORTE!C$10),IF(SUM(DC1959:DC$1993),CONCATENATE(INT(B1958),", "),INT(B1958)),""))</f>
        <v>#VALUE!</v>
      </c>
      <c r="DG1958" s="5"/>
      <c r="DH1958" s="5"/>
      <c r="DI1958" s="5"/>
      <c r="DJ1958" s="5"/>
    </row>
    <row r="1959" spans="1:114">
      <c r="A1959" s="24"/>
      <c r="B1959" s="3"/>
      <c r="D1959" s="1"/>
      <c r="H1959" s="5"/>
      <c r="L1959" s="4"/>
      <c r="M1959" s="4"/>
      <c r="Q1959" s="5"/>
      <c r="Z1959" s="4"/>
      <c r="BH1959" s="7"/>
      <c r="BI1959" s="4"/>
      <c r="BJ1959" s="123"/>
      <c r="BK1959" s="140"/>
      <c r="BP1959" s="5"/>
      <c r="BS1959" s="5"/>
      <c r="BT1959" s="5"/>
      <c r="BU1959" s="5"/>
      <c r="BV1959" s="5"/>
      <c r="BX1959" s="14"/>
      <c r="BY1959" s="28"/>
      <c r="DC1959" s="5" t="e">
        <f>IF(REPORTE!AH$2="si",IF(C1959=VALUE(REPORTE!C$11),IF(SUM(DC1960:DC$1993),CONCATENATE(INT(B1959),", "),INT(B1959)),""),IF(C1959=VALUE(REPORTE!C$10),IF(SUM(DC1960:DC$1993),CONCATENATE(INT(B1959),", "),INT(B1959)),""))</f>
        <v>#VALUE!</v>
      </c>
      <c r="DG1959" s="5"/>
      <c r="DH1959" s="5"/>
      <c r="DI1959" s="5"/>
      <c r="DJ1959" s="5"/>
    </row>
    <row r="1960" spans="1:114">
      <c r="A1960" s="24"/>
      <c r="B1960" s="3"/>
      <c r="D1960" s="1"/>
      <c r="H1960" s="5"/>
      <c r="L1960" s="4"/>
      <c r="M1960" s="4"/>
      <c r="Q1960" s="5"/>
      <c r="Z1960" s="4"/>
      <c r="BH1960" s="7"/>
      <c r="BI1960" s="4"/>
      <c r="BJ1960" s="123"/>
      <c r="BK1960" s="140"/>
      <c r="BP1960" s="5"/>
      <c r="BS1960" s="5"/>
      <c r="BT1960" s="5"/>
      <c r="BU1960" s="5"/>
      <c r="BV1960" s="5"/>
      <c r="BX1960" s="14"/>
      <c r="BY1960" s="28"/>
      <c r="DC1960" s="5" t="e">
        <f>IF(REPORTE!AH$2="si",IF(C1960=VALUE(REPORTE!C$11),IF(SUM(DC1961:DC$1993),CONCATENATE(INT(B1960),", "),INT(B1960)),""),IF(C1960=VALUE(REPORTE!C$10),IF(SUM(DC1961:DC$1993),CONCATENATE(INT(B1960),", "),INT(B1960)),""))</f>
        <v>#VALUE!</v>
      </c>
      <c r="DG1960" s="5"/>
      <c r="DH1960" s="5"/>
      <c r="DI1960" s="5"/>
      <c r="DJ1960" s="5"/>
    </row>
    <row r="1961" spans="1:114">
      <c r="A1961" s="24"/>
      <c r="B1961" s="3"/>
      <c r="D1961" s="1"/>
      <c r="H1961" s="5"/>
      <c r="L1961" s="4"/>
      <c r="M1961" s="4"/>
      <c r="Q1961" s="5"/>
      <c r="Z1961" s="4"/>
      <c r="BH1961" s="7"/>
      <c r="BI1961" s="4"/>
      <c r="BJ1961" s="123"/>
      <c r="BK1961" s="140"/>
      <c r="BP1961" s="5"/>
      <c r="BS1961" s="5"/>
      <c r="BT1961" s="5"/>
      <c r="BU1961" s="5"/>
      <c r="BV1961" s="5"/>
      <c r="BX1961" s="14"/>
      <c r="BY1961" s="28"/>
      <c r="DC1961" s="5" t="e">
        <f>IF(REPORTE!AH$2="si",IF(C1961=VALUE(REPORTE!C$11),IF(SUM(DC1962:DC$1993),CONCATENATE(INT(B1961),", "),INT(B1961)),""),IF(C1961=VALUE(REPORTE!C$10),IF(SUM(DC1962:DC$1993),CONCATENATE(INT(B1961),", "),INT(B1961)),""))</f>
        <v>#VALUE!</v>
      </c>
      <c r="DG1961" s="5"/>
      <c r="DH1961" s="5"/>
      <c r="DI1961" s="5"/>
      <c r="DJ1961" s="5"/>
    </row>
    <row r="1962" spans="1:114">
      <c r="A1962" s="24"/>
      <c r="B1962" s="3"/>
      <c r="D1962" s="1"/>
      <c r="H1962" s="5"/>
      <c r="L1962" s="4"/>
      <c r="M1962" s="4"/>
      <c r="Q1962" s="5"/>
      <c r="Z1962" s="4"/>
      <c r="BH1962" s="7"/>
      <c r="BI1962" s="4"/>
      <c r="BJ1962" s="123"/>
      <c r="BK1962" s="140"/>
      <c r="BP1962" s="5"/>
      <c r="BS1962" s="5"/>
      <c r="BT1962" s="5"/>
      <c r="BU1962" s="5"/>
      <c r="BV1962" s="5"/>
      <c r="BX1962" s="14"/>
      <c r="BY1962" s="28"/>
      <c r="DC1962" s="5" t="e">
        <f>IF(REPORTE!AH$2="si",IF(C1962=VALUE(REPORTE!C$11),IF(SUM(DC1963:DC$1993),CONCATENATE(INT(B1962),", "),INT(B1962)),""),IF(C1962=VALUE(REPORTE!C$10),IF(SUM(DC1963:DC$1993),CONCATENATE(INT(B1962),", "),INT(B1962)),""))</f>
        <v>#VALUE!</v>
      </c>
      <c r="DG1962" s="5"/>
      <c r="DH1962" s="5"/>
      <c r="DI1962" s="5"/>
      <c r="DJ1962" s="5"/>
    </row>
    <row r="1963" spans="1:114">
      <c r="A1963" s="24"/>
      <c r="B1963" s="3"/>
      <c r="D1963" s="1"/>
      <c r="H1963" s="5"/>
      <c r="L1963" s="4"/>
      <c r="M1963" s="4"/>
      <c r="Q1963" s="5"/>
      <c r="Z1963" s="4"/>
      <c r="BH1963" s="7"/>
      <c r="BI1963" s="4"/>
      <c r="BJ1963" s="123"/>
      <c r="BK1963" s="140"/>
      <c r="BP1963" s="5"/>
      <c r="BS1963" s="5"/>
      <c r="BT1963" s="5"/>
      <c r="BU1963" s="5"/>
      <c r="BV1963" s="5"/>
      <c r="BX1963" s="14"/>
      <c r="BY1963" s="28"/>
      <c r="DC1963" s="5" t="e">
        <f>IF(REPORTE!AH$2="si",IF(C1963=VALUE(REPORTE!C$11),IF(SUM(DC1964:DC$1993),CONCATENATE(INT(B1963),", "),INT(B1963)),""),IF(C1963=VALUE(REPORTE!C$10),IF(SUM(DC1964:DC$1993),CONCATENATE(INT(B1963),", "),INT(B1963)),""))</f>
        <v>#VALUE!</v>
      </c>
      <c r="DG1963" s="5"/>
      <c r="DH1963" s="5"/>
      <c r="DI1963" s="5"/>
      <c r="DJ1963" s="5"/>
    </row>
    <row r="1964" spans="1:114">
      <c r="A1964" s="24"/>
      <c r="B1964" s="3"/>
      <c r="D1964" s="1"/>
      <c r="H1964" s="5"/>
      <c r="L1964" s="4"/>
      <c r="M1964" s="4"/>
      <c r="Q1964" s="5"/>
      <c r="Z1964" s="4"/>
      <c r="BH1964" s="7"/>
      <c r="BI1964" s="4"/>
      <c r="BJ1964" s="123"/>
      <c r="BK1964" s="140"/>
      <c r="BP1964" s="5"/>
      <c r="BS1964" s="5"/>
      <c r="BT1964" s="5"/>
      <c r="BU1964" s="5"/>
      <c r="BV1964" s="5"/>
      <c r="BX1964" s="14"/>
      <c r="BY1964" s="28"/>
      <c r="DC1964" s="5" t="e">
        <f>IF(REPORTE!AH$2="si",IF(C1964=VALUE(REPORTE!C$11),IF(SUM(DC1965:DC$1993),CONCATENATE(INT(B1964),", "),INT(B1964)),""),IF(C1964=VALUE(REPORTE!C$10),IF(SUM(DC1965:DC$1993),CONCATENATE(INT(B1964),", "),INT(B1964)),""))</f>
        <v>#VALUE!</v>
      </c>
      <c r="DG1964" s="5"/>
      <c r="DH1964" s="5"/>
      <c r="DI1964" s="5"/>
      <c r="DJ1964" s="5"/>
    </row>
    <row r="1965" spans="1:114">
      <c r="A1965" s="24"/>
      <c r="B1965" s="3"/>
      <c r="D1965" s="1"/>
      <c r="H1965" s="5"/>
      <c r="L1965" s="4"/>
      <c r="M1965" s="4"/>
      <c r="Q1965" s="5"/>
      <c r="Z1965" s="4"/>
      <c r="BH1965" s="7"/>
      <c r="BI1965" s="4"/>
      <c r="BJ1965" s="123"/>
      <c r="BK1965" s="140"/>
      <c r="BP1965" s="5"/>
      <c r="BS1965" s="5"/>
      <c r="BT1965" s="5"/>
      <c r="BU1965" s="5"/>
      <c r="BV1965" s="5"/>
      <c r="BX1965" s="14"/>
      <c r="BY1965" s="28"/>
      <c r="DC1965" s="5" t="e">
        <f>IF(REPORTE!AH$2="si",IF(C1965=VALUE(REPORTE!C$11),IF(SUM(DC1966:DC$1993),CONCATENATE(INT(B1965),", "),INT(B1965)),""),IF(C1965=VALUE(REPORTE!C$10),IF(SUM(DC1966:DC$1993),CONCATENATE(INT(B1965),", "),INT(B1965)),""))</f>
        <v>#VALUE!</v>
      </c>
      <c r="DG1965" s="5"/>
      <c r="DH1965" s="5"/>
      <c r="DI1965" s="5"/>
      <c r="DJ1965" s="5"/>
    </row>
    <row r="1966" spans="1:114">
      <c r="A1966" s="24"/>
      <c r="B1966" s="3"/>
      <c r="D1966" s="1"/>
      <c r="H1966" s="5"/>
      <c r="L1966" s="4"/>
      <c r="M1966" s="4"/>
      <c r="Q1966" s="5"/>
      <c r="Z1966" s="4"/>
      <c r="BH1966" s="7"/>
      <c r="BI1966" s="4"/>
      <c r="BJ1966" s="123"/>
      <c r="BK1966" s="140"/>
      <c r="BP1966" s="5"/>
      <c r="BS1966" s="5"/>
      <c r="BT1966" s="5"/>
      <c r="BU1966" s="5"/>
      <c r="BV1966" s="5"/>
      <c r="BX1966" s="14"/>
      <c r="BY1966" s="28"/>
      <c r="DC1966" s="5" t="e">
        <f>IF(REPORTE!AH$2="si",IF(C1966=VALUE(REPORTE!C$11),IF(SUM(DC1967:DC$1993),CONCATENATE(INT(B1966),", "),INT(B1966)),""),IF(C1966=VALUE(REPORTE!C$10),IF(SUM(DC1967:DC$1993),CONCATENATE(INT(B1966),", "),INT(B1966)),""))</f>
        <v>#VALUE!</v>
      </c>
      <c r="DG1966" s="5"/>
      <c r="DH1966" s="5"/>
      <c r="DI1966" s="5"/>
      <c r="DJ1966" s="5"/>
    </row>
    <row r="1967" spans="1:114">
      <c r="A1967" s="24"/>
      <c r="B1967" s="3"/>
      <c r="D1967" s="1"/>
      <c r="H1967" s="5"/>
      <c r="L1967" s="4"/>
      <c r="M1967" s="4"/>
      <c r="Q1967" s="5"/>
      <c r="Z1967" s="4"/>
      <c r="BH1967" s="7"/>
      <c r="BI1967" s="4"/>
      <c r="BJ1967" s="123"/>
      <c r="BK1967" s="140"/>
      <c r="BP1967" s="5"/>
      <c r="BS1967" s="5"/>
      <c r="BT1967" s="5"/>
      <c r="BU1967" s="5"/>
      <c r="BV1967" s="5"/>
      <c r="BX1967" s="14"/>
      <c r="BY1967" s="28"/>
      <c r="DC1967" s="5" t="e">
        <f>IF(REPORTE!AH$2="si",IF(C1967=VALUE(REPORTE!C$11),IF(SUM(DC1968:DC$1993),CONCATENATE(INT(B1967),", "),INT(B1967)),""),IF(C1967=VALUE(REPORTE!C$10),IF(SUM(DC1968:DC$1993),CONCATENATE(INT(B1967),", "),INT(B1967)),""))</f>
        <v>#VALUE!</v>
      </c>
      <c r="DG1967" s="5"/>
      <c r="DH1967" s="5"/>
      <c r="DI1967" s="5"/>
      <c r="DJ1967" s="5"/>
    </row>
    <row r="1968" spans="1:114">
      <c r="A1968" s="24"/>
      <c r="B1968" s="3"/>
      <c r="D1968" s="1"/>
      <c r="H1968" s="5"/>
      <c r="L1968" s="4"/>
      <c r="M1968" s="4"/>
      <c r="Q1968" s="5"/>
      <c r="Z1968" s="4"/>
      <c r="BH1968" s="7"/>
      <c r="BI1968" s="4"/>
      <c r="BJ1968" s="123"/>
      <c r="BK1968" s="140"/>
      <c r="BP1968" s="5"/>
      <c r="BS1968" s="5"/>
      <c r="BT1968" s="5"/>
      <c r="BU1968" s="5"/>
      <c r="BV1968" s="5"/>
      <c r="BX1968" s="14"/>
      <c r="BY1968" s="28"/>
      <c r="DC1968" s="5" t="e">
        <f>IF(REPORTE!AH$2="si",IF(C1968=VALUE(REPORTE!C$11),IF(SUM(DC1969:DC$1993),CONCATENATE(INT(B1968),", "),INT(B1968)),""),IF(C1968=VALUE(REPORTE!C$10),IF(SUM(DC1969:DC$1993),CONCATENATE(INT(B1968),", "),INT(B1968)),""))</f>
        <v>#VALUE!</v>
      </c>
      <c r="DG1968" s="5"/>
      <c r="DH1968" s="5"/>
      <c r="DI1968" s="5"/>
      <c r="DJ1968" s="5"/>
    </row>
    <row r="1969" spans="1:114">
      <c r="A1969" s="24"/>
      <c r="B1969" s="3"/>
      <c r="D1969" s="1"/>
      <c r="H1969" s="5"/>
      <c r="L1969" s="4"/>
      <c r="M1969" s="4"/>
      <c r="Q1969" s="5"/>
      <c r="Z1969" s="4"/>
      <c r="BH1969" s="7"/>
      <c r="BI1969" s="4"/>
      <c r="BJ1969" s="123"/>
      <c r="BK1969" s="140"/>
      <c r="BP1969" s="5"/>
      <c r="BS1969" s="5"/>
      <c r="BT1969" s="5"/>
      <c r="BU1969" s="5"/>
      <c r="BV1969" s="5"/>
      <c r="BX1969" s="14"/>
      <c r="BY1969" s="28"/>
      <c r="DC1969" s="5" t="e">
        <f>IF(REPORTE!AH$2="si",IF(C1969=VALUE(REPORTE!C$11),IF(SUM(DC1970:DC$1993),CONCATENATE(INT(B1969),", "),INT(B1969)),""),IF(C1969=VALUE(REPORTE!C$10),IF(SUM(DC1970:DC$1993),CONCATENATE(INT(B1969),", "),INT(B1969)),""))</f>
        <v>#VALUE!</v>
      </c>
      <c r="DG1969" s="5"/>
      <c r="DH1969" s="5"/>
      <c r="DI1969" s="5"/>
      <c r="DJ1969" s="5"/>
    </row>
    <row r="1970" spans="1:114">
      <c r="A1970" s="24"/>
      <c r="B1970" s="3"/>
      <c r="D1970" s="1"/>
      <c r="H1970" s="5"/>
      <c r="L1970" s="4"/>
      <c r="M1970" s="4"/>
      <c r="Q1970" s="5"/>
      <c r="Z1970" s="4"/>
      <c r="BH1970" s="7"/>
      <c r="BI1970" s="4"/>
      <c r="BJ1970" s="123"/>
      <c r="BK1970" s="140"/>
      <c r="BP1970" s="5"/>
      <c r="BS1970" s="5"/>
      <c r="BT1970" s="5"/>
      <c r="BU1970" s="5"/>
      <c r="BV1970" s="5"/>
      <c r="BX1970" s="14"/>
      <c r="BY1970" s="28"/>
      <c r="DC1970" s="5" t="e">
        <f>IF(REPORTE!AH$2="si",IF(C1970=VALUE(REPORTE!C$11),IF(SUM(DC1971:DC$1993),CONCATENATE(INT(B1970),", "),INT(B1970)),""),IF(C1970=VALUE(REPORTE!C$10),IF(SUM(DC1971:DC$1993),CONCATENATE(INT(B1970),", "),INT(B1970)),""))</f>
        <v>#VALUE!</v>
      </c>
      <c r="DG1970" s="5"/>
      <c r="DH1970" s="5"/>
      <c r="DI1970" s="5"/>
      <c r="DJ1970" s="5"/>
    </row>
    <row r="1971" spans="1:114">
      <c r="A1971" s="24"/>
      <c r="B1971" s="3"/>
      <c r="D1971" s="1"/>
      <c r="H1971" s="5"/>
      <c r="L1971" s="4"/>
      <c r="M1971" s="4"/>
      <c r="Q1971" s="5"/>
      <c r="Z1971" s="4"/>
      <c r="BH1971" s="7"/>
      <c r="BI1971" s="4"/>
      <c r="BJ1971" s="123"/>
      <c r="BK1971" s="140"/>
      <c r="BP1971" s="5"/>
      <c r="BS1971" s="5"/>
      <c r="BT1971" s="5"/>
      <c r="BU1971" s="5"/>
      <c r="BV1971" s="5"/>
      <c r="BX1971" s="14"/>
      <c r="BY1971" s="28"/>
      <c r="DC1971" s="5" t="e">
        <f>IF(REPORTE!AH$2="si",IF(C1971=VALUE(REPORTE!C$11),IF(SUM(DC1972:DC$1993),CONCATENATE(INT(B1971),", "),INT(B1971)),""),IF(C1971=VALUE(REPORTE!C$10),IF(SUM(DC1972:DC$1993),CONCATENATE(INT(B1971),", "),INT(B1971)),""))</f>
        <v>#VALUE!</v>
      </c>
      <c r="DG1971" s="5"/>
      <c r="DH1971" s="5"/>
      <c r="DI1971" s="5"/>
      <c r="DJ1971" s="5"/>
    </row>
    <row r="1972" spans="1:114">
      <c r="A1972" s="24"/>
      <c r="B1972" s="3"/>
      <c r="D1972" s="1"/>
      <c r="H1972" s="5"/>
      <c r="L1972" s="4"/>
      <c r="M1972" s="4"/>
      <c r="Q1972" s="5"/>
      <c r="Z1972" s="4"/>
      <c r="BH1972" s="7"/>
      <c r="BI1972" s="4"/>
      <c r="BJ1972" s="123"/>
      <c r="BK1972" s="140"/>
      <c r="BP1972" s="5"/>
      <c r="BS1972" s="5"/>
      <c r="BT1972" s="5"/>
      <c r="BU1972" s="5"/>
      <c r="BV1972" s="5"/>
      <c r="BX1972" s="14"/>
      <c r="BY1972" s="28"/>
      <c r="DC1972" s="5" t="e">
        <f>IF(REPORTE!AH$2="si",IF(C1972=VALUE(REPORTE!C$11),IF(SUM(DC1973:DC$1993),CONCATENATE(INT(B1972),", "),INT(B1972)),""),IF(C1972=VALUE(REPORTE!C$10),IF(SUM(DC1973:DC$1993),CONCATENATE(INT(B1972),", "),INT(B1972)),""))</f>
        <v>#VALUE!</v>
      </c>
      <c r="DG1972" s="5"/>
      <c r="DH1972" s="5"/>
      <c r="DI1972" s="5"/>
      <c r="DJ1972" s="5"/>
    </row>
    <row r="1973" spans="1:114">
      <c r="A1973" s="24"/>
      <c r="B1973" s="3"/>
      <c r="D1973" s="1"/>
      <c r="H1973" s="5"/>
      <c r="L1973" s="4"/>
      <c r="M1973" s="4"/>
      <c r="Q1973" s="5"/>
      <c r="Z1973" s="4"/>
      <c r="BH1973" s="7"/>
      <c r="BI1973" s="4"/>
      <c r="BJ1973" s="123"/>
      <c r="BK1973" s="140"/>
      <c r="BP1973" s="5"/>
      <c r="BS1973" s="5"/>
      <c r="BT1973" s="5"/>
      <c r="BU1973" s="5"/>
      <c r="BV1973" s="5"/>
      <c r="BX1973" s="14"/>
      <c r="BY1973" s="28"/>
      <c r="DC1973" s="5" t="e">
        <f>IF(REPORTE!AH$2="si",IF(C1973=VALUE(REPORTE!C$11),IF(SUM(DC1974:DC$1993),CONCATENATE(INT(B1973),", "),INT(B1973)),""),IF(C1973=VALUE(REPORTE!C$10),IF(SUM(DC1974:DC$1993),CONCATENATE(INT(B1973),", "),INT(B1973)),""))</f>
        <v>#VALUE!</v>
      </c>
      <c r="DG1973" s="5"/>
      <c r="DH1973" s="5"/>
      <c r="DI1973" s="5"/>
      <c r="DJ1973" s="5"/>
    </row>
    <row r="1974" spans="1:114">
      <c r="A1974" s="24"/>
      <c r="B1974" s="3"/>
      <c r="D1974" s="1"/>
      <c r="H1974" s="5"/>
      <c r="L1974" s="4"/>
      <c r="M1974" s="4"/>
      <c r="Q1974" s="5"/>
      <c r="Z1974" s="4"/>
      <c r="BH1974" s="7"/>
      <c r="BI1974" s="4"/>
      <c r="BJ1974" s="123"/>
      <c r="BK1974" s="140"/>
      <c r="BP1974" s="5"/>
      <c r="BS1974" s="5"/>
      <c r="BT1974" s="5"/>
      <c r="BU1974" s="5"/>
      <c r="BV1974" s="5"/>
      <c r="BX1974" s="14"/>
      <c r="BY1974" s="28"/>
      <c r="DC1974" s="5" t="e">
        <f>IF(REPORTE!AH$2="si",IF(C1974=VALUE(REPORTE!C$11),IF(SUM(DC1975:DC$1993),CONCATENATE(INT(B1974),", "),INT(B1974)),""),IF(C1974=VALUE(REPORTE!C$10),IF(SUM(DC1975:DC$1993),CONCATENATE(INT(B1974),", "),INT(B1974)),""))</f>
        <v>#VALUE!</v>
      </c>
      <c r="DG1974" s="5"/>
      <c r="DH1974" s="5"/>
      <c r="DI1974" s="5"/>
      <c r="DJ1974" s="5"/>
    </row>
    <row r="1975" spans="1:114">
      <c r="A1975" s="24"/>
      <c r="B1975" s="3"/>
      <c r="D1975" s="1"/>
      <c r="H1975" s="5"/>
      <c r="L1975" s="4"/>
      <c r="M1975" s="4"/>
      <c r="Q1975" s="5"/>
      <c r="Z1975" s="4"/>
      <c r="BH1975" s="7"/>
      <c r="BI1975" s="4"/>
      <c r="BJ1975" s="123"/>
      <c r="BK1975" s="140"/>
      <c r="BP1975" s="5"/>
      <c r="BS1975" s="5"/>
      <c r="BT1975" s="5"/>
      <c r="BU1975" s="5"/>
      <c r="BV1975" s="5"/>
      <c r="BX1975" s="14"/>
      <c r="BY1975" s="28"/>
      <c r="DC1975" s="5" t="e">
        <f>IF(REPORTE!AH$2="si",IF(C1975=VALUE(REPORTE!C$11),IF(SUM(DC1976:DC$1993),CONCATENATE(INT(B1975),", "),INT(B1975)),""),IF(C1975=VALUE(REPORTE!C$10),IF(SUM(DC1976:DC$1993),CONCATENATE(INT(B1975),", "),INT(B1975)),""))</f>
        <v>#VALUE!</v>
      </c>
      <c r="DD1975" s="5"/>
      <c r="DG1975" s="5"/>
      <c r="DH1975" s="5"/>
      <c r="DI1975" s="5"/>
      <c r="DJ1975" s="5"/>
    </row>
    <row r="1976" spans="1:114">
      <c r="A1976" s="24"/>
      <c r="B1976" s="3"/>
      <c r="D1976" s="1"/>
      <c r="H1976" s="5"/>
      <c r="L1976" s="4"/>
      <c r="M1976" s="4"/>
      <c r="Q1976" s="5"/>
      <c r="Z1976" s="4"/>
      <c r="BH1976" s="7"/>
      <c r="BI1976" s="4"/>
      <c r="BJ1976" s="123"/>
      <c r="BK1976" s="140"/>
      <c r="BP1976" s="5"/>
      <c r="BS1976" s="5"/>
      <c r="BT1976" s="5"/>
      <c r="BU1976" s="5"/>
      <c r="BV1976" s="5"/>
      <c r="BX1976" s="14"/>
      <c r="BY1976" s="28"/>
      <c r="DC1976" s="5" t="e">
        <f>IF(REPORTE!AH$2="si",IF(C1976=VALUE(REPORTE!C$11),IF(SUM(DC1977:DC$1993),CONCATENATE(INT(B1976),", "),INT(B1976)),""),IF(C1976=VALUE(REPORTE!C$10),IF(SUM(DC1977:DC$1993),CONCATENATE(INT(B1976),", "),INT(B1976)),""))</f>
        <v>#VALUE!</v>
      </c>
      <c r="DD1976" s="5" t="e">
        <f>CONCATENATE(DC1976,DC1977,DC1978,DC1979,DC1980,DC1981,DC1982,DC1983,DC1984,DC1985,DC1986,DC1987,DC1988,DC1989,DC1990,DC1991,DC1992,DC1993,DC1994,DC1995,DC1996,DC1997,DC1998,DC1999,DC2000,DC2001,DC2002,DC2003,DC2004,DC2005,DC2006,DC2007,DC2008,DC2009,DC2010,DC2011,DC2012,DC2013,DC2014,DC2015,DC2016,DC2017)</f>
        <v>#VALUE!</v>
      </c>
      <c r="DG1976" s="5"/>
      <c r="DH1976" s="5"/>
      <c r="DI1976" s="5"/>
      <c r="DJ1976" s="5"/>
    </row>
    <row r="1977" spans="1:114">
      <c r="A1977" s="24"/>
      <c r="B1977" s="3"/>
      <c r="D1977" s="1"/>
      <c r="H1977" s="5"/>
      <c r="L1977" s="4"/>
      <c r="M1977" s="4"/>
      <c r="Q1977" s="5"/>
      <c r="Z1977" s="4"/>
      <c r="BH1977" s="7"/>
      <c r="BI1977" s="4"/>
      <c r="BJ1977" s="123"/>
      <c r="BK1977" s="140"/>
      <c r="BP1977" s="5"/>
      <c r="BS1977" s="5"/>
      <c r="BT1977" s="5"/>
      <c r="BU1977" s="5"/>
      <c r="BV1977" s="5"/>
      <c r="BX1977" s="14"/>
      <c r="BY1977" s="28"/>
      <c r="DC1977" s="5" t="e">
        <f>IF(REPORTE!AH$2="si",IF(C1977=VALUE(REPORTE!C$11),IF(SUM(DC1978:DC$1993),CONCATENATE(INT(B1977),", "),INT(B1977)),""),IF(C1977=VALUE(REPORTE!C$10),IF(SUM(DC1978:DC$1993),CONCATENATE(INT(B1977),", "),INT(B1977)),""))</f>
        <v>#VALUE!</v>
      </c>
      <c r="DG1977" s="5"/>
      <c r="DH1977" s="5"/>
      <c r="DI1977" s="5"/>
      <c r="DJ1977" s="5"/>
    </row>
    <row r="1978" spans="1:114">
      <c r="A1978" s="24"/>
      <c r="B1978" s="3"/>
      <c r="D1978" s="1"/>
      <c r="H1978" s="5"/>
      <c r="L1978" s="4"/>
      <c r="M1978" s="4"/>
      <c r="Q1978" s="5"/>
      <c r="Z1978" s="4"/>
      <c r="BH1978" s="7"/>
      <c r="BI1978" s="4"/>
      <c r="BJ1978" s="123"/>
      <c r="BK1978" s="140"/>
      <c r="BP1978" s="5"/>
      <c r="BS1978" s="5"/>
      <c r="BT1978" s="5"/>
      <c r="BU1978" s="5"/>
      <c r="BV1978" s="5"/>
      <c r="BX1978" s="14"/>
      <c r="BY1978" s="28"/>
      <c r="DC1978" s="5" t="e">
        <f>IF(REPORTE!AH$2="si",IF(C1978=VALUE(REPORTE!C$11),IF(SUM(DC1979:DC$1993),CONCATENATE(INT(B1978),", "),INT(B1978)),""),IF(C1978=VALUE(REPORTE!C$10),IF(SUM(DC1979:DC$1993),CONCATENATE(INT(B1978),", "),INT(B1978)),""))</f>
        <v>#VALUE!</v>
      </c>
      <c r="DG1978" s="5"/>
      <c r="DH1978" s="5"/>
      <c r="DI1978" s="5"/>
      <c r="DJ1978" s="5"/>
    </row>
    <row r="1979" spans="1:114">
      <c r="A1979" s="24"/>
      <c r="B1979" s="3"/>
      <c r="D1979" s="1"/>
      <c r="H1979" s="5"/>
      <c r="L1979" s="4"/>
      <c r="M1979" s="4"/>
      <c r="Q1979" s="5"/>
      <c r="Z1979" s="4"/>
      <c r="BH1979" s="7"/>
      <c r="BI1979" s="4"/>
      <c r="BJ1979" s="123"/>
      <c r="BK1979" s="140"/>
      <c r="BP1979" s="5"/>
      <c r="BS1979" s="5"/>
      <c r="BT1979" s="5"/>
      <c r="BU1979" s="5"/>
      <c r="BV1979" s="5"/>
      <c r="BX1979" s="14"/>
      <c r="BY1979" s="28"/>
      <c r="DC1979" s="5" t="e">
        <f>IF(REPORTE!AH$2="si",IF(C1979=VALUE(REPORTE!C$11),IF(SUM(DC1980:DC$1993),CONCATENATE(INT(B1979),", "),INT(B1979)),""),IF(C1979=VALUE(REPORTE!C$10),IF(SUM(DC1980:DC$1993),CONCATENATE(INT(B1979),", "),INT(B1979)),""))</f>
        <v>#VALUE!</v>
      </c>
      <c r="DG1979" s="5"/>
      <c r="DH1979" s="5"/>
      <c r="DI1979" s="5"/>
      <c r="DJ1979" s="5"/>
    </row>
    <row r="1980" spans="1:114">
      <c r="A1980" s="24"/>
      <c r="B1980" s="3"/>
      <c r="D1980" s="1"/>
      <c r="H1980" s="5"/>
      <c r="L1980" s="4"/>
      <c r="M1980" s="4"/>
      <c r="Q1980" s="5"/>
      <c r="Z1980" s="4"/>
      <c r="BH1980" s="7"/>
      <c r="BI1980" s="4"/>
      <c r="BJ1980" s="123"/>
      <c r="BK1980" s="140"/>
      <c r="BP1980" s="5"/>
      <c r="BS1980" s="5"/>
      <c r="BT1980" s="5"/>
      <c r="BU1980" s="5"/>
      <c r="BV1980" s="5"/>
      <c r="BX1980" s="14"/>
      <c r="BY1980" s="28"/>
      <c r="DC1980" s="5" t="e">
        <f>IF(REPORTE!AH$2="si",IF(C1980=VALUE(REPORTE!C$11),IF(SUM(DC1981:DC$1993),CONCATENATE(INT(B1980),", "),INT(B1980)),""),IF(C1980=VALUE(REPORTE!C$10),IF(SUM(DC1981:DC$1993),CONCATENATE(INT(B1980),", "),INT(B1980)),""))</f>
        <v>#VALUE!</v>
      </c>
      <c r="DG1980" s="5"/>
      <c r="DH1980" s="5"/>
      <c r="DI1980" s="5"/>
      <c r="DJ1980" s="5"/>
    </row>
    <row r="1981" spans="1:114">
      <c r="A1981" s="24"/>
      <c r="B1981" s="3"/>
      <c r="D1981" s="1"/>
      <c r="H1981" s="5"/>
      <c r="L1981" s="4"/>
      <c r="M1981" s="4"/>
      <c r="Q1981" s="5"/>
      <c r="Z1981" s="4"/>
      <c r="BH1981" s="7"/>
      <c r="BI1981" s="4"/>
      <c r="BJ1981" s="123"/>
      <c r="BK1981" s="140"/>
      <c r="BP1981" s="5"/>
      <c r="BS1981" s="5"/>
      <c r="BT1981" s="5"/>
      <c r="BU1981" s="5"/>
      <c r="BV1981" s="5"/>
      <c r="BX1981" s="14"/>
      <c r="BY1981" s="28"/>
      <c r="DC1981" s="5" t="e">
        <f>IF(REPORTE!AH$2="si",IF(C1981=VALUE(REPORTE!C$11),IF(SUM(DC1982:DC$1993),CONCATENATE(INT(B1981),", "),INT(B1981)),""),IF(C1981=VALUE(REPORTE!C$10),IF(SUM(DC1982:DC$1993),CONCATENATE(INT(B1981),", "),INT(B1981)),""))</f>
        <v>#VALUE!</v>
      </c>
      <c r="DG1981" s="5"/>
      <c r="DH1981" s="5"/>
      <c r="DI1981" s="5"/>
      <c r="DJ1981" s="5"/>
    </row>
    <row r="1982" spans="1:114">
      <c r="A1982" s="24"/>
      <c r="B1982" s="3"/>
      <c r="D1982" s="1"/>
      <c r="H1982" s="5"/>
      <c r="L1982" s="4"/>
      <c r="M1982" s="4"/>
      <c r="Q1982" s="5"/>
      <c r="Z1982" s="4"/>
      <c r="BH1982" s="7"/>
      <c r="BI1982" s="4"/>
      <c r="BJ1982" s="123"/>
      <c r="BK1982" s="140"/>
      <c r="BP1982" s="5"/>
      <c r="BS1982" s="5"/>
      <c r="BT1982" s="5"/>
      <c r="BU1982" s="5"/>
      <c r="BV1982" s="5"/>
      <c r="BX1982" s="14"/>
      <c r="BY1982" s="28"/>
      <c r="DC1982" s="5" t="e">
        <f>IF(REPORTE!AH$2="si",IF(C1982=VALUE(REPORTE!C$11),IF(SUM(DC1983:DC$1993),CONCATENATE(INT(B1982),", "),INT(B1982)),""),IF(C1982=VALUE(REPORTE!C$10),IF(SUM(DC1983:DC$1993),CONCATENATE(INT(B1982),", "),INT(B1982)),""))</f>
        <v>#VALUE!</v>
      </c>
      <c r="DG1982" s="5"/>
      <c r="DH1982" s="5"/>
      <c r="DI1982" s="5"/>
      <c r="DJ1982" s="5"/>
    </row>
    <row r="1983" spans="1:114">
      <c r="A1983" s="24"/>
      <c r="B1983" s="3"/>
      <c r="D1983" s="1"/>
      <c r="H1983" s="5"/>
      <c r="L1983" s="4"/>
      <c r="M1983" s="4"/>
      <c r="Q1983" s="5"/>
      <c r="Z1983" s="4"/>
      <c r="BH1983" s="7"/>
      <c r="BI1983" s="4"/>
      <c r="BJ1983" s="123"/>
      <c r="BK1983" s="140"/>
      <c r="BP1983" s="5"/>
      <c r="BS1983" s="5"/>
      <c r="BT1983" s="5"/>
      <c r="BU1983" s="5"/>
      <c r="BV1983" s="5"/>
      <c r="BX1983" s="14"/>
      <c r="BY1983" s="28"/>
      <c r="DC1983" s="5" t="e">
        <f>IF(REPORTE!AH$2="si",IF(C1983=VALUE(REPORTE!C$11),IF(SUM(DC1984:DC$1993),CONCATENATE(INT(B1983),", "),INT(B1983)),""),IF(C1983=VALUE(REPORTE!C$10),IF(SUM(DC1984:DC$1993),CONCATENATE(INT(B1983),", "),INT(B1983)),""))</f>
        <v>#VALUE!</v>
      </c>
      <c r="DG1983" s="5"/>
      <c r="DH1983" s="5"/>
      <c r="DI1983" s="5"/>
      <c r="DJ1983" s="5"/>
    </row>
    <row r="1984" spans="1:114">
      <c r="A1984" s="24"/>
      <c r="B1984" s="3"/>
      <c r="D1984" s="1"/>
      <c r="H1984" s="5"/>
      <c r="L1984" s="4"/>
      <c r="M1984" s="4"/>
      <c r="Q1984" s="5"/>
      <c r="Z1984" s="4"/>
      <c r="BH1984" s="7"/>
      <c r="BI1984" s="4"/>
      <c r="BJ1984" s="123"/>
      <c r="BK1984" s="140"/>
      <c r="BP1984" s="5"/>
      <c r="BS1984" s="5"/>
      <c r="BT1984" s="5"/>
      <c r="BU1984" s="5"/>
      <c r="BV1984" s="5"/>
      <c r="BX1984" s="14"/>
      <c r="BY1984" s="28"/>
      <c r="DC1984" s="5" t="e">
        <f>IF(REPORTE!AH$2="si",IF(C1984=VALUE(REPORTE!C$11),IF(SUM(DC1985:DC$1993),CONCATENATE(INT(B1984),", "),INT(B1984)),""),IF(C1984=VALUE(REPORTE!C$10),IF(SUM(DC1985:DC$1993),CONCATENATE(INT(B1984),", "),INT(B1984)),""))</f>
        <v>#VALUE!</v>
      </c>
      <c r="DG1984" s="5"/>
      <c r="DH1984" s="5"/>
      <c r="DI1984" s="5"/>
      <c r="DJ1984" s="5"/>
    </row>
    <row r="1985" spans="1:114">
      <c r="A1985" s="24"/>
      <c r="B1985" s="3"/>
      <c r="D1985" s="1"/>
      <c r="H1985" s="5"/>
      <c r="L1985" s="4"/>
      <c r="M1985" s="4"/>
      <c r="Q1985" s="5"/>
      <c r="Z1985" s="4"/>
      <c r="BH1985" s="7"/>
      <c r="BI1985" s="4"/>
      <c r="BJ1985" s="123"/>
      <c r="BK1985" s="140"/>
      <c r="BP1985" s="5"/>
      <c r="BS1985" s="5"/>
      <c r="BT1985" s="5"/>
      <c r="BU1985" s="5"/>
      <c r="BV1985" s="5"/>
      <c r="BX1985" s="14"/>
      <c r="BY1985" s="28"/>
      <c r="DC1985" s="5" t="e">
        <f>IF(REPORTE!AH$2="si",IF(C1985=VALUE(REPORTE!C$11),IF(SUM(DC1986:DC$1993),CONCATENATE(INT(B1985),", "),INT(B1985)),""),IF(C1985=VALUE(REPORTE!C$10),IF(SUM(DC1986:DC$1993),CONCATENATE(INT(B1985),", "),INT(B1985)),""))</f>
        <v>#VALUE!</v>
      </c>
      <c r="DG1985" s="5"/>
      <c r="DH1985" s="5"/>
      <c r="DI1985" s="5"/>
      <c r="DJ1985" s="5"/>
    </row>
    <row r="1986" spans="1:114">
      <c r="A1986" s="24"/>
      <c r="B1986" s="3"/>
      <c r="D1986" s="1"/>
      <c r="H1986" s="5"/>
      <c r="L1986" s="4"/>
      <c r="M1986" s="4"/>
      <c r="Q1986" s="5"/>
      <c r="Z1986" s="4"/>
      <c r="BH1986" s="7"/>
      <c r="BI1986" s="4"/>
      <c r="BJ1986" s="123"/>
      <c r="BK1986" s="140"/>
      <c r="BP1986" s="5"/>
      <c r="BS1986" s="5"/>
      <c r="BT1986" s="5"/>
      <c r="BU1986" s="5"/>
      <c r="BV1986" s="5"/>
      <c r="BX1986" s="14"/>
      <c r="BY1986" s="28"/>
      <c r="DC1986" s="5" t="e">
        <f>IF(REPORTE!AH$2="si",IF(C1986=VALUE(REPORTE!C$11),IF(SUM(DC1987:DC$1993),CONCATENATE(INT(B1986),", "),INT(B1986)),""),IF(C1986=VALUE(REPORTE!C$10),IF(SUM(DC1987:DC$1993),CONCATENATE(INT(B1986),", "),INT(B1986)),""))</f>
        <v>#VALUE!</v>
      </c>
      <c r="DG1986" s="5"/>
      <c r="DH1986" s="5"/>
      <c r="DI1986" s="5"/>
      <c r="DJ1986" s="5"/>
    </row>
    <row r="1987" spans="1:114">
      <c r="A1987" s="24"/>
      <c r="B1987" s="3"/>
      <c r="D1987" s="1"/>
      <c r="H1987" s="5"/>
      <c r="L1987" s="4"/>
      <c r="M1987" s="4"/>
      <c r="Q1987" s="5"/>
      <c r="Z1987" s="4"/>
      <c r="BH1987" s="7"/>
      <c r="BI1987" s="4"/>
      <c r="BJ1987" s="123"/>
      <c r="BK1987" s="140"/>
      <c r="BP1987" s="5"/>
      <c r="BS1987" s="5"/>
      <c r="BT1987" s="5"/>
      <c r="BU1987" s="5"/>
      <c r="BV1987" s="5"/>
      <c r="BX1987" s="14"/>
      <c r="BY1987" s="28"/>
      <c r="DC1987" s="5" t="e">
        <f>IF(REPORTE!AH$2="si",IF(C1987=VALUE(REPORTE!C$11),IF(SUM(DC1988:DC$1993),CONCATENATE(INT(B1987),", "),INT(B1987)),""),IF(C1987=VALUE(REPORTE!C$10),IF(SUM(DC1988:DC$1993),CONCATENATE(INT(B1987),", "),INT(B1987)),""))</f>
        <v>#VALUE!</v>
      </c>
      <c r="DG1987" s="5"/>
      <c r="DH1987" s="5"/>
      <c r="DI1987" s="5"/>
      <c r="DJ1987" s="5"/>
    </row>
    <row r="1988" spans="1:114">
      <c r="A1988" s="24"/>
      <c r="B1988" s="3"/>
      <c r="D1988" s="1"/>
      <c r="H1988" s="5"/>
      <c r="L1988" s="4"/>
      <c r="M1988" s="4"/>
      <c r="Q1988" s="5"/>
      <c r="Z1988" s="4"/>
      <c r="BH1988" s="7"/>
      <c r="BI1988" s="4"/>
      <c r="BJ1988" s="123"/>
      <c r="BK1988" s="140"/>
      <c r="BP1988" s="5"/>
      <c r="BS1988" s="5"/>
      <c r="BT1988" s="5"/>
      <c r="BU1988" s="5"/>
      <c r="BV1988" s="5"/>
      <c r="BX1988" s="14"/>
      <c r="BY1988" s="28"/>
      <c r="DC1988" s="5" t="e">
        <f>IF(REPORTE!AH$2="si",IF(C1988=VALUE(REPORTE!C$11),IF(SUM(DC1989:DC$1993),CONCATENATE(INT(B1988),", "),INT(B1988)),""),IF(C1988=VALUE(REPORTE!C$10),IF(SUM(DC1989:DC$1993),CONCATENATE(INT(B1988),", "),INT(B1988)),""))</f>
        <v>#VALUE!</v>
      </c>
      <c r="DG1988" s="5"/>
      <c r="DH1988" s="5"/>
      <c r="DI1988" s="5"/>
      <c r="DJ1988" s="5"/>
    </row>
    <row r="1989" spans="1:114">
      <c r="A1989" s="24"/>
      <c r="B1989" s="3"/>
      <c r="D1989" s="1"/>
      <c r="H1989" s="5"/>
      <c r="L1989" s="4"/>
      <c r="M1989" s="4"/>
      <c r="Q1989" s="5"/>
      <c r="Z1989" s="4"/>
      <c r="BH1989" s="7"/>
      <c r="BI1989" s="4"/>
      <c r="BJ1989" s="123"/>
      <c r="BK1989" s="140"/>
      <c r="BP1989" s="5"/>
      <c r="BS1989" s="5"/>
      <c r="BT1989" s="5"/>
      <c r="BU1989" s="5"/>
      <c r="BV1989" s="5"/>
      <c r="BX1989" s="14"/>
      <c r="BY1989" s="28"/>
      <c r="DC1989" s="5" t="e">
        <f>IF(REPORTE!AH$2="si",IF(C1989=VALUE(REPORTE!C$11),IF(SUM(DC1990:DC$1993),CONCATENATE(INT(B1989),", "),INT(B1989)),""),IF(C1989=VALUE(REPORTE!C$10),IF(SUM(DC1990:DC$1993),CONCATENATE(INT(B1989),", "),INT(B1989)),""))</f>
        <v>#VALUE!</v>
      </c>
      <c r="DG1989" s="5"/>
      <c r="DH1989" s="5"/>
      <c r="DI1989" s="5"/>
      <c r="DJ1989" s="5"/>
    </row>
    <row r="1990" spans="1:114">
      <c r="A1990" s="24"/>
      <c r="B1990" s="3"/>
      <c r="D1990" s="1"/>
      <c r="H1990" s="5"/>
      <c r="L1990" s="4"/>
      <c r="M1990" s="4"/>
      <c r="Q1990" s="5"/>
      <c r="Z1990" s="4"/>
      <c r="BH1990" s="7"/>
      <c r="BI1990" s="4"/>
      <c r="BJ1990" s="123"/>
      <c r="BK1990" s="140"/>
      <c r="BP1990" s="5"/>
      <c r="BS1990" s="5"/>
      <c r="BT1990" s="5"/>
      <c r="BU1990" s="5"/>
      <c r="BV1990" s="5"/>
      <c r="BX1990" s="14"/>
      <c r="BY1990" s="28"/>
      <c r="DC1990" s="5" t="e">
        <f>IF(REPORTE!AH$2="si",IF(C1990=VALUE(REPORTE!C$11),IF(SUM(DC1991:DC$1993),CONCATENATE(INT(B1990),", "),INT(B1990)),""),IF(C1990=VALUE(REPORTE!C$10),IF(SUM(DC1991:DC$1993),CONCATENATE(INT(B1990),", "),INT(B1990)),""))</f>
        <v>#VALUE!</v>
      </c>
      <c r="DG1990" s="5"/>
      <c r="DH1990" s="5"/>
      <c r="DI1990" s="5"/>
      <c r="DJ1990" s="5"/>
    </row>
    <row r="1991" spans="1:114">
      <c r="A1991" s="24"/>
      <c r="B1991" s="3"/>
      <c r="D1991" s="1"/>
      <c r="H1991" s="5"/>
      <c r="L1991" s="4"/>
      <c r="M1991" s="4"/>
      <c r="Q1991" s="5"/>
      <c r="Z1991" s="4"/>
      <c r="BH1991" s="7"/>
      <c r="BI1991" s="4"/>
      <c r="BJ1991" s="123"/>
      <c r="BK1991" s="140"/>
      <c r="BP1991" s="5"/>
      <c r="BS1991" s="5"/>
      <c r="BT1991" s="5"/>
      <c r="BU1991" s="5"/>
      <c r="BV1991" s="5"/>
      <c r="BX1991" s="14"/>
      <c r="BY1991" s="28"/>
      <c r="DC1991" s="5" t="e">
        <f>IF(REPORTE!AH$2="si",IF(C1991=VALUE(REPORTE!C$11),IF(SUM(DC1992:DC$1993),CONCATENATE(INT(B1991),", "),INT(B1991)),""),IF(C1991=VALUE(REPORTE!C$10),IF(SUM(DC1992:DC$1993),CONCATENATE(INT(B1991),", "),INT(B1991)),""))</f>
        <v>#VALUE!</v>
      </c>
      <c r="DG1991" s="5"/>
      <c r="DH1991" s="5"/>
      <c r="DI1991" s="5"/>
      <c r="DJ1991" s="5"/>
    </row>
    <row r="1992" spans="1:114">
      <c r="A1992" s="24"/>
      <c r="B1992" s="3"/>
      <c r="D1992" s="1"/>
      <c r="H1992" s="5"/>
      <c r="L1992" s="4"/>
      <c r="M1992" s="4"/>
      <c r="Q1992" s="5"/>
      <c r="Z1992" s="4"/>
      <c r="BH1992" s="7"/>
      <c r="BI1992" s="4"/>
      <c r="BJ1992" s="123"/>
      <c r="BK1992" s="140"/>
      <c r="BP1992" s="5"/>
      <c r="BS1992" s="5"/>
      <c r="BT1992" s="5"/>
      <c r="BU1992" s="5"/>
      <c r="BV1992" s="5"/>
      <c r="BX1992" s="14"/>
      <c r="BY1992" s="28"/>
      <c r="DC1992" s="5" t="e">
        <f>IF(REPORTE!AH$2="si",IF(C1992=VALUE(REPORTE!C$11),IF(SUM(DC1993:DC$1993),CONCATENATE(INT(B1992),", "),INT(B1992)),""),IF(C1992=VALUE(REPORTE!C$10),IF(SUM(DC1993:DC$1993),CONCATENATE(INT(B1992),", "),INT(B1992)),""))</f>
        <v>#VALUE!</v>
      </c>
      <c r="DG1992" s="5"/>
      <c r="DH1992" s="5"/>
      <c r="DI1992" s="5"/>
      <c r="DJ1992" s="5"/>
    </row>
    <row r="1993" spans="1:114">
      <c r="A1993" s="24"/>
      <c r="B1993" s="3"/>
      <c r="D1993" s="1"/>
      <c r="H1993" s="5"/>
      <c r="L1993" s="4"/>
      <c r="M1993" s="4"/>
      <c r="Q1993" s="5"/>
      <c r="Z1993" s="4"/>
      <c r="BH1993" s="7"/>
      <c r="BI1993" s="4"/>
      <c r="BJ1993" s="123"/>
      <c r="BK1993" s="140"/>
      <c r="BP1993" s="5"/>
      <c r="BS1993" s="5"/>
      <c r="BT1993" s="5"/>
      <c r="BU1993" s="5"/>
      <c r="BV1993" s="5"/>
      <c r="BX1993" s="14"/>
      <c r="BY1993" s="28"/>
      <c r="DC1993" s="5" t="e">
        <f>IF(REPORTE!AH$2="si",IF(C1993=VALUE(REPORTE!C$11),IF(SUM(DC$1993:DC1994),CONCATENATE(INT(B1993),", "),INT(B1993)),""),IF(C1993=VALUE(REPORTE!C$10),IF(SUM(DC$1993:DC1994),CONCATENATE(INT(B1993),", "),INT(B1993)),""))</f>
        <v>#VALUE!</v>
      </c>
      <c r="DG1993" s="5"/>
      <c r="DH1993" s="5"/>
      <c r="DI1993" s="5"/>
      <c r="DJ1993" s="5"/>
    </row>
    <row r="1994" spans="1:114">
      <c r="A1994" s="24"/>
      <c r="B1994" s="3"/>
      <c r="D1994" s="1"/>
      <c r="H1994" s="5"/>
      <c r="L1994" s="4"/>
      <c r="M1994" s="4"/>
      <c r="Q1994" s="5"/>
      <c r="Z1994" s="4"/>
      <c r="BH1994" s="7"/>
      <c r="BI1994" s="4"/>
      <c r="BJ1994" s="123"/>
      <c r="BK1994" s="140"/>
      <c r="BP1994" s="5"/>
      <c r="BS1994" s="5"/>
      <c r="BT1994" s="5"/>
      <c r="BU1994" s="5"/>
      <c r="BV1994" s="5"/>
      <c r="BX1994" s="14"/>
      <c r="BY1994" s="28"/>
      <c r="DC1994" s="5" t="e">
        <f>IF(REPORTE!AH$2="si",IF(C1994=VALUE(REPORTE!C$11),IF(SUM(DC$1993:DC1995),CONCATENATE(INT(B1994),", "),INT(B1994)),""),IF(C1994=VALUE(REPORTE!C$10),IF(SUM(DC$1993:DC1995),CONCATENATE(INT(B1994),", "),INT(B1994)),""))</f>
        <v>#VALUE!</v>
      </c>
      <c r="DG1994" s="5"/>
      <c r="DH1994" s="5"/>
      <c r="DI1994" s="5"/>
      <c r="DJ1994" s="5"/>
    </row>
    <row r="1995" spans="1:114">
      <c r="A1995" s="24"/>
      <c r="B1995" s="3"/>
      <c r="D1995" s="1"/>
      <c r="H1995" s="5"/>
      <c r="L1995" s="4"/>
      <c r="M1995" s="4"/>
      <c r="Q1995" s="5"/>
      <c r="Z1995" s="4"/>
      <c r="BH1995" s="7"/>
      <c r="BI1995" s="4"/>
      <c r="BJ1995" s="123"/>
      <c r="BK1995" s="140"/>
      <c r="BP1995" s="5"/>
      <c r="BS1995" s="5"/>
      <c r="BT1995" s="5"/>
      <c r="BU1995" s="5"/>
      <c r="BV1995" s="5"/>
      <c r="BX1995" s="14"/>
      <c r="BY1995" s="28"/>
      <c r="DC1995" s="5" t="e">
        <f>IF(REPORTE!AH$2="si",IF(C1995=VALUE(REPORTE!C$11),IF(SUM(DC$1993:DC1996),CONCATENATE(INT(B1995),", "),INT(B1995)),""),IF(C1995=VALUE(REPORTE!C$10),IF(SUM(DC$1993:DC1996),CONCATENATE(INT(B1995),", "),INT(B1995)),""))</f>
        <v>#VALUE!</v>
      </c>
      <c r="DG1995" s="5"/>
      <c r="DH1995" s="5"/>
      <c r="DI1995" s="5"/>
      <c r="DJ1995" s="5"/>
    </row>
    <row r="1996" spans="1:114">
      <c r="A1996" s="24"/>
      <c r="B1996" s="3"/>
      <c r="D1996" s="1"/>
      <c r="H1996" s="5"/>
      <c r="L1996" s="4"/>
      <c r="M1996" s="4"/>
      <c r="Q1996" s="5"/>
      <c r="Z1996" s="4"/>
      <c r="BH1996" s="7"/>
      <c r="BI1996" s="4"/>
      <c r="BJ1996" s="123"/>
      <c r="BK1996" s="140"/>
      <c r="BP1996" s="5"/>
      <c r="BS1996" s="5"/>
      <c r="BT1996" s="5"/>
      <c r="BU1996" s="5"/>
      <c r="BV1996" s="5"/>
      <c r="BX1996" s="14"/>
      <c r="BY1996" s="28"/>
      <c r="DC1996" s="5" t="e">
        <f>IF(REPORTE!AH$2="si",IF(C1996=VALUE(REPORTE!C$11),IF(SUM(DC$1993:DC1997),CONCATENATE(INT(B1996),", "),INT(B1996)),""),IF(C1996=VALUE(REPORTE!C$10),IF(SUM(DC$1993:DC1997),CONCATENATE(INT(B1996),", "),INT(B1996)),""))</f>
        <v>#VALUE!</v>
      </c>
      <c r="DG1996" s="5"/>
      <c r="DH1996" s="5"/>
      <c r="DI1996" s="5"/>
      <c r="DJ1996" s="5"/>
    </row>
    <row r="1997" spans="1:114">
      <c r="A1997" s="24"/>
      <c r="B1997" s="3"/>
      <c r="D1997" s="1"/>
      <c r="H1997" s="5"/>
      <c r="L1997" s="4"/>
      <c r="M1997" s="4"/>
      <c r="Q1997" s="5"/>
      <c r="Z1997" s="4"/>
      <c r="BH1997" s="7"/>
      <c r="BI1997" s="4"/>
      <c r="BJ1997" s="123"/>
      <c r="BK1997" s="140"/>
      <c r="BP1997" s="5"/>
      <c r="BS1997" s="5"/>
      <c r="BT1997" s="5"/>
      <c r="BU1997" s="5"/>
      <c r="BV1997" s="5"/>
      <c r="BX1997" s="14"/>
      <c r="BY1997" s="28"/>
      <c r="DC1997" s="5" t="e">
        <f>IF(REPORTE!AH$2="si",IF(C1997=VALUE(REPORTE!C$11),IF(SUM(DC$1993:DC1998),CONCATENATE(INT(B1997),", "),INT(B1997)),""),IF(C1997=VALUE(REPORTE!C$10),IF(SUM(DC$1993:DC1998),CONCATENATE(INT(B1997),", "),INT(B1997)),""))</f>
        <v>#VALUE!</v>
      </c>
      <c r="DG1997" s="5"/>
      <c r="DH1997" s="5"/>
      <c r="DI1997" s="5"/>
      <c r="DJ1997" s="5"/>
    </row>
    <row r="1998" spans="1:114">
      <c r="A1998" s="24"/>
      <c r="B1998" s="3"/>
      <c r="D1998" s="1"/>
      <c r="H1998" s="5"/>
      <c r="L1998" s="4"/>
      <c r="M1998" s="4"/>
      <c r="Q1998" s="5"/>
      <c r="Z1998" s="4"/>
      <c r="BH1998" s="7"/>
      <c r="BI1998" s="4"/>
      <c r="BJ1998" s="123"/>
      <c r="BK1998" s="140"/>
      <c r="BP1998" s="5"/>
      <c r="BS1998" s="5"/>
      <c r="BT1998" s="5"/>
      <c r="BU1998" s="5"/>
      <c r="BV1998" s="5"/>
      <c r="BX1998" s="14"/>
      <c r="BY1998" s="28"/>
      <c r="DC1998" s="5" t="e">
        <f>IF(REPORTE!AH$2="si",IF(C1998=VALUE(REPORTE!C$11),IF(SUM(DC$1993:DC1999),CONCATENATE(INT(B1998),", "),INT(B1998)),""),IF(C1998=VALUE(REPORTE!C$10),IF(SUM(DC$1993:DC1999),CONCATENATE(INT(B1998),", "),INT(B1998)),""))</f>
        <v>#VALUE!</v>
      </c>
      <c r="DG1998" s="5"/>
      <c r="DH1998" s="5"/>
      <c r="DI1998" s="5"/>
      <c r="DJ1998" s="5"/>
    </row>
    <row r="1999" spans="1:114">
      <c r="A1999" s="24"/>
      <c r="B1999" s="3"/>
      <c r="D1999" s="1"/>
      <c r="H1999" s="5"/>
      <c r="L1999" s="4"/>
      <c r="M1999" s="4"/>
      <c r="Q1999" s="5"/>
      <c r="Z1999" s="4"/>
      <c r="BH1999" s="7"/>
      <c r="BI1999" s="4"/>
      <c r="BJ1999" s="123"/>
      <c r="BK1999" s="140"/>
      <c r="BP1999" s="5"/>
      <c r="BS1999" s="5"/>
      <c r="BT1999" s="5"/>
      <c r="BU1999" s="5"/>
      <c r="BV1999" s="5"/>
      <c r="BX1999" s="14"/>
      <c r="BY1999" s="28"/>
      <c r="DC1999" s="5" t="e">
        <f>IF(REPORTE!AH$2="si",IF(C1999=VALUE(REPORTE!C$11),IF(SUM(DC$1993:DC2000),CONCATENATE(INT(B1999),", "),INT(B1999)),""),IF(C1999=VALUE(REPORTE!C$10),IF(SUM(DC$1993:DC2000),CONCATENATE(INT(B1999),", "),INT(B1999)),""))</f>
        <v>#VALUE!</v>
      </c>
      <c r="DG1999" s="5"/>
      <c r="DH1999" s="5"/>
      <c r="DI1999" s="5"/>
      <c r="DJ1999" s="5"/>
    </row>
    <row r="2000" spans="1:114">
      <c r="A2000" s="24"/>
      <c r="B2000" s="3"/>
      <c r="D2000" s="1"/>
      <c r="H2000" s="5"/>
      <c r="L2000" s="4"/>
      <c r="M2000" s="4"/>
      <c r="Q2000" s="5"/>
      <c r="Z2000" s="4"/>
      <c r="BH2000" s="7"/>
      <c r="BI2000" s="4"/>
      <c r="BJ2000" s="123"/>
      <c r="BK2000" s="140"/>
      <c r="BP2000" s="5"/>
      <c r="BS2000" s="5"/>
      <c r="BT2000" s="5"/>
      <c r="BU2000" s="5"/>
      <c r="BV2000" s="5"/>
      <c r="BX2000" s="14"/>
      <c r="BY2000" s="28"/>
      <c r="DC2000" s="5" t="e">
        <f>IF(REPORTE!AH$2="si",IF(C2000=VALUE(REPORTE!C$11),IF(SUM(DC$1993:DC2001),CONCATENATE(INT(B2000),", "),INT(B2000)),""),IF(C2000=VALUE(REPORTE!C$10),IF(SUM(DC$1993:DC2001),CONCATENATE(INT(B2000),", "),INT(B2000)),""))</f>
        <v>#VALUE!</v>
      </c>
      <c r="DG2000" s="5"/>
      <c r="DH2000" s="5"/>
      <c r="DI2000" s="5"/>
      <c r="DJ2000" s="5"/>
    </row>
    <row r="2001" spans="1:114">
      <c r="A2001" s="24"/>
      <c r="B2001" s="3"/>
      <c r="H2001" s="5"/>
      <c r="Q2001" s="5"/>
      <c r="Z2001" s="4"/>
      <c r="BH2001" s="7"/>
      <c r="BI2001" s="4"/>
      <c r="BJ2001" s="123"/>
      <c r="BK2001" s="140"/>
      <c r="BP2001" s="5"/>
      <c r="BS2001" s="5"/>
      <c r="BT2001" s="5"/>
      <c r="BU2001" s="5"/>
      <c r="BV2001" s="5"/>
      <c r="BX2001" s="14"/>
      <c r="BY2001" s="28"/>
      <c r="DC2001" s="5" t="e">
        <f>IF(REPORTE!AH$2="si",IF(C2001=VALUE(REPORTE!C$11),IF(SUM(DC$1993:DC2002),CONCATENATE(INT(B2001),", "),INT(B2001)),""),IF(C2001=VALUE(REPORTE!C$10),IF(SUM(DC$1993:DC2002),CONCATENATE(INT(B2001),", "),INT(B2001)),""))</f>
        <v>#VALUE!</v>
      </c>
      <c r="DG2001" s="5"/>
      <c r="DH2001" s="5"/>
      <c r="DI2001" s="5"/>
      <c r="DJ2001" s="5"/>
    </row>
    <row r="2002" spans="1:114">
      <c r="A2002" s="24"/>
      <c r="B2002" s="3"/>
      <c r="H2002" s="5"/>
      <c r="BH2002" s="7"/>
      <c r="BI2002" s="4"/>
      <c r="BJ2002" s="123"/>
      <c r="BK2002" s="140"/>
      <c r="BP2002" s="5"/>
      <c r="BS2002" s="5"/>
      <c r="BT2002" s="5"/>
      <c r="BU2002" s="5"/>
      <c r="BV2002" s="5"/>
      <c r="BX2002" s="14"/>
      <c r="BY2002" s="28"/>
      <c r="DC2002" s="5" t="e">
        <f>IF(REPORTE!AH$2="si",IF(C2002=VALUE(REPORTE!C$11),IF(SUM(DC$1993:DC2003),CONCATENATE(INT(B2002),", "),INT(B2002)),""),IF(C2002=VALUE(REPORTE!C$10),IF(SUM(DC$1993:DC2003),CONCATENATE(INT(B2002),", "),INT(B2002)),""))</f>
        <v>#VALUE!</v>
      </c>
      <c r="DG2002" s="5"/>
      <c r="DH2002" s="5"/>
      <c r="DI2002" s="5"/>
      <c r="DJ2002" s="5"/>
    </row>
    <row r="2003" spans="1:114">
      <c r="A2003" s="24"/>
      <c r="B2003" s="3"/>
      <c r="H2003" s="5"/>
      <c r="BH2003" s="7"/>
      <c r="BI2003" s="4"/>
      <c r="BJ2003" s="123"/>
      <c r="BK2003" s="140"/>
      <c r="BP2003" s="5"/>
      <c r="BS2003" s="5"/>
      <c r="BT2003" s="5"/>
      <c r="BU2003" s="5"/>
      <c r="BV2003" s="5"/>
      <c r="BX2003" s="14"/>
      <c r="BY2003" s="28"/>
      <c r="DC2003" s="5" t="e">
        <f>IF(REPORTE!AH$2="si",IF(C2003=VALUE(REPORTE!C$11),IF(SUM(DC$1993:DC2004),CONCATENATE(INT(B2003),", "),INT(B2003)),""),IF(C2003=VALUE(REPORTE!C$10),IF(SUM(DC$1993:DC2004),CONCATENATE(INT(B2003),", "),INT(B2003)),""))</f>
        <v>#VALUE!</v>
      </c>
      <c r="DG2003" s="5"/>
      <c r="DH2003" s="5"/>
      <c r="DI2003" s="5"/>
      <c r="DJ2003" s="5"/>
    </row>
    <row r="2004" spans="1:114">
      <c r="A2004" s="24"/>
      <c r="B2004" s="3"/>
      <c r="H2004" s="5"/>
      <c r="BH2004" s="7"/>
      <c r="BI2004" s="4"/>
      <c r="BJ2004" s="123"/>
      <c r="BK2004" s="140"/>
      <c r="BP2004" s="5"/>
      <c r="BS2004" s="5"/>
      <c r="BT2004" s="5"/>
      <c r="BU2004" s="5"/>
      <c r="BV2004" s="5"/>
      <c r="BX2004" s="14"/>
      <c r="BY2004" s="28"/>
      <c r="DC2004" s="5" t="e">
        <f>IF(REPORTE!AH$2="si",IF(C2004=VALUE(REPORTE!C$11),IF(SUM(DC$1993:DC2005),CONCATENATE(INT(B2004),", "),INT(B2004)),""),IF(C2004=VALUE(REPORTE!C$10),IF(SUM(DC$1993:DC2005),CONCATENATE(INT(B2004),", "),INT(B2004)),""))</f>
        <v>#VALUE!</v>
      </c>
      <c r="DG2004" s="5"/>
      <c r="DH2004" s="5"/>
      <c r="DI2004" s="5"/>
      <c r="DJ2004" s="5"/>
    </row>
    <row r="2005" spans="1:114">
      <c r="A2005" s="24"/>
      <c r="B2005" s="3"/>
      <c r="H2005" s="5"/>
      <c r="BH2005" s="7"/>
      <c r="BI2005" s="4"/>
      <c r="BJ2005" s="123"/>
      <c r="BK2005" s="140"/>
      <c r="BP2005" s="5"/>
      <c r="BS2005" s="5"/>
      <c r="BT2005" s="5"/>
      <c r="BU2005" s="5"/>
      <c r="BV2005" s="5"/>
      <c r="BX2005" s="14"/>
      <c r="BY2005" s="28"/>
      <c r="DC2005" s="5" t="e">
        <f>IF(REPORTE!AH$2="si",IF(C2005=VALUE(REPORTE!C$11),IF(SUM(DC$1993:DC2006),CONCATENATE(INT(B2005),", "),INT(B2005)),""),IF(C2005=VALUE(REPORTE!C$10),IF(SUM(DC$1993:DC2006),CONCATENATE(INT(B2005),", "),INT(B2005)),""))</f>
        <v>#VALUE!</v>
      </c>
      <c r="DG2005" s="5"/>
      <c r="DH2005" s="5"/>
      <c r="DI2005" s="5"/>
      <c r="DJ2005" s="5"/>
    </row>
    <row r="2006" spans="1:114">
      <c r="A2006" s="24"/>
      <c r="B2006" s="3"/>
      <c r="H2006" s="5"/>
      <c r="BH2006" s="7"/>
      <c r="BI2006" s="4"/>
      <c r="BJ2006" s="123"/>
      <c r="BK2006" s="140"/>
      <c r="BP2006" s="5"/>
      <c r="BS2006" s="5"/>
      <c r="BT2006" s="5"/>
      <c r="BU2006" s="5"/>
      <c r="BV2006" s="5"/>
      <c r="BX2006" s="14"/>
      <c r="BY2006" s="28"/>
      <c r="DC2006" s="5" t="e">
        <f>IF(REPORTE!AH$2="si",IF(C2006=VALUE(REPORTE!C$11),IF(SUM(DC$1993:DC2007),CONCATENATE(INT(B2006),", "),INT(B2006)),""),IF(C2006=VALUE(REPORTE!C$10),IF(SUM(DC$1993:DC2007),CONCATENATE(INT(B2006),", "),INT(B2006)),""))</f>
        <v>#VALUE!</v>
      </c>
      <c r="DG2006" s="5"/>
      <c r="DH2006" s="5"/>
      <c r="DI2006" s="5"/>
      <c r="DJ2006" s="5"/>
    </row>
    <row r="2007" spans="1:114">
      <c r="A2007" s="24"/>
      <c r="B2007" s="3"/>
      <c r="H2007" s="5"/>
      <c r="BH2007" s="7"/>
      <c r="BI2007" s="4"/>
      <c r="BJ2007" s="123"/>
      <c r="BK2007" s="140"/>
      <c r="BP2007" s="5"/>
      <c r="BS2007" s="5"/>
      <c r="BT2007" s="5"/>
      <c r="BU2007" s="5"/>
      <c r="BV2007" s="5"/>
      <c r="BX2007" s="14"/>
      <c r="BY2007" s="28"/>
      <c r="DC2007" s="5" t="e">
        <f>IF(REPORTE!AH$2="si",IF(C2007=VALUE(REPORTE!C$11),IF(SUM(DC$1993:DC2008),CONCATENATE(INT(B2007),", "),INT(B2007)),""),IF(C2007=VALUE(REPORTE!C$10),IF(SUM(DC$1993:DC2008),CONCATENATE(INT(B2007),", "),INT(B2007)),""))</f>
        <v>#VALUE!</v>
      </c>
      <c r="DG2007" s="5"/>
      <c r="DH2007" s="5"/>
      <c r="DI2007" s="5"/>
      <c r="DJ2007" s="5"/>
    </row>
    <row r="2008" spans="1:114">
      <c r="A2008" s="24"/>
      <c r="B2008" s="3"/>
      <c r="H2008" s="5"/>
      <c r="BH2008" s="7"/>
      <c r="BI2008" s="4"/>
      <c r="BJ2008" s="123"/>
      <c r="BK2008" s="140"/>
      <c r="BP2008" s="5"/>
      <c r="BS2008" s="5"/>
      <c r="BT2008" s="5"/>
      <c r="BU2008" s="5"/>
      <c r="BV2008" s="5"/>
      <c r="BX2008" s="14"/>
      <c r="BY2008" s="28"/>
      <c r="DC2008" s="5" t="e">
        <f>IF(REPORTE!AH$2="si",IF(C2008=VALUE(REPORTE!C$11),IF(SUM(DC$1993:DC2009),CONCATENATE(INT(B2008),", "),INT(B2008)),""),IF(C2008=VALUE(REPORTE!C$10),IF(SUM(DC$1993:DC2009),CONCATENATE(INT(B2008),", "),INT(B2008)),""))</f>
        <v>#VALUE!</v>
      </c>
      <c r="DG2008" s="5"/>
      <c r="DH2008" s="5"/>
      <c r="DI2008" s="5"/>
      <c r="DJ2008" s="5"/>
    </row>
    <row r="2009" spans="1:114">
      <c r="A2009" s="24"/>
      <c r="B2009" s="3"/>
      <c r="H2009" s="5"/>
      <c r="BH2009" s="7"/>
      <c r="BI2009" s="4"/>
      <c r="BJ2009" s="123"/>
      <c r="BK2009" s="140"/>
      <c r="BP2009" s="5"/>
      <c r="BS2009" s="5"/>
      <c r="BT2009" s="5"/>
      <c r="BU2009" s="5"/>
      <c r="BV2009" s="5"/>
      <c r="BX2009" s="14"/>
      <c r="BY2009" s="28"/>
      <c r="DC2009" s="5" t="e">
        <f>IF(REPORTE!AH$2="si",IF(C2009=VALUE(REPORTE!C$11),IF(SUM(DC$1993:DC2010),CONCATENATE(INT(B2009),", "),INT(B2009)),""),IF(C2009=VALUE(REPORTE!C$10),IF(SUM(DC$1993:DC2010),CONCATENATE(INT(B2009),", "),INT(B2009)),""))</f>
        <v>#VALUE!</v>
      </c>
      <c r="DG2009" s="5"/>
      <c r="DH2009" s="5"/>
      <c r="DI2009" s="5"/>
      <c r="DJ2009" s="5"/>
    </row>
    <row r="2010" spans="1:114">
      <c r="A2010" s="24"/>
      <c r="B2010" s="3"/>
      <c r="H2010" s="5"/>
      <c r="BH2010" s="7"/>
      <c r="BI2010" s="4"/>
      <c r="BJ2010" s="123"/>
      <c r="BK2010" s="140"/>
      <c r="BP2010" s="5"/>
      <c r="BS2010" s="5"/>
      <c r="BT2010" s="5"/>
      <c r="BU2010" s="5"/>
      <c r="BV2010" s="5"/>
      <c r="BX2010" s="14"/>
      <c r="BY2010" s="28"/>
      <c r="DC2010" s="5" t="e">
        <f>IF(REPORTE!AH$2="si",IF(C2010=VALUE(REPORTE!C$11),IF(SUM(DC$1993:DC2011),CONCATENATE(INT(B2010),", "),INT(B2010)),""),IF(C2010=VALUE(REPORTE!C$10),IF(SUM(DC$1993:DC2011),CONCATENATE(INT(B2010),", "),INT(B2010)),""))</f>
        <v>#VALUE!</v>
      </c>
      <c r="DG2010" s="5"/>
      <c r="DH2010" s="5"/>
      <c r="DI2010" s="5"/>
      <c r="DJ2010" s="5"/>
    </row>
    <row r="2011" spans="1:114">
      <c r="A2011" s="24"/>
      <c r="B2011" s="3"/>
      <c r="H2011" s="5"/>
      <c r="BH2011" s="7"/>
      <c r="BI2011" s="4"/>
      <c r="BJ2011" s="123"/>
      <c r="BK2011" s="140"/>
      <c r="BP2011" s="5"/>
      <c r="BS2011" s="5"/>
      <c r="BT2011" s="5"/>
      <c r="BU2011" s="5"/>
      <c r="BV2011" s="5"/>
      <c r="BX2011" s="14"/>
      <c r="BY2011" s="28"/>
      <c r="DC2011" s="5" t="e">
        <f>IF(REPORTE!AH$2="si",IF(C2011=VALUE(REPORTE!C$11),IF(SUM(DC$1993:DC2012),CONCATENATE(INT(B2011),", "),INT(B2011)),""),IF(C2011=VALUE(REPORTE!C$10),IF(SUM(DC$1993:DC2012),CONCATENATE(INT(B2011),", "),INT(B2011)),""))</f>
        <v>#VALUE!</v>
      </c>
      <c r="DG2011" s="5"/>
      <c r="DH2011" s="5"/>
      <c r="DI2011" s="5"/>
      <c r="DJ2011" s="5"/>
    </row>
    <row r="2012" spans="1:114">
      <c r="A2012" s="24"/>
      <c r="B2012" s="3"/>
      <c r="H2012" s="5"/>
      <c r="BH2012" s="7"/>
      <c r="BI2012" s="4"/>
      <c r="BJ2012" s="123"/>
      <c r="BK2012" s="140"/>
      <c r="BP2012" s="5"/>
      <c r="BS2012" s="5"/>
      <c r="BT2012" s="5"/>
      <c r="BU2012" s="5"/>
      <c r="BV2012" s="5"/>
      <c r="BX2012" s="14"/>
      <c r="BY2012" s="28"/>
      <c r="DC2012" s="5" t="e">
        <f>IF(REPORTE!AH$2="si",IF(C2012=VALUE(REPORTE!C$11),IF(SUM(DC$1993:DC2013),CONCATENATE(INT(B2012),", "),INT(B2012)),""),IF(C2012=VALUE(REPORTE!C$10),IF(SUM(DC$1993:DC2013),CONCATENATE(INT(B2012),", "),INT(B2012)),""))</f>
        <v>#VALUE!</v>
      </c>
      <c r="DG2012" s="5"/>
      <c r="DH2012" s="5"/>
      <c r="DI2012" s="5"/>
      <c r="DJ2012" s="5"/>
    </row>
    <row r="2013" spans="1:114">
      <c r="A2013" s="24"/>
      <c r="B2013" s="3"/>
      <c r="H2013" s="5"/>
      <c r="BH2013" s="7"/>
      <c r="BI2013" s="4"/>
      <c r="BJ2013" s="123"/>
      <c r="BK2013" s="140"/>
      <c r="BP2013" s="5"/>
      <c r="BS2013" s="5"/>
      <c r="BT2013" s="5"/>
      <c r="BU2013" s="5"/>
      <c r="BV2013" s="5"/>
      <c r="BX2013" s="14"/>
      <c r="BY2013" s="28"/>
      <c r="DC2013" s="5" t="e">
        <f>IF(REPORTE!AH$2="si",IF(C2013=VALUE(REPORTE!C$11),IF(SUM(DC$1993:DC2014),CONCATENATE(INT(B2013),", "),INT(B2013)),""),IF(C2013=VALUE(REPORTE!C$10),IF(SUM(DC$1993:DC2014),CONCATENATE(INT(B2013),", "),INT(B2013)),""))</f>
        <v>#VALUE!</v>
      </c>
      <c r="DG2013" s="5"/>
      <c r="DH2013" s="5"/>
      <c r="DI2013" s="5"/>
      <c r="DJ2013" s="5"/>
    </row>
    <row r="2014" spans="1:114">
      <c r="A2014" s="24"/>
      <c r="B2014" s="3"/>
      <c r="H2014" s="5"/>
      <c r="BH2014" s="7"/>
      <c r="BI2014" s="4"/>
      <c r="BJ2014" s="123"/>
      <c r="BK2014" s="140"/>
      <c r="BP2014" s="5"/>
      <c r="BS2014" s="5"/>
      <c r="BT2014" s="5"/>
      <c r="BU2014" s="5"/>
      <c r="BV2014" s="5"/>
      <c r="BX2014" s="14"/>
      <c r="BY2014" s="28"/>
      <c r="DC2014" s="5" t="e">
        <f>IF(REPORTE!AH$2="si",IF(C2014=VALUE(REPORTE!C$11),IF(SUM(DC$1993:DC2015),CONCATENATE(INT(B2014),", "),INT(B2014)),""),IF(C2014=VALUE(REPORTE!C$10),IF(SUM(DC$1993:DC2015),CONCATENATE(INT(B2014),", "),INT(B2014)),""))</f>
        <v>#VALUE!</v>
      </c>
      <c r="DG2014" s="5"/>
      <c r="DH2014" s="5"/>
      <c r="DI2014" s="5"/>
      <c r="DJ2014" s="5"/>
    </row>
    <row r="2015" spans="1:114">
      <c r="A2015" s="24"/>
      <c r="B2015" s="3"/>
      <c r="H2015" s="5"/>
      <c r="BH2015" s="7"/>
      <c r="BI2015" s="4"/>
      <c r="BJ2015" s="123"/>
      <c r="BK2015" s="140"/>
      <c r="BP2015" s="5"/>
      <c r="BS2015" s="5"/>
      <c r="BT2015" s="5"/>
      <c r="BU2015" s="5"/>
      <c r="BV2015" s="5"/>
      <c r="BX2015" s="14"/>
      <c r="BY2015" s="28"/>
      <c r="DC2015" s="5" t="e">
        <f>IF(REPORTE!AH$2="si",IF(C2015=VALUE(REPORTE!C$11),IF(SUM(DC$1993:DC2016),CONCATENATE(INT(B2015),", "),INT(B2015)),""),IF(C2015=VALUE(REPORTE!C$10),IF(SUM(DC$1993:DC2016),CONCATENATE(INT(B2015),", "),INT(B2015)),""))</f>
        <v>#VALUE!</v>
      </c>
      <c r="DG2015" s="5"/>
      <c r="DH2015" s="5"/>
      <c r="DI2015" s="5"/>
      <c r="DJ2015" s="5"/>
    </row>
    <row r="2016" spans="1:114">
      <c r="A2016" s="24"/>
      <c r="B2016" s="3"/>
      <c r="H2016" s="5"/>
      <c r="BH2016" s="7"/>
      <c r="BI2016" s="4"/>
      <c r="BJ2016" s="123"/>
      <c r="BK2016" s="140"/>
      <c r="BP2016" s="5"/>
      <c r="BS2016" s="5"/>
      <c r="BT2016" s="5"/>
      <c r="BU2016" s="5"/>
      <c r="BV2016" s="5"/>
      <c r="BX2016" s="14"/>
      <c r="BY2016" s="28"/>
      <c r="DC2016" s="5" t="e">
        <f>IF(REPORTE!AH$2="si",IF(C2016=VALUE(REPORTE!C$11),IF(SUM(DC$1993:DC2017),CONCATENATE(INT(B2016),", "),INT(B2016)),""),IF(C2016=VALUE(REPORTE!C$10),IF(SUM(DC$1993:DC2017),CONCATENATE(INT(B2016),", "),INT(B2016)),""))</f>
        <v>#VALUE!</v>
      </c>
      <c r="DG2016" s="5"/>
      <c r="DH2016" s="5"/>
      <c r="DI2016" s="5"/>
      <c r="DJ2016" s="5"/>
    </row>
    <row r="2017" spans="1:114">
      <c r="A2017" s="24"/>
      <c r="B2017" s="3"/>
      <c r="H2017" s="5"/>
      <c r="BH2017" s="7"/>
      <c r="BI2017" s="4"/>
      <c r="BJ2017" s="123"/>
      <c r="BK2017" s="140"/>
      <c r="BP2017" s="5"/>
      <c r="BS2017" s="5"/>
      <c r="BT2017" s="5"/>
      <c r="BU2017" s="5"/>
      <c r="BV2017" s="5"/>
      <c r="BX2017" s="14"/>
      <c r="BY2017" s="28"/>
      <c r="DC2017" s="5" t="e">
        <f>IF(REPORTE!AH$2="si",IF(C2017=VALUE(REPORTE!C$11),IF(SUM(DC$1993:DC2018),CONCATENATE(INT(B2017),", "),INT(B2017)),""),IF(C2017=VALUE(REPORTE!C$10),IF(SUM(DC$1993:DC2018),CONCATENATE(INT(B2017),", "),INT(B2017)),""))</f>
        <v>#VALUE!</v>
      </c>
      <c r="DD2017" s="5"/>
      <c r="DG2017" s="5"/>
      <c r="DH2017" s="5"/>
      <c r="DI2017" s="5"/>
      <c r="DJ2017" s="5"/>
    </row>
    <row r="2018" spans="1:114">
      <c r="A2018" s="24"/>
      <c r="B2018" s="3"/>
      <c r="H2018" s="5"/>
      <c r="BH2018" s="7"/>
      <c r="BI2018" s="4"/>
      <c r="BJ2018" s="123"/>
      <c r="BK2018" s="140"/>
      <c r="BP2018" s="5"/>
      <c r="BS2018" s="5"/>
      <c r="BT2018" s="5"/>
      <c r="BU2018" s="5"/>
      <c r="BV2018" s="5"/>
      <c r="BX2018" s="14"/>
      <c r="BY2018" s="28"/>
      <c r="DC2018" s="5" t="e">
        <f>IF(REPORTE!AH$2="si",IF(C2018=VALUE(REPORTE!C$11),IF(SUM(DC$1993:DC2019),CONCATENATE(INT(B2018),", "),INT(B2018)),""),IF(C2018=VALUE(REPORTE!C$10),IF(SUM(DC$1993:DC2019),CONCATENATE(INT(B2018),", "),INT(B2018)),""))</f>
        <v>#VALUE!</v>
      </c>
      <c r="DD2018" s="5" t="e">
        <f>CONCATENATE(DC2018,DC2019,DC2020,DC2021,DC2022,DC2023,DC2024,DC2025,DC2026,DC2027,DC2028,DC2029,DC2030,DC2031,DC2032,DC2033,DC2034,DC2035,DC2036,DC2037,DC2038,DC2039,DC2040,DC2041,DC2042,DC2043,DC2044,DC2045,DC2046,DC2047,DC2048,DC2049,DC2050,DC2051,DC2052,DC2053,DC2054,DC2055,DC2056,DC2057,DC2058,DC2059)</f>
        <v>#VALUE!</v>
      </c>
      <c r="DG2018" s="5"/>
      <c r="DH2018" s="5"/>
      <c r="DI2018" s="5"/>
      <c r="DJ2018" s="5"/>
    </row>
    <row r="2019" spans="1:114">
      <c r="A2019" s="24"/>
      <c r="B2019" s="3"/>
      <c r="H2019" s="5"/>
      <c r="BH2019" s="7"/>
      <c r="BI2019" s="4"/>
      <c r="BJ2019" s="123"/>
      <c r="BK2019" s="140"/>
      <c r="BP2019" s="5"/>
      <c r="BS2019" s="5"/>
      <c r="BT2019" s="5"/>
      <c r="BU2019" s="5"/>
      <c r="BV2019" s="5"/>
      <c r="BX2019" s="14"/>
      <c r="BY2019" s="28"/>
      <c r="DC2019" s="5" t="e">
        <f>IF(REPORTE!AH$2="si",IF(C2019=VALUE(REPORTE!C$11),IF(SUM(DC$1993:DC2020),CONCATENATE(INT(B2019),", "),INT(B2019)),""),IF(C2019=VALUE(REPORTE!C$10),IF(SUM(DC$1993:DC2020),CONCATENATE(INT(B2019),", "),INT(B2019)),""))</f>
        <v>#VALUE!</v>
      </c>
      <c r="DG2019" s="5"/>
      <c r="DH2019" s="5"/>
      <c r="DI2019" s="5"/>
      <c r="DJ2019" s="5"/>
    </row>
    <row r="2020" spans="1:114">
      <c r="A2020" s="24"/>
      <c r="B2020" s="3"/>
      <c r="H2020" s="5"/>
      <c r="BH2020" s="7"/>
      <c r="BI2020" s="4"/>
      <c r="BJ2020" s="123"/>
      <c r="BK2020" s="140"/>
      <c r="BP2020" s="5"/>
      <c r="BS2020" s="5"/>
      <c r="BT2020" s="5"/>
      <c r="BU2020" s="5"/>
      <c r="BV2020" s="5"/>
      <c r="BX2020" s="14"/>
      <c r="BY2020" s="28"/>
      <c r="DC2020" s="5" t="e">
        <f>IF(REPORTE!AH$2="si",IF(C2020=VALUE(REPORTE!C$11),IF(SUM(DC$1993:DC2021),CONCATENATE(INT(B2020),", "),INT(B2020)),""),IF(C2020=VALUE(REPORTE!C$10),IF(SUM(DC$1993:DC2021),CONCATENATE(INT(B2020),", "),INT(B2020)),""))</f>
        <v>#VALUE!</v>
      </c>
      <c r="DG2020" s="5"/>
      <c r="DH2020" s="5"/>
      <c r="DI2020" s="5"/>
      <c r="DJ2020" s="5"/>
    </row>
    <row r="2021" spans="1:114">
      <c r="A2021" s="24"/>
      <c r="B2021" s="3"/>
      <c r="H2021" s="5"/>
      <c r="BH2021" s="7"/>
      <c r="BI2021" s="4"/>
      <c r="BJ2021" s="123"/>
      <c r="BK2021" s="140"/>
      <c r="BP2021" s="5"/>
      <c r="BS2021" s="5"/>
      <c r="BT2021" s="5"/>
      <c r="BU2021" s="5"/>
      <c r="BV2021" s="5"/>
      <c r="BX2021" s="14"/>
      <c r="BY2021" s="28"/>
      <c r="DC2021" s="5" t="e">
        <f>IF(REPORTE!AH$2="si",IF(C2021=VALUE(REPORTE!C$11),IF(SUM(DC$1993:DC2022),CONCATENATE(INT(B2021),", "),INT(B2021)),""),IF(C2021=VALUE(REPORTE!C$10),IF(SUM(DC$1993:DC2022),CONCATENATE(INT(B2021),", "),INT(B2021)),""))</f>
        <v>#VALUE!</v>
      </c>
      <c r="DG2021" s="5"/>
      <c r="DH2021" s="5"/>
      <c r="DI2021" s="5"/>
      <c r="DJ2021" s="5"/>
    </row>
    <row r="2022" spans="1:114">
      <c r="A2022" s="24"/>
      <c r="B2022" s="3"/>
      <c r="H2022" s="5"/>
      <c r="BH2022" s="7"/>
      <c r="BI2022" s="4"/>
      <c r="BJ2022" s="123"/>
      <c r="BK2022" s="140"/>
      <c r="BP2022" s="5"/>
      <c r="BS2022" s="5"/>
      <c r="BT2022" s="5"/>
      <c r="BU2022" s="5"/>
      <c r="BV2022" s="5"/>
      <c r="BX2022" s="14"/>
      <c r="BY2022" s="28"/>
      <c r="DC2022" s="5" t="e">
        <f>IF(REPORTE!AH$2="si",IF(C2022=VALUE(REPORTE!C$11),IF(SUM(DC$1993:DC2023),CONCATENATE(INT(B2022),", "),INT(B2022)),""),IF(C2022=VALUE(REPORTE!C$10),IF(SUM(DC$1993:DC2023),CONCATENATE(INT(B2022),", "),INT(B2022)),""))</f>
        <v>#VALUE!</v>
      </c>
      <c r="DG2022" s="5"/>
      <c r="DH2022" s="5"/>
      <c r="DI2022" s="5"/>
      <c r="DJ2022" s="5"/>
    </row>
    <row r="2023" spans="1:114">
      <c r="A2023" s="24"/>
      <c r="B2023" s="3"/>
      <c r="H2023" s="5"/>
      <c r="BH2023" s="7"/>
      <c r="BI2023" s="4"/>
      <c r="BJ2023" s="123"/>
      <c r="BK2023" s="140"/>
      <c r="BP2023" s="5"/>
      <c r="BS2023" s="5"/>
      <c r="BT2023" s="5"/>
      <c r="BU2023" s="5"/>
      <c r="BV2023" s="5"/>
      <c r="BX2023" s="14"/>
      <c r="BY2023" s="28"/>
      <c r="DC2023" s="5" t="e">
        <f>IF(REPORTE!AH$2="si",IF(C2023=VALUE(REPORTE!C$11),IF(SUM(DC$1993:DC2024),CONCATENATE(INT(B2023),", "),INT(B2023)),""),IF(C2023=VALUE(REPORTE!C$10),IF(SUM(DC$1993:DC2024),CONCATENATE(INT(B2023),", "),INT(B2023)),""))</f>
        <v>#VALUE!</v>
      </c>
      <c r="DG2023" s="5"/>
      <c r="DH2023" s="5"/>
      <c r="DI2023" s="5"/>
      <c r="DJ2023" s="5"/>
    </row>
    <row r="2024" spans="1:114">
      <c r="A2024" s="24"/>
      <c r="B2024" s="3"/>
      <c r="H2024" s="5"/>
      <c r="BH2024" s="7"/>
      <c r="BI2024" s="4"/>
      <c r="BJ2024" s="123"/>
      <c r="BK2024" s="140"/>
      <c r="BP2024" s="5"/>
      <c r="BS2024" s="5"/>
      <c r="BT2024" s="5"/>
      <c r="BU2024" s="5"/>
      <c r="BV2024" s="5"/>
      <c r="BX2024" s="14"/>
      <c r="BY2024" s="28"/>
      <c r="DC2024" s="5" t="e">
        <f>IF(REPORTE!AH$2="si",IF(C2024=VALUE(REPORTE!C$11),IF(SUM(DC$1993:DC2025),CONCATENATE(INT(B2024),", "),INT(B2024)),""),IF(C2024=VALUE(REPORTE!C$10),IF(SUM(DC$1993:DC2025),CONCATENATE(INT(B2024),", "),INT(B2024)),""))</f>
        <v>#VALUE!</v>
      </c>
      <c r="DG2024" s="5"/>
      <c r="DH2024" s="5"/>
      <c r="DI2024" s="5"/>
      <c r="DJ2024" s="5"/>
    </row>
    <row r="2025" spans="1:114">
      <c r="A2025" s="24"/>
      <c r="B2025" s="3"/>
      <c r="H2025" s="5"/>
      <c r="BH2025" s="7"/>
      <c r="BI2025" s="4"/>
      <c r="BJ2025" s="123"/>
      <c r="BK2025" s="140"/>
      <c r="BP2025" s="5"/>
      <c r="BS2025" s="5"/>
      <c r="BT2025" s="5"/>
      <c r="BU2025" s="5"/>
      <c r="BV2025" s="5"/>
      <c r="BX2025" s="14"/>
      <c r="BY2025" s="28"/>
      <c r="DC2025" s="5" t="e">
        <f>IF(REPORTE!AH$2="si",IF(C2025=VALUE(REPORTE!C$11),IF(SUM(DC$1993:DC2026),CONCATENATE(INT(B2025),", "),INT(B2025)),""),IF(C2025=VALUE(REPORTE!C$10),IF(SUM(DC$1993:DC2026),CONCATENATE(INT(B2025),", "),INT(B2025)),""))</f>
        <v>#VALUE!</v>
      </c>
      <c r="DG2025" s="5"/>
      <c r="DH2025" s="5"/>
      <c r="DI2025" s="5"/>
      <c r="DJ2025" s="5"/>
    </row>
    <row r="2026" spans="1:114">
      <c r="A2026" s="24"/>
      <c r="B2026" s="3"/>
      <c r="H2026" s="5"/>
      <c r="BH2026" s="7"/>
      <c r="BI2026" s="4"/>
      <c r="BJ2026" s="123"/>
      <c r="BK2026" s="140"/>
      <c r="BP2026" s="5"/>
      <c r="BS2026" s="5"/>
      <c r="BT2026" s="5"/>
      <c r="BU2026" s="5"/>
      <c r="BV2026" s="5"/>
      <c r="BX2026" s="14"/>
      <c r="BY2026" s="28"/>
      <c r="DC2026" s="5" t="e">
        <f>IF(REPORTE!AH$2="si",IF(C2026=VALUE(REPORTE!C$11),IF(SUM(DC$1993:DC2027),CONCATENATE(INT(B2026),", "),INT(B2026)),""),IF(C2026=VALUE(REPORTE!C$10),IF(SUM(DC$1993:DC2027),CONCATENATE(INT(B2026),", "),INT(B2026)),""))</f>
        <v>#VALUE!</v>
      </c>
      <c r="DG2026" s="5"/>
      <c r="DH2026" s="5"/>
      <c r="DI2026" s="5"/>
      <c r="DJ2026" s="5"/>
    </row>
    <row r="2027" spans="1:114">
      <c r="A2027" s="24"/>
      <c r="B2027" s="3"/>
      <c r="H2027" s="5"/>
      <c r="BH2027" s="7"/>
      <c r="BJ2027" s="123"/>
      <c r="BK2027" s="140"/>
      <c r="BP2027" s="5"/>
      <c r="BS2027" s="5"/>
      <c r="BT2027" s="5"/>
      <c r="BU2027" s="5"/>
      <c r="BV2027" s="5"/>
      <c r="BX2027" s="14"/>
      <c r="BY2027" s="28"/>
      <c r="DC2027" s="5" t="e">
        <f>IF(REPORTE!AH$2="si",IF(C2027=VALUE(REPORTE!C$11),IF(SUM(DC$1993:DC2028),CONCATENATE(INT(B2027),", "),INT(B2027)),""),IF(C2027=VALUE(REPORTE!C$10),IF(SUM(DC$1993:DC2028),CONCATENATE(INT(B2027),", "),INT(B2027)),""))</f>
        <v>#VALUE!</v>
      </c>
      <c r="DG2027" s="5"/>
      <c r="DH2027" s="5"/>
      <c r="DI2027" s="5"/>
      <c r="DJ2027" s="5"/>
    </row>
    <row r="2028" spans="1:114">
      <c r="A2028" s="24"/>
      <c r="B2028" s="3"/>
      <c r="H2028" s="5"/>
      <c r="BJ2028" s="123"/>
      <c r="BK2028" s="140"/>
      <c r="BP2028" s="5"/>
      <c r="BS2028" s="5"/>
      <c r="BT2028" s="5"/>
      <c r="BU2028" s="5"/>
      <c r="BV2028" s="5"/>
      <c r="BX2028" s="14"/>
      <c r="BY2028" s="28"/>
      <c r="DC2028" s="5" t="e">
        <f>IF(REPORTE!AH$2="si",IF(C2028=VALUE(REPORTE!C$11),IF(SUM(DC$1993:DC2029),CONCATENATE(INT(B2028),", "),INT(B2028)),""),IF(C2028=VALUE(REPORTE!C$10),IF(SUM(DC$1993:DC2029),CONCATENATE(INT(B2028),", "),INT(B2028)),""))</f>
        <v>#VALUE!</v>
      </c>
      <c r="DG2028" s="5"/>
      <c r="DH2028" s="5"/>
      <c r="DI2028" s="5"/>
      <c r="DJ2028" s="5"/>
    </row>
    <row r="2029" spans="1:114">
      <c r="A2029" s="24"/>
      <c r="B2029" s="3"/>
      <c r="H2029" s="5"/>
      <c r="BJ2029" s="123"/>
      <c r="BK2029" s="140"/>
      <c r="BP2029" s="5"/>
      <c r="BS2029" s="5"/>
      <c r="BT2029" s="5"/>
      <c r="BU2029" s="5"/>
      <c r="BV2029" s="5"/>
      <c r="BX2029" s="14"/>
      <c r="BY2029" s="28"/>
      <c r="DC2029" s="5" t="e">
        <f>IF(REPORTE!AH$2="si",IF(C2029=VALUE(REPORTE!C$11),IF(SUM(DC$1993:DC2030),CONCATENATE(INT(B2029),", "),INT(B2029)),""),IF(C2029=VALUE(REPORTE!C$10),IF(SUM(DC$1993:DC2030),CONCATENATE(INT(B2029),", "),INT(B2029)),""))</f>
        <v>#VALUE!</v>
      </c>
      <c r="DG2029" s="5"/>
      <c r="DH2029" s="5"/>
      <c r="DI2029" s="5"/>
      <c r="DJ2029" s="5"/>
    </row>
    <row r="2030" spans="1:114">
      <c r="A2030" s="24"/>
      <c r="B2030" s="3"/>
      <c r="H2030" s="5"/>
      <c r="BJ2030" s="123"/>
      <c r="BK2030" s="140"/>
      <c r="BP2030" s="5"/>
      <c r="BS2030" s="5"/>
      <c r="BT2030" s="5"/>
      <c r="BU2030" s="5"/>
      <c r="BV2030" s="5"/>
      <c r="BX2030" s="14"/>
      <c r="BY2030" s="28"/>
      <c r="DC2030" s="5" t="e">
        <f>IF(REPORTE!AH$2="si",IF(C2030=VALUE(REPORTE!C$11),IF(SUM(DC$1993:DC2031),CONCATENATE(INT(B2030),", "),INT(B2030)),""),IF(C2030=VALUE(REPORTE!C$10),IF(SUM(DC$1993:DC2031),CONCATENATE(INT(B2030),", "),INT(B2030)),""))</f>
        <v>#VALUE!</v>
      </c>
      <c r="DG2030" s="5"/>
      <c r="DH2030" s="5"/>
      <c r="DI2030" s="5"/>
      <c r="DJ2030" s="5"/>
    </row>
    <row r="2031" spans="1:114">
      <c r="A2031" s="24"/>
      <c r="B2031" s="3"/>
      <c r="H2031" s="5"/>
      <c r="BJ2031" s="123"/>
      <c r="BK2031" s="140"/>
      <c r="BP2031" s="5"/>
      <c r="BS2031" s="5"/>
      <c r="BT2031" s="5"/>
      <c r="BU2031" s="5"/>
      <c r="BV2031" s="5"/>
      <c r="BX2031" s="14"/>
      <c r="BY2031" s="28"/>
      <c r="DC2031" s="5" t="e">
        <f>IF(REPORTE!AH$2="si",IF(C2031=VALUE(REPORTE!C$11),IF(SUM(DC$1993:DC2032),CONCATENATE(INT(B2031),", "),INT(B2031)),""),IF(C2031=VALUE(REPORTE!C$10),IF(SUM(DC$1993:DC2032),CONCATENATE(INT(B2031),", "),INT(B2031)),""))</f>
        <v>#VALUE!</v>
      </c>
      <c r="DG2031" s="5"/>
      <c r="DH2031" s="5"/>
      <c r="DI2031" s="5"/>
      <c r="DJ2031" s="5"/>
    </row>
    <row r="2032" spans="1:114">
      <c r="A2032" s="24"/>
      <c r="B2032" s="3"/>
      <c r="H2032" s="5"/>
      <c r="BJ2032" s="123"/>
      <c r="BK2032" s="140"/>
      <c r="BP2032" s="5"/>
      <c r="BS2032" s="5"/>
      <c r="BT2032" s="5"/>
      <c r="BU2032" s="5"/>
      <c r="BV2032" s="5"/>
      <c r="BX2032" s="14"/>
      <c r="BY2032" s="28"/>
      <c r="DC2032" s="5" t="e">
        <f>IF(REPORTE!AH$2="si",IF(C2032=VALUE(REPORTE!C$11),IF(SUM(DC$1993:DC2033),CONCATENATE(INT(B2032),", "),INT(B2032)),""),IF(C2032=VALUE(REPORTE!C$10),IF(SUM(DC$1993:DC2033),CONCATENATE(INT(B2032),", "),INT(B2032)),""))</f>
        <v>#VALUE!</v>
      </c>
      <c r="DG2032" s="5"/>
      <c r="DH2032" s="5"/>
      <c r="DI2032" s="5"/>
      <c r="DJ2032" s="5"/>
    </row>
    <row r="2033" spans="1:114">
      <c r="A2033" s="24"/>
      <c r="B2033" s="3"/>
      <c r="H2033" s="5"/>
      <c r="BJ2033" s="123"/>
      <c r="BK2033" s="140"/>
      <c r="BP2033" s="5"/>
      <c r="BS2033" s="5"/>
      <c r="BT2033" s="5"/>
      <c r="BU2033" s="5"/>
      <c r="BV2033" s="5"/>
      <c r="BX2033" s="14"/>
      <c r="BY2033" s="28"/>
      <c r="DC2033" s="5" t="e">
        <f>IF(REPORTE!AH$2="si",IF(C2033=VALUE(REPORTE!C$11),IF(SUM(DC$1993:DC2034),CONCATENATE(INT(B2033),", "),INT(B2033)),""),IF(C2033=VALUE(REPORTE!C$10),IF(SUM(DC$1993:DC2034),CONCATENATE(INT(B2033),", "),INT(B2033)),""))</f>
        <v>#VALUE!</v>
      </c>
      <c r="DG2033" s="5"/>
      <c r="DH2033" s="5"/>
      <c r="DI2033" s="5"/>
      <c r="DJ2033" s="5"/>
    </row>
    <row r="2034" spans="1:114">
      <c r="A2034" s="24"/>
      <c r="B2034" s="3"/>
      <c r="H2034" s="5"/>
      <c r="BJ2034" s="123"/>
      <c r="BK2034" s="140"/>
      <c r="BP2034" s="5"/>
      <c r="BS2034" s="5"/>
      <c r="BT2034" s="5"/>
      <c r="BU2034" s="5"/>
      <c r="BV2034" s="5"/>
      <c r="BX2034" s="14"/>
      <c r="BY2034" s="28"/>
      <c r="DC2034" s="5" t="e">
        <f>IF(REPORTE!AH$2="si",IF(C2034=VALUE(REPORTE!C$11),IF(SUM(DC$1993:DC2035),CONCATENATE(INT(B2034),", "),INT(B2034)),""),IF(C2034=VALUE(REPORTE!C$10),IF(SUM(DC$1993:DC2035),CONCATENATE(INT(B2034),", "),INT(B2034)),""))</f>
        <v>#VALUE!</v>
      </c>
      <c r="DG2034" s="5"/>
      <c r="DH2034" s="5"/>
      <c r="DI2034" s="5"/>
      <c r="DJ2034" s="5"/>
    </row>
    <row r="2035" spans="1:114">
      <c r="A2035" s="24"/>
      <c r="B2035" s="3"/>
      <c r="H2035" s="5"/>
      <c r="BJ2035" s="123"/>
      <c r="BK2035" s="140"/>
      <c r="BP2035" s="5"/>
      <c r="BS2035" s="5"/>
      <c r="BT2035" s="5"/>
      <c r="BU2035" s="5"/>
      <c r="BV2035" s="5"/>
      <c r="BX2035" s="14"/>
      <c r="BY2035" s="28"/>
      <c r="DC2035" s="5" t="e">
        <f>IF(REPORTE!AH$2="si",IF(C2035=VALUE(REPORTE!C$11),IF(SUM(DC$1993:DC2036),CONCATENATE(INT(B2035),", "),INT(B2035)),""),IF(C2035=VALUE(REPORTE!C$10),IF(SUM(DC$1993:DC2036),CONCATENATE(INT(B2035),", "),INT(B2035)),""))</f>
        <v>#VALUE!</v>
      </c>
      <c r="DG2035" s="5"/>
      <c r="DH2035" s="5"/>
      <c r="DI2035" s="5"/>
      <c r="DJ2035" s="5"/>
    </row>
    <row r="2036" spans="1:114">
      <c r="A2036" s="24"/>
      <c r="B2036" s="3"/>
      <c r="H2036" s="5"/>
      <c r="BJ2036" s="123"/>
      <c r="BK2036" s="140"/>
      <c r="BP2036" s="5"/>
      <c r="BS2036" s="5"/>
      <c r="BT2036" s="5"/>
      <c r="BU2036" s="5"/>
      <c r="BV2036" s="5"/>
      <c r="BX2036" s="14"/>
      <c r="BY2036" s="28"/>
      <c r="DC2036" s="5" t="e">
        <f>IF(REPORTE!AH$2="si",IF(C2036=VALUE(REPORTE!C$11),IF(SUM(DC$1993:DC2037),CONCATENATE(INT(B2036),", "),INT(B2036)),""),IF(C2036=VALUE(REPORTE!C$10),IF(SUM(DC$1993:DC2037),CONCATENATE(INT(B2036),", "),INT(B2036)),""))</f>
        <v>#VALUE!</v>
      </c>
      <c r="DG2036" s="5"/>
      <c r="DH2036" s="5"/>
      <c r="DI2036" s="5"/>
      <c r="DJ2036" s="5"/>
    </row>
    <row r="2037" spans="1:114">
      <c r="A2037" s="24"/>
      <c r="B2037" s="3"/>
      <c r="H2037" s="5"/>
      <c r="BJ2037" s="123"/>
      <c r="BK2037" s="140"/>
      <c r="BP2037" s="5"/>
      <c r="BS2037" s="5"/>
      <c r="BT2037" s="5"/>
      <c r="BU2037" s="5"/>
      <c r="BV2037" s="5"/>
      <c r="BX2037" s="14"/>
      <c r="BY2037" s="28"/>
      <c r="DC2037" s="5" t="e">
        <f>IF(REPORTE!AH$2="si",IF(C2037=VALUE(REPORTE!C$11),IF(SUM(DC$1993:DC2038),CONCATENATE(INT(B2037),", "),INT(B2037)),""),IF(C2037=VALUE(REPORTE!C$10),IF(SUM(DC$1993:DC2038),CONCATENATE(INT(B2037),", "),INT(B2037)),""))</f>
        <v>#VALUE!</v>
      </c>
      <c r="DG2037" s="5"/>
      <c r="DH2037" s="5"/>
      <c r="DI2037" s="5"/>
      <c r="DJ2037" s="5"/>
    </row>
    <row r="2038" spans="1:114">
      <c r="A2038" s="24"/>
      <c r="B2038" s="3"/>
      <c r="H2038" s="5"/>
      <c r="BJ2038" s="123"/>
      <c r="BK2038" s="140"/>
      <c r="BP2038" s="5"/>
      <c r="BS2038" s="5"/>
      <c r="BT2038" s="5"/>
      <c r="BU2038" s="5"/>
      <c r="BV2038" s="5"/>
      <c r="BX2038" s="14"/>
      <c r="BY2038" s="28"/>
      <c r="DC2038" s="5" t="e">
        <f>IF(REPORTE!AH$2="si",IF(C2038=VALUE(REPORTE!C$11),IF(SUM(DC$1993:DC2039),CONCATENATE(INT(B2038),", "),INT(B2038)),""),IF(C2038=VALUE(REPORTE!C$10),IF(SUM(DC$1993:DC2039),CONCATENATE(INT(B2038),", "),INT(B2038)),""))</f>
        <v>#VALUE!</v>
      </c>
      <c r="DG2038" s="5"/>
      <c r="DH2038" s="5"/>
      <c r="DI2038" s="5"/>
      <c r="DJ2038" s="5"/>
    </row>
    <row r="2039" spans="1:114">
      <c r="A2039" s="24"/>
      <c r="B2039" s="3"/>
      <c r="H2039" s="5"/>
      <c r="BJ2039" s="123"/>
      <c r="BK2039" s="140"/>
      <c r="BP2039" s="5"/>
      <c r="BS2039" s="5"/>
      <c r="BT2039" s="5"/>
      <c r="BU2039" s="5"/>
      <c r="BV2039" s="5"/>
      <c r="BX2039" s="14"/>
      <c r="BY2039" s="28"/>
      <c r="DC2039" s="5" t="e">
        <f>IF(REPORTE!AH$2="si",IF(C2039=VALUE(REPORTE!C$11),IF(SUM(DC$1993:DC2040),CONCATENATE(INT(B2039),", "),INT(B2039)),""),IF(C2039=VALUE(REPORTE!C$10),IF(SUM(DC$1993:DC2040),CONCATENATE(INT(B2039),", "),INT(B2039)),""))</f>
        <v>#VALUE!</v>
      </c>
      <c r="DG2039" s="5"/>
      <c r="DH2039" s="5"/>
      <c r="DI2039" s="5"/>
      <c r="DJ2039" s="5"/>
    </row>
    <row r="2040" spans="1:114">
      <c r="A2040" s="24"/>
      <c r="B2040" s="3"/>
      <c r="H2040" s="5"/>
      <c r="BJ2040" s="123"/>
      <c r="BK2040" s="140"/>
      <c r="BP2040" s="5"/>
      <c r="BS2040" s="5"/>
      <c r="BT2040" s="5"/>
      <c r="BU2040" s="5"/>
      <c r="BV2040" s="5"/>
      <c r="BX2040" s="14"/>
      <c r="BY2040" s="28"/>
      <c r="DC2040" s="5" t="e">
        <f>IF(REPORTE!AH$2="si",IF(C2040=VALUE(REPORTE!C$11),IF(SUM(DC$1993:DC2041),CONCATENATE(INT(B2040),", "),INT(B2040)),""),IF(C2040=VALUE(REPORTE!C$10),IF(SUM(DC$1993:DC2041),CONCATENATE(INT(B2040),", "),INT(B2040)),""))</f>
        <v>#VALUE!</v>
      </c>
      <c r="DG2040" s="5"/>
      <c r="DH2040" s="5"/>
      <c r="DI2040" s="5"/>
      <c r="DJ2040" s="5"/>
    </row>
    <row r="2041" spans="1:114">
      <c r="A2041" s="24"/>
      <c r="B2041" s="3"/>
      <c r="H2041" s="5"/>
      <c r="BJ2041" s="123"/>
      <c r="BK2041" s="140"/>
      <c r="BP2041" s="5"/>
      <c r="BS2041" s="5"/>
      <c r="BT2041" s="5"/>
      <c r="BU2041" s="5"/>
      <c r="BV2041" s="5"/>
      <c r="BX2041" s="14"/>
      <c r="BY2041" s="28"/>
      <c r="DC2041" s="5" t="e">
        <f>IF(REPORTE!AH$2="si",IF(C2041=VALUE(REPORTE!C$11),IF(SUM(DC$1993:DC2042),CONCATENATE(INT(B2041),", "),INT(B2041)),""),IF(C2041=VALUE(REPORTE!C$10),IF(SUM(DC$1993:DC2042),CONCATENATE(INT(B2041),", "),INT(B2041)),""))</f>
        <v>#VALUE!</v>
      </c>
      <c r="DG2041" s="5"/>
      <c r="DH2041" s="5"/>
      <c r="DI2041" s="5"/>
      <c r="DJ2041" s="5"/>
    </row>
    <row r="2042" spans="1:114">
      <c r="A2042" s="24"/>
      <c r="B2042" s="3"/>
      <c r="H2042" s="5"/>
      <c r="BJ2042" s="123"/>
      <c r="BK2042" s="140"/>
      <c r="BP2042" s="5"/>
      <c r="BS2042" s="5"/>
      <c r="BT2042" s="5"/>
      <c r="BU2042" s="5"/>
      <c r="BV2042" s="5"/>
      <c r="BX2042" s="14"/>
      <c r="BY2042" s="28"/>
      <c r="DC2042" s="5" t="e">
        <f>IF(REPORTE!AH$2="si",IF(C2042=VALUE(REPORTE!C$11),IF(SUM(DC$1993:DC2043),CONCATENATE(INT(B2042),", "),INT(B2042)),""),IF(C2042=VALUE(REPORTE!C$10),IF(SUM(DC$1993:DC2043),CONCATENATE(INT(B2042),", "),INT(B2042)),""))</f>
        <v>#VALUE!</v>
      </c>
      <c r="DG2042" s="5"/>
      <c r="DH2042" s="5"/>
      <c r="DI2042" s="5"/>
      <c r="DJ2042" s="5"/>
    </row>
    <row r="2043" spans="1:114">
      <c r="A2043" s="24"/>
      <c r="B2043" s="3"/>
      <c r="H2043" s="5"/>
      <c r="BJ2043" s="123"/>
      <c r="BK2043" s="140"/>
      <c r="BP2043" s="5"/>
      <c r="BS2043" s="5"/>
      <c r="BT2043" s="5"/>
      <c r="BU2043" s="5"/>
      <c r="BV2043" s="5"/>
      <c r="BX2043" s="14"/>
      <c r="BY2043" s="28"/>
      <c r="DC2043" s="5" t="e">
        <f>IF(REPORTE!AH$2="si",IF(C2043=VALUE(REPORTE!C$11),IF(SUM(DC$1993:DC2044),CONCATENATE(INT(B2043),", "),INT(B2043)),""),IF(C2043=VALUE(REPORTE!C$10),IF(SUM(DC$1993:DC2044),CONCATENATE(INT(B2043),", "),INT(B2043)),""))</f>
        <v>#VALUE!</v>
      </c>
      <c r="DG2043" s="5"/>
      <c r="DH2043" s="5"/>
      <c r="DI2043" s="5"/>
      <c r="DJ2043" s="5"/>
    </row>
    <row r="2044" spans="1:114">
      <c r="A2044" s="24"/>
      <c r="B2044" s="3"/>
      <c r="H2044" s="5"/>
      <c r="BJ2044" s="123"/>
      <c r="BK2044" s="140"/>
      <c r="BP2044" s="5"/>
      <c r="BS2044" s="5"/>
      <c r="BT2044" s="5"/>
      <c r="BU2044" s="5"/>
      <c r="BV2044" s="5"/>
      <c r="BX2044" s="14"/>
      <c r="BY2044" s="28"/>
      <c r="DC2044" s="5" t="e">
        <f>IF(REPORTE!AH$2="si",IF(C2044=VALUE(REPORTE!C$11),IF(SUM(DC$1993:DC2045),CONCATENATE(INT(B2044),", "),INT(B2044)),""),IF(C2044=VALUE(REPORTE!C$10),IF(SUM(DC$1993:DC2045),CONCATENATE(INT(B2044),", "),INT(B2044)),""))</f>
        <v>#VALUE!</v>
      </c>
      <c r="DG2044" s="5"/>
      <c r="DH2044" s="5"/>
      <c r="DI2044" s="5"/>
      <c r="DJ2044" s="5"/>
    </row>
    <row r="2045" spans="1:114">
      <c r="A2045" s="24"/>
      <c r="B2045" s="3"/>
      <c r="H2045" s="5"/>
      <c r="BJ2045" s="123"/>
      <c r="BK2045" s="140"/>
      <c r="BP2045" s="5"/>
      <c r="BS2045" s="5"/>
      <c r="BT2045" s="5"/>
      <c r="BU2045" s="5"/>
      <c r="BV2045" s="5"/>
      <c r="BX2045" s="14"/>
      <c r="BY2045" s="28"/>
      <c r="DC2045" s="5" t="e">
        <f>IF(REPORTE!AH$2="si",IF(C2045=VALUE(REPORTE!C$11),IF(SUM(DC$1993:DC2046),CONCATENATE(INT(B2045),", "),INT(B2045)),""),IF(C2045=VALUE(REPORTE!C$10),IF(SUM(DC$1993:DC2046),CONCATENATE(INT(B2045),", "),INT(B2045)),""))</f>
        <v>#VALUE!</v>
      </c>
      <c r="DG2045" s="5"/>
      <c r="DH2045" s="5"/>
      <c r="DI2045" s="5"/>
      <c r="DJ2045" s="5"/>
    </row>
    <row r="2046" spans="1:114">
      <c r="A2046" s="24"/>
      <c r="B2046" s="3"/>
      <c r="H2046" s="5"/>
      <c r="BJ2046" s="123"/>
      <c r="BK2046" s="140"/>
      <c r="BP2046" s="5"/>
      <c r="BS2046" s="5"/>
      <c r="BT2046" s="5"/>
      <c r="BU2046" s="5"/>
      <c r="BV2046" s="5"/>
      <c r="BX2046" s="14"/>
      <c r="BY2046" s="28"/>
      <c r="DC2046" s="5" t="e">
        <f>IF(REPORTE!AH$2="si",IF(C2046=VALUE(REPORTE!C$11),IF(SUM(DC$1993:DC2047),CONCATENATE(INT(B2046),", "),INT(B2046)),""),IF(C2046=VALUE(REPORTE!C$10),IF(SUM(DC$1993:DC2047),CONCATENATE(INT(B2046),", "),INT(B2046)),""))</f>
        <v>#VALUE!</v>
      </c>
      <c r="DG2046" s="5"/>
      <c r="DH2046" s="5"/>
      <c r="DI2046" s="5"/>
      <c r="DJ2046" s="5"/>
    </row>
    <row r="2047" spans="1:114">
      <c r="A2047" s="24"/>
      <c r="B2047" s="3"/>
      <c r="H2047" s="5"/>
      <c r="BJ2047" s="123"/>
      <c r="BK2047" s="140"/>
      <c r="BP2047" s="5"/>
      <c r="BS2047" s="5"/>
      <c r="BT2047" s="5"/>
      <c r="BU2047" s="5"/>
      <c r="BV2047" s="5"/>
      <c r="BX2047" s="14"/>
      <c r="BY2047" s="28"/>
      <c r="DC2047" s="5" t="e">
        <f>IF(REPORTE!AH$2="si",IF(C2047=VALUE(REPORTE!C$11),IF(SUM(DC$1993:DC2048),CONCATENATE(INT(B2047),", "),INT(B2047)),""),IF(C2047=VALUE(REPORTE!C$10),IF(SUM(DC$1993:DC2048),CONCATENATE(INT(B2047),", "),INT(B2047)),""))</f>
        <v>#VALUE!</v>
      </c>
      <c r="DG2047" s="5"/>
      <c r="DH2047" s="5"/>
      <c r="DI2047" s="5"/>
      <c r="DJ2047" s="5"/>
    </row>
    <row r="2048" spans="1:114">
      <c r="A2048" s="24"/>
      <c r="B2048" s="3"/>
      <c r="H2048" s="5"/>
      <c r="BJ2048" s="123"/>
      <c r="BK2048" s="140"/>
      <c r="BP2048" s="5"/>
      <c r="BS2048" s="5"/>
      <c r="BT2048" s="5"/>
      <c r="BU2048" s="5"/>
      <c r="BV2048" s="5"/>
      <c r="BX2048" s="14"/>
      <c r="BY2048" s="28"/>
      <c r="DC2048" s="5" t="e">
        <f>IF(REPORTE!AH$2="si",IF(C2048=VALUE(REPORTE!C$11),IF(SUM(DC$1993:DC2049),CONCATENATE(INT(B2048),", "),INT(B2048)),""),IF(C2048=VALUE(REPORTE!C$10),IF(SUM(DC$1993:DC2049),CONCATENATE(INT(B2048),", "),INT(B2048)),""))</f>
        <v>#VALUE!</v>
      </c>
      <c r="DG2048" s="5"/>
      <c r="DH2048" s="5"/>
      <c r="DI2048" s="5"/>
      <c r="DJ2048" s="5"/>
    </row>
    <row r="2049" spans="1:114">
      <c r="A2049" s="24"/>
      <c r="B2049" s="3"/>
      <c r="H2049" s="5"/>
      <c r="BJ2049" s="123"/>
      <c r="BK2049" s="140"/>
      <c r="BP2049" s="5"/>
      <c r="BS2049" s="5"/>
      <c r="BT2049" s="5"/>
      <c r="BU2049" s="5"/>
      <c r="BV2049" s="5"/>
      <c r="BX2049" s="14"/>
      <c r="BY2049" s="28"/>
      <c r="DC2049" s="5" t="e">
        <f>IF(REPORTE!AH$2="si",IF(C2049=VALUE(REPORTE!C$11),IF(SUM(DC$1993:DC2050),CONCATENATE(INT(B2049),", "),INT(B2049)),""),IF(C2049=VALUE(REPORTE!C$10),IF(SUM(DC$1993:DC2050),CONCATENATE(INT(B2049),", "),INT(B2049)),""))</f>
        <v>#VALUE!</v>
      </c>
      <c r="DG2049" s="5"/>
      <c r="DH2049" s="5"/>
      <c r="DI2049" s="5"/>
      <c r="DJ2049" s="5"/>
    </row>
    <row r="2050" spans="1:114">
      <c r="A2050" s="24"/>
      <c r="B2050" s="3"/>
      <c r="H2050" s="5"/>
      <c r="BJ2050" s="123"/>
      <c r="BK2050" s="140"/>
      <c r="BP2050" s="5"/>
      <c r="BS2050" s="5"/>
      <c r="BT2050" s="5"/>
      <c r="BU2050" s="5"/>
      <c r="BV2050" s="5"/>
      <c r="BX2050" s="14"/>
      <c r="BY2050" s="28"/>
      <c r="DC2050" s="5" t="e">
        <f>IF(REPORTE!AH$2="si",IF(C2050=VALUE(REPORTE!C$11),IF(SUM(DC$1993:DC2051),CONCATENATE(INT(B2050),", "),INT(B2050)),""),IF(C2050=VALUE(REPORTE!C$10),IF(SUM(DC$1993:DC2051),CONCATENATE(INT(B2050),", "),INT(B2050)),""))</f>
        <v>#VALUE!</v>
      </c>
      <c r="DG2050" s="5"/>
      <c r="DH2050" s="5"/>
      <c r="DI2050" s="5"/>
      <c r="DJ2050" s="5"/>
    </row>
    <row r="2051" spans="1:114">
      <c r="A2051" s="24"/>
      <c r="B2051" s="3"/>
      <c r="H2051" s="5"/>
      <c r="BJ2051" s="123"/>
      <c r="BK2051" s="140"/>
      <c r="BP2051" s="5"/>
      <c r="BS2051" s="5"/>
      <c r="BT2051" s="5"/>
      <c r="BU2051" s="5"/>
      <c r="BV2051" s="5"/>
      <c r="BX2051" s="14"/>
      <c r="BY2051" s="28"/>
      <c r="DC2051" s="5" t="e">
        <f>IF(REPORTE!AH$2="si",IF(C2051=VALUE(REPORTE!C$11),IF(SUM(DC$1993:DC2052),CONCATENATE(INT(B2051),", "),INT(B2051)),""),IF(C2051=VALUE(REPORTE!C$10),IF(SUM(DC$1993:DC2052),CONCATENATE(INT(B2051),", "),INT(B2051)),""))</f>
        <v>#VALUE!</v>
      </c>
      <c r="DG2051" s="5"/>
      <c r="DH2051" s="5"/>
      <c r="DI2051" s="5"/>
      <c r="DJ2051" s="5"/>
    </row>
    <row r="2052" spans="1:114">
      <c r="A2052" s="24"/>
      <c r="B2052" s="3"/>
      <c r="H2052" s="5"/>
      <c r="BJ2052" s="123"/>
      <c r="BK2052" s="140"/>
      <c r="BP2052" s="5"/>
      <c r="BS2052" s="5"/>
      <c r="BT2052" s="5"/>
      <c r="BU2052" s="5"/>
      <c r="BV2052" s="5"/>
      <c r="BX2052" s="14"/>
      <c r="BY2052" s="28"/>
      <c r="DC2052" s="5" t="e">
        <f>IF(REPORTE!AH$2="si",IF(C2052=VALUE(REPORTE!C$11),IF(SUM(DC$1993:DC2053),CONCATENATE(INT(B2052),", "),INT(B2052)),""),IF(C2052=VALUE(REPORTE!C$10),IF(SUM(DC$1993:DC2053),CONCATENATE(INT(B2052),", "),INT(B2052)),""))</f>
        <v>#VALUE!</v>
      </c>
      <c r="DG2052" s="5"/>
      <c r="DH2052" s="5"/>
      <c r="DI2052" s="5"/>
      <c r="DJ2052" s="5"/>
    </row>
    <row r="2053" spans="1:114">
      <c r="A2053" s="24"/>
      <c r="B2053" s="3"/>
      <c r="H2053" s="5"/>
      <c r="BJ2053" s="123"/>
      <c r="BK2053" s="140"/>
      <c r="BP2053" s="5"/>
      <c r="BS2053" s="5"/>
      <c r="BT2053" s="5"/>
      <c r="BU2053" s="5"/>
      <c r="BV2053" s="5"/>
      <c r="BX2053" s="14"/>
      <c r="BY2053" s="28"/>
      <c r="DC2053" s="5" t="e">
        <f>IF(REPORTE!AH$2="si",IF(C2053=VALUE(REPORTE!C$11),IF(SUM(DC$1993:DC2054),CONCATENATE(INT(B2053),", "),INT(B2053)),""),IF(C2053=VALUE(REPORTE!C$10),IF(SUM(DC$1993:DC2054),CONCATENATE(INT(B2053),", "),INT(B2053)),""))</f>
        <v>#VALUE!</v>
      </c>
      <c r="DG2053" s="5"/>
      <c r="DH2053" s="5"/>
      <c r="DI2053" s="5"/>
      <c r="DJ2053" s="5"/>
    </row>
    <row r="2054" spans="1:114">
      <c r="A2054" s="24"/>
      <c r="B2054" s="3"/>
      <c r="H2054" s="5"/>
      <c r="BJ2054" s="123"/>
      <c r="BK2054" s="140"/>
      <c r="BP2054" s="5"/>
      <c r="BS2054" s="5"/>
      <c r="BT2054" s="5"/>
      <c r="BU2054" s="5"/>
      <c r="BX2054" s="14"/>
      <c r="BY2054" s="28"/>
      <c r="DC2054" s="5" t="e">
        <f>IF(REPORTE!AH$2="si",IF(C2054=VALUE(REPORTE!C$11),IF(SUM(DC$1993:DC2055),CONCATENATE(INT(B2054),", "),INT(B2054)),""),IF(C2054=VALUE(REPORTE!C$10),IF(SUM(DC$1993:DC2055),CONCATENATE(INT(B2054),", "),INT(B2054)),""))</f>
        <v>#VALUE!</v>
      </c>
      <c r="DG2054" s="5"/>
      <c r="DH2054" s="5"/>
      <c r="DI2054" s="5"/>
      <c r="DJ2054" s="5"/>
    </row>
    <row r="2055" spans="1:114">
      <c r="A2055" s="24"/>
      <c r="B2055" s="3"/>
      <c r="H2055" s="5"/>
      <c r="BJ2055" s="123"/>
      <c r="BK2055" s="140"/>
      <c r="BP2055" s="5"/>
      <c r="BS2055" s="5"/>
      <c r="BT2055" s="5"/>
      <c r="BU2055" s="5"/>
      <c r="BX2055" s="14"/>
      <c r="BY2055" s="28"/>
      <c r="DC2055" s="5" t="e">
        <f>IF(REPORTE!AH$2="si",IF(C2055=VALUE(REPORTE!C$11),IF(SUM(DC$1993:DC2056),CONCATENATE(INT(B2055),", "),INT(B2055)),""),IF(C2055=VALUE(REPORTE!C$10),IF(SUM(DC$1993:DC2056),CONCATENATE(INT(B2055),", "),INT(B2055)),""))</f>
        <v>#VALUE!</v>
      </c>
      <c r="DG2055" s="5"/>
      <c r="DH2055" s="5"/>
      <c r="DI2055" s="5"/>
      <c r="DJ2055" s="5"/>
    </row>
    <row r="2056" spans="1:114">
      <c r="A2056" s="24"/>
      <c r="B2056" s="3"/>
      <c r="H2056" s="5"/>
      <c r="BJ2056" s="123"/>
      <c r="BK2056" s="140"/>
      <c r="BP2056" s="5"/>
      <c r="BS2056" s="5"/>
      <c r="BT2056" s="5"/>
      <c r="BU2056" s="5"/>
      <c r="BX2056" s="14"/>
      <c r="BY2056" s="28"/>
      <c r="DC2056" s="5" t="e">
        <f>IF(REPORTE!AH$2="si",IF(C2056=VALUE(REPORTE!C$11),IF(SUM(DC$1993:DC2057),CONCATENATE(INT(B2056),", "),INT(B2056)),""),IF(C2056=VALUE(REPORTE!C$10),IF(SUM(DC$1993:DC2057),CONCATENATE(INT(B2056),", "),INT(B2056)),""))</f>
        <v>#VALUE!</v>
      </c>
      <c r="DG2056" s="5"/>
      <c r="DH2056" s="5"/>
      <c r="DI2056" s="5"/>
      <c r="DJ2056" s="5"/>
    </row>
    <row r="2057" spans="1:114">
      <c r="A2057" s="24"/>
      <c r="B2057" s="3"/>
      <c r="H2057" s="5"/>
      <c r="BJ2057" s="123"/>
      <c r="BK2057" s="140"/>
      <c r="BP2057" s="5"/>
      <c r="BS2057" s="5"/>
      <c r="BT2057" s="5"/>
      <c r="BU2057" s="5"/>
      <c r="BX2057" s="14"/>
      <c r="BY2057" s="28"/>
      <c r="DC2057" s="5" t="e">
        <f>IF(REPORTE!AH$2="si",IF(C2057=VALUE(REPORTE!C$11),IF(SUM(DC$1993:DC2058),CONCATENATE(INT(B2057),", "),INT(B2057)),""),IF(C2057=VALUE(REPORTE!C$10),IF(SUM(DC$1993:DC2058),CONCATENATE(INT(B2057),", "),INT(B2057)),""))</f>
        <v>#VALUE!</v>
      </c>
      <c r="DG2057" s="5"/>
      <c r="DH2057" s="5"/>
      <c r="DI2057" s="5"/>
      <c r="DJ2057" s="5"/>
    </row>
    <row r="2058" spans="1:114">
      <c r="A2058" s="24"/>
      <c r="B2058" s="3"/>
      <c r="H2058" s="5"/>
      <c r="BJ2058" s="123"/>
      <c r="BK2058" s="140"/>
      <c r="BP2058" s="5"/>
      <c r="BS2058" s="5"/>
      <c r="BT2058" s="5"/>
      <c r="BU2058" s="5"/>
      <c r="BX2058" s="14"/>
      <c r="BY2058" s="28"/>
      <c r="DC2058" s="5" t="e">
        <f>IF(REPORTE!AH$2="si",IF(C2058=VALUE(REPORTE!C$11),IF(SUM(DC$1993:DC2059),CONCATENATE(INT(B2058),", "),INT(B2058)),""),IF(C2058=VALUE(REPORTE!C$10),IF(SUM(DC$1993:DC2059),CONCATENATE(INT(B2058),", "),INT(B2058)),""))</f>
        <v>#VALUE!</v>
      </c>
      <c r="DG2058" s="5"/>
      <c r="DH2058" s="5"/>
      <c r="DI2058" s="5"/>
      <c r="DJ2058" s="5"/>
    </row>
    <row r="2059" spans="1:114">
      <c r="A2059" s="24"/>
      <c r="B2059" s="3"/>
      <c r="H2059" s="5"/>
      <c r="BJ2059" s="123"/>
      <c r="BK2059" s="140"/>
      <c r="BP2059" s="5"/>
      <c r="BS2059" s="5"/>
      <c r="BT2059" s="5"/>
      <c r="BU2059" s="5"/>
      <c r="BX2059" s="14"/>
      <c r="BY2059" s="28"/>
      <c r="DC2059" s="5" t="e">
        <f>IF(REPORTE!AH$2="si",IF(C2059=VALUE(REPORTE!C$11),IF(SUM(DC$1993:DC2060),CONCATENATE(INT(B2059),", "),INT(B2059)),""),IF(C2059=VALUE(REPORTE!C$10),IF(SUM(DC$1993:DC2060),CONCATENATE(INT(B2059),", "),INT(B2059)),""))</f>
        <v>#VALUE!</v>
      </c>
      <c r="DG2059" s="5"/>
      <c r="DH2059" s="5"/>
      <c r="DI2059" s="5"/>
      <c r="DJ2059" s="5"/>
    </row>
    <row r="2060" spans="1:114">
      <c r="A2060" s="24"/>
      <c r="B2060" s="3"/>
      <c r="H2060" s="5"/>
      <c r="BJ2060" s="123"/>
      <c r="BK2060" s="140"/>
      <c r="BP2060" s="5"/>
      <c r="BS2060" s="5"/>
      <c r="BT2060" s="5"/>
      <c r="BU2060" s="5"/>
      <c r="BX2060" s="14"/>
      <c r="BY2060" s="28"/>
      <c r="DC2060" s="5" t="e">
        <f>IF(REPORTE!AH$2="si",IF(C2060=VALUE(REPORTE!C$11),IF(SUM(DC$1993:DC2061),CONCATENATE(INT(B2060),", "),INT(B2060)),""),IF(C2060=VALUE(REPORTE!C$10),IF(SUM(DC$1993:DC2061),CONCATENATE(INT(B2060),", "),INT(B2060)),""))</f>
        <v>#VALUE!</v>
      </c>
      <c r="DG2060" s="5"/>
      <c r="DH2060" s="5"/>
      <c r="DI2060" s="5"/>
      <c r="DJ2060" s="5"/>
    </row>
    <row r="2061" spans="1:114">
      <c r="A2061" s="24"/>
      <c r="B2061" s="3"/>
      <c r="H2061" s="5"/>
      <c r="BJ2061" s="123"/>
      <c r="BK2061" s="140"/>
      <c r="BP2061" s="5"/>
      <c r="BS2061" s="5"/>
      <c r="BT2061" s="5"/>
      <c r="BU2061" s="5"/>
      <c r="BX2061" s="14"/>
      <c r="BY2061" s="28"/>
      <c r="DC2061" s="5" t="e">
        <f>IF(REPORTE!AH$2="si",IF(C2061=VALUE(REPORTE!C$11),IF(SUM(DC$1993:DC2062),CONCATENATE(INT(B2061),", "),INT(B2061)),""),IF(C2061=VALUE(REPORTE!C$10),IF(SUM(DC$1993:DC2062),CONCATENATE(INT(B2061),", "),INT(B2061)),""))</f>
        <v>#VALUE!</v>
      </c>
      <c r="DG2061" s="5"/>
      <c r="DH2061" s="5"/>
      <c r="DI2061" s="5"/>
      <c r="DJ2061" s="5"/>
    </row>
    <row r="2062" spans="1:114">
      <c r="A2062" s="24"/>
      <c r="B2062" s="3"/>
      <c r="H2062" s="5"/>
      <c r="BJ2062" s="123"/>
      <c r="BK2062" s="140"/>
      <c r="BP2062" s="5"/>
      <c r="BS2062" s="5"/>
      <c r="BT2062" s="5"/>
      <c r="BU2062" s="5"/>
      <c r="BX2062" s="14"/>
      <c r="BY2062" s="28"/>
      <c r="DC2062" s="5" t="e">
        <f>IF(REPORTE!AH$2="si",IF(C2062=VALUE(REPORTE!C$11),IF(SUM(DC$1993:DC2063),CONCATENATE(INT(B2062),", "),INT(B2062)),""),IF(C2062=VALUE(REPORTE!C$10),IF(SUM(DC$1993:DC2063),CONCATENATE(INT(B2062),", "),INT(B2062)),""))</f>
        <v>#VALUE!</v>
      </c>
      <c r="DG2062" s="5"/>
      <c r="DH2062" s="5"/>
      <c r="DI2062" s="5"/>
      <c r="DJ2062" s="5"/>
    </row>
    <row r="2063" spans="1:114">
      <c r="A2063" s="24"/>
      <c r="B2063" s="3"/>
      <c r="H2063" s="5"/>
      <c r="BJ2063" s="123"/>
      <c r="BK2063" s="140"/>
      <c r="BP2063" s="5"/>
      <c r="BS2063" s="5"/>
      <c r="BT2063" s="5"/>
      <c r="BU2063" s="5"/>
      <c r="BX2063" s="14"/>
      <c r="BY2063" s="28"/>
      <c r="DC2063" s="5" t="e">
        <f>IF(REPORTE!AH$2="si",IF(C2063=VALUE(REPORTE!C$11),IF(SUM(DC$1993:DC2064),CONCATENATE(INT(B2063),", "),INT(B2063)),""),IF(C2063=VALUE(REPORTE!C$10),IF(SUM(DC$1993:DC2064),CONCATENATE(INT(B2063),", "),INT(B2063)),""))</f>
        <v>#VALUE!</v>
      </c>
      <c r="DG2063" s="5"/>
      <c r="DH2063" s="5"/>
      <c r="DI2063" s="5"/>
      <c r="DJ2063" s="5"/>
    </row>
    <row r="2064" spans="1:114">
      <c r="A2064" s="24"/>
      <c r="B2064" s="3"/>
      <c r="H2064" s="5"/>
      <c r="BJ2064" s="123"/>
      <c r="BK2064" s="140"/>
      <c r="BP2064" s="5"/>
      <c r="BS2064" s="5"/>
      <c r="BT2064" s="5"/>
      <c r="BU2064" s="5"/>
      <c r="BX2064" s="14"/>
      <c r="BY2064" s="28"/>
      <c r="DC2064" s="5" t="e">
        <f>IF(REPORTE!AH$2="si",IF(C2064=VALUE(REPORTE!C$11),IF(SUM(DC$1993:DC2065),CONCATENATE(INT(B2064),", "),INT(B2064)),""),IF(C2064=VALUE(REPORTE!C$10),IF(SUM(DC$1993:DC2065),CONCATENATE(INT(B2064),", "),INT(B2064)),""))</f>
        <v>#VALUE!</v>
      </c>
      <c r="DG2064" s="5"/>
      <c r="DH2064" s="5"/>
      <c r="DI2064" s="5"/>
      <c r="DJ2064" s="5"/>
    </row>
    <row r="2065" spans="1:114">
      <c r="A2065" s="24"/>
      <c r="B2065" s="3"/>
      <c r="H2065" s="5"/>
      <c r="BJ2065" s="123"/>
      <c r="BK2065" s="140"/>
      <c r="BP2065" s="5"/>
      <c r="BS2065" s="5"/>
      <c r="BT2065" s="5"/>
      <c r="BU2065" s="5"/>
      <c r="BX2065" s="14"/>
      <c r="BY2065" s="28"/>
      <c r="DC2065" s="5" t="e">
        <f>IF(REPORTE!AH$2="si",IF(C2065=VALUE(REPORTE!C$11),IF(SUM(DC$1993:DC2066),CONCATENATE(INT(B2065),", "),INT(B2065)),""),IF(C2065=VALUE(REPORTE!C$10),IF(SUM(DC$1993:DC2066),CONCATENATE(INT(B2065),", "),INT(B2065)),""))</f>
        <v>#VALUE!</v>
      </c>
      <c r="DG2065" s="5"/>
      <c r="DH2065" s="5"/>
      <c r="DI2065" s="5"/>
      <c r="DJ2065" s="5"/>
    </row>
    <row r="2066" spans="1:114">
      <c r="A2066" s="24"/>
      <c r="B2066" s="3"/>
      <c r="H2066" s="5"/>
      <c r="BJ2066" s="123"/>
      <c r="BK2066" s="140"/>
      <c r="BP2066" s="5"/>
      <c r="BS2066" s="5"/>
      <c r="BT2066" s="5"/>
      <c r="BU2066" s="5"/>
      <c r="BX2066" s="14"/>
      <c r="BY2066" s="28"/>
      <c r="DC2066" s="5" t="e">
        <f>IF(REPORTE!AH$2="si",IF(C2066=VALUE(REPORTE!C$11),IF(SUM(DC$1993:DC2067),CONCATENATE(INT(B2066),", "),INT(B2066)),""),IF(C2066=VALUE(REPORTE!C$10),IF(SUM(DC$1993:DC2067),CONCATENATE(INT(B2066),", "),INT(B2066)),""))</f>
        <v>#VALUE!</v>
      </c>
      <c r="DG2066" s="5"/>
      <c r="DH2066" s="5"/>
      <c r="DI2066" s="5"/>
      <c r="DJ2066" s="5"/>
    </row>
    <row r="2067" spans="1:114">
      <c r="A2067" s="24"/>
      <c r="B2067" s="3"/>
      <c r="H2067" s="5"/>
      <c r="BJ2067" s="123"/>
      <c r="BK2067" s="140"/>
      <c r="BP2067" s="5"/>
      <c r="BS2067" s="5"/>
      <c r="BT2067" s="5"/>
      <c r="BU2067" s="5"/>
      <c r="BX2067" s="14"/>
      <c r="BY2067" s="28"/>
      <c r="DC2067" s="5" t="e">
        <f>IF(REPORTE!AH$2="si",IF(C2067=VALUE(REPORTE!C$11),IF(SUM(DC$1993:DC2068),CONCATENATE(INT(B2067),", "),INT(B2067)),""),IF(C2067=VALUE(REPORTE!C$10),IF(SUM(DC$1993:DC2068),CONCATENATE(INT(B2067),", "),INT(B2067)),""))</f>
        <v>#VALUE!</v>
      </c>
      <c r="DG2067" s="5"/>
      <c r="DH2067" s="5"/>
      <c r="DI2067" s="5"/>
      <c r="DJ2067" s="5"/>
    </row>
    <row r="2068" spans="1:114">
      <c r="A2068" s="24"/>
      <c r="B2068" s="3"/>
      <c r="H2068" s="5"/>
      <c r="BJ2068" s="123"/>
      <c r="BK2068" s="140"/>
      <c r="BP2068" s="5"/>
      <c r="BS2068" s="5"/>
      <c r="BT2068" s="5"/>
      <c r="BU2068" s="5"/>
      <c r="BX2068" s="14"/>
      <c r="BY2068" s="28"/>
      <c r="DC2068" s="5" t="e">
        <f>IF(REPORTE!AH$2="si",IF(C2068=VALUE(REPORTE!C$11),IF(SUM(DC$1993:DC2069),CONCATENATE(INT(B2068),", "),INT(B2068)),""),IF(C2068=VALUE(REPORTE!C$10),IF(SUM(DC$1993:DC2069),CONCATENATE(INT(B2068),", "),INT(B2068)),""))</f>
        <v>#VALUE!</v>
      </c>
      <c r="DG2068" s="5"/>
      <c r="DH2068" s="5"/>
      <c r="DI2068" s="5"/>
      <c r="DJ2068" s="5"/>
    </row>
    <row r="2069" spans="1:114">
      <c r="A2069" s="24"/>
      <c r="B2069" s="3"/>
      <c r="H2069" s="5"/>
      <c r="BJ2069" s="123"/>
      <c r="BK2069" s="140"/>
      <c r="BP2069" s="5"/>
      <c r="BS2069" s="5"/>
      <c r="BT2069" s="5"/>
      <c r="BU2069" s="5"/>
      <c r="BX2069" s="14"/>
      <c r="BY2069" s="28"/>
      <c r="DC2069" s="5" t="e">
        <f>IF(REPORTE!AH$2="si",IF(C2069=VALUE(REPORTE!C$11),IF(SUM(DC$1993:DC2070),CONCATENATE(INT(B2069),", "),INT(B2069)),""),IF(C2069=VALUE(REPORTE!C$10),IF(SUM(DC$1993:DC2070),CONCATENATE(INT(B2069),", "),INT(B2069)),""))</f>
        <v>#VALUE!</v>
      </c>
      <c r="DG2069" s="5"/>
      <c r="DH2069" s="5"/>
      <c r="DI2069" s="5"/>
      <c r="DJ2069" s="5"/>
    </row>
    <row r="2070" spans="1:114">
      <c r="A2070" s="24"/>
      <c r="B2070" s="3"/>
      <c r="H2070" s="5"/>
      <c r="BJ2070" s="123"/>
      <c r="BK2070" s="140"/>
      <c r="BP2070" s="5"/>
      <c r="BS2070" s="5"/>
      <c r="BT2070" s="5"/>
      <c r="BU2070" s="5"/>
      <c r="BX2070" s="14"/>
      <c r="BY2070" s="28"/>
      <c r="DC2070" s="5" t="e">
        <f>IF(REPORTE!AH$2="si",IF(C2070=VALUE(REPORTE!C$11),IF(SUM(DC$1993:DC2071),CONCATENATE(INT(B2070),", "),INT(B2070)),""),IF(C2070=VALUE(REPORTE!C$10),IF(SUM(DC$1993:DC2071),CONCATENATE(INT(B2070),", "),INT(B2070)),""))</f>
        <v>#VALUE!</v>
      </c>
      <c r="DG2070" s="5"/>
      <c r="DH2070" s="5"/>
      <c r="DI2070" s="5"/>
      <c r="DJ2070" s="5"/>
    </row>
    <row r="2071" spans="1:114">
      <c r="A2071" s="24"/>
      <c r="B2071" s="3"/>
      <c r="H2071" s="5"/>
      <c r="BJ2071" s="123"/>
      <c r="BK2071" s="140"/>
      <c r="BP2071" s="5"/>
      <c r="BS2071" s="5"/>
      <c r="BT2071" s="5"/>
      <c r="BU2071" s="5"/>
      <c r="BX2071" s="14"/>
      <c r="BY2071" s="28"/>
      <c r="DC2071" s="5" t="e">
        <f>IF(REPORTE!AH$2="si",IF(C2071=VALUE(REPORTE!C$11),IF(SUM(DC$1993:DC2072),CONCATENATE(INT(B2071),", "),INT(B2071)),""),IF(C2071=VALUE(REPORTE!C$10),IF(SUM(DC$1993:DC2072),CONCATENATE(INT(B2071),", "),INT(B2071)),""))</f>
        <v>#VALUE!</v>
      </c>
      <c r="DG2071" s="5"/>
      <c r="DH2071" s="5"/>
      <c r="DI2071" s="5"/>
      <c r="DJ2071" s="5"/>
    </row>
    <row r="2072" spans="1:114">
      <c r="A2072" s="24"/>
      <c r="B2072" s="3"/>
      <c r="H2072" s="5"/>
      <c r="BJ2072" s="123"/>
      <c r="BK2072" s="140"/>
      <c r="BP2072" s="5"/>
      <c r="BS2072" s="5"/>
      <c r="BT2072" s="5"/>
      <c r="BU2072" s="5"/>
      <c r="BX2072" s="14"/>
      <c r="BY2072" s="28"/>
      <c r="DC2072" s="5" t="e">
        <f>IF(REPORTE!AH$2="si",IF(C2072=VALUE(REPORTE!C$11),IF(SUM(DC$1993:DC2073),CONCATENATE(INT(B2072),", "),INT(B2072)),""),IF(C2072=VALUE(REPORTE!C$10),IF(SUM(DC$1993:DC2073),CONCATENATE(INT(B2072),", "),INT(B2072)),""))</f>
        <v>#VALUE!</v>
      </c>
      <c r="DG2072" s="5"/>
      <c r="DH2072" s="5"/>
      <c r="DI2072" s="5"/>
      <c r="DJ2072" s="5"/>
    </row>
    <row r="2073" spans="1:114">
      <c r="A2073" s="24"/>
      <c r="B2073" s="3"/>
      <c r="H2073" s="5"/>
      <c r="BJ2073" s="123"/>
      <c r="BK2073" s="140"/>
      <c r="BP2073" s="5"/>
      <c r="BS2073" s="5"/>
      <c r="BT2073" s="5"/>
      <c r="BU2073" s="5"/>
      <c r="BX2073" s="14"/>
      <c r="BY2073" s="28"/>
      <c r="DC2073" s="5" t="e">
        <f>IF(REPORTE!AH$2="si",IF(C2073=VALUE(REPORTE!C$11),IF(SUM(DC$1993:DC2074),CONCATENATE(INT(B2073),", "),INT(B2073)),""),IF(C2073=VALUE(REPORTE!C$10),IF(SUM(DC$1993:DC2074),CONCATENATE(INT(B2073),", "),INT(B2073)),""))</f>
        <v>#VALUE!</v>
      </c>
      <c r="DG2073" s="5"/>
      <c r="DH2073" s="5"/>
      <c r="DI2073" s="5"/>
      <c r="DJ2073" s="5"/>
    </row>
    <row r="2074" spans="1:114">
      <c r="A2074" s="24"/>
      <c r="B2074" s="3"/>
      <c r="H2074" s="5"/>
      <c r="BJ2074" s="123"/>
      <c r="BK2074" s="140"/>
      <c r="BP2074" s="5"/>
      <c r="BS2074" s="5"/>
      <c r="BT2074" s="5"/>
      <c r="BU2074" s="5"/>
      <c r="BX2074" s="14"/>
      <c r="BY2074" s="28"/>
      <c r="DC2074" s="5" t="e">
        <f>IF(REPORTE!AH$2="si",IF(C2074=VALUE(REPORTE!C$11),IF(SUM(DC$1993:DC2075),CONCATENATE(INT(B2074),", "),INT(B2074)),""),IF(C2074=VALUE(REPORTE!C$10),IF(SUM(DC$1993:DC2075),CONCATENATE(INT(B2074),", "),INT(B2074)),""))</f>
        <v>#VALUE!</v>
      </c>
      <c r="DG2074" s="5"/>
      <c r="DH2074" s="5"/>
      <c r="DI2074" s="5"/>
      <c r="DJ2074" s="5"/>
    </row>
    <row r="2075" spans="1:114">
      <c r="A2075" s="24"/>
      <c r="B2075" s="3"/>
      <c r="H2075" s="5"/>
      <c r="BJ2075" s="123"/>
      <c r="BK2075" s="140"/>
      <c r="BP2075" s="5"/>
      <c r="BS2075" s="5"/>
      <c r="BT2075" s="5"/>
      <c r="BU2075" s="5"/>
      <c r="BX2075" s="14"/>
      <c r="BY2075" s="28"/>
      <c r="DC2075" s="5" t="e">
        <f>IF(REPORTE!AH$2="si",IF(C2075=VALUE(REPORTE!C$11),IF(SUM(DC$1993:DC2076),CONCATENATE(INT(B2075),", "),INT(B2075)),""),IF(C2075=VALUE(REPORTE!C$10),IF(SUM(DC$1993:DC2076),CONCATENATE(INT(B2075),", "),INT(B2075)),""))</f>
        <v>#VALUE!</v>
      </c>
      <c r="DG2075" s="5"/>
      <c r="DH2075" s="5"/>
      <c r="DI2075" s="5"/>
      <c r="DJ2075" s="5"/>
    </row>
    <row r="2076" spans="1:114">
      <c r="A2076" s="24"/>
      <c r="B2076" s="3"/>
      <c r="H2076" s="5"/>
      <c r="BJ2076" s="123"/>
      <c r="BK2076" s="140"/>
      <c r="BP2076" s="5"/>
      <c r="BS2076" s="5"/>
      <c r="BT2076" s="5"/>
      <c r="BU2076" s="5"/>
      <c r="BX2076" s="14"/>
      <c r="BY2076" s="28"/>
      <c r="DC2076" s="5" t="e">
        <f>IF(REPORTE!AH$2="si",IF(C2076=VALUE(REPORTE!C$11),IF(SUM(DC$1993:DC2077),CONCATENATE(INT(B2076),", "),INT(B2076)),""),IF(C2076=VALUE(REPORTE!C$10),IF(SUM(DC$1993:DC2077),CONCATENATE(INT(B2076),", "),INT(B2076)),""))</f>
        <v>#VALUE!</v>
      </c>
      <c r="DG2076" s="5"/>
      <c r="DH2076" s="5"/>
      <c r="DI2076" s="5"/>
      <c r="DJ2076" s="5"/>
    </row>
    <row r="2077" spans="1:114">
      <c r="A2077" s="24"/>
      <c r="B2077" s="3"/>
      <c r="H2077" s="5"/>
      <c r="BJ2077" s="123"/>
      <c r="BK2077" s="140"/>
      <c r="BP2077" s="5"/>
      <c r="BS2077" s="5"/>
      <c r="BT2077" s="5"/>
      <c r="BU2077" s="5"/>
      <c r="BX2077" s="14"/>
      <c r="BY2077" s="28"/>
      <c r="DC2077" s="5" t="e">
        <f>IF(REPORTE!AH$2="si",IF(C2077=VALUE(REPORTE!C$11),IF(SUM(DC$1993:DC2078),CONCATENATE(INT(B2077),", "),INT(B2077)),""),IF(C2077=VALUE(REPORTE!C$10),IF(SUM(DC$1993:DC2078),CONCATENATE(INT(B2077),", "),INT(B2077)),""))</f>
        <v>#VALUE!</v>
      </c>
      <c r="DG2077" s="5"/>
      <c r="DH2077" s="5"/>
      <c r="DI2077" s="5"/>
      <c r="DJ2077" s="5"/>
    </row>
    <row r="2078" spans="1:114">
      <c r="A2078" s="24"/>
      <c r="B2078" s="3"/>
      <c r="H2078" s="5"/>
      <c r="BJ2078" s="123"/>
      <c r="BK2078" s="140"/>
      <c r="BP2078" s="5"/>
      <c r="BS2078" s="5"/>
      <c r="BT2078" s="5"/>
      <c r="BU2078" s="5"/>
      <c r="BX2078" s="14"/>
      <c r="BY2078" s="28"/>
      <c r="DC2078" s="5" t="e">
        <f>IF(REPORTE!AH$2="si",IF(C2078=VALUE(REPORTE!C$11),IF(SUM(DC$1993:DC2079),CONCATENATE(INT(B2078),", "),INT(B2078)),""),IF(C2078=VALUE(REPORTE!C$10),IF(SUM(DC$1993:DC2079),CONCATENATE(INT(B2078),", "),INT(B2078)),""))</f>
        <v>#VALUE!</v>
      </c>
      <c r="DG2078" s="5"/>
      <c r="DH2078" s="5"/>
      <c r="DI2078" s="5"/>
      <c r="DJ2078" s="5"/>
    </row>
    <row r="2079" spans="1:114">
      <c r="A2079" s="24"/>
      <c r="B2079" s="3"/>
      <c r="H2079" s="5"/>
      <c r="BJ2079" s="123"/>
      <c r="BK2079" s="140"/>
      <c r="BP2079" s="5"/>
      <c r="BS2079" s="5"/>
      <c r="BT2079" s="5"/>
      <c r="BU2079" s="5"/>
      <c r="BX2079" s="14"/>
      <c r="BY2079" s="28"/>
      <c r="DC2079" s="5" t="e">
        <f>IF(REPORTE!AH$2="si",IF(C2079=VALUE(REPORTE!C$11),IF(SUM(DC$1993:DC2080),CONCATENATE(INT(B2079),", "),INT(B2079)),""),IF(C2079=VALUE(REPORTE!C$10),IF(SUM(DC$1993:DC2080),CONCATENATE(INT(B2079),", "),INT(B2079)),""))</f>
        <v>#VALUE!</v>
      </c>
      <c r="DG2079" s="5"/>
      <c r="DH2079" s="5"/>
      <c r="DI2079" s="5"/>
      <c r="DJ2079" s="5"/>
    </row>
    <row r="2080" spans="1:114">
      <c r="A2080" s="24"/>
      <c r="B2080" s="3"/>
      <c r="H2080" s="5"/>
      <c r="BJ2080" s="123"/>
      <c r="BK2080" s="140"/>
      <c r="BP2080" s="5"/>
      <c r="BS2080" s="5"/>
      <c r="BT2080" s="5"/>
      <c r="BU2080" s="5"/>
      <c r="BX2080" s="14"/>
      <c r="BY2080" s="28"/>
      <c r="DC2080" s="5" t="e">
        <f>IF(REPORTE!AH$2="si",IF(C2080=VALUE(REPORTE!C$11),IF(SUM(DC$1993:DC2081),CONCATENATE(INT(B2080),", "),INT(B2080)),""),IF(C2080=VALUE(REPORTE!C$10),IF(SUM(DC$1993:DC2081),CONCATENATE(INT(B2080),", "),INT(B2080)),""))</f>
        <v>#VALUE!</v>
      </c>
      <c r="DG2080" s="5"/>
      <c r="DH2080" s="5"/>
      <c r="DI2080" s="5"/>
      <c r="DJ2080" s="5"/>
    </row>
    <row r="2081" spans="1:114">
      <c r="A2081" s="24"/>
      <c r="B2081" s="3"/>
      <c r="H2081" s="5"/>
      <c r="BJ2081" s="123"/>
      <c r="BK2081" s="140"/>
      <c r="BP2081" s="5"/>
      <c r="BS2081" s="5"/>
      <c r="BT2081" s="5"/>
      <c r="BU2081" s="5"/>
      <c r="BX2081" s="14"/>
      <c r="BY2081" s="28"/>
      <c r="DC2081" s="5" t="e">
        <f>IF(REPORTE!AH$2="si",IF(C2081=VALUE(REPORTE!C$11),IF(SUM(DC$1993:DC2082),CONCATENATE(INT(B2081),", "),INT(B2081)),""),IF(C2081=VALUE(REPORTE!C$10),IF(SUM(DC$1993:DC2082),CONCATENATE(INT(B2081),", "),INT(B2081)),""))</f>
        <v>#VALUE!</v>
      </c>
      <c r="DG2081" s="5"/>
      <c r="DH2081" s="5"/>
      <c r="DI2081" s="5"/>
      <c r="DJ2081" s="5"/>
    </row>
    <row r="2082" spans="1:114">
      <c r="A2082" s="24"/>
      <c r="B2082" s="3"/>
      <c r="H2082" s="5"/>
      <c r="BJ2082" s="123"/>
      <c r="BK2082" s="140"/>
      <c r="BP2082" s="5"/>
      <c r="BS2082" s="5"/>
      <c r="BT2082" s="5"/>
      <c r="BU2082" s="5"/>
      <c r="BX2082" s="14"/>
      <c r="BY2082" s="28"/>
      <c r="DC2082" s="5" t="e">
        <f>IF(REPORTE!AH$2="si",IF(C2082=VALUE(REPORTE!C$11),IF(SUM(DC$1993:DC2083),CONCATENATE(INT(B2082),", "),INT(B2082)),""),IF(C2082=VALUE(REPORTE!C$10),IF(SUM(DC$1993:DC2083),CONCATENATE(INT(B2082),", "),INT(B2082)),""))</f>
        <v>#VALUE!</v>
      </c>
      <c r="DG2082" s="5"/>
      <c r="DH2082" s="5"/>
      <c r="DI2082" s="5"/>
      <c r="DJ2082" s="5"/>
    </row>
    <row r="2083" spans="1:114">
      <c r="A2083" s="24"/>
      <c r="B2083" s="3"/>
      <c r="H2083" s="5"/>
      <c r="BJ2083" s="123"/>
      <c r="BK2083" s="140"/>
      <c r="BP2083" s="5"/>
      <c r="BS2083" s="5"/>
      <c r="BT2083" s="5"/>
      <c r="BU2083" s="5"/>
      <c r="BX2083" s="14"/>
      <c r="BY2083" s="28"/>
      <c r="DC2083" s="5" t="e">
        <f>IF(REPORTE!AH$2="si",IF(C2083=VALUE(REPORTE!C$11),IF(SUM(DC$1993:DC2084),CONCATENATE(INT(B2083),", "),INT(B2083)),""),IF(C2083=VALUE(REPORTE!C$10),IF(SUM(DC$1993:DC2084),CONCATENATE(INT(B2083),", "),INT(B2083)),""))</f>
        <v>#VALUE!</v>
      </c>
      <c r="DG2083" s="5"/>
      <c r="DH2083" s="5"/>
      <c r="DI2083" s="5"/>
      <c r="DJ2083" s="5"/>
    </row>
    <row r="2084" spans="1:114">
      <c r="A2084" s="24"/>
      <c r="B2084" s="3"/>
      <c r="H2084" s="5"/>
      <c r="BJ2084" s="123"/>
      <c r="BK2084" s="140"/>
      <c r="BP2084" s="5"/>
      <c r="BS2084" s="5"/>
      <c r="BT2084" s="5"/>
      <c r="BU2084" s="5"/>
      <c r="BX2084" s="14"/>
      <c r="BY2084" s="28"/>
      <c r="DC2084" s="5" t="e">
        <f>IF(REPORTE!AH$2="si",IF(C2084=VALUE(REPORTE!C$11),IF(SUM(DC$1993:DC2085),CONCATENATE(INT(B2084),", "),INT(B2084)),""),IF(C2084=VALUE(REPORTE!C$10),IF(SUM(DC$1993:DC2085),CONCATENATE(INT(B2084),", "),INT(B2084)),""))</f>
        <v>#VALUE!</v>
      </c>
      <c r="DG2084" s="5"/>
      <c r="DH2084" s="5"/>
      <c r="DI2084" s="5"/>
      <c r="DJ2084" s="5"/>
    </row>
    <row r="2085" spans="1:114">
      <c r="A2085" s="24"/>
      <c r="B2085" s="3"/>
      <c r="H2085" s="5"/>
      <c r="BJ2085" s="123"/>
      <c r="BK2085" s="140"/>
      <c r="BP2085" s="5"/>
      <c r="BS2085" s="5"/>
      <c r="BT2085" s="5"/>
      <c r="BU2085" s="5"/>
      <c r="BX2085" s="14"/>
      <c r="BY2085" s="28"/>
      <c r="DC2085" s="5" t="e">
        <f>IF(REPORTE!AH$2="si",IF(C2085=VALUE(REPORTE!C$11),IF(SUM(DC$1993:DC2086),CONCATENATE(INT(B2085),", "),INT(B2085)),""),IF(C2085=VALUE(REPORTE!C$10),IF(SUM(DC$1993:DC2086),CONCATENATE(INT(B2085),", "),INT(B2085)),""))</f>
        <v>#VALUE!</v>
      </c>
      <c r="DG2085" s="5"/>
      <c r="DH2085" s="5"/>
      <c r="DI2085" s="5"/>
      <c r="DJ2085" s="5"/>
    </row>
    <row r="2086" spans="1:114">
      <c r="A2086" s="24"/>
      <c r="B2086" s="3"/>
      <c r="H2086" s="5"/>
      <c r="BJ2086" s="123"/>
      <c r="BK2086" s="140"/>
      <c r="BP2086" s="5"/>
      <c r="BS2086" s="5"/>
      <c r="BT2086" s="5"/>
      <c r="BU2086" s="5"/>
      <c r="BX2086" s="14"/>
      <c r="BY2086" s="28"/>
      <c r="DC2086" s="5" t="e">
        <f>IF(REPORTE!AH$2="si",IF(C2086=VALUE(REPORTE!C$11),IF(SUM(DC$1993:DC2087),CONCATENATE(INT(B2086),", "),INT(B2086)),""),IF(C2086=VALUE(REPORTE!C$10),IF(SUM(DC$1993:DC2087),CONCATENATE(INT(B2086),", "),INT(B2086)),""))</f>
        <v>#VALUE!</v>
      </c>
      <c r="DG2086" s="5"/>
      <c r="DH2086" s="5"/>
      <c r="DI2086" s="5"/>
      <c r="DJ2086" s="5"/>
    </row>
    <row r="2087" spans="1:114">
      <c r="A2087" s="24"/>
      <c r="B2087" s="3"/>
      <c r="H2087" s="5"/>
      <c r="BJ2087" s="123"/>
      <c r="BK2087" s="140"/>
      <c r="BP2087" s="5"/>
      <c r="BS2087" s="5"/>
      <c r="BT2087" s="5"/>
      <c r="BU2087" s="5"/>
      <c r="BX2087" s="14"/>
      <c r="BY2087" s="28"/>
      <c r="DC2087" s="5" t="e">
        <f>IF(REPORTE!AH$2="si",IF(C2087=VALUE(REPORTE!C$11),IF(SUM(DC$1993:DC2088),CONCATENATE(INT(B2087),", "),INT(B2087)),""),IF(C2087=VALUE(REPORTE!C$10),IF(SUM(DC$1993:DC2088),CONCATENATE(INT(B2087),", "),INT(B2087)),""))</f>
        <v>#VALUE!</v>
      </c>
      <c r="DG2087" s="5"/>
      <c r="DH2087" s="5"/>
      <c r="DI2087" s="5"/>
      <c r="DJ2087" s="5"/>
    </row>
    <row r="2088" spans="1:114">
      <c r="A2088" s="24"/>
      <c r="B2088" s="3"/>
      <c r="H2088" s="5"/>
      <c r="BJ2088" s="123"/>
      <c r="BK2088" s="140"/>
      <c r="BP2088" s="5"/>
      <c r="BS2088" s="5"/>
      <c r="BT2088" s="5"/>
      <c r="BU2088" s="5"/>
      <c r="BX2088" s="14"/>
      <c r="BY2088" s="28"/>
      <c r="DC2088" s="5" t="e">
        <f>IF(REPORTE!AH$2="si",IF(C2088=VALUE(REPORTE!C$11),IF(SUM(DC$1993:DC2089),CONCATENATE(INT(B2088),", "),INT(B2088)),""),IF(C2088=VALUE(REPORTE!C$10),IF(SUM(DC$1993:DC2089),CONCATENATE(INT(B2088),", "),INT(B2088)),""))</f>
        <v>#VALUE!</v>
      </c>
      <c r="DG2088" s="5"/>
      <c r="DH2088" s="5"/>
      <c r="DI2088" s="5"/>
      <c r="DJ2088" s="5"/>
    </row>
    <row r="2089" spans="1:114">
      <c r="A2089" s="24"/>
      <c r="B2089" s="3"/>
      <c r="H2089" s="5"/>
      <c r="BJ2089" s="123"/>
      <c r="BK2089" s="140"/>
      <c r="BP2089" s="5"/>
      <c r="BS2089" s="5"/>
      <c r="BT2089" s="5"/>
      <c r="BU2089" s="5"/>
      <c r="BX2089" s="14"/>
      <c r="BY2089" s="28"/>
      <c r="DC2089" s="5" t="e">
        <f>IF(REPORTE!AH$2="si",IF(C2089=VALUE(REPORTE!C$11),IF(SUM(DC$1993:DC2090),CONCATENATE(INT(B2089),", "),INT(B2089)),""),IF(C2089=VALUE(REPORTE!C$10),IF(SUM(DC$1993:DC2090),CONCATENATE(INT(B2089),", "),INT(B2089)),""))</f>
        <v>#VALUE!</v>
      </c>
      <c r="DG2089" s="5"/>
      <c r="DH2089" s="5"/>
      <c r="DI2089" s="5"/>
      <c r="DJ2089" s="5"/>
    </row>
    <row r="2090" spans="1:114">
      <c r="A2090" s="24"/>
      <c r="B2090" s="3"/>
      <c r="H2090" s="5"/>
      <c r="BJ2090" s="123"/>
      <c r="BK2090" s="140"/>
      <c r="BP2090" s="5"/>
      <c r="BS2090" s="5"/>
      <c r="BT2090" s="5"/>
      <c r="BU2090" s="5"/>
      <c r="BX2090" s="14"/>
      <c r="BY2090" s="28"/>
      <c r="DC2090" s="5" t="e">
        <f>IF(REPORTE!AH$2="si",IF(C2090=VALUE(REPORTE!C$11),IF(SUM(DC$1993:DC2091),CONCATENATE(INT(B2090),", "),INT(B2090)),""),IF(C2090=VALUE(REPORTE!C$10),IF(SUM(DC$1993:DC2091),CONCATENATE(INT(B2090),", "),INT(B2090)),""))</f>
        <v>#VALUE!</v>
      </c>
      <c r="DG2090" s="5"/>
      <c r="DH2090" s="5"/>
      <c r="DI2090" s="5"/>
      <c r="DJ2090" s="5"/>
    </row>
    <row r="2091" spans="1:114">
      <c r="A2091" s="24"/>
      <c r="B2091" s="3"/>
      <c r="H2091" s="5"/>
      <c r="BJ2091" s="123"/>
      <c r="BK2091" s="140"/>
      <c r="BP2091" s="5"/>
      <c r="BS2091" s="5"/>
      <c r="BT2091" s="5"/>
      <c r="BU2091" s="5"/>
      <c r="BX2091" s="14"/>
      <c r="BY2091" s="28"/>
      <c r="DC2091" s="5" t="e">
        <f>IF(REPORTE!AH$2="si",IF(C2091=VALUE(REPORTE!C$11),IF(SUM(DC$1993:DC2092),CONCATENATE(INT(B2091),", "),INT(B2091)),""),IF(C2091=VALUE(REPORTE!C$10),IF(SUM(DC$1993:DC2092),CONCATENATE(INT(B2091),", "),INT(B2091)),""))</f>
        <v>#VALUE!</v>
      </c>
      <c r="DG2091" s="5"/>
      <c r="DH2091" s="5"/>
      <c r="DI2091" s="5"/>
      <c r="DJ2091" s="5"/>
    </row>
    <row r="2092" spans="1:114">
      <c r="A2092" s="24"/>
      <c r="B2092" s="3"/>
      <c r="H2092" s="5"/>
      <c r="BJ2092" s="123"/>
      <c r="BK2092" s="140"/>
      <c r="BP2092" s="5"/>
      <c r="BS2092" s="5"/>
      <c r="BT2092" s="5"/>
      <c r="BU2092" s="5"/>
      <c r="BX2092" s="14"/>
      <c r="BY2092" s="28"/>
      <c r="DC2092" s="5" t="e">
        <f>IF(REPORTE!AH$2="si",IF(C2092=VALUE(REPORTE!C$11),IF(SUM(DC$1993:DC2093),CONCATENATE(INT(B2092),", "),INT(B2092)),""),IF(C2092=VALUE(REPORTE!C$10),IF(SUM(DC$1993:DC2093),CONCATENATE(INT(B2092),", "),INT(B2092)),""))</f>
        <v>#VALUE!</v>
      </c>
      <c r="DG2092" s="5"/>
      <c r="DH2092" s="5"/>
      <c r="DI2092" s="5"/>
      <c r="DJ2092" s="5"/>
    </row>
    <row r="2093" spans="1:114">
      <c r="A2093" s="24"/>
      <c r="B2093" s="3"/>
      <c r="H2093" s="5"/>
      <c r="BJ2093" s="123"/>
      <c r="BK2093" s="140"/>
      <c r="BP2093" s="5"/>
      <c r="BS2093" s="5"/>
      <c r="BT2093" s="5"/>
      <c r="BU2093" s="5"/>
      <c r="BX2093" s="14"/>
      <c r="BY2093" s="28"/>
      <c r="DC2093" s="5" t="e">
        <f>IF(REPORTE!AH$2="si",IF(C2093=VALUE(REPORTE!C$11),IF(SUM(DC$1993:DC2094),CONCATENATE(INT(B2093),", "),INT(B2093)),""),IF(C2093=VALUE(REPORTE!C$10),IF(SUM(DC$1993:DC2094),CONCATENATE(INT(B2093),", "),INT(B2093)),""))</f>
        <v>#VALUE!</v>
      </c>
      <c r="DG2093" s="5"/>
      <c r="DH2093" s="5"/>
      <c r="DI2093" s="5"/>
      <c r="DJ2093" s="5"/>
    </row>
    <row r="2094" spans="1:114">
      <c r="A2094" s="24"/>
      <c r="B2094" s="3"/>
      <c r="H2094" s="5"/>
      <c r="BJ2094" s="123"/>
      <c r="BK2094" s="140"/>
      <c r="BP2094" s="5"/>
      <c r="BS2094" s="5"/>
      <c r="BT2094" s="5"/>
      <c r="BU2094" s="5"/>
      <c r="BX2094" s="14"/>
      <c r="BY2094" s="28"/>
      <c r="DC2094" s="5" t="e">
        <f>IF(REPORTE!AH$2="si",IF(C2094=VALUE(REPORTE!C$11),IF(SUM(DC$1993:DC2095),CONCATENATE(INT(B2094),", "),INT(B2094)),""),IF(C2094=VALUE(REPORTE!C$10),IF(SUM(DC$1993:DC2095),CONCATENATE(INT(B2094),", "),INT(B2094)),""))</f>
        <v>#VALUE!</v>
      </c>
      <c r="DG2094" s="5"/>
      <c r="DH2094" s="5"/>
      <c r="DI2094" s="5"/>
      <c r="DJ2094" s="5"/>
    </row>
    <row r="2095" spans="1:114">
      <c r="A2095" s="24"/>
      <c r="B2095" s="3"/>
      <c r="H2095" s="5"/>
      <c r="BJ2095" s="123"/>
      <c r="BK2095" s="140"/>
      <c r="BP2095" s="5"/>
      <c r="BS2095" s="5"/>
      <c r="BT2095" s="5"/>
      <c r="BU2095" s="5"/>
      <c r="BX2095" s="14"/>
      <c r="BY2095" s="28"/>
      <c r="DC2095" s="5" t="e">
        <f>IF(REPORTE!AH$2="si",IF(C2095=VALUE(REPORTE!C$11),IF(SUM(DC$1993:DC2096),CONCATENATE(INT(B2095),", "),INT(B2095)),""),IF(C2095=VALUE(REPORTE!C$10),IF(SUM(DC$1993:DC2096),CONCATENATE(INT(B2095),", "),INT(B2095)),""))</f>
        <v>#VALUE!</v>
      </c>
      <c r="DG2095" s="5"/>
      <c r="DH2095" s="5"/>
      <c r="DI2095" s="5"/>
      <c r="DJ2095" s="5"/>
    </row>
    <row r="2096" spans="1:114">
      <c r="A2096" s="24"/>
      <c r="B2096" s="3"/>
      <c r="H2096" s="5"/>
      <c r="BJ2096" s="123"/>
      <c r="BK2096" s="140"/>
      <c r="BP2096" s="5"/>
      <c r="BS2096" s="5"/>
      <c r="BT2096" s="5"/>
      <c r="BU2096" s="5"/>
      <c r="BX2096" s="14"/>
      <c r="BY2096" s="28"/>
      <c r="DC2096" s="5" t="e">
        <f>IF(REPORTE!AH$2="si",IF(C2096=VALUE(REPORTE!C$11),IF(SUM(DC$1993:DC2097),CONCATENATE(INT(B2096),", "),INT(B2096)),""),IF(C2096=VALUE(REPORTE!C$10),IF(SUM(DC$1993:DC2097),CONCATENATE(INT(B2096),", "),INT(B2096)),""))</f>
        <v>#VALUE!</v>
      </c>
      <c r="DG2096" s="5"/>
      <c r="DH2096" s="5"/>
      <c r="DI2096" s="5"/>
      <c r="DJ2096" s="5"/>
    </row>
    <row r="2097" spans="1:114">
      <c r="A2097" s="24"/>
      <c r="B2097" s="3"/>
      <c r="H2097" s="5"/>
      <c r="BJ2097" s="123"/>
      <c r="BK2097" s="140"/>
      <c r="BP2097" s="5"/>
      <c r="BS2097" s="5"/>
      <c r="BT2097" s="5"/>
      <c r="BU2097" s="5"/>
      <c r="BX2097" s="14"/>
      <c r="BY2097" s="28"/>
      <c r="DC2097" s="5" t="e">
        <f>IF(REPORTE!AH$2="si",IF(C2097=VALUE(REPORTE!C$11),IF(SUM(DC$1993:DC2098),CONCATENATE(INT(B2097),", "),INT(B2097)),""),IF(C2097=VALUE(REPORTE!C$10),IF(SUM(DC$1993:DC2098),CONCATENATE(INT(B2097),", "),INT(B2097)),""))</f>
        <v>#VALUE!</v>
      </c>
      <c r="DG2097" s="5"/>
      <c r="DH2097" s="5"/>
      <c r="DI2097" s="5"/>
      <c r="DJ2097" s="5"/>
    </row>
    <row r="2098" spans="1:114">
      <c r="A2098" s="24"/>
      <c r="B2098" s="3"/>
      <c r="H2098" s="5"/>
      <c r="BJ2098" s="123"/>
      <c r="BK2098" s="140"/>
      <c r="BP2098" s="5"/>
      <c r="BS2098" s="5"/>
      <c r="BT2098" s="5"/>
      <c r="BU2098" s="5"/>
      <c r="BX2098" s="14"/>
      <c r="BY2098" s="28"/>
      <c r="DC2098" s="5" t="e">
        <f>IF(REPORTE!AH$2="si",IF(C2098=VALUE(REPORTE!C$11),IF(SUM(DC$1993:DC2099),CONCATENATE(INT(B2098),", "),INT(B2098)),""),IF(C2098=VALUE(REPORTE!C$10),IF(SUM(DC$1993:DC2099),CONCATENATE(INT(B2098),", "),INT(B2098)),""))</f>
        <v>#VALUE!</v>
      </c>
      <c r="DG2098" s="5"/>
      <c r="DH2098" s="5"/>
      <c r="DI2098" s="5"/>
      <c r="DJ2098" s="5"/>
    </row>
    <row r="2099" spans="1:114">
      <c r="A2099" s="24"/>
      <c r="B2099" s="3"/>
      <c r="H2099" s="5"/>
      <c r="BJ2099" s="123"/>
      <c r="BK2099" s="140"/>
      <c r="BP2099" s="5"/>
      <c r="BS2099" s="5"/>
      <c r="BT2099" s="5"/>
      <c r="BU2099" s="5"/>
      <c r="BX2099" s="14"/>
      <c r="BY2099" s="28"/>
      <c r="DC2099" s="5" t="e">
        <f>IF(REPORTE!AH$2="si",IF(C2099=VALUE(REPORTE!C$11),IF(SUM(DC$1993:DC2100),CONCATENATE(INT(B2099),", "),INT(B2099)),""),IF(C2099=VALUE(REPORTE!C$10),IF(SUM(DC$1993:DC2100),CONCATENATE(INT(B2099),", "),INT(B2099)),""))</f>
        <v>#VALUE!</v>
      </c>
      <c r="DG2099" s="5"/>
      <c r="DH2099" s="5"/>
      <c r="DI2099" s="5"/>
      <c r="DJ2099" s="5"/>
    </row>
    <row r="2100" spans="1:114">
      <c r="A2100" s="24"/>
      <c r="B2100" s="3"/>
      <c r="H2100" s="5"/>
      <c r="BJ2100" s="123"/>
      <c r="BK2100" s="140"/>
      <c r="BP2100" s="5"/>
      <c r="BS2100" s="5"/>
      <c r="BT2100" s="5"/>
      <c r="BU2100" s="5"/>
      <c r="BX2100" s="14"/>
      <c r="BY2100" s="28"/>
      <c r="DC2100" s="5" t="e">
        <f>IF(REPORTE!AH$2="si",IF(C2100=VALUE(REPORTE!C$11),IF(SUM(DC$1993:DC2101),CONCATENATE(INT(B2100),", "),INT(B2100)),""),IF(C2100=VALUE(REPORTE!C$10),IF(SUM(DC$1993:DC2101),CONCATENATE(INT(B2100),", "),INT(B2100)),""))</f>
        <v>#VALUE!</v>
      </c>
      <c r="DG2100" s="5"/>
      <c r="DH2100" s="5"/>
      <c r="DI2100" s="5"/>
      <c r="DJ2100" s="5"/>
    </row>
    <row r="2101" spans="1:114">
      <c r="A2101" s="24"/>
      <c r="B2101" s="3"/>
      <c r="BJ2101" s="123"/>
      <c r="BK2101" s="140"/>
      <c r="BP2101" s="5"/>
      <c r="BS2101" s="5"/>
      <c r="BT2101" s="5"/>
      <c r="BU2101" s="5"/>
      <c r="BX2101" s="14"/>
      <c r="BY2101" s="28"/>
      <c r="DC2101" s="5" t="e">
        <f>IF(REPORTE!AH$2="si",IF(C2101=VALUE(REPORTE!C$11),IF(SUM(DC$1993:DC2102),CONCATENATE(INT(B2101),", "),INT(B2101)),""),IF(C2101=VALUE(REPORTE!C$10),IF(SUM(DC$1993:DC2102),CONCATENATE(INT(B2101),", "),INT(B2101)),""))</f>
        <v>#VALUE!</v>
      </c>
      <c r="DG2101" s="5"/>
      <c r="DH2101" s="5"/>
      <c r="DI2101" s="5"/>
      <c r="DJ2101" s="5"/>
    </row>
    <row r="2102" spans="1:114">
      <c r="A2102" s="24"/>
      <c r="B2102" s="3"/>
      <c r="BJ2102" s="123"/>
      <c r="BK2102" s="140"/>
      <c r="BP2102" s="5"/>
      <c r="BS2102" s="5"/>
      <c r="BT2102" s="5"/>
      <c r="BU2102" s="5"/>
      <c r="BX2102" s="14"/>
      <c r="BY2102" s="28"/>
      <c r="DC2102" s="5" t="e">
        <f>IF(REPORTE!AH$2="si",IF(C2102=VALUE(REPORTE!C$11),IF(SUM(DC$1993:DC2103),CONCATENATE(INT(B2102),", "),INT(B2102)),""),IF(C2102=VALUE(REPORTE!C$10),IF(SUM(DC$1993:DC2103),CONCATENATE(INT(B2102),", "),INT(B2102)),""))</f>
        <v>#VALUE!</v>
      </c>
      <c r="DG2102" s="5"/>
      <c r="DH2102" s="5"/>
      <c r="DI2102" s="5"/>
      <c r="DJ2102" s="5"/>
    </row>
    <row r="2103" spans="1:114">
      <c r="A2103" s="24"/>
      <c r="B2103" s="3"/>
      <c r="BJ2103" s="123"/>
      <c r="BK2103" s="140"/>
      <c r="BP2103" s="5"/>
      <c r="BS2103" s="5"/>
      <c r="BT2103" s="5"/>
      <c r="BU2103" s="5"/>
      <c r="BX2103" s="14"/>
      <c r="BY2103" s="28"/>
      <c r="DC2103" s="5" t="e">
        <f>IF(REPORTE!AH$2="si",IF(C2103=VALUE(REPORTE!C$11),IF(SUM(DC$1993:DC2104),CONCATENATE(INT(B2103),", "),INT(B2103)),""),IF(C2103=VALUE(REPORTE!C$10),IF(SUM(DC$1993:DC2104),CONCATENATE(INT(B2103),", "),INT(B2103)),""))</f>
        <v>#VALUE!</v>
      </c>
      <c r="DG2103" s="5"/>
      <c r="DH2103" s="5"/>
      <c r="DI2103" s="5"/>
      <c r="DJ2103" s="5"/>
    </row>
    <row r="2104" spans="1:114">
      <c r="A2104" s="24"/>
      <c r="B2104" s="3"/>
      <c r="BJ2104" s="123"/>
      <c r="BK2104" s="140"/>
      <c r="BP2104" s="5"/>
      <c r="BS2104" s="5"/>
      <c r="BT2104" s="5"/>
      <c r="BU2104" s="5"/>
      <c r="BX2104" s="14" t="str">
        <f t="shared" ref="BX2104:BX2117" si="226">IF(BU2104="","",C2104)</f>
        <v/>
      </c>
      <c r="BY2104" s="28"/>
      <c r="DC2104" s="5" t="e">
        <f>IF(REPORTE!AH$2="si",IF(C2104=VALUE(REPORTE!C$11),IF(SUM(DC$1993:DC2105),CONCATENATE(INT(B2104),", "),INT(B2104)),""),IF(C2104=VALUE(REPORTE!C$10),IF(SUM(DC$1993:DC2105),CONCATENATE(INT(B2104),", "),INT(B2104)),""))</f>
        <v>#VALUE!</v>
      </c>
      <c r="DG2104" s="5"/>
      <c r="DH2104" s="5"/>
      <c r="DI2104" s="5"/>
      <c r="DJ2104" s="5"/>
    </row>
    <row r="2105" spans="1:114">
      <c r="A2105" s="24"/>
      <c r="B2105" s="3"/>
      <c r="BJ2105" s="123"/>
      <c r="BK2105" s="140"/>
      <c r="BP2105" s="5"/>
      <c r="BS2105" s="5"/>
      <c r="BT2105" s="5"/>
      <c r="BU2105" s="5"/>
      <c r="BX2105" s="14" t="str">
        <f t="shared" si="226"/>
        <v/>
      </c>
      <c r="BY2105" s="28"/>
      <c r="DC2105" s="5" t="e">
        <f>IF(REPORTE!AH$2="si",IF(C2105=VALUE(REPORTE!C$11),IF(SUM(DC$1993:DC2106),CONCATENATE(INT(B2105),", "),INT(B2105)),""),IF(C2105=VALUE(REPORTE!C$10),IF(SUM(DC$1993:DC2106),CONCATENATE(INT(B2105),", "),INT(B2105)),""))</f>
        <v>#VALUE!</v>
      </c>
      <c r="DG2105" s="5"/>
      <c r="DH2105" s="5"/>
      <c r="DI2105" s="5"/>
      <c r="DJ2105" s="5"/>
    </row>
    <row r="2106" spans="1:114">
      <c r="A2106" s="24"/>
      <c r="B2106" s="3"/>
      <c r="BJ2106" s="123"/>
      <c r="BK2106" s="140"/>
      <c r="BP2106" s="5"/>
      <c r="BS2106" s="5"/>
      <c r="BT2106" s="5"/>
      <c r="BU2106" s="5"/>
      <c r="BX2106" s="14" t="str">
        <f t="shared" si="226"/>
        <v/>
      </c>
      <c r="BY2106" s="28"/>
      <c r="DC2106" s="5" t="e">
        <f>IF(REPORTE!AH$2="si",IF(C2106=VALUE(REPORTE!C$11),IF(SUM(DC$1993:DC2107),CONCATENATE(INT(B2106),", "),INT(B2106)),""),IF(C2106=VALUE(REPORTE!C$10),IF(SUM(DC$1993:DC2107),CONCATENATE(INT(B2106),", "),INT(B2106)),""))</f>
        <v>#VALUE!</v>
      </c>
      <c r="DG2106" s="5"/>
      <c r="DH2106" s="5"/>
      <c r="DI2106" s="5"/>
      <c r="DJ2106" s="5"/>
    </row>
    <row r="2107" spans="1:114">
      <c r="A2107" s="24"/>
      <c r="B2107" s="3"/>
      <c r="BJ2107" s="123"/>
      <c r="BK2107" s="140"/>
      <c r="BP2107" s="5"/>
      <c r="BS2107" s="5"/>
      <c r="BT2107" s="5"/>
      <c r="BU2107" s="5"/>
      <c r="BX2107" s="14" t="str">
        <f t="shared" si="226"/>
        <v/>
      </c>
      <c r="BY2107" s="28"/>
      <c r="DC2107" s="5" t="e">
        <f>IF(REPORTE!AH$2="si",IF(C2107=VALUE(REPORTE!C$11),IF(SUM(DC$1993:DC2108),CONCATENATE(INT(B2107),", "),INT(B2107)),""),IF(C2107=VALUE(REPORTE!C$10),IF(SUM(DC$1993:DC2108),CONCATENATE(INT(B2107),", "),INT(B2107)),""))</f>
        <v>#VALUE!</v>
      </c>
      <c r="DG2107" s="5"/>
      <c r="DH2107" s="5"/>
      <c r="DI2107" s="5"/>
      <c r="DJ2107" s="5"/>
    </row>
    <row r="2108" spans="1:114">
      <c r="A2108" s="24"/>
      <c r="B2108" s="3"/>
      <c r="BJ2108" s="123"/>
      <c r="BK2108" s="140"/>
      <c r="BP2108" s="5"/>
      <c r="BS2108" s="5"/>
      <c r="BT2108" s="5"/>
      <c r="BU2108" s="5"/>
      <c r="BX2108" s="14" t="str">
        <f t="shared" si="226"/>
        <v/>
      </c>
      <c r="BY2108" s="28"/>
      <c r="DC2108" s="5" t="e">
        <f>IF(REPORTE!AH$2="si",IF(C2108=VALUE(REPORTE!C$11),IF(SUM(DC$1993:DC2109),CONCATENATE(INT(B2108),", "),INT(B2108)),""),IF(C2108=VALUE(REPORTE!C$10),IF(SUM(DC$1993:DC2109),CONCATENATE(INT(B2108),", "),INT(B2108)),""))</f>
        <v>#VALUE!</v>
      </c>
      <c r="DG2108" s="5"/>
      <c r="DH2108" s="5"/>
      <c r="DI2108" s="5"/>
      <c r="DJ2108" s="5"/>
    </row>
    <row r="2109" spans="1:114">
      <c r="A2109" s="24"/>
      <c r="B2109" s="3"/>
      <c r="BJ2109" s="123"/>
      <c r="BK2109" s="140"/>
      <c r="BP2109" s="5"/>
      <c r="BS2109" s="5"/>
      <c r="BT2109" s="5"/>
      <c r="BU2109" s="5"/>
      <c r="BX2109" s="14" t="str">
        <f t="shared" si="226"/>
        <v/>
      </c>
      <c r="BY2109" s="28"/>
      <c r="DC2109" s="5" t="e">
        <f>IF(REPORTE!AH$2="si",IF(C2109=VALUE(REPORTE!C$11),IF(SUM(DC$1993:DC2110),CONCATENATE(INT(B2109),", "),INT(B2109)),""),IF(C2109=VALUE(REPORTE!C$10),IF(SUM(DC$1993:DC2110),CONCATENATE(INT(B2109),", "),INT(B2109)),""))</f>
        <v>#VALUE!</v>
      </c>
      <c r="DG2109" s="5"/>
      <c r="DH2109" s="5"/>
      <c r="DI2109" s="5"/>
      <c r="DJ2109" s="5"/>
    </row>
    <row r="2110" spans="1:114">
      <c r="A2110" s="24"/>
      <c r="B2110" s="3"/>
      <c r="BJ2110" s="123"/>
      <c r="BK2110" s="140"/>
      <c r="BP2110" s="5"/>
      <c r="BS2110" s="5"/>
      <c r="BT2110" s="5"/>
      <c r="BU2110" s="5"/>
      <c r="BX2110" s="14" t="str">
        <f t="shared" si="226"/>
        <v/>
      </c>
      <c r="BY2110" s="28"/>
      <c r="DC2110" s="5" t="e">
        <f>IF(REPORTE!AH$2="si",IF(C2110=VALUE(REPORTE!C$11),IF(SUM(DC$1993:DC2111),CONCATENATE(INT(B2110),", "),INT(B2110)),""),IF(C2110=VALUE(REPORTE!C$10),IF(SUM(DC$1993:DC2111),CONCATENATE(INT(B2110),", "),INT(B2110)),""))</f>
        <v>#VALUE!</v>
      </c>
      <c r="DG2110" s="5"/>
      <c r="DH2110" s="5"/>
      <c r="DI2110" s="5"/>
      <c r="DJ2110" s="5"/>
    </row>
    <row r="2111" spans="1:114">
      <c r="A2111" s="24"/>
      <c r="B2111" s="3"/>
      <c r="BJ2111" s="123"/>
      <c r="BK2111" s="140"/>
      <c r="BP2111" s="5"/>
      <c r="BS2111" s="5"/>
      <c r="BT2111" s="5"/>
      <c r="BU2111" s="5"/>
      <c r="BX2111" s="14" t="str">
        <f t="shared" si="226"/>
        <v/>
      </c>
      <c r="BY2111" s="28"/>
      <c r="DC2111" s="5" t="e">
        <f>IF(REPORTE!AH$2="si",IF(C2111=VALUE(REPORTE!C$11),IF(SUM(DC$1993:DC2112),CONCATENATE(INT(B2111),", "),INT(B2111)),""),IF(C2111=VALUE(REPORTE!C$10),IF(SUM(DC$1993:DC2112),CONCATENATE(INT(B2111),", "),INT(B2111)),""))</f>
        <v>#VALUE!</v>
      </c>
      <c r="DG2111" s="5"/>
      <c r="DH2111" s="5"/>
      <c r="DI2111" s="5"/>
      <c r="DJ2111" s="5"/>
    </row>
    <row r="2112" spans="1:114">
      <c r="A2112" s="24"/>
      <c r="B2112" s="3"/>
      <c r="BJ2112" s="123"/>
      <c r="BK2112" s="140"/>
      <c r="BP2112" s="5"/>
      <c r="BS2112" s="5"/>
      <c r="BT2112" s="5"/>
      <c r="BU2112" s="5"/>
      <c r="BX2112" s="14" t="str">
        <f t="shared" si="226"/>
        <v/>
      </c>
      <c r="BY2112" s="28"/>
      <c r="DC2112" s="5" t="e">
        <f>IF(REPORTE!AH$2="si",IF(C2112=VALUE(REPORTE!C$11),IF(SUM(DC$1993:DC2113),CONCATENATE(INT(B2112),", "),INT(B2112)),""),IF(C2112=VALUE(REPORTE!C$10),IF(SUM(DC$1993:DC2113),CONCATENATE(INT(B2112),", "),INT(B2112)),""))</f>
        <v>#VALUE!</v>
      </c>
      <c r="DG2112" s="5"/>
      <c r="DH2112" s="5"/>
      <c r="DI2112" s="5"/>
      <c r="DJ2112" s="5"/>
    </row>
    <row r="2113" spans="1:114">
      <c r="A2113" s="24"/>
      <c r="B2113" s="3"/>
      <c r="BJ2113" s="123"/>
      <c r="BK2113" s="140"/>
      <c r="BP2113" s="5"/>
      <c r="BS2113" s="5"/>
      <c r="BT2113" s="5"/>
      <c r="BU2113" s="5"/>
      <c r="BX2113" s="14" t="str">
        <f t="shared" si="226"/>
        <v/>
      </c>
      <c r="BY2113" s="28"/>
      <c r="DC2113" s="5" t="e">
        <f>IF(REPORTE!AH$2="si",IF(C2113=VALUE(REPORTE!C$11),IF(SUM(DC$1993:DC2114),CONCATENATE(INT(B2113),", "),INT(B2113)),""),IF(C2113=VALUE(REPORTE!C$10),IF(SUM(DC$1993:DC2114),CONCATENATE(INT(B2113),", "),INT(B2113)),""))</f>
        <v>#VALUE!</v>
      </c>
      <c r="DG2113" s="5"/>
      <c r="DH2113" s="5"/>
      <c r="DI2113" s="5"/>
      <c r="DJ2113" s="5"/>
    </row>
    <row r="2114" spans="1:114">
      <c r="A2114" s="24"/>
      <c r="B2114" s="3"/>
      <c r="BJ2114" s="123"/>
      <c r="BK2114" s="140"/>
      <c r="BP2114" s="5"/>
      <c r="BS2114" s="5"/>
      <c r="BT2114" s="5"/>
      <c r="BU2114" s="5"/>
      <c r="BX2114" s="14" t="str">
        <f t="shared" si="226"/>
        <v/>
      </c>
      <c r="BY2114" s="28"/>
      <c r="DC2114" s="5" t="e">
        <f>IF(REPORTE!AH$2="si",IF(C2114=VALUE(REPORTE!C$11),IF(SUM(DC$1993:DC2115),CONCATENATE(INT(B2114),", "),INT(B2114)),""),IF(C2114=VALUE(REPORTE!C$10),IF(SUM(DC$1993:DC2115),CONCATENATE(INT(B2114),", "),INT(B2114)),""))</f>
        <v>#VALUE!</v>
      </c>
      <c r="DG2114" s="5"/>
      <c r="DH2114" s="5"/>
      <c r="DI2114" s="5"/>
      <c r="DJ2114" s="5"/>
    </row>
    <row r="2115" spans="1:114">
      <c r="A2115" s="24"/>
      <c r="B2115" s="3"/>
      <c r="BJ2115" s="123"/>
      <c r="BK2115" s="140"/>
      <c r="BP2115" s="5"/>
      <c r="BS2115" s="5"/>
      <c r="BT2115" s="5"/>
      <c r="BU2115" s="5"/>
      <c r="BX2115" s="14" t="str">
        <f t="shared" si="226"/>
        <v/>
      </c>
      <c r="BY2115" s="28"/>
      <c r="DG2115" s="5"/>
      <c r="DH2115" s="5"/>
      <c r="DI2115" s="5"/>
      <c r="DJ2115" s="5"/>
    </row>
    <row r="2116" spans="1:114">
      <c r="A2116" s="24"/>
      <c r="BJ2116" s="123"/>
      <c r="BK2116" s="140"/>
      <c r="BP2116" s="5"/>
      <c r="BS2116" s="5"/>
      <c r="BT2116" s="5"/>
      <c r="BU2116" s="5"/>
      <c r="BX2116" s="14" t="str">
        <f t="shared" si="226"/>
        <v/>
      </c>
      <c r="BY2116" s="28"/>
      <c r="DG2116" s="5"/>
      <c r="DH2116" s="5"/>
      <c r="DI2116" s="5"/>
      <c r="DJ2116" s="5"/>
    </row>
    <row r="2117" spans="1:114">
      <c r="A2117" s="24"/>
      <c r="BJ2117" s="123"/>
      <c r="BK2117" s="140"/>
      <c r="BP2117" s="5"/>
      <c r="BS2117" s="5"/>
      <c r="BT2117" s="5"/>
      <c r="BU2117" s="5"/>
      <c r="BX2117" s="14" t="str">
        <f t="shared" si="226"/>
        <v/>
      </c>
      <c r="BY2117" s="28"/>
      <c r="DG2117" s="5"/>
      <c r="DH2117" s="5"/>
      <c r="DI2117" s="5"/>
      <c r="DJ2117" s="5"/>
    </row>
    <row r="2118" spans="1:114">
      <c r="A2118" s="24"/>
      <c r="BS2118" s="5"/>
      <c r="BT2118" s="5"/>
      <c r="BU2118" s="5"/>
      <c r="DG2118" s="5"/>
      <c r="DH2118" s="5"/>
      <c r="DI2118" s="5"/>
      <c r="DJ2118" s="5"/>
    </row>
    <row r="2119" spans="1:114">
      <c r="A2119" s="24"/>
      <c r="BS2119" s="5"/>
      <c r="BT2119" s="5"/>
      <c r="BU2119" s="5"/>
      <c r="DG2119" s="5"/>
      <c r="DH2119" s="5"/>
      <c r="DI2119" s="5"/>
      <c r="DJ2119" s="5"/>
    </row>
    <row r="2120" spans="1:114">
      <c r="A2120" s="24"/>
      <c r="BS2120" s="5"/>
      <c r="BT2120" s="5"/>
      <c r="BU2120" s="5"/>
    </row>
    <row r="2121" spans="1:114">
      <c r="BS2121" s="5"/>
      <c r="BT2121" s="5"/>
      <c r="BU2121" s="5"/>
    </row>
    <row r="2122" spans="1:114">
      <c r="BS2122" s="5"/>
      <c r="BT2122" s="5"/>
    </row>
  </sheetData>
  <autoFilter ref="B1:CI1412"/>
  <sortState ref="BL9:BL758">
    <sortCondition ref="BL9"/>
  </sortState>
  <conditionalFormatting sqref="L2:L2000">
    <cfRule type="expression" dxfId="159" priority="9">
      <formula>IF(OR(LEN(L2)=18,LEN(L2)=0), FALSE, TRUE)</formula>
    </cfRule>
  </conditionalFormatting>
  <conditionalFormatting sqref="C2:C2000">
    <cfRule type="expression" dxfId="158" priority="8">
      <formula>IF(OR(LEN(C2)=12,LEN(C2)=0), FALSE, TRUE)</formula>
    </cfRule>
  </conditionalFormatting>
  <conditionalFormatting sqref="I2:I2000">
    <cfRule type="expression" dxfId="157" priority="1">
      <formula>IF(OR(LEN(I2)=4,LEN(I2)=0), FALSE, TRUE)</formula>
    </cfRule>
  </conditionalFormatting>
  <conditionalFormatting sqref="N2:N2000">
    <cfRule type="expression" dxfId="156" priority="7">
      <formula>IF(OR(LEN(N2)=1,LEN(N2)=0), FALSE, TRUE)</formula>
    </cfRule>
  </conditionalFormatting>
  <conditionalFormatting sqref="X1:X1048576">
    <cfRule type="expression" dxfId="155" priority="3">
      <formula>$BA1=4</formula>
    </cfRule>
    <cfRule type="expression" dxfId="154" priority="4">
      <formula>$BA1=2</formula>
    </cfRule>
    <cfRule type="expression" dxfId="153" priority="5">
      <formula>$BA1=3</formula>
    </cfRule>
    <cfRule type="expression" dxfId="152" priority="6">
      <formula>$BA1=5</formula>
    </cfRule>
  </conditionalFormatting>
  <conditionalFormatting sqref="B1:AS1048576">
    <cfRule type="expression" dxfId="151" priority="10">
      <formula>MOD(IF($B1="","",$B1),2)=0</formula>
    </cfRule>
  </conditionalFormatting>
  <pageMargins left="0.7" right="0.7" top="0.75" bottom="0.75" header="0.3" footer="0.3"/>
  <pageSetup scale="75"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6626" r:id="rId4" name="Button 2">
              <controlPr defaultSize="0" print="0" autoFill="0" autoPict="0" macro="[0]!mapa">
                <anchor moveWithCells="1" sizeWithCells="1">
                  <from>
                    <xdr:col>2</xdr:col>
                    <xdr:colOff>9525</xdr:colOff>
                    <xdr:row>0</xdr:row>
                    <xdr:rowOff>0</xdr:rowOff>
                  </from>
                  <to>
                    <xdr:col>3</xdr:col>
                    <xdr:colOff>0</xdr:colOff>
                    <xdr:row>0</xdr:row>
                    <xdr:rowOff>238125</xdr:rowOff>
                  </to>
                </anchor>
              </controlPr>
            </control>
          </mc:Choice>
        </mc:AlternateContent>
        <mc:AlternateContent xmlns:mc="http://schemas.openxmlformats.org/markup-compatibility/2006">
          <mc:Choice Requires="x14">
            <control shapeId="26627" r:id="rId5" name="Button 3">
              <controlPr defaultSize="0" print="0" autoFill="0" autoPict="0" macro="[0]!actualizar">
                <anchor moveWithCells="1" sizeWithCells="1">
                  <from>
                    <xdr:col>0</xdr:col>
                    <xdr:colOff>0</xdr:colOff>
                    <xdr:row>0</xdr:row>
                    <xdr:rowOff>0</xdr:rowOff>
                  </from>
                  <to>
                    <xdr:col>1</xdr:col>
                    <xdr:colOff>895350</xdr:colOff>
                    <xdr:row>0</xdr:row>
                    <xdr:rowOff>228600</xdr:rowOff>
                  </to>
                </anchor>
              </controlPr>
            </control>
          </mc:Choice>
        </mc:AlternateContent>
        <mc:AlternateContent xmlns:mc="http://schemas.openxmlformats.org/markup-compatibility/2006">
          <mc:Choice Requires="x14">
            <control shapeId="26628" r:id="rId6" name="Button 4">
              <controlPr defaultSize="0" print="0" autoFill="0" autoPict="0" macro="[0]!sincronizarr">
                <anchor moveWithCells="1" sizeWithCells="1">
                  <from>
                    <xdr:col>3</xdr:col>
                    <xdr:colOff>19050</xdr:colOff>
                    <xdr:row>0</xdr:row>
                    <xdr:rowOff>9525</xdr:rowOff>
                  </from>
                  <to>
                    <xdr:col>3</xdr:col>
                    <xdr:colOff>1219200</xdr:colOff>
                    <xdr:row>0</xdr:row>
                    <xdr:rowOff>238125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
  <dimension ref="A1:BH3379"/>
  <sheetViews>
    <sheetView showGridLines="0" showRowColHeaders="0" zoomScaleNormal="100" workbookViewId="0">
      <selection activeCell="B9" sqref="B9"/>
    </sheetView>
  </sheetViews>
  <sheetFormatPr baseColWidth="10" defaultRowHeight="15"/>
  <cols>
    <col min="1" max="1" width="5" customWidth="1"/>
    <col min="2" max="2" width="13.28515625" style="2" customWidth="1"/>
    <col min="3" max="3" width="11" customWidth="1"/>
    <col min="4" max="4" width="7" style="2" customWidth="1"/>
    <col min="5" max="5" width="13" customWidth="1"/>
    <col min="6" max="6" width="16.140625" customWidth="1"/>
    <col min="7" max="7" width="11.5703125" customWidth="1"/>
    <col min="8" max="8" width="18.42578125" customWidth="1"/>
    <col min="9" max="9" width="19.28515625" customWidth="1"/>
    <col min="10" max="10" width="10.5703125" customWidth="1"/>
    <col min="11" max="11" width="8.85546875" customWidth="1"/>
    <col min="12" max="12" width="10.28515625" customWidth="1"/>
    <col min="13" max="13" width="14.28515625" customWidth="1"/>
    <col min="14" max="15" width="11.42578125" hidden="1" customWidth="1"/>
    <col min="16" max="16" width="14.42578125" hidden="1" customWidth="1"/>
    <col min="17" max="19" width="11.42578125" hidden="1" customWidth="1"/>
    <col min="20" max="20" width="18.7109375" hidden="1" customWidth="1"/>
    <col min="21" max="49" width="11.42578125" hidden="1" customWidth="1"/>
    <col min="50" max="50" width="16.5703125" hidden="1" customWidth="1"/>
    <col min="51" max="51" width="24.5703125" hidden="1" customWidth="1"/>
    <col min="52" max="52" width="12.28515625" hidden="1" customWidth="1"/>
    <col min="53" max="60" width="11.42578125" hidden="1" customWidth="1"/>
    <col min="61" max="79" width="11.42578125" customWidth="1"/>
  </cols>
  <sheetData>
    <row r="1" spans="1:53" ht="18.75" customHeight="1">
      <c r="A1" s="29"/>
      <c r="B1" s="29"/>
      <c r="C1" s="29"/>
      <c r="D1" s="29"/>
      <c r="F1" s="35"/>
      <c r="G1" s="35"/>
      <c r="H1" s="35"/>
      <c r="I1" s="35"/>
      <c r="J1" s="35"/>
      <c r="K1" s="35"/>
      <c r="L1" s="35"/>
      <c r="M1" s="35"/>
      <c r="N1" s="35"/>
      <c r="O1" s="35"/>
      <c r="AG1" t="e">
        <f>IF(Q5="M",IF(CONCATENATE(B17,B23,G23,G20,J20,J23,B20,J17,B26,G26,G17)="(  ●  )(  ●  )(  ●  )(  ●  )(  ●  )(  ●  )(  ●  )(  ●  )(  ●  )(  ●  )(  ●  )",1,2),IF(CONCATENATE(B17,B23,G23,G20,J20,J23,B20,J17,G17)="(  ●  )(  ●  )(  ●  )(  ●  )(  ●  )(  ●  )(  ●  )(  ●  )(  ●  )",1,2))</f>
        <v>#N/A</v>
      </c>
      <c r="AI1">
        <f>AK1</f>
        <v>0</v>
      </c>
      <c r="AM1" s="61" t="s">
        <v>195</v>
      </c>
      <c r="AN1" s="62" t="str">
        <f>DIRECC&amp;AN13</f>
        <v>C:\Users\Cader Linares\Documents\Programas\python\energia-main\Validacion\Archivo\m.pdf</v>
      </c>
      <c r="AW1" t="s">
        <v>10488</v>
      </c>
      <c r="AX1" t="s">
        <v>1</v>
      </c>
    </row>
    <row r="2" spans="1:53" ht="14.25" customHeight="1">
      <c r="A2" s="29"/>
      <c r="B2" s="29"/>
      <c r="C2" s="29"/>
      <c r="H2" s="153" t="str">
        <f>"REPRESENTACIÓN ESTATAL EN "&amp;UPPER(ESTADO)&amp;", CADER "&amp;UPPER(CADER)</f>
        <v>REPRESENTACIÓN ESTATAL EN NUEVO LEÓN, CADER LINARES</v>
      </c>
      <c r="I2" s="153"/>
      <c r="J2" s="153"/>
      <c r="K2" s="153"/>
      <c r="L2" s="153"/>
      <c r="M2" s="36"/>
      <c r="N2" s="36" t="s">
        <v>157</v>
      </c>
      <c r="O2" s="36"/>
      <c r="AH2" t="str">
        <f>IFERROR(IF(VLOOKUP(VALUE(C11),T:T,1,0)=0,"si","si"),"no")</f>
        <v>no</v>
      </c>
      <c r="AM2" s="62"/>
      <c r="AN2" s="62"/>
      <c r="AV2" t="s">
        <v>10489</v>
      </c>
      <c r="AW2">
        <v>1</v>
      </c>
      <c r="AX2" t="s">
        <v>10489</v>
      </c>
      <c r="AY2" t="s">
        <v>1</v>
      </c>
      <c r="AZ2" t="s">
        <v>10507</v>
      </c>
    </row>
    <row r="3" spans="1:53" ht="18" customHeight="1">
      <c r="A3" s="21"/>
      <c r="B3" s="21"/>
      <c r="C3" s="21"/>
      <c r="D3" s="21"/>
      <c r="E3" s="21"/>
      <c r="F3" s="144" t="s">
        <v>172</v>
      </c>
      <c r="G3" s="144"/>
      <c r="H3" s="144"/>
      <c r="I3" s="144"/>
      <c r="J3" s="144"/>
      <c r="K3" s="144"/>
      <c r="L3" s="144"/>
      <c r="M3" s="29"/>
      <c r="AM3" s="62" t="s">
        <v>10433</v>
      </c>
      <c r="AN3" s="62" t="str">
        <f>DIRECC&amp;"error.pdf"</f>
        <v>C:\Users\Cader Linares\Documents\Programas\python\energia-main\Validacion\Archivo\error.pdf</v>
      </c>
      <c r="AV3" t="s">
        <v>10490</v>
      </c>
      <c r="AW3">
        <v>2</v>
      </c>
      <c r="AX3" t="s">
        <v>10490</v>
      </c>
      <c r="AY3" t="s">
        <v>10521</v>
      </c>
      <c r="AZ3" t="s">
        <v>10535</v>
      </c>
    </row>
    <row r="4" spans="1:53" ht="16.5">
      <c r="D4" s="144" t="s">
        <v>10552</v>
      </c>
      <c r="E4" s="144"/>
      <c r="F4" s="144"/>
      <c r="G4" s="144"/>
      <c r="H4" s="144"/>
      <c r="I4" s="144"/>
      <c r="J4" s="144"/>
      <c r="K4" s="144"/>
      <c r="L4" s="144"/>
      <c r="M4" s="30"/>
      <c r="O4" t="str">
        <f>IFERROR(IF(VLOOKUP(C10,CHECKLIST!E14:U2000,17,0)=C9,"si","no"),"")</f>
        <v>si</v>
      </c>
      <c r="AM4" s="63" t="s">
        <v>10427</v>
      </c>
      <c r="AN4" s="64" t="str">
        <f>LEFT(PATH,LEN(PATH)-21)&amp;"Validacion\Archivo\"</f>
        <v>C:\Users\Cader Linares\Documents\Programas\python\energia-main\Validacion\Archivo\</v>
      </c>
      <c r="AV4" t="s">
        <v>10491</v>
      </c>
      <c r="AW4">
        <v>3</v>
      </c>
      <c r="AX4" t="s">
        <v>10491</v>
      </c>
      <c r="AY4" t="s">
        <v>10522</v>
      </c>
      <c r="AZ4" t="s">
        <v>19</v>
      </c>
    </row>
    <row r="5" spans="1:53" ht="16.5">
      <c r="M5" s="30"/>
      <c r="Q5" t="e">
        <f>IF(N8=1,INDEX(DATOS!N:N,MATCH(REPORTE!C10,DATOS!C:C,0),1),INDEX(DATOS!N:N,MATCH(VALUE(REPORTE!C11),DATOS!C:C,0),1))</f>
        <v>#N/A</v>
      </c>
      <c r="AM5" s="63" t="s">
        <v>10428</v>
      </c>
      <c r="AN5" s="66" t="s">
        <v>10563</v>
      </c>
      <c r="AV5" t="s">
        <v>10492</v>
      </c>
      <c r="AW5">
        <v>4</v>
      </c>
      <c r="AX5" s="26" t="s">
        <v>10492</v>
      </c>
      <c r="AY5" t="s">
        <v>10523</v>
      </c>
      <c r="AZ5">
        <v>102</v>
      </c>
      <c r="BA5" s="10">
        <f>IF(LEN(CLAVE_DISTRITO)&lt;3,TEXT(CLAVE_DISTRITO, "000"),CLAVE_DISTRITO)</f>
        <v>102</v>
      </c>
    </row>
    <row r="6" spans="1:53" ht="16.5">
      <c r="B6" s="87" t="str">
        <f>IFERROR(IF(INDEX(DATOS!AQ:AQ,(MATCH(VALUE(CARPETA),DATOS!B:B,0)))=0,"","*SERVICIO VERIFICADO"),"")</f>
        <v/>
      </c>
      <c r="AM6" s="62" t="s">
        <v>10476</v>
      </c>
      <c r="AN6" s="62" t="str">
        <f>LEFT(PATH,LEN(PATH)-21)&amp;"Scripts\validar.pyw"</f>
        <v>C:\Users\Cader Linares\Documents\Programas\python\energia-main\Scripts\validar.pyw</v>
      </c>
      <c r="AO6" t="str">
        <f>LEFT(PATH,LEN(PATH)-21)&amp;"Scripts\actualizar.pyw"</f>
        <v>C:\Users\Cader Linares\Documents\Programas\python\energia-main\Scripts\actualizar.pyw</v>
      </c>
      <c r="AV6" t="s">
        <v>10493</v>
      </c>
      <c r="AW6">
        <v>5</v>
      </c>
      <c r="AX6" t="s">
        <v>10493</v>
      </c>
      <c r="AY6" t="s">
        <v>10524</v>
      </c>
      <c r="AZ6">
        <v>12</v>
      </c>
      <c r="BA6" s="10" t="str">
        <f>IF(LEN(CLAVE_CADER)&lt;3,TEXT(CLAVE_CADER, "000"),CLAVE_CADER)</f>
        <v>012</v>
      </c>
    </row>
    <row r="7" spans="1:53" ht="16.5">
      <c r="B7" s="89"/>
      <c r="C7" s="87"/>
      <c r="E7" s="16"/>
      <c r="F7" s="16"/>
      <c r="AM7" s="63" t="s">
        <v>10429</v>
      </c>
      <c r="AN7" s="65" t="e">
        <f>"Expedientes\"&amp;AQ7&amp;".pdf"</f>
        <v>#VALUE!</v>
      </c>
      <c r="AQ7" t="e">
        <f>INDEX(DATOS!A:A,MATCH(VALUE(CARPETA),DATOS!B:B,0),1)</f>
        <v>#VALUE!</v>
      </c>
      <c r="AV7" t="s">
        <v>10494</v>
      </c>
      <c r="AW7">
        <v>6</v>
      </c>
      <c r="AX7" t="s">
        <v>10494</v>
      </c>
      <c r="AY7" t="s">
        <v>10525</v>
      </c>
      <c r="AZ7" t="s">
        <v>10536</v>
      </c>
    </row>
    <row r="8" spans="1:53" ht="16.5">
      <c r="D8"/>
      <c r="N8">
        <f>IFERROR(IF(C10="",0,1),"")</f>
        <v>0</v>
      </c>
      <c r="O8" t="str">
        <f>IFERROR(IF(VLOOKUP(VALUE(C11),CHECKLIST!E14:U1811,17,0)=REPORTE!C9,"si","no"),"no")</f>
        <v>no</v>
      </c>
      <c r="AM8" s="63" t="s">
        <v>10477</v>
      </c>
      <c r="AN8" t="str">
        <f>LEFT(PATH,LEN(PATH)-21)&amp;"Scripts\integrar.pyw"</f>
        <v>C:\Users\Cader Linares\Documents\Programas\python\energia-main\Scripts\integrar.pyw</v>
      </c>
      <c r="AV8" t="s">
        <v>10495</v>
      </c>
      <c r="AW8">
        <v>7</v>
      </c>
      <c r="AX8" t="s">
        <v>10495</v>
      </c>
      <c r="AY8" t="s">
        <v>10526</v>
      </c>
      <c r="AZ8" t="s">
        <v>10537</v>
      </c>
    </row>
    <row r="9" spans="1:53" ht="16.5">
      <c r="B9" s="42" t="s">
        <v>173</v>
      </c>
      <c r="C9" s="154" t="s">
        <v>157</v>
      </c>
      <c r="D9" s="154"/>
      <c r="E9" s="154"/>
      <c r="F9" s="154"/>
      <c r="I9" s="23" t="str">
        <f>IF(B12="","","LOCALIDAD:")</f>
        <v/>
      </c>
      <c r="J9" s="155" t="str">
        <f>IFERROR(HYPERLINK("#"&amp;"DATOS!aQ"&amp;MATCH(VALUE(CARPETA),DATOS!B:B,0),IF(I9="","",IFERROR(INDEX(DATOS!S:S,MATCH(IF(O4="SI",VALUE(C10),VALUE(REPORTE!C11)),DATOS!BX:BX,0),1),""))),"")</f>
        <v/>
      </c>
      <c r="K9" s="156"/>
      <c r="L9" s="156"/>
      <c r="M9" s="16"/>
      <c r="AM9" s="63" t="s">
        <v>10474</v>
      </c>
      <c r="AN9" t="s">
        <v>10564</v>
      </c>
      <c r="AV9" t="s">
        <v>10496</v>
      </c>
      <c r="AW9">
        <v>8</v>
      </c>
      <c r="AX9" t="s">
        <v>10496</v>
      </c>
      <c r="AY9" t="s">
        <v>10527</v>
      </c>
      <c r="AZ9" t="s">
        <v>10538</v>
      </c>
    </row>
    <row r="10" spans="1:53" ht="16.5">
      <c r="B10" s="39" t="str">
        <f>IFERROR(IF(N8=0,"","RPU:"),"")</f>
        <v/>
      </c>
      <c r="C10" s="143" t="str">
        <f>IFERROR(IF(IF(P41="","",IF(P42="",1,""))=1,INDEX(DATOS!C:C,MATCH(REPORTE!C9,DATOS!J:J,0),1),""),"")</f>
        <v/>
      </c>
      <c r="D10" s="143"/>
      <c r="E10" s="143"/>
      <c r="F10" s="143"/>
      <c r="I10" s="23" t="str">
        <f>IF(B12="","","MUNICIPIO:")</f>
        <v/>
      </c>
      <c r="J10" s="145" t="str">
        <f>IF(I10="","",IFERROR(INDEX(DATOS!R:R,MATCH(IF(O4="SI",VALUE(C10),VALUE(REPORTE!C11)),DATOS!BX:BX,0),1),""))</f>
        <v/>
      </c>
      <c r="K10" s="145"/>
      <c r="L10" s="145"/>
      <c r="M10" s="16"/>
      <c r="AM10" s="63" t="s">
        <v>10478</v>
      </c>
      <c r="AN10" s="118" t="str">
        <f>LEFT(PATH,LEN(PATH)-21)&amp;"Scripts\editar.pyw"</f>
        <v>C:\Users\Cader Linares\Documents\Programas\python\energia-main\Scripts\editar.pyw</v>
      </c>
      <c r="AV10" t="s">
        <v>10497</v>
      </c>
      <c r="AW10">
        <v>9</v>
      </c>
      <c r="AX10" t="s">
        <v>10497</v>
      </c>
      <c r="AY10" t="s">
        <v>10528</v>
      </c>
      <c r="AZ10" t="s">
        <v>10539</v>
      </c>
    </row>
    <row r="11" spans="1:53" ht="16.5">
      <c r="B11" s="43" t="str">
        <f>IF(C9="","",IF(N8=0,"RPU:",""))</f>
        <v/>
      </c>
      <c r="C11" s="148">
        <v>396051000332</v>
      </c>
      <c r="D11" s="148"/>
      <c r="E11" s="148"/>
      <c r="F11" s="148"/>
      <c r="G11" s="37"/>
      <c r="I11" s="23" t="str">
        <f>IF(B12="","","EQUIPO:")</f>
        <v/>
      </c>
      <c r="J11" s="145" t="str">
        <f>IF(I11="","",IFERROR(CONCATENATE(INDEX(DATOS!Y:Y,MATCH(IF(O4="SI",VALUE(C10),VALUE(REPORTE!C11)),DATOS!BX:BX,0),1),"  HP"),""))</f>
        <v/>
      </c>
      <c r="K11" s="145"/>
      <c r="L11" s="145"/>
      <c r="M11" s="16"/>
      <c r="AM11" s="63" t="s">
        <v>10479</v>
      </c>
      <c r="AN11" s="62" t="str">
        <f>LEFT(PATH,LEN(PATH)-21)&amp;"Scripts\sincronizar.pyw"</f>
        <v>C:\Users\Cader Linares\Documents\Programas\python\energia-main\Scripts\sincronizar.pyw</v>
      </c>
      <c r="AV11" t="s">
        <v>10498</v>
      </c>
      <c r="AW11">
        <v>10</v>
      </c>
      <c r="AX11" t="s">
        <v>10498</v>
      </c>
    </row>
    <row r="12" spans="1:53" ht="16.5">
      <c r="B12" s="40" t="str">
        <f>IF(C12="","","CARPETA:")</f>
        <v/>
      </c>
      <c r="C12" s="147" t="str">
        <f>IFERROR(IF(N8=0,IF(AH2="si",DATOS!DE2,""),DATOS!DE2),"")</f>
        <v/>
      </c>
      <c r="D12" s="147"/>
      <c r="E12" s="147"/>
      <c r="F12" s="147"/>
      <c r="G12" s="100"/>
      <c r="I12" s="23" t="str">
        <f>IF(B12="","","CUOTA ENERGETICA:")</f>
        <v/>
      </c>
      <c r="J12" s="145" t="str">
        <f>IF(I12="","",IFERROR(CONCATENATE(INDEX(DATOS!BV:BV,MATCH(IF(O4="SI",VALUE(C10),VALUE(REPORTE!C11)),DATOS!BX:BX,0),1),"  KW/H"),""))</f>
        <v/>
      </c>
      <c r="K12" s="145"/>
      <c r="L12" s="145"/>
      <c r="M12" s="16"/>
      <c r="AM12" s="63" t="s">
        <v>10487</v>
      </c>
      <c r="AN12" t="str">
        <f>LEFT(PATH,LEN(PATH)-21)&amp;"Scripts\mapa.pyw"</f>
        <v>C:\Users\Cader Linares\Documents\Programas\python\energia-main\Scripts\mapa.pyw</v>
      </c>
      <c r="AV12" t="s">
        <v>10499</v>
      </c>
      <c r="AW12">
        <v>11</v>
      </c>
      <c r="AX12" t="s">
        <v>10499</v>
      </c>
    </row>
    <row r="13" spans="1:53" ht="15" customHeight="1">
      <c r="B13" s="40" t="str">
        <f>IF(B12="","","NO. REGISTRO:")</f>
        <v/>
      </c>
      <c r="C13" s="23"/>
      <c r="D13" s="23"/>
      <c r="E13" s="2" t="str">
        <f>IF(B13="","",IFERROR(INDEX(DATOS!BW:BW,MATCH(IF(O4="SI",VALUE(C10),VALUE(C11)),DATOS!BX:BX,0),1),""))</f>
        <v/>
      </c>
      <c r="F13" s="23"/>
      <c r="I13" s="23" t="str">
        <f>IF(B12="","","DOCUMENTO CNA:")</f>
        <v/>
      </c>
      <c r="J13" s="23"/>
      <c r="K13" s="23"/>
      <c r="L13" s="23" t="str">
        <f>IF(I11="","",IFERROR(CONCATENATE(INDEX(DATOS!BD:BD,MATCH(IF(O4="SI",VALUE(C10),VALUE(REPORTE!C11)),DATOS!BX:BX,0),1),""),""))</f>
        <v/>
      </c>
      <c r="M13" s="16"/>
      <c r="AM13" t="s">
        <v>10430</v>
      </c>
      <c r="AN13" t="str">
        <f>IFERROR(IF(FIND("Exp",INDEX,1)=1,EXPEDIENTE,EXPEDIENTE),IF(LEN(CARPETA)=1,"000"&amp;CARPETA,IF(LEN(CARPETA)=2,"00"&amp;CARPETA,IF(LEN(CARPETA)=3,"0"&amp;CARPETA,CARPETA)))&amp;INDEX)</f>
        <v>m.pdf</v>
      </c>
      <c r="AV13" t="s">
        <v>10500</v>
      </c>
      <c r="AW13">
        <v>12</v>
      </c>
      <c r="AX13" t="s">
        <v>10500</v>
      </c>
    </row>
    <row r="14" spans="1:53">
      <c r="B14" s="151"/>
      <c r="C14" s="151"/>
      <c r="L14" s="16"/>
      <c r="M14" s="16"/>
      <c r="AV14" t="s">
        <v>10501</v>
      </c>
      <c r="AW14">
        <v>13</v>
      </c>
      <c r="AX14" t="s">
        <v>10501</v>
      </c>
    </row>
    <row r="15" spans="1:53" ht="15" customHeight="1">
      <c r="B15" s="151"/>
      <c r="C15" s="151"/>
      <c r="H15" s="101"/>
      <c r="L15" s="16"/>
      <c r="M15" s="16"/>
      <c r="AV15" t="s">
        <v>10502</v>
      </c>
      <c r="AW15">
        <v>14</v>
      </c>
      <c r="AX15" t="s">
        <v>10502</v>
      </c>
    </row>
    <row r="16" spans="1:53">
      <c r="H16" s="23"/>
      <c r="I16" s="100"/>
      <c r="L16" s="16"/>
      <c r="M16" s="16"/>
      <c r="O16" t="str">
        <f>IF(J28="","",IF(N8=0,12,23))</f>
        <v/>
      </c>
      <c r="AV16" t="s">
        <v>10503</v>
      </c>
      <c r="AW16">
        <v>15</v>
      </c>
      <c r="AX16" t="s">
        <v>10503</v>
      </c>
    </row>
    <row r="17" spans="2:50" ht="15.75">
      <c r="B17" s="44" t="str">
        <f>IFERROR(IF(N8=0,IF(AH2="si",IF(VLOOKUP(VALUE(C11),CHECKLIST!E14:Q1514,3,0)="","(  ●  )",IF(LEN(VLOOKUP(VALUE(C11),CHECKLIST!E14:Q1514,3,0))&gt;1,CONCATENATE("( ",PROPER(VLOOKUP(VALUE(C11),CHECKLIST!E14:Q1514,3,0))," )"),"(   X   )")),""),IF(VLOOKUP(VALUE(C10),CHECKLIST!E14:Q1514,3,0)="","(  ●  )",IF(LEN(VLOOKUP(VALUE(C10),CHECKLIST!E14:Q1514,3,0))&gt;1,CONCATENATE("( ",PROPER(VLOOKUP(VALUE(C10),CHECKLIST!E14:Q1514,3,0))," )"),"(   X   )"))),"(   X   )")</f>
        <v/>
      </c>
      <c r="C17" t="str">
        <f>IF(B17="","","SOLICITUD")</f>
        <v/>
      </c>
      <c r="G17" s="44" t="str">
        <f>IFERROR(IF(N8=0,IF(AH2="si",IF(VLOOKUP(VALUE(C11),CHECKLIST!E14:Q1514,11,0)="","(  ●  )",IF(LEN(VLOOKUP(VALUE(C11),CHECKLIST!E14:Q1514,11,0))&gt;1,CONCATENATE("( ",PROPER(VLOOKUP(VALUE(C11),CHECKLIST!E14:Q1514,11,0))," )"),"(   X   )")),""),IF(VLOOKUP(VALUE(C10),CHECKLIST!E14:Q1514,11,0)="","(  ●  )",IF(LEN(VLOOKUP(VALUE(C10),CHECKLIST!E14:Q1514,11,0))&gt;1,CONCATENATE("( ",PROPER(VLOOKUP(VALUE(C10),CHECKLIST!E14:Q1514,11,0))," )"),"(   X   )"))),"(   X   )")</f>
        <v/>
      </c>
      <c r="H17" t="str">
        <f>IF(G20="","","BIOMÉTRICOS")</f>
        <v/>
      </c>
      <c r="J17" s="44" t="str">
        <f>IFERROR(IF(N8=0,IF(AH2="si",IF(VLOOKUP(VALUE(C11),CHECKLIST!E14:Q1514,10,0)="","(  ●  )",IF(LEN(VLOOKUP(VALUE(C11),CHECKLIST!E14:Q1514,10,0))&gt;1,CONCATENATE("( ",PROPER(VLOOKUP(VALUE(C11),CHECKLIST!E14:Q1514,10,0))," )"),"(   X   )")),""),IF(VLOOKUP(VALUE(C10),CHECKLIST!E14:Q1514,10,0)="","(  ●  )",IF(LEN(VLOOKUP(VALUE(C10),CHECKLIST!E14:Q1514,10,0))&gt;1,CONCATENATE("( ",PROPER(VLOOKUP(VALUE(C10),CHECKLIST!E14:Q1514,10,0))," )"),"(   X   )"))),"(   X   )")</f>
        <v/>
      </c>
      <c r="K17" t="str">
        <f>IF(J17="","","IDENTIFICACIÓN")</f>
        <v/>
      </c>
      <c r="M17" s="16"/>
      <c r="AV17" t="s">
        <v>10504</v>
      </c>
      <c r="AW17">
        <v>16</v>
      </c>
      <c r="AX17" t="s">
        <v>10504</v>
      </c>
    </row>
    <row r="18" spans="2:50">
      <c r="B18" s="45"/>
      <c r="J18" s="41"/>
      <c r="L18" s="16"/>
      <c r="M18" s="16"/>
      <c r="AV18" t="s">
        <v>10505</v>
      </c>
      <c r="AW18">
        <v>17</v>
      </c>
      <c r="AX18" t="s">
        <v>10505</v>
      </c>
    </row>
    <row r="19" spans="2:50" ht="15" customHeight="1">
      <c r="B19" s="45"/>
      <c r="G19" s="41"/>
      <c r="H19" s="23"/>
      <c r="I19" s="100"/>
      <c r="J19" s="41"/>
      <c r="L19" s="16"/>
      <c r="M19" s="16"/>
      <c r="AV19" t="s">
        <v>10506</v>
      </c>
      <c r="AW19">
        <v>18</v>
      </c>
      <c r="AX19" t="s">
        <v>10506</v>
      </c>
    </row>
    <row r="20" spans="2:50" ht="15" customHeight="1">
      <c r="B20" s="44" t="str">
        <f>IFERROR(IF(N8=0,IF(AH2="si",IF(VLOOKUP(VALUE(C11),CHECKLIST!E14:Q1514,9,0)="","(  ●  )",IF(LEN(VLOOKUP(VALUE(C11),CHECKLIST!E14:Q1514,9,0))&gt;1,CONCATENATE("( ",PROPER(VLOOKUP(VALUE(C11),CHECKLIST!E14:Q1514,9,0))," )"),"(   X   )")),""),IF(VLOOKUP(VALUE(C10),CHECKLIST!E14:Q1514,9,0)="","(  ●  )",IF(LEN(VLOOKUP(VALUE(C10),CHECKLIST!E14:Q1514,9,0))&gt;1,CONCATENATE("( ",PROPER(VLOOKUP(VALUE(C10),CHECKLIST!E14:Q1514,9,0))," )"),"(   X   )"))),"(   X   )")</f>
        <v/>
      </c>
      <c r="C20" t="str">
        <f>IF(B20="","","CURP")</f>
        <v/>
      </c>
      <c r="G20" s="44" t="str">
        <f>IFERROR(IF(N8=0,IF(AH2="si",IF(VLOOKUP(VALUE(C11),CHECKLIST!E14:Q1514,6,0)="","(  ●  )",IF(LEN(VLOOKUP(VALUE(C11),CHECKLIST!E14:Q1514,6,0))&gt;1,CONCATENATE("( ",PROPER(VLOOKUP(VALUE(C11),CHECKLIST!E14:Q1514,6,0))," )"),"(   X   )")),""),IF(VLOOKUP(VALUE(C10),CHECKLIST!E14:Q1514,6,0)="","(  ●  )",IF(LEN(VLOOKUP(VALUE(C10),CHECKLIST!E14:Q1514,6,0))&gt;1,CONCATENATE("( ",PROPER(VLOOKUP(VALUE(C10),CHECKLIST!E14:Q1514,6,0))," )"),"(   X   )"))),"(   X   )")</f>
        <v/>
      </c>
      <c r="H20" t="str">
        <f>IF(G20="","","RECIBO LUZ")</f>
        <v/>
      </c>
      <c r="I20" s="100"/>
      <c r="J20" s="44" t="str">
        <f>IFERROR(IF(N8=0,IF(AH2="si",IF(VLOOKUP(VALUE(C11),CHECKLIST!E14:Q1514,7,0)="","(  ●  )",IF(LEN(VLOOKUP(VALUE(C11),CHECKLIST!E14:Q1514,7,0))&gt;1,CONCATENATE("( ",PROPER(VLOOKUP(VALUE(C11),CHECKLIST!E14:Q1514,7,0))," )"),"(   X   )")),""),IF(VLOOKUP(VALUE(C10),CHECKLIST!E14:Q1514,7,0)="","(  ●  )",IF(LEN(VLOOKUP(VALUE(C10),CHECKLIST!E14:Q1514,7,0))&gt;1,CONCATENATE("( ",PROPER(VLOOKUP(VALUE(C10),CHECKLIST!E14:Q1514,7,0))," )"),"(   X   )"))),"(   X   )")</f>
        <v/>
      </c>
      <c r="K20" t="str">
        <f>IF(J20="","","FACTURAS")</f>
        <v/>
      </c>
      <c r="M20" s="16"/>
      <c r="AM20" t="s">
        <v>10431</v>
      </c>
      <c r="AN20" s="37">
        <v>396051000332</v>
      </c>
      <c r="AO20" s="37" t="e">
        <f>INDEX(DATOS!J:J,MATCH(REPORTE!AN20,DATOS!C:C,0),1)</f>
        <v>#N/A</v>
      </c>
      <c r="AP20" s="37"/>
      <c r="AV20" t="s">
        <v>10507</v>
      </c>
      <c r="AW20">
        <v>19</v>
      </c>
      <c r="AX20" t="s">
        <v>10507</v>
      </c>
    </row>
    <row r="21" spans="2:50" ht="15.75">
      <c r="B21" s="45"/>
      <c r="G21" s="25"/>
      <c r="H21" s="23"/>
      <c r="L21" s="16"/>
      <c r="M21" s="16"/>
      <c r="AV21" t="s">
        <v>10508</v>
      </c>
      <c r="AW21">
        <v>20</v>
      </c>
      <c r="AX21" s="26" t="s">
        <v>10508</v>
      </c>
    </row>
    <row r="22" spans="2:50">
      <c r="B22" s="45"/>
      <c r="I22" s="101"/>
      <c r="L22" s="16"/>
      <c r="M22" s="16"/>
      <c r="AV22" t="s">
        <v>10509</v>
      </c>
      <c r="AW22">
        <v>21</v>
      </c>
      <c r="AX22" s="26" t="s">
        <v>10509</v>
      </c>
    </row>
    <row r="23" spans="2:50" ht="15.75">
      <c r="B23" s="44" t="str">
        <f>IFERROR(IF(N8=0,IF(AH2="si",IF(VLOOKUP(VALUE(C11),CHECKLIST!E14:Q1514,4,0)="","(  ●  )",IF(LEN(VLOOKUP(VALUE(C11),CHECKLIST!E14:Q1514,4,0))&gt;1,CONCATENATE("( ",PROPER(VLOOKUP(VALUE(C11),CHECKLIST!E14:Q1514,4,0))," )"),"(   X   )")),""),IF(VLOOKUP(VALUE(C10),CHECKLIST!E14:Q1514,4,0)="","(  ●  )",IF(LEN(VLOOKUP(VALUE(C10),CHECKLIST!E14:Q1514,4,0))&gt;1,CONCATENATE("( ",PROPER(VLOOKUP(VALUE(C10),CHECKLIST!E14:Q1514,4,0))," )"),"(   X   )"))),"(   X   )")</f>
        <v/>
      </c>
      <c r="C23" t="str">
        <f>IF(B23="","","TITULO CNA")</f>
        <v/>
      </c>
      <c r="F23" s="25"/>
      <c r="G23" s="44" t="str">
        <f>IFERROR(IF(N8=0,IF(AH2="si",IF(VLOOKUP(VALUE(C11),CHECKLIST!E14:Q1514,5,0)="","(  ●  )",IF(LEN(VLOOKUP(VALUE(C11),CHECKLIST!E14:Q1514,5,0))&gt;1,CONCATENATE("( ",PROPER(VLOOKUP(VALUE(C11),CHECKLIST!E14:Q1514,5,0)),")"),"(   X   )")),""),IF(VLOOKUP(VALUE(C10),CHECKLIST!E14:Q1514,5,0)="","(  ●  )",IF(LEN(VLOOKUP(VALUE(C10),CHECKLIST!E14:Q1514,5,0))&gt;1,CONCATENATE("( ",PROPER(VLOOKUP(VALUE(C10),CHECKLIST!E14:Q1514,5,0)),")"),"(   X   )"))),"(   X   )")</f>
        <v/>
      </c>
      <c r="H23" t="str">
        <f>IF(G23="","","ESCRITURAS")</f>
        <v/>
      </c>
      <c r="I23" s="100"/>
      <c r="J23" s="44" t="str">
        <f>IFERROR(IF(N8=0,IF(AH2="si",IF(VLOOKUP(VALUE(C11),CHECKLIST!E14:Q1514,8,0)="","(  ●  )",IF(LEN(VLOOKUP(VALUE(C11),CHECKLIST!E14:Q1514,8,0))&gt;1,CONCATENATE("( ",PROPER(VLOOKUP(VALUE(C11),CHECKLIST!E14:Q1514,8,0)),")"),"(   X   )")),""),IF(VLOOKUP(VALUE(C10),CHECKLIST!E14:Q1514,8,0)="","(  ●  )",IF(LEN(VLOOKUP(VALUE(C10),CHECKLIST!E14:Q1514,8,0))&gt;1,CONCATENATE("( ",PROPER(VLOOKUP(VALUE(C10),CHECKLIST!E14:Q1514,8,0)),")"),"(   X   )"))),"(   X   )")</f>
        <v/>
      </c>
      <c r="K23" t="str">
        <f>IF(J23="","","CROQUIS")</f>
        <v/>
      </c>
      <c r="L23" s="16"/>
      <c r="M23" s="16"/>
      <c r="AV23" t="s">
        <v>10510</v>
      </c>
      <c r="AW23">
        <v>22</v>
      </c>
      <c r="AX23" t="s">
        <v>10510</v>
      </c>
    </row>
    <row r="24" spans="2:50" ht="15" customHeight="1">
      <c r="B24" s="45"/>
      <c r="L24" s="16"/>
      <c r="M24" s="16"/>
      <c r="AV24" t="s">
        <v>10511</v>
      </c>
      <c r="AW24">
        <v>23</v>
      </c>
      <c r="AX24" t="s">
        <v>10511</v>
      </c>
    </row>
    <row r="25" spans="2:50" ht="15" customHeight="1">
      <c r="B25" s="45"/>
      <c r="L25" s="16"/>
      <c r="M25" s="16"/>
      <c r="AV25" t="s">
        <v>10512</v>
      </c>
      <c r="AW25">
        <v>24</v>
      </c>
      <c r="AX25" t="s">
        <v>10512</v>
      </c>
    </row>
    <row r="26" spans="2:50" ht="15.75">
      <c r="B26" s="44" t="str">
        <f>IFERROR(IFERROR(IF(N8=0,IF(AH2="si",IF(VLOOKUP(VALUE(C11),CHECKLIST!E14:Q1514,12,0)="","(  ●  )",IF(LEN(VLOOKUP(VALUE(C11),CHECKLIST!E14:Q1514,12,0))&gt;1,CONCATENATE("( ",PROPER(VLOOKUP(VALUE(C11),CHECKLIST!E14:Q1514,12,0))," )"),"(   X   )")),""),IF(VLOOKUP(VALUE(C10),CHECKLIST!E14:Q1514,12,0)="","(  ●  )",IF(LEN(VLOOKUP(VALUE(C10),CHECKLIST!E14:Q1514,12,0))&gt;1,CONCATENATE("( ",PROPER(VLOOKUP(VALUE(C10),CHECKLIST!E14:Q1514,12,0))," )"),"(   X   )"))),"(   X   )"),"")</f>
        <v/>
      </c>
      <c r="C26" t="str">
        <f>IF(B26="","","RFC")</f>
        <v/>
      </c>
      <c r="G26" s="44" t="str">
        <f>IFERROR(IF(INDEX(DATOS!N:N,MATCH(VALUE(REPORTE!C12),DATOS!B:B,0),1)="F","",IFERROR(IF(N8=0,IF(AH2="si",IF(VLOOKUP(VALUE(C11),CHECKLIST!E14:Q1514,13,0)="","(  ●  )",IF(LEN(VLOOKUP(VALUE(C11),CHECKLIST!E14:Q1514,13,0))&gt;1,CONCATENATE("( ",PROPER(VLOOKUP(VALUE(C11),CHECKLIST!E14:Q1514,13,0))," )"),"(   X   )")),""),IF(VLOOKUP(VALUE(C10),CHECKLIST!E14:Q1514,13,0)="","(  ●  )",IF(LEN(VLOOKUP(VALUE(C10),CHECKLIST!E14:Q1514,13,0))&gt;1,CONCATENATE("( ",PROPER(VLOOKUP(VALUE(C10),CHECKLIST!E14:Q1514,13,0))," )"),"(   X   )"))),"(   X   )")),"")</f>
        <v/>
      </c>
      <c r="H26" t="str">
        <f>IF(G26="","","ACTA COSNTITUTIVA")</f>
        <v/>
      </c>
      <c r="J26" s="88" t="str">
        <f>IFERROR(IF(INDEX(DATOS!N:N,(MATCH(VALUE(CARPETA),DATOS!B:B,0)))="M",IF(FIND(";",INDEX(DATOS!P:P,(MATCH(VALUE(CARPETA),DATOS!B:B,0))),1)&gt;0,"        *TRAE CARTA PODER"),IF(INDEX(DATOS!P:P,(MATCH(VALUE(CARPETA),DATOS!B:B,0)))="NO APLICA","",IF(INDEX(DATOS!P:P,(MATCH(VALUE(CARPETA),DATOS!B:B,0)))="","","        *TRAE CARTA PODER"))),"")</f>
        <v/>
      </c>
      <c r="K26" s="90"/>
      <c r="L26" s="87"/>
      <c r="M26" s="38"/>
      <c r="N26" s="38"/>
      <c r="O26" s="38"/>
      <c r="AV26" t="s">
        <v>10513</v>
      </c>
      <c r="AW26">
        <v>25</v>
      </c>
      <c r="AX26" t="s">
        <v>10513</v>
      </c>
    </row>
    <row r="27" spans="2:50" ht="15.75">
      <c r="B27" s="44"/>
      <c r="G27" s="44"/>
      <c r="H27" s="44"/>
      <c r="J27" s="86"/>
      <c r="K27" s="86"/>
      <c r="L27" s="86"/>
      <c r="M27" s="38"/>
      <c r="N27" s="38"/>
      <c r="O27" s="38"/>
      <c r="AV27" t="s">
        <v>10514</v>
      </c>
      <c r="AW27">
        <v>26</v>
      </c>
      <c r="AX27" t="s">
        <v>10514</v>
      </c>
    </row>
    <row r="28" spans="2:50" ht="15.75">
      <c r="B28" s="151"/>
      <c r="C28" s="151"/>
      <c r="G28" s="44"/>
      <c r="I28" s="101"/>
      <c r="J28" s="146" t="str">
        <f>IFERROR(IF(CONCATENATE(N8,O8,AH2)="0nosi"," ",IF(CONCATENATE(N8,O4)="1no"," ","")),"")</f>
        <v/>
      </c>
      <c r="K28" s="146"/>
      <c r="L28" s="146"/>
      <c r="M28" s="38"/>
      <c r="N28" s="38"/>
      <c r="O28" s="38"/>
      <c r="AV28" t="s">
        <v>10515</v>
      </c>
      <c r="AW28">
        <v>27</v>
      </c>
      <c r="AX28" t="s">
        <v>10515</v>
      </c>
    </row>
    <row r="29" spans="2:50" ht="15.75" hidden="1">
      <c r="B29" s="44"/>
      <c r="G29" s="44"/>
      <c r="M29" s="38"/>
      <c r="N29" s="38"/>
      <c r="O29" s="38"/>
      <c r="AV29" t="s">
        <v>10516</v>
      </c>
      <c r="AW29">
        <v>28</v>
      </c>
      <c r="AX29" t="s">
        <v>10516</v>
      </c>
    </row>
    <row r="30" spans="2:50" hidden="1">
      <c r="AM30" t="s">
        <v>10433</v>
      </c>
      <c r="AN30" t="s">
        <v>10434</v>
      </c>
      <c r="AO30" s="68">
        <f>IFERROR(IF(IFERROR(FIND("x",ERROR,1),FIND("X",ERROR,1))=1,1,1),"")</f>
        <v>1</v>
      </c>
      <c r="AV30" t="s">
        <v>10517</v>
      </c>
      <c r="AW30">
        <v>29</v>
      </c>
      <c r="AX30" t="s">
        <v>10517</v>
      </c>
    </row>
    <row r="31" spans="2:50" hidden="1">
      <c r="M31" s="16"/>
      <c r="AV31" t="s">
        <v>10518</v>
      </c>
      <c r="AW31">
        <v>30</v>
      </c>
      <c r="AX31" t="s">
        <v>10518</v>
      </c>
    </row>
    <row r="32" spans="2:50">
      <c r="B32" s="152" t="str">
        <f>IF(IF(I10="","",IFERROR(INDEX(DATOS!AR:AR,MATCH(IF(O4="SI",VALUE(C10),VALUE(REPORTE!C11)),DATOS!BX:BX,0),1),""))=0,"",IF(I10="","",IFERROR(INDEX(DATOS!AR:AR,MATCH(IF(O4="SI",VALUE(C10),VALUE(REPORTE!C11)),DATOS!BX:BX,0),1),"")))</f>
        <v/>
      </c>
      <c r="C32" s="152"/>
      <c r="D32" s="152"/>
      <c r="E32" s="152"/>
      <c r="F32" s="152"/>
      <c r="G32" s="152"/>
      <c r="H32" s="152"/>
      <c r="I32" s="152"/>
      <c r="J32" s="152"/>
      <c r="K32" s="152"/>
      <c r="L32" s="152"/>
      <c r="M32" s="16"/>
      <c r="AV32" t="s">
        <v>10519</v>
      </c>
      <c r="AW32">
        <v>31</v>
      </c>
      <c r="AX32" s="26" t="s">
        <v>10519</v>
      </c>
    </row>
    <row r="33" spans="2:50" ht="15" customHeight="1">
      <c r="B33" s="150" t="s">
        <v>10551</v>
      </c>
      <c r="C33" s="150"/>
      <c r="D33" s="150"/>
      <c r="E33" s="150"/>
      <c r="F33" s="150"/>
      <c r="G33" s="150"/>
      <c r="H33" s="150"/>
      <c r="I33" s="150"/>
      <c r="J33" s="150"/>
      <c r="K33" s="150"/>
      <c r="L33" s="150"/>
      <c r="M33" s="16"/>
      <c r="AV33" t="s">
        <v>10520</v>
      </c>
      <c r="AW33">
        <v>32</v>
      </c>
      <c r="AX33" t="s">
        <v>10520</v>
      </c>
    </row>
    <row r="34" spans="2:50" ht="15" customHeight="1">
      <c r="B34" s="150"/>
      <c r="C34" s="150"/>
      <c r="D34" s="150"/>
      <c r="E34" s="150"/>
      <c r="F34" s="150"/>
      <c r="G34" s="150"/>
      <c r="H34" s="150"/>
      <c r="I34" s="150"/>
      <c r="J34" s="150"/>
      <c r="K34" s="150"/>
      <c r="L34" s="150"/>
      <c r="M34" s="16"/>
    </row>
    <row r="35" spans="2:50" ht="15" customHeight="1">
      <c r="B35" s="150"/>
      <c r="C35" s="150"/>
      <c r="D35" s="150"/>
      <c r="E35" s="150"/>
      <c r="F35" s="150"/>
      <c r="G35" s="150"/>
      <c r="H35" s="150"/>
      <c r="I35" s="150"/>
      <c r="J35" s="150"/>
      <c r="K35" s="150"/>
      <c r="L35" s="150"/>
      <c r="M35" s="16"/>
      <c r="R35">
        <v>0</v>
      </c>
      <c r="T35" t="s">
        <v>106</v>
      </c>
    </row>
    <row r="36" spans="2:50">
      <c r="B36" s="150"/>
      <c r="C36" s="150"/>
      <c r="D36" s="150"/>
      <c r="E36" s="150"/>
      <c r="F36" s="150"/>
      <c r="G36" s="150"/>
      <c r="H36" s="150"/>
      <c r="I36" s="150"/>
      <c r="J36" s="150"/>
      <c r="K36" s="150"/>
      <c r="L36" s="150"/>
      <c r="M36" s="16"/>
    </row>
    <row r="37" spans="2:50">
      <c r="L37" s="16"/>
      <c r="M37" s="16"/>
    </row>
    <row r="38" spans="2:50" hidden="1">
      <c r="L38" s="16"/>
      <c r="M38" s="16"/>
      <c r="R38">
        <f>R35+S38</f>
        <v>1</v>
      </c>
      <c r="S38">
        <f>IF(T38="",0,1)</f>
        <v>1</v>
      </c>
      <c r="T38" s="16">
        <f>IF(DATOS!J2=P$39,DATOS!C2,"")</f>
        <v>0</v>
      </c>
    </row>
    <row r="39" spans="2:50" hidden="1">
      <c r="H39" s="23"/>
      <c r="L39" s="16"/>
      <c r="M39" s="16"/>
      <c r="P39" t="str">
        <f>C9</f>
        <v/>
      </c>
      <c r="R39">
        <f t="shared" ref="R39:R102" si="0">R38+S39</f>
        <v>1</v>
      </c>
      <c r="S39">
        <f>IF(T39="",0,IFERROR(IF(VLOOKUP(T39,T$38:T38,1,0)&gt;0,0,0),1))</f>
        <v>0</v>
      </c>
      <c r="T39" s="16">
        <f>IF(DATOS!J3=P$39,DATOS!C3,"")</f>
        <v>0</v>
      </c>
    </row>
    <row r="40" spans="2:50">
      <c r="H40" s="23"/>
      <c r="L40" s="16"/>
      <c r="M40" s="16"/>
      <c r="T40" s="16"/>
    </row>
    <row r="41" spans="2:50" ht="15" customHeight="1">
      <c r="H41" s="23"/>
      <c r="L41" s="16"/>
      <c r="M41" s="16"/>
      <c r="O41">
        <v>1</v>
      </c>
      <c r="P41" s="16">
        <f t="shared" ref="P41:P72" si="1">IFERROR(VLOOKUP(O41,R$38:T$3371,3,0),"")</f>
        <v>0</v>
      </c>
      <c r="R41">
        <f>R39+S41</f>
        <v>1</v>
      </c>
      <c r="S41">
        <f>IF(T41="",0,IFERROR(IF(VLOOKUP(T41,T$38:T39,1,0)&gt;0,0,0),1))</f>
        <v>0</v>
      </c>
      <c r="T41" s="16">
        <f>IF(DATOS!J4=P$39,DATOS!C4,"")</f>
        <v>0</v>
      </c>
    </row>
    <row r="42" spans="2:50" ht="15" customHeight="1">
      <c r="F42" s="149"/>
      <c r="G42" s="149"/>
      <c r="H42" s="149"/>
      <c r="L42" s="16"/>
      <c r="M42" s="16"/>
      <c r="O42">
        <v>2</v>
      </c>
      <c r="P42" s="16" t="str">
        <f t="shared" si="1"/>
        <v/>
      </c>
      <c r="R42">
        <f t="shared" si="0"/>
        <v>1</v>
      </c>
      <c r="S42">
        <f>IF(T42="",0,IFERROR(IF(VLOOKUP(T42,T$38:T41,1,0)&gt;0,0,0),1))</f>
        <v>0</v>
      </c>
      <c r="T42" s="16">
        <f>IF(DATOS!J5=P$39,DATOS!C5,"")</f>
        <v>0</v>
      </c>
    </row>
    <row r="43" spans="2:50">
      <c r="B43" s="147" t="s">
        <v>10436</v>
      </c>
      <c r="C43" s="147"/>
      <c r="D43" s="147"/>
      <c r="E43" s="147"/>
      <c r="F43" s="147"/>
      <c r="G43" s="147"/>
      <c r="H43" s="147"/>
      <c r="I43" s="147"/>
      <c r="J43" s="147"/>
      <c r="K43" s="147"/>
      <c r="L43" s="147"/>
      <c r="M43" s="16"/>
      <c r="O43">
        <v>3</v>
      </c>
      <c r="P43" s="16" t="str">
        <f t="shared" si="1"/>
        <v/>
      </c>
      <c r="R43">
        <f t="shared" si="0"/>
        <v>1</v>
      </c>
      <c r="S43">
        <f>IF(T43="",0,IFERROR(IF(VLOOKUP(T43,T$38:T42,1,0)&gt;0,0,0),1))</f>
        <v>0</v>
      </c>
      <c r="T43" s="16">
        <f>IF(DATOS!J6=P$39,DATOS!C6,"")</f>
        <v>0</v>
      </c>
    </row>
    <row r="44" spans="2:50">
      <c r="B44" s="147" t="str">
        <f>IF(G26="",C9,"REPRESENTANTE LEGAL DE "&amp;C9)</f>
        <v/>
      </c>
      <c r="C44" s="147"/>
      <c r="D44" s="147"/>
      <c r="E44" s="147"/>
      <c r="F44" s="147"/>
      <c r="G44" s="147"/>
      <c r="H44" s="147"/>
      <c r="I44" s="147"/>
      <c r="J44" s="147"/>
      <c r="K44" s="147"/>
      <c r="L44" s="147"/>
      <c r="M44" s="16"/>
      <c r="O44">
        <v>4</v>
      </c>
      <c r="P44" s="16" t="str">
        <f t="shared" si="1"/>
        <v/>
      </c>
      <c r="R44">
        <f t="shared" si="0"/>
        <v>1</v>
      </c>
      <c r="S44">
        <f>IF(T44="",0,IFERROR(IF(VLOOKUP(T44,T$38:T43,1,0)&gt;0,0,0),1))</f>
        <v>0</v>
      </c>
      <c r="T44" s="16">
        <f>IF(DATOS!J7=P$39,DATOS!C7,"")</f>
        <v>0</v>
      </c>
    </row>
    <row r="45" spans="2:50">
      <c r="L45" s="16"/>
      <c r="M45" s="16"/>
      <c r="O45">
        <v>5</v>
      </c>
      <c r="P45" s="16" t="str">
        <f t="shared" si="1"/>
        <v/>
      </c>
      <c r="R45">
        <f t="shared" si="0"/>
        <v>1</v>
      </c>
      <c r="S45">
        <f>IF(T45="",0,IFERROR(IF(VLOOKUP(T45,T$38:T44,1,0)&gt;0,0,0),1))</f>
        <v>0</v>
      </c>
      <c r="T45" s="16">
        <f>IF(DATOS!J8=P$39,DATOS!C8,"")</f>
        <v>0</v>
      </c>
    </row>
    <row r="46" spans="2:50">
      <c r="L46" s="16"/>
      <c r="M46" s="16"/>
      <c r="O46">
        <v>6</v>
      </c>
      <c r="P46" s="16" t="str">
        <f t="shared" si="1"/>
        <v/>
      </c>
      <c r="R46">
        <f t="shared" si="0"/>
        <v>1</v>
      </c>
      <c r="S46">
        <f>IF(T46="",0,IFERROR(IF(VLOOKUP(T46,T$38:T45,1,0)&gt;0,0,0),1))</f>
        <v>0</v>
      </c>
      <c r="T46" s="16">
        <f>IF(DATOS!J9=P$39,DATOS!C9,"")</f>
        <v>0</v>
      </c>
    </row>
    <row r="47" spans="2:50" ht="15" customHeight="1">
      <c r="L47" s="16"/>
      <c r="M47" s="16"/>
      <c r="O47">
        <v>7</v>
      </c>
      <c r="P47" s="16" t="str">
        <f t="shared" si="1"/>
        <v/>
      </c>
      <c r="R47">
        <f t="shared" si="0"/>
        <v>1</v>
      </c>
      <c r="S47">
        <f>IF(T47="",0,IFERROR(IF(VLOOKUP(T47,T$38:T46,1,0)&gt;0,0,0),1))</f>
        <v>0</v>
      </c>
      <c r="T47" s="16">
        <f>IF(DATOS!J10=P$39,DATOS!C10,"")</f>
        <v>0</v>
      </c>
    </row>
    <row r="48" spans="2:50">
      <c r="M48" s="16"/>
      <c r="O48">
        <v>8</v>
      </c>
      <c r="P48" s="16" t="str">
        <f t="shared" si="1"/>
        <v/>
      </c>
      <c r="R48">
        <f t="shared" si="0"/>
        <v>1</v>
      </c>
      <c r="S48">
        <f>IF(T48="",0,IFERROR(IF(VLOOKUP(T48,T$38:T47,1,0)&gt;0,0,0),1))</f>
        <v>0</v>
      </c>
      <c r="T48" s="16">
        <f>IF(DATOS!J11=P$39,DATOS!C11,"")</f>
        <v>0</v>
      </c>
    </row>
    <row r="49" spans="12:22">
      <c r="L49" s="16"/>
      <c r="M49" s="16"/>
      <c r="O49">
        <v>9</v>
      </c>
      <c r="P49" s="16" t="str">
        <f t="shared" si="1"/>
        <v/>
      </c>
      <c r="R49">
        <f t="shared" si="0"/>
        <v>1</v>
      </c>
      <c r="S49">
        <f>IF(T49="",0,IFERROR(IF(VLOOKUP(T49,T$38:T48,1,0)&gt;0,0,0),1))</f>
        <v>0</v>
      </c>
      <c r="T49" s="16">
        <f>IF(DATOS!J12=P$39,DATOS!C12,"")</f>
        <v>0</v>
      </c>
    </row>
    <row r="50" spans="12:22" ht="37.5" hidden="1" customHeight="1">
      <c r="L50" s="143"/>
      <c r="M50" s="143"/>
      <c r="O50">
        <v>10</v>
      </c>
      <c r="P50" s="16" t="str">
        <f t="shared" si="1"/>
        <v/>
      </c>
      <c r="R50">
        <f t="shared" si="0"/>
        <v>1</v>
      </c>
      <c r="S50">
        <f>IF(T50="",0,IFERROR(IF(VLOOKUP(T50,T$38:T49,1,0)&gt;0,0,0),1))</f>
        <v>0</v>
      </c>
      <c r="T50" s="16">
        <f>IF(DATOS!J13=P$39,DATOS!C13,"")</f>
        <v>0</v>
      </c>
    </row>
    <row r="51" spans="12:22" ht="17.25" customHeight="1">
      <c r="O51">
        <v>11</v>
      </c>
      <c r="P51" s="16" t="str">
        <f t="shared" si="1"/>
        <v/>
      </c>
      <c r="R51">
        <f t="shared" si="0"/>
        <v>1</v>
      </c>
      <c r="S51">
        <f>IF(T51="",0,IFERROR(IF(VLOOKUP(T51,T$38:T50,1,0)&gt;0,0,0),1))</f>
        <v>0</v>
      </c>
      <c r="T51" s="16">
        <f>IF(DATOS!J14=P$39,DATOS!C14,"")</f>
        <v>0</v>
      </c>
    </row>
    <row r="52" spans="12:22">
      <c r="O52">
        <v>12</v>
      </c>
      <c r="P52" s="16" t="str">
        <f t="shared" si="1"/>
        <v/>
      </c>
      <c r="R52">
        <f t="shared" si="0"/>
        <v>1</v>
      </c>
      <c r="S52">
        <f>IF(T52="",0,IFERROR(IF(VLOOKUP(T52,T$38:T51,1,0)&gt;0,0,0),1))</f>
        <v>0</v>
      </c>
      <c r="T52" s="16">
        <f>IF(DATOS!J15=P$39,DATOS!C15,"")</f>
        <v>0</v>
      </c>
    </row>
    <row r="53" spans="12:22">
      <c r="O53">
        <v>13</v>
      </c>
      <c r="P53" s="16" t="str">
        <f t="shared" si="1"/>
        <v/>
      </c>
      <c r="R53">
        <f t="shared" si="0"/>
        <v>1</v>
      </c>
      <c r="S53">
        <f>IF(T53="",0,IFERROR(IF(VLOOKUP(T53,T$38:T52,1,0)&gt;0,0,0),1))</f>
        <v>0</v>
      </c>
      <c r="T53" s="16">
        <f>IF(DATOS!J16=P$39,DATOS!C16,"")</f>
        <v>0</v>
      </c>
    </row>
    <row r="54" spans="12:22">
      <c r="O54">
        <v>14</v>
      </c>
      <c r="P54" s="16" t="str">
        <f t="shared" si="1"/>
        <v/>
      </c>
      <c r="R54">
        <f t="shared" si="0"/>
        <v>1</v>
      </c>
      <c r="S54">
        <f>IF(T54="",0,IFERROR(IF(VLOOKUP(T54,T$38:T53,1,0)&gt;0,0,0),1))</f>
        <v>0</v>
      </c>
      <c r="T54" s="16">
        <f>IF(DATOS!J17=P$39,DATOS!C17,"")</f>
        <v>0</v>
      </c>
    </row>
    <row r="55" spans="12:22">
      <c r="O55">
        <v>15</v>
      </c>
      <c r="P55" s="16" t="str">
        <f t="shared" si="1"/>
        <v/>
      </c>
      <c r="R55">
        <f t="shared" si="0"/>
        <v>1</v>
      </c>
      <c r="S55">
        <f>IF(T55="",0,IFERROR(IF(VLOOKUP(T55,T$38:T54,1,0)&gt;0,0,0),1))</f>
        <v>0</v>
      </c>
      <c r="T55" s="16">
        <f>IF(DATOS!J18=P$39,DATOS!C18,"")</f>
        <v>0</v>
      </c>
    </row>
    <row r="56" spans="12:22">
      <c r="O56">
        <v>16</v>
      </c>
      <c r="P56" s="16" t="str">
        <f t="shared" si="1"/>
        <v/>
      </c>
      <c r="R56">
        <f t="shared" si="0"/>
        <v>1</v>
      </c>
      <c r="S56">
        <f>IF(T56="",0,IFERROR(IF(VLOOKUP(T56,T$38:T55,1,0)&gt;0,0,0),1))</f>
        <v>0</v>
      </c>
      <c r="T56" s="16">
        <f>IF(DATOS!J19=P$39,DATOS!C19,"")</f>
        <v>0</v>
      </c>
    </row>
    <row r="57" spans="12:22">
      <c r="O57">
        <v>17</v>
      </c>
      <c r="P57" s="16" t="str">
        <f t="shared" si="1"/>
        <v/>
      </c>
      <c r="R57">
        <f t="shared" si="0"/>
        <v>1</v>
      </c>
      <c r="S57">
        <f>IF(T57="",0,IFERROR(IF(VLOOKUP(T57,T$38:T56,1,0)&gt;0,0,0),1))</f>
        <v>0</v>
      </c>
      <c r="T57" s="16">
        <f>IF(DATOS!J20=P$39,DATOS!C20,"")</f>
        <v>0</v>
      </c>
      <c r="V57">
        <f>IFERROR(IF(VLOOKUP(T59,T$38:T58,1,0)&gt;0,0,0),1)</f>
        <v>0</v>
      </c>
    </row>
    <row r="58" spans="12:22">
      <c r="O58">
        <v>18</v>
      </c>
      <c r="P58" s="16" t="str">
        <f t="shared" si="1"/>
        <v/>
      </c>
      <c r="R58">
        <f t="shared" si="0"/>
        <v>1</v>
      </c>
      <c r="S58">
        <f>IF(T58="",0,IFERROR(IF(VLOOKUP(T58,T$38:T57,1,0)&gt;0,0,0),1))</f>
        <v>0</v>
      </c>
      <c r="T58" s="16">
        <f>IF(DATOS!J21=P$39,DATOS!C21,"")</f>
        <v>0</v>
      </c>
      <c r="V58">
        <f>IFERROR(IF(VLOOKUP(T60,T$38:T59,1,0)&gt;0,0,0),1)</f>
        <v>0</v>
      </c>
    </row>
    <row r="59" spans="12:22">
      <c r="O59">
        <v>19</v>
      </c>
      <c r="P59" s="16" t="str">
        <f t="shared" si="1"/>
        <v/>
      </c>
      <c r="R59">
        <f t="shared" si="0"/>
        <v>1</v>
      </c>
      <c r="S59">
        <f>IF(T59="",0,IFERROR(IF(VLOOKUP(T59,T$38:T58,1,0)&gt;0,0,0),1))</f>
        <v>0</v>
      </c>
      <c r="T59" s="16">
        <f>IF(DATOS!J22=P$39,DATOS!C22,"")</f>
        <v>0</v>
      </c>
      <c r="V59">
        <f>IFERROR(IF(VLOOKUP(T61,T$38:T60,1,0)&gt;0,0,0),1)</f>
        <v>0</v>
      </c>
    </row>
    <row r="60" spans="12:22">
      <c r="O60">
        <v>20</v>
      </c>
      <c r="P60" s="16" t="str">
        <f t="shared" si="1"/>
        <v/>
      </c>
      <c r="R60">
        <f t="shared" si="0"/>
        <v>1</v>
      </c>
      <c r="S60">
        <f>IF(T60="",0,IFERROR(IF(VLOOKUP(T60,T$38:T59,1,0)&gt;0,0,0),1))</f>
        <v>0</v>
      </c>
      <c r="T60" s="16">
        <f>IF(DATOS!J23=P$39,DATOS!C23,"")</f>
        <v>0</v>
      </c>
      <c r="V60">
        <f>IFERROR(IF(VLOOKUP(T62,T$38:T61,1,0)&gt;0,0,0),1)</f>
        <v>0</v>
      </c>
    </row>
    <row r="61" spans="12:22">
      <c r="O61">
        <v>21</v>
      </c>
      <c r="P61" s="16" t="str">
        <f t="shared" si="1"/>
        <v/>
      </c>
      <c r="R61">
        <f t="shared" si="0"/>
        <v>1</v>
      </c>
      <c r="S61">
        <f>IF(T61="",0,IFERROR(IF(VLOOKUP(T61,T$38:T60,1,0)&gt;0,0,0),1))</f>
        <v>0</v>
      </c>
      <c r="T61" s="16">
        <f>IF(DATOS!J24=P$39,DATOS!C24,"")</f>
        <v>0</v>
      </c>
      <c r="V61">
        <f>IFERROR(IF(VLOOKUP(T63,T$38:T62,1,0)&gt;0,0,0),1)</f>
        <v>0</v>
      </c>
    </row>
    <row r="62" spans="12:22">
      <c r="O62">
        <v>22</v>
      </c>
      <c r="P62" s="16" t="str">
        <f t="shared" si="1"/>
        <v/>
      </c>
      <c r="R62">
        <f t="shared" si="0"/>
        <v>1</v>
      </c>
      <c r="S62">
        <f>IF(T62="",0,IFERROR(IF(VLOOKUP(T62,T$38:T61,1,0)&gt;0,0,0),1))</f>
        <v>0</v>
      </c>
      <c r="T62" s="16">
        <f>IF(DATOS!J25=P$39,DATOS!C25,"")</f>
        <v>0</v>
      </c>
      <c r="V62">
        <f>IFERROR(IF(VLOOKUP(T64,T$38:T63,1,0)&gt;0,0,0),1)</f>
        <v>0</v>
      </c>
    </row>
    <row r="63" spans="12:22">
      <c r="O63">
        <v>23</v>
      </c>
      <c r="P63" s="16" t="str">
        <f t="shared" si="1"/>
        <v/>
      </c>
      <c r="R63">
        <f t="shared" si="0"/>
        <v>1</v>
      </c>
      <c r="S63">
        <f>IF(T63="",0,IFERROR(IF(VLOOKUP(T63,T$38:T62,1,0)&gt;0,0,0),1))</f>
        <v>0</v>
      </c>
      <c r="T63" s="16">
        <f>IF(DATOS!J26=P$39,DATOS!C26,"")</f>
        <v>0</v>
      </c>
      <c r="V63">
        <f>IFERROR(IF(VLOOKUP(T65,T$38:T64,1,0)&gt;0,0,0),1)</f>
        <v>0</v>
      </c>
    </row>
    <row r="64" spans="12:22">
      <c r="O64">
        <v>24</v>
      </c>
      <c r="P64" s="16" t="str">
        <f t="shared" si="1"/>
        <v/>
      </c>
      <c r="R64">
        <f t="shared" si="0"/>
        <v>1</v>
      </c>
      <c r="S64">
        <f>IF(T64="",0,IFERROR(IF(VLOOKUP(T64,T$38:T63,1,0)&gt;0,0,0),1))</f>
        <v>0</v>
      </c>
      <c r="T64" s="16">
        <f>IF(DATOS!J27=P$39,DATOS!C27,"")</f>
        <v>0</v>
      </c>
      <c r="V64">
        <f>IFERROR(IF(VLOOKUP(T66,T$38:T65,1,0)&gt;0,0,0),1)</f>
        <v>0</v>
      </c>
    </row>
    <row r="65" spans="15:22">
      <c r="O65">
        <v>25</v>
      </c>
      <c r="P65" s="16" t="str">
        <f t="shared" si="1"/>
        <v/>
      </c>
      <c r="R65">
        <f t="shared" si="0"/>
        <v>1</v>
      </c>
      <c r="S65">
        <f>IF(T65="",0,IFERROR(IF(VLOOKUP(T65,T$38:T64,1,0)&gt;0,0,0),1))</f>
        <v>0</v>
      </c>
      <c r="T65" s="16">
        <f>IF(DATOS!J28=P$39,DATOS!C28,"")</f>
        <v>0</v>
      </c>
      <c r="V65">
        <f>IFERROR(IF(VLOOKUP(T67,T$38:T66,1,0)&gt;0,0,0),1)</f>
        <v>0</v>
      </c>
    </row>
    <row r="66" spans="15:22">
      <c r="O66">
        <v>26</v>
      </c>
      <c r="P66" s="16" t="str">
        <f t="shared" si="1"/>
        <v/>
      </c>
      <c r="R66">
        <f t="shared" si="0"/>
        <v>1</v>
      </c>
      <c r="S66">
        <f>IF(T66="",0,IFERROR(IF(VLOOKUP(T66,T$38:T65,1,0)&gt;0,0,0),1))</f>
        <v>0</v>
      </c>
      <c r="T66" s="16">
        <f>IF(DATOS!J29=P$39,DATOS!C29,"")</f>
        <v>0</v>
      </c>
      <c r="V66">
        <f>IFERROR(IF(VLOOKUP(T68,T$38:T67,1,0)&gt;0,0,0),1)</f>
        <v>0</v>
      </c>
    </row>
    <row r="67" spans="15:22">
      <c r="O67">
        <v>27</v>
      </c>
      <c r="P67" s="16" t="str">
        <f t="shared" si="1"/>
        <v/>
      </c>
      <c r="R67">
        <f t="shared" si="0"/>
        <v>1</v>
      </c>
      <c r="S67">
        <f>IF(T67="",0,IFERROR(IF(VLOOKUP(T67,T$38:T66,1,0)&gt;0,0,0),1))</f>
        <v>0</v>
      </c>
      <c r="T67" s="16">
        <f>IF(DATOS!J30=P$39,DATOS!C30,"")</f>
        <v>0</v>
      </c>
      <c r="V67">
        <f>IFERROR(IF(VLOOKUP(T69,T$38:T68,1,0)&gt;0,0,0),1)</f>
        <v>0</v>
      </c>
    </row>
    <row r="68" spans="15:22">
      <c r="O68">
        <v>28</v>
      </c>
      <c r="P68" s="16" t="str">
        <f t="shared" si="1"/>
        <v/>
      </c>
      <c r="R68">
        <f t="shared" si="0"/>
        <v>1</v>
      </c>
      <c r="S68">
        <f>IF(T68="",0,IFERROR(IF(VLOOKUP(T68,T$38:T67,1,0)&gt;0,0,0),1))</f>
        <v>0</v>
      </c>
      <c r="T68" s="16">
        <f>IF(DATOS!J31=P$39,DATOS!C31,"")</f>
        <v>0</v>
      </c>
      <c r="V68">
        <f>IFERROR(IF(VLOOKUP(T70,T$38:T69,1,0)&gt;0,0,0),1)</f>
        <v>0</v>
      </c>
    </row>
    <row r="69" spans="15:22">
      <c r="O69">
        <v>29</v>
      </c>
      <c r="P69" s="16" t="str">
        <f t="shared" si="1"/>
        <v/>
      </c>
      <c r="R69">
        <f t="shared" si="0"/>
        <v>1</v>
      </c>
      <c r="S69">
        <f>IF(T69="",0,IFERROR(IF(VLOOKUP(T69,T$38:T68,1,0)&gt;0,0,0),1))</f>
        <v>0</v>
      </c>
      <c r="T69" s="16">
        <f>IF(DATOS!J32=P$39,DATOS!C32,"")</f>
        <v>0</v>
      </c>
      <c r="V69">
        <f>IFERROR(IF(VLOOKUP(T71,T$38:T70,1,0)&gt;0,0,0),1)</f>
        <v>0</v>
      </c>
    </row>
    <row r="70" spans="15:22">
      <c r="O70">
        <v>30</v>
      </c>
      <c r="P70" s="16" t="str">
        <f t="shared" si="1"/>
        <v/>
      </c>
      <c r="R70">
        <f t="shared" si="0"/>
        <v>1</v>
      </c>
      <c r="S70">
        <f>IF(T70="",0,IFERROR(IF(VLOOKUP(T70,T$38:T69,1,0)&gt;0,0,0),1))</f>
        <v>0</v>
      </c>
      <c r="T70" s="16">
        <f>IF(DATOS!J33=P$39,DATOS!C33,"")</f>
        <v>0</v>
      </c>
      <c r="V70">
        <f>IFERROR(IF(VLOOKUP(T72,T$38:T71,1,0)&gt;0,0,0),1)</f>
        <v>0</v>
      </c>
    </row>
    <row r="71" spans="15:22">
      <c r="O71">
        <v>31</v>
      </c>
      <c r="P71" s="16" t="str">
        <f t="shared" si="1"/>
        <v/>
      </c>
      <c r="R71">
        <f t="shared" si="0"/>
        <v>1</v>
      </c>
      <c r="S71">
        <f>IF(T71="",0,IFERROR(IF(VLOOKUP(T71,T$38:T70,1,0)&gt;0,0,0),1))</f>
        <v>0</v>
      </c>
      <c r="T71" s="16">
        <f>IF(DATOS!J34=P$39,DATOS!C34,"")</f>
        <v>0</v>
      </c>
      <c r="V71">
        <f>IFERROR(IF(VLOOKUP(T73,T$38:T$3371,1,0)&gt;0,0,0),1)</f>
        <v>0</v>
      </c>
    </row>
    <row r="72" spans="15:22">
      <c r="O72">
        <v>32</v>
      </c>
      <c r="P72" s="16" t="str">
        <f t="shared" si="1"/>
        <v/>
      </c>
      <c r="R72">
        <f t="shared" si="0"/>
        <v>1</v>
      </c>
      <c r="S72">
        <f>IF(T72="",0,IFERROR(IF(VLOOKUP(T72,T$38:T71,1,0)&gt;0,0,0),1))</f>
        <v>0</v>
      </c>
      <c r="T72" s="16">
        <f>IF(DATOS!J35=P$39,DATOS!C35,"")</f>
        <v>0</v>
      </c>
      <c r="V72">
        <f>IFERROR(IF(VLOOKUP(T74,T$38:T$3371,1,0)&gt;0,0,0),1)</f>
        <v>0</v>
      </c>
    </row>
    <row r="73" spans="15:22">
      <c r="O73">
        <v>33</v>
      </c>
      <c r="P73" s="16" t="str">
        <f t="shared" ref="P73:P104" si="2">IFERROR(VLOOKUP(O73,R$38:T$3371,3,0),"")</f>
        <v/>
      </c>
      <c r="R73">
        <f t="shared" si="0"/>
        <v>1</v>
      </c>
      <c r="S73">
        <f>IF(T73="",0,IFERROR(IF(VLOOKUP(T73,T$38:T72,1,0)&gt;0,0,0),1))</f>
        <v>0</v>
      </c>
      <c r="T73" s="16">
        <f>IF(DATOS!J36=P$39,DATOS!C36,"")</f>
        <v>0</v>
      </c>
      <c r="V73">
        <f>IFERROR(IF(VLOOKUP(T75,T$38:T$3371,1,0)&gt;0,0,0),1)</f>
        <v>0</v>
      </c>
    </row>
    <row r="74" spans="15:22">
      <c r="O74">
        <v>34</v>
      </c>
      <c r="P74" s="16" t="str">
        <f t="shared" si="2"/>
        <v/>
      </c>
      <c r="R74">
        <f t="shared" si="0"/>
        <v>1</v>
      </c>
      <c r="S74">
        <f>IF(T74="",0,IFERROR(IF(VLOOKUP(T74,T$38:T73,1,0)&gt;0,0,0),1))</f>
        <v>0</v>
      </c>
      <c r="T74" s="16">
        <f>IF(DATOS!J37=P$39,DATOS!C37,"")</f>
        <v>0</v>
      </c>
      <c r="V74">
        <f>IFERROR(IF(VLOOKUP(T76,T$38:T$3371,1,0)&gt;0,0,0),1)</f>
        <v>0</v>
      </c>
    </row>
    <row r="75" spans="15:22">
      <c r="O75">
        <v>35</v>
      </c>
      <c r="P75" s="16" t="str">
        <f t="shared" si="2"/>
        <v/>
      </c>
      <c r="R75">
        <f t="shared" si="0"/>
        <v>1</v>
      </c>
      <c r="S75">
        <f>IF(T75="",0,IFERROR(IF(VLOOKUP(T75,T$38:T74,1,0)&gt;0,0,0),1))</f>
        <v>0</v>
      </c>
      <c r="T75" s="16">
        <f>IF(DATOS!J38=P$39,DATOS!C38,"")</f>
        <v>0</v>
      </c>
    </row>
    <row r="76" spans="15:22">
      <c r="O76">
        <v>36</v>
      </c>
      <c r="P76" s="16" t="str">
        <f t="shared" si="2"/>
        <v/>
      </c>
      <c r="R76">
        <f t="shared" si="0"/>
        <v>1</v>
      </c>
      <c r="S76">
        <f>IF(T76="",0,IFERROR(IF(VLOOKUP(T76,T$38:T75,1,0)&gt;0,0,0),1))</f>
        <v>0</v>
      </c>
      <c r="T76" s="16">
        <f>IF(DATOS!J39=P$39,DATOS!C39,"")</f>
        <v>0</v>
      </c>
    </row>
    <row r="77" spans="15:22">
      <c r="O77">
        <v>37</v>
      </c>
      <c r="P77" s="16" t="str">
        <f t="shared" si="2"/>
        <v/>
      </c>
      <c r="R77">
        <f t="shared" si="0"/>
        <v>1</v>
      </c>
      <c r="S77">
        <f>IF(T77="",0,IFERROR(IF(VLOOKUP(T77,T$38:T76,1,0)&gt;0,0,0),1))</f>
        <v>0</v>
      </c>
      <c r="T77" s="16">
        <f>IF(DATOS!J40=P$39,DATOS!C40,"")</f>
        <v>0</v>
      </c>
    </row>
    <row r="78" spans="15:22">
      <c r="O78">
        <v>38</v>
      </c>
      <c r="P78" s="16" t="str">
        <f t="shared" si="2"/>
        <v/>
      </c>
      <c r="R78">
        <f t="shared" si="0"/>
        <v>1</v>
      </c>
      <c r="S78">
        <f>IF(T78="",0,IFERROR(IF(VLOOKUP(T78,T$38:T77,1,0)&gt;0,0,0),1))</f>
        <v>0</v>
      </c>
      <c r="T78" s="16">
        <f>IF(DATOS!J41=P$39,DATOS!C41,"")</f>
        <v>0</v>
      </c>
    </row>
    <row r="79" spans="15:22">
      <c r="O79">
        <v>39</v>
      </c>
      <c r="P79" s="16" t="str">
        <f t="shared" si="2"/>
        <v/>
      </c>
      <c r="R79">
        <f t="shared" si="0"/>
        <v>1</v>
      </c>
      <c r="S79">
        <f>IF(T79="",0,IFERROR(IF(VLOOKUP(T79,T$38:T78,1,0)&gt;0,0,0),1))</f>
        <v>0</v>
      </c>
      <c r="T79" s="16">
        <f>IF(DATOS!J42=P$39,DATOS!C42,"")</f>
        <v>0</v>
      </c>
    </row>
    <row r="80" spans="15:22">
      <c r="O80">
        <v>40</v>
      </c>
      <c r="P80" s="16" t="str">
        <f t="shared" si="2"/>
        <v/>
      </c>
      <c r="R80">
        <f t="shared" si="0"/>
        <v>1</v>
      </c>
      <c r="S80">
        <f>IF(T80="",0,IFERROR(IF(VLOOKUP(T80,T$38:T79,1,0)&gt;0,0,0),1))</f>
        <v>0</v>
      </c>
      <c r="T80" s="16">
        <f>IF(DATOS!J43=P$39,DATOS!C43,"")</f>
        <v>0</v>
      </c>
    </row>
    <row r="81" spans="15:20">
      <c r="O81">
        <v>41</v>
      </c>
      <c r="P81" s="16" t="str">
        <f t="shared" si="2"/>
        <v/>
      </c>
      <c r="R81">
        <f t="shared" si="0"/>
        <v>1</v>
      </c>
      <c r="S81">
        <f>IF(T81="",0,IFERROR(IF(VLOOKUP(T81,T$38:T80,1,0)&gt;0,0,0),1))</f>
        <v>0</v>
      </c>
      <c r="T81" s="16">
        <f>IF(DATOS!J44=P$39,DATOS!C44,"")</f>
        <v>0</v>
      </c>
    </row>
    <row r="82" spans="15:20">
      <c r="O82">
        <v>42</v>
      </c>
      <c r="P82" s="16" t="str">
        <f t="shared" si="2"/>
        <v/>
      </c>
      <c r="R82">
        <f t="shared" si="0"/>
        <v>1</v>
      </c>
      <c r="S82">
        <f>IF(T82="",0,IFERROR(IF(VLOOKUP(T82,T$38:T81,1,0)&gt;0,0,0),1))</f>
        <v>0</v>
      </c>
      <c r="T82" s="16">
        <f>IF(DATOS!J45=P$39,DATOS!C45,"")</f>
        <v>0</v>
      </c>
    </row>
    <row r="83" spans="15:20">
      <c r="O83">
        <v>43</v>
      </c>
      <c r="P83" s="16" t="str">
        <f t="shared" si="2"/>
        <v/>
      </c>
      <c r="R83">
        <f t="shared" si="0"/>
        <v>1</v>
      </c>
      <c r="S83">
        <f>IF(T83="",0,IFERROR(IF(VLOOKUP(T83,T$38:T82,1,0)&gt;0,0,0),1))</f>
        <v>0</v>
      </c>
      <c r="T83" s="16">
        <f>IF(DATOS!J46=P$39,DATOS!C46,"")</f>
        <v>0</v>
      </c>
    </row>
    <row r="84" spans="15:20">
      <c r="O84">
        <v>44</v>
      </c>
      <c r="P84" s="16" t="str">
        <f t="shared" si="2"/>
        <v/>
      </c>
      <c r="R84">
        <f t="shared" si="0"/>
        <v>1</v>
      </c>
      <c r="S84">
        <f>IF(T84="",0,IFERROR(IF(VLOOKUP(T84,T$38:T83,1,0)&gt;0,0,0),1))</f>
        <v>0</v>
      </c>
      <c r="T84" s="16">
        <f>IF(DATOS!J47=P$39,DATOS!C47,"")</f>
        <v>0</v>
      </c>
    </row>
    <row r="85" spans="15:20">
      <c r="O85">
        <v>45</v>
      </c>
      <c r="P85" s="16" t="str">
        <f t="shared" si="2"/>
        <v/>
      </c>
      <c r="R85">
        <f t="shared" si="0"/>
        <v>1</v>
      </c>
      <c r="S85">
        <f>IF(T85="",0,IFERROR(IF(VLOOKUP(T85,T$38:T84,1,0)&gt;0,0,0),1))</f>
        <v>0</v>
      </c>
      <c r="T85" s="16">
        <f>IF(DATOS!J48=P$39,DATOS!C48,"")</f>
        <v>0</v>
      </c>
    </row>
    <row r="86" spans="15:20">
      <c r="O86">
        <v>46</v>
      </c>
      <c r="P86" s="16" t="str">
        <f t="shared" si="2"/>
        <v/>
      </c>
      <c r="R86">
        <f t="shared" si="0"/>
        <v>1</v>
      </c>
      <c r="S86">
        <f>IF(T86="",0,IFERROR(IF(VLOOKUP(T86,T$38:T85,1,0)&gt;0,0,0),1))</f>
        <v>0</v>
      </c>
      <c r="T86" s="16">
        <f>IF(DATOS!J49=P$39,DATOS!C49,"")</f>
        <v>0</v>
      </c>
    </row>
    <row r="87" spans="15:20">
      <c r="O87">
        <v>47</v>
      </c>
      <c r="P87" s="16" t="str">
        <f t="shared" si="2"/>
        <v/>
      </c>
      <c r="R87">
        <f t="shared" si="0"/>
        <v>1</v>
      </c>
      <c r="S87">
        <f>IF(T87="",0,IFERROR(IF(VLOOKUP(T87,T$38:T86,1,0)&gt;0,0,0),1))</f>
        <v>0</v>
      </c>
      <c r="T87" s="16">
        <f>IF(DATOS!J50=P$39,DATOS!C50,"")</f>
        <v>0</v>
      </c>
    </row>
    <row r="88" spans="15:20">
      <c r="O88">
        <v>48</v>
      </c>
      <c r="P88" s="16" t="str">
        <f t="shared" si="2"/>
        <v/>
      </c>
      <c r="R88">
        <f t="shared" si="0"/>
        <v>1</v>
      </c>
      <c r="S88">
        <f>IF(T88="",0,IFERROR(IF(VLOOKUP(T88,T$38:T87,1,0)&gt;0,0,0),1))</f>
        <v>0</v>
      </c>
      <c r="T88" s="16">
        <f>IF(DATOS!J51=P$39,DATOS!C51,"")</f>
        <v>0</v>
      </c>
    </row>
    <row r="89" spans="15:20">
      <c r="O89">
        <v>49</v>
      </c>
      <c r="P89" s="16" t="str">
        <f t="shared" si="2"/>
        <v/>
      </c>
      <c r="R89">
        <f t="shared" si="0"/>
        <v>1</v>
      </c>
      <c r="S89">
        <f>IF(T89="",0,IFERROR(IF(VLOOKUP(T89,T$38:T88,1,0)&gt;0,0,0),1))</f>
        <v>0</v>
      </c>
      <c r="T89" s="16">
        <f>IF(DATOS!J52=P$39,DATOS!C52,"")</f>
        <v>0</v>
      </c>
    </row>
    <row r="90" spans="15:20">
      <c r="O90">
        <v>50</v>
      </c>
      <c r="P90" s="16" t="str">
        <f t="shared" si="2"/>
        <v/>
      </c>
      <c r="R90">
        <f t="shared" si="0"/>
        <v>1</v>
      </c>
      <c r="S90">
        <f>IF(T90="",0,IFERROR(IF(VLOOKUP(T90,T$38:T89,1,0)&gt;0,0,0),1))</f>
        <v>0</v>
      </c>
      <c r="T90" s="16">
        <f>IF(DATOS!J53=P$39,DATOS!C53,"")</f>
        <v>0</v>
      </c>
    </row>
    <row r="91" spans="15:20">
      <c r="O91">
        <v>51</v>
      </c>
      <c r="P91" s="16" t="str">
        <f t="shared" si="2"/>
        <v/>
      </c>
      <c r="R91">
        <f t="shared" si="0"/>
        <v>1</v>
      </c>
      <c r="S91">
        <f>IF(T91="",0,IFERROR(IF(VLOOKUP(T91,T$38:T90,1,0)&gt;0,0,0),1))</f>
        <v>0</v>
      </c>
      <c r="T91" s="16">
        <f>IF(DATOS!J54=P$39,DATOS!C54,"")</f>
        <v>0</v>
      </c>
    </row>
    <row r="92" spans="15:20">
      <c r="O92">
        <v>52</v>
      </c>
      <c r="P92" s="16" t="str">
        <f t="shared" si="2"/>
        <v/>
      </c>
      <c r="R92">
        <f t="shared" si="0"/>
        <v>1</v>
      </c>
      <c r="S92">
        <f>IF(T92="",0,IFERROR(IF(VLOOKUP(T92,T$38:T91,1,0)&gt;0,0,0),1))</f>
        <v>0</v>
      </c>
      <c r="T92" s="16">
        <f>IF(DATOS!J55=P$39,DATOS!C55,"")</f>
        <v>0</v>
      </c>
    </row>
    <row r="93" spans="15:20">
      <c r="O93">
        <v>53</v>
      </c>
      <c r="P93" s="16" t="str">
        <f t="shared" si="2"/>
        <v/>
      </c>
      <c r="R93">
        <f t="shared" si="0"/>
        <v>1</v>
      </c>
      <c r="S93">
        <f>IF(T93="",0,IFERROR(IF(VLOOKUP(T93,T$38:T92,1,0)&gt;0,0,0),1))</f>
        <v>0</v>
      </c>
      <c r="T93" s="16">
        <f>IF(DATOS!J56=P$39,DATOS!C56,"")</f>
        <v>0</v>
      </c>
    </row>
    <row r="94" spans="15:20">
      <c r="O94">
        <v>54</v>
      </c>
      <c r="P94" s="16" t="str">
        <f t="shared" si="2"/>
        <v/>
      </c>
      <c r="R94">
        <f t="shared" si="0"/>
        <v>1</v>
      </c>
      <c r="S94">
        <f>IF(T94="",0,IFERROR(IF(VLOOKUP(T94,T$38:T93,1,0)&gt;0,0,0),1))</f>
        <v>0</v>
      </c>
      <c r="T94" s="16">
        <f>IF(DATOS!J57=P$39,DATOS!C57,"")</f>
        <v>0</v>
      </c>
    </row>
    <row r="95" spans="15:20">
      <c r="O95">
        <v>55</v>
      </c>
      <c r="P95" s="16" t="str">
        <f t="shared" si="2"/>
        <v/>
      </c>
      <c r="R95">
        <f t="shared" si="0"/>
        <v>1</v>
      </c>
      <c r="S95">
        <f>IF(T95="",0,IFERROR(IF(VLOOKUP(T95,T$38:T94,1,0)&gt;0,0,0),1))</f>
        <v>0</v>
      </c>
      <c r="T95" s="16">
        <f>IF(DATOS!J58=P$39,DATOS!C58,"")</f>
        <v>0</v>
      </c>
    </row>
    <row r="96" spans="15:20">
      <c r="O96">
        <v>56</v>
      </c>
      <c r="P96" s="16" t="str">
        <f t="shared" si="2"/>
        <v/>
      </c>
      <c r="R96">
        <f t="shared" si="0"/>
        <v>1</v>
      </c>
      <c r="S96">
        <f>IF(T96="",0,IFERROR(IF(VLOOKUP(T96,T$38:T95,1,0)&gt;0,0,0),1))</f>
        <v>0</v>
      </c>
      <c r="T96" s="16">
        <f>IF(DATOS!J59=P$39,DATOS!C59,"")</f>
        <v>0</v>
      </c>
    </row>
    <row r="97" spans="15:20">
      <c r="O97">
        <v>57</v>
      </c>
      <c r="P97" s="16" t="str">
        <f t="shared" si="2"/>
        <v/>
      </c>
      <c r="R97">
        <f t="shared" si="0"/>
        <v>1</v>
      </c>
      <c r="S97">
        <f>IF(T97="",0,IFERROR(IF(VLOOKUP(T97,T$38:T96,1,0)&gt;0,0,0),1))</f>
        <v>0</v>
      </c>
      <c r="T97" s="16">
        <f>IF(DATOS!J60=P$39,DATOS!C60,"")</f>
        <v>0</v>
      </c>
    </row>
    <row r="98" spans="15:20">
      <c r="O98">
        <v>58</v>
      </c>
      <c r="P98" s="16" t="str">
        <f t="shared" si="2"/>
        <v/>
      </c>
      <c r="R98">
        <f t="shared" si="0"/>
        <v>1</v>
      </c>
      <c r="S98">
        <f>IF(T98="",0,IFERROR(IF(VLOOKUP(T98,T$38:T97,1,0)&gt;0,0,0),1))</f>
        <v>0</v>
      </c>
      <c r="T98" s="16">
        <f>IF(DATOS!J61=P$39,DATOS!C61,"")</f>
        <v>0</v>
      </c>
    </row>
    <row r="99" spans="15:20">
      <c r="O99">
        <v>59</v>
      </c>
      <c r="P99" s="16" t="str">
        <f t="shared" si="2"/>
        <v/>
      </c>
      <c r="R99">
        <f t="shared" si="0"/>
        <v>1</v>
      </c>
      <c r="S99">
        <f>IF(T99="",0,IFERROR(IF(VLOOKUP(T99,T$38:T98,1,0)&gt;0,0,0),1))</f>
        <v>0</v>
      </c>
      <c r="T99" s="16">
        <f>IF(DATOS!J62=P$39,DATOS!C62,"")</f>
        <v>0</v>
      </c>
    </row>
    <row r="100" spans="15:20">
      <c r="O100">
        <v>60</v>
      </c>
      <c r="P100" s="16" t="str">
        <f t="shared" si="2"/>
        <v/>
      </c>
      <c r="R100">
        <f t="shared" si="0"/>
        <v>1</v>
      </c>
      <c r="S100">
        <f>IF(T100="",0,IFERROR(IF(VLOOKUP(T100,T$38:T99,1,0)&gt;0,0,0),1))</f>
        <v>0</v>
      </c>
      <c r="T100" s="16">
        <f>IF(DATOS!J63=P$39,DATOS!C63,"")</f>
        <v>0</v>
      </c>
    </row>
    <row r="101" spans="15:20">
      <c r="O101">
        <v>61</v>
      </c>
      <c r="P101" s="16" t="str">
        <f t="shared" si="2"/>
        <v/>
      </c>
      <c r="R101">
        <f t="shared" si="0"/>
        <v>1</v>
      </c>
      <c r="S101">
        <f>IF(T101="",0,IFERROR(IF(VLOOKUP(T101,T$38:T100,1,0)&gt;0,0,0),1))</f>
        <v>0</v>
      </c>
      <c r="T101" s="16">
        <f>IF(DATOS!J64=P$39,DATOS!C64,"")</f>
        <v>0</v>
      </c>
    </row>
    <row r="102" spans="15:20">
      <c r="O102">
        <v>62</v>
      </c>
      <c r="P102" s="16" t="str">
        <f t="shared" si="2"/>
        <v/>
      </c>
      <c r="R102">
        <f t="shared" si="0"/>
        <v>1</v>
      </c>
      <c r="S102">
        <f>IF(T102="",0,IFERROR(IF(VLOOKUP(T102,T$38:T101,1,0)&gt;0,0,0),1))</f>
        <v>0</v>
      </c>
      <c r="T102" s="16">
        <f>IF(DATOS!J65=P$39,DATOS!C65,"")</f>
        <v>0</v>
      </c>
    </row>
    <row r="103" spans="15:20">
      <c r="O103">
        <v>63</v>
      </c>
      <c r="P103" s="16" t="str">
        <f t="shared" si="2"/>
        <v/>
      </c>
      <c r="R103">
        <f t="shared" ref="R103:R166" si="3">R102+S103</f>
        <v>1</v>
      </c>
      <c r="S103">
        <f>IF(T103="",0,IFERROR(IF(VLOOKUP(T103,T$38:T102,1,0)&gt;0,0,0),1))</f>
        <v>0</v>
      </c>
      <c r="T103" s="16">
        <f>IF(DATOS!J66=P$39,DATOS!C66,"")</f>
        <v>0</v>
      </c>
    </row>
    <row r="104" spans="15:20">
      <c r="O104">
        <v>64</v>
      </c>
      <c r="P104" s="16" t="str">
        <f t="shared" si="2"/>
        <v/>
      </c>
      <c r="R104">
        <f t="shared" si="3"/>
        <v>1</v>
      </c>
      <c r="S104">
        <f>IF(T104="",0,IFERROR(IF(VLOOKUP(T104,T$38:T103,1,0)&gt;0,0,0),1))</f>
        <v>0</v>
      </c>
      <c r="T104" s="16">
        <f>IF(DATOS!J67=P$39,DATOS!C67,"")</f>
        <v>0</v>
      </c>
    </row>
    <row r="105" spans="15:20">
      <c r="O105">
        <v>65</v>
      </c>
      <c r="P105" s="16" t="str">
        <f t="shared" ref="P105:P125" si="4">IFERROR(VLOOKUP(O105,R$38:T$3371,3,0),"")</f>
        <v/>
      </c>
      <c r="R105">
        <f t="shared" si="3"/>
        <v>1</v>
      </c>
      <c r="S105">
        <f>IF(T105="",0,IFERROR(IF(VLOOKUP(T105,T$38:T104,1,0)&gt;0,0,0),1))</f>
        <v>0</v>
      </c>
      <c r="T105" s="16">
        <f>IF(DATOS!J68=P$39,DATOS!C68,"")</f>
        <v>0</v>
      </c>
    </row>
    <row r="106" spans="15:20">
      <c r="O106">
        <v>66</v>
      </c>
      <c r="P106" s="16" t="str">
        <f t="shared" si="4"/>
        <v/>
      </c>
      <c r="R106">
        <f t="shared" si="3"/>
        <v>1</v>
      </c>
      <c r="S106">
        <f>IF(T106="",0,IFERROR(IF(VLOOKUP(T106,T$38:T105,1,0)&gt;0,0,0),1))</f>
        <v>0</v>
      </c>
      <c r="T106" s="16">
        <f>IF(DATOS!J69=P$39,DATOS!C69,"")</f>
        <v>0</v>
      </c>
    </row>
    <row r="107" spans="15:20">
      <c r="O107">
        <v>67</v>
      </c>
      <c r="P107" s="16" t="str">
        <f t="shared" si="4"/>
        <v/>
      </c>
      <c r="R107">
        <f t="shared" si="3"/>
        <v>1</v>
      </c>
      <c r="S107">
        <f>IF(T107="",0,IFERROR(IF(VLOOKUP(T107,T$38:T106,1,0)&gt;0,0,0),1))</f>
        <v>0</v>
      </c>
      <c r="T107" s="16">
        <f>IF(DATOS!J70=P$39,DATOS!C70,"")</f>
        <v>0</v>
      </c>
    </row>
    <row r="108" spans="15:20">
      <c r="O108">
        <v>68</v>
      </c>
      <c r="P108" s="16" t="str">
        <f t="shared" si="4"/>
        <v/>
      </c>
      <c r="R108">
        <f t="shared" si="3"/>
        <v>1</v>
      </c>
      <c r="S108">
        <f>IF(T108="",0,IFERROR(IF(VLOOKUP(T108,T$38:T107,1,0)&gt;0,0,0),1))</f>
        <v>0</v>
      </c>
      <c r="T108" s="16">
        <f>IF(DATOS!J71=P$39,DATOS!C71,"")</f>
        <v>0</v>
      </c>
    </row>
    <row r="109" spans="15:20">
      <c r="O109">
        <v>69</v>
      </c>
      <c r="P109" s="16" t="str">
        <f t="shared" si="4"/>
        <v/>
      </c>
      <c r="R109">
        <f t="shared" si="3"/>
        <v>1</v>
      </c>
      <c r="S109">
        <f>IF(T109="",0,IFERROR(IF(VLOOKUP(T109,T$38:T108,1,0)&gt;0,0,0),1))</f>
        <v>0</v>
      </c>
      <c r="T109" s="16">
        <f>IF(DATOS!J72=P$39,DATOS!C72,"")</f>
        <v>0</v>
      </c>
    </row>
    <row r="110" spans="15:20">
      <c r="O110">
        <v>70</v>
      </c>
      <c r="P110" s="16" t="str">
        <f t="shared" si="4"/>
        <v/>
      </c>
      <c r="R110">
        <f t="shared" si="3"/>
        <v>1</v>
      </c>
      <c r="S110">
        <f>IF(T110="",0,IFERROR(IF(VLOOKUP(T110,T$38:T109,1,0)&gt;0,0,0),1))</f>
        <v>0</v>
      </c>
      <c r="T110" s="16">
        <f>IF(DATOS!J73=P$39,DATOS!C73,"")</f>
        <v>0</v>
      </c>
    </row>
    <row r="111" spans="15:20">
      <c r="O111">
        <v>71</v>
      </c>
      <c r="P111" s="16" t="str">
        <f t="shared" si="4"/>
        <v/>
      </c>
      <c r="R111">
        <f t="shared" si="3"/>
        <v>1</v>
      </c>
      <c r="S111">
        <f>IF(T111="",0,IFERROR(IF(VLOOKUP(T111,T$38:T110,1,0)&gt;0,0,0),1))</f>
        <v>0</v>
      </c>
      <c r="T111" s="16">
        <f>IF(DATOS!J74=P$39,DATOS!C74,"")</f>
        <v>0</v>
      </c>
    </row>
    <row r="112" spans="15:20">
      <c r="O112">
        <v>72</v>
      </c>
      <c r="P112" s="16" t="str">
        <f t="shared" si="4"/>
        <v/>
      </c>
      <c r="R112">
        <f t="shared" si="3"/>
        <v>1</v>
      </c>
      <c r="S112">
        <f>IF(T112="",0,IFERROR(IF(VLOOKUP(T112,T$38:T111,1,0)&gt;0,0,0),1))</f>
        <v>0</v>
      </c>
      <c r="T112" s="16">
        <f>IF(DATOS!J75=P$39,DATOS!C75,"")</f>
        <v>0</v>
      </c>
    </row>
    <row r="113" spans="15:20">
      <c r="O113">
        <v>73</v>
      </c>
      <c r="P113" s="16" t="str">
        <f t="shared" si="4"/>
        <v/>
      </c>
      <c r="R113">
        <f t="shared" si="3"/>
        <v>1</v>
      </c>
      <c r="S113">
        <f>IF(T113="",0,IFERROR(IF(VLOOKUP(T113,T$38:T112,1,0)&gt;0,0,0),1))</f>
        <v>0</v>
      </c>
      <c r="T113" s="16">
        <f>IF(DATOS!J76=P$39,DATOS!C76,"")</f>
        <v>0</v>
      </c>
    </row>
    <row r="114" spans="15:20">
      <c r="O114">
        <v>74</v>
      </c>
      <c r="P114" s="16" t="str">
        <f t="shared" si="4"/>
        <v/>
      </c>
      <c r="R114">
        <f t="shared" si="3"/>
        <v>1</v>
      </c>
      <c r="S114">
        <f>IF(T114="",0,IFERROR(IF(VLOOKUP(T114,T$38:T113,1,0)&gt;0,0,0),1))</f>
        <v>0</v>
      </c>
      <c r="T114" s="16">
        <f>IF(DATOS!J77=P$39,DATOS!C77,"")</f>
        <v>0</v>
      </c>
    </row>
    <row r="115" spans="15:20">
      <c r="O115">
        <v>75</v>
      </c>
      <c r="P115" s="16" t="str">
        <f t="shared" si="4"/>
        <v/>
      </c>
      <c r="R115">
        <f t="shared" si="3"/>
        <v>1</v>
      </c>
      <c r="S115">
        <f>IF(T115="",0,IFERROR(IF(VLOOKUP(T115,T$38:T114,1,0)&gt;0,0,0),1))</f>
        <v>0</v>
      </c>
      <c r="T115" s="16">
        <f>IF(DATOS!J78=P$39,DATOS!C78,"")</f>
        <v>0</v>
      </c>
    </row>
    <row r="116" spans="15:20">
      <c r="O116">
        <v>76</v>
      </c>
      <c r="P116" s="16" t="str">
        <f t="shared" si="4"/>
        <v/>
      </c>
      <c r="R116">
        <f t="shared" si="3"/>
        <v>1</v>
      </c>
      <c r="S116">
        <f>IF(T116="",0,IFERROR(IF(VLOOKUP(T116,T$38:T115,1,0)&gt;0,0,0),1))</f>
        <v>0</v>
      </c>
      <c r="T116" s="16">
        <f>IF(DATOS!J79=P$39,DATOS!C79,"")</f>
        <v>0</v>
      </c>
    </row>
    <row r="117" spans="15:20">
      <c r="O117">
        <v>77</v>
      </c>
      <c r="P117" s="16" t="str">
        <f t="shared" si="4"/>
        <v/>
      </c>
      <c r="R117">
        <f t="shared" si="3"/>
        <v>1</v>
      </c>
      <c r="S117">
        <f>IF(T117="",0,IFERROR(IF(VLOOKUP(T117,T$38:T116,1,0)&gt;0,0,0),1))</f>
        <v>0</v>
      </c>
      <c r="T117" s="16">
        <f>IF(DATOS!J80=P$39,DATOS!C80,"")</f>
        <v>0</v>
      </c>
    </row>
    <row r="118" spans="15:20">
      <c r="O118">
        <v>78</v>
      </c>
      <c r="P118" s="16" t="str">
        <f t="shared" si="4"/>
        <v/>
      </c>
      <c r="R118">
        <f t="shared" si="3"/>
        <v>1</v>
      </c>
      <c r="S118">
        <f>IF(T118="",0,IFERROR(IF(VLOOKUP(T118,T$38:T117,1,0)&gt;0,0,0),1))</f>
        <v>0</v>
      </c>
      <c r="T118" s="16">
        <f>IF(DATOS!J81=P$39,DATOS!C81,"")</f>
        <v>0</v>
      </c>
    </row>
    <row r="119" spans="15:20">
      <c r="O119">
        <v>79</v>
      </c>
      <c r="P119" s="16" t="str">
        <f t="shared" si="4"/>
        <v/>
      </c>
      <c r="R119">
        <f t="shared" si="3"/>
        <v>1</v>
      </c>
      <c r="S119">
        <f>IF(T119="",0,IFERROR(IF(VLOOKUP(T119,T$38:T118,1,0)&gt;0,0,0),1))</f>
        <v>0</v>
      </c>
      <c r="T119" s="16">
        <f>IF(DATOS!J82=P$39,DATOS!C82,"")</f>
        <v>0</v>
      </c>
    </row>
    <row r="120" spans="15:20">
      <c r="O120">
        <v>80</v>
      </c>
      <c r="P120" s="16" t="str">
        <f t="shared" si="4"/>
        <v/>
      </c>
      <c r="R120">
        <f t="shared" si="3"/>
        <v>1</v>
      </c>
      <c r="S120">
        <f>IF(T120="",0,IFERROR(IF(VLOOKUP(T120,T$38:T119,1,0)&gt;0,0,0),1))</f>
        <v>0</v>
      </c>
      <c r="T120" s="16">
        <f>IF(DATOS!J83=P$39,DATOS!C83,"")</f>
        <v>0</v>
      </c>
    </row>
    <row r="121" spans="15:20">
      <c r="O121">
        <v>81</v>
      </c>
      <c r="P121" s="16" t="str">
        <f t="shared" si="4"/>
        <v/>
      </c>
      <c r="R121">
        <f t="shared" si="3"/>
        <v>1</v>
      </c>
      <c r="S121">
        <f>IF(T121="",0,IFERROR(IF(VLOOKUP(T121,T$38:T120,1,0)&gt;0,0,0),1))</f>
        <v>0</v>
      </c>
      <c r="T121" s="16">
        <f>IF(DATOS!J84=P$39,DATOS!C84,"")</f>
        <v>0</v>
      </c>
    </row>
    <row r="122" spans="15:20">
      <c r="O122">
        <v>82</v>
      </c>
      <c r="P122" s="16" t="str">
        <f t="shared" si="4"/>
        <v/>
      </c>
      <c r="R122">
        <f t="shared" si="3"/>
        <v>1</v>
      </c>
      <c r="S122">
        <f>IF(T122="",0,IFERROR(IF(VLOOKUP(T122,T$38:T121,1,0)&gt;0,0,0),1))</f>
        <v>0</v>
      </c>
      <c r="T122" s="16">
        <f>IF(DATOS!J85=P$39,DATOS!C85,"")</f>
        <v>0</v>
      </c>
    </row>
    <row r="123" spans="15:20">
      <c r="O123">
        <v>83</v>
      </c>
      <c r="P123" s="16" t="str">
        <f t="shared" si="4"/>
        <v/>
      </c>
      <c r="R123">
        <f t="shared" si="3"/>
        <v>1</v>
      </c>
      <c r="S123">
        <f>IF(T123="",0,IFERROR(IF(VLOOKUP(T123,T$38:T122,1,0)&gt;0,0,0),1))</f>
        <v>0</v>
      </c>
      <c r="T123" s="16">
        <f>IF(DATOS!J86=P$39,DATOS!C86,"")</f>
        <v>0</v>
      </c>
    </row>
    <row r="124" spans="15:20">
      <c r="O124">
        <v>84</v>
      </c>
      <c r="P124" s="16" t="str">
        <f t="shared" si="4"/>
        <v/>
      </c>
      <c r="R124">
        <f t="shared" si="3"/>
        <v>1</v>
      </c>
      <c r="S124">
        <f>IF(T124="",0,IFERROR(IF(VLOOKUP(T124,T$38:T123,1,0)&gt;0,0,0),1))</f>
        <v>0</v>
      </c>
      <c r="T124" s="16">
        <f>IF(DATOS!J87=P$39,DATOS!C87,"")</f>
        <v>0</v>
      </c>
    </row>
    <row r="125" spans="15:20">
      <c r="O125">
        <v>85</v>
      </c>
      <c r="P125" s="16" t="str">
        <f t="shared" si="4"/>
        <v/>
      </c>
      <c r="R125">
        <f t="shared" si="3"/>
        <v>1</v>
      </c>
      <c r="S125">
        <f>IF(T125="",0,IFERROR(IF(VLOOKUP(T125,T$38:T124,1,0)&gt;0,0,0),1))</f>
        <v>0</v>
      </c>
      <c r="T125" s="16">
        <f>IF(DATOS!J88=P$39,DATOS!C88,"")</f>
        <v>0</v>
      </c>
    </row>
    <row r="126" spans="15:20">
      <c r="R126">
        <f t="shared" si="3"/>
        <v>1</v>
      </c>
      <c r="S126">
        <f>IF(T126="",0,IFERROR(IF(VLOOKUP(T126,T$38:T125,1,0)&gt;0,0,0),1))</f>
        <v>0</v>
      </c>
      <c r="T126" s="16">
        <f>IF(DATOS!J89=P$39,DATOS!C89,"")</f>
        <v>0</v>
      </c>
    </row>
    <row r="127" spans="15:20">
      <c r="R127">
        <f t="shared" si="3"/>
        <v>1</v>
      </c>
      <c r="S127">
        <f>IF(T127="",0,IFERROR(IF(VLOOKUP(T127,T$38:T126,1,0)&gt;0,0,0),1))</f>
        <v>0</v>
      </c>
      <c r="T127" s="16">
        <f>IF(DATOS!J90=P$39,DATOS!C90,"")</f>
        <v>0</v>
      </c>
    </row>
    <row r="128" spans="15:20">
      <c r="R128">
        <f t="shared" si="3"/>
        <v>1</v>
      </c>
      <c r="S128">
        <f>IF(T128="",0,IFERROR(IF(VLOOKUP(T128,T$38:T127,1,0)&gt;0,0,0),1))</f>
        <v>0</v>
      </c>
      <c r="T128" s="16">
        <f>IF(DATOS!J91=P$39,DATOS!C91,"")</f>
        <v>0</v>
      </c>
    </row>
    <row r="129" spans="18:20">
      <c r="R129">
        <f t="shared" si="3"/>
        <v>1</v>
      </c>
      <c r="S129">
        <f>IF(T129="",0,IFERROR(IF(VLOOKUP(T129,T$38:T128,1,0)&gt;0,0,0),1))</f>
        <v>0</v>
      </c>
      <c r="T129" s="16">
        <f>IF(DATOS!J92=P$39,DATOS!C92,"")</f>
        <v>0</v>
      </c>
    </row>
    <row r="130" spans="18:20">
      <c r="R130">
        <f t="shared" si="3"/>
        <v>1</v>
      </c>
      <c r="S130">
        <f>IF(T130="",0,IFERROR(IF(VLOOKUP(T130,T$38:T129,1,0)&gt;0,0,0),1))</f>
        <v>0</v>
      </c>
      <c r="T130" s="16">
        <f>IF(DATOS!J93=P$39,DATOS!C93,"")</f>
        <v>0</v>
      </c>
    </row>
    <row r="131" spans="18:20">
      <c r="R131">
        <f t="shared" si="3"/>
        <v>1</v>
      </c>
      <c r="S131">
        <f>IF(T131="",0,IFERROR(IF(VLOOKUP(T131,T$38:T130,1,0)&gt;0,0,0),1))</f>
        <v>0</v>
      </c>
      <c r="T131" s="16">
        <f>IF(DATOS!J94=P$39,DATOS!C94,"")</f>
        <v>0</v>
      </c>
    </row>
    <row r="132" spans="18:20">
      <c r="R132">
        <f t="shared" si="3"/>
        <v>1</v>
      </c>
      <c r="S132">
        <f>IF(T132="",0,IFERROR(IF(VLOOKUP(T132,T$38:T131,1,0)&gt;0,0,0),1))</f>
        <v>0</v>
      </c>
      <c r="T132" s="16">
        <f>IF(DATOS!J95=P$39,DATOS!C95,"")</f>
        <v>0</v>
      </c>
    </row>
    <row r="133" spans="18:20">
      <c r="R133">
        <f t="shared" si="3"/>
        <v>1</v>
      </c>
      <c r="S133">
        <f>IF(T133="",0,IFERROR(IF(VLOOKUP(T133,T$38:T132,1,0)&gt;0,0,0),1))</f>
        <v>0</v>
      </c>
      <c r="T133" s="16">
        <f>IF(DATOS!J96=P$39,DATOS!C96,"")</f>
        <v>0</v>
      </c>
    </row>
    <row r="134" spans="18:20">
      <c r="R134">
        <f t="shared" si="3"/>
        <v>1</v>
      </c>
      <c r="S134">
        <f>IF(T134="",0,IFERROR(IF(VLOOKUP(T134,T$38:T133,1,0)&gt;0,0,0),1))</f>
        <v>0</v>
      </c>
      <c r="T134" s="16">
        <f>IF(DATOS!J97=P$39,DATOS!C97,"")</f>
        <v>0</v>
      </c>
    </row>
    <row r="135" spans="18:20">
      <c r="R135">
        <f t="shared" si="3"/>
        <v>1</v>
      </c>
      <c r="S135">
        <f>IF(T135="",0,IFERROR(IF(VLOOKUP(T135,T$38:T134,1,0)&gt;0,0,0),1))</f>
        <v>0</v>
      </c>
      <c r="T135" s="16">
        <f>IF(DATOS!J98=P$39,DATOS!C98,"")</f>
        <v>0</v>
      </c>
    </row>
    <row r="136" spans="18:20">
      <c r="R136">
        <f t="shared" si="3"/>
        <v>1</v>
      </c>
      <c r="S136">
        <f>IF(T136="",0,IFERROR(IF(VLOOKUP(T136,T$38:T135,1,0)&gt;0,0,0),1))</f>
        <v>0</v>
      </c>
      <c r="T136" s="16">
        <f>IF(DATOS!J99=P$39,DATOS!C99,"")</f>
        <v>0</v>
      </c>
    </row>
    <row r="137" spans="18:20">
      <c r="R137">
        <f t="shared" si="3"/>
        <v>1</v>
      </c>
      <c r="S137">
        <f>IF(T137="",0,IFERROR(IF(VLOOKUP(T137,T$38:T136,1,0)&gt;0,0,0),1))</f>
        <v>0</v>
      </c>
      <c r="T137" s="16">
        <f>IF(DATOS!J100=P$39,DATOS!C100,"")</f>
        <v>0</v>
      </c>
    </row>
    <row r="138" spans="18:20">
      <c r="R138">
        <f t="shared" si="3"/>
        <v>1</v>
      </c>
      <c r="S138">
        <f>IF(T138="",0,IFERROR(IF(VLOOKUP(T138,T$38:T137,1,0)&gt;0,0,0),1))</f>
        <v>0</v>
      </c>
      <c r="T138" s="16">
        <f>IF(DATOS!J101=P$39,DATOS!C101,"")</f>
        <v>0</v>
      </c>
    </row>
    <row r="139" spans="18:20">
      <c r="R139">
        <f t="shared" si="3"/>
        <v>1</v>
      </c>
      <c r="S139">
        <f>IF(T139="",0,IFERROR(IF(VLOOKUP(T139,T$38:T138,1,0)&gt;0,0,0),1))</f>
        <v>0</v>
      </c>
      <c r="T139" s="16">
        <f>IF(DATOS!J102=P$39,DATOS!C102,"")</f>
        <v>0</v>
      </c>
    </row>
    <row r="140" spans="18:20">
      <c r="R140">
        <f t="shared" si="3"/>
        <v>1</v>
      </c>
      <c r="S140">
        <f>IF(T140="",0,IFERROR(IF(VLOOKUP(T140,T$38:T139,1,0)&gt;0,0,0),1))</f>
        <v>0</v>
      </c>
      <c r="T140" s="16">
        <f>IF(DATOS!J103=P$39,DATOS!C103,"")</f>
        <v>0</v>
      </c>
    </row>
    <row r="141" spans="18:20">
      <c r="R141">
        <f t="shared" si="3"/>
        <v>1</v>
      </c>
      <c r="S141">
        <f>IF(T141="",0,IFERROR(IF(VLOOKUP(T141,T$38:T140,1,0)&gt;0,0,0),1))</f>
        <v>0</v>
      </c>
      <c r="T141" s="16">
        <f>IF(DATOS!J104=P$39,DATOS!C104,"")</f>
        <v>0</v>
      </c>
    </row>
    <row r="142" spans="18:20">
      <c r="R142">
        <f t="shared" si="3"/>
        <v>1</v>
      </c>
      <c r="S142">
        <f>IF(T142="",0,IFERROR(IF(VLOOKUP(T142,T$38:T141,1,0)&gt;0,0,0),1))</f>
        <v>0</v>
      </c>
      <c r="T142" s="16">
        <f>IF(DATOS!J105=P$39,DATOS!C105,"")</f>
        <v>0</v>
      </c>
    </row>
    <row r="143" spans="18:20">
      <c r="R143">
        <f t="shared" si="3"/>
        <v>1</v>
      </c>
      <c r="S143">
        <f>IF(T143="",0,IFERROR(IF(VLOOKUP(T143,T$38:T142,1,0)&gt;0,0,0),1))</f>
        <v>0</v>
      </c>
      <c r="T143" s="16">
        <f>IF(DATOS!J106=P$39,DATOS!C106,"")</f>
        <v>0</v>
      </c>
    </row>
    <row r="144" spans="18:20">
      <c r="R144">
        <f t="shared" si="3"/>
        <v>1</v>
      </c>
      <c r="S144">
        <f>IF(T144="",0,IFERROR(IF(VLOOKUP(T144,T$38:T143,1,0)&gt;0,0,0),1))</f>
        <v>0</v>
      </c>
      <c r="T144" s="16">
        <f>IF(DATOS!J107=P$39,DATOS!C107,"")</f>
        <v>0</v>
      </c>
    </row>
    <row r="145" spans="18:20">
      <c r="R145">
        <f t="shared" si="3"/>
        <v>1</v>
      </c>
      <c r="S145">
        <f>IF(T145="",0,IFERROR(IF(VLOOKUP(T145,T$38:T144,1,0)&gt;0,0,0),1))</f>
        <v>0</v>
      </c>
      <c r="T145" s="16">
        <f>IF(DATOS!J108=P$39,DATOS!C108,"")</f>
        <v>0</v>
      </c>
    </row>
    <row r="146" spans="18:20">
      <c r="R146">
        <f t="shared" si="3"/>
        <v>1</v>
      </c>
      <c r="S146">
        <f>IF(T146="",0,IFERROR(IF(VLOOKUP(T146,T$38:T145,1,0)&gt;0,0,0),1))</f>
        <v>0</v>
      </c>
      <c r="T146" s="16">
        <f>IF(DATOS!J109=P$39,DATOS!C109,"")</f>
        <v>0</v>
      </c>
    </row>
    <row r="147" spans="18:20">
      <c r="R147">
        <f t="shared" si="3"/>
        <v>1</v>
      </c>
      <c r="S147">
        <f>IF(T147="",0,IFERROR(IF(VLOOKUP(T147,T$38:T146,1,0)&gt;0,0,0),1))</f>
        <v>0</v>
      </c>
      <c r="T147" s="16">
        <f>IF(DATOS!J110=P$39,DATOS!C110,"")</f>
        <v>0</v>
      </c>
    </row>
    <row r="148" spans="18:20">
      <c r="R148">
        <f t="shared" si="3"/>
        <v>1</v>
      </c>
      <c r="S148">
        <f>IF(T148="",0,IFERROR(IF(VLOOKUP(T148,T$38:T147,1,0)&gt;0,0,0),1))</f>
        <v>0</v>
      </c>
      <c r="T148" s="16">
        <f>IF(DATOS!J111=P$39,DATOS!C111,"")</f>
        <v>0</v>
      </c>
    </row>
    <row r="149" spans="18:20">
      <c r="R149">
        <f t="shared" si="3"/>
        <v>1</v>
      </c>
      <c r="S149">
        <f>IF(T149="",0,IFERROR(IF(VLOOKUP(T149,T$38:T148,1,0)&gt;0,0,0),1))</f>
        <v>0</v>
      </c>
      <c r="T149" s="16">
        <f>IF(DATOS!J112=P$39,DATOS!C112,"")</f>
        <v>0</v>
      </c>
    </row>
    <row r="150" spans="18:20">
      <c r="R150">
        <f t="shared" si="3"/>
        <v>1</v>
      </c>
      <c r="S150">
        <f>IF(T150="",0,IFERROR(IF(VLOOKUP(T150,T$38:T149,1,0)&gt;0,0,0),1))</f>
        <v>0</v>
      </c>
      <c r="T150" s="16">
        <f>IF(DATOS!J113=P$39,DATOS!C113,"")</f>
        <v>0</v>
      </c>
    </row>
    <row r="151" spans="18:20">
      <c r="R151">
        <f t="shared" si="3"/>
        <v>1</v>
      </c>
      <c r="S151">
        <f>IF(T151="",0,IFERROR(IF(VLOOKUP(T151,T$38:T150,1,0)&gt;0,0,0),1))</f>
        <v>0</v>
      </c>
      <c r="T151" s="16">
        <f>IF(DATOS!J114=P$39,DATOS!C114,"")</f>
        <v>0</v>
      </c>
    </row>
    <row r="152" spans="18:20">
      <c r="R152">
        <f t="shared" si="3"/>
        <v>1</v>
      </c>
      <c r="S152">
        <f>IF(T152="",0,IFERROR(IF(VLOOKUP(T152,T$38:T151,1,0)&gt;0,0,0),1))</f>
        <v>0</v>
      </c>
      <c r="T152" s="16">
        <f>IF(DATOS!J115=P$39,DATOS!C115,"")</f>
        <v>0</v>
      </c>
    </row>
    <row r="153" spans="18:20">
      <c r="R153">
        <f t="shared" si="3"/>
        <v>1</v>
      </c>
      <c r="S153">
        <f>IF(T153="",0,IFERROR(IF(VLOOKUP(T153,T$38:T152,1,0)&gt;0,0,0),1))</f>
        <v>0</v>
      </c>
      <c r="T153" s="16">
        <f>IF(DATOS!J116=P$39,DATOS!C116,"")</f>
        <v>0</v>
      </c>
    </row>
    <row r="154" spans="18:20">
      <c r="R154">
        <f t="shared" si="3"/>
        <v>1</v>
      </c>
      <c r="S154">
        <f>IF(T154="",0,IFERROR(IF(VLOOKUP(T154,T$38:T153,1,0)&gt;0,0,0),1))</f>
        <v>0</v>
      </c>
      <c r="T154" s="16">
        <f>IF(DATOS!J117=P$39,DATOS!C117,"")</f>
        <v>0</v>
      </c>
    </row>
    <row r="155" spans="18:20">
      <c r="R155">
        <f t="shared" si="3"/>
        <v>1</v>
      </c>
      <c r="S155">
        <f>IF(T155="",0,IFERROR(IF(VLOOKUP(T155,T$38:T154,1,0)&gt;0,0,0),1))</f>
        <v>0</v>
      </c>
      <c r="T155" s="16">
        <f>IF(DATOS!J118=P$39,DATOS!C118,"")</f>
        <v>0</v>
      </c>
    </row>
    <row r="156" spans="18:20">
      <c r="R156">
        <f t="shared" si="3"/>
        <v>1</v>
      </c>
      <c r="S156">
        <f>IF(T156="",0,IFERROR(IF(VLOOKUP(T156,T$38:T155,1,0)&gt;0,0,0),1))</f>
        <v>0</v>
      </c>
      <c r="T156" s="16">
        <f>IF(DATOS!J119=P$39,DATOS!C119,"")</f>
        <v>0</v>
      </c>
    </row>
    <row r="157" spans="18:20">
      <c r="R157">
        <f t="shared" si="3"/>
        <v>1</v>
      </c>
      <c r="S157">
        <f>IF(T157="",0,IFERROR(IF(VLOOKUP(T157,T$38:T156,1,0)&gt;0,0,0),1))</f>
        <v>0</v>
      </c>
      <c r="T157" s="16">
        <f>IF(DATOS!J120=P$39,DATOS!C120,"")</f>
        <v>0</v>
      </c>
    </row>
    <row r="158" spans="18:20">
      <c r="R158">
        <f t="shared" si="3"/>
        <v>1</v>
      </c>
      <c r="S158">
        <f>IF(T158="",0,IFERROR(IF(VLOOKUP(T158,T$38:T157,1,0)&gt;0,0,0),1))</f>
        <v>0</v>
      </c>
      <c r="T158" s="16">
        <f>IF(DATOS!J121=P$39,DATOS!C121,"")</f>
        <v>0</v>
      </c>
    </row>
    <row r="159" spans="18:20">
      <c r="R159">
        <f t="shared" si="3"/>
        <v>1</v>
      </c>
      <c r="S159">
        <f>IF(T159="",0,IFERROR(IF(VLOOKUP(T159,T$38:T158,1,0)&gt;0,0,0),1))</f>
        <v>0</v>
      </c>
      <c r="T159" s="16">
        <f>IF(DATOS!J122=P$39,DATOS!C122,"")</f>
        <v>0</v>
      </c>
    </row>
    <row r="160" spans="18:20">
      <c r="R160">
        <f t="shared" si="3"/>
        <v>1</v>
      </c>
      <c r="S160">
        <f>IF(T160="",0,IFERROR(IF(VLOOKUP(T160,T$38:T159,1,0)&gt;0,0,0),1))</f>
        <v>0</v>
      </c>
      <c r="T160" s="16">
        <f>IF(DATOS!J123=P$39,DATOS!C123,"")</f>
        <v>0</v>
      </c>
    </row>
    <row r="161" spans="18:20">
      <c r="R161">
        <f t="shared" si="3"/>
        <v>1</v>
      </c>
      <c r="S161">
        <f>IF(T161="",0,IFERROR(IF(VLOOKUP(T161,T$38:T160,1,0)&gt;0,0,0),1))</f>
        <v>0</v>
      </c>
      <c r="T161" s="16">
        <f>IF(DATOS!J124=P$39,DATOS!C124,"")</f>
        <v>0</v>
      </c>
    </row>
    <row r="162" spans="18:20">
      <c r="R162">
        <f t="shared" si="3"/>
        <v>1</v>
      </c>
      <c r="S162">
        <f>IF(T162="",0,IFERROR(IF(VLOOKUP(T162,T$38:T161,1,0)&gt;0,0,0),1))</f>
        <v>0</v>
      </c>
      <c r="T162" s="16">
        <f>IF(DATOS!J125=P$39,DATOS!C125,"")</f>
        <v>0</v>
      </c>
    </row>
    <row r="163" spans="18:20">
      <c r="R163">
        <f t="shared" si="3"/>
        <v>1</v>
      </c>
      <c r="S163">
        <f>IF(T163="",0,IFERROR(IF(VLOOKUP(T163,T$38:T162,1,0)&gt;0,0,0),1))</f>
        <v>0</v>
      </c>
      <c r="T163" s="16">
        <f>IF(DATOS!J126=P$39,DATOS!C126,"")</f>
        <v>0</v>
      </c>
    </row>
    <row r="164" spans="18:20">
      <c r="R164">
        <f t="shared" si="3"/>
        <v>1</v>
      </c>
      <c r="S164">
        <f>IF(T164="",0,IFERROR(IF(VLOOKUP(T164,T$38:T163,1,0)&gt;0,0,0),1))</f>
        <v>0</v>
      </c>
      <c r="T164" s="16">
        <f>IF(DATOS!J127=P$39,DATOS!C127,"")</f>
        <v>0</v>
      </c>
    </row>
    <row r="165" spans="18:20">
      <c r="R165">
        <f t="shared" si="3"/>
        <v>1</v>
      </c>
      <c r="S165">
        <f>IF(T165="",0,IFERROR(IF(VLOOKUP(T165,T$38:T164,1,0)&gt;0,0,0),1))</f>
        <v>0</v>
      </c>
      <c r="T165" s="16">
        <f>IF(DATOS!J128=P$39,DATOS!C128,"")</f>
        <v>0</v>
      </c>
    </row>
    <row r="166" spans="18:20">
      <c r="R166">
        <f t="shared" si="3"/>
        <v>1</v>
      </c>
      <c r="S166">
        <f>IF(T166="",0,IFERROR(IF(VLOOKUP(T166,T$38:T165,1,0)&gt;0,0,0),1))</f>
        <v>0</v>
      </c>
      <c r="T166" s="16">
        <f>IF(DATOS!J129=P$39,DATOS!C129,"")</f>
        <v>0</v>
      </c>
    </row>
    <row r="167" spans="18:20">
      <c r="R167">
        <f t="shared" ref="R167:R230" si="5">R166+S167</f>
        <v>1</v>
      </c>
      <c r="S167">
        <f>IF(T167="",0,IFERROR(IF(VLOOKUP(T167,T$38:T166,1,0)&gt;0,0,0),1))</f>
        <v>0</v>
      </c>
      <c r="T167" s="16">
        <f>IF(DATOS!J130=P$39,DATOS!C130,"")</f>
        <v>0</v>
      </c>
    </row>
    <row r="168" spans="18:20">
      <c r="R168">
        <f t="shared" si="5"/>
        <v>1</v>
      </c>
      <c r="S168">
        <f>IF(T168="",0,IFERROR(IF(VLOOKUP(T168,T$38:T167,1,0)&gt;0,0,0),1))</f>
        <v>0</v>
      </c>
      <c r="T168" s="16">
        <f>IF(DATOS!J131=P$39,DATOS!C131,"")</f>
        <v>0</v>
      </c>
    </row>
    <row r="169" spans="18:20">
      <c r="R169">
        <f t="shared" si="5"/>
        <v>1</v>
      </c>
      <c r="S169">
        <f>IF(T169="",0,IFERROR(IF(VLOOKUP(T169,T$38:T168,1,0)&gt;0,0,0),1))</f>
        <v>0</v>
      </c>
      <c r="T169" s="16">
        <f>IF(DATOS!J132=P$39,DATOS!C132,"")</f>
        <v>0</v>
      </c>
    </row>
    <row r="170" spans="18:20">
      <c r="R170">
        <f t="shared" si="5"/>
        <v>1</v>
      </c>
      <c r="S170">
        <f>IF(T170="",0,IFERROR(IF(VLOOKUP(T170,T$38:T169,1,0)&gt;0,0,0),1))</f>
        <v>0</v>
      </c>
      <c r="T170" s="16">
        <f>IF(DATOS!J133=P$39,DATOS!C133,"")</f>
        <v>0</v>
      </c>
    </row>
    <row r="171" spans="18:20">
      <c r="R171">
        <f t="shared" si="5"/>
        <v>1</v>
      </c>
      <c r="S171">
        <f>IF(T171="",0,IFERROR(IF(VLOOKUP(T171,T$38:T170,1,0)&gt;0,0,0),1))</f>
        <v>0</v>
      </c>
      <c r="T171" s="16">
        <f>IF(DATOS!J134=P$39,DATOS!C134,"")</f>
        <v>0</v>
      </c>
    </row>
    <row r="172" spans="18:20">
      <c r="R172">
        <f t="shared" si="5"/>
        <v>1</v>
      </c>
      <c r="S172">
        <f>IF(T172="",0,IFERROR(IF(VLOOKUP(T172,T$38:T171,1,0)&gt;0,0,0),1))</f>
        <v>0</v>
      </c>
      <c r="T172" s="16">
        <f>IF(DATOS!J135=P$39,DATOS!C135,"")</f>
        <v>0</v>
      </c>
    </row>
    <row r="173" spans="18:20">
      <c r="R173">
        <f t="shared" si="5"/>
        <v>1</v>
      </c>
      <c r="S173">
        <f>IF(T173="",0,IFERROR(IF(VLOOKUP(T173,T$38:T172,1,0)&gt;0,0,0),1))</f>
        <v>0</v>
      </c>
      <c r="T173" s="16">
        <f>IF(DATOS!J136=P$39,DATOS!C136,"")</f>
        <v>0</v>
      </c>
    </row>
    <row r="174" spans="18:20">
      <c r="R174">
        <f t="shared" si="5"/>
        <v>1</v>
      </c>
      <c r="S174">
        <f>IF(T174="",0,IFERROR(IF(VLOOKUP(T174,T$38:T173,1,0)&gt;0,0,0),1))</f>
        <v>0</v>
      </c>
      <c r="T174" s="16">
        <f>IF(DATOS!J137=P$39,DATOS!C137,"")</f>
        <v>0</v>
      </c>
    </row>
    <row r="175" spans="18:20">
      <c r="R175">
        <f t="shared" si="5"/>
        <v>1</v>
      </c>
      <c r="S175">
        <f>IF(T175="",0,IFERROR(IF(VLOOKUP(T175,T$38:T174,1,0)&gt;0,0,0),1))</f>
        <v>0</v>
      </c>
      <c r="T175" s="16">
        <f>IF(DATOS!J138=P$39,DATOS!C138,"")</f>
        <v>0</v>
      </c>
    </row>
    <row r="176" spans="18:20">
      <c r="R176">
        <f t="shared" si="5"/>
        <v>1</v>
      </c>
      <c r="S176">
        <f>IF(T176="",0,IFERROR(IF(VLOOKUP(T176,T$38:T175,1,0)&gt;0,0,0),1))</f>
        <v>0</v>
      </c>
      <c r="T176" s="16">
        <f>IF(DATOS!J139=P$39,DATOS!C139,"")</f>
        <v>0</v>
      </c>
    </row>
    <row r="177" spans="18:20">
      <c r="R177">
        <f t="shared" si="5"/>
        <v>1</v>
      </c>
      <c r="S177">
        <f>IF(T177="",0,IFERROR(IF(VLOOKUP(T177,T$38:T176,1,0)&gt;0,0,0),1))</f>
        <v>0</v>
      </c>
      <c r="T177" s="16">
        <f>IF(DATOS!J140=P$39,DATOS!C140,"")</f>
        <v>0</v>
      </c>
    </row>
    <row r="178" spans="18:20">
      <c r="R178">
        <f t="shared" si="5"/>
        <v>1</v>
      </c>
      <c r="S178">
        <f>IF(T178="",0,IFERROR(IF(VLOOKUP(T178,T$38:T177,1,0)&gt;0,0,0),1))</f>
        <v>0</v>
      </c>
      <c r="T178" s="16">
        <f>IF(DATOS!J141=P$39,DATOS!C141,"")</f>
        <v>0</v>
      </c>
    </row>
    <row r="179" spans="18:20">
      <c r="R179">
        <f t="shared" si="5"/>
        <v>1</v>
      </c>
      <c r="S179">
        <f>IF(T179="",0,IFERROR(IF(VLOOKUP(T179,T$38:T178,1,0)&gt;0,0,0),1))</f>
        <v>0</v>
      </c>
      <c r="T179" s="16">
        <f>IF(DATOS!J142=P$39,DATOS!C142,"")</f>
        <v>0</v>
      </c>
    </row>
    <row r="180" spans="18:20">
      <c r="R180">
        <f t="shared" si="5"/>
        <v>1</v>
      </c>
      <c r="S180">
        <f>IF(T180="",0,IFERROR(IF(VLOOKUP(T180,T$38:T179,1,0)&gt;0,0,0),1))</f>
        <v>0</v>
      </c>
      <c r="T180" s="16">
        <f>IF(DATOS!J143=P$39,DATOS!C143,"")</f>
        <v>0</v>
      </c>
    </row>
    <row r="181" spans="18:20">
      <c r="R181">
        <f t="shared" si="5"/>
        <v>1</v>
      </c>
      <c r="S181">
        <f>IF(T181="",0,IFERROR(IF(VLOOKUP(T181,T$38:T180,1,0)&gt;0,0,0),1))</f>
        <v>0</v>
      </c>
      <c r="T181" s="16">
        <f>IF(DATOS!J144=P$39,DATOS!C144,"")</f>
        <v>0</v>
      </c>
    </row>
    <row r="182" spans="18:20">
      <c r="R182">
        <f t="shared" si="5"/>
        <v>1</v>
      </c>
      <c r="S182">
        <f>IF(T182="",0,IFERROR(IF(VLOOKUP(T182,T$38:T181,1,0)&gt;0,0,0),1))</f>
        <v>0</v>
      </c>
      <c r="T182" s="16">
        <f>IF(DATOS!J145=P$39,DATOS!C145,"")</f>
        <v>0</v>
      </c>
    </row>
    <row r="183" spans="18:20">
      <c r="R183">
        <f t="shared" si="5"/>
        <v>1</v>
      </c>
      <c r="S183">
        <f>IF(T183="",0,IFERROR(IF(VLOOKUP(T183,T$38:T182,1,0)&gt;0,0,0),1))</f>
        <v>0</v>
      </c>
      <c r="T183" s="16">
        <f>IF(DATOS!J146=P$39,DATOS!C146,"")</f>
        <v>0</v>
      </c>
    </row>
    <row r="184" spans="18:20">
      <c r="R184">
        <f t="shared" si="5"/>
        <v>1</v>
      </c>
      <c r="S184">
        <f>IF(T184="",0,IFERROR(IF(VLOOKUP(T184,T$38:T183,1,0)&gt;0,0,0),1))</f>
        <v>0</v>
      </c>
      <c r="T184" s="16">
        <f>IF(DATOS!J147=P$39,DATOS!C147,"")</f>
        <v>0</v>
      </c>
    </row>
    <row r="185" spans="18:20">
      <c r="R185">
        <f t="shared" si="5"/>
        <v>1</v>
      </c>
      <c r="S185">
        <f>IF(T185="",0,IFERROR(IF(VLOOKUP(T185,T$38:T184,1,0)&gt;0,0,0),1))</f>
        <v>0</v>
      </c>
      <c r="T185" s="16">
        <f>IF(DATOS!J148=P$39,DATOS!C148,"")</f>
        <v>0</v>
      </c>
    </row>
    <row r="186" spans="18:20">
      <c r="R186">
        <f t="shared" si="5"/>
        <v>1</v>
      </c>
      <c r="S186">
        <f>IF(T186="",0,IFERROR(IF(VLOOKUP(T186,T$38:T185,1,0)&gt;0,0,0),1))</f>
        <v>0</v>
      </c>
      <c r="T186" s="16">
        <f>IF(DATOS!J149=P$39,DATOS!C149,"")</f>
        <v>0</v>
      </c>
    </row>
    <row r="187" spans="18:20">
      <c r="R187">
        <f t="shared" si="5"/>
        <v>1</v>
      </c>
      <c r="S187">
        <f>IF(T187="",0,IFERROR(IF(VLOOKUP(T187,T$38:T186,1,0)&gt;0,0,0),1))</f>
        <v>0</v>
      </c>
      <c r="T187" s="16">
        <f>IF(DATOS!J150=P$39,DATOS!C150,"")</f>
        <v>0</v>
      </c>
    </row>
    <row r="188" spans="18:20">
      <c r="R188">
        <f t="shared" si="5"/>
        <v>1</v>
      </c>
      <c r="S188">
        <f>IF(T188="",0,IFERROR(IF(VLOOKUP(T188,T$38:T187,1,0)&gt;0,0,0),1))</f>
        <v>0</v>
      </c>
      <c r="T188" s="16">
        <f>IF(DATOS!J151=P$39,DATOS!C151,"")</f>
        <v>0</v>
      </c>
    </row>
    <row r="189" spans="18:20">
      <c r="R189">
        <f t="shared" si="5"/>
        <v>1</v>
      </c>
      <c r="S189">
        <f>IF(T189="",0,IFERROR(IF(VLOOKUP(T189,T$38:T188,1,0)&gt;0,0,0),1))</f>
        <v>0</v>
      </c>
      <c r="T189" s="16">
        <f>IF(DATOS!J152=P$39,DATOS!C152,"")</f>
        <v>0</v>
      </c>
    </row>
    <row r="190" spans="18:20">
      <c r="R190">
        <f t="shared" si="5"/>
        <v>1</v>
      </c>
      <c r="S190">
        <f>IF(T190="",0,IFERROR(IF(VLOOKUP(T190,T$38:T189,1,0)&gt;0,0,0),1))</f>
        <v>0</v>
      </c>
      <c r="T190" s="16">
        <f>IF(DATOS!J153=P$39,DATOS!C153,"")</f>
        <v>0</v>
      </c>
    </row>
    <row r="191" spans="18:20">
      <c r="R191">
        <f t="shared" si="5"/>
        <v>1</v>
      </c>
      <c r="S191">
        <f>IF(T191="",0,IFERROR(IF(VLOOKUP(T191,T$38:T190,1,0)&gt;0,0,0),1))</f>
        <v>0</v>
      </c>
      <c r="T191" s="16">
        <f>IF(DATOS!J154=P$39,DATOS!C154,"")</f>
        <v>0</v>
      </c>
    </row>
    <row r="192" spans="18:20">
      <c r="R192">
        <f t="shared" si="5"/>
        <v>1</v>
      </c>
      <c r="S192">
        <f>IF(T192="",0,IFERROR(IF(VLOOKUP(T192,T$38:T191,1,0)&gt;0,0,0),1))</f>
        <v>0</v>
      </c>
      <c r="T192" s="16">
        <f>IF(DATOS!J155=P$39,DATOS!C155,"")</f>
        <v>0</v>
      </c>
    </row>
    <row r="193" spans="18:20">
      <c r="R193">
        <f t="shared" si="5"/>
        <v>1</v>
      </c>
      <c r="S193">
        <f>IF(T193="",0,IFERROR(IF(VLOOKUP(T193,T$38:T192,1,0)&gt;0,0,0),1))</f>
        <v>0</v>
      </c>
      <c r="T193" s="16">
        <f>IF(DATOS!J156=P$39,DATOS!C156,"")</f>
        <v>0</v>
      </c>
    </row>
    <row r="194" spans="18:20">
      <c r="R194">
        <f t="shared" si="5"/>
        <v>1</v>
      </c>
      <c r="S194">
        <f>IF(T194="",0,IFERROR(IF(VLOOKUP(T194,T$38:T193,1,0)&gt;0,0,0),1))</f>
        <v>0</v>
      </c>
      <c r="T194" s="16">
        <f>IF(DATOS!J157=P$39,DATOS!C157,"")</f>
        <v>0</v>
      </c>
    </row>
    <row r="195" spans="18:20">
      <c r="R195">
        <f t="shared" si="5"/>
        <v>1</v>
      </c>
      <c r="S195">
        <f>IF(T195="",0,IFERROR(IF(VLOOKUP(T195,T$38:T194,1,0)&gt;0,0,0),1))</f>
        <v>0</v>
      </c>
      <c r="T195" s="16">
        <f>IF(DATOS!J158=P$39,DATOS!C158,"")</f>
        <v>0</v>
      </c>
    </row>
    <row r="196" spans="18:20">
      <c r="R196">
        <f t="shared" si="5"/>
        <v>1</v>
      </c>
      <c r="S196">
        <f>IF(T196="",0,IFERROR(IF(VLOOKUP(T196,T$38:T195,1,0)&gt;0,0,0),1))</f>
        <v>0</v>
      </c>
      <c r="T196" s="16">
        <f>IF(DATOS!J159=P$39,DATOS!C159,"")</f>
        <v>0</v>
      </c>
    </row>
    <row r="197" spans="18:20">
      <c r="R197">
        <f t="shared" si="5"/>
        <v>1</v>
      </c>
      <c r="S197">
        <f>IF(T197="",0,IFERROR(IF(VLOOKUP(T197,T$38:T196,1,0)&gt;0,0,0),1))</f>
        <v>0</v>
      </c>
      <c r="T197" s="16">
        <f>IF(DATOS!J160=P$39,DATOS!C160,"")</f>
        <v>0</v>
      </c>
    </row>
    <row r="198" spans="18:20">
      <c r="R198">
        <f t="shared" si="5"/>
        <v>1</v>
      </c>
      <c r="S198">
        <f>IF(T198="",0,IFERROR(IF(VLOOKUP(T198,T$38:T197,1,0)&gt;0,0,0),1))</f>
        <v>0</v>
      </c>
      <c r="T198" s="16">
        <f>IF(DATOS!J161=P$39,DATOS!C161,"")</f>
        <v>0</v>
      </c>
    </row>
    <row r="199" spans="18:20">
      <c r="R199">
        <f t="shared" si="5"/>
        <v>1</v>
      </c>
      <c r="S199">
        <f>IF(T199="",0,IFERROR(IF(VLOOKUP(T199,T$38:T198,1,0)&gt;0,0,0),1))</f>
        <v>0</v>
      </c>
      <c r="T199" s="16">
        <f>IF(DATOS!J162=P$39,DATOS!C162,"")</f>
        <v>0</v>
      </c>
    </row>
    <row r="200" spans="18:20">
      <c r="R200">
        <f t="shared" si="5"/>
        <v>1</v>
      </c>
      <c r="S200">
        <f>IF(T200="",0,IFERROR(IF(VLOOKUP(T200,T$38:T199,1,0)&gt;0,0,0),1))</f>
        <v>0</v>
      </c>
      <c r="T200" s="16">
        <f>IF(DATOS!J163=P$39,DATOS!C163,"")</f>
        <v>0</v>
      </c>
    </row>
    <row r="201" spans="18:20">
      <c r="R201">
        <f t="shared" si="5"/>
        <v>1</v>
      </c>
      <c r="S201">
        <f>IF(T201="",0,IFERROR(IF(VLOOKUP(T201,T$38:T200,1,0)&gt;0,0,0),1))</f>
        <v>0</v>
      </c>
      <c r="T201" s="16">
        <f>IF(DATOS!J164=P$39,DATOS!C164,"")</f>
        <v>0</v>
      </c>
    </row>
    <row r="202" spans="18:20">
      <c r="R202">
        <f t="shared" si="5"/>
        <v>1</v>
      </c>
      <c r="S202">
        <f>IF(T202="",0,IFERROR(IF(VLOOKUP(T202,T$38:T201,1,0)&gt;0,0,0),1))</f>
        <v>0</v>
      </c>
      <c r="T202" s="16">
        <f>IF(DATOS!J165=P$39,DATOS!C165,"")</f>
        <v>0</v>
      </c>
    </row>
    <row r="203" spans="18:20">
      <c r="R203">
        <f t="shared" si="5"/>
        <v>1</v>
      </c>
      <c r="S203">
        <f>IF(T203="",0,IFERROR(IF(VLOOKUP(T203,T$38:T202,1,0)&gt;0,0,0),1))</f>
        <v>0</v>
      </c>
      <c r="T203" s="16">
        <f>IF(DATOS!J166=P$39,DATOS!C166,"")</f>
        <v>0</v>
      </c>
    </row>
    <row r="204" spans="18:20">
      <c r="R204">
        <f t="shared" si="5"/>
        <v>1</v>
      </c>
      <c r="S204">
        <f>IF(T204="",0,IFERROR(IF(VLOOKUP(T204,T$38:T203,1,0)&gt;0,0,0),1))</f>
        <v>0</v>
      </c>
      <c r="T204" s="16">
        <f>IF(DATOS!J167=P$39,DATOS!C167,"")</f>
        <v>0</v>
      </c>
    </row>
    <row r="205" spans="18:20">
      <c r="R205">
        <f t="shared" si="5"/>
        <v>1</v>
      </c>
      <c r="S205">
        <f>IF(T205="",0,IFERROR(IF(VLOOKUP(T205,T$38:T204,1,0)&gt;0,0,0),1))</f>
        <v>0</v>
      </c>
      <c r="T205" s="16">
        <f>IF(DATOS!J168=P$39,DATOS!C168,"")</f>
        <v>0</v>
      </c>
    </row>
    <row r="206" spans="18:20">
      <c r="R206">
        <f t="shared" si="5"/>
        <v>1</v>
      </c>
      <c r="S206">
        <f>IF(T206="",0,IFERROR(IF(VLOOKUP(T206,T$38:T205,1,0)&gt;0,0,0),1))</f>
        <v>0</v>
      </c>
      <c r="T206" s="16">
        <f>IF(DATOS!J169=P$39,DATOS!C169,"")</f>
        <v>0</v>
      </c>
    </row>
    <row r="207" spans="18:20">
      <c r="R207">
        <f t="shared" si="5"/>
        <v>1</v>
      </c>
      <c r="S207">
        <f>IF(T207="",0,IFERROR(IF(VLOOKUP(T207,T$38:T206,1,0)&gt;0,0,0),1))</f>
        <v>0</v>
      </c>
      <c r="T207" s="16">
        <f>IF(DATOS!J170=P$39,DATOS!C170,"")</f>
        <v>0</v>
      </c>
    </row>
    <row r="208" spans="18:20">
      <c r="R208">
        <f t="shared" si="5"/>
        <v>1</v>
      </c>
      <c r="S208">
        <f>IF(T208="",0,IFERROR(IF(VLOOKUP(T208,T$38:T207,1,0)&gt;0,0,0),1))</f>
        <v>0</v>
      </c>
      <c r="T208" s="16">
        <f>IF(DATOS!J171=P$39,DATOS!C171,"")</f>
        <v>0</v>
      </c>
    </row>
    <row r="209" spans="18:20">
      <c r="R209">
        <f t="shared" si="5"/>
        <v>1</v>
      </c>
      <c r="S209">
        <f>IF(T209="",0,IFERROR(IF(VLOOKUP(T209,T$38:T208,1,0)&gt;0,0,0),1))</f>
        <v>0</v>
      </c>
      <c r="T209" s="16">
        <f>IF(DATOS!J172=P$39,DATOS!C172,"")</f>
        <v>0</v>
      </c>
    </row>
    <row r="210" spans="18:20">
      <c r="R210">
        <f t="shared" si="5"/>
        <v>1</v>
      </c>
      <c r="S210">
        <f>IF(T210="",0,IFERROR(IF(VLOOKUP(T210,T$38:T209,1,0)&gt;0,0,0),1))</f>
        <v>0</v>
      </c>
      <c r="T210" s="16">
        <f>IF(DATOS!J173=P$39,DATOS!C173,"")</f>
        <v>0</v>
      </c>
    </row>
    <row r="211" spans="18:20">
      <c r="R211">
        <f t="shared" si="5"/>
        <v>1</v>
      </c>
      <c r="S211">
        <f>IF(T211="",0,IFERROR(IF(VLOOKUP(T211,T$38:T210,1,0)&gt;0,0,0),1))</f>
        <v>0</v>
      </c>
      <c r="T211" s="16">
        <f>IF(DATOS!J174=P$39,DATOS!C174,"")</f>
        <v>0</v>
      </c>
    </row>
    <row r="212" spans="18:20">
      <c r="R212">
        <f t="shared" si="5"/>
        <v>1</v>
      </c>
      <c r="S212">
        <f>IF(T212="",0,IFERROR(IF(VLOOKUP(T212,T$38:T211,1,0)&gt;0,0,0),1))</f>
        <v>0</v>
      </c>
      <c r="T212" s="16">
        <f>IF(DATOS!J175=P$39,DATOS!C175,"")</f>
        <v>0</v>
      </c>
    </row>
    <row r="213" spans="18:20">
      <c r="R213">
        <f t="shared" si="5"/>
        <v>1</v>
      </c>
      <c r="S213">
        <f>IF(T213="",0,IFERROR(IF(VLOOKUP(T213,T$38:T212,1,0)&gt;0,0,0),1))</f>
        <v>0</v>
      </c>
      <c r="T213" s="16">
        <f>IF(DATOS!J176=P$39,DATOS!C176,"")</f>
        <v>0</v>
      </c>
    </row>
    <row r="214" spans="18:20">
      <c r="R214">
        <f t="shared" si="5"/>
        <v>1</v>
      </c>
      <c r="S214">
        <f>IF(T214="",0,IFERROR(IF(VLOOKUP(T214,T$38:T213,1,0)&gt;0,0,0),1))</f>
        <v>0</v>
      </c>
      <c r="T214" s="16">
        <f>IF(DATOS!J177=P$39,DATOS!C177,"")</f>
        <v>0</v>
      </c>
    </row>
    <row r="215" spans="18:20">
      <c r="R215">
        <f t="shared" si="5"/>
        <v>1</v>
      </c>
      <c r="S215">
        <f>IF(T215="",0,IFERROR(IF(VLOOKUP(T215,T$38:T214,1,0)&gt;0,0,0),1))</f>
        <v>0</v>
      </c>
      <c r="T215" s="16">
        <f>IF(DATOS!J178=P$39,DATOS!C178,"")</f>
        <v>0</v>
      </c>
    </row>
    <row r="216" spans="18:20">
      <c r="R216">
        <f t="shared" si="5"/>
        <v>1</v>
      </c>
      <c r="S216">
        <f>IF(T216="",0,IFERROR(IF(VLOOKUP(T216,T$38:T215,1,0)&gt;0,0,0),1))</f>
        <v>0</v>
      </c>
      <c r="T216" s="16">
        <f>IF(DATOS!J179=P$39,DATOS!C179,"")</f>
        <v>0</v>
      </c>
    </row>
    <row r="217" spans="18:20">
      <c r="R217">
        <f t="shared" si="5"/>
        <v>1</v>
      </c>
      <c r="S217">
        <f>IF(T217="",0,IFERROR(IF(VLOOKUP(T217,T$38:T216,1,0)&gt;0,0,0),1))</f>
        <v>0</v>
      </c>
      <c r="T217" s="16">
        <f>IF(DATOS!J180=P$39,DATOS!C180,"")</f>
        <v>0</v>
      </c>
    </row>
    <row r="218" spans="18:20">
      <c r="R218">
        <f t="shared" si="5"/>
        <v>1</v>
      </c>
      <c r="S218">
        <f>IF(T218="",0,IFERROR(IF(VLOOKUP(T218,T$38:T217,1,0)&gt;0,0,0),1))</f>
        <v>0</v>
      </c>
      <c r="T218" s="16">
        <f>IF(DATOS!J181=P$39,DATOS!C181,"")</f>
        <v>0</v>
      </c>
    </row>
    <row r="219" spans="18:20">
      <c r="R219">
        <f t="shared" si="5"/>
        <v>1</v>
      </c>
      <c r="S219">
        <f>IF(T219="",0,IFERROR(IF(VLOOKUP(T219,T$38:T218,1,0)&gt;0,0,0),1))</f>
        <v>0</v>
      </c>
      <c r="T219" s="16">
        <f>IF(DATOS!J182=P$39,DATOS!C182,"")</f>
        <v>0</v>
      </c>
    </row>
    <row r="220" spans="18:20">
      <c r="R220">
        <f t="shared" si="5"/>
        <v>1</v>
      </c>
      <c r="S220">
        <f>IF(T220="",0,IFERROR(IF(VLOOKUP(T220,T$38:T219,1,0)&gt;0,0,0),1))</f>
        <v>0</v>
      </c>
      <c r="T220" s="16">
        <f>IF(DATOS!J183=P$39,DATOS!C183,"")</f>
        <v>0</v>
      </c>
    </row>
    <row r="221" spans="18:20">
      <c r="R221">
        <f t="shared" si="5"/>
        <v>1</v>
      </c>
      <c r="S221">
        <f>IF(T221="",0,IFERROR(IF(VLOOKUP(T221,T$38:T220,1,0)&gt;0,0,0),1))</f>
        <v>0</v>
      </c>
      <c r="T221" s="16">
        <f>IF(DATOS!J184=P$39,DATOS!C184,"")</f>
        <v>0</v>
      </c>
    </row>
    <row r="222" spans="18:20">
      <c r="R222">
        <f t="shared" si="5"/>
        <v>1</v>
      </c>
      <c r="S222">
        <f>IF(T222="",0,IFERROR(IF(VLOOKUP(T222,T$38:T221,1,0)&gt;0,0,0),1))</f>
        <v>0</v>
      </c>
      <c r="T222" s="16">
        <f>IF(DATOS!J185=P$39,DATOS!C185,"")</f>
        <v>0</v>
      </c>
    </row>
    <row r="223" spans="18:20">
      <c r="R223">
        <f t="shared" si="5"/>
        <v>1</v>
      </c>
      <c r="S223">
        <f>IF(T223="",0,IFERROR(IF(VLOOKUP(T223,T$38:T222,1,0)&gt;0,0,0),1))</f>
        <v>0</v>
      </c>
      <c r="T223" s="16">
        <f>IF(DATOS!J186=P$39,DATOS!C186,"")</f>
        <v>0</v>
      </c>
    </row>
    <row r="224" spans="18:20">
      <c r="R224">
        <f t="shared" si="5"/>
        <v>1</v>
      </c>
      <c r="S224">
        <f>IF(T224="",0,IFERROR(IF(VLOOKUP(T224,T$38:T223,1,0)&gt;0,0,0),1))</f>
        <v>0</v>
      </c>
      <c r="T224" s="16">
        <f>IF(DATOS!J187=P$39,DATOS!C187,"")</f>
        <v>0</v>
      </c>
    </row>
    <row r="225" spans="18:20">
      <c r="R225">
        <f t="shared" si="5"/>
        <v>1</v>
      </c>
      <c r="S225">
        <f>IF(T225="",0,IFERROR(IF(VLOOKUP(T225,T$38:T224,1,0)&gt;0,0,0),1))</f>
        <v>0</v>
      </c>
      <c r="T225" s="16">
        <f>IF(DATOS!J188=P$39,DATOS!C188,"")</f>
        <v>0</v>
      </c>
    </row>
    <row r="226" spans="18:20">
      <c r="R226">
        <f t="shared" si="5"/>
        <v>1</v>
      </c>
      <c r="S226">
        <f>IF(T226="",0,IFERROR(IF(VLOOKUP(T226,T$38:T225,1,0)&gt;0,0,0),1))</f>
        <v>0</v>
      </c>
      <c r="T226" s="16">
        <f>IF(DATOS!J189=P$39,DATOS!C189,"")</f>
        <v>0</v>
      </c>
    </row>
    <row r="227" spans="18:20">
      <c r="R227">
        <f t="shared" si="5"/>
        <v>1</v>
      </c>
      <c r="S227">
        <f>IF(T227="",0,IFERROR(IF(VLOOKUP(T227,T$38:T226,1,0)&gt;0,0,0),1))</f>
        <v>0</v>
      </c>
      <c r="T227" s="16">
        <f>IF(DATOS!J190=P$39,DATOS!C190,"")</f>
        <v>0</v>
      </c>
    </row>
    <row r="228" spans="18:20">
      <c r="R228">
        <f t="shared" si="5"/>
        <v>1</v>
      </c>
      <c r="S228">
        <f>IF(T228="",0,IFERROR(IF(VLOOKUP(T228,T$38:T227,1,0)&gt;0,0,0),1))</f>
        <v>0</v>
      </c>
      <c r="T228" s="16">
        <f>IF(DATOS!J191=P$39,DATOS!C191,"")</f>
        <v>0</v>
      </c>
    </row>
    <row r="229" spans="18:20">
      <c r="R229">
        <f t="shared" si="5"/>
        <v>1</v>
      </c>
      <c r="S229">
        <f>IF(T229="",0,IFERROR(IF(VLOOKUP(T229,T$38:T228,1,0)&gt;0,0,0),1))</f>
        <v>0</v>
      </c>
      <c r="T229" s="16">
        <f>IF(DATOS!J192=P$39,DATOS!C192,"")</f>
        <v>0</v>
      </c>
    </row>
    <row r="230" spans="18:20">
      <c r="R230">
        <f t="shared" si="5"/>
        <v>1</v>
      </c>
      <c r="S230">
        <f>IF(T230="",0,IFERROR(IF(VLOOKUP(T230,T$38:T229,1,0)&gt;0,0,0),1))</f>
        <v>0</v>
      </c>
      <c r="T230" s="16">
        <f>IF(DATOS!J193=P$39,DATOS!C193,"")</f>
        <v>0</v>
      </c>
    </row>
    <row r="231" spans="18:20">
      <c r="R231">
        <f t="shared" ref="R231:R294" si="6">R230+S231</f>
        <v>1</v>
      </c>
      <c r="S231">
        <f>IF(T231="",0,IFERROR(IF(VLOOKUP(T231,T$38:T230,1,0)&gt;0,0,0),1))</f>
        <v>0</v>
      </c>
      <c r="T231" s="16">
        <f>IF(DATOS!J194=P$39,DATOS!C194,"")</f>
        <v>0</v>
      </c>
    </row>
    <row r="232" spans="18:20">
      <c r="R232">
        <f t="shared" si="6"/>
        <v>1</v>
      </c>
      <c r="S232">
        <f>IF(T232="",0,IFERROR(IF(VLOOKUP(T232,T$38:T231,1,0)&gt;0,0,0),1))</f>
        <v>0</v>
      </c>
      <c r="T232" s="16">
        <f>IF(DATOS!J195=P$39,DATOS!C195,"")</f>
        <v>0</v>
      </c>
    </row>
    <row r="233" spans="18:20">
      <c r="R233">
        <f t="shared" si="6"/>
        <v>1</v>
      </c>
      <c r="S233">
        <f>IF(T233="",0,IFERROR(IF(VLOOKUP(T233,T$38:T232,1,0)&gt;0,0,0),1))</f>
        <v>0</v>
      </c>
      <c r="T233" s="16">
        <f>IF(DATOS!J196=P$39,DATOS!C196,"")</f>
        <v>0</v>
      </c>
    </row>
    <row r="234" spans="18:20">
      <c r="R234">
        <f t="shared" si="6"/>
        <v>1</v>
      </c>
      <c r="S234">
        <f>IF(T234="",0,IFERROR(IF(VLOOKUP(T234,T$38:T233,1,0)&gt;0,0,0),1))</f>
        <v>0</v>
      </c>
      <c r="T234" s="16">
        <f>IF(DATOS!J197=P$39,DATOS!C197,"")</f>
        <v>0</v>
      </c>
    </row>
    <row r="235" spans="18:20">
      <c r="R235">
        <f t="shared" si="6"/>
        <v>1</v>
      </c>
      <c r="S235">
        <f>IF(T235="",0,IFERROR(IF(VLOOKUP(T235,T$38:T234,1,0)&gt;0,0,0),1))</f>
        <v>0</v>
      </c>
      <c r="T235" s="16">
        <f>IF(DATOS!J198=P$39,DATOS!C198,"")</f>
        <v>0</v>
      </c>
    </row>
    <row r="236" spans="18:20">
      <c r="R236">
        <f t="shared" si="6"/>
        <v>1</v>
      </c>
      <c r="S236">
        <f>IF(T236="",0,IFERROR(IF(VLOOKUP(T236,T$38:T235,1,0)&gt;0,0,0),1))</f>
        <v>0</v>
      </c>
      <c r="T236" s="16">
        <f>IF(DATOS!J199=P$39,DATOS!C199,"")</f>
        <v>0</v>
      </c>
    </row>
    <row r="237" spans="18:20">
      <c r="R237">
        <f t="shared" si="6"/>
        <v>1</v>
      </c>
      <c r="S237">
        <f>IF(T237="",0,IFERROR(IF(VLOOKUP(T237,T$38:T236,1,0)&gt;0,0,0),1))</f>
        <v>0</v>
      </c>
      <c r="T237" s="16">
        <f>IF(DATOS!J200=P$39,DATOS!C200,"")</f>
        <v>0</v>
      </c>
    </row>
    <row r="238" spans="18:20">
      <c r="R238">
        <f t="shared" si="6"/>
        <v>1</v>
      </c>
      <c r="S238">
        <f>IF(T238="",0,IFERROR(IF(VLOOKUP(T238,T$38:T237,1,0)&gt;0,0,0),1))</f>
        <v>0</v>
      </c>
      <c r="T238" s="16">
        <f>IF(DATOS!J201=P$39,DATOS!C201,"")</f>
        <v>0</v>
      </c>
    </row>
    <row r="239" spans="18:20">
      <c r="R239">
        <f t="shared" si="6"/>
        <v>1</v>
      </c>
      <c r="S239">
        <f>IF(T239="",0,IFERROR(IF(VLOOKUP(T239,T$38:T238,1,0)&gt;0,0,0),1))</f>
        <v>0</v>
      </c>
      <c r="T239" s="16">
        <f>IF(DATOS!J202=P$39,DATOS!C202,"")</f>
        <v>0</v>
      </c>
    </row>
    <row r="240" spans="18:20">
      <c r="R240">
        <f t="shared" si="6"/>
        <v>1</v>
      </c>
      <c r="S240">
        <f>IF(T240="",0,IFERROR(IF(VLOOKUP(T240,T$38:T239,1,0)&gt;0,0,0),1))</f>
        <v>0</v>
      </c>
      <c r="T240" s="16">
        <f>IF(DATOS!J203=P$39,DATOS!C203,"")</f>
        <v>0</v>
      </c>
    </row>
    <row r="241" spans="18:20">
      <c r="R241">
        <f t="shared" si="6"/>
        <v>1</v>
      </c>
      <c r="S241">
        <f>IF(T241="",0,IFERROR(IF(VLOOKUP(T241,T$38:T240,1,0)&gt;0,0,0),1))</f>
        <v>0</v>
      </c>
      <c r="T241" s="16">
        <f>IF(DATOS!J204=P$39,DATOS!C204,"")</f>
        <v>0</v>
      </c>
    </row>
    <row r="242" spans="18:20">
      <c r="R242">
        <f t="shared" si="6"/>
        <v>1</v>
      </c>
      <c r="S242">
        <f>IF(T242="",0,IFERROR(IF(VLOOKUP(T242,T$38:T241,1,0)&gt;0,0,0),1))</f>
        <v>0</v>
      </c>
      <c r="T242" s="16">
        <f>IF(DATOS!J205=P$39,DATOS!C205,"")</f>
        <v>0</v>
      </c>
    </row>
    <row r="243" spans="18:20">
      <c r="R243">
        <f t="shared" si="6"/>
        <v>1</v>
      </c>
      <c r="S243">
        <f>IF(T243="",0,IFERROR(IF(VLOOKUP(T243,T$38:T242,1,0)&gt;0,0,0),1))</f>
        <v>0</v>
      </c>
      <c r="T243" s="16">
        <f>IF(DATOS!J206=P$39,DATOS!C206,"")</f>
        <v>0</v>
      </c>
    </row>
    <row r="244" spans="18:20">
      <c r="R244">
        <f t="shared" si="6"/>
        <v>1</v>
      </c>
      <c r="S244">
        <f>IF(T244="",0,IFERROR(IF(VLOOKUP(T244,T$38:T243,1,0)&gt;0,0,0),1))</f>
        <v>0</v>
      </c>
      <c r="T244" s="16">
        <f>IF(DATOS!J207=P$39,DATOS!C207,"")</f>
        <v>0</v>
      </c>
    </row>
    <row r="245" spans="18:20">
      <c r="R245">
        <f t="shared" si="6"/>
        <v>1</v>
      </c>
      <c r="S245">
        <f>IF(T245="",0,IFERROR(IF(VLOOKUP(T245,T$38:T244,1,0)&gt;0,0,0),1))</f>
        <v>0</v>
      </c>
      <c r="T245" s="16">
        <f>IF(DATOS!J208=P$39,DATOS!C208,"")</f>
        <v>0</v>
      </c>
    </row>
    <row r="246" spans="18:20">
      <c r="R246">
        <f t="shared" si="6"/>
        <v>1</v>
      </c>
      <c r="S246">
        <f>IF(T246="",0,IFERROR(IF(VLOOKUP(T246,T$38:T245,1,0)&gt;0,0,0),1))</f>
        <v>0</v>
      </c>
      <c r="T246" s="16">
        <f>IF(DATOS!J209=P$39,DATOS!C209,"")</f>
        <v>0</v>
      </c>
    </row>
    <row r="247" spans="18:20">
      <c r="R247">
        <f t="shared" si="6"/>
        <v>1</v>
      </c>
      <c r="S247">
        <f>IF(T247="",0,IFERROR(IF(VLOOKUP(T247,T$38:T246,1,0)&gt;0,0,0),1))</f>
        <v>0</v>
      </c>
      <c r="T247" s="16">
        <f>IF(DATOS!J210=P$39,DATOS!C210,"")</f>
        <v>0</v>
      </c>
    </row>
    <row r="248" spans="18:20">
      <c r="R248">
        <f t="shared" si="6"/>
        <v>1</v>
      </c>
      <c r="S248">
        <f>IF(T248="",0,IFERROR(IF(VLOOKUP(T248,T$38:T247,1,0)&gt;0,0,0),1))</f>
        <v>0</v>
      </c>
      <c r="T248" s="16">
        <f>IF(DATOS!J211=P$39,DATOS!C211,"")</f>
        <v>0</v>
      </c>
    </row>
    <row r="249" spans="18:20">
      <c r="R249">
        <f t="shared" si="6"/>
        <v>1</v>
      </c>
      <c r="S249">
        <f>IF(T249="",0,IFERROR(IF(VLOOKUP(T249,T$38:T248,1,0)&gt;0,0,0),1))</f>
        <v>0</v>
      </c>
      <c r="T249" s="16">
        <f>IF(DATOS!J212=P$39,DATOS!C212,"")</f>
        <v>0</v>
      </c>
    </row>
    <row r="250" spans="18:20">
      <c r="R250">
        <f t="shared" si="6"/>
        <v>1</v>
      </c>
      <c r="S250">
        <f>IF(T250="",0,IFERROR(IF(VLOOKUP(T250,T$38:T249,1,0)&gt;0,0,0),1))</f>
        <v>0</v>
      </c>
      <c r="T250" s="16">
        <f>IF(DATOS!J213=P$39,DATOS!C213,"")</f>
        <v>0</v>
      </c>
    </row>
    <row r="251" spans="18:20">
      <c r="R251">
        <f t="shared" si="6"/>
        <v>1</v>
      </c>
      <c r="S251">
        <f>IF(T251="",0,IFERROR(IF(VLOOKUP(T251,T$38:T250,1,0)&gt;0,0,0),1))</f>
        <v>0</v>
      </c>
      <c r="T251" s="16">
        <f>IF(DATOS!J214=P$39,DATOS!C214,"")</f>
        <v>0</v>
      </c>
    </row>
    <row r="252" spans="18:20">
      <c r="R252">
        <f t="shared" si="6"/>
        <v>1</v>
      </c>
      <c r="S252">
        <f>IF(T252="",0,IFERROR(IF(VLOOKUP(T252,T$38:T251,1,0)&gt;0,0,0),1))</f>
        <v>0</v>
      </c>
      <c r="T252" s="16">
        <f>IF(DATOS!J215=P$39,DATOS!C215,"")</f>
        <v>0</v>
      </c>
    </row>
    <row r="253" spans="18:20">
      <c r="R253">
        <f t="shared" si="6"/>
        <v>1</v>
      </c>
      <c r="S253">
        <f>IF(T253="",0,IFERROR(IF(VLOOKUP(T253,T$38:T252,1,0)&gt;0,0,0),1))</f>
        <v>0</v>
      </c>
      <c r="T253" s="16">
        <f>IF(DATOS!J216=P$39,DATOS!C216,"")</f>
        <v>0</v>
      </c>
    </row>
    <row r="254" spans="18:20">
      <c r="R254">
        <f t="shared" si="6"/>
        <v>1</v>
      </c>
      <c r="S254">
        <f>IF(T254="",0,IFERROR(IF(VLOOKUP(T254,T$38:T253,1,0)&gt;0,0,0),1))</f>
        <v>0</v>
      </c>
      <c r="T254" s="16">
        <f>IF(DATOS!J217=P$39,DATOS!C217,"")</f>
        <v>0</v>
      </c>
    </row>
    <row r="255" spans="18:20">
      <c r="R255">
        <f t="shared" si="6"/>
        <v>1</v>
      </c>
      <c r="S255">
        <f>IF(T255="",0,IFERROR(IF(VLOOKUP(T255,T$38:T254,1,0)&gt;0,0,0),1))</f>
        <v>0</v>
      </c>
      <c r="T255" s="16">
        <f>IF(DATOS!J218=P$39,DATOS!C218,"")</f>
        <v>0</v>
      </c>
    </row>
    <row r="256" spans="18:20">
      <c r="R256">
        <f t="shared" si="6"/>
        <v>1</v>
      </c>
      <c r="S256">
        <f>IF(T256="",0,IFERROR(IF(VLOOKUP(T256,T$38:T255,1,0)&gt;0,0,0),1))</f>
        <v>0</v>
      </c>
      <c r="T256" s="16">
        <f>IF(DATOS!J219=P$39,DATOS!C219,"")</f>
        <v>0</v>
      </c>
    </row>
    <row r="257" spans="18:20">
      <c r="R257">
        <f t="shared" si="6"/>
        <v>1</v>
      </c>
      <c r="S257">
        <f>IF(T257="",0,IFERROR(IF(VLOOKUP(T257,T$38:T256,1,0)&gt;0,0,0),1))</f>
        <v>0</v>
      </c>
      <c r="T257" s="16">
        <f>IF(DATOS!J220=P$39,DATOS!C220,"")</f>
        <v>0</v>
      </c>
    </row>
    <row r="258" spans="18:20">
      <c r="R258">
        <f t="shared" si="6"/>
        <v>1</v>
      </c>
      <c r="S258">
        <f>IF(T258="",0,IFERROR(IF(VLOOKUP(T258,T$38:T257,1,0)&gt;0,0,0),1))</f>
        <v>0</v>
      </c>
      <c r="T258" s="16">
        <f>IF(DATOS!J221=P$39,DATOS!C221,"")</f>
        <v>0</v>
      </c>
    </row>
    <row r="259" spans="18:20">
      <c r="R259">
        <f t="shared" si="6"/>
        <v>1</v>
      </c>
      <c r="S259">
        <f>IF(T259="",0,IFERROR(IF(VLOOKUP(T259,T$38:T258,1,0)&gt;0,0,0),1))</f>
        <v>0</v>
      </c>
      <c r="T259" s="16">
        <f>IF(DATOS!J222=P$39,DATOS!C222,"")</f>
        <v>0</v>
      </c>
    </row>
    <row r="260" spans="18:20">
      <c r="R260">
        <f t="shared" si="6"/>
        <v>1</v>
      </c>
      <c r="S260">
        <f>IF(T260="",0,IFERROR(IF(VLOOKUP(T260,T$38:T259,1,0)&gt;0,0,0),1))</f>
        <v>0</v>
      </c>
      <c r="T260" s="16">
        <f>IF(DATOS!J223=P$39,DATOS!C223,"")</f>
        <v>0</v>
      </c>
    </row>
    <row r="261" spans="18:20">
      <c r="R261">
        <f t="shared" si="6"/>
        <v>1</v>
      </c>
      <c r="S261">
        <f>IF(T261="",0,IFERROR(IF(VLOOKUP(T261,T$38:T260,1,0)&gt;0,0,0),1))</f>
        <v>0</v>
      </c>
      <c r="T261" s="16">
        <f>IF(DATOS!J224=P$39,DATOS!C224,"")</f>
        <v>0</v>
      </c>
    </row>
    <row r="262" spans="18:20">
      <c r="R262">
        <f t="shared" si="6"/>
        <v>1</v>
      </c>
      <c r="S262">
        <f>IF(T262="",0,IFERROR(IF(VLOOKUP(T262,T$38:T261,1,0)&gt;0,0,0),1))</f>
        <v>0</v>
      </c>
      <c r="T262" s="16">
        <f>IF(DATOS!J225=P$39,DATOS!C225,"")</f>
        <v>0</v>
      </c>
    </row>
    <row r="263" spans="18:20">
      <c r="R263">
        <f t="shared" si="6"/>
        <v>1</v>
      </c>
      <c r="S263">
        <f>IF(T263="",0,IFERROR(IF(VLOOKUP(T263,T$38:T262,1,0)&gt;0,0,0),1))</f>
        <v>0</v>
      </c>
      <c r="T263" s="16">
        <f>IF(DATOS!J226=P$39,DATOS!C226,"")</f>
        <v>0</v>
      </c>
    </row>
    <row r="264" spans="18:20">
      <c r="R264">
        <f t="shared" si="6"/>
        <v>1</v>
      </c>
      <c r="S264">
        <f>IF(T264="",0,IFERROR(IF(VLOOKUP(T264,T$38:T263,1,0)&gt;0,0,0),1))</f>
        <v>0</v>
      </c>
      <c r="T264" s="16">
        <f>IF(DATOS!J227=P$39,DATOS!C227,"")</f>
        <v>0</v>
      </c>
    </row>
    <row r="265" spans="18:20">
      <c r="R265">
        <f t="shared" si="6"/>
        <v>1</v>
      </c>
      <c r="S265">
        <f>IF(T265="",0,IFERROR(IF(VLOOKUP(T265,T$38:T264,1,0)&gt;0,0,0),1))</f>
        <v>0</v>
      </c>
      <c r="T265" s="16">
        <f>IF(DATOS!J228=P$39,DATOS!C228,"")</f>
        <v>0</v>
      </c>
    </row>
    <row r="266" spans="18:20">
      <c r="R266">
        <f t="shared" si="6"/>
        <v>1</v>
      </c>
      <c r="S266">
        <f>IF(T266="",0,IFERROR(IF(VLOOKUP(T266,T$38:T265,1,0)&gt;0,0,0),1))</f>
        <v>0</v>
      </c>
      <c r="T266" s="16">
        <f>IF(DATOS!J229=P$39,DATOS!C229,"")</f>
        <v>0</v>
      </c>
    </row>
    <row r="267" spans="18:20">
      <c r="R267">
        <f t="shared" si="6"/>
        <v>1</v>
      </c>
      <c r="S267">
        <f>IF(T267="",0,IFERROR(IF(VLOOKUP(T267,T$38:T266,1,0)&gt;0,0,0),1))</f>
        <v>0</v>
      </c>
      <c r="T267" s="16">
        <f>IF(DATOS!J230=P$39,DATOS!C230,"")</f>
        <v>0</v>
      </c>
    </row>
    <row r="268" spans="18:20">
      <c r="R268">
        <f t="shared" si="6"/>
        <v>1</v>
      </c>
      <c r="S268">
        <f>IF(T268="",0,IFERROR(IF(VLOOKUP(T268,T$38:T267,1,0)&gt;0,0,0),1))</f>
        <v>0</v>
      </c>
      <c r="T268" s="16">
        <f>IF(DATOS!J231=P$39,DATOS!C231,"")</f>
        <v>0</v>
      </c>
    </row>
    <row r="269" spans="18:20">
      <c r="R269">
        <f t="shared" si="6"/>
        <v>1</v>
      </c>
      <c r="S269">
        <f>IF(T269="",0,IFERROR(IF(VLOOKUP(T269,T$38:T268,1,0)&gt;0,0,0),1))</f>
        <v>0</v>
      </c>
      <c r="T269" s="16">
        <f>IF(DATOS!J232=P$39,DATOS!C232,"")</f>
        <v>0</v>
      </c>
    </row>
    <row r="270" spans="18:20">
      <c r="R270">
        <f t="shared" si="6"/>
        <v>1</v>
      </c>
      <c r="S270">
        <f>IF(T270="",0,IFERROR(IF(VLOOKUP(T270,T$38:T269,1,0)&gt;0,0,0),1))</f>
        <v>0</v>
      </c>
      <c r="T270" s="16">
        <f>IF(DATOS!J233=P$39,DATOS!C233,"")</f>
        <v>0</v>
      </c>
    </row>
    <row r="271" spans="18:20">
      <c r="R271">
        <f t="shared" si="6"/>
        <v>1</v>
      </c>
      <c r="S271">
        <f>IF(T271="",0,IFERROR(IF(VLOOKUP(T271,T$38:T270,1,0)&gt;0,0,0),1))</f>
        <v>0</v>
      </c>
      <c r="T271" s="16">
        <f>IF(DATOS!J234=P$39,DATOS!C234,"")</f>
        <v>0</v>
      </c>
    </row>
    <row r="272" spans="18:20">
      <c r="R272">
        <f t="shared" si="6"/>
        <v>1</v>
      </c>
      <c r="S272">
        <f>IF(T272="",0,IFERROR(IF(VLOOKUP(T272,T$38:T271,1,0)&gt;0,0,0),1))</f>
        <v>0</v>
      </c>
      <c r="T272" s="16">
        <f>IF(DATOS!J235=P$39,DATOS!C235,"")</f>
        <v>0</v>
      </c>
    </row>
    <row r="273" spans="18:20">
      <c r="R273">
        <f t="shared" si="6"/>
        <v>1</v>
      </c>
      <c r="S273">
        <f>IF(T273="",0,IFERROR(IF(VLOOKUP(T273,T$38:T272,1,0)&gt;0,0,0),1))</f>
        <v>0</v>
      </c>
      <c r="T273" s="16">
        <f>IF(DATOS!J236=P$39,DATOS!C236,"")</f>
        <v>0</v>
      </c>
    </row>
    <row r="274" spans="18:20">
      <c r="R274">
        <f t="shared" si="6"/>
        <v>1</v>
      </c>
      <c r="S274">
        <f>IF(T274="",0,IFERROR(IF(VLOOKUP(T274,T$38:T273,1,0)&gt;0,0,0),1))</f>
        <v>0</v>
      </c>
      <c r="T274" s="16">
        <f>IF(DATOS!J237=P$39,DATOS!C237,"")</f>
        <v>0</v>
      </c>
    </row>
    <row r="275" spans="18:20">
      <c r="R275">
        <f t="shared" si="6"/>
        <v>1</v>
      </c>
      <c r="S275">
        <f>IF(T275="",0,IFERROR(IF(VLOOKUP(T275,T$38:T274,1,0)&gt;0,0,0),1))</f>
        <v>0</v>
      </c>
      <c r="T275" s="16">
        <f>IF(DATOS!J238=P$39,DATOS!C238,"")</f>
        <v>0</v>
      </c>
    </row>
    <row r="276" spans="18:20">
      <c r="R276">
        <f t="shared" si="6"/>
        <v>1</v>
      </c>
      <c r="S276">
        <f>IF(T276="",0,IFERROR(IF(VLOOKUP(T276,T$38:T275,1,0)&gt;0,0,0),1))</f>
        <v>0</v>
      </c>
      <c r="T276" s="16">
        <f>IF(DATOS!J239=P$39,DATOS!C239,"")</f>
        <v>0</v>
      </c>
    </row>
    <row r="277" spans="18:20">
      <c r="R277">
        <f t="shared" si="6"/>
        <v>1</v>
      </c>
      <c r="S277">
        <f>IF(T277="",0,IFERROR(IF(VLOOKUP(T277,T$38:T276,1,0)&gt;0,0,0),1))</f>
        <v>0</v>
      </c>
      <c r="T277" s="16">
        <f>IF(DATOS!J240=P$39,DATOS!C240,"")</f>
        <v>0</v>
      </c>
    </row>
    <row r="278" spans="18:20">
      <c r="R278">
        <f t="shared" si="6"/>
        <v>1</v>
      </c>
      <c r="S278">
        <f>IF(T278="",0,IFERROR(IF(VLOOKUP(T278,T$38:T277,1,0)&gt;0,0,0),1))</f>
        <v>0</v>
      </c>
      <c r="T278" s="16">
        <f>IF(DATOS!J241=P$39,DATOS!C241,"")</f>
        <v>0</v>
      </c>
    </row>
    <row r="279" spans="18:20">
      <c r="R279">
        <f t="shared" si="6"/>
        <v>1</v>
      </c>
      <c r="S279">
        <f>IF(T279="",0,IFERROR(IF(VLOOKUP(T279,T$38:T278,1,0)&gt;0,0,0),1))</f>
        <v>0</v>
      </c>
      <c r="T279" s="16">
        <f>IF(DATOS!J242=P$39,DATOS!C242,"")</f>
        <v>0</v>
      </c>
    </row>
    <row r="280" spans="18:20">
      <c r="R280">
        <f t="shared" si="6"/>
        <v>1</v>
      </c>
      <c r="S280">
        <f>IF(T280="",0,IFERROR(IF(VLOOKUP(T280,T$38:T279,1,0)&gt;0,0,0),1))</f>
        <v>0</v>
      </c>
      <c r="T280" s="16">
        <f>IF(DATOS!J243=P$39,DATOS!C243,"")</f>
        <v>0</v>
      </c>
    </row>
    <row r="281" spans="18:20">
      <c r="R281">
        <f t="shared" si="6"/>
        <v>1</v>
      </c>
      <c r="S281">
        <f>IF(T281="",0,IFERROR(IF(VLOOKUP(T281,T$38:T280,1,0)&gt;0,0,0),1))</f>
        <v>0</v>
      </c>
      <c r="T281" s="16">
        <f>IF(DATOS!J244=P$39,DATOS!C244,"")</f>
        <v>0</v>
      </c>
    </row>
    <row r="282" spans="18:20">
      <c r="R282">
        <f t="shared" si="6"/>
        <v>1</v>
      </c>
      <c r="S282">
        <f>IF(T282="",0,IFERROR(IF(VLOOKUP(T282,T$38:T281,1,0)&gt;0,0,0),1))</f>
        <v>0</v>
      </c>
      <c r="T282" s="16">
        <f>IF(DATOS!J245=P$39,DATOS!C245,"")</f>
        <v>0</v>
      </c>
    </row>
    <row r="283" spans="18:20">
      <c r="R283">
        <f t="shared" si="6"/>
        <v>1</v>
      </c>
      <c r="S283">
        <f>IF(T283="",0,IFERROR(IF(VLOOKUP(T283,T$38:T282,1,0)&gt;0,0,0),1))</f>
        <v>0</v>
      </c>
      <c r="T283" s="16">
        <f>IF(DATOS!J246=P$39,DATOS!C246,"")</f>
        <v>0</v>
      </c>
    </row>
    <row r="284" spans="18:20">
      <c r="R284">
        <f t="shared" si="6"/>
        <v>1</v>
      </c>
      <c r="S284">
        <f>IF(T284="",0,IFERROR(IF(VLOOKUP(T284,T$38:T283,1,0)&gt;0,0,0),1))</f>
        <v>0</v>
      </c>
      <c r="T284" s="16">
        <f>IF(DATOS!J247=P$39,DATOS!C247,"")</f>
        <v>0</v>
      </c>
    </row>
    <row r="285" spans="18:20">
      <c r="R285">
        <f t="shared" si="6"/>
        <v>1</v>
      </c>
      <c r="S285">
        <f>IF(T285="",0,IFERROR(IF(VLOOKUP(T285,T$38:T284,1,0)&gt;0,0,0),1))</f>
        <v>0</v>
      </c>
      <c r="T285" s="16">
        <f>IF(DATOS!J248=P$39,DATOS!C248,"")</f>
        <v>0</v>
      </c>
    </row>
    <row r="286" spans="18:20">
      <c r="R286">
        <f t="shared" si="6"/>
        <v>1</v>
      </c>
      <c r="S286">
        <f>IF(T286="",0,IFERROR(IF(VLOOKUP(T286,T$38:T285,1,0)&gt;0,0,0),1))</f>
        <v>0</v>
      </c>
      <c r="T286" s="16">
        <f>IF(DATOS!J249=P$39,DATOS!C249,"")</f>
        <v>0</v>
      </c>
    </row>
    <row r="287" spans="18:20">
      <c r="R287">
        <f t="shared" si="6"/>
        <v>1</v>
      </c>
      <c r="S287">
        <f>IF(T287="",0,IFERROR(IF(VLOOKUP(T287,T$38:T286,1,0)&gt;0,0,0),1))</f>
        <v>0</v>
      </c>
      <c r="T287" s="16">
        <f>IF(DATOS!J250=P$39,DATOS!C250,"")</f>
        <v>0</v>
      </c>
    </row>
    <row r="288" spans="18:20">
      <c r="R288">
        <f t="shared" si="6"/>
        <v>1</v>
      </c>
      <c r="S288">
        <f>IF(T288="",0,IFERROR(IF(VLOOKUP(T288,T$38:T287,1,0)&gt;0,0,0),1))</f>
        <v>0</v>
      </c>
      <c r="T288" s="16">
        <f>IF(DATOS!J251=P$39,DATOS!C251,"")</f>
        <v>0</v>
      </c>
    </row>
    <row r="289" spans="18:20">
      <c r="R289">
        <f t="shared" si="6"/>
        <v>1</v>
      </c>
      <c r="S289">
        <f>IF(T289="",0,IFERROR(IF(VLOOKUP(T289,T$38:T288,1,0)&gt;0,0,0),1))</f>
        <v>0</v>
      </c>
      <c r="T289" s="16">
        <f>IF(DATOS!J252=P$39,DATOS!C252,"")</f>
        <v>0</v>
      </c>
    </row>
    <row r="290" spans="18:20">
      <c r="R290">
        <f t="shared" si="6"/>
        <v>1</v>
      </c>
      <c r="S290">
        <f>IF(T290="",0,IFERROR(IF(VLOOKUP(T290,T$38:T289,1,0)&gt;0,0,0),1))</f>
        <v>0</v>
      </c>
      <c r="T290" s="16">
        <f>IF(DATOS!J253=P$39,DATOS!C253,"")</f>
        <v>0</v>
      </c>
    </row>
    <row r="291" spans="18:20">
      <c r="R291">
        <f t="shared" si="6"/>
        <v>1</v>
      </c>
      <c r="S291">
        <f>IF(T291="",0,IFERROR(IF(VLOOKUP(T291,T$38:T290,1,0)&gt;0,0,0),1))</f>
        <v>0</v>
      </c>
      <c r="T291" s="16">
        <f>IF(DATOS!J254=P$39,DATOS!C254,"")</f>
        <v>0</v>
      </c>
    </row>
    <row r="292" spans="18:20">
      <c r="R292">
        <f t="shared" si="6"/>
        <v>1</v>
      </c>
      <c r="S292">
        <f>IF(T292="",0,IFERROR(IF(VLOOKUP(T292,T$38:T291,1,0)&gt;0,0,0),1))</f>
        <v>0</v>
      </c>
      <c r="T292" s="16">
        <f>IF(DATOS!J255=P$39,DATOS!C255,"")</f>
        <v>0</v>
      </c>
    </row>
    <row r="293" spans="18:20">
      <c r="R293">
        <f t="shared" si="6"/>
        <v>1</v>
      </c>
      <c r="S293">
        <f>IF(T293="",0,IFERROR(IF(VLOOKUP(T293,T$38:T292,1,0)&gt;0,0,0),1))</f>
        <v>0</v>
      </c>
      <c r="T293" s="16">
        <f>IF(DATOS!J256=P$39,DATOS!C256,"")</f>
        <v>0</v>
      </c>
    </row>
    <row r="294" spans="18:20">
      <c r="R294">
        <f t="shared" si="6"/>
        <v>1</v>
      </c>
      <c r="S294">
        <f>IF(T294="",0,IFERROR(IF(VLOOKUP(T294,T$38:T293,1,0)&gt;0,0,0),1))</f>
        <v>0</v>
      </c>
      <c r="T294" s="16">
        <f>IF(DATOS!J257=P$39,DATOS!C257,"")</f>
        <v>0</v>
      </c>
    </row>
    <row r="295" spans="18:20">
      <c r="R295">
        <f t="shared" ref="R295:R358" si="7">R294+S295</f>
        <v>1</v>
      </c>
      <c r="S295">
        <f>IF(T295="",0,IFERROR(IF(VLOOKUP(T295,T$38:T294,1,0)&gt;0,0,0),1))</f>
        <v>0</v>
      </c>
      <c r="T295" s="16">
        <f>IF(DATOS!J258=P$39,DATOS!C258,"")</f>
        <v>0</v>
      </c>
    </row>
    <row r="296" spans="18:20">
      <c r="R296">
        <f t="shared" si="7"/>
        <v>1</v>
      </c>
      <c r="S296">
        <f>IF(T296="",0,IFERROR(IF(VLOOKUP(T296,T$38:T295,1,0)&gt;0,0,0),1))</f>
        <v>0</v>
      </c>
      <c r="T296" s="16">
        <f>IF(DATOS!J259=P$39,DATOS!C259,"")</f>
        <v>0</v>
      </c>
    </row>
    <row r="297" spans="18:20">
      <c r="R297">
        <f t="shared" si="7"/>
        <v>1</v>
      </c>
      <c r="S297">
        <f>IF(T297="",0,IFERROR(IF(VLOOKUP(T297,T$38:T296,1,0)&gt;0,0,0),1))</f>
        <v>0</v>
      </c>
      <c r="T297" s="16">
        <f>IF(DATOS!J260=P$39,DATOS!C260,"")</f>
        <v>0</v>
      </c>
    </row>
    <row r="298" spans="18:20">
      <c r="R298">
        <f t="shared" si="7"/>
        <v>1</v>
      </c>
      <c r="S298">
        <f>IF(T298="",0,IFERROR(IF(VLOOKUP(T298,T$38:T297,1,0)&gt;0,0,0),1))</f>
        <v>0</v>
      </c>
      <c r="T298" s="16">
        <f>IF(DATOS!J261=P$39,DATOS!C261,"")</f>
        <v>0</v>
      </c>
    </row>
    <row r="299" spans="18:20">
      <c r="R299">
        <f t="shared" si="7"/>
        <v>1</v>
      </c>
      <c r="S299">
        <f>IF(T299="",0,IFERROR(IF(VLOOKUP(T299,T$38:T298,1,0)&gt;0,0,0),1))</f>
        <v>0</v>
      </c>
      <c r="T299" s="16">
        <f>IF(DATOS!J262=P$39,DATOS!C262,"")</f>
        <v>0</v>
      </c>
    </row>
    <row r="300" spans="18:20">
      <c r="R300">
        <f t="shared" si="7"/>
        <v>1</v>
      </c>
      <c r="S300">
        <f>IF(T300="",0,IFERROR(IF(VLOOKUP(T300,T$38:T299,1,0)&gt;0,0,0),1))</f>
        <v>0</v>
      </c>
      <c r="T300" s="16">
        <f>IF(DATOS!J263=P$39,DATOS!C263,"")</f>
        <v>0</v>
      </c>
    </row>
    <row r="301" spans="18:20">
      <c r="R301">
        <f t="shared" si="7"/>
        <v>1</v>
      </c>
      <c r="S301">
        <f>IF(T301="",0,IFERROR(IF(VLOOKUP(T301,T$38:T300,1,0)&gt;0,0,0),1))</f>
        <v>0</v>
      </c>
      <c r="T301" s="16">
        <f>IF(DATOS!J264=P$39,DATOS!C264,"")</f>
        <v>0</v>
      </c>
    </row>
    <row r="302" spans="18:20">
      <c r="R302">
        <f t="shared" si="7"/>
        <v>1</v>
      </c>
      <c r="S302">
        <f>IF(T302="",0,IFERROR(IF(VLOOKUP(T302,T$38:T301,1,0)&gt;0,0,0),1))</f>
        <v>0</v>
      </c>
      <c r="T302" s="16">
        <f>IF(DATOS!J265=P$39,DATOS!C265,"")</f>
        <v>0</v>
      </c>
    </row>
    <row r="303" spans="18:20">
      <c r="R303">
        <f t="shared" si="7"/>
        <v>1</v>
      </c>
      <c r="S303">
        <f>IF(T303="",0,IFERROR(IF(VLOOKUP(T303,T$38:T302,1,0)&gt;0,0,0),1))</f>
        <v>0</v>
      </c>
      <c r="T303" s="16">
        <f>IF(DATOS!J266=P$39,DATOS!C266,"")</f>
        <v>0</v>
      </c>
    </row>
    <row r="304" spans="18:20">
      <c r="R304">
        <f t="shared" si="7"/>
        <v>1</v>
      </c>
      <c r="S304">
        <f>IF(T304="",0,IFERROR(IF(VLOOKUP(T304,T$38:T303,1,0)&gt;0,0,0),1))</f>
        <v>0</v>
      </c>
      <c r="T304" s="16">
        <f>IF(DATOS!J267=P$39,DATOS!C267,"")</f>
        <v>0</v>
      </c>
    </row>
    <row r="305" spans="18:20">
      <c r="R305">
        <f t="shared" si="7"/>
        <v>1</v>
      </c>
      <c r="S305">
        <f>IF(T305="",0,IFERROR(IF(VLOOKUP(T305,T$38:T304,1,0)&gt;0,0,0),1))</f>
        <v>0</v>
      </c>
      <c r="T305" s="16">
        <f>IF(DATOS!J268=P$39,DATOS!C268,"")</f>
        <v>0</v>
      </c>
    </row>
    <row r="306" spans="18:20">
      <c r="R306">
        <f t="shared" si="7"/>
        <v>1</v>
      </c>
      <c r="S306">
        <f>IF(T306="",0,IFERROR(IF(VLOOKUP(T306,T$38:T305,1,0)&gt;0,0,0),1))</f>
        <v>0</v>
      </c>
      <c r="T306" s="16">
        <f>IF(DATOS!J269=P$39,DATOS!C269,"")</f>
        <v>0</v>
      </c>
    </row>
    <row r="307" spans="18:20">
      <c r="R307">
        <f t="shared" si="7"/>
        <v>1</v>
      </c>
      <c r="S307">
        <f>IF(T307="",0,IFERROR(IF(VLOOKUP(T307,T$38:T306,1,0)&gt;0,0,0),1))</f>
        <v>0</v>
      </c>
      <c r="T307" s="16">
        <f>IF(DATOS!J270=P$39,DATOS!C270,"")</f>
        <v>0</v>
      </c>
    </row>
    <row r="308" spans="18:20">
      <c r="R308">
        <f t="shared" si="7"/>
        <v>1</v>
      </c>
      <c r="S308">
        <f>IF(T308="",0,IFERROR(IF(VLOOKUP(T308,T$38:T307,1,0)&gt;0,0,0),1))</f>
        <v>0</v>
      </c>
      <c r="T308" s="16">
        <f>IF(DATOS!J271=P$39,DATOS!C271,"")</f>
        <v>0</v>
      </c>
    </row>
    <row r="309" spans="18:20">
      <c r="R309">
        <f t="shared" si="7"/>
        <v>1</v>
      </c>
      <c r="S309">
        <f>IF(T309="",0,IFERROR(IF(VLOOKUP(T309,T$38:T308,1,0)&gt;0,0,0),1))</f>
        <v>0</v>
      </c>
      <c r="T309" s="16">
        <f>IF(DATOS!J272=P$39,DATOS!C272,"")</f>
        <v>0</v>
      </c>
    </row>
    <row r="310" spans="18:20">
      <c r="R310">
        <f t="shared" si="7"/>
        <v>1</v>
      </c>
      <c r="S310">
        <f>IF(T310="",0,IFERROR(IF(VLOOKUP(T310,T$38:T309,1,0)&gt;0,0,0),1))</f>
        <v>0</v>
      </c>
      <c r="T310" s="16">
        <f>IF(DATOS!J273=P$39,DATOS!C273,"")</f>
        <v>0</v>
      </c>
    </row>
    <row r="311" spans="18:20">
      <c r="R311">
        <f t="shared" si="7"/>
        <v>1</v>
      </c>
      <c r="S311">
        <f>IF(T311="",0,IFERROR(IF(VLOOKUP(T311,T$38:T310,1,0)&gt;0,0,0),1))</f>
        <v>0</v>
      </c>
      <c r="T311" s="16">
        <f>IF(DATOS!J274=P$39,DATOS!C274,"")</f>
        <v>0</v>
      </c>
    </row>
    <row r="312" spans="18:20">
      <c r="R312">
        <f t="shared" si="7"/>
        <v>1</v>
      </c>
      <c r="S312">
        <f>IF(T312="",0,IFERROR(IF(VLOOKUP(T312,T$38:T311,1,0)&gt;0,0,0),1))</f>
        <v>0</v>
      </c>
      <c r="T312" s="16">
        <f>IF(DATOS!J275=P$39,DATOS!C275,"")</f>
        <v>0</v>
      </c>
    </row>
    <row r="313" spans="18:20">
      <c r="R313">
        <f t="shared" si="7"/>
        <v>1</v>
      </c>
      <c r="S313">
        <f>IF(T313="",0,IFERROR(IF(VLOOKUP(T313,T$38:T312,1,0)&gt;0,0,0),1))</f>
        <v>0</v>
      </c>
      <c r="T313" s="16">
        <f>IF(DATOS!J276=P$39,DATOS!C276,"")</f>
        <v>0</v>
      </c>
    </row>
    <row r="314" spans="18:20">
      <c r="R314">
        <f t="shared" si="7"/>
        <v>1</v>
      </c>
      <c r="S314">
        <f>IF(T314="",0,IFERROR(IF(VLOOKUP(T314,T$38:T313,1,0)&gt;0,0,0),1))</f>
        <v>0</v>
      </c>
      <c r="T314" s="16">
        <f>IF(DATOS!J277=P$39,DATOS!C277,"")</f>
        <v>0</v>
      </c>
    </row>
    <row r="315" spans="18:20">
      <c r="R315">
        <f t="shared" si="7"/>
        <v>1</v>
      </c>
      <c r="S315">
        <f>IF(T315="",0,IFERROR(IF(VLOOKUP(T315,T$38:T314,1,0)&gt;0,0,0),1))</f>
        <v>0</v>
      </c>
      <c r="T315" s="16">
        <f>IF(DATOS!J278=P$39,DATOS!C278,"")</f>
        <v>0</v>
      </c>
    </row>
    <row r="316" spans="18:20">
      <c r="R316">
        <f t="shared" si="7"/>
        <v>1</v>
      </c>
      <c r="S316">
        <f>IF(T316="",0,IFERROR(IF(VLOOKUP(T316,T$38:T315,1,0)&gt;0,0,0),1))</f>
        <v>0</v>
      </c>
      <c r="T316" s="16">
        <f>IF(DATOS!J279=P$39,DATOS!C279,"")</f>
        <v>0</v>
      </c>
    </row>
    <row r="317" spans="18:20">
      <c r="R317">
        <f t="shared" si="7"/>
        <v>1</v>
      </c>
      <c r="S317">
        <f>IF(T317="",0,IFERROR(IF(VLOOKUP(T317,T$38:T316,1,0)&gt;0,0,0),1))</f>
        <v>0</v>
      </c>
      <c r="T317" s="16">
        <f>IF(DATOS!J280=P$39,DATOS!C280,"")</f>
        <v>0</v>
      </c>
    </row>
    <row r="318" spans="18:20">
      <c r="R318">
        <f t="shared" si="7"/>
        <v>1</v>
      </c>
      <c r="S318">
        <f>IF(T318="",0,IFERROR(IF(VLOOKUP(T318,T$38:T317,1,0)&gt;0,0,0),1))</f>
        <v>0</v>
      </c>
      <c r="T318" s="16">
        <f>IF(DATOS!J281=P$39,DATOS!C281,"")</f>
        <v>0</v>
      </c>
    </row>
    <row r="319" spans="18:20">
      <c r="R319">
        <f t="shared" si="7"/>
        <v>1</v>
      </c>
      <c r="S319">
        <f>IF(T319="",0,IFERROR(IF(VLOOKUP(T319,T$38:T318,1,0)&gt;0,0,0),1))</f>
        <v>0</v>
      </c>
      <c r="T319" s="16">
        <f>IF(DATOS!J282=P$39,DATOS!C282,"")</f>
        <v>0</v>
      </c>
    </row>
    <row r="320" spans="18:20">
      <c r="R320">
        <f t="shared" si="7"/>
        <v>1</v>
      </c>
      <c r="S320">
        <f>IF(T320="",0,IFERROR(IF(VLOOKUP(T320,T$38:T319,1,0)&gt;0,0,0),1))</f>
        <v>0</v>
      </c>
      <c r="T320" s="16">
        <f>IF(DATOS!J283=P$39,DATOS!C283,"")</f>
        <v>0</v>
      </c>
    </row>
    <row r="321" spans="18:20">
      <c r="R321">
        <f t="shared" si="7"/>
        <v>1</v>
      </c>
      <c r="S321">
        <f>IF(T321="",0,IFERROR(IF(VLOOKUP(T321,T$38:T320,1,0)&gt;0,0,0),1))</f>
        <v>0</v>
      </c>
      <c r="T321" s="16">
        <f>IF(DATOS!J284=P$39,DATOS!C284,"")</f>
        <v>0</v>
      </c>
    </row>
    <row r="322" spans="18:20">
      <c r="R322">
        <f t="shared" si="7"/>
        <v>1</v>
      </c>
      <c r="S322">
        <f>IF(T322="",0,IFERROR(IF(VLOOKUP(T322,T$38:T321,1,0)&gt;0,0,0),1))</f>
        <v>0</v>
      </c>
      <c r="T322" s="16">
        <f>IF(DATOS!J285=P$39,DATOS!C285,"")</f>
        <v>0</v>
      </c>
    </row>
    <row r="323" spans="18:20">
      <c r="R323">
        <f t="shared" si="7"/>
        <v>1</v>
      </c>
      <c r="S323">
        <f>IF(T323="",0,IFERROR(IF(VLOOKUP(T323,T$38:T322,1,0)&gt;0,0,0),1))</f>
        <v>0</v>
      </c>
      <c r="T323" s="16">
        <f>IF(DATOS!J286=P$39,DATOS!C286,"")</f>
        <v>0</v>
      </c>
    </row>
    <row r="324" spans="18:20">
      <c r="R324">
        <f t="shared" si="7"/>
        <v>1</v>
      </c>
      <c r="S324">
        <f>IF(T324="",0,IFERROR(IF(VLOOKUP(T324,T$38:T323,1,0)&gt;0,0,0),1))</f>
        <v>0</v>
      </c>
      <c r="T324" s="16">
        <f>IF(DATOS!J287=P$39,DATOS!C287,"")</f>
        <v>0</v>
      </c>
    </row>
    <row r="325" spans="18:20">
      <c r="R325">
        <f t="shared" si="7"/>
        <v>1</v>
      </c>
      <c r="S325">
        <f>IF(T325="",0,IFERROR(IF(VLOOKUP(T325,T$38:T324,1,0)&gt;0,0,0),1))</f>
        <v>0</v>
      </c>
      <c r="T325" s="16">
        <f>IF(DATOS!J288=P$39,DATOS!C288,"")</f>
        <v>0</v>
      </c>
    </row>
    <row r="326" spans="18:20">
      <c r="R326">
        <f t="shared" si="7"/>
        <v>1</v>
      </c>
      <c r="S326">
        <f>IF(T326="",0,IFERROR(IF(VLOOKUP(T326,T$38:T325,1,0)&gt;0,0,0),1))</f>
        <v>0</v>
      </c>
      <c r="T326" s="16">
        <f>IF(DATOS!J289=P$39,DATOS!C289,"")</f>
        <v>0</v>
      </c>
    </row>
    <row r="327" spans="18:20">
      <c r="R327">
        <f t="shared" si="7"/>
        <v>1</v>
      </c>
      <c r="S327">
        <f>IF(T327="",0,IFERROR(IF(VLOOKUP(T327,T$38:T326,1,0)&gt;0,0,0),1))</f>
        <v>0</v>
      </c>
      <c r="T327" s="16">
        <f>IF(DATOS!J290=P$39,DATOS!C290,"")</f>
        <v>0</v>
      </c>
    </row>
    <row r="328" spans="18:20">
      <c r="R328">
        <f t="shared" si="7"/>
        <v>1</v>
      </c>
      <c r="S328">
        <f>IF(T328="",0,IFERROR(IF(VLOOKUP(T328,T$38:T327,1,0)&gt;0,0,0),1))</f>
        <v>0</v>
      </c>
      <c r="T328" s="16">
        <f>IF(DATOS!J291=P$39,DATOS!C291,"")</f>
        <v>0</v>
      </c>
    </row>
    <row r="329" spans="18:20">
      <c r="R329">
        <f t="shared" si="7"/>
        <v>1</v>
      </c>
      <c r="S329">
        <f>IF(T329="",0,IFERROR(IF(VLOOKUP(T329,T$38:T328,1,0)&gt;0,0,0),1))</f>
        <v>0</v>
      </c>
      <c r="T329" s="16">
        <f>IF(DATOS!J292=P$39,DATOS!C292,"")</f>
        <v>0</v>
      </c>
    </row>
    <row r="330" spans="18:20">
      <c r="R330">
        <f t="shared" si="7"/>
        <v>1</v>
      </c>
      <c r="S330">
        <f>IF(T330="",0,IFERROR(IF(VLOOKUP(T330,T$38:T329,1,0)&gt;0,0,0),1))</f>
        <v>0</v>
      </c>
      <c r="T330" s="16">
        <f>IF(DATOS!J293=P$39,DATOS!C293,"")</f>
        <v>0</v>
      </c>
    </row>
    <row r="331" spans="18:20">
      <c r="R331">
        <f t="shared" si="7"/>
        <v>1</v>
      </c>
      <c r="S331">
        <f>IF(T331="",0,IFERROR(IF(VLOOKUP(T331,T$38:T330,1,0)&gt;0,0,0),1))</f>
        <v>0</v>
      </c>
      <c r="T331" s="16">
        <f>IF(DATOS!J294=P$39,DATOS!C294,"")</f>
        <v>0</v>
      </c>
    </row>
    <row r="332" spans="18:20">
      <c r="R332">
        <f t="shared" si="7"/>
        <v>1</v>
      </c>
      <c r="S332">
        <f>IF(T332="",0,IFERROR(IF(VLOOKUP(T332,T$38:T331,1,0)&gt;0,0,0),1))</f>
        <v>0</v>
      </c>
      <c r="T332" s="16">
        <f>IF(DATOS!J295=P$39,DATOS!C295,"")</f>
        <v>0</v>
      </c>
    </row>
    <row r="333" spans="18:20">
      <c r="R333">
        <f t="shared" si="7"/>
        <v>1</v>
      </c>
      <c r="S333">
        <f>IF(T333="",0,IFERROR(IF(VLOOKUP(T333,T$38:T332,1,0)&gt;0,0,0),1))</f>
        <v>0</v>
      </c>
      <c r="T333" s="16">
        <f>IF(DATOS!J296=P$39,DATOS!C296,"")</f>
        <v>0</v>
      </c>
    </row>
    <row r="334" spans="18:20">
      <c r="R334">
        <f t="shared" si="7"/>
        <v>1</v>
      </c>
      <c r="S334">
        <f>IF(T334="",0,IFERROR(IF(VLOOKUP(T334,T$38:T333,1,0)&gt;0,0,0),1))</f>
        <v>0</v>
      </c>
      <c r="T334" s="16">
        <f>IF(DATOS!J297=P$39,DATOS!C297,"")</f>
        <v>0</v>
      </c>
    </row>
    <row r="335" spans="18:20">
      <c r="R335">
        <f t="shared" si="7"/>
        <v>1</v>
      </c>
      <c r="S335">
        <f>IF(T335="",0,IFERROR(IF(VLOOKUP(T335,T$38:T334,1,0)&gt;0,0,0),1))</f>
        <v>0</v>
      </c>
      <c r="T335" s="16">
        <f>IF(DATOS!J298=P$39,DATOS!C298,"")</f>
        <v>0</v>
      </c>
    </row>
    <row r="336" spans="18:20">
      <c r="R336">
        <f t="shared" si="7"/>
        <v>1</v>
      </c>
      <c r="S336">
        <f>IF(T336="",0,IFERROR(IF(VLOOKUP(T336,T$38:T335,1,0)&gt;0,0,0),1))</f>
        <v>0</v>
      </c>
      <c r="T336" s="16">
        <f>IF(DATOS!J299=P$39,DATOS!C299,"")</f>
        <v>0</v>
      </c>
    </row>
    <row r="337" spans="18:20">
      <c r="R337">
        <f t="shared" si="7"/>
        <v>1</v>
      </c>
      <c r="S337">
        <f>IF(T337="",0,IFERROR(IF(VLOOKUP(T337,T$38:T336,1,0)&gt;0,0,0),1))</f>
        <v>0</v>
      </c>
      <c r="T337" s="16">
        <f>IF(DATOS!J300=P$39,DATOS!C300,"")</f>
        <v>0</v>
      </c>
    </row>
    <row r="338" spans="18:20">
      <c r="R338">
        <f t="shared" si="7"/>
        <v>1</v>
      </c>
      <c r="S338">
        <f>IF(T338="",0,IFERROR(IF(VLOOKUP(T338,T$38:T337,1,0)&gt;0,0,0),1))</f>
        <v>0</v>
      </c>
      <c r="T338" s="16">
        <f>IF(DATOS!J301=P$39,DATOS!C301,"")</f>
        <v>0</v>
      </c>
    </row>
    <row r="339" spans="18:20">
      <c r="R339">
        <f t="shared" si="7"/>
        <v>1</v>
      </c>
      <c r="S339">
        <f>IF(T339="",0,IFERROR(IF(VLOOKUP(T339,T$38:T338,1,0)&gt;0,0,0),1))</f>
        <v>0</v>
      </c>
      <c r="T339" s="16">
        <f>IF(DATOS!J302=P$39,DATOS!C302,"")</f>
        <v>0</v>
      </c>
    </row>
    <row r="340" spans="18:20">
      <c r="R340">
        <f t="shared" si="7"/>
        <v>1</v>
      </c>
      <c r="S340">
        <f>IF(T340="",0,IFERROR(IF(VLOOKUP(T340,T$38:T339,1,0)&gt;0,0,0),1))</f>
        <v>0</v>
      </c>
      <c r="T340" s="16">
        <f>IF(DATOS!J303=P$39,DATOS!C303,"")</f>
        <v>0</v>
      </c>
    </row>
    <row r="341" spans="18:20">
      <c r="R341">
        <f t="shared" si="7"/>
        <v>1</v>
      </c>
      <c r="S341">
        <f>IF(T341="",0,IFERROR(IF(VLOOKUP(T341,T$38:T340,1,0)&gt;0,0,0),1))</f>
        <v>0</v>
      </c>
      <c r="T341" s="16">
        <f>IF(DATOS!J304=P$39,DATOS!C304,"")</f>
        <v>0</v>
      </c>
    </row>
    <row r="342" spans="18:20">
      <c r="R342">
        <f t="shared" si="7"/>
        <v>1</v>
      </c>
      <c r="S342">
        <f>IF(T342="",0,IFERROR(IF(VLOOKUP(T342,T$38:T341,1,0)&gt;0,0,0),1))</f>
        <v>0</v>
      </c>
      <c r="T342" s="16">
        <f>IF(DATOS!J305=P$39,DATOS!C305,"")</f>
        <v>0</v>
      </c>
    </row>
    <row r="343" spans="18:20">
      <c r="R343">
        <f t="shared" si="7"/>
        <v>1</v>
      </c>
      <c r="S343">
        <f>IF(T343="",0,IFERROR(IF(VLOOKUP(T343,T$38:T342,1,0)&gt;0,0,0),1))</f>
        <v>0</v>
      </c>
      <c r="T343" s="16">
        <f>IF(DATOS!J306=P$39,DATOS!C306,"")</f>
        <v>0</v>
      </c>
    </row>
    <row r="344" spans="18:20">
      <c r="R344">
        <f t="shared" si="7"/>
        <v>1</v>
      </c>
      <c r="S344">
        <f>IF(T344="",0,IFERROR(IF(VLOOKUP(T344,T$38:T343,1,0)&gt;0,0,0),1))</f>
        <v>0</v>
      </c>
      <c r="T344" s="16">
        <f>IF(DATOS!J307=P$39,DATOS!C307,"")</f>
        <v>0</v>
      </c>
    </row>
    <row r="345" spans="18:20">
      <c r="R345">
        <f t="shared" si="7"/>
        <v>1</v>
      </c>
      <c r="S345">
        <f>IF(T345="",0,IFERROR(IF(VLOOKUP(T345,T$38:T344,1,0)&gt;0,0,0),1))</f>
        <v>0</v>
      </c>
      <c r="T345" s="16">
        <f>IF(DATOS!J308=P$39,DATOS!C308,"")</f>
        <v>0</v>
      </c>
    </row>
    <row r="346" spans="18:20">
      <c r="R346">
        <f t="shared" si="7"/>
        <v>1</v>
      </c>
      <c r="S346">
        <f>IF(T346="",0,IFERROR(IF(VLOOKUP(T346,T$38:T345,1,0)&gt;0,0,0),1))</f>
        <v>0</v>
      </c>
      <c r="T346" s="16">
        <f>IF(DATOS!J309=P$39,DATOS!C309,"")</f>
        <v>0</v>
      </c>
    </row>
    <row r="347" spans="18:20">
      <c r="R347">
        <f t="shared" si="7"/>
        <v>1</v>
      </c>
      <c r="S347">
        <f>IF(T347="",0,IFERROR(IF(VLOOKUP(T347,T$38:T346,1,0)&gt;0,0,0),1))</f>
        <v>0</v>
      </c>
      <c r="T347" s="16">
        <f>IF(DATOS!J310=P$39,DATOS!C310,"")</f>
        <v>0</v>
      </c>
    </row>
    <row r="348" spans="18:20">
      <c r="R348">
        <f t="shared" si="7"/>
        <v>1</v>
      </c>
      <c r="S348">
        <f>IF(T348="",0,IFERROR(IF(VLOOKUP(T348,T$38:T347,1,0)&gt;0,0,0),1))</f>
        <v>0</v>
      </c>
      <c r="T348" s="16">
        <f>IF(DATOS!J311=P$39,DATOS!C311,"")</f>
        <v>0</v>
      </c>
    </row>
    <row r="349" spans="18:20">
      <c r="R349">
        <f t="shared" si="7"/>
        <v>1</v>
      </c>
      <c r="S349">
        <f>IF(T349="",0,IFERROR(IF(VLOOKUP(T349,T$38:T348,1,0)&gt;0,0,0),1))</f>
        <v>0</v>
      </c>
      <c r="T349" s="16">
        <f>IF(DATOS!J312=P$39,DATOS!C312,"")</f>
        <v>0</v>
      </c>
    </row>
    <row r="350" spans="18:20">
      <c r="R350">
        <f t="shared" si="7"/>
        <v>1</v>
      </c>
      <c r="S350">
        <f>IF(T350="",0,IFERROR(IF(VLOOKUP(T350,T$38:T349,1,0)&gt;0,0,0),1))</f>
        <v>0</v>
      </c>
      <c r="T350" s="16">
        <f>IF(DATOS!J313=P$39,DATOS!C313,"")</f>
        <v>0</v>
      </c>
    </row>
    <row r="351" spans="18:20">
      <c r="R351">
        <f t="shared" si="7"/>
        <v>1</v>
      </c>
      <c r="S351">
        <f>IF(T351="",0,IFERROR(IF(VLOOKUP(T351,T$38:T350,1,0)&gt;0,0,0),1))</f>
        <v>0</v>
      </c>
      <c r="T351" s="16">
        <f>IF(DATOS!J314=P$39,DATOS!C314,"")</f>
        <v>0</v>
      </c>
    </row>
    <row r="352" spans="18:20">
      <c r="R352">
        <f t="shared" si="7"/>
        <v>1</v>
      </c>
      <c r="S352">
        <f>IF(T352="",0,IFERROR(IF(VLOOKUP(T352,T$38:T351,1,0)&gt;0,0,0),1))</f>
        <v>0</v>
      </c>
      <c r="T352" s="16">
        <f>IF(DATOS!J315=P$39,DATOS!C315,"")</f>
        <v>0</v>
      </c>
    </row>
    <row r="353" spans="18:20">
      <c r="R353">
        <f t="shared" si="7"/>
        <v>1</v>
      </c>
      <c r="S353">
        <f>IF(T353="",0,IFERROR(IF(VLOOKUP(T353,T$38:T352,1,0)&gt;0,0,0),1))</f>
        <v>0</v>
      </c>
      <c r="T353" s="16">
        <f>IF(DATOS!J316=P$39,DATOS!C316,"")</f>
        <v>0</v>
      </c>
    </row>
    <row r="354" spans="18:20">
      <c r="R354">
        <f t="shared" si="7"/>
        <v>1</v>
      </c>
      <c r="S354">
        <f>IF(T354="",0,IFERROR(IF(VLOOKUP(T354,T$38:T353,1,0)&gt;0,0,0),1))</f>
        <v>0</v>
      </c>
      <c r="T354" s="16">
        <f>IF(DATOS!J317=P$39,DATOS!C317,"")</f>
        <v>0</v>
      </c>
    </row>
    <row r="355" spans="18:20">
      <c r="R355">
        <f t="shared" si="7"/>
        <v>1</v>
      </c>
      <c r="S355">
        <f>IF(T355="",0,IFERROR(IF(VLOOKUP(T355,T$38:T354,1,0)&gt;0,0,0),1))</f>
        <v>0</v>
      </c>
      <c r="T355" s="16">
        <f>IF(DATOS!J318=P$39,DATOS!C318,"")</f>
        <v>0</v>
      </c>
    </row>
    <row r="356" spans="18:20">
      <c r="R356">
        <f t="shared" si="7"/>
        <v>1</v>
      </c>
      <c r="S356">
        <f>IF(T356="",0,IFERROR(IF(VLOOKUP(T356,T$38:T355,1,0)&gt;0,0,0),1))</f>
        <v>0</v>
      </c>
      <c r="T356" s="16">
        <f>IF(DATOS!J319=P$39,DATOS!C319,"")</f>
        <v>0</v>
      </c>
    </row>
    <row r="357" spans="18:20">
      <c r="R357">
        <f t="shared" si="7"/>
        <v>1</v>
      </c>
      <c r="S357">
        <f>IF(T357="",0,IFERROR(IF(VLOOKUP(T357,T$38:T356,1,0)&gt;0,0,0),1))</f>
        <v>0</v>
      </c>
      <c r="T357" s="16">
        <f>IF(DATOS!J320=P$39,DATOS!C320,"")</f>
        <v>0</v>
      </c>
    </row>
    <row r="358" spans="18:20">
      <c r="R358">
        <f t="shared" si="7"/>
        <v>1</v>
      </c>
      <c r="S358">
        <f>IF(T358="",0,IFERROR(IF(VLOOKUP(T358,T$38:T357,1,0)&gt;0,0,0),1))</f>
        <v>0</v>
      </c>
      <c r="T358" s="16">
        <f>IF(DATOS!J321=P$39,DATOS!C321,"")</f>
        <v>0</v>
      </c>
    </row>
    <row r="359" spans="18:20">
      <c r="R359">
        <f t="shared" ref="R359:R422" si="8">R358+S359</f>
        <v>1</v>
      </c>
      <c r="S359">
        <f>IF(T359="",0,IFERROR(IF(VLOOKUP(T359,T$38:T358,1,0)&gt;0,0,0),1))</f>
        <v>0</v>
      </c>
      <c r="T359" s="16">
        <f>IF(DATOS!J322=P$39,DATOS!C322,"")</f>
        <v>0</v>
      </c>
    </row>
    <row r="360" spans="18:20">
      <c r="R360">
        <f t="shared" si="8"/>
        <v>1</v>
      </c>
      <c r="S360">
        <f>IF(T360="",0,IFERROR(IF(VLOOKUP(T360,T$38:T359,1,0)&gt;0,0,0),1))</f>
        <v>0</v>
      </c>
      <c r="T360" s="16">
        <f>IF(DATOS!J323=P$39,DATOS!C323,"")</f>
        <v>0</v>
      </c>
    </row>
    <row r="361" spans="18:20">
      <c r="R361">
        <f t="shared" si="8"/>
        <v>1</v>
      </c>
      <c r="S361">
        <f>IF(T361="",0,IFERROR(IF(VLOOKUP(T361,T$38:T360,1,0)&gt;0,0,0),1))</f>
        <v>0</v>
      </c>
      <c r="T361" s="16">
        <f>IF(DATOS!J324=P$39,DATOS!C324,"")</f>
        <v>0</v>
      </c>
    </row>
    <row r="362" spans="18:20">
      <c r="R362">
        <f t="shared" si="8"/>
        <v>1</v>
      </c>
      <c r="S362">
        <f>IF(T362="",0,IFERROR(IF(VLOOKUP(T362,T$38:T361,1,0)&gt;0,0,0),1))</f>
        <v>0</v>
      </c>
      <c r="T362" s="16">
        <f>IF(DATOS!J325=P$39,DATOS!C325,"")</f>
        <v>0</v>
      </c>
    </row>
    <row r="363" spans="18:20">
      <c r="R363">
        <f t="shared" si="8"/>
        <v>1</v>
      </c>
      <c r="S363">
        <f>IF(T363="",0,IFERROR(IF(VLOOKUP(T363,T$38:T362,1,0)&gt;0,0,0),1))</f>
        <v>0</v>
      </c>
      <c r="T363" s="16">
        <f>IF(DATOS!J326=P$39,DATOS!C326,"")</f>
        <v>0</v>
      </c>
    </row>
    <row r="364" spans="18:20">
      <c r="R364">
        <f t="shared" si="8"/>
        <v>1</v>
      </c>
      <c r="S364">
        <f>IF(T364="",0,IFERROR(IF(VLOOKUP(T364,T$38:T363,1,0)&gt;0,0,0),1))</f>
        <v>0</v>
      </c>
      <c r="T364" s="16">
        <f>IF(DATOS!J327=P$39,DATOS!C327,"")</f>
        <v>0</v>
      </c>
    </row>
    <row r="365" spans="18:20">
      <c r="R365">
        <f t="shared" si="8"/>
        <v>1</v>
      </c>
      <c r="S365">
        <f>IF(T365="",0,IFERROR(IF(VLOOKUP(T365,T$38:T364,1,0)&gt;0,0,0),1))</f>
        <v>0</v>
      </c>
      <c r="T365" s="16">
        <f>IF(DATOS!J328=P$39,DATOS!C328,"")</f>
        <v>0</v>
      </c>
    </row>
    <row r="366" spans="18:20">
      <c r="R366">
        <f t="shared" si="8"/>
        <v>1</v>
      </c>
      <c r="S366">
        <f>IF(T366="",0,IFERROR(IF(VLOOKUP(T366,T$38:T365,1,0)&gt;0,0,0),1))</f>
        <v>0</v>
      </c>
      <c r="T366" s="16">
        <f>IF(DATOS!J329=P$39,DATOS!C329,"")</f>
        <v>0</v>
      </c>
    </row>
    <row r="367" spans="18:20">
      <c r="R367">
        <f t="shared" si="8"/>
        <v>1</v>
      </c>
      <c r="S367">
        <f>IF(T367="",0,IFERROR(IF(VLOOKUP(T367,T$38:T366,1,0)&gt;0,0,0),1))</f>
        <v>0</v>
      </c>
      <c r="T367" s="16">
        <f>IF(DATOS!J330=P$39,DATOS!C330,"")</f>
        <v>0</v>
      </c>
    </row>
    <row r="368" spans="18:20">
      <c r="R368">
        <f t="shared" si="8"/>
        <v>1</v>
      </c>
      <c r="S368">
        <f>IF(T368="",0,IFERROR(IF(VLOOKUP(T368,T$38:T367,1,0)&gt;0,0,0),1))</f>
        <v>0</v>
      </c>
      <c r="T368" s="16">
        <f>IF(DATOS!J331=P$39,DATOS!C331,"")</f>
        <v>0</v>
      </c>
    </row>
    <row r="369" spans="18:20">
      <c r="R369">
        <f t="shared" si="8"/>
        <v>1</v>
      </c>
      <c r="S369">
        <f>IF(T369="",0,IFERROR(IF(VLOOKUP(T369,T$38:T368,1,0)&gt;0,0,0),1))</f>
        <v>0</v>
      </c>
      <c r="T369" s="16">
        <f>IF(DATOS!J332=P$39,DATOS!C332,"")</f>
        <v>0</v>
      </c>
    </row>
    <row r="370" spans="18:20">
      <c r="R370">
        <f t="shared" si="8"/>
        <v>1</v>
      </c>
      <c r="S370">
        <f>IF(T370="",0,IFERROR(IF(VLOOKUP(T370,T$38:T369,1,0)&gt;0,0,0),1))</f>
        <v>0</v>
      </c>
      <c r="T370" s="16">
        <f>IF(DATOS!J333=P$39,DATOS!C333,"")</f>
        <v>0</v>
      </c>
    </row>
    <row r="371" spans="18:20">
      <c r="R371">
        <f t="shared" si="8"/>
        <v>1</v>
      </c>
      <c r="S371">
        <f>IF(T371="",0,IFERROR(IF(VLOOKUP(T371,T$38:T370,1,0)&gt;0,0,0),1))</f>
        <v>0</v>
      </c>
      <c r="T371" s="16">
        <f>IF(DATOS!J334=P$39,DATOS!C334,"")</f>
        <v>0</v>
      </c>
    </row>
    <row r="372" spans="18:20">
      <c r="R372">
        <f t="shared" si="8"/>
        <v>1</v>
      </c>
      <c r="S372">
        <f>IF(T372="",0,IFERROR(IF(VLOOKUP(T372,T$38:T371,1,0)&gt;0,0,0),1))</f>
        <v>0</v>
      </c>
      <c r="T372" s="16">
        <f>IF(DATOS!J335=P$39,DATOS!C335,"")</f>
        <v>0</v>
      </c>
    </row>
    <row r="373" spans="18:20">
      <c r="R373">
        <f t="shared" si="8"/>
        <v>1</v>
      </c>
      <c r="S373">
        <f>IF(T373="",0,IFERROR(IF(VLOOKUP(T373,T$38:T372,1,0)&gt;0,0,0),1))</f>
        <v>0</v>
      </c>
      <c r="T373" s="16">
        <f>IF(DATOS!J336=P$39,DATOS!C336,"")</f>
        <v>0</v>
      </c>
    </row>
    <row r="374" spans="18:20">
      <c r="R374">
        <f t="shared" si="8"/>
        <v>1</v>
      </c>
      <c r="S374">
        <f>IF(T374="",0,IFERROR(IF(VLOOKUP(T374,T$38:T373,1,0)&gt;0,0,0),1))</f>
        <v>0</v>
      </c>
      <c r="T374" s="16">
        <f>IF(DATOS!J337=P$39,DATOS!C337,"")</f>
        <v>0</v>
      </c>
    </row>
    <row r="375" spans="18:20">
      <c r="R375">
        <f t="shared" si="8"/>
        <v>1</v>
      </c>
      <c r="S375">
        <f>IF(T375="",0,IFERROR(IF(VLOOKUP(T375,T$38:T374,1,0)&gt;0,0,0),1))</f>
        <v>0</v>
      </c>
      <c r="T375" s="16">
        <f>IF(DATOS!J338=P$39,DATOS!C338,"")</f>
        <v>0</v>
      </c>
    </row>
    <row r="376" spans="18:20">
      <c r="R376">
        <f t="shared" si="8"/>
        <v>1</v>
      </c>
      <c r="S376">
        <f>IF(T376="",0,IFERROR(IF(VLOOKUP(T376,T$38:T375,1,0)&gt;0,0,0),1))</f>
        <v>0</v>
      </c>
      <c r="T376" s="16">
        <f>IF(DATOS!J339=P$39,DATOS!C339,"")</f>
        <v>0</v>
      </c>
    </row>
    <row r="377" spans="18:20">
      <c r="R377">
        <f t="shared" si="8"/>
        <v>1</v>
      </c>
      <c r="S377">
        <f>IF(T377="",0,IFERROR(IF(VLOOKUP(T377,T$38:T376,1,0)&gt;0,0,0),1))</f>
        <v>0</v>
      </c>
      <c r="T377" s="16">
        <f>IF(DATOS!J340=P$39,DATOS!C340,"")</f>
        <v>0</v>
      </c>
    </row>
    <row r="378" spans="18:20">
      <c r="R378">
        <f t="shared" si="8"/>
        <v>1</v>
      </c>
      <c r="S378">
        <f>IF(T378="",0,IFERROR(IF(VLOOKUP(T378,T$38:T377,1,0)&gt;0,0,0),1))</f>
        <v>0</v>
      </c>
      <c r="T378" s="16">
        <f>IF(DATOS!J341=P$39,DATOS!C341,"")</f>
        <v>0</v>
      </c>
    </row>
    <row r="379" spans="18:20">
      <c r="R379">
        <f t="shared" si="8"/>
        <v>1</v>
      </c>
      <c r="S379">
        <f>IF(T379="",0,IFERROR(IF(VLOOKUP(T379,T$38:T378,1,0)&gt;0,0,0),1))</f>
        <v>0</v>
      </c>
      <c r="T379" s="16">
        <f>IF(DATOS!J342=P$39,DATOS!C342,"")</f>
        <v>0</v>
      </c>
    </row>
    <row r="380" spans="18:20">
      <c r="R380">
        <f t="shared" si="8"/>
        <v>1</v>
      </c>
      <c r="S380">
        <f>IF(T380="",0,IFERROR(IF(VLOOKUP(T380,T$38:T379,1,0)&gt;0,0,0),1))</f>
        <v>0</v>
      </c>
      <c r="T380" s="16">
        <f>IF(DATOS!J343=P$39,DATOS!C343,"")</f>
        <v>0</v>
      </c>
    </row>
    <row r="381" spans="18:20">
      <c r="R381">
        <f t="shared" si="8"/>
        <v>1</v>
      </c>
      <c r="S381">
        <f>IF(T381="",0,IFERROR(IF(VLOOKUP(T381,T$38:T380,1,0)&gt;0,0,0),1))</f>
        <v>0</v>
      </c>
      <c r="T381" s="16">
        <f>IF(DATOS!J344=P$39,DATOS!C344,"")</f>
        <v>0</v>
      </c>
    </row>
    <row r="382" spans="18:20">
      <c r="R382">
        <f t="shared" si="8"/>
        <v>1</v>
      </c>
      <c r="S382">
        <f>IF(T382="",0,IFERROR(IF(VLOOKUP(T382,T$38:T381,1,0)&gt;0,0,0),1))</f>
        <v>0</v>
      </c>
      <c r="T382" s="16">
        <f>IF(DATOS!J345=P$39,DATOS!C345,"")</f>
        <v>0</v>
      </c>
    </row>
    <row r="383" spans="18:20">
      <c r="R383">
        <f t="shared" si="8"/>
        <v>1</v>
      </c>
      <c r="S383">
        <f>IF(T383="",0,IFERROR(IF(VLOOKUP(T383,T$38:T382,1,0)&gt;0,0,0),1))</f>
        <v>0</v>
      </c>
      <c r="T383" s="16">
        <f>IF(DATOS!J346=P$39,DATOS!C346,"")</f>
        <v>0</v>
      </c>
    </row>
    <row r="384" spans="18:20">
      <c r="R384">
        <f t="shared" si="8"/>
        <v>1</v>
      </c>
      <c r="S384">
        <f>IF(T384="",0,IFERROR(IF(VLOOKUP(T384,T$38:T383,1,0)&gt;0,0,0),1))</f>
        <v>0</v>
      </c>
      <c r="T384" s="16">
        <f>IF(DATOS!J347=P$39,DATOS!C347,"")</f>
        <v>0</v>
      </c>
    </row>
    <row r="385" spans="18:20">
      <c r="R385">
        <f t="shared" si="8"/>
        <v>1</v>
      </c>
      <c r="S385">
        <f>IF(T385="",0,IFERROR(IF(VLOOKUP(T385,T$38:T384,1,0)&gt;0,0,0),1))</f>
        <v>0</v>
      </c>
      <c r="T385" s="16">
        <f>IF(DATOS!J348=P$39,DATOS!C348,"")</f>
        <v>0</v>
      </c>
    </row>
    <row r="386" spans="18:20">
      <c r="R386">
        <f t="shared" si="8"/>
        <v>1</v>
      </c>
      <c r="S386">
        <f>IF(T386="",0,IFERROR(IF(VLOOKUP(T386,T$38:T385,1,0)&gt;0,0,0),1))</f>
        <v>0</v>
      </c>
      <c r="T386" s="16">
        <f>IF(DATOS!J349=P$39,DATOS!C349,"")</f>
        <v>0</v>
      </c>
    </row>
    <row r="387" spans="18:20">
      <c r="R387">
        <f t="shared" si="8"/>
        <v>1</v>
      </c>
      <c r="S387">
        <f>IF(T387="",0,IFERROR(IF(VLOOKUP(T387,T$38:T386,1,0)&gt;0,0,0),1))</f>
        <v>0</v>
      </c>
      <c r="T387" s="16">
        <f>IF(DATOS!J350=P$39,DATOS!C350,"")</f>
        <v>0</v>
      </c>
    </row>
    <row r="388" spans="18:20">
      <c r="R388">
        <f t="shared" si="8"/>
        <v>1</v>
      </c>
      <c r="S388">
        <f>IF(T388="",0,IFERROR(IF(VLOOKUP(T388,T$38:T387,1,0)&gt;0,0,0),1))</f>
        <v>0</v>
      </c>
      <c r="T388" s="16">
        <f>IF(DATOS!J351=P$39,DATOS!C351,"")</f>
        <v>0</v>
      </c>
    </row>
    <row r="389" spans="18:20">
      <c r="R389">
        <f t="shared" si="8"/>
        <v>1</v>
      </c>
      <c r="S389">
        <f>IF(T389="",0,IFERROR(IF(VLOOKUP(T389,T$38:T388,1,0)&gt;0,0,0),1))</f>
        <v>0</v>
      </c>
      <c r="T389" s="16">
        <f>IF(DATOS!J352=P$39,DATOS!C352,"")</f>
        <v>0</v>
      </c>
    </row>
    <row r="390" spans="18:20">
      <c r="R390">
        <f t="shared" si="8"/>
        <v>1</v>
      </c>
      <c r="S390">
        <f>IF(T390="",0,IFERROR(IF(VLOOKUP(T390,T$38:T389,1,0)&gt;0,0,0),1))</f>
        <v>0</v>
      </c>
      <c r="T390" s="16">
        <f>IF(DATOS!J353=P$39,DATOS!C353,"")</f>
        <v>0</v>
      </c>
    </row>
    <row r="391" spans="18:20">
      <c r="R391">
        <f t="shared" si="8"/>
        <v>1</v>
      </c>
      <c r="S391">
        <f>IF(T391="",0,IFERROR(IF(VLOOKUP(T391,T$38:T390,1,0)&gt;0,0,0),1))</f>
        <v>0</v>
      </c>
      <c r="T391" s="16">
        <f>IF(DATOS!J354=P$39,DATOS!C354,"")</f>
        <v>0</v>
      </c>
    </row>
    <row r="392" spans="18:20">
      <c r="R392">
        <f t="shared" si="8"/>
        <v>1</v>
      </c>
      <c r="S392">
        <f>IF(T392="",0,IFERROR(IF(VLOOKUP(T392,T$38:T391,1,0)&gt;0,0,0),1))</f>
        <v>0</v>
      </c>
      <c r="T392" s="16">
        <f>IF(DATOS!J355=P$39,DATOS!C355,"")</f>
        <v>0</v>
      </c>
    </row>
    <row r="393" spans="18:20">
      <c r="R393">
        <f t="shared" si="8"/>
        <v>1</v>
      </c>
      <c r="S393">
        <f>IF(T393="",0,IFERROR(IF(VLOOKUP(T393,T$38:T392,1,0)&gt;0,0,0),1))</f>
        <v>0</v>
      </c>
      <c r="T393" s="16">
        <f>IF(DATOS!J356=P$39,DATOS!C356,"")</f>
        <v>0</v>
      </c>
    </row>
    <row r="394" spans="18:20">
      <c r="R394">
        <f t="shared" si="8"/>
        <v>1</v>
      </c>
      <c r="S394">
        <f>IF(T394="",0,IFERROR(IF(VLOOKUP(T394,T$38:T393,1,0)&gt;0,0,0),1))</f>
        <v>0</v>
      </c>
      <c r="T394" s="16">
        <f>IF(DATOS!J357=P$39,DATOS!C357,"")</f>
        <v>0</v>
      </c>
    </row>
    <row r="395" spans="18:20">
      <c r="R395">
        <f t="shared" si="8"/>
        <v>1</v>
      </c>
      <c r="S395">
        <f>IF(T395="",0,IFERROR(IF(VLOOKUP(T395,T$38:T394,1,0)&gt;0,0,0),1))</f>
        <v>0</v>
      </c>
      <c r="T395" s="16">
        <f>IF(DATOS!J358=P$39,DATOS!C358,"")</f>
        <v>0</v>
      </c>
    </row>
    <row r="396" spans="18:20">
      <c r="R396">
        <f t="shared" si="8"/>
        <v>1</v>
      </c>
      <c r="S396">
        <f>IF(T396="",0,IFERROR(IF(VLOOKUP(T396,T$38:T395,1,0)&gt;0,0,0),1))</f>
        <v>0</v>
      </c>
      <c r="T396" s="16">
        <f>IF(DATOS!J359=P$39,DATOS!C359,"")</f>
        <v>0</v>
      </c>
    </row>
    <row r="397" spans="18:20">
      <c r="R397">
        <f t="shared" si="8"/>
        <v>1</v>
      </c>
      <c r="S397">
        <f>IF(T397="",0,IFERROR(IF(VLOOKUP(T397,T$38:T396,1,0)&gt;0,0,0),1))</f>
        <v>0</v>
      </c>
      <c r="T397" s="16">
        <f>IF(DATOS!J360=P$39,DATOS!C360,"")</f>
        <v>0</v>
      </c>
    </row>
    <row r="398" spans="18:20">
      <c r="R398">
        <f t="shared" si="8"/>
        <v>1</v>
      </c>
      <c r="S398">
        <f>IF(T398="",0,IFERROR(IF(VLOOKUP(T398,T$38:T397,1,0)&gt;0,0,0),1))</f>
        <v>0</v>
      </c>
      <c r="T398" s="16">
        <f>IF(DATOS!J361=P$39,DATOS!C361,"")</f>
        <v>0</v>
      </c>
    </row>
    <row r="399" spans="18:20">
      <c r="R399">
        <f t="shared" si="8"/>
        <v>1</v>
      </c>
      <c r="S399">
        <f>IF(T399="",0,IFERROR(IF(VLOOKUP(T399,T$38:T398,1,0)&gt;0,0,0),1))</f>
        <v>0</v>
      </c>
      <c r="T399" s="16">
        <f>IF(DATOS!J362=P$39,DATOS!C362,"")</f>
        <v>0</v>
      </c>
    </row>
    <row r="400" spans="18:20">
      <c r="R400">
        <f t="shared" si="8"/>
        <v>1</v>
      </c>
      <c r="S400">
        <f>IF(T400="",0,IFERROR(IF(VLOOKUP(T400,T$38:T399,1,0)&gt;0,0,0),1))</f>
        <v>0</v>
      </c>
      <c r="T400" s="16">
        <f>IF(DATOS!J363=P$39,DATOS!C363,"")</f>
        <v>0</v>
      </c>
    </row>
    <row r="401" spans="18:20">
      <c r="R401">
        <f t="shared" si="8"/>
        <v>1</v>
      </c>
      <c r="S401">
        <f>IF(T401="",0,IFERROR(IF(VLOOKUP(T401,T$38:T400,1,0)&gt;0,0,0),1))</f>
        <v>0</v>
      </c>
      <c r="T401" s="16">
        <f>IF(DATOS!J364=P$39,DATOS!C364,"")</f>
        <v>0</v>
      </c>
    </row>
    <row r="402" spans="18:20">
      <c r="R402">
        <f t="shared" si="8"/>
        <v>1</v>
      </c>
      <c r="S402">
        <f>IF(T402="",0,IFERROR(IF(VLOOKUP(T402,T$38:T401,1,0)&gt;0,0,0),1))</f>
        <v>0</v>
      </c>
      <c r="T402" s="16">
        <f>IF(DATOS!J365=P$39,DATOS!C365,"")</f>
        <v>0</v>
      </c>
    </row>
    <row r="403" spans="18:20">
      <c r="R403">
        <f t="shared" si="8"/>
        <v>1</v>
      </c>
      <c r="S403">
        <f>IF(T403="",0,IFERROR(IF(VLOOKUP(T403,T$38:T402,1,0)&gt;0,0,0),1))</f>
        <v>0</v>
      </c>
      <c r="T403" s="16">
        <f>IF(DATOS!J366=P$39,DATOS!C366,"")</f>
        <v>0</v>
      </c>
    </row>
    <row r="404" spans="18:20">
      <c r="R404">
        <f t="shared" si="8"/>
        <v>1</v>
      </c>
      <c r="S404">
        <f>IF(T404="",0,IFERROR(IF(VLOOKUP(T404,T$38:T403,1,0)&gt;0,0,0),1))</f>
        <v>0</v>
      </c>
      <c r="T404" s="16">
        <f>IF(DATOS!J367=P$39,DATOS!C367,"")</f>
        <v>0</v>
      </c>
    </row>
    <row r="405" spans="18:20">
      <c r="R405">
        <f t="shared" si="8"/>
        <v>1</v>
      </c>
      <c r="S405">
        <f>IF(T405="",0,IFERROR(IF(VLOOKUP(T405,T$38:T404,1,0)&gt;0,0,0),1))</f>
        <v>0</v>
      </c>
      <c r="T405" s="16">
        <f>IF(DATOS!J368=P$39,DATOS!C368,"")</f>
        <v>0</v>
      </c>
    </row>
    <row r="406" spans="18:20">
      <c r="R406">
        <f t="shared" si="8"/>
        <v>1</v>
      </c>
      <c r="S406">
        <f>IF(T406="",0,IFERROR(IF(VLOOKUP(T406,T$38:T405,1,0)&gt;0,0,0),1))</f>
        <v>0</v>
      </c>
      <c r="T406" s="16">
        <f>IF(DATOS!J369=P$39,DATOS!C369,"")</f>
        <v>0</v>
      </c>
    </row>
    <row r="407" spans="18:20">
      <c r="R407">
        <f t="shared" si="8"/>
        <v>1</v>
      </c>
      <c r="S407">
        <f>IF(T407="",0,IFERROR(IF(VLOOKUP(T407,T$38:T406,1,0)&gt;0,0,0),1))</f>
        <v>0</v>
      </c>
      <c r="T407" s="16">
        <f>IF(DATOS!J370=P$39,DATOS!C370,"")</f>
        <v>0</v>
      </c>
    </row>
    <row r="408" spans="18:20">
      <c r="R408">
        <f t="shared" si="8"/>
        <v>1</v>
      </c>
      <c r="S408">
        <f>IF(T408="",0,IFERROR(IF(VLOOKUP(T408,T$38:T407,1,0)&gt;0,0,0),1))</f>
        <v>0</v>
      </c>
      <c r="T408" s="16">
        <f>IF(DATOS!J371=P$39,DATOS!C371,"")</f>
        <v>0</v>
      </c>
    </row>
    <row r="409" spans="18:20">
      <c r="R409">
        <f t="shared" si="8"/>
        <v>1</v>
      </c>
      <c r="S409">
        <f>IF(T409="",0,IFERROR(IF(VLOOKUP(T409,T$38:T408,1,0)&gt;0,0,0),1))</f>
        <v>0</v>
      </c>
      <c r="T409" s="16">
        <f>IF(DATOS!J372=P$39,DATOS!C372,"")</f>
        <v>0</v>
      </c>
    </row>
    <row r="410" spans="18:20">
      <c r="R410">
        <f t="shared" si="8"/>
        <v>1</v>
      </c>
      <c r="S410">
        <f>IF(T410="",0,IFERROR(IF(VLOOKUP(T410,T$38:T409,1,0)&gt;0,0,0),1))</f>
        <v>0</v>
      </c>
      <c r="T410" s="16">
        <f>IF(DATOS!J373=P$39,DATOS!C373,"")</f>
        <v>0</v>
      </c>
    </row>
    <row r="411" spans="18:20">
      <c r="R411">
        <f t="shared" si="8"/>
        <v>1</v>
      </c>
      <c r="S411">
        <f>IF(T411="",0,IFERROR(IF(VLOOKUP(T411,T$38:T410,1,0)&gt;0,0,0),1))</f>
        <v>0</v>
      </c>
      <c r="T411" s="16">
        <f>IF(DATOS!J374=P$39,DATOS!C374,"")</f>
        <v>0</v>
      </c>
    </row>
    <row r="412" spans="18:20">
      <c r="R412">
        <f t="shared" si="8"/>
        <v>1</v>
      </c>
      <c r="S412">
        <f>IF(T412="",0,IFERROR(IF(VLOOKUP(T412,T$38:T411,1,0)&gt;0,0,0),1))</f>
        <v>0</v>
      </c>
      <c r="T412" s="16">
        <f>IF(DATOS!J375=P$39,DATOS!C375,"")</f>
        <v>0</v>
      </c>
    </row>
    <row r="413" spans="18:20">
      <c r="R413">
        <f t="shared" si="8"/>
        <v>1</v>
      </c>
      <c r="S413">
        <f>IF(T413="",0,IFERROR(IF(VLOOKUP(T413,T$38:T412,1,0)&gt;0,0,0),1))</f>
        <v>0</v>
      </c>
      <c r="T413" s="16">
        <f>IF(DATOS!J376=P$39,DATOS!C376,"")</f>
        <v>0</v>
      </c>
    </row>
    <row r="414" spans="18:20">
      <c r="R414">
        <f t="shared" si="8"/>
        <v>1</v>
      </c>
      <c r="S414">
        <f>IF(T414="",0,IFERROR(IF(VLOOKUP(T414,T$38:T413,1,0)&gt;0,0,0),1))</f>
        <v>0</v>
      </c>
      <c r="T414" s="16">
        <f>IF(DATOS!J377=P$39,DATOS!C377,"")</f>
        <v>0</v>
      </c>
    </row>
    <row r="415" spans="18:20">
      <c r="R415">
        <f t="shared" si="8"/>
        <v>1</v>
      </c>
      <c r="S415">
        <f>IF(T415="",0,IFERROR(IF(VLOOKUP(T415,T$38:T414,1,0)&gt;0,0,0),1))</f>
        <v>0</v>
      </c>
      <c r="T415" s="16">
        <f>IF(DATOS!J378=P$39,DATOS!C378,"")</f>
        <v>0</v>
      </c>
    </row>
    <row r="416" spans="18:20">
      <c r="R416">
        <f t="shared" si="8"/>
        <v>1</v>
      </c>
      <c r="S416">
        <f>IF(T416="",0,IFERROR(IF(VLOOKUP(T416,T$38:T415,1,0)&gt;0,0,0),1))</f>
        <v>0</v>
      </c>
      <c r="T416" s="16">
        <f>IF(DATOS!J379=P$39,DATOS!C379,"")</f>
        <v>0</v>
      </c>
    </row>
    <row r="417" spans="18:20">
      <c r="R417">
        <f t="shared" si="8"/>
        <v>1</v>
      </c>
      <c r="S417">
        <f>IF(T417="",0,IFERROR(IF(VLOOKUP(T417,T$38:T416,1,0)&gt;0,0,0),1))</f>
        <v>0</v>
      </c>
      <c r="T417" s="16">
        <f>IF(DATOS!J380=P$39,DATOS!C380,"")</f>
        <v>0</v>
      </c>
    </row>
    <row r="418" spans="18:20">
      <c r="R418">
        <f t="shared" si="8"/>
        <v>1</v>
      </c>
      <c r="S418">
        <f>IF(T418="",0,IFERROR(IF(VLOOKUP(T418,T$38:T417,1,0)&gt;0,0,0),1))</f>
        <v>0</v>
      </c>
      <c r="T418" s="16">
        <f>IF(DATOS!J381=P$39,DATOS!C381,"")</f>
        <v>0</v>
      </c>
    </row>
    <row r="419" spans="18:20">
      <c r="R419">
        <f t="shared" si="8"/>
        <v>1</v>
      </c>
      <c r="S419">
        <f>IF(T419="",0,IFERROR(IF(VLOOKUP(T419,T$38:T418,1,0)&gt;0,0,0),1))</f>
        <v>0</v>
      </c>
      <c r="T419" s="16">
        <f>IF(DATOS!J382=P$39,DATOS!C382,"")</f>
        <v>0</v>
      </c>
    </row>
    <row r="420" spans="18:20">
      <c r="R420">
        <f t="shared" si="8"/>
        <v>1</v>
      </c>
      <c r="S420">
        <f>IF(T420="",0,IFERROR(IF(VLOOKUP(T420,T$38:T419,1,0)&gt;0,0,0),1))</f>
        <v>0</v>
      </c>
      <c r="T420" s="16">
        <f>IF(DATOS!J383=P$39,DATOS!C383,"")</f>
        <v>0</v>
      </c>
    </row>
    <row r="421" spans="18:20">
      <c r="R421">
        <f t="shared" si="8"/>
        <v>1</v>
      </c>
      <c r="S421">
        <f>IF(T421="",0,IFERROR(IF(VLOOKUP(T421,T$38:T420,1,0)&gt;0,0,0),1))</f>
        <v>0</v>
      </c>
      <c r="T421" s="16">
        <f>IF(DATOS!J384=P$39,DATOS!C384,"")</f>
        <v>0</v>
      </c>
    </row>
    <row r="422" spans="18:20">
      <c r="R422">
        <f t="shared" si="8"/>
        <v>1</v>
      </c>
      <c r="S422">
        <f>IF(T422="",0,IFERROR(IF(VLOOKUP(T422,T$38:T421,1,0)&gt;0,0,0),1))</f>
        <v>0</v>
      </c>
      <c r="T422" s="16">
        <f>IF(DATOS!J385=P$39,DATOS!C385,"")</f>
        <v>0</v>
      </c>
    </row>
    <row r="423" spans="18:20">
      <c r="R423">
        <f t="shared" ref="R423:R486" si="9">R422+S423</f>
        <v>1</v>
      </c>
      <c r="S423">
        <f>IF(T423="",0,IFERROR(IF(VLOOKUP(T423,T$38:T422,1,0)&gt;0,0,0),1))</f>
        <v>0</v>
      </c>
      <c r="T423" s="16">
        <f>IF(DATOS!J386=P$39,DATOS!C386,"")</f>
        <v>0</v>
      </c>
    </row>
    <row r="424" spans="18:20">
      <c r="R424">
        <f t="shared" si="9"/>
        <v>1</v>
      </c>
      <c r="S424">
        <f>IF(T424="",0,IFERROR(IF(VLOOKUP(T424,T$38:T423,1,0)&gt;0,0,0),1))</f>
        <v>0</v>
      </c>
      <c r="T424" s="16">
        <f>IF(DATOS!J387=P$39,DATOS!C387,"")</f>
        <v>0</v>
      </c>
    </row>
    <row r="425" spans="18:20">
      <c r="R425">
        <f t="shared" si="9"/>
        <v>1</v>
      </c>
      <c r="S425">
        <f>IF(T425="",0,IFERROR(IF(VLOOKUP(T425,T$38:T424,1,0)&gt;0,0,0),1))</f>
        <v>0</v>
      </c>
      <c r="T425" s="16">
        <f>IF(DATOS!J388=P$39,DATOS!C388,"")</f>
        <v>0</v>
      </c>
    </row>
    <row r="426" spans="18:20">
      <c r="R426">
        <f t="shared" si="9"/>
        <v>1</v>
      </c>
      <c r="S426">
        <f>IF(T426="",0,IFERROR(IF(VLOOKUP(T426,T$38:T425,1,0)&gt;0,0,0),1))</f>
        <v>0</v>
      </c>
      <c r="T426" s="16">
        <f>IF(DATOS!J389=P$39,DATOS!C389,"")</f>
        <v>0</v>
      </c>
    </row>
    <row r="427" spans="18:20">
      <c r="R427">
        <f t="shared" si="9"/>
        <v>1</v>
      </c>
      <c r="S427">
        <f>IF(T427="",0,IFERROR(IF(VLOOKUP(T427,T$38:T426,1,0)&gt;0,0,0),1))</f>
        <v>0</v>
      </c>
      <c r="T427" s="16">
        <f>IF(DATOS!J390=P$39,DATOS!C390,"")</f>
        <v>0</v>
      </c>
    </row>
    <row r="428" spans="18:20">
      <c r="R428">
        <f t="shared" si="9"/>
        <v>1</v>
      </c>
      <c r="S428">
        <f>IF(T428="",0,IFERROR(IF(VLOOKUP(T428,T$38:T427,1,0)&gt;0,0,0),1))</f>
        <v>0</v>
      </c>
      <c r="T428" s="16">
        <f>IF(DATOS!J391=P$39,DATOS!C391,"")</f>
        <v>0</v>
      </c>
    </row>
    <row r="429" spans="18:20">
      <c r="R429">
        <f t="shared" si="9"/>
        <v>1</v>
      </c>
      <c r="S429">
        <f>IF(T429="",0,IFERROR(IF(VLOOKUP(T429,T$38:T428,1,0)&gt;0,0,0),1))</f>
        <v>0</v>
      </c>
      <c r="T429" s="16">
        <f>IF(DATOS!J392=P$39,DATOS!C392,"")</f>
        <v>0</v>
      </c>
    </row>
    <row r="430" spans="18:20">
      <c r="R430">
        <f t="shared" si="9"/>
        <v>1</v>
      </c>
      <c r="S430">
        <f>IF(T430="",0,IFERROR(IF(VLOOKUP(T430,T$38:T429,1,0)&gt;0,0,0),1))</f>
        <v>0</v>
      </c>
      <c r="T430" s="16">
        <f>IF(DATOS!J393=P$39,DATOS!C393,"")</f>
        <v>0</v>
      </c>
    </row>
    <row r="431" spans="18:20">
      <c r="R431">
        <f t="shared" si="9"/>
        <v>1</v>
      </c>
      <c r="S431">
        <f>IF(T431="",0,IFERROR(IF(VLOOKUP(T431,T$38:T430,1,0)&gt;0,0,0),1))</f>
        <v>0</v>
      </c>
      <c r="T431" s="16">
        <f>IF(DATOS!J394=P$39,DATOS!C394,"")</f>
        <v>0</v>
      </c>
    </row>
    <row r="432" spans="18:20">
      <c r="R432">
        <f t="shared" si="9"/>
        <v>1</v>
      </c>
      <c r="S432">
        <f>IF(T432="",0,IFERROR(IF(VLOOKUP(T432,T$38:T431,1,0)&gt;0,0,0),1))</f>
        <v>0</v>
      </c>
      <c r="T432" s="16">
        <f>IF(DATOS!J395=P$39,DATOS!C395,"")</f>
        <v>0</v>
      </c>
    </row>
    <row r="433" spans="18:20">
      <c r="R433">
        <f t="shared" si="9"/>
        <v>1</v>
      </c>
      <c r="S433">
        <f>IF(T433="",0,IFERROR(IF(VLOOKUP(T433,T$38:T432,1,0)&gt;0,0,0),1))</f>
        <v>0</v>
      </c>
      <c r="T433" s="16">
        <f>IF(DATOS!J396=P$39,DATOS!C396,"")</f>
        <v>0</v>
      </c>
    </row>
    <row r="434" spans="18:20">
      <c r="R434">
        <f t="shared" si="9"/>
        <v>1</v>
      </c>
      <c r="S434">
        <f>IF(T434="",0,IFERROR(IF(VLOOKUP(T434,T$38:T433,1,0)&gt;0,0,0),1))</f>
        <v>0</v>
      </c>
      <c r="T434" s="16">
        <f>IF(DATOS!J397=P$39,DATOS!C397,"")</f>
        <v>0</v>
      </c>
    </row>
    <row r="435" spans="18:20">
      <c r="R435">
        <f t="shared" si="9"/>
        <v>1</v>
      </c>
      <c r="S435">
        <f>IF(T435="",0,IFERROR(IF(VLOOKUP(T435,T$38:T434,1,0)&gt;0,0,0),1))</f>
        <v>0</v>
      </c>
      <c r="T435" s="16">
        <f>IF(DATOS!J398=P$39,DATOS!C398,"")</f>
        <v>0</v>
      </c>
    </row>
    <row r="436" spans="18:20">
      <c r="R436">
        <f t="shared" si="9"/>
        <v>1</v>
      </c>
      <c r="S436">
        <f>IF(T436="",0,IFERROR(IF(VLOOKUP(T436,T$38:T435,1,0)&gt;0,0,0),1))</f>
        <v>0</v>
      </c>
      <c r="T436" s="16">
        <f>IF(DATOS!J399=P$39,DATOS!C399,"")</f>
        <v>0</v>
      </c>
    </row>
    <row r="437" spans="18:20">
      <c r="R437">
        <f t="shared" si="9"/>
        <v>1</v>
      </c>
      <c r="S437">
        <f>IF(T437="",0,IFERROR(IF(VLOOKUP(T437,T$38:T436,1,0)&gt;0,0,0),1))</f>
        <v>0</v>
      </c>
      <c r="T437" s="16">
        <f>IF(DATOS!J400=P$39,DATOS!C400,"")</f>
        <v>0</v>
      </c>
    </row>
    <row r="438" spans="18:20">
      <c r="R438">
        <f t="shared" si="9"/>
        <v>1</v>
      </c>
      <c r="S438">
        <f>IF(T438="",0,IFERROR(IF(VLOOKUP(T438,T$38:T437,1,0)&gt;0,0,0),1))</f>
        <v>0</v>
      </c>
      <c r="T438" s="16">
        <f>IF(DATOS!J401=P$39,DATOS!C401,"")</f>
        <v>0</v>
      </c>
    </row>
    <row r="439" spans="18:20">
      <c r="R439">
        <f t="shared" si="9"/>
        <v>1</v>
      </c>
      <c r="S439">
        <f>IF(T439="",0,IFERROR(IF(VLOOKUP(T439,T$38:T438,1,0)&gt;0,0,0),1))</f>
        <v>0</v>
      </c>
      <c r="T439" s="16">
        <f>IF(DATOS!J402=P$39,DATOS!C402,"")</f>
        <v>0</v>
      </c>
    </row>
    <row r="440" spans="18:20">
      <c r="R440">
        <f t="shared" si="9"/>
        <v>1</v>
      </c>
      <c r="S440">
        <f>IF(T440="",0,IFERROR(IF(VLOOKUP(T440,T$38:T439,1,0)&gt;0,0,0),1))</f>
        <v>0</v>
      </c>
      <c r="T440" s="16">
        <f>IF(DATOS!J403=P$39,DATOS!C403,"")</f>
        <v>0</v>
      </c>
    </row>
    <row r="441" spans="18:20">
      <c r="R441">
        <f t="shared" si="9"/>
        <v>1</v>
      </c>
      <c r="S441">
        <f>IF(T441="",0,IFERROR(IF(VLOOKUP(T441,T$38:T440,1,0)&gt;0,0,0),1))</f>
        <v>0</v>
      </c>
      <c r="T441" s="16">
        <f>IF(DATOS!J404=P$39,DATOS!C404,"")</f>
        <v>0</v>
      </c>
    </row>
    <row r="442" spans="18:20">
      <c r="R442">
        <f t="shared" si="9"/>
        <v>1</v>
      </c>
      <c r="S442">
        <f>IF(T442="",0,IFERROR(IF(VLOOKUP(T442,T$38:T441,1,0)&gt;0,0,0),1))</f>
        <v>0</v>
      </c>
      <c r="T442" s="16">
        <f>IF(DATOS!J405=P$39,DATOS!C405,"")</f>
        <v>0</v>
      </c>
    </row>
    <row r="443" spans="18:20">
      <c r="R443">
        <f t="shared" si="9"/>
        <v>1</v>
      </c>
      <c r="S443">
        <f>IF(T443="",0,IFERROR(IF(VLOOKUP(T443,T$38:T442,1,0)&gt;0,0,0),1))</f>
        <v>0</v>
      </c>
      <c r="T443" s="16">
        <f>IF(DATOS!J406=P$39,DATOS!C406,"")</f>
        <v>0</v>
      </c>
    </row>
    <row r="444" spans="18:20">
      <c r="R444">
        <f t="shared" si="9"/>
        <v>1</v>
      </c>
      <c r="S444">
        <f>IF(T444="",0,IFERROR(IF(VLOOKUP(T444,T$38:T443,1,0)&gt;0,0,0),1))</f>
        <v>0</v>
      </c>
      <c r="T444" s="16">
        <f>IF(DATOS!J407=P$39,DATOS!C407,"")</f>
        <v>0</v>
      </c>
    </row>
    <row r="445" spans="18:20">
      <c r="R445">
        <f t="shared" si="9"/>
        <v>1</v>
      </c>
      <c r="S445">
        <f>IF(T445="",0,IFERROR(IF(VLOOKUP(T445,T$38:T444,1,0)&gt;0,0,0),1))</f>
        <v>0</v>
      </c>
      <c r="T445" s="16">
        <f>IF(DATOS!J408=P$39,DATOS!C408,"")</f>
        <v>0</v>
      </c>
    </row>
    <row r="446" spans="18:20">
      <c r="R446">
        <f t="shared" si="9"/>
        <v>1</v>
      </c>
      <c r="S446">
        <f>IF(T446="",0,IFERROR(IF(VLOOKUP(T446,T$38:T445,1,0)&gt;0,0,0),1))</f>
        <v>0</v>
      </c>
      <c r="T446" s="16">
        <f>IF(DATOS!J409=P$39,DATOS!C409,"")</f>
        <v>0</v>
      </c>
    </row>
    <row r="447" spans="18:20">
      <c r="R447">
        <f t="shared" si="9"/>
        <v>1</v>
      </c>
      <c r="S447">
        <f>IF(T447="",0,IFERROR(IF(VLOOKUP(T447,T$38:T446,1,0)&gt;0,0,0),1))</f>
        <v>0</v>
      </c>
      <c r="T447" s="16">
        <f>IF(DATOS!J410=P$39,DATOS!C410,"")</f>
        <v>0</v>
      </c>
    </row>
    <row r="448" spans="18:20">
      <c r="R448">
        <f t="shared" si="9"/>
        <v>1</v>
      </c>
      <c r="S448">
        <f>IF(T448="",0,IFERROR(IF(VLOOKUP(T448,T$38:T447,1,0)&gt;0,0,0),1))</f>
        <v>0</v>
      </c>
      <c r="T448" s="16">
        <f>IF(DATOS!J411=P$39,DATOS!C411,"")</f>
        <v>0</v>
      </c>
    </row>
    <row r="449" spans="18:20">
      <c r="R449">
        <f t="shared" si="9"/>
        <v>1</v>
      </c>
      <c r="S449">
        <f>IF(T449="",0,IFERROR(IF(VLOOKUP(T449,T$38:T448,1,0)&gt;0,0,0),1))</f>
        <v>0</v>
      </c>
      <c r="T449" s="16">
        <f>IF(DATOS!J412=P$39,DATOS!C412,"")</f>
        <v>0</v>
      </c>
    </row>
    <row r="450" spans="18:20">
      <c r="R450">
        <f t="shared" si="9"/>
        <v>1</v>
      </c>
      <c r="S450">
        <f>IF(T450="",0,IFERROR(IF(VLOOKUP(T450,T$38:T449,1,0)&gt;0,0,0),1))</f>
        <v>0</v>
      </c>
      <c r="T450" s="16">
        <f>IF(DATOS!J413=P$39,DATOS!C413,"")</f>
        <v>0</v>
      </c>
    </row>
    <row r="451" spans="18:20">
      <c r="R451">
        <f t="shared" si="9"/>
        <v>1</v>
      </c>
      <c r="S451">
        <f>IF(T451="",0,IFERROR(IF(VLOOKUP(T451,T$38:T450,1,0)&gt;0,0,0),1))</f>
        <v>0</v>
      </c>
      <c r="T451" s="16">
        <f>IF(DATOS!J414=P$39,DATOS!C414,"")</f>
        <v>0</v>
      </c>
    </row>
    <row r="452" spans="18:20">
      <c r="R452">
        <f t="shared" si="9"/>
        <v>1</v>
      </c>
      <c r="S452">
        <f>IF(T452="",0,IFERROR(IF(VLOOKUP(T452,T$38:T451,1,0)&gt;0,0,0),1))</f>
        <v>0</v>
      </c>
      <c r="T452" s="16">
        <f>IF(DATOS!J415=P$39,DATOS!C415,"")</f>
        <v>0</v>
      </c>
    </row>
    <row r="453" spans="18:20">
      <c r="R453">
        <f t="shared" si="9"/>
        <v>1</v>
      </c>
      <c r="S453">
        <f>IF(T453="",0,IFERROR(IF(VLOOKUP(T453,T$38:T452,1,0)&gt;0,0,0),1))</f>
        <v>0</v>
      </c>
      <c r="T453" s="16">
        <f>IF(DATOS!J416=P$39,DATOS!C416,"")</f>
        <v>0</v>
      </c>
    </row>
    <row r="454" spans="18:20">
      <c r="R454">
        <f t="shared" si="9"/>
        <v>1</v>
      </c>
      <c r="S454">
        <f>IF(T454="",0,IFERROR(IF(VLOOKUP(T454,T$38:T453,1,0)&gt;0,0,0),1))</f>
        <v>0</v>
      </c>
      <c r="T454" s="16">
        <f>IF(DATOS!J417=P$39,DATOS!C417,"")</f>
        <v>0</v>
      </c>
    </row>
    <row r="455" spans="18:20">
      <c r="R455">
        <f t="shared" si="9"/>
        <v>1</v>
      </c>
      <c r="S455">
        <f>IF(T455="",0,IFERROR(IF(VLOOKUP(T455,T$38:T454,1,0)&gt;0,0,0),1))</f>
        <v>0</v>
      </c>
      <c r="T455" s="16">
        <f>IF(DATOS!J418=P$39,DATOS!C418,"")</f>
        <v>0</v>
      </c>
    </row>
    <row r="456" spans="18:20">
      <c r="R456">
        <f t="shared" si="9"/>
        <v>1</v>
      </c>
      <c r="S456">
        <f>IF(T456="",0,IFERROR(IF(VLOOKUP(T456,T$38:T455,1,0)&gt;0,0,0),1))</f>
        <v>0</v>
      </c>
      <c r="T456" s="16">
        <f>IF(DATOS!J419=P$39,DATOS!C419,"")</f>
        <v>0</v>
      </c>
    </row>
    <row r="457" spans="18:20">
      <c r="R457">
        <f t="shared" si="9"/>
        <v>1</v>
      </c>
      <c r="S457">
        <f>IF(T457="",0,IFERROR(IF(VLOOKUP(T457,T$38:T456,1,0)&gt;0,0,0),1))</f>
        <v>0</v>
      </c>
      <c r="T457" s="16">
        <f>IF(DATOS!J420=P$39,DATOS!C420,"")</f>
        <v>0</v>
      </c>
    </row>
    <row r="458" spans="18:20">
      <c r="R458">
        <f t="shared" si="9"/>
        <v>1</v>
      </c>
      <c r="S458">
        <f>IF(T458="",0,IFERROR(IF(VLOOKUP(T458,T$38:T457,1,0)&gt;0,0,0),1))</f>
        <v>0</v>
      </c>
      <c r="T458" s="16">
        <f>IF(DATOS!J421=P$39,DATOS!C421,"")</f>
        <v>0</v>
      </c>
    </row>
    <row r="459" spans="18:20">
      <c r="R459">
        <f t="shared" si="9"/>
        <v>1</v>
      </c>
      <c r="S459">
        <f>IF(T459="",0,IFERROR(IF(VLOOKUP(T459,T$38:T458,1,0)&gt;0,0,0),1))</f>
        <v>0</v>
      </c>
      <c r="T459" s="16">
        <f>IF(DATOS!J422=P$39,DATOS!C422,"")</f>
        <v>0</v>
      </c>
    </row>
    <row r="460" spans="18:20">
      <c r="R460">
        <f t="shared" si="9"/>
        <v>1</v>
      </c>
      <c r="S460">
        <f>IF(T460="",0,IFERROR(IF(VLOOKUP(T460,T$38:T459,1,0)&gt;0,0,0),1))</f>
        <v>0</v>
      </c>
      <c r="T460" s="16">
        <f>IF(DATOS!J423=P$39,DATOS!C423,"")</f>
        <v>0</v>
      </c>
    </row>
    <row r="461" spans="18:20">
      <c r="R461">
        <f t="shared" si="9"/>
        <v>1</v>
      </c>
      <c r="S461">
        <f>IF(T461="",0,IFERROR(IF(VLOOKUP(T461,T$38:T460,1,0)&gt;0,0,0),1))</f>
        <v>0</v>
      </c>
      <c r="T461" s="16">
        <f>IF(DATOS!J424=P$39,DATOS!C424,"")</f>
        <v>0</v>
      </c>
    </row>
    <row r="462" spans="18:20">
      <c r="R462">
        <f t="shared" si="9"/>
        <v>1</v>
      </c>
      <c r="S462">
        <f>IF(T462="",0,IFERROR(IF(VLOOKUP(T462,T$38:T461,1,0)&gt;0,0,0),1))</f>
        <v>0</v>
      </c>
      <c r="T462" s="16">
        <f>IF(DATOS!J425=P$39,DATOS!C425,"")</f>
        <v>0</v>
      </c>
    </row>
    <row r="463" spans="18:20">
      <c r="R463">
        <f t="shared" si="9"/>
        <v>1</v>
      </c>
      <c r="S463">
        <f>IF(T463="",0,IFERROR(IF(VLOOKUP(T463,T$38:T462,1,0)&gt;0,0,0),1))</f>
        <v>0</v>
      </c>
      <c r="T463" s="16">
        <f>IF(DATOS!J426=P$39,DATOS!C426,"")</f>
        <v>0</v>
      </c>
    </row>
    <row r="464" spans="18:20">
      <c r="R464">
        <f t="shared" si="9"/>
        <v>1</v>
      </c>
      <c r="S464">
        <f>IF(T464="",0,IFERROR(IF(VLOOKUP(T464,T$38:T463,1,0)&gt;0,0,0),1))</f>
        <v>0</v>
      </c>
      <c r="T464" s="16">
        <f>IF(DATOS!J427=P$39,DATOS!C427,"")</f>
        <v>0</v>
      </c>
    </row>
    <row r="465" spans="18:20">
      <c r="R465">
        <f t="shared" si="9"/>
        <v>1</v>
      </c>
      <c r="S465">
        <f>IF(T465="",0,IFERROR(IF(VLOOKUP(T465,T$38:T464,1,0)&gt;0,0,0),1))</f>
        <v>0</v>
      </c>
      <c r="T465" s="16">
        <f>IF(DATOS!J428=P$39,DATOS!C428,"")</f>
        <v>0</v>
      </c>
    </row>
    <row r="466" spans="18:20">
      <c r="R466">
        <f t="shared" si="9"/>
        <v>1</v>
      </c>
      <c r="S466">
        <f>IF(T466="",0,IFERROR(IF(VLOOKUP(T466,T$38:T465,1,0)&gt;0,0,0),1))</f>
        <v>0</v>
      </c>
      <c r="T466" s="16">
        <f>IF(DATOS!J429=P$39,DATOS!C429,"")</f>
        <v>0</v>
      </c>
    </row>
    <row r="467" spans="18:20">
      <c r="R467">
        <f t="shared" si="9"/>
        <v>1</v>
      </c>
      <c r="S467">
        <f>IF(T467="",0,IFERROR(IF(VLOOKUP(T467,T$38:T466,1,0)&gt;0,0,0),1))</f>
        <v>0</v>
      </c>
      <c r="T467" s="16">
        <f>IF(DATOS!J430=P$39,DATOS!C430,"")</f>
        <v>0</v>
      </c>
    </row>
    <row r="468" spans="18:20">
      <c r="R468">
        <f t="shared" si="9"/>
        <v>1</v>
      </c>
      <c r="S468">
        <f>IF(T468="",0,IFERROR(IF(VLOOKUP(T468,T$38:T467,1,0)&gt;0,0,0),1))</f>
        <v>0</v>
      </c>
      <c r="T468" s="16">
        <f>IF(DATOS!J431=P$39,DATOS!C431,"")</f>
        <v>0</v>
      </c>
    </row>
    <row r="469" spans="18:20">
      <c r="R469">
        <f t="shared" si="9"/>
        <v>1</v>
      </c>
      <c r="S469">
        <f>IF(T469="",0,IFERROR(IF(VLOOKUP(T469,T$38:T468,1,0)&gt;0,0,0),1))</f>
        <v>0</v>
      </c>
      <c r="T469" s="16">
        <f>IF(DATOS!J432=P$39,DATOS!C432,"")</f>
        <v>0</v>
      </c>
    </row>
    <row r="470" spans="18:20">
      <c r="R470">
        <f t="shared" si="9"/>
        <v>1</v>
      </c>
      <c r="S470">
        <f>IF(T470="",0,IFERROR(IF(VLOOKUP(T470,T$38:T469,1,0)&gt;0,0,0),1))</f>
        <v>0</v>
      </c>
      <c r="T470" s="16">
        <f>IF(DATOS!J433=P$39,DATOS!C433,"")</f>
        <v>0</v>
      </c>
    </row>
    <row r="471" spans="18:20">
      <c r="R471">
        <f t="shared" si="9"/>
        <v>1</v>
      </c>
      <c r="S471">
        <f>IF(T471="",0,IFERROR(IF(VLOOKUP(T471,T$38:T470,1,0)&gt;0,0,0),1))</f>
        <v>0</v>
      </c>
      <c r="T471" s="16">
        <f>IF(DATOS!J434=P$39,DATOS!C434,"")</f>
        <v>0</v>
      </c>
    </row>
    <row r="472" spans="18:20">
      <c r="R472">
        <f t="shared" si="9"/>
        <v>1</v>
      </c>
      <c r="S472">
        <f>IF(T472="",0,IFERROR(IF(VLOOKUP(T472,T$38:T471,1,0)&gt;0,0,0),1))</f>
        <v>0</v>
      </c>
      <c r="T472" s="16">
        <f>IF(DATOS!J435=P$39,DATOS!C435,"")</f>
        <v>0</v>
      </c>
    </row>
    <row r="473" spans="18:20">
      <c r="R473">
        <f t="shared" si="9"/>
        <v>1</v>
      </c>
      <c r="S473">
        <f>IF(T473="",0,IFERROR(IF(VLOOKUP(T473,T$38:T472,1,0)&gt;0,0,0),1))</f>
        <v>0</v>
      </c>
      <c r="T473" s="16">
        <f>IF(DATOS!J436=P$39,DATOS!C436,"")</f>
        <v>0</v>
      </c>
    </row>
    <row r="474" spans="18:20">
      <c r="R474">
        <f t="shared" si="9"/>
        <v>1</v>
      </c>
      <c r="S474">
        <f>IF(T474="",0,IFERROR(IF(VLOOKUP(T474,T$38:T473,1,0)&gt;0,0,0),1))</f>
        <v>0</v>
      </c>
      <c r="T474" s="16">
        <f>IF(DATOS!J437=P$39,DATOS!C437,"")</f>
        <v>0</v>
      </c>
    </row>
    <row r="475" spans="18:20">
      <c r="R475">
        <f t="shared" si="9"/>
        <v>1</v>
      </c>
      <c r="S475">
        <f>IF(T475="",0,IFERROR(IF(VLOOKUP(T475,T$38:T474,1,0)&gt;0,0,0),1))</f>
        <v>0</v>
      </c>
      <c r="T475" s="16">
        <f>IF(DATOS!J438=P$39,DATOS!C438,"")</f>
        <v>0</v>
      </c>
    </row>
    <row r="476" spans="18:20">
      <c r="R476">
        <f t="shared" si="9"/>
        <v>1</v>
      </c>
      <c r="S476">
        <f>IF(T476="",0,IFERROR(IF(VLOOKUP(T476,T$38:T475,1,0)&gt;0,0,0),1))</f>
        <v>0</v>
      </c>
      <c r="T476" s="16">
        <f>IF(DATOS!J439=P$39,DATOS!C439,"")</f>
        <v>0</v>
      </c>
    </row>
    <row r="477" spans="18:20">
      <c r="R477">
        <f t="shared" si="9"/>
        <v>1</v>
      </c>
      <c r="S477">
        <f>IF(T477="",0,IFERROR(IF(VLOOKUP(T477,T$38:T476,1,0)&gt;0,0,0),1))</f>
        <v>0</v>
      </c>
      <c r="T477" s="16">
        <f>IF(DATOS!J440=P$39,DATOS!C440,"")</f>
        <v>0</v>
      </c>
    </row>
    <row r="478" spans="18:20">
      <c r="R478">
        <f t="shared" si="9"/>
        <v>1</v>
      </c>
      <c r="S478">
        <f>IF(T478="",0,IFERROR(IF(VLOOKUP(T478,T$38:T477,1,0)&gt;0,0,0),1))</f>
        <v>0</v>
      </c>
      <c r="T478" s="16">
        <f>IF(DATOS!J441=P$39,DATOS!C441,"")</f>
        <v>0</v>
      </c>
    </row>
    <row r="479" spans="18:20">
      <c r="R479">
        <f t="shared" si="9"/>
        <v>1</v>
      </c>
      <c r="S479">
        <f>IF(T479="",0,IFERROR(IF(VLOOKUP(T479,T$38:T478,1,0)&gt;0,0,0),1))</f>
        <v>0</v>
      </c>
      <c r="T479" s="16">
        <f>IF(DATOS!J442=P$39,DATOS!C442,"")</f>
        <v>0</v>
      </c>
    </row>
    <row r="480" spans="18:20">
      <c r="R480">
        <f t="shared" si="9"/>
        <v>1</v>
      </c>
      <c r="S480">
        <f>IF(T480="",0,IFERROR(IF(VLOOKUP(T480,T$38:T479,1,0)&gt;0,0,0),1))</f>
        <v>0</v>
      </c>
      <c r="T480" s="16">
        <f>IF(DATOS!J443=P$39,DATOS!C443,"")</f>
        <v>0</v>
      </c>
    </row>
    <row r="481" spans="18:20">
      <c r="R481">
        <f t="shared" si="9"/>
        <v>1</v>
      </c>
      <c r="S481">
        <f>IF(T481="",0,IFERROR(IF(VLOOKUP(T481,T$38:T480,1,0)&gt;0,0,0),1))</f>
        <v>0</v>
      </c>
      <c r="T481" s="16">
        <f>IF(DATOS!J444=P$39,DATOS!C444,"")</f>
        <v>0</v>
      </c>
    </row>
    <row r="482" spans="18:20">
      <c r="R482">
        <f t="shared" si="9"/>
        <v>1</v>
      </c>
      <c r="S482">
        <f>IF(T482="",0,IFERROR(IF(VLOOKUP(T482,T$38:T481,1,0)&gt;0,0,0),1))</f>
        <v>0</v>
      </c>
      <c r="T482" s="16">
        <f>IF(DATOS!J445=P$39,DATOS!C445,"")</f>
        <v>0</v>
      </c>
    </row>
    <row r="483" spans="18:20">
      <c r="R483">
        <f t="shared" si="9"/>
        <v>1</v>
      </c>
      <c r="S483">
        <f>IF(T483="",0,IFERROR(IF(VLOOKUP(T483,T$38:T482,1,0)&gt;0,0,0),1))</f>
        <v>0</v>
      </c>
      <c r="T483" s="16">
        <f>IF(DATOS!J446=P$39,DATOS!C446,"")</f>
        <v>0</v>
      </c>
    </row>
    <row r="484" spans="18:20">
      <c r="R484">
        <f t="shared" si="9"/>
        <v>1</v>
      </c>
      <c r="S484">
        <f>IF(T484="",0,IFERROR(IF(VLOOKUP(T484,T$38:T483,1,0)&gt;0,0,0),1))</f>
        <v>0</v>
      </c>
      <c r="T484" s="16">
        <f>IF(DATOS!J447=P$39,DATOS!C447,"")</f>
        <v>0</v>
      </c>
    </row>
    <row r="485" spans="18:20">
      <c r="R485">
        <f t="shared" si="9"/>
        <v>1</v>
      </c>
      <c r="S485">
        <f>IF(T485="",0,IFERROR(IF(VLOOKUP(T485,T$38:T484,1,0)&gt;0,0,0),1))</f>
        <v>0</v>
      </c>
      <c r="T485" s="16">
        <f>IF(DATOS!J448=P$39,DATOS!C448,"")</f>
        <v>0</v>
      </c>
    </row>
    <row r="486" spans="18:20">
      <c r="R486">
        <f t="shared" si="9"/>
        <v>1</v>
      </c>
      <c r="S486">
        <f>IF(T486="",0,IFERROR(IF(VLOOKUP(T486,T$38:T485,1,0)&gt;0,0,0),1))</f>
        <v>0</v>
      </c>
      <c r="T486" s="16">
        <f>IF(DATOS!J449=P$39,DATOS!C449,"")</f>
        <v>0</v>
      </c>
    </row>
    <row r="487" spans="18:20">
      <c r="R487">
        <f t="shared" ref="R487:R550" si="10">R486+S487</f>
        <v>1</v>
      </c>
      <c r="S487">
        <f>IF(T487="",0,IFERROR(IF(VLOOKUP(T487,T$38:T486,1,0)&gt;0,0,0),1))</f>
        <v>0</v>
      </c>
      <c r="T487" s="16">
        <f>IF(DATOS!J450=P$39,DATOS!C450,"")</f>
        <v>0</v>
      </c>
    </row>
    <row r="488" spans="18:20">
      <c r="R488">
        <f t="shared" si="10"/>
        <v>1</v>
      </c>
      <c r="S488">
        <f>IF(T488="",0,IFERROR(IF(VLOOKUP(T488,T$38:T487,1,0)&gt;0,0,0),1))</f>
        <v>0</v>
      </c>
      <c r="T488" s="16">
        <f>IF(DATOS!J451=P$39,DATOS!C451,"")</f>
        <v>0</v>
      </c>
    </row>
    <row r="489" spans="18:20">
      <c r="R489">
        <f t="shared" si="10"/>
        <v>1</v>
      </c>
      <c r="S489">
        <f>IF(T489="",0,IFERROR(IF(VLOOKUP(T489,T$38:T488,1,0)&gt;0,0,0),1))</f>
        <v>0</v>
      </c>
      <c r="T489" s="16">
        <f>IF(DATOS!J452=P$39,DATOS!C452,"")</f>
        <v>0</v>
      </c>
    </row>
    <row r="490" spans="18:20">
      <c r="R490">
        <f t="shared" si="10"/>
        <v>1</v>
      </c>
      <c r="S490">
        <f>IF(T490="",0,IFERROR(IF(VLOOKUP(T490,T$38:T489,1,0)&gt;0,0,0),1))</f>
        <v>0</v>
      </c>
      <c r="T490" s="16">
        <f>IF(DATOS!J453=P$39,DATOS!C453,"")</f>
        <v>0</v>
      </c>
    </row>
    <row r="491" spans="18:20">
      <c r="R491">
        <f t="shared" si="10"/>
        <v>1</v>
      </c>
      <c r="S491">
        <f>IF(T491="",0,IFERROR(IF(VLOOKUP(T491,T$38:T490,1,0)&gt;0,0,0),1))</f>
        <v>0</v>
      </c>
      <c r="T491" s="16">
        <f>IF(DATOS!J454=P$39,DATOS!C454,"")</f>
        <v>0</v>
      </c>
    </row>
    <row r="492" spans="18:20">
      <c r="R492">
        <f t="shared" si="10"/>
        <v>1</v>
      </c>
      <c r="S492">
        <f>IF(T492="",0,IFERROR(IF(VLOOKUP(T492,T$38:T491,1,0)&gt;0,0,0),1))</f>
        <v>0</v>
      </c>
      <c r="T492" s="16">
        <f>IF(DATOS!J455=P$39,DATOS!C455,"")</f>
        <v>0</v>
      </c>
    </row>
    <row r="493" spans="18:20">
      <c r="R493">
        <f t="shared" si="10"/>
        <v>1</v>
      </c>
      <c r="S493">
        <f>IF(T493="",0,IFERROR(IF(VLOOKUP(T493,T$38:T492,1,0)&gt;0,0,0),1))</f>
        <v>0</v>
      </c>
      <c r="T493" s="16">
        <f>IF(DATOS!J456=P$39,DATOS!C456,"")</f>
        <v>0</v>
      </c>
    </row>
    <row r="494" spans="18:20">
      <c r="R494">
        <f t="shared" si="10"/>
        <v>1</v>
      </c>
      <c r="S494">
        <f>IF(T494="",0,IFERROR(IF(VLOOKUP(T494,T$38:T493,1,0)&gt;0,0,0),1))</f>
        <v>0</v>
      </c>
      <c r="T494" s="16">
        <f>IF(DATOS!J457=P$39,DATOS!C457,"")</f>
        <v>0</v>
      </c>
    </row>
    <row r="495" spans="18:20">
      <c r="R495">
        <f t="shared" si="10"/>
        <v>1</v>
      </c>
      <c r="S495">
        <f>IF(T495="",0,IFERROR(IF(VLOOKUP(T495,T$38:T494,1,0)&gt;0,0,0),1))</f>
        <v>0</v>
      </c>
      <c r="T495" s="16">
        <f>IF(DATOS!J458=P$39,DATOS!C458,"")</f>
        <v>0</v>
      </c>
    </row>
    <row r="496" spans="18:20">
      <c r="R496">
        <f t="shared" si="10"/>
        <v>1</v>
      </c>
      <c r="S496">
        <f>IF(T496="",0,IFERROR(IF(VLOOKUP(T496,T$38:T495,1,0)&gt;0,0,0),1))</f>
        <v>0</v>
      </c>
      <c r="T496" s="16">
        <f>IF(DATOS!J459=P$39,DATOS!C459,"")</f>
        <v>0</v>
      </c>
    </row>
    <row r="497" spans="18:20">
      <c r="R497">
        <f t="shared" si="10"/>
        <v>1</v>
      </c>
      <c r="S497">
        <f>IF(T497="",0,IFERROR(IF(VLOOKUP(T497,T$38:T496,1,0)&gt;0,0,0),1))</f>
        <v>0</v>
      </c>
      <c r="T497" s="16">
        <f>IF(DATOS!J460=P$39,DATOS!C460,"")</f>
        <v>0</v>
      </c>
    </row>
    <row r="498" spans="18:20">
      <c r="R498">
        <f t="shared" si="10"/>
        <v>1</v>
      </c>
      <c r="S498">
        <f>IF(T498="",0,IFERROR(IF(VLOOKUP(T498,T$38:T497,1,0)&gt;0,0,0),1))</f>
        <v>0</v>
      </c>
      <c r="T498" s="16">
        <f>IF(DATOS!J461=P$39,DATOS!C461,"")</f>
        <v>0</v>
      </c>
    </row>
    <row r="499" spans="18:20">
      <c r="R499">
        <f t="shared" si="10"/>
        <v>1</v>
      </c>
      <c r="S499">
        <f>IF(T499="",0,IFERROR(IF(VLOOKUP(T499,T$38:T498,1,0)&gt;0,0,0),1))</f>
        <v>0</v>
      </c>
      <c r="T499" s="16">
        <f>IF(DATOS!J462=P$39,DATOS!C462,"")</f>
        <v>0</v>
      </c>
    </row>
    <row r="500" spans="18:20">
      <c r="R500">
        <f t="shared" si="10"/>
        <v>1</v>
      </c>
      <c r="S500">
        <f>IF(T500="",0,IFERROR(IF(VLOOKUP(T500,T$38:T499,1,0)&gt;0,0,0),1))</f>
        <v>0</v>
      </c>
      <c r="T500" s="16">
        <f>IF(DATOS!J463=P$39,DATOS!C463,"")</f>
        <v>0</v>
      </c>
    </row>
    <row r="501" spans="18:20">
      <c r="R501">
        <f t="shared" si="10"/>
        <v>1</v>
      </c>
      <c r="S501">
        <f>IF(T501="",0,IFERROR(IF(VLOOKUP(T501,T$38:T500,1,0)&gt;0,0,0),1))</f>
        <v>0</v>
      </c>
      <c r="T501" s="16">
        <f>IF(DATOS!J464=P$39,DATOS!C464,"")</f>
        <v>0</v>
      </c>
    </row>
    <row r="502" spans="18:20">
      <c r="R502">
        <f t="shared" si="10"/>
        <v>1</v>
      </c>
      <c r="S502">
        <f>IF(T502="",0,IFERROR(IF(VLOOKUP(T502,T$38:T501,1,0)&gt;0,0,0),1))</f>
        <v>0</v>
      </c>
      <c r="T502" s="16">
        <f>IF(DATOS!J465=P$39,DATOS!C465,"")</f>
        <v>0</v>
      </c>
    </row>
    <row r="503" spans="18:20">
      <c r="R503">
        <f t="shared" si="10"/>
        <v>1</v>
      </c>
      <c r="S503">
        <f>IF(T503="",0,IFERROR(IF(VLOOKUP(T503,T$38:T502,1,0)&gt;0,0,0),1))</f>
        <v>0</v>
      </c>
      <c r="T503" s="16">
        <f>IF(DATOS!J466=P$39,DATOS!C466,"")</f>
        <v>0</v>
      </c>
    </row>
    <row r="504" spans="18:20">
      <c r="R504">
        <f t="shared" si="10"/>
        <v>1</v>
      </c>
      <c r="S504">
        <f>IF(T504="",0,IFERROR(IF(VLOOKUP(T504,T$38:T503,1,0)&gt;0,0,0),1))</f>
        <v>0</v>
      </c>
      <c r="T504" s="16">
        <f>IF(DATOS!J467=P$39,DATOS!C467,"")</f>
        <v>0</v>
      </c>
    </row>
    <row r="505" spans="18:20">
      <c r="R505">
        <f t="shared" si="10"/>
        <v>1</v>
      </c>
      <c r="S505">
        <f>IF(T505="",0,IFERROR(IF(VLOOKUP(T505,T$38:T504,1,0)&gt;0,0,0),1))</f>
        <v>0</v>
      </c>
      <c r="T505" s="16">
        <f>IF(DATOS!J468=P$39,DATOS!C468,"")</f>
        <v>0</v>
      </c>
    </row>
    <row r="506" spans="18:20">
      <c r="R506">
        <f t="shared" si="10"/>
        <v>1</v>
      </c>
      <c r="S506">
        <f>IF(T506="",0,IFERROR(IF(VLOOKUP(T506,T$38:T505,1,0)&gt;0,0,0),1))</f>
        <v>0</v>
      </c>
      <c r="T506" s="16">
        <f>IF(DATOS!J469=P$39,DATOS!C469,"")</f>
        <v>0</v>
      </c>
    </row>
    <row r="507" spans="18:20">
      <c r="R507">
        <f t="shared" si="10"/>
        <v>1</v>
      </c>
      <c r="S507">
        <f>IF(T507="",0,IFERROR(IF(VLOOKUP(T507,T$38:T506,1,0)&gt;0,0,0),1))</f>
        <v>0</v>
      </c>
      <c r="T507" s="16">
        <f>IF(DATOS!J470=P$39,DATOS!C470,"")</f>
        <v>0</v>
      </c>
    </row>
    <row r="508" spans="18:20">
      <c r="R508">
        <f t="shared" si="10"/>
        <v>1</v>
      </c>
      <c r="S508">
        <f>IF(T508="",0,IFERROR(IF(VLOOKUP(T508,T$38:T507,1,0)&gt;0,0,0),1))</f>
        <v>0</v>
      </c>
      <c r="T508" s="16">
        <f>IF(DATOS!J471=P$39,DATOS!C471,"")</f>
        <v>0</v>
      </c>
    </row>
    <row r="509" spans="18:20">
      <c r="R509">
        <f t="shared" si="10"/>
        <v>1</v>
      </c>
      <c r="S509">
        <f>IF(T509="",0,IFERROR(IF(VLOOKUP(T509,T$38:T508,1,0)&gt;0,0,0),1))</f>
        <v>0</v>
      </c>
      <c r="T509" s="16">
        <f>IF(DATOS!J472=P$39,DATOS!C472,"")</f>
        <v>0</v>
      </c>
    </row>
    <row r="510" spans="18:20">
      <c r="R510">
        <f t="shared" si="10"/>
        <v>1</v>
      </c>
      <c r="S510">
        <f>IF(T510="",0,IFERROR(IF(VLOOKUP(T510,T$38:T509,1,0)&gt;0,0,0),1))</f>
        <v>0</v>
      </c>
      <c r="T510" s="16">
        <f>IF(DATOS!J473=P$39,DATOS!C473,"")</f>
        <v>0</v>
      </c>
    </row>
    <row r="511" spans="18:20">
      <c r="R511">
        <f t="shared" si="10"/>
        <v>1</v>
      </c>
      <c r="S511">
        <f>IF(T511="",0,IFERROR(IF(VLOOKUP(T511,T$38:T510,1,0)&gt;0,0,0),1))</f>
        <v>0</v>
      </c>
      <c r="T511" s="16">
        <f>IF(DATOS!J474=P$39,DATOS!C474,"")</f>
        <v>0</v>
      </c>
    </row>
    <row r="512" spans="18:20">
      <c r="R512">
        <f t="shared" si="10"/>
        <v>1</v>
      </c>
      <c r="S512">
        <f>IF(T512="",0,IFERROR(IF(VLOOKUP(T512,T$38:T511,1,0)&gt;0,0,0),1))</f>
        <v>0</v>
      </c>
      <c r="T512" s="16">
        <f>IF(DATOS!J475=P$39,DATOS!C475,"")</f>
        <v>0</v>
      </c>
    </row>
    <row r="513" spans="18:20">
      <c r="R513">
        <f t="shared" si="10"/>
        <v>1</v>
      </c>
      <c r="S513">
        <f>IF(T513="",0,IFERROR(IF(VLOOKUP(T513,T$38:T512,1,0)&gt;0,0,0),1))</f>
        <v>0</v>
      </c>
      <c r="T513" s="16">
        <f>IF(DATOS!J476=P$39,DATOS!C476,"")</f>
        <v>0</v>
      </c>
    </row>
    <row r="514" spans="18:20">
      <c r="R514">
        <f t="shared" si="10"/>
        <v>1</v>
      </c>
      <c r="S514">
        <f>IF(T514="",0,IFERROR(IF(VLOOKUP(T514,T$38:T513,1,0)&gt;0,0,0),1))</f>
        <v>0</v>
      </c>
      <c r="T514" s="16">
        <f>IF(DATOS!J477=P$39,DATOS!C477,"")</f>
        <v>0</v>
      </c>
    </row>
    <row r="515" spans="18:20">
      <c r="R515">
        <f t="shared" si="10"/>
        <v>1</v>
      </c>
      <c r="S515">
        <f>IF(T515="",0,IFERROR(IF(VLOOKUP(T515,T$38:T514,1,0)&gt;0,0,0),1))</f>
        <v>0</v>
      </c>
      <c r="T515" s="16">
        <f>IF(DATOS!J478=P$39,DATOS!C478,"")</f>
        <v>0</v>
      </c>
    </row>
    <row r="516" spans="18:20">
      <c r="R516">
        <f t="shared" si="10"/>
        <v>1</v>
      </c>
      <c r="S516">
        <f>IF(T516="",0,IFERROR(IF(VLOOKUP(T516,T$38:T515,1,0)&gt;0,0,0),1))</f>
        <v>0</v>
      </c>
      <c r="T516" s="16">
        <f>IF(DATOS!J479=P$39,DATOS!C479,"")</f>
        <v>0</v>
      </c>
    </row>
    <row r="517" spans="18:20">
      <c r="R517">
        <f t="shared" si="10"/>
        <v>1</v>
      </c>
      <c r="S517">
        <f>IF(T517="",0,IFERROR(IF(VLOOKUP(T517,T$38:T516,1,0)&gt;0,0,0),1))</f>
        <v>0</v>
      </c>
      <c r="T517" s="16">
        <f>IF(DATOS!J480=P$39,DATOS!C480,"")</f>
        <v>0</v>
      </c>
    </row>
    <row r="518" spans="18:20">
      <c r="R518">
        <f t="shared" si="10"/>
        <v>1</v>
      </c>
      <c r="S518">
        <f>IF(T518="",0,IFERROR(IF(VLOOKUP(T518,T$38:T517,1,0)&gt;0,0,0),1))</f>
        <v>0</v>
      </c>
      <c r="T518" s="16">
        <f>IF(DATOS!J481=P$39,DATOS!C481,"")</f>
        <v>0</v>
      </c>
    </row>
    <row r="519" spans="18:20">
      <c r="R519">
        <f t="shared" si="10"/>
        <v>1</v>
      </c>
      <c r="S519">
        <f>IF(T519="",0,IFERROR(IF(VLOOKUP(T519,T$38:T518,1,0)&gt;0,0,0),1))</f>
        <v>0</v>
      </c>
      <c r="T519" s="16">
        <f>IF(DATOS!J482=P$39,DATOS!C482,"")</f>
        <v>0</v>
      </c>
    </row>
    <row r="520" spans="18:20">
      <c r="R520">
        <f t="shared" si="10"/>
        <v>1</v>
      </c>
      <c r="S520">
        <f>IF(T520="",0,IFERROR(IF(VLOOKUP(T520,T$38:T519,1,0)&gt;0,0,0),1))</f>
        <v>0</v>
      </c>
      <c r="T520" s="16">
        <f>IF(DATOS!J483=P$39,DATOS!C483,"")</f>
        <v>0</v>
      </c>
    </row>
    <row r="521" spans="18:20">
      <c r="R521">
        <f t="shared" si="10"/>
        <v>1</v>
      </c>
      <c r="S521">
        <f>IF(T521="",0,IFERROR(IF(VLOOKUP(T521,T$38:T520,1,0)&gt;0,0,0),1))</f>
        <v>0</v>
      </c>
      <c r="T521" s="16">
        <f>IF(DATOS!J484=P$39,DATOS!C484,"")</f>
        <v>0</v>
      </c>
    </row>
    <row r="522" spans="18:20">
      <c r="R522">
        <f t="shared" si="10"/>
        <v>1</v>
      </c>
      <c r="S522">
        <f>IF(T522="",0,IFERROR(IF(VLOOKUP(T522,T$38:T521,1,0)&gt;0,0,0),1))</f>
        <v>0</v>
      </c>
      <c r="T522" s="16">
        <f>IF(DATOS!J485=P$39,DATOS!C485,"")</f>
        <v>0</v>
      </c>
    </row>
    <row r="523" spans="18:20">
      <c r="R523">
        <f t="shared" si="10"/>
        <v>1</v>
      </c>
      <c r="S523">
        <f>IF(T523="",0,IFERROR(IF(VLOOKUP(T523,T$38:T522,1,0)&gt;0,0,0),1))</f>
        <v>0</v>
      </c>
      <c r="T523" s="16">
        <f>IF(DATOS!J486=P$39,DATOS!C486,"")</f>
        <v>0</v>
      </c>
    </row>
    <row r="524" spans="18:20">
      <c r="R524">
        <f t="shared" si="10"/>
        <v>1</v>
      </c>
      <c r="S524">
        <f>IF(T524="",0,IFERROR(IF(VLOOKUP(T524,T$38:T523,1,0)&gt;0,0,0),1))</f>
        <v>0</v>
      </c>
      <c r="T524" s="16">
        <f>IF(DATOS!J487=P$39,DATOS!C487,"")</f>
        <v>0</v>
      </c>
    </row>
    <row r="525" spans="18:20">
      <c r="R525">
        <f t="shared" si="10"/>
        <v>1</v>
      </c>
      <c r="S525">
        <f>IF(T525="",0,IFERROR(IF(VLOOKUP(T525,T$38:T524,1,0)&gt;0,0,0),1))</f>
        <v>0</v>
      </c>
      <c r="T525" s="16">
        <f>IF(DATOS!J488=P$39,DATOS!C488,"")</f>
        <v>0</v>
      </c>
    </row>
    <row r="526" spans="18:20">
      <c r="R526">
        <f t="shared" si="10"/>
        <v>1</v>
      </c>
      <c r="S526">
        <f>IF(T526="",0,IFERROR(IF(VLOOKUP(T526,T$38:T525,1,0)&gt;0,0,0),1))</f>
        <v>0</v>
      </c>
      <c r="T526" s="16">
        <f>IF(DATOS!J489=P$39,DATOS!C489,"")</f>
        <v>0</v>
      </c>
    </row>
    <row r="527" spans="18:20">
      <c r="R527">
        <f t="shared" si="10"/>
        <v>1</v>
      </c>
      <c r="S527">
        <f>IF(T527="",0,IFERROR(IF(VLOOKUP(T527,T$38:T526,1,0)&gt;0,0,0),1))</f>
        <v>0</v>
      </c>
      <c r="T527" s="16">
        <f>IF(DATOS!J490=P$39,DATOS!C490,"")</f>
        <v>0</v>
      </c>
    </row>
    <row r="528" spans="18:20">
      <c r="R528">
        <f t="shared" si="10"/>
        <v>1</v>
      </c>
      <c r="S528">
        <f>IF(T528="",0,IFERROR(IF(VLOOKUP(T528,T$38:T527,1,0)&gt;0,0,0),1))</f>
        <v>0</v>
      </c>
      <c r="T528" s="16">
        <f>IF(DATOS!J491=P$39,DATOS!C491,"")</f>
        <v>0</v>
      </c>
    </row>
    <row r="529" spans="18:20">
      <c r="R529">
        <f t="shared" si="10"/>
        <v>1</v>
      </c>
      <c r="S529">
        <f>IF(T529="",0,IFERROR(IF(VLOOKUP(T529,T$38:T528,1,0)&gt;0,0,0),1))</f>
        <v>0</v>
      </c>
      <c r="T529" s="16">
        <f>IF(DATOS!J492=P$39,DATOS!C492,"")</f>
        <v>0</v>
      </c>
    </row>
    <row r="530" spans="18:20">
      <c r="R530">
        <f t="shared" si="10"/>
        <v>1</v>
      </c>
      <c r="S530">
        <f>IF(T530="",0,IFERROR(IF(VLOOKUP(T530,T$38:T529,1,0)&gt;0,0,0),1))</f>
        <v>0</v>
      </c>
      <c r="T530" s="16">
        <f>IF(DATOS!J493=P$39,DATOS!C493,"")</f>
        <v>0</v>
      </c>
    </row>
    <row r="531" spans="18:20">
      <c r="R531">
        <f t="shared" si="10"/>
        <v>1</v>
      </c>
      <c r="S531">
        <f>IF(T531="",0,IFERROR(IF(VLOOKUP(T531,T$38:T530,1,0)&gt;0,0,0),1))</f>
        <v>0</v>
      </c>
      <c r="T531" s="16">
        <f>IF(DATOS!J494=P$39,DATOS!C494,"")</f>
        <v>0</v>
      </c>
    </row>
    <row r="532" spans="18:20">
      <c r="R532">
        <f t="shared" si="10"/>
        <v>1</v>
      </c>
      <c r="S532">
        <f>IF(T532="",0,IFERROR(IF(VLOOKUP(T532,T$38:T531,1,0)&gt;0,0,0),1))</f>
        <v>0</v>
      </c>
      <c r="T532" s="16">
        <f>IF(DATOS!J495=P$39,DATOS!C495,"")</f>
        <v>0</v>
      </c>
    </row>
    <row r="533" spans="18:20">
      <c r="R533">
        <f t="shared" si="10"/>
        <v>1</v>
      </c>
      <c r="S533">
        <f>IF(T533="",0,IFERROR(IF(VLOOKUP(T533,T$38:T532,1,0)&gt;0,0,0),1))</f>
        <v>0</v>
      </c>
      <c r="T533" s="16">
        <f>IF(DATOS!J496=P$39,DATOS!C496,"")</f>
        <v>0</v>
      </c>
    </row>
    <row r="534" spans="18:20">
      <c r="R534">
        <f t="shared" si="10"/>
        <v>1</v>
      </c>
      <c r="S534">
        <f>IF(T534="",0,IFERROR(IF(VLOOKUP(T534,T$38:T533,1,0)&gt;0,0,0),1))</f>
        <v>0</v>
      </c>
      <c r="T534" s="16">
        <f>IF(DATOS!J497=P$39,DATOS!C497,"")</f>
        <v>0</v>
      </c>
    </row>
    <row r="535" spans="18:20">
      <c r="R535">
        <f t="shared" si="10"/>
        <v>1</v>
      </c>
      <c r="S535">
        <f>IF(T535="",0,IFERROR(IF(VLOOKUP(T535,T$38:T534,1,0)&gt;0,0,0),1))</f>
        <v>0</v>
      </c>
      <c r="T535" s="16">
        <f>IF(DATOS!J498=P$39,DATOS!C498,"")</f>
        <v>0</v>
      </c>
    </row>
    <row r="536" spans="18:20">
      <c r="R536">
        <f t="shared" si="10"/>
        <v>1</v>
      </c>
      <c r="S536">
        <f>IF(T536="",0,IFERROR(IF(VLOOKUP(T536,T$38:T535,1,0)&gt;0,0,0),1))</f>
        <v>0</v>
      </c>
      <c r="T536" s="16">
        <f>IF(DATOS!J499=P$39,DATOS!C499,"")</f>
        <v>0</v>
      </c>
    </row>
    <row r="537" spans="18:20">
      <c r="R537">
        <f t="shared" si="10"/>
        <v>1</v>
      </c>
      <c r="S537">
        <f>IF(T537="",0,IFERROR(IF(VLOOKUP(T537,T$38:T536,1,0)&gt;0,0,0),1))</f>
        <v>0</v>
      </c>
      <c r="T537" s="16">
        <f>IF(DATOS!J500=P$39,DATOS!C500,"")</f>
        <v>0</v>
      </c>
    </row>
    <row r="538" spans="18:20">
      <c r="R538">
        <f t="shared" si="10"/>
        <v>1</v>
      </c>
      <c r="S538">
        <f>IF(T538="",0,IFERROR(IF(VLOOKUP(T538,T$38:T537,1,0)&gt;0,0,0),1))</f>
        <v>0</v>
      </c>
      <c r="T538" s="16">
        <f>IF(DATOS!J501=P$39,DATOS!C501,"")</f>
        <v>0</v>
      </c>
    </row>
    <row r="539" spans="18:20">
      <c r="R539">
        <f t="shared" si="10"/>
        <v>1</v>
      </c>
      <c r="S539">
        <f>IF(T539="",0,IFERROR(IF(VLOOKUP(T539,T$38:T538,1,0)&gt;0,0,0),1))</f>
        <v>0</v>
      </c>
      <c r="T539" s="16">
        <f>IF(DATOS!J502=P$39,DATOS!C502,"")</f>
        <v>0</v>
      </c>
    </row>
    <row r="540" spans="18:20">
      <c r="R540">
        <f t="shared" si="10"/>
        <v>1</v>
      </c>
      <c r="S540">
        <f>IF(T540="",0,IFERROR(IF(VLOOKUP(T540,T$38:T539,1,0)&gt;0,0,0),1))</f>
        <v>0</v>
      </c>
      <c r="T540" s="16">
        <f>IF(DATOS!J503=P$39,DATOS!C503,"")</f>
        <v>0</v>
      </c>
    </row>
    <row r="541" spans="18:20">
      <c r="R541">
        <f t="shared" si="10"/>
        <v>1</v>
      </c>
      <c r="S541">
        <f>IF(T541="",0,IFERROR(IF(VLOOKUP(T541,T$38:T540,1,0)&gt;0,0,0),1))</f>
        <v>0</v>
      </c>
      <c r="T541" s="16">
        <f>IF(DATOS!J504=P$39,DATOS!C504,"")</f>
        <v>0</v>
      </c>
    </row>
    <row r="542" spans="18:20">
      <c r="R542">
        <f t="shared" si="10"/>
        <v>1</v>
      </c>
      <c r="S542">
        <f>IF(T542="",0,IFERROR(IF(VLOOKUP(T542,T$38:T541,1,0)&gt;0,0,0),1))</f>
        <v>0</v>
      </c>
      <c r="T542" s="16">
        <f>IF(DATOS!J505=P$39,DATOS!C505,"")</f>
        <v>0</v>
      </c>
    </row>
    <row r="543" spans="18:20">
      <c r="R543">
        <f t="shared" si="10"/>
        <v>1</v>
      </c>
      <c r="S543">
        <f>IF(T543="",0,IFERROR(IF(VLOOKUP(T543,T$38:T542,1,0)&gt;0,0,0),1))</f>
        <v>0</v>
      </c>
      <c r="T543" s="16">
        <f>IF(DATOS!J506=P$39,DATOS!C506,"")</f>
        <v>0</v>
      </c>
    </row>
    <row r="544" spans="18:20">
      <c r="R544">
        <f t="shared" si="10"/>
        <v>1</v>
      </c>
      <c r="S544">
        <f>IF(T544="",0,IFERROR(IF(VLOOKUP(T544,T$38:T543,1,0)&gt;0,0,0),1))</f>
        <v>0</v>
      </c>
      <c r="T544" s="16">
        <f>IF(DATOS!J507=P$39,DATOS!C507,"")</f>
        <v>0</v>
      </c>
    </row>
    <row r="545" spans="18:20">
      <c r="R545">
        <f t="shared" si="10"/>
        <v>1</v>
      </c>
      <c r="S545">
        <f>IF(T545="",0,IFERROR(IF(VLOOKUP(T545,T$38:T544,1,0)&gt;0,0,0),1))</f>
        <v>0</v>
      </c>
      <c r="T545" s="16">
        <f>IF(DATOS!J508=P$39,DATOS!C508,"")</f>
        <v>0</v>
      </c>
    </row>
    <row r="546" spans="18:20">
      <c r="R546">
        <f t="shared" si="10"/>
        <v>1</v>
      </c>
      <c r="S546">
        <f>IF(T546="",0,IFERROR(IF(VLOOKUP(T546,T$38:T545,1,0)&gt;0,0,0),1))</f>
        <v>0</v>
      </c>
      <c r="T546" s="16">
        <f>IF(DATOS!J509=P$39,DATOS!C509,"")</f>
        <v>0</v>
      </c>
    </row>
    <row r="547" spans="18:20">
      <c r="R547">
        <f t="shared" si="10"/>
        <v>1</v>
      </c>
      <c r="S547">
        <f>IF(T547="",0,IFERROR(IF(VLOOKUP(T547,T$38:T546,1,0)&gt;0,0,0),1))</f>
        <v>0</v>
      </c>
      <c r="T547" s="16">
        <f>IF(DATOS!J510=P$39,DATOS!C510,"")</f>
        <v>0</v>
      </c>
    </row>
    <row r="548" spans="18:20">
      <c r="R548">
        <f t="shared" si="10"/>
        <v>1</v>
      </c>
      <c r="S548">
        <f>IF(T548="",0,IFERROR(IF(VLOOKUP(T548,T$38:T547,1,0)&gt;0,0,0),1))</f>
        <v>0</v>
      </c>
      <c r="T548" s="16">
        <f>IF(DATOS!J511=P$39,DATOS!C511,"")</f>
        <v>0</v>
      </c>
    </row>
    <row r="549" spans="18:20">
      <c r="R549">
        <f t="shared" si="10"/>
        <v>1</v>
      </c>
      <c r="S549">
        <f>IF(T549="",0,IFERROR(IF(VLOOKUP(T549,T$38:T548,1,0)&gt;0,0,0),1))</f>
        <v>0</v>
      </c>
      <c r="T549" s="16">
        <f>IF(DATOS!J512=P$39,DATOS!C512,"")</f>
        <v>0</v>
      </c>
    </row>
    <row r="550" spans="18:20">
      <c r="R550">
        <f t="shared" si="10"/>
        <v>1</v>
      </c>
      <c r="S550">
        <f>IF(T550="",0,IFERROR(IF(VLOOKUP(T550,T$38:T549,1,0)&gt;0,0,0),1))</f>
        <v>0</v>
      </c>
      <c r="T550" s="16">
        <f>IF(DATOS!J513=P$39,DATOS!C513,"")</f>
        <v>0</v>
      </c>
    </row>
    <row r="551" spans="18:20">
      <c r="R551">
        <f t="shared" ref="R551:R614" si="11">R550+S551</f>
        <v>1</v>
      </c>
      <c r="S551">
        <f>IF(T551="",0,IFERROR(IF(VLOOKUP(T551,T$38:T550,1,0)&gt;0,0,0),1))</f>
        <v>0</v>
      </c>
      <c r="T551" s="16">
        <f>IF(DATOS!J514=P$39,DATOS!C514,"")</f>
        <v>0</v>
      </c>
    </row>
    <row r="552" spans="18:20">
      <c r="R552">
        <f t="shared" si="11"/>
        <v>1</v>
      </c>
      <c r="S552">
        <f>IF(T552="",0,IFERROR(IF(VLOOKUP(T552,T$38:T551,1,0)&gt;0,0,0),1))</f>
        <v>0</v>
      </c>
      <c r="T552" s="16">
        <f>IF(DATOS!J515=P$39,DATOS!C515,"")</f>
        <v>0</v>
      </c>
    </row>
    <row r="553" spans="18:20">
      <c r="R553">
        <f t="shared" si="11"/>
        <v>1</v>
      </c>
      <c r="S553">
        <f>IF(T553="",0,IFERROR(IF(VLOOKUP(T553,T$38:T552,1,0)&gt;0,0,0),1))</f>
        <v>0</v>
      </c>
      <c r="T553" s="16">
        <f>IF(DATOS!J516=P$39,DATOS!C516,"")</f>
        <v>0</v>
      </c>
    </row>
    <row r="554" spans="18:20">
      <c r="R554">
        <f t="shared" si="11"/>
        <v>1</v>
      </c>
      <c r="S554">
        <f>IF(T554="",0,IFERROR(IF(VLOOKUP(T554,T$38:T553,1,0)&gt;0,0,0),1))</f>
        <v>0</v>
      </c>
      <c r="T554" s="16">
        <f>IF(DATOS!J517=P$39,DATOS!C517,"")</f>
        <v>0</v>
      </c>
    </row>
    <row r="555" spans="18:20">
      <c r="R555">
        <f t="shared" si="11"/>
        <v>1</v>
      </c>
      <c r="S555">
        <f>IF(T555="",0,IFERROR(IF(VLOOKUP(T555,T$38:T554,1,0)&gt;0,0,0),1))</f>
        <v>0</v>
      </c>
      <c r="T555" s="16">
        <f>IF(DATOS!J518=P$39,DATOS!C518,"")</f>
        <v>0</v>
      </c>
    </row>
    <row r="556" spans="18:20">
      <c r="R556">
        <f t="shared" si="11"/>
        <v>1</v>
      </c>
      <c r="S556">
        <f>IF(T556="",0,IFERROR(IF(VLOOKUP(T556,T$38:T555,1,0)&gt;0,0,0),1))</f>
        <v>0</v>
      </c>
      <c r="T556" s="16">
        <f>IF(DATOS!J519=P$39,DATOS!C519,"")</f>
        <v>0</v>
      </c>
    </row>
    <row r="557" spans="18:20">
      <c r="R557">
        <f t="shared" si="11"/>
        <v>1</v>
      </c>
      <c r="S557">
        <f>IF(T557="",0,IFERROR(IF(VLOOKUP(T557,T$38:T556,1,0)&gt;0,0,0),1))</f>
        <v>0</v>
      </c>
      <c r="T557" s="16">
        <f>IF(DATOS!J520=P$39,DATOS!C520,"")</f>
        <v>0</v>
      </c>
    </row>
    <row r="558" spans="18:20">
      <c r="R558">
        <f t="shared" si="11"/>
        <v>1</v>
      </c>
      <c r="S558">
        <f>IF(T558="",0,IFERROR(IF(VLOOKUP(T558,T$38:T557,1,0)&gt;0,0,0),1))</f>
        <v>0</v>
      </c>
      <c r="T558" s="16">
        <f>IF(DATOS!J521=P$39,DATOS!C521,"")</f>
        <v>0</v>
      </c>
    </row>
    <row r="559" spans="18:20">
      <c r="R559">
        <f t="shared" si="11"/>
        <v>1</v>
      </c>
      <c r="S559">
        <f>IF(T559="",0,IFERROR(IF(VLOOKUP(T559,T$38:T558,1,0)&gt;0,0,0),1))</f>
        <v>0</v>
      </c>
      <c r="T559" s="16">
        <f>IF(DATOS!J522=P$39,DATOS!C522,"")</f>
        <v>0</v>
      </c>
    </row>
    <row r="560" spans="18:20">
      <c r="R560">
        <f t="shared" si="11"/>
        <v>1</v>
      </c>
      <c r="S560">
        <f>IF(T560="",0,IFERROR(IF(VLOOKUP(T560,T$38:T559,1,0)&gt;0,0,0),1))</f>
        <v>0</v>
      </c>
      <c r="T560" s="16">
        <f>IF(DATOS!J523=P$39,DATOS!C523,"")</f>
        <v>0</v>
      </c>
    </row>
    <row r="561" spans="18:20">
      <c r="R561">
        <f t="shared" si="11"/>
        <v>1</v>
      </c>
      <c r="S561">
        <f>IF(T561="",0,IFERROR(IF(VLOOKUP(T561,T$38:T560,1,0)&gt;0,0,0),1))</f>
        <v>0</v>
      </c>
      <c r="T561" s="16">
        <f>IF(DATOS!J524=P$39,DATOS!C524,"")</f>
        <v>0</v>
      </c>
    </row>
    <row r="562" spans="18:20">
      <c r="R562">
        <f t="shared" si="11"/>
        <v>1</v>
      </c>
      <c r="S562">
        <f>IF(T562="",0,IFERROR(IF(VLOOKUP(T562,T$38:T561,1,0)&gt;0,0,0),1))</f>
        <v>0</v>
      </c>
      <c r="T562" s="16">
        <f>IF(DATOS!J525=P$39,DATOS!C525,"")</f>
        <v>0</v>
      </c>
    </row>
    <row r="563" spans="18:20">
      <c r="R563">
        <f t="shared" si="11"/>
        <v>1</v>
      </c>
      <c r="S563">
        <f>IF(T563="",0,IFERROR(IF(VLOOKUP(T563,T$38:T562,1,0)&gt;0,0,0),1))</f>
        <v>0</v>
      </c>
      <c r="T563" s="16">
        <f>IF(DATOS!J526=P$39,DATOS!C526,"")</f>
        <v>0</v>
      </c>
    </row>
    <row r="564" spans="18:20">
      <c r="R564">
        <f t="shared" si="11"/>
        <v>1</v>
      </c>
      <c r="S564">
        <f>IF(T564="",0,IFERROR(IF(VLOOKUP(T564,T$38:T563,1,0)&gt;0,0,0),1))</f>
        <v>0</v>
      </c>
      <c r="T564" s="16">
        <f>IF(DATOS!J527=P$39,DATOS!C527,"")</f>
        <v>0</v>
      </c>
    </row>
    <row r="565" spans="18:20">
      <c r="R565">
        <f t="shared" si="11"/>
        <v>1</v>
      </c>
      <c r="S565">
        <f>IF(T565="",0,IFERROR(IF(VLOOKUP(T565,T$38:T564,1,0)&gt;0,0,0),1))</f>
        <v>0</v>
      </c>
      <c r="T565" s="16">
        <f>IF(DATOS!J528=P$39,DATOS!C528,"")</f>
        <v>0</v>
      </c>
    </row>
    <row r="566" spans="18:20">
      <c r="R566">
        <f t="shared" si="11"/>
        <v>1</v>
      </c>
      <c r="S566">
        <f>IF(T566="",0,IFERROR(IF(VLOOKUP(T566,T$38:T565,1,0)&gt;0,0,0),1))</f>
        <v>0</v>
      </c>
      <c r="T566" s="16">
        <f>IF(DATOS!J529=P$39,DATOS!C529,"")</f>
        <v>0</v>
      </c>
    </row>
    <row r="567" spans="18:20">
      <c r="R567">
        <f t="shared" si="11"/>
        <v>1</v>
      </c>
      <c r="S567">
        <f>IF(T567="",0,IFERROR(IF(VLOOKUP(T567,T$38:T566,1,0)&gt;0,0,0),1))</f>
        <v>0</v>
      </c>
      <c r="T567" s="16">
        <f>IF(DATOS!J530=P$39,DATOS!C530,"")</f>
        <v>0</v>
      </c>
    </row>
    <row r="568" spans="18:20">
      <c r="R568">
        <f t="shared" si="11"/>
        <v>1</v>
      </c>
      <c r="S568">
        <f>IF(T568="",0,IFERROR(IF(VLOOKUP(T568,T$38:T567,1,0)&gt;0,0,0),1))</f>
        <v>0</v>
      </c>
      <c r="T568" s="16">
        <f>IF(DATOS!J531=P$39,DATOS!C531,"")</f>
        <v>0</v>
      </c>
    </row>
    <row r="569" spans="18:20">
      <c r="R569">
        <f t="shared" si="11"/>
        <v>1</v>
      </c>
      <c r="S569">
        <f>IF(T569="",0,IFERROR(IF(VLOOKUP(T569,T$38:T568,1,0)&gt;0,0,0),1))</f>
        <v>0</v>
      </c>
      <c r="T569" s="16">
        <f>IF(DATOS!J532=P$39,DATOS!C532,"")</f>
        <v>0</v>
      </c>
    </row>
    <row r="570" spans="18:20">
      <c r="R570">
        <f t="shared" si="11"/>
        <v>1</v>
      </c>
      <c r="S570">
        <f>IF(T570="",0,IFERROR(IF(VLOOKUP(T570,T$38:T569,1,0)&gt;0,0,0),1))</f>
        <v>0</v>
      </c>
      <c r="T570" s="16">
        <f>IF(DATOS!J533=P$39,DATOS!C533,"")</f>
        <v>0</v>
      </c>
    </row>
    <row r="571" spans="18:20">
      <c r="R571">
        <f t="shared" si="11"/>
        <v>1</v>
      </c>
      <c r="S571">
        <f>IF(T571="",0,IFERROR(IF(VLOOKUP(T571,T$38:T570,1,0)&gt;0,0,0),1))</f>
        <v>0</v>
      </c>
      <c r="T571" s="16">
        <f>IF(DATOS!J534=P$39,DATOS!C534,"")</f>
        <v>0</v>
      </c>
    </row>
    <row r="572" spans="18:20">
      <c r="R572">
        <f t="shared" si="11"/>
        <v>1</v>
      </c>
      <c r="S572">
        <f>IF(T572="",0,IFERROR(IF(VLOOKUP(T572,T$38:T571,1,0)&gt;0,0,0),1))</f>
        <v>0</v>
      </c>
      <c r="T572" s="16">
        <f>IF(DATOS!J535=P$39,DATOS!C535,"")</f>
        <v>0</v>
      </c>
    </row>
    <row r="573" spans="18:20">
      <c r="R573">
        <f t="shared" si="11"/>
        <v>1</v>
      </c>
      <c r="S573">
        <f>IF(T573="",0,IFERROR(IF(VLOOKUP(T573,T$38:T572,1,0)&gt;0,0,0),1))</f>
        <v>0</v>
      </c>
      <c r="T573" s="16">
        <f>IF(DATOS!J536=P$39,DATOS!C536,"")</f>
        <v>0</v>
      </c>
    </row>
    <row r="574" spans="18:20">
      <c r="R574">
        <f t="shared" si="11"/>
        <v>1</v>
      </c>
      <c r="S574">
        <f>IF(T574="",0,IFERROR(IF(VLOOKUP(T574,T$38:T573,1,0)&gt;0,0,0),1))</f>
        <v>0</v>
      </c>
      <c r="T574" s="16">
        <f>IF(DATOS!J537=P$39,DATOS!C537,"")</f>
        <v>0</v>
      </c>
    </row>
    <row r="575" spans="18:20">
      <c r="R575">
        <f t="shared" si="11"/>
        <v>1</v>
      </c>
      <c r="S575">
        <f>IF(T575="",0,IFERROR(IF(VLOOKUP(T575,T$38:T574,1,0)&gt;0,0,0),1))</f>
        <v>0</v>
      </c>
      <c r="T575" s="16">
        <f>IF(DATOS!J538=P$39,DATOS!C538,"")</f>
        <v>0</v>
      </c>
    </row>
    <row r="576" spans="18:20">
      <c r="R576">
        <f t="shared" si="11"/>
        <v>1</v>
      </c>
      <c r="S576">
        <f>IF(T576="",0,IFERROR(IF(VLOOKUP(T576,T$38:T575,1,0)&gt;0,0,0),1))</f>
        <v>0</v>
      </c>
      <c r="T576" s="16">
        <f>IF(DATOS!J539=P$39,DATOS!C539,"")</f>
        <v>0</v>
      </c>
    </row>
    <row r="577" spans="18:20">
      <c r="R577">
        <f t="shared" si="11"/>
        <v>1</v>
      </c>
      <c r="S577">
        <f>IF(T577="",0,IFERROR(IF(VLOOKUP(T577,T$38:T576,1,0)&gt;0,0,0),1))</f>
        <v>0</v>
      </c>
      <c r="T577" s="16">
        <f>IF(DATOS!J540=P$39,DATOS!C540,"")</f>
        <v>0</v>
      </c>
    </row>
    <row r="578" spans="18:20">
      <c r="R578">
        <f t="shared" si="11"/>
        <v>1</v>
      </c>
      <c r="S578">
        <f>IF(T578="",0,IFERROR(IF(VLOOKUP(T578,T$38:T577,1,0)&gt;0,0,0),1))</f>
        <v>0</v>
      </c>
      <c r="T578" s="16">
        <f>IF(DATOS!J541=P$39,DATOS!C541,"")</f>
        <v>0</v>
      </c>
    </row>
    <row r="579" spans="18:20">
      <c r="R579">
        <f t="shared" si="11"/>
        <v>1</v>
      </c>
      <c r="S579">
        <f>IF(T579="",0,IFERROR(IF(VLOOKUP(T579,T$38:T578,1,0)&gt;0,0,0),1))</f>
        <v>0</v>
      </c>
      <c r="T579" s="16">
        <f>IF(DATOS!J542=P$39,DATOS!C542,"")</f>
        <v>0</v>
      </c>
    </row>
    <row r="580" spans="18:20">
      <c r="R580">
        <f t="shared" si="11"/>
        <v>1</v>
      </c>
      <c r="S580">
        <f>IF(T580="",0,IFERROR(IF(VLOOKUP(T580,T$38:T579,1,0)&gt;0,0,0),1))</f>
        <v>0</v>
      </c>
      <c r="T580" s="16">
        <f>IF(DATOS!J543=P$39,DATOS!C543,"")</f>
        <v>0</v>
      </c>
    </row>
    <row r="581" spans="18:20">
      <c r="R581">
        <f t="shared" si="11"/>
        <v>1</v>
      </c>
      <c r="S581">
        <f>IF(T581="",0,IFERROR(IF(VLOOKUP(T581,T$38:T580,1,0)&gt;0,0,0),1))</f>
        <v>0</v>
      </c>
      <c r="T581" s="16">
        <f>IF(DATOS!J544=P$39,DATOS!C544,"")</f>
        <v>0</v>
      </c>
    </row>
    <row r="582" spans="18:20">
      <c r="R582">
        <f t="shared" si="11"/>
        <v>1</v>
      </c>
      <c r="S582">
        <f>IF(T582="",0,IFERROR(IF(VLOOKUP(T582,T$38:T581,1,0)&gt;0,0,0),1))</f>
        <v>0</v>
      </c>
      <c r="T582" s="16">
        <f>IF(DATOS!J545=P$39,DATOS!C545,"")</f>
        <v>0</v>
      </c>
    </row>
    <row r="583" spans="18:20">
      <c r="R583">
        <f t="shared" si="11"/>
        <v>1</v>
      </c>
      <c r="S583">
        <f>IF(T583="",0,IFERROR(IF(VLOOKUP(T583,T$38:T582,1,0)&gt;0,0,0),1))</f>
        <v>0</v>
      </c>
      <c r="T583" s="16">
        <f>IF(DATOS!J546=P$39,DATOS!C546,"")</f>
        <v>0</v>
      </c>
    </row>
    <row r="584" spans="18:20">
      <c r="R584">
        <f t="shared" si="11"/>
        <v>1</v>
      </c>
      <c r="S584">
        <f>IF(T584="",0,IFERROR(IF(VLOOKUP(T584,T$38:T583,1,0)&gt;0,0,0),1))</f>
        <v>0</v>
      </c>
      <c r="T584" s="16">
        <f>IF(DATOS!J547=P$39,DATOS!C547,"")</f>
        <v>0</v>
      </c>
    </row>
    <row r="585" spans="18:20">
      <c r="R585">
        <f t="shared" si="11"/>
        <v>1</v>
      </c>
      <c r="S585">
        <f>IF(T585="",0,IFERROR(IF(VLOOKUP(T585,T$38:T584,1,0)&gt;0,0,0),1))</f>
        <v>0</v>
      </c>
      <c r="T585" s="16">
        <f>IF(DATOS!J548=P$39,DATOS!C548,"")</f>
        <v>0</v>
      </c>
    </row>
    <row r="586" spans="18:20">
      <c r="R586">
        <f t="shared" si="11"/>
        <v>1</v>
      </c>
      <c r="S586">
        <f>IF(T586="",0,IFERROR(IF(VLOOKUP(T586,T$38:T585,1,0)&gt;0,0,0),1))</f>
        <v>0</v>
      </c>
      <c r="T586" s="16">
        <f>IF(DATOS!J549=P$39,DATOS!C549,"")</f>
        <v>0</v>
      </c>
    </row>
    <row r="587" spans="18:20">
      <c r="R587">
        <f t="shared" si="11"/>
        <v>1</v>
      </c>
      <c r="S587">
        <f>IF(T587="",0,IFERROR(IF(VLOOKUP(T587,T$38:T586,1,0)&gt;0,0,0),1))</f>
        <v>0</v>
      </c>
      <c r="T587" s="16">
        <f>IF(DATOS!J550=P$39,DATOS!C550,"")</f>
        <v>0</v>
      </c>
    </row>
    <row r="588" spans="18:20">
      <c r="R588">
        <f t="shared" si="11"/>
        <v>1</v>
      </c>
      <c r="S588">
        <f>IF(T588="",0,IFERROR(IF(VLOOKUP(T588,T$38:T587,1,0)&gt;0,0,0),1))</f>
        <v>0</v>
      </c>
      <c r="T588" s="16">
        <f>IF(DATOS!J551=P$39,DATOS!C551,"")</f>
        <v>0</v>
      </c>
    </row>
    <row r="589" spans="18:20">
      <c r="R589">
        <f t="shared" si="11"/>
        <v>1</v>
      </c>
      <c r="S589">
        <f>IF(T589="",0,IFERROR(IF(VLOOKUP(T589,T$38:T588,1,0)&gt;0,0,0),1))</f>
        <v>0</v>
      </c>
      <c r="T589" s="16">
        <f>IF(DATOS!J552=P$39,DATOS!C552,"")</f>
        <v>0</v>
      </c>
    </row>
    <row r="590" spans="18:20">
      <c r="R590">
        <f t="shared" si="11"/>
        <v>1</v>
      </c>
      <c r="S590">
        <f>IF(T590="",0,IFERROR(IF(VLOOKUP(T590,T$38:T589,1,0)&gt;0,0,0),1))</f>
        <v>0</v>
      </c>
      <c r="T590" s="16">
        <f>IF(DATOS!J553=P$39,DATOS!C553,"")</f>
        <v>0</v>
      </c>
    </row>
    <row r="591" spans="18:20">
      <c r="R591">
        <f t="shared" si="11"/>
        <v>1</v>
      </c>
      <c r="S591">
        <f>IF(T591="",0,IFERROR(IF(VLOOKUP(T591,T$38:T590,1,0)&gt;0,0,0),1))</f>
        <v>0</v>
      </c>
      <c r="T591" s="16">
        <f>IF(DATOS!J554=P$39,DATOS!C554,"")</f>
        <v>0</v>
      </c>
    </row>
    <row r="592" spans="18:20">
      <c r="R592">
        <f t="shared" si="11"/>
        <v>1</v>
      </c>
      <c r="S592">
        <f>IF(T592="",0,IFERROR(IF(VLOOKUP(T592,T$38:T591,1,0)&gt;0,0,0),1))</f>
        <v>0</v>
      </c>
      <c r="T592" s="16">
        <f>IF(DATOS!J555=P$39,DATOS!C555,"")</f>
        <v>0</v>
      </c>
    </row>
    <row r="593" spans="18:20">
      <c r="R593">
        <f t="shared" si="11"/>
        <v>1</v>
      </c>
      <c r="S593">
        <f>IF(T593="",0,IFERROR(IF(VLOOKUP(T593,T$38:T592,1,0)&gt;0,0,0),1))</f>
        <v>0</v>
      </c>
      <c r="T593" s="16">
        <f>IF(DATOS!J556=P$39,DATOS!C556,"")</f>
        <v>0</v>
      </c>
    </row>
    <row r="594" spans="18:20">
      <c r="R594">
        <f t="shared" si="11"/>
        <v>1</v>
      </c>
      <c r="S594">
        <f>IF(T594="",0,IFERROR(IF(VLOOKUP(T594,T$38:T593,1,0)&gt;0,0,0),1))</f>
        <v>0</v>
      </c>
      <c r="T594" s="16">
        <f>IF(DATOS!J557=P$39,DATOS!C557,"")</f>
        <v>0</v>
      </c>
    </row>
    <row r="595" spans="18:20">
      <c r="R595">
        <f t="shared" si="11"/>
        <v>1</v>
      </c>
      <c r="S595">
        <f>IF(T595="",0,IFERROR(IF(VLOOKUP(T595,T$38:T594,1,0)&gt;0,0,0),1))</f>
        <v>0</v>
      </c>
      <c r="T595" s="16">
        <f>IF(DATOS!J558=P$39,DATOS!C558,"")</f>
        <v>0</v>
      </c>
    </row>
    <row r="596" spans="18:20">
      <c r="R596">
        <f t="shared" si="11"/>
        <v>1</v>
      </c>
      <c r="S596">
        <f>IF(T596="",0,IFERROR(IF(VLOOKUP(T596,T$38:T595,1,0)&gt;0,0,0),1))</f>
        <v>0</v>
      </c>
      <c r="T596" s="16">
        <f>IF(DATOS!J559=P$39,DATOS!C559,"")</f>
        <v>0</v>
      </c>
    </row>
    <row r="597" spans="18:20">
      <c r="R597">
        <f t="shared" si="11"/>
        <v>1</v>
      </c>
      <c r="S597">
        <f>IF(T597="",0,IFERROR(IF(VLOOKUP(T597,T$38:T596,1,0)&gt;0,0,0),1))</f>
        <v>0</v>
      </c>
      <c r="T597" s="16">
        <f>IF(DATOS!J560=P$39,DATOS!C560,"")</f>
        <v>0</v>
      </c>
    </row>
    <row r="598" spans="18:20">
      <c r="R598">
        <f t="shared" si="11"/>
        <v>1</v>
      </c>
      <c r="S598">
        <f>IF(T598="",0,IFERROR(IF(VLOOKUP(T598,T$38:T597,1,0)&gt;0,0,0),1))</f>
        <v>0</v>
      </c>
      <c r="T598" s="16">
        <f>IF(DATOS!J561=P$39,DATOS!C561,"")</f>
        <v>0</v>
      </c>
    </row>
    <row r="599" spans="18:20">
      <c r="R599">
        <f t="shared" si="11"/>
        <v>1</v>
      </c>
      <c r="S599">
        <f>IF(T599="",0,IFERROR(IF(VLOOKUP(T599,T$38:T598,1,0)&gt;0,0,0),1))</f>
        <v>0</v>
      </c>
      <c r="T599" s="16">
        <f>IF(DATOS!J562=P$39,DATOS!C562,"")</f>
        <v>0</v>
      </c>
    </row>
    <row r="600" spans="18:20">
      <c r="R600">
        <f t="shared" si="11"/>
        <v>1</v>
      </c>
      <c r="S600">
        <f>IF(T600="",0,IFERROR(IF(VLOOKUP(T600,T$38:T599,1,0)&gt;0,0,0),1))</f>
        <v>0</v>
      </c>
      <c r="T600" s="16">
        <f>IF(DATOS!J563=P$39,DATOS!C563,"")</f>
        <v>0</v>
      </c>
    </row>
    <row r="601" spans="18:20">
      <c r="R601">
        <f t="shared" si="11"/>
        <v>1</v>
      </c>
      <c r="S601">
        <f>IF(T601="",0,IFERROR(IF(VLOOKUP(T601,T$38:T600,1,0)&gt;0,0,0),1))</f>
        <v>0</v>
      </c>
      <c r="T601" s="16">
        <f>IF(DATOS!J564=P$39,DATOS!C564,"")</f>
        <v>0</v>
      </c>
    </row>
    <row r="602" spans="18:20">
      <c r="R602">
        <f t="shared" si="11"/>
        <v>1</v>
      </c>
      <c r="S602">
        <f>IF(T602="",0,IFERROR(IF(VLOOKUP(T602,T$38:T601,1,0)&gt;0,0,0),1))</f>
        <v>0</v>
      </c>
      <c r="T602" s="16">
        <f>IF(DATOS!J565=P$39,DATOS!C565,"")</f>
        <v>0</v>
      </c>
    </row>
    <row r="603" spans="18:20">
      <c r="R603">
        <f t="shared" si="11"/>
        <v>1</v>
      </c>
      <c r="S603">
        <f>IF(T603="",0,IFERROR(IF(VLOOKUP(T603,T$38:T602,1,0)&gt;0,0,0),1))</f>
        <v>0</v>
      </c>
      <c r="T603" s="16">
        <f>IF(DATOS!J566=P$39,DATOS!C566,"")</f>
        <v>0</v>
      </c>
    </row>
    <row r="604" spans="18:20">
      <c r="R604">
        <f t="shared" si="11"/>
        <v>1</v>
      </c>
      <c r="S604">
        <f>IF(T604="",0,IFERROR(IF(VLOOKUP(T604,T$38:T603,1,0)&gt;0,0,0),1))</f>
        <v>0</v>
      </c>
      <c r="T604" s="16">
        <f>IF(DATOS!J567=P$39,DATOS!C567,"")</f>
        <v>0</v>
      </c>
    </row>
    <row r="605" spans="18:20">
      <c r="R605">
        <f t="shared" si="11"/>
        <v>1</v>
      </c>
      <c r="S605">
        <f>IF(T605="",0,IFERROR(IF(VLOOKUP(T605,T$38:T604,1,0)&gt;0,0,0),1))</f>
        <v>0</v>
      </c>
      <c r="T605" s="16">
        <f>IF(DATOS!J568=P$39,DATOS!C568,"")</f>
        <v>0</v>
      </c>
    </row>
    <row r="606" spans="18:20">
      <c r="R606">
        <f t="shared" si="11"/>
        <v>1</v>
      </c>
      <c r="S606">
        <f>IF(T606="",0,IFERROR(IF(VLOOKUP(T606,T$38:T605,1,0)&gt;0,0,0),1))</f>
        <v>0</v>
      </c>
      <c r="T606" s="16">
        <f>IF(DATOS!J569=P$39,DATOS!C569,"")</f>
        <v>0</v>
      </c>
    </row>
    <row r="607" spans="18:20">
      <c r="R607">
        <f t="shared" si="11"/>
        <v>1</v>
      </c>
      <c r="S607">
        <f>IF(T607="",0,IFERROR(IF(VLOOKUP(T607,T$38:T606,1,0)&gt;0,0,0),1))</f>
        <v>0</v>
      </c>
      <c r="T607" s="16">
        <f>IF(DATOS!J570=P$39,DATOS!C570,"")</f>
        <v>0</v>
      </c>
    </row>
    <row r="608" spans="18:20">
      <c r="R608">
        <f t="shared" si="11"/>
        <v>1</v>
      </c>
      <c r="S608">
        <f>IF(T608="",0,IFERROR(IF(VLOOKUP(T608,T$38:T607,1,0)&gt;0,0,0),1))</f>
        <v>0</v>
      </c>
      <c r="T608" s="16">
        <f>IF(DATOS!J571=P$39,DATOS!C571,"")</f>
        <v>0</v>
      </c>
    </row>
    <row r="609" spans="18:20">
      <c r="R609">
        <f t="shared" si="11"/>
        <v>1</v>
      </c>
      <c r="S609">
        <f>IF(T609="",0,IFERROR(IF(VLOOKUP(T609,T$38:T608,1,0)&gt;0,0,0),1))</f>
        <v>0</v>
      </c>
      <c r="T609" s="16">
        <f>IF(DATOS!J572=P$39,DATOS!C572,"")</f>
        <v>0</v>
      </c>
    </row>
    <row r="610" spans="18:20">
      <c r="R610">
        <f t="shared" si="11"/>
        <v>1</v>
      </c>
      <c r="S610">
        <f>IF(T610="",0,IFERROR(IF(VLOOKUP(T610,T$38:T609,1,0)&gt;0,0,0),1))</f>
        <v>0</v>
      </c>
      <c r="T610" s="16">
        <f>IF(DATOS!J573=P$39,DATOS!C573,"")</f>
        <v>0</v>
      </c>
    </row>
    <row r="611" spans="18:20">
      <c r="R611">
        <f t="shared" si="11"/>
        <v>1</v>
      </c>
      <c r="S611">
        <f>IF(T611="",0,IFERROR(IF(VLOOKUP(T611,T$38:T610,1,0)&gt;0,0,0),1))</f>
        <v>0</v>
      </c>
      <c r="T611" s="16">
        <f>IF(DATOS!J574=P$39,DATOS!C574,"")</f>
        <v>0</v>
      </c>
    </row>
    <row r="612" spans="18:20">
      <c r="R612">
        <f t="shared" si="11"/>
        <v>1</v>
      </c>
      <c r="S612">
        <f>IF(T612="",0,IFERROR(IF(VLOOKUP(T612,T$38:T611,1,0)&gt;0,0,0),1))</f>
        <v>0</v>
      </c>
      <c r="T612" s="16">
        <f>IF(DATOS!J575=P$39,DATOS!C575,"")</f>
        <v>0</v>
      </c>
    </row>
    <row r="613" spans="18:20">
      <c r="R613">
        <f t="shared" si="11"/>
        <v>1</v>
      </c>
      <c r="S613">
        <f>IF(T613="",0,IFERROR(IF(VLOOKUP(T613,T$38:T612,1,0)&gt;0,0,0),1))</f>
        <v>0</v>
      </c>
      <c r="T613" s="16">
        <f>IF(DATOS!J576=P$39,DATOS!C576,"")</f>
        <v>0</v>
      </c>
    </row>
    <row r="614" spans="18:20">
      <c r="R614">
        <f t="shared" si="11"/>
        <v>1</v>
      </c>
      <c r="S614">
        <f>IF(T614="",0,IFERROR(IF(VLOOKUP(T614,T$38:T613,1,0)&gt;0,0,0),1))</f>
        <v>0</v>
      </c>
      <c r="T614" s="16">
        <f>IF(DATOS!J577=P$39,DATOS!C577,"")</f>
        <v>0</v>
      </c>
    </row>
    <row r="615" spans="18:20">
      <c r="R615">
        <f t="shared" ref="R615:R678" si="12">R614+S615</f>
        <v>1</v>
      </c>
      <c r="S615">
        <f>IF(T615="",0,IFERROR(IF(VLOOKUP(T615,T$38:T614,1,0)&gt;0,0,0),1))</f>
        <v>0</v>
      </c>
      <c r="T615" s="16">
        <f>IF(DATOS!J578=P$39,DATOS!C578,"")</f>
        <v>0</v>
      </c>
    </row>
    <row r="616" spans="18:20">
      <c r="R616">
        <f t="shared" si="12"/>
        <v>1</v>
      </c>
      <c r="S616">
        <f>IF(T616="",0,IFERROR(IF(VLOOKUP(T616,T$38:T615,1,0)&gt;0,0,0),1))</f>
        <v>0</v>
      </c>
      <c r="T616" s="16">
        <f>IF(DATOS!J579=P$39,DATOS!C579,"")</f>
        <v>0</v>
      </c>
    </row>
    <row r="617" spans="18:20">
      <c r="R617">
        <f t="shared" si="12"/>
        <v>1</v>
      </c>
      <c r="S617">
        <f>IF(T617="",0,IFERROR(IF(VLOOKUP(T617,T$38:T616,1,0)&gt;0,0,0),1))</f>
        <v>0</v>
      </c>
      <c r="T617" s="16">
        <f>IF(DATOS!J580=P$39,DATOS!C580,"")</f>
        <v>0</v>
      </c>
    </row>
    <row r="618" spans="18:20">
      <c r="R618">
        <f t="shared" si="12"/>
        <v>1</v>
      </c>
      <c r="S618">
        <f>IF(T618="",0,IFERROR(IF(VLOOKUP(T618,T$38:T617,1,0)&gt;0,0,0),1))</f>
        <v>0</v>
      </c>
      <c r="T618" s="16">
        <f>IF(DATOS!J581=P$39,DATOS!C581,"")</f>
        <v>0</v>
      </c>
    </row>
    <row r="619" spans="18:20">
      <c r="R619">
        <f t="shared" si="12"/>
        <v>1</v>
      </c>
      <c r="S619">
        <f>IF(T619="",0,IFERROR(IF(VLOOKUP(T619,T$38:T618,1,0)&gt;0,0,0),1))</f>
        <v>0</v>
      </c>
      <c r="T619" s="16">
        <f>IF(DATOS!J582=P$39,DATOS!C582,"")</f>
        <v>0</v>
      </c>
    </row>
    <row r="620" spans="18:20">
      <c r="R620">
        <f t="shared" si="12"/>
        <v>1</v>
      </c>
      <c r="S620">
        <f>IF(T620="",0,IFERROR(IF(VLOOKUP(T620,T$38:T619,1,0)&gt;0,0,0),1))</f>
        <v>0</v>
      </c>
      <c r="T620" s="16">
        <f>IF(DATOS!J583=P$39,DATOS!C583,"")</f>
        <v>0</v>
      </c>
    </row>
    <row r="621" spans="18:20">
      <c r="R621">
        <f t="shared" si="12"/>
        <v>1</v>
      </c>
      <c r="S621">
        <f>IF(T621="",0,IFERROR(IF(VLOOKUP(T621,T$38:T620,1,0)&gt;0,0,0),1))</f>
        <v>0</v>
      </c>
      <c r="T621" s="16">
        <f>IF(DATOS!J584=P$39,DATOS!C584,"")</f>
        <v>0</v>
      </c>
    </row>
    <row r="622" spans="18:20">
      <c r="R622">
        <f t="shared" si="12"/>
        <v>1</v>
      </c>
      <c r="S622">
        <f>IF(T622="",0,IFERROR(IF(VLOOKUP(T622,T$38:T621,1,0)&gt;0,0,0),1))</f>
        <v>0</v>
      </c>
      <c r="T622" s="16">
        <f>IF(DATOS!J585=P$39,DATOS!C585,"")</f>
        <v>0</v>
      </c>
    </row>
    <row r="623" spans="18:20">
      <c r="R623">
        <f t="shared" si="12"/>
        <v>1</v>
      </c>
      <c r="S623">
        <f>IF(T623="",0,IFERROR(IF(VLOOKUP(T623,T$38:T622,1,0)&gt;0,0,0),1))</f>
        <v>0</v>
      </c>
      <c r="T623" s="16">
        <f>IF(DATOS!J586=P$39,DATOS!C586,"")</f>
        <v>0</v>
      </c>
    </row>
    <row r="624" spans="18:20">
      <c r="R624">
        <f t="shared" si="12"/>
        <v>1</v>
      </c>
      <c r="S624">
        <f>IF(T624="",0,IFERROR(IF(VLOOKUP(T624,T$38:T623,1,0)&gt;0,0,0),1))</f>
        <v>0</v>
      </c>
      <c r="T624" s="16">
        <f>IF(DATOS!J587=P$39,DATOS!C587,"")</f>
        <v>0</v>
      </c>
    </row>
    <row r="625" spans="18:20">
      <c r="R625">
        <f t="shared" si="12"/>
        <v>1</v>
      </c>
      <c r="S625">
        <f>IF(T625="",0,IFERROR(IF(VLOOKUP(T625,T$38:T624,1,0)&gt;0,0,0),1))</f>
        <v>0</v>
      </c>
      <c r="T625" s="16">
        <f>IF(DATOS!J588=P$39,DATOS!C588,"")</f>
        <v>0</v>
      </c>
    </row>
    <row r="626" spans="18:20">
      <c r="R626">
        <f t="shared" si="12"/>
        <v>1</v>
      </c>
      <c r="S626">
        <f>IF(T626="",0,IFERROR(IF(VLOOKUP(T626,T$38:T625,1,0)&gt;0,0,0),1))</f>
        <v>0</v>
      </c>
      <c r="T626" s="16">
        <f>IF(DATOS!J589=P$39,DATOS!C589,"")</f>
        <v>0</v>
      </c>
    </row>
    <row r="627" spans="18:20">
      <c r="R627">
        <f t="shared" si="12"/>
        <v>1</v>
      </c>
      <c r="S627">
        <f>IF(T627="",0,IFERROR(IF(VLOOKUP(T627,T$38:T626,1,0)&gt;0,0,0),1))</f>
        <v>0</v>
      </c>
      <c r="T627" s="16">
        <f>IF(DATOS!J590=P$39,DATOS!C590,"")</f>
        <v>0</v>
      </c>
    </row>
    <row r="628" spans="18:20">
      <c r="R628">
        <f t="shared" si="12"/>
        <v>1</v>
      </c>
      <c r="S628">
        <f>IF(T628="",0,IFERROR(IF(VLOOKUP(T628,T$38:T627,1,0)&gt;0,0,0),1))</f>
        <v>0</v>
      </c>
      <c r="T628" s="16">
        <f>IF(DATOS!J591=P$39,DATOS!C591,"")</f>
        <v>0</v>
      </c>
    </row>
    <row r="629" spans="18:20">
      <c r="R629">
        <f t="shared" si="12"/>
        <v>1</v>
      </c>
      <c r="S629">
        <f>IF(T629="",0,IFERROR(IF(VLOOKUP(T629,T$38:T628,1,0)&gt;0,0,0),1))</f>
        <v>0</v>
      </c>
      <c r="T629" s="16">
        <f>IF(DATOS!J592=P$39,DATOS!C592,"")</f>
        <v>0</v>
      </c>
    </row>
    <row r="630" spans="18:20">
      <c r="R630">
        <f t="shared" si="12"/>
        <v>1</v>
      </c>
      <c r="S630">
        <f>IF(T630="",0,IFERROR(IF(VLOOKUP(T630,T$38:T629,1,0)&gt;0,0,0),1))</f>
        <v>0</v>
      </c>
      <c r="T630" s="16">
        <f>IF(DATOS!J593=P$39,DATOS!C593,"")</f>
        <v>0</v>
      </c>
    </row>
    <row r="631" spans="18:20">
      <c r="R631">
        <f t="shared" si="12"/>
        <v>1</v>
      </c>
      <c r="S631">
        <f>IF(T631="",0,IFERROR(IF(VLOOKUP(T631,T$38:T630,1,0)&gt;0,0,0),1))</f>
        <v>0</v>
      </c>
      <c r="T631" s="16">
        <f>IF(DATOS!J594=P$39,DATOS!C594,"")</f>
        <v>0</v>
      </c>
    </row>
    <row r="632" spans="18:20">
      <c r="R632">
        <f t="shared" si="12"/>
        <v>1</v>
      </c>
      <c r="S632">
        <f>IF(T632="",0,IFERROR(IF(VLOOKUP(T632,T$38:T631,1,0)&gt;0,0,0),1))</f>
        <v>0</v>
      </c>
      <c r="T632" s="16">
        <f>IF(DATOS!J595=P$39,DATOS!C595,"")</f>
        <v>0</v>
      </c>
    </row>
    <row r="633" spans="18:20">
      <c r="R633">
        <f t="shared" si="12"/>
        <v>1</v>
      </c>
      <c r="S633">
        <f>IF(T633="",0,IFERROR(IF(VLOOKUP(T633,T$38:T632,1,0)&gt;0,0,0),1))</f>
        <v>0</v>
      </c>
      <c r="T633" s="16">
        <f>IF(DATOS!J596=P$39,DATOS!C596,"")</f>
        <v>0</v>
      </c>
    </row>
    <row r="634" spans="18:20">
      <c r="R634">
        <f t="shared" si="12"/>
        <v>1</v>
      </c>
      <c r="S634">
        <f>IF(T634="",0,IFERROR(IF(VLOOKUP(T634,T$38:T633,1,0)&gt;0,0,0),1))</f>
        <v>0</v>
      </c>
      <c r="T634" s="16">
        <f>IF(DATOS!J597=P$39,DATOS!C597,"")</f>
        <v>0</v>
      </c>
    </row>
    <row r="635" spans="18:20">
      <c r="R635">
        <f t="shared" si="12"/>
        <v>1</v>
      </c>
      <c r="S635">
        <f>IF(T635="",0,IFERROR(IF(VLOOKUP(T635,T$38:T634,1,0)&gt;0,0,0),1))</f>
        <v>0</v>
      </c>
      <c r="T635" s="16">
        <f>IF(DATOS!J598=P$39,DATOS!C598,"")</f>
        <v>0</v>
      </c>
    </row>
    <row r="636" spans="18:20">
      <c r="R636">
        <f t="shared" si="12"/>
        <v>1</v>
      </c>
      <c r="S636">
        <f>IF(T636="",0,IFERROR(IF(VLOOKUP(T636,T$38:T635,1,0)&gt;0,0,0),1))</f>
        <v>0</v>
      </c>
      <c r="T636" s="16">
        <f>IF(DATOS!J599=P$39,DATOS!C599,"")</f>
        <v>0</v>
      </c>
    </row>
    <row r="637" spans="18:20">
      <c r="R637">
        <f t="shared" si="12"/>
        <v>1</v>
      </c>
      <c r="S637">
        <f>IF(T637="",0,IFERROR(IF(VLOOKUP(T637,T$38:T636,1,0)&gt;0,0,0),1))</f>
        <v>0</v>
      </c>
      <c r="T637" s="16">
        <f>IF(DATOS!J600=P$39,DATOS!C600,"")</f>
        <v>0</v>
      </c>
    </row>
    <row r="638" spans="18:20">
      <c r="R638">
        <f t="shared" si="12"/>
        <v>1</v>
      </c>
      <c r="S638">
        <f>IF(T638="",0,IFERROR(IF(VLOOKUP(T638,T$38:T637,1,0)&gt;0,0,0),1))</f>
        <v>0</v>
      </c>
      <c r="T638" s="16">
        <f>IF(DATOS!J601=P$39,DATOS!C601,"")</f>
        <v>0</v>
      </c>
    </row>
    <row r="639" spans="18:20">
      <c r="R639">
        <f t="shared" si="12"/>
        <v>1</v>
      </c>
      <c r="S639">
        <f>IF(T639="",0,IFERROR(IF(VLOOKUP(T639,T$38:T638,1,0)&gt;0,0,0),1))</f>
        <v>0</v>
      </c>
      <c r="T639" s="16">
        <f>IF(DATOS!J602=P$39,DATOS!C602,"")</f>
        <v>0</v>
      </c>
    </row>
    <row r="640" spans="18:20">
      <c r="R640">
        <f t="shared" si="12"/>
        <v>1</v>
      </c>
      <c r="S640">
        <f>IF(T640="",0,IFERROR(IF(VLOOKUP(T640,T$38:T639,1,0)&gt;0,0,0),1))</f>
        <v>0</v>
      </c>
      <c r="T640" s="16">
        <f>IF(DATOS!J603=P$39,DATOS!C603,"")</f>
        <v>0</v>
      </c>
    </row>
    <row r="641" spans="18:20">
      <c r="R641">
        <f t="shared" si="12"/>
        <v>1</v>
      </c>
      <c r="S641">
        <f>IF(T641="",0,IFERROR(IF(VLOOKUP(T641,T$38:T640,1,0)&gt;0,0,0),1))</f>
        <v>0</v>
      </c>
      <c r="T641" s="16">
        <f>IF(DATOS!J604=P$39,DATOS!C604,"")</f>
        <v>0</v>
      </c>
    </row>
    <row r="642" spans="18:20">
      <c r="R642">
        <f t="shared" si="12"/>
        <v>1</v>
      </c>
      <c r="S642">
        <f>IF(T642="",0,IFERROR(IF(VLOOKUP(T642,T$38:T641,1,0)&gt;0,0,0),1))</f>
        <v>0</v>
      </c>
      <c r="T642" s="16">
        <f>IF(DATOS!J605=P$39,DATOS!C605,"")</f>
        <v>0</v>
      </c>
    </row>
    <row r="643" spans="18:20">
      <c r="R643">
        <f t="shared" si="12"/>
        <v>1</v>
      </c>
      <c r="S643">
        <f>IF(T643="",0,IFERROR(IF(VLOOKUP(T643,T$38:T642,1,0)&gt;0,0,0),1))</f>
        <v>0</v>
      </c>
      <c r="T643" s="16">
        <f>IF(DATOS!J606=P$39,DATOS!C606,"")</f>
        <v>0</v>
      </c>
    </row>
    <row r="644" spans="18:20">
      <c r="R644">
        <f t="shared" si="12"/>
        <v>1</v>
      </c>
      <c r="S644">
        <f>IF(T644="",0,IFERROR(IF(VLOOKUP(T644,T$38:T643,1,0)&gt;0,0,0),1))</f>
        <v>0</v>
      </c>
      <c r="T644" s="16">
        <f>IF(DATOS!J607=P$39,DATOS!C607,"")</f>
        <v>0</v>
      </c>
    </row>
    <row r="645" spans="18:20">
      <c r="R645">
        <f t="shared" si="12"/>
        <v>1</v>
      </c>
      <c r="S645">
        <f>IF(T645="",0,IFERROR(IF(VLOOKUP(T645,T$38:T644,1,0)&gt;0,0,0),1))</f>
        <v>0</v>
      </c>
      <c r="T645" s="16">
        <f>IF(DATOS!J608=P$39,DATOS!C608,"")</f>
        <v>0</v>
      </c>
    </row>
    <row r="646" spans="18:20">
      <c r="R646">
        <f t="shared" si="12"/>
        <v>1</v>
      </c>
      <c r="S646">
        <f>IF(T646="",0,IFERROR(IF(VLOOKUP(T646,T$38:T645,1,0)&gt;0,0,0),1))</f>
        <v>0</v>
      </c>
      <c r="T646" s="16">
        <f>IF(DATOS!J609=P$39,DATOS!C609,"")</f>
        <v>0</v>
      </c>
    </row>
    <row r="647" spans="18:20">
      <c r="R647">
        <f t="shared" si="12"/>
        <v>1</v>
      </c>
      <c r="S647">
        <f>IF(T647="",0,IFERROR(IF(VLOOKUP(T647,T$38:T646,1,0)&gt;0,0,0),1))</f>
        <v>0</v>
      </c>
      <c r="T647" s="16">
        <f>IF(DATOS!J610=P$39,DATOS!C610,"")</f>
        <v>0</v>
      </c>
    </row>
    <row r="648" spans="18:20">
      <c r="R648">
        <f t="shared" si="12"/>
        <v>1</v>
      </c>
      <c r="S648">
        <f>IF(T648="",0,IFERROR(IF(VLOOKUP(T648,T$38:T647,1,0)&gt;0,0,0),1))</f>
        <v>0</v>
      </c>
      <c r="T648" s="16">
        <f>IF(DATOS!J611=P$39,DATOS!C611,"")</f>
        <v>0</v>
      </c>
    </row>
    <row r="649" spans="18:20">
      <c r="R649">
        <f t="shared" si="12"/>
        <v>1</v>
      </c>
      <c r="S649">
        <f>IF(T649="",0,IFERROR(IF(VLOOKUP(T649,T$38:T648,1,0)&gt;0,0,0),1))</f>
        <v>0</v>
      </c>
      <c r="T649" s="16">
        <f>IF(DATOS!J612=P$39,DATOS!C612,"")</f>
        <v>0</v>
      </c>
    </row>
    <row r="650" spans="18:20">
      <c r="R650">
        <f t="shared" si="12"/>
        <v>1</v>
      </c>
      <c r="S650">
        <f>IF(T650="",0,IFERROR(IF(VLOOKUP(T650,T$38:T649,1,0)&gt;0,0,0),1))</f>
        <v>0</v>
      </c>
      <c r="T650" s="16">
        <f>IF(DATOS!J613=P$39,DATOS!C613,"")</f>
        <v>0</v>
      </c>
    </row>
    <row r="651" spans="18:20">
      <c r="R651">
        <f t="shared" si="12"/>
        <v>1</v>
      </c>
      <c r="S651">
        <f>IF(T651="",0,IFERROR(IF(VLOOKUP(T651,T$38:T650,1,0)&gt;0,0,0),1))</f>
        <v>0</v>
      </c>
      <c r="T651" s="16">
        <f>IF(DATOS!J614=P$39,DATOS!C614,"")</f>
        <v>0</v>
      </c>
    </row>
    <row r="652" spans="18:20">
      <c r="R652">
        <f t="shared" si="12"/>
        <v>1</v>
      </c>
      <c r="S652">
        <f>IF(T652="",0,IFERROR(IF(VLOOKUP(T652,T$38:T651,1,0)&gt;0,0,0),1))</f>
        <v>0</v>
      </c>
      <c r="T652" s="16">
        <f>IF(DATOS!J615=P$39,DATOS!C615,"")</f>
        <v>0</v>
      </c>
    </row>
    <row r="653" spans="18:20">
      <c r="R653">
        <f t="shared" si="12"/>
        <v>1</v>
      </c>
      <c r="S653">
        <f>IF(T653="",0,IFERROR(IF(VLOOKUP(T653,T$38:T652,1,0)&gt;0,0,0),1))</f>
        <v>0</v>
      </c>
      <c r="T653" s="16">
        <f>IF(DATOS!J616=P$39,DATOS!C616,"")</f>
        <v>0</v>
      </c>
    </row>
    <row r="654" spans="18:20">
      <c r="R654">
        <f t="shared" si="12"/>
        <v>1</v>
      </c>
      <c r="S654">
        <f>IF(T654="",0,IFERROR(IF(VLOOKUP(T654,T$38:T653,1,0)&gt;0,0,0),1))</f>
        <v>0</v>
      </c>
      <c r="T654" s="16">
        <f>IF(DATOS!J617=P$39,DATOS!C617,"")</f>
        <v>0</v>
      </c>
    </row>
    <row r="655" spans="18:20">
      <c r="R655">
        <f t="shared" si="12"/>
        <v>1</v>
      </c>
      <c r="S655">
        <f>IF(T655="",0,IFERROR(IF(VLOOKUP(T655,T$38:T654,1,0)&gt;0,0,0),1))</f>
        <v>0</v>
      </c>
      <c r="T655" s="16">
        <f>IF(DATOS!J618=P$39,DATOS!C618,"")</f>
        <v>0</v>
      </c>
    </row>
    <row r="656" spans="18:20">
      <c r="R656">
        <f t="shared" si="12"/>
        <v>1</v>
      </c>
      <c r="S656">
        <f>IF(T656="",0,IFERROR(IF(VLOOKUP(T656,T$38:T655,1,0)&gt;0,0,0),1))</f>
        <v>0</v>
      </c>
      <c r="T656" s="16">
        <f>IF(DATOS!J619=P$39,DATOS!C619,"")</f>
        <v>0</v>
      </c>
    </row>
    <row r="657" spans="18:20">
      <c r="R657">
        <f t="shared" si="12"/>
        <v>1</v>
      </c>
      <c r="S657">
        <f>IF(T657="",0,IFERROR(IF(VLOOKUP(T657,T$38:T656,1,0)&gt;0,0,0),1))</f>
        <v>0</v>
      </c>
      <c r="T657" s="16">
        <f>IF(DATOS!J620=P$39,DATOS!C620,"")</f>
        <v>0</v>
      </c>
    </row>
    <row r="658" spans="18:20">
      <c r="R658">
        <f t="shared" si="12"/>
        <v>1</v>
      </c>
      <c r="S658">
        <f>IF(T658="",0,IFERROR(IF(VLOOKUP(T658,T$38:T657,1,0)&gt;0,0,0),1))</f>
        <v>0</v>
      </c>
      <c r="T658" s="16">
        <f>IF(DATOS!J621=P$39,DATOS!C621,"")</f>
        <v>0</v>
      </c>
    </row>
    <row r="659" spans="18:20">
      <c r="R659">
        <f t="shared" si="12"/>
        <v>1</v>
      </c>
      <c r="S659">
        <f>IF(T659="",0,IFERROR(IF(VLOOKUP(T659,T$38:T658,1,0)&gt;0,0,0),1))</f>
        <v>0</v>
      </c>
      <c r="T659" s="16">
        <f>IF(DATOS!J622=P$39,DATOS!C622,"")</f>
        <v>0</v>
      </c>
    </row>
    <row r="660" spans="18:20">
      <c r="R660">
        <f t="shared" si="12"/>
        <v>1</v>
      </c>
      <c r="S660">
        <f>IF(T660="",0,IFERROR(IF(VLOOKUP(T660,T$38:T659,1,0)&gt;0,0,0),1))</f>
        <v>0</v>
      </c>
      <c r="T660" s="16">
        <f>IF(DATOS!J623=P$39,DATOS!C623,"")</f>
        <v>0</v>
      </c>
    </row>
    <row r="661" spans="18:20">
      <c r="R661">
        <f t="shared" si="12"/>
        <v>1</v>
      </c>
      <c r="S661">
        <f>IF(T661="",0,IFERROR(IF(VLOOKUP(T661,T$38:T660,1,0)&gt;0,0,0),1))</f>
        <v>0</v>
      </c>
      <c r="T661" s="16">
        <f>IF(DATOS!J624=P$39,DATOS!C624,"")</f>
        <v>0</v>
      </c>
    </row>
    <row r="662" spans="18:20">
      <c r="R662">
        <f t="shared" si="12"/>
        <v>1</v>
      </c>
      <c r="S662">
        <f>IF(T662="",0,IFERROR(IF(VLOOKUP(T662,T$38:T661,1,0)&gt;0,0,0),1))</f>
        <v>0</v>
      </c>
      <c r="T662" s="16">
        <f>IF(DATOS!J625=P$39,DATOS!C625,"")</f>
        <v>0</v>
      </c>
    </row>
    <row r="663" spans="18:20">
      <c r="R663">
        <f t="shared" si="12"/>
        <v>1</v>
      </c>
      <c r="S663">
        <f>IF(T663="",0,IFERROR(IF(VLOOKUP(T663,T$38:T662,1,0)&gt;0,0,0),1))</f>
        <v>0</v>
      </c>
      <c r="T663" s="16">
        <f>IF(DATOS!J626=P$39,DATOS!C626,"")</f>
        <v>0</v>
      </c>
    </row>
    <row r="664" spans="18:20">
      <c r="R664">
        <f t="shared" si="12"/>
        <v>1</v>
      </c>
      <c r="S664">
        <f>IF(T664="",0,IFERROR(IF(VLOOKUP(T664,T$38:T663,1,0)&gt;0,0,0),1))</f>
        <v>0</v>
      </c>
      <c r="T664" s="16">
        <f>IF(DATOS!J627=P$39,DATOS!C627,"")</f>
        <v>0</v>
      </c>
    </row>
    <row r="665" spans="18:20">
      <c r="R665">
        <f t="shared" si="12"/>
        <v>1</v>
      </c>
      <c r="S665">
        <f>IF(T665="",0,IFERROR(IF(VLOOKUP(T665,T$38:T664,1,0)&gt;0,0,0),1))</f>
        <v>0</v>
      </c>
      <c r="T665" s="16">
        <f>IF(DATOS!J628=P$39,DATOS!C628,"")</f>
        <v>0</v>
      </c>
    </row>
    <row r="666" spans="18:20">
      <c r="R666">
        <f t="shared" si="12"/>
        <v>1</v>
      </c>
      <c r="S666">
        <f>IF(T666="",0,IFERROR(IF(VLOOKUP(T666,T$38:T665,1,0)&gt;0,0,0),1))</f>
        <v>0</v>
      </c>
      <c r="T666" s="16">
        <f>IF(DATOS!J629=P$39,DATOS!C629,"")</f>
        <v>0</v>
      </c>
    </row>
    <row r="667" spans="18:20">
      <c r="R667">
        <f t="shared" si="12"/>
        <v>1</v>
      </c>
      <c r="S667">
        <f>IF(T667="",0,IFERROR(IF(VLOOKUP(T667,T$38:T666,1,0)&gt;0,0,0),1))</f>
        <v>0</v>
      </c>
      <c r="T667" s="16">
        <f>IF(DATOS!J630=P$39,DATOS!C630,"")</f>
        <v>0</v>
      </c>
    </row>
    <row r="668" spans="18:20">
      <c r="R668">
        <f t="shared" si="12"/>
        <v>1</v>
      </c>
      <c r="S668">
        <f>IF(T668="",0,IFERROR(IF(VLOOKUP(T668,T$38:T667,1,0)&gt;0,0,0),1))</f>
        <v>0</v>
      </c>
      <c r="T668" s="16">
        <f>IF(DATOS!J631=P$39,DATOS!C631,"")</f>
        <v>0</v>
      </c>
    </row>
    <row r="669" spans="18:20">
      <c r="R669">
        <f t="shared" si="12"/>
        <v>1</v>
      </c>
      <c r="S669">
        <f>IF(T669="",0,IFERROR(IF(VLOOKUP(T669,T$38:T668,1,0)&gt;0,0,0),1))</f>
        <v>0</v>
      </c>
      <c r="T669" s="16">
        <f>IF(DATOS!J632=P$39,DATOS!C632,"")</f>
        <v>0</v>
      </c>
    </row>
    <row r="670" spans="18:20">
      <c r="R670">
        <f t="shared" si="12"/>
        <v>1</v>
      </c>
      <c r="S670">
        <f>IF(T670="",0,IFERROR(IF(VLOOKUP(T670,T$38:T669,1,0)&gt;0,0,0),1))</f>
        <v>0</v>
      </c>
      <c r="T670" s="16">
        <f>IF(DATOS!J633=P$39,DATOS!C633,"")</f>
        <v>0</v>
      </c>
    </row>
    <row r="671" spans="18:20">
      <c r="R671">
        <f t="shared" si="12"/>
        <v>1</v>
      </c>
      <c r="S671">
        <f>IF(T671="",0,IFERROR(IF(VLOOKUP(T671,T$38:T670,1,0)&gt;0,0,0),1))</f>
        <v>0</v>
      </c>
      <c r="T671" s="16">
        <f>IF(DATOS!J634=P$39,DATOS!C634,"")</f>
        <v>0</v>
      </c>
    </row>
    <row r="672" spans="18:20">
      <c r="R672">
        <f t="shared" si="12"/>
        <v>1</v>
      </c>
      <c r="S672">
        <f>IF(T672="",0,IFERROR(IF(VLOOKUP(T672,T$38:T671,1,0)&gt;0,0,0),1))</f>
        <v>0</v>
      </c>
      <c r="T672" s="16">
        <f>IF(DATOS!J635=P$39,DATOS!C635,"")</f>
        <v>0</v>
      </c>
    </row>
    <row r="673" spans="18:20">
      <c r="R673">
        <f t="shared" si="12"/>
        <v>1</v>
      </c>
      <c r="S673">
        <f>IF(T673="",0,IFERROR(IF(VLOOKUP(T673,T$38:T672,1,0)&gt;0,0,0),1))</f>
        <v>0</v>
      </c>
      <c r="T673" s="16">
        <f>IF(DATOS!J636=P$39,DATOS!C636,"")</f>
        <v>0</v>
      </c>
    </row>
    <row r="674" spans="18:20">
      <c r="R674">
        <f t="shared" si="12"/>
        <v>1</v>
      </c>
      <c r="S674">
        <f>IF(T674="",0,IFERROR(IF(VLOOKUP(T674,T$38:T673,1,0)&gt;0,0,0),1))</f>
        <v>0</v>
      </c>
      <c r="T674" s="16">
        <f>IF(DATOS!J637=P$39,DATOS!C637,"")</f>
        <v>0</v>
      </c>
    </row>
    <row r="675" spans="18:20">
      <c r="R675">
        <f t="shared" si="12"/>
        <v>1</v>
      </c>
      <c r="S675">
        <f>IF(T675="",0,IFERROR(IF(VLOOKUP(T675,T$38:T674,1,0)&gt;0,0,0),1))</f>
        <v>0</v>
      </c>
      <c r="T675" s="16">
        <f>IF(DATOS!J638=P$39,DATOS!C638,"")</f>
        <v>0</v>
      </c>
    </row>
    <row r="676" spans="18:20">
      <c r="R676">
        <f t="shared" si="12"/>
        <v>1</v>
      </c>
      <c r="S676">
        <f>IF(T676="",0,IFERROR(IF(VLOOKUP(T676,T$38:T675,1,0)&gt;0,0,0),1))</f>
        <v>0</v>
      </c>
      <c r="T676" s="16">
        <f>IF(DATOS!J639=P$39,DATOS!C639,"")</f>
        <v>0</v>
      </c>
    </row>
    <row r="677" spans="18:20">
      <c r="R677">
        <f t="shared" si="12"/>
        <v>1</v>
      </c>
      <c r="S677">
        <f>IF(T677="",0,IFERROR(IF(VLOOKUP(T677,T$38:T676,1,0)&gt;0,0,0),1))</f>
        <v>0</v>
      </c>
      <c r="T677" s="16">
        <f>IF(DATOS!J640=P$39,DATOS!C640,"")</f>
        <v>0</v>
      </c>
    </row>
    <row r="678" spans="18:20">
      <c r="R678">
        <f t="shared" si="12"/>
        <v>1</v>
      </c>
      <c r="S678">
        <f>IF(T678="",0,IFERROR(IF(VLOOKUP(T678,T$38:T677,1,0)&gt;0,0,0),1))</f>
        <v>0</v>
      </c>
      <c r="T678" s="16">
        <f>IF(DATOS!J641=P$39,DATOS!C641,"")</f>
        <v>0</v>
      </c>
    </row>
    <row r="679" spans="18:20">
      <c r="R679">
        <f t="shared" ref="R679:R742" si="13">R678+S679</f>
        <v>1</v>
      </c>
      <c r="S679">
        <f>IF(T679="",0,IFERROR(IF(VLOOKUP(T679,T$38:T678,1,0)&gt;0,0,0),1))</f>
        <v>0</v>
      </c>
      <c r="T679" s="16">
        <f>IF(DATOS!J642=P$39,DATOS!C642,"")</f>
        <v>0</v>
      </c>
    </row>
    <row r="680" spans="18:20">
      <c r="R680">
        <f t="shared" si="13"/>
        <v>1</v>
      </c>
      <c r="S680">
        <f>IF(T680="",0,IFERROR(IF(VLOOKUP(T680,T$38:T679,1,0)&gt;0,0,0),1))</f>
        <v>0</v>
      </c>
      <c r="T680" s="16">
        <f>IF(DATOS!J643=P$39,DATOS!C643,"")</f>
        <v>0</v>
      </c>
    </row>
    <row r="681" spans="18:20">
      <c r="R681">
        <f t="shared" si="13"/>
        <v>1</v>
      </c>
      <c r="S681">
        <f>IF(T681="",0,IFERROR(IF(VLOOKUP(T681,T$38:T680,1,0)&gt;0,0,0),1))</f>
        <v>0</v>
      </c>
      <c r="T681" s="16">
        <f>IF(DATOS!J644=P$39,DATOS!C644,"")</f>
        <v>0</v>
      </c>
    </row>
    <row r="682" spans="18:20">
      <c r="R682">
        <f t="shared" si="13"/>
        <v>1</v>
      </c>
      <c r="S682">
        <f>IF(T682="",0,IFERROR(IF(VLOOKUP(T682,T$38:T681,1,0)&gt;0,0,0),1))</f>
        <v>0</v>
      </c>
      <c r="T682" s="16">
        <f>IF(DATOS!J645=P$39,DATOS!C645,"")</f>
        <v>0</v>
      </c>
    </row>
    <row r="683" spans="18:20">
      <c r="R683">
        <f t="shared" si="13"/>
        <v>1</v>
      </c>
      <c r="S683">
        <f>IF(T683="",0,IFERROR(IF(VLOOKUP(T683,T$38:T682,1,0)&gt;0,0,0),1))</f>
        <v>0</v>
      </c>
      <c r="T683" s="16">
        <f>IF(DATOS!J646=P$39,DATOS!C646,"")</f>
        <v>0</v>
      </c>
    </row>
    <row r="684" spans="18:20">
      <c r="R684">
        <f t="shared" si="13"/>
        <v>1</v>
      </c>
      <c r="S684">
        <f>IF(T684="",0,IFERROR(IF(VLOOKUP(T684,T$38:T683,1,0)&gt;0,0,0),1))</f>
        <v>0</v>
      </c>
      <c r="T684" s="16">
        <f>IF(DATOS!J647=P$39,DATOS!C647,"")</f>
        <v>0</v>
      </c>
    </row>
    <row r="685" spans="18:20">
      <c r="R685">
        <f t="shared" si="13"/>
        <v>1</v>
      </c>
      <c r="S685">
        <f>IF(T685="",0,IFERROR(IF(VLOOKUP(T685,T$38:T684,1,0)&gt;0,0,0),1))</f>
        <v>0</v>
      </c>
      <c r="T685" s="16">
        <f>IF(DATOS!J648=P$39,DATOS!C648,"")</f>
        <v>0</v>
      </c>
    </row>
    <row r="686" spans="18:20">
      <c r="R686">
        <f t="shared" si="13"/>
        <v>1</v>
      </c>
      <c r="S686">
        <f>IF(T686="",0,IFERROR(IF(VLOOKUP(T686,T$38:T685,1,0)&gt;0,0,0),1))</f>
        <v>0</v>
      </c>
      <c r="T686" s="16">
        <f>IF(DATOS!J649=P$39,DATOS!C649,"")</f>
        <v>0</v>
      </c>
    </row>
    <row r="687" spans="18:20">
      <c r="R687">
        <f t="shared" si="13"/>
        <v>1</v>
      </c>
      <c r="S687">
        <f>IF(T687="",0,IFERROR(IF(VLOOKUP(T687,T$38:T686,1,0)&gt;0,0,0),1))</f>
        <v>0</v>
      </c>
      <c r="T687" s="16">
        <f>IF(DATOS!J650=P$39,DATOS!C650,"")</f>
        <v>0</v>
      </c>
    </row>
    <row r="688" spans="18:20">
      <c r="R688">
        <f t="shared" si="13"/>
        <v>1</v>
      </c>
      <c r="S688">
        <f>IF(T688="",0,IFERROR(IF(VLOOKUP(T688,T$38:T687,1,0)&gt;0,0,0),1))</f>
        <v>0</v>
      </c>
      <c r="T688" s="16">
        <f>IF(DATOS!J651=P$39,DATOS!C651,"")</f>
        <v>0</v>
      </c>
    </row>
    <row r="689" spans="18:20">
      <c r="R689">
        <f t="shared" si="13"/>
        <v>1</v>
      </c>
      <c r="S689">
        <f>IF(T689="",0,IFERROR(IF(VLOOKUP(T689,T$38:T688,1,0)&gt;0,0,0),1))</f>
        <v>0</v>
      </c>
      <c r="T689" s="16">
        <f>IF(DATOS!J652=P$39,DATOS!C652,"")</f>
        <v>0</v>
      </c>
    </row>
    <row r="690" spans="18:20">
      <c r="R690">
        <f t="shared" si="13"/>
        <v>1</v>
      </c>
      <c r="S690">
        <f>IF(T690="",0,IFERROR(IF(VLOOKUP(T690,T$38:T689,1,0)&gt;0,0,0),1))</f>
        <v>0</v>
      </c>
      <c r="T690" s="16">
        <f>IF(DATOS!J653=P$39,DATOS!C653,"")</f>
        <v>0</v>
      </c>
    </row>
    <row r="691" spans="18:20">
      <c r="R691">
        <f t="shared" si="13"/>
        <v>1</v>
      </c>
      <c r="S691">
        <f>IF(T691="",0,IFERROR(IF(VLOOKUP(T691,T$38:T690,1,0)&gt;0,0,0),1))</f>
        <v>0</v>
      </c>
      <c r="T691" s="16">
        <f>IF(DATOS!J654=P$39,DATOS!C654,"")</f>
        <v>0</v>
      </c>
    </row>
    <row r="692" spans="18:20">
      <c r="R692">
        <f t="shared" si="13"/>
        <v>1</v>
      </c>
      <c r="S692">
        <f>IF(T692="",0,IFERROR(IF(VLOOKUP(T692,T$38:T691,1,0)&gt;0,0,0),1))</f>
        <v>0</v>
      </c>
      <c r="T692" s="16">
        <f>IF(DATOS!J655=P$39,DATOS!C655,"")</f>
        <v>0</v>
      </c>
    </row>
    <row r="693" spans="18:20">
      <c r="R693">
        <f t="shared" si="13"/>
        <v>1</v>
      </c>
      <c r="S693">
        <f>IF(T693="",0,IFERROR(IF(VLOOKUP(T693,T$38:T692,1,0)&gt;0,0,0),1))</f>
        <v>0</v>
      </c>
      <c r="T693" s="16">
        <f>IF(DATOS!J656=P$39,DATOS!C656,"")</f>
        <v>0</v>
      </c>
    </row>
    <row r="694" spans="18:20">
      <c r="R694">
        <f t="shared" si="13"/>
        <v>1</v>
      </c>
      <c r="S694">
        <f>IF(T694="",0,IFERROR(IF(VLOOKUP(T694,T$38:T693,1,0)&gt;0,0,0),1))</f>
        <v>0</v>
      </c>
      <c r="T694" s="16">
        <f>IF(DATOS!J657=P$39,DATOS!C657,"")</f>
        <v>0</v>
      </c>
    </row>
    <row r="695" spans="18:20">
      <c r="R695">
        <f t="shared" si="13"/>
        <v>1</v>
      </c>
      <c r="S695">
        <f>IF(T695="",0,IFERROR(IF(VLOOKUP(T695,T$38:T694,1,0)&gt;0,0,0),1))</f>
        <v>0</v>
      </c>
      <c r="T695" s="16">
        <f>IF(DATOS!J658=P$39,DATOS!C658,"")</f>
        <v>0</v>
      </c>
    </row>
    <row r="696" spans="18:20">
      <c r="R696">
        <f t="shared" si="13"/>
        <v>1</v>
      </c>
      <c r="S696">
        <f>IF(T696="",0,IFERROR(IF(VLOOKUP(T696,T$38:T695,1,0)&gt;0,0,0),1))</f>
        <v>0</v>
      </c>
      <c r="T696" s="16">
        <f>IF(DATOS!J659=P$39,DATOS!C659,"")</f>
        <v>0</v>
      </c>
    </row>
    <row r="697" spans="18:20">
      <c r="R697">
        <f t="shared" si="13"/>
        <v>1</v>
      </c>
      <c r="S697">
        <f>IF(T697="",0,IFERROR(IF(VLOOKUP(T697,T$38:T696,1,0)&gt;0,0,0),1))</f>
        <v>0</v>
      </c>
      <c r="T697" s="16">
        <f>IF(DATOS!J660=P$39,DATOS!C660,"")</f>
        <v>0</v>
      </c>
    </row>
    <row r="698" spans="18:20">
      <c r="R698">
        <f t="shared" si="13"/>
        <v>1</v>
      </c>
      <c r="S698">
        <f>IF(T698="",0,IFERROR(IF(VLOOKUP(T698,T$38:T697,1,0)&gt;0,0,0),1))</f>
        <v>0</v>
      </c>
      <c r="T698" s="16">
        <f>IF(DATOS!J661=P$39,DATOS!C661,"")</f>
        <v>0</v>
      </c>
    </row>
    <row r="699" spans="18:20">
      <c r="R699">
        <f t="shared" si="13"/>
        <v>1</v>
      </c>
      <c r="S699">
        <f>IF(T699="",0,IFERROR(IF(VLOOKUP(T699,T$38:T698,1,0)&gt;0,0,0),1))</f>
        <v>0</v>
      </c>
      <c r="T699" s="16">
        <f>IF(DATOS!J662=P$39,DATOS!C662,"")</f>
        <v>0</v>
      </c>
    </row>
    <row r="700" spans="18:20">
      <c r="R700">
        <f t="shared" si="13"/>
        <v>1</v>
      </c>
      <c r="S700">
        <f>IF(T700="",0,IFERROR(IF(VLOOKUP(T700,T$38:T699,1,0)&gt;0,0,0),1))</f>
        <v>0</v>
      </c>
      <c r="T700" s="16">
        <f>IF(DATOS!J663=P$39,DATOS!C663,"")</f>
        <v>0</v>
      </c>
    </row>
    <row r="701" spans="18:20">
      <c r="R701">
        <f t="shared" si="13"/>
        <v>1</v>
      </c>
      <c r="S701">
        <f>IF(T701="",0,IFERROR(IF(VLOOKUP(T701,T$38:T700,1,0)&gt;0,0,0),1))</f>
        <v>0</v>
      </c>
      <c r="T701" s="16">
        <f>IF(DATOS!J664=P$39,DATOS!C664,"")</f>
        <v>0</v>
      </c>
    </row>
    <row r="702" spans="18:20">
      <c r="R702">
        <f t="shared" si="13"/>
        <v>1</v>
      </c>
      <c r="S702">
        <f>IF(T702="",0,IFERROR(IF(VLOOKUP(T702,T$38:T701,1,0)&gt;0,0,0),1))</f>
        <v>0</v>
      </c>
      <c r="T702" s="16">
        <f>IF(DATOS!J665=P$39,DATOS!C665,"")</f>
        <v>0</v>
      </c>
    </row>
    <row r="703" spans="18:20">
      <c r="R703">
        <f t="shared" si="13"/>
        <v>1</v>
      </c>
      <c r="S703">
        <f>IF(T703="",0,IFERROR(IF(VLOOKUP(T703,T$38:T702,1,0)&gt;0,0,0),1))</f>
        <v>0</v>
      </c>
      <c r="T703" s="16">
        <f>IF(DATOS!J666=P$39,DATOS!C666,"")</f>
        <v>0</v>
      </c>
    </row>
    <row r="704" spans="18:20">
      <c r="R704">
        <f t="shared" si="13"/>
        <v>1</v>
      </c>
      <c r="S704">
        <f>IF(T704="",0,IFERROR(IF(VLOOKUP(T704,T$38:T703,1,0)&gt;0,0,0),1))</f>
        <v>0</v>
      </c>
      <c r="T704" s="16">
        <f>IF(DATOS!J667=P$39,DATOS!C667,"")</f>
        <v>0</v>
      </c>
    </row>
    <row r="705" spans="18:20">
      <c r="R705">
        <f t="shared" si="13"/>
        <v>1</v>
      </c>
      <c r="S705">
        <f>IF(T705="",0,IFERROR(IF(VLOOKUP(T705,T$38:T704,1,0)&gt;0,0,0),1))</f>
        <v>0</v>
      </c>
      <c r="T705" s="16">
        <f>IF(DATOS!J668=P$39,DATOS!C668,"")</f>
        <v>0</v>
      </c>
    </row>
    <row r="706" spans="18:20">
      <c r="R706">
        <f t="shared" si="13"/>
        <v>1</v>
      </c>
      <c r="S706">
        <f>IF(T706="",0,IFERROR(IF(VLOOKUP(T706,T$38:T705,1,0)&gt;0,0,0),1))</f>
        <v>0</v>
      </c>
      <c r="T706" s="16">
        <f>IF(DATOS!J669=P$39,DATOS!C669,"")</f>
        <v>0</v>
      </c>
    </row>
    <row r="707" spans="18:20">
      <c r="R707">
        <f t="shared" si="13"/>
        <v>1</v>
      </c>
      <c r="S707">
        <f>IF(T707="",0,IFERROR(IF(VLOOKUP(T707,T$38:T706,1,0)&gt;0,0,0),1))</f>
        <v>0</v>
      </c>
      <c r="T707" s="16">
        <f>IF(DATOS!J670=P$39,DATOS!C670,"")</f>
        <v>0</v>
      </c>
    </row>
    <row r="708" spans="18:20">
      <c r="R708">
        <f t="shared" si="13"/>
        <v>1</v>
      </c>
      <c r="S708">
        <f>IF(T708="",0,IFERROR(IF(VLOOKUP(T708,T$38:T707,1,0)&gt;0,0,0),1))</f>
        <v>0</v>
      </c>
      <c r="T708" s="16">
        <f>IF(DATOS!J671=P$39,DATOS!C671,"")</f>
        <v>0</v>
      </c>
    </row>
    <row r="709" spans="18:20">
      <c r="R709">
        <f t="shared" si="13"/>
        <v>1</v>
      </c>
      <c r="S709">
        <f>IF(T709="",0,IFERROR(IF(VLOOKUP(T709,T$38:T708,1,0)&gt;0,0,0),1))</f>
        <v>0</v>
      </c>
      <c r="T709" s="16">
        <f>IF(DATOS!J672=P$39,DATOS!C672,"")</f>
        <v>0</v>
      </c>
    </row>
    <row r="710" spans="18:20">
      <c r="R710">
        <f t="shared" si="13"/>
        <v>1</v>
      </c>
      <c r="S710">
        <f>IF(T710="",0,IFERROR(IF(VLOOKUP(T710,T$38:T709,1,0)&gt;0,0,0),1))</f>
        <v>0</v>
      </c>
      <c r="T710" s="16">
        <f>IF(DATOS!J673=P$39,DATOS!C673,"")</f>
        <v>0</v>
      </c>
    </row>
    <row r="711" spans="18:20">
      <c r="R711">
        <f t="shared" si="13"/>
        <v>1</v>
      </c>
      <c r="S711">
        <f>IF(T711="",0,IFERROR(IF(VLOOKUP(T711,T$38:T710,1,0)&gt;0,0,0),1))</f>
        <v>0</v>
      </c>
      <c r="T711" s="16">
        <f>IF(DATOS!J674=P$39,DATOS!C674,"")</f>
        <v>0</v>
      </c>
    </row>
    <row r="712" spans="18:20">
      <c r="R712">
        <f t="shared" si="13"/>
        <v>1</v>
      </c>
      <c r="S712">
        <f>IF(T712="",0,IFERROR(IF(VLOOKUP(T712,T$38:T711,1,0)&gt;0,0,0),1))</f>
        <v>0</v>
      </c>
      <c r="T712" s="16">
        <f>IF(DATOS!J675=P$39,DATOS!C675,"")</f>
        <v>0</v>
      </c>
    </row>
    <row r="713" spans="18:20">
      <c r="R713">
        <f t="shared" si="13"/>
        <v>1</v>
      </c>
      <c r="S713">
        <f>IF(T713="",0,IFERROR(IF(VLOOKUP(T713,T$38:T712,1,0)&gt;0,0,0),1))</f>
        <v>0</v>
      </c>
      <c r="T713" s="16">
        <f>IF(DATOS!J676=P$39,DATOS!C676,"")</f>
        <v>0</v>
      </c>
    </row>
    <row r="714" spans="18:20">
      <c r="R714">
        <f t="shared" si="13"/>
        <v>1</v>
      </c>
      <c r="S714">
        <f>IF(T714="",0,IFERROR(IF(VLOOKUP(T714,T$38:T713,1,0)&gt;0,0,0),1))</f>
        <v>0</v>
      </c>
      <c r="T714" s="16">
        <f>IF(DATOS!J677=P$39,DATOS!C677,"")</f>
        <v>0</v>
      </c>
    </row>
    <row r="715" spans="18:20">
      <c r="R715">
        <f t="shared" si="13"/>
        <v>1</v>
      </c>
      <c r="S715">
        <f>IF(T715="",0,IFERROR(IF(VLOOKUP(T715,T$38:T714,1,0)&gt;0,0,0),1))</f>
        <v>0</v>
      </c>
      <c r="T715" s="16">
        <f>IF(DATOS!J678=P$39,DATOS!C678,"")</f>
        <v>0</v>
      </c>
    </row>
    <row r="716" spans="18:20">
      <c r="R716">
        <f t="shared" si="13"/>
        <v>1</v>
      </c>
      <c r="S716">
        <f>IF(T716="",0,IFERROR(IF(VLOOKUP(T716,T$38:T715,1,0)&gt;0,0,0),1))</f>
        <v>0</v>
      </c>
      <c r="T716" s="16">
        <f>IF(DATOS!J679=P$39,DATOS!C679,"")</f>
        <v>0</v>
      </c>
    </row>
    <row r="717" spans="18:20">
      <c r="R717">
        <f t="shared" si="13"/>
        <v>1</v>
      </c>
      <c r="S717">
        <f>IF(T717="",0,IFERROR(IF(VLOOKUP(T717,T$38:T716,1,0)&gt;0,0,0),1))</f>
        <v>0</v>
      </c>
      <c r="T717" s="16">
        <f>IF(DATOS!J680=P$39,DATOS!C680,"")</f>
        <v>0</v>
      </c>
    </row>
    <row r="718" spans="18:20">
      <c r="R718">
        <f t="shared" si="13"/>
        <v>1</v>
      </c>
      <c r="S718">
        <f>IF(T718="",0,IFERROR(IF(VLOOKUP(T718,T$38:T717,1,0)&gt;0,0,0),1))</f>
        <v>0</v>
      </c>
      <c r="T718" s="16">
        <f>IF(DATOS!J681=P$39,DATOS!C681,"")</f>
        <v>0</v>
      </c>
    </row>
    <row r="719" spans="18:20">
      <c r="R719">
        <f t="shared" si="13"/>
        <v>1</v>
      </c>
      <c r="S719">
        <f>IF(T719="",0,IFERROR(IF(VLOOKUP(T719,T$38:T718,1,0)&gt;0,0,0),1))</f>
        <v>0</v>
      </c>
      <c r="T719" s="16">
        <f>IF(DATOS!J682=P$39,DATOS!C682,"")</f>
        <v>0</v>
      </c>
    </row>
    <row r="720" spans="18:20">
      <c r="R720">
        <f t="shared" si="13"/>
        <v>1</v>
      </c>
      <c r="S720">
        <f>IF(T720="",0,IFERROR(IF(VLOOKUP(T720,T$38:T719,1,0)&gt;0,0,0),1))</f>
        <v>0</v>
      </c>
      <c r="T720" s="16">
        <f>IF(DATOS!J683=P$39,DATOS!C683,"")</f>
        <v>0</v>
      </c>
    </row>
    <row r="721" spans="18:20">
      <c r="R721">
        <f t="shared" si="13"/>
        <v>1</v>
      </c>
      <c r="S721">
        <f>IF(T721="",0,IFERROR(IF(VLOOKUP(T721,T$38:T720,1,0)&gt;0,0,0),1))</f>
        <v>0</v>
      </c>
      <c r="T721" s="16">
        <f>IF(DATOS!J684=P$39,DATOS!C684,"")</f>
        <v>0</v>
      </c>
    </row>
    <row r="722" spans="18:20">
      <c r="R722">
        <f t="shared" si="13"/>
        <v>1</v>
      </c>
      <c r="S722">
        <f>IF(T722="",0,IFERROR(IF(VLOOKUP(T722,T$38:T721,1,0)&gt;0,0,0),1))</f>
        <v>0</v>
      </c>
      <c r="T722" s="16">
        <f>IF(DATOS!J685=P$39,DATOS!C685,"")</f>
        <v>0</v>
      </c>
    </row>
    <row r="723" spans="18:20">
      <c r="R723">
        <f t="shared" si="13"/>
        <v>1</v>
      </c>
      <c r="S723">
        <f>IF(T723="",0,IFERROR(IF(VLOOKUP(T723,T$38:T722,1,0)&gt;0,0,0),1))</f>
        <v>0</v>
      </c>
      <c r="T723" s="16">
        <f>IF(DATOS!J686=P$39,DATOS!C686,"")</f>
        <v>0</v>
      </c>
    </row>
    <row r="724" spans="18:20">
      <c r="R724">
        <f t="shared" si="13"/>
        <v>1</v>
      </c>
      <c r="S724">
        <f>IF(T724="",0,IFERROR(IF(VLOOKUP(T724,T$38:T723,1,0)&gt;0,0,0),1))</f>
        <v>0</v>
      </c>
      <c r="T724" s="16">
        <f>IF(DATOS!J687=P$39,DATOS!C687,"")</f>
        <v>0</v>
      </c>
    </row>
    <row r="725" spans="18:20">
      <c r="R725">
        <f t="shared" si="13"/>
        <v>1</v>
      </c>
      <c r="S725">
        <f>IF(T725="",0,IFERROR(IF(VLOOKUP(T725,T$38:T724,1,0)&gt;0,0,0),1))</f>
        <v>0</v>
      </c>
      <c r="T725" s="16">
        <f>IF(DATOS!J688=P$39,DATOS!C688,"")</f>
        <v>0</v>
      </c>
    </row>
    <row r="726" spans="18:20">
      <c r="R726">
        <f t="shared" si="13"/>
        <v>1</v>
      </c>
      <c r="S726">
        <f>IF(T726="",0,IFERROR(IF(VLOOKUP(T726,T$38:T725,1,0)&gt;0,0,0),1))</f>
        <v>0</v>
      </c>
      <c r="T726" s="16">
        <f>IF(DATOS!J689=P$39,DATOS!C689,"")</f>
        <v>0</v>
      </c>
    </row>
    <row r="727" spans="18:20">
      <c r="R727">
        <f t="shared" si="13"/>
        <v>1</v>
      </c>
      <c r="S727">
        <f>IF(T727="",0,IFERROR(IF(VLOOKUP(T727,T$38:T726,1,0)&gt;0,0,0),1))</f>
        <v>0</v>
      </c>
      <c r="T727" s="16">
        <f>IF(DATOS!J690=P$39,DATOS!C690,"")</f>
        <v>0</v>
      </c>
    </row>
    <row r="728" spans="18:20">
      <c r="R728">
        <f t="shared" si="13"/>
        <v>1</v>
      </c>
      <c r="S728">
        <f>IF(T728="",0,IFERROR(IF(VLOOKUP(T728,T$38:T727,1,0)&gt;0,0,0),1))</f>
        <v>0</v>
      </c>
      <c r="T728" s="16">
        <f>IF(DATOS!J691=P$39,DATOS!C691,"")</f>
        <v>0</v>
      </c>
    </row>
    <row r="729" spans="18:20">
      <c r="R729">
        <f t="shared" si="13"/>
        <v>1</v>
      </c>
      <c r="S729">
        <f>IF(T729="",0,IFERROR(IF(VLOOKUP(T729,T$38:T728,1,0)&gt;0,0,0),1))</f>
        <v>0</v>
      </c>
      <c r="T729" s="16">
        <f>IF(DATOS!J692=P$39,DATOS!C692,"")</f>
        <v>0</v>
      </c>
    </row>
    <row r="730" spans="18:20">
      <c r="R730">
        <f t="shared" si="13"/>
        <v>1</v>
      </c>
      <c r="S730">
        <f>IF(T730="",0,IFERROR(IF(VLOOKUP(T730,T$38:T729,1,0)&gt;0,0,0),1))</f>
        <v>0</v>
      </c>
      <c r="T730" s="16">
        <f>IF(DATOS!J693=P$39,DATOS!C693,"")</f>
        <v>0</v>
      </c>
    </row>
    <row r="731" spans="18:20">
      <c r="R731">
        <f t="shared" si="13"/>
        <v>1</v>
      </c>
      <c r="S731">
        <f>IF(T731="",0,IFERROR(IF(VLOOKUP(T731,T$38:T730,1,0)&gt;0,0,0),1))</f>
        <v>0</v>
      </c>
      <c r="T731" s="16">
        <f>IF(DATOS!J694=P$39,DATOS!C694,"")</f>
        <v>0</v>
      </c>
    </row>
    <row r="732" spans="18:20">
      <c r="R732">
        <f t="shared" si="13"/>
        <v>1</v>
      </c>
      <c r="S732">
        <f>IF(T732="",0,IFERROR(IF(VLOOKUP(T732,T$38:T731,1,0)&gt;0,0,0),1))</f>
        <v>0</v>
      </c>
      <c r="T732" s="16">
        <f>IF(DATOS!J695=P$39,DATOS!C695,"")</f>
        <v>0</v>
      </c>
    </row>
    <row r="733" spans="18:20">
      <c r="R733">
        <f t="shared" si="13"/>
        <v>1</v>
      </c>
      <c r="S733">
        <f>IF(T733="",0,IFERROR(IF(VLOOKUP(T733,T$38:T732,1,0)&gt;0,0,0),1))</f>
        <v>0</v>
      </c>
      <c r="T733" s="16">
        <f>IF(DATOS!J696=P$39,DATOS!C696,"")</f>
        <v>0</v>
      </c>
    </row>
    <row r="734" spans="18:20">
      <c r="R734">
        <f t="shared" si="13"/>
        <v>1</v>
      </c>
      <c r="S734">
        <f>IF(T734="",0,IFERROR(IF(VLOOKUP(T734,T$38:T733,1,0)&gt;0,0,0),1))</f>
        <v>0</v>
      </c>
      <c r="T734" s="16">
        <f>IF(DATOS!J697=P$39,DATOS!C697,"")</f>
        <v>0</v>
      </c>
    </row>
    <row r="735" spans="18:20">
      <c r="R735">
        <f t="shared" si="13"/>
        <v>1</v>
      </c>
      <c r="S735">
        <f>IF(T735="",0,IFERROR(IF(VLOOKUP(T735,T$38:T734,1,0)&gt;0,0,0),1))</f>
        <v>0</v>
      </c>
      <c r="T735" s="16">
        <f>IF(DATOS!J698=P$39,DATOS!C698,"")</f>
        <v>0</v>
      </c>
    </row>
    <row r="736" spans="18:20">
      <c r="R736">
        <f t="shared" si="13"/>
        <v>1</v>
      </c>
      <c r="S736">
        <f>IF(T736="",0,IFERROR(IF(VLOOKUP(T736,T$38:T735,1,0)&gt;0,0,0),1))</f>
        <v>0</v>
      </c>
      <c r="T736" s="16">
        <f>IF(DATOS!J699=P$39,DATOS!C699,"")</f>
        <v>0</v>
      </c>
    </row>
    <row r="737" spans="18:20">
      <c r="R737">
        <f t="shared" si="13"/>
        <v>1</v>
      </c>
      <c r="S737">
        <f>IF(T737="",0,IFERROR(IF(VLOOKUP(T737,T$38:T736,1,0)&gt;0,0,0),1))</f>
        <v>0</v>
      </c>
      <c r="T737" s="16">
        <f>IF(DATOS!J700=P$39,DATOS!C700,"")</f>
        <v>0</v>
      </c>
    </row>
    <row r="738" spans="18:20">
      <c r="R738">
        <f t="shared" si="13"/>
        <v>1</v>
      </c>
      <c r="S738">
        <f>IF(T738="",0,IFERROR(IF(VLOOKUP(T738,T$38:T737,1,0)&gt;0,0,0),1))</f>
        <v>0</v>
      </c>
      <c r="T738" s="16">
        <f>IF(DATOS!J701=P$39,DATOS!C701,"")</f>
        <v>0</v>
      </c>
    </row>
    <row r="739" spans="18:20">
      <c r="R739">
        <f t="shared" si="13"/>
        <v>1</v>
      </c>
      <c r="S739">
        <f>IF(T739="",0,IFERROR(IF(VLOOKUP(T739,T$38:T738,1,0)&gt;0,0,0),1))</f>
        <v>0</v>
      </c>
      <c r="T739" s="16">
        <f>IF(DATOS!J702=P$39,DATOS!C702,"")</f>
        <v>0</v>
      </c>
    </row>
    <row r="740" spans="18:20">
      <c r="R740">
        <f t="shared" si="13"/>
        <v>1</v>
      </c>
      <c r="S740">
        <f>IF(T740="",0,IFERROR(IF(VLOOKUP(T740,T$38:T739,1,0)&gt;0,0,0),1))</f>
        <v>0</v>
      </c>
      <c r="T740" s="16">
        <f>IF(DATOS!J703=P$39,DATOS!C703,"")</f>
        <v>0</v>
      </c>
    </row>
    <row r="741" spans="18:20">
      <c r="R741">
        <f t="shared" si="13"/>
        <v>1</v>
      </c>
      <c r="S741">
        <f>IF(T741="",0,IFERROR(IF(VLOOKUP(T741,T$38:T740,1,0)&gt;0,0,0),1))</f>
        <v>0</v>
      </c>
      <c r="T741" s="16">
        <f>IF(DATOS!J704=P$39,DATOS!C704,"")</f>
        <v>0</v>
      </c>
    </row>
    <row r="742" spans="18:20">
      <c r="R742">
        <f t="shared" si="13"/>
        <v>1</v>
      </c>
      <c r="S742">
        <f>IF(T742="",0,IFERROR(IF(VLOOKUP(T742,T$38:T741,1,0)&gt;0,0,0),1))</f>
        <v>0</v>
      </c>
      <c r="T742" s="16">
        <f>IF(DATOS!J705=P$39,DATOS!C705,"")</f>
        <v>0</v>
      </c>
    </row>
    <row r="743" spans="18:20">
      <c r="R743">
        <f t="shared" ref="R743:R806" si="14">R742+S743</f>
        <v>1</v>
      </c>
      <c r="S743">
        <f>IF(T743="",0,IFERROR(IF(VLOOKUP(T743,T$38:T742,1,0)&gt;0,0,0),1))</f>
        <v>0</v>
      </c>
      <c r="T743" s="16">
        <f>IF(DATOS!J706=P$39,DATOS!C706,"")</f>
        <v>0</v>
      </c>
    </row>
    <row r="744" spans="18:20">
      <c r="R744">
        <f t="shared" si="14"/>
        <v>1</v>
      </c>
      <c r="S744">
        <f>IF(T744="",0,IFERROR(IF(VLOOKUP(T744,T$38:T743,1,0)&gt;0,0,0),1))</f>
        <v>0</v>
      </c>
      <c r="T744" s="16">
        <f>IF(DATOS!J707=P$39,DATOS!C707,"")</f>
        <v>0</v>
      </c>
    </row>
    <row r="745" spans="18:20">
      <c r="R745">
        <f t="shared" si="14"/>
        <v>1</v>
      </c>
      <c r="S745">
        <f>IF(T745="",0,IFERROR(IF(VLOOKUP(T745,T$38:T744,1,0)&gt;0,0,0),1))</f>
        <v>0</v>
      </c>
      <c r="T745" s="16">
        <f>IF(DATOS!J708=P$39,DATOS!C708,"")</f>
        <v>0</v>
      </c>
    </row>
    <row r="746" spans="18:20">
      <c r="R746">
        <f t="shared" si="14"/>
        <v>1</v>
      </c>
      <c r="S746">
        <f>IF(T746="",0,IFERROR(IF(VLOOKUP(T746,T$38:T745,1,0)&gt;0,0,0),1))</f>
        <v>0</v>
      </c>
      <c r="T746" s="16">
        <f>IF(DATOS!J709=P$39,DATOS!C709,"")</f>
        <v>0</v>
      </c>
    </row>
    <row r="747" spans="18:20">
      <c r="R747">
        <f t="shared" si="14"/>
        <v>1</v>
      </c>
      <c r="S747">
        <f>IF(T747="",0,IFERROR(IF(VLOOKUP(T747,T$38:T746,1,0)&gt;0,0,0),1))</f>
        <v>0</v>
      </c>
      <c r="T747" s="16">
        <f>IF(DATOS!J710=P$39,DATOS!C710,"")</f>
        <v>0</v>
      </c>
    </row>
    <row r="748" spans="18:20">
      <c r="R748">
        <f t="shared" si="14"/>
        <v>1</v>
      </c>
      <c r="S748">
        <f>IF(T748="",0,IFERROR(IF(VLOOKUP(T748,T$38:T747,1,0)&gt;0,0,0),1))</f>
        <v>0</v>
      </c>
      <c r="T748" s="16">
        <f>IF(DATOS!J711=P$39,DATOS!C711,"")</f>
        <v>0</v>
      </c>
    </row>
    <row r="749" spans="18:20">
      <c r="R749">
        <f t="shared" si="14"/>
        <v>1</v>
      </c>
      <c r="S749">
        <f>IF(T749="",0,IFERROR(IF(VLOOKUP(T749,T$38:T748,1,0)&gt;0,0,0),1))</f>
        <v>0</v>
      </c>
      <c r="T749" s="16">
        <f>IF(DATOS!J712=P$39,DATOS!C712,"")</f>
        <v>0</v>
      </c>
    </row>
    <row r="750" spans="18:20">
      <c r="R750">
        <f t="shared" si="14"/>
        <v>1</v>
      </c>
      <c r="S750">
        <f>IF(T750="",0,IFERROR(IF(VLOOKUP(T750,T$38:T749,1,0)&gt;0,0,0),1))</f>
        <v>0</v>
      </c>
      <c r="T750" s="16">
        <f>IF(DATOS!J713=P$39,DATOS!C713,"")</f>
        <v>0</v>
      </c>
    </row>
    <row r="751" spans="18:20">
      <c r="R751">
        <f t="shared" si="14"/>
        <v>1</v>
      </c>
      <c r="S751">
        <f>IF(T751="",0,IFERROR(IF(VLOOKUP(T751,T$38:T750,1,0)&gt;0,0,0),1))</f>
        <v>0</v>
      </c>
      <c r="T751" s="16">
        <f>IF(DATOS!J714=P$39,DATOS!C714,"")</f>
        <v>0</v>
      </c>
    </row>
    <row r="752" spans="18:20">
      <c r="R752">
        <f t="shared" si="14"/>
        <v>1</v>
      </c>
      <c r="S752">
        <f>IF(T752="",0,IFERROR(IF(VLOOKUP(T752,T$38:T751,1,0)&gt;0,0,0),1))</f>
        <v>0</v>
      </c>
      <c r="T752" s="16">
        <f>IF(DATOS!J715=P$39,DATOS!C715,"")</f>
        <v>0</v>
      </c>
    </row>
    <row r="753" spans="18:20">
      <c r="R753">
        <f t="shared" si="14"/>
        <v>1</v>
      </c>
      <c r="S753">
        <f>IF(T753="",0,IFERROR(IF(VLOOKUP(T753,T$38:T752,1,0)&gt;0,0,0),1))</f>
        <v>0</v>
      </c>
      <c r="T753" s="16">
        <f>IF(DATOS!J716=P$39,DATOS!C716,"")</f>
        <v>0</v>
      </c>
    </row>
    <row r="754" spans="18:20">
      <c r="R754">
        <f t="shared" si="14"/>
        <v>1</v>
      </c>
      <c r="S754">
        <f>IF(T754="",0,IFERROR(IF(VLOOKUP(T754,T$38:T753,1,0)&gt;0,0,0),1))</f>
        <v>0</v>
      </c>
      <c r="T754" s="16">
        <f>IF(DATOS!J717=P$39,DATOS!C717,"")</f>
        <v>0</v>
      </c>
    </row>
    <row r="755" spans="18:20">
      <c r="R755">
        <f t="shared" si="14"/>
        <v>1</v>
      </c>
      <c r="S755">
        <f>IF(T755="",0,IFERROR(IF(VLOOKUP(T755,T$38:T754,1,0)&gt;0,0,0),1))</f>
        <v>0</v>
      </c>
      <c r="T755" s="16">
        <f>IF(DATOS!J718=P$39,DATOS!C718,"")</f>
        <v>0</v>
      </c>
    </row>
    <row r="756" spans="18:20">
      <c r="R756">
        <f t="shared" si="14"/>
        <v>1</v>
      </c>
      <c r="S756">
        <f>IF(T756="",0,IFERROR(IF(VLOOKUP(T756,T$38:T755,1,0)&gt;0,0,0),1))</f>
        <v>0</v>
      </c>
      <c r="T756" s="16">
        <f>IF(DATOS!J719=P$39,DATOS!C719,"")</f>
        <v>0</v>
      </c>
    </row>
    <row r="757" spans="18:20">
      <c r="R757">
        <f t="shared" si="14"/>
        <v>1</v>
      </c>
      <c r="S757">
        <f>IF(T757="",0,IFERROR(IF(VLOOKUP(T757,T$38:T756,1,0)&gt;0,0,0),1))</f>
        <v>0</v>
      </c>
      <c r="T757" s="16">
        <f>IF(DATOS!J720=P$39,DATOS!C720,"")</f>
        <v>0</v>
      </c>
    </row>
    <row r="758" spans="18:20">
      <c r="R758">
        <f t="shared" si="14"/>
        <v>1</v>
      </c>
      <c r="S758">
        <f>IF(T758="",0,IFERROR(IF(VLOOKUP(T758,T$38:T757,1,0)&gt;0,0,0),1))</f>
        <v>0</v>
      </c>
      <c r="T758" s="16">
        <f>IF(DATOS!J721=P$39,DATOS!C721,"")</f>
        <v>0</v>
      </c>
    </row>
    <row r="759" spans="18:20">
      <c r="R759">
        <f t="shared" si="14"/>
        <v>1</v>
      </c>
      <c r="S759">
        <f>IF(T759="",0,IFERROR(IF(VLOOKUP(T759,T$38:T758,1,0)&gt;0,0,0),1))</f>
        <v>0</v>
      </c>
      <c r="T759" s="16">
        <f>IF(DATOS!J722=P$39,DATOS!C722,"")</f>
        <v>0</v>
      </c>
    </row>
    <row r="760" spans="18:20">
      <c r="R760">
        <f t="shared" si="14"/>
        <v>1</v>
      </c>
      <c r="S760">
        <f>IF(T760="",0,IFERROR(IF(VLOOKUP(T760,T$38:T759,1,0)&gt;0,0,0),1))</f>
        <v>0</v>
      </c>
      <c r="T760" s="16">
        <f>IF(DATOS!J723=P$39,DATOS!C723,"")</f>
        <v>0</v>
      </c>
    </row>
    <row r="761" spans="18:20">
      <c r="R761">
        <f t="shared" si="14"/>
        <v>1</v>
      </c>
      <c r="S761">
        <f>IF(T761="",0,IFERROR(IF(VLOOKUP(T761,T$38:T760,1,0)&gt;0,0,0),1))</f>
        <v>0</v>
      </c>
      <c r="T761" s="16">
        <f>IF(DATOS!J724=P$39,DATOS!C724,"")</f>
        <v>0</v>
      </c>
    </row>
    <row r="762" spans="18:20">
      <c r="R762">
        <f t="shared" si="14"/>
        <v>1</v>
      </c>
      <c r="S762">
        <f>IF(T762="",0,IFERROR(IF(VLOOKUP(T762,T$38:T761,1,0)&gt;0,0,0),1))</f>
        <v>0</v>
      </c>
      <c r="T762" s="16">
        <f>IF(DATOS!J725=P$39,DATOS!C725,"")</f>
        <v>0</v>
      </c>
    </row>
    <row r="763" spans="18:20">
      <c r="R763">
        <f t="shared" si="14"/>
        <v>1</v>
      </c>
      <c r="S763">
        <f>IF(T763="",0,IFERROR(IF(VLOOKUP(T763,T$38:T762,1,0)&gt;0,0,0),1))</f>
        <v>0</v>
      </c>
      <c r="T763" s="16">
        <f>IF(DATOS!J726=P$39,DATOS!C726,"")</f>
        <v>0</v>
      </c>
    </row>
    <row r="764" spans="18:20">
      <c r="R764">
        <f t="shared" si="14"/>
        <v>1</v>
      </c>
      <c r="S764">
        <f>IF(T764="",0,IFERROR(IF(VLOOKUP(T764,T$38:T763,1,0)&gt;0,0,0),1))</f>
        <v>0</v>
      </c>
      <c r="T764" s="16">
        <f>IF(DATOS!J727=P$39,DATOS!C727,"")</f>
        <v>0</v>
      </c>
    </row>
    <row r="765" spans="18:20">
      <c r="R765">
        <f t="shared" si="14"/>
        <v>1</v>
      </c>
      <c r="S765">
        <f>IF(T765="",0,IFERROR(IF(VLOOKUP(T765,T$38:T764,1,0)&gt;0,0,0),1))</f>
        <v>0</v>
      </c>
      <c r="T765" s="16">
        <f>IF(DATOS!J728=P$39,DATOS!C728,"")</f>
        <v>0</v>
      </c>
    </row>
    <row r="766" spans="18:20">
      <c r="R766">
        <f t="shared" si="14"/>
        <v>1</v>
      </c>
      <c r="S766">
        <f>IF(T766="",0,IFERROR(IF(VLOOKUP(T766,T$38:T765,1,0)&gt;0,0,0),1))</f>
        <v>0</v>
      </c>
      <c r="T766" s="16">
        <f>IF(DATOS!J729=P$39,DATOS!C729,"")</f>
        <v>0</v>
      </c>
    </row>
    <row r="767" spans="18:20">
      <c r="R767">
        <f t="shared" si="14"/>
        <v>1</v>
      </c>
      <c r="S767">
        <f>IF(T767="",0,IFERROR(IF(VLOOKUP(T767,T$38:T766,1,0)&gt;0,0,0),1))</f>
        <v>0</v>
      </c>
      <c r="T767" s="16">
        <f>IF(DATOS!J730=P$39,DATOS!C730,"")</f>
        <v>0</v>
      </c>
    </row>
    <row r="768" spans="18:20">
      <c r="R768">
        <f t="shared" si="14"/>
        <v>1</v>
      </c>
      <c r="S768">
        <f>IF(T768="",0,IFERROR(IF(VLOOKUP(T768,T$38:T767,1,0)&gt;0,0,0),1))</f>
        <v>0</v>
      </c>
      <c r="T768" s="16">
        <f>IF(DATOS!J731=P$39,DATOS!C731,"")</f>
        <v>0</v>
      </c>
    </row>
    <row r="769" spans="18:20">
      <c r="R769">
        <f t="shared" si="14"/>
        <v>1</v>
      </c>
      <c r="S769">
        <f>IF(T769="",0,IFERROR(IF(VLOOKUP(T769,T$38:T768,1,0)&gt;0,0,0),1))</f>
        <v>0</v>
      </c>
      <c r="T769" s="16">
        <f>IF(DATOS!J732=P$39,DATOS!C732,"")</f>
        <v>0</v>
      </c>
    </row>
    <row r="770" spans="18:20">
      <c r="R770">
        <f t="shared" si="14"/>
        <v>1</v>
      </c>
      <c r="S770">
        <f>IF(T770="",0,IFERROR(IF(VLOOKUP(T770,T$38:T769,1,0)&gt;0,0,0),1))</f>
        <v>0</v>
      </c>
      <c r="T770" s="16">
        <f>IF(DATOS!J733=P$39,DATOS!C733,"")</f>
        <v>0</v>
      </c>
    </row>
    <row r="771" spans="18:20">
      <c r="R771">
        <f t="shared" si="14"/>
        <v>1</v>
      </c>
      <c r="S771">
        <f>IF(T771="",0,IFERROR(IF(VLOOKUP(T771,T$38:T770,1,0)&gt;0,0,0),1))</f>
        <v>0</v>
      </c>
      <c r="T771" s="16">
        <f>IF(DATOS!J734=P$39,DATOS!C734,"")</f>
        <v>0</v>
      </c>
    </row>
    <row r="772" spans="18:20">
      <c r="R772">
        <f t="shared" si="14"/>
        <v>1</v>
      </c>
      <c r="S772">
        <f>IF(T772="",0,IFERROR(IF(VLOOKUP(T772,T$38:T771,1,0)&gt;0,0,0),1))</f>
        <v>0</v>
      </c>
      <c r="T772" s="16">
        <f>IF(DATOS!J735=P$39,DATOS!C735,"")</f>
        <v>0</v>
      </c>
    </row>
    <row r="773" spans="18:20">
      <c r="R773">
        <f t="shared" si="14"/>
        <v>1</v>
      </c>
      <c r="S773">
        <f>IF(T773="",0,IFERROR(IF(VLOOKUP(T773,T$38:T772,1,0)&gt;0,0,0),1))</f>
        <v>0</v>
      </c>
      <c r="T773" s="16">
        <f>IF(DATOS!J736=P$39,DATOS!C736,"")</f>
        <v>0</v>
      </c>
    </row>
    <row r="774" spans="18:20">
      <c r="R774">
        <f t="shared" si="14"/>
        <v>1</v>
      </c>
      <c r="S774">
        <f>IF(T774="",0,IFERROR(IF(VLOOKUP(T774,T$38:T773,1,0)&gt;0,0,0),1))</f>
        <v>0</v>
      </c>
      <c r="T774" s="16">
        <f>IF(DATOS!J737=P$39,DATOS!C737,"")</f>
        <v>0</v>
      </c>
    </row>
    <row r="775" spans="18:20">
      <c r="R775">
        <f t="shared" si="14"/>
        <v>1</v>
      </c>
      <c r="S775">
        <f>IF(T775="",0,IFERROR(IF(VLOOKUP(T775,T$38:T774,1,0)&gt;0,0,0),1))</f>
        <v>0</v>
      </c>
      <c r="T775" s="16">
        <f>IF(DATOS!J738=P$39,DATOS!C738,"")</f>
        <v>0</v>
      </c>
    </row>
    <row r="776" spans="18:20">
      <c r="R776">
        <f t="shared" si="14"/>
        <v>1</v>
      </c>
      <c r="S776">
        <f>IF(T776="",0,IFERROR(IF(VLOOKUP(T776,T$38:T775,1,0)&gt;0,0,0),1))</f>
        <v>0</v>
      </c>
      <c r="T776" s="16">
        <f>IF(DATOS!J739=P$39,DATOS!C739,"")</f>
        <v>0</v>
      </c>
    </row>
    <row r="777" spans="18:20">
      <c r="R777">
        <f t="shared" si="14"/>
        <v>1</v>
      </c>
      <c r="S777">
        <f>IF(T777="",0,IFERROR(IF(VLOOKUP(T777,T$38:T776,1,0)&gt;0,0,0),1))</f>
        <v>0</v>
      </c>
      <c r="T777" s="16">
        <f>IF(DATOS!J740=P$39,DATOS!C740,"")</f>
        <v>0</v>
      </c>
    </row>
    <row r="778" spans="18:20">
      <c r="R778">
        <f t="shared" si="14"/>
        <v>1</v>
      </c>
      <c r="S778">
        <f>IF(T778="",0,IFERROR(IF(VLOOKUP(T778,T$38:T777,1,0)&gt;0,0,0),1))</f>
        <v>0</v>
      </c>
      <c r="T778" s="16">
        <f>IF(DATOS!J741=P$39,DATOS!C741,"")</f>
        <v>0</v>
      </c>
    </row>
    <row r="779" spans="18:20">
      <c r="R779">
        <f t="shared" si="14"/>
        <v>1</v>
      </c>
      <c r="S779">
        <f>IF(T779="",0,IFERROR(IF(VLOOKUP(T779,T$38:T778,1,0)&gt;0,0,0),1))</f>
        <v>0</v>
      </c>
      <c r="T779" s="16">
        <f>IF(DATOS!J742=P$39,DATOS!C742,"")</f>
        <v>0</v>
      </c>
    </row>
    <row r="780" spans="18:20">
      <c r="R780">
        <f t="shared" si="14"/>
        <v>1</v>
      </c>
      <c r="S780">
        <f>IF(T780="",0,IFERROR(IF(VLOOKUP(T780,T$38:T779,1,0)&gt;0,0,0),1))</f>
        <v>0</v>
      </c>
      <c r="T780" s="16">
        <f>IF(DATOS!J743=P$39,DATOS!C743,"")</f>
        <v>0</v>
      </c>
    </row>
    <row r="781" spans="18:20">
      <c r="R781">
        <f t="shared" si="14"/>
        <v>1</v>
      </c>
      <c r="S781">
        <f>IF(T781="",0,IFERROR(IF(VLOOKUP(T781,T$38:T780,1,0)&gt;0,0,0),1))</f>
        <v>0</v>
      </c>
      <c r="T781" s="16">
        <f>IF(DATOS!J744=P$39,DATOS!C744,"")</f>
        <v>0</v>
      </c>
    </row>
    <row r="782" spans="18:20">
      <c r="R782">
        <f t="shared" si="14"/>
        <v>1</v>
      </c>
      <c r="S782">
        <f>IF(T782="",0,IFERROR(IF(VLOOKUP(T782,T$38:T781,1,0)&gt;0,0,0),1))</f>
        <v>0</v>
      </c>
      <c r="T782" s="16">
        <f>IF(DATOS!J745=P$39,DATOS!C745,"")</f>
        <v>0</v>
      </c>
    </row>
    <row r="783" spans="18:20">
      <c r="R783">
        <f t="shared" si="14"/>
        <v>1</v>
      </c>
      <c r="S783">
        <f>IF(T783="",0,IFERROR(IF(VLOOKUP(T783,T$38:T782,1,0)&gt;0,0,0),1))</f>
        <v>0</v>
      </c>
      <c r="T783" s="16">
        <f>IF(DATOS!J746=P$39,DATOS!C746,"")</f>
        <v>0</v>
      </c>
    </row>
    <row r="784" spans="18:20">
      <c r="R784">
        <f t="shared" si="14"/>
        <v>1</v>
      </c>
      <c r="S784">
        <f>IF(T784="",0,IFERROR(IF(VLOOKUP(T784,T$38:T783,1,0)&gt;0,0,0),1))</f>
        <v>0</v>
      </c>
      <c r="T784" s="16">
        <f>IF(DATOS!J747=P$39,DATOS!C747,"")</f>
        <v>0</v>
      </c>
    </row>
    <row r="785" spans="18:20">
      <c r="R785">
        <f t="shared" si="14"/>
        <v>1</v>
      </c>
      <c r="S785">
        <f>IF(T785="",0,IFERROR(IF(VLOOKUP(T785,T$38:T784,1,0)&gt;0,0,0),1))</f>
        <v>0</v>
      </c>
      <c r="T785" s="16">
        <f>IF(DATOS!J748=P$39,DATOS!C748,"")</f>
        <v>0</v>
      </c>
    </row>
    <row r="786" spans="18:20">
      <c r="R786">
        <f t="shared" si="14"/>
        <v>1</v>
      </c>
      <c r="S786">
        <f>IF(T786="",0,IFERROR(IF(VLOOKUP(T786,T$38:T785,1,0)&gt;0,0,0),1))</f>
        <v>0</v>
      </c>
      <c r="T786" s="16">
        <f>IF(DATOS!J749=P$39,DATOS!C749,"")</f>
        <v>0</v>
      </c>
    </row>
    <row r="787" spans="18:20">
      <c r="R787">
        <f t="shared" si="14"/>
        <v>1</v>
      </c>
      <c r="S787">
        <f>IF(T787="",0,IFERROR(IF(VLOOKUP(T787,T$38:T786,1,0)&gt;0,0,0),1))</f>
        <v>0</v>
      </c>
      <c r="T787" s="16">
        <f>IF(DATOS!J750=P$39,DATOS!C750,"")</f>
        <v>0</v>
      </c>
    </row>
    <row r="788" spans="18:20">
      <c r="R788">
        <f t="shared" si="14"/>
        <v>1</v>
      </c>
      <c r="S788">
        <f>IF(T788="",0,IFERROR(IF(VLOOKUP(T788,T$38:T787,1,0)&gt;0,0,0),1))</f>
        <v>0</v>
      </c>
      <c r="T788" s="16">
        <f>IF(DATOS!J751=P$39,DATOS!C751,"")</f>
        <v>0</v>
      </c>
    </row>
    <row r="789" spans="18:20">
      <c r="R789">
        <f t="shared" si="14"/>
        <v>1</v>
      </c>
      <c r="S789">
        <f>IF(T789="",0,IFERROR(IF(VLOOKUP(T789,T$38:T788,1,0)&gt;0,0,0),1))</f>
        <v>0</v>
      </c>
      <c r="T789" s="16">
        <f>IF(DATOS!J752=P$39,DATOS!C752,"")</f>
        <v>0</v>
      </c>
    </row>
    <row r="790" spans="18:20">
      <c r="R790">
        <f t="shared" si="14"/>
        <v>1</v>
      </c>
      <c r="S790">
        <f>IF(T790="",0,IFERROR(IF(VLOOKUP(T790,T$38:T789,1,0)&gt;0,0,0),1))</f>
        <v>0</v>
      </c>
      <c r="T790" s="16">
        <f>IF(DATOS!J753=P$39,DATOS!C753,"")</f>
        <v>0</v>
      </c>
    </row>
    <row r="791" spans="18:20">
      <c r="R791">
        <f t="shared" si="14"/>
        <v>1</v>
      </c>
      <c r="S791">
        <f>IF(T791="",0,IFERROR(IF(VLOOKUP(T791,T$38:T790,1,0)&gt;0,0,0),1))</f>
        <v>0</v>
      </c>
      <c r="T791" s="16">
        <f>IF(DATOS!J754=P$39,DATOS!C754,"")</f>
        <v>0</v>
      </c>
    </row>
    <row r="792" spans="18:20">
      <c r="R792">
        <f t="shared" si="14"/>
        <v>1</v>
      </c>
      <c r="S792">
        <f>IF(T792="",0,IFERROR(IF(VLOOKUP(T792,T$38:T791,1,0)&gt;0,0,0),1))</f>
        <v>0</v>
      </c>
      <c r="T792" s="16">
        <f>IF(DATOS!J755=P$39,DATOS!C755,"")</f>
        <v>0</v>
      </c>
    </row>
    <row r="793" spans="18:20">
      <c r="R793">
        <f t="shared" si="14"/>
        <v>1</v>
      </c>
      <c r="S793">
        <f>IF(T793="",0,IFERROR(IF(VLOOKUP(T793,T$38:T792,1,0)&gt;0,0,0),1))</f>
        <v>0</v>
      </c>
      <c r="T793" s="16">
        <f>IF(DATOS!J756=P$39,DATOS!C756,"")</f>
        <v>0</v>
      </c>
    </row>
    <row r="794" spans="18:20">
      <c r="R794">
        <f t="shared" si="14"/>
        <v>1</v>
      </c>
      <c r="S794">
        <f>IF(T794="",0,IFERROR(IF(VLOOKUP(T794,T$38:T793,1,0)&gt;0,0,0),1))</f>
        <v>0</v>
      </c>
      <c r="T794" s="16">
        <f>IF(DATOS!J757=P$39,DATOS!C757,"")</f>
        <v>0</v>
      </c>
    </row>
    <row r="795" spans="18:20">
      <c r="R795">
        <f t="shared" si="14"/>
        <v>1</v>
      </c>
      <c r="S795">
        <f>IF(T795="",0,IFERROR(IF(VLOOKUP(T795,T$38:T794,1,0)&gt;0,0,0),1))</f>
        <v>0</v>
      </c>
      <c r="T795" s="16">
        <f>IF(DATOS!J758=P$39,DATOS!C758,"")</f>
        <v>0</v>
      </c>
    </row>
    <row r="796" spans="18:20">
      <c r="R796">
        <f t="shared" si="14"/>
        <v>1</v>
      </c>
      <c r="S796">
        <f>IF(T796="",0,IFERROR(IF(VLOOKUP(T796,T$38:T795,1,0)&gt;0,0,0),1))</f>
        <v>0</v>
      </c>
      <c r="T796" s="16">
        <f>IF(DATOS!J759=P$39,DATOS!C759,"")</f>
        <v>0</v>
      </c>
    </row>
    <row r="797" spans="18:20">
      <c r="R797">
        <f t="shared" si="14"/>
        <v>1</v>
      </c>
      <c r="S797">
        <f>IF(T797="",0,IFERROR(IF(VLOOKUP(T797,T$38:T796,1,0)&gt;0,0,0),1))</f>
        <v>0</v>
      </c>
      <c r="T797" s="16">
        <f>IF(DATOS!J760=P$39,DATOS!C760,"")</f>
        <v>0</v>
      </c>
    </row>
    <row r="798" spans="18:20">
      <c r="R798">
        <f t="shared" si="14"/>
        <v>1</v>
      </c>
      <c r="S798">
        <f>IF(T798="",0,IFERROR(IF(VLOOKUP(T798,T$38:T797,1,0)&gt;0,0,0),1))</f>
        <v>0</v>
      </c>
      <c r="T798" s="16">
        <f>IF(DATOS!J761=P$39,DATOS!C761,"")</f>
        <v>0</v>
      </c>
    </row>
    <row r="799" spans="18:20">
      <c r="R799">
        <f t="shared" si="14"/>
        <v>1</v>
      </c>
      <c r="S799">
        <f>IF(T799="",0,IFERROR(IF(VLOOKUP(T799,T$38:T798,1,0)&gt;0,0,0),1))</f>
        <v>0</v>
      </c>
      <c r="T799" s="16">
        <f>IF(DATOS!J762=P$39,DATOS!C762,"")</f>
        <v>0</v>
      </c>
    </row>
    <row r="800" spans="18:20">
      <c r="R800">
        <f t="shared" si="14"/>
        <v>1</v>
      </c>
      <c r="S800">
        <f>IF(T800="",0,IFERROR(IF(VLOOKUP(T800,T$38:T799,1,0)&gt;0,0,0),1))</f>
        <v>0</v>
      </c>
      <c r="T800" s="16">
        <f>IF(DATOS!J763=P$39,DATOS!C763,"")</f>
        <v>0</v>
      </c>
    </row>
    <row r="801" spans="18:20">
      <c r="R801">
        <f t="shared" si="14"/>
        <v>1</v>
      </c>
      <c r="S801">
        <f>IF(T801="",0,IFERROR(IF(VLOOKUP(T801,T$38:T800,1,0)&gt;0,0,0),1))</f>
        <v>0</v>
      </c>
      <c r="T801" s="16">
        <f>IF(DATOS!J764=P$39,DATOS!C764,"")</f>
        <v>0</v>
      </c>
    </row>
    <row r="802" spans="18:20">
      <c r="R802">
        <f t="shared" si="14"/>
        <v>1</v>
      </c>
      <c r="S802">
        <f>IF(T802="",0,IFERROR(IF(VLOOKUP(T802,T$38:T801,1,0)&gt;0,0,0),1))</f>
        <v>0</v>
      </c>
      <c r="T802" s="16">
        <f>IF(DATOS!J765=P$39,DATOS!C765,"")</f>
        <v>0</v>
      </c>
    </row>
    <row r="803" spans="18:20">
      <c r="R803">
        <f t="shared" si="14"/>
        <v>1</v>
      </c>
      <c r="S803">
        <f>IF(T803="",0,IFERROR(IF(VLOOKUP(T803,T$38:T802,1,0)&gt;0,0,0),1))</f>
        <v>0</v>
      </c>
      <c r="T803" s="16">
        <f>IF(DATOS!J766=P$39,DATOS!C766,"")</f>
        <v>0</v>
      </c>
    </row>
    <row r="804" spans="18:20">
      <c r="R804">
        <f t="shared" si="14"/>
        <v>1</v>
      </c>
      <c r="S804">
        <f>IF(T804="",0,IFERROR(IF(VLOOKUP(T804,T$38:T803,1,0)&gt;0,0,0),1))</f>
        <v>0</v>
      </c>
      <c r="T804" s="16">
        <f>IF(DATOS!J767=P$39,DATOS!C767,"")</f>
        <v>0</v>
      </c>
    </row>
    <row r="805" spans="18:20">
      <c r="R805">
        <f t="shared" si="14"/>
        <v>1</v>
      </c>
      <c r="S805">
        <f>IF(T805="",0,IFERROR(IF(VLOOKUP(T805,T$38:T804,1,0)&gt;0,0,0),1))</f>
        <v>0</v>
      </c>
      <c r="T805" s="16">
        <f>IF(DATOS!J768=P$39,DATOS!C768,"")</f>
        <v>0</v>
      </c>
    </row>
    <row r="806" spans="18:20">
      <c r="R806">
        <f t="shared" si="14"/>
        <v>1</v>
      </c>
      <c r="S806">
        <f>IF(T806="",0,IFERROR(IF(VLOOKUP(T806,T$38:T805,1,0)&gt;0,0,0),1))</f>
        <v>0</v>
      </c>
      <c r="T806" s="16">
        <f>IF(DATOS!J769=P$39,DATOS!C769,"")</f>
        <v>0</v>
      </c>
    </row>
    <row r="807" spans="18:20">
      <c r="R807">
        <f t="shared" ref="R807:R870" si="15">R806+S807</f>
        <v>1</v>
      </c>
      <c r="S807">
        <f>IF(T807="",0,IFERROR(IF(VLOOKUP(T807,T$38:T806,1,0)&gt;0,0,0),1))</f>
        <v>0</v>
      </c>
      <c r="T807" s="16">
        <f>IF(DATOS!J770=P$39,DATOS!C770,"")</f>
        <v>0</v>
      </c>
    </row>
    <row r="808" spans="18:20">
      <c r="R808">
        <f t="shared" si="15"/>
        <v>1</v>
      </c>
      <c r="S808">
        <f>IF(T808="",0,IFERROR(IF(VLOOKUP(T808,T$38:T807,1,0)&gt;0,0,0),1))</f>
        <v>0</v>
      </c>
      <c r="T808" s="16">
        <f>IF(DATOS!J771=P$39,DATOS!C771,"")</f>
        <v>0</v>
      </c>
    </row>
    <row r="809" spans="18:20">
      <c r="R809">
        <f t="shared" si="15"/>
        <v>1</v>
      </c>
      <c r="S809">
        <f>IF(T809="",0,IFERROR(IF(VLOOKUP(T809,T$38:T808,1,0)&gt;0,0,0),1))</f>
        <v>0</v>
      </c>
      <c r="T809" s="16">
        <f>IF(DATOS!J772=P$39,DATOS!C772,"")</f>
        <v>0</v>
      </c>
    </row>
    <row r="810" spans="18:20">
      <c r="R810">
        <f t="shared" si="15"/>
        <v>1</v>
      </c>
      <c r="S810">
        <f>IF(T810="",0,IFERROR(IF(VLOOKUP(T810,T$38:T809,1,0)&gt;0,0,0),1))</f>
        <v>0</v>
      </c>
      <c r="T810" s="16">
        <f>IF(DATOS!J773=P$39,DATOS!C773,"")</f>
        <v>0</v>
      </c>
    </row>
    <row r="811" spans="18:20">
      <c r="R811">
        <f t="shared" si="15"/>
        <v>1</v>
      </c>
      <c r="S811">
        <f>IF(T811="",0,IFERROR(IF(VLOOKUP(T811,T$38:T810,1,0)&gt;0,0,0),1))</f>
        <v>0</v>
      </c>
      <c r="T811" s="16">
        <f>IF(DATOS!J774=P$39,DATOS!C774,"")</f>
        <v>0</v>
      </c>
    </row>
    <row r="812" spans="18:20">
      <c r="R812">
        <f t="shared" si="15"/>
        <v>1</v>
      </c>
      <c r="S812">
        <f>IF(T812="",0,IFERROR(IF(VLOOKUP(T812,T$38:T811,1,0)&gt;0,0,0),1))</f>
        <v>0</v>
      </c>
      <c r="T812" s="16">
        <f>IF(DATOS!J775=P$39,DATOS!C775,"")</f>
        <v>0</v>
      </c>
    </row>
    <row r="813" spans="18:20">
      <c r="R813">
        <f t="shared" si="15"/>
        <v>1</v>
      </c>
      <c r="S813">
        <f>IF(T813="",0,IFERROR(IF(VLOOKUP(T813,T$38:T812,1,0)&gt;0,0,0),1))</f>
        <v>0</v>
      </c>
      <c r="T813" s="16">
        <f>IF(DATOS!J776=P$39,DATOS!C776,"")</f>
        <v>0</v>
      </c>
    </row>
    <row r="814" spans="18:20">
      <c r="R814">
        <f t="shared" si="15"/>
        <v>1</v>
      </c>
      <c r="S814">
        <f>IF(T814="",0,IFERROR(IF(VLOOKUP(T814,T$38:T813,1,0)&gt;0,0,0),1))</f>
        <v>0</v>
      </c>
      <c r="T814" s="16">
        <f>IF(DATOS!J777=P$39,DATOS!C777,"")</f>
        <v>0</v>
      </c>
    </row>
    <row r="815" spans="18:20">
      <c r="R815">
        <f t="shared" si="15"/>
        <v>1</v>
      </c>
      <c r="S815">
        <f>IF(T815="",0,IFERROR(IF(VLOOKUP(T815,T$38:T814,1,0)&gt;0,0,0),1))</f>
        <v>0</v>
      </c>
      <c r="T815" s="16">
        <f>IF(DATOS!J778=P$39,DATOS!C778,"")</f>
        <v>0</v>
      </c>
    </row>
    <row r="816" spans="18:20">
      <c r="R816">
        <f t="shared" si="15"/>
        <v>1</v>
      </c>
      <c r="S816">
        <f>IF(T816="",0,IFERROR(IF(VLOOKUP(T816,T$38:T815,1,0)&gt;0,0,0),1))</f>
        <v>0</v>
      </c>
      <c r="T816" s="16">
        <f>IF(DATOS!J779=P$39,DATOS!C779,"")</f>
        <v>0</v>
      </c>
    </row>
    <row r="817" spans="18:20">
      <c r="R817">
        <f t="shared" si="15"/>
        <v>1</v>
      </c>
      <c r="S817">
        <f>IF(T817="",0,IFERROR(IF(VLOOKUP(T817,T$38:T816,1,0)&gt;0,0,0),1))</f>
        <v>0</v>
      </c>
      <c r="T817" s="16">
        <f>IF(DATOS!J780=P$39,DATOS!C780,"")</f>
        <v>0</v>
      </c>
    </row>
    <row r="818" spans="18:20">
      <c r="R818">
        <f t="shared" si="15"/>
        <v>1</v>
      </c>
      <c r="S818">
        <f>IF(T818="",0,IFERROR(IF(VLOOKUP(T818,T$38:T817,1,0)&gt;0,0,0),1))</f>
        <v>0</v>
      </c>
      <c r="T818" s="16">
        <f>IF(DATOS!J781=P$39,DATOS!C781,"")</f>
        <v>0</v>
      </c>
    </row>
    <row r="819" spans="18:20">
      <c r="R819">
        <f t="shared" si="15"/>
        <v>1</v>
      </c>
      <c r="S819">
        <f>IF(T819="",0,IFERROR(IF(VLOOKUP(T819,T$38:T818,1,0)&gt;0,0,0),1))</f>
        <v>0</v>
      </c>
      <c r="T819" s="16">
        <f>IF(DATOS!J782=P$39,DATOS!C782,"")</f>
        <v>0</v>
      </c>
    </row>
    <row r="820" spans="18:20">
      <c r="R820">
        <f t="shared" si="15"/>
        <v>1</v>
      </c>
      <c r="S820">
        <f>IF(T820="",0,IFERROR(IF(VLOOKUP(T820,T$38:T819,1,0)&gt;0,0,0),1))</f>
        <v>0</v>
      </c>
      <c r="T820" s="16">
        <f>IF(DATOS!J783=P$39,DATOS!C783,"")</f>
        <v>0</v>
      </c>
    </row>
    <row r="821" spans="18:20">
      <c r="R821">
        <f t="shared" si="15"/>
        <v>1</v>
      </c>
      <c r="S821">
        <f>IF(T821="",0,IFERROR(IF(VLOOKUP(T821,T$38:T820,1,0)&gt;0,0,0),1))</f>
        <v>0</v>
      </c>
      <c r="T821" s="16">
        <f>IF(DATOS!J784=P$39,DATOS!C784,"")</f>
        <v>0</v>
      </c>
    </row>
    <row r="822" spans="18:20">
      <c r="R822">
        <f t="shared" si="15"/>
        <v>1</v>
      </c>
      <c r="S822">
        <f>IF(T822="",0,IFERROR(IF(VLOOKUP(T822,T$38:T821,1,0)&gt;0,0,0),1))</f>
        <v>0</v>
      </c>
      <c r="T822" s="16">
        <f>IF(DATOS!J785=P$39,DATOS!C785,"")</f>
        <v>0</v>
      </c>
    </row>
    <row r="823" spans="18:20">
      <c r="R823">
        <f t="shared" si="15"/>
        <v>1</v>
      </c>
      <c r="S823">
        <f>IF(T823="",0,IFERROR(IF(VLOOKUP(T823,T$38:T822,1,0)&gt;0,0,0),1))</f>
        <v>0</v>
      </c>
      <c r="T823" s="16">
        <f>IF(DATOS!J786=P$39,DATOS!C786,"")</f>
        <v>0</v>
      </c>
    </row>
    <row r="824" spans="18:20">
      <c r="R824">
        <f t="shared" si="15"/>
        <v>1</v>
      </c>
      <c r="S824">
        <f>IF(T824="",0,IFERROR(IF(VLOOKUP(T824,T$38:T823,1,0)&gt;0,0,0),1))</f>
        <v>0</v>
      </c>
      <c r="T824" s="16">
        <f>IF(DATOS!J787=P$39,DATOS!C787,"")</f>
        <v>0</v>
      </c>
    </row>
    <row r="825" spans="18:20">
      <c r="R825">
        <f t="shared" si="15"/>
        <v>1</v>
      </c>
      <c r="S825">
        <f>IF(T825="",0,IFERROR(IF(VLOOKUP(T825,T$38:T824,1,0)&gt;0,0,0),1))</f>
        <v>0</v>
      </c>
      <c r="T825" s="16">
        <f>IF(DATOS!J788=P$39,DATOS!C788,"")</f>
        <v>0</v>
      </c>
    </row>
    <row r="826" spans="18:20">
      <c r="R826">
        <f t="shared" si="15"/>
        <v>1</v>
      </c>
      <c r="S826">
        <f>IF(T826="",0,IFERROR(IF(VLOOKUP(T826,T$38:T825,1,0)&gt;0,0,0),1))</f>
        <v>0</v>
      </c>
      <c r="T826" s="16">
        <f>IF(DATOS!J789=P$39,DATOS!C789,"")</f>
        <v>0</v>
      </c>
    </row>
    <row r="827" spans="18:20">
      <c r="R827">
        <f t="shared" si="15"/>
        <v>1</v>
      </c>
      <c r="S827">
        <f>IF(T827="",0,IFERROR(IF(VLOOKUP(T827,T$38:T826,1,0)&gt;0,0,0),1))</f>
        <v>0</v>
      </c>
      <c r="T827" s="16">
        <f>IF(DATOS!J790=P$39,DATOS!C790,"")</f>
        <v>0</v>
      </c>
    </row>
    <row r="828" spans="18:20">
      <c r="R828">
        <f t="shared" si="15"/>
        <v>1</v>
      </c>
      <c r="S828">
        <f>IF(T828="",0,IFERROR(IF(VLOOKUP(T828,T$38:T827,1,0)&gt;0,0,0),1))</f>
        <v>0</v>
      </c>
      <c r="T828" s="16">
        <f>IF(DATOS!J791=P$39,DATOS!C791,"")</f>
        <v>0</v>
      </c>
    </row>
    <row r="829" spans="18:20">
      <c r="R829">
        <f t="shared" si="15"/>
        <v>1</v>
      </c>
      <c r="S829">
        <f>IF(T829="",0,IFERROR(IF(VLOOKUP(T829,T$38:T828,1,0)&gt;0,0,0),1))</f>
        <v>0</v>
      </c>
      <c r="T829" s="16">
        <f>IF(DATOS!J792=P$39,DATOS!C792,"")</f>
        <v>0</v>
      </c>
    </row>
    <row r="830" spans="18:20">
      <c r="R830">
        <f t="shared" si="15"/>
        <v>1</v>
      </c>
      <c r="S830">
        <f>IF(T830="",0,IFERROR(IF(VLOOKUP(T830,T$38:T829,1,0)&gt;0,0,0),1))</f>
        <v>0</v>
      </c>
      <c r="T830" s="16">
        <f>IF(DATOS!J793=P$39,DATOS!C793,"")</f>
        <v>0</v>
      </c>
    </row>
    <row r="831" spans="18:20">
      <c r="R831">
        <f t="shared" si="15"/>
        <v>1</v>
      </c>
      <c r="S831">
        <f>IF(T831="",0,IFERROR(IF(VLOOKUP(T831,T$38:T830,1,0)&gt;0,0,0),1))</f>
        <v>0</v>
      </c>
      <c r="T831" s="16">
        <f>IF(DATOS!J794=P$39,DATOS!C794,"")</f>
        <v>0</v>
      </c>
    </row>
    <row r="832" spans="18:20">
      <c r="R832">
        <f t="shared" si="15"/>
        <v>1</v>
      </c>
      <c r="S832">
        <f>IF(T832="",0,IFERROR(IF(VLOOKUP(T832,T$38:T831,1,0)&gt;0,0,0),1))</f>
        <v>0</v>
      </c>
      <c r="T832" s="16">
        <f>IF(DATOS!J795=P$39,DATOS!C795,"")</f>
        <v>0</v>
      </c>
    </row>
    <row r="833" spans="18:20">
      <c r="R833">
        <f t="shared" si="15"/>
        <v>1</v>
      </c>
      <c r="S833">
        <f>IF(T833="",0,IFERROR(IF(VLOOKUP(T833,T$38:T832,1,0)&gt;0,0,0),1))</f>
        <v>0</v>
      </c>
      <c r="T833" s="16">
        <f>IF(DATOS!J796=P$39,DATOS!C796,"")</f>
        <v>0</v>
      </c>
    </row>
    <row r="834" spans="18:20">
      <c r="R834">
        <f t="shared" si="15"/>
        <v>1</v>
      </c>
      <c r="S834">
        <f>IF(T834="",0,IFERROR(IF(VLOOKUP(T834,T$38:T833,1,0)&gt;0,0,0),1))</f>
        <v>0</v>
      </c>
      <c r="T834" s="16">
        <f>IF(DATOS!J797=P$39,DATOS!C797,"")</f>
        <v>0</v>
      </c>
    </row>
    <row r="835" spans="18:20">
      <c r="R835">
        <f t="shared" si="15"/>
        <v>1</v>
      </c>
      <c r="S835">
        <f>IF(T835="",0,IFERROR(IF(VLOOKUP(T835,T$38:T834,1,0)&gt;0,0,0),1))</f>
        <v>0</v>
      </c>
      <c r="T835" s="16">
        <f>IF(DATOS!J798=P$39,DATOS!C798,"")</f>
        <v>0</v>
      </c>
    </row>
    <row r="836" spans="18:20">
      <c r="R836">
        <f t="shared" si="15"/>
        <v>1</v>
      </c>
      <c r="S836">
        <f>IF(T836="",0,IFERROR(IF(VLOOKUP(T836,T$38:T835,1,0)&gt;0,0,0),1))</f>
        <v>0</v>
      </c>
      <c r="T836" s="16">
        <f>IF(DATOS!J799=P$39,DATOS!C799,"")</f>
        <v>0</v>
      </c>
    </row>
    <row r="837" spans="18:20">
      <c r="R837">
        <f t="shared" si="15"/>
        <v>1</v>
      </c>
      <c r="S837">
        <f>IF(T837="",0,IFERROR(IF(VLOOKUP(T837,T$38:T836,1,0)&gt;0,0,0),1))</f>
        <v>0</v>
      </c>
      <c r="T837" s="16">
        <f>IF(DATOS!J800=P$39,DATOS!C800,"")</f>
        <v>0</v>
      </c>
    </row>
    <row r="838" spans="18:20">
      <c r="R838">
        <f t="shared" si="15"/>
        <v>1</v>
      </c>
      <c r="S838">
        <f>IF(T838="",0,IFERROR(IF(VLOOKUP(T838,T$38:T837,1,0)&gt;0,0,0),1))</f>
        <v>0</v>
      </c>
      <c r="T838" s="16">
        <f>IF(DATOS!J801=P$39,DATOS!C801,"")</f>
        <v>0</v>
      </c>
    </row>
    <row r="839" spans="18:20">
      <c r="R839">
        <f t="shared" si="15"/>
        <v>1</v>
      </c>
      <c r="S839">
        <f>IF(T839="",0,IFERROR(IF(VLOOKUP(T839,T$38:T838,1,0)&gt;0,0,0),1))</f>
        <v>0</v>
      </c>
      <c r="T839" s="16">
        <f>IF(DATOS!J802=P$39,DATOS!C802,"")</f>
        <v>0</v>
      </c>
    </row>
    <row r="840" spans="18:20">
      <c r="R840">
        <f t="shared" si="15"/>
        <v>1</v>
      </c>
      <c r="S840">
        <f>IF(T840="",0,IFERROR(IF(VLOOKUP(T840,T$38:T839,1,0)&gt;0,0,0),1))</f>
        <v>0</v>
      </c>
      <c r="T840" s="16">
        <f>IF(DATOS!J803=P$39,DATOS!C803,"")</f>
        <v>0</v>
      </c>
    </row>
    <row r="841" spans="18:20">
      <c r="R841">
        <f t="shared" si="15"/>
        <v>1</v>
      </c>
      <c r="S841">
        <f>IF(T841="",0,IFERROR(IF(VLOOKUP(T841,T$38:T840,1,0)&gt;0,0,0),1))</f>
        <v>0</v>
      </c>
      <c r="T841" s="16">
        <f>IF(DATOS!J804=P$39,DATOS!C804,"")</f>
        <v>0</v>
      </c>
    </row>
    <row r="842" spans="18:20">
      <c r="R842">
        <f t="shared" si="15"/>
        <v>1</v>
      </c>
      <c r="S842">
        <f>IF(T842="",0,IFERROR(IF(VLOOKUP(T842,T$38:T841,1,0)&gt;0,0,0),1))</f>
        <v>0</v>
      </c>
      <c r="T842" s="16">
        <f>IF(DATOS!J805=P$39,DATOS!C805,"")</f>
        <v>0</v>
      </c>
    </row>
    <row r="843" spans="18:20">
      <c r="R843">
        <f t="shared" si="15"/>
        <v>1</v>
      </c>
      <c r="S843">
        <f>IF(T843="",0,IFERROR(IF(VLOOKUP(T843,T$38:T842,1,0)&gt;0,0,0),1))</f>
        <v>0</v>
      </c>
      <c r="T843" s="16">
        <f>IF(DATOS!J806=P$39,DATOS!C806,"")</f>
        <v>0</v>
      </c>
    </row>
    <row r="844" spans="18:20">
      <c r="R844">
        <f t="shared" si="15"/>
        <v>1</v>
      </c>
      <c r="S844">
        <f>IF(T844="",0,IFERROR(IF(VLOOKUP(T844,T$38:T843,1,0)&gt;0,0,0),1))</f>
        <v>0</v>
      </c>
      <c r="T844" s="16">
        <f>IF(DATOS!J807=P$39,DATOS!C807,"")</f>
        <v>0</v>
      </c>
    </row>
    <row r="845" spans="18:20">
      <c r="R845">
        <f t="shared" si="15"/>
        <v>1</v>
      </c>
      <c r="S845">
        <f>IF(T845="",0,IFERROR(IF(VLOOKUP(T845,T$38:T844,1,0)&gt;0,0,0),1))</f>
        <v>0</v>
      </c>
      <c r="T845" s="16">
        <f>IF(DATOS!J808=P$39,DATOS!C808,"")</f>
        <v>0</v>
      </c>
    </row>
    <row r="846" spans="18:20">
      <c r="R846">
        <f t="shared" si="15"/>
        <v>1</v>
      </c>
      <c r="S846">
        <f>IF(T846="",0,IFERROR(IF(VLOOKUP(T846,T$38:T845,1,0)&gt;0,0,0),1))</f>
        <v>0</v>
      </c>
      <c r="T846" s="16">
        <f>IF(DATOS!J809=P$39,DATOS!C809,"")</f>
        <v>0</v>
      </c>
    </row>
    <row r="847" spans="18:20">
      <c r="R847">
        <f t="shared" si="15"/>
        <v>1</v>
      </c>
      <c r="S847">
        <f>IF(T847="",0,IFERROR(IF(VLOOKUP(T847,T$38:T846,1,0)&gt;0,0,0),1))</f>
        <v>0</v>
      </c>
      <c r="T847" s="16">
        <f>IF(DATOS!J810=P$39,DATOS!C810,"")</f>
        <v>0</v>
      </c>
    </row>
    <row r="848" spans="18:20">
      <c r="R848">
        <f t="shared" si="15"/>
        <v>1</v>
      </c>
      <c r="S848">
        <f>IF(T848="",0,IFERROR(IF(VLOOKUP(T848,T$38:T847,1,0)&gt;0,0,0),1))</f>
        <v>0</v>
      </c>
      <c r="T848" s="16">
        <f>IF(DATOS!J811=P$39,DATOS!C811,"")</f>
        <v>0</v>
      </c>
    </row>
    <row r="849" spans="18:20">
      <c r="R849">
        <f t="shared" si="15"/>
        <v>1</v>
      </c>
      <c r="S849">
        <f>IF(T849="",0,IFERROR(IF(VLOOKUP(T849,T$38:T848,1,0)&gt;0,0,0),1))</f>
        <v>0</v>
      </c>
      <c r="T849" s="16">
        <f>IF(DATOS!J812=P$39,DATOS!C812,"")</f>
        <v>0</v>
      </c>
    </row>
    <row r="850" spans="18:20">
      <c r="R850">
        <f t="shared" si="15"/>
        <v>1</v>
      </c>
      <c r="S850">
        <f>IF(T850="",0,IFERROR(IF(VLOOKUP(T850,T$38:T849,1,0)&gt;0,0,0),1))</f>
        <v>0</v>
      </c>
      <c r="T850" s="16">
        <f>IF(DATOS!J813=P$39,DATOS!C813,"")</f>
        <v>0</v>
      </c>
    </row>
    <row r="851" spans="18:20">
      <c r="R851">
        <f t="shared" si="15"/>
        <v>1</v>
      </c>
      <c r="S851">
        <f>IF(T851="",0,IFERROR(IF(VLOOKUP(T851,T$38:T850,1,0)&gt;0,0,0),1))</f>
        <v>0</v>
      </c>
      <c r="T851" s="16">
        <f>IF(DATOS!J814=P$39,DATOS!C814,"")</f>
        <v>0</v>
      </c>
    </row>
    <row r="852" spans="18:20">
      <c r="R852">
        <f t="shared" si="15"/>
        <v>1</v>
      </c>
      <c r="S852">
        <f>IF(T852="",0,IFERROR(IF(VLOOKUP(T852,T$38:T851,1,0)&gt;0,0,0),1))</f>
        <v>0</v>
      </c>
      <c r="T852" s="16">
        <f>IF(DATOS!J815=P$39,DATOS!C815,"")</f>
        <v>0</v>
      </c>
    </row>
    <row r="853" spans="18:20">
      <c r="R853">
        <f t="shared" si="15"/>
        <v>1</v>
      </c>
      <c r="S853">
        <f>IF(T853="",0,IFERROR(IF(VLOOKUP(T853,T$38:T852,1,0)&gt;0,0,0),1))</f>
        <v>0</v>
      </c>
      <c r="T853" s="16">
        <f>IF(DATOS!J816=P$39,DATOS!C816,"")</f>
        <v>0</v>
      </c>
    </row>
    <row r="854" spans="18:20">
      <c r="R854">
        <f t="shared" si="15"/>
        <v>1</v>
      </c>
      <c r="S854">
        <f>IF(T854="",0,IFERROR(IF(VLOOKUP(T854,T$38:T853,1,0)&gt;0,0,0),1))</f>
        <v>0</v>
      </c>
      <c r="T854" s="16">
        <f>IF(DATOS!J817=P$39,DATOS!C817,"")</f>
        <v>0</v>
      </c>
    </row>
    <row r="855" spans="18:20">
      <c r="R855">
        <f t="shared" si="15"/>
        <v>1</v>
      </c>
      <c r="S855">
        <f>IF(T855="",0,IFERROR(IF(VLOOKUP(T855,T$38:T854,1,0)&gt;0,0,0),1))</f>
        <v>0</v>
      </c>
      <c r="T855" s="16">
        <f>IF(DATOS!J818=P$39,DATOS!C818,"")</f>
        <v>0</v>
      </c>
    </row>
    <row r="856" spans="18:20">
      <c r="R856">
        <f t="shared" si="15"/>
        <v>1</v>
      </c>
      <c r="S856">
        <f>IF(T856="",0,IFERROR(IF(VLOOKUP(T856,T$38:T855,1,0)&gt;0,0,0),1))</f>
        <v>0</v>
      </c>
      <c r="T856" s="16">
        <f>IF(DATOS!J819=P$39,DATOS!C819,"")</f>
        <v>0</v>
      </c>
    </row>
    <row r="857" spans="18:20">
      <c r="R857">
        <f t="shared" si="15"/>
        <v>1</v>
      </c>
      <c r="S857">
        <f>IF(T857="",0,IFERROR(IF(VLOOKUP(T857,T$38:T856,1,0)&gt;0,0,0),1))</f>
        <v>0</v>
      </c>
      <c r="T857" s="16">
        <f>IF(DATOS!J820=P$39,DATOS!C820,"")</f>
        <v>0</v>
      </c>
    </row>
    <row r="858" spans="18:20">
      <c r="R858">
        <f t="shared" si="15"/>
        <v>1</v>
      </c>
      <c r="S858">
        <f>IF(T858="",0,IFERROR(IF(VLOOKUP(T858,T$38:T857,1,0)&gt;0,0,0),1))</f>
        <v>0</v>
      </c>
      <c r="T858" s="16">
        <f>IF(DATOS!J821=P$39,DATOS!C821,"")</f>
        <v>0</v>
      </c>
    </row>
    <row r="859" spans="18:20">
      <c r="R859">
        <f t="shared" si="15"/>
        <v>1</v>
      </c>
      <c r="S859">
        <f>IF(T859="",0,IFERROR(IF(VLOOKUP(T859,T$38:T858,1,0)&gt;0,0,0),1))</f>
        <v>0</v>
      </c>
      <c r="T859" s="16">
        <f>IF(DATOS!J822=P$39,DATOS!C822,"")</f>
        <v>0</v>
      </c>
    </row>
    <row r="860" spans="18:20">
      <c r="R860">
        <f t="shared" si="15"/>
        <v>1</v>
      </c>
      <c r="S860">
        <f>IF(T860="",0,IFERROR(IF(VLOOKUP(T860,T$38:T859,1,0)&gt;0,0,0),1))</f>
        <v>0</v>
      </c>
      <c r="T860" s="16">
        <f>IF(DATOS!J823=P$39,DATOS!C823,"")</f>
        <v>0</v>
      </c>
    </row>
    <row r="861" spans="18:20">
      <c r="R861">
        <f t="shared" si="15"/>
        <v>1</v>
      </c>
      <c r="S861">
        <f>IF(T861="",0,IFERROR(IF(VLOOKUP(T861,T$38:T860,1,0)&gt;0,0,0),1))</f>
        <v>0</v>
      </c>
      <c r="T861" s="16">
        <f>IF(DATOS!J824=P$39,DATOS!C824,"")</f>
        <v>0</v>
      </c>
    </row>
    <row r="862" spans="18:20">
      <c r="R862">
        <f t="shared" si="15"/>
        <v>1</v>
      </c>
      <c r="S862">
        <f>IF(T862="",0,IFERROR(IF(VLOOKUP(T862,T$38:T861,1,0)&gt;0,0,0),1))</f>
        <v>0</v>
      </c>
      <c r="T862" s="16">
        <f>IF(DATOS!J825=P$39,DATOS!C825,"")</f>
        <v>0</v>
      </c>
    </row>
    <row r="863" spans="18:20">
      <c r="R863">
        <f t="shared" si="15"/>
        <v>1</v>
      </c>
      <c r="S863">
        <f>IF(T863="",0,IFERROR(IF(VLOOKUP(T863,T$38:T862,1,0)&gt;0,0,0),1))</f>
        <v>0</v>
      </c>
      <c r="T863" s="16">
        <f>IF(DATOS!J826=P$39,DATOS!C826,"")</f>
        <v>0</v>
      </c>
    </row>
    <row r="864" spans="18:20">
      <c r="R864">
        <f t="shared" si="15"/>
        <v>1</v>
      </c>
      <c r="S864">
        <f>IF(T864="",0,IFERROR(IF(VLOOKUP(T864,T$38:T863,1,0)&gt;0,0,0),1))</f>
        <v>0</v>
      </c>
      <c r="T864" s="16">
        <f>IF(DATOS!J827=P$39,DATOS!C827,"")</f>
        <v>0</v>
      </c>
    </row>
    <row r="865" spans="18:20">
      <c r="R865">
        <f t="shared" si="15"/>
        <v>1</v>
      </c>
      <c r="S865">
        <f>IF(T865="",0,IFERROR(IF(VLOOKUP(T865,T$38:T864,1,0)&gt;0,0,0),1))</f>
        <v>0</v>
      </c>
      <c r="T865" s="16">
        <f>IF(DATOS!J828=P$39,DATOS!C828,"")</f>
        <v>0</v>
      </c>
    </row>
    <row r="866" spans="18:20">
      <c r="R866">
        <f t="shared" si="15"/>
        <v>1</v>
      </c>
      <c r="S866">
        <f>IF(T866="",0,IFERROR(IF(VLOOKUP(T866,T$38:T865,1,0)&gt;0,0,0),1))</f>
        <v>0</v>
      </c>
      <c r="T866" s="16">
        <f>IF(DATOS!J829=P$39,DATOS!C829,"")</f>
        <v>0</v>
      </c>
    </row>
    <row r="867" spans="18:20">
      <c r="R867">
        <f t="shared" si="15"/>
        <v>1</v>
      </c>
      <c r="S867">
        <f>IF(T867="",0,IFERROR(IF(VLOOKUP(T867,T$38:T866,1,0)&gt;0,0,0),1))</f>
        <v>0</v>
      </c>
      <c r="T867" s="16">
        <f>IF(DATOS!J830=P$39,DATOS!C830,"")</f>
        <v>0</v>
      </c>
    </row>
    <row r="868" spans="18:20">
      <c r="R868">
        <f t="shared" si="15"/>
        <v>1</v>
      </c>
      <c r="S868">
        <f>IF(T868="",0,IFERROR(IF(VLOOKUP(T868,T$38:T867,1,0)&gt;0,0,0),1))</f>
        <v>0</v>
      </c>
      <c r="T868" s="16">
        <f>IF(DATOS!J831=P$39,DATOS!C831,"")</f>
        <v>0</v>
      </c>
    </row>
    <row r="869" spans="18:20">
      <c r="R869">
        <f t="shared" si="15"/>
        <v>1</v>
      </c>
      <c r="S869">
        <f>IF(T869="",0,IFERROR(IF(VLOOKUP(T869,T$38:T868,1,0)&gt;0,0,0),1))</f>
        <v>0</v>
      </c>
      <c r="T869" s="16">
        <f>IF(DATOS!J832=P$39,DATOS!C832,"")</f>
        <v>0</v>
      </c>
    </row>
    <row r="870" spans="18:20">
      <c r="R870">
        <f t="shared" si="15"/>
        <v>1</v>
      </c>
      <c r="S870">
        <f>IF(T870="",0,IFERROR(IF(VLOOKUP(T870,T$38:T869,1,0)&gt;0,0,0),1))</f>
        <v>0</v>
      </c>
      <c r="T870" s="16">
        <f>IF(DATOS!J833=P$39,DATOS!C833,"")</f>
        <v>0</v>
      </c>
    </row>
    <row r="871" spans="18:20">
      <c r="R871">
        <f t="shared" ref="R871:R934" si="16">R870+S871</f>
        <v>1</v>
      </c>
      <c r="S871">
        <f>IF(T871="",0,IFERROR(IF(VLOOKUP(T871,T$38:T870,1,0)&gt;0,0,0),1))</f>
        <v>0</v>
      </c>
      <c r="T871" s="16">
        <f>IF(DATOS!J834=P$39,DATOS!C834,"")</f>
        <v>0</v>
      </c>
    </row>
    <row r="872" spans="18:20">
      <c r="R872">
        <f t="shared" si="16"/>
        <v>1</v>
      </c>
      <c r="S872">
        <f>IF(T872="",0,IFERROR(IF(VLOOKUP(T872,T$38:T871,1,0)&gt;0,0,0),1))</f>
        <v>0</v>
      </c>
      <c r="T872" s="16">
        <f>IF(DATOS!J835=P$39,DATOS!C835,"")</f>
        <v>0</v>
      </c>
    </row>
    <row r="873" spans="18:20">
      <c r="R873">
        <f t="shared" si="16"/>
        <v>1</v>
      </c>
      <c r="S873">
        <f>IF(T873="",0,IFERROR(IF(VLOOKUP(T873,T$38:T872,1,0)&gt;0,0,0),1))</f>
        <v>0</v>
      </c>
      <c r="T873" s="16">
        <f>IF(DATOS!J836=P$39,DATOS!C836,"")</f>
        <v>0</v>
      </c>
    </row>
    <row r="874" spans="18:20">
      <c r="R874">
        <f t="shared" si="16"/>
        <v>1</v>
      </c>
      <c r="S874">
        <f>IF(T874="",0,IFERROR(IF(VLOOKUP(T874,T$38:T873,1,0)&gt;0,0,0),1))</f>
        <v>0</v>
      </c>
      <c r="T874" s="16">
        <f>IF(DATOS!J837=P$39,DATOS!C837,"")</f>
        <v>0</v>
      </c>
    </row>
    <row r="875" spans="18:20">
      <c r="R875">
        <f t="shared" si="16"/>
        <v>1</v>
      </c>
      <c r="S875">
        <f>IF(T875="",0,IFERROR(IF(VLOOKUP(T875,T$38:T874,1,0)&gt;0,0,0),1))</f>
        <v>0</v>
      </c>
      <c r="T875" s="16">
        <f>IF(DATOS!J838=P$39,DATOS!C838,"")</f>
        <v>0</v>
      </c>
    </row>
    <row r="876" spans="18:20">
      <c r="R876">
        <f t="shared" si="16"/>
        <v>1</v>
      </c>
      <c r="S876">
        <f>IF(T876="",0,IFERROR(IF(VLOOKUP(T876,T$38:T875,1,0)&gt;0,0,0),1))</f>
        <v>0</v>
      </c>
      <c r="T876" s="16">
        <f>IF(DATOS!J839=P$39,DATOS!C839,"")</f>
        <v>0</v>
      </c>
    </row>
    <row r="877" spans="18:20">
      <c r="R877">
        <f t="shared" si="16"/>
        <v>1</v>
      </c>
      <c r="S877">
        <f>IF(T877="",0,IFERROR(IF(VLOOKUP(T877,T$38:T876,1,0)&gt;0,0,0),1))</f>
        <v>0</v>
      </c>
      <c r="T877" s="16">
        <f>IF(DATOS!J840=P$39,DATOS!C840,"")</f>
        <v>0</v>
      </c>
    </row>
    <row r="878" spans="18:20">
      <c r="R878">
        <f t="shared" si="16"/>
        <v>1</v>
      </c>
      <c r="S878">
        <f>IF(T878="",0,IFERROR(IF(VLOOKUP(T878,T$38:T877,1,0)&gt;0,0,0),1))</f>
        <v>0</v>
      </c>
      <c r="T878" s="16">
        <f>IF(DATOS!J841=P$39,DATOS!C841,"")</f>
        <v>0</v>
      </c>
    </row>
    <row r="879" spans="18:20">
      <c r="R879">
        <f t="shared" si="16"/>
        <v>1</v>
      </c>
      <c r="S879">
        <f>IF(T879="",0,IFERROR(IF(VLOOKUP(T879,T$38:T878,1,0)&gt;0,0,0),1))</f>
        <v>0</v>
      </c>
      <c r="T879" s="16">
        <f>IF(DATOS!J842=P$39,DATOS!C842,"")</f>
        <v>0</v>
      </c>
    </row>
    <row r="880" spans="18:20">
      <c r="R880">
        <f t="shared" si="16"/>
        <v>1</v>
      </c>
      <c r="S880">
        <f>IF(T880="",0,IFERROR(IF(VLOOKUP(T880,T$38:T879,1,0)&gt;0,0,0),1))</f>
        <v>0</v>
      </c>
      <c r="T880" s="16">
        <f>IF(DATOS!J843=P$39,DATOS!C843,"")</f>
        <v>0</v>
      </c>
    </row>
    <row r="881" spans="18:20">
      <c r="R881">
        <f t="shared" si="16"/>
        <v>1</v>
      </c>
      <c r="S881">
        <f>IF(T881="",0,IFERROR(IF(VLOOKUP(T881,T$38:T880,1,0)&gt;0,0,0),1))</f>
        <v>0</v>
      </c>
      <c r="T881" s="16">
        <f>IF(DATOS!J844=P$39,DATOS!C844,"")</f>
        <v>0</v>
      </c>
    </row>
    <row r="882" spans="18:20">
      <c r="R882">
        <f t="shared" si="16"/>
        <v>1</v>
      </c>
      <c r="S882">
        <f>IF(T882="",0,IFERROR(IF(VLOOKUP(T882,T$38:T881,1,0)&gt;0,0,0),1))</f>
        <v>0</v>
      </c>
      <c r="T882" s="16">
        <f>IF(DATOS!J845=P$39,DATOS!C845,"")</f>
        <v>0</v>
      </c>
    </row>
    <row r="883" spans="18:20">
      <c r="R883">
        <f t="shared" si="16"/>
        <v>1</v>
      </c>
      <c r="S883">
        <f>IF(T883="",0,IFERROR(IF(VLOOKUP(T883,T$38:T882,1,0)&gt;0,0,0),1))</f>
        <v>0</v>
      </c>
      <c r="T883" s="16">
        <f>IF(DATOS!J846=P$39,DATOS!C846,"")</f>
        <v>0</v>
      </c>
    </row>
    <row r="884" spans="18:20">
      <c r="R884">
        <f t="shared" si="16"/>
        <v>1</v>
      </c>
      <c r="S884">
        <f>IF(T884="",0,IFERROR(IF(VLOOKUP(T884,T$38:T883,1,0)&gt;0,0,0),1))</f>
        <v>0</v>
      </c>
      <c r="T884" s="16">
        <f>IF(DATOS!J847=P$39,DATOS!C847,"")</f>
        <v>0</v>
      </c>
    </row>
    <row r="885" spans="18:20">
      <c r="R885">
        <f t="shared" si="16"/>
        <v>1</v>
      </c>
      <c r="S885">
        <f>IF(T885="",0,IFERROR(IF(VLOOKUP(T885,T$38:T884,1,0)&gt;0,0,0),1))</f>
        <v>0</v>
      </c>
      <c r="T885" s="16">
        <f>IF(DATOS!J848=P$39,DATOS!C848,"")</f>
        <v>0</v>
      </c>
    </row>
    <row r="886" spans="18:20">
      <c r="R886">
        <f t="shared" si="16"/>
        <v>1</v>
      </c>
      <c r="S886">
        <f>IF(T886="",0,IFERROR(IF(VLOOKUP(T886,T$38:T885,1,0)&gt;0,0,0),1))</f>
        <v>0</v>
      </c>
      <c r="T886" s="16">
        <f>IF(DATOS!J849=P$39,DATOS!C849,"")</f>
        <v>0</v>
      </c>
    </row>
    <row r="887" spans="18:20">
      <c r="R887">
        <f t="shared" si="16"/>
        <v>1</v>
      </c>
      <c r="S887">
        <f>IF(T887="",0,IFERROR(IF(VLOOKUP(T887,T$38:T886,1,0)&gt;0,0,0),1))</f>
        <v>0</v>
      </c>
      <c r="T887" s="16">
        <f>IF(DATOS!J850=P$39,DATOS!C850,"")</f>
        <v>0</v>
      </c>
    </row>
    <row r="888" spans="18:20">
      <c r="R888">
        <f t="shared" si="16"/>
        <v>1</v>
      </c>
      <c r="S888">
        <f>IF(T888="",0,IFERROR(IF(VLOOKUP(T888,T$38:T887,1,0)&gt;0,0,0),1))</f>
        <v>0</v>
      </c>
      <c r="T888" s="16">
        <f>IF(DATOS!J851=P$39,DATOS!C851,"")</f>
        <v>0</v>
      </c>
    </row>
    <row r="889" spans="18:20">
      <c r="R889">
        <f t="shared" si="16"/>
        <v>1</v>
      </c>
      <c r="S889">
        <f>IF(T889="",0,IFERROR(IF(VLOOKUP(T889,T$38:T888,1,0)&gt;0,0,0),1))</f>
        <v>0</v>
      </c>
      <c r="T889" s="16">
        <f>IF(DATOS!J852=P$39,DATOS!C852,"")</f>
        <v>0</v>
      </c>
    </row>
    <row r="890" spans="18:20">
      <c r="R890">
        <f t="shared" si="16"/>
        <v>1</v>
      </c>
      <c r="S890">
        <f>IF(T890="",0,IFERROR(IF(VLOOKUP(T890,T$38:T889,1,0)&gt;0,0,0),1))</f>
        <v>0</v>
      </c>
      <c r="T890" s="16">
        <f>IF(DATOS!J853=P$39,DATOS!C853,"")</f>
        <v>0</v>
      </c>
    </row>
    <row r="891" spans="18:20">
      <c r="R891">
        <f t="shared" si="16"/>
        <v>1</v>
      </c>
      <c r="S891">
        <f>IF(T891="",0,IFERROR(IF(VLOOKUP(T891,T$38:T890,1,0)&gt;0,0,0),1))</f>
        <v>0</v>
      </c>
      <c r="T891" s="16">
        <f>IF(DATOS!J854=P$39,DATOS!C854,"")</f>
        <v>0</v>
      </c>
    </row>
    <row r="892" spans="18:20">
      <c r="R892">
        <f t="shared" si="16"/>
        <v>1</v>
      </c>
      <c r="S892">
        <f>IF(T892="",0,IFERROR(IF(VLOOKUP(T892,T$38:T891,1,0)&gt;0,0,0),1))</f>
        <v>0</v>
      </c>
      <c r="T892" s="16">
        <f>IF(DATOS!J855=P$39,DATOS!C855,"")</f>
        <v>0</v>
      </c>
    </row>
    <row r="893" spans="18:20">
      <c r="R893">
        <f t="shared" si="16"/>
        <v>1</v>
      </c>
      <c r="S893">
        <f>IF(T893="",0,IFERROR(IF(VLOOKUP(T893,T$38:T892,1,0)&gt;0,0,0),1))</f>
        <v>0</v>
      </c>
      <c r="T893" s="16">
        <f>IF(DATOS!J856=P$39,DATOS!C856,"")</f>
        <v>0</v>
      </c>
    </row>
    <row r="894" spans="18:20">
      <c r="R894">
        <f t="shared" si="16"/>
        <v>1</v>
      </c>
      <c r="S894">
        <f>IF(T894="",0,IFERROR(IF(VLOOKUP(T894,T$38:T893,1,0)&gt;0,0,0),1))</f>
        <v>0</v>
      </c>
      <c r="T894" s="16">
        <f>IF(DATOS!J857=P$39,DATOS!C857,"")</f>
        <v>0</v>
      </c>
    </row>
    <row r="895" spans="18:20">
      <c r="R895">
        <f t="shared" si="16"/>
        <v>1</v>
      </c>
      <c r="S895">
        <f>IF(T895="",0,IFERROR(IF(VLOOKUP(T895,T$38:T894,1,0)&gt;0,0,0),1))</f>
        <v>0</v>
      </c>
      <c r="T895" s="16">
        <f>IF(DATOS!J858=P$39,DATOS!C858,"")</f>
        <v>0</v>
      </c>
    </row>
    <row r="896" spans="18:20">
      <c r="R896">
        <f t="shared" si="16"/>
        <v>1</v>
      </c>
      <c r="S896">
        <f>IF(T896="",0,IFERROR(IF(VLOOKUP(T896,T$38:T895,1,0)&gt;0,0,0),1))</f>
        <v>0</v>
      </c>
      <c r="T896" s="16">
        <f>IF(DATOS!J859=P$39,DATOS!C859,"")</f>
        <v>0</v>
      </c>
    </row>
    <row r="897" spans="18:20">
      <c r="R897">
        <f t="shared" si="16"/>
        <v>1</v>
      </c>
      <c r="S897">
        <f>IF(T897="",0,IFERROR(IF(VLOOKUP(T897,T$38:T896,1,0)&gt;0,0,0),1))</f>
        <v>0</v>
      </c>
      <c r="T897" s="16">
        <f>IF(DATOS!J860=P$39,DATOS!C860,"")</f>
        <v>0</v>
      </c>
    </row>
    <row r="898" spans="18:20">
      <c r="R898">
        <f t="shared" si="16"/>
        <v>1</v>
      </c>
      <c r="S898">
        <f>IF(T898="",0,IFERROR(IF(VLOOKUP(T898,T$38:T897,1,0)&gt;0,0,0),1))</f>
        <v>0</v>
      </c>
      <c r="T898" s="16">
        <f>IF(DATOS!J861=P$39,DATOS!C861,"")</f>
        <v>0</v>
      </c>
    </row>
    <row r="899" spans="18:20">
      <c r="R899">
        <f t="shared" si="16"/>
        <v>1</v>
      </c>
      <c r="S899">
        <f>IF(T899="",0,IFERROR(IF(VLOOKUP(T899,T$38:T898,1,0)&gt;0,0,0),1))</f>
        <v>0</v>
      </c>
      <c r="T899" s="16">
        <f>IF(DATOS!J862=P$39,DATOS!C862,"")</f>
        <v>0</v>
      </c>
    </row>
    <row r="900" spans="18:20">
      <c r="R900">
        <f t="shared" si="16"/>
        <v>1</v>
      </c>
      <c r="S900">
        <f>IF(T900="",0,IFERROR(IF(VLOOKUP(T900,T$38:T899,1,0)&gt;0,0,0),1))</f>
        <v>0</v>
      </c>
      <c r="T900" s="16">
        <f>IF(DATOS!J863=P$39,DATOS!C863,"")</f>
        <v>0</v>
      </c>
    </row>
    <row r="901" spans="18:20">
      <c r="R901">
        <f t="shared" si="16"/>
        <v>1</v>
      </c>
      <c r="S901">
        <f>IF(T901="",0,IFERROR(IF(VLOOKUP(T901,T$38:T900,1,0)&gt;0,0,0),1))</f>
        <v>0</v>
      </c>
      <c r="T901" s="16">
        <f>IF(DATOS!J864=P$39,DATOS!C864,"")</f>
        <v>0</v>
      </c>
    </row>
    <row r="902" spans="18:20">
      <c r="R902">
        <f t="shared" si="16"/>
        <v>1</v>
      </c>
      <c r="S902">
        <f>IF(T902="",0,IFERROR(IF(VLOOKUP(T902,T$38:T901,1,0)&gt;0,0,0),1))</f>
        <v>0</v>
      </c>
      <c r="T902" s="16">
        <f>IF(DATOS!J865=P$39,DATOS!C865,"")</f>
        <v>0</v>
      </c>
    </row>
    <row r="903" spans="18:20">
      <c r="R903">
        <f t="shared" si="16"/>
        <v>1</v>
      </c>
      <c r="S903">
        <f>IF(T903="",0,IFERROR(IF(VLOOKUP(T903,T$38:T902,1,0)&gt;0,0,0),1))</f>
        <v>0</v>
      </c>
      <c r="T903" s="16">
        <f>IF(DATOS!J866=P$39,DATOS!C866,"")</f>
        <v>0</v>
      </c>
    </row>
    <row r="904" spans="18:20">
      <c r="R904">
        <f t="shared" si="16"/>
        <v>1</v>
      </c>
      <c r="S904">
        <f>IF(T904="",0,IFERROR(IF(VLOOKUP(T904,T$38:T903,1,0)&gt;0,0,0),1))</f>
        <v>0</v>
      </c>
      <c r="T904" s="16">
        <f>IF(DATOS!J867=P$39,DATOS!C867,"")</f>
        <v>0</v>
      </c>
    </row>
    <row r="905" spans="18:20">
      <c r="R905">
        <f t="shared" si="16"/>
        <v>1</v>
      </c>
      <c r="S905">
        <f>IF(T905="",0,IFERROR(IF(VLOOKUP(T905,T$38:T904,1,0)&gt;0,0,0),1))</f>
        <v>0</v>
      </c>
      <c r="T905" s="16">
        <f>IF(DATOS!J868=P$39,DATOS!C868,"")</f>
        <v>0</v>
      </c>
    </row>
    <row r="906" spans="18:20">
      <c r="R906">
        <f t="shared" si="16"/>
        <v>1</v>
      </c>
      <c r="S906">
        <f>IF(T906="",0,IFERROR(IF(VLOOKUP(T906,T$38:T905,1,0)&gt;0,0,0),1))</f>
        <v>0</v>
      </c>
      <c r="T906" s="16">
        <f>IF(DATOS!J869=P$39,DATOS!C869,"")</f>
        <v>0</v>
      </c>
    </row>
    <row r="907" spans="18:20">
      <c r="R907">
        <f t="shared" si="16"/>
        <v>1</v>
      </c>
      <c r="S907">
        <f>IF(T907="",0,IFERROR(IF(VLOOKUP(T907,T$38:T906,1,0)&gt;0,0,0),1))</f>
        <v>0</v>
      </c>
      <c r="T907" s="16">
        <f>IF(DATOS!J870=P$39,DATOS!C870,"")</f>
        <v>0</v>
      </c>
    </row>
    <row r="908" spans="18:20">
      <c r="R908">
        <f t="shared" si="16"/>
        <v>1</v>
      </c>
      <c r="S908">
        <f>IF(T908="",0,IFERROR(IF(VLOOKUP(T908,T$38:T907,1,0)&gt;0,0,0),1))</f>
        <v>0</v>
      </c>
      <c r="T908" s="16">
        <f>IF(DATOS!J871=P$39,DATOS!C871,"")</f>
        <v>0</v>
      </c>
    </row>
    <row r="909" spans="18:20">
      <c r="R909">
        <f t="shared" si="16"/>
        <v>1</v>
      </c>
      <c r="S909">
        <f>IF(T909="",0,IFERROR(IF(VLOOKUP(T909,T$38:T908,1,0)&gt;0,0,0),1))</f>
        <v>0</v>
      </c>
      <c r="T909" s="16">
        <f>IF(DATOS!J872=P$39,DATOS!C872,"")</f>
        <v>0</v>
      </c>
    </row>
    <row r="910" spans="18:20">
      <c r="R910">
        <f t="shared" si="16"/>
        <v>1</v>
      </c>
      <c r="S910">
        <f>IF(T910="",0,IFERROR(IF(VLOOKUP(T910,T$38:T909,1,0)&gt;0,0,0),1))</f>
        <v>0</v>
      </c>
      <c r="T910" s="16">
        <f>IF(DATOS!J873=P$39,DATOS!C873,"")</f>
        <v>0</v>
      </c>
    </row>
    <row r="911" spans="18:20">
      <c r="R911">
        <f t="shared" si="16"/>
        <v>1</v>
      </c>
      <c r="S911">
        <f>IF(T911="",0,IFERROR(IF(VLOOKUP(T911,T$38:T910,1,0)&gt;0,0,0),1))</f>
        <v>0</v>
      </c>
      <c r="T911" s="16">
        <f>IF(DATOS!J874=P$39,DATOS!C874,"")</f>
        <v>0</v>
      </c>
    </row>
    <row r="912" spans="18:20">
      <c r="R912">
        <f t="shared" si="16"/>
        <v>1</v>
      </c>
      <c r="S912">
        <f>IF(T912="",0,IFERROR(IF(VLOOKUP(T912,T$38:T911,1,0)&gt;0,0,0),1))</f>
        <v>0</v>
      </c>
      <c r="T912" s="16">
        <f>IF(DATOS!J875=P$39,DATOS!C875,"")</f>
        <v>0</v>
      </c>
    </row>
    <row r="913" spans="18:20">
      <c r="R913">
        <f t="shared" si="16"/>
        <v>1</v>
      </c>
      <c r="S913">
        <f>IF(T913="",0,IFERROR(IF(VLOOKUP(T913,T$38:T912,1,0)&gt;0,0,0),1))</f>
        <v>0</v>
      </c>
      <c r="T913" s="16">
        <f>IF(DATOS!J876=P$39,DATOS!C876,"")</f>
        <v>0</v>
      </c>
    </row>
    <row r="914" spans="18:20">
      <c r="R914">
        <f t="shared" si="16"/>
        <v>1</v>
      </c>
      <c r="S914">
        <f>IF(T914="",0,IFERROR(IF(VLOOKUP(T914,T$38:T913,1,0)&gt;0,0,0),1))</f>
        <v>0</v>
      </c>
      <c r="T914" s="16">
        <f>IF(DATOS!J877=P$39,DATOS!C877,"")</f>
        <v>0</v>
      </c>
    </row>
    <row r="915" spans="18:20">
      <c r="R915">
        <f t="shared" si="16"/>
        <v>1</v>
      </c>
      <c r="S915">
        <f>IF(T915="",0,IFERROR(IF(VLOOKUP(T915,T$38:T914,1,0)&gt;0,0,0),1))</f>
        <v>0</v>
      </c>
      <c r="T915" s="16">
        <f>IF(DATOS!J878=P$39,DATOS!C878,"")</f>
        <v>0</v>
      </c>
    </row>
    <row r="916" spans="18:20">
      <c r="R916">
        <f t="shared" si="16"/>
        <v>1</v>
      </c>
      <c r="S916">
        <f>IF(T916="",0,IFERROR(IF(VLOOKUP(T916,T$38:T915,1,0)&gt;0,0,0),1))</f>
        <v>0</v>
      </c>
      <c r="T916" s="16">
        <f>IF(DATOS!J879=P$39,DATOS!C879,"")</f>
        <v>0</v>
      </c>
    </row>
    <row r="917" spans="18:20">
      <c r="R917">
        <f t="shared" si="16"/>
        <v>1</v>
      </c>
      <c r="S917">
        <f>IF(T917="",0,IFERROR(IF(VLOOKUP(T917,T$38:T916,1,0)&gt;0,0,0),1))</f>
        <v>0</v>
      </c>
      <c r="T917" s="16">
        <f>IF(DATOS!J880=P$39,DATOS!C880,"")</f>
        <v>0</v>
      </c>
    </row>
    <row r="918" spans="18:20">
      <c r="R918">
        <f t="shared" si="16"/>
        <v>1</v>
      </c>
      <c r="S918">
        <f>IF(T918="",0,IFERROR(IF(VLOOKUP(T918,T$38:T917,1,0)&gt;0,0,0),1))</f>
        <v>0</v>
      </c>
      <c r="T918" s="16">
        <f>IF(DATOS!J881=P$39,DATOS!C881,"")</f>
        <v>0</v>
      </c>
    </row>
    <row r="919" spans="18:20">
      <c r="R919">
        <f t="shared" si="16"/>
        <v>1</v>
      </c>
      <c r="S919">
        <f>IF(T919="",0,IFERROR(IF(VLOOKUP(T919,T$38:T918,1,0)&gt;0,0,0),1))</f>
        <v>0</v>
      </c>
      <c r="T919" s="16">
        <f>IF(DATOS!J882=P$39,DATOS!C882,"")</f>
        <v>0</v>
      </c>
    </row>
    <row r="920" spans="18:20">
      <c r="R920">
        <f t="shared" si="16"/>
        <v>1</v>
      </c>
      <c r="S920">
        <f>IF(T920="",0,IFERROR(IF(VLOOKUP(T920,T$38:T919,1,0)&gt;0,0,0),1))</f>
        <v>0</v>
      </c>
      <c r="T920" s="16">
        <f>IF(DATOS!J883=P$39,DATOS!C883,"")</f>
        <v>0</v>
      </c>
    </row>
    <row r="921" spans="18:20">
      <c r="R921">
        <f t="shared" si="16"/>
        <v>1</v>
      </c>
      <c r="S921">
        <f>IF(T921="",0,IFERROR(IF(VLOOKUP(T921,T$38:T920,1,0)&gt;0,0,0),1))</f>
        <v>0</v>
      </c>
      <c r="T921" s="16">
        <f>IF(DATOS!J884=P$39,DATOS!C884,"")</f>
        <v>0</v>
      </c>
    </row>
    <row r="922" spans="18:20">
      <c r="R922">
        <f t="shared" si="16"/>
        <v>1</v>
      </c>
      <c r="S922">
        <f>IF(T922="",0,IFERROR(IF(VLOOKUP(T922,T$38:T921,1,0)&gt;0,0,0),1))</f>
        <v>0</v>
      </c>
      <c r="T922" s="16">
        <f>IF(DATOS!J885=P$39,DATOS!C885,"")</f>
        <v>0</v>
      </c>
    </row>
    <row r="923" spans="18:20">
      <c r="R923">
        <f t="shared" si="16"/>
        <v>1</v>
      </c>
      <c r="S923">
        <f>IF(T923="",0,IFERROR(IF(VLOOKUP(T923,T$38:T922,1,0)&gt;0,0,0),1))</f>
        <v>0</v>
      </c>
      <c r="T923" s="16">
        <f>IF(DATOS!J886=P$39,DATOS!C886,"")</f>
        <v>0</v>
      </c>
    </row>
    <row r="924" spans="18:20">
      <c r="R924">
        <f t="shared" si="16"/>
        <v>1</v>
      </c>
      <c r="S924">
        <f>IF(T924="",0,IFERROR(IF(VLOOKUP(T924,T$38:T923,1,0)&gt;0,0,0),1))</f>
        <v>0</v>
      </c>
      <c r="T924" s="16">
        <f>IF(DATOS!J887=P$39,DATOS!C887,"")</f>
        <v>0</v>
      </c>
    </row>
    <row r="925" spans="18:20">
      <c r="R925">
        <f t="shared" si="16"/>
        <v>1</v>
      </c>
      <c r="S925">
        <f>IF(T925="",0,IFERROR(IF(VLOOKUP(T925,T$38:T924,1,0)&gt;0,0,0),1))</f>
        <v>0</v>
      </c>
      <c r="T925" s="16">
        <f>IF(DATOS!J888=P$39,DATOS!C888,"")</f>
        <v>0</v>
      </c>
    </row>
    <row r="926" spans="18:20">
      <c r="R926">
        <f t="shared" si="16"/>
        <v>1</v>
      </c>
      <c r="S926">
        <f>IF(T926="",0,IFERROR(IF(VLOOKUP(T926,T$38:T925,1,0)&gt;0,0,0),1))</f>
        <v>0</v>
      </c>
      <c r="T926" s="16">
        <f>IF(DATOS!J889=P$39,DATOS!C889,"")</f>
        <v>0</v>
      </c>
    </row>
    <row r="927" spans="18:20">
      <c r="R927">
        <f t="shared" si="16"/>
        <v>1</v>
      </c>
      <c r="S927">
        <f>IF(T927="",0,IFERROR(IF(VLOOKUP(T927,T$38:T926,1,0)&gt;0,0,0),1))</f>
        <v>0</v>
      </c>
      <c r="T927" s="16">
        <f>IF(DATOS!J890=P$39,DATOS!C890,"")</f>
        <v>0</v>
      </c>
    </row>
    <row r="928" spans="18:20">
      <c r="R928">
        <f t="shared" si="16"/>
        <v>1</v>
      </c>
      <c r="S928">
        <f>IF(T928="",0,IFERROR(IF(VLOOKUP(T928,T$38:T927,1,0)&gt;0,0,0),1))</f>
        <v>0</v>
      </c>
      <c r="T928" s="16">
        <f>IF(DATOS!J891=P$39,DATOS!C891,"")</f>
        <v>0</v>
      </c>
    </row>
    <row r="929" spans="18:20">
      <c r="R929">
        <f t="shared" si="16"/>
        <v>1</v>
      </c>
      <c r="S929">
        <f>IF(T929="",0,IFERROR(IF(VLOOKUP(T929,T$38:T928,1,0)&gt;0,0,0),1))</f>
        <v>0</v>
      </c>
      <c r="T929" s="16">
        <f>IF(DATOS!J892=P$39,DATOS!C892,"")</f>
        <v>0</v>
      </c>
    </row>
    <row r="930" spans="18:20">
      <c r="R930">
        <f t="shared" si="16"/>
        <v>1</v>
      </c>
      <c r="S930">
        <f>IF(T930="",0,IFERROR(IF(VLOOKUP(T930,T$38:T929,1,0)&gt;0,0,0),1))</f>
        <v>0</v>
      </c>
      <c r="T930" s="16">
        <f>IF(DATOS!J893=P$39,DATOS!C893,"")</f>
        <v>0</v>
      </c>
    </row>
    <row r="931" spans="18:20">
      <c r="R931">
        <f t="shared" si="16"/>
        <v>1</v>
      </c>
      <c r="S931">
        <f>IF(T931="",0,IFERROR(IF(VLOOKUP(T931,T$38:T930,1,0)&gt;0,0,0),1))</f>
        <v>0</v>
      </c>
      <c r="T931" s="16">
        <f>IF(DATOS!J894=P$39,DATOS!C894,"")</f>
        <v>0</v>
      </c>
    </row>
    <row r="932" spans="18:20">
      <c r="R932">
        <f t="shared" si="16"/>
        <v>1</v>
      </c>
      <c r="S932">
        <f>IF(T932="",0,IFERROR(IF(VLOOKUP(T932,T$38:T931,1,0)&gt;0,0,0),1))</f>
        <v>0</v>
      </c>
      <c r="T932" s="16">
        <f>IF(DATOS!J895=P$39,DATOS!C895,"")</f>
        <v>0</v>
      </c>
    </row>
    <row r="933" spans="18:20">
      <c r="R933">
        <f t="shared" si="16"/>
        <v>1</v>
      </c>
      <c r="S933">
        <f>IF(T933="",0,IFERROR(IF(VLOOKUP(T933,T$38:T932,1,0)&gt;0,0,0),1))</f>
        <v>0</v>
      </c>
      <c r="T933" s="16">
        <f>IF(DATOS!J896=P$39,DATOS!C896,"")</f>
        <v>0</v>
      </c>
    </row>
    <row r="934" spans="18:20">
      <c r="R934">
        <f t="shared" si="16"/>
        <v>1</v>
      </c>
      <c r="S934">
        <f>IF(T934="",0,IFERROR(IF(VLOOKUP(T934,T$38:T933,1,0)&gt;0,0,0),1))</f>
        <v>0</v>
      </c>
      <c r="T934" s="16">
        <f>IF(DATOS!J897=P$39,DATOS!C897,"")</f>
        <v>0</v>
      </c>
    </row>
    <row r="935" spans="18:20">
      <c r="R935">
        <f t="shared" ref="R935:R998" si="17">R934+S935</f>
        <v>1</v>
      </c>
      <c r="S935">
        <f>IF(T935="",0,IFERROR(IF(VLOOKUP(T935,T$38:T934,1,0)&gt;0,0,0),1))</f>
        <v>0</v>
      </c>
      <c r="T935" s="16">
        <f>IF(DATOS!J898=P$39,DATOS!C898,"")</f>
        <v>0</v>
      </c>
    </row>
    <row r="936" spans="18:20">
      <c r="R936">
        <f t="shared" si="17"/>
        <v>1</v>
      </c>
      <c r="S936">
        <f>IF(T936="",0,IFERROR(IF(VLOOKUP(T936,T$38:T935,1,0)&gt;0,0,0),1))</f>
        <v>0</v>
      </c>
      <c r="T936" s="16">
        <f>IF(DATOS!J899=P$39,DATOS!C899,"")</f>
        <v>0</v>
      </c>
    </row>
    <row r="937" spans="18:20">
      <c r="R937">
        <f t="shared" si="17"/>
        <v>1</v>
      </c>
      <c r="S937">
        <f>IF(T937="",0,IFERROR(IF(VLOOKUP(T937,T$38:T936,1,0)&gt;0,0,0),1))</f>
        <v>0</v>
      </c>
      <c r="T937" s="16">
        <f>IF(DATOS!J900=P$39,DATOS!C900,"")</f>
        <v>0</v>
      </c>
    </row>
    <row r="938" spans="18:20">
      <c r="R938">
        <f t="shared" si="17"/>
        <v>1</v>
      </c>
      <c r="S938">
        <f>IF(T938="",0,IFERROR(IF(VLOOKUP(T938,T$38:T937,1,0)&gt;0,0,0),1))</f>
        <v>0</v>
      </c>
      <c r="T938" s="16">
        <f>IF(DATOS!J901=P$39,DATOS!C901,"")</f>
        <v>0</v>
      </c>
    </row>
    <row r="939" spans="18:20">
      <c r="R939">
        <f t="shared" si="17"/>
        <v>1</v>
      </c>
      <c r="S939">
        <f>IF(T939="",0,IFERROR(IF(VLOOKUP(T939,T$38:T938,1,0)&gt;0,0,0),1))</f>
        <v>0</v>
      </c>
      <c r="T939" s="16">
        <f>IF(DATOS!J902=P$39,DATOS!C902,"")</f>
        <v>0</v>
      </c>
    </row>
    <row r="940" spans="18:20">
      <c r="R940">
        <f t="shared" si="17"/>
        <v>1</v>
      </c>
      <c r="S940">
        <f>IF(T940="",0,IFERROR(IF(VLOOKUP(T940,T$38:T939,1,0)&gt;0,0,0),1))</f>
        <v>0</v>
      </c>
      <c r="T940" s="16">
        <f>IF(DATOS!J903=P$39,DATOS!C903,"")</f>
        <v>0</v>
      </c>
    </row>
    <row r="941" spans="18:20">
      <c r="R941">
        <f t="shared" si="17"/>
        <v>1</v>
      </c>
      <c r="S941">
        <f>IF(T941="",0,IFERROR(IF(VLOOKUP(T941,T$38:T940,1,0)&gt;0,0,0),1))</f>
        <v>0</v>
      </c>
      <c r="T941" s="16">
        <f>IF(DATOS!J904=P$39,DATOS!C904,"")</f>
        <v>0</v>
      </c>
    </row>
    <row r="942" spans="18:20">
      <c r="R942">
        <f t="shared" si="17"/>
        <v>1</v>
      </c>
      <c r="S942">
        <f>IF(T942="",0,IFERROR(IF(VLOOKUP(T942,T$38:T941,1,0)&gt;0,0,0),1))</f>
        <v>0</v>
      </c>
      <c r="T942" s="16">
        <f>IF(DATOS!J905=P$39,DATOS!C905,"")</f>
        <v>0</v>
      </c>
    </row>
    <row r="943" spans="18:20">
      <c r="R943">
        <f t="shared" si="17"/>
        <v>1</v>
      </c>
      <c r="S943">
        <f>IF(T943="",0,IFERROR(IF(VLOOKUP(T943,T$38:T942,1,0)&gt;0,0,0),1))</f>
        <v>0</v>
      </c>
      <c r="T943" s="16">
        <f>IF(DATOS!J906=P$39,DATOS!C906,"")</f>
        <v>0</v>
      </c>
    </row>
    <row r="944" spans="18:20">
      <c r="R944">
        <f t="shared" si="17"/>
        <v>1</v>
      </c>
      <c r="S944">
        <f>IF(T944="",0,IFERROR(IF(VLOOKUP(T944,T$38:T943,1,0)&gt;0,0,0),1))</f>
        <v>0</v>
      </c>
      <c r="T944" s="16">
        <f>IF(DATOS!J907=P$39,DATOS!C907,"")</f>
        <v>0</v>
      </c>
    </row>
    <row r="945" spans="18:20">
      <c r="R945">
        <f t="shared" si="17"/>
        <v>1</v>
      </c>
      <c r="S945">
        <f>IF(T945="",0,IFERROR(IF(VLOOKUP(T945,T$38:T944,1,0)&gt;0,0,0),1))</f>
        <v>0</v>
      </c>
      <c r="T945" s="16">
        <f>IF(DATOS!J908=P$39,DATOS!C908,"")</f>
        <v>0</v>
      </c>
    </row>
    <row r="946" spans="18:20">
      <c r="R946">
        <f t="shared" si="17"/>
        <v>1</v>
      </c>
      <c r="S946">
        <f>IF(T946="",0,IFERROR(IF(VLOOKUP(T946,T$38:T945,1,0)&gt;0,0,0),1))</f>
        <v>0</v>
      </c>
      <c r="T946" s="16">
        <f>IF(DATOS!J909=P$39,DATOS!C909,"")</f>
        <v>0</v>
      </c>
    </row>
    <row r="947" spans="18:20">
      <c r="R947">
        <f t="shared" si="17"/>
        <v>1</v>
      </c>
      <c r="S947">
        <f>IF(T947="",0,IFERROR(IF(VLOOKUP(T947,T$38:T946,1,0)&gt;0,0,0),1))</f>
        <v>0</v>
      </c>
      <c r="T947" s="16">
        <f>IF(DATOS!J910=P$39,DATOS!C910,"")</f>
        <v>0</v>
      </c>
    </row>
    <row r="948" spans="18:20">
      <c r="R948">
        <f t="shared" si="17"/>
        <v>1</v>
      </c>
      <c r="S948">
        <f>IF(T948="",0,IFERROR(IF(VLOOKUP(T948,T$38:T947,1,0)&gt;0,0,0),1))</f>
        <v>0</v>
      </c>
      <c r="T948" s="16">
        <f>IF(DATOS!J911=P$39,DATOS!C911,"")</f>
        <v>0</v>
      </c>
    </row>
    <row r="949" spans="18:20">
      <c r="R949">
        <f t="shared" si="17"/>
        <v>1</v>
      </c>
      <c r="S949">
        <f>IF(T949="",0,IFERROR(IF(VLOOKUP(T949,T$38:T948,1,0)&gt;0,0,0),1))</f>
        <v>0</v>
      </c>
      <c r="T949" s="16">
        <f>IF(DATOS!J912=P$39,DATOS!C912,"")</f>
        <v>0</v>
      </c>
    </row>
    <row r="950" spans="18:20">
      <c r="R950">
        <f t="shared" si="17"/>
        <v>1</v>
      </c>
      <c r="S950">
        <f>IF(T950="",0,IFERROR(IF(VLOOKUP(T950,T$38:T949,1,0)&gt;0,0,0),1))</f>
        <v>0</v>
      </c>
      <c r="T950" s="16">
        <f>IF(DATOS!J913=P$39,DATOS!C913,"")</f>
        <v>0</v>
      </c>
    </row>
    <row r="951" spans="18:20">
      <c r="R951">
        <f t="shared" si="17"/>
        <v>1</v>
      </c>
      <c r="S951">
        <f>IF(T951="",0,IFERROR(IF(VLOOKUP(T951,T$38:T950,1,0)&gt;0,0,0),1))</f>
        <v>0</v>
      </c>
      <c r="T951" s="16">
        <f>IF(DATOS!J914=P$39,DATOS!C914,"")</f>
        <v>0</v>
      </c>
    </row>
    <row r="952" spans="18:20">
      <c r="R952">
        <f t="shared" si="17"/>
        <v>1</v>
      </c>
      <c r="S952">
        <f>IF(T952="",0,IFERROR(IF(VLOOKUP(T952,T$38:T951,1,0)&gt;0,0,0),1))</f>
        <v>0</v>
      </c>
      <c r="T952" s="16">
        <f>IF(DATOS!J915=P$39,DATOS!C915,"")</f>
        <v>0</v>
      </c>
    </row>
    <row r="953" spans="18:20">
      <c r="R953">
        <f t="shared" si="17"/>
        <v>1</v>
      </c>
      <c r="S953">
        <f>IF(T953="",0,IFERROR(IF(VLOOKUP(T953,T$38:T952,1,0)&gt;0,0,0),1))</f>
        <v>0</v>
      </c>
      <c r="T953" s="16">
        <f>IF(DATOS!J916=P$39,DATOS!C916,"")</f>
        <v>0</v>
      </c>
    </row>
    <row r="954" spans="18:20">
      <c r="R954">
        <f t="shared" si="17"/>
        <v>1</v>
      </c>
      <c r="S954">
        <f>IF(T954="",0,IFERROR(IF(VLOOKUP(T954,T$38:T953,1,0)&gt;0,0,0),1))</f>
        <v>0</v>
      </c>
      <c r="T954" s="16">
        <f>IF(DATOS!J917=P$39,DATOS!C917,"")</f>
        <v>0</v>
      </c>
    </row>
    <row r="955" spans="18:20">
      <c r="R955">
        <f t="shared" si="17"/>
        <v>1</v>
      </c>
      <c r="S955">
        <f>IF(T955="",0,IFERROR(IF(VLOOKUP(T955,T$38:T954,1,0)&gt;0,0,0),1))</f>
        <v>0</v>
      </c>
      <c r="T955" s="16">
        <f>IF(DATOS!J918=P$39,DATOS!C918,"")</f>
        <v>0</v>
      </c>
    </row>
    <row r="956" spans="18:20">
      <c r="R956">
        <f t="shared" si="17"/>
        <v>1</v>
      </c>
      <c r="S956">
        <f>IF(T956="",0,IFERROR(IF(VLOOKUP(T956,T$38:T955,1,0)&gt;0,0,0),1))</f>
        <v>0</v>
      </c>
      <c r="T956" s="16">
        <f>IF(DATOS!J919=P$39,DATOS!C919,"")</f>
        <v>0</v>
      </c>
    </row>
    <row r="957" spans="18:20">
      <c r="R957">
        <f t="shared" si="17"/>
        <v>1</v>
      </c>
      <c r="S957">
        <f>IF(T957="",0,IFERROR(IF(VLOOKUP(T957,T$38:T956,1,0)&gt;0,0,0),1))</f>
        <v>0</v>
      </c>
      <c r="T957" s="16">
        <f>IF(DATOS!J920=P$39,DATOS!C920,"")</f>
        <v>0</v>
      </c>
    </row>
    <row r="958" spans="18:20">
      <c r="R958">
        <f t="shared" si="17"/>
        <v>1</v>
      </c>
      <c r="S958">
        <f>IF(T958="",0,IFERROR(IF(VLOOKUP(T958,T$38:T957,1,0)&gt;0,0,0),1))</f>
        <v>0</v>
      </c>
      <c r="T958" s="16">
        <f>IF(DATOS!J921=P$39,DATOS!C921,"")</f>
        <v>0</v>
      </c>
    </row>
    <row r="959" spans="18:20">
      <c r="R959">
        <f t="shared" si="17"/>
        <v>1</v>
      </c>
      <c r="S959">
        <f>IF(T959="",0,IFERROR(IF(VLOOKUP(T959,T$38:T958,1,0)&gt;0,0,0),1))</f>
        <v>0</v>
      </c>
      <c r="T959" s="16">
        <f>IF(DATOS!J922=P$39,DATOS!C922,"")</f>
        <v>0</v>
      </c>
    </row>
    <row r="960" spans="18:20">
      <c r="R960">
        <f t="shared" si="17"/>
        <v>1</v>
      </c>
      <c r="S960">
        <f>IF(T960="",0,IFERROR(IF(VLOOKUP(T960,T$38:T959,1,0)&gt;0,0,0),1))</f>
        <v>0</v>
      </c>
      <c r="T960" s="16">
        <f>IF(DATOS!J923=P$39,DATOS!C923,"")</f>
        <v>0</v>
      </c>
    </row>
    <row r="961" spans="18:20">
      <c r="R961">
        <f t="shared" si="17"/>
        <v>1</v>
      </c>
      <c r="S961">
        <f>IF(T961="",0,IFERROR(IF(VLOOKUP(T961,T$38:T960,1,0)&gt;0,0,0),1))</f>
        <v>0</v>
      </c>
      <c r="T961" s="16">
        <f>IF(DATOS!J924=P$39,DATOS!C924,"")</f>
        <v>0</v>
      </c>
    </row>
    <row r="962" spans="18:20">
      <c r="R962">
        <f t="shared" si="17"/>
        <v>1</v>
      </c>
      <c r="S962">
        <f>IF(T962="",0,IFERROR(IF(VLOOKUP(T962,T$38:T961,1,0)&gt;0,0,0),1))</f>
        <v>0</v>
      </c>
      <c r="T962" s="16">
        <f>IF(DATOS!J925=P$39,DATOS!C925,"")</f>
        <v>0</v>
      </c>
    </row>
    <row r="963" spans="18:20">
      <c r="R963">
        <f t="shared" si="17"/>
        <v>1</v>
      </c>
      <c r="S963">
        <f>IF(T963="",0,IFERROR(IF(VLOOKUP(T963,T$38:T962,1,0)&gt;0,0,0),1))</f>
        <v>0</v>
      </c>
      <c r="T963" s="16">
        <f>IF(DATOS!J926=P$39,DATOS!C926,"")</f>
        <v>0</v>
      </c>
    </row>
    <row r="964" spans="18:20">
      <c r="R964">
        <f t="shared" si="17"/>
        <v>1</v>
      </c>
      <c r="S964">
        <f>IF(T964="",0,IFERROR(IF(VLOOKUP(T964,T$38:T963,1,0)&gt;0,0,0),1))</f>
        <v>0</v>
      </c>
      <c r="T964" s="16">
        <f>IF(DATOS!J927=P$39,DATOS!C927,"")</f>
        <v>0</v>
      </c>
    </row>
    <row r="965" spans="18:20">
      <c r="R965">
        <f t="shared" si="17"/>
        <v>1</v>
      </c>
      <c r="S965">
        <f>IF(T965="",0,IFERROR(IF(VLOOKUP(T965,T$38:T964,1,0)&gt;0,0,0),1))</f>
        <v>0</v>
      </c>
      <c r="T965" s="16">
        <f>IF(DATOS!J928=P$39,DATOS!C928,"")</f>
        <v>0</v>
      </c>
    </row>
    <row r="966" spans="18:20">
      <c r="R966">
        <f t="shared" si="17"/>
        <v>1</v>
      </c>
      <c r="S966">
        <f>IF(T966="",0,IFERROR(IF(VLOOKUP(T966,T$38:T965,1,0)&gt;0,0,0),1))</f>
        <v>0</v>
      </c>
      <c r="T966" s="16">
        <f>IF(DATOS!J929=P$39,DATOS!C929,"")</f>
        <v>0</v>
      </c>
    </row>
    <row r="967" spans="18:20">
      <c r="R967">
        <f t="shared" si="17"/>
        <v>1</v>
      </c>
      <c r="S967">
        <f>IF(T967="",0,IFERROR(IF(VLOOKUP(T967,T$38:T966,1,0)&gt;0,0,0),1))</f>
        <v>0</v>
      </c>
      <c r="T967" s="16">
        <f>IF(DATOS!J930=P$39,DATOS!C930,"")</f>
        <v>0</v>
      </c>
    </row>
    <row r="968" spans="18:20">
      <c r="R968">
        <f t="shared" si="17"/>
        <v>1</v>
      </c>
      <c r="S968">
        <f>IF(T968="",0,IFERROR(IF(VLOOKUP(T968,T$38:T967,1,0)&gt;0,0,0),1))</f>
        <v>0</v>
      </c>
      <c r="T968" s="16">
        <f>IF(DATOS!J931=P$39,DATOS!C931,"")</f>
        <v>0</v>
      </c>
    </row>
    <row r="969" spans="18:20">
      <c r="R969">
        <f t="shared" si="17"/>
        <v>1</v>
      </c>
      <c r="S969">
        <f>IF(T969="",0,IFERROR(IF(VLOOKUP(T969,T$38:T968,1,0)&gt;0,0,0),1))</f>
        <v>0</v>
      </c>
      <c r="T969" s="16">
        <f>IF(DATOS!J932=P$39,DATOS!C932,"")</f>
        <v>0</v>
      </c>
    </row>
    <row r="970" spans="18:20">
      <c r="R970">
        <f t="shared" si="17"/>
        <v>1</v>
      </c>
      <c r="S970">
        <f>IF(T970="",0,IFERROR(IF(VLOOKUP(T970,T$38:T969,1,0)&gt;0,0,0),1))</f>
        <v>0</v>
      </c>
      <c r="T970" s="16">
        <f>IF(DATOS!J933=P$39,DATOS!C933,"")</f>
        <v>0</v>
      </c>
    </row>
    <row r="971" spans="18:20">
      <c r="R971">
        <f t="shared" si="17"/>
        <v>1</v>
      </c>
      <c r="S971">
        <f>IF(T971="",0,IFERROR(IF(VLOOKUP(T971,T$38:T970,1,0)&gt;0,0,0),1))</f>
        <v>0</v>
      </c>
      <c r="T971" s="16">
        <f>IF(DATOS!J934=P$39,DATOS!C934,"")</f>
        <v>0</v>
      </c>
    </row>
    <row r="972" spans="18:20">
      <c r="R972">
        <f t="shared" si="17"/>
        <v>1</v>
      </c>
      <c r="S972">
        <f>IF(T972="",0,IFERROR(IF(VLOOKUP(T972,T$38:T971,1,0)&gt;0,0,0),1))</f>
        <v>0</v>
      </c>
      <c r="T972" s="16">
        <f>IF(DATOS!J935=P$39,DATOS!C935,"")</f>
        <v>0</v>
      </c>
    </row>
    <row r="973" spans="18:20">
      <c r="R973">
        <f t="shared" si="17"/>
        <v>1</v>
      </c>
      <c r="S973">
        <f>IF(T973="",0,IFERROR(IF(VLOOKUP(T973,T$38:T972,1,0)&gt;0,0,0),1))</f>
        <v>0</v>
      </c>
      <c r="T973" s="16">
        <f>IF(DATOS!J936=P$39,DATOS!C936,"")</f>
        <v>0</v>
      </c>
    </row>
    <row r="974" spans="18:20">
      <c r="R974">
        <f t="shared" si="17"/>
        <v>1</v>
      </c>
      <c r="S974">
        <f>IF(T974="",0,IFERROR(IF(VLOOKUP(T974,T$38:T973,1,0)&gt;0,0,0),1))</f>
        <v>0</v>
      </c>
      <c r="T974" s="16">
        <f>IF(DATOS!J937=P$39,DATOS!C937,"")</f>
        <v>0</v>
      </c>
    </row>
    <row r="975" spans="18:20">
      <c r="R975">
        <f t="shared" si="17"/>
        <v>1</v>
      </c>
      <c r="S975">
        <f>IF(T975="",0,IFERROR(IF(VLOOKUP(T975,T$38:T974,1,0)&gt;0,0,0),1))</f>
        <v>0</v>
      </c>
      <c r="T975" s="16">
        <f>IF(DATOS!J938=P$39,DATOS!C938,"")</f>
        <v>0</v>
      </c>
    </row>
    <row r="976" spans="18:20">
      <c r="R976">
        <f t="shared" si="17"/>
        <v>1</v>
      </c>
      <c r="S976">
        <f>IF(T976="",0,IFERROR(IF(VLOOKUP(T976,T$38:T975,1,0)&gt;0,0,0),1))</f>
        <v>0</v>
      </c>
      <c r="T976" s="16">
        <f>IF(DATOS!J939=P$39,DATOS!C939,"")</f>
        <v>0</v>
      </c>
    </row>
    <row r="977" spans="18:20">
      <c r="R977">
        <f t="shared" si="17"/>
        <v>1</v>
      </c>
      <c r="S977">
        <f>IF(T977="",0,IFERROR(IF(VLOOKUP(T977,T$38:T976,1,0)&gt;0,0,0),1))</f>
        <v>0</v>
      </c>
      <c r="T977" s="16">
        <f>IF(DATOS!J940=P$39,DATOS!C940,"")</f>
        <v>0</v>
      </c>
    </row>
    <row r="978" spans="18:20">
      <c r="R978">
        <f t="shared" si="17"/>
        <v>1</v>
      </c>
      <c r="S978">
        <f>IF(T978="",0,IFERROR(IF(VLOOKUP(T978,T$38:T977,1,0)&gt;0,0,0),1))</f>
        <v>0</v>
      </c>
      <c r="T978" s="16">
        <f>IF(DATOS!J941=P$39,DATOS!C941,"")</f>
        <v>0</v>
      </c>
    </row>
    <row r="979" spans="18:20">
      <c r="R979">
        <f t="shared" si="17"/>
        <v>1</v>
      </c>
      <c r="S979">
        <f>IF(T979="",0,IFERROR(IF(VLOOKUP(T979,T$38:T978,1,0)&gt;0,0,0),1))</f>
        <v>0</v>
      </c>
      <c r="T979" s="16">
        <f>IF(DATOS!J942=P$39,DATOS!C942,"")</f>
        <v>0</v>
      </c>
    </row>
    <row r="980" spans="18:20">
      <c r="R980">
        <f t="shared" si="17"/>
        <v>1</v>
      </c>
      <c r="S980">
        <f>IF(T980="",0,IFERROR(IF(VLOOKUP(T980,T$38:T979,1,0)&gt;0,0,0),1))</f>
        <v>0</v>
      </c>
      <c r="T980" s="16">
        <f>IF(DATOS!J943=P$39,DATOS!C943,"")</f>
        <v>0</v>
      </c>
    </row>
    <row r="981" spans="18:20">
      <c r="R981">
        <f t="shared" si="17"/>
        <v>1</v>
      </c>
      <c r="S981">
        <f>IF(T981="",0,IFERROR(IF(VLOOKUP(T981,T$38:T980,1,0)&gt;0,0,0),1))</f>
        <v>0</v>
      </c>
      <c r="T981" s="16">
        <f>IF(DATOS!J944=P$39,DATOS!C944,"")</f>
        <v>0</v>
      </c>
    </row>
    <row r="982" spans="18:20">
      <c r="R982">
        <f t="shared" si="17"/>
        <v>1</v>
      </c>
      <c r="S982">
        <f>IF(T982="",0,IFERROR(IF(VLOOKUP(T982,T$38:T981,1,0)&gt;0,0,0),1))</f>
        <v>0</v>
      </c>
      <c r="T982" s="16">
        <f>IF(DATOS!J945=P$39,DATOS!C945,"")</f>
        <v>0</v>
      </c>
    </row>
    <row r="983" spans="18:20">
      <c r="R983">
        <f t="shared" si="17"/>
        <v>1</v>
      </c>
      <c r="S983">
        <f>IF(T983="",0,IFERROR(IF(VLOOKUP(T983,T$38:T982,1,0)&gt;0,0,0),1))</f>
        <v>0</v>
      </c>
      <c r="T983" s="16">
        <f>IF(DATOS!J946=P$39,DATOS!C946,"")</f>
        <v>0</v>
      </c>
    </row>
    <row r="984" spans="18:20">
      <c r="R984">
        <f t="shared" si="17"/>
        <v>1</v>
      </c>
      <c r="S984">
        <f>IF(T984="",0,IFERROR(IF(VLOOKUP(T984,T$38:T983,1,0)&gt;0,0,0),1))</f>
        <v>0</v>
      </c>
      <c r="T984" s="16">
        <f>IF(DATOS!J947=P$39,DATOS!C947,"")</f>
        <v>0</v>
      </c>
    </row>
    <row r="985" spans="18:20">
      <c r="R985">
        <f t="shared" si="17"/>
        <v>1</v>
      </c>
      <c r="S985">
        <f>IF(T985="",0,IFERROR(IF(VLOOKUP(T985,T$38:T984,1,0)&gt;0,0,0),1))</f>
        <v>0</v>
      </c>
      <c r="T985" s="16">
        <f>IF(DATOS!J948=P$39,DATOS!C948,"")</f>
        <v>0</v>
      </c>
    </row>
    <row r="986" spans="18:20">
      <c r="R986">
        <f t="shared" si="17"/>
        <v>1</v>
      </c>
      <c r="S986">
        <f>IF(T986="",0,IFERROR(IF(VLOOKUP(T986,T$38:T985,1,0)&gt;0,0,0),1))</f>
        <v>0</v>
      </c>
      <c r="T986" s="16">
        <f>IF(DATOS!J949=P$39,DATOS!C949,"")</f>
        <v>0</v>
      </c>
    </row>
    <row r="987" spans="18:20">
      <c r="R987">
        <f t="shared" si="17"/>
        <v>1</v>
      </c>
      <c r="S987">
        <f>IF(T987="",0,IFERROR(IF(VLOOKUP(T987,T$38:T986,1,0)&gt;0,0,0),1))</f>
        <v>0</v>
      </c>
      <c r="T987" s="16">
        <f>IF(DATOS!J950=P$39,DATOS!C950,"")</f>
        <v>0</v>
      </c>
    </row>
    <row r="988" spans="18:20">
      <c r="R988">
        <f t="shared" si="17"/>
        <v>1</v>
      </c>
      <c r="S988">
        <f>IF(T988="",0,IFERROR(IF(VLOOKUP(T988,T$38:T987,1,0)&gt;0,0,0),1))</f>
        <v>0</v>
      </c>
      <c r="T988" s="16">
        <f>IF(DATOS!J951=P$39,DATOS!C951,"")</f>
        <v>0</v>
      </c>
    </row>
    <row r="989" spans="18:20">
      <c r="R989">
        <f t="shared" si="17"/>
        <v>1</v>
      </c>
      <c r="S989">
        <f>IF(T989="",0,IFERROR(IF(VLOOKUP(T989,T$38:T988,1,0)&gt;0,0,0),1))</f>
        <v>0</v>
      </c>
      <c r="T989" s="16">
        <f>IF(DATOS!J952=P$39,DATOS!C952,"")</f>
        <v>0</v>
      </c>
    </row>
    <row r="990" spans="18:20">
      <c r="R990">
        <f t="shared" si="17"/>
        <v>1</v>
      </c>
      <c r="S990">
        <f>IF(T990="",0,IFERROR(IF(VLOOKUP(T990,T$38:T989,1,0)&gt;0,0,0),1))</f>
        <v>0</v>
      </c>
      <c r="T990" s="16">
        <f>IF(DATOS!J953=P$39,DATOS!C953,"")</f>
        <v>0</v>
      </c>
    </row>
    <row r="991" spans="18:20">
      <c r="R991">
        <f t="shared" si="17"/>
        <v>1</v>
      </c>
      <c r="S991">
        <f>IF(T991="",0,IFERROR(IF(VLOOKUP(T991,T$38:T990,1,0)&gt;0,0,0),1))</f>
        <v>0</v>
      </c>
      <c r="T991" s="16">
        <f>IF(DATOS!J954=P$39,DATOS!C954,"")</f>
        <v>0</v>
      </c>
    </row>
    <row r="992" spans="18:20">
      <c r="R992">
        <f t="shared" si="17"/>
        <v>1</v>
      </c>
      <c r="S992">
        <f>IF(T992="",0,IFERROR(IF(VLOOKUP(T992,T$38:T991,1,0)&gt;0,0,0),1))</f>
        <v>0</v>
      </c>
      <c r="T992" s="16">
        <f>IF(DATOS!J955=P$39,DATOS!C955,"")</f>
        <v>0</v>
      </c>
    </row>
    <row r="993" spans="18:20">
      <c r="R993">
        <f t="shared" si="17"/>
        <v>1</v>
      </c>
      <c r="S993">
        <f>IF(T993="",0,IFERROR(IF(VLOOKUP(T993,T$38:T992,1,0)&gt;0,0,0),1))</f>
        <v>0</v>
      </c>
      <c r="T993" s="16">
        <f>IF(DATOS!J956=P$39,DATOS!C956,"")</f>
        <v>0</v>
      </c>
    </row>
    <row r="994" spans="18:20">
      <c r="R994">
        <f t="shared" si="17"/>
        <v>1</v>
      </c>
      <c r="S994">
        <f>IF(T994="",0,IFERROR(IF(VLOOKUP(T994,T$38:T993,1,0)&gt;0,0,0),1))</f>
        <v>0</v>
      </c>
      <c r="T994" s="16">
        <f>IF(DATOS!J957=P$39,DATOS!C957,"")</f>
        <v>0</v>
      </c>
    </row>
    <row r="995" spans="18:20">
      <c r="R995">
        <f t="shared" si="17"/>
        <v>1</v>
      </c>
      <c r="S995">
        <f>IF(T995="",0,IFERROR(IF(VLOOKUP(T995,T$38:T994,1,0)&gt;0,0,0),1))</f>
        <v>0</v>
      </c>
      <c r="T995" s="16">
        <f>IF(DATOS!J958=P$39,DATOS!C958,"")</f>
        <v>0</v>
      </c>
    </row>
    <row r="996" spans="18:20">
      <c r="R996">
        <f t="shared" si="17"/>
        <v>1</v>
      </c>
      <c r="S996">
        <f>IF(T996="",0,IFERROR(IF(VLOOKUP(T996,T$38:T995,1,0)&gt;0,0,0),1))</f>
        <v>0</v>
      </c>
      <c r="T996" s="16">
        <f>IF(DATOS!J959=P$39,DATOS!C959,"")</f>
        <v>0</v>
      </c>
    </row>
    <row r="997" spans="18:20">
      <c r="R997">
        <f t="shared" si="17"/>
        <v>1</v>
      </c>
      <c r="S997">
        <f>IF(T997="",0,IFERROR(IF(VLOOKUP(T997,T$38:T996,1,0)&gt;0,0,0),1))</f>
        <v>0</v>
      </c>
      <c r="T997" s="16">
        <f>IF(DATOS!J960=P$39,DATOS!C960,"")</f>
        <v>0</v>
      </c>
    </row>
    <row r="998" spans="18:20">
      <c r="R998">
        <f t="shared" si="17"/>
        <v>1</v>
      </c>
      <c r="S998">
        <f>IF(T998="",0,IFERROR(IF(VLOOKUP(T998,T$38:T997,1,0)&gt;0,0,0),1))</f>
        <v>0</v>
      </c>
      <c r="T998" s="16">
        <f>IF(DATOS!J961=P$39,DATOS!C961,"")</f>
        <v>0</v>
      </c>
    </row>
    <row r="999" spans="18:20">
      <c r="R999">
        <f t="shared" ref="R999:R1062" si="18">R998+S999</f>
        <v>1</v>
      </c>
      <c r="S999">
        <f>IF(T999="",0,IFERROR(IF(VLOOKUP(T999,T$38:T998,1,0)&gt;0,0,0),1))</f>
        <v>0</v>
      </c>
      <c r="T999" s="16">
        <f>IF(DATOS!J962=P$39,DATOS!C962,"")</f>
        <v>0</v>
      </c>
    </row>
    <row r="1000" spans="18:20">
      <c r="R1000">
        <f t="shared" si="18"/>
        <v>1</v>
      </c>
      <c r="S1000">
        <f>IF(T1000="",0,IFERROR(IF(VLOOKUP(T1000,T$38:T999,1,0)&gt;0,0,0),1))</f>
        <v>0</v>
      </c>
      <c r="T1000" s="16">
        <f>IF(DATOS!J963=P$39,DATOS!C963,"")</f>
        <v>0</v>
      </c>
    </row>
    <row r="1001" spans="18:20">
      <c r="R1001">
        <f t="shared" si="18"/>
        <v>1</v>
      </c>
      <c r="S1001">
        <f>IF(T1001="",0,IFERROR(IF(VLOOKUP(T1001,T$38:T1000,1,0)&gt;0,0,0),1))</f>
        <v>0</v>
      </c>
      <c r="T1001" s="16">
        <f>IF(DATOS!J964=P$39,DATOS!C964,"")</f>
        <v>0</v>
      </c>
    </row>
    <row r="1002" spans="18:20">
      <c r="R1002">
        <f t="shared" si="18"/>
        <v>1</v>
      </c>
      <c r="S1002">
        <f>IF(T1002="",0,IFERROR(IF(VLOOKUP(T1002,T$38:T1001,1,0)&gt;0,0,0),1))</f>
        <v>0</v>
      </c>
      <c r="T1002" s="16">
        <f>IF(DATOS!J965=P$39,DATOS!C965,"")</f>
        <v>0</v>
      </c>
    </row>
    <row r="1003" spans="18:20">
      <c r="R1003">
        <f t="shared" si="18"/>
        <v>1</v>
      </c>
      <c r="S1003">
        <f>IF(T1003="",0,IFERROR(IF(VLOOKUP(T1003,T$38:T1002,1,0)&gt;0,0,0),1))</f>
        <v>0</v>
      </c>
      <c r="T1003" s="16">
        <f>IF(DATOS!J966=P$39,DATOS!C966,"")</f>
        <v>0</v>
      </c>
    </row>
    <row r="1004" spans="18:20">
      <c r="R1004">
        <f t="shared" si="18"/>
        <v>1</v>
      </c>
      <c r="S1004">
        <f>IF(T1004="",0,IFERROR(IF(VLOOKUP(T1004,T$38:T1003,1,0)&gt;0,0,0),1))</f>
        <v>0</v>
      </c>
      <c r="T1004" s="16">
        <f>IF(DATOS!J967=P$39,DATOS!C967,"")</f>
        <v>0</v>
      </c>
    </row>
    <row r="1005" spans="18:20">
      <c r="R1005">
        <f t="shared" si="18"/>
        <v>1</v>
      </c>
      <c r="S1005">
        <f>IF(T1005="",0,IFERROR(IF(VLOOKUP(T1005,T$38:T1004,1,0)&gt;0,0,0),1))</f>
        <v>0</v>
      </c>
      <c r="T1005" s="16">
        <f>IF(DATOS!J968=P$39,DATOS!C968,"")</f>
        <v>0</v>
      </c>
    </row>
    <row r="1006" spans="18:20">
      <c r="R1006">
        <f t="shared" si="18"/>
        <v>1</v>
      </c>
      <c r="S1006">
        <f>IF(T1006="",0,IFERROR(IF(VLOOKUP(T1006,T$38:T1005,1,0)&gt;0,0,0),1))</f>
        <v>0</v>
      </c>
      <c r="T1006" s="16">
        <f>IF(DATOS!J969=P$39,DATOS!C969,"")</f>
        <v>0</v>
      </c>
    </row>
    <row r="1007" spans="18:20">
      <c r="R1007">
        <f t="shared" si="18"/>
        <v>1</v>
      </c>
      <c r="S1007">
        <f>IF(T1007="",0,IFERROR(IF(VLOOKUP(T1007,T$38:T1006,1,0)&gt;0,0,0),1))</f>
        <v>0</v>
      </c>
      <c r="T1007" s="16">
        <f>IF(DATOS!J970=P$39,DATOS!C970,"")</f>
        <v>0</v>
      </c>
    </row>
    <row r="1008" spans="18:20">
      <c r="R1008">
        <f t="shared" si="18"/>
        <v>1</v>
      </c>
      <c r="S1008">
        <f>IF(T1008="",0,IFERROR(IF(VLOOKUP(T1008,T$38:T1007,1,0)&gt;0,0,0),1))</f>
        <v>0</v>
      </c>
      <c r="T1008" s="16">
        <f>IF(DATOS!J971=P$39,DATOS!C971,"")</f>
        <v>0</v>
      </c>
    </row>
    <row r="1009" spans="18:20">
      <c r="R1009">
        <f t="shared" si="18"/>
        <v>1</v>
      </c>
      <c r="S1009">
        <f>IF(T1009="",0,IFERROR(IF(VLOOKUP(T1009,T$38:T1008,1,0)&gt;0,0,0),1))</f>
        <v>0</v>
      </c>
      <c r="T1009" s="16">
        <f>IF(DATOS!J972=P$39,DATOS!C972,"")</f>
        <v>0</v>
      </c>
    </row>
    <row r="1010" spans="18:20">
      <c r="R1010">
        <f t="shared" si="18"/>
        <v>1</v>
      </c>
      <c r="S1010">
        <f>IF(T1010="",0,IFERROR(IF(VLOOKUP(T1010,T$38:T1009,1,0)&gt;0,0,0),1))</f>
        <v>0</v>
      </c>
      <c r="T1010" s="16">
        <f>IF(DATOS!J973=P$39,DATOS!C973,"")</f>
        <v>0</v>
      </c>
    </row>
    <row r="1011" spans="18:20">
      <c r="R1011">
        <f t="shared" si="18"/>
        <v>1</v>
      </c>
      <c r="S1011">
        <f>IF(T1011="",0,IFERROR(IF(VLOOKUP(T1011,T$38:T1010,1,0)&gt;0,0,0),1))</f>
        <v>0</v>
      </c>
      <c r="T1011" s="16">
        <f>IF(DATOS!J974=P$39,DATOS!C974,"")</f>
        <v>0</v>
      </c>
    </row>
    <row r="1012" spans="18:20">
      <c r="R1012">
        <f t="shared" si="18"/>
        <v>1</v>
      </c>
      <c r="S1012">
        <f>IF(T1012="",0,IFERROR(IF(VLOOKUP(T1012,T$38:T1011,1,0)&gt;0,0,0),1))</f>
        <v>0</v>
      </c>
      <c r="T1012" s="16">
        <f>IF(DATOS!J975=P$39,DATOS!C975,"")</f>
        <v>0</v>
      </c>
    </row>
    <row r="1013" spans="18:20">
      <c r="R1013">
        <f t="shared" si="18"/>
        <v>1</v>
      </c>
      <c r="S1013">
        <f>IF(T1013="",0,IFERROR(IF(VLOOKUP(T1013,T$38:T1012,1,0)&gt;0,0,0),1))</f>
        <v>0</v>
      </c>
      <c r="T1013" s="16">
        <f>IF(DATOS!J976=P$39,DATOS!C976,"")</f>
        <v>0</v>
      </c>
    </row>
    <row r="1014" spans="18:20">
      <c r="R1014">
        <f t="shared" si="18"/>
        <v>1</v>
      </c>
      <c r="S1014">
        <f>IF(T1014="",0,IFERROR(IF(VLOOKUP(T1014,T$38:T1013,1,0)&gt;0,0,0),1))</f>
        <v>0</v>
      </c>
      <c r="T1014" s="16">
        <f>IF(DATOS!J977=P$39,DATOS!C977,"")</f>
        <v>0</v>
      </c>
    </row>
    <row r="1015" spans="18:20">
      <c r="R1015">
        <f t="shared" si="18"/>
        <v>1</v>
      </c>
      <c r="S1015">
        <f>IF(T1015="",0,IFERROR(IF(VLOOKUP(T1015,T$38:T1014,1,0)&gt;0,0,0),1))</f>
        <v>0</v>
      </c>
      <c r="T1015" s="16">
        <f>IF(DATOS!J978=P$39,DATOS!C978,"")</f>
        <v>0</v>
      </c>
    </row>
    <row r="1016" spans="18:20">
      <c r="R1016">
        <f t="shared" si="18"/>
        <v>1</v>
      </c>
      <c r="S1016">
        <f>IF(T1016="",0,IFERROR(IF(VLOOKUP(T1016,T$38:T1015,1,0)&gt;0,0,0),1))</f>
        <v>0</v>
      </c>
      <c r="T1016" s="16">
        <f>IF(DATOS!J979=P$39,DATOS!C979,"")</f>
        <v>0</v>
      </c>
    </row>
    <row r="1017" spans="18:20">
      <c r="R1017">
        <f t="shared" si="18"/>
        <v>1</v>
      </c>
      <c r="S1017">
        <f>IF(T1017="",0,IFERROR(IF(VLOOKUP(T1017,T$38:T1016,1,0)&gt;0,0,0),1))</f>
        <v>0</v>
      </c>
      <c r="T1017" s="16">
        <f>IF(DATOS!J980=P$39,DATOS!C980,"")</f>
        <v>0</v>
      </c>
    </row>
    <row r="1018" spans="18:20">
      <c r="R1018">
        <f t="shared" si="18"/>
        <v>1</v>
      </c>
      <c r="S1018">
        <f>IF(T1018="",0,IFERROR(IF(VLOOKUP(T1018,T$38:T1017,1,0)&gt;0,0,0),1))</f>
        <v>0</v>
      </c>
      <c r="T1018" s="16">
        <f>IF(DATOS!J981=P$39,DATOS!C981,"")</f>
        <v>0</v>
      </c>
    </row>
    <row r="1019" spans="18:20">
      <c r="R1019">
        <f t="shared" si="18"/>
        <v>1</v>
      </c>
      <c r="S1019">
        <f>IF(T1019="",0,IFERROR(IF(VLOOKUP(T1019,T$38:T1018,1,0)&gt;0,0,0),1))</f>
        <v>0</v>
      </c>
      <c r="T1019" s="16">
        <f>IF(DATOS!J982=P$39,DATOS!C982,"")</f>
        <v>0</v>
      </c>
    </row>
    <row r="1020" spans="18:20">
      <c r="R1020">
        <f t="shared" si="18"/>
        <v>1</v>
      </c>
      <c r="S1020">
        <f>IF(T1020="",0,IFERROR(IF(VLOOKUP(T1020,T$38:T1019,1,0)&gt;0,0,0),1))</f>
        <v>0</v>
      </c>
      <c r="T1020" s="16">
        <f>IF(DATOS!J983=P$39,DATOS!C983,"")</f>
        <v>0</v>
      </c>
    </row>
    <row r="1021" spans="18:20">
      <c r="R1021">
        <f t="shared" si="18"/>
        <v>1</v>
      </c>
      <c r="S1021">
        <f>IF(T1021="",0,IFERROR(IF(VLOOKUP(T1021,T$38:T1020,1,0)&gt;0,0,0),1))</f>
        <v>0</v>
      </c>
      <c r="T1021" s="16">
        <f>IF(DATOS!J984=P$39,DATOS!C984,"")</f>
        <v>0</v>
      </c>
    </row>
    <row r="1022" spans="18:20">
      <c r="R1022">
        <f t="shared" si="18"/>
        <v>1</v>
      </c>
      <c r="S1022">
        <f>IF(T1022="",0,IFERROR(IF(VLOOKUP(T1022,T$38:T1021,1,0)&gt;0,0,0),1))</f>
        <v>0</v>
      </c>
      <c r="T1022" s="16">
        <f>IF(DATOS!J985=P$39,DATOS!C985,"")</f>
        <v>0</v>
      </c>
    </row>
    <row r="1023" spans="18:20">
      <c r="R1023">
        <f t="shared" si="18"/>
        <v>1</v>
      </c>
      <c r="S1023">
        <f>IF(T1023="",0,IFERROR(IF(VLOOKUP(T1023,T$38:T1022,1,0)&gt;0,0,0),1))</f>
        <v>0</v>
      </c>
      <c r="T1023" s="16">
        <f>IF(DATOS!J986=P$39,DATOS!C986,"")</f>
        <v>0</v>
      </c>
    </row>
    <row r="1024" spans="18:20">
      <c r="R1024">
        <f t="shared" si="18"/>
        <v>1</v>
      </c>
      <c r="S1024">
        <f>IF(T1024="",0,IFERROR(IF(VLOOKUP(T1024,T$38:T1023,1,0)&gt;0,0,0),1))</f>
        <v>0</v>
      </c>
      <c r="T1024" s="16">
        <f>IF(DATOS!J987=P$39,DATOS!C987,"")</f>
        <v>0</v>
      </c>
    </row>
    <row r="1025" spans="18:20">
      <c r="R1025">
        <f t="shared" si="18"/>
        <v>1</v>
      </c>
      <c r="S1025">
        <f>IF(T1025="",0,IFERROR(IF(VLOOKUP(T1025,T$38:T1024,1,0)&gt;0,0,0),1))</f>
        <v>0</v>
      </c>
      <c r="T1025" s="16">
        <f>IF(DATOS!J988=P$39,DATOS!C988,"")</f>
        <v>0</v>
      </c>
    </row>
    <row r="1026" spans="18:20">
      <c r="R1026">
        <f t="shared" si="18"/>
        <v>1</v>
      </c>
      <c r="S1026">
        <f>IF(T1026="",0,IFERROR(IF(VLOOKUP(T1026,T$38:T1025,1,0)&gt;0,0,0),1))</f>
        <v>0</v>
      </c>
      <c r="T1026" s="16">
        <f>IF(DATOS!J989=P$39,DATOS!C989,"")</f>
        <v>0</v>
      </c>
    </row>
    <row r="1027" spans="18:20">
      <c r="R1027">
        <f t="shared" si="18"/>
        <v>1</v>
      </c>
      <c r="S1027">
        <f>IF(T1027="",0,IFERROR(IF(VLOOKUP(T1027,T$38:T1026,1,0)&gt;0,0,0),1))</f>
        <v>0</v>
      </c>
      <c r="T1027" s="16">
        <f>IF(DATOS!J990=P$39,DATOS!C990,"")</f>
        <v>0</v>
      </c>
    </row>
    <row r="1028" spans="18:20">
      <c r="R1028">
        <f t="shared" si="18"/>
        <v>1</v>
      </c>
      <c r="S1028">
        <f>IF(T1028="",0,IFERROR(IF(VLOOKUP(T1028,T$38:T1027,1,0)&gt;0,0,0),1))</f>
        <v>0</v>
      </c>
      <c r="T1028" s="16">
        <f>IF(DATOS!J991=P$39,DATOS!C991,"")</f>
        <v>0</v>
      </c>
    </row>
    <row r="1029" spans="18:20">
      <c r="R1029">
        <f t="shared" si="18"/>
        <v>1</v>
      </c>
      <c r="S1029">
        <f>IF(T1029="",0,IFERROR(IF(VLOOKUP(T1029,T$38:T1028,1,0)&gt;0,0,0),1))</f>
        <v>0</v>
      </c>
      <c r="T1029" s="16">
        <f>IF(DATOS!J992=P$39,DATOS!C992,"")</f>
        <v>0</v>
      </c>
    </row>
    <row r="1030" spans="18:20">
      <c r="R1030">
        <f t="shared" si="18"/>
        <v>1</v>
      </c>
      <c r="S1030">
        <f>IF(T1030="",0,IFERROR(IF(VLOOKUP(T1030,T$38:T1029,1,0)&gt;0,0,0),1))</f>
        <v>0</v>
      </c>
      <c r="T1030" s="16">
        <f>IF(DATOS!J993=P$39,DATOS!C993,"")</f>
        <v>0</v>
      </c>
    </row>
    <row r="1031" spans="18:20">
      <c r="R1031">
        <f t="shared" si="18"/>
        <v>1</v>
      </c>
      <c r="S1031">
        <f>IF(T1031="",0,IFERROR(IF(VLOOKUP(T1031,T$38:T1030,1,0)&gt;0,0,0),1))</f>
        <v>0</v>
      </c>
      <c r="T1031" s="16">
        <f>IF(DATOS!J994=P$39,DATOS!C994,"")</f>
        <v>0</v>
      </c>
    </row>
    <row r="1032" spans="18:20">
      <c r="R1032">
        <f t="shared" si="18"/>
        <v>1</v>
      </c>
      <c r="S1032">
        <f>IF(T1032="",0,IFERROR(IF(VLOOKUP(T1032,T$38:T1031,1,0)&gt;0,0,0),1))</f>
        <v>0</v>
      </c>
      <c r="T1032" s="16">
        <f>IF(DATOS!J995=P$39,DATOS!C995,"")</f>
        <v>0</v>
      </c>
    </row>
    <row r="1033" spans="18:20">
      <c r="R1033">
        <f t="shared" si="18"/>
        <v>1</v>
      </c>
      <c r="S1033">
        <f>IF(T1033="",0,IFERROR(IF(VLOOKUP(T1033,T$38:T1032,1,0)&gt;0,0,0),1))</f>
        <v>0</v>
      </c>
      <c r="T1033" s="16">
        <f>IF(DATOS!J996=P$39,DATOS!C996,"")</f>
        <v>0</v>
      </c>
    </row>
    <row r="1034" spans="18:20">
      <c r="R1034">
        <f t="shared" si="18"/>
        <v>1</v>
      </c>
      <c r="S1034">
        <f>IF(T1034="",0,IFERROR(IF(VLOOKUP(T1034,T$38:T1033,1,0)&gt;0,0,0),1))</f>
        <v>0</v>
      </c>
      <c r="T1034" s="16">
        <f>IF(DATOS!J997=P$39,DATOS!C997,"")</f>
        <v>0</v>
      </c>
    </row>
    <row r="1035" spans="18:20">
      <c r="R1035">
        <f t="shared" si="18"/>
        <v>1</v>
      </c>
      <c r="S1035">
        <f>IF(T1035="",0,IFERROR(IF(VLOOKUP(T1035,T$38:T1034,1,0)&gt;0,0,0),1))</f>
        <v>0</v>
      </c>
      <c r="T1035" s="16">
        <f>IF(DATOS!J998=P$39,DATOS!C998,"")</f>
        <v>0</v>
      </c>
    </row>
    <row r="1036" spans="18:20">
      <c r="R1036">
        <f t="shared" si="18"/>
        <v>1</v>
      </c>
      <c r="S1036">
        <f>IF(T1036="",0,IFERROR(IF(VLOOKUP(T1036,T$38:T1035,1,0)&gt;0,0,0),1))</f>
        <v>0</v>
      </c>
      <c r="T1036" s="16">
        <f>IF(DATOS!J999=P$39,DATOS!C999,"")</f>
        <v>0</v>
      </c>
    </row>
    <row r="1037" spans="18:20">
      <c r="R1037">
        <f t="shared" si="18"/>
        <v>1</v>
      </c>
      <c r="S1037">
        <f>IF(T1037="",0,IFERROR(IF(VLOOKUP(T1037,T$38:T1036,1,0)&gt;0,0,0),1))</f>
        <v>0</v>
      </c>
      <c r="T1037" s="16">
        <f>IF(DATOS!J1000=P$39,DATOS!C1000,"")</f>
        <v>0</v>
      </c>
    </row>
    <row r="1038" spans="18:20">
      <c r="R1038">
        <f t="shared" si="18"/>
        <v>1</v>
      </c>
      <c r="S1038">
        <f>IF(T1038="",0,IFERROR(IF(VLOOKUP(T1038,T$38:T1037,1,0)&gt;0,0,0),1))</f>
        <v>0</v>
      </c>
      <c r="T1038" s="16">
        <f>IF(DATOS!J1001=P$39,DATOS!C1001,"")</f>
        <v>0</v>
      </c>
    </row>
    <row r="1039" spans="18:20">
      <c r="R1039">
        <f t="shared" si="18"/>
        <v>1</v>
      </c>
      <c r="S1039">
        <f>IF(T1039="",0,IFERROR(IF(VLOOKUP(T1039,T$38:T1038,1,0)&gt;0,0,0),1))</f>
        <v>0</v>
      </c>
      <c r="T1039" s="16">
        <f>IF(DATOS!J1002=P$39,DATOS!C1002,"")</f>
        <v>0</v>
      </c>
    </row>
    <row r="1040" spans="18:20">
      <c r="R1040">
        <f t="shared" si="18"/>
        <v>1</v>
      </c>
      <c r="S1040">
        <f>IF(T1040="",0,IFERROR(IF(VLOOKUP(T1040,T$38:T1039,1,0)&gt;0,0,0),1))</f>
        <v>0</v>
      </c>
      <c r="T1040" s="16">
        <f>IF(DATOS!J1003=P$39,DATOS!C1003,"")</f>
        <v>0</v>
      </c>
    </row>
    <row r="1041" spans="18:20">
      <c r="R1041">
        <f t="shared" si="18"/>
        <v>1</v>
      </c>
      <c r="S1041">
        <f>IF(T1041="",0,IFERROR(IF(VLOOKUP(T1041,T$38:T1040,1,0)&gt;0,0,0),1))</f>
        <v>0</v>
      </c>
      <c r="T1041" s="16">
        <f>IF(DATOS!J1004=P$39,DATOS!C1004,"")</f>
        <v>0</v>
      </c>
    </row>
    <row r="1042" spans="18:20">
      <c r="R1042">
        <f t="shared" si="18"/>
        <v>1</v>
      </c>
      <c r="S1042">
        <f>IF(T1042="",0,IFERROR(IF(VLOOKUP(T1042,T$38:T1041,1,0)&gt;0,0,0),1))</f>
        <v>0</v>
      </c>
      <c r="T1042" s="16">
        <f>IF(DATOS!J1005=P$39,DATOS!C1005,"")</f>
        <v>0</v>
      </c>
    </row>
    <row r="1043" spans="18:20">
      <c r="R1043">
        <f t="shared" si="18"/>
        <v>1</v>
      </c>
      <c r="S1043">
        <f>IF(T1043="",0,IFERROR(IF(VLOOKUP(T1043,T$38:T1042,1,0)&gt;0,0,0),1))</f>
        <v>0</v>
      </c>
      <c r="T1043" s="16">
        <f>IF(DATOS!J1006=P$39,DATOS!C1006,"")</f>
        <v>0</v>
      </c>
    </row>
    <row r="1044" spans="18:20">
      <c r="R1044">
        <f t="shared" si="18"/>
        <v>1</v>
      </c>
      <c r="S1044">
        <f>IF(T1044="",0,IFERROR(IF(VLOOKUP(T1044,T$38:T1043,1,0)&gt;0,0,0),1))</f>
        <v>0</v>
      </c>
      <c r="T1044" s="16">
        <f>IF(DATOS!J1007=P$39,DATOS!C1007,"")</f>
        <v>0</v>
      </c>
    </row>
    <row r="1045" spans="18:20">
      <c r="R1045">
        <f t="shared" si="18"/>
        <v>1</v>
      </c>
      <c r="S1045">
        <f>IF(T1045="",0,IFERROR(IF(VLOOKUP(T1045,T$38:T1044,1,0)&gt;0,0,0),1))</f>
        <v>0</v>
      </c>
      <c r="T1045" s="16">
        <f>IF(DATOS!J1008=P$39,DATOS!C1008,"")</f>
        <v>0</v>
      </c>
    </row>
    <row r="1046" spans="18:20">
      <c r="R1046">
        <f t="shared" si="18"/>
        <v>1</v>
      </c>
      <c r="S1046">
        <f>IF(T1046="",0,IFERROR(IF(VLOOKUP(T1046,T$38:T1045,1,0)&gt;0,0,0),1))</f>
        <v>0</v>
      </c>
      <c r="T1046" s="16">
        <f>IF(DATOS!J1009=P$39,DATOS!C1009,"")</f>
        <v>0</v>
      </c>
    </row>
    <row r="1047" spans="18:20">
      <c r="R1047">
        <f t="shared" si="18"/>
        <v>1</v>
      </c>
      <c r="S1047">
        <f>IF(T1047="",0,IFERROR(IF(VLOOKUP(T1047,T$38:T1046,1,0)&gt;0,0,0),1))</f>
        <v>0</v>
      </c>
      <c r="T1047" s="16">
        <f>IF(DATOS!J1010=P$39,DATOS!C1010,"")</f>
        <v>0</v>
      </c>
    </row>
    <row r="1048" spans="18:20">
      <c r="R1048">
        <f t="shared" si="18"/>
        <v>1</v>
      </c>
      <c r="S1048">
        <f>IF(T1048="",0,IFERROR(IF(VLOOKUP(T1048,T$38:T1047,1,0)&gt;0,0,0),1))</f>
        <v>0</v>
      </c>
      <c r="T1048" s="16">
        <f>IF(DATOS!J1011=P$39,DATOS!C1011,"")</f>
        <v>0</v>
      </c>
    </row>
    <row r="1049" spans="18:20">
      <c r="R1049">
        <f t="shared" si="18"/>
        <v>1</v>
      </c>
      <c r="S1049">
        <f>IF(T1049="",0,IFERROR(IF(VLOOKUP(T1049,T$38:T1048,1,0)&gt;0,0,0),1))</f>
        <v>0</v>
      </c>
      <c r="T1049" s="16">
        <f>IF(DATOS!J1012=P$39,DATOS!C1012,"")</f>
        <v>0</v>
      </c>
    </row>
    <row r="1050" spans="18:20">
      <c r="R1050">
        <f t="shared" si="18"/>
        <v>1</v>
      </c>
      <c r="S1050">
        <f>IF(T1050="",0,IFERROR(IF(VLOOKUP(T1050,T$38:T1049,1,0)&gt;0,0,0),1))</f>
        <v>0</v>
      </c>
      <c r="T1050" s="16">
        <f>IF(DATOS!J1013=P$39,DATOS!C1013,"")</f>
        <v>0</v>
      </c>
    </row>
    <row r="1051" spans="18:20">
      <c r="R1051">
        <f t="shared" si="18"/>
        <v>1</v>
      </c>
      <c r="S1051">
        <f>IF(T1051="",0,IFERROR(IF(VLOOKUP(T1051,T$38:T1050,1,0)&gt;0,0,0),1))</f>
        <v>0</v>
      </c>
      <c r="T1051" s="16">
        <f>IF(DATOS!J1014=P$39,DATOS!C1014,"")</f>
        <v>0</v>
      </c>
    </row>
    <row r="1052" spans="18:20">
      <c r="R1052">
        <f t="shared" si="18"/>
        <v>1</v>
      </c>
      <c r="S1052">
        <f>IF(T1052="",0,IFERROR(IF(VLOOKUP(T1052,T$38:T1051,1,0)&gt;0,0,0),1))</f>
        <v>0</v>
      </c>
      <c r="T1052" s="16">
        <f>IF(DATOS!J1015=P$39,DATOS!C1015,"")</f>
        <v>0</v>
      </c>
    </row>
    <row r="1053" spans="18:20">
      <c r="R1053">
        <f t="shared" si="18"/>
        <v>1</v>
      </c>
      <c r="S1053">
        <f>IF(T1053="",0,IFERROR(IF(VLOOKUP(T1053,T$38:T1052,1,0)&gt;0,0,0),1))</f>
        <v>0</v>
      </c>
      <c r="T1053" s="16">
        <f>IF(DATOS!J1016=P$39,DATOS!C1016,"")</f>
        <v>0</v>
      </c>
    </row>
    <row r="1054" spans="18:20">
      <c r="R1054">
        <f t="shared" si="18"/>
        <v>1</v>
      </c>
      <c r="S1054">
        <f>IF(T1054="",0,IFERROR(IF(VLOOKUP(T1054,T$38:T1053,1,0)&gt;0,0,0),1))</f>
        <v>0</v>
      </c>
      <c r="T1054" s="16">
        <f>IF(DATOS!J1017=P$39,DATOS!C1017,"")</f>
        <v>0</v>
      </c>
    </row>
    <row r="1055" spans="18:20">
      <c r="R1055">
        <f t="shared" si="18"/>
        <v>1</v>
      </c>
      <c r="S1055">
        <f>IF(T1055="",0,IFERROR(IF(VLOOKUP(T1055,T$38:T1054,1,0)&gt;0,0,0),1))</f>
        <v>0</v>
      </c>
      <c r="T1055" s="16">
        <f>IF(DATOS!J1018=P$39,DATOS!C1018,"")</f>
        <v>0</v>
      </c>
    </row>
    <row r="1056" spans="18:20">
      <c r="R1056">
        <f t="shared" si="18"/>
        <v>1</v>
      </c>
      <c r="S1056">
        <f>IF(T1056="",0,IFERROR(IF(VLOOKUP(T1056,T$38:T1055,1,0)&gt;0,0,0),1))</f>
        <v>0</v>
      </c>
      <c r="T1056" s="16">
        <f>IF(DATOS!J1019=P$39,DATOS!C1019,"")</f>
        <v>0</v>
      </c>
    </row>
    <row r="1057" spans="18:20">
      <c r="R1057">
        <f t="shared" si="18"/>
        <v>1</v>
      </c>
      <c r="S1057">
        <f>IF(T1057="",0,IFERROR(IF(VLOOKUP(T1057,T$38:T1056,1,0)&gt;0,0,0),1))</f>
        <v>0</v>
      </c>
      <c r="T1057" s="16">
        <f>IF(DATOS!J1020=P$39,DATOS!C1020,"")</f>
        <v>0</v>
      </c>
    </row>
    <row r="1058" spans="18:20">
      <c r="R1058">
        <f t="shared" si="18"/>
        <v>1</v>
      </c>
      <c r="S1058">
        <f>IF(T1058="",0,IFERROR(IF(VLOOKUP(T1058,T$38:T1057,1,0)&gt;0,0,0),1))</f>
        <v>0</v>
      </c>
      <c r="T1058" s="16">
        <f>IF(DATOS!J1021=P$39,DATOS!C1021,"")</f>
        <v>0</v>
      </c>
    </row>
    <row r="1059" spans="18:20">
      <c r="R1059">
        <f t="shared" si="18"/>
        <v>1</v>
      </c>
      <c r="S1059">
        <f>IF(T1059="",0,IFERROR(IF(VLOOKUP(T1059,T$38:T1058,1,0)&gt;0,0,0),1))</f>
        <v>0</v>
      </c>
      <c r="T1059" s="16">
        <f>IF(DATOS!J1022=P$39,DATOS!C1022,"")</f>
        <v>0</v>
      </c>
    </row>
    <row r="1060" spans="18:20">
      <c r="R1060">
        <f t="shared" si="18"/>
        <v>1</v>
      </c>
      <c r="S1060">
        <f>IF(T1060="",0,IFERROR(IF(VLOOKUP(T1060,T$38:T1059,1,0)&gt;0,0,0),1))</f>
        <v>0</v>
      </c>
      <c r="T1060" s="16">
        <f>IF(DATOS!J1023=P$39,DATOS!C1023,"")</f>
        <v>0</v>
      </c>
    </row>
    <row r="1061" spans="18:20">
      <c r="R1061">
        <f t="shared" si="18"/>
        <v>1</v>
      </c>
      <c r="S1061">
        <f>IF(T1061="",0,IFERROR(IF(VLOOKUP(T1061,T$38:T1060,1,0)&gt;0,0,0),1))</f>
        <v>0</v>
      </c>
      <c r="T1061" s="16">
        <f>IF(DATOS!J1024=P$39,DATOS!C1024,"")</f>
        <v>0</v>
      </c>
    </row>
    <row r="1062" spans="18:20">
      <c r="R1062">
        <f t="shared" si="18"/>
        <v>1</v>
      </c>
      <c r="S1062">
        <f>IF(T1062="",0,IFERROR(IF(VLOOKUP(T1062,T$38:T1061,1,0)&gt;0,0,0),1))</f>
        <v>0</v>
      </c>
      <c r="T1062" s="16">
        <f>IF(DATOS!J1025=P$39,DATOS!C1025,"")</f>
        <v>0</v>
      </c>
    </row>
    <row r="1063" spans="18:20">
      <c r="R1063">
        <f t="shared" ref="R1063:R1126" si="19">R1062+S1063</f>
        <v>1</v>
      </c>
      <c r="S1063">
        <f>IF(T1063="",0,IFERROR(IF(VLOOKUP(T1063,T$38:T1062,1,0)&gt;0,0,0),1))</f>
        <v>0</v>
      </c>
      <c r="T1063" s="16">
        <f>IF(DATOS!J1026=P$39,DATOS!C1026,"")</f>
        <v>0</v>
      </c>
    </row>
    <row r="1064" spans="18:20">
      <c r="R1064">
        <f t="shared" si="19"/>
        <v>1</v>
      </c>
      <c r="S1064">
        <f>IF(T1064="",0,IFERROR(IF(VLOOKUP(T1064,T$38:T1063,1,0)&gt;0,0,0),1))</f>
        <v>0</v>
      </c>
      <c r="T1064" s="16">
        <f>IF(DATOS!J1027=P$39,DATOS!C1027,"")</f>
        <v>0</v>
      </c>
    </row>
    <row r="1065" spans="18:20">
      <c r="R1065">
        <f t="shared" si="19"/>
        <v>1</v>
      </c>
      <c r="S1065">
        <f>IF(T1065="",0,IFERROR(IF(VLOOKUP(T1065,T$38:T1064,1,0)&gt;0,0,0),1))</f>
        <v>0</v>
      </c>
      <c r="T1065" s="16">
        <f>IF(DATOS!J1028=P$39,DATOS!C1028,"")</f>
        <v>0</v>
      </c>
    </row>
    <row r="1066" spans="18:20">
      <c r="R1066">
        <f t="shared" si="19"/>
        <v>1</v>
      </c>
      <c r="S1066">
        <f>IF(T1066="",0,IFERROR(IF(VLOOKUP(T1066,T$38:T1065,1,0)&gt;0,0,0),1))</f>
        <v>0</v>
      </c>
      <c r="T1066" s="16">
        <f>IF(DATOS!J1029=P$39,DATOS!C1029,"")</f>
        <v>0</v>
      </c>
    </row>
    <row r="1067" spans="18:20">
      <c r="R1067">
        <f t="shared" si="19"/>
        <v>1</v>
      </c>
      <c r="S1067">
        <f>IF(T1067="",0,IFERROR(IF(VLOOKUP(T1067,T$38:T1066,1,0)&gt;0,0,0),1))</f>
        <v>0</v>
      </c>
      <c r="T1067" s="16">
        <f>IF(DATOS!J1030=P$39,DATOS!C1030,"")</f>
        <v>0</v>
      </c>
    </row>
    <row r="1068" spans="18:20">
      <c r="R1068">
        <f t="shared" si="19"/>
        <v>1</v>
      </c>
      <c r="S1068">
        <f>IF(T1068="",0,IFERROR(IF(VLOOKUP(T1068,T$38:T1067,1,0)&gt;0,0,0),1))</f>
        <v>0</v>
      </c>
      <c r="T1068" s="16">
        <f>IF(DATOS!J1031=P$39,DATOS!C1031,"")</f>
        <v>0</v>
      </c>
    </row>
    <row r="1069" spans="18:20">
      <c r="R1069">
        <f t="shared" si="19"/>
        <v>1</v>
      </c>
      <c r="S1069">
        <f>IF(T1069="",0,IFERROR(IF(VLOOKUP(T1069,T$38:T1068,1,0)&gt;0,0,0),1))</f>
        <v>0</v>
      </c>
      <c r="T1069" s="16">
        <f>IF(DATOS!J1032=P$39,DATOS!C1032,"")</f>
        <v>0</v>
      </c>
    </row>
    <row r="1070" spans="18:20">
      <c r="R1070">
        <f t="shared" si="19"/>
        <v>1</v>
      </c>
      <c r="S1070">
        <f>IF(T1070="",0,IFERROR(IF(VLOOKUP(T1070,T$38:T1069,1,0)&gt;0,0,0),1))</f>
        <v>0</v>
      </c>
      <c r="T1070" s="16">
        <f>IF(DATOS!J1033=P$39,DATOS!C1033,"")</f>
        <v>0</v>
      </c>
    </row>
    <row r="1071" spans="18:20">
      <c r="R1071">
        <f t="shared" si="19"/>
        <v>1</v>
      </c>
      <c r="S1071">
        <f>IF(T1071="",0,IFERROR(IF(VLOOKUP(T1071,T$38:T1070,1,0)&gt;0,0,0),1))</f>
        <v>0</v>
      </c>
      <c r="T1071" s="16">
        <f>IF(DATOS!J1034=P$39,DATOS!C1034,"")</f>
        <v>0</v>
      </c>
    </row>
    <row r="1072" spans="18:20">
      <c r="R1072">
        <f t="shared" si="19"/>
        <v>1</v>
      </c>
      <c r="S1072">
        <f>IF(T1072="",0,IFERROR(IF(VLOOKUP(T1072,T$38:T1071,1,0)&gt;0,0,0),1))</f>
        <v>0</v>
      </c>
      <c r="T1072" s="16">
        <f>IF(DATOS!J1035=P$39,DATOS!C1035,"")</f>
        <v>0</v>
      </c>
    </row>
    <row r="1073" spans="18:20">
      <c r="R1073">
        <f t="shared" si="19"/>
        <v>1</v>
      </c>
      <c r="S1073">
        <f>IF(T1073="",0,IFERROR(IF(VLOOKUP(T1073,T$38:T1072,1,0)&gt;0,0,0),1))</f>
        <v>0</v>
      </c>
      <c r="T1073" s="16">
        <f>IF(DATOS!J1036=P$39,DATOS!C1036,"")</f>
        <v>0</v>
      </c>
    </row>
    <row r="1074" spans="18:20">
      <c r="R1074">
        <f t="shared" si="19"/>
        <v>1</v>
      </c>
      <c r="S1074">
        <f>IF(T1074="",0,IFERROR(IF(VLOOKUP(T1074,T$38:T1073,1,0)&gt;0,0,0),1))</f>
        <v>0</v>
      </c>
      <c r="T1074" s="16">
        <f>IF(DATOS!J1037=P$39,DATOS!C1037,"")</f>
        <v>0</v>
      </c>
    </row>
    <row r="1075" spans="18:20">
      <c r="R1075">
        <f t="shared" si="19"/>
        <v>1</v>
      </c>
      <c r="S1075">
        <f>IF(T1075="",0,IFERROR(IF(VLOOKUP(T1075,T$38:T1074,1,0)&gt;0,0,0),1))</f>
        <v>0</v>
      </c>
      <c r="T1075" s="16">
        <f>IF(DATOS!J1038=P$39,DATOS!C1038,"")</f>
        <v>0</v>
      </c>
    </row>
    <row r="1076" spans="18:20">
      <c r="R1076">
        <f t="shared" si="19"/>
        <v>1</v>
      </c>
      <c r="S1076">
        <f>IF(T1076="",0,IFERROR(IF(VLOOKUP(T1076,T$38:T1075,1,0)&gt;0,0,0),1))</f>
        <v>0</v>
      </c>
      <c r="T1076" s="16">
        <f>IF(DATOS!J1039=P$39,DATOS!C1039,"")</f>
        <v>0</v>
      </c>
    </row>
    <row r="1077" spans="18:20">
      <c r="R1077">
        <f t="shared" si="19"/>
        <v>1</v>
      </c>
      <c r="S1077">
        <f>IF(T1077="",0,IFERROR(IF(VLOOKUP(T1077,T$38:T1076,1,0)&gt;0,0,0),1))</f>
        <v>0</v>
      </c>
      <c r="T1077" s="16">
        <f>IF(DATOS!J1040=P$39,DATOS!C1040,"")</f>
        <v>0</v>
      </c>
    </row>
    <row r="1078" spans="18:20">
      <c r="R1078">
        <f t="shared" si="19"/>
        <v>1</v>
      </c>
      <c r="S1078">
        <f>IF(T1078="",0,IFERROR(IF(VLOOKUP(T1078,T$38:T1077,1,0)&gt;0,0,0),1))</f>
        <v>0</v>
      </c>
      <c r="T1078" s="16">
        <f>IF(DATOS!J1041=P$39,DATOS!C1041,"")</f>
        <v>0</v>
      </c>
    </row>
    <row r="1079" spans="18:20">
      <c r="R1079">
        <f t="shared" si="19"/>
        <v>1</v>
      </c>
      <c r="S1079">
        <f>IF(T1079="",0,IFERROR(IF(VLOOKUP(T1079,T$38:T1078,1,0)&gt;0,0,0),1))</f>
        <v>0</v>
      </c>
      <c r="T1079" s="16">
        <f>IF(DATOS!J1042=P$39,DATOS!C1042,"")</f>
        <v>0</v>
      </c>
    </row>
    <row r="1080" spans="18:20">
      <c r="R1080">
        <f t="shared" si="19"/>
        <v>1</v>
      </c>
      <c r="S1080">
        <f>IF(T1080="",0,IFERROR(IF(VLOOKUP(T1080,T$38:T1079,1,0)&gt;0,0,0),1))</f>
        <v>0</v>
      </c>
      <c r="T1080" s="16">
        <f>IF(DATOS!J1043=P$39,DATOS!C1043,"")</f>
        <v>0</v>
      </c>
    </row>
    <row r="1081" spans="18:20">
      <c r="R1081">
        <f t="shared" si="19"/>
        <v>1</v>
      </c>
      <c r="S1081">
        <f>IF(T1081="",0,IFERROR(IF(VLOOKUP(T1081,T$38:T1080,1,0)&gt;0,0,0),1))</f>
        <v>0</v>
      </c>
      <c r="T1081" s="16">
        <f>IF(DATOS!J1044=P$39,DATOS!C1044,"")</f>
        <v>0</v>
      </c>
    </row>
    <row r="1082" spans="18:20">
      <c r="R1082">
        <f t="shared" si="19"/>
        <v>1</v>
      </c>
      <c r="S1082">
        <f>IF(T1082="",0,IFERROR(IF(VLOOKUP(T1082,T$38:T1081,1,0)&gt;0,0,0),1))</f>
        <v>0</v>
      </c>
      <c r="T1082" s="16">
        <f>IF(DATOS!J1045=P$39,DATOS!C1045,"")</f>
        <v>0</v>
      </c>
    </row>
    <row r="1083" spans="18:20">
      <c r="R1083">
        <f t="shared" si="19"/>
        <v>1</v>
      </c>
      <c r="S1083">
        <f>IF(T1083="",0,IFERROR(IF(VLOOKUP(T1083,T$38:T1082,1,0)&gt;0,0,0),1))</f>
        <v>0</v>
      </c>
      <c r="T1083" s="16">
        <f>IF(DATOS!J1046=P$39,DATOS!C1046,"")</f>
        <v>0</v>
      </c>
    </row>
    <row r="1084" spans="18:20">
      <c r="R1084">
        <f t="shared" si="19"/>
        <v>1</v>
      </c>
      <c r="S1084">
        <f>IF(T1084="",0,IFERROR(IF(VLOOKUP(T1084,T$38:T1083,1,0)&gt;0,0,0),1))</f>
        <v>0</v>
      </c>
      <c r="T1084" s="16">
        <f>IF(DATOS!J1047=P$39,DATOS!C1047,"")</f>
        <v>0</v>
      </c>
    </row>
    <row r="1085" spans="18:20">
      <c r="R1085">
        <f t="shared" si="19"/>
        <v>1</v>
      </c>
      <c r="S1085">
        <f>IF(T1085="",0,IFERROR(IF(VLOOKUP(T1085,T$38:T1084,1,0)&gt;0,0,0),1))</f>
        <v>0</v>
      </c>
      <c r="T1085" s="16">
        <f>IF(DATOS!J1048=P$39,DATOS!C1048,"")</f>
        <v>0</v>
      </c>
    </row>
    <row r="1086" spans="18:20">
      <c r="R1086">
        <f t="shared" si="19"/>
        <v>1</v>
      </c>
      <c r="S1086">
        <f>IF(T1086="",0,IFERROR(IF(VLOOKUP(T1086,T$38:T1085,1,0)&gt;0,0,0),1))</f>
        <v>0</v>
      </c>
      <c r="T1086" s="16">
        <f>IF(DATOS!J1049=P$39,DATOS!C1049,"")</f>
        <v>0</v>
      </c>
    </row>
    <row r="1087" spans="18:20">
      <c r="R1087">
        <f t="shared" si="19"/>
        <v>1</v>
      </c>
      <c r="S1087">
        <f>IF(T1087="",0,IFERROR(IF(VLOOKUP(T1087,T$38:T1086,1,0)&gt;0,0,0),1))</f>
        <v>0</v>
      </c>
      <c r="T1087" s="16">
        <f>IF(DATOS!J1050=P$39,DATOS!C1050,"")</f>
        <v>0</v>
      </c>
    </row>
    <row r="1088" spans="18:20">
      <c r="R1088">
        <f t="shared" si="19"/>
        <v>1</v>
      </c>
      <c r="S1088">
        <f>IF(T1088="",0,IFERROR(IF(VLOOKUP(T1088,T$38:T1087,1,0)&gt;0,0,0),1))</f>
        <v>0</v>
      </c>
      <c r="T1088" s="16">
        <f>IF(DATOS!J1051=P$39,DATOS!C1051,"")</f>
        <v>0</v>
      </c>
    </row>
    <row r="1089" spans="18:20">
      <c r="R1089">
        <f t="shared" si="19"/>
        <v>1</v>
      </c>
      <c r="S1089">
        <f>IF(T1089="",0,IFERROR(IF(VLOOKUP(T1089,T$38:T1088,1,0)&gt;0,0,0),1))</f>
        <v>0</v>
      </c>
      <c r="T1089" s="16">
        <f>IF(DATOS!J1052=P$39,DATOS!C1052,"")</f>
        <v>0</v>
      </c>
    </row>
    <row r="1090" spans="18:20">
      <c r="R1090">
        <f t="shared" si="19"/>
        <v>1</v>
      </c>
      <c r="S1090">
        <f>IF(T1090="",0,IFERROR(IF(VLOOKUP(T1090,T$38:T1089,1,0)&gt;0,0,0),1))</f>
        <v>0</v>
      </c>
      <c r="T1090" s="16">
        <f>IF(DATOS!J1053=P$39,DATOS!C1053,"")</f>
        <v>0</v>
      </c>
    </row>
    <row r="1091" spans="18:20">
      <c r="R1091">
        <f t="shared" si="19"/>
        <v>1</v>
      </c>
      <c r="S1091">
        <f>IF(T1091="",0,IFERROR(IF(VLOOKUP(T1091,T$38:T1090,1,0)&gt;0,0,0),1))</f>
        <v>0</v>
      </c>
      <c r="T1091" s="16">
        <f>IF(DATOS!J1054=P$39,DATOS!C1054,"")</f>
        <v>0</v>
      </c>
    </row>
    <row r="1092" spans="18:20">
      <c r="R1092">
        <f t="shared" si="19"/>
        <v>1</v>
      </c>
      <c r="S1092">
        <f>IF(T1092="",0,IFERROR(IF(VLOOKUP(T1092,T$38:T1091,1,0)&gt;0,0,0),1))</f>
        <v>0</v>
      </c>
      <c r="T1092" s="16">
        <f>IF(DATOS!J1055=P$39,DATOS!C1055,"")</f>
        <v>0</v>
      </c>
    </row>
    <row r="1093" spans="18:20">
      <c r="R1093">
        <f t="shared" si="19"/>
        <v>1</v>
      </c>
      <c r="S1093">
        <f>IF(T1093="",0,IFERROR(IF(VLOOKUP(T1093,T$38:T1092,1,0)&gt;0,0,0),1))</f>
        <v>0</v>
      </c>
      <c r="T1093" s="16">
        <f>IF(DATOS!J1056=P$39,DATOS!C1056,"")</f>
        <v>0</v>
      </c>
    </row>
    <row r="1094" spans="18:20">
      <c r="R1094">
        <f t="shared" si="19"/>
        <v>1</v>
      </c>
      <c r="S1094">
        <f>IF(T1094="",0,IFERROR(IF(VLOOKUP(T1094,T$38:T1093,1,0)&gt;0,0,0),1))</f>
        <v>0</v>
      </c>
      <c r="T1094" s="16">
        <f>IF(DATOS!J1057=P$39,DATOS!C1057,"")</f>
        <v>0</v>
      </c>
    </row>
    <row r="1095" spans="18:20">
      <c r="R1095">
        <f t="shared" si="19"/>
        <v>1</v>
      </c>
      <c r="S1095">
        <f>IF(T1095="",0,IFERROR(IF(VLOOKUP(T1095,T$38:T1094,1,0)&gt;0,0,0),1))</f>
        <v>0</v>
      </c>
      <c r="T1095" s="16">
        <f>IF(DATOS!J1058=P$39,DATOS!C1058,"")</f>
        <v>0</v>
      </c>
    </row>
    <row r="1096" spans="18:20">
      <c r="R1096">
        <f t="shared" si="19"/>
        <v>1</v>
      </c>
      <c r="S1096">
        <f>IF(T1096="",0,IFERROR(IF(VLOOKUP(T1096,T$38:T1095,1,0)&gt;0,0,0),1))</f>
        <v>0</v>
      </c>
      <c r="T1096" s="16">
        <f>IF(DATOS!J1059=P$39,DATOS!C1059,"")</f>
        <v>0</v>
      </c>
    </row>
    <row r="1097" spans="18:20">
      <c r="R1097">
        <f t="shared" si="19"/>
        <v>1</v>
      </c>
      <c r="S1097">
        <f>IF(T1097="",0,IFERROR(IF(VLOOKUP(T1097,T$38:T1096,1,0)&gt;0,0,0),1))</f>
        <v>0</v>
      </c>
      <c r="T1097" s="16">
        <f>IF(DATOS!J1060=P$39,DATOS!C1060,"")</f>
        <v>0</v>
      </c>
    </row>
    <row r="1098" spans="18:20">
      <c r="R1098">
        <f t="shared" si="19"/>
        <v>1</v>
      </c>
      <c r="S1098">
        <f>IF(T1098="",0,IFERROR(IF(VLOOKUP(T1098,T$38:T1097,1,0)&gt;0,0,0),1))</f>
        <v>0</v>
      </c>
      <c r="T1098" s="16">
        <f>IF(DATOS!J1061=P$39,DATOS!C1061,"")</f>
        <v>0</v>
      </c>
    </row>
    <row r="1099" spans="18:20">
      <c r="R1099">
        <f t="shared" si="19"/>
        <v>1</v>
      </c>
      <c r="S1099">
        <f>IF(T1099="",0,IFERROR(IF(VLOOKUP(T1099,T$38:T1098,1,0)&gt;0,0,0),1))</f>
        <v>0</v>
      </c>
      <c r="T1099" s="16">
        <f>IF(DATOS!J1062=P$39,DATOS!C1062,"")</f>
        <v>0</v>
      </c>
    </row>
    <row r="1100" spans="18:20">
      <c r="R1100">
        <f t="shared" si="19"/>
        <v>1</v>
      </c>
      <c r="S1100">
        <f>IF(T1100="",0,IFERROR(IF(VLOOKUP(T1100,T$38:T1099,1,0)&gt;0,0,0),1))</f>
        <v>0</v>
      </c>
      <c r="T1100" s="16">
        <f>IF(DATOS!J1063=P$39,DATOS!C1063,"")</f>
        <v>0</v>
      </c>
    </row>
    <row r="1101" spans="18:20">
      <c r="R1101">
        <f t="shared" si="19"/>
        <v>1</v>
      </c>
      <c r="S1101">
        <f>IF(T1101="",0,IFERROR(IF(VLOOKUP(T1101,T$38:T1100,1,0)&gt;0,0,0),1))</f>
        <v>0</v>
      </c>
      <c r="T1101" s="16">
        <f>IF(DATOS!J1064=P$39,DATOS!C1064,"")</f>
        <v>0</v>
      </c>
    </row>
    <row r="1102" spans="18:20">
      <c r="R1102">
        <f t="shared" si="19"/>
        <v>1</v>
      </c>
      <c r="S1102">
        <f>IF(T1102="",0,IFERROR(IF(VLOOKUP(T1102,T$38:T1101,1,0)&gt;0,0,0),1))</f>
        <v>0</v>
      </c>
      <c r="T1102" s="16">
        <f>IF(DATOS!J1065=P$39,DATOS!C1065,"")</f>
        <v>0</v>
      </c>
    </row>
    <row r="1103" spans="18:20">
      <c r="R1103">
        <f t="shared" si="19"/>
        <v>1</v>
      </c>
      <c r="S1103">
        <f>IF(T1103="",0,IFERROR(IF(VLOOKUP(T1103,T$38:T1102,1,0)&gt;0,0,0),1))</f>
        <v>0</v>
      </c>
      <c r="T1103" s="16">
        <f>IF(DATOS!J1066=P$39,DATOS!C1066,"")</f>
        <v>0</v>
      </c>
    </row>
    <row r="1104" spans="18:20">
      <c r="R1104">
        <f t="shared" si="19"/>
        <v>1</v>
      </c>
      <c r="S1104">
        <f>IF(T1104="",0,IFERROR(IF(VLOOKUP(T1104,T$38:T1103,1,0)&gt;0,0,0),1))</f>
        <v>0</v>
      </c>
      <c r="T1104" s="16">
        <f>IF(DATOS!J1067=P$39,DATOS!C1067,"")</f>
        <v>0</v>
      </c>
    </row>
    <row r="1105" spans="18:20">
      <c r="R1105">
        <f t="shared" si="19"/>
        <v>1</v>
      </c>
      <c r="S1105">
        <f>IF(T1105="",0,IFERROR(IF(VLOOKUP(T1105,T$38:T1104,1,0)&gt;0,0,0),1))</f>
        <v>0</v>
      </c>
      <c r="T1105" s="16">
        <f>IF(DATOS!J1068=P$39,DATOS!C1068,"")</f>
        <v>0</v>
      </c>
    </row>
    <row r="1106" spans="18:20">
      <c r="R1106">
        <f t="shared" si="19"/>
        <v>1</v>
      </c>
      <c r="S1106">
        <f>IF(T1106="",0,IFERROR(IF(VLOOKUP(T1106,T$38:T1105,1,0)&gt;0,0,0),1))</f>
        <v>0</v>
      </c>
      <c r="T1106" s="16">
        <f>IF(DATOS!J1069=P$39,DATOS!C1069,"")</f>
        <v>0</v>
      </c>
    </row>
    <row r="1107" spans="18:20">
      <c r="R1107">
        <f t="shared" si="19"/>
        <v>1</v>
      </c>
      <c r="S1107">
        <f>IF(T1107="",0,IFERROR(IF(VLOOKUP(T1107,T$38:T1106,1,0)&gt;0,0,0),1))</f>
        <v>0</v>
      </c>
      <c r="T1107" s="16">
        <f>IF(DATOS!J1070=P$39,DATOS!C1070,"")</f>
        <v>0</v>
      </c>
    </row>
    <row r="1108" spans="18:20">
      <c r="R1108">
        <f t="shared" si="19"/>
        <v>1</v>
      </c>
      <c r="S1108">
        <f>IF(T1108="",0,IFERROR(IF(VLOOKUP(T1108,T$38:T1107,1,0)&gt;0,0,0),1))</f>
        <v>0</v>
      </c>
      <c r="T1108" s="16">
        <f>IF(DATOS!J1071=P$39,DATOS!C1071,"")</f>
        <v>0</v>
      </c>
    </row>
    <row r="1109" spans="18:20">
      <c r="R1109">
        <f t="shared" si="19"/>
        <v>1</v>
      </c>
      <c r="S1109">
        <f>IF(T1109="",0,IFERROR(IF(VLOOKUP(T1109,T$38:T1108,1,0)&gt;0,0,0),1))</f>
        <v>0</v>
      </c>
      <c r="T1109" s="16">
        <f>IF(DATOS!J1072=P$39,DATOS!C1072,"")</f>
        <v>0</v>
      </c>
    </row>
    <row r="1110" spans="18:20">
      <c r="R1110">
        <f t="shared" si="19"/>
        <v>1</v>
      </c>
      <c r="S1110">
        <f>IF(T1110="",0,IFERROR(IF(VLOOKUP(T1110,T$38:T1109,1,0)&gt;0,0,0),1))</f>
        <v>0</v>
      </c>
      <c r="T1110" s="16">
        <f>IF(DATOS!J1073=P$39,DATOS!C1073,"")</f>
        <v>0</v>
      </c>
    </row>
    <row r="1111" spans="18:20">
      <c r="R1111">
        <f t="shared" si="19"/>
        <v>1</v>
      </c>
      <c r="S1111">
        <f>IF(T1111="",0,IFERROR(IF(VLOOKUP(T1111,T$38:T1110,1,0)&gt;0,0,0),1))</f>
        <v>0</v>
      </c>
      <c r="T1111" s="16">
        <f>IF(DATOS!J1074=P$39,DATOS!C1074,"")</f>
        <v>0</v>
      </c>
    </row>
    <row r="1112" spans="18:20">
      <c r="R1112">
        <f t="shared" si="19"/>
        <v>1</v>
      </c>
      <c r="S1112">
        <f>IF(T1112="",0,IFERROR(IF(VLOOKUP(T1112,T$38:T1111,1,0)&gt;0,0,0),1))</f>
        <v>0</v>
      </c>
      <c r="T1112" s="16">
        <f>IF(DATOS!J1075=P$39,DATOS!C1075,"")</f>
        <v>0</v>
      </c>
    </row>
    <row r="1113" spans="18:20">
      <c r="R1113">
        <f t="shared" si="19"/>
        <v>1</v>
      </c>
      <c r="S1113">
        <f>IF(T1113="",0,IFERROR(IF(VLOOKUP(T1113,T$38:T1112,1,0)&gt;0,0,0),1))</f>
        <v>0</v>
      </c>
      <c r="T1113" s="16">
        <f>IF(DATOS!J1076=P$39,DATOS!C1076,"")</f>
        <v>0</v>
      </c>
    </row>
    <row r="1114" spans="18:20">
      <c r="R1114">
        <f t="shared" si="19"/>
        <v>1</v>
      </c>
      <c r="S1114">
        <f>IF(T1114="",0,IFERROR(IF(VLOOKUP(T1114,T$38:T1113,1,0)&gt;0,0,0),1))</f>
        <v>0</v>
      </c>
      <c r="T1114" s="16">
        <f>IF(DATOS!J1077=P$39,DATOS!C1077,"")</f>
        <v>0</v>
      </c>
    </row>
    <row r="1115" spans="18:20">
      <c r="R1115">
        <f t="shared" si="19"/>
        <v>1</v>
      </c>
      <c r="S1115">
        <f>IF(T1115="",0,IFERROR(IF(VLOOKUP(T1115,T$38:T1114,1,0)&gt;0,0,0),1))</f>
        <v>0</v>
      </c>
      <c r="T1115" s="16">
        <f>IF(DATOS!J1078=P$39,DATOS!C1078,"")</f>
        <v>0</v>
      </c>
    </row>
    <row r="1116" spans="18:20">
      <c r="R1116">
        <f t="shared" si="19"/>
        <v>1</v>
      </c>
      <c r="S1116">
        <f>IF(T1116="",0,IFERROR(IF(VLOOKUP(T1116,T$38:T1115,1,0)&gt;0,0,0),1))</f>
        <v>0</v>
      </c>
      <c r="T1116" s="16">
        <f>IF(DATOS!J1079=P$39,DATOS!C1079,"")</f>
        <v>0</v>
      </c>
    </row>
    <row r="1117" spans="18:20">
      <c r="R1117">
        <f t="shared" si="19"/>
        <v>1</v>
      </c>
      <c r="S1117">
        <f>IF(T1117="",0,IFERROR(IF(VLOOKUP(T1117,T$38:T1116,1,0)&gt;0,0,0),1))</f>
        <v>0</v>
      </c>
      <c r="T1117" s="16">
        <f>IF(DATOS!J1080=P$39,DATOS!C1080,"")</f>
        <v>0</v>
      </c>
    </row>
    <row r="1118" spans="18:20">
      <c r="R1118">
        <f t="shared" si="19"/>
        <v>1</v>
      </c>
      <c r="S1118">
        <f>IF(T1118="",0,IFERROR(IF(VLOOKUP(T1118,T$38:T1117,1,0)&gt;0,0,0),1))</f>
        <v>0</v>
      </c>
      <c r="T1118" s="16">
        <f>IF(DATOS!J1081=P$39,DATOS!C1081,"")</f>
        <v>0</v>
      </c>
    </row>
    <row r="1119" spans="18:20">
      <c r="R1119">
        <f t="shared" si="19"/>
        <v>1</v>
      </c>
      <c r="S1119">
        <f>IF(T1119="",0,IFERROR(IF(VLOOKUP(T1119,T$38:T1118,1,0)&gt;0,0,0),1))</f>
        <v>0</v>
      </c>
      <c r="T1119" s="16">
        <f>IF(DATOS!J1082=P$39,DATOS!C1082,"")</f>
        <v>0</v>
      </c>
    </row>
    <row r="1120" spans="18:20">
      <c r="R1120">
        <f t="shared" si="19"/>
        <v>1</v>
      </c>
      <c r="S1120">
        <f>IF(T1120="",0,IFERROR(IF(VLOOKUP(T1120,T$38:T1119,1,0)&gt;0,0,0),1))</f>
        <v>0</v>
      </c>
      <c r="T1120" s="16">
        <f>IF(DATOS!J1083=P$39,DATOS!C1083,"")</f>
        <v>0</v>
      </c>
    </row>
    <row r="1121" spans="18:20">
      <c r="R1121">
        <f t="shared" si="19"/>
        <v>1</v>
      </c>
      <c r="S1121">
        <f>IF(T1121="",0,IFERROR(IF(VLOOKUP(T1121,T$38:T1120,1,0)&gt;0,0,0),1))</f>
        <v>0</v>
      </c>
      <c r="T1121" s="16">
        <f>IF(DATOS!J1084=P$39,DATOS!C1084,"")</f>
        <v>0</v>
      </c>
    </row>
    <row r="1122" spans="18:20">
      <c r="R1122">
        <f t="shared" si="19"/>
        <v>1</v>
      </c>
      <c r="S1122">
        <f>IF(T1122="",0,IFERROR(IF(VLOOKUP(T1122,T$38:T1121,1,0)&gt;0,0,0),1))</f>
        <v>0</v>
      </c>
      <c r="T1122" s="16">
        <f>IF(DATOS!J1085=P$39,DATOS!C1085,"")</f>
        <v>0</v>
      </c>
    </row>
    <row r="1123" spans="18:20">
      <c r="R1123">
        <f t="shared" si="19"/>
        <v>1</v>
      </c>
      <c r="S1123">
        <f>IF(T1123="",0,IFERROR(IF(VLOOKUP(T1123,T$38:T1122,1,0)&gt;0,0,0),1))</f>
        <v>0</v>
      </c>
      <c r="T1123" s="16">
        <f>IF(DATOS!J1086=P$39,DATOS!C1086,"")</f>
        <v>0</v>
      </c>
    </row>
    <row r="1124" spans="18:20">
      <c r="R1124">
        <f t="shared" si="19"/>
        <v>1</v>
      </c>
      <c r="S1124">
        <f>IF(T1124="",0,IFERROR(IF(VLOOKUP(T1124,T$38:T1123,1,0)&gt;0,0,0),1))</f>
        <v>0</v>
      </c>
      <c r="T1124" s="16">
        <f>IF(DATOS!J1087=P$39,DATOS!C1087,"")</f>
        <v>0</v>
      </c>
    </row>
    <row r="1125" spans="18:20">
      <c r="R1125">
        <f t="shared" si="19"/>
        <v>1</v>
      </c>
      <c r="S1125">
        <f>IF(T1125="",0,IFERROR(IF(VLOOKUP(T1125,T$38:T1124,1,0)&gt;0,0,0),1))</f>
        <v>0</v>
      </c>
      <c r="T1125" s="16">
        <f>IF(DATOS!J1088=P$39,DATOS!C1088,"")</f>
        <v>0</v>
      </c>
    </row>
    <row r="1126" spans="18:20">
      <c r="R1126">
        <f t="shared" si="19"/>
        <v>1</v>
      </c>
      <c r="S1126">
        <f>IF(T1126="",0,IFERROR(IF(VLOOKUP(T1126,T$38:T1125,1,0)&gt;0,0,0),1))</f>
        <v>0</v>
      </c>
      <c r="T1126" s="16">
        <f>IF(DATOS!J1089=P$39,DATOS!C1089,"")</f>
        <v>0</v>
      </c>
    </row>
    <row r="1127" spans="18:20">
      <c r="R1127">
        <f t="shared" ref="R1127:R1190" si="20">R1126+S1127</f>
        <v>1</v>
      </c>
      <c r="S1127">
        <f>IF(T1127="",0,IFERROR(IF(VLOOKUP(T1127,T$38:T1126,1,0)&gt;0,0,0),1))</f>
        <v>0</v>
      </c>
      <c r="T1127" s="16">
        <f>IF(DATOS!J1090=P$39,DATOS!C1090,"")</f>
        <v>0</v>
      </c>
    </row>
    <row r="1128" spans="18:20">
      <c r="R1128">
        <f t="shared" si="20"/>
        <v>1</v>
      </c>
      <c r="S1128">
        <f>IF(T1128="",0,IFERROR(IF(VLOOKUP(T1128,T$38:T1127,1,0)&gt;0,0,0),1))</f>
        <v>0</v>
      </c>
      <c r="T1128" s="16">
        <f>IF(DATOS!J1091=P$39,DATOS!C1091,"")</f>
        <v>0</v>
      </c>
    </row>
    <row r="1129" spans="18:20">
      <c r="R1129">
        <f t="shared" si="20"/>
        <v>1</v>
      </c>
      <c r="S1129">
        <f>IF(T1129="",0,IFERROR(IF(VLOOKUP(T1129,T$38:T1128,1,0)&gt;0,0,0),1))</f>
        <v>0</v>
      </c>
      <c r="T1129" s="16">
        <f>IF(DATOS!J1092=P$39,DATOS!C1092,"")</f>
        <v>0</v>
      </c>
    </row>
    <row r="1130" spans="18:20">
      <c r="R1130">
        <f t="shared" si="20"/>
        <v>1</v>
      </c>
      <c r="S1130">
        <f>IF(T1130="",0,IFERROR(IF(VLOOKUP(T1130,T$38:T1129,1,0)&gt;0,0,0),1))</f>
        <v>0</v>
      </c>
      <c r="T1130" s="16">
        <f>IF(DATOS!J1093=P$39,DATOS!C1093,"")</f>
        <v>0</v>
      </c>
    </row>
    <row r="1131" spans="18:20">
      <c r="R1131">
        <f t="shared" si="20"/>
        <v>1</v>
      </c>
      <c r="S1131">
        <f>IF(T1131="",0,IFERROR(IF(VLOOKUP(T1131,T$38:T1130,1,0)&gt;0,0,0),1))</f>
        <v>0</v>
      </c>
      <c r="T1131" s="16">
        <f>IF(DATOS!J1094=P$39,DATOS!C1094,"")</f>
        <v>0</v>
      </c>
    </row>
    <row r="1132" spans="18:20">
      <c r="R1132">
        <f t="shared" si="20"/>
        <v>1</v>
      </c>
      <c r="S1132">
        <f>IF(T1132="",0,IFERROR(IF(VLOOKUP(T1132,T$38:T1131,1,0)&gt;0,0,0),1))</f>
        <v>0</v>
      </c>
      <c r="T1132" s="16">
        <f>IF(DATOS!J1095=P$39,DATOS!C1095,"")</f>
        <v>0</v>
      </c>
    </row>
    <row r="1133" spans="18:20">
      <c r="R1133">
        <f t="shared" si="20"/>
        <v>1</v>
      </c>
      <c r="S1133">
        <f>IF(T1133="",0,IFERROR(IF(VLOOKUP(T1133,T$38:T1132,1,0)&gt;0,0,0),1))</f>
        <v>0</v>
      </c>
      <c r="T1133" s="16">
        <f>IF(DATOS!J1096=P$39,DATOS!C1096,"")</f>
        <v>0</v>
      </c>
    </row>
    <row r="1134" spans="18:20">
      <c r="R1134">
        <f t="shared" si="20"/>
        <v>1</v>
      </c>
      <c r="S1134">
        <f>IF(T1134="",0,IFERROR(IF(VLOOKUP(T1134,T$38:T1133,1,0)&gt;0,0,0),1))</f>
        <v>0</v>
      </c>
      <c r="T1134" s="16">
        <f>IF(DATOS!J1097=P$39,DATOS!C1097,"")</f>
        <v>0</v>
      </c>
    </row>
    <row r="1135" spans="18:20">
      <c r="R1135">
        <f t="shared" si="20"/>
        <v>1</v>
      </c>
      <c r="S1135">
        <f>IF(T1135="",0,IFERROR(IF(VLOOKUP(T1135,T$38:T1134,1,0)&gt;0,0,0),1))</f>
        <v>0</v>
      </c>
      <c r="T1135" s="16">
        <f>IF(DATOS!J1098=P$39,DATOS!C1098,"")</f>
        <v>0</v>
      </c>
    </row>
    <row r="1136" spans="18:20">
      <c r="R1136">
        <f t="shared" si="20"/>
        <v>1</v>
      </c>
      <c r="S1136">
        <f>IF(T1136="",0,IFERROR(IF(VLOOKUP(T1136,T$38:T1135,1,0)&gt;0,0,0),1))</f>
        <v>0</v>
      </c>
      <c r="T1136" s="16">
        <f>IF(DATOS!J1099=P$39,DATOS!C1099,"")</f>
        <v>0</v>
      </c>
    </row>
    <row r="1137" spans="18:20">
      <c r="R1137">
        <f t="shared" si="20"/>
        <v>1</v>
      </c>
      <c r="S1137">
        <f>IF(T1137="",0,IFERROR(IF(VLOOKUP(T1137,T$38:T1136,1,0)&gt;0,0,0),1))</f>
        <v>0</v>
      </c>
      <c r="T1137" s="16">
        <f>IF(DATOS!J1100=P$39,DATOS!C1100,"")</f>
        <v>0</v>
      </c>
    </row>
    <row r="1138" spans="18:20">
      <c r="R1138">
        <f t="shared" si="20"/>
        <v>1</v>
      </c>
      <c r="S1138">
        <f>IF(T1138="",0,IFERROR(IF(VLOOKUP(T1138,T$38:T1137,1,0)&gt;0,0,0),1))</f>
        <v>0</v>
      </c>
      <c r="T1138" s="16">
        <f>IF(DATOS!J1101=P$39,DATOS!C1101,"")</f>
        <v>0</v>
      </c>
    </row>
    <row r="1139" spans="18:20">
      <c r="R1139">
        <f t="shared" si="20"/>
        <v>1</v>
      </c>
      <c r="S1139">
        <f>IF(T1139="",0,IFERROR(IF(VLOOKUP(T1139,T$38:T1138,1,0)&gt;0,0,0),1))</f>
        <v>0</v>
      </c>
      <c r="T1139" s="16">
        <f>IF(DATOS!J1102=P$39,DATOS!C1102,"")</f>
        <v>0</v>
      </c>
    </row>
    <row r="1140" spans="18:20">
      <c r="R1140">
        <f t="shared" si="20"/>
        <v>1</v>
      </c>
      <c r="S1140">
        <f>IF(T1140="",0,IFERROR(IF(VLOOKUP(T1140,T$38:T1139,1,0)&gt;0,0,0),1))</f>
        <v>0</v>
      </c>
      <c r="T1140" s="16">
        <f>IF(DATOS!J1103=P$39,DATOS!C1103,"")</f>
        <v>0</v>
      </c>
    </row>
    <row r="1141" spans="18:20">
      <c r="R1141">
        <f t="shared" si="20"/>
        <v>1</v>
      </c>
      <c r="S1141">
        <f>IF(T1141="",0,IFERROR(IF(VLOOKUP(T1141,T$38:T1140,1,0)&gt;0,0,0),1))</f>
        <v>0</v>
      </c>
      <c r="T1141" s="16">
        <f>IF(DATOS!J1104=P$39,DATOS!C1104,"")</f>
        <v>0</v>
      </c>
    </row>
    <row r="1142" spans="18:20">
      <c r="R1142">
        <f t="shared" si="20"/>
        <v>1</v>
      </c>
      <c r="S1142">
        <f>IF(T1142="",0,IFERROR(IF(VLOOKUP(T1142,T$38:T1141,1,0)&gt;0,0,0),1))</f>
        <v>0</v>
      </c>
      <c r="T1142" s="16">
        <f>IF(DATOS!J1105=P$39,DATOS!C1105,"")</f>
        <v>0</v>
      </c>
    </row>
    <row r="1143" spans="18:20">
      <c r="R1143">
        <f t="shared" si="20"/>
        <v>1</v>
      </c>
      <c r="S1143">
        <f>IF(T1143="",0,IFERROR(IF(VLOOKUP(T1143,T$38:T1142,1,0)&gt;0,0,0),1))</f>
        <v>0</v>
      </c>
      <c r="T1143" s="16">
        <f>IF(DATOS!J1106=P$39,DATOS!C1106,"")</f>
        <v>0</v>
      </c>
    </row>
    <row r="1144" spans="18:20">
      <c r="R1144">
        <f t="shared" si="20"/>
        <v>1</v>
      </c>
      <c r="S1144">
        <f>IF(T1144="",0,IFERROR(IF(VLOOKUP(T1144,T$38:T1143,1,0)&gt;0,0,0),1))</f>
        <v>0</v>
      </c>
      <c r="T1144" s="16">
        <f>IF(DATOS!J1107=P$39,DATOS!C1107,"")</f>
        <v>0</v>
      </c>
    </row>
    <row r="1145" spans="18:20">
      <c r="R1145">
        <f t="shared" si="20"/>
        <v>1</v>
      </c>
      <c r="S1145">
        <f>IF(T1145="",0,IFERROR(IF(VLOOKUP(T1145,T$38:T1144,1,0)&gt;0,0,0),1))</f>
        <v>0</v>
      </c>
      <c r="T1145" s="16">
        <f>IF(DATOS!J1108=P$39,DATOS!C1108,"")</f>
        <v>0</v>
      </c>
    </row>
    <row r="1146" spans="18:20">
      <c r="R1146">
        <f t="shared" si="20"/>
        <v>1</v>
      </c>
      <c r="S1146">
        <f>IF(T1146="",0,IFERROR(IF(VLOOKUP(T1146,T$38:T1145,1,0)&gt;0,0,0),1))</f>
        <v>0</v>
      </c>
      <c r="T1146" s="16">
        <f>IF(DATOS!J1109=P$39,DATOS!C1109,"")</f>
        <v>0</v>
      </c>
    </row>
    <row r="1147" spans="18:20">
      <c r="R1147">
        <f t="shared" si="20"/>
        <v>1</v>
      </c>
      <c r="S1147">
        <f>IF(T1147="",0,IFERROR(IF(VLOOKUP(T1147,T$38:T1146,1,0)&gt;0,0,0),1))</f>
        <v>0</v>
      </c>
      <c r="T1147" s="16">
        <f>IF(DATOS!J1110=P$39,DATOS!C1110,"")</f>
        <v>0</v>
      </c>
    </row>
    <row r="1148" spans="18:20">
      <c r="R1148">
        <f t="shared" si="20"/>
        <v>1</v>
      </c>
      <c r="S1148">
        <f>IF(T1148="",0,IFERROR(IF(VLOOKUP(T1148,T$38:T1147,1,0)&gt;0,0,0),1))</f>
        <v>0</v>
      </c>
      <c r="T1148" s="16">
        <f>IF(DATOS!J1111=P$39,DATOS!C1111,"")</f>
        <v>0</v>
      </c>
    </row>
    <row r="1149" spans="18:20">
      <c r="R1149">
        <f t="shared" si="20"/>
        <v>1</v>
      </c>
      <c r="S1149">
        <f>IF(T1149="",0,IFERROR(IF(VLOOKUP(T1149,T$38:T1148,1,0)&gt;0,0,0),1))</f>
        <v>0</v>
      </c>
      <c r="T1149" s="16">
        <f>IF(DATOS!J1112=P$39,DATOS!C1112,"")</f>
        <v>0</v>
      </c>
    </row>
    <row r="1150" spans="18:20">
      <c r="R1150">
        <f t="shared" si="20"/>
        <v>1</v>
      </c>
      <c r="S1150">
        <f>IF(T1150="",0,IFERROR(IF(VLOOKUP(T1150,T$38:T1149,1,0)&gt;0,0,0),1))</f>
        <v>0</v>
      </c>
      <c r="T1150" s="16">
        <f>IF(DATOS!J1113=P$39,DATOS!C1113,"")</f>
        <v>0</v>
      </c>
    </row>
    <row r="1151" spans="18:20">
      <c r="R1151">
        <f t="shared" si="20"/>
        <v>1</v>
      </c>
      <c r="S1151">
        <f>IF(T1151="",0,IFERROR(IF(VLOOKUP(T1151,T$38:T1150,1,0)&gt;0,0,0),1))</f>
        <v>0</v>
      </c>
      <c r="T1151" s="16">
        <f>IF(DATOS!J1114=P$39,DATOS!C1114,"")</f>
        <v>0</v>
      </c>
    </row>
    <row r="1152" spans="18:20">
      <c r="R1152">
        <f t="shared" si="20"/>
        <v>1</v>
      </c>
      <c r="S1152">
        <f>IF(T1152="",0,IFERROR(IF(VLOOKUP(T1152,T$38:T1151,1,0)&gt;0,0,0),1))</f>
        <v>0</v>
      </c>
      <c r="T1152" s="16">
        <f>IF(DATOS!J1115=P$39,DATOS!C1115,"")</f>
        <v>0</v>
      </c>
    </row>
    <row r="1153" spans="18:20">
      <c r="R1153">
        <f t="shared" si="20"/>
        <v>1</v>
      </c>
      <c r="S1153">
        <f>IF(T1153="",0,IFERROR(IF(VLOOKUP(T1153,T$38:T1152,1,0)&gt;0,0,0),1))</f>
        <v>0</v>
      </c>
      <c r="T1153" s="16">
        <f>IF(DATOS!J1116=P$39,DATOS!C1116,"")</f>
        <v>0</v>
      </c>
    </row>
    <row r="1154" spans="18:20">
      <c r="R1154">
        <f t="shared" si="20"/>
        <v>1</v>
      </c>
      <c r="S1154">
        <f>IF(T1154="",0,IFERROR(IF(VLOOKUP(T1154,T$38:T1153,1,0)&gt;0,0,0),1))</f>
        <v>0</v>
      </c>
      <c r="T1154" s="16">
        <f>IF(DATOS!J1117=P$39,DATOS!C1117,"")</f>
        <v>0</v>
      </c>
    </row>
    <row r="1155" spans="18:20">
      <c r="R1155">
        <f t="shared" si="20"/>
        <v>1</v>
      </c>
      <c r="S1155">
        <f>IF(T1155="",0,IFERROR(IF(VLOOKUP(T1155,T$38:T1154,1,0)&gt;0,0,0),1))</f>
        <v>0</v>
      </c>
      <c r="T1155" s="16">
        <f>IF(DATOS!J1118=P$39,DATOS!C1118,"")</f>
        <v>0</v>
      </c>
    </row>
    <row r="1156" spans="18:20">
      <c r="R1156">
        <f t="shared" si="20"/>
        <v>1</v>
      </c>
      <c r="S1156">
        <f>IF(T1156="",0,IFERROR(IF(VLOOKUP(T1156,T$38:T1155,1,0)&gt;0,0,0),1))</f>
        <v>0</v>
      </c>
      <c r="T1156" s="16">
        <f>IF(DATOS!J1119=P$39,DATOS!C1119,"")</f>
        <v>0</v>
      </c>
    </row>
    <row r="1157" spans="18:20">
      <c r="R1157">
        <f t="shared" si="20"/>
        <v>1</v>
      </c>
      <c r="S1157">
        <f>IF(T1157="",0,IFERROR(IF(VLOOKUP(T1157,T$38:T1156,1,0)&gt;0,0,0),1))</f>
        <v>0</v>
      </c>
      <c r="T1157" s="16">
        <f>IF(DATOS!J1120=P$39,DATOS!C1120,"")</f>
        <v>0</v>
      </c>
    </row>
    <row r="1158" spans="18:20">
      <c r="R1158">
        <f t="shared" si="20"/>
        <v>1</v>
      </c>
      <c r="S1158">
        <f>IF(T1158="",0,IFERROR(IF(VLOOKUP(T1158,T$38:T1157,1,0)&gt;0,0,0),1))</f>
        <v>0</v>
      </c>
      <c r="T1158" s="16">
        <f>IF(DATOS!J1121=P$39,DATOS!C1121,"")</f>
        <v>0</v>
      </c>
    </row>
    <row r="1159" spans="18:20">
      <c r="R1159">
        <f t="shared" si="20"/>
        <v>1</v>
      </c>
      <c r="S1159">
        <f>IF(T1159="",0,IFERROR(IF(VLOOKUP(T1159,T$38:T1158,1,0)&gt;0,0,0),1))</f>
        <v>0</v>
      </c>
      <c r="T1159" s="16">
        <f>IF(DATOS!J1122=P$39,DATOS!C1122,"")</f>
        <v>0</v>
      </c>
    </row>
    <row r="1160" spans="18:20">
      <c r="R1160">
        <f t="shared" si="20"/>
        <v>1</v>
      </c>
      <c r="S1160">
        <f>IF(T1160="",0,IFERROR(IF(VLOOKUP(T1160,T$38:T1159,1,0)&gt;0,0,0),1))</f>
        <v>0</v>
      </c>
      <c r="T1160" s="16">
        <f>IF(DATOS!J1123=P$39,DATOS!C1123,"")</f>
        <v>0</v>
      </c>
    </row>
    <row r="1161" spans="18:20">
      <c r="R1161">
        <f t="shared" si="20"/>
        <v>1</v>
      </c>
      <c r="S1161">
        <f>IF(T1161="",0,IFERROR(IF(VLOOKUP(T1161,T$38:T1160,1,0)&gt;0,0,0),1))</f>
        <v>0</v>
      </c>
      <c r="T1161" s="16">
        <f>IF(DATOS!J1124=P$39,DATOS!C1124,"")</f>
        <v>0</v>
      </c>
    </row>
    <row r="1162" spans="18:20">
      <c r="R1162">
        <f t="shared" si="20"/>
        <v>1</v>
      </c>
      <c r="S1162">
        <f>IF(T1162="",0,IFERROR(IF(VLOOKUP(T1162,T$38:T1161,1,0)&gt;0,0,0),1))</f>
        <v>0</v>
      </c>
      <c r="T1162" s="16">
        <f>IF(DATOS!J1125=P$39,DATOS!C1125,"")</f>
        <v>0</v>
      </c>
    </row>
    <row r="1163" spans="18:20">
      <c r="R1163">
        <f t="shared" si="20"/>
        <v>1</v>
      </c>
      <c r="S1163">
        <f>IF(T1163="",0,IFERROR(IF(VLOOKUP(T1163,T$38:T1162,1,0)&gt;0,0,0),1))</f>
        <v>0</v>
      </c>
      <c r="T1163" s="16">
        <f>IF(DATOS!J1126=P$39,DATOS!C1126,"")</f>
        <v>0</v>
      </c>
    </row>
    <row r="1164" spans="18:20">
      <c r="R1164">
        <f t="shared" si="20"/>
        <v>1</v>
      </c>
      <c r="S1164">
        <f>IF(T1164="",0,IFERROR(IF(VLOOKUP(T1164,T$38:T1163,1,0)&gt;0,0,0),1))</f>
        <v>0</v>
      </c>
      <c r="T1164" s="16">
        <f>IF(DATOS!J1127=P$39,DATOS!C1127,"")</f>
        <v>0</v>
      </c>
    </row>
    <row r="1165" spans="18:20">
      <c r="R1165">
        <f t="shared" si="20"/>
        <v>1</v>
      </c>
      <c r="S1165">
        <f>IF(T1165="",0,IFERROR(IF(VLOOKUP(T1165,T$38:T1164,1,0)&gt;0,0,0),1))</f>
        <v>0</v>
      </c>
      <c r="T1165" s="16">
        <f>IF(DATOS!J1128=P$39,DATOS!C1128,"")</f>
        <v>0</v>
      </c>
    </row>
    <row r="1166" spans="18:20">
      <c r="R1166">
        <f t="shared" si="20"/>
        <v>1</v>
      </c>
      <c r="S1166">
        <f>IF(T1166="",0,IFERROR(IF(VLOOKUP(T1166,T$38:T1165,1,0)&gt;0,0,0),1))</f>
        <v>0</v>
      </c>
      <c r="T1166" s="16">
        <f>IF(DATOS!J1129=P$39,DATOS!C1129,"")</f>
        <v>0</v>
      </c>
    </row>
    <row r="1167" spans="18:20">
      <c r="R1167">
        <f t="shared" si="20"/>
        <v>1</v>
      </c>
      <c r="S1167">
        <f>IF(T1167="",0,IFERROR(IF(VLOOKUP(T1167,T$38:T1166,1,0)&gt;0,0,0),1))</f>
        <v>0</v>
      </c>
      <c r="T1167" s="16">
        <f>IF(DATOS!J1130=P$39,DATOS!C1130,"")</f>
        <v>0</v>
      </c>
    </row>
    <row r="1168" spans="18:20">
      <c r="R1168">
        <f t="shared" si="20"/>
        <v>1</v>
      </c>
      <c r="S1168">
        <f>IF(T1168="",0,IFERROR(IF(VLOOKUP(T1168,T$38:T1167,1,0)&gt;0,0,0),1))</f>
        <v>0</v>
      </c>
      <c r="T1168" s="16">
        <f>IF(DATOS!J1131=P$39,DATOS!C1131,"")</f>
        <v>0</v>
      </c>
    </row>
    <row r="1169" spans="18:20">
      <c r="R1169">
        <f t="shared" si="20"/>
        <v>1</v>
      </c>
      <c r="S1169">
        <f>IF(T1169="",0,IFERROR(IF(VLOOKUP(T1169,T$38:T1168,1,0)&gt;0,0,0),1))</f>
        <v>0</v>
      </c>
      <c r="T1169" s="16">
        <f>IF(DATOS!J1132=P$39,DATOS!C1132,"")</f>
        <v>0</v>
      </c>
    </row>
    <row r="1170" spans="18:20">
      <c r="R1170">
        <f t="shared" si="20"/>
        <v>1</v>
      </c>
      <c r="S1170">
        <f>IF(T1170="",0,IFERROR(IF(VLOOKUP(T1170,T$38:T1169,1,0)&gt;0,0,0),1))</f>
        <v>0</v>
      </c>
      <c r="T1170" s="16">
        <f>IF(DATOS!J1133=P$39,DATOS!C1133,"")</f>
        <v>0</v>
      </c>
    </row>
    <row r="1171" spans="18:20">
      <c r="R1171">
        <f t="shared" si="20"/>
        <v>1</v>
      </c>
      <c r="S1171">
        <f>IF(T1171="",0,IFERROR(IF(VLOOKUP(T1171,T$38:T1170,1,0)&gt;0,0,0),1))</f>
        <v>0</v>
      </c>
      <c r="T1171" s="16">
        <f>IF(DATOS!J1134=P$39,DATOS!C1134,"")</f>
        <v>0</v>
      </c>
    </row>
    <row r="1172" spans="18:20">
      <c r="R1172">
        <f t="shared" si="20"/>
        <v>1</v>
      </c>
      <c r="S1172">
        <f>IF(T1172="",0,IFERROR(IF(VLOOKUP(T1172,T$38:T1171,1,0)&gt;0,0,0),1))</f>
        <v>0</v>
      </c>
      <c r="T1172" s="16">
        <f>IF(DATOS!J1135=P$39,DATOS!C1135,"")</f>
        <v>0</v>
      </c>
    </row>
    <row r="1173" spans="18:20">
      <c r="R1173">
        <f t="shared" si="20"/>
        <v>1</v>
      </c>
      <c r="S1173">
        <f>IF(T1173="",0,IFERROR(IF(VLOOKUP(T1173,T$38:T1172,1,0)&gt;0,0,0),1))</f>
        <v>0</v>
      </c>
      <c r="T1173" s="16">
        <f>IF(DATOS!J1136=P$39,DATOS!C1136,"")</f>
        <v>0</v>
      </c>
    </row>
    <row r="1174" spans="18:20">
      <c r="R1174">
        <f t="shared" si="20"/>
        <v>1</v>
      </c>
      <c r="S1174">
        <f>IF(T1174="",0,IFERROR(IF(VLOOKUP(T1174,T$38:T1173,1,0)&gt;0,0,0),1))</f>
        <v>0</v>
      </c>
      <c r="T1174" s="16">
        <f>IF(DATOS!J1137=P$39,DATOS!C1137,"")</f>
        <v>0</v>
      </c>
    </row>
    <row r="1175" spans="18:20">
      <c r="R1175">
        <f t="shared" si="20"/>
        <v>1</v>
      </c>
      <c r="S1175">
        <f>IF(T1175="",0,IFERROR(IF(VLOOKUP(T1175,T$38:T1174,1,0)&gt;0,0,0),1))</f>
        <v>0</v>
      </c>
      <c r="T1175" s="16">
        <f>IF(DATOS!J1138=P$39,DATOS!C1138,"")</f>
        <v>0</v>
      </c>
    </row>
    <row r="1176" spans="18:20">
      <c r="R1176">
        <f t="shared" si="20"/>
        <v>1</v>
      </c>
      <c r="S1176">
        <f>IF(T1176="",0,IFERROR(IF(VLOOKUP(T1176,T$38:T1175,1,0)&gt;0,0,0),1))</f>
        <v>0</v>
      </c>
      <c r="T1176" s="16">
        <f>IF(DATOS!J1139=P$39,DATOS!C1139,"")</f>
        <v>0</v>
      </c>
    </row>
    <row r="1177" spans="18:20">
      <c r="R1177">
        <f t="shared" si="20"/>
        <v>1</v>
      </c>
      <c r="S1177">
        <f>IF(T1177="",0,IFERROR(IF(VLOOKUP(T1177,T$38:T1176,1,0)&gt;0,0,0),1))</f>
        <v>0</v>
      </c>
      <c r="T1177" s="16">
        <f>IF(DATOS!J1140=P$39,DATOS!C1140,"")</f>
        <v>0</v>
      </c>
    </row>
    <row r="1178" spans="18:20">
      <c r="R1178">
        <f t="shared" si="20"/>
        <v>1</v>
      </c>
      <c r="S1178">
        <f>IF(T1178="",0,IFERROR(IF(VLOOKUP(T1178,T$38:T1177,1,0)&gt;0,0,0),1))</f>
        <v>0</v>
      </c>
      <c r="T1178" s="16">
        <f>IF(DATOS!J1141=P$39,DATOS!C1141,"")</f>
        <v>0</v>
      </c>
    </row>
    <row r="1179" spans="18:20">
      <c r="R1179">
        <f t="shared" si="20"/>
        <v>1</v>
      </c>
      <c r="S1179">
        <f>IF(T1179="",0,IFERROR(IF(VLOOKUP(T1179,T$38:T1178,1,0)&gt;0,0,0),1))</f>
        <v>0</v>
      </c>
      <c r="T1179" s="16">
        <f>IF(DATOS!J1142=P$39,DATOS!C1142,"")</f>
        <v>0</v>
      </c>
    </row>
    <row r="1180" spans="18:20">
      <c r="R1180">
        <f t="shared" si="20"/>
        <v>1</v>
      </c>
      <c r="S1180">
        <f>IF(T1180="",0,IFERROR(IF(VLOOKUP(T1180,T$38:T1179,1,0)&gt;0,0,0),1))</f>
        <v>0</v>
      </c>
      <c r="T1180" s="16">
        <f>IF(DATOS!J1143=P$39,DATOS!C1143,"")</f>
        <v>0</v>
      </c>
    </row>
    <row r="1181" spans="18:20">
      <c r="R1181">
        <f t="shared" si="20"/>
        <v>1</v>
      </c>
      <c r="S1181">
        <f>IF(T1181="",0,IFERROR(IF(VLOOKUP(T1181,T$38:T1180,1,0)&gt;0,0,0),1))</f>
        <v>0</v>
      </c>
      <c r="T1181" s="16">
        <f>IF(DATOS!J1144=P$39,DATOS!C1144,"")</f>
        <v>0</v>
      </c>
    </row>
    <row r="1182" spans="18:20">
      <c r="R1182">
        <f t="shared" si="20"/>
        <v>1</v>
      </c>
      <c r="S1182">
        <f>IF(T1182="",0,IFERROR(IF(VLOOKUP(T1182,T$38:T1181,1,0)&gt;0,0,0),1))</f>
        <v>0</v>
      </c>
      <c r="T1182" s="16">
        <f>IF(DATOS!J1145=P$39,DATOS!C1145,"")</f>
        <v>0</v>
      </c>
    </row>
    <row r="1183" spans="18:20">
      <c r="R1183">
        <f t="shared" si="20"/>
        <v>1</v>
      </c>
      <c r="S1183">
        <f>IF(T1183="",0,IFERROR(IF(VLOOKUP(T1183,T$38:T1182,1,0)&gt;0,0,0),1))</f>
        <v>0</v>
      </c>
      <c r="T1183" s="16">
        <f>IF(DATOS!J1146=P$39,DATOS!C1146,"")</f>
        <v>0</v>
      </c>
    </row>
    <row r="1184" spans="18:20">
      <c r="R1184">
        <f t="shared" si="20"/>
        <v>1</v>
      </c>
      <c r="S1184">
        <f>IF(T1184="",0,IFERROR(IF(VLOOKUP(T1184,T$38:T1183,1,0)&gt;0,0,0),1))</f>
        <v>0</v>
      </c>
      <c r="T1184" s="16">
        <f>IF(DATOS!J1147=P$39,DATOS!C1147,"")</f>
        <v>0</v>
      </c>
    </row>
    <row r="1185" spans="18:20">
      <c r="R1185">
        <f t="shared" si="20"/>
        <v>1</v>
      </c>
      <c r="S1185">
        <f>IF(T1185="",0,IFERROR(IF(VLOOKUP(T1185,T$38:T1184,1,0)&gt;0,0,0),1))</f>
        <v>0</v>
      </c>
      <c r="T1185" s="16">
        <f>IF(DATOS!J1148=P$39,DATOS!C1148,"")</f>
        <v>0</v>
      </c>
    </row>
    <row r="1186" spans="18:20">
      <c r="R1186">
        <f t="shared" si="20"/>
        <v>1</v>
      </c>
      <c r="S1186">
        <f>IF(T1186="",0,IFERROR(IF(VLOOKUP(T1186,T$38:T1185,1,0)&gt;0,0,0),1))</f>
        <v>0</v>
      </c>
      <c r="T1186" s="16">
        <f>IF(DATOS!J1149=P$39,DATOS!C1149,"")</f>
        <v>0</v>
      </c>
    </row>
    <row r="1187" spans="18:20">
      <c r="R1187">
        <f t="shared" si="20"/>
        <v>1</v>
      </c>
      <c r="S1187">
        <f>IF(T1187="",0,IFERROR(IF(VLOOKUP(T1187,T$38:T1186,1,0)&gt;0,0,0),1))</f>
        <v>0</v>
      </c>
      <c r="T1187" s="16">
        <f>IF(DATOS!J1150=P$39,DATOS!C1150,"")</f>
        <v>0</v>
      </c>
    </row>
    <row r="1188" spans="18:20">
      <c r="R1188">
        <f t="shared" si="20"/>
        <v>1</v>
      </c>
      <c r="S1188">
        <f>IF(T1188="",0,IFERROR(IF(VLOOKUP(T1188,T$38:T1187,1,0)&gt;0,0,0),1))</f>
        <v>0</v>
      </c>
      <c r="T1188" s="16">
        <f>IF(DATOS!J1151=P$39,DATOS!C1151,"")</f>
        <v>0</v>
      </c>
    </row>
    <row r="1189" spans="18:20">
      <c r="R1189">
        <f t="shared" si="20"/>
        <v>1</v>
      </c>
      <c r="S1189">
        <f>IF(T1189="",0,IFERROR(IF(VLOOKUP(T1189,T$38:T1188,1,0)&gt;0,0,0),1))</f>
        <v>0</v>
      </c>
      <c r="T1189" s="16">
        <f>IF(DATOS!J1152=P$39,DATOS!C1152,"")</f>
        <v>0</v>
      </c>
    </row>
    <row r="1190" spans="18:20">
      <c r="R1190">
        <f t="shared" si="20"/>
        <v>1</v>
      </c>
      <c r="S1190">
        <f>IF(T1190="",0,IFERROR(IF(VLOOKUP(T1190,T$38:T1189,1,0)&gt;0,0,0),1))</f>
        <v>0</v>
      </c>
      <c r="T1190" s="16">
        <f>IF(DATOS!J1153=P$39,DATOS!C1153,"")</f>
        <v>0</v>
      </c>
    </row>
    <row r="1191" spans="18:20">
      <c r="R1191">
        <f t="shared" ref="R1191:R1254" si="21">R1190+S1191</f>
        <v>1</v>
      </c>
      <c r="S1191">
        <f>IF(T1191="",0,IFERROR(IF(VLOOKUP(T1191,T$38:T1190,1,0)&gt;0,0,0),1))</f>
        <v>0</v>
      </c>
      <c r="T1191" s="16">
        <f>IF(DATOS!J1154=P$39,DATOS!C1154,"")</f>
        <v>0</v>
      </c>
    </row>
    <row r="1192" spans="18:20">
      <c r="R1192">
        <f t="shared" si="21"/>
        <v>1</v>
      </c>
      <c r="S1192">
        <f>IF(T1192="",0,IFERROR(IF(VLOOKUP(T1192,T$38:T1191,1,0)&gt;0,0,0),1))</f>
        <v>0</v>
      </c>
      <c r="T1192" s="16">
        <f>IF(DATOS!J1155=P$39,DATOS!C1155,"")</f>
        <v>0</v>
      </c>
    </row>
    <row r="1193" spans="18:20">
      <c r="R1193">
        <f t="shared" si="21"/>
        <v>1</v>
      </c>
      <c r="S1193">
        <f>IF(T1193="",0,IFERROR(IF(VLOOKUP(T1193,T$38:T1192,1,0)&gt;0,0,0),1))</f>
        <v>0</v>
      </c>
      <c r="T1193" s="16">
        <f>IF(DATOS!J1156=P$39,DATOS!C1156,"")</f>
        <v>0</v>
      </c>
    </row>
    <row r="1194" spans="18:20">
      <c r="R1194">
        <f t="shared" si="21"/>
        <v>1</v>
      </c>
      <c r="S1194">
        <f>IF(T1194="",0,IFERROR(IF(VLOOKUP(T1194,T$38:T1193,1,0)&gt;0,0,0),1))</f>
        <v>0</v>
      </c>
      <c r="T1194" s="16">
        <f>IF(DATOS!J1157=P$39,DATOS!C1157,"")</f>
        <v>0</v>
      </c>
    </row>
    <row r="1195" spans="18:20">
      <c r="R1195">
        <f t="shared" si="21"/>
        <v>1</v>
      </c>
      <c r="S1195">
        <f>IF(T1195="",0,IFERROR(IF(VLOOKUP(T1195,T$38:T1194,1,0)&gt;0,0,0),1))</f>
        <v>0</v>
      </c>
      <c r="T1195" s="16">
        <f>IF(DATOS!J1158=P$39,DATOS!C1158,"")</f>
        <v>0</v>
      </c>
    </row>
    <row r="1196" spans="18:20">
      <c r="R1196">
        <f t="shared" si="21"/>
        <v>1</v>
      </c>
      <c r="S1196">
        <f>IF(T1196="",0,IFERROR(IF(VLOOKUP(T1196,T$38:T1195,1,0)&gt;0,0,0),1))</f>
        <v>0</v>
      </c>
      <c r="T1196" s="16">
        <f>IF(DATOS!J1159=P$39,DATOS!C1159,"")</f>
        <v>0</v>
      </c>
    </row>
    <row r="1197" spans="18:20">
      <c r="R1197">
        <f t="shared" si="21"/>
        <v>1</v>
      </c>
      <c r="S1197">
        <f>IF(T1197="",0,IFERROR(IF(VLOOKUP(T1197,T$38:T1196,1,0)&gt;0,0,0),1))</f>
        <v>0</v>
      </c>
      <c r="T1197" s="16">
        <f>IF(DATOS!J1160=P$39,DATOS!C1160,"")</f>
        <v>0</v>
      </c>
    </row>
    <row r="1198" spans="18:20">
      <c r="R1198">
        <f t="shared" si="21"/>
        <v>1</v>
      </c>
      <c r="S1198">
        <f>IF(T1198="",0,IFERROR(IF(VLOOKUP(T1198,T$38:T1197,1,0)&gt;0,0,0),1))</f>
        <v>0</v>
      </c>
      <c r="T1198" s="16">
        <f>IF(DATOS!J1161=P$39,DATOS!C1161,"")</f>
        <v>0</v>
      </c>
    </row>
    <row r="1199" spans="18:20">
      <c r="R1199">
        <f t="shared" si="21"/>
        <v>1</v>
      </c>
      <c r="S1199">
        <f>IF(T1199="",0,IFERROR(IF(VLOOKUP(T1199,T$38:T1198,1,0)&gt;0,0,0),1))</f>
        <v>0</v>
      </c>
      <c r="T1199" s="16">
        <f>IF(DATOS!J1162=P$39,DATOS!C1162,"")</f>
        <v>0</v>
      </c>
    </row>
    <row r="1200" spans="18:20">
      <c r="R1200">
        <f t="shared" si="21"/>
        <v>1</v>
      </c>
      <c r="S1200">
        <f>IF(T1200="",0,IFERROR(IF(VLOOKUP(T1200,T$38:T1199,1,0)&gt;0,0,0),1))</f>
        <v>0</v>
      </c>
      <c r="T1200" s="16">
        <f>IF(DATOS!J1163=P$39,DATOS!C1163,"")</f>
        <v>0</v>
      </c>
    </row>
    <row r="1201" spans="18:20">
      <c r="R1201">
        <f t="shared" si="21"/>
        <v>1</v>
      </c>
      <c r="S1201">
        <f>IF(T1201="",0,IFERROR(IF(VLOOKUP(T1201,T$38:T1200,1,0)&gt;0,0,0),1))</f>
        <v>0</v>
      </c>
      <c r="T1201" s="16">
        <f>IF(DATOS!J1164=P$39,DATOS!C1164,"")</f>
        <v>0</v>
      </c>
    </row>
    <row r="1202" spans="18:20">
      <c r="R1202">
        <f t="shared" si="21"/>
        <v>1</v>
      </c>
      <c r="S1202">
        <f>IF(T1202="",0,IFERROR(IF(VLOOKUP(T1202,T$38:T1201,1,0)&gt;0,0,0),1))</f>
        <v>0</v>
      </c>
      <c r="T1202" s="16">
        <f>IF(DATOS!J1165=P$39,DATOS!C1165,"")</f>
        <v>0</v>
      </c>
    </row>
    <row r="1203" spans="18:20">
      <c r="R1203">
        <f t="shared" si="21"/>
        <v>1</v>
      </c>
      <c r="S1203">
        <f>IF(T1203="",0,IFERROR(IF(VLOOKUP(T1203,T$38:T1202,1,0)&gt;0,0,0),1))</f>
        <v>0</v>
      </c>
      <c r="T1203" s="16">
        <f>IF(DATOS!J1166=P$39,DATOS!C1166,"")</f>
        <v>0</v>
      </c>
    </row>
    <row r="1204" spans="18:20">
      <c r="R1204">
        <f t="shared" si="21"/>
        <v>1</v>
      </c>
      <c r="S1204">
        <f>IF(T1204="",0,IFERROR(IF(VLOOKUP(T1204,T$38:T1203,1,0)&gt;0,0,0),1))</f>
        <v>0</v>
      </c>
      <c r="T1204" s="16">
        <f>IF(DATOS!J1167=P$39,DATOS!C1167,"")</f>
        <v>0</v>
      </c>
    </row>
    <row r="1205" spans="18:20">
      <c r="R1205">
        <f t="shared" si="21"/>
        <v>1</v>
      </c>
      <c r="S1205">
        <f>IF(T1205="",0,IFERROR(IF(VLOOKUP(T1205,T$38:T1204,1,0)&gt;0,0,0),1))</f>
        <v>0</v>
      </c>
      <c r="T1205" s="16">
        <f>IF(DATOS!J1168=P$39,DATOS!C1168,"")</f>
        <v>0</v>
      </c>
    </row>
    <row r="1206" spans="18:20">
      <c r="R1206">
        <f t="shared" si="21"/>
        <v>1</v>
      </c>
      <c r="S1206">
        <f>IF(T1206="",0,IFERROR(IF(VLOOKUP(T1206,T$38:T1205,1,0)&gt;0,0,0),1))</f>
        <v>0</v>
      </c>
      <c r="T1206" s="16">
        <f>IF(DATOS!J1169=P$39,DATOS!C1169,"")</f>
        <v>0</v>
      </c>
    </row>
    <row r="1207" spans="18:20">
      <c r="R1207">
        <f t="shared" si="21"/>
        <v>1</v>
      </c>
      <c r="S1207">
        <f>IF(T1207="",0,IFERROR(IF(VLOOKUP(T1207,T$38:T1206,1,0)&gt;0,0,0),1))</f>
        <v>0</v>
      </c>
      <c r="T1207" s="16">
        <f>IF(DATOS!J1170=P$39,DATOS!C1170,"")</f>
        <v>0</v>
      </c>
    </row>
    <row r="1208" spans="18:20">
      <c r="R1208">
        <f t="shared" si="21"/>
        <v>1</v>
      </c>
      <c r="S1208">
        <f>IF(T1208="",0,IFERROR(IF(VLOOKUP(T1208,T$38:T1207,1,0)&gt;0,0,0),1))</f>
        <v>0</v>
      </c>
      <c r="T1208" s="16">
        <f>IF(DATOS!J1171=P$39,DATOS!C1171,"")</f>
        <v>0</v>
      </c>
    </row>
    <row r="1209" spans="18:20">
      <c r="R1209">
        <f t="shared" si="21"/>
        <v>1</v>
      </c>
      <c r="S1209">
        <f>IF(T1209="",0,IFERROR(IF(VLOOKUP(T1209,T$38:T1208,1,0)&gt;0,0,0),1))</f>
        <v>0</v>
      </c>
      <c r="T1209" s="16">
        <f>IF(DATOS!J1172=P$39,DATOS!C1172,"")</f>
        <v>0</v>
      </c>
    </row>
    <row r="1210" spans="18:20">
      <c r="R1210">
        <f t="shared" si="21"/>
        <v>1</v>
      </c>
      <c r="S1210">
        <f>IF(T1210="",0,IFERROR(IF(VLOOKUP(T1210,T$38:T1209,1,0)&gt;0,0,0),1))</f>
        <v>0</v>
      </c>
      <c r="T1210" s="16">
        <f>IF(DATOS!J1173=P$39,DATOS!C1173,"")</f>
        <v>0</v>
      </c>
    </row>
    <row r="1211" spans="18:20">
      <c r="R1211">
        <f t="shared" si="21"/>
        <v>1</v>
      </c>
      <c r="S1211">
        <f>IF(T1211="",0,IFERROR(IF(VLOOKUP(T1211,T$38:T1210,1,0)&gt;0,0,0),1))</f>
        <v>0</v>
      </c>
      <c r="T1211" s="16">
        <f>IF(DATOS!J1174=P$39,DATOS!C1174,"")</f>
        <v>0</v>
      </c>
    </row>
    <row r="1212" spans="18:20">
      <c r="R1212">
        <f t="shared" si="21"/>
        <v>1</v>
      </c>
      <c r="S1212">
        <f>IF(T1212="",0,IFERROR(IF(VLOOKUP(T1212,T$38:T1211,1,0)&gt;0,0,0),1))</f>
        <v>0</v>
      </c>
      <c r="T1212" s="16">
        <f>IF(DATOS!J1175=P$39,DATOS!C1175,"")</f>
        <v>0</v>
      </c>
    </row>
    <row r="1213" spans="18:20">
      <c r="R1213">
        <f t="shared" si="21"/>
        <v>1</v>
      </c>
      <c r="S1213">
        <f>IF(T1213="",0,IFERROR(IF(VLOOKUP(T1213,T$38:T1212,1,0)&gt;0,0,0),1))</f>
        <v>0</v>
      </c>
      <c r="T1213" s="16">
        <f>IF(DATOS!J1176=P$39,DATOS!C1176,"")</f>
        <v>0</v>
      </c>
    </row>
    <row r="1214" spans="18:20">
      <c r="R1214">
        <f t="shared" si="21"/>
        <v>1</v>
      </c>
      <c r="S1214">
        <f>IF(T1214="",0,IFERROR(IF(VLOOKUP(T1214,T$38:T1213,1,0)&gt;0,0,0),1))</f>
        <v>0</v>
      </c>
      <c r="T1214" s="16">
        <f>IF(DATOS!J1177=P$39,DATOS!C1177,"")</f>
        <v>0</v>
      </c>
    </row>
    <row r="1215" spans="18:20">
      <c r="R1215">
        <f t="shared" si="21"/>
        <v>1</v>
      </c>
      <c r="S1215">
        <f>IF(T1215="",0,IFERROR(IF(VLOOKUP(T1215,T$38:T1214,1,0)&gt;0,0,0),1))</f>
        <v>0</v>
      </c>
      <c r="T1215" s="16">
        <f>IF(DATOS!J1178=P$39,DATOS!C1178,"")</f>
        <v>0</v>
      </c>
    </row>
    <row r="1216" spans="18:20">
      <c r="R1216">
        <f t="shared" si="21"/>
        <v>1</v>
      </c>
      <c r="S1216">
        <f>IF(T1216="",0,IFERROR(IF(VLOOKUP(T1216,T$38:T1215,1,0)&gt;0,0,0),1))</f>
        <v>0</v>
      </c>
      <c r="T1216" s="16">
        <f>IF(DATOS!J1179=P$39,DATOS!C1179,"")</f>
        <v>0</v>
      </c>
    </row>
    <row r="1217" spans="18:20">
      <c r="R1217">
        <f t="shared" si="21"/>
        <v>1</v>
      </c>
      <c r="S1217">
        <f>IF(T1217="",0,IFERROR(IF(VLOOKUP(T1217,T$38:T1216,1,0)&gt;0,0,0),1))</f>
        <v>0</v>
      </c>
      <c r="T1217" s="16">
        <f>IF(DATOS!J1180=P$39,DATOS!C1180,"")</f>
        <v>0</v>
      </c>
    </row>
    <row r="1218" spans="18:20">
      <c r="R1218">
        <f t="shared" si="21"/>
        <v>1</v>
      </c>
      <c r="S1218">
        <f>IF(T1218="",0,IFERROR(IF(VLOOKUP(T1218,T$38:T1217,1,0)&gt;0,0,0),1))</f>
        <v>0</v>
      </c>
      <c r="T1218" s="16">
        <f>IF(DATOS!J1181=P$39,DATOS!C1181,"")</f>
        <v>0</v>
      </c>
    </row>
    <row r="1219" spans="18:20">
      <c r="R1219">
        <f t="shared" si="21"/>
        <v>1</v>
      </c>
      <c r="S1219">
        <f>IF(T1219="",0,IFERROR(IF(VLOOKUP(T1219,T$38:T1218,1,0)&gt;0,0,0),1))</f>
        <v>0</v>
      </c>
      <c r="T1219" s="16">
        <f>IF(DATOS!J1182=P$39,DATOS!C1182,"")</f>
        <v>0</v>
      </c>
    </row>
    <row r="1220" spans="18:20">
      <c r="R1220">
        <f t="shared" si="21"/>
        <v>1</v>
      </c>
      <c r="S1220">
        <f>IF(T1220="",0,IFERROR(IF(VLOOKUP(T1220,T$38:T1219,1,0)&gt;0,0,0),1))</f>
        <v>0</v>
      </c>
      <c r="T1220" s="16">
        <f>IF(DATOS!J1183=P$39,DATOS!C1183,"")</f>
        <v>0</v>
      </c>
    </row>
    <row r="1221" spans="18:20">
      <c r="R1221">
        <f t="shared" si="21"/>
        <v>1</v>
      </c>
      <c r="S1221">
        <f>IF(T1221="",0,IFERROR(IF(VLOOKUP(T1221,T$38:T1220,1,0)&gt;0,0,0),1))</f>
        <v>0</v>
      </c>
      <c r="T1221" s="16">
        <f>IF(DATOS!J1184=P$39,DATOS!C1184,"")</f>
        <v>0</v>
      </c>
    </row>
    <row r="1222" spans="18:20">
      <c r="R1222">
        <f t="shared" si="21"/>
        <v>1</v>
      </c>
      <c r="S1222">
        <f>IF(T1222="",0,IFERROR(IF(VLOOKUP(T1222,T$38:T1221,1,0)&gt;0,0,0),1))</f>
        <v>0</v>
      </c>
      <c r="T1222" s="16">
        <f>IF(DATOS!J1185=P$39,DATOS!C1185,"")</f>
        <v>0</v>
      </c>
    </row>
    <row r="1223" spans="18:20">
      <c r="R1223">
        <f t="shared" si="21"/>
        <v>1</v>
      </c>
      <c r="S1223">
        <f>IF(T1223="",0,IFERROR(IF(VLOOKUP(T1223,T$38:T1222,1,0)&gt;0,0,0),1))</f>
        <v>0</v>
      </c>
      <c r="T1223" s="16">
        <f>IF(DATOS!J1186=P$39,DATOS!C1186,"")</f>
        <v>0</v>
      </c>
    </row>
    <row r="1224" spans="18:20">
      <c r="R1224">
        <f t="shared" si="21"/>
        <v>1</v>
      </c>
      <c r="S1224">
        <f>IF(T1224="",0,IFERROR(IF(VLOOKUP(T1224,T$38:T1223,1,0)&gt;0,0,0),1))</f>
        <v>0</v>
      </c>
      <c r="T1224" s="16">
        <f>IF(DATOS!J1187=P$39,DATOS!C1187,"")</f>
        <v>0</v>
      </c>
    </row>
    <row r="1225" spans="18:20">
      <c r="R1225">
        <f t="shared" si="21"/>
        <v>1</v>
      </c>
      <c r="S1225">
        <f>IF(T1225="",0,IFERROR(IF(VLOOKUP(T1225,T$38:T1224,1,0)&gt;0,0,0),1))</f>
        <v>0</v>
      </c>
      <c r="T1225" s="16">
        <f>IF(DATOS!J1188=P$39,DATOS!C1188,"")</f>
        <v>0</v>
      </c>
    </row>
    <row r="1226" spans="18:20">
      <c r="R1226">
        <f t="shared" si="21"/>
        <v>1</v>
      </c>
      <c r="S1226">
        <f>IF(T1226="",0,IFERROR(IF(VLOOKUP(T1226,T$38:T1225,1,0)&gt;0,0,0),1))</f>
        <v>0</v>
      </c>
      <c r="T1226" s="16">
        <f>IF(DATOS!J1189=P$39,DATOS!C1189,"")</f>
        <v>0</v>
      </c>
    </row>
    <row r="1227" spans="18:20">
      <c r="R1227">
        <f t="shared" si="21"/>
        <v>1</v>
      </c>
      <c r="S1227">
        <f>IF(T1227="",0,IFERROR(IF(VLOOKUP(T1227,T$38:T1226,1,0)&gt;0,0,0),1))</f>
        <v>0</v>
      </c>
      <c r="T1227" s="16">
        <f>IF(DATOS!J1190=P$39,DATOS!C1190,"")</f>
        <v>0</v>
      </c>
    </row>
    <row r="1228" spans="18:20">
      <c r="R1228">
        <f t="shared" si="21"/>
        <v>1</v>
      </c>
      <c r="S1228">
        <f>IF(T1228="",0,IFERROR(IF(VLOOKUP(T1228,T$38:T1227,1,0)&gt;0,0,0),1))</f>
        <v>0</v>
      </c>
      <c r="T1228" s="16">
        <f>IF(DATOS!J1191=P$39,DATOS!C1191,"")</f>
        <v>0</v>
      </c>
    </row>
    <row r="1229" spans="18:20">
      <c r="R1229">
        <f t="shared" si="21"/>
        <v>1</v>
      </c>
      <c r="S1229">
        <f>IF(T1229="",0,IFERROR(IF(VLOOKUP(T1229,T$38:T1228,1,0)&gt;0,0,0),1))</f>
        <v>0</v>
      </c>
      <c r="T1229" s="16">
        <f>IF(DATOS!J1192=P$39,DATOS!C1192,"")</f>
        <v>0</v>
      </c>
    </row>
    <row r="1230" spans="18:20">
      <c r="R1230">
        <f t="shared" si="21"/>
        <v>1</v>
      </c>
      <c r="S1230">
        <f>IF(T1230="",0,IFERROR(IF(VLOOKUP(T1230,T$38:T1229,1,0)&gt;0,0,0),1))</f>
        <v>0</v>
      </c>
      <c r="T1230" s="16">
        <f>IF(DATOS!J1193=P$39,DATOS!C1193,"")</f>
        <v>0</v>
      </c>
    </row>
    <row r="1231" spans="18:20">
      <c r="R1231">
        <f t="shared" si="21"/>
        <v>1</v>
      </c>
      <c r="S1231">
        <f>IF(T1231="",0,IFERROR(IF(VLOOKUP(T1231,T$38:T1230,1,0)&gt;0,0,0),1))</f>
        <v>0</v>
      </c>
      <c r="T1231" s="16">
        <f>IF(DATOS!J1194=P$39,DATOS!C1194,"")</f>
        <v>0</v>
      </c>
    </row>
    <row r="1232" spans="18:20">
      <c r="R1232">
        <f t="shared" si="21"/>
        <v>1</v>
      </c>
      <c r="S1232">
        <f>IF(T1232="",0,IFERROR(IF(VLOOKUP(T1232,T$38:T1231,1,0)&gt;0,0,0),1))</f>
        <v>0</v>
      </c>
      <c r="T1232" s="16">
        <f>IF(DATOS!J1195=P$39,DATOS!C1195,"")</f>
        <v>0</v>
      </c>
    </row>
    <row r="1233" spans="18:20">
      <c r="R1233">
        <f t="shared" si="21"/>
        <v>1</v>
      </c>
      <c r="S1233">
        <f>IF(T1233="",0,IFERROR(IF(VLOOKUP(T1233,T$38:T1232,1,0)&gt;0,0,0),1))</f>
        <v>0</v>
      </c>
      <c r="T1233" s="16">
        <f>IF(DATOS!J1196=P$39,DATOS!C1196,"")</f>
        <v>0</v>
      </c>
    </row>
    <row r="1234" spans="18:20">
      <c r="R1234">
        <f t="shared" si="21"/>
        <v>1</v>
      </c>
      <c r="S1234">
        <f>IF(T1234="",0,IFERROR(IF(VLOOKUP(T1234,T$38:T1233,1,0)&gt;0,0,0),1))</f>
        <v>0</v>
      </c>
      <c r="T1234" s="16">
        <f>IF(DATOS!J1197=P$39,DATOS!C1197,"")</f>
        <v>0</v>
      </c>
    </row>
    <row r="1235" spans="18:20">
      <c r="R1235">
        <f t="shared" si="21"/>
        <v>1</v>
      </c>
      <c r="S1235">
        <f>IF(T1235="",0,IFERROR(IF(VLOOKUP(T1235,T$38:T1234,1,0)&gt;0,0,0),1))</f>
        <v>0</v>
      </c>
      <c r="T1235" s="16">
        <f>IF(DATOS!J1198=P$39,DATOS!C1198,"")</f>
        <v>0</v>
      </c>
    </row>
    <row r="1236" spans="18:20">
      <c r="R1236">
        <f t="shared" si="21"/>
        <v>1</v>
      </c>
      <c r="S1236">
        <f>IF(T1236="",0,IFERROR(IF(VLOOKUP(T1236,T$38:T1235,1,0)&gt;0,0,0),1))</f>
        <v>0</v>
      </c>
      <c r="T1236" s="16">
        <f>IF(DATOS!J1199=P$39,DATOS!C1199,"")</f>
        <v>0</v>
      </c>
    </row>
    <row r="1237" spans="18:20">
      <c r="R1237">
        <f t="shared" si="21"/>
        <v>1</v>
      </c>
      <c r="S1237">
        <f>IF(T1237="",0,IFERROR(IF(VLOOKUP(T1237,T$38:T1236,1,0)&gt;0,0,0),1))</f>
        <v>0</v>
      </c>
      <c r="T1237" s="16">
        <f>IF(DATOS!J1200=P$39,DATOS!C1200,"")</f>
        <v>0</v>
      </c>
    </row>
    <row r="1238" spans="18:20">
      <c r="R1238">
        <f t="shared" si="21"/>
        <v>1</v>
      </c>
      <c r="S1238">
        <f>IF(T1238="",0,IFERROR(IF(VLOOKUP(T1238,T$38:T1237,1,0)&gt;0,0,0),1))</f>
        <v>0</v>
      </c>
      <c r="T1238" s="16">
        <f>IF(DATOS!J1201=P$39,DATOS!C1201,"")</f>
        <v>0</v>
      </c>
    </row>
    <row r="1239" spans="18:20">
      <c r="R1239">
        <f t="shared" si="21"/>
        <v>1</v>
      </c>
      <c r="S1239">
        <f>IF(T1239="",0,IFERROR(IF(VLOOKUP(T1239,T$38:T1238,1,0)&gt;0,0,0),1))</f>
        <v>0</v>
      </c>
      <c r="T1239" s="16">
        <f>IF(DATOS!J1202=P$39,DATOS!C1202,"")</f>
        <v>0</v>
      </c>
    </row>
    <row r="1240" spans="18:20">
      <c r="R1240">
        <f t="shared" si="21"/>
        <v>1</v>
      </c>
      <c r="S1240">
        <f>IF(T1240="",0,IFERROR(IF(VLOOKUP(T1240,T$38:T1239,1,0)&gt;0,0,0),1))</f>
        <v>0</v>
      </c>
      <c r="T1240" s="16">
        <f>IF(DATOS!J1203=P$39,DATOS!C1203,"")</f>
        <v>0</v>
      </c>
    </row>
    <row r="1241" spans="18:20">
      <c r="R1241">
        <f t="shared" si="21"/>
        <v>1</v>
      </c>
      <c r="S1241">
        <f>IF(T1241="",0,IFERROR(IF(VLOOKUP(T1241,T$38:T1240,1,0)&gt;0,0,0),1))</f>
        <v>0</v>
      </c>
      <c r="T1241" s="16">
        <f>IF(DATOS!J1204=P$39,DATOS!C1204,"")</f>
        <v>0</v>
      </c>
    </row>
    <row r="1242" spans="18:20">
      <c r="R1242">
        <f t="shared" si="21"/>
        <v>1</v>
      </c>
      <c r="S1242">
        <f>IF(T1242="",0,IFERROR(IF(VLOOKUP(T1242,T$38:T1241,1,0)&gt;0,0,0),1))</f>
        <v>0</v>
      </c>
      <c r="T1242" s="16">
        <f>IF(DATOS!J1205=P$39,DATOS!C1205,"")</f>
        <v>0</v>
      </c>
    </row>
    <row r="1243" spans="18:20">
      <c r="R1243">
        <f t="shared" si="21"/>
        <v>1</v>
      </c>
      <c r="S1243">
        <f>IF(T1243="",0,IFERROR(IF(VLOOKUP(T1243,T$38:T1242,1,0)&gt;0,0,0),1))</f>
        <v>0</v>
      </c>
      <c r="T1243" s="16">
        <f>IF(DATOS!J1206=P$39,DATOS!C1206,"")</f>
        <v>0</v>
      </c>
    </row>
    <row r="1244" spans="18:20">
      <c r="R1244">
        <f t="shared" si="21"/>
        <v>1</v>
      </c>
      <c r="S1244">
        <f>IF(T1244="",0,IFERROR(IF(VLOOKUP(T1244,T$38:T1243,1,0)&gt;0,0,0),1))</f>
        <v>0</v>
      </c>
      <c r="T1244" s="16">
        <f>IF(DATOS!J1207=P$39,DATOS!C1207,"")</f>
        <v>0</v>
      </c>
    </row>
    <row r="1245" spans="18:20">
      <c r="R1245">
        <f t="shared" si="21"/>
        <v>1</v>
      </c>
      <c r="S1245">
        <f>IF(T1245="",0,IFERROR(IF(VLOOKUP(T1245,T$38:T1244,1,0)&gt;0,0,0),1))</f>
        <v>0</v>
      </c>
      <c r="T1245" s="16">
        <f>IF(DATOS!J1208=P$39,DATOS!C1208,"")</f>
        <v>0</v>
      </c>
    </row>
    <row r="1246" spans="18:20">
      <c r="R1246">
        <f t="shared" si="21"/>
        <v>1</v>
      </c>
      <c r="S1246">
        <f>IF(T1246="",0,IFERROR(IF(VLOOKUP(T1246,T$38:T1245,1,0)&gt;0,0,0),1))</f>
        <v>0</v>
      </c>
      <c r="T1246" s="16">
        <f>IF(DATOS!J1209=P$39,DATOS!C1209,"")</f>
        <v>0</v>
      </c>
    </row>
    <row r="1247" spans="18:20">
      <c r="R1247">
        <f t="shared" si="21"/>
        <v>1</v>
      </c>
      <c r="S1247">
        <f>IF(T1247="",0,IFERROR(IF(VLOOKUP(T1247,T$38:T1246,1,0)&gt;0,0,0),1))</f>
        <v>0</v>
      </c>
      <c r="T1247" s="16">
        <f>IF(DATOS!J1210=P$39,DATOS!C1210,"")</f>
        <v>0</v>
      </c>
    </row>
    <row r="1248" spans="18:20">
      <c r="R1248">
        <f t="shared" si="21"/>
        <v>1</v>
      </c>
      <c r="S1248">
        <f>IF(T1248="",0,IFERROR(IF(VLOOKUP(T1248,T$38:T1247,1,0)&gt;0,0,0),1))</f>
        <v>0</v>
      </c>
      <c r="T1248" s="16">
        <f>IF(DATOS!J1211=P$39,DATOS!C1211,"")</f>
        <v>0</v>
      </c>
    </row>
    <row r="1249" spans="18:20">
      <c r="R1249">
        <f t="shared" si="21"/>
        <v>1</v>
      </c>
      <c r="S1249">
        <f>IF(T1249="",0,IFERROR(IF(VLOOKUP(T1249,T$38:T1248,1,0)&gt;0,0,0),1))</f>
        <v>0</v>
      </c>
      <c r="T1249" s="16">
        <f>IF(DATOS!J1212=P$39,DATOS!C1212,"")</f>
        <v>0</v>
      </c>
    </row>
    <row r="1250" spans="18:20">
      <c r="R1250">
        <f t="shared" si="21"/>
        <v>1</v>
      </c>
      <c r="S1250">
        <f>IF(T1250="",0,IFERROR(IF(VLOOKUP(T1250,T$38:T1249,1,0)&gt;0,0,0),1))</f>
        <v>0</v>
      </c>
      <c r="T1250" s="16">
        <f>IF(DATOS!J1213=P$39,DATOS!C1213,"")</f>
        <v>0</v>
      </c>
    </row>
    <row r="1251" spans="18:20">
      <c r="R1251">
        <f t="shared" si="21"/>
        <v>1</v>
      </c>
      <c r="S1251">
        <f>IF(T1251="",0,IFERROR(IF(VLOOKUP(T1251,T$38:T1250,1,0)&gt;0,0,0),1))</f>
        <v>0</v>
      </c>
      <c r="T1251" s="16">
        <f>IF(DATOS!J1214=P$39,DATOS!C1214,"")</f>
        <v>0</v>
      </c>
    </row>
    <row r="1252" spans="18:20">
      <c r="R1252">
        <f t="shared" si="21"/>
        <v>1</v>
      </c>
      <c r="S1252">
        <f>IF(T1252="",0,IFERROR(IF(VLOOKUP(T1252,T$38:T1251,1,0)&gt;0,0,0),1))</f>
        <v>0</v>
      </c>
      <c r="T1252" s="16">
        <f>IF(DATOS!J1215=P$39,DATOS!C1215,"")</f>
        <v>0</v>
      </c>
    </row>
    <row r="1253" spans="18:20">
      <c r="R1253">
        <f t="shared" si="21"/>
        <v>1</v>
      </c>
      <c r="S1253">
        <f>IF(T1253="",0,IFERROR(IF(VLOOKUP(T1253,T$38:T1252,1,0)&gt;0,0,0),1))</f>
        <v>0</v>
      </c>
      <c r="T1253" s="16">
        <f>IF(DATOS!J1216=P$39,DATOS!C1216,"")</f>
        <v>0</v>
      </c>
    </row>
    <row r="1254" spans="18:20">
      <c r="R1254">
        <f t="shared" si="21"/>
        <v>1</v>
      </c>
      <c r="S1254">
        <f>IF(T1254="",0,IFERROR(IF(VLOOKUP(T1254,T$38:T1253,1,0)&gt;0,0,0),1))</f>
        <v>0</v>
      </c>
      <c r="T1254" s="16">
        <f>IF(DATOS!J1217=P$39,DATOS!C1217,"")</f>
        <v>0</v>
      </c>
    </row>
    <row r="1255" spans="18:20">
      <c r="R1255">
        <f t="shared" ref="R1255:R1318" si="22">R1254+S1255</f>
        <v>1</v>
      </c>
      <c r="S1255">
        <f>IF(T1255="",0,IFERROR(IF(VLOOKUP(T1255,T$38:T1254,1,0)&gt;0,0,0),1))</f>
        <v>0</v>
      </c>
      <c r="T1255" s="16">
        <f>IF(DATOS!J1218=P$39,DATOS!C1218,"")</f>
        <v>0</v>
      </c>
    </row>
    <row r="1256" spans="18:20">
      <c r="R1256">
        <f t="shared" si="22"/>
        <v>1</v>
      </c>
      <c r="S1256">
        <f>IF(T1256="",0,IFERROR(IF(VLOOKUP(T1256,T$38:T1255,1,0)&gt;0,0,0),1))</f>
        <v>0</v>
      </c>
      <c r="T1256" s="16">
        <f>IF(DATOS!J1219=P$39,DATOS!C1219,"")</f>
        <v>0</v>
      </c>
    </row>
    <row r="1257" spans="18:20">
      <c r="R1257">
        <f t="shared" si="22"/>
        <v>1</v>
      </c>
      <c r="S1257">
        <f>IF(T1257="",0,IFERROR(IF(VLOOKUP(T1257,T$38:T1256,1,0)&gt;0,0,0),1))</f>
        <v>0</v>
      </c>
      <c r="T1257" s="16">
        <f>IF(DATOS!J1220=P$39,DATOS!C1220,"")</f>
        <v>0</v>
      </c>
    </row>
    <row r="1258" spans="18:20">
      <c r="R1258">
        <f t="shared" si="22"/>
        <v>1</v>
      </c>
      <c r="S1258">
        <f>IF(T1258="",0,IFERROR(IF(VLOOKUP(T1258,T$38:T1257,1,0)&gt;0,0,0),1))</f>
        <v>0</v>
      </c>
      <c r="T1258" s="16">
        <f>IF(DATOS!J1221=P$39,DATOS!C1221,"")</f>
        <v>0</v>
      </c>
    </row>
    <row r="1259" spans="18:20">
      <c r="R1259">
        <f t="shared" si="22"/>
        <v>1</v>
      </c>
      <c r="S1259">
        <f>IF(T1259="",0,IFERROR(IF(VLOOKUP(T1259,T$38:T1258,1,0)&gt;0,0,0),1))</f>
        <v>0</v>
      </c>
      <c r="T1259" s="16">
        <f>IF(DATOS!J1222=P$39,DATOS!C1222,"")</f>
        <v>0</v>
      </c>
    </row>
    <row r="1260" spans="18:20">
      <c r="R1260">
        <f t="shared" si="22"/>
        <v>1</v>
      </c>
      <c r="S1260">
        <f>IF(T1260="",0,IFERROR(IF(VLOOKUP(T1260,T$38:T1259,1,0)&gt;0,0,0),1))</f>
        <v>0</v>
      </c>
      <c r="T1260" s="16">
        <f>IF(DATOS!J1223=P$39,DATOS!C1223,"")</f>
        <v>0</v>
      </c>
    </row>
    <row r="1261" spans="18:20">
      <c r="R1261">
        <f t="shared" si="22"/>
        <v>1</v>
      </c>
      <c r="S1261">
        <f>IF(T1261="",0,IFERROR(IF(VLOOKUP(T1261,T$38:T1260,1,0)&gt;0,0,0),1))</f>
        <v>0</v>
      </c>
      <c r="T1261" s="16">
        <f>IF(DATOS!J1224=P$39,DATOS!C1224,"")</f>
        <v>0</v>
      </c>
    </row>
    <row r="1262" spans="18:20">
      <c r="R1262">
        <f t="shared" si="22"/>
        <v>1</v>
      </c>
      <c r="S1262">
        <f>IF(T1262="",0,IFERROR(IF(VLOOKUP(T1262,T$38:T1261,1,0)&gt;0,0,0),1))</f>
        <v>0</v>
      </c>
      <c r="T1262" s="16">
        <f>IF(DATOS!J1225=P$39,DATOS!C1225,"")</f>
        <v>0</v>
      </c>
    </row>
    <row r="1263" spans="18:20">
      <c r="R1263">
        <f t="shared" si="22"/>
        <v>1</v>
      </c>
      <c r="S1263">
        <f>IF(T1263="",0,IFERROR(IF(VLOOKUP(T1263,T$38:T1262,1,0)&gt;0,0,0),1))</f>
        <v>0</v>
      </c>
      <c r="T1263" s="16">
        <f>IF(DATOS!J1226=P$39,DATOS!C1226,"")</f>
        <v>0</v>
      </c>
    </row>
    <row r="1264" spans="18:20">
      <c r="R1264">
        <f t="shared" si="22"/>
        <v>1</v>
      </c>
      <c r="S1264">
        <f>IF(T1264="",0,IFERROR(IF(VLOOKUP(T1264,T$38:T1263,1,0)&gt;0,0,0),1))</f>
        <v>0</v>
      </c>
      <c r="T1264" s="16">
        <f>IF(DATOS!J1227=P$39,DATOS!C1227,"")</f>
        <v>0</v>
      </c>
    </row>
    <row r="1265" spans="18:20">
      <c r="R1265">
        <f t="shared" si="22"/>
        <v>1</v>
      </c>
      <c r="S1265">
        <f>IF(T1265="",0,IFERROR(IF(VLOOKUP(T1265,T$38:T1264,1,0)&gt;0,0,0),1))</f>
        <v>0</v>
      </c>
      <c r="T1265" s="16">
        <f>IF(DATOS!J1228=P$39,DATOS!C1228,"")</f>
        <v>0</v>
      </c>
    </row>
    <row r="1266" spans="18:20">
      <c r="R1266">
        <f t="shared" si="22"/>
        <v>1</v>
      </c>
      <c r="S1266">
        <f>IF(T1266="",0,IFERROR(IF(VLOOKUP(T1266,T$38:T1265,1,0)&gt;0,0,0),1))</f>
        <v>0</v>
      </c>
      <c r="T1266" s="16">
        <f>IF(DATOS!J1229=P$39,DATOS!C1229,"")</f>
        <v>0</v>
      </c>
    </row>
    <row r="1267" spans="18:20">
      <c r="R1267">
        <f t="shared" si="22"/>
        <v>1</v>
      </c>
      <c r="S1267">
        <f>IF(T1267="",0,IFERROR(IF(VLOOKUP(T1267,T$38:T1266,1,0)&gt;0,0,0),1))</f>
        <v>0</v>
      </c>
      <c r="T1267" s="16">
        <f>IF(DATOS!J1230=P$39,DATOS!C1230,"")</f>
        <v>0</v>
      </c>
    </row>
    <row r="1268" spans="18:20">
      <c r="R1268">
        <f t="shared" si="22"/>
        <v>1</v>
      </c>
      <c r="S1268">
        <f>IF(T1268="",0,IFERROR(IF(VLOOKUP(T1268,T$38:T1267,1,0)&gt;0,0,0),1))</f>
        <v>0</v>
      </c>
      <c r="T1268" s="16">
        <f>IF(DATOS!J1231=P$39,DATOS!C1231,"")</f>
        <v>0</v>
      </c>
    </row>
    <row r="1269" spans="18:20">
      <c r="R1269">
        <f t="shared" si="22"/>
        <v>1</v>
      </c>
      <c r="S1269">
        <f>IF(T1269="",0,IFERROR(IF(VLOOKUP(T1269,T$38:T1268,1,0)&gt;0,0,0),1))</f>
        <v>0</v>
      </c>
      <c r="T1269" s="16">
        <f>IF(DATOS!J1232=P$39,DATOS!C1232,"")</f>
        <v>0</v>
      </c>
    </row>
    <row r="1270" spans="18:20">
      <c r="R1270">
        <f t="shared" si="22"/>
        <v>1</v>
      </c>
      <c r="S1270">
        <f>IF(T1270="",0,IFERROR(IF(VLOOKUP(T1270,T$38:T1269,1,0)&gt;0,0,0),1))</f>
        <v>0</v>
      </c>
      <c r="T1270" s="16">
        <f>IF(DATOS!J1233=P$39,DATOS!C1233,"")</f>
        <v>0</v>
      </c>
    </row>
    <row r="1271" spans="18:20">
      <c r="R1271">
        <f t="shared" si="22"/>
        <v>1</v>
      </c>
      <c r="S1271">
        <f>IF(T1271="",0,IFERROR(IF(VLOOKUP(T1271,T$38:T1270,1,0)&gt;0,0,0),1))</f>
        <v>0</v>
      </c>
      <c r="T1271" s="16">
        <f>IF(DATOS!J1234=P$39,DATOS!C1234,"")</f>
        <v>0</v>
      </c>
    </row>
    <row r="1272" spans="18:20">
      <c r="R1272">
        <f t="shared" si="22"/>
        <v>1</v>
      </c>
      <c r="S1272">
        <f>IF(T1272="",0,IFERROR(IF(VLOOKUP(T1272,T$38:T1271,1,0)&gt;0,0,0),1))</f>
        <v>0</v>
      </c>
      <c r="T1272" s="16">
        <f>IF(DATOS!J1235=P$39,DATOS!C1235,"")</f>
        <v>0</v>
      </c>
    </row>
    <row r="1273" spans="18:20">
      <c r="R1273">
        <f t="shared" si="22"/>
        <v>1</v>
      </c>
      <c r="S1273">
        <f>IF(T1273="",0,IFERROR(IF(VLOOKUP(T1273,T$38:T1272,1,0)&gt;0,0,0),1))</f>
        <v>0</v>
      </c>
      <c r="T1273" s="16">
        <f>IF(DATOS!J1236=P$39,DATOS!C1236,"")</f>
        <v>0</v>
      </c>
    </row>
    <row r="1274" spans="18:20">
      <c r="R1274">
        <f t="shared" si="22"/>
        <v>1</v>
      </c>
      <c r="S1274">
        <f>IF(T1274="",0,IFERROR(IF(VLOOKUP(T1274,T$38:T1273,1,0)&gt;0,0,0),1))</f>
        <v>0</v>
      </c>
      <c r="T1274" s="16">
        <f>IF(DATOS!J1237=P$39,DATOS!C1237,"")</f>
        <v>0</v>
      </c>
    </row>
    <row r="1275" spans="18:20">
      <c r="R1275">
        <f t="shared" si="22"/>
        <v>1</v>
      </c>
      <c r="S1275">
        <f>IF(T1275="",0,IFERROR(IF(VLOOKUP(T1275,T$38:T1274,1,0)&gt;0,0,0),1))</f>
        <v>0</v>
      </c>
      <c r="T1275" s="16">
        <f>IF(DATOS!J1238=P$39,DATOS!C1238,"")</f>
        <v>0</v>
      </c>
    </row>
    <row r="1276" spans="18:20">
      <c r="R1276">
        <f t="shared" si="22"/>
        <v>1</v>
      </c>
      <c r="S1276">
        <f>IF(T1276="",0,IFERROR(IF(VLOOKUP(T1276,T$38:T1275,1,0)&gt;0,0,0),1))</f>
        <v>0</v>
      </c>
      <c r="T1276" s="16">
        <f>IF(DATOS!J1239=P$39,DATOS!C1239,"")</f>
        <v>0</v>
      </c>
    </row>
    <row r="1277" spans="18:20">
      <c r="R1277">
        <f t="shared" si="22"/>
        <v>1</v>
      </c>
      <c r="S1277">
        <f>IF(T1277="",0,IFERROR(IF(VLOOKUP(T1277,T$38:T1276,1,0)&gt;0,0,0),1))</f>
        <v>0</v>
      </c>
      <c r="T1277" s="16">
        <f>IF(DATOS!J1240=P$39,DATOS!C1240,"")</f>
        <v>0</v>
      </c>
    </row>
    <row r="1278" spans="18:20">
      <c r="R1278">
        <f t="shared" si="22"/>
        <v>1</v>
      </c>
      <c r="S1278">
        <f>IF(T1278="",0,IFERROR(IF(VLOOKUP(T1278,T$38:T1277,1,0)&gt;0,0,0),1))</f>
        <v>0</v>
      </c>
      <c r="T1278" s="16">
        <f>IF(DATOS!J1241=P$39,DATOS!C1241,"")</f>
        <v>0</v>
      </c>
    </row>
    <row r="1279" spans="18:20">
      <c r="R1279">
        <f t="shared" si="22"/>
        <v>1</v>
      </c>
      <c r="S1279">
        <f>IF(T1279="",0,IFERROR(IF(VLOOKUP(T1279,T$38:T1278,1,0)&gt;0,0,0),1))</f>
        <v>0</v>
      </c>
      <c r="T1279" s="16">
        <f>IF(DATOS!J1242=P$39,DATOS!C1242,"")</f>
        <v>0</v>
      </c>
    </row>
    <row r="1280" spans="18:20">
      <c r="R1280">
        <f t="shared" si="22"/>
        <v>1</v>
      </c>
      <c r="S1280">
        <f>IF(T1280="",0,IFERROR(IF(VLOOKUP(T1280,T$38:T1279,1,0)&gt;0,0,0),1))</f>
        <v>0</v>
      </c>
      <c r="T1280" s="16">
        <f>IF(DATOS!J1243=P$39,DATOS!C1243,"")</f>
        <v>0</v>
      </c>
    </row>
    <row r="1281" spans="18:20">
      <c r="R1281">
        <f t="shared" si="22"/>
        <v>1</v>
      </c>
      <c r="S1281">
        <f>IF(T1281="",0,IFERROR(IF(VLOOKUP(T1281,T$38:T1280,1,0)&gt;0,0,0),1))</f>
        <v>0</v>
      </c>
      <c r="T1281" s="16">
        <f>IF(DATOS!J1244=P$39,DATOS!C1244,"")</f>
        <v>0</v>
      </c>
    </row>
    <row r="1282" spans="18:20">
      <c r="R1282">
        <f t="shared" si="22"/>
        <v>1</v>
      </c>
      <c r="S1282">
        <f>IF(T1282="",0,IFERROR(IF(VLOOKUP(T1282,T$38:T1281,1,0)&gt;0,0,0),1))</f>
        <v>0</v>
      </c>
      <c r="T1282" s="16">
        <f>IF(DATOS!J1245=P$39,DATOS!C1245,"")</f>
        <v>0</v>
      </c>
    </row>
    <row r="1283" spans="18:20">
      <c r="R1283">
        <f t="shared" si="22"/>
        <v>1</v>
      </c>
      <c r="S1283">
        <f>IF(T1283="",0,IFERROR(IF(VLOOKUP(T1283,T$38:T1282,1,0)&gt;0,0,0),1))</f>
        <v>0</v>
      </c>
      <c r="T1283" s="16">
        <f>IF(DATOS!J1246=P$39,DATOS!C1246,"")</f>
        <v>0</v>
      </c>
    </row>
    <row r="1284" spans="18:20">
      <c r="R1284">
        <f t="shared" si="22"/>
        <v>1</v>
      </c>
      <c r="S1284">
        <f>IF(T1284="",0,IFERROR(IF(VLOOKUP(T1284,T$38:T1283,1,0)&gt;0,0,0),1))</f>
        <v>0</v>
      </c>
      <c r="T1284" s="16">
        <f>IF(DATOS!J1247=P$39,DATOS!C1247,"")</f>
        <v>0</v>
      </c>
    </row>
    <row r="1285" spans="18:20">
      <c r="R1285">
        <f t="shared" si="22"/>
        <v>1</v>
      </c>
      <c r="S1285">
        <f>IF(T1285="",0,IFERROR(IF(VLOOKUP(T1285,T$38:T1284,1,0)&gt;0,0,0),1))</f>
        <v>0</v>
      </c>
      <c r="T1285" s="16">
        <f>IF(DATOS!J1248=P$39,DATOS!C1248,"")</f>
        <v>0</v>
      </c>
    </row>
    <row r="1286" spans="18:20">
      <c r="R1286">
        <f t="shared" si="22"/>
        <v>1</v>
      </c>
      <c r="S1286">
        <f>IF(T1286="",0,IFERROR(IF(VLOOKUP(T1286,T$38:T1285,1,0)&gt;0,0,0),1))</f>
        <v>0</v>
      </c>
      <c r="T1286" s="16">
        <f>IF(DATOS!J1249=P$39,DATOS!C1249,"")</f>
        <v>0</v>
      </c>
    </row>
    <row r="1287" spans="18:20">
      <c r="R1287">
        <f t="shared" si="22"/>
        <v>1</v>
      </c>
      <c r="S1287">
        <f>IF(T1287="",0,IFERROR(IF(VLOOKUP(T1287,T$38:T1286,1,0)&gt;0,0,0),1))</f>
        <v>0</v>
      </c>
      <c r="T1287" s="16">
        <f>IF(DATOS!J1250=P$39,DATOS!C1250,"")</f>
        <v>0</v>
      </c>
    </row>
    <row r="1288" spans="18:20">
      <c r="R1288">
        <f t="shared" si="22"/>
        <v>1</v>
      </c>
      <c r="S1288">
        <f>IF(T1288="",0,IFERROR(IF(VLOOKUP(T1288,T$38:T1287,1,0)&gt;0,0,0),1))</f>
        <v>0</v>
      </c>
      <c r="T1288" s="16">
        <f>IF(DATOS!J1251=P$39,DATOS!C1251,"")</f>
        <v>0</v>
      </c>
    </row>
    <row r="1289" spans="18:20">
      <c r="R1289">
        <f t="shared" si="22"/>
        <v>1</v>
      </c>
      <c r="S1289">
        <f>IF(T1289="",0,IFERROR(IF(VLOOKUP(T1289,T$38:T1288,1,0)&gt;0,0,0),1))</f>
        <v>0</v>
      </c>
      <c r="T1289" s="16">
        <f>IF(DATOS!J1252=P$39,DATOS!C1252,"")</f>
        <v>0</v>
      </c>
    </row>
    <row r="1290" spans="18:20">
      <c r="R1290">
        <f t="shared" si="22"/>
        <v>1</v>
      </c>
      <c r="S1290">
        <f>IF(T1290="",0,IFERROR(IF(VLOOKUP(T1290,T$38:T1289,1,0)&gt;0,0,0),1))</f>
        <v>0</v>
      </c>
      <c r="T1290" s="16">
        <f>IF(DATOS!J1253=P$39,DATOS!C1253,"")</f>
        <v>0</v>
      </c>
    </row>
    <row r="1291" spans="18:20">
      <c r="R1291">
        <f t="shared" si="22"/>
        <v>1</v>
      </c>
      <c r="S1291">
        <f>IF(T1291="",0,IFERROR(IF(VLOOKUP(T1291,T$38:T1290,1,0)&gt;0,0,0),1))</f>
        <v>0</v>
      </c>
      <c r="T1291" s="16">
        <f>IF(DATOS!J1254=P$39,DATOS!C1254,"")</f>
        <v>0</v>
      </c>
    </row>
    <row r="1292" spans="18:20">
      <c r="R1292">
        <f t="shared" si="22"/>
        <v>1</v>
      </c>
      <c r="S1292">
        <f>IF(T1292="",0,IFERROR(IF(VLOOKUP(T1292,T$38:T1291,1,0)&gt;0,0,0),1))</f>
        <v>0</v>
      </c>
      <c r="T1292" s="16">
        <f>IF(DATOS!J1255=P$39,DATOS!C1255,"")</f>
        <v>0</v>
      </c>
    </row>
    <row r="1293" spans="18:20">
      <c r="R1293">
        <f t="shared" si="22"/>
        <v>1</v>
      </c>
      <c r="S1293">
        <f>IF(T1293="",0,IFERROR(IF(VLOOKUP(T1293,T$38:T1292,1,0)&gt;0,0,0),1))</f>
        <v>0</v>
      </c>
      <c r="T1293" s="16">
        <f>IF(DATOS!J1256=P$39,DATOS!C1256,"")</f>
        <v>0</v>
      </c>
    </row>
    <row r="1294" spans="18:20">
      <c r="R1294">
        <f t="shared" si="22"/>
        <v>1</v>
      </c>
      <c r="S1294">
        <f>IF(T1294="",0,IFERROR(IF(VLOOKUP(T1294,T$38:T1293,1,0)&gt;0,0,0),1))</f>
        <v>0</v>
      </c>
      <c r="T1294" s="16">
        <f>IF(DATOS!J1257=P$39,DATOS!C1257,"")</f>
        <v>0</v>
      </c>
    </row>
    <row r="1295" spans="18:20">
      <c r="R1295">
        <f t="shared" si="22"/>
        <v>1</v>
      </c>
      <c r="S1295">
        <f>IF(T1295="",0,IFERROR(IF(VLOOKUP(T1295,T$38:T1294,1,0)&gt;0,0,0),1))</f>
        <v>0</v>
      </c>
      <c r="T1295" s="16">
        <f>IF(DATOS!J1258=P$39,DATOS!C1258,"")</f>
        <v>0</v>
      </c>
    </row>
    <row r="1296" spans="18:20">
      <c r="R1296">
        <f t="shared" si="22"/>
        <v>1</v>
      </c>
      <c r="S1296">
        <f>IF(T1296="",0,IFERROR(IF(VLOOKUP(T1296,T$38:T1295,1,0)&gt;0,0,0),1))</f>
        <v>0</v>
      </c>
      <c r="T1296" s="16">
        <f>IF(DATOS!J1259=P$39,DATOS!C1259,"")</f>
        <v>0</v>
      </c>
    </row>
    <row r="1297" spans="18:20">
      <c r="R1297">
        <f t="shared" si="22"/>
        <v>1</v>
      </c>
      <c r="S1297">
        <f>IF(T1297="",0,IFERROR(IF(VLOOKUP(T1297,T$38:T1296,1,0)&gt;0,0,0),1))</f>
        <v>0</v>
      </c>
      <c r="T1297" s="16">
        <f>IF(DATOS!J1260=P$39,DATOS!C1260,"")</f>
        <v>0</v>
      </c>
    </row>
    <row r="1298" spans="18:20">
      <c r="R1298">
        <f t="shared" si="22"/>
        <v>1</v>
      </c>
      <c r="S1298">
        <f>IF(T1298="",0,IFERROR(IF(VLOOKUP(T1298,T$38:T1297,1,0)&gt;0,0,0),1))</f>
        <v>0</v>
      </c>
      <c r="T1298" s="16">
        <f>IF(DATOS!J1261=P$39,DATOS!C1261,"")</f>
        <v>0</v>
      </c>
    </row>
    <row r="1299" spans="18:20">
      <c r="R1299">
        <f t="shared" si="22"/>
        <v>1</v>
      </c>
      <c r="S1299">
        <f>IF(T1299="",0,IFERROR(IF(VLOOKUP(T1299,T$38:T1298,1,0)&gt;0,0,0),1))</f>
        <v>0</v>
      </c>
      <c r="T1299" s="16">
        <f>IF(DATOS!J1262=P$39,DATOS!C1262,"")</f>
        <v>0</v>
      </c>
    </row>
    <row r="1300" spans="18:20">
      <c r="R1300">
        <f t="shared" si="22"/>
        <v>1</v>
      </c>
      <c r="S1300">
        <f>IF(T1300="",0,IFERROR(IF(VLOOKUP(T1300,T$38:T1299,1,0)&gt;0,0,0),1))</f>
        <v>0</v>
      </c>
      <c r="T1300" s="16">
        <f>IF(DATOS!J1263=P$39,DATOS!C1263,"")</f>
        <v>0</v>
      </c>
    </row>
    <row r="1301" spans="18:20">
      <c r="R1301">
        <f t="shared" si="22"/>
        <v>1</v>
      </c>
      <c r="S1301">
        <f>IF(T1301="",0,IFERROR(IF(VLOOKUP(T1301,T$38:T1300,1,0)&gt;0,0,0),1))</f>
        <v>0</v>
      </c>
      <c r="T1301" s="16">
        <f>IF(DATOS!J1264=P$39,DATOS!C1264,"")</f>
        <v>0</v>
      </c>
    </row>
    <row r="1302" spans="18:20">
      <c r="R1302">
        <f t="shared" si="22"/>
        <v>1</v>
      </c>
      <c r="S1302">
        <f>IF(T1302="",0,IFERROR(IF(VLOOKUP(T1302,T$38:T1301,1,0)&gt;0,0,0),1))</f>
        <v>0</v>
      </c>
      <c r="T1302" s="16">
        <f>IF(DATOS!J1265=P$39,DATOS!C1265,"")</f>
        <v>0</v>
      </c>
    </row>
    <row r="1303" spans="18:20">
      <c r="R1303">
        <f t="shared" si="22"/>
        <v>1</v>
      </c>
      <c r="S1303">
        <f>IF(T1303="",0,IFERROR(IF(VLOOKUP(T1303,T$38:T1302,1,0)&gt;0,0,0),1))</f>
        <v>0</v>
      </c>
      <c r="T1303" s="16">
        <f>IF(DATOS!J1266=P$39,DATOS!C1266,"")</f>
        <v>0</v>
      </c>
    </row>
    <row r="1304" spans="18:20">
      <c r="R1304">
        <f t="shared" si="22"/>
        <v>1</v>
      </c>
      <c r="S1304">
        <f>IF(T1304="",0,IFERROR(IF(VLOOKUP(T1304,T$38:T1303,1,0)&gt;0,0,0),1))</f>
        <v>0</v>
      </c>
      <c r="T1304" s="16">
        <f>IF(DATOS!J1267=P$39,DATOS!C1267,"")</f>
        <v>0</v>
      </c>
    </row>
    <row r="1305" spans="18:20">
      <c r="R1305">
        <f t="shared" si="22"/>
        <v>1</v>
      </c>
      <c r="S1305">
        <f>IF(T1305="",0,IFERROR(IF(VLOOKUP(T1305,T$38:T1304,1,0)&gt;0,0,0),1))</f>
        <v>0</v>
      </c>
      <c r="T1305" s="16">
        <f>IF(DATOS!J1268=P$39,DATOS!C1268,"")</f>
        <v>0</v>
      </c>
    </row>
    <row r="1306" spans="18:20">
      <c r="R1306">
        <f t="shared" si="22"/>
        <v>1</v>
      </c>
      <c r="S1306">
        <f>IF(T1306="",0,IFERROR(IF(VLOOKUP(T1306,T$38:T1305,1,0)&gt;0,0,0),1))</f>
        <v>0</v>
      </c>
      <c r="T1306" s="16">
        <f>IF(DATOS!J1269=P$39,DATOS!C1269,"")</f>
        <v>0</v>
      </c>
    </row>
    <row r="1307" spans="18:20">
      <c r="R1307">
        <f t="shared" si="22"/>
        <v>1</v>
      </c>
      <c r="S1307">
        <f>IF(T1307="",0,IFERROR(IF(VLOOKUP(T1307,T$38:T1306,1,0)&gt;0,0,0),1))</f>
        <v>0</v>
      </c>
      <c r="T1307" s="16">
        <f>IF(DATOS!J1270=P$39,DATOS!C1270,"")</f>
        <v>0</v>
      </c>
    </row>
    <row r="1308" spans="18:20">
      <c r="R1308">
        <f t="shared" si="22"/>
        <v>1</v>
      </c>
      <c r="S1308">
        <f>IF(T1308="",0,IFERROR(IF(VLOOKUP(T1308,T$38:T1307,1,0)&gt;0,0,0),1))</f>
        <v>0</v>
      </c>
      <c r="T1308" s="16">
        <f>IF(DATOS!J1271=P$39,DATOS!C1271,"")</f>
        <v>0</v>
      </c>
    </row>
    <row r="1309" spans="18:20">
      <c r="R1309">
        <f t="shared" si="22"/>
        <v>1</v>
      </c>
      <c r="S1309">
        <f>IF(T1309="",0,IFERROR(IF(VLOOKUP(T1309,T$38:T1308,1,0)&gt;0,0,0),1))</f>
        <v>0</v>
      </c>
      <c r="T1309" s="16">
        <f>IF(DATOS!J1272=P$39,DATOS!C1272,"")</f>
        <v>0</v>
      </c>
    </row>
    <row r="1310" spans="18:20">
      <c r="R1310">
        <f t="shared" si="22"/>
        <v>1</v>
      </c>
      <c r="S1310">
        <f>IF(T1310="",0,IFERROR(IF(VLOOKUP(T1310,T$38:T1309,1,0)&gt;0,0,0),1))</f>
        <v>0</v>
      </c>
      <c r="T1310" s="16">
        <f>IF(DATOS!J1273=P$39,DATOS!C1273,"")</f>
        <v>0</v>
      </c>
    </row>
    <row r="1311" spans="18:20">
      <c r="R1311">
        <f t="shared" si="22"/>
        <v>1</v>
      </c>
      <c r="S1311">
        <f>IF(T1311="",0,IFERROR(IF(VLOOKUP(T1311,T$38:T1310,1,0)&gt;0,0,0),1))</f>
        <v>0</v>
      </c>
      <c r="T1311" s="16">
        <f>IF(DATOS!J1274=P$39,DATOS!C1274,"")</f>
        <v>0</v>
      </c>
    </row>
    <row r="1312" spans="18:20">
      <c r="R1312">
        <f t="shared" si="22"/>
        <v>1</v>
      </c>
      <c r="S1312">
        <f>IF(T1312="",0,IFERROR(IF(VLOOKUP(T1312,T$38:T1311,1,0)&gt;0,0,0),1))</f>
        <v>0</v>
      </c>
      <c r="T1312" s="16">
        <f>IF(DATOS!J1275=P$39,DATOS!C1275,"")</f>
        <v>0</v>
      </c>
    </row>
    <row r="1313" spans="18:20">
      <c r="R1313">
        <f t="shared" si="22"/>
        <v>1</v>
      </c>
      <c r="S1313">
        <f>IF(T1313="",0,IFERROR(IF(VLOOKUP(T1313,T$38:T1312,1,0)&gt;0,0,0),1))</f>
        <v>0</v>
      </c>
      <c r="T1313" s="16">
        <f>IF(DATOS!J1276=P$39,DATOS!C1276,"")</f>
        <v>0</v>
      </c>
    </row>
    <row r="1314" spans="18:20">
      <c r="R1314">
        <f t="shared" si="22"/>
        <v>1</v>
      </c>
      <c r="S1314">
        <f>IF(T1314="",0,IFERROR(IF(VLOOKUP(T1314,T$38:T1313,1,0)&gt;0,0,0),1))</f>
        <v>0</v>
      </c>
      <c r="T1314" s="16">
        <f>IF(DATOS!J1277=P$39,DATOS!C1277,"")</f>
        <v>0</v>
      </c>
    </row>
    <row r="1315" spans="18:20">
      <c r="R1315">
        <f t="shared" si="22"/>
        <v>1</v>
      </c>
      <c r="S1315">
        <f>IF(T1315="",0,IFERROR(IF(VLOOKUP(T1315,T$38:T1314,1,0)&gt;0,0,0),1))</f>
        <v>0</v>
      </c>
      <c r="T1315" s="16">
        <f>IF(DATOS!J1278=P$39,DATOS!C1278,"")</f>
        <v>0</v>
      </c>
    </row>
    <row r="1316" spans="18:20">
      <c r="R1316">
        <f t="shared" si="22"/>
        <v>1</v>
      </c>
      <c r="S1316">
        <f>IF(T1316="",0,IFERROR(IF(VLOOKUP(T1316,T$38:T1315,1,0)&gt;0,0,0),1))</f>
        <v>0</v>
      </c>
      <c r="T1316" s="16">
        <f>IF(DATOS!J1279=P$39,DATOS!C1279,"")</f>
        <v>0</v>
      </c>
    </row>
    <row r="1317" spans="18:20">
      <c r="R1317">
        <f t="shared" si="22"/>
        <v>1</v>
      </c>
      <c r="S1317">
        <f>IF(T1317="",0,IFERROR(IF(VLOOKUP(T1317,T$38:T1316,1,0)&gt;0,0,0),1))</f>
        <v>0</v>
      </c>
      <c r="T1317" s="16">
        <f>IF(DATOS!J1280=P$39,DATOS!C1280,"")</f>
        <v>0</v>
      </c>
    </row>
    <row r="1318" spans="18:20">
      <c r="R1318">
        <f t="shared" si="22"/>
        <v>1</v>
      </c>
      <c r="S1318">
        <f>IF(T1318="",0,IFERROR(IF(VLOOKUP(T1318,T$38:T1317,1,0)&gt;0,0,0),1))</f>
        <v>0</v>
      </c>
      <c r="T1318" s="16">
        <f>IF(DATOS!J1281=P$39,DATOS!C1281,"")</f>
        <v>0</v>
      </c>
    </row>
    <row r="1319" spans="18:20">
      <c r="R1319">
        <f t="shared" ref="R1319:R1382" si="23">R1318+S1319</f>
        <v>1</v>
      </c>
      <c r="S1319">
        <f>IF(T1319="",0,IFERROR(IF(VLOOKUP(T1319,T$38:T1318,1,0)&gt;0,0,0),1))</f>
        <v>0</v>
      </c>
      <c r="T1319" s="16">
        <f>IF(DATOS!J1282=P$39,DATOS!C1282,"")</f>
        <v>0</v>
      </c>
    </row>
    <row r="1320" spans="18:20">
      <c r="R1320">
        <f t="shared" si="23"/>
        <v>1</v>
      </c>
      <c r="S1320">
        <f>IF(T1320="",0,IFERROR(IF(VLOOKUP(T1320,T$38:T1319,1,0)&gt;0,0,0),1))</f>
        <v>0</v>
      </c>
      <c r="T1320" s="16">
        <f>IF(DATOS!J1283=P$39,DATOS!C1283,"")</f>
        <v>0</v>
      </c>
    </row>
    <row r="1321" spans="18:20">
      <c r="R1321">
        <f t="shared" si="23"/>
        <v>1</v>
      </c>
      <c r="S1321">
        <f>IF(T1321="",0,IFERROR(IF(VLOOKUP(T1321,T$38:T1320,1,0)&gt;0,0,0),1))</f>
        <v>0</v>
      </c>
      <c r="T1321" s="16">
        <f>IF(DATOS!J1284=P$39,DATOS!C1284,"")</f>
        <v>0</v>
      </c>
    </row>
    <row r="1322" spans="18:20">
      <c r="R1322">
        <f t="shared" si="23"/>
        <v>1</v>
      </c>
      <c r="S1322">
        <f>IF(T1322="",0,IFERROR(IF(VLOOKUP(T1322,T$38:T1321,1,0)&gt;0,0,0),1))</f>
        <v>0</v>
      </c>
      <c r="T1322" s="16">
        <f>IF(DATOS!J1285=P$39,DATOS!C1285,"")</f>
        <v>0</v>
      </c>
    </row>
    <row r="1323" spans="18:20">
      <c r="R1323">
        <f t="shared" si="23"/>
        <v>1</v>
      </c>
      <c r="S1323">
        <f>IF(T1323="",0,IFERROR(IF(VLOOKUP(T1323,T$38:T1322,1,0)&gt;0,0,0),1))</f>
        <v>0</v>
      </c>
      <c r="T1323" s="16">
        <f>IF(DATOS!J1286=P$39,DATOS!C1286,"")</f>
        <v>0</v>
      </c>
    </row>
    <row r="1324" spans="18:20">
      <c r="R1324">
        <f t="shared" si="23"/>
        <v>1</v>
      </c>
      <c r="S1324">
        <f>IF(T1324="",0,IFERROR(IF(VLOOKUP(T1324,T$38:T1323,1,0)&gt;0,0,0),1))</f>
        <v>0</v>
      </c>
      <c r="T1324" s="16">
        <f>IF(DATOS!J1287=P$39,DATOS!C1287,"")</f>
        <v>0</v>
      </c>
    </row>
    <row r="1325" spans="18:20">
      <c r="R1325">
        <f t="shared" si="23"/>
        <v>1</v>
      </c>
      <c r="S1325">
        <f>IF(T1325="",0,IFERROR(IF(VLOOKUP(T1325,T$38:T1324,1,0)&gt;0,0,0),1))</f>
        <v>0</v>
      </c>
      <c r="T1325" s="16">
        <f>IF(DATOS!J1288=P$39,DATOS!C1288,"")</f>
        <v>0</v>
      </c>
    </row>
    <row r="1326" spans="18:20">
      <c r="R1326">
        <f t="shared" si="23"/>
        <v>1</v>
      </c>
      <c r="S1326">
        <f>IF(T1326="",0,IFERROR(IF(VLOOKUP(T1326,T$38:T1325,1,0)&gt;0,0,0),1))</f>
        <v>0</v>
      </c>
      <c r="T1326" s="16">
        <f>IF(DATOS!J1289=P$39,DATOS!C1289,"")</f>
        <v>0</v>
      </c>
    </row>
    <row r="1327" spans="18:20">
      <c r="R1327">
        <f t="shared" si="23"/>
        <v>1</v>
      </c>
      <c r="S1327">
        <f>IF(T1327="",0,IFERROR(IF(VLOOKUP(T1327,T$38:T1326,1,0)&gt;0,0,0),1))</f>
        <v>0</v>
      </c>
      <c r="T1327" s="16">
        <f>IF(DATOS!J1290=P$39,DATOS!C1290,"")</f>
        <v>0</v>
      </c>
    </row>
    <row r="1328" spans="18:20">
      <c r="R1328">
        <f t="shared" si="23"/>
        <v>1</v>
      </c>
      <c r="S1328">
        <f>IF(T1328="",0,IFERROR(IF(VLOOKUP(T1328,T$38:T1327,1,0)&gt;0,0,0),1))</f>
        <v>0</v>
      </c>
      <c r="T1328" s="16">
        <f>IF(DATOS!J1291=P$39,DATOS!C1291,"")</f>
        <v>0</v>
      </c>
    </row>
    <row r="1329" spans="18:20">
      <c r="R1329">
        <f t="shared" si="23"/>
        <v>1</v>
      </c>
      <c r="S1329">
        <f>IF(T1329="",0,IFERROR(IF(VLOOKUP(T1329,T$38:T1328,1,0)&gt;0,0,0),1))</f>
        <v>0</v>
      </c>
      <c r="T1329" s="16">
        <f>IF(DATOS!J1292=P$39,DATOS!C1292,"")</f>
        <v>0</v>
      </c>
    </row>
    <row r="1330" spans="18:20">
      <c r="R1330">
        <f t="shared" si="23"/>
        <v>1</v>
      </c>
      <c r="S1330">
        <f>IF(T1330="",0,IFERROR(IF(VLOOKUP(T1330,T$38:T1329,1,0)&gt;0,0,0),1))</f>
        <v>0</v>
      </c>
      <c r="T1330" s="16">
        <f>IF(DATOS!J1293=P$39,DATOS!C1293,"")</f>
        <v>0</v>
      </c>
    </row>
    <row r="1331" spans="18:20">
      <c r="R1331">
        <f t="shared" si="23"/>
        <v>1</v>
      </c>
      <c r="S1331">
        <f>IF(T1331="",0,IFERROR(IF(VLOOKUP(T1331,T$38:T1330,1,0)&gt;0,0,0),1))</f>
        <v>0</v>
      </c>
      <c r="T1331" s="16">
        <f>IF(DATOS!J1294=P$39,DATOS!C1294,"")</f>
        <v>0</v>
      </c>
    </row>
    <row r="1332" spans="18:20">
      <c r="R1332">
        <f t="shared" si="23"/>
        <v>1</v>
      </c>
      <c r="S1332">
        <f>IF(T1332="",0,IFERROR(IF(VLOOKUP(T1332,T$38:T1331,1,0)&gt;0,0,0),1))</f>
        <v>0</v>
      </c>
      <c r="T1332" s="16">
        <f>IF(DATOS!J1295=P$39,DATOS!C1295,"")</f>
        <v>0</v>
      </c>
    </row>
    <row r="1333" spans="18:20">
      <c r="R1333">
        <f t="shared" si="23"/>
        <v>1</v>
      </c>
      <c r="S1333">
        <f>IF(T1333="",0,IFERROR(IF(VLOOKUP(T1333,T$38:T1332,1,0)&gt;0,0,0),1))</f>
        <v>0</v>
      </c>
      <c r="T1333" s="16">
        <f>IF(DATOS!J1296=P$39,DATOS!C1296,"")</f>
        <v>0</v>
      </c>
    </row>
    <row r="1334" spans="18:20">
      <c r="R1334">
        <f t="shared" si="23"/>
        <v>1</v>
      </c>
      <c r="S1334">
        <f>IF(T1334="",0,IFERROR(IF(VLOOKUP(T1334,T$38:T1333,1,0)&gt;0,0,0),1))</f>
        <v>0</v>
      </c>
      <c r="T1334" s="16">
        <f>IF(DATOS!J1297=P$39,DATOS!C1297,"")</f>
        <v>0</v>
      </c>
    </row>
    <row r="1335" spans="18:20">
      <c r="R1335">
        <f t="shared" si="23"/>
        <v>1</v>
      </c>
      <c r="S1335">
        <f>IF(T1335="",0,IFERROR(IF(VLOOKUP(T1335,T$38:T1334,1,0)&gt;0,0,0),1))</f>
        <v>0</v>
      </c>
      <c r="T1335" s="16">
        <f>IF(DATOS!J1298=P$39,DATOS!C1298,"")</f>
        <v>0</v>
      </c>
    </row>
    <row r="1336" spans="18:20">
      <c r="R1336">
        <f t="shared" si="23"/>
        <v>1</v>
      </c>
      <c r="S1336">
        <f>IF(T1336="",0,IFERROR(IF(VLOOKUP(T1336,T$38:T1335,1,0)&gt;0,0,0),1))</f>
        <v>0</v>
      </c>
      <c r="T1336" s="16">
        <f>IF(DATOS!J1299=P$39,DATOS!C1299,"")</f>
        <v>0</v>
      </c>
    </row>
    <row r="1337" spans="18:20">
      <c r="R1337">
        <f t="shared" si="23"/>
        <v>1</v>
      </c>
      <c r="S1337">
        <f>IF(T1337="",0,IFERROR(IF(VLOOKUP(T1337,T$38:T1336,1,0)&gt;0,0,0),1))</f>
        <v>0</v>
      </c>
      <c r="T1337" s="16">
        <f>IF(DATOS!J1300=P$39,DATOS!C1300,"")</f>
        <v>0</v>
      </c>
    </row>
    <row r="1338" spans="18:20">
      <c r="R1338">
        <f t="shared" si="23"/>
        <v>1</v>
      </c>
      <c r="S1338">
        <f>IF(T1338="",0,IFERROR(IF(VLOOKUP(T1338,T$38:T1337,1,0)&gt;0,0,0),1))</f>
        <v>0</v>
      </c>
      <c r="T1338" s="16">
        <f>IF(DATOS!J1301=P$39,DATOS!C1301,"")</f>
        <v>0</v>
      </c>
    </row>
    <row r="1339" spans="18:20">
      <c r="R1339">
        <f t="shared" si="23"/>
        <v>1</v>
      </c>
      <c r="S1339">
        <f>IF(T1339="",0,IFERROR(IF(VLOOKUP(T1339,T$38:T1338,1,0)&gt;0,0,0),1))</f>
        <v>0</v>
      </c>
      <c r="T1339" s="16">
        <f>IF(DATOS!J1302=P$39,DATOS!C1302,"")</f>
        <v>0</v>
      </c>
    </row>
    <row r="1340" spans="18:20">
      <c r="R1340">
        <f t="shared" si="23"/>
        <v>1</v>
      </c>
      <c r="S1340">
        <f>IF(T1340="",0,IFERROR(IF(VLOOKUP(T1340,T$38:T1339,1,0)&gt;0,0,0),1))</f>
        <v>0</v>
      </c>
      <c r="T1340" s="16">
        <f>IF(DATOS!J1303=P$39,DATOS!C1303,"")</f>
        <v>0</v>
      </c>
    </row>
    <row r="1341" spans="18:20">
      <c r="R1341">
        <f t="shared" si="23"/>
        <v>1</v>
      </c>
      <c r="S1341">
        <f>IF(T1341="",0,IFERROR(IF(VLOOKUP(T1341,T$38:T1340,1,0)&gt;0,0,0),1))</f>
        <v>0</v>
      </c>
      <c r="T1341" s="16">
        <f>IF(DATOS!J1304=P$39,DATOS!C1304,"")</f>
        <v>0</v>
      </c>
    </row>
    <row r="1342" spans="18:20">
      <c r="R1342">
        <f t="shared" si="23"/>
        <v>1</v>
      </c>
      <c r="S1342">
        <f>IF(T1342="",0,IFERROR(IF(VLOOKUP(T1342,T$38:T1341,1,0)&gt;0,0,0),1))</f>
        <v>0</v>
      </c>
      <c r="T1342" s="16">
        <f>IF(DATOS!J1305=P$39,DATOS!C1305,"")</f>
        <v>0</v>
      </c>
    </row>
    <row r="1343" spans="18:20">
      <c r="R1343">
        <f t="shared" si="23"/>
        <v>1</v>
      </c>
      <c r="S1343">
        <f>IF(T1343="",0,IFERROR(IF(VLOOKUP(T1343,T$38:T1342,1,0)&gt;0,0,0),1))</f>
        <v>0</v>
      </c>
      <c r="T1343" s="16">
        <f>IF(DATOS!J1306=P$39,DATOS!C1306,"")</f>
        <v>0</v>
      </c>
    </row>
    <row r="1344" spans="18:20">
      <c r="R1344">
        <f t="shared" si="23"/>
        <v>1</v>
      </c>
      <c r="S1344">
        <f>IF(T1344="",0,IFERROR(IF(VLOOKUP(T1344,T$38:T1343,1,0)&gt;0,0,0),1))</f>
        <v>0</v>
      </c>
      <c r="T1344" s="16">
        <f>IF(DATOS!J1307=P$39,DATOS!C1307,"")</f>
        <v>0</v>
      </c>
    </row>
    <row r="1345" spans="18:20">
      <c r="R1345">
        <f t="shared" si="23"/>
        <v>1</v>
      </c>
      <c r="S1345">
        <f>IF(T1345="",0,IFERROR(IF(VLOOKUP(T1345,T$38:T1344,1,0)&gt;0,0,0),1))</f>
        <v>0</v>
      </c>
      <c r="T1345" s="16">
        <f>IF(DATOS!J1308=P$39,DATOS!C1308,"")</f>
        <v>0</v>
      </c>
    </row>
    <row r="1346" spans="18:20">
      <c r="R1346">
        <f t="shared" si="23"/>
        <v>1</v>
      </c>
      <c r="S1346">
        <f>IF(T1346="",0,IFERROR(IF(VLOOKUP(T1346,T$38:T1345,1,0)&gt;0,0,0),1))</f>
        <v>0</v>
      </c>
      <c r="T1346" s="16">
        <f>IF(DATOS!J1309=P$39,DATOS!C1309,"")</f>
        <v>0</v>
      </c>
    </row>
    <row r="1347" spans="18:20">
      <c r="R1347">
        <f t="shared" si="23"/>
        <v>1</v>
      </c>
      <c r="S1347">
        <f>IF(T1347="",0,IFERROR(IF(VLOOKUP(T1347,T$38:T1346,1,0)&gt;0,0,0),1))</f>
        <v>0</v>
      </c>
      <c r="T1347" s="16">
        <f>IF(DATOS!J1310=P$39,DATOS!C1310,"")</f>
        <v>0</v>
      </c>
    </row>
    <row r="1348" spans="18:20">
      <c r="R1348">
        <f t="shared" si="23"/>
        <v>1</v>
      </c>
      <c r="S1348">
        <f>IF(T1348="",0,IFERROR(IF(VLOOKUP(T1348,T$38:T1347,1,0)&gt;0,0,0),1))</f>
        <v>0</v>
      </c>
      <c r="T1348" s="16">
        <f>IF(DATOS!J1311=P$39,DATOS!C1311,"")</f>
        <v>0</v>
      </c>
    </row>
    <row r="1349" spans="18:20">
      <c r="R1349">
        <f t="shared" si="23"/>
        <v>1</v>
      </c>
      <c r="S1349">
        <f>IF(T1349="",0,IFERROR(IF(VLOOKUP(T1349,T$38:T1348,1,0)&gt;0,0,0),1))</f>
        <v>0</v>
      </c>
      <c r="T1349" s="16">
        <f>IF(DATOS!J1312=P$39,DATOS!C1312,"")</f>
        <v>0</v>
      </c>
    </row>
    <row r="1350" spans="18:20">
      <c r="R1350">
        <f t="shared" si="23"/>
        <v>1</v>
      </c>
      <c r="S1350">
        <f>IF(T1350="",0,IFERROR(IF(VLOOKUP(T1350,T$38:T1349,1,0)&gt;0,0,0),1))</f>
        <v>0</v>
      </c>
      <c r="T1350" s="16">
        <f>IF(DATOS!J1313=P$39,DATOS!C1313,"")</f>
        <v>0</v>
      </c>
    </row>
    <row r="1351" spans="18:20">
      <c r="R1351">
        <f t="shared" si="23"/>
        <v>1</v>
      </c>
      <c r="S1351">
        <f>IF(T1351="",0,IFERROR(IF(VLOOKUP(T1351,T$38:T1350,1,0)&gt;0,0,0),1))</f>
        <v>0</v>
      </c>
      <c r="T1351" s="16">
        <f>IF(DATOS!J1314=P$39,DATOS!C1314,"")</f>
        <v>0</v>
      </c>
    </row>
    <row r="1352" spans="18:20">
      <c r="R1352">
        <f t="shared" si="23"/>
        <v>1</v>
      </c>
      <c r="S1352">
        <f>IF(T1352="",0,IFERROR(IF(VLOOKUP(T1352,T$38:T1351,1,0)&gt;0,0,0),1))</f>
        <v>0</v>
      </c>
      <c r="T1352" s="16">
        <f>IF(DATOS!J1315=P$39,DATOS!C1315,"")</f>
        <v>0</v>
      </c>
    </row>
    <row r="1353" spans="18:20">
      <c r="R1353">
        <f t="shared" si="23"/>
        <v>1</v>
      </c>
      <c r="S1353">
        <f>IF(T1353="",0,IFERROR(IF(VLOOKUP(T1353,T$38:T1352,1,0)&gt;0,0,0),1))</f>
        <v>0</v>
      </c>
      <c r="T1353" s="16">
        <f>IF(DATOS!J1316=P$39,DATOS!C1316,"")</f>
        <v>0</v>
      </c>
    </row>
    <row r="1354" spans="18:20">
      <c r="R1354">
        <f t="shared" si="23"/>
        <v>1</v>
      </c>
      <c r="S1354">
        <f>IF(T1354="",0,IFERROR(IF(VLOOKUP(T1354,T$38:T1353,1,0)&gt;0,0,0),1))</f>
        <v>0</v>
      </c>
      <c r="T1354" s="16">
        <f>IF(DATOS!J1317=P$39,DATOS!C1317,"")</f>
        <v>0</v>
      </c>
    </row>
    <row r="1355" spans="18:20">
      <c r="R1355">
        <f t="shared" si="23"/>
        <v>1</v>
      </c>
      <c r="S1355">
        <f>IF(T1355="",0,IFERROR(IF(VLOOKUP(T1355,T$38:T1354,1,0)&gt;0,0,0),1))</f>
        <v>0</v>
      </c>
      <c r="T1355" s="16">
        <f>IF(DATOS!J1318=P$39,DATOS!C1318,"")</f>
        <v>0</v>
      </c>
    </row>
    <row r="1356" spans="18:20">
      <c r="R1356">
        <f t="shared" si="23"/>
        <v>1</v>
      </c>
      <c r="S1356">
        <f>IF(T1356="",0,IFERROR(IF(VLOOKUP(T1356,T$38:T1355,1,0)&gt;0,0,0),1))</f>
        <v>0</v>
      </c>
      <c r="T1356" s="16">
        <f>IF(DATOS!J1319=P$39,DATOS!C1319,"")</f>
        <v>0</v>
      </c>
    </row>
    <row r="1357" spans="18:20">
      <c r="R1357">
        <f t="shared" si="23"/>
        <v>1</v>
      </c>
      <c r="S1357">
        <f>IF(T1357="",0,IFERROR(IF(VLOOKUP(T1357,T$38:T1356,1,0)&gt;0,0,0),1))</f>
        <v>0</v>
      </c>
      <c r="T1357" s="16">
        <f>IF(DATOS!J1320=P$39,DATOS!C1320,"")</f>
        <v>0</v>
      </c>
    </row>
    <row r="1358" spans="18:20">
      <c r="R1358">
        <f t="shared" si="23"/>
        <v>1</v>
      </c>
      <c r="S1358">
        <f>IF(T1358="",0,IFERROR(IF(VLOOKUP(T1358,T$38:T1357,1,0)&gt;0,0,0),1))</f>
        <v>0</v>
      </c>
      <c r="T1358" s="16">
        <f>IF(DATOS!J1321=P$39,DATOS!C1321,"")</f>
        <v>0</v>
      </c>
    </row>
    <row r="1359" spans="18:20">
      <c r="R1359">
        <f t="shared" si="23"/>
        <v>1</v>
      </c>
      <c r="S1359">
        <f>IF(T1359="",0,IFERROR(IF(VLOOKUP(T1359,T$38:T1358,1,0)&gt;0,0,0),1))</f>
        <v>0</v>
      </c>
      <c r="T1359" s="16">
        <f>IF(DATOS!J1322=P$39,DATOS!C1322,"")</f>
        <v>0</v>
      </c>
    </row>
    <row r="1360" spans="18:20">
      <c r="R1360">
        <f t="shared" si="23"/>
        <v>1</v>
      </c>
      <c r="S1360">
        <f>IF(T1360="",0,IFERROR(IF(VLOOKUP(T1360,T$38:T1359,1,0)&gt;0,0,0),1))</f>
        <v>0</v>
      </c>
      <c r="T1360" s="16">
        <f>IF(DATOS!J1323=P$39,DATOS!C1323,"")</f>
        <v>0</v>
      </c>
    </row>
    <row r="1361" spans="18:20">
      <c r="R1361">
        <f t="shared" si="23"/>
        <v>1</v>
      </c>
      <c r="S1361">
        <f>IF(T1361="",0,IFERROR(IF(VLOOKUP(T1361,T$38:T1360,1,0)&gt;0,0,0),1))</f>
        <v>0</v>
      </c>
      <c r="T1361" s="16">
        <f>IF(DATOS!J1324=P$39,DATOS!C1324,"")</f>
        <v>0</v>
      </c>
    </row>
    <row r="1362" spans="18:20">
      <c r="R1362">
        <f t="shared" si="23"/>
        <v>1</v>
      </c>
      <c r="S1362">
        <f>IF(T1362="",0,IFERROR(IF(VLOOKUP(T1362,T$38:T1361,1,0)&gt;0,0,0),1))</f>
        <v>0</v>
      </c>
      <c r="T1362" s="16">
        <f>IF(DATOS!J1325=P$39,DATOS!C1325,"")</f>
        <v>0</v>
      </c>
    </row>
    <row r="1363" spans="18:20">
      <c r="R1363">
        <f t="shared" si="23"/>
        <v>1</v>
      </c>
      <c r="S1363">
        <f>IF(T1363="",0,IFERROR(IF(VLOOKUP(T1363,T$38:T1362,1,0)&gt;0,0,0),1))</f>
        <v>0</v>
      </c>
      <c r="T1363" s="16">
        <f>IF(DATOS!J1326=P$39,DATOS!C1326,"")</f>
        <v>0</v>
      </c>
    </row>
    <row r="1364" spans="18:20">
      <c r="R1364">
        <f t="shared" si="23"/>
        <v>1</v>
      </c>
      <c r="S1364">
        <f>IF(T1364="",0,IFERROR(IF(VLOOKUP(T1364,T$38:T1363,1,0)&gt;0,0,0),1))</f>
        <v>0</v>
      </c>
      <c r="T1364" s="16">
        <f>IF(DATOS!J1327=P$39,DATOS!C1327,"")</f>
        <v>0</v>
      </c>
    </row>
    <row r="1365" spans="18:20">
      <c r="R1365">
        <f t="shared" si="23"/>
        <v>1</v>
      </c>
      <c r="S1365">
        <f>IF(T1365="",0,IFERROR(IF(VLOOKUP(T1365,T$38:T1364,1,0)&gt;0,0,0),1))</f>
        <v>0</v>
      </c>
      <c r="T1365" s="16">
        <f>IF(DATOS!J1328=P$39,DATOS!C1328,"")</f>
        <v>0</v>
      </c>
    </row>
    <row r="1366" spans="18:20">
      <c r="R1366">
        <f t="shared" si="23"/>
        <v>1</v>
      </c>
      <c r="S1366">
        <f>IF(T1366="",0,IFERROR(IF(VLOOKUP(T1366,T$38:T1365,1,0)&gt;0,0,0),1))</f>
        <v>0</v>
      </c>
      <c r="T1366" s="16">
        <f>IF(DATOS!J1329=P$39,DATOS!C1329,"")</f>
        <v>0</v>
      </c>
    </row>
    <row r="1367" spans="18:20">
      <c r="R1367">
        <f t="shared" si="23"/>
        <v>1</v>
      </c>
      <c r="S1367">
        <f>IF(T1367="",0,IFERROR(IF(VLOOKUP(T1367,T$38:T1366,1,0)&gt;0,0,0),1))</f>
        <v>0</v>
      </c>
      <c r="T1367" s="16">
        <f>IF(DATOS!J1330=P$39,DATOS!C1330,"")</f>
        <v>0</v>
      </c>
    </row>
    <row r="1368" spans="18:20">
      <c r="R1368">
        <f t="shared" si="23"/>
        <v>1</v>
      </c>
      <c r="S1368">
        <f>IF(T1368="",0,IFERROR(IF(VLOOKUP(T1368,T$38:T1367,1,0)&gt;0,0,0),1))</f>
        <v>0</v>
      </c>
      <c r="T1368" s="16">
        <f>IF(DATOS!J1331=P$39,DATOS!C1331,"")</f>
        <v>0</v>
      </c>
    </row>
    <row r="1369" spans="18:20">
      <c r="R1369">
        <f t="shared" si="23"/>
        <v>1</v>
      </c>
      <c r="S1369">
        <f>IF(T1369="",0,IFERROR(IF(VLOOKUP(T1369,T$38:T1368,1,0)&gt;0,0,0),1))</f>
        <v>0</v>
      </c>
      <c r="T1369" s="16">
        <f>IF(DATOS!J1332=P$39,DATOS!C1332,"")</f>
        <v>0</v>
      </c>
    </row>
    <row r="1370" spans="18:20">
      <c r="R1370">
        <f t="shared" si="23"/>
        <v>1</v>
      </c>
      <c r="S1370">
        <f>IF(T1370="",0,IFERROR(IF(VLOOKUP(T1370,T$38:T1369,1,0)&gt;0,0,0),1))</f>
        <v>0</v>
      </c>
      <c r="T1370" s="16">
        <f>IF(DATOS!J1333=P$39,DATOS!C1333,"")</f>
        <v>0</v>
      </c>
    </row>
    <row r="1371" spans="18:20">
      <c r="R1371">
        <f t="shared" si="23"/>
        <v>1</v>
      </c>
      <c r="S1371">
        <f>IF(T1371="",0,IFERROR(IF(VLOOKUP(T1371,T$38:T1370,1,0)&gt;0,0,0),1))</f>
        <v>0</v>
      </c>
      <c r="T1371" s="16">
        <f>IF(DATOS!J1334=P$39,DATOS!C1334,"")</f>
        <v>0</v>
      </c>
    </row>
    <row r="1372" spans="18:20">
      <c r="R1372">
        <f t="shared" si="23"/>
        <v>1</v>
      </c>
      <c r="S1372">
        <f>IF(T1372="",0,IFERROR(IF(VLOOKUP(T1372,T$38:T1371,1,0)&gt;0,0,0),1))</f>
        <v>0</v>
      </c>
      <c r="T1372" s="16">
        <f>IF(DATOS!J1335=P$39,DATOS!C1335,"")</f>
        <v>0</v>
      </c>
    </row>
    <row r="1373" spans="18:20">
      <c r="R1373">
        <f t="shared" si="23"/>
        <v>1</v>
      </c>
      <c r="S1373">
        <f>IF(T1373="",0,IFERROR(IF(VLOOKUP(T1373,T$38:T1372,1,0)&gt;0,0,0),1))</f>
        <v>0</v>
      </c>
      <c r="T1373" s="16">
        <f>IF(DATOS!J1336=P$39,DATOS!C1336,"")</f>
        <v>0</v>
      </c>
    </row>
    <row r="1374" spans="18:20">
      <c r="R1374">
        <f t="shared" si="23"/>
        <v>1</v>
      </c>
      <c r="S1374">
        <f>IF(T1374="",0,IFERROR(IF(VLOOKUP(T1374,T$38:T1373,1,0)&gt;0,0,0),1))</f>
        <v>0</v>
      </c>
      <c r="T1374" s="16">
        <f>IF(DATOS!J1337=P$39,DATOS!C1337,"")</f>
        <v>0</v>
      </c>
    </row>
    <row r="1375" spans="18:20">
      <c r="R1375">
        <f t="shared" si="23"/>
        <v>1</v>
      </c>
      <c r="S1375">
        <f>IF(T1375="",0,IFERROR(IF(VLOOKUP(T1375,T$38:T1374,1,0)&gt;0,0,0),1))</f>
        <v>0</v>
      </c>
      <c r="T1375" s="16">
        <f>IF(DATOS!J1338=P$39,DATOS!C1338,"")</f>
        <v>0</v>
      </c>
    </row>
    <row r="1376" spans="18:20">
      <c r="R1376">
        <f t="shared" si="23"/>
        <v>1</v>
      </c>
      <c r="S1376">
        <f>IF(T1376="",0,IFERROR(IF(VLOOKUP(T1376,T$38:T1375,1,0)&gt;0,0,0),1))</f>
        <v>0</v>
      </c>
      <c r="T1376" s="16">
        <f>IF(DATOS!J1339=P$39,DATOS!C1339,"")</f>
        <v>0</v>
      </c>
    </row>
    <row r="1377" spans="18:20">
      <c r="R1377">
        <f t="shared" si="23"/>
        <v>1</v>
      </c>
      <c r="S1377">
        <f>IF(T1377="",0,IFERROR(IF(VLOOKUP(T1377,T$38:T1376,1,0)&gt;0,0,0),1))</f>
        <v>0</v>
      </c>
      <c r="T1377" s="16">
        <f>IF(DATOS!J1340=P$39,DATOS!C1340,"")</f>
        <v>0</v>
      </c>
    </row>
    <row r="1378" spans="18:20">
      <c r="R1378">
        <f t="shared" si="23"/>
        <v>1</v>
      </c>
      <c r="S1378">
        <f>IF(T1378="",0,IFERROR(IF(VLOOKUP(T1378,T$38:T1377,1,0)&gt;0,0,0),1))</f>
        <v>0</v>
      </c>
      <c r="T1378" s="16">
        <f>IF(DATOS!J1341=P$39,DATOS!C1341,"")</f>
        <v>0</v>
      </c>
    </row>
    <row r="1379" spans="18:20">
      <c r="R1379">
        <f t="shared" si="23"/>
        <v>1</v>
      </c>
      <c r="S1379">
        <f>IF(T1379="",0,IFERROR(IF(VLOOKUP(T1379,T$38:T1378,1,0)&gt;0,0,0),1))</f>
        <v>0</v>
      </c>
      <c r="T1379" s="16">
        <f>IF(DATOS!J1342=P$39,DATOS!C1342,"")</f>
        <v>0</v>
      </c>
    </row>
    <row r="1380" spans="18:20">
      <c r="R1380">
        <f t="shared" si="23"/>
        <v>1</v>
      </c>
      <c r="S1380">
        <f>IF(T1380="",0,IFERROR(IF(VLOOKUP(T1380,T$38:T1379,1,0)&gt;0,0,0),1))</f>
        <v>0</v>
      </c>
      <c r="T1380" s="16">
        <f>IF(DATOS!J1343=P$39,DATOS!C1343,"")</f>
        <v>0</v>
      </c>
    </row>
    <row r="1381" spans="18:20">
      <c r="R1381">
        <f t="shared" si="23"/>
        <v>1</v>
      </c>
      <c r="S1381">
        <f>IF(T1381="",0,IFERROR(IF(VLOOKUP(T1381,T$38:T1380,1,0)&gt;0,0,0),1))</f>
        <v>0</v>
      </c>
      <c r="T1381" s="16">
        <f>IF(DATOS!J1344=P$39,DATOS!C1344,"")</f>
        <v>0</v>
      </c>
    </row>
    <row r="1382" spans="18:20">
      <c r="R1382">
        <f t="shared" si="23"/>
        <v>1</v>
      </c>
      <c r="S1382">
        <f>IF(T1382="",0,IFERROR(IF(VLOOKUP(T1382,T$38:T1381,1,0)&gt;0,0,0),1))</f>
        <v>0</v>
      </c>
      <c r="T1382" s="16">
        <f>IF(DATOS!J1345=P$39,DATOS!C1345,"")</f>
        <v>0</v>
      </c>
    </row>
    <row r="1383" spans="18:20">
      <c r="R1383">
        <f t="shared" ref="R1383:R1446" si="24">R1382+S1383</f>
        <v>1</v>
      </c>
      <c r="S1383">
        <f>IF(T1383="",0,IFERROR(IF(VLOOKUP(T1383,T$38:T1382,1,0)&gt;0,0,0),1))</f>
        <v>0</v>
      </c>
      <c r="T1383" s="16">
        <f>IF(DATOS!J1346=P$39,DATOS!C1346,"")</f>
        <v>0</v>
      </c>
    </row>
    <row r="1384" spans="18:20">
      <c r="R1384">
        <f t="shared" si="24"/>
        <v>1</v>
      </c>
      <c r="S1384">
        <f>IF(T1384="",0,IFERROR(IF(VLOOKUP(T1384,T$38:T1383,1,0)&gt;0,0,0),1))</f>
        <v>0</v>
      </c>
      <c r="T1384" s="16">
        <f>IF(DATOS!J1347=P$39,DATOS!C1347,"")</f>
        <v>0</v>
      </c>
    </row>
    <row r="1385" spans="18:20">
      <c r="R1385">
        <f t="shared" si="24"/>
        <v>1</v>
      </c>
      <c r="S1385">
        <f>IF(T1385="",0,IFERROR(IF(VLOOKUP(T1385,T$38:T1384,1,0)&gt;0,0,0),1))</f>
        <v>0</v>
      </c>
      <c r="T1385" s="16">
        <f>IF(DATOS!J1348=P$39,DATOS!C1348,"")</f>
        <v>0</v>
      </c>
    </row>
    <row r="1386" spans="18:20">
      <c r="R1386">
        <f t="shared" si="24"/>
        <v>1</v>
      </c>
      <c r="S1386">
        <f>IF(T1386="",0,IFERROR(IF(VLOOKUP(T1386,T$38:T1385,1,0)&gt;0,0,0),1))</f>
        <v>0</v>
      </c>
      <c r="T1386" s="16">
        <f>IF(DATOS!J1349=P$39,DATOS!C1349,"")</f>
        <v>0</v>
      </c>
    </row>
    <row r="1387" spans="18:20">
      <c r="R1387">
        <f t="shared" si="24"/>
        <v>1</v>
      </c>
      <c r="S1387">
        <f>IF(T1387="",0,IFERROR(IF(VLOOKUP(T1387,T$38:T1386,1,0)&gt;0,0,0),1))</f>
        <v>0</v>
      </c>
      <c r="T1387" s="16">
        <f>IF(DATOS!J1350=P$39,DATOS!C1350,"")</f>
        <v>0</v>
      </c>
    </row>
    <row r="1388" spans="18:20">
      <c r="R1388">
        <f t="shared" si="24"/>
        <v>1</v>
      </c>
      <c r="S1388">
        <f>IF(T1388="",0,IFERROR(IF(VLOOKUP(T1388,T$38:T1387,1,0)&gt;0,0,0),1))</f>
        <v>0</v>
      </c>
      <c r="T1388" s="16">
        <f>IF(DATOS!J1351=P$39,DATOS!C1351,"")</f>
        <v>0</v>
      </c>
    </row>
    <row r="1389" spans="18:20">
      <c r="R1389">
        <f t="shared" si="24"/>
        <v>1</v>
      </c>
      <c r="S1389">
        <f>IF(T1389="",0,IFERROR(IF(VLOOKUP(T1389,T$38:T1388,1,0)&gt;0,0,0),1))</f>
        <v>0</v>
      </c>
      <c r="T1389" s="16">
        <f>IF(DATOS!J1352=P$39,DATOS!C1352,"")</f>
        <v>0</v>
      </c>
    </row>
    <row r="1390" spans="18:20">
      <c r="R1390">
        <f t="shared" si="24"/>
        <v>1</v>
      </c>
      <c r="S1390">
        <f>IF(T1390="",0,IFERROR(IF(VLOOKUP(T1390,T$38:T1389,1,0)&gt;0,0,0),1))</f>
        <v>0</v>
      </c>
      <c r="T1390" s="16">
        <f>IF(DATOS!J1353=P$39,DATOS!C1353,"")</f>
        <v>0</v>
      </c>
    </row>
    <row r="1391" spans="18:20">
      <c r="R1391">
        <f t="shared" si="24"/>
        <v>1</v>
      </c>
      <c r="S1391">
        <f>IF(T1391="",0,IFERROR(IF(VLOOKUP(T1391,T$38:T1390,1,0)&gt;0,0,0),1))</f>
        <v>0</v>
      </c>
      <c r="T1391" s="16">
        <f>IF(DATOS!J1354=P$39,DATOS!C1354,"")</f>
        <v>0</v>
      </c>
    </row>
    <row r="1392" spans="18:20">
      <c r="R1392">
        <f t="shared" si="24"/>
        <v>1</v>
      </c>
      <c r="S1392">
        <f>IF(T1392="",0,IFERROR(IF(VLOOKUP(T1392,T$38:T1391,1,0)&gt;0,0,0),1))</f>
        <v>0</v>
      </c>
      <c r="T1392" s="16">
        <f>IF(DATOS!J1355=P$39,DATOS!C1355,"")</f>
        <v>0</v>
      </c>
    </row>
    <row r="1393" spans="18:20">
      <c r="R1393">
        <f t="shared" si="24"/>
        <v>1</v>
      </c>
      <c r="S1393">
        <f>IF(T1393="",0,IFERROR(IF(VLOOKUP(T1393,T$38:T1392,1,0)&gt;0,0,0),1))</f>
        <v>0</v>
      </c>
      <c r="T1393" s="16">
        <f>IF(DATOS!J1356=P$39,DATOS!C1356,"")</f>
        <v>0</v>
      </c>
    </row>
    <row r="1394" spans="18:20">
      <c r="R1394">
        <f t="shared" si="24"/>
        <v>1</v>
      </c>
      <c r="S1394">
        <f>IF(T1394="",0,IFERROR(IF(VLOOKUP(T1394,T$38:T1393,1,0)&gt;0,0,0),1))</f>
        <v>0</v>
      </c>
      <c r="T1394" s="16">
        <f>IF(DATOS!J1357=P$39,DATOS!C1357,"")</f>
        <v>0</v>
      </c>
    </row>
    <row r="1395" spans="18:20">
      <c r="R1395">
        <f t="shared" si="24"/>
        <v>1</v>
      </c>
      <c r="S1395">
        <f>IF(T1395="",0,IFERROR(IF(VLOOKUP(T1395,T$38:T1394,1,0)&gt;0,0,0),1))</f>
        <v>0</v>
      </c>
      <c r="T1395" s="16">
        <f>IF(DATOS!J1358=P$39,DATOS!C1358,"")</f>
        <v>0</v>
      </c>
    </row>
    <row r="1396" spans="18:20">
      <c r="R1396">
        <f t="shared" si="24"/>
        <v>1</v>
      </c>
      <c r="S1396">
        <f>IF(T1396="",0,IFERROR(IF(VLOOKUP(T1396,T$38:T1395,1,0)&gt;0,0,0),1))</f>
        <v>0</v>
      </c>
      <c r="T1396" s="16">
        <f>IF(DATOS!J1359=P$39,DATOS!C1359,"")</f>
        <v>0</v>
      </c>
    </row>
    <row r="1397" spans="18:20">
      <c r="R1397">
        <f t="shared" si="24"/>
        <v>1</v>
      </c>
      <c r="S1397">
        <f>IF(T1397="",0,IFERROR(IF(VLOOKUP(T1397,T$38:T1396,1,0)&gt;0,0,0),1))</f>
        <v>0</v>
      </c>
      <c r="T1397" s="16">
        <f>IF(DATOS!J1360=P$39,DATOS!C1360,"")</f>
        <v>0</v>
      </c>
    </row>
    <row r="1398" spans="18:20">
      <c r="R1398">
        <f t="shared" si="24"/>
        <v>1</v>
      </c>
      <c r="S1398">
        <f>IF(T1398="",0,IFERROR(IF(VLOOKUP(T1398,T$38:T1397,1,0)&gt;0,0,0),1))</f>
        <v>0</v>
      </c>
      <c r="T1398" s="16">
        <f>IF(DATOS!J1361=P$39,DATOS!C1361,"")</f>
        <v>0</v>
      </c>
    </row>
    <row r="1399" spans="18:20">
      <c r="R1399">
        <f t="shared" si="24"/>
        <v>1</v>
      </c>
      <c r="S1399">
        <f>IF(T1399="",0,IFERROR(IF(VLOOKUP(T1399,T$38:T1398,1,0)&gt;0,0,0),1))</f>
        <v>0</v>
      </c>
      <c r="T1399" s="16">
        <f>IF(DATOS!J1362=P$39,DATOS!C1362,"")</f>
        <v>0</v>
      </c>
    </row>
    <row r="1400" spans="18:20">
      <c r="R1400">
        <f t="shared" si="24"/>
        <v>1</v>
      </c>
      <c r="S1400">
        <f>IF(T1400="",0,IFERROR(IF(VLOOKUP(T1400,T$38:T1399,1,0)&gt;0,0,0),1))</f>
        <v>0</v>
      </c>
      <c r="T1400" s="16">
        <f>IF(DATOS!J1363=P$39,DATOS!C1363,"")</f>
        <v>0</v>
      </c>
    </row>
    <row r="1401" spans="18:20">
      <c r="R1401">
        <f t="shared" si="24"/>
        <v>1</v>
      </c>
      <c r="S1401">
        <f>IF(T1401="",0,IFERROR(IF(VLOOKUP(T1401,T$38:T1400,1,0)&gt;0,0,0),1))</f>
        <v>0</v>
      </c>
      <c r="T1401" s="16">
        <f>IF(DATOS!J1364=P$39,DATOS!C1364,"")</f>
        <v>0</v>
      </c>
    </row>
    <row r="1402" spans="18:20">
      <c r="R1402">
        <f t="shared" si="24"/>
        <v>1</v>
      </c>
      <c r="S1402">
        <f>IF(T1402="",0,IFERROR(IF(VLOOKUP(T1402,T$38:T1401,1,0)&gt;0,0,0),1))</f>
        <v>0</v>
      </c>
      <c r="T1402" s="16">
        <f>IF(DATOS!J1365=P$39,DATOS!C1365,"")</f>
        <v>0</v>
      </c>
    </row>
    <row r="1403" spans="18:20">
      <c r="R1403">
        <f t="shared" si="24"/>
        <v>1</v>
      </c>
      <c r="S1403">
        <f>IF(T1403="",0,IFERROR(IF(VLOOKUP(T1403,T$38:T1402,1,0)&gt;0,0,0),1))</f>
        <v>0</v>
      </c>
      <c r="T1403" s="16">
        <f>IF(DATOS!J1366=P$39,DATOS!C1366,"")</f>
        <v>0</v>
      </c>
    </row>
    <row r="1404" spans="18:20">
      <c r="R1404">
        <f t="shared" si="24"/>
        <v>1</v>
      </c>
      <c r="S1404">
        <f>IF(T1404="",0,IFERROR(IF(VLOOKUP(T1404,T$38:T1403,1,0)&gt;0,0,0),1))</f>
        <v>0</v>
      </c>
      <c r="T1404" s="16">
        <f>IF(DATOS!J1367=P$39,DATOS!C1367,"")</f>
        <v>0</v>
      </c>
    </row>
    <row r="1405" spans="18:20">
      <c r="R1405">
        <f t="shared" si="24"/>
        <v>1</v>
      </c>
      <c r="S1405">
        <f>IF(T1405="",0,IFERROR(IF(VLOOKUP(T1405,T$38:T1404,1,0)&gt;0,0,0),1))</f>
        <v>0</v>
      </c>
      <c r="T1405" s="16">
        <f>IF(DATOS!J1368=P$39,DATOS!C1368,"")</f>
        <v>0</v>
      </c>
    </row>
    <row r="1406" spans="18:20">
      <c r="R1406">
        <f t="shared" si="24"/>
        <v>1</v>
      </c>
      <c r="S1406">
        <f>IF(T1406="",0,IFERROR(IF(VLOOKUP(T1406,T$38:T1405,1,0)&gt;0,0,0),1))</f>
        <v>0</v>
      </c>
      <c r="T1406" s="16">
        <f>IF(DATOS!J1369=P$39,DATOS!C1369,"")</f>
        <v>0</v>
      </c>
    </row>
    <row r="1407" spans="18:20">
      <c r="R1407">
        <f t="shared" si="24"/>
        <v>1</v>
      </c>
      <c r="S1407">
        <f>IF(T1407="",0,IFERROR(IF(VLOOKUP(T1407,T$38:T1406,1,0)&gt;0,0,0),1))</f>
        <v>0</v>
      </c>
      <c r="T1407" s="16">
        <f>IF(DATOS!J1370=P$39,DATOS!C1370,"")</f>
        <v>0</v>
      </c>
    </row>
    <row r="1408" spans="18:20">
      <c r="R1408">
        <f t="shared" si="24"/>
        <v>1</v>
      </c>
      <c r="S1408">
        <f>IF(T1408="",0,IFERROR(IF(VLOOKUP(T1408,T$38:T1407,1,0)&gt;0,0,0),1))</f>
        <v>0</v>
      </c>
      <c r="T1408" s="16">
        <f>IF(DATOS!J1371=P$39,DATOS!C1371,"")</f>
        <v>0</v>
      </c>
    </row>
    <row r="1409" spans="18:20">
      <c r="R1409">
        <f t="shared" si="24"/>
        <v>1</v>
      </c>
      <c r="S1409">
        <f>IF(T1409="",0,IFERROR(IF(VLOOKUP(T1409,T$38:T1408,1,0)&gt;0,0,0),1))</f>
        <v>0</v>
      </c>
      <c r="T1409" s="16">
        <f>IF(DATOS!J1372=P$39,DATOS!C1372,"")</f>
        <v>0</v>
      </c>
    </row>
    <row r="1410" spans="18:20">
      <c r="R1410">
        <f t="shared" si="24"/>
        <v>1</v>
      </c>
      <c r="S1410">
        <f>IF(T1410="",0,IFERROR(IF(VLOOKUP(T1410,T$38:T1409,1,0)&gt;0,0,0),1))</f>
        <v>0</v>
      </c>
      <c r="T1410" s="16">
        <f>IF(DATOS!J1373=P$39,DATOS!C1373,"")</f>
        <v>0</v>
      </c>
    </row>
    <row r="1411" spans="18:20">
      <c r="R1411">
        <f t="shared" si="24"/>
        <v>1</v>
      </c>
      <c r="S1411">
        <f>IF(T1411="",0,IFERROR(IF(VLOOKUP(T1411,T$38:T1410,1,0)&gt;0,0,0),1))</f>
        <v>0</v>
      </c>
      <c r="T1411" s="16">
        <f>IF(DATOS!J1374=P$39,DATOS!C1374,"")</f>
        <v>0</v>
      </c>
    </row>
    <row r="1412" spans="18:20">
      <c r="R1412">
        <f t="shared" si="24"/>
        <v>1</v>
      </c>
      <c r="S1412">
        <f>IF(T1412="",0,IFERROR(IF(VLOOKUP(T1412,T$38:T1411,1,0)&gt;0,0,0),1))</f>
        <v>0</v>
      </c>
      <c r="T1412" s="16">
        <f>IF(DATOS!J1375=P$39,DATOS!C1375,"")</f>
        <v>0</v>
      </c>
    </row>
    <row r="1413" spans="18:20">
      <c r="R1413">
        <f t="shared" si="24"/>
        <v>1</v>
      </c>
      <c r="S1413">
        <f>IF(T1413="",0,IFERROR(IF(VLOOKUP(T1413,T$38:T1412,1,0)&gt;0,0,0),1))</f>
        <v>0</v>
      </c>
      <c r="T1413" s="16">
        <f>IF(DATOS!J1376=P$39,DATOS!C1376,"")</f>
        <v>0</v>
      </c>
    </row>
    <row r="1414" spans="18:20">
      <c r="R1414">
        <f t="shared" si="24"/>
        <v>1</v>
      </c>
      <c r="S1414">
        <f>IF(T1414="",0,IFERROR(IF(VLOOKUP(T1414,T$38:T1413,1,0)&gt;0,0,0),1))</f>
        <v>0</v>
      </c>
      <c r="T1414" s="16">
        <f>IF(DATOS!J1377=P$39,DATOS!C1377,"")</f>
        <v>0</v>
      </c>
    </row>
    <row r="1415" spans="18:20">
      <c r="R1415">
        <f t="shared" si="24"/>
        <v>1</v>
      </c>
      <c r="S1415">
        <f>IF(T1415="",0,IFERROR(IF(VLOOKUP(T1415,T$38:T1414,1,0)&gt;0,0,0),1))</f>
        <v>0</v>
      </c>
      <c r="T1415" s="16">
        <f>IF(DATOS!J1378=P$39,DATOS!C1378,"")</f>
        <v>0</v>
      </c>
    </row>
    <row r="1416" spans="18:20">
      <c r="R1416">
        <f t="shared" si="24"/>
        <v>1</v>
      </c>
      <c r="S1416">
        <f>IF(T1416="",0,IFERROR(IF(VLOOKUP(T1416,T$38:T1415,1,0)&gt;0,0,0),1))</f>
        <v>0</v>
      </c>
      <c r="T1416" s="16">
        <f>IF(DATOS!J1379=P$39,DATOS!C1379,"")</f>
        <v>0</v>
      </c>
    </row>
    <row r="1417" spans="18:20">
      <c r="R1417">
        <f t="shared" si="24"/>
        <v>1</v>
      </c>
      <c r="S1417">
        <f>IF(T1417="",0,IFERROR(IF(VLOOKUP(T1417,T$38:T1416,1,0)&gt;0,0,0),1))</f>
        <v>0</v>
      </c>
      <c r="T1417" s="16">
        <f>IF(DATOS!J1380=P$39,DATOS!C1380,"")</f>
        <v>0</v>
      </c>
    </row>
    <row r="1418" spans="18:20">
      <c r="R1418">
        <f t="shared" si="24"/>
        <v>1</v>
      </c>
      <c r="S1418">
        <f>IF(T1418="",0,IFERROR(IF(VLOOKUP(T1418,T$38:T1417,1,0)&gt;0,0,0),1))</f>
        <v>0</v>
      </c>
      <c r="T1418" s="16">
        <f>IF(DATOS!J1381=P$39,DATOS!C1381,"")</f>
        <v>0</v>
      </c>
    </row>
    <row r="1419" spans="18:20">
      <c r="R1419">
        <f t="shared" si="24"/>
        <v>1</v>
      </c>
      <c r="S1419">
        <f>IF(T1419="",0,IFERROR(IF(VLOOKUP(T1419,T$38:T1418,1,0)&gt;0,0,0),1))</f>
        <v>0</v>
      </c>
      <c r="T1419" s="16">
        <f>IF(DATOS!J1382=P$39,DATOS!C1382,"")</f>
        <v>0</v>
      </c>
    </row>
    <row r="1420" spans="18:20">
      <c r="R1420">
        <f t="shared" si="24"/>
        <v>1</v>
      </c>
      <c r="S1420">
        <f>IF(T1420="",0,IFERROR(IF(VLOOKUP(T1420,T$38:T1419,1,0)&gt;0,0,0),1))</f>
        <v>0</v>
      </c>
      <c r="T1420" s="16">
        <f>IF(DATOS!J1383=P$39,DATOS!C1383,"")</f>
        <v>0</v>
      </c>
    </row>
    <row r="1421" spans="18:20">
      <c r="R1421">
        <f t="shared" si="24"/>
        <v>1</v>
      </c>
      <c r="S1421">
        <f>IF(T1421="",0,IFERROR(IF(VLOOKUP(T1421,T$38:T1420,1,0)&gt;0,0,0),1))</f>
        <v>0</v>
      </c>
      <c r="T1421" s="16">
        <f>IF(DATOS!J1384=P$39,DATOS!C1384,"")</f>
        <v>0</v>
      </c>
    </row>
    <row r="1422" spans="18:20">
      <c r="R1422">
        <f t="shared" si="24"/>
        <v>1</v>
      </c>
      <c r="S1422">
        <f>IF(T1422="",0,IFERROR(IF(VLOOKUP(T1422,T$38:T1421,1,0)&gt;0,0,0),1))</f>
        <v>0</v>
      </c>
      <c r="T1422" s="16">
        <f>IF(DATOS!J1385=P$39,DATOS!C1385,"")</f>
        <v>0</v>
      </c>
    </row>
    <row r="1423" spans="18:20">
      <c r="R1423">
        <f t="shared" si="24"/>
        <v>1</v>
      </c>
      <c r="S1423">
        <f>IF(T1423="",0,IFERROR(IF(VLOOKUP(T1423,T$38:T1422,1,0)&gt;0,0,0),1))</f>
        <v>0</v>
      </c>
      <c r="T1423" s="16">
        <f>IF(DATOS!J1386=P$39,DATOS!C1386,"")</f>
        <v>0</v>
      </c>
    </row>
    <row r="1424" spans="18:20">
      <c r="R1424">
        <f t="shared" si="24"/>
        <v>1</v>
      </c>
      <c r="S1424">
        <f>IF(T1424="",0,IFERROR(IF(VLOOKUP(T1424,T$38:T1423,1,0)&gt;0,0,0),1))</f>
        <v>0</v>
      </c>
      <c r="T1424" s="16">
        <f>IF(DATOS!J1387=P$39,DATOS!C1387,"")</f>
        <v>0</v>
      </c>
    </row>
    <row r="1425" spans="18:20">
      <c r="R1425">
        <f t="shared" si="24"/>
        <v>1</v>
      </c>
      <c r="S1425">
        <f>IF(T1425="",0,IFERROR(IF(VLOOKUP(T1425,T$38:T1424,1,0)&gt;0,0,0),1))</f>
        <v>0</v>
      </c>
      <c r="T1425" s="16">
        <f>IF(DATOS!J1388=P$39,DATOS!C1388,"")</f>
        <v>0</v>
      </c>
    </row>
    <row r="1426" spans="18:20">
      <c r="R1426">
        <f t="shared" si="24"/>
        <v>1</v>
      </c>
      <c r="S1426">
        <f>IF(T1426="",0,IFERROR(IF(VLOOKUP(T1426,T$38:T1425,1,0)&gt;0,0,0),1))</f>
        <v>0</v>
      </c>
      <c r="T1426" s="16">
        <f>IF(DATOS!J1389=P$39,DATOS!C1389,"")</f>
        <v>0</v>
      </c>
    </row>
    <row r="1427" spans="18:20">
      <c r="R1427">
        <f t="shared" si="24"/>
        <v>1</v>
      </c>
      <c r="S1427">
        <f>IF(T1427="",0,IFERROR(IF(VLOOKUP(T1427,T$38:T1426,1,0)&gt;0,0,0),1))</f>
        <v>0</v>
      </c>
      <c r="T1427" s="16">
        <f>IF(DATOS!J1390=P$39,DATOS!C1390,"")</f>
        <v>0</v>
      </c>
    </row>
    <row r="1428" spans="18:20">
      <c r="R1428">
        <f t="shared" si="24"/>
        <v>1</v>
      </c>
      <c r="S1428">
        <f>IF(T1428="",0,IFERROR(IF(VLOOKUP(T1428,T$38:T1427,1,0)&gt;0,0,0),1))</f>
        <v>0</v>
      </c>
      <c r="T1428" s="16">
        <f>IF(DATOS!J1391=P$39,DATOS!C1391,"")</f>
        <v>0</v>
      </c>
    </row>
    <row r="1429" spans="18:20">
      <c r="R1429">
        <f t="shared" si="24"/>
        <v>1</v>
      </c>
      <c r="S1429">
        <f>IF(T1429="",0,IFERROR(IF(VLOOKUP(T1429,T$38:T1428,1,0)&gt;0,0,0),1))</f>
        <v>0</v>
      </c>
      <c r="T1429" s="16">
        <f>IF(DATOS!J1392=P$39,DATOS!C1392,"")</f>
        <v>0</v>
      </c>
    </row>
    <row r="1430" spans="18:20">
      <c r="R1430">
        <f t="shared" si="24"/>
        <v>1</v>
      </c>
      <c r="S1430">
        <f>IF(T1430="",0,IFERROR(IF(VLOOKUP(T1430,T$38:T1429,1,0)&gt;0,0,0),1))</f>
        <v>0</v>
      </c>
      <c r="T1430" s="16">
        <f>IF(DATOS!J1393=P$39,DATOS!C1393,"")</f>
        <v>0</v>
      </c>
    </row>
    <row r="1431" spans="18:20">
      <c r="R1431">
        <f t="shared" si="24"/>
        <v>1</v>
      </c>
      <c r="S1431">
        <f>IF(T1431="",0,IFERROR(IF(VLOOKUP(T1431,T$38:T1430,1,0)&gt;0,0,0),1))</f>
        <v>0</v>
      </c>
      <c r="T1431" s="16">
        <f>IF(DATOS!J1394=P$39,DATOS!C1394,"")</f>
        <v>0</v>
      </c>
    </row>
    <row r="1432" spans="18:20">
      <c r="R1432">
        <f t="shared" si="24"/>
        <v>1</v>
      </c>
      <c r="S1432">
        <f>IF(T1432="",0,IFERROR(IF(VLOOKUP(T1432,T$38:T1431,1,0)&gt;0,0,0),1))</f>
        <v>0</v>
      </c>
      <c r="T1432" s="16">
        <f>IF(DATOS!J1395=P$39,DATOS!C1395,"")</f>
        <v>0</v>
      </c>
    </row>
    <row r="1433" spans="18:20">
      <c r="R1433">
        <f t="shared" si="24"/>
        <v>1</v>
      </c>
      <c r="S1433">
        <f>IF(T1433="",0,IFERROR(IF(VLOOKUP(T1433,T$38:T1432,1,0)&gt;0,0,0),1))</f>
        <v>0</v>
      </c>
      <c r="T1433" s="16">
        <f>IF(DATOS!J1396=P$39,DATOS!C1396,"")</f>
        <v>0</v>
      </c>
    </row>
    <row r="1434" spans="18:20">
      <c r="R1434">
        <f t="shared" si="24"/>
        <v>1</v>
      </c>
      <c r="S1434">
        <f>IF(T1434="",0,IFERROR(IF(VLOOKUP(T1434,T$38:T1433,1,0)&gt;0,0,0),1))</f>
        <v>0</v>
      </c>
      <c r="T1434" s="16">
        <f>IF(DATOS!J1397=P$39,DATOS!C1397,"")</f>
        <v>0</v>
      </c>
    </row>
    <row r="1435" spans="18:20">
      <c r="R1435">
        <f t="shared" si="24"/>
        <v>1</v>
      </c>
      <c r="S1435">
        <f>IF(T1435="",0,IFERROR(IF(VLOOKUP(T1435,T$38:T1434,1,0)&gt;0,0,0),1))</f>
        <v>0</v>
      </c>
      <c r="T1435" s="16">
        <f>IF(DATOS!J1398=P$39,DATOS!C1398,"")</f>
        <v>0</v>
      </c>
    </row>
    <row r="1436" spans="18:20">
      <c r="R1436">
        <f t="shared" si="24"/>
        <v>1</v>
      </c>
      <c r="S1436">
        <f>IF(T1436="",0,IFERROR(IF(VLOOKUP(T1436,T$38:T1435,1,0)&gt;0,0,0),1))</f>
        <v>0</v>
      </c>
      <c r="T1436" s="16">
        <f>IF(DATOS!J1399=P$39,DATOS!C1399,"")</f>
        <v>0</v>
      </c>
    </row>
    <row r="1437" spans="18:20">
      <c r="R1437">
        <f t="shared" si="24"/>
        <v>1</v>
      </c>
      <c r="S1437">
        <f>IF(T1437="",0,IFERROR(IF(VLOOKUP(T1437,T$38:T1436,1,0)&gt;0,0,0),1))</f>
        <v>0</v>
      </c>
      <c r="T1437" s="16">
        <f>IF(DATOS!J1400=P$39,DATOS!C1400,"")</f>
        <v>0</v>
      </c>
    </row>
    <row r="1438" spans="18:20">
      <c r="R1438">
        <f t="shared" si="24"/>
        <v>1</v>
      </c>
      <c r="S1438">
        <f>IF(T1438="",0,IFERROR(IF(VLOOKUP(T1438,T$38:T1437,1,0)&gt;0,0,0),1))</f>
        <v>0</v>
      </c>
      <c r="T1438" s="16">
        <f>IF(DATOS!J1401=P$39,DATOS!C1401,"")</f>
        <v>0</v>
      </c>
    </row>
    <row r="1439" spans="18:20">
      <c r="R1439">
        <f t="shared" si="24"/>
        <v>1</v>
      </c>
      <c r="S1439">
        <f>IF(T1439="",0,IFERROR(IF(VLOOKUP(T1439,T$38:T1438,1,0)&gt;0,0,0),1))</f>
        <v>0</v>
      </c>
      <c r="T1439" s="16">
        <f>IF(DATOS!J1402=P$39,DATOS!C1402,"")</f>
        <v>0</v>
      </c>
    </row>
    <row r="1440" spans="18:20">
      <c r="R1440">
        <f t="shared" si="24"/>
        <v>1</v>
      </c>
      <c r="S1440">
        <f>IF(T1440="",0,IFERROR(IF(VLOOKUP(T1440,T$38:T1439,1,0)&gt;0,0,0),1))</f>
        <v>0</v>
      </c>
      <c r="T1440" s="16">
        <f>IF(DATOS!J1403=P$39,DATOS!C1403,"")</f>
        <v>0</v>
      </c>
    </row>
    <row r="1441" spans="18:20">
      <c r="R1441">
        <f t="shared" si="24"/>
        <v>1</v>
      </c>
      <c r="S1441">
        <f>IF(T1441="",0,IFERROR(IF(VLOOKUP(T1441,T$38:T1440,1,0)&gt;0,0,0),1))</f>
        <v>0</v>
      </c>
      <c r="T1441" s="16">
        <f>IF(DATOS!J1404=P$39,DATOS!C1404,"")</f>
        <v>0</v>
      </c>
    </row>
    <row r="1442" spans="18:20">
      <c r="R1442">
        <f t="shared" si="24"/>
        <v>1</v>
      </c>
      <c r="S1442">
        <f>IF(T1442="",0,IFERROR(IF(VLOOKUP(T1442,T$38:T1441,1,0)&gt;0,0,0),1))</f>
        <v>0</v>
      </c>
      <c r="T1442" s="16">
        <f>IF(DATOS!J1405=P$39,DATOS!C1405,"")</f>
        <v>0</v>
      </c>
    </row>
    <row r="1443" spans="18:20">
      <c r="R1443">
        <f t="shared" si="24"/>
        <v>1</v>
      </c>
      <c r="S1443">
        <f>IF(T1443="",0,IFERROR(IF(VLOOKUP(T1443,T$38:T1442,1,0)&gt;0,0,0),1))</f>
        <v>0</v>
      </c>
      <c r="T1443" s="16">
        <f>IF(DATOS!J1406=P$39,DATOS!C1406,"")</f>
        <v>0</v>
      </c>
    </row>
    <row r="1444" spans="18:20">
      <c r="R1444">
        <f t="shared" si="24"/>
        <v>1</v>
      </c>
      <c r="S1444">
        <f>IF(T1444="",0,IFERROR(IF(VLOOKUP(T1444,T$38:T1443,1,0)&gt;0,0,0),1))</f>
        <v>0</v>
      </c>
      <c r="T1444" s="16">
        <f>IF(DATOS!J1407=P$39,DATOS!C1407,"")</f>
        <v>0</v>
      </c>
    </row>
    <row r="1445" spans="18:20">
      <c r="R1445">
        <f t="shared" si="24"/>
        <v>1</v>
      </c>
      <c r="S1445">
        <f>IF(T1445="",0,IFERROR(IF(VLOOKUP(T1445,T$38:T1444,1,0)&gt;0,0,0),1))</f>
        <v>0</v>
      </c>
      <c r="T1445" s="16">
        <f>IF(DATOS!J1408=P$39,DATOS!C1408,"")</f>
        <v>0</v>
      </c>
    </row>
    <row r="1446" spans="18:20">
      <c r="R1446">
        <f t="shared" si="24"/>
        <v>1</v>
      </c>
      <c r="S1446">
        <f>IF(T1446="",0,IFERROR(IF(VLOOKUP(T1446,T$38:T1445,1,0)&gt;0,0,0),1))</f>
        <v>0</v>
      </c>
      <c r="T1446" s="16">
        <f>IF(DATOS!J1409=P$39,DATOS!C1409,"")</f>
        <v>0</v>
      </c>
    </row>
    <row r="1447" spans="18:20">
      <c r="R1447">
        <f t="shared" ref="R1447:R1510" si="25">R1446+S1447</f>
        <v>1</v>
      </c>
      <c r="S1447">
        <f>IF(T1447="",0,IFERROR(IF(VLOOKUP(T1447,T$38:T1446,1,0)&gt;0,0,0),1))</f>
        <v>0</v>
      </c>
      <c r="T1447" s="16">
        <f>IF(DATOS!J1410=P$39,DATOS!C1410,"")</f>
        <v>0</v>
      </c>
    </row>
    <row r="1448" spans="18:20">
      <c r="R1448">
        <f t="shared" si="25"/>
        <v>1</v>
      </c>
      <c r="S1448">
        <f>IF(T1448="",0,IFERROR(IF(VLOOKUP(T1448,T$38:T1447,1,0)&gt;0,0,0),1))</f>
        <v>0</v>
      </c>
      <c r="T1448" s="16">
        <f>IF(DATOS!J1411=P$39,DATOS!C1411,"")</f>
        <v>0</v>
      </c>
    </row>
    <row r="1449" spans="18:20">
      <c r="R1449">
        <f t="shared" si="25"/>
        <v>1</v>
      </c>
      <c r="S1449">
        <f>IF(T1449="",0,IFERROR(IF(VLOOKUP(T1449,T$38:T1448,1,0)&gt;0,0,0),1))</f>
        <v>0</v>
      </c>
      <c r="T1449" s="16">
        <f>IF(DATOS!J1412=P$39,DATOS!C1412,"")</f>
        <v>0</v>
      </c>
    </row>
    <row r="1450" spans="18:20">
      <c r="R1450">
        <f t="shared" si="25"/>
        <v>1</v>
      </c>
      <c r="S1450">
        <f>IF(T1450="",0,IFERROR(IF(VLOOKUP(T1450,T$38:T1449,1,0)&gt;0,0,0),1))</f>
        <v>0</v>
      </c>
      <c r="T1450" s="16">
        <f>IF(DATOS!J1413=P$39,DATOS!C1413,"")</f>
        <v>0</v>
      </c>
    </row>
    <row r="1451" spans="18:20">
      <c r="R1451">
        <f t="shared" si="25"/>
        <v>1</v>
      </c>
      <c r="S1451">
        <f>IF(T1451="",0,IFERROR(IF(VLOOKUP(T1451,T$38:T1450,1,0)&gt;0,0,0),1))</f>
        <v>0</v>
      </c>
      <c r="T1451" s="16">
        <f>IF(DATOS!J1414=P$39,DATOS!C1414,"")</f>
        <v>0</v>
      </c>
    </row>
    <row r="1452" spans="18:20">
      <c r="R1452">
        <f t="shared" si="25"/>
        <v>1</v>
      </c>
      <c r="S1452">
        <f>IF(T1452="",0,IFERROR(IF(VLOOKUP(T1452,T$38:T1451,1,0)&gt;0,0,0),1))</f>
        <v>0</v>
      </c>
      <c r="T1452" s="16">
        <f>IF(DATOS!J1415=P$39,DATOS!C1415,"")</f>
        <v>0</v>
      </c>
    </row>
    <row r="1453" spans="18:20">
      <c r="R1453">
        <f t="shared" si="25"/>
        <v>1</v>
      </c>
      <c r="S1453">
        <f>IF(T1453="",0,IFERROR(IF(VLOOKUP(T1453,T$38:T1452,1,0)&gt;0,0,0),1))</f>
        <v>0</v>
      </c>
      <c r="T1453" s="16">
        <f>IF(DATOS!J1416=P$39,DATOS!C1416,"")</f>
        <v>0</v>
      </c>
    </row>
    <row r="1454" spans="18:20">
      <c r="R1454">
        <f t="shared" si="25"/>
        <v>1</v>
      </c>
      <c r="S1454">
        <f>IF(T1454="",0,IFERROR(IF(VLOOKUP(T1454,T$38:T1453,1,0)&gt;0,0,0),1))</f>
        <v>0</v>
      </c>
      <c r="T1454" s="16">
        <f>IF(DATOS!J1417=P$39,DATOS!C1417,"")</f>
        <v>0</v>
      </c>
    </row>
    <row r="1455" spans="18:20">
      <c r="R1455">
        <f t="shared" si="25"/>
        <v>1</v>
      </c>
      <c r="S1455">
        <f>IF(T1455="",0,IFERROR(IF(VLOOKUP(T1455,T$38:T1454,1,0)&gt;0,0,0),1))</f>
        <v>0</v>
      </c>
      <c r="T1455" s="16">
        <f>IF(DATOS!J1418=P$39,DATOS!C1418,"")</f>
        <v>0</v>
      </c>
    </row>
    <row r="1456" spans="18:20">
      <c r="R1456">
        <f t="shared" si="25"/>
        <v>1</v>
      </c>
      <c r="S1456">
        <f>IF(T1456="",0,IFERROR(IF(VLOOKUP(T1456,T$38:T1455,1,0)&gt;0,0,0),1))</f>
        <v>0</v>
      </c>
      <c r="T1456" s="16">
        <f>IF(DATOS!J1419=P$39,DATOS!C1419,"")</f>
        <v>0</v>
      </c>
    </row>
    <row r="1457" spans="18:20">
      <c r="R1457">
        <f t="shared" si="25"/>
        <v>1</v>
      </c>
      <c r="S1457">
        <f>IF(T1457="",0,IFERROR(IF(VLOOKUP(T1457,T$38:T1456,1,0)&gt;0,0,0),1))</f>
        <v>0</v>
      </c>
      <c r="T1457" s="16">
        <f>IF(DATOS!J1420=P$39,DATOS!C1420,"")</f>
        <v>0</v>
      </c>
    </row>
    <row r="1458" spans="18:20">
      <c r="R1458">
        <f t="shared" si="25"/>
        <v>1</v>
      </c>
      <c r="S1458">
        <f>IF(T1458="",0,IFERROR(IF(VLOOKUP(T1458,T$38:T1457,1,0)&gt;0,0,0),1))</f>
        <v>0</v>
      </c>
      <c r="T1458" s="16">
        <f>IF(DATOS!J1421=P$39,DATOS!C1421,"")</f>
        <v>0</v>
      </c>
    </row>
    <row r="1459" spans="18:20">
      <c r="R1459">
        <f t="shared" si="25"/>
        <v>1</v>
      </c>
      <c r="S1459">
        <f>IF(T1459="",0,IFERROR(IF(VLOOKUP(T1459,T$38:T1458,1,0)&gt;0,0,0),1))</f>
        <v>0</v>
      </c>
      <c r="T1459" s="16">
        <f>IF(DATOS!J1422=P$39,DATOS!C1422,"")</f>
        <v>0</v>
      </c>
    </row>
    <row r="1460" spans="18:20">
      <c r="R1460">
        <f t="shared" si="25"/>
        <v>1</v>
      </c>
      <c r="S1460">
        <f>IF(T1460="",0,IFERROR(IF(VLOOKUP(T1460,T$38:T1459,1,0)&gt;0,0,0),1))</f>
        <v>0</v>
      </c>
      <c r="T1460" s="16">
        <f>IF(DATOS!J1423=P$39,DATOS!C1423,"")</f>
        <v>0</v>
      </c>
    </row>
    <row r="1461" spans="18:20">
      <c r="R1461">
        <f t="shared" si="25"/>
        <v>1</v>
      </c>
      <c r="S1461">
        <f>IF(T1461="",0,IFERROR(IF(VLOOKUP(T1461,T$38:T1460,1,0)&gt;0,0,0),1))</f>
        <v>0</v>
      </c>
      <c r="T1461" s="16">
        <f>IF(DATOS!J1424=P$39,DATOS!C1424,"")</f>
        <v>0</v>
      </c>
    </row>
    <row r="1462" spans="18:20">
      <c r="R1462">
        <f t="shared" si="25"/>
        <v>1</v>
      </c>
      <c r="S1462">
        <f>IF(T1462="",0,IFERROR(IF(VLOOKUP(T1462,T$38:T1461,1,0)&gt;0,0,0),1))</f>
        <v>0</v>
      </c>
      <c r="T1462" s="16">
        <f>IF(DATOS!J1425=P$39,DATOS!C1425,"")</f>
        <v>0</v>
      </c>
    </row>
    <row r="1463" spans="18:20">
      <c r="R1463">
        <f t="shared" si="25"/>
        <v>1</v>
      </c>
      <c r="S1463">
        <f>IF(T1463="",0,IFERROR(IF(VLOOKUP(T1463,T$38:T1462,1,0)&gt;0,0,0),1))</f>
        <v>0</v>
      </c>
      <c r="T1463" s="16">
        <f>IF(DATOS!J1426=P$39,DATOS!C1426,"")</f>
        <v>0</v>
      </c>
    </row>
    <row r="1464" spans="18:20">
      <c r="R1464">
        <f t="shared" si="25"/>
        <v>1</v>
      </c>
      <c r="S1464">
        <f>IF(T1464="",0,IFERROR(IF(VLOOKUP(T1464,T$38:T1463,1,0)&gt;0,0,0),1))</f>
        <v>0</v>
      </c>
      <c r="T1464" s="16">
        <f>IF(DATOS!J1427=P$39,DATOS!C1427,"")</f>
        <v>0</v>
      </c>
    </row>
    <row r="1465" spans="18:20">
      <c r="R1465">
        <f t="shared" si="25"/>
        <v>1</v>
      </c>
      <c r="S1465">
        <f>IF(T1465="",0,IFERROR(IF(VLOOKUP(T1465,T$38:T1464,1,0)&gt;0,0,0),1))</f>
        <v>0</v>
      </c>
      <c r="T1465" s="16">
        <f>IF(DATOS!J1428=P$39,DATOS!C1428,"")</f>
        <v>0</v>
      </c>
    </row>
    <row r="1466" spans="18:20">
      <c r="R1466">
        <f t="shared" si="25"/>
        <v>1</v>
      </c>
      <c r="S1466">
        <f>IF(T1466="",0,IFERROR(IF(VLOOKUP(T1466,T$38:T1465,1,0)&gt;0,0,0),1))</f>
        <v>0</v>
      </c>
      <c r="T1466" s="16">
        <f>IF(DATOS!J1429=P$39,DATOS!C1429,"")</f>
        <v>0</v>
      </c>
    </row>
    <row r="1467" spans="18:20">
      <c r="R1467">
        <f t="shared" si="25"/>
        <v>1</v>
      </c>
      <c r="S1467">
        <f>IF(T1467="",0,IFERROR(IF(VLOOKUP(T1467,T$38:T1466,1,0)&gt;0,0,0),1))</f>
        <v>0</v>
      </c>
      <c r="T1467" s="16">
        <f>IF(DATOS!J1430=P$39,DATOS!C1430,"")</f>
        <v>0</v>
      </c>
    </row>
    <row r="1468" spans="18:20">
      <c r="R1468">
        <f t="shared" si="25"/>
        <v>1</v>
      </c>
      <c r="S1468">
        <f>IF(T1468="",0,IFERROR(IF(VLOOKUP(T1468,T$38:T1467,1,0)&gt;0,0,0),1))</f>
        <v>0</v>
      </c>
      <c r="T1468" s="16">
        <f>IF(DATOS!J1431=P$39,DATOS!C1431,"")</f>
        <v>0</v>
      </c>
    </row>
    <row r="1469" spans="18:20">
      <c r="R1469">
        <f t="shared" si="25"/>
        <v>1</v>
      </c>
      <c r="S1469">
        <f>IF(T1469="",0,IFERROR(IF(VLOOKUP(T1469,T$38:T1468,1,0)&gt;0,0,0),1))</f>
        <v>0</v>
      </c>
      <c r="T1469" s="16">
        <f>IF(DATOS!J1432=P$39,DATOS!C1432,"")</f>
        <v>0</v>
      </c>
    </row>
    <row r="1470" spans="18:20">
      <c r="R1470">
        <f t="shared" si="25"/>
        <v>1</v>
      </c>
      <c r="S1470">
        <f>IF(T1470="",0,IFERROR(IF(VLOOKUP(T1470,T$38:T1469,1,0)&gt;0,0,0),1))</f>
        <v>0</v>
      </c>
      <c r="T1470" s="16">
        <f>IF(DATOS!J1433=P$39,DATOS!C1433,"")</f>
        <v>0</v>
      </c>
    </row>
    <row r="1471" spans="18:20">
      <c r="R1471">
        <f t="shared" si="25"/>
        <v>1</v>
      </c>
      <c r="S1471">
        <f>IF(T1471="",0,IFERROR(IF(VLOOKUP(T1471,T$38:T1470,1,0)&gt;0,0,0),1))</f>
        <v>0</v>
      </c>
      <c r="T1471" s="16">
        <f>IF(DATOS!J1434=P$39,DATOS!C1434,"")</f>
        <v>0</v>
      </c>
    </row>
    <row r="1472" spans="18:20">
      <c r="R1472">
        <f t="shared" si="25"/>
        <v>1</v>
      </c>
      <c r="S1472">
        <f>IF(T1472="",0,IFERROR(IF(VLOOKUP(T1472,T$38:T1471,1,0)&gt;0,0,0),1))</f>
        <v>0</v>
      </c>
      <c r="T1472" s="16">
        <f>IF(DATOS!J1435=P$39,DATOS!C1435,"")</f>
        <v>0</v>
      </c>
    </row>
    <row r="1473" spans="18:20">
      <c r="R1473">
        <f t="shared" si="25"/>
        <v>1</v>
      </c>
      <c r="S1473">
        <f>IF(T1473="",0,IFERROR(IF(VLOOKUP(T1473,T$38:T1472,1,0)&gt;0,0,0),1))</f>
        <v>0</v>
      </c>
      <c r="T1473" s="16">
        <f>IF(DATOS!J1436=P$39,DATOS!C1436,"")</f>
        <v>0</v>
      </c>
    </row>
    <row r="1474" spans="18:20">
      <c r="R1474">
        <f t="shared" si="25"/>
        <v>1</v>
      </c>
      <c r="S1474">
        <f>IF(T1474="",0,IFERROR(IF(VLOOKUP(T1474,T$38:T1473,1,0)&gt;0,0,0),1))</f>
        <v>0</v>
      </c>
      <c r="T1474" s="16">
        <f>IF(DATOS!J1437=P$39,DATOS!C1437,"")</f>
        <v>0</v>
      </c>
    </row>
    <row r="1475" spans="18:20">
      <c r="R1475">
        <f t="shared" si="25"/>
        <v>1</v>
      </c>
      <c r="S1475">
        <f>IF(T1475="",0,IFERROR(IF(VLOOKUP(T1475,T$38:T1474,1,0)&gt;0,0,0),1))</f>
        <v>0</v>
      </c>
      <c r="T1475" s="16">
        <f>IF(DATOS!J1438=P$39,DATOS!C1438,"")</f>
        <v>0</v>
      </c>
    </row>
    <row r="1476" spans="18:20">
      <c r="R1476">
        <f t="shared" si="25"/>
        <v>1</v>
      </c>
      <c r="S1476">
        <f>IF(T1476="",0,IFERROR(IF(VLOOKUP(T1476,T$38:T1475,1,0)&gt;0,0,0),1))</f>
        <v>0</v>
      </c>
      <c r="T1476" s="16">
        <f>IF(DATOS!J1439=P$39,DATOS!C1439,"")</f>
        <v>0</v>
      </c>
    </row>
    <row r="1477" spans="18:20">
      <c r="R1477">
        <f t="shared" si="25"/>
        <v>1</v>
      </c>
      <c r="S1477">
        <f>IF(T1477="",0,IFERROR(IF(VLOOKUP(T1477,T$38:T1476,1,0)&gt;0,0,0),1))</f>
        <v>0</v>
      </c>
      <c r="T1477" s="16">
        <f>IF(DATOS!J1440=P$39,DATOS!C1440,"")</f>
        <v>0</v>
      </c>
    </row>
    <row r="1478" spans="18:20">
      <c r="R1478">
        <f t="shared" si="25"/>
        <v>1</v>
      </c>
      <c r="S1478">
        <f>IF(T1478="",0,IFERROR(IF(VLOOKUP(T1478,T$38:T1477,1,0)&gt;0,0,0),1))</f>
        <v>0</v>
      </c>
      <c r="T1478" s="16">
        <f>IF(DATOS!J1441=P$39,DATOS!C1441,"")</f>
        <v>0</v>
      </c>
    </row>
    <row r="1479" spans="18:20">
      <c r="R1479">
        <f t="shared" si="25"/>
        <v>1</v>
      </c>
      <c r="S1479">
        <f>IF(T1479="",0,IFERROR(IF(VLOOKUP(T1479,T$38:T1478,1,0)&gt;0,0,0),1))</f>
        <v>0</v>
      </c>
      <c r="T1479" s="16">
        <f>IF(DATOS!J1442=P$39,DATOS!C1442,"")</f>
        <v>0</v>
      </c>
    </row>
    <row r="1480" spans="18:20">
      <c r="R1480">
        <f t="shared" si="25"/>
        <v>1</v>
      </c>
      <c r="S1480">
        <f>IF(T1480="",0,IFERROR(IF(VLOOKUP(T1480,T$38:T1479,1,0)&gt;0,0,0),1))</f>
        <v>0</v>
      </c>
      <c r="T1480" s="16">
        <f>IF(DATOS!J1443=P$39,DATOS!C1443,"")</f>
        <v>0</v>
      </c>
    </row>
    <row r="1481" spans="18:20">
      <c r="R1481">
        <f t="shared" si="25"/>
        <v>1</v>
      </c>
      <c r="S1481">
        <f>IF(T1481="",0,IFERROR(IF(VLOOKUP(T1481,T$38:T1480,1,0)&gt;0,0,0),1))</f>
        <v>0</v>
      </c>
      <c r="T1481" s="16">
        <f>IF(DATOS!J1444=P$39,DATOS!C1444,"")</f>
        <v>0</v>
      </c>
    </row>
    <row r="1482" spans="18:20">
      <c r="R1482">
        <f t="shared" si="25"/>
        <v>1</v>
      </c>
      <c r="S1482">
        <f>IF(T1482="",0,IFERROR(IF(VLOOKUP(T1482,T$38:T1481,1,0)&gt;0,0,0),1))</f>
        <v>0</v>
      </c>
      <c r="T1482" s="16">
        <f>IF(DATOS!J1445=P$39,DATOS!C1445,"")</f>
        <v>0</v>
      </c>
    </row>
    <row r="1483" spans="18:20">
      <c r="R1483">
        <f t="shared" si="25"/>
        <v>1</v>
      </c>
      <c r="S1483">
        <f>IF(T1483="",0,IFERROR(IF(VLOOKUP(T1483,T$38:T1482,1,0)&gt;0,0,0),1))</f>
        <v>0</v>
      </c>
      <c r="T1483" s="16">
        <f>IF(DATOS!J1446=P$39,DATOS!C1446,"")</f>
        <v>0</v>
      </c>
    </row>
    <row r="1484" spans="18:20">
      <c r="R1484">
        <f t="shared" si="25"/>
        <v>1</v>
      </c>
      <c r="S1484">
        <f>IF(T1484="",0,IFERROR(IF(VLOOKUP(T1484,T$38:T1483,1,0)&gt;0,0,0),1))</f>
        <v>0</v>
      </c>
      <c r="T1484" s="16">
        <f>IF(DATOS!J1447=P$39,DATOS!C1447,"")</f>
        <v>0</v>
      </c>
    </row>
    <row r="1485" spans="18:20">
      <c r="R1485">
        <f t="shared" si="25"/>
        <v>1</v>
      </c>
      <c r="S1485">
        <f>IF(T1485="",0,IFERROR(IF(VLOOKUP(T1485,T$38:T1484,1,0)&gt;0,0,0),1))</f>
        <v>0</v>
      </c>
      <c r="T1485" s="16">
        <f>IF(DATOS!J1448=P$39,DATOS!C1448,"")</f>
        <v>0</v>
      </c>
    </row>
    <row r="1486" spans="18:20">
      <c r="R1486">
        <f t="shared" si="25"/>
        <v>1</v>
      </c>
      <c r="S1486">
        <f>IF(T1486="",0,IFERROR(IF(VLOOKUP(T1486,T$38:T1485,1,0)&gt;0,0,0),1))</f>
        <v>0</v>
      </c>
      <c r="T1486" s="16">
        <f>IF(DATOS!J1449=P$39,DATOS!C1449,"")</f>
        <v>0</v>
      </c>
    </row>
    <row r="1487" spans="18:20">
      <c r="R1487">
        <f t="shared" si="25"/>
        <v>1</v>
      </c>
      <c r="S1487">
        <f>IF(T1487="",0,IFERROR(IF(VLOOKUP(T1487,T$38:T1486,1,0)&gt;0,0,0),1))</f>
        <v>0</v>
      </c>
      <c r="T1487" s="16">
        <f>IF(DATOS!J1450=P$39,DATOS!C1450,"")</f>
        <v>0</v>
      </c>
    </row>
    <row r="1488" spans="18:20">
      <c r="R1488">
        <f t="shared" si="25"/>
        <v>1</v>
      </c>
      <c r="S1488">
        <f>IF(T1488="",0,IFERROR(IF(VLOOKUP(T1488,T$38:T1487,1,0)&gt;0,0,0),1))</f>
        <v>0</v>
      </c>
      <c r="T1488" s="16">
        <f>IF(DATOS!J1451=P$39,DATOS!C1451,"")</f>
        <v>0</v>
      </c>
    </row>
    <row r="1489" spans="18:20">
      <c r="R1489">
        <f t="shared" si="25"/>
        <v>1</v>
      </c>
      <c r="S1489">
        <f>IF(T1489="",0,IFERROR(IF(VLOOKUP(T1489,T$38:T1488,1,0)&gt;0,0,0),1))</f>
        <v>0</v>
      </c>
      <c r="T1489" s="16">
        <f>IF(DATOS!J1452=P$39,DATOS!C1452,"")</f>
        <v>0</v>
      </c>
    </row>
    <row r="1490" spans="18:20">
      <c r="R1490">
        <f t="shared" si="25"/>
        <v>1</v>
      </c>
      <c r="S1490">
        <f>IF(T1490="",0,IFERROR(IF(VLOOKUP(T1490,T$38:T1489,1,0)&gt;0,0,0),1))</f>
        <v>0</v>
      </c>
      <c r="T1490" s="16">
        <f>IF(DATOS!J1453=P$39,DATOS!C1453,"")</f>
        <v>0</v>
      </c>
    </row>
    <row r="1491" spans="18:20">
      <c r="R1491">
        <f t="shared" si="25"/>
        <v>1</v>
      </c>
      <c r="S1491">
        <f>IF(T1491="",0,IFERROR(IF(VLOOKUP(T1491,T$38:T1490,1,0)&gt;0,0,0),1))</f>
        <v>0</v>
      </c>
      <c r="T1491" s="16">
        <f>IF(DATOS!J1454=P$39,DATOS!C1454,"")</f>
        <v>0</v>
      </c>
    </row>
    <row r="1492" spans="18:20">
      <c r="R1492">
        <f t="shared" si="25"/>
        <v>1</v>
      </c>
      <c r="S1492">
        <f>IF(T1492="",0,IFERROR(IF(VLOOKUP(T1492,T$38:T1491,1,0)&gt;0,0,0),1))</f>
        <v>0</v>
      </c>
      <c r="T1492" s="16">
        <f>IF(DATOS!J1455=P$39,DATOS!C1455,"")</f>
        <v>0</v>
      </c>
    </row>
    <row r="1493" spans="18:20">
      <c r="R1493">
        <f t="shared" si="25"/>
        <v>1</v>
      </c>
      <c r="S1493">
        <f>IF(T1493="",0,IFERROR(IF(VLOOKUP(T1493,T$38:T1492,1,0)&gt;0,0,0),1))</f>
        <v>0</v>
      </c>
      <c r="T1493" s="16">
        <f>IF(DATOS!J1456=P$39,DATOS!C1456,"")</f>
        <v>0</v>
      </c>
    </row>
    <row r="1494" spans="18:20">
      <c r="R1494">
        <f t="shared" si="25"/>
        <v>1</v>
      </c>
      <c r="S1494">
        <f>IF(T1494="",0,IFERROR(IF(VLOOKUP(T1494,T$38:T1493,1,0)&gt;0,0,0),1))</f>
        <v>0</v>
      </c>
      <c r="T1494" s="16">
        <f>IF(DATOS!J1457=P$39,DATOS!C1457,"")</f>
        <v>0</v>
      </c>
    </row>
    <row r="1495" spans="18:20">
      <c r="R1495">
        <f t="shared" si="25"/>
        <v>1</v>
      </c>
      <c r="S1495">
        <f>IF(T1495="",0,IFERROR(IF(VLOOKUP(T1495,T$38:T1494,1,0)&gt;0,0,0),1))</f>
        <v>0</v>
      </c>
      <c r="T1495" s="16">
        <f>IF(DATOS!J1458=P$39,DATOS!C1458,"")</f>
        <v>0</v>
      </c>
    </row>
    <row r="1496" spans="18:20">
      <c r="R1496">
        <f t="shared" si="25"/>
        <v>1</v>
      </c>
      <c r="S1496">
        <f>IF(T1496="",0,IFERROR(IF(VLOOKUP(T1496,T$38:T1495,1,0)&gt;0,0,0),1))</f>
        <v>0</v>
      </c>
      <c r="T1496" s="16">
        <f>IF(DATOS!J1459=P$39,DATOS!C1459,"")</f>
        <v>0</v>
      </c>
    </row>
    <row r="1497" spans="18:20">
      <c r="R1497">
        <f t="shared" si="25"/>
        <v>1</v>
      </c>
      <c r="S1497">
        <f>IF(T1497="",0,IFERROR(IF(VLOOKUP(T1497,T$38:T1496,1,0)&gt;0,0,0),1))</f>
        <v>0</v>
      </c>
      <c r="T1497" s="16">
        <f>IF(DATOS!J1460=P$39,DATOS!C1460,"")</f>
        <v>0</v>
      </c>
    </row>
    <row r="1498" spans="18:20">
      <c r="R1498">
        <f t="shared" si="25"/>
        <v>1</v>
      </c>
      <c r="S1498">
        <f>IF(T1498="",0,IFERROR(IF(VLOOKUP(T1498,T$38:T1497,1,0)&gt;0,0,0),1))</f>
        <v>0</v>
      </c>
      <c r="T1498" s="16">
        <f>IF(DATOS!J1461=P$39,DATOS!C1461,"")</f>
        <v>0</v>
      </c>
    </row>
    <row r="1499" spans="18:20">
      <c r="R1499">
        <f t="shared" si="25"/>
        <v>1</v>
      </c>
      <c r="S1499">
        <f>IF(T1499="",0,IFERROR(IF(VLOOKUP(T1499,T$38:T1498,1,0)&gt;0,0,0),1))</f>
        <v>0</v>
      </c>
      <c r="T1499" s="16">
        <f>IF(DATOS!J1462=P$39,DATOS!C1462,"")</f>
        <v>0</v>
      </c>
    </row>
    <row r="1500" spans="18:20">
      <c r="R1500">
        <f t="shared" si="25"/>
        <v>1</v>
      </c>
      <c r="S1500">
        <f>IF(T1500="",0,IFERROR(IF(VLOOKUP(T1500,T$38:T1499,1,0)&gt;0,0,0),1))</f>
        <v>0</v>
      </c>
      <c r="T1500" s="16">
        <f>IF(DATOS!J1463=P$39,DATOS!C1463,"")</f>
        <v>0</v>
      </c>
    </row>
    <row r="1501" spans="18:20">
      <c r="R1501">
        <f t="shared" si="25"/>
        <v>1</v>
      </c>
      <c r="S1501">
        <f>IF(T1501="",0,IFERROR(IF(VLOOKUP(T1501,T$38:T1500,1,0)&gt;0,0,0),1))</f>
        <v>0</v>
      </c>
      <c r="T1501" s="16">
        <f>IF(DATOS!J1464=P$39,DATOS!C1464,"")</f>
        <v>0</v>
      </c>
    </row>
    <row r="1502" spans="18:20">
      <c r="R1502">
        <f t="shared" si="25"/>
        <v>1</v>
      </c>
      <c r="S1502">
        <f>IF(T1502="",0,IFERROR(IF(VLOOKUP(T1502,T$38:T1501,1,0)&gt;0,0,0),1))</f>
        <v>0</v>
      </c>
      <c r="T1502" s="16">
        <f>IF(DATOS!J1465=P$39,DATOS!C1465,"")</f>
        <v>0</v>
      </c>
    </row>
    <row r="1503" spans="18:20">
      <c r="R1503">
        <f t="shared" si="25"/>
        <v>1</v>
      </c>
      <c r="S1503">
        <f>IF(T1503="",0,IFERROR(IF(VLOOKUP(T1503,T$38:T1502,1,0)&gt;0,0,0),1))</f>
        <v>0</v>
      </c>
      <c r="T1503" s="16">
        <f>IF(DATOS!J1466=P$39,DATOS!C1466,"")</f>
        <v>0</v>
      </c>
    </row>
    <row r="1504" spans="18:20">
      <c r="R1504">
        <f t="shared" si="25"/>
        <v>1</v>
      </c>
      <c r="S1504">
        <f>IF(T1504="",0,IFERROR(IF(VLOOKUP(T1504,T$38:T1503,1,0)&gt;0,0,0),1))</f>
        <v>0</v>
      </c>
      <c r="T1504" s="16">
        <f>IF(DATOS!J1467=P$39,DATOS!C1467,"")</f>
        <v>0</v>
      </c>
    </row>
    <row r="1505" spans="18:20">
      <c r="R1505">
        <f t="shared" si="25"/>
        <v>1</v>
      </c>
      <c r="S1505">
        <f>IF(T1505="",0,IFERROR(IF(VLOOKUP(T1505,T$38:T1504,1,0)&gt;0,0,0),1))</f>
        <v>0</v>
      </c>
      <c r="T1505" s="16">
        <f>IF(DATOS!J1468=P$39,DATOS!C1468,"")</f>
        <v>0</v>
      </c>
    </row>
    <row r="1506" spans="18:20">
      <c r="R1506">
        <f t="shared" si="25"/>
        <v>1</v>
      </c>
      <c r="S1506">
        <f>IF(T1506="",0,IFERROR(IF(VLOOKUP(T1506,T$38:T1505,1,0)&gt;0,0,0),1))</f>
        <v>0</v>
      </c>
      <c r="T1506" s="16">
        <f>IF(DATOS!J1469=P$39,DATOS!C1469,"")</f>
        <v>0</v>
      </c>
    </row>
    <row r="1507" spans="18:20">
      <c r="R1507">
        <f t="shared" si="25"/>
        <v>1</v>
      </c>
      <c r="S1507">
        <f>IF(T1507="",0,IFERROR(IF(VLOOKUP(T1507,T$38:T1506,1,0)&gt;0,0,0),1))</f>
        <v>0</v>
      </c>
      <c r="T1507" s="16">
        <f>IF(DATOS!J1470=P$39,DATOS!C1470,"")</f>
        <v>0</v>
      </c>
    </row>
    <row r="1508" spans="18:20">
      <c r="R1508">
        <f t="shared" si="25"/>
        <v>1</v>
      </c>
      <c r="S1508">
        <f>IF(T1508="",0,IFERROR(IF(VLOOKUP(T1508,T$38:T1507,1,0)&gt;0,0,0),1))</f>
        <v>0</v>
      </c>
      <c r="T1508" s="16">
        <f>IF(DATOS!J1471=P$39,DATOS!C1471,"")</f>
        <v>0</v>
      </c>
    </row>
    <row r="1509" spans="18:20">
      <c r="R1509">
        <f t="shared" si="25"/>
        <v>1</v>
      </c>
      <c r="S1509">
        <f>IF(T1509="",0,IFERROR(IF(VLOOKUP(T1509,T$38:T1508,1,0)&gt;0,0,0),1))</f>
        <v>0</v>
      </c>
      <c r="T1509" s="16">
        <f>IF(DATOS!J1472=P$39,DATOS!C1472,"")</f>
        <v>0</v>
      </c>
    </row>
    <row r="1510" spans="18:20">
      <c r="R1510">
        <f t="shared" si="25"/>
        <v>1</v>
      </c>
      <c r="S1510">
        <f>IF(T1510="",0,IFERROR(IF(VLOOKUP(T1510,T$38:T1509,1,0)&gt;0,0,0),1))</f>
        <v>0</v>
      </c>
      <c r="T1510" s="16">
        <f>IF(DATOS!J1473=P$39,DATOS!C1473,"")</f>
        <v>0</v>
      </c>
    </row>
    <row r="1511" spans="18:20">
      <c r="R1511">
        <f t="shared" ref="R1511:R1574" si="26">R1510+S1511</f>
        <v>1</v>
      </c>
      <c r="S1511">
        <f>IF(T1511="",0,IFERROR(IF(VLOOKUP(T1511,T$38:T1510,1,0)&gt;0,0,0),1))</f>
        <v>0</v>
      </c>
      <c r="T1511" s="16">
        <f>IF(DATOS!J1474=P$39,DATOS!C1474,"")</f>
        <v>0</v>
      </c>
    </row>
    <row r="1512" spans="18:20">
      <c r="R1512">
        <f t="shared" si="26"/>
        <v>1</v>
      </c>
      <c r="S1512">
        <f>IF(T1512="",0,IFERROR(IF(VLOOKUP(T1512,T$38:T1511,1,0)&gt;0,0,0),1))</f>
        <v>0</v>
      </c>
      <c r="T1512" s="16">
        <f>IF(DATOS!J1475=P$39,DATOS!C1475,"")</f>
        <v>0</v>
      </c>
    </row>
    <row r="1513" spans="18:20">
      <c r="R1513">
        <f t="shared" si="26"/>
        <v>1</v>
      </c>
      <c r="S1513">
        <f>IF(T1513="",0,IFERROR(IF(VLOOKUP(T1513,T$38:T1512,1,0)&gt;0,0,0),1))</f>
        <v>0</v>
      </c>
      <c r="T1513" s="16">
        <f>IF(DATOS!J1476=P$39,DATOS!C1476,"")</f>
        <v>0</v>
      </c>
    </row>
    <row r="1514" spans="18:20">
      <c r="R1514">
        <f t="shared" si="26"/>
        <v>1</v>
      </c>
      <c r="S1514">
        <f>IF(T1514="",0,IFERROR(IF(VLOOKUP(T1514,T$38:T1513,1,0)&gt;0,0,0),1))</f>
        <v>0</v>
      </c>
      <c r="T1514" s="16">
        <f>IF(DATOS!J1477=P$39,DATOS!C1477,"")</f>
        <v>0</v>
      </c>
    </row>
    <row r="1515" spans="18:20">
      <c r="R1515">
        <f t="shared" si="26"/>
        <v>1</v>
      </c>
      <c r="S1515">
        <f>IF(T1515="",0,IFERROR(IF(VLOOKUP(T1515,T$38:T1514,1,0)&gt;0,0,0),1))</f>
        <v>0</v>
      </c>
      <c r="T1515" s="16">
        <f>IF(DATOS!J1478=P$39,DATOS!C1478,"")</f>
        <v>0</v>
      </c>
    </row>
    <row r="1516" spans="18:20">
      <c r="R1516">
        <f t="shared" si="26"/>
        <v>1</v>
      </c>
      <c r="S1516">
        <f>IF(T1516="",0,IFERROR(IF(VLOOKUP(T1516,T$38:T1515,1,0)&gt;0,0,0),1))</f>
        <v>0</v>
      </c>
      <c r="T1516" s="16">
        <f>IF(DATOS!J1479=P$39,DATOS!C1479,"")</f>
        <v>0</v>
      </c>
    </row>
    <row r="1517" spans="18:20">
      <c r="R1517">
        <f t="shared" si="26"/>
        <v>1</v>
      </c>
      <c r="S1517">
        <f>IF(T1517="",0,IFERROR(IF(VLOOKUP(T1517,T$38:T1516,1,0)&gt;0,0,0),1))</f>
        <v>0</v>
      </c>
      <c r="T1517" s="16">
        <f>IF(DATOS!J1480=P$39,DATOS!C1480,"")</f>
        <v>0</v>
      </c>
    </row>
    <row r="1518" spans="18:20">
      <c r="R1518">
        <f t="shared" si="26"/>
        <v>1</v>
      </c>
      <c r="S1518">
        <f>IF(T1518="",0,IFERROR(IF(VLOOKUP(T1518,T$38:T1517,1,0)&gt;0,0,0),1))</f>
        <v>0</v>
      </c>
      <c r="T1518" s="16">
        <f>IF(DATOS!J1481=P$39,DATOS!C1481,"")</f>
        <v>0</v>
      </c>
    </row>
    <row r="1519" spans="18:20">
      <c r="R1519">
        <f t="shared" si="26"/>
        <v>1</v>
      </c>
      <c r="S1519">
        <f>IF(T1519="",0,IFERROR(IF(VLOOKUP(T1519,T$38:T1518,1,0)&gt;0,0,0),1))</f>
        <v>0</v>
      </c>
      <c r="T1519" s="16">
        <f>IF(DATOS!J1482=P$39,DATOS!C1482,"")</f>
        <v>0</v>
      </c>
    </row>
    <row r="1520" spans="18:20">
      <c r="R1520">
        <f t="shared" si="26"/>
        <v>1</v>
      </c>
      <c r="S1520">
        <f>IF(T1520="",0,IFERROR(IF(VLOOKUP(T1520,T$38:T1519,1,0)&gt;0,0,0),1))</f>
        <v>0</v>
      </c>
      <c r="T1520" s="16">
        <f>IF(DATOS!J1483=P$39,DATOS!C1483,"")</f>
        <v>0</v>
      </c>
    </row>
    <row r="1521" spans="18:20">
      <c r="R1521">
        <f t="shared" si="26"/>
        <v>1</v>
      </c>
      <c r="S1521">
        <f>IF(T1521="",0,IFERROR(IF(VLOOKUP(T1521,T$38:T1520,1,0)&gt;0,0,0),1))</f>
        <v>0</v>
      </c>
      <c r="T1521" s="16">
        <f>IF(DATOS!J1484=P$39,DATOS!C1484,"")</f>
        <v>0</v>
      </c>
    </row>
    <row r="1522" spans="18:20">
      <c r="R1522">
        <f t="shared" si="26"/>
        <v>1</v>
      </c>
      <c r="S1522">
        <f>IF(T1522="",0,IFERROR(IF(VLOOKUP(T1522,T$38:T1521,1,0)&gt;0,0,0),1))</f>
        <v>0</v>
      </c>
      <c r="T1522" s="16">
        <f>IF(DATOS!J1485=P$39,DATOS!C1485,"")</f>
        <v>0</v>
      </c>
    </row>
    <row r="1523" spans="18:20">
      <c r="R1523">
        <f t="shared" si="26"/>
        <v>1</v>
      </c>
      <c r="S1523">
        <f>IF(T1523="",0,IFERROR(IF(VLOOKUP(T1523,T$38:T1522,1,0)&gt;0,0,0),1))</f>
        <v>0</v>
      </c>
      <c r="T1523" s="16">
        <f>IF(DATOS!J1486=P$39,DATOS!C1486,"")</f>
        <v>0</v>
      </c>
    </row>
    <row r="1524" spans="18:20">
      <c r="R1524">
        <f t="shared" si="26"/>
        <v>1</v>
      </c>
      <c r="S1524">
        <f>IF(T1524="",0,IFERROR(IF(VLOOKUP(T1524,T$38:T1523,1,0)&gt;0,0,0),1))</f>
        <v>0</v>
      </c>
      <c r="T1524" s="16">
        <f>IF(DATOS!J1487=P$39,DATOS!C1487,"")</f>
        <v>0</v>
      </c>
    </row>
    <row r="1525" spans="18:20">
      <c r="R1525">
        <f t="shared" si="26"/>
        <v>1</v>
      </c>
      <c r="S1525">
        <f>IF(T1525="",0,IFERROR(IF(VLOOKUP(T1525,T$38:T1524,1,0)&gt;0,0,0),1))</f>
        <v>0</v>
      </c>
      <c r="T1525" s="16">
        <f>IF(DATOS!J1488=P$39,DATOS!C1488,"")</f>
        <v>0</v>
      </c>
    </row>
    <row r="1526" spans="18:20">
      <c r="R1526">
        <f t="shared" si="26"/>
        <v>1</v>
      </c>
      <c r="S1526">
        <f>IF(T1526="",0,IFERROR(IF(VLOOKUP(T1526,T$38:T1525,1,0)&gt;0,0,0),1))</f>
        <v>0</v>
      </c>
      <c r="T1526" s="16">
        <f>IF(DATOS!J1489=P$39,DATOS!C1489,"")</f>
        <v>0</v>
      </c>
    </row>
    <row r="1527" spans="18:20">
      <c r="R1527">
        <f t="shared" si="26"/>
        <v>1</v>
      </c>
      <c r="S1527">
        <f>IF(T1527="",0,IFERROR(IF(VLOOKUP(T1527,T$38:T1526,1,0)&gt;0,0,0),1))</f>
        <v>0</v>
      </c>
      <c r="T1527" s="16">
        <f>IF(DATOS!J1490=P$39,DATOS!C1490,"")</f>
        <v>0</v>
      </c>
    </row>
    <row r="1528" spans="18:20">
      <c r="R1528">
        <f t="shared" si="26"/>
        <v>1</v>
      </c>
      <c r="S1528">
        <f>IF(T1528="",0,IFERROR(IF(VLOOKUP(T1528,T$38:T1527,1,0)&gt;0,0,0),1))</f>
        <v>0</v>
      </c>
      <c r="T1528" s="16">
        <f>IF(DATOS!J1491=P$39,DATOS!C1491,"")</f>
        <v>0</v>
      </c>
    </row>
    <row r="1529" spans="18:20">
      <c r="R1529">
        <f t="shared" si="26"/>
        <v>1</v>
      </c>
      <c r="S1529">
        <f>IF(T1529="",0,IFERROR(IF(VLOOKUP(T1529,T$38:T1528,1,0)&gt;0,0,0),1))</f>
        <v>0</v>
      </c>
      <c r="T1529" s="16">
        <f>IF(DATOS!J1492=P$39,DATOS!C1492,"")</f>
        <v>0</v>
      </c>
    </row>
    <row r="1530" spans="18:20">
      <c r="R1530">
        <f t="shared" si="26"/>
        <v>1</v>
      </c>
      <c r="S1530">
        <f>IF(T1530="",0,IFERROR(IF(VLOOKUP(T1530,T$38:T1529,1,0)&gt;0,0,0),1))</f>
        <v>0</v>
      </c>
      <c r="T1530" s="16">
        <f>IF(DATOS!J1493=P$39,DATOS!C1493,"")</f>
        <v>0</v>
      </c>
    </row>
    <row r="1531" spans="18:20">
      <c r="R1531">
        <f t="shared" si="26"/>
        <v>1</v>
      </c>
      <c r="S1531">
        <f>IF(T1531="",0,IFERROR(IF(VLOOKUP(T1531,T$38:T1530,1,0)&gt;0,0,0),1))</f>
        <v>0</v>
      </c>
      <c r="T1531" s="16">
        <f>IF(DATOS!J1494=P$39,DATOS!C1494,"")</f>
        <v>0</v>
      </c>
    </row>
    <row r="1532" spans="18:20">
      <c r="R1532">
        <f t="shared" si="26"/>
        <v>1</v>
      </c>
      <c r="S1532">
        <f>IF(T1532="",0,IFERROR(IF(VLOOKUP(T1532,T$38:T1531,1,0)&gt;0,0,0),1))</f>
        <v>0</v>
      </c>
      <c r="T1532" s="16">
        <f>IF(DATOS!J1495=P$39,DATOS!C1495,"")</f>
        <v>0</v>
      </c>
    </row>
    <row r="1533" spans="18:20">
      <c r="R1533">
        <f t="shared" si="26"/>
        <v>1</v>
      </c>
      <c r="S1533">
        <f>IF(T1533="",0,IFERROR(IF(VLOOKUP(T1533,T$38:T1532,1,0)&gt;0,0,0),1))</f>
        <v>0</v>
      </c>
      <c r="T1533" s="16">
        <f>IF(DATOS!J1496=P$39,DATOS!C1496,"")</f>
        <v>0</v>
      </c>
    </row>
    <row r="1534" spans="18:20">
      <c r="R1534">
        <f t="shared" si="26"/>
        <v>1</v>
      </c>
      <c r="S1534">
        <f>IF(T1534="",0,IFERROR(IF(VLOOKUP(T1534,T$38:T1533,1,0)&gt;0,0,0),1))</f>
        <v>0</v>
      </c>
      <c r="T1534" s="16">
        <f>IF(DATOS!J1497=P$39,DATOS!C1497,"")</f>
        <v>0</v>
      </c>
    </row>
    <row r="1535" spans="18:20">
      <c r="R1535">
        <f t="shared" si="26"/>
        <v>1</v>
      </c>
      <c r="S1535">
        <f>IF(T1535="",0,IFERROR(IF(VLOOKUP(T1535,T$38:T1534,1,0)&gt;0,0,0),1))</f>
        <v>0</v>
      </c>
      <c r="T1535" s="16">
        <f>IF(DATOS!J1498=P$39,DATOS!C1498,"")</f>
        <v>0</v>
      </c>
    </row>
    <row r="1536" spans="18:20">
      <c r="R1536">
        <f t="shared" si="26"/>
        <v>1</v>
      </c>
      <c r="S1536">
        <f>IF(T1536="",0,IFERROR(IF(VLOOKUP(T1536,T$38:T1535,1,0)&gt;0,0,0),1))</f>
        <v>0</v>
      </c>
      <c r="T1536" s="16">
        <f>IF(DATOS!J1499=P$39,DATOS!C1499,"")</f>
        <v>0</v>
      </c>
    </row>
    <row r="1537" spans="18:20">
      <c r="R1537">
        <f t="shared" si="26"/>
        <v>1</v>
      </c>
      <c r="S1537">
        <f>IF(T1537="",0,IFERROR(IF(VLOOKUP(T1537,T$38:T1536,1,0)&gt;0,0,0),1))</f>
        <v>0</v>
      </c>
      <c r="T1537" s="16">
        <f>IF(DATOS!J1500=P$39,DATOS!C1500,"")</f>
        <v>0</v>
      </c>
    </row>
    <row r="1538" spans="18:20">
      <c r="R1538">
        <f t="shared" si="26"/>
        <v>1</v>
      </c>
      <c r="S1538">
        <f>IF(T1538="",0,IFERROR(IF(VLOOKUP(T1538,T$38:T1537,1,0)&gt;0,0,0),1))</f>
        <v>0</v>
      </c>
      <c r="T1538" s="16">
        <f>IF(DATOS!J1501=P$39,DATOS!C1501,"")</f>
        <v>0</v>
      </c>
    </row>
    <row r="1539" spans="18:20">
      <c r="R1539">
        <f t="shared" si="26"/>
        <v>1</v>
      </c>
      <c r="S1539">
        <f>IF(T1539="",0,IFERROR(IF(VLOOKUP(T1539,T$38:T1538,1,0)&gt;0,0,0),1))</f>
        <v>0</v>
      </c>
      <c r="T1539" s="16">
        <f>IF(DATOS!J1502=P$39,DATOS!C1502,"")</f>
        <v>0</v>
      </c>
    </row>
    <row r="1540" spans="18:20">
      <c r="R1540">
        <f t="shared" si="26"/>
        <v>1</v>
      </c>
      <c r="S1540">
        <f>IF(T1540="",0,IFERROR(IF(VLOOKUP(T1540,T$38:T1539,1,0)&gt;0,0,0),1))</f>
        <v>0</v>
      </c>
      <c r="T1540" s="16">
        <f>IF(DATOS!J1503=P$39,DATOS!C1503,"")</f>
        <v>0</v>
      </c>
    </row>
    <row r="1541" spans="18:20">
      <c r="R1541">
        <f t="shared" si="26"/>
        <v>1</v>
      </c>
      <c r="S1541">
        <f>IF(T1541="",0,IFERROR(IF(VLOOKUP(T1541,T$38:T1540,1,0)&gt;0,0,0),1))</f>
        <v>0</v>
      </c>
      <c r="T1541" s="16">
        <f>IF(DATOS!J1504=P$39,DATOS!C1504,"")</f>
        <v>0</v>
      </c>
    </row>
    <row r="1542" spans="18:20">
      <c r="R1542">
        <f t="shared" si="26"/>
        <v>1</v>
      </c>
      <c r="S1542">
        <f>IF(T1542="",0,IFERROR(IF(VLOOKUP(T1542,T$38:T1541,1,0)&gt;0,0,0),1))</f>
        <v>0</v>
      </c>
      <c r="T1542" s="16">
        <f>IF(DATOS!J1505=P$39,DATOS!C1505,"")</f>
        <v>0</v>
      </c>
    </row>
    <row r="1543" spans="18:20">
      <c r="R1543">
        <f t="shared" si="26"/>
        <v>1</v>
      </c>
      <c r="S1543">
        <f>IF(T1543="",0,IFERROR(IF(VLOOKUP(T1543,T$38:T1542,1,0)&gt;0,0,0),1))</f>
        <v>0</v>
      </c>
      <c r="T1543" s="16">
        <f>IF(DATOS!J1506=P$39,DATOS!C1506,"")</f>
        <v>0</v>
      </c>
    </row>
    <row r="1544" spans="18:20">
      <c r="R1544">
        <f t="shared" si="26"/>
        <v>1</v>
      </c>
      <c r="S1544">
        <f>IF(T1544="",0,IFERROR(IF(VLOOKUP(T1544,T$38:T1543,1,0)&gt;0,0,0),1))</f>
        <v>0</v>
      </c>
      <c r="T1544" s="16">
        <f>IF(DATOS!J1507=P$39,DATOS!C1507,"")</f>
        <v>0</v>
      </c>
    </row>
    <row r="1545" spans="18:20">
      <c r="R1545">
        <f t="shared" si="26"/>
        <v>1</v>
      </c>
      <c r="S1545">
        <f>IF(T1545="",0,IFERROR(IF(VLOOKUP(T1545,T$38:T1544,1,0)&gt;0,0,0),1))</f>
        <v>0</v>
      </c>
      <c r="T1545" s="16">
        <f>IF(DATOS!J1508=P$39,DATOS!C1508,"")</f>
        <v>0</v>
      </c>
    </row>
    <row r="1546" spans="18:20">
      <c r="R1546">
        <f t="shared" si="26"/>
        <v>1</v>
      </c>
      <c r="S1546">
        <f>IF(T1546="",0,IFERROR(IF(VLOOKUP(T1546,T$38:T1545,1,0)&gt;0,0,0),1))</f>
        <v>0</v>
      </c>
      <c r="T1546" s="16">
        <f>IF(DATOS!J1509=P$39,DATOS!C1509,"")</f>
        <v>0</v>
      </c>
    </row>
    <row r="1547" spans="18:20">
      <c r="R1547">
        <f t="shared" si="26"/>
        <v>1</v>
      </c>
      <c r="S1547">
        <f>IF(T1547="",0,IFERROR(IF(VLOOKUP(T1547,T$38:T1546,1,0)&gt;0,0,0),1))</f>
        <v>0</v>
      </c>
      <c r="T1547" s="16">
        <f>IF(DATOS!J1510=P$39,DATOS!C1510,"")</f>
        <v>0</v>
      </c>
    </row>
    <row r="1548" spans="18:20">
      <c r="R1548">
        <f t="shared" si="26"/>
        <v>1</v>
      </c>
      <c r="S1548">
        <f>IF(T1548="",0,IFERROR(IF(VLOOKUP(T1548,T$38:T1547,1,0)&gt;0,0,0),1))</f>
        <v>0</v>
      </c>
      <c r="T1548" s="16">
        <f>IF(DATOS!J1511=P$39,DATOS!C1511,"")</f>
        <v>0</v>
      </c>
    </row>
    <row r="1549" spans="18:20">
      <c r="R1549">
        <f t="shared" si="26"/>
        <v>1</v>
      </c>
      <c r="S1549">
        <f>IF(T1549="",0,IFERROR(IF(VLOOKUP(T1549,T$38:T1548,1,0)&gt;0,0,0),1))</f>
        <v>0</v>
      </c>
      <c r="T1549" s="16">
        <f>IF(DATOS!J1512=P$39,DATOS!C1512,"")</f>
        <v>0</v>
      </c>
    </row>
    <row r="1550" spans="18:20">
      <c r="R1550">
        <f t="shared" si="26"/>
        <v>1</v>
      </c>
      <c r="S1550">
        <f>IF(T1550="",0,IFERROR(IF(VLOOKUP(T1550,T$38:T1549,1,0)&gt;0,0,0),1))</f>
        <v>0</v>
      </c>
      <c r="T1550" s="16">
        <f>IF(DATOS!J1513=P$39,DATOS!C1513,"")</f>
        <v>0</v>
      </c>
    </row>
    <row r="1551" spans="18:20">
      <c r="R1551">
        <f t="shared" si="26"/>
        <v>1</v>
      </c>
      <c r="S1551">
        <f>IF(T1551="",0,IFERROR(IF(VLOOKUP(T1551,T$38:T1550,1,0)&gt;0,0,0),1))</f>
        <v>0</v>
      </c>
      <c r="T1551" s="16">
        <f>IF(DATOS!J1514=P$39,DATOS!C1514,"")</f>
        <v>0</v>
      </c>
    </row>
    <row r="1552" spans="18:20">
      <c r="R1552">
        <f t="shared" si="26"/>
        <v>1</v>
      </c>
      <c r="S1552">
        <f>IF(T1552="",0,IFERROR(IF(VLOOKUP(T1552,T$38:T1551,1,0)&gt;0,0,0),1))</f>
        <v>0</v>
      </c>
      <c r="T1552" s="16">
        <f>IF(DATOS!J1515=P$39,DATOS!C1515,"")</f>
        <v>0</v>
      </c>
    </row>
    <row r="1553" spans="18:20">
      <c r="R1553">
        <f t="shared" si="26"/>
        <v>1</v>
      </c>
      <c r="S1553">
        <f>IF(T1553="",0,IFERROR(IF(VLOOKUP(T1553,T$38:T1552,1,0)&gt;0,0,0),1))</f>
        <v>0</v>
      </c>
      <c r="T1553" s="16">
        <f>IF(DATOS!J1516=P$39,DATOS!C1516,"")</f>
        <v>0</v>
      </c>
    </row>
    <row r="1554" spans="18:20">
      <c r="R1554">
        <f t="shared" si="26"/>
        <v>1</v>
      </c>
      <c r="S1554">
        <f>IF(T1554="",0,IFERROR(IF(VLOOKUP(T1554,T$38:T1553,1,0)&gt;0,0,0),1))</f>
        <v>0</v>
      </c>
      <c r="T1554" s="16">
        <f>IF(DATOS!J1517=P$39,DATOS!C1517,"")</f>
        <v>0</v>
      </c>
    </row>
    <row r="1555" spans="18:20">
      <c r="R1555">
        <f t="shared" si="26"/>
        <v>1</v>
      </c>
      <c r="S1555">
        <f>IF(T1555="",0,IFERROR(IF(VLOOKUP(T1555,T$38:T1554,1,0)&gt;0,0,0),1))</f>
        <v>0</v>
      </c>
      <c r="T1555" s="16">
        <f>IF(DATOS!J1518=P$39,DATOS!C1518,"")</f>
        <v>0</v>
      </c>
    </row>
    <row r="1556" spans="18:20">
      <c r="R1556">
        <f t="shared" si="26"/>
        <v>1</v>
      </c>
      <c r="S1556">
        <f>IF(T1556="",0,IFERROR(IF(VLOOKUP(T1556,T$38:T1555,1,0)&gt;0,0,0),1))</f>
        <v>0</v>
      </c>
      <c r="T1556" s="16">
        <f>IF(DATOS!J1519=P$39,DATOS!C1519,"")</f>
        <v>0</v>
      </c>
    </row>
    <row r="1557" spans="18:20">
      <c r="R1557">
        <f t="shared" si="26"/>
        <v>1</v>
      </c>
      <c r="S1557">
        <f>IF(T1557="",0,IFERROR(IF(VLOOKUP(T1557,T$38:T1556,1,0)&gt;0,0,0),1))</f>
        <v>0</v>
      </c>
      <c r="T1557" s="16">
        <f>IF(DATOS!J1520=P$39,DATOS!C1520,"")</f>
        <v>0</v>
      </c>
    </row>
    <row r="1558" spans="18:20">
      <c r="R1558">
        <f t="shared" si="26"/>
        <v>1</v>
      </c>
      <c r="S1558">
        <f>IF(T1558="",0,IFERROR(IF(VLOOKUP(T1558,T$38:T1557,1,0)&gt;0,0,0),1))</f>
        <v>0</v>
      </c>
      <c r="T1558" s="16">
        <f>IF(DATOS!J1521=P$39,DATOS!C1521,"")</f>
        <v>0</v>
      </c>
    </row>
    <row r="1559" spans="18:20">
      <c r="R1559">
        <f t="shared" si="26"/>
        <v>1</v>
      </c>
      <c r="S1559">
        <f>IF(T1559="",0,IFERROR(IF(VLOOKUP(T1559,T$38:T1558,1,0)&gt;0,0,0),1))</f>
        <v>0</v>
      </c>
      <c r="T1559" s="16">
        <f>IF(DATOS!J1522=P$39,DATOS!C1522,"")</f>
        <v>0</v>
      </c>
    </row>
    <row r="1560" spans="18:20">
      <c r="R1560">
        <f t="shared" si="26"/>
        <v>1</v>
      </c>
      <c r="S1560">
        <f>IF(T1560="",0,IFERROR(IF(VLOOKUP(T1560,T$38:T1559,1,0)&gt;0,0,0),1))</f>
        <v>0</v>
      </c>
      <c r="T1560" s="16">
        <f>IF(DATOS!J1523=P$39,DATOS!C1523,"")</f>
        <v>0</v>
      </c>
    </row>
    <row r="1561" spans="18:20">
      <c r="R1561">
        <f t="shared" si="26"/>
        <v>1</v>
      </c>
      <c r="S1561">
        <f>IF(T1561="",0,IFERROR(IF(VLOOKUP(T1561,T$38:T1560,1,0)&gt;0,0,0),1))</f>
        <v>0</v>
      </c>
      <c r="T1561" s="16">
        <f>IF(DATOS!J1524=P$39,DATOS!C1524,"")</f>
        <v>0</v>
      </c>
    </row>
    <row r="1562" spans="18:20">
      <c r="R1562">
        <f t="shared" si="26"/>
        <v>1</v>
      </c>
      <c r="S1562">
        <f>IF(T1562="",0,IFERROR(IF(VLOOKUP(T1562,T$38:T1561,1,0)&gt;0,0,0),1))</f>
        <v>0</v>
      </c>
      <c r="T1562" s="16">
        <f>IF(DATOS!J1525=P$39,DATOS!C1525,"")</f>
        <v>0</v>
      </c>
    </row>
    <row r="1563" spans="18:20">
      <c r="R1563">
        <f t="shared" si="26"/>
        <v>1</v>
      </c>
      <c r="S1563">
        <f>IF(T1563="",0,IFERROR(IF(VLOOKUP(T1563,T$38:T1562,1,0)&gt;0,0,0),1))</f>
        <v>0</v>
      </c>
      <c r="T1563" s="16">
        <f>IF(DATOS!J1526=P$39,DATOS!C1526,"")</f>
        <v>0</v>
      </c>
    </row>
    <row r="1564" spans="18:20">
      <c r="R1564">
        <f t="shared" si="26"/>
        <v>1</v>
      </c>
      <c r="S1564">
        <f>IF(T1564="",0,IFERROR(IF(VLOOKUP(T1564,T$38:T1563,1,0)&gt;0,0,0),1))</f>
        <v>0</v>
      </c>
      <c r="T1564" s="16">
        <f>IF(DATOS!J1527=P$39,DATOS!C1527,"")</f>
        <v>0</v>
      </c>
    </row>
    <row r="1565" spans="18:20">
      <c r="R1565">
        <f t="shared" si="26"/>
        <v>1</v>
      </c>
      <c r="S1565">
        <f>IF(T1565="",0,IFERROR(IF(VLOOKUP(T1565,T$38:T1564,1,0)&gt;0,0,0),1))</f>
        <v>0</v>
      </c>
      <c r="T1565" s="16">
        <f>IF(DATOS!J1528=P$39,DATOS!C1528,"")</f>
        <v>0</v>
      </c>
    </row>
    <row r="1566" spans="18:20">
      <c r="R1566">
        <f t="shared" si="26"/>
        <v>1</v>
      </c>
      <c r="S1566">
        <f>IF(T1566="",0,IFERROR(IF(VLOOKUP(T1566,T$38:T1565,1,0)&gt;0,0,0),1))</f>
        <v>0</v>
      </c>
      <c r="T1566" s="16">
        <f>IF(DATOS!J1529=P$39,DATOS!C1529,"")</f>
        <v>0</v>
      </c>
    </row>
    <row r="1567" spans="18:20">
      <c r="R1567">
        <f t="shared" si="26"/>
        <v>1</v>
      </c>
      <c r="S1567">
        <f>IF(T1567="",0,IFERROR(IF(VLOOKUP(T1567,T$38:T1566,1,0)&gt;0,0,0),1))</f>
        <v>0</v>
      </c>
      <c r="T1567" s="16">
        <f>IF(DATOS!J1530=P$39,DATOS!C1530,"")</f>
        <v>0</v>
      </c>
    </row>
    <row r="1568" spans="18:20">
      <c r="R1568">
        <f t="shared" si="26"/>
        <v>1</v>
      </c>
      <c r="S1568">
        <f>IF(T1568="",0,IFERROR(IF(VLOOKUP(T1568,T$38:T1567,1,0)&gt;0,0,0),1))</f>
        <v>0</v>
      </c>
      <c r="T1568" s="16">
        <f>IF(DATOS!J1531=P$39,DATOS!C1531,"")</f>
        <v>0</v>
      </c>
    </row>
    <row r="1569" spans="18:20">
      <c r="R1569">
        <f t="shared" si="26"/>
        <v>1</v>
      </c>
      <c r="S1569">
        <f>IF(T1569="",0,IFERROR(IF(VLOOKUP(T1569,T$38:T1568,1,0)&gt;0,0,0),1))</f>
        <v>0</v>
      </c>
      <c r="T1569" s="16">
        <f>IF(DATOS!J1532=P$39,DATOS!C1532,"")</f>
        <v>0</v>
      </c>
    </row>
    <row r="1570" spans="18:20">
      <c r="R1570">
        <f t="shared" si="26"/>
        <v>1</v>
      </c>
      <c r="S1570">
        <f>IF(T1570="",0,IFERROR(IF(VLOOKUP(T1570,T$38:T1569,1,0)&gt;0,0,0),1))</f>
        <v>0</v>
      </c>
      <c r="T1570" s="16">
        <f>IF(DATOS!J1533=P$39,DATOS!C1533,"")</f>
        <v>0</v>
      </c>
    </row>
    <row r="1571" spans="18:20">
      <c r="R1571">
        <f t="shared" si="26"/>
        <v>1</v>
      </c>
      <c r="S1571">
        <f>IF(T1571="",0,IFERROR(IF(VLOOKUP(T1571,T$38:T1570,1,0)&gt;0,0,0),1))</f>
        <v>0</v>
      </c>
      <c r="T1571" s="16">
        <f>IF(DATOS!J1534=P$39,DATOS!C1534,"")</f>
        <v>0</v>
      </c>
    </row>
    <row r="1572" spans="18:20">
      <c r="R1572">
        <f t="shared" si="26"/>
        <v>1</v>
      </c>
      <c r="S1572">
        <f>IF(T1572="",0,IFERROR(IF(VLOOKUP(T1572,T$38:T1571,1,0)&gt;0,0,0),1))</f>
        <v>0</v>
      </c>
      <c r="T1572" s="16">
        <f>IF(DATOS!J1535=P$39,DATOS!C1535,"")</f>
        <v>0</v>
      </c>
    </row>
    <row r="1573" spans="18:20">
      <c r="R1573">
        <f t="shared" si="26"/>
        <v>1</v>
      </c>
      <c r="S1573">
        <f>IF(T1573="",0,IFERROR(IF(VLOOKUP(T1573,T$38:T1572,1,0)&gt;0,0,0),1))</f>
        <v>0</v>
      </c>
      <c r="T1573" s="16">
        <f>IF(DATOS!J1536=P$39,DATOS!C1536,"")</f>
        <v>0</v>
      </c>
    </row>
    <row r="1574" spans="18:20">
      <c r="R1574">
        <f t="shared" si="26"/>
        <v>1</v>
      </c>
      <c r="S1574">
        <f>IF(T1574="",0,IFERROR(IF(VLOOKUP(T1574,T$38:T1573,1,0)&gt;0,0,0),1))</f>
        <v>0</v>
      </c>
      <c r="T1574" s="16">
        <f>IF(DATOS!J1537=P$39,DATOS!C1537,"")</f>
        <v>0</v>
      </c>
    </row>
    <row r="1575" spans="18:20">
      <c r="R1575">
        <f t="shared" ref="R1575:R1638" si="27">R1574+S1575</f>
        <v>1</v>
      </c>
      <c r="S1575">
        <f>IF(T1575="",0,IFERROR(IF(VLOOKUP(T1575,T$38:T1574,1,0)&gt;0,0,0),1))</f>
        <v>0</v>
      </c>
      <c r="T1575" s="16">
        <f>IF(DATOS!J1538=P$39,DATOS!C1538,"")</f>
        <v>0</v>
      </c>
    </row>
    <row r="1576" spans="18:20">
      <c r="R1576">
        <f t="shared" si="27"/>
        <v>1</v>
      </c>
      <c r="S1576">
        <f>IF(T1576="",0,IFERROR(IF(VLOOKUP(T1576,T$38:T1575,1,0)&gt;0,0,0),1))</f>
        <v>0</v>
      </c>
      <c r="T1576" s="16">
        <f>IF(DATOS!J1539=P$39,DATOS!C1539,"")</f>
        <v>0</v>
      </c>
    </row>
    <row r="1577" spans="18:20">
      <c r="R1577">
        <f t="shared" si="27"/>
        <v>1</v>
      </c>
      <c r="S1577">
        <f>IF(T1577="",0,IFERROR(IF(VLOOKUP(T1577,T$38:T1576,1,0)&gt;0,0,0),1))</f>
        <v>0</v>
      </c>
      <c r="T1577" s="16">
        <f>IF(DATOS!J1540=P$39,DATOS!C1540,"")</f>
        <v>0</v>
      </c>
    </row>
    <row r="1578" spans="18:20">
      <c r="R1578">
        <f t="shared" si="27"/>
        <v>1</v>
      </c>
      <c r="S1578">
        <f>IF(T1578="",0,IFERROR(IF(VLOOKUP(T1578,T$38:T1577,1,0)&gt;0,0,0),1))</f>
        <v>0</v>
      </c>
      <c r="T1578" s="16">
        <f>IF(DATOS!J1541=P$39,DATOS!C1541,"")</f>
        <v>0</v>
      </c>
    </row>
    <row r="1579" spans="18:20">
      <c r="R1579">
        <f t="shared" si="27"/>
        <v>1</v>
      </c>
      <c r="S1579">
        <f>IF(T1579="",0,IFERROR(IF(VLOOKUP(T1579,T$38:T1578,1,0)&gt;0,0,0),1))</f>
        <v>0</v>
      </c>
      <c r="T1579" s="16">
        <f>IF(DATOS!J1542=P$39,DATOS!C1542,"")</f>
        <v>0</v>
      </c>
    </row>
    <row r="1580" spans="18:20">
      <c r="R1580">
        <f t="shared" si="27"/>
        <v>1</v>
      </c>
      <c r="S1580">
        <f>IF(T1580="",0,IFERROR(IF(VLOOKUP(T1580,T$38:T1579,1,0)&gt;0,0,0),1))</f>
        <v>0</v>
      </c>
      <c r="T1580" s="16">
        <f>IF(DATOS!J1543=P$39,DATOS!C1543,"")</f>
        <v>0</v>
      </c>
    </row>
    <row r="1581" spans="18:20">
      <c r="R1581">
        <f t="shared" si="27"/>
        <v>1</v>
      </c>
      <c r="S1581">
        <f>IF(T1581="",0,IFERROR(IF(VLOOKUP(T1581,T$38:T1580,1,0)&gt;0,0,0),1))</f>
        <v>0</v>
      </c>
      <c r="T1581" s="16">
        <f>IF(DATOS!J1544=P$39,DATOS!C1544,"")</f>
        <v>0</v>
      </c>
    </row>
    <row r="1582" spans="18:20">
      <c r="R1582">
        <f t="shared" si="27"/>
        <v>1</v>
      </c>
      <c r="S1582">
        <f>IF(T1582="",0,IFERROR(IF(VLOOKUP(T1582,T$38:T1581,1,0)&gt;0,0,0),1))</f>
        <v>0</v>
      </c>
      <c r="T1582" s="16">
        <f>IF(DATOS!J1545=P$39,DATOS!C1545,"")</f>
        <v>0</v>
      </c>
    </row>
    <row r="1583" spans="18:20">
      <c r="R1583">
        <f t="shared" si="27"/>
        <v>1</v>
      </c>
      <c r="S1583">
        <f>IF(T1583="",0,IFERROR(IF(VLOOKUP(T1583,T$38:T1582,1,0)&gt;0,0,0),1))</f>
        <v>0</v>
      </c>
      <c r="T1583" s="16">
        <f>IF(DATOS!J1546=P$39,DATOS!C1546,"")</f>
        <v>0</v>
      </c>
    </row>
    <row r="1584" spans="18:20">
      <c r="R1584">
        <f t="shared" si="27"/>
        <v>1</v>
      </c>
      <c r="S1584">
        <f>IF(T1584="",0,IFERROR(IF(VLOOKUP(T1584,T$38:T1583,1,0)&gt;0,0,0),1))</f>
        <v>0</v>
      </c>
      <c r="T1584" s="16">
        <f>IF(DATOS!J1547=P$39,DATOS!C1547,"")</f>
        <v>0</v>
      </c>
    </row>
    <row r="1585" spans="18:20">
      <c r="R1585">
        <f t="shared" si="27"/>
        <v>1</v>
      </c>
      <c r="S1585">
        <f>IF(T1585="",0,IFERROR(IF(VLOOKUP(T1585,T$38:T1584,1,0)&gt;0,0,0),1))</f>
        <v>0</v>
      </c>
      <c r="T1585" s="16">
        <f>IF(DATOS!J1548=P$39,DATOS!C1548,"")</f>
        <v>0</v>
      </c>
    </row>
    <row r="1586" spans="18:20">
      <c r="R1586">
        <f t="shared" si="27"/>
        <v>1</v>
      </c>
      <c r="S1586">
        <f>IF(T1586="",0,IFERROR(IF(VLOOKUP(T1586,T$38:T1585,1,0)&gt;0,0,0),1))</f>
        <v>0</v>
      </c>
      <c r="T1586" s="16">
        <f>IF(DATOS!J1549=P$39,DATOS!C1549,"")</f>
        <v>0</v>
      </c>
    </row>
    <row r="1587" spans="18:20">
      <c r="R1587">
        <f t="shared" si="27"/>
        <v>1</v>
      </c>
      <c r="S1587">
        <f>IF(T1587="",0,IFERROR(IF(VLOOKUP(T1587,T$38:T1586,1,0)&gt;0,0,0),1))</f>
        <v>0</v>
      </c>
      <c r="T1587" s="16">
        <f>IF(DATOS!J1550=P$39,DATOS!C1550,"")</f>
        <v>0</v>
      </c>
    </row>
    <row r="1588" spans="18:20">
      <c r="R1588">
        <f t="shared" si="27"/>
        <v>1</v>
      </c>
      <c r="S1588">
        <f>IF(T1588="",0,IFERROR(IF(VLOOKUP(T1588,T$38:T1587,1,0)&gt;0,0,0),1))</f>
        <v>0</v>
      </c>
      <c r="T1588" s="16">
        <f>IF(DATOS!J1551=P$39,DATOS!C1551,"")</f>
        <v>0</v>
      </c>
    </row>
    <row r="1589" spans="18:20">
      <c r="R1589">
        <f t="shared" si="27"/>
        <v>1</v>
      </c>
      <c r="S1589">
        <f>IF(T1589="",0,IFERROR(IF(VLOOKUP(T1589,T$38:T1588,1,0)&gt;0,0,0),1))</f>
        <v>0</v>
      </c>
      <c r="T1589" s="16">
        <f>IF(DATOS!J1552=P$39,DATOS!C1552,"")</f>
        <v>0</v>
      </c>
    </row>
    <row r="1590" spans="18:20">
      <c r="R1590">
        <f t="shared" si="27"/>
        <v>1</v>
      </c>
      <c r="S1590">
        <f>IF(T1590="",0,IFERROR(IF(VLOOKUP(T1590,T$38:T1589,1,0)&gt;0,0,0),1))</f>
        <v>0</v>
      </c>
      <c r="T1590" s="16">
        <f>IF(DATOS!J1553=P$39,DATOS!C1553,"")</f>
        <v>0</v>
      </c>
    </row>
    <row r="1591" spans="18:20">
      <c r="R1591">
        <f t="shared" si="27"/>
        <v>1</v>
      </c>
      <c r="S1591">
        <f>IF(T1591="",0,IFERROR(IF(VLOOKUP(T1591,T$38:T1590,1,0)&gt;0,0,0),1))</f>
        <v>0</v>
      </c>
      <c r="T1591" s="16">
        <f>IF(DATOS!J1554=P$39,DATOS!C1554,"")</f>
        <v>0</v>
      </c>
    </row>
    <row r="1592" spans="18:20">
      <c r="R1592">
        <f t="shared" si="27"/>
        <v>1</v>
      </c>
      <c r="S1592">
        <f>IF(T1592="",0,IFERROR(IF(VLOOKUP(T1592,T$38:T1591,1,0)&gt;0,0,0),1))</f>
        <v>0</v>
      </c>
      <c r="T1592" s="16">
        <f>IF(DATOS!J1555=P$39,DATOS!C1555,"")</f>
        <v>0</v>
      </c>
    </row>
    <row r="1593" spans="18:20">
      <c r="R1593">
        <f t="shared" si="27"/>
        <v>1</v>
      </c>
      <c r="S1593">
        <f>IF(T1593="",0,IFERROR(IF(VLOOKUP(T1593,T$38:T1592,1,0)&gt;0,0,0),1))</f>
        <v>0</v>
      </c>
      <c r="T1593" s="16">
        <f>IF(DATOS!J1556=P$39,DATOS!C1556,"")</f>
        <v>0</v>
      </c>
    </row>
    <row r="1594" spans="18:20">
      <c r="R1594">
        <f t="shared" si="27"/>
        <v>1</v>
      </c>
      <c r="S1594">
        <f>IF(T1594="",0,IFERROR(IF(VLOOKUP(T1594,T$38:T1593,1,0)&gt;0,0,0),1))</f>
        <v>0</v>
      </c>
      <c r="T1594" s="16">
        <f>IF(DATOS!J1557=P$39,DATOS!C1557,"")</f>
        <v>0</v>
      </c>
    </row>
    <row r="1595" spans="18:20">
      <c r="R1595">
        <f t="shared" si="27"/>
        <v>1</v>
      </c>
      <c r="S1595">
        <f>IF(T1595="",0,IFERROR(IF(VLOOKUP(T1595,T$38:T1594,1,0)&gt;0,0,0),1))</f>
        <v>0</v>
      </c>
      <c r="T1595" s="16">
        <f>IF(DATOS!J1558=P$39,DATOS!C1558,"")</f>
        <v>0</v>
      </c>
    </row>
    <row r="1596" spans="18:20">
      <c r="R1596">
        <f t="shared" si="27"/>
        <v>1</v>
      </c>
      <c r="S1596">
        <f>IF(T1596="",0,IFERROR(IF(VLOOKUP(T1596,T$38:T1595,1,0)&gt;0,0,0),1))</f>
        <v>0</v>
      </c>
      <c r="T1596" s="16">
        <f>IF(DATOS!J1559=P$39,DATOS!C1559,"")</f>
        <v>0</v>
      </c>
    </row>
    <row r="1597" spans="18:20">
      <c r="R1597">
        <f t="shared" si="27"/>
        <v>1</v>
      </c>
      <c r="S1597">
        <f>IF(T1597="",0,IFERROR(IF(VLOOKUP(T1597,T$38:T1596,1,0)&gt;0,0,0),1))</f>
        <v>0</v>
      </c>
      <c r="T1597" s="16">
        <f>IF(DATOS!J1560=P$39,DATOS!C1560,"")</f>
        <v>0</v>
      </c>
    </row>
    <row r="1598" spans="18:20">
      <c r="R1598">
        <f t="shared" si="27"/>
        <v>1</v>
      </c>
      <c r="S1598">
        <f>IF(T1598="",0,IFERROR(IF(VLOOKUP(T1598,T$38:T1597,1,0)&gt;0,0,0),1))</f>
        <v>0</v>
      </c>
      <c r="T1598" s="16">
        <f>IF(DATOS!J1561=P$39,DATOS!C1561,"")</f>
        <v>0</v>
      </c>
    </row>
    <row r="1599" spans="18:20">
      <c r="R1599">
        <f t="shared" si="27"/>
        <v>1</v>
      </c>
      <c r="S1599">
        <f>IF(T1599="",0,IFERROR(IF(VLOOKUP(T1599,T$38:T1598,1,0)&gt;0,0,0),1))</f>
        <v>0</v>
      </c>
      <c r="T1599" s="16">
        <f>IF(DATOS!J1562=P$39,DATOS!C1562,"")</f>
        <v>0</v>
      </c>
    </row>
    <row r="1600" spans="18:20">
      <c r="R1600">
        <f t="shared" si="27"/>
        <v>1</v>
      </c>
      <c r="S1600">
        <f>IF(T1600="",0,IFERROR(IF(VLOOKUP(T1600,T$38:T1599,1,0)&gt;0,0,0),1))</f>
        <v>0</v>
      </c>
      <c r="T1600" s="16">
        <f>IF(DATOS!J1563=P$39,DATOS!C1563,"")</f>
        <v>0</v>
      </c>
    </row>
    <row r="1601" spans="18:20">
      <c r="R1601">
        <f t="shared" si="27"/>
        <v>1</v>
      </c>
      <c r="S1601">
        <f>IF(T1601="",0,IFERROR(IF(VLOOKUP(T1601,T$38:T1600,1,0)&gt;0,0,0),1))</f>
        <v>0</v>
      </c>
      <c r="T1601" s="16">
        <f>IF(DATOS!J1564=P$39,DATOS!C1564,"")</f>
        <v>0</v>
      </c>
    </row>
    <row r="1602" spans="18:20">
      <c r="R1602">
        <f t="shared" si="27"/>
        <v>1</v>
      </c>
      <c r="S1602">
        <f>IF(T1602="",0,IFERROR(IF(VLOOKUP(T1602,T$38:T1601,1,0)&gt;0,0,0),1))</f>
        <v>0</v>
      </c>
      <c r="T1602" s="16">
        <f>IF(DATOS!J1565=P$39,DATOS!C1565,"")</f>
        <v>0</v>
      </c>
    </row>
    <row r="1603" spans="18:20">
      <c r="R1603">
        <f t="shared" si="27"/>
        <v>1</v>
      </c>
      <c r="S1603">
        <f>IF(T1603="",0,IFERROR(IF(VLOOKUP(T1603,T$38:T1602,1,0)&gt;0,0,0),1))</f>
        <v>0</v>
      </c>
      <c r="T1603" s="16">
        <f>IF(DATOS!J1566=P$39,DATOS!C1566,"")</f>
        <v>0</v>
      </c>
    </row>
    <row r="1604" spans="18:20">
      <c r="R1604">
        <f t="shared" si="27"/>
        <v>1</v>
      </c>
      <c r="S1604">
        <f>IF(T1604="",0,IFERROR(IF(VLOOKUP(T1604,T$38:T1603,1,0)&gt;0,0,0),1))</f>
        <v>0</v>
      </c>
      <c r="T1604" s="16">
        <f>IF(DATOS!J1567=P$39,DATOS!C1567,"")</f>
        <v>0</v>
      </c>
    </row>
    <row r="1605" spans="18:20">
      <c r="R1605">
        <f t="shared" si="27"/>
        <v>1</v>
      </c>
      <c r="S1605">
        <f>IF(T1605="",0,IFERROR(IF(VLOOKUP(T1605,T$38:T1604,1,0)&gt;0,0,0),1))</f>
        <v>0</v>
      </c>
      <c r="T1605" s="16">
        <f>IF(DATOS!J1568=P$39,DATOS!C1568,"")</f>
        <v>0</v>
      </c>
    </row>
    <row r="1606" spans="18:20">
      <c r="R1606">
        <f t="shared" si="27"/>
        <v>1</v>
      </c>
      <c r="S1606">
        <f>IF(T1606="",0,IFERROR(IF(VLOOKUP(T1606,T$38:T1605,1,0)&gt;0,0,0),1))</f>
        <v>0</v>
      </c>
      <c r="T1606" s="16">
        <f>IF(DATOS!J1569=P$39,DATOS!C1569,"")</f>
        <v>0</v>
      </c>
    </row>
    <row r="1607" spans="18:20">
      <c r="R1607">
        <f t="shared" si="27"/>
        <v>1</v>
      </c>
      <c r="S1607">
        <f>IF(T1607="",0,IFERROR(IF(VLOOKUP(T1607,T$38:T1606,1,0)&gt;0,0,0),1))</f>
        <v>0</v>
      </c>
      <c r="T1607" s="16">
        <f>IF(DATOS!J1570=P$39,DATOS!C1570,"")</f>
        <v>0</v>
      </c>
    </row>
    <row r="1608" spans="18:20">
      <c r="R1608">
        <f t="shared" si="27"/>
        <v>1</v>
      </c>
      <c r="S1608">
        <f>IF(T1608="",0,IFERROR(IF(VLOOKUP(T1608,T$38:T1607,1,0)&gt;0,0,0),1))</f>
        <v>0</v>
      </c>
      <c r="T1608" s="16">
        <f>IF(DATOS!J1571=P$39,DATOS!C1571,"")</f>
        <v>0</v>
      </c>
    </row>
    <row r="1609" spans="18:20">
      <c r="R1609">
        <f t="shared" si="27"/>
        <v>1</v>
      </c>
      <c r="S1609">
        <f>IF(T1609="",0,IFERROR(IF(VLOOKUP(T1609,T$38:T1608,1,0)&gt;0,0,0),1))</f>
        <v>0</v>
      </c>
      <c r="T1609" s="16">
        <f>IF(DATOS!J1572=P$39,DATOS!C1572,"")</f>
        <v>0</v>
      </c>
    </row>
    <row r="1610" spans="18:20">
      <c r="R1610">
        <f t="shared" si="27"/>
        <v>1</v>
      </c>
      <c r="S1610">
        <f>IF(T1610="",0,IFERROR(IF(VLOOKUP(T1610,T$38:T1609,1,0)&gt;0,0,0),1))</f>
        <v>0</v>
      </c>
      <c r="T1610" s="16">
        <f>IF(DATOS!J1573=P$39,DATOS!C1573,"")</f>
        <v>0</v>
      </c>
    </row>
    <row r="1611" spans="18:20">
      <c r="R1611">
        <f t="shared" si="27"/>
        <v>1</v>
      </c>
      <c r="S1611">
        <f>IF(T1611="",0,IFERROR(IF(VLOOKUP(T1611,T$38:T1610,1,0)&gt;0,0,0),1))</f>
        <v>0</v>
      </c>
      <c r="T1611" s="16">
        <f>IF(DATOS!J1574=P$39,DATOS!C1574,"")</f>
        <v>0</v>
      </c>
    </row>
    <row r="1612" spans="18:20">
      <c r="R1612">
        <f t="shared" si="27"/>
        <v>1</v>
      </c>
      <c r="S1612">
        <f>IF(T1612="",0,IFERROR(IF(VLOOKUP(T1612,T$38:T1611,1,0)&gt;0,0,0),1))</f>
        <v>0</v>
      </c>
      <c r="T1612" s="16">
        <f>IF(DATOS!J1575=P$39,DATOS!C1575,"")</f>
        <v>0</v>
      </c>
    </row>
    <row r="1613" spans="18:20">
      <c r="R1613">
        <f t="shared" si="27"/>
        <v>1</v>
      </c>
      <c r="S1613">
        <f>IF(T1613="",0,IFERROR(IF(VLOOKUP(T1613,T$38:T1612,1,0)&gt;0,0,0),1))</f>
        <v>0</v>
      </c>
      <c r="T1613" s="16">
        <f>IF(DATOS!J1576=P$39,DATOS!C1576,"")</f>
        <v>0</v>
      </c>
    </row>
    <row r="1614" spans="18:20">
      <c r="R1614">
        <f t="shared" si="27"/>
        <v>1</v>
      </c>
      <c r="S1614">
        <f>IF(T1614="",0,IFERROR(IF(VLOOKUP(T1614,T$38:T1613,1,0)&gt;0,0,0),1))</f>
        <v>0</v>
      </c>
      <c r="T1614" s="16">
        <f>IF(DATOS!J1577=P$39,DATOS!C1577,"")</f>
        <v>0</v>
      </c>
    </row>
    <row r="1615" spans="18:20">
      <c r="R1615">
        <f t="shared" si="27"/>
        <v>1</v>
      </c>
      <c r="S1615">
        <f>IF(T1615="",0,IFERROR(IF(VLOOKUP(T1615,T$38:T1614,1,0)&gt;0,0,0),1))</f>
        <v>0</v>
      </c>
      <c r="T1615" s="16">
        <f>IF(DATOS!J1578=P$39,DATOS!C1578,"")</f>
        <v>0</v>
      </c>
    </row>
    <row r="1616" spans="18:20">
      <c r="R1616">
        <f t="shared" si="27"/>
        <v>1</v>
      </c>
      <c r="S1616">
        <f>IF(T1616="",0,IFERROR(IF(VLOOKUP(T1616,T$38:T1615,1,0)&gt;0,0,0),1))</f>
        <v>0</v>
      </c>
      <c r="T1616" s="16">
        <f>IF(DATOS!J1579=P$39,DATOS!C1579,"")</f>
        <v>0</v>
      </c>
    </row>
    <row r="1617" spans="18:20">
      <c r="R1617">
        <f t="shared" si="27"/>
        <v>1</v>
      </c>
      <c r="S1617">
        <f>IF(T1617="",0,IFERROR(IF(VLOOKUP(T1617,T$38:T1616,1,0)&gt;0,0,0),1))</f>
        <v>0</v>
      </c>
      <c r="T1617" s="16">
        <f>IF(DATOS!J1580=P$39,DATOS!C1580,"")</f>
        <v>0</v>
      </c>
    </row>
    <row r="1618" spans="18:20">
      <c r="R1618">
        <f t="shared" si="27"/>
        <v>1</v>
      </c>
      <c r="S1618">
        <f>IF(T1618="",0,IFERROR(IF(VLOOKUP(T1618,T$38:T1617,1,0)&gt;0,0,0),1))</f>
        <v>0</v>
      </c>
      <c r="T1618" s="16">
        <f>IF(DATOS!J1581=P$39,DATOS!C1581,"")</f>
        <v>0</v>
      </c>
    </row>
    <row r="1619" spans="18:20">
      <c r="R1619">
        <f t="shared" si="27"/>
        <v>1</v>
      </c>
      <c r="S1619">
        <f>IF(T1619="",0,IFERROR(IF(VLOOKUP(T1619,T$38:T1618,1,0)&gt;0,0,0),1))</f>
        <v>0</v>
      </c>
      <c r="T1619" s="16">
        <f>IF(DATOS!J1582=P$39,DATOS!C1582,"")</f>
        <v>0</v>
      </c>
    </row>
    <row r="1620" spans="18:20">
      <c r="R1620">
        <f t="shared" si="27"/>
        <v>1</v>
      </c>
      <c r="S1620">
        <f>IF(T1620="",0,IFERROR(IF(VLOOKUP(T1620,T$38:T1619,1,0)&gt;0,0,0),1))</f>
        <v>0</v>
      </c>
      <c r="T1620" s="16">
        <f>IF(DATOS!J1583=P$39,DATOS!C1583,"")</f>
        <v>0</v>
      </c>
    </row>
    <row r="1621" spans="18:20">
      <c r="R1621">
        <f t="shared" si="27"/>
        <v>1</v>
      </c>
      <c r="S1621">
        <f>IF(T1621="",0,IFERROR(IF(VLOOKUP(T1621,T$38:T1620,1,0)&gt;0,0,0),1))</f>
        <v>0</v>
      </c>
      <c r="T1621" s="16">
        <f>IF(DATOS!J1584=P$39,DATOS!C1584,"")</f>
        <v>0</v>
      </c>
    </row>
    <row r="1622" spans="18:20">
      <c r="R1622">
        <f t="shared" si="27"/>
        <v>1</v>
      </c>
      <c r="S1622">
        <f>IF(T1622="",0,IFERROR(IF(VLOOKUP(T1622,T$38:T1621,1,0)&gt;0,0,0),1))</f>
        <v>0</v>
      </c>
      <c r="T1622" s="16">
        <f>IF(DATOS!J1585=P$39,DATOS!C1585,"")</f>
        <v>0</v>
      </c>
    </row>
    <row r="1623" spans="18:20">
      <c r="R1623">
        <f t="shared" si="27"/>
        <v>1</v>
      </c>
      <c r="S1623">
        <f>IF(T1623="",0,IFERROR(IF(VLOOKUP(T1623,T$38:T1622,1,0)&gt;0,0,0),1))</f>
        <v>0</v>
      </c>
      <c r="T1623" s="16">
        <f>IF(DATOS!J1586=P$39,DATOS!C1586,"")</f>
        <v>0</v>
      </c>
    </row>
    <row r="1624" spans="18:20">
      <c r="R1624">
        <f t="shared" si="27"/>
        <v>1</v>
      </c>
      <c r="S1624">
        <f>IF(T1624="",0,IFERROR(IF(VLOOKUP(T1624,T$38:T1623,1,0)&gt;0,0,0),1))</f>
        <v>0</v>
      </c>
      <c r="T1624" s="16">
        <f>IF(DATOS!J1587=P$39,DATOS!C1587,"")</f>
        <v>0</v>
      </c>
    </row>
    <row r="1625" spans="18:20">
      <c r="R1625">
        <f t="shared" si="27"/>
        <v>1</v>
      </c>
      <c r="S1625">
        <f>IF(T1625="",0,IFERROR(IF(VLOOKUP(T1625,T$38:T1624,1,0)&gt;0,0,0),1))</f>
        <v>0</v>
      </c>
      <c r="T1625" s="16">
        <f>IF(DATOS!J1588=P$39,DATOS!C1588,"")</f>
        <v>0</v>
      </c>
    </row>
    <row r="1626" spans="18:20">
      <c r="R1626">
        <f t="shared" si="27"/>
        <v>1</v>
      </c>
      <c r="S1626">
        <f>IF(T1626="",0,IFERROR(IF(VLOOKUP(T1626,T$38:T1625,1,0)&gt;0,0,0),1))</f>
        <v>0</v>
      </c>
      <c r="T1626" s="16">
        <f>IF(DATOS!J1589=P$39,DATOS!C1589,"")</f>
        <v>0</v>
      </c>
    </row>
    <row r="1627" spans="18:20">
      <c r="R1627">
        <f t="shared" si="27"/>
        <v>1</v>
      </c>
      <c r="S1627">
        <f>IF(T1627="",0,IFERROR(IF(VLOOKUP(T1627,T$38:T1626,1,0)&gt;0,0,0),1))</f>
        <v>0</v>
      </c>
      <c r="T1627" s="16">
        <f>IF(DATOS!J1590=P$39,DATOS!C1590,"")</f>
        <v>0</v>
      </c>
    </row>
    <row r="1628" spans="18:20">
      <c r="R1628">
        <f t="shared" si="27"/>
        <v>1</v>
      </c>
      <c r="S1628">
        <f>IF(T1628="",0,IFERROR(IF(VLOOKUP(T1628,T$38:T1627,1,0)&gt;0,0,0),1))</f>
        <v>0</v>
      </c>
      <c r="T1628" s="16">
        <f>IF(DATOS!J1591=P$39,DATOS!C1591,"")</f>
        <v>0</v>
      </c>
    </row>
    <row r="1629" spans="18:20">
      <c r="R1629">
        <f t="shared" si="27"/>
        <v>1</v>
      </c>
      <c r="S1629">
        <f>IF(T1629="",0,IFERROR(IF(VLOOKUP(T1629,T$38:T1628,1,0)&gt;0,0,0),1))</f>
        <v>0</v>
      </c>
      <c r="T1629" s="16">
        <f>IF(DATOS!J1592=P$39,DATOS!C1592,"")</f>
        <v>0</v>
      </c>
    </row>
    <row r="1630" spans="18:20">
      <c r="R1630">
        <f t="shared" si="27"/>
        <v>1</v>
      </c>
      <c r="S1630">
        <f>IF(T1630="",0,IFERROR(IF(VLOOKUP(T1630,T$38:T1629,1,0)&gt;0,0,0),1))</f>
        <v>0</v>
      </c>
      <c r="T1630" s="16">
        <f>IF(DATOS!J1593=P$39,DATOS!C1593,"")</f>
        <v>0</v>
      </c>
    </row>
    <row r="1631" spans="18:20">
      <c r="R1631">
        <f t="shared" si="27"/>
        <v>1</v>
      </c>
      <c r="S1631">
        <f>IF(T1631="",0,IFERROR(IF(VLOOKUP(T1631,T$38:T1630,1,0)&gt;0,0,0),1))</f>
        <v>0</v>
      </c>
      <c r="T1631" s="16">
        <f>IF(DATOS!J1594=P$39,DATOS!C1594,"")</f>
        <v>0</v>
      </c>
    </row>
    <row r="1632" spans="18:20">
      <c r="R1632">
        <f t="shared" si="27"/>
        <v>1</v>
      </c>
      <c r="S1632">
        <f>IF(T1632="",0,IFERROR(IF(VLOOKUP(T1632,T$38:T1631,1,0)&gt;0,0,0),1))</f>
        <v>0</v>
      </c>
      <c r="T1632" s="16">
        <f>IF(DATOS!J1595=P$39,DATOS!C1595,"")</f>
        <v>0</v>
      </c>
    </row>
    <row r="1633" spans="18:20">
      <c r="R1633">
        <f t="shared" si="27"/>
        <v>1</v>
      </c>
      <c r="S1633">
        <f>IF(T1633="",0,IFERROR(IF(VLOOKUP(T1633,T$38:T1632,1,0)&gt;0,0,0),1))</f>
        <v>0</v>
      </c>
      <c r="T1633" s="16">
        <f>IF(DATOS!J1596=P$39,DATOS!C1596,"")</f>
        <v>0</v>
      </c>
    </row>
    <row r="1634" spans="18:20">
      <c r="R1634">
        <f t="shared" si="27"/>
        <v>1</v>
      </c>
      <c r="S1634">
        <f>IF(T1634="",0,IFERROR(IF(VLOOKUP(T1634,T$38:T1633,1,0)&gt;0,0,0),1))</f>
        <v>0</v>
      </c>
      <c r="T1634" s="16">
        <f>IF(DATOS!J1597=P$39,DATOS!C1597,"")</f>
        <v>0</v>
      </c>
    </row>
    <row r="1635" spans="18:20">
      <c r="R1635">
        <f t="shared" si="27"/>
        <v>1</v>
      </c>
      <c r="S1635">
        <f>IF(T1635="",0,IFERROR(IF(VLOOKUP(T1635,T$38:T1634,1,0)&gt;0,0,0),1))</f>
        <v>0</v>
      </c>
      <c r="T1635" s="16">
        <f>IF(DATOS!J1598=P$39,DATOS!C1598,"")</f>
        <v>0</v>
      </c>
    </row>
    <row r="1636" spans="18:20">
      <c r="R1636">
        <f t="shared" si="27"/>
        <v>1</v>
      </c>
      <c r="S1636">
        <f>IF(T1636="",0,IFERROR(IF(VLOOKUP(T1636,T$38:T1635,1,0)&gt;0,0,0),1))</f>
        <v>0</v>
      </c>
      <c r="T1636" s="16">
        <f>IF(DATOS!J1599=P$39,DATOS!C1599,"")</f>
        <v>0</v>
      </c>
    </row>
    <row r="1637" spans="18:20">
      <c r="R1637">
        <f t="shared" si="27"/>
        <v>1</v>
      </c>
      <c r="S1637">
        <f>IF(T1637="",0,IFERROR(IF(VLOOKUP(T1637,T$38:T1636,1,0)&gt;0,0,0),1))</f>
        <v>0</v>
      </c>
      <c r="T1637" s="16">
        <f>IF(DATOS!J1600=P$39,DATOS!C1600,"")</f>
        <v>0</v>
      </c>
    </row>
    <row r="1638" spans="18:20">
      <c r="R1638">
        <f t="shared" si="27"/>
        <v>1</v>
      </c>
      <c r="S1638">
        <f>IF(T1638="",0,IFERROR(IF(VLOOKUP(T1638,T$38:T1637,1,0)&gt;0,0,0),1))</f>
        <v>0</v>
      </c>
      <c r="T1638" s="16">
        <f>IF(DATOS!J1601=P$39,DATOS!C1601,"")</f>
        <v>0</v>
      </c>
    </row>
    <row r="1639" spans="18:20">
      <c r="R1639">
        <f t="shared" ref="R1639:R1702" si="28">R1638+S1639</f>
        <v>1</v>
      </c>
      <c r="S1639">
        <f>IF(T1639="",0,IFERROR(IF(VLOOKUP(T1639,T$38:T1638,1,0)&gt;0,0,0),1))</f>
        <v>0</v>
      </c>
      <c r="T1639" s="16">
        <f>IF(DATOS!J1602=P$39,DATOS!C1602,"")</f>
        <v>0</v>
      </c>
    </row>
    <row r="1640" spans="18:20">
      <c r="R1640">
        <f t="shared" si="28"/>
        <v>1</v>
      </c>
      <c r="S1640">
        <f>IF(T1640="",0,IFERROR(IF(VLOOKUP(T1640,T$38:T1639,1,0)&gt;0,0,0),1))</f>
        <v>0</v>
      </c>
      <c r="T1640" s="16">
        <f>IF(DATOS!J1603=P$39,DATOS!C1603,"")</f>
        <v>0</v>
      </c>
    </row>
    <row r="1641" spans="18:20">
      <c r="R1641">
        <f t="shared" si="28"/>
        <v>1</v>
      </c>
      <c r="S1641">
        <f>IF(T1641="",0,IFERROR(IF(VLOOKUP(T1641,T$38:T1640,1,0)&gt;0,0,0),1))</f>
        <v>0</v>
      </c>
      <c r="T1641" s="16">
        <f>IF(DATOS!J1604=P$39,DATOS!C1604,"")</f>
        <v>0</v>
      </c>
    </row>
    <row r="1642" spans="18:20">
      <c r="R1642">
        <f t="shared" si="28"/>
        <v>1</v>
      </c>
      <c r="S1642">
        <f>IF(T1642="",0,IFERROR(IF(VLOOKUP(T1642,T$38:T1641,1,0)&gt;0,0,0),1))</f>
        <v>0</v>
      </c>
      <c r="T1642" s="16">
        <f>IF(DATOS!J1605=P$39,DATOS!C1605,"")</f>
        <v>0</v>
      </c>
    </row>
    <row r="1643" spans="18:20">
      <c r="R1643">
        <f t="shared" si="28"/>
        <v>1</v>
      </c>
      <c r="S1643">
        <f>IF(T1643="",0,IFERROR(IF(VLOOKUP(T1643,T$38:T1642,1,0)&gt;0,0,0),1))</f>
        <v>0</v>
      </c>
      <c r="T1643" s="16">
        <f>IF(DATOS!J1606=P$39,DATOS!C1606,"")</f>
        <v>0</v>
      </c>
    </row>
    <row r="1644" spans="18:20">
      <c r="R1644">
        <f t="shared" si="28"/>
        <v>1</v>
      </c>
      <c r="S1644">
        <f>IF(T1644="",0,IFERROR(IF(VLOOKUP(T1644,T$38:T1643,1,0)&gt;0,0,0),1))</f>
        <v>0</v>
      </c>
      <c r="T1644" s="16">
        <f>IF(DATOS!J1607=P$39,DATOS!C1607,"")</f>
        <v>0</v>
      </c>
    </row>
    <row r="1645" spans="18:20">
      <c r="R1645">
        <f t="shared" si="28"/>
        <v>1</v>
      </c>
      <c r="S1645">
        <f>IF(T1645="",0,IFERROR(IF(VLOOKUP(T1645,T$38:T1644,1,0)&gt;0,0,0),1))</f>
        <v>0</v>
      </c>
      <c r="T1645" s="16">
        <f>IF(DATOS!J1608=P$39,DATOS!C1608,"")</f>
        <v>0</v>
      </c>
    </row>
    <row r="1646" spans="18:20">
      <c r="R1646">
        <f t="shared" si="28"/>
        <v>1</v>
      </c>
      <c r="S1646">
        <f>IF(T1646="",0,IFERROR(IF(VLOOKUP(T1646,T$38:T1645,1,0)&gt;0,0,0),1))</f>
        <v>0</v>
      </c>
      <c r="T1646" s="16">
        <f>IF(DATOS!J1609=P$39,DATOS!C1609,"")</f>
        <v>0</v>
      </c>
    </row>
    <row r="1647" spans="18:20">
      <c r="R1647">
        <f t="shared" si="28"/>
        <v>1</v>
      </c>
      <c r="S1647">
        <f>IF(T1647="",0,IFERROR(IF(VLOOKUP(T1647,T$38:T1646,1,0)&gt;0,0,0),1))</f>
        <v>0</v>
      </c>
      <c r="T1647" s="16">
        <f>IF(DATOS!J1610=P$39,DATOS!C1610,"")</f>
        <v>0</v>
      </c>
    </row>
    <row r="1648" spans="18:20">
      <c r="R1648">
        <f t="shared" si="28"/>
        <v>1</v>
      </c>
      <c r="S1648">
        <f>IF(T1648="",0,IFERROR(IF(VLOOKUP(T1648,T$38:T1647,1,0)&gt;0,0,0),1))</f>
        <v>0</v>
      </c>
      <c r="T1648" s="16">
        <f>IF(DATOS!J1611=P$39,DATOS!C1611,"")</f>
        <v>0</v>
      </c>
    </row>
    <row r="1649" spans="18:20">
      <c r="R1649">
        <f t="shared" si="28"/>
        <v>1</v>
      </c>
      <c r="S1649">
        <f>IF(T1649="",0,IFERROR(IF(VLOOKUP(T1649,T$38:T1648,1,0)&gt;0,0,0),1))</f>
        <v>0</v>
      </c>
      <c r="T1649" s="16">
        <f>IF(DATOS!J1612=P$39,DATOS!C1612,"")</f>
        <v>0</v>
      </c>
    </row>
    <row r="1650" spans="18:20">
      <c r="R1650">
        <f t="shared" si="28"/>
        <v>1</v>
      </c>
      <c r="S1650">
        <f>IF(T1650="",0,IFERROR(IF(VLOOKUP(T1650,T$38:T1649,1,0)&gt;0,0,0),1))</f>
        <v>0</v>
      </c>
      <c r="T1650" s="16">
        <f>IF(DATOS!J1613=P$39,DATOS!C1613,"")</f>
        <v>0</v>
      </c>
    </row>
    <row r="1651" spans="18:20">
      <c r="R1651">
        <f t="shared" si="28"/>
        <v>1</v>
      </c>
      <c r="S1651">
        <f>IF(T1651="",0,IFERROR(IF(VLOOKUP(T1651,T$38:T1650,1,0)&gt;0,0,0),1))</f>
        <v>0</v>
      </c>
      <c r="T1651" s="16">
        <f>IF(DATOS!J1614=P$39,DATOS!C1614,"")</f>
        <v>0</v>
      </c>
    </row>
    <row r="1652" spans="18:20">
      <c r="R1652">
        <f t="shared" si="28"/>
        <v>1</v>
      </c>
      <c r="S1652">
        <f>IF(T1652="",0,IFERROR(IF(VLOOKUP(T1652,T$38:T1651,1,0)&gt;0,0,0),1))</f>
        <v>0</v>
      </c>
      <c r="T1652" s="16">
        <f>IF(DATOS!J1615=P$39,DATOS!C1615,"")</f>
        <v>0</v>
      </c>
    </row>
    <row r="1653" spans="18:20">
      <c r="R1653">
        <f t="shared" si="28"/>
        <v>1</v>
      </c>
      <c r="S1653">
        <f>IF(T1653="",0,IFERROR(IF(VLOOKUP(T1653,T$38:T1652,1,0)&gt;0,0,0),1))</f>
        <v>0</v>
      </c>
      <c r="T1653" s="16">
        <f>IF(DATOS!J1616=P$39,DATOS!C1616,"")</f>
        <v>0</v>
      </c>
    </row>
    <row r="1654" spans="18:20">
      <c r="R1654">
        <f t="shared" si="28"/>
        <v>1</v>
      </c>
      <c r="S1654">
        <f>IF(T1654="",0,IFERROR(IF(VLOOKUP(T1654,T$38:T1653,1,0)&gt;0,0,0),1))</f>
        <v>0</v>
      </c>
      <c r="T1654" s="16">
        <f>IF(DATOS!J1617=P$39,DATOS!C1617,"")</f>
        <v>0</v>
      </c>
    </row>
    <row r="1655" spans="18:20">
      <c r="R1655">
        <f t="shared" si="28"/>
        <v>1</v>
      </c>
      <c r="S1655">
        <f>IF(T1655="",0,IFERROR(IF(VLOOKUP(T1655,T$38:T1654,1,0)&gt;0,0,0),1))</f>
        <v>0</v>
      </c>
      <c r="T1655" s="16">
        <f>IF(DATOS!J1618=P$39,DATOS!C1618,"")</f>
        <v>0</v>
      </c>
    </row>
    <row r="1656" spans="18:20">
      <c r="R1656">
        <f t="shared" si="28"/>
        <v>1</v>
      </c>
      <c r="S1656">
        <f>IF(T1656="",0,IFERROR(IF(VLOOKUP(T1656,T$38:T1655,1,0)&gt;0,0,0),1))</f>
        <v>0</v>
      </c>
      <c r="T1656" s="16">
        <f>IF(DATOS!J1619=P$39,DATOS!C1619,"")</f>
        <v>0</v>
      </c>
    </row>
    <row r="1657" spans="18:20">
      <c r="R1657">
        <f t="shared" si="28"/>
        <v>1</v>
      </c>
      <c r="S1657">
        <f>IF(T1657="",0,IFERROR(IF(VLOOKUP(T1657,T$38:T1656,1,0)&gt;0,0,0),1))</f>
        <v>0</v>
      </c>
      <c r="T1657" s="16">
        <f>IF(DATOS!J1620=P$39,DATOS!C1620,"")</f>
        <v>0</v>
      </c>
    </row>
    <row r="1658" spans="18:20">
      <c r="R1658">
        <f t="shared" si="28"/>
        <v>1</v>
      </c>
      <c r="S1658">
        <f>IF(T1658="",0,IFERROR(IF(VLOOKUP(T1658,T$38:T1657,1,0)&gt;0,0,0),1))</f>
        <v>0</v>
      </c>
      <c r="T1658" s="16">
        <f>IF(DATOS!J1621=P$39,DATOS!C1621,"")</f>
        <v>0</v>
      </c>
    </row>
    <row r="1659" spans="18:20">
      <c r="R1659">
        <f t="shared" si="28"/>
        <v>1</v>
      </c>
      <c r="S1659">
        <f>IF(T1659="",0,IFERROR(IF(VLOOKUP(T1659,T$38:T1658,1,0)&gt;0,0,0),1))</f>
        <v>0</v>
      </c>
      <c r="T1659" s="16">
        <f>IF(DATOS!J1622=P$39,DATOS!C1622,"")</f>
        <v>0</v>
      </c>
    </row>
    <row r="1660" spans="18:20">
      <c r="R1660">
        <f t="shared" si="28"/>
        <v>1</v>
      </c>
      <c r="S1660">
        <f>IF(T1660="",0,IFERROR(IF(VLOOKUP(T1660,T$38:T1659,1,0)&gt;0,0,0),1))</f>
        <v>0</v>
      </c>
      <c r="T1660" s="16">
        <f>IF(DATOS!J1623=P$39,DATOS!C1623,"")</f>
        <v>0</v>
      </c>
    </row>
    <row r="1661" spans="18:20">
      <c r="R1661">
        <f t="shared" si="28"/>
        <v>1</v>
      </c>
      <c r="S1661">
        <f>IF(T1661="",0,IFERROR(IF(VLOOKUP(T1661,T$38:T1660,1,0)&gt;0,0,0),1))</f>
        <v>0</v>
      </c>
      <c r="T1661" s="16">
        <f>IF(DATOS!J1624=P$39,DATOS!C1624,"")</f>
        <v>0</v>
      </c>
    </row>
    <row r="1662" spans="18:20">
      <c r="R1662">
        <f t="shared" si="28"/>
        <v>1</v>
      </c>
      <c r="S1662">
        <f>IF(T1662="",0,IFERROR(IF(VLOOKUP(T1662,T$38:T1661,1,0)&gt;0,0,0),1))</f>
        <v>0</v>
      </c>
      <c r="T1662" s="16">
        <f>IF(DATOS!J1625=P$39,DATOS!C1625,"")</f>
        <v>0</v>
      </c>
    </row>
    <row r="1663" spans="18:20">
      <c r="R1663">
        <f t="shared" si="28"/>
        <v>1</v>
      </c>
      <c r="S1663">
        <f>IF(T1663="",0,IFERROR(IF(VLOOKUP(T1663,T$38:T1662,1,0)&gt;0,0,0),1))</f>
        <v>0</v>
      </c>
      <c r="T1663" s="16">
        <f>IF(DATOS!J1626=P$39,DATOS!C1626,"")</f>
        <v>0</v>
      </c>
    </row>
    <row r="1664" spans="18:20">
      <c r="R1664">
        <f t="shared" si="28"/>
        <v>1</v>
      </c>
      <c r="S1664">
        <f>IF(T1664="",0,IFERROR(IF(VLOOKUP(T1664,T$38:T1663,1,0)&gt;0,0,0),1))</f>
        <v>0</v>
      </c>
      <c r="T1664" s="16">
        <f>IF(DATOS!J1627=P$39,DATOS!C1627,"")</f>
        <v>0</v>
      </c>
    </row>
    <row r="1665" spans="18:20">
      <c r="R1665">
        <f t="shared" si="28"/>
        <v>1</v>
      </c>
      <c r="S1665">
        <f>IF(T1665="",0,IFERROR(IF(VLOOKUP(T1665,T$38:T1664,1,0)&gt;0,0,0),1))</f>
        <v>0</v>
      </c>
      <c r="T1665" s="16">
        <f>IF(DATOS!J1628=P$39,DATOS!C1628,"")</f>
        <v>0</v>
      </c>
    </row>
    <row r="1666" spans="18:20">
      <c r="R1666">
        <f t="shared" si="28"/>
        <v>1</v>
      </c>
      <c r="S1666">
        <f>IF(T1666="",0,IFERROR(IF(VLOOKUP(T1666,T$38:T1665,1,0)&gt;0,0,0),1))</f>
        <v>0</v>
      </c>
      <c r="T1666" s="16">
        <f>IF(DATOS!J1629=P$39,DATOS!C1629,"")</f>
        <v>0</v>
      </c>
    </row>
    <row r="1667" spans="18:20">
      <c r="R1667">
        <f t="shared" si="28"/>
        <v>1</v>
      </c>
      <c r="S1667">
        <f>IF(T1667="",0,IFERROR(IF(VLOOKUP(T1667,T$38:T1666,1,0)&gt;0,0,0),1))</f>
        <v>0</v>
      </c>
      <c r="T1667" s="16">
        <f>IF(DATOS!J1630=P$39,DATOS!C1630,"")</f>
        <v>0</v>
      </c>
    </row>
    <row r="1668" spans="18:20">
      <c r="R1668">
        <f t="shared" si="28"/>
        <v>1</v>
      </c>
      <c r="S1668">
        <f>IF(T1668="",0,IFERROR(IF(VLOOKUP(T1668,T$38:T1667,1,0)&gt;0,0,0),1))</f>
        <v>0</v>
      </c>
      <c r="T1668" s="16">
        <f>IF(DATOS!J1631=P$39,DATOS!C1631,"")</f>
        <v>0</v>
      </c>
    </row>
    <row r="1669" spans="18:20">
      <c r="R1669">
        <f t="shared" si="28"/>
        <v>1</v>
      </c>
      <c r="S1669">
        <f>IF(T1669="",0,IFERROR(IF(VLOOKUP(T1669,T$38:T1668,1,0)&gt;0,0,0),1))</f>
        <v>0</v>
      </c>
      <c r="T1669" s="16">
        <f>IF(DATOS!J1632=P$39,DATOS!C1632,"")</f>
        <v>0</v>
      </c>
    </row>
    <row r="1670" spans="18:20">
      <c r="R1670">
        <f t="shared" si="28"/>
        <v>1</v>
      </c>
      <c r="S1670">
        <f>IF(T1670="",0,IFERROR(IF(VLOOKUP(T1670,T$38:T1669,1,0)&gt;0,0,0),1))</f>
        <v>0</v>
      </c>
      <c r="T1670" s="16">
        <f>IF(DATOS!J1633=P$39,DATOS!C1633,"")</f>
        <v>0</v>
      </c>
    </row>
    <row r="1671" spans="18:20">
      <c r="R1671">
        <f t="shared" si="28"/>
        <v>1</v>
      </c>
      <c r="S1671">
        <f>IF(T1671="",0,IFERROR(IF(VLOOKUP(T1671,T$38:T1670,1,0)&gt;0,0,0),1))</f>
        <v>0</v>
      </c>
      <c r="T1671" s="16">
        <f>IF(DATOS!J1634=P$39,DATOS!C1634,"")</f>
        <v>0</v>
      </c>
    </row>
    <row r="1672" spans="18:20">
      <c r="R1672">
        <f t="shared" si="28"/>
        <v>1</v>
      </c>
      <c r="S1672">
        <f>IF(T1672="",0,IFERROR(IF(VLOOKUP(T1672,T$38:T1671,1,0)&gt;0,0,0),1))</f>
        <v>0</v>
      </c>
      <c r="T1672" s="16">
        <f>IF(DATOS!J1635=P$39,DATOS!C1635,"")</f>
        <v>0</v>
      </c>
    </row>
    <row r="1673" spans="18:20">
      <c r="R1673">
        <f t="shared" si="28"/>
        <v>1</v>
      </c>
      <c r="S1673">
        <f>IF(T1673="",0,IFERROR(IF(VLOOKUP(T1673,T$38:T1672,1,0)&gt;0,0,0),1))</f>
        <v>0</v>
      </c>
      <c r="T1673" s="16">
        <f>IF(DATOS!J1636=P$39,DATOS!C1636,"")</f>
        <v>0</v>
      </c>
    </row>
    <row r="1674" spans="18:20">
      <c r="R1674">
        <f t="shared" si="28"/>
        <v>1</v>
      </c>
      <c r="S1674">
        <f>IF(T1674="",0,IFERROR(IF(VLOOKUP(T1674,T$38:T1673,1,0)&gt;0,0,0),1))</f>
        <v>0</v>
      </c>
      <c r="T1674" s="16">
        <f>IF(DATOS!J1637=P$39,DATOS!C1637,"")</f>
        <v>0</v>
      </c>
    </row>
    <row r="1675" spans="18:20">
      <c r="R1675">
        <f t="shared" si="28"/>
        <v>1</v>
      </c>
      <c r="S1675">
        <f>IF(T1675="",0,IFERROR(IF(VLOOKUP(T1675,T$38:T1674,1,0)&gt;0,0,0),1))</f>
        <v>0</v>
      </c>
      <c r="T1675" s="16">
        <f>IF(DATOS!J1638=P$39,DATOS!C1638,"")</f>
        <v>0</v>
      </c>
    </row>
    <row r="1676" spans="18:20">
      <c r="R1676">
        <f t="shared" si="28"/>
        <v>1</v>
      </c>
      <c r="S1676">
        <f>IF(T1676="",0,IFERROR(IF(VLOOKUP(T1676,T$38:T1675,1,0)&gt;0,0,0),1))</f>
        <v>0</v>
      </c>
      <c r="T1676" s="16">
        <f>IF(DATOS!J1639=P$39,DATOS!C1639,"")</f>
        <v>0</v>
      </c>
    </row>
    <row r="1677" spans="18:20">
      <c r="R1677">
        <f t="shared" si="28"/>
        <v>1</v>
      </c>
      <c r="S1677">
        <f>IF(T1677="",0,IFERROR(IF(VLOOKUP(T1677,T$38:T1676,1,0)&gt;0,0,0),1))</f>
        <v>0</v>
      </c>
      <c r="T1677" s="16">
        <f>IF(DATOS!J1640=P$39,DATOS!C1640,"")</f>
        <v>0</v>
      </c>
    </row>
    <row r="1678" spans="18:20">
      <c r="R1678">
        <f t="shared" si="28"/>
        <v>1</v>
      </c>
      <c r="S1678">
        <f>IF(T1678="",0,IFERROR(IF(VLOOKUP(T1678,T$38:T1677,1,0)&gt;0,0,0),1))</f>
        <v>0</v>
      </c>
      <c r="T1678" s="16">
        <f>IF(DATOS!J1641=P$39,DATOS!C1641,"")</f>
        <v>0</v>
      </c>
    </row>
    <row r="1679" spans="18:20">
      <c r="R1679">
        <f t="shared" si="28"/>
        <v>1</v>
      </c>
      <c r="S1679">
        <f>IF(T1679="",0,IFERROR(IF(VLOOKUP(T1679,T$38:T1678,1,0)&gt;0,0,0),1))</f>
        <v>0</v>
      </c>
      <c r="T1679" s="16">
        <f>IF(DATOS!J1642=P$39,DATOS!C1642,"")</f>
        <v>0</v>
      </c>
    </row>
    <row r="1680" spans="18:20">
      <c r="R1680">
        <f t="shared" si="28"/>
        <v>1</v>
      </c>
      <c r="S1680">
        <f>IF(T1680="",0,IFERROR(IF(VLOOKUP(T1680,T$38:T1679,1,0)&gt;0,0,0),1))</f>
        <v>0</v>
      </c>
      <c r="T1680" s="16">
        <f>IF(DATOS!J1643=P$39,DATOS!C1643,"")</f>
        <v>0</v>
      </c>
    </row>
    <row r="1681" spans="18:20">
      <c r="R1681">
        <f t="shared" si="28"/>
        <v>1</v>
      </c>
      <c r="S1681">
        <f>IF(T1681="",0,IFERROR(IF(VLOOKUP(T1681,T$38:T1680,1,0)&gt;0,0,0),1))</f>
        <v>0</v>
      </c>
      <c r="T1681" s="16">
        <f>IF(DATOS!J1644=P$39,DATOS!C1644,"")</f>
        <v>0</v>
      </c>
    </row>
    <row r="1682" spans="18:20">
      <c r="R1682">
        <f t="shared" si="28"/>
        <v>1</v>
      </c>
      <c r="S1682">
        <f>IF(T1682="",0,IFERROR(IF(VLOOKUP(T1682,T$38:T1681,1,0)&gt;0,0,0),1))</f>
        <v>0</v>
      </c>
      <c r="T1682" s="16">
        <f>IF(DATOS!J1645=P$39,DATOS!C1645,"")</f>
        <v>0</v>
      </c>
    </row>
    <row r="1683" spans="18:20">
      <c r="R1683">
        <f t="shared" si="28"/>
        <v>1</v>
      </c>
      <c r="S1683">
        <f>IF(T1683="",0,IFERROR(IF(VLOOKUP(T1683,T$38:T1682,1,0)&gt;0,0,0),1))</f>
        <v>0</v>
      </c>
      <c r="T1683" s="16">
        <f>IF(DATOS!J1646=P$39,DATOS!C1646,"")</f>
        <v>0</v>
      </c>
    </row>
    <row r="1684" spans="18:20">
      <c r="R1684">
        <f t="shared" si="28"/>
        <v>1</v>
      </c>
      <c r="S1684">
        <f>IF(T1684="",0,IFERROR(IF(VLOOKUP(T1684,T$38:T1683,1,0)&gt;0,0,0),1))</f>
        <v>0</v>
      </c>
      <c r="T1684" s="16">
        <f>IF(DATOS!J1647=P$39,DATOS!C1647,"")</f>
        <v>0</v>
      </c>
    </row>
    <row r="1685" spans="18:20">
      <c r="R1685">
        <f t="shared" si="28"/>
        <v>1</v>
      </c>
      <c r="S1685">
        <f>IF(T1685="",0,IFERROR(IF(VLOOKUP(T1685,T$38:T1684,1,0)&gt;0,0,0),1))</f>
        <v>0</v>
      </c>
      <c r="T1685" s="16">
        <f>IF(DATOS!J1648=P$39,DATOS!C1648,"")</f>
        <v>0</v>
      </c>
    </row>
    <row r="1686" spans="18:20">
      <c r="R1686">
        <f t="shared" si="28"/>
        <v>1</v>
      </c>
      <c r="S1686">
        <f>IF(T1686="",0,IFERROR(IF(VLOOKUP(T1686,T$38:T1685,1,0)&gt;0,0,0),1))</f>
        <v>0</v>
      </c>
      <c r="T1686" s="16">
        <f>IF(DATOS!J1649=P$39,DATOS!C1649,"")</f>
        <v>0</v>
      </c>
    </row>
    <row r="1687" spans="18:20">
      <c r="R1687">
        <f t="shared" si="28"/>
        <v>1</v>
      </c>
      <c r="S1687">
        <f>IF(T1687="",0,IFERROR(IF(VLOOKUP(T1687,T$38:T1686,1,0)&gt;0,0,0),1))</f>
        <v>0</v>
      </c>
      <c r="T1687" s="16">
        <f>IF(DATOS!J1650=P$39,DATOS!C1650,"")</f>
        <v>0</v>
      </c>
    </row>
    <row r="1688" spans="18:20">
      <c r="R1688">
        <f t="shared" si="28"/>
        <v>1</v>
      </c>
      <c r="S1688">
        <f>IF(T1688="",0,IFERROR(IF(VLOOKUP(T1688,T$38:T1687,1,0)&gt;0,0,0),1))</f>
        <v>0</v>
      </c>
      <c r="T1688" s="16">
        <f>IF(DATOS!J1651=P$39,DATOS!C1651,"")</f>
        <v>0</v>
      </c>
    </row>
    <row r="1689" spans="18:20">
      <c r="R1689">
        <f t="shared" si="28"/>
        <v>1</v>
      </c>
      <c r="S1689">
        <f>IF(T1689="",0,IFERROR(IF(VLOOKUP(T1689,T$38:T1688,1,0)&gt;0,0,0),1))</f>
        <v>0</v>
      </c>
      <c r="T1689" s="16">
        <f>IF(DATOS!J1652=P$39,DATOS!C1652,"")</f>
        <v>0</v>
      </c>
    </row>
    <row r="1690" spans="18:20">
      <c r="R1690">
        <f t="shared" si="28"/>
        <v>1</v>
      </c>
      <c r="S1690">
        <f>IF(T1690="",0,IFERROR(IF(VLOOKUP(T1690,T$38:T1689,1,0)&gt;0,0,0),1))</f>
        <v>0</v>
      </c>
      <c r="T1690" s="16">
        <f>IF(DATOS!J1653=P$39,DATOS!C1653,"")</f>
        <v>0</v>
      </c>
    </row>
    <row r="1691" spans="18:20">
      <c r="R1691">
        <f t="shared" si="28"/>
        <v>1</v>
      </c>
      <c r="S1691">
        <f>IF(T1691="",0,IFERROR(IF(VLOOKUP(T1691,T$38:T1690,1,0)&gt;0,0,0),1))</f>
        <v>0</v>
      </c>
      <c r="T1691" s="16">
        <f>IF(DATOS!J1654=P$39,DATOS!C1654,"")</f>
        <v>0</v>
      </c>
    </row>
    <row r="1692" spans="18:20">
      <c r="R1692">
        <f t="shared" si="28"/>
        <v>1</v>
      </c>
      <c r="S1692">
        <f>IF(T1692="",0,IFERROR(IF(VLOOKUP(T1692,T$38:T1691,1,0)&gt;0,0,0),1))</f>
        <v>0</v>
      </c>
      <c r="T1692" s="16">
        <f>IF(DATOS!J1655=P$39,DATOS!C1655,"")</f>
        <v>0</v>
      </c>
    </row>
    <row r="1693" spans="18:20">
      <c r="R1693">
        <f t="shared" si="28"/>
        <v>1</v>
      </c>
      <c r="S1693">
        <f>IF(T1693="",0,IFERROR(IF(VLOOKUP(T1693,T$38:T1692,1,0)&gt;0,0,0),1))</f>
        <v>0</v>
      </c>
      <c r="T1693" s="16">
        <f>IF(DATOS!J1656=P$39,DATOS!C1656,"")</f>
        <v>0</v>
      </c>
    </row>
    <row r="1694" spans="18:20">
      <c r="R1694">
        <f t="shared" si="28"/>
        <v>1</v>
      </c>
      <c r="S1694">
        <f>IF(T1694="",0,IFERROR(IF(VLOOKUP(T1694,T$38:T1693,1,0)&gt;0,0,0),1))</f>
        <v>0</v>
      </c>
      <c r="T1694" s="16">
        <f>IF(DATOS!J1657=P$39,DATOS!C1657,"")</f>
        <v>0</v>
      </c>
    </row>
    <row r="1695" spans="18:20">
      <c r="R1695">
        <f t="shared" si="28"/>
        <v>1</v>
      </c>
      <c r="S1695">
        <f>IF(T1695="",0,IFERROR(IF(VLOOKUP(T1695,T$38:T1694,1,0)&gt;0,0,0),1))</f>
        <v>0</v>
      </c>
      <c r="T1695" s="16">
        <f>IF(DATOS!J1658=P$39,DATOS!C1658,"")</f>
        <v>0</v>
      </c>
    </row>
    <row r="1696" spans="18:20">
      <c r="R1696">
        <f t="shared" si="28"/>
        <v>1</v>
      </c>
      <c r="S1696">
        <f>IF(T1696="",0,IFERROR(IF(VLOOKUP(T1696,T$38:T1695,1,0)&gt;0,0,0),1))</f>
        <v>0</v>
      </c>
      <c r="T1696" s="16">
        <f>IF(DATOS!J1659=P$39,DATOS!C1659,"")</f>
        <v>0</v>
      </c>
    </row>
    <row r="1697" spans="18:20">
      <c r="R1697">
        <f t="shared" si="28"/>
        <v>1</v>
      </c>
      <c r="S1697">
        <f>IF(T1697="",0,IFERROR(IF(VLOOKUP(T1697,T$38:T1696,1,0)&gt;0,0,0),1))</f>
        <v>0</v>
      </c>
      <c r="T1697" s="16">
        <f>IF(DATOS!J1660=P$39,DATOS!C1660,"")</f>
        <v>0</v>
      </c>
    </row>
    <row r="1698" spans="18:20">
      <c r="R1698">
        <f t="shared" si="28"/>
        <v>1</v>
      </c>
      <c r="S1698">
        <f>IF(T1698="",0,IFERROR(IF(VLOOKUP(T1698,T$38:T1697,1,0)&gt;0,0,0),1))</f>
        <v>0</v>
      </c>
      <c r="T1698" s="16">
        <f>IF(DATOS!J1661=P$39,DATOS!C1661,"")</f>
        <v>0</v>
      </c>
    </row>
    <row r="1699" spans="18:20">
      <c r="R1699">
        <f t="shared" si="28"/>
        <v>1</v>
      </c>
      <c r="S1699">
        <f>IF(T1699="",0,IFERROR(IF(VLOOKUP(T1699,T$38:T1698,1,0)&gt;0,0,0),1))</f>
        <v>0</v>
      </c>
      <c r="T1699" s="16">
        <f>IF(DATOS!J1662=P$39,DATOS!C1662,"")</f>
        <v>0</v>
      </c>
    </row>
    <row r="1700" spans="18:20">
      <c r="R1700">
        <f t="shared" si="28"/>
        <v>1</v>
      </c>
      <c r="S1700">
        <f>IF(T1700="",0,IFERROR(IF(VLOOKUP(T1700,T$38:T1699,1,0)&gt;0,0,0),1))</f>
        <v>0</v>
      </c>
      <c r="T1700" s="16">
        <f>IF(DATOS!J1663=P$39,DATOS!C1663,"")</f>
        <v>0</v>
      </c>
    </row>
    <row r="1701" spans="18:20">
      <c r="R1701">
        <f t="shared" si="28"/>
        <v>1</v>
      </c>
      <c r="S1701">
        <f>IF(T1701="",0,IFERROR(IF(VLOOKUP(T1701,T$38:T1700,1,0)&gt;0,0,0),1))</f>
        <v>0</v>
      </c>
      <c r="T1701" s="16">
        <f>IF(DATOS!J1664=P$39,DATOS!C1664,"")</f>
        <v>0</v>
      </c>
    </row>
    <row r="1702" spans="18:20">
      <c r="R1702">
        <f t="shared" si="28"/>
        <v>1</v>
      </c>
      <c r="S1702">
        <f>IF(T1702="",0,IFERROR(IF(VLOOKUP(T1702,T$38:T1701,1,0)&gt;0,0,0),1))</f>
        <v>0</v>
      </c>
      <c r="T1702" s="16">
        <f>IF(DATOS!J1665=P$39,DATOS!C1665,"")</f>
        <v>0</v>
      </c>
    </row>
    <row r="1703" spans="18:20">
      <c r="R1703">
        <f t="shared" ref="R1703:R1766" si="29">R1702+S1703</f>
        <v>1</v>
      </c>
      <c r="S1703">
        <f>IF(T1703="",0,IFERROR(IF(VLOOKUP(T1703,T$38:T1702,1,0)&gt;0,0,0),1))</f>
        <v>0</v>
      </c>
      <c r="T1703" s="16">
        <f>IF(DATOS!J1666=P$39,DATOS!C1666,"")</f>
        <v>0</v>
      </c>
    </row>
    <row r="1704" spans="18:20">
      <c r="R1704">
        <f t="shared" si="29"/>
        <v>1</v>
      </c>
      <c r="S1704">
        <f>IF(T1704="",0,IFERROR(IF(VLOOKUP(T1704,T$38:T1703,1,0)&gt;0,0,0),1))</f>
        <v>0</v>
      </c>
      <c r="T1704" s="16">
        <f>IF(DATOS!J1667=P$39,DATOS!C1667,"")</f>
        <v>0</v>
      </c>
    </row>
    <row r="1705" spans="18:20">
      <c r="R1705">
        <f t="shared" si="29"/>
        <v>1</v>
      </c>
      <c r="S1705">
        <f>IF(T1705="",0,IFERROR(IF(VLOOKUP(T1705,T$38:T1704,1,0)&gt;0,0,0),1))</f>
        <v>0</v>
      </c>
      <c r="T1705" s="16">
        <f>IF(DATOS!J1668=P$39,DATOS!C1668,"")</f>
        <v>0</v>
      </c>
    </row>
    <row r="1706" spans="18:20">
      <c r="R1706">
        <f t="shared" si="29"/>
        <v>1</v>
      </c>
      <c r="S1706">
        <f>IF(T1706="",0,IFERROR(IF(VLOOKUP(T1706,T$38:T1705,1,0)&gt;0,0,0),1))</f>
        <v>0</v>
      </c>
      <c r="T1706" s="16">
        <f>IF(DATOS!J1669=P$39,DATOS!C1669,"")</f>
        <v>0</v>
      </c>
    </row>
    <row r="1707" spans="18:20">
      <c r="R1707">
        <f t="shared" si="29"/>
        <v>1</v>
      </c>
      <c r="S1707">
        <f>IF(T1707="",0,IFERROR(IF(VLOOKUP(T1707,T$38:T1706,1,0)&gt;0,0,0),1))</f>
        <v>0</v>
      </c>
      <c r="T1707" s="16">
        <f>IF(DATOS!J1670=P$39,DATOS!C1670,"")</f>
        <v>0</v>
      </c>
    </row>
    <row r="1708" spans="18:20">
      <c r="R1708">
        <f t="shared" si="29"/>
        <v>1</v>
      </c>
      <c r="S1708">
        <f>IF(T1708="",0,IFERROR(IF(VLOOKUP(T1708,T$38:T1707,1,0)&gt;0,0,0),1))</f>
        <v>0</v>
      </c>
      <c r="T1708" s="16">
        <f>IF(DATOS!J1671=P$39,DATOS!C1671,"")</f>
        <v>0</v>
      </c>
    </row>
    <row r="1709" spans="18:20">
      <c r="R1709">
        <f t="shared" si="29"/>
        <v>1</v>
      </c>
      <c r="S1709">
        <f>IF(T1709="",0,IFERROR(IF(VLOOKUP(T1709,T$38:T1708,1,0)&gt;0,0,0),1))</f>
        <v>0</v>
      </c>
      <c r="T1709" s="16">
        <f>IF(DATOS!J1672=P$39,DATOS!C1672,"")</f>
        <v>0</v>
      </c>
    </row>
    <row r="1710" spans="18:20">
      <c r="R1710">
        <f t="shared" si="29"/>
        <v>1</v>
      </c>
      <c r="S1710">
        <f>IF(T1710="",0,IFERROR(IF(VLOOKUP(T1710,T$38:T1709,1,0)&gt;0,0,0),1))</f>
        <v>0</v>
      </c>
      <c r="T1710" s="16">
        <f>IF(DATOS!J1673=P$39,DATOS!C1673,"")</f>
        <v>0</v>
      </c>
    </row>
    <row r="1711" spans="18:20">
      <c r="R1711">
        <f t="shared" si="29"/>
        <v>1</v>
      </c>
      <c r="S1711">
        <f>IF(T1711="",0,IFERROR(IF(VLOOKUP(T1711,T$38:T1710,1,0)&gt;0,0,0),1))</f>
        <v>0</v>
      </c>
      <c r="T1711" s="16">
        <f>IF(DATOS!J1674=P$39,DATOS!C1674,"")</f>
        <v>0</v>
      </c>
    </row>
    <row r="1712" spans="18:20">
      <c r="R1712">
        <f t="shared" si="29"/>
        <v>1</v>
      </c>
      <c r="S1712">
        <f>IF(T1712="",0,IFERROR(IF(VLOOKUP(T1712,T$38:T1711,1,0)&gt;0,0,0),1))</f>
        <v>0</v>
      </c>
      <c r="T1712" s="16">
        <f>IF(DATOS!J1675=P$39,DATOS!C1675,"")</f>
        <v>0</v>
      </c>
    </row>
    <row r="1713" spans="18:20">
      <c r="R1713">
        <f t="shared" si="29"/>
        <v>1</v>
      </c>
      <c r="S1713">
        <f>IF(T1713="",0,IFERROR(IF(VLOOKUP(T1713,T$38:T1712,1,0)&gt;0,0,0),1))</f>
        <v>0</v>
      </c>
      <c r="T1713" s="16">
        <f>IF(DATOS!J1676=P$39,DATOS!C1676,"")</f>
        <v>0</v>
      </c>
    </row>
    <row r="1714" spans="18:20">
      <c r="R1714">
        <f t="shared" si="29"/>
        <v>1</v>
      </c>
      <c r="S1714">
        <f>IF(T1714="",0,IFERROR(IF(VLOOKUP(T1714,T$38:T1713,1,0)&gt;0,0,0),1))</f>
        <v>0</v>
      </c>
      <c r="T1714" s="16">
        <f>IF(DATOS!J1677=P$39,DATOS!C1677,"")</f>
        <v>0</v>
      </c>
    </row>
    <row r="1715" spans="18:20">
      <c r="R1715">
        <f t="shared" si="29"/>
        <v>1</v>
      </c>
      <c r="S1715">
        <f>IF(T1715="",0,IFERROR(IF(VLOOKUP(T1715,T$38:T1714,1,0)&gt;0,0,0),1))</f>
        <v>0</v>
      </c>
      <c r="T1715" s="16">
        <f>IF(DATOS!J1678=P$39,DATOS!C1678,"")</f>
        <v>0</v>
      </c>
    </row>
    <row r="1716" spans="18:20">
      <c r="R1716">
        <f t="shared" si="29"/>
        <v>1</v>
      </c>
      <c r="S1716">
        <f>IF(T1716="",0,IFERROR(IF(VLOOKUP(T1716,T$38:T1715,1,0)&gt;0,0,0),1))</f>
        <v>0</v>
      </c>
      <c r="T1716" s="16">
        <f>IF(DATOS!J1679=P$39,DATOS!C1679,"")</f>
        <v>0</v>
      </c>
    </row>
    <row r="1717" spans="18:20">
      <c r="R1717">
        <f t="shared" si="29"/>
        <v>1</v>
      </c>
      <c r="S1717">
        <f>IF(T1717="",0,IFERROR(IF(VLOOKUP(T1717,T$38:T1716,1,0)&gt;0,0,0),1))</f>
        <v>0</v>
      </c>
      <c r="T1717" s="16">
        <f>IF(DATOS!J1680=P$39,DATOS!C1680,"")</f>
        <v>0</v>
      </c>
    </row>
    <row r="1718" spans="18:20">
      <c r="R1718">
        <f t="shared" si="29"/>
        <v>1</v>
      </c>
      <c r="S1718">
        <f>IF(T1718="",0,IFERROR(IF(VLOOKUP(T1718,T$38:T1717,1,0)&gt;0,0,0),1))</f>
        <v>0</v>
      </c>
      <c r="T1718" s="16">
        <f>IF(DATOS!J1681=P$39,DATOS!C1681,"")</f>
        <v>0</v>
      </c>
    </row>
    <row r="1719" spans="18:20">
      <c r="R1719">
        <f t="shared" si="29"/>
        <v>1</v>
      </c>
      <c r="S1719">
        <f>IF(T1719="",0,IFERROR(IF(VLOOKUP(T1719,T$38:T1718,1,0)&gt;0,0,0),1))</f>
        <v>0</v>
      </c>
      <c r="T1719" s="16">
        <f>IF(DATOS!J1682=P$39,DATOS!C1682,"")</f>
        <v>0</v>
      </c>
    </row>
    <row r="1720" spans="18:20">
      <c r="R1720">
        <f t="shared" si="29"/>
        <v>1</v>
      </c>
      <c r="S1720">
        <f>IF(T1720="",0,IFERROR(IF(VLOOKUP(T1720,T$38:T1719,1,0)&gt;0,0,0),1))</f>
        <v>0</v>
      </c>
      <c r="T1720" s="16">
        <f>IF(DATOS!J1683=P$39,DATOS!C1683,"")</f>
        <v>0</v>
      </c>
    </row>
    <row r="1721" spans="18:20">
      <c r="R1721">
        <f t="shared" si="29"/>
        <v>1</v>
      </c>
      <c r="S1721">
        <f>IF(T1721="",0,IFERROR(IF(VLOOKUP(T1721,T$38:T1720,1,0)&gt;0,0,0),1))</f>
        <v>0</v>
      </c>
      <c r="T1721" s="16">
        <f>IF(DATOS!J1684=P$39,DATOS!C1684,"")</f>
        <v>0</v>
      </c>
    </row>
    <row r="1722" spans="18:20">
      <c r="R1722">
        <f t="shared" si="29"/>
        <v>1</v>
      </c>
      <c r="S1722">
        <f>IF(T1722="",0,IFERROR(IF(VLOOKUP(T1722,T$38:T1721,1,0)&gt;0,0,0),1))</f>
        <v>0</v>
      </c>
      <c r="T1722" s="16">
        <f>IF(DATOS!J1685=P$39,DATOS!C1685,"")</f>
        <v>0</v>
      </c>
    </row>
    <row r="1723" spans="18:20">
      <c r="R1723">
        <f t="shared" si="29"/>
        <v>1</v>
      </c>
      <c r="S1723">
        <f>IF(T1723="",0,IFERROR(IF(VLOOKUP(T1723,T$38:T1722,1,0)&gt;0,0,0),1))</f>
        <v>0</v>
      </c>
      <c r="T1723" s="16">
        <f>IF(DATOS!J1686=P$39,DATOS!C1686,"")</f>
        <v>0</v>
      </c>
    </row>
    <row r="1724" spans="18:20">
      <c r="R1724">
        <f t="shared" si="29"/>
        <v>1</v>
      </c>
      <c r="S1724">
        <f>IF(T1724="",0,IFERROR(IF(VLOOKUP(T1724,T$38:T1723,1,0)&gt;0,0,0),1))</f>
        <v>0</v>
      </c>
      <c r="T1724" s="16">
        <f>IF(DATOS!J1687=P$39,DATOS!C1687,"")</f>
        <v>0</v>
      </c>
    </row>
    <row r="1725" spans="18:20">
      <c r="R1725">
        <f t="shared" si="29"/>
        <v>1</v>
      </c>
      <c r="S1725">
        <f>IF(T1725="",0,IFERROR(IF(VLOOKUP(T1725,T$38:T1724,1,0)&gt;0,0,0),1))</f>
        <v>0</v>
      </c>
      <c r="T1725" s="16">
        <f>IF(DATOS!J1688=P$39,DATOS!C1688,"")</f>
        <v>0</v>
      </c>
    </row>
    <row r="1726" spans="18:20">
      <c r="R1726">
        <f t="shared" si="29"/>
        <v>1</v>
      </c>
      <c r="S1726">
        <f>IF(T1726="",0,IFERROR(IF(VLOOKUP(T1726,T$38:T1725,1,0)&gt;0,0,0),1))</f>
        <v>0</v>
      </c>
      <c r="T1726" s="16">
        <f>IF(DATOS!J1689=P$39,DATOS!C1689,"")</f>
        <v>0</v>
      </c>
    </row>
    <row r="1727" spans="18:20">
      <c r="R1727">
        <f t="shared" si="29"/>
        <v>1</v>
      </c>
      <c r="S1727">
        <f>IF(T1727="",0,IFERROR(IF(VLOOKUP(T1727,T$38:T1726,1,0)&gt;0,0,0),1))</f>
        <v>0</v>
      </c>
      <c r="T1727" s="16">
        <f>IF(DATOS!J1690=P$39,DATOS!C1690,"")</f>
        <v>0</v>
      </c>
    </row>
    <row r="1728" spans="18:20">
      <c r="R1728">
        <f t="shared" si="29"/>
        <v>1</v>
      </c>
      <c r="S1728">
        <f>IF(T1728="",0,IFERROR(IF(VLOOKUP(T1728,T$38:T1727,1,0)&gt;0,0,0),1))</f>
        <v>0</v>
      </c>
      <c r="T1728" s="16">
        <f>IF(DATOS!J1691=P$39,DATOS!C1691,"")</f>
        <v>0</v>
      </c>
    </row>
    <row r="1729" spans="18:20">
      <c r="R1729">
        <f t="shared" si="29"/>
        <v>1</v>
      </c>
      <c r="S1729">
        <f>IF(T1729="",0,IFERROR(IF(VLOOKUP(T1729,T$38:T1728,1,0)&gt;0,0,0),1))</f>
        <v>0</v>
      </c>
      <c r="T1729" s="16">
        <f>IF(DATOS!J1692=P$39,DATOS!C1692,"")</f>
        <v>0</v>
      </c>
    </row>
    <row r="1730" spans="18:20">
      <c r="R1730">
        <f t="shared" si="29"/>
        <v>1</v>
      </c>
      <c r="S1730">
        <f>IF(T1730="",0,IFERROR(IF(VLOOKUP(T1730,T$38:T1729,1,0)&gt;0,0,0),1))</f>
        <v>0</v>
      </c>
      <c r="T1730" s="16">
        <f>IF(DATOS!J1693=P$39,DATOS!C1693,"")</f>
        <v>0</v>
      </c>
    </row>
    <row r="1731" spans="18:20">
      <c r="R1731">
        <f t="shared" si="29"/>
        <v>1</v>
      </c>
      <c r="S1731">
        <f>IF(T1731="",0,IFERROR(IF(VLOOKUP(T1731,T$38:T1730,1,0)&gt;0,0,0),1))</f>
        <v>0</v>
      </c>
      <c r="T1731" s="16">
        <f>IF(DATOS!J1694=P$39,DATOS!C1694,"")</f>
        <v>0</v>
      </c>
    </row>
    <row r="1732" spans="18:20">
      <c r="R1732">
        <f t="shared" si="29"/>
        <v>1</v>
      </c>
      <c r="S1732">
        <f>IF(T1732="",0,IFERROR(IF(VLOOKUP(T1732,T$38:T1731,1,0)&gt;0,0,0),1))</f>
        <v>0</v>
      </c>
      <c r="T1732" s="16">
        <f>IF(DATOS!J1695=P$39,DATOS!C1695,"")</f>
        <v>0</v>
      </c>
    </row>
    <row r="1733" spans="18:20">
      <c r="R1733">
        <f t="shared" si="29"/>
        <v>1</v>
      </c>
      <c r="S1733">
        <f>IF(T1733="",0,IFERROR(IF(VLOOKUP(T1733,T$38:T1732,1,0)&gt;0,0,0),1))</f>
        <v>0</v>
      </c>
      <c r="T1733" s="16">
        <f>IF(DATOS!J1696=P$39,DATOS!C1696,"")</f>
        <v>0</v>
      </c>
    </row>
    <row r="1734" spans="18:20">
      <c r="R1734">
        <f t="shared" si="29"/>
        <v>1</v>
      </c>
      <c r="S1734">
        <f>IF(T1734="",0,IFERROR(IF(VLOOKUP(T1734,T$38:T1733,1,0)&gt;0,0,0),1))</f>
        <v>0</v>
      </c>
      <c r="T1734" s="16">
        <f>IF(DATOS!J1697=P$39,DATOS!C1697,"")</f>
        <v>0</v>
      </c>
    </row>
    <row r="1735" spans="18:20">
      <c r="R1735">
        <f t="shared" si="29"/>
        <v>1</v>
      </c>
      <c r="S1735">
        <f>IF(T1735="",0,IFERROR(IF(VLOOKUP(T1735,T$38:T1734,1,0)&gt;0,0,0),1))</f>
        <v>0</v>
      </c>
      <c r="T1735" s="16">
        <f>IF(DATOS!J1698=P$39,DATOS!C1698,"")</f>
        <v>0</v>
      </c>
    </row>
    <row r="1736" spans="18:20">
      <c r="R1736">
        <f t="shared" si="29"/>
        <v>1</v>
      </c>
      <c r="S1736">
        <f>IF(T1736="",0,IFERROR(IF(VLOOKUP(T1736,T$38:T1735,1,0)&gt;0,0,0),1))</f>
        <v>0</v>
      </c>
      <c r="T1736" s="16">
        <f>IF(DATOS!J1699=P$39,DATOS!C1699,"")</f>
        <v>0</v>
      </c>
    </row>
    <row r="1737" spans="18:20">
      <c r="R1737">
        <f t="shared" si="29"/>
        <v>1</v>
      </c>
      <c r="S1737">
        <f>IF(T1737="",0,IFERROR(IF(VLOOKUP(T1737,T$38:T1736,1,0)&gt;0,0,0),1))</f>
        <v>0</v>
      </c>
      <c r="T1737" s="16">
        <f>IF(DATOS!J1700=P$39,DATOS!C1700,"")</f>
        <v>0</v>
      </c>
    </row>
    <row r="1738" spans="18:20">
      <c r="R1738">
        <f t="shared" si="29"/>
        <v>1</v>
      </c>
      <c r="S1738">
        <f>IF(T1738="",0,IFERROR(IF(VLOOKUP(T1738,T$38:T1737,1,0)&gt;0,0,0),1))</f>
        <v>0</v>
      </c>
      <c r="T1738" s="16">
        <f>IF(DATOS!J1701=P$39,DATOS!C1701,"")</f>
        <v>0</v>
      </c>
    </row>
    <row r="1739" spans="18:20">
      <c r="R1739">
        <f t="shared" si="29"/>
        <v>1</v>
      </c>
      <c r="S1739">
        <f>IF(T1739="",0,IFERROR(IF(VLOOKUP(T1739,T$38:T1738,1,0)&gt;0,0,0),1))</f>
        <v>0</v>
      </c>
      <c r="T1739" s="16">
        <f>IF(DATOS!J1702=P$39,DATOS!C1702,"")</f>
        <v>0</v>
      </c>
    </row>
    <row r="1740" spans="18:20">
      <c r="R1740">
        <f t="shared" si="29"/>
        <v>1</v>
      </c>
      <c r="S1740">
        <f>IF(T1740="",0,IFERROR(IF(VLOOKUP(T1740,T$38:T1739,1,0)&gt;0,0,0),1))</f>
        <v>0</v>
      </c>
      <c r="T1740" s="16">
        <f>IF(DATOS!J1703=P$39,DATOS!C1703,"")</f>
        <v>0</v>
      </c>
    </row>
    <row r="1741" spans="18:20">
      <c r="R1741">
        <f t="shared" si="29"/>
        <v>1</v>
      </c>
      <c r="S1741">
        <f>IF(T1741="",0,IFERROR(IF(VLOOKUP(T1741,T$38:T1740,1,0)&gt;0,0,0),1))</f>
        <v>0</v>
      </c>
      <c r="T1741" s="16">
        <f>IF(DATOS!J1704=P$39,DATOS!C1704,"")</f>
        <v>0</v>
      </c>
    </row>
    <row r="1742" spans="18:20">
      <c r="R1742">
        <f t="shared" si="29"/>
        <v>1</v>
      </c>
      <c r="S1742">
        <f>IF(T1742="",0,IFERROR(IF(VLOOKUP(T1742,T$38:T1741,1,0)&gt;0,0,0),1))</f>
        <v>0</v>
      </c>
      <c r="T1742" s="16">
        <f>IF(DATOS!J1705=P$39,DATOS!C1705,"")</f>
        <v>0</v>
      </c>
    </row>
    <row r="1743" spans="18:20">
      <c r="R1743">
        <f t="shared" si="29"/>
        <v>1</v>
      </c>
      <c r="S1743">
        <f>IF(T1743="",0,IFERROR(IF(VLOOKUP(T1743,T$38:T1742,1,0)&gt;0,0,0),1))</f>
        <v>0</v>
      </c>
      <c r="T1743" s="16">
        <f>IF(DATOS!J1706=P$39,DATOS!C1706,"")</f>
        <v>0</v>
      </c>
    </row>
    <row r="1744" spans="18:20">
      <c r="R1744">
        <f t="shared" si="29"/>
        <v>1</v>
      </c>
      <c r="S1744">
        <f>IF(T1744="",0,IFERROR(IF(VLOOKUP(T1744,T$38:T1743,1,0)&gt;0,0,0),1))</f>
        <v>0</v>
      </c>
      <c r="T1744" s="16">
        <f>IF(DATOS!J1707=P$39,DATOS!C1707,"")</f>
        <v>0</v>
      </c>
    </row>
    <row r="1745" spans="18:20">
      <c r="R1745">
        <f t="shared" si="29"/>
        <v>1</v>
      </c>
      <c r="S1745">
        <f>IF(T1745="",0,IFERROR(IF(VLOOKUP(T1745,T$38:T1744,1,0)&gt;0,0,0),1))</f>
        <v>0</v>
      </c>
      <c r="T1745" s="16">
        <f>IF(DATOS!J1708=P$39,DATOS!C1708,"")</f>
        <v>0</v>
      </c>
    </row>
    <row r="1746" spans="18:20">
      <c r="R1746">
        <f t="shared" si="29"/>
        <v>1</v>
      </c>
      <c r="S1746">
        <f>IF(T1746="",0,IFERROR(IF(VLOOKUP(T1746,T$38:T1745,1,0)&gt;0,0,0),1))</f>
        <v>0</v>
      </c>
      <c r="T1746" s="16">
        <f>IF(DATOS!J1709=P$39,DATOS!C1709,"")</f>
        <v>0</v>
      </c>
    </row>
    <row r="1747" spans="18:20">
      <c r="R1747">
        <f t="shared" si="29"/>
        <v>1</v>
      </c>
      <c r="S1747">
        <f>IF(T1747="",0,IFERROR(IF(VLOOKUP(T1747,T$38:T1746,1,0)&gt;0,0,0),1))</f>
        <v>0</v>
      </c>
      <c r="T1747" s="16">
        <f>IF(DATOS!J1710=P$39,DATOS!C1710,"")</f>
        <v>0</v>
      </c>
    </row>
    <row r="1748" spans="18:20">
      <c r="R1748">
        <f t="shared" si="29"/>
        <v>1</v>
      </c>
      <c r="S1748">
        <f>IF(T1748="",0,IFERROR(IF(VLOOKUP(T1748,T$38:T1747,1,0)&gt;0,0,0),1))</f>
        <v>0</v>
      </c>
      <c r="T1748" s="16">
        <f>IF(DATOS!J1711=P$39,DATOS!C1711,"")</f>
        <v>0</v>
      </c>
    </row>
    <row r="1749" spans="18:20">
      <c r="R1749">
        <f t="shared" si="29"/>
        <v>1</v>
      </c>
      <c r="S1749">
        <f>IF(T1749="",0,IFERROR(IF(VLOOKUP(T1749,T$38:T1748,1,0)&gt;0,0,0),1))</f>
        <v>0</v>
      </c>
      <c r="T1749" s="16">
        <f>IF(DATOS!J1712=P$39,DATOS!C1712,"")</f>
        <v>0</v>
      </c>
    </row>
    <row r="1750" spans="18:20">
      <c r="R1750">
        <f t="shared" si="29"/>
        <v>1</v>
      </c>
      <c r="S1750">
        <f>IF(T1750="",0,IFERROR(IF(VLOOKUP(T1750,T$38:T1749,1,0)&gt;0,0,0),1))</f>
        <v>0</v>
      </c>
      <c r="T1750" s="16">
        <f>IF(DATOS!J1713=P$39,DATOS!C1713,"")</f>
        <v>0</v>
      </c>
    </row>
    <row r="1751" spans="18:20">
      <c r="R1751">
        <f t="shared" si="29"/>
        <v>1</v>
      </c>
      <c r="S1751">
        <f>IF(T1751="",0,IFERROR(IF(VLOOKUP(T1751,T$38:T1750,1,0)&gt;0,0,0),1))</f>
        <v>0</v>
      </c>
      <c r="T1751" s="16">
        <f>IF(DATOS!J1714=P$39,DATOS!C1714,"")</f>
        <v>0</v>
      </c>
    </row>
    <row r="1752" spans="18:20">
      <c r="R1752">
        <f t="shared" si="29"/>
        <v>1</v>
      </c>
      <c r="S1752">
        <f>IF(T1752="",0,IFERROR(IF(VLOOKUP(T1752,T$38:T1751,1,0)&gt;0,0,0),1))</f>
        <v>0</v>
      </c>
      <c r="T1752" s="16">
        <f>IF(DATOS!J1715=P$39,DATOS!C1715,"")</f>
        <v>0</v>
      </c>
    </row>
    <row r="1753" spans="18:20">
      <c r="R1753">
        <f t="shared" si="29"/>
        <v>1</v>
      </c>
      <c r="S1753">
        <f>IF(T1753="",0,IFERROR(IF(VLOOKUP(T1753,T$38:T1752,1,0)&gt;0,0,0),1))</f>
        <v>0</v>
      </c>
      <c r="T1753" s="16">
        <f>IF(DATOS!J1716=P$39,DATOS!C1716,"")</f>
        <v>0</v>
      </c>
    </row>
    <row r="1754" spans="18:20">
      <c r="R1754">
        <f t="shared" si="29"/>
        <v>1</v>
      </c>
      <c r="S1754">
        <f>IF(T1754="",0,IFERROR(IF(VLOOKUP(T1754,T$38:T1753,1,0)&gt;0,0,0),1))</f>
        <v>0</v>
      </c>
      <c r="T1754" s="16">
        <f>IF(DATOS!J1717=P$39,DATOS!C1717,"")</f>
        <v>0</v>
      </c>
    </row>
    <row r="1755" spans="18:20">
      <c r="R1755">
        <f t="shared" si="29"/>
        <v>1</v>
      </c>
      <c r="S1755">
        <f>IF(T1755="",0,IFERROR(IF(VLOOKUP(T1755,T$38:T1754,1,0)&gt;0,0,0),1))</f>
        <v>0</v>
      </c>
      <c r="T1755" s="16">
        <f>IF(DATOS!J1718=P$39,DATOS!C1718,"")</f>
        <v>0</v>
      </c>
    </row>
    <row r="1756" spans="18:20">
      <c r="R1756">
        <f t="shared" si="29"/>
        <v>1</v>
      </c>
      <c r="S1756">
        <f>IF(T1756="",0,IFERROR(IF(VLOOKUP(T1756,T$38:T1755,1,0)&gt;0,0,0),1))</f>
        <v>0</v>
      </c>
      <c r="T1756" s="16">
        <f>IF(DATOS!J1719=P$39,DATOS!C1719,"")</f>
        <v>0</v>
      </c>
    </row>
    <row r="1757" spans="18:20">
      <c r="R1757">
        <f t="shared" si="29"/>
        <v>1</v>
      </c>
      <c r="S1757">
        <f>IF(T1757="",0,IFERROR(IF(VLOOKUP(T1757,T$38:T1756,1,0)&gt;0,0,0),1))</f>
        <v>0</v>
      </c>
      <c r="T1757" s="16">
        <f>IF(DATOS!J1720=P$39,DATOS!C1720,"")</f>
        <v>0</v>
      </c>
    </row>
    <row r="1758" spans="18:20">
      <c r="R1758">
        <f t="shared" si="29"/>
        <v>1</v>
      </c>
      <c r="S1758">
        <f>IF(T1758="",0,IFERROR(IF(VLOOKUP(T1758,T$38:T1757,1,0)&gt;0,0,0),1))</f>
        <v>0</v>
      </c>
      <c r="T1758" s="16">
        <f>IF(DATOS!J1721=P$39,DATOS!C1721,"")</f>
        <v>0</v>
      </c>
    </row>
    <row r="1759" spans="18:20">
      <c r="R1759">
        <f t="shared" si="29"/>
        <v>1</v>
      </c>
      <c r="S1759">
        <f>IF(T1759="",0,IFERROR(IF(VLOOKUP(T1759,T$38:T1758,1,0)&gt;0,0,0),1))</f>
        <v>0</v>
      </c>
      <c r="T1759" s="16">
        <f>IF(DATOS!J1722=P$39,DATOS!C1722,"")</f>
        <v>0</v>
      </c>
    </row>
    <row r="1760" spans="18:20">
      <c r="R1760">
        <f t="shared" si="29"/>
        <v>1</v>
      </c>
      <c r="S1760">
        <f>IF(T1760="",0,IFERROR(IF(VLOOKUP(T1760,T$38:T1759,1,0)&gt;0,0,0),1))</f>
        <v>0</v>
      </c>
      <c r="T1760" s="16">
        <f>IF(DATOS!J1723=P$39,DATOS!C1723,"")</f>
        <v>0</v>
      </c>
    </row>
    <row r="1761" spans="18:20">
      <c r="R1761">
        <f t="shared" si="29"/>
        <v>1</v>
      </c>
      <c r="S1761">
        <f>IF(T1761="",0,IFERROR(IF(VLOOKUP(T1761,T$38:T1760,1,0)&gt;0,0,0),1))</f>
        <v>0</v>
      </c>
      <c r="T1761" s="16">
        <f>IF(DATOS!J1724=P$39,DATOS!C1724,"")</f>
        <v>0</v>
      </c>
    </row>
    <row r="1762" spans="18:20">
      <c r="R1762">
        <f t="shared" si="29"/>
        <v>1</v>
      </c>
      <c r="S1762">
        <f>IF(T1762="",0,IFERROR(IF(VLOOKUP(T1762,T$38:T1761,1,0)&gt;0,0,0),1))</f>
        <v>0</v>
      </c>
      <c r="T1762" s="16">
        <f>IF(DATOS!J1725=P$39,DATOS!C1725,"")</f>
        <v>0</v>
      </c>
    </row>
    <row r="1763" spans="18:20">
      <c r="R1763">
        <f t="shared" si="29"/>
        <v>1</v>
      </c>
      <c r="S1763">
        <f>IF(T1763="",0,IFERROR(IF(VLOOKUP(T1763,T$38:T1762,1,0)&gt;0,0,0),1))</f>
        <v>0</v>
      </c>
      <c r="T1763" s="16">
        <f>IF(DATOS!J1726=P$39,DATOS!C1726,"")</f>
        <v>0</v>
      </c>
    </row>
    <row r="1764" spans="18:20">
      <c r="R1764">
        <f t="shared" si="29"/>
        <v>1</v>
      </c>
      <c r="S1764">
        <f>IF(T1764="",0,IFERROR(IF(VLOOKUP(T1764,T$38:T1763,1,0)&gt;0,0,0),1))</f>
        <v>0</v>
      </c>
      <c r="T1764" s="16">
        <f>IF(DATOS!J1727=P$39,DATOS!C1727,"")</f>
        <v>0</v>
      </c>
    </row>
    <row r="1765" spans="18:20">
      <c r="R1765">
        <f t="shared" si="29"/>
        <v>1</v>
      </c>
      <c r="S1765">
        <f>IF(T1765="",0,IFERROR(IF(VLOOKUP(T1765,T$38:T1764,1,0)&gt;0,0,0),1))</f>
        <v>0</v>
      </c>
      <c r="T1765" s="16">
        <f>IF(DATOS!J1728=P$39,DATOS!C1728,"")</f>
        <v>0</v>
      </c>
    </row>
    <row r="1766" spans="18:20">
      <c r="R1766">
        <f t="shared" si="29"/>
        <v>1</v>
      </c>
      <c r="S1766">
        <f>IF(T1766="",0,IFERROR(IF(VLOOKUP(T1766,T$38:T1765,1,0)&gt;0,0,0),1))</f>
        <v>0</v>
      </c>
      <c r="T1766" s="16">
        <f>IF(DATOS!J1729=P$39,DATOS!C1729,"")</f>
        <v>0</v>
      </c>
    </row>
    <row r="1767" spans="18:20">
      <c r="R1767">
        <f t="shared" ref="R1767:R1830" si="30">R1766+S1767</f>
        <v>1</v>
      </c>
      <c r="S1767">
        <f>IF(T1767="",0,IFERROR(IF(VLOOKUP(T1767,T$38:T1766,1,0)&gt;0,0,0),1))</f>
        <v>0</v>
      </c>
      <c r="T1767" s="16">
        <f>IF(DATOS!J1730=P$39,DATOS!C1730,"")</f>
        <v>0</v>
      </c>
    </row>
    <row r="1768" spans="18:20">
      <c r="R1768">
        <f t="shared" si="30"/>
        <v>1</v>
      </c>
      <c r="S1768">
        <f>IF(T1768="",0,IFERROR(IF(VLOOKUP(T1768,T$38:T1767,1,0)&gt;0,0,0),1))</f>
        <v>0</v>
      </c>
      <c r="T1768" s="16">
        <f>IF(DATOS!J1731=P$39,DATOS!C1731,"")</f>
        <v>0</v>
      </c>
    </row>
    <row r="1769" spans="18:20">
      <c r="R1769">
        <f t="shared" si="30"/>
        <v>1</v>
      </c>
      <c r="S1769">
        <f>IF(T1769="",0,IFERROR(IF(VLOOKUP(T1769,T$38:T1768,1,0)&gt;0,0,0),1))</f>
        <v>0</v>
      </c>
      <c r="T1769" s="16">
        <f>IF(DATOS!J1732=P$39,DATOS!C1732,"")</f>
        <v>0</v>
      </c>
    </row>
    <row r="1770" spans="18:20">
      <c r="R1770">
        <f t="shared" si="30"/>
        <v>1</v>
      </c>
      <c r="S1770">
        <f>IF(T1770="",0,IFERROR(IF(VLOOKUP(T1770,T$38:T1769,1,0)&gt;0,0,0),1))</f>
        <v>0</v>
      </c>
      <c r="T1770" s="16">
        <f>IF(DATOS!J1733=P$39,DATOS!C1733,"")</f>
        <v>0</v>
      </c>
    </row>
    <row r="1771" spans="18:20">
      <c r="R1771">
        <f t="shared" si="30"/>
        <v>1</v>
      </c>
      <c r="S1771">
        <f>IF(T1771="",0,IFERROR(IF(VLOOKUP(T1771,T$38:T1770,1,0)&gt;0,0,0),1))</f>
        <v>0</v>
      </c>
      <c r="T1771" s="16">
        <f>IF(DATOS!J1734=P$39,DATOS!C1734,"")</f>
        <v>0</v>
      </c>
    </row>
    <row r="1772" spans="18:20">
      <c r="R1772">
        <f t="shared" si="30"/>
        <v>1</v>
      </c>
      <c r="S1772">
        <f>IF(T1772="",0,IFERROR(IF(VLOOKUP(T1772,T$38:T1771,1,0)&gt;0,0,0),1))</f>
        <v>0</v>
      </c>
      <c r="T1772" s="16">
        <f>IF(DATOS!J1735=P$39,DATOS!C1735,"")</f>
        <v>0</v>
      </c>
    </row>
    <row r="1773" spans="18:20">
      <c r="R1773">
        <f t="shared" si="30"/>
        <v>1</v>
      </c>
      <c r="S1773">
        <f>IF(T1773="",0,IFERROR(IF(VLOOKUP(T1773,T$38:T1772,1,0)&gt;0,0,0),1))</f>
        <v>0</v>
      </c>
      <c r="T1773" s="16">
        <f>IF(DATOS!J1736=P$39,DATOS!C1736,"")</f>
        <v>0</v>
      </c>
    </row>
    <row r="1774" spans="18:20">
      <c r="R1774">
        <f t="shared" si="30"/>
        <v>1</v>
      </c>
      <c r="S1774">
        <f>IF(T1774="",0,IFERROR(IF(VLOOKUP(T1774,T$38:T1773,1,0)&gt;0,0,0),1))</f>
        <v>0</v>
      </c>
      <c r="T1774" s="16">
        <f>IF(DATOS!J1737=P$39,DATOS!C1737,"")</f>
        <v>0</v>
      </c>
    </row>
    <row r="1775" spans="18:20">
      <c r="R1775">
        <f t="shared" si="30"/>
        <v>1</v>
      </c>
      <c r="S1775">
        <f>IF(T1775="",0,IFERROR(IF(VLOOKUP(T1775,T$38:T1774,1,0)&gt;0,0,0),1))</f>
        <v>0</v>
      </c>
      <c r="T1775" s="16">
        <f>IF(DATOS!J1738=P$39,DATOS!C1738,"")</f>
        <v>0</v>
      </c>
    </row>
    <row r="1776" spans="18:20">
      <c r="R1776">
        <f t="shared" si="30"/>
        <v>1</v>
      </c>
      <c r="S1776">
        <f>IF(T1776="",0,IFERROR(IF(VLOOKUP(T1776,T$38:T1775,1,0)&gt;0,0,0),1))</f>
        <v>0</v>
      </c>
      <c r="T1776" s="16">
        <f>IF(DATOS!J1739=P$39,DATOS!C1739,"")</f>
        <v>0</v>
      </c>
    </row>
    <row r="1777" spans="18:20">
      <c r="R1777">
        <f t="shared" si="30"/>
        <v>1</v>
      </c>
      <c r="S1777">
        <f>IF(T1777="",0,IFERROR(IF(VLOOKUP(T1777,T$38:T1776,1,0)&gt;0,0,0),1))</f>
        <v>0</v>
      </c>
      <c r="T1777" s="16">
        <f>IF(DATOS!J1740=P$39,DATOS!C1740,"")</f>
        <v>0</v>
      </c>
    </row>
    <row r="1778" spans="18:20">
      <c r="R1778">
        <f t="shared" si="30"/>
        <v>1</v>
      </c>
      <c r="S1778">
        <f>IF(T1778="",0,IFERROR(IF(VLOOKUP(T1778,T$38:T1777,1,0)&gt;0,0,0),1))</f>
        <v>0</v>
      </c>
      <c r="T1778" s="16">
        <f>IF(DATOS!J1741=P$39,DATOS!C1741,"")</f>
        <v>0</v>
      </c>
    </row>
    <row r="1779" spans="18:20">
      <c r="R1779">
        <f t="shared" si="30"/>
        <v>1</v>
      </c>
      <c r="S1779">
        <f>IF(T1779="",0,IFERROR(IF(VLOOKUP(T1779,T$38:T1778,1,0)&gt;0,0,0),1))</f>
        <v>0</v>
      </c>
      <c r="T1779" s="16">
        <f>IF(DATOS!J1742=P$39,DATOS!C1742,"")</f>
        <v>0</v>
      </c>
    </row>
    <row r="1780" spans="18:20">
      <c r="R1780">
        <f t="shared" si="30"/>
        <v>1</v>
      </c>
      <c r="S1780">
        <f>IF(T1780="",0,IFERROR(IF(VLOOKUP(T1780,T$38:T1779,1,0)&gt;0,0,0),1))</f>
        <v>0</v>
      </c>
      <c r="T1780" s="16">
        <f>IF(DATOS!J1743=P$39,DATOS!C1743,"")</f>
        <v>0</v>
      </c>
    </row>
    <row r="1781" spans="18:20">
      <c r="R1781">
        <f t="shared" si="30"/>
        <v>1</v>
      </c>
      <c r="S1781">
        <f>IF(T1781="",0,IFERROR(IF(VLOOKUP(T1781,T$38:T1780,1,0)&gt;0,0,0),1))</f>
        <v>0</v>
      </c>
      <c r="T1781" s="16">
        <f>IF(DATOS!J1744=P$39,DATOS!C1744,"")</f>
        <v>0</v>
      </c>
    </row>
    <row r="1782" spans="18:20">
      <c r="R1782">
        <f t="shared" si="30"/>
        <v>1</v>
      </c>
      <c r="S1782">
        <f>IF(T1782="",0,IFERROR(IF(VLOOKUP(T1782,T$38:T1781,1,0)&gt;0,0,0),1))</f>
        <v>0</v>
      </c>
      <c r="T1782" s="16">
        <f>IF(DATOS!J1745=P$39,DATOS!C1745,"")</f>
        <v>0</v>
      </c>
    </row>
    <row r="1783" spans="18:20">
      <c r="R1783">
        <f t="shared" si="30"/>
        <v>1</v>
      </c>
      <c r="S1783">
        <f>IF(T1783="",0,IFERROR(IF(VLOOKUP(T1783,T$38:T1782,1,0)&gt;0,0,0),1))</f>
        <v>0</v>
      </c>
      <c r="T1783" s="16">
        <f>IF(DATOS!J1746=P$39,DATOS!C1746,"")</f>
        <v>0</v>
      </c>
    </row>
    <row r="1784" spans="18:20">
      <c r="R1784">
        <f t="shared" si="30"/>
        <v>1</v>
      </c>
      <c r="S1784">
        <f>IF(T1784="",0,IFERROR(IF(VLOOKUP(T1784,T$38:T1783,1,0)&gt;0,0,0),1))</f>
        <v>0</v>
      </c>
      <c r="T1784" s="16">
        <f>IF(DATOS!J1747=P$39,DATOS!C1747,"")</f>
        <v>0</v>
      </c>
    </row>
    <row r="1785" spans="18:20">
      <c r="R1785">
        <f t="shared" si="30"/>
        <v>1</v>
      </c>
      <c r="S1785">
        <f>IF(T1785="",0,IFERROR(IF(VLOOKUP(T1785,T$38:T1784,1,0)&gt;0,0,0),1))</f>
        <v>0</v>
      </c>
      <c r="T1785" s="16">
        <f>IF(DATOS!J1748=P$39,DATOS!C1748,"")</f>
        <v>0</v>
      </c>
    </row>
    <row r="1786" spans="18:20">
      <c r="R1786">
        <f t="shared" si="30"/>
        <v>1</v>
      </c>
      <c r="S1786">
        <f>IF(T1786="",0,IFERROR(IF(VLOOKUP(T1786,T$38:T1785,1,0)&gt;0,0,0),1))</f>
        <v>0</v>
      </c>
      <c r="T1786" s="16">
        <f>IF(DATOS!J1749=P$39,DATOS!C1749,"")</f>
        <v>0</v>
      </c>
    </row>
    <row r="1787" spans="18:20">
      <c r="R1787">
        <f t="shared" si="30"/>
        <v>1</v>
      </c>
      <c r="S1787">
        <f>IF(T1787="",0,IFERROR(IF(VLOOKUP(T1787,T$38:T1786,1,0)&gt;0,0,0),1))</f>
        <v>0</v>
      </c>
      <c r="T1787" s="16">
        <f>IF(DATOS!J1750=P$39,DATOS!C1750,"")</f>
        <v>0</v>
      </c>
    </row>
    <row r="1788" spans="18:20">
      <c r="R1788">
        <f t="shared" si="30"/>
        <v>1</v>
      </c>
      <c r="S1788">
        <f>IF(T1788="",0,IFERROR(IF(VLOOKUP(T1788,T$38:T1787,1,0)&gt;0,0,0),1))</f>
        <v>0</v>
      </c>
      <c r="T1788" s="16">
        <f>IF(DATOS!J1751=P$39,DATOS!C1751,"")</f>
        <v>0</v>
      </c>
    </row>
    <row r="1789" spans="18:20">
      <c r="R1789">
        <f t="shared" si="30"/>
        <v>1</v>
      </c>
      <c r="S1789">
        <f>IF(T1789="",0,IFERROR(IF(VLOOKUP(T1789,T$38:T1788,1,0)&gt;0,0,0),1))</f>
        <v>0</v>
      </c>
      <c r="T1789" s="16">
        <f>IF(DATOS!J1752=P$39,DATOS!C1752,"")</f>
        <v>0</v>
      </c>
    </row>
    <row r="1790" spans="18:20">
      <c r="R1790">
        <f t="shared" si="30"/>
        <v>1</v>
      </c>
      <c r="S1790">
        <f>IF(T1790="",0,IFERROR(IF(VLOOKUP(T1790,T$38:T1789,1,0)&gt;0,0,0),1))</f>
        <v>0</v>
      </c>
      <c r="T1790" s="16">
        <f>IF(DATOS!J1753=P$39,DATOS!C1753,"")</f>
        <v>0</v>
      </c>
    </row>
    <row r="1791" spans="18:20">
      <c r="R1791">
        <f t="shared" si="30"/>
        <v>1</v>
      </c>
      <c r="S1791">
        <f>IF(T1791="",0,IFERROR(IF(VLOOKUP(T1791,T$38:T1790,1,0)&gt;0,0,0),1))</f>
        <v>0</v>
      </c>
      <c r="T1791" s="16">
        <f>IF(DATOS!J1754=P$39,DATOS!C1754,"")</f>
        <v>0</v>
      </c>
    </row>
    <row r="1792" spans="18:20">
      <c r="R1792">
        <f t="shared" si="30"/>
        <v>1</v>
      </c>
      <c r="S1792">
        <f>IF(T1792="",0,IFERROR(IF(VLOOKUP(T1792,T$38:T1791,1,0)&gt;0,0,0),1))</f>
        <v>0</v>
      </c>
      <c r="T1792" s="16">
        <f>IF(DATOS!J1755=P$39,DATOS!C1755,"")</f>
        <v>0</v>
      </c>
    </row>
    <row r="1793" spans="18:20">
      <c r="R1793">
        <f t="shared" si="30"/>
        <v>1</v>
      </c>
      <c r="S1793">
        <f>IF(T1793="",0,IFERROR(IF(VLOOKUP(T1793,T$38:T1792,1,0)&gt;0,0,0),1))</f>
        <v>0</v>
      </c>
      <c r="T1793" s="16">
        <f>IF(DATOS!J1756=P$39,DATOS!C1756,"")</f>
        <v>0</v>
      </c>
    </row>
    <row r="1794" spans="18:20">
      <c r="R1794">
        <f t="shared" si="30"/>
        <v>1</v>
      </c>
      <c r="S1794">
        <f>IF(T1794="",0,IFERROR(IF(VLOOKUP(T1794,T$38:T1793,1,0)&gt;0,0,0),1))</f>
        <v>0</v>
      </c>
      <c r="T1794" s="16">
        <f>IF(DATOS!J1757=P$39,DATOS!C1757,"")</f>
        <v>0</v>
      </c>
    </row>
    <row r="1795" spans="18:20">
      <c r="R1795">
        <f t="shared" si="30"/>
        <v>1</v>
      </c>
      <c r="S1795">
        <f>IF(T1795="",0,IFERROR(IF(VLOOKUP(T1795,T$38:T1794,1,0)&gt;0,0,0),1))</f>
        <v>0</v>
      </c>
      <c r="T1795" s="16">
        <f>IF(DATOS!J1758=P$39,DATOS!C1758,"")</f>
        <v>0</v>
      </c>
    </row>
    <row r="1796" spans="18:20">
      <c r="R1796">
        <f t="shared" si="30"/>
        <v>1</v>
      </c>
      <c r="S1796">
        <f>IF(T1796="",0,IFERROR(IF(VLOOKUP(T1796,T$38:T1795,1,0)&gt;0,0,0),1))</f>
        <v>0</v>
      </c>
      <c r="T1796" s="16">
        <f>IF(DATOS!J1759=P$39,DATOS!C1759,"")</f>
        <v>0</v>
      </c>
    </row>
    <row r="1797" spans="18:20">
      <c r="R1797">
        <f t="shared" si="30"/>
        <v>1</v>
      </c>
      <c r="S1797">
        <f>IF(T1797="",0,IFERROR(IF(VLOOKUP(T1797,T$38:T1796,1,0)&gt;0,0,0),1))</f>
        <v>0</v>
      </c>
      <c r="T1797" s="16">
        <f>IF(DATOS!J1760=P$39,DATOS!C1760,"")</f>
        <v>0</v>
      </c>
    </row>
    <row r="1798" spans="18:20">
      <c r="R1798">
        <f t="shared" si="30"/>
        <v>1</v>
      </c>
      <c r="S1798">
        <f>IF(T1798="",0,IFERROR(IF(VLOOKUP(T1798,T$38:T1797,1,0)&gt;0,0,0),1))</f>
        <v>0</v>
      </c>
      <c r="T1798" s="16">
        <f>IF(DATOS!J1761=P$39,DATOS!C1761,"")</f>
        <v>0</v>
      </c>
    </row>
    <row r="1799" spans="18:20">
      <c r="R1799">
        <f t="shared" si="30"/>
        <v>1</v>
      </c>
      <c r="S1799">
        <f>IF(T1799="",0,IFERROR(IF(VLOOKUP(T1799,T$38:T1798,1,0)&gt;0,0,0),1))</f>
        <v>0</v>
      </c>
      <c r="T1799" s="16">
        <f>IF(DATOS!J1762=P$39,DATOS!C1762,"")</f>
        <v>0</v>
      </c>
    </row>
    <row r="1800" spans="18:20">
      <c r="R1800">
        <f t="shared" si="30"/>
        <v>1</v>
      </c>
      <c r="S1800">
        <f>IF(T1800="",0,IFERROR(IF(VLOOKUP(T1800,T$38:T1799,1,0)&gt;0,0,0),1))</f>
        <v>0</v>
      </c>
      <c r="T1800" s="16">
        <f>IF(DATOS!J1763=P$39,DATOS!C1763,"")</f>
        <v>0</v>
      </c>
    </row>
    <row r="1801" spans="18:20">
      <c r="R1801">
        <f t="shared" si="30"/>
        <v>1</v>
      </c>
      <c r="S1801">
        <f>IF(T1801="",0,IFERROR(IF(VLOOKUP(T1801,T$38:T1800,1,0)&gt;0,0,0),1))</f>
        <v>0</v>
      </c>
      <c r="T1801" s="16">
        <f>IF(DATOS!J1764=P$39,DATOS!C1764,"")</f>
        <v>0</v>
      </c>
    </row>
    <row r="1802" spans="18:20">
      <c r="R1802">
        <f t="shared" si="30"/>
        <v>1</v>
      </c>
      <c r="S1802">
        <f>IF(T1802="",0,IFERROR(IF(VLOOKUP(T1802,T$38:T1801,1,0)&gt;0,0,0),1))</f>
        <v>0</v>
      </c>
      <c r="T1802" s="16">
        <f>IF(DATOS!J1765=P$39,DATOS!C1765,"")</f>
        <v>0</v>
      </c>
    </row>
    <row r="1803" spans="18:20">
      <c r="R1803">
        <f t="shared" si="30"/>
        <v>1</v>
      </c>
      <c r="S1803">
        <f>IF(T1803="",0,IFERROR(IF(VLOOKUP(T1803,T$38:T1802,1,0)&gt;0,0,0),1))</f>
        <v>0</v>
      </c>
      <c r="T1803" s="16">
        <f>IF(DATOS!J1766=P$39,DATOS!C1766,"")</f>
        <v>0</v>
      </c>
    </row>
    <row r="1804" spans="18:20">
      <c r="R1804">
        <f t="shared" si="30"/>
        <v>1</v>
      </c>
      <c r="S1804">
        <f>IF(T1804="",0,IFERROR(IF(VLOOKUP(T1804,T$38:T1803,1,0)&gt;0,0,0),1))</f>
        <v>0</v>
      </c>
      <c r="T1804" s="16">
        <f>IF(DATOS!J1767=P$39,DATOS!C1767,"")</f>
        <v>0</v>
      </c>
    </row>
    <row r="1805" spans="18:20">
      <c r="R1805">
        <f t="shared" si="30"/>
        <v>1</v>
      </c>
      <c r="S1805">
        <f>IF(T1805="",0,IFERROR(IF(VLOOKUP(T1805,T$38:T1804,1,0)&gt;0,0,0),1))</f>
        <v>0</v>
      </c>
      <c r="T1805" s="16">
        <f>IF(DATOS!J1768=P$39,DATOS!C1768,"")</f>
        <v>0</v>
      </c>
    </row>
    <row r="1806" spans="18:20">
      <c r="R1806">
        <f t="shared" si="30"/>
        <v>1</v>
      </c>
      <c r="S1806">
        <f>IF(T1806="",0,IFERROR(IF(VLOOKUP(T1806,T$38:T1805,1,0)&gt;0,0,0),1))</f>
        <v>0</v>
      </c>
      <c r="T1806" s="16">
        <f>IF(DATOS!J1769=P$39,DATOS!C1769,"")</f>
        <v>0</v>
      </c>
    </row>
    <row r="1807" spans="18:20">
      <c r="R1807">
        <f t="shared" si="30"/>
        <v>1</v>
      </c>
      <c r="S1807">
        <f>IF(T1807="",0,IFERROR(IF(VLOOKUP(T1807,T$38:T1806,1,0)&gt;0,0,0),1))</f>
        <v>0</v>
      </c>
      <c r="T1807" s="16">
        <f>IF(DATOS!J1770=P$39,DATOS!C1770,"")</f>
        <v>0</v>
      </c>
    </row>
    <row r="1808" spans="18:20">
      <c r="R1808">
        <f t="shared" si="30"/>
        <v>1</v>
      </c>
      <c r="S1808">
        <f>IF(T1808="",0,IFERROR(IF(VLOOKUP(T1808,T$38:T1807,1,0)&gt;0,0,0),1))</f>
        <v>0</v>
      </c>
      <c r="T1808" s="16">
        <f>IF(DATOS!J1771=P$39,DATOS!C1771,"")</f>
        <v>0</v>
      </c>
    </row>
    <row r="1809" spans="18:20">
      <c r="R1809">
        <f t="shared" si="30"/>
        <v>1</v>
      </c>
      <c r="S1809">
        <f>IF(T1809="",0,IFERROR(IF(VLOOKUP(T1809,T$38:T1808,1,0)&gt;0,0,0),1))</f>
        <v>0</v>
      </c>
      <c r="T1809" s="16">
        <f>IF(DATOS!J1772=P$39,DATOS!C1772,"")</f>
        <v>0</v>
      </c>
    </row>
    <row r="1810" spans="18:20">
      <c r="R1810">
        <f t="shared" si="30"/>
        <v>1</v>
      </c>
      <c r="S1810">
        <f>IF(T1810="",0,IFERROR(IF(VLOOKUP(T1810,T$38:T1809,1,0)&gt;0,0,0),1))</f>
        <v>0</v>
      </c>
      <c r="T1810" s="16">
        <f>IF(DATOS!J1773=P$39,DATOS!C1773,"")</f>
        <v>0</v>
      </c>
    </row>
    <row r="1811" spans="18:20">
      <c r="R1811">
        <f t="shared" si="30"/>
        <v>1</v>
      </c>
      <c r="S1811">
        <f>IF(T1811="",0,IFERROR(IF(VLOOKUP(T1811,T$38:T1810,1,0)&gt;0,0,0),1))</f>
        <v>0</v>
      </c>
      <c r="T1811" s="16">
        <f>IF(DATOS!J1774=P$39,DATOS!C1774,"")</f>
        <v>0</v>
      </c>
    </row>
    <row r="1812" spans="18:20">
      <c r="R1812">
        <f t="shared" si="30"/>
        <v>1</v>
      </c>
      <c r="S1812">
        <f>IF(T1812="",0,IFERROR(IF(VLOOKUP(T1812,T$38:T1811,1,0)&gt;0,0,0),1))</f>
        <v>0</v>
      </c>
      <c r="T1812" s="16">
        <f>IF(DATOS!J1775=P$39,DATOS!C1775,"")</f>
        <v>0</v>
      </c>
    </row>
    <row r="1813" spans="18:20">
      <c r="R1813">
        <f t="shared" si="30"/>
        <v>1</v>
      </c>
      <c r="S1813">
        <f>IF(T1813="",0,IFERROR(IF(VLOOKUP(T1813,T$38:T1812,1,0)&gt;0,0,0),1))</f>
        <v>0</v>
      </c>
      <c r="T1813" s="16">
        <f>IF(DATOS!J1776=P$39,DATOS!C1776,"")</f>
        <v>0</v>
      </c>
    </row>
    <row r="1814" spans="18:20">
      <c r="R1814">
        <f t="shared" si="30"/>
        <v>1</v>
      </c>
      <c r="S1814">
        <f>IF(T1814="",0,IFERROR(IF(VLOOKUP(T1814,T$38:T1813,1,0)&gt;0,0,0),1))</f>
        <v>0</v>
      </c>
      <c r="T1814" s="16">
        <f>IF(DATOS!J1777=P$39,DATOS!C1777,"")</f>
        <v>0</v>
      </c>
    </row>
    <row r="1815" spans="18:20">
      <c r="R1815">
        <f t="shared" si="30"/>
        <v>1</v>
      </c>
      <c r="S1815">
        <f>IF(T1815="",0,IFERROR(IF(VLOOKUP(T1815,T$38:T1814,1,0)&gt;0,0,0),1))</f>
        <v>0</v>
      </c>
      <c r="T1815" s="16">
        <f>IF(DATOS!J1778=P$39,DATOS!C1778,"")</f>
        <v>0</v>
      </c>
    </row>
    <row r="1816" spans="18:20">
      <c r="R1816">
        <f t="shared" si="30"/>
        <v>1</v>
      </c>
      <c r="S1816">
        <f>IF(T1816="",0,IFERROR(IF(VLOOKUP(T1816,T$38:T1815,1,0)&gt;0,0,0),1))</f>
        <v>0</v>
      </c>
      <c r="T1816" s="16">
        <f>IF(DATOS!J1779=P$39,DATOS!C1779,"")</f>
        <v>0</v>
      </c>
    </row>
    <row r="1817" spans="18:20">
      <c r="R1817">
        <f t="shared" si="30"/>
        <v>1</v>
      </c>
      <c r="S1817">
        <f>IF(T1817="",0,IFERROR(IF(VLOOKUP(T1817,T$38:T1816,1,0)&gt;0,0,0),1))</f>
        <v>0</v>
      </c>
      <c r="T1817" s="16">
        <f>IF(DATOS!J1780=P$39,DATOS!C1780,"")</f>
        <v>0</v>
      </c>
    </row>
    <row r="1818" spans="18:20">
      <c r="R1818">
        <f t="shared" si="30"/>
        <v>1</v>
      </c>
      <c r="S1818">
        <f>IF(T1818="",0,IFERROR(IF(VLOOKUP(T1818,T$38:T1817,1,0)&gt;0,0,0),1))</f>
        <v>0</v>
      </c>
      <c r="T1818" s="16">
        <f>IF(DATOS!J1781=P$39,DATOS!C1781,"")</f>
        <v>0</v>
      </c>
    </row>
    <row r="1819" spans="18:20">
      <c r="R1819">
        <f t="shared" si="30"/>
        <v>1</v>
      </c>
      <c r="S1819">
        <f>IF(T1819="",0,IFERROR(IF(VLOOKUP(T1819,T$38:T1818,1,0)&gt;0,0,0),1))</f>
        <v>0</v>
      </c>
      <c r="T1819" s="16">
        <f>IF(DATOS!J1782=P$39,DATOS!C1782,"")</f>
        <v>0</v>
      </c>
    </row>
    <row r="1820" spans="18:20">
      <c r="R1820">
        <f t="shared" si="30"/>
        <v>1</v>
      </c>
      <c r="S1820">
        <f>IF(T1820="",0,IFERROR(IF(VLOOKUP(T1820,T$38:T1819,1,0)&gt;0,0,0),1))</f>
        <v>0</v>
      </c>
      <c r="T1820" s="16">
        <f>IF(DATOS!J1783=P$39,DATOS!C1783,"")</f>
        <v>0</v>
      </c>
    </row>
    <row r="1821" spans="18:20">
      <c r="R1821">
        <f t="shared" si="30"/>
        <v>1</v>
      </c>
      <c r="S1821">
        <f>IF(T1821="",0,IFERROR(IF(VLOOKUP(T1821,T$38:T1820,1,0)&gt;0,0,0),1))</f>
        <v>0</v>
      </c>
      <c r="T1821" s="16">
        <f>IF(DATOS!J1784=P$39,DATOS!C1784,"")</f>
        <v>0</v>
      </c>
    </row>
    <row r="1822" spans="18:20">
      <c r="R1822">
        <f t="shared" si="30"/>
        <v>1</v>
      </c>
      <c r="S1822">
        <f>IF(T1822="",0,IFERROR(IF(VLOOKUP(T1822,T$38:T1821,1,0)&gt;0,0,0),1))</f>
        <v>0</v>
      </c>
      <c r="T1822" s="16">
        <f>IF(DATOS!J1785=P$39,DATOS!C1785,"")</f>
        <v>0</v>
      </c>
    </row>
    <row r="1823" spans="18:20">
      <c r="R1823">
        <f t="shared" si="30"/>
        <v>1</v>
      </c>
      <c r="S1823">
        <f>IF(T1823="",0,IFERROR(IF(VLOOKUP(T1823,T$38:T1822,1,0)&gt;0,0,0),1))</f>
        <v>0</v>
      </c>
      <c r="T1823" s="16">
        <f>IF(DATOS!J1786=P$39,DATOS!C1786,"")</f>
        <v>0</v>
      </c>
    </row>
    <row r="1824" spans="18:20">
      <c r="R1824">
        <f t="shared" si="30"/>
        <v>1</v>
      </c>
      <c r="S1824">
        <f>IF(T1824="",0,IFERROR(IF(VLOOKUP(T1824,T$38:T1823,1,0)&gt;0,0,0),1))</f>
        <v>0</v>
      </c>
      <c r="T1824" s="16">
        <f>IF(DATOS!J1787=P$39,DATOS!C1787,"")</f>
        <v>0</v>
      </c>
    </row>
    <row r="1825" spans="18:20">
      <c r="R1825">
        <f t="shared" si="30"/>
        <v>1</v>
      </c>
      <c r="S1825">
        <f>IF(T1825="",0,IFERROR(IF(VLOOKUP(T1825,T$38:T1824,1,0)&gt;0,0,0),1))</f>
        <v>0</v>
      </c>
      <c r="T1825" s="16">
        <f>IF(DATOS!J1788=P$39,DATOS!C1788,"")</f>
        <v>0</v>
      </c>
    </row>
    <row r="1826" spans="18:20">
      <c r="R1826">
        <f t="shared" si="30"/>
        <v>1</v>
      </c>
      <c r="S1826">
        <f>IF(T1826="",0,IFERROR(IF(VLOOKUP(T1826,T$38:T1825,1,0)&gt;0,0,0),1))</f>
        <v>0</v>
      </c>
      <c r="T1826" s="16">
        <f>IF(DATOS!J1789=P$39,DATOS!C1789,"")</f>
        <v>0</v>
      </c>
    </row>
    <row r="1827" spans="18:20">
      <c r="R1827">
        <f t="shared" si="30"/>
        <v>1</v>
      </c>
      <c r="S1827">
        <f>IF(T1827="",0,IFERROR(IF(VLOOKUP(T1827,T$38:T1826,1,0)&gt;0,0,0),1))</f>
        <v>0</v>
      </c>
      <c r="T1827" s="16">
        <f>IF(DATOS!J1790=P$39,DATOS!C1790,"")</f>
        <v>0</v>
      </c>
    </row>
    <row r="1828" spans="18:20">
      <c r="R1828">
        <f t="shared" si="30"/>
        <v>1</v>
      </c>
      <c r="S1828">
        <f>IF(T1828="",0,IFERROR(IF(VLOOKUP(T1828,T$38:T1827,1,0)&gt;0,0,0),1))</f>
        <v>0</v>
      </c>
      <c r="T1828" s="16">
        <f>IF(DATOS!J1791=P$39,DATOS!C1791,"")</f>
        <v>0</v>
      </c>
    </row>
    <row r="1829" spans="18:20">
      <c r="R1829">
        <f t="shared" si="30"/>
        <v>1</v>
      </c>
      <c r="S1829">
        <f>IF(T1829="",0,IFERROR(IF(VLOOKUP(T1829,T$38:T1828,1,0)&gt;0,0,0),1))</f>
        <v>0</v>
      </c>
      <c r="T1829" s="16">
        <f>IF(DATOS!J1792=P$39,DATOS!C1792,"")</f>
        <v>0</v>
      </c>
    </row>
    <row r="1830" spans="18:20">
      <c r="R1830">
        <f t="shared" si="30"/>
        <v>1</v>
      </c>
      <c r="S1830">
        <f>IF(T1830="",0,IFERROR(IF(VLOOKUP(T1830,T$38:T1829,1,0)&gt;0,0,0),1))</f>
        <v>0</v>
      </c>
      <c r="T1830" s="16">
        <f>IF(DATOS!J1793=P$39,DATOS!C1793,"")</f>
        <v>0</v>
      </c>
    </row>
    <row r="1831" spans="18:20">
      <c r="R1831">
        <f t="shared" ref="R1831:R1894" si="31">R1830+S1831</f>
        <v>1</v>
      </c>
      <c r="S1831">
        <f>IF(T1831="",0,IFERROR(IF(VLOOKUP(T1831,T$38:T1830,1,0)&gt;0,0,0),1))</f>
        <v>0</v>
      </c>
      <c r="T1831" s="16">
        <f>IF(DATOS!J1794=P$39,DATOS!C1794,"")</f>
        <v>0</v>
      </c>
    </row>
    <row r="1832" spans="18:20">
      <c r="R1832">
        <f t="shared" si="31"/>
        <v>1</v>
      </c>
      <c r="S1832">
        <f>IF(T1832="",0,IFERROR(IF(VLOOKUP(T1832,T$38:T1831,1,0)&gt;0,0,0),1))</f>
        <v>0</v>
      </c>
      <c r="T1832" s="16">
        <f>IF(DATOS!J1795=P$39,DATOS!C1795,"")</f>
        <v>0</v>
      </c>
    </row>
    <row r="1833" spans="18:20">
      <c r="R1833">
        <f t="shared" si="31"/>
        <v>1</v>
      </c>
      <c r="S1833">
        <f>IF(T1833="",0,IFERROR(IF(VLOOKUP(T1833,T$38:T1832,1,0)&gt;0,0,0),1))</f>
        <v>0</v>
      </c>
      <c r="T1833" s="16">
        <f>IF(DATOS!J1796=P$39,DATOS!C1796,"")</f>
        <v>0</v>
      </c>
    </row>
    <row r="1834" spans="18:20">
      <c r="R1834">
        <f t="shared" si="31"/>
        <v>1</v>
      </c>
      <c r="S1834">
        <f>IF(T1834="",0,IFERROR(IF(VLOOKUP(T1834,T$38:T1833,1,0)&gt;0,0,0),1))</f>
        <v>0</v>
      </c>
      <c r="T1834" s="16">
        <f>IF(DATOS!J1797=P$39,DATOS!C1797,"")</f>
        <v>0</v>
      </c>
    </row>
    <row r="1835" spans="18:20">
      <c r="R1835">
        <f t="shared" si="31"/>
        <v>1</v>
      </c>
      <c r="S1835">
        <f>IF(T1835="",0,IFERROR(IF(VLOOKUP(T1835,T$38:T1834,1,0)&gt;0,0,0),1))</f>
        <v>0</v>
      </c>
      <c r="T1835" s="16">
        <f>IF(DATOS!J1798=P$39,DATOS!C1798,"")</f>
        <v>0</v>
      </c>
    </row>
    <row r="1836" spans="18:20">
      <c r="R1836">
        <f t="shared" si="31"/>
        <v>1</v>
      </c>
      <c r="S1836">
        <f>IF(T1836="",0,IFERROR(IF(VLOOKUP(T1836,T$38:T1835,1,0)&gt;0,0,0),1))</f>
        <v>0</v>
      </c>
      <c r="T1836" s="16">
        <f>IF(DATOS!J1799=P$39,DATOS!C1799,"")</f>
        <v>0</v>
      </c>
    </row>
    <row r="1837" spans="18:20">
      <c r="R1837">
        <f t="shared" si="31"/>
        <v>1</v>
      </c>
      <c r="S1837">
        <f>IF(T1837="",0,IFERROR(IF(VLOOKUP(T1837,T$38:T1836,1,0)&gt;0,0,0),1))</f>
        <v>0</v>
      </c>
      <c r="T1837" s="16">
        <f>IF(DATOS!J1800=P$39,DATOS!C1800,"")</f>
        <v>0</v>
      </c>
    </row>
    <row r="1838" spans="18:20">
      <c r="R1838">
        <f t="shared" si="31"/>
        <v>1</v>
      </c>
      <c r="S1838">
        <f>IF(T1838="",0,IFERROR(IF(VLOOKUP(T1838,T$38:T1837,1,0)&gt;0,0,0),1))</f>
        <v>0</v>
      </c>
      <c r="T1838" s="16">
        <f>IF(DATOS!J1801=P$39,DATOS!C1801,"")</f>
        <v>0</v>
      </c>
    </row>
    <row r="1839" spans="18:20">
      <c r="R1839">
        <f t="shared" si="31"/>
        <v>1</v>
      </c>
      <c r="S1839">
        <f>IF(T1839="",0,IFERROR(IF(VLOOKUP(T1839,T$38:T1838,1,0)&gt;0,0,0),1))</f>
        <v>0</v>
      </c>
      <c r="T1839" s="16">
        <f>IF(DATOS!J1802=P$39,DATOS!C1802,"")</f>
        <v>0</v>
      </c>
    </row>
    <row r="1840" spans="18:20">
      <c r="R1840">
        <f t="shared" si="31"/>
        <v>1</v>
      </c>
      <c r="S1840">
        <f>IF(T1840="",0,IFERROR(IF(VLOOKUP(T1840,T$38:T1839,1,0)&gt;0,0,0),1))</f>
        <v>0</v>
      </c>
      <c r="T1840" s="16">
        <f>IF(DATOS!J1803=P$39,DATOS!C1803,"")</f>
        <v>0</v>
      </c>
    </row>
    <row r="1841" spans="18:20">
      <c r="R1841">
        <f t="shared" si="31"/>
        <v>1</v>
      </c>
      <c r="S1841">
        <f>IF(T1841="",0,IFERROR(IF(VLOOKUP(T1841,T$38:T1840,1,0)&gt;0,0,0),1))</f>
        <v>0</v>
      </c>
      <c r="T1841" s="16">
        <f>IF(DATOS!J1804=P$39,DATOS!C1804,"")</f>
        <v>0</v>
      </c>
    </row>
    <row r="1842" spans="18:20">
      <c r="R1842">
        <f t="shared" si="31"/>
        <v>1</v>
      </c>
      <c r="S1842">
        <f>IF(T1842="",0,IFERROR(IF(VLOOKUP(T1842,T$38:T1841,1,0)&gt;0,0,0),1))</f>
        <v>0</v>
      </c>
      <c r="T1842" s="16">
        <f>IF(DATOS!J1805=P$39,DATOS!C1805,"")</f>
        <v>0</v>
      </c>
    </row>
    <row r="1843" spans="18:20">
      <c r="R1843">
        <f t="shared" si="31"/>
        <v>1</v>
      </c>
      <c r="S1843">
        <f>IF(T1843="",0,IFERROR(IF(VLOOKUP(T1843,T$38:T1842,1,0)&gt;0,0,0),1))</f>
        <v>0</v>
      </c>
      <c r="T1843" s="16">
        <f>IF(DATOS!J1806=P$39,DATOS!C1806,"")</f>
        <v>0</v>
      </c>
    </row>
    <row r="1844" spans="18:20">
      <c r="R1844">
        <f t="shared" si="31"/>
        <v>1</v>
      </c>
      <c r="S1844">
        <f>IF(T1844="",0,IFERROR(IF(VLOOKUP(T1844,T$38:T1843,1,0)&gt;0,0,0),1))</f>
        <v>0</v>
      </c>
      <c r="T1844" s="16">
        <f>IF(DATOS!J1807=P$39,DATOS!C1807,"")</f>
        <v>0</v>
      </c>
    </row>
    <row r="1845" spans="18:20">
      <c r="R1845">
        <f t="shared" si="31"/>
        <v>1</v>
      </c>
      <c r="S1845">
        <f>IF(T1845="",0,IFERROR(IF(VLOOKUP(T1845,T$38:T1844,1,0)&gt;0,0,0),1))</f>
        <v>0</v>
      </c>
      <c r="T1845" s="16">
        <f>IF(DATOS!J1808=P$39,DATOS!C1808,"")</f>
        <v>0</v>
      </c>
    </row>
    <row r="1846" spans="18:20">
      <c r="R1846">
        <f t="shared" si="31"/>
        <v>1</v>
      </c>
      <c r="S1846">
        <f>IF(T1846="",0,IFERROR(IF(VLOOKUP(T1846,T$38:T1845,1,0)&gt;0,0,0),1))</f>
        <v>0</v>
      </c>
      <c r="T1846" s="16">
        <f>IF(DATOS!J1809=P$39,DATOS!C1809,"")</f>
        <v>0</v>
      </c>
    </row>
    <row r="1847" spans="18:20">
      <c r="R1847">
        <f t="shared" si="31"/>
        <v>1</v>
      </c>
      <c r="S1847">
        <f>IF(T1847="",0,IFERROR(IF(VLOOKUP(T1847,T$38:T1846,1,0)&gt;0,0,0),1))</f>
        <v>0</v>
      </c>
      <c r="T1847" s="16">
        <f>IF(DATOS!J1810=P$39,DATOS!C1810,"")</f>
        <v>0</v>
      </c>
    </row>
    <row r="1848" spans="18:20">
      <c r="R1848">
        <f t="shared" si="31"/>
        <v>1</v>
      </c>
      <c r="S1848">
        <f>IF(T1848="",0,IFERROR(IF(VLOOKUP(T1848,T$38:T1847,1,0)&gt;0,0,0),1))</f>
        <v>0</v>
      </c>
      <c r="T1848" s="16">
        <f>IF(DATOS!J1811=P$39,DATOS!C1811,"")</f>
        <v>0</v>
      </c>
    </row>
    <row r="1849" spans="18:20">
      <c r="R1849">
        <f t="shared" si="31"/>
        <v>1</v>
      </c>
      <c r="S1849">
        <f>IF(T1849="",0,IFERROR(IF(VLOOKUP(T1849,T$38:T1848,1,0)&gt;0,0,0),1))</f>
        <v>0</v>
      </c>
      <c r="T1849" s="16">
        <f>IF(DATOS!J1812=P$39,DATOS!C1812,"")</f>
        <v>0</v>
      </c>
    </row>
    <row r="1850" spans="18:20">
      <c r="R1850">
        <f t="shared" si="31"/>
        <v>1</v>
      </c>
      <c r="S1850">
        <f>IF(T1850="",0,IFERROR(IF(VLOOKUP(T1850,T$38:T1849,1,0)&gt;0,0,0),1))</f>
        <v>0</v>
      </c>
      <c r="T1850" s="16">
        <f>IF(DATOS!J1813=P$39,DATOS!C1813,"")</f>
        <v>0</v>
      </c>
    </row>
    <row r="1851" spans="18:20">
      <c r="R1851">
        <f t="shared" si="31"/>
        <v>1</v>
      </c>
      <c r="S1851">
        <f>IF(T1851="",0,IFERROR(IF(VLOOKUP(T1851,T$38:T1850,1,0)&gt;0,0,0),1))</f>
        <v>0</v>
      </c>
      <c r="T1851" s="16">
        <f>IF(DATOS!J1814=P$39,DATOS!C1814,"")</f>
        <v>0</v>
      </c>
    </row>
    <row r="1852" spans="18:20">
      <c r="R1852">
        <f t="shared" si="31"/>
        <v>1</v>
      </c>
      <c r="S1852">
        <f>IF(T1852="",0,IFERROR(IF(VLOOKUP(T1852,T$38:T1851,1,0)&gt;0,0,0),1))</f>
        <v>0</v>
      </c>
      <c r="T1852" s="16">
        <f>IF(DATOS!J1815=P$39,DATOS!C1815,"")</f>
        <v>0</v>
      </c>
    </row>
    <row r="1853" spans="18:20">
      <c r="R1853">
        <f t="shared" si="31"/>
        <v>1</v>
      </c>
      <c r="S1853">
        <f>IF(T1853="",0,IFERROR(IF(VLOOKUP(T1853,T$38:T1852,1,0)&gt;0,0,0),1))</f>
        <v>0</v>
      </c>
      <c r="T1853" s="16">
        <f>IF(DATOS!J1816=P$39,DATOS!C1816,"")</f>
        <v>0</v>
      </c>
    </row>
    <row r="1854" spans="18:20">
      <c r="R1854">
        <f t="shared" si="31"/>
        <v>1</v>
      </c>
      <c r="S1854">
        <f>IF(T1854="",0,IFERROR(IF(VLOOKUP(T1854,T$38:T1853,1,0)&gt;0,0,0),1))</f>
        <v>0</v>
      </c>
      <c r="T1854" s="16">
        <f>IF(DATOS!J1817=P$39,DATOS!C1817,"")</f>
        <v>0</v>
      </c>
    </row>
    <row r="1855" spans="18:20">
      <c r="R1855">
        <f t="shared" si="31"/>
        <v>1</v>
      </c>
      <c r="S1855">
        <f>IF(T1855="",0,IFERROR(IF(VLOOKUP(T1855,T$38:T1854,1,0)&gt;0,0,0),1))</f>
        <v>0</v>
      </c>
      <c r="T1855" s="16">
        <f>IF(DATOS!J1818=P$39,DATOS!C1818,"")</f>
        <v>0</v>
      </c>
    </row>
    <row r="1856" spans="18:20">
      <c r="R1856">
        <f t="shared" si="31"/>
        <v>1</v>
      </c>
      <c r="S1856">
        <f>IF(T1856="",0,IFERROR(IF(VLOOKUP(T1856,T$38:T1855,1,0)&gt;0,0,0),1))</f>
        <v>0</v>
      </c>
      <c r="T1856" s="16">
        <f>IF(DATOS!J1819=P$39,DATOS!C1819,"")</f>
        <v>0</v>
      </c>
    </row>
    <row r="1857" spans="18:20">
      <c r="R1857">
        <f t="shared" si="31"/>
        <v>1</v>
      </c>
      <c r="S1857">
        <f>IF(T1857="",0,IFERROR(IF(VLOOKUP(T1857,T$38:T1856,1,0)&gt;0,0,0),1))</f>
        <v>0</v>
      </c>
      <c r="T1857" s="16">
        <f>IF(DATOS!J1820=P$39,DATOS!C1820,"")</f>
        <v>0</v>
      </c>
    </row>
    <row r="1858" spans="18:20">
      <c r="R1858">
        <f t="shared" si="31"/>
        <v>1</v>
      </c>
      <c r="S1858">
        <f>IF(T1858="",0,IFERROR(IF(VLOOKUP(T1858,T$38:T1857,1,0)&gt;0,0,0),1))</f>
        <v>0</v>
      </c>
      <c r="T1858" s="16">
        <f>IF(DATOS!J1821=P$39,DATOS!C1821,"")</f>
        <v>0</v>
      </c>
    </row>
    <row r="1859" spans="18:20">
      <c r="R1859">
        <f t="shared" si="31"/>
        <v>1</v>
      </c>
      <c r="S1859">
        <f>IF(T1859="",0,IFERROR(IF(VLOOKUP(T1859,T$38:T1858,1,0)&gt;0,0,0),1))</f>
        <v>0</v>
      </c>
      <c r="T1859" s="16">
        <f>IF(DATOS!J1822=P$39,DATOS!C1822,"")</f>
        <v>0</v>
      </c>
    </row>
    <row r="1860" spans="18:20">
      <c r="R1860">
        <f t="shared" si="31"/>
        <v>1</v>
      </c>
      <c r="S1860">
        <f>IF(T1860="",0,IFERROR(IF(VLOOKUP(T1860,T$38:T1859,1,0)&gt;0,0,0),1))</f>
        <v>0</v>
      </c>
      <c r="T1860" s="16">
        <f>IF(DATOS!J1823=P$39,DATOS!C1823,"")</f>
        <v>0</v>
      </c>
    </row>
    <row r="1861" spans="18:20">
      <c r="R1861">
        <f t="shared" si="31"/>
        <v>1</v>
      </c>
      <c r="S1861">
        <f>IF(T1861="",0,IFERROR(IF(VLOOKUP(T1861,T$38:T1860,1,0)&gt;0,0,0),1))</f>
        <v>0</v>
      </c>
      <c r="T1861" s="16">
        <f>IF(DATOS!J1824=P$39,DATOS!C1824,"")</f>
        <v>0</v>
      </c>
    </row>
    <row r="1862" spans="18:20">
      <c r="R1862">
        <f t="shared" si="31"/>
        <v>1</v>
      </c>
      <c r="S1862">
        <f>IF(T1862="",0,IFERROR(IF(VLOOKUP(T1862,T$38:T1861,1,0)&gt;0,0,0),1))</f>
        <v>0</v>
      </c>
      <c r="T1862" s="16">
        <f>IF(DATOS!J1825=P$39,DATOS!C1825,"")</f>
        <v>0</v>
      </c>
    </row>
    <row r="1863" spans="18:20">
      <c r="R1863">
        <f t="shared" si="31"/>
        <v>1</v>
      </c>
      <c r="S1863">
        <f>IF(T1863="",0,IFERROR(IF(VLOOKUP(T1863,T$38:T1862,1,0)&gt;0,0,0),1))</f>
        <v>0</v>
      </c>
      <c r="T1863" s="16">
        <f>IF(DATOS!J1826=P$39,DATOS!C1826,"")</f>
        <v>0</v>
      </c>
    </row>
    <row r="1864" spans="18:20">
      <c r="R1864">
        <f t="shared" si="31"/>
        <v>1</v>
      </c>
      <c r="S1864">
        <f>IF(T1864="",0,IFERROR(IF(VLOOKUP(T1864,T$38:T1863,1,0)&gt;0,0,0),1))</f>
        <v>0</v>
      </c>
      <c r="T1864" s="16">
        <f>IF(DATOS!J1827=P$39,DATOS!C1827,"")</f>
        <v>0</v>
      </c>
    </row>
    <row r="1865" spans="18:20">
      <c r="R1865">
        <f t="shared" si="31"/>
        <v>1</v>
      </c>
      <c r="S1865">
        <f>IF(T1865="",0,IFERROR(IF(VLOOKUP(T1865,T$38:T1864,1,0)&gt;0,0,0),1))</f>
        <v>0</v>
      </c>
      <c r="T1865" s="16">
        <f>IF(DATOS!J1828=P$39,DATOS!C1828,"")</f>
        <v>0</v>
      </c>
    </row>
    <row r="1866" spans="18:20">
      <c r="R1866">
        <f t="shared" si="31"/>
        <v>1</v>
      </c>
      <c r="S1866">
        <f>IF(T1866="",0,IFERROR(IF(VLOOKUP(T1866,T$38:T1865,1,0)&gt;0,0,0),1))</f>
        <v>0</v>
      </c>
      <c r="T1866" s="16">
        <f>IF(DATOS!J1829=P$39,DATOS!C1829,"")</f>
        <v>0</v>
      </c>
    </row>
    <row r="1867" spans="18:20">
      <c r="R1867">
        <f t="shared" si="31"/>
        <v>1</v>
      </c>
      <c r="S1867">
        <f>IF(T1867="",0,IFERROR(IF(VLOOKUP(T1867,T$38:T1866,1,0)&gt;0,0,0),1))</f>
        <v>0</v>
      </c>
      <c r="T1867" s="16">
        <f>IF(DATOS!J1830=P$39,DATOS!C1830,"")</f>
        <v>0</v>
      </c>
    </row>
    <row r="1868" spans="18:20">
      <c r="R1868">
        <f t="shared" si="31"/>
        <v>1</v>
      </c>
      <c r="S1868">
        <f>IF(T1868="",0,IFERROR(IF(VLOOKUP(T1868,T$38:T1867,1,0)&gt;0,0,0),1))</f>
        <v>0</v>
      </c>
      <c r="T1868" s="16">
        <f>IF(DATOS!J1831=P$39,DATOS!C1831,"")</f>
        <v>0</v>
      </c>
    </row>
    <row r="1869" spans="18:20">
      <c r="R1869">
        <f t="shared" si="31"/>
        <v>1</v>
      </c>
      <c r="S1869">
        <f>IF(T1869="",0,IFERROR(IF(VLOOKUP(T1869,T$38:T1868,1,0)&gt;0,0,0),1))</f>
        <v>0</v>
      </c>
      <c r="T1869" s="16">
        <f>IF(DATOS!J1832=P$39,DATOS!C1832,"")</f>
        <v>0</v>
      </c>
    </row>
    <row r="1870" spans="18:20">
      <c r="R1870">
        <f t="shared" si="31"/>
        <v>1</v>
      </c>
      <c r="S1870">
        <f>IF(T1870="",0,IFERROR(IF(VLOOKUP(T1870,T$38:T1869,1,0)&gt;0,0,0),1))</f>
        <v>0</v>
      </c>
      <c r="T1870" s="16">
        <f>IF(DATOS!J1833=P$39,DATOS!C1833,"")</f>
        <v>0</v>
      </c>
    </row>
    <row r="1871" spans="18:20">
      <c r="R1871">
        <f t="shared" si="31"/>
        <v>1</v>
      </c>
      <c r="S1871">
        <f>IF(T1871="",0,IFERROR(IF(VLOOKUP(T1871,T$38:T1870,1,0)&gt;0,0,0),1))</f>
        <v>0</v>
      </c>
      <c r="T1871" s="16">
        <f>IF(DATOS!J1834=P$39,DATOS!C1834,"")</f>
        <v>0</v>
      </c>
    </row>
    <row r="1872" spans="18:20">
      <c r="R1872">
        <f t="shared" si="31"/>
        <v>1</v>
      </c>
      <c r="S1872">
        <f>IF(T1872="",0,IFERROR(IF(VLOOKUP(T1872,T$38:T1871,1,0)&gt;0,0,0),1))</f>
        <v>0</v>
      </c>
      <c r="T1872" s="16">
        <f>IF(DATOS!J1835=P$39,DATOS!C1835,"")</f>
        <v>0</v>
      </c>
    </row>
    <row r="1873" spans="18:20">
      <c r="R1873">
        <f t="shared" si="31"/>
        <v>1</v>
      </c>
      <c r="S1873">
        <f>IF(T1873="",0,IFERROR(IF(VLOOKUP(T1873,T$38:T1872,1,0)&gt;0,0,0),1))</f>
        <v>0</v>
      </c>
      <c r="T1873" s="16">
        <f>IF(DATOS!J1836=P$39,DATOS!C1836,"")</f>
        <v>0</v>
      </c>
    </row>
    <row r="1874" spans="18:20">
      <c r="R1874">
        <f t="shared" si="31"/>
        <v>1</v>
      </c>
      <c r="S1874">
        <f>IF(T1874="",0,IFERROR(IF(VLOOKUP(T1874,T$38:T1873,1,0)&gt;0,0,0),1))</f>
        <v>0</v>
      </c>
      <c r="T1874" s="16">
        <f>IF(DATOS!J1837=P$39,DATOS!C1837,"")</f>
        <v>0</v>
      </c>
    </row>
    <row r="1875" spans="18:20">
      <c r="R1875">
        <f t="shared" si="31"/>
        <v>1</v>
      </c>
      <c r="S1875">
        <f>IF(T1875="",0,IFERROR(IF(VLOOKUP(T1875,T$38:T1874,1,0)&gt;0,0,0),1))</f>
        <v>0</v>
      </c>
      <c r="T1875" s="16">
        <f>IF(DATOS!J1838=P$39,DATOS!C1838,"")</f>
        <v>0</v>
      </c>
    </row>
    <row r="1876" spans="18:20">
      <c r="R1876">
        <f t="shared" si="31"/>
        <v>1</v>
      </c>
      <c r="S1876">
        <f>IF(T1876="",0,IFERROR(IF(VLOOKUP(T1876,T$38:T1875,1,0)&gt;0,0,0),1))</f>
        <v>0</v>
      </c>
      <c r="T1876" s="16">
        <f>IF(DATOS!J1839=P$39,DATOS!C1839,"")</f>
        <v>0</v>
      </c>
    </row>
    <row r="1877" spans="18:20">
      <c r="R1877">
        <f t="shared" si="31"/>
        <v>1</v>
      </c>
      <c r="S1877">
        <f>IF(T1877="",0,IFERROR(IF(VLOOKUP(T1877,T$38:T1876,1,0)&gt;0,0,0),1))</f>
        <v>0</v>
      </c>
      <c r="T1877" s="16">
        <f>IF(DATOS!J1840=P$39,DATOS!C1840,"")</f>
        <v>0</v>
      </c>
    </row>
    <row r="1878" spans="18:20">
      <c r="R1878">
        <f t="shared" si="31"/>
        <v>1</v>
      </c>
      <c r="S1878">
        <f>IF(T1878="",0,IFERROR(IF(VLOOKUP(T1878,T$38:T1877,1,0)&gt;0,0,0),1))</f>
        <v>0</v>
      </c>
      <c r="T1878" s="16">
        <f>IF(DATOS!J1841=P$39,DATOS!C1841,"")</f>
        <v>0</v>
      </c>
    </row>
    <row r="1879" spans="18:20">
      <c r="R1879">
        <f t="shared" si="31"/>
        <v>1</v>
      </c>
      <c r="S1879">
        <f>IF(T1879="",0,IFERROR(IF(VLOOKUP(T1879,T$38:T1878,1,0)&gt;0,0,0),1))</f>
        <v>0</v>
      </c>
      <c r="T1879" s="16">
        <f>IF(DATOS!J1842=P$39,DATOS!C1842,"")</f>
        <v>0</v>
      </c>
    </row>
    <row r="1880" spans="18:20">
      <c r="R1880">
        <f t="shared" si="31"/>
        <v>1</v>
      </c>
      <c r="S1880">
        <f>IF(T1880="",0,IFERROR(IF(VLOOKUP(T1880,T$38:T1879,1,0)&gt;0,0,0),1))</f>
        <v>0</v>
      </c>
      <c r="T1880" s="16">
        <f>IF(DATOS!J1843=P$39,DATOS!C1843,"")</f>
        <v>0</v>
      </c>
    </row>
    <row r="1881" spans="18:20">
      <c r="R1881">
        <f t="shared" si="31"/>
        <v>1</v>
      </c>
      <c r="S1881">
        <f>IF(T1881="",0,IFERROR(IF(VLOOKUP(T1881,T$38:T1880,1,0)&gt;0,0,0),1))</f>
        <v>0</v>
      </c>
      <c r="T1881" s="16">
        <f>IF(DATOS!J1844=P$39,DATOS!C1844,"")</f>
        <v>0</v>
      </c>
    </row>
    <row r="1882" spans="18:20">
      <c r="R1882">
        <f t="shared" si="31"/>
        <v>1</v>
      </c>
      <c r="S1882">
        <f>IF(T1882="",0,IFERROR(IF(VLOOKUP(T1882,T$38:T1881,1,0)&gt;0,0,0),1))</f>
        <v>0</v>
      </c>
      <c r="T1882" s="16">
        <f>IF(DATOS!J1845=P$39,DATOS!C1845,"")</f>
        <v>0</v>
      </c>
    </row>
    <row r="1883" spans="18:20">
      <c r="R1883">
        <f t="shared" si="31"/>
        <v>1</v>
      </c>
      <c r="S1883">
        <f>IF(T1883="",0,IFERROR(IF(VLOOKUP(T1883,T$38:T1882,1,0)&gt;0,0,0),1))</f>
        <v>0</v>
      </c>
      <c r="T1883" s="16">
        <f>IF(DATOS!J1846=P$39,DATOS!C1846,"")</f>
        <v>0</v>
      </c>
    </row>
    <row r="1884" spans="18:20">
      <c r="R1884">
        <f t="shared" si="31"/>
        <v>1</v>
      </c>
      <c r="S1884">
        <f>IF(T1884="",0,IFERROR(IF(VLOOKUP(T1884,T$38:T1883,1,0)&gt;0,0,0),1))</f>
        <v>0</v>
      </c>
      <c r="T1884" s="16">
        <f>IF(DATOS!J1847=P$39,DATOS!C1847,"")</f>
        <v>0</v>
      </c>
    </row>
    <row r="1885" spans="18:20">
      <c r="R1885">
        <f t="shared" si="31"/>
        <v>1</v>
      </c>
      <c r="S1885">
        <f>IF(T1885="",0,IFERROR(IF(VLOOKUP(T1885,T$38:T1884,1,0)&gt;0,0,0),1))</f>
        <v>0</v>
      </c>
      <c r="T1885" s="16">
        <f>IF(DATOS!J1848=P$39,DATOS!C1848,"")</f>
        <v>0</v>
      </c>
    </row>
    <row r="1886" spans="18:20">
      <c r="R1886">
        <f t="shared" si="31"/>
        <v>1</v>
      </c>
      <c r="S1886">
        <f>IF(T1886="",0,IFERROR(IF(VLOOKUP(T1886,T$38:T1885,1,0)&gt;0,0,0),1))</f>
        <v>0</v>
      </c>
      <c r="T1886" s="16">
        <f>IF(DATOS!J1849=P$39,DATOS!C1849,"")</f>
        <v>0</v>
      </c>
    </row>
    <row r="1887" spans="18:20">
      <c r="R1887">
        <f t="shared" si="31"/>
        <v>1</v>
      </c>
      <c r="S1887">
        <f>IF(T1887="",0,IFERROR(IF(VLOOKUP(T1887,T$38:T1886,1,0)&gt;0,0,0),1))</f>
        <v>0</v>
      </c>
      <c r="T1887" s="16">
        <f>IF(DATOS!J1850=P$39,DATOS!C1850,"")</f>
        <v>0</v>
      </c>
    </row>
    <row r="1888" spans="18:20">
      <c r="R1888">
        <f t="shared" si="31"/>
        <v>1</v>
      </c>
      <c r="S1888">
        <f>IF(T1888="",0,IFERROR(IF(VLOOKUP(T1888,T$38:T1887,1,0)&gt;0,0,0),1))</f>
        <v>0</v>
      </c>
      <c r="T1888" s="16">
        <f>IF(DATOS!J1851=P$39,DATOS!C1851,"")</f>
        <v>0</v>
      </c>
    </row>
    <row r="1889" spans="18:20">
      <c r="R1889">
        <f t="shared" si="31"/>
        <v>1</v>
      </c>
      <c r="S1889">
        <f>IF(T1889="",0,IFERROR(IF(VLOOKUP(T1889,T$38:T1888,1,0)&gt;0,0,0),1))</f>
        <v>0</v>
      </c>
      <c r="T1889" s="16">
        <f>IF(DATOS!J1852=P$39,DATOS!C1852,"")</f>
        <v>0</v>
      </c>
    </row>
    <row r="1890" spans="18:20">
      <c r="R1890">
        <f t="shared" si="31"/>
        <v>1</v>
      </c>
      <c r="S1890">
        <f>IF(T1890="",0,IFERROR(IF(VLOOKUP(T1890,T$38:T1889,1,0)&gt;0,0,0),1))</f>
        <v>0</v>
      </c>
      <c r="T1890" s="16">
        <f>IF(DATOS!J1853=P$39,DATOS!C1853,"")</f>
        <v>0</v>
      </c>
    </row>
    <row r="1891" spans="18:20">
      <c r="R1891">
        <f t="shared" si="31"/>
        <v>1</v>
      </c>
      <c r="S1891">
        <f>IF(T1891="",0,IFERROR(IF(VLOOKUP(T1891,T$38:T1890,1,0)&gt;0,0,0),1))</f>
        <v>0</v>
      </c>
      <c r="T1891" s="16">
        <f>IF(DATOS!J1854=P$39,DATOS!C1854,"")</f>
        <v>0</v>
      </c>
    </row>
    <row r="1892" spans="18:20">
      <c r="R1892">
        <f t="shared" si="31"/>
        <v>1</v>
      </c>
      <c r="S1892">
        <f>IF(T1892="",0,IFERROR(IF(VLOOKUP(T1892,T$38:T1891,1,0)&gt;0,0,0),1))</f>
        <v>0</v>
      </c>
      <c r="T1892" s="16">
        <f>IF(DATOS!J1855=P$39,DATOS!C1855,"")</f>
        <v>0</v>
      </c>
    </row>
    <row r="1893" spans="18:20">
      <c r="R1893">
        <f t="shared" si="31"/>
        <v>1</v>
      </c>
      <c r="S1893">
        <f>IF(T1893="",0,IFERROR(IF(VLOOKUP(T1893,T$38:T1892,1,0)&gt;0,0,0),1))</f>
        <v>0</v>
      </c>
      <c r="T1893" s="16">
        <f>IF(DATOS!J1856=P$39,DATOS!C1856,"")</f>
        <v>0</v>
      </c>
    </row>
    <row r="1894" spans="18:20">
      <c r="R1894">
        <f t="shared" si="31"/>
        <v>1</v>
      </c>
      <c r="S1894">
        <f>IF(T1894="",0,IFERROR(IF(VLOOKUP(T1894,T$38:T1893,1,0)&gt;0,0,0),1))</f>
        <v>0</v>
      </c>
      <c r="T1894" s="16">
        <f>IF(DATOS!J1857=P$39,DATOS!C1857,"")</f>
        <v>0</v>
      </c>
    </row>
    <row r="1895" spans="18:20">
      <c r="R1895">
        <f t="shared" ref="R1895:R1958" si="32">R1894+S1895</f>
        <v>1</v>
      </c>
      <c r="S1895">
        <f>IF(T1895="",0,IFERROR(IF(VLOOKUP(T1895,T$38:T1894,1,0)&gt;0,0,0),1))</f>
        <v>0</v>
      </c>
      <c r="T1895" s="16">
        <f>IF(DATOS!J1858=P$39,DATOS!C1858,"")</f>
        <v>0</v>
      </c>
    </row>
    <row r="1896" spans="18:20">
      <c r="R1896">
        <f t="shared" si="32"/>
        <v>1</v>
      </c>
      <c r="S1896">
        <f>IF(T1896="",0,IFERROR(IF(VLOOKUP(T1896,T$38:T1895,1,0)&gt;0,0,0),1))</f>
        <v>0</v>
      </c>
      <c r="T1896" s="16">
        <f>IF(DATOS!J1859=P$39,DATOS!C1859,"")</f>
        <v>0</v>
      </c>
    </row>
    <row r="1897" spans="18:20">
      <c r="R1897">
        <f t="shared" si="32"/>
        <v>1</v>
      </c>
      <c r="S1897">
        <f>IF(T1897="",0,IFERROR(IF(VLOOKUP(T1897,T$38:T1896,1,0)&gt;0,0,0),1))</f>
        <v>0</v>
      </c>
      <c r="T1897" s="16">
        <f>IF(DATOS!J1860=P$39,DATOS!C1860,"")</f>
        <v>0</v>
      </c>
    </row>
    <row r="1898" spans="18:20">
      <c r="R1898">
        <f t="shared" si="32"/>
        <v>1</v>
      </c>
      <c r="S1898">
        <f>IF(T1898="",0,IFERROR(IF(VLOOKUP(T1898,T$38:T1897,1,0)&gt;0,0,0),1))</f>
        <v>0</v>
      </c>
      <c r="T1898" s="16">
        <f>IF(DATOS!J1861=P$39,DATOS!C1861,"")</f>
        <v>0</v>
      </c>
    </row>
    <row r="1899" spans="18:20">
      <c r="R1899">
        <f t="shared" si="32"/>
        <v>1</v>
      </c>
      <c r="S1899">
        <f>IF(T1899="",0,IFERROR(IF(VLOOKUP(T1899,T$38:T1898,1,0)&gt;0,0,0),1))</f>
        <v>0</v>
      </c>
      <c r="T1899" s="16">
        <f>IF(DATOS!J1862=P$39,DATOS!C1862,"")</f>
        <v>0</v>
      </c>
    </row>
    <row r="1900" spans="18:20">
      <c r="R1900">
        <f t="shared" si="32"/>
        <v>1</v>
      </c>
      <c r="S1900">
        <f>IF(T1900="",0,IFERROR(IF(VLOOKUP(T1900,T$38:T1899,1,0)&gt;0,0,0),1))</f>
        <v>0</v>
      </c>
      <c r="T1900" s="16">
        <f>IF(DATOS!J1863=P$39,DATOS!C1863,"")</f>
        <v>0</v>
      </c>
    </row>
    <row r="1901" spans="18:20">
      <c r="R1901">
        <f t="shared" si="32"/>
        <v>1</v>
      </c>
      <c r="S1901">
        <f>IF(T1901="",0,IFERROR(IF(VLOOKUP(T1901,T$38:T1900,1,0)&gt;0,0,0),1))</f>
        <v>0</v>
      </c>
      <c r="T1901" s="16">
        <f>IF(DATOS!J1864=P$39,DATOS!C1864,"")</f>
        <v>0</v>
      </c>
    </row>
    <row r="1902" spans="18:20">
      <c r="R1902">
        <f t="shared" si="32"/>
        <v>1</v>
      </c>
      <c r="S1902">
        <f>IF(T1902="",0,IFERROR(IF(VLOOKUP(T1902,T$38:T1901,1,0)&gt;0,0,0),1))</f>
        <v>0</v>
      </c>
      <c r="T1902" s="16">
        <f>IF(DATOS!J1865=P$39,DATOS!C1865,"")</f>
        <v>0</v>
      </c>
    </row>
    <row r="1903" spans="18:20">
      <c r="R1903">
        <f t="shared" si="32"/>
        <v>1</v>
      </c>
      <c r="S1903">
        <f>IF(T1903="",0,IFERROR(IF(VLOOKUP(T1903,T$38:T1902,1,0)&gt;0,0,0),1))</f>
        <v>0</v>
      </c>
      <c r="T1903" s="16">
        <f>IF(DATOS!J1866=P$39,DATOS!C1866,"")</f>
        <v>0</v>
      </c>
    </row>
    <row r="1904" spans="18:20">
      <c r="R1904">
        <f t="shared" si="32"/>
        <v>1</v>
      </c>
      <c r="S1904">
        <f>IF(T1904="",0,IFERROR(IF(VLOOKUP(T1904,T$38:T1903,1,0)&gt;0,0,0),1))</f>
        <v>0</v>
      </c>
      <c r="T1904" s="16">
        <f>IF(DATOS!J1867=P$39,DATOS!C1867,"")</f>
        <v>0</v>
      </c>
    </row>
    <row r="1905" spans="18:20">
      <c r="R1905">
        <f t="shared" si="32"/>
        <v>1</v>
      </c>
      <c r="S1905">
        <f>IF(T1905="",0,IFERROR(IF(VLOOKUP(T1905,T$38:T1904,1,0)&gt;0,0,0),1))</f>
        <v>0</v>
      </c>
      <c r="T1905" s="16">
        <f>IF(DATOS!J1868=P$39,DATOS!C1868,"")</f>
        <v>0</v>
      </c>
    </row>
    <row r="1906" spans="18:20">
      <c r="R1906">
        <f t="shared" si="32"/>
        <v>1</v>
      </c>
      <c r="S1906">
        <f>IF(T1906="",0,IFERROR(IF(VLOOKUP(T1906,T$38:T1905,1,0)&gt;0,0,0),1))</f>
        <v>0</v>
      </c>
      <c r="T1906" s="16">
        <f>IF(DATOS!J1869=P$39,DATOS!C1869,"")</f>
        <v>0</v>
      </c>
    </row>
    <row r="1907" spans="18:20">
      <c r="R1907">
        <f t="shared" si="32"/>
        <v>1</v>
      </c>
      <c r="S1907">
        <f>IF(T1907="",0,IFERROR(IF(VLOOKUP(T1907,T$38:T1906,1,0)&gt;0,0,0),1))</f>
        <v>0</v>
      </c>
      <c r="T1907" s="16">
        <f>IF(DATOS!J1870=P$39,DATOS!C1870,"")</f>
        <v>0</v>
      </c>
    </row>
    <row r="1908" spans="18:20">
      <c r="R1908">
        <f t="shared" si="32"/>
        <v>1</v>
      </c>
      <c r="S1908">
        <f>IF(T1908="",0,IFERROR(IF(VLOOKUP(T1908,T$38:T1907,1,0)&gt;0,0,0),1))</f>
        <v>0</v>
      </c>
      <c r="T1908" s="16">
        <f>IF(DATOS!J1871=P$39,DATOS!C1871,"")</f>
        <v>0</v>
      </c>
    </row>
    <row r="1909" spans="18:20">
      <c r="R1909">
        <f t="shared" si="32"/>
        <v>1</v>
      </c>
      <c r="S1909">
        <f>IF(T1909="",0,IFERROR(IF(VLOOKUP(T1909,T$38:T1908,1,0)&gt;0,0,0),1))</f>
        <v>0</v>
      </c>
      <c r="T1909" s="16">
        <f>IF(DATOS!J1872=P$39,DATOS!C1872,"")</f>
        <v>0</v>
      </c>
    </row>
    <row r="1910" spans="18:20">
      <c r="R1910">
        <f t="shared" si="32"/>
        <v>1</v>
      </c>
      <c r="S1910">
        <f>IF(T1910="",0,IFERROR(IF(VLOOKUP(T1910,T$38:T1909,1,0)&gt;0,0,0),1))</f>
        <v>0</v>
      </c>
      <c r="T1910" s="16">
        <f>IF(DATOS!J1873=P$39,DATOS!C1873,"")</f>
        <v>0</v>
      </c>
    </row>
    <row r="1911" spans="18:20">
      <c r="R1911">
        <f t="shared" si="32"/>
        <v>1</v>
      </c>
      <c r="S1911">
        <f>IF(T1911="",0,IFERROR(IF(VLOOKUP(T1911,T$38:T1910,1,0)&gt;0,0,0),1))</f>
        <v>0</v>
      </c>
      <c r="T1911" s="16">
        <f>IF(DATOS!J1874=P$39,DATOS!C1874,"")</f>
        <v>0</v>
      </c>
    </row>
    <row r="1912" spans="18:20">
      <c r="R1912">
        <f t="shared" si="32"/>
        <v>1</v>
      </c>
      <c r="S1912">
        <f>IF(T1912="",0,IFERROR(IF(VLOOKUP(T1912,T$38:T1911,1,0)&gt;0,0,0),1))</f>
        <v>0</v>
      </c>
      <c r="T1912" s="16">
        <f>IF(DATOS!J1875=P$39,DATOS!C1875,"")</f>
        <v>0</v>
      </c>
    </row>
    <row r="1913" spans="18:20">
      <c r="R1913">
        <f t="shared" si="32"/>
        <v>1</v>
      </c>
      <c r="S1913">
        <f>IF(T1913="",0,IFERROR(IF(VLOOKUP(T1913,T$38:T1912,1,0)&gt;0,0,0),1))</f>
        <v>0</v>
      </c>
      <c r="T1913" s="16">
        <f>IF(DATOS!J1876=P$39,DATOS!C1876,"")</f>
        <v>0</v>
      </c>
    </row>
    <row r="1914" spans="18:20">
      <c r="R1914">
        <f t="shared" si="32"/>
        <v>1</v>
      </c>
      <c r="S1914">
        <f>IF(T1914="",0,IFERROR(IF(VLOOKUP(T1914,T$38:T1913,1,0)&gt;0,0,0),1))</f>
        <v>0</v>
      </c>
      <c r="T1914" s="16">
        <f>IF(DATOS!J1877=P$39,DATOS!C1877,"")</f>
        <v>0</v>
      </c>
    </row>
    <row r="1915" spans="18:20">
      <c r="R1915">
        <f t="shared" si="32"/>
        <v>1</v>
      </c>
      <c r="S1915">
        <f>IF(T1915="",0,IFERROR(IF(VLOOKUP(T1915,T$38:T1914,1,0)&gt;0,0,0),1))</f>
        <v>0</v>
      </c>
      <c r="T1915" s="16">
        <f>IF(DATOS!J1878=P$39,DATOS!C1878,"")</f>
        <v>0</v>
      </c>
    </row>
    <row r="1916" spans="18:20">
      <c r="R1916">
        <f t="shared" si="32"/>
        <v>1</v>
      </c>
      <c r="S1916">
        <f>IF(T1916="",0,IFERROR(IF(VLOOKUP(T1916,T$38:T1915,1,0)&gt;0,0,0),1))</f>
        <v>0</v>
      </c>
      <c r="T1916" s="16">
        <f>IF(DATOS!J1879=P$39,DATOS!C1879,"")</f>
        <v>0</v>
      </c>
    </row>
    <row r="1917" spans="18:20">
      <c r="R1917">
        <f t="shared" si="32"/>
        <v>1</v>
      </c>
      <c r="S1917">
        <f>IF(T1917="",0,IFERROR(IF(VLOOKUP(T1917,T$38:T1916,1,0)&gt;0,0,0),1))</f>
        <v>0</v>
      </c>
      <c r="T1917" s="16">
        <f>IF(DATOS!J1880=P$39,DATOS!C1880,"")</f>
        <v>0</v>
      </c>
    </row>
    <row r="1918" spans="18:20">
      <c r="R1918">
        <f t="shared" si="32"/>
        <v>1</v>
      </c>
      <c r="S1918">
        <f>IF(T1918="",0,IFERROR(IF(VLOOKUP(T1918,T$38:T1917,1,0)&gt;0,0,0),1))</f>
        <v>0</v>
      </c>
      <c r="T1918" s="16">
        <f>IF(DATOS!J1881=P$39,DATOS!C1881,"")</f>
        <v>0</v>
      </c>
    </row>
    <row r="1919" spans="18:20">
      <c r="R1919">
        <f t="shared" si="32"/>
        <v>1</v>
      </c>
      <c r="S1919">
        <f>IF(T1919="",0,IFERROR(IF(VLOOKUP(T1919,T$38:T1918,1,0)&gt;0,0,0),1))</f>
        <v>0</v>
      </c>
      <c r="T1919" s="16">
        <f>IF(DATOS!J1882=P$39,DATOS!C1882,"")</f>
        <v>0</v>
      </c>
    </row>
    <row r="1920" spans="18:20">
      <c r="R1920">
        <f t="shared" si="32"/>
        <v>1</v>
      </c>
      <c r="S1920">
        <f>IF(T1920="",0,IFERROR(IF(VLOOKUP(T1920,T$38:T1919,1,0)&gt;0,0,0),1))</f>
        <v>0</v>
      </c>
      <c r="T1920" s="16">
        <f>IF(DATOS!J1883=P$39,DATOS!C1883,"")</f>
        <v>0</v>
      </c>
    </row>
    <row r="1921" spans="18:20">
      <c r="R1921">
        <f t="shared" si="32"/>
        <v>1</v>
      </c>
      <c r="S1921">
        <f>IF(T1921="",0,IFERROR(IF(VLOOKUP(T1921,T$38:T1920,1,0)&gt;0,0,0),1))</f>
        <v>0</v>
      </c>
      <c r="T1921" s="16">
        <f>IF(DATOS!J1884=P$39,DATOS!C1884,"")</f>
        <v>0</v>
      </c>
    </row>
    <row r="1922" spans="18:20">
      <c r="R1922">
        <f t="shared" si="32"/>
        <v>1</v>
      </c>
      <c r="S1922">
        <f>IF(T1922="",0,IFERROR(IF(VLOOKUP(T1922,T$38:T1921,1,0)&gt;0,0,0),1))</f>
        <v>0</v>
      </c>
      <c r="T1922" s="16">
        <f>IF(DATOS!J1885=P$39,DATOS!C1885,"")</f>
        <v>0</v>
      </c>
    </row>
    <row r="1923" spans="18:20">
      <c r="R1923">
        <f t="shared" si="32"/>
        <v>1</v>
      </c>
      <c r="S1923">
        <f>IF(T1923="",0,IFERROR(IF(VLOOKUP(T1923,T$38:T1922,1,0)&gt;0,0,0),1))</f>
        <v>0</v>
      </c>
      <c r="T1923" s="16">
        <f>IF(DATOS!J1886=P$39,DATOS!C1886,"")</f>
        <v>0</v>
      </c>
    </row>
    <row r="1924" spans="18:20">
      <c r="R1924">
        <f t="shared" si="32"/>
        <v>1</v>
      </c>
      <c r="S1924">
        <f>IF(T1924="",0,IFERROR(IF(VLOOKUP(T1924,T$38:T1923,1,0)&gt;0,0,0),1))</f>
        <v>0</v>
      </c>
      <c r="T1924" s="16">
        <f>IF(DATOS!J1887=P$39,DATOS!C1887,"")</f>
        <v>0</v>
      </c>
    </row>
    <row r="1925" spans="18:20">
      <c r="R1925">
        <f t="shared" si="32"/>
        <v>1</v>
      </c>
      <c r="S1925">
        <f>IF(T1925="",0,IFERROR(IF(VLOOKUP(T1925,T$38:T1924,1,0)&gt;0,0,0),1))</f>
        <v>0</v>
      </c>
      <c r="T1925" s="16">
        <f>IF(DATOS!J1888=P$39,DATOS!C1888,"")</f>
        <v>0</v>
      </c>
    </row>
    <row r="1926" spans="18:20">
      <c r="R1926">
        <f t="shared" si="32"/>
        <v>1</v>
      </c>
      <c r="S1926">
        <f>IF(T1926="",0,IFERROR(IF(VLOOKUP(T1926,T$38:T1925,1,0)&gt;0,0,0),1))</f>
        <v>0</v>
      </c>
      <c r="T1926" s="16">
        <f>IF(DATOS!J1889=P$39,DATOS!C1889,"")</f>
        <v>0</v>
      </c>
    </row>
    <row r="1927" spans="18:20">
      <c r="R1927">
        <f t="shared" si="32"/>
        <v>1</v>
      </c>
      <c r="S1927">
        <f>IF(T1927="",0,IFERROR(IF(VLOOKUP(T1927,T$38:T1926,1,0)&gt;0,0,0),1))</f>
        <v>0</v>
      </c>
      <c r="T1927" s="16">
        <f>IF(DATOS!J1890=P$39,DATOS!C1890,"")</f>
        <v>0</v>
      </c>
    </row>
    <row r="1928" spans="18:20">
      <c r="R1928">
        <f t="shared" si="32"/>
        <v>1</v>
      </c>
      <c r="S1928">
        <f>IF(T1928="",0,IFERROR(IF(VLOOKUP(T1928,T$38:T1927,1,0)&gt;0,0,0),1))</f>
        <v>0</v>
      </c>
      <c r="T1928" s="16">
        <f>IF(DATOS!J1891=P$39,DATOS!C1891,"")</f>
        <v>0</v>
      </c>
    </row>
    <row r="1929" spans="18:20">
      <c r="R1929">
        <f t="shared" si="32"/>
        <v>1</v>
      </c>
      <c r="S1929">
        <f>IF(T1929="",0,IFERROR(IF(VLOOKUP(T1929,T$38:T1928,1,0)&gt;0,0,0),1))</f>
        <v>0</v>
      </c>
      <c r="T1929" s="16">
        <f>IF(DATOS!J1892=P$39,DATOS!C1892,"")</f>
        <v>0</v>
      </c>
    </row>
    <row r="1930" spans="18:20">
      <c r="R1930">
        <f t="shared" si="32"/>
        <v>1</v>
      </c>
      <c r="S1930">
        <f>IF(T1930="",0,IFERROR(IF(VLOOKUP(T1930,T$38:T1929,1,0)&gt;0,0,0),1))</f>
        <v>0</v>
      </c>
      <c r="T1930" s="16">
        <f>IF(DATOS!J1893=P$39,DATOS!C1893,"")</f>
        <v>0</v>
      </c>
    </row>
    <row r="1931" spans="18:20">
      <c r="R1931">
        <f t="shared" si="32"/>
        <v>1</v>
      </c>
      <c r="S1931">
        <f>IF(T1931="",0,IFERROR(IF(VLOOKUP(T1931,T$38:T1930,1,0)&gt;0,0,0),1))</f>
        <v>0</v>
      </c>
      <c r="T1931" s="16">
        <f>IF(DATOS!J1894=P$39,DATOS!C1894,"")</f>
        <v>0</v>
      </c>
    </row>
    <row r="1932" spans="18:20">
      <c r="R1932">
        <f t="shared" si="32"/>
        <v>1</v>
      </c>
      <c r="S1932">
        <f>IF(T1932="",0,IFERROR(IF(VLOOKUP(T1932,T$38:T1931,1,0)&gt;0,0,0),1))</f>
        <v>0</v>
      </c>
      <c r="T1932" s="16">
        <f>IF(DATOS!J1895=P$39,DATOS!C1895,"")</f>
        <v>0</v>
      </c>
    </row>
    <row r="1933" spans="18:20">
      <c r="R1933">
        <f t="shared" si="32"/>
        <v>1</v>
      </c>
      <c r="S1933">
        <f>IF(T1933="",0,IFERROR(IF(VLOOKUP(T1933,T$38:T1932,1,0)&gt;0,0,0),1))</f>
        <v>0</v>
      </c>
      <c r="T1933" s="16">
        <f>IF(DATOS!J1896=P$39,DATOS!C1896,"")</f>
        <v>0</v>
      </c>
    </row>
    <row r="1934" spans="18:20">
      <c r="R1934">
        <f t="shared" si="32"/>
        <v>1</v>
      </c>
      <c r="S1934">
        <f>IF(T1934="",0,IFERROR(IF(VLOOKUP(T1934,T$38:T1933,1,0)&gt;0,0,0),1))</f>
        <v>0</v>
      </c>
      <c r="T1934" s="16">
        <f>IF(DATOS!J1897=P$39,DATOS!C1897,"")</f>
        <v>0</v>
      </c>
    </row>
    <row r="1935" spans="18:20">
      <c r="R1935">
        <f t="shared" si="32"/>
        <v>1</v>
      </c>
      <c r="S1935">
        <f>IF(T1935="",0,IFERROR(IF(VLOOKUP(T1935,T$38:T1934,1,0)&gt;0,0,0),1))</f>
        <v>0</v>
      </c>
      <c r="T1935" s="16">
        <f>IF(DATOS!J1898=P$39,DATOS!C1898,"")</f>
        <v>0</v>
      </c>
    </row>
    <row r="1936" spans="18:20">
      <c r="R1936">
        <f t="shared" si="32"/>
        <v>1</v>
      </c>
      <c r="S1936">
        <f>IF(T1936="",0,IFERROR(IF(VLOOKUP(T1936,T$38:T1935,1,0)&gt;0,0,0),1))</f>
        <v>0</v>
      </c>
      <c r="T1936" s="16">
        <f>IF(DATOS!J1899=P$39,DATOS!C1899,"")</f>
        <v>0</v>
      </c>
    </row>
    <row r="1937" spans="18:20">
      <c r="R1937">
        <f t="shared" si="32"/>
        <v>1</v>
      </c>
      <c r="S1937">
        <f>IF(T1937="",0,IFERROR(IF(VLOOKUP(T1937,T$38:T1936,1,0)&gt;0,0,0),1))</f>
        <v>0</v>
      </c>
      <c r="T1937" s="16">
        <f>IF(DATOS!J1900=P$39,DATOS!C1900,"")</f>
        <v>0</v>
      </c>
    </row>
    <row r="1938" spans="18:20">
      <c r="R1938">
        <f t="shared" si="32"/>
        <v>1</v>
      </c>
      <c r="S1938">
        <f>IF(T1938="",0,IFERROR(IF(VLOOKUP(T1938,T$38:T1937,1,0)&gt;0,0,0),1))</f>
        <v>0</v>
      </c>
      <c r="T1938" s="16">
        <f>IF(DATOS!J1901=P$39,DATOS!C1901,"")</f>
        <v>0</v>
      </c>
    </row>
    <row r="1939" spans="18:20">
      <c r="R1939">
        <f t="shared" si="32"/>
        <v>1</v>
      </c>
      <c r="S1939">
        <f>IF(T1939="",0,IFERROR(IF(VLOOKUP(T1939,T$38:T1938,1,0)&gt;0,0,0),1))</f>
        <v>0</v>
      </c>
      <c r="T1939" s="16">
        <f>IF(DATOS!J1902=P$39,DATOS!C1902,"")</f>
        <v>0</v>
      </c>
    </row>
    <row r="1940" spans="18:20">
      <c r="R1940">
        <f t="shared" si="32"/>
        <v>1</v>
      </c>
      <c r="S1940">
        <f>IF(T1940="",0,IFERROR(IF(VLOOKUP(T1940,T$38:T1939,1,0)&gt;0,0,0),1))</f>
        <v>0</v>
      </c>
      <c r="T1940" s="16">
        <f>IF(DATOS!J1903=P$39,DATOS!C1903,"")</f>
        <v>0</v>
      </c>
    </row>
    <row r="1941" spans="18:20">
      <c r="R1941">
        <f t="shared" si="32"/>
        <v>1</v>
      </c>
      <c r="S1941">
        <f>IF(T1941="",0,IFERROR(IF(VLOOKUP(T1941,T$38:T1940,1,0)&gt;0,0,0),1))</f>
        <v>0</v>
      </c>
      <c r="T1941" s="16">
        <f>IF(DATOS!J1904=P$39,DATOS!C1904,"")</f>
        <v>0</v>
      </c>
    </row>
    <row r="1942" spans="18:20">
      <c r="R1942">
        <f t="shared" si="32"/>
        <v>1</v>
      </c>
      <c r="S1942">
        <f>IF(T1942="",0,IFERROR(IF(VLOOKUP(T1942,T$38:T1941,1,0)&gt;0,0,0),1))</f>
        <v>0</v>
      </c>
      <c r="T1942" s="16">
        <f>IF(DATOS!J1905=P$39,DATOS!C1905,"")</f>
        <v>0</v>
      </c>
    </row>
    <row r="1943" spans="18:20">
      <c r="R1943">
        <f t="shared" si="32"/>
        <v>1</v>
      </c>
      <c r="S1943">
        <f>IF(T1943="",0,IFERROR(IF(VLOOKUP(T1943,T$38:T1942,1,0)&gt;0,0,0),1))</f>
        <v>0</v>
      </c>
      <c r="T1943" s="16">
        <f>IF(DATOS!J1906=P$39,DATOS!C1906,"")</f>
        <v>0</v>
      </c>
    </row>
    <row r="1944" spans="18:20">
      <c r="R1944">
        <f t="shared" si="32"/>
        <v>1</v>
      </c>
      <c r="S1944">
        <f>IF(T1944="",0,IFERROR(IF(VLOOKUP(T1944,T$38:T1943,1,0)&gt;0,0,0),1))</f>
        <v>0</v>
      </c>
      <c r="T1944" s="16">
        <f>IF(DATOS!J1907=P$39,DATOS!C1907,"")</f>
        <v>0</v>
      </c>
    </row>
    <row r="1945" spans="18:20">
      <c r="R1945">
        <f t="shared" si="32"/>
        <v>1</v>
      </c>
      <c r="S1945">
        <f>IF(T1945="",0,IFERROR(IF(VLOOKUP(T1945,T$38:T1944,1,0)&gt;0,0,0),1))</f>
        <v>0</v>
      </c>
      <c r="T1945" s="16">
        <f>IF(DATOS!J1908=P$39,DATOS!C1908,"")</f>
        <v>0</v>
      </c>
    </row>
    <row r="1946" spans="18:20">
      <c r="R1946">
        <f t="shared" si="32"/>
        <v>1</v>
      </c>
      <c r="S1946">
        <f>IF(T1946="",0,IFERROR(IF(VLOOKUP(T1946,T$38:T1945,1,0)&gt;0,0,0),1))</f>
        <v>0</v>
      </c>
      <c r="T1946" s="16">
        <f>IF(DATOS!J1909=P$39,DATOS!C1909,"")</f>
        <v>0</v>
      </c>
    </row>
    <row r="1947" spans="18:20">
      <c r="R1947">
        <f t="shared" si="32"/>
        <v>1</v>
      </c>
      <c r="S1947">
        <f>IF(T1947="",0,IFERROR(IF(VLOOKUP(T1947,T$38:T1946,1,0)&gt;0,0,0),1))</f>
        <v>0</v>
      </c>
      <c r="T1947" s="16">
        <f>IF(DATOS!J1910=P$39,DATOS!C1910,"")</f>
        <v>0</v>
      </c>
    </row>
    <row r="1948" spans="18:20">
      <c r="R1948">
        <f t="shared" si="32"/>
        <v>1</v>
      </c>
      <c r="S1948">
        <f>IF(T1948="",0,IFERROR(IF(VLOOKUP(T1948,T$38:T1947,1,0)&gt;0,0,0),1))</f>
        <v>0</v>
      </c>
      <c r="T1948" s="16">
        <f>IF(DATOS!J1911=P$39,DATOS!C1911,"")</f>
        <v>0</v>
      </c>
    </row>
    <row r="1949" spans="18:20">
      <c r="R1949">
        <f t="shared" si="32"/>
        <v>1</v>
      </c>
      <c r="S1949">
        <f>IF(T1949="",0,IFERROR(IF(VLOOKUP(T1949,T$38:T1948,1,0)&gt;0,0,0),1))</f>
        <v>0</v>
      </c>
      <c r="T1949" s="16">
        <f>IF(DATOS!J1912=P$39,DATOS!C1912,"")</f>
        <v>0</v>
      </c>
    </row>
    <row r="1950" spans="18:20">
      <c r="R1950">
        <f t="shared" si="32"/>
        <v>1</v>
      </c>
      <c r="S1950">
        <f>IF(T1950="",0,IFERROR(IF(VLOOKUP(T1950,T$38:T1949,1,0)&gt;0,0,0),1))</f>
        <v>0</v>
      </c>
      <c r="T1950" s="16">
        <f>IF(DATOS!J1913=P$39,DATOS!C1913,"")</f>
        <v>0</v>
      </c>
    </row>
    <row r="1951" spans="18:20">
      <c r="R1951">
        <f t="shared" si="32"/>
        <v>1</v>
      </c>
      <c r="S1951">
        <f>IF(T1951="",0,IFERROR(IF(VLOOKUP(T1951,T$38:T1950,1,0)&gt;0,0,0),1))</f>
        <v>0</v>
      </c>
      <c r="T1951" s="16">
        <f>IF(DATOS!J1914=P$39,DATOS!C1914,"")</f>
        <v>0</v>
      </c>
    </row>
    <row r="1952" spans="18:20">
      <c r="R1952">
        <f t="shared" si="32"/>
        <v>1</v>
      </c>
      <c r="S1952">
        <f>IF(T1952="",0,IFERROR(IF(VLOOKUP(T1952,T$38:T1951,1,0)&gt;0,0,0),1))</f>
        <v>0</v>
      </c>
      <c r="T1952" s="16">
        <f>IF(DATOS!J1915=P$39,DATOS!C1915,"")</f>
        <v>0</v>
      </c>
    </row>
    <row r="1953" spans="18:20">
      <c r="R1953">
        <f t="shared" si="32"/>
        <v>1</v>
      </c>
      <c r="S1953">
        <f>IF(T1953="",0,IFERROR(IF(VLOOKUP(T1953,T$38:T1952,1,0)&gt;0,0,0),1))</f>
        <v>0</v>
      </c>
      <c r="T1953" s="16">
        <f>IF(DATOS!J1916=P$39,DATOS!C1916,"")</f>
        <v>0</v>
      </c>
    </row>
    <row r="1954" spans="18:20">
      <c r="R1954">
        <f t="shared" si="32"/>
        <v>1</v>
      </c>
      <c r="S1954">
        <f>IF(T1954="",0,IFERROR(IF(VLOOKUP(T1954,T$38:T1953,1,0)&gt;0,0,0),1))</f>
        <v>0</v>
      </c>
      <c r="T1954" s="16">
        <f>IF(DATOS!J1917=P$39,DATOS!C1917,"")</f>
        <v>0</v>
      </c>
    </row>
    <row r="1955" spans="18:20">
      <c r="R1955">
        <f t="shared" si="32"/>
        <v>1</v>
      </c>
      <c r="S1955">
        <f>IF(T1955="",0,IFERROR(IF(VLOOKUP(T1955,T$38:T1954,1,0)&gt;0,0,0),1))</f>
        <v>0</v>
      </c>
      <c r="T1955" s="16">
        <f>IF(DATOS!J1918=P$39,DATOS!C1918,"")</f>
        <v>0</v>
      </c>
    </row>
    <row r="1956" spans="18:20">
      <c r="R1956">
        <f t="shared" si="32"/>
        <v>1</v>
      </c>
      <c r="S1956">
        <f>IF(T1956="",0,IFERROR(IF(VLOOKUP(T1956,T$38:T1955,1,0)&gt;0,0,0),1))</f>
        <v>0</v>
      </c>
      <c r="T1956" s="16">
        <f>IF(DATOS!J1919=P$39,DATOS!C1919,"")</f>
        <v>0</v>
      </c>
    </row>
    <row r="1957" spans="18:20">
      <c r="R1957">
        <f t="shared" si="32"/>
        <v>1</v>
      </c>
      <c r="S1957">
        <f>IF(T1957="",0,IFERROR(IF(VLOOKUP(T1957,T$38:T1956,1,0)&gt;0,0,0),1))</f>
        <v>0</v>
      </c>
      <c r="T1957" s="16">
        <f>IF(DATOS!J1920=P$39,DATOS!C1920,"")</f>
        <v>0</v>
      </c>
    </row>
    <row r="1958" spans="18:20">
      <c r="R1958">
        <f t="shared" si="32"/>
        <v>1</v>
      </c>
      <c r="S1958">
        <f>IF(T1958="",0,IFERROR(IF(VLOOKUP(T1958,T$38:T1957,1,0)&gt;0,0,0),1))</f>
        <v>0</v>
      </c>
      <c r="T1958" s="16">
        <f>IF(DATOS!J1921=P$39,DATOS!C1921,"")</f>
        <v>0</v>
      </c>
    </row>
    <row r="1959" spans="18:20">
      <c r="R1959">
        <f t="shared" ref="R1959:R2022" si="33">R1958+S1959</f>
        <v>1</v>
      </c>
      <c r="S1959">
        <f>IF(T1959="",0,IFERROR(IF(VLOOKUP(T1959,T$38:T1958,1,0)&gt;0,0,0),1))</f>
        <v>0</v>
      </c>
      <c r="T1959" s="16">
        <f>IF(DATOS!J1922=P$39,DATOS!C1922,"")</f>
        <v>0</v>
      </c>
    </row>
    <row r="1960" spans="18:20">
      <c r="R1960">
        <f t="shared" si="33"/>
        <v>1</v>
      </c>
      <c r="S1960">
        <f>IF(T1960="",0,IFERROR(IF(VLOOKUP(T1960,T$38:T1959,1,0)&gt;0,0,0),1))</f>
        <v>0</v>
      </c>
      <c r="T1960" s="16">
        <f>IF(DATOS!J1923=P$39,DATOS!C1923,"")</f>
        <v>0</v>
      </c>
    </row>
    <row r="1961" spans="18:20">
      <c r="R1961">
        <f t="shared" si="33"/>
        <v>1</v>
      </c>
      <c r="S1961">
        <f>IF(T1961="",0,IFERROR(IF(VLOOKUP(T1961,T$38:T1960,1,0)&gt;0,0,0),1))</f>
        <v>0</v>
      </c>
      <c r="T1961" s="16">
        <f>IF(DATOS!J1924=P$39,DATOS!C1924,"")</f>
        <v>0</v>
      </c>
    </row>
    <row r="1962" spans="18:20">
      <c r="R1962">
        <f t="shared" si="33"/>
        <v>1</v>
      </c>
      <c r="S1962">
        <f>IF(T1962="",0,IFERROR(IF(VLOOKUP(T1962,T$38:T1961,1,0)&gt;0,0,0),1))</f>
        <v>0</v>
      </c>
      <c r="T1962" s="16">
        <f>IF(DATOS!J1925=P$39,DATOS!C1925,"")</f>
        <v>0</v>
      </c>
    </row>
    <row r="1963" spans="18:20">
      <c r="R1963">
        <f t="shared" si="33"/>
        <v>1</v>
      </c>
      <c r="S1963">
        <f>IF(T1963="",0,IFERROR(IF(VLOOKUP(T1963,T$38:T1962,1,0)&gt;0,0,0),1))</f>
        <v>0</v>
      </c>
      <c r="T1963" s="16">
        <f>IF(DATOS!J1926=P$39,DATOS!C1926,"")</f>
        <v>0</v>
      </c>
    </row>
    <row r="1964" spans="18:20">
      <c r="R1964">
        <f t="shared" si="33"/>
        <v>1</v>
      </c>
      <c r="S1964">
        <f>IF(T1964="",0,IFERROR(IF(VLOOKUP(T1964,T$38:T1963,1,0)&gt;0,0,0),1))</f>
        <v>0</v>
      </c>
      <c r="T1964" s="16">
        <f>IF(DATOS!J1927=P$39,DATOS!C1927,"")</f>
        <v>0</v>
      </c>
    </row>
    <row r="1965" spans="18:20">
      <c r="R1965">
        <f t="shared" si="33"/>
        <v>1</v>
      </c>
      <c r="S1965">
        <f>IF(T1965="",0,IFERROR(IF(VLOOKUP(T1965,T$38:T1964,1,0)&gt;0,0,0),1))</f>
        <v>0</v>
      </c>
      <c r="T1965" s="16">
        <f>IF(DATOS!J1928=P$39,DATOS!C1928,"")</f>
        <v>0</v>
      </c>
    </row>
    <row r="1966" spans="18:20">
      <c r="R1966">
        <f t="shared" si="33"/>
        <v>1</v>
      </c>
      <c r="S1966">
        <f>IF(T1966="",0,IFERROR(IF(VLOOKUP(T1966,T$38:T1965,1,0)&gt;0,0,0),1))</f>
        <v>0</v>
      </c>
      <c r="T1966" s="16">
        <f>IF(DATOS!J1929=P$39,DATOS!C1929,"")</f>
        <v>0</v>
      </c>
    </row>
    <row r="1967" spans="18:20">
      <c r="R1967">
        <f t="shared" si="33"/>
        <v>1</v>
      </c>
      <c r="S1967">
        <f>IF(T1967="",0,IFERROR(IF(VLOOKUP(T1967,T$38:T1966,1,0)&gt;0,0,0),1))</f>
        <v>0</v>
      </c>
      <c r="T1967" s="16">
        <f>IF(DATOS!J1930=P$39,DATOS!C1930,"")</f>
        <v>0</v>
      </c>
    </row>
    <row r="1968" spans="18:20">
      <c r="R1968">
        <f t="shared" si="33"/>
        <v>1</v>
      </c>
      <c r="S1968">
        <f>IF(T1968="",0,IFERROR(IF(VLOOKUP(T1968,T$38:T1967,1,0)&gt;0,0,0),1))</f>
        <v>0</v>
      </c>
      <c r="T1968" s="16">
        <f>IF(DATOS!J1931=P$39,DATOS!C1931,"")</f>
        <v>0</v>
      </c>
    </row>
    <row r="1969" spans="18:20">
      <c r="R1969">
        <f t="shared" si="33"/>
        <v>1</v>
      </c>
      <c r="S1969">
        <f>IF(T1969="",0,IFERROR(IF(VLOOKUP(T1969,T$38:T1968,1,0)&gt;0,0,0),1))</f>
        <v>0</v>
      </c>
      <c r="T1969" s="16">
        <f>IF(DATOS!J1932=P$39,DATOS!C1932,"")</f>
        <v>0</v>
      </c>
    </row>
    <row r="1970" spans="18:20">
      <c r="R1970">
        <f t="shared" si="33"/>
        <v>1</v>
      </c>
      <c r="S1970">
        <f>IF(T1970="",0,IFERROR(IF(VLOOKUP(T1970,T$38:T1969,1,0)&gt;0,0,0),1))</f>
        <v>0</v>
      </c>
      <c r="T1970" s="16">
        <f>IF(DATOS!J1933=P$39,DATOS!C1933,"")</f>
        <v>0</v>
      </c>
    </row>
    <row r="1971" spans="18:20">
      <c r="R1971">
        <f t="shared" si="33"/>
        <v>1</v>
      </c>
      <c r="S1971">
        <f>IF(T1971="",0,IFERROR(IF(VLOOKUP(T1971,T$38:T1970,1,0)&gt;0,0,0),1))</f>
        <v>0</v>
      </c>
      <c r="T1971" s="16">
        <f>IF(DATOS!J1934=P$39,DATOS!C1934,"")</f>
        <v>0</v>
      </c>
    </row>
    <row r="1972" spans="18:20">
      <c r="R1972">
        <f t="shared" si="33"/>
        <v>1</v>
      </c>
      <c r="S1972">
        <f>IF(T1972="",0,IFERROR(IF(VLOOKUP(T1972,T$38:T1971,1,0)&gt;0,0,0),1))</f>
        <v>0</v>
      </c>
      <c r="T1972" s="16">
        <f>IF(DATOS!J1935=P$39,DATOS!C1935,"")</f>
        <v>0</v>
      </c>
    </row>
    <row r="1973" spans="18:20">
      <c r="R1973">
        <f t="shared" si="33"/>
        <v>1</v>
      </c>
      <c r="S1973">
        <f>IF(T1973="",0,IFERROR(IF(VLOOKUP(T1973,T$38:T1972,1,0)&gt;0,0,0),1))</f>
        <v>0</v>
      </c>
      <c r="T1973" s="16">
        <f>IF(DATOS!J1936=P$39,DATOS!C1936,"")</f>
        <v>0</v>
      </c>
    </row>
    <row r="1974" spans="18:20">
      <c r="R1974">
        <f t="shared" si="33"/>
        <v>1</v>
      </c>
      <c r="S1974">
        <f>IF(T1974="",0,IFERROR(IF(VLOOKUP(T1974,T$38:T1973,1,0)&gt;0,0,0),1))</f>
        <v>0</v>
      </c>
      <c r="T1974" s="16">
        <f>IF(DATOS!J1937=P$39,DATOS!C1937,"")</f>
        <v>0</v>
      </c>
    </row>
    <row r="1975" spans="18:20">
      <c r="R1975">
        <f t="shared" si="33"/>
        <v>1</v>
      </c>
      <c r="S1975">
        <f>IF(T1975="",0,IFERROR(IF(VLOOKUP(T1975,T$38:T1974,1,0)&gt;0,0,0),1))</f>
        <v>0</v>
      </c>
      <c r="T1975" s="16">
        <f>IF(DATOS!J1938=P$39,DATOS!C1938,"")</f>
        <v>0</v>
      </c>
    </row>
    <row r="1976" spans="18:20">
      <c r="R1976">
        <f t="shared" si="33"/>
        <v>1</v>
      </c>
      <c r="S1976">
        <f>IF(T1976="",0,IFERROR(IF(VLOOKUP(T1976,T$38:T1975,1,0)&gt;0,0,0),1))</f>
        <v>0</v>
      </c>
      <c r="T1976" s="16">
        <f>IF(DATOS!J1939=P$39,DATOS!C1939,"")</f>
        <v>0</v>
      </c>
    </row>
    <row r="1977" spans="18:20">
      <c r="R1977">
        <f t="shared" si="33"/>
        <v>1</v>
      </c>
      <c r="S1977">
        <f>IF(T1977="",0,IFERROR(IF(VLOOKUP(T1977,T$38:T1976,1,0)&gt;0,0,0),1))</f>
        <v>0</v>
      </c>
      <c r="T1977" s="16">
        <f>IF(DATOS!J1940=P$39,DATOS!C1940,"")</f>
        <v>0</v>
      </c>
    </row>
    <row r="1978" spans="18:20">
      <c r="R1978">
        <f t="shared" si="33"/>
        <v>1</v>
      </c>
      <c r="S1978">
        <f>IF(T1978="",0,IFERROR(IF(VLOOKUP(T1978,T$38:T1977,1,0)&gt;0,0,0),1))</f>
        <v>0</v>
      </c>
      <c r="T1978" s="16">
        <f>IF(DATOS!J1941=P$39,DATOS!C1941,"")</f>
        <v>0</v>
      </c>
    </row>
    <row r="1979" spans="18:20">
      <c r="R1979">
        <f t="shared" si="33"/>
        <v>1</v>
      </c>
      <c r="S1979">
        <f>IF(T1979="",0,IFERROR(IF(VLOOKUP(T1979,T$38:T1978,1,0)&gt;0,0,0),1))</f>
        <v>0</v>
      </c>
      <c r="T1979" s="16">
        <f>IF(DATOS!J1942=P$39,DATOS!C1942,"")</f>
        <v>0</v>
      </c>
    </row>
    <row r="1980" spans="18:20">
      <c r="R1980">
        <f t="shared" si="33"/>
        <v>1</v>
      </c>
      <c r="S1980">
        <f>IF(T1980="",0,IFERROR(IF(VLOOKUP(T1980,T$38:T1979,1,0)&gt;0,0,0),1))</f>
        <v>0</v>
      </c>
      <c r="T1980" s="16">
        <f>IF(DATOS!J1943=P$39,DATOS!C1943,"")</f>
        <v>0</v>
      </c>
    </row>
    <row r="1981" spans="18:20">
      <c r="R1981">
        <f t="shared" si="33"/>
        <v>1</v>
      </c>
      <c r="S1981">
        <f>IF(T1981="",0,IFERROR(IF(VLOOKUP(T1981,T$38:T1980,1,0)&gt;0,0,0),1))</f>
        <v>0</v>
      </c>
      <c r="T1981" s="16">
        <f>IF(DATOS!J1944=P$39,DATOS!C1944,"")</f>
        <v>0</v>
      </c>
    </row>
    <row r="1982" spans="18:20">
      <c r="R1982">
        <f t="shared" si="33"/>
        <v>1</v>
      </c>
      <c r="S1982">
        <f>IF(T1982="",0,IFERROR(IF(VLOOKUP(T1982,T$38:T1981,1,0)&gt;0,0,0),1))</f>
        <v>0</v>
      </c>
      <c r="T1982" s="16">
        <f>IF(DATOS!J1945=P$39,DATOS!C1945,"")</f>
        <v>0</v>
      </c>
    </row>
    <row r="1983" spans="18:20">
      <c r="R1983">
        <f t="shared" si="33"/>
        <v>1</v>
      </c>
      <c r="S1983">
        <f>IF(T1983="",0,IFERROR(IF(VLOOKUP(T1983,T$38:T1982,1,0)&gt;0,0,0),1))</f>
        <v>0</v>
      </c>
      <c r="T1983" s="16">
        <f>IF(DATOS!J1946=P$39,DATOS!C1946,"")</f>
        <v>0</v>
      </c>
    </row>
    <row r="1984" spans="18:20">
      <c r="R1984">
        <f t="shared" si="33"/>
        <v>1</v>
      </c>
      <c r="S1984">
        <f>IF(T1984="",0,IFERROR(IF(VLOOKUP(T1984,T$38:T1983,1,0)&gt;0,0,0),1))</f>
        <v>0</v>
      </c>
      <c r="T1984" s="16">
        <f>IF(DATOS!J1947=P$39,DATOS!C1947,"")</f>
        <v>0</v>
      </c>
    </row>
    <row r="1985" spans="18:20">
      <c r="R1985">
        <f t="shared" si="33"/>
        <v>1</v>
      </c>
      <c r="S1985">
        <f>IF(T1985="",0,IFERROR(IF(VLOOKUP(T1985,T$38:T1984,1,0)&gt;0,0,0),1))</f>
        <v>0</v>
      </c>
      <c r="T1985" s="16">
        <f>IF(DATOS!J1948=P$39,DATOS!C1948,"")</f>
        <v>0</v>
      </c>
    </row>
    <row r="1986" spans="18:20">
      <c r="R1986">
        <f t="shared" si="33"/>
        <v>1</v>
      </c>
      <c r="S1986">
        <f>IF(T1986="",0,IFERROR(IF(VLOOKUP(T1986,T$38:T1985,1,0)&gt;0,0,0),1))</f>
        <v>0</v>
      </c>
      <c r="T1986" s="16">
        <f>IF(DATOS!J1949=P$39,DATOS!C1949,"")</f>
        <v>0</v>
      </c>
    </row>
    <row r="1987" spans="18:20">
      <c r="R1987">
        <f t="shared" si="33"/>
        <v>1</v>
      </c>
      <c r="S1987">
        <f>IF(T1987="",0,IFERROR(IF(VLOOKUP(T1987,T$38:T1986,1,0)&gt;0,0,0),1))</f>
        <v>0</v>
      </c>
      <c r="T1987" s="16">
        <f>IF(DATOS!J1950=P$39,DATOS!C1950,"")</f>
        <v>0</v>
      </c>
    </row>
    <row r="1988" spans="18:20">
      <c r="R1988">
        <f t="shared" si="33"/>
        <v>1</v>
      </c>
      <c r="S1988">
        <f>IF(T1988="",0,IFERROR(IF(VLOOKUP(T1988,T$38:T1987,1,0)&gt;0,0,0),1))</f>
        <v>0</v>
      </c>
      <c r="T1988" s="16">
        <f>IF(DATOS!J1951=P$39,DATOS!C1951,"")</f>
        <v>0</v>
      </c>
    </row>
    <row r="1989" spans="18:20">
      <c r="R1989">
        <f t="shared" si="33"/>
        <v>1</v>
      </c>
      <c r="S1989">
        <f>IF(T1989="",0,IFERROR(IF(VLOOKUP(T1989,T$38:T1988,1,0)&gt;0,0,0),1))</f>
        <v>0</v>
      </c>
      <c r="T1989" s="16">
        <f>IF(DATOS!J1952=P$39,DATOS!C1952,"")</f>
        <v>0</v>
      </c>
    </row>
    <row r="1990" spans="18:20">
      <c r="R1990">
        <f t="shared" si="33"/>
        <v>1</v>
      </c>
      <c r="S1990">
        <f>IF(T1990="",0,IFERROR(IF(VLOOKUP(T1990,T$38:T1989,1,0)&gt;0,0,0),1))</f>
        <v>0</v>
      </c>
      <c r="T1990" s="16">
        <f>IF(DATOS!J1953=P$39,DATOS!C1953,"")</f>
        <v>0</v>
      </c>
    </row>
    <row r="1991" spans="18:20">
      <c r="R1991">
        <f t="shared" si="33"/>
        <v>1</v>
      </c>
      <c r="S1991">
        <f>IF(T1991="",0,IFERROR(IF(VLOOKUP(T1991,T$38:T1990,1,0)&gt;0,0,0),1))</f>
        <v>0</v>
      </c>
      <c r="T1991" s="16">
        <f>IF(DATOS!J1954=P$39,DATOS!C1954,"")</f>
        <v>0</v>
      </c>
    </row>
    <row r="1992" spans="18:20">
      <c r="R1992">
        <f t="shared" si="33"/>
        <v>1</v>
      </c>
      <c r="S1992">
        <f>IF(T1992="",0,IFERROR(IF(VLOOKUP(T1992,T$38:T1991,1,0)&gt;0,0,0),1))</f>
        <v>0</v>
      </c>
      <c r="T1992" s="16">
        <f>IF(DATOS!J1955=P$39,DATOS!C1955,"")</f>
        <v>0</v>
      </c>
    </row>
    <row r="1993" spans="18:20">
      <c r="R1993">
        <f t="shared" si="33"/>
        <v>1</v>
      </c>
      <c r="S1993">
        <f>IF(T1993="",0,IFERROR(IF(VLOOKUP(T1993,T$38:T1992,1,0)&gt;0,0,0),1))</f>
        <v>0</v>
      </c>
      <c r="T1993" s="16">
        <f>IF(DATOS!J1956=P$39,DATOS!C1956,"")</f>
        <v>0</v>
      </c>
    </row>
    <row r="1994" spans="18:20">
      <c r="R1994">
        <f t="shared" si="33"/>
        <v>1</v>
      </c>
      <c r="S1994">
        <f>IF(T1994="",0,IFERROR(IF(VLOOKUP(T1994,T$38:T1993,1,0)&gt;0,0,0),1))</f>
        <v>0</v>
      </c>
      <c r="T1994" s="16">
        <f>IF(DATOS!J1957=P$39,DATOS!C1957,"")</f>
        <v>0</v>
      </c>
    </row>
    <row r="1995" spans="18:20">
      <c r="R1995">
        <f t="shared" si="33"/>
        <v>1</v>
      </c>
      <c r="S1995">
        <f>IF(T1995="",0,IFERROR(IF(VLOOKUP(T1995,T$38:T1994,1,0)&gt;0,0,0),1))</f>
        <v>0</v>
      </c>
      <c r="T1995" s="16">
        <f>IF(DATOS!J1958=P$39,DATOS!C1958,"")</f>
        <v>0</v>
      </c>
    </row>
    <row r="1996" spans="18:20">
      <c r="R1996">
        <f t="shared" si="33"/>
        <v>1</v>
      </c>
      <c r="S1996">
        <f>IF(T1996="",0,IFERROR(IF(VLOOKUP(T1996,T$38:T1995,1,0)&gt;0,0,0),1))</f>
        <v>0</v>
      </c>
      <c r="T1996" s="16">
        <f>IF(DATOS!J1959=P$39,DATOS!C1959,"")</f>
        <v>0</v>
      </c>
    </row>
    <row r="1997" spans="18:20">
      <c r="R1997">
        <f t="shared" si="33"/>
        <v>1</v>
      </c>
      <c r="S1997">
        <f>IF(T1997="",0,IFERROR(IF(VLOOKUP(T1997,T$38:T1996,1,0)&gt;0,0,0),1))</f>
        <v>0</v>
      </c>
      <c r="T1997" s="16">
        <f>IF(DATOS!J1960=P$39,DATOS!C1960,"")</f>
        <v>0</v>
      </c>
    </row>
    <row r="1998" spans="18:20">
      <c r="R1998">
        <f t="shared" si="33"/>
        <v>1</v>
      </c>
      <c r="S1998">
        <f>IF(T1998="",0,IFERROR(IF(VLOOKUP(T1998,T$38:T1997,1,0)&gt;0,0,0),1))</f>
        <v>0</v>
      </c>
      <c r="T1998" s="16">
        <f>IF(DATOS!J1961=P$39,DATOS!C1961,"")</f>
        <v>0</v>
      </c>
    </row>
    <row r="1999" spans="18:20">
      <c r="R1999">
        <f t="shared" si="33"/>
        <v>1</v>
      </c>
      <c r="S1999">
        <f>IF(T1999="",0,IFERROR(IF(VLOOKUP(T1999,T$38:T1998,1,0)&gt;0,0,0),1))</f>
        <v>0</v>
      </c>
      <c r="T1999" s="16">
        <f>IF(DATOS!J1962=P$39,DATOS!C1962,"")</f>
        <v>0</v>
      </c>
    </row>
    <row r="2000" spans="18:20">
      <c r="R2000">
        <f t="shared" si="33"/>
        <v>1</v>
      </c>
      <c r="S2000">
        <f>IF(T2000="",0,IFERROR(IF(VLOOKUP(T2000,T$38:T1999,1,0)&gt;0,0,0),1))</f>
        <v>0</v>
      </c>
      <c r="T2000" s="16">
        <f>IF(DATOS!J1963=P$39,DATOS!C1963,"")</f>
        <v>0</v>
      </c>
    </row>
    <row r="2001" spans="18:20">
      <c r="R2001">
        <f t="shared" si="33"/>
        <v>1</v>
      </c>
      <c r="S2001">
        <f>IF(T2001="",0,IFERROR(IF(VLOOKUP(T2001,T$38:T2000,1,0)&gt;0,0,0),1))</f>
        <v>0</v>
      </c>
      <c r="T2001" s="16">
        <f>IF(DATOS!J1964=P$39,DATOS!C1964,"")</f>
        <v>0</v>
      </c>
    </row>
    <row r="2002" spans="18:20">
      <c r="R2002">
        <f t="shared" si="33"/>
        <v>1</v>
      </c>
      <c r="S2002">
        <f>IF(T2002="",0,IFERROR(IF(VLOOKUP(T2002,T$38:T2001,1,0)&gt;0,0,0),1))</f>
        <v>0</v>
      </c>
      <c r="T2002" s="16">
        <f>IF(DATOS!J1965=P$39,DATOS!C1965,"")</f>
        <v>0</v>
      </c>
    </row>
    <row r="2003" spans="18:20">
      <c r="R2003">
        <f t="shared" si="33"/>
        <v>1</v>
      </c>
      <c r="S2003">
        <f>IF(T2003="",0,IFERROR(IF(VLOOKUP(T2003,T$38:T2002,1,0)&gt;0,0,0),1))</f>
        <v>0</v>
      </c>
      <c r="T2003" s="16">
        <f>IF(DATOS!J1966=P$39,DATOS!C1966,"")</f>
        <v>0</v>
      </c>
    </row>
    <row r="2004" spans="18:20">
      <c r="R2004">
        <f t="shared" si="33"/>
        <v>1</v>
      </c>
      <c r="S2004">
        <f>IF(T2004="",0,IFERROR(IF(VLOOKUP(T2004,T$38:T2003,1,0)&gt;0,0,0),1))</f>
        <v>0</v>
      </c>
      <c r="T2004" s="16">
        <f>IF(DATOS!J1967=P$39,DATOS!C1967,"")</f>
        <v>0</v>
      </c>
    </row>
    <row r="2005" spans="18:20">
      <c r="R2005">
        <f t="shared" si="33"/>
        <v>1</v>
      </c>
      <c r="S2005">
        <f>IF(T2005="",0,IFERROR(IF(VLOOKUP(T2005,T$38:T2004,1,0)&gt;0,0,0),1))</f>
        <v>0</v>
      </c>
      <c r="T2005" s="16">
        <f>IF(DATOS!J1968=P$39,DATOS!C1968,"")</f>
        <v>0</v>
      </c>
    </row>
    <row r="2006" spans="18:20">
      <c r="R2006">
        <f t="shared" si="33"/>
        <v>1</v>
      </c>
      <c r="S2006">
        <f>IF(T2006="",0,IFERROR(IF(VLOOKUP(T2006,T$38:T2005,1,0)&gt;0,0,0),1))</f>
        <v>0</v>
      </c>
      <c r="T2006" s="16">
        <f>IF(DATOS!J1969=P$39,DATOS!C1969,"")</f>
        <v>0</v>
      </c>
    </row>
    <row r="2007" spans="18:20">
      <c r="R2007">
        <f t="shared" si="33"/>
        <v>1</v>
      </c>
      <c r="S2007">
        <f>IF(T2007="",0,IFERROR(IF(VLOOKUP(T2007,T$38:T2006,1,0)&gt;0,0,0),1))</f>
        <v>0</v>
      </c>
      <c r="T2007" s="16">
        <f>IF(DATOS!J1970=P$39,DATOS!C1970,"")</f>
        <v>0</v>
      </c>
    </row>
    <row r="2008" spans="18:20">
      <c r="R2008">
        <f t="shared" si="33"/>
        <v>1</v>
      </c>
      <c r="S2008">
        <f>IF(T2008="",0,IFERROR(IF(VLOOKUP(T2008,T$38:T2007,1,0)&gt;0,0,0),1))</f>
        <v>0</v>
      </c>
      <c r="T2008" s="16">
        <f>IF(DATOS!J1971=P$39,DATOS!C1971,"")</f>
        <v>0</v>
      </c>
    </row>
    <row r="2009" spans="18:20">
      <c r="R2009">
        <f t="shared" si="33"/>
        <v>1</v>
      </c>
      <c r="S2009">
        <f>IF(T2009="",0,IFERROR(IF(VLOOKUP(T2009,T$38:T2008,1,0)&gt;0,0,0),1))</f>
        <v>0</v>
      </c>
      <c r="T2009" s="16">
        <f>IF(DATOS!J1972=P$39,DATOS!C1972,"")</f>
        <v>0</v>
      </c>
    </row>
    <row r="2010" spans="18:20">
      <c r="R2010">
        <f t="shared" si="33"/>
        <v>1</v>
      </c>
      <c r="S2010">
        <f>IF(T2010="",0,IFERROR(IF(VLOOKUP(T2010,T$38:T2009,1,0)&gt;0,0,0),1))</f>
        <v>0</v>
      </c>
      <c r="T2010" s="16">
        <f>IF(DATOS!J1973=P$39,DATOS!C1973,"")</f>
        <v>0</v>
      </c>
    </row>
    <row r="2011" spans="18:20">
      <c r="R2011">
        <f t="shared" si="33"/>
        <v>1</v>
      </c>
      <c r="S2011">
        <f>IF(T2011="",0,IFERROR(IF(VLOOKUP(T2011,T$38:T2010,1,0)&gt;0,0,0),1))</f>
        <v>0</v>
      </c>
      <c r="T2011" s="16">
        <f>IF(DATOS!J1974=P$39,DATOS!C1974,"")</f>
        <v>0</v>
      </c>
    </row>
    <row r="2012" spans="18:20">
      <c r="R2012">
        <f t="shared" si="33"/>
        <v>1</v>
      </c>
      <c r="S2012">
        <f>IF(T2012="",0,IFERROR(IF(VLOOKUP(T2012,T$38:T2011,1,0)&gt;0,0,0),1))</f>
        <v>0</v>
      </c>
      <c r="T2012" s="16">
        <f>IF(DATOS!J1975=P$39,DATOS!C1975,"")</f>
        <v>0</v>
      </c>
    </row>
    <row r="2013" spans="18:20">
      <c r="R2013">
        <f t="shared" si="33"/>
        <v>1</v>
      </c>
      <c r="S2013">
        <f>IF(T2013="",0,IFERROR(IF(VLOOKUP(T2013,T$38:T2012,1,0)&gt;0,0,0),1))</f>
        <v>0</v>
      </c>
      <c r="T2013" s="16">
        <f>IF(DATOS!J1976=P$39,DATOS!C1976,"")</f>
        <v>0</v>
      </c>
    </row>
    <row r="2014" spans="18:20">
      <c r="R2014">
        <f t="shared" si="33"/>
        <v>1</v>
      </c>
      <c r="S2014">
        <f>IF(T2014="",0,IFERROR(IF(VLOOKUP(T2014,T$38:T2013,1,0)&gt;0,0,0),1))</f>
        <v>0</v>
      </c>
      <c r="T2014" s="16">
        <f>IF(DATOS!J1977=P$39,DATOS!C1977,"")</f>
        <v>0</v>
      </c>
    </row>
    <row r="2015" spans="18:20">
      <c r="R2015">
        <f t="shared" si="33"/>
        <v>1</v>
      </c>
      <c r="S2015">
        <f>IF(T2015="",0,IFERROR(IF(VLOOKUP(T2015,T$38:T2014,1,0)&gt;0,0,0),1))</f>
        <v>0</v>
      </c>
      <c r="T2015" s="16">
        <f>IF(DATOS!J1978=P$39,DATOS!C1978,"")</f>
        <v>0</v>
      </c>
    </row>
    <row r="2016" spans="18:20">
      <c r="R2016">
        <f t="shared" si="33"/>
        <v>1</v>
      </c>
      <c r="S2016">
        <f>IF(T2016="",0,IFERROR(IF(VLOOKUP(T2016,T$38:T2015,1,0)&gt;0,0,0),1))</f>
        <v>0</v>
      </c>
      <c r="T2016" s="16">
        <f>IF(DATOS!J1979=P$39,DATOS!C1979,"")</f>
        <v>0</v>
      </c>
    </row>
    <row r="2017" spans="18:20">
      <c r="R2017">
        <f t="shared" si="33"/>
        <v>1</v>
      </c>
      <c r="S2017">
        <f>IF(T2017="",0,IFERROR(IF(VLOOKUP(T2017,T$38:T2016,1,0)&gt;0,0,0),1))</f>
        <v>0</v>
      </c>
      <c r="T2017" s="16">
        <f>IF(DATOS!J1980=P$39,DATOS!C1980,"")</f>
        <v>0</v>
      </c>
    </row>
    <row r="2018" spans="18:20">
      <c r="R2018">
        <f t="shared" si="33"/>
        <v>1</v>
      </c>
      <c r="S2018">
        <f>IF(T2018="",0,IFERROR(IF(VLOOKUP(T2018,T$38:T2017,1,0)&gt;0,0,0),1))</f>
        <v>0</v>
      </c>
      <c r="T2018" s="16">
        <f>IF(DATOS!J1981=P$39,DATOS!C1981,"")</f>
        <v>0</v>
      </c>
    </row>
    <row r="2019" spans="18:20">
      <c r="R2019">
        <f t="shared" si="33"/>
        <v>1</v>
      </c>
      <c r="S2019">
        <f>IF(T2019="",0,IFERROR(IF(VLOOKUP(T2019,T$38:T2018,1,0)&gt;0,0,0),1))</f>
        <v>0</v>
      </c>
      <c r="T2019" s="16">
        <f>IF(DATOS!J1982=P$39,DATOS!C1982,"")</f>
        <v>0</v>
      </c>
    </row>
    <row r="2020" spans="18:20">
      <c r="R2020">
        <f t="shared" si="33"/>
        <v>1</v>
      </c>
      <c r="S2020">
        <f>IF(T2020="",0,IFERROR(IF(VLOOKUP(T2020,T$38:T2019,1,0)&gt;0,0,0),1))</f>
        <v>0</v>
      </c>
      <c r="T2020" s="16">
        <f>IF(DATOS!J1983=P$39,DATOS!C1983,"")</f>
        <v>0</v>
      </c>
    </row>
    <row r="2021" spans="18:20">
      <c r="R2021">
        <f t="shared" si="33"/>
        <v>1</v>
      </c>
      <c r="S2021">
        <f>IF(T2021="",0,IFERROR(IF(VLOOKUP(T2021,T$38:T2020,1,0)&gt;0,0,0),1))</f>
        <v>0</v>
      </c>
      <c r="T2021" s="16">
        <f>IF(DATOS!J1984=P$39,DATOS!C1984,"")</f>
        <v>0</v>
      </c>
    </row>
    <row r="2022" spans="18:20">
      <c r="R2022">
        <f t="shared" si="33"/>
        <v>1</v>
      </c>
      <c r="S2022">
        <f>IF(T2022="",0,IFERROR(IF(VLOOKUP(T2022,T$38:T2021,1,0)&gt;0,0,0),1))</f>
        <v>0</v>
      </c>
      <c r="T2022" s="16">
        <f>IF(DATOS!J1985=P$39,DATOS!C1985,"")</f>
        <v>0</v>
      </c>
    </row>
    <row r="2023" spans="18:20">
      <c r="R2023">
        <f t="shared" ref="R2023:R2086" si="34">R2022+S2023</f>
        <v>1</v>
      </c>
      <c r="S2023">
        <f>IF(T2023="",0,IFERROR(IF(VLOOKUP(T2023,T$38:T2022,1,0)&gt;0,0,0),1))</f>
        <v>0</v>
      </c>
      <c r="T2023" s="16">
        <f>IF(DATOS!J1986=P$39,DATOS!C1986,"")</f>
        <v>0</v>
      </c>
    </row>
    <row r="2024" spans="18:20">
      <c r="R2024">
        <f t="shared" si="34"/>
        <v>1</v>
      </c>
      <c r="S2024">
        <f>IF(T2024="",0,IFERROR(IF(VLOOKUP(T2024,T$38:T2023,1,0)&gt;0,0,0),1))</f>
        <v>0</v>
      </c>
      <c r="T2024" s="16">
        <f>IF(DATOS!J1987=P$39,DATOS!C1987,"")</f>
        <v>0</v>
      </c>
    </row>
    <row r="2025" spans="18:20">
      <c r="R2025">
        <f t="shared" si="34"/>
        <v>1</v>
      </c>
      <c r="S2025">
        <f>IF(T2025="",0,IFERROR(IF(VLOOKUP(T2025,T$38:T2024,1,0)&gt;0,0,0),1))</f>
        <v>0</v>
      </c>
      <c r="T2025" s="16">
        <f>IF(DATOS!J1988=P$39,DATOS!C1988,"")</f>
        <v>0</v>
      </c>
    </row>
    <row r="2026" spans="18:20">
      <c r="R2026">
        <f t="shared" si="34"/>
        <v>1</v>
      </c>
      <c r="S2026">
        <f>IF(T2026="",0,IFERROR(IF(VLOOKUP(T2026,T$38:T2025,1,0)&gt;0,0,0),1))</f>
        <v>0</v>
      </c>
      <c r="T2026" s="16">
        <f>IF(DATOS!J1989=P$39,DATOS!C1989,"")</f>
        <v>0</v>
      </c>
    </row>
    <row r="2027" spans="18:20">
      <c r="R2027">
        <f t="shared" si="34"/>
        <v>1</v>
      </c>
      <c r="S2027">
        <f>IF(T2027="",0,IFERROR(IF(VLOOKUP(T2027,T$38:T2026,1,0)&gt;0,0,0),1))</f>
        <v>0</v>
      </c>
      <c r="T2027" s="16">
        <f>IF(DATOS!J1990=P$39,DATOS!C1990,"")</f>
        <v>0</v>
      </c>
    </row>
    <row r="2028" spans="18:20">
      <c r="R2028">
        <f t="shared" si="34"/>
        <v>1</v>
      </c>
      <c r="S2028">
        <f>IF(T2028="",0,IFERROR(IF(VLOOKUP(T2028,T$38:T2027,1,0)&gt;0,0,0),1))</f>
        <v>0</v>
      </c>
      <c r="T2028" s="16">
        <f>IF(DATOS!J1991=P$39,DATOS!C1991,"")</f>
        <v>0</v>
      </c>
    </row>
    <row r="2029" spans="18:20">
      <c r="R2029">
        <f t="shared" si="34"/>
        <v>1</v>
      </c>
      <c r="S2029">
        <f>IF(T2029="",0,IFERROR(IF(VLOOKUP(T2029,T$38:T2028,1,0)&gt;0,0,0),1))</f>
        <v>0</v>
      </c>
      <c r="T2029" s="16">
        <f>IF(DATOS!J1992=P$39,DATOS!C1992,"")</f>
        <v>0</v>
      </c>
    </row>
    <row r="2030" spans="18:20">
      <c r="R2030">
        <f t="shared" si="34"/>
        <v>1</v>
      </c>
      <c r="S2030">
        <f>IF(T2030="",0,IFERROR(IF(VLOOKUP(T2030,T$38:T2029,1,0)&gt;0,0,0),1))</f>
        <v>0</v>
      </c>
      <c r="T2030" s="16">
        <f>IF(DATOS!J1993=P$39,DATOS!C1993,"")</f>
        <v>0</v>
      </c>
    </row>
    <row r="2031" spans="18:20">
      <c r="R2031">
        <f t="shared" si="34"/>
        <v>1</v>
      </c>
      <c r="S2031">
        <f>IF(T2031="",0,IFERROR(IF(VLOOKUP(T2031,T$38:T2030,1,0)&gt;0,0,0),1))</f>
        <v>0</v>
      </c>
      <c r="T2031" s="16">
        <f>IF(DATOS!J1994=P$39,DATOS!C1994,"")</f>
        <v>0</v>
      </c>
    </row>
    <row r="2032" spans="18:20">
      <c r="R2032">
        <f t="shared" si="34"/>
        <v>1</v>
      </c>
      <c r="S2032">
        <f>IF(T2032="",0,IFERROR(IF(VLOOKUP(T2032,T$38:T2031,1,0)&gt;0,0,0),1))</f>
        <v>0</v>
      </c>
      <c r="T2032" s="16">
        <f>IF(DATOS!J1995=P$39,DATOS!C1995,"")</f>
        <v>0</v>
      </c>
    </row>
    <row r="2033" spans="18:20">
      <c r="R2033">
        <f t="shared" si="34"/>
        <v>1</v>
      </c>
      <c r="S2033">
        <f>IF(T2033="",0,IFERROR(IF(VLOOKUP(T2033,T$38:T2032,1,0)&gt;0,0,0),1))</f>
        <v>0</v>
      </c>
      <c r="T2033" s="16">
        <f>IF(DATOS!J1996=P$39,DATOS!C1996,"")</f>
        <v>0</v>
      </c>
    </row>
    <row r="2034" spans="18:20">
      <c r="R2034">
        <f t="shared" si="34"/>
        <v>1</v>
      </c>
      <c r="S2034">
        <f>IF(T2034="",0,IFERROR(IF(VLOOKUP(T2034,T$38:T2033,1,0)&gt;0,0,0),1))</f>
        <v>0</v>
      </c>
      <c r="T2034" s="16">
        <f>IF(DATOS!J1997=P$39,DATOS!C1997,"")</f>
        <v>0</v>
      </c>
    </row>
    <row r="2035" spans="18:20">
      <c r="R2035">
        <f t="shared" si="34"/>
        <v>1</v>
      </c>
      <c r="S2035">
        <f>IF(T2035="",0,IFERROR(IF(VLOOKUP(T2035,T$38:T2034,1,0)&gt;0,0,0),1))</f>
        <v>0</v>
      </c>
      <c r="T2035" s="16">
        <f>IF(DATOS!J1998=P$39,DATOS!C1998,"")</f>
        <v>0</v>
      </c>
    </row>
    <row r="2036" spans="18:20">
      <c r="R2036">
        <f t="shared" si="34"/>
        <v>1</v>
      </c>
      <c r="S2036">
        <f>IF(T2036="",0,IFERROR(IF(VLOOKUP(T2036,T$38:T2035,1,0)&gt;0,0,0),1))</f>
        <v>0</v>
      </c>
      <c r="T2036" s="16">
        <f>IF(DATOS!J1999=P$39,DATOS!C1999,"")</f>
        <v>0</v>
      </c>
    </row>
    <row r="2037" spans="18:20">
      <c r="R2037">
        <f t="shared" si="34"/>
        <v>1</v>
      </c>
      <c r="S2037">
        <f>IF(T2037="",0,IFERROR(IF(VLOOKUP(T2037,T$38:T2036,1,0)&gt;0,0,0),1))</f>
        <v>0</v>
      </c>
      <c r="T2037" s="16">
        <f>IF(DATOS!J2000=P$39,DATOS!C2000,"")</f>
        <v>0</v>
      </c>
    </row>
    <row r="2038" spans="18:20">
      <c r="R2038">
        <f t="shared" si="34"/>
        <v>1</v>
      </c>
      <c r="S2038">
        <f>IF(T2038="",0,IFERROR(IF(VLOOKUP(T2038,T$38:T2037,1,0)&gt;0,0,0),1))</f>
        <v>0</v>
      </c>
      <c r="T2038" s="16">
        <f>IF(DATOS!J2001=P$39,DATOS!C2001,"")</f>
        <v>0</v>
      </c>
    </row>
    <row r="2039" spans="18:20">
      <c r="R2039">
        <f t="shared" si="34"/>
        <v>1</v>
      </c>
      <c r="S2039">
        <f>IF(T2039="",0,IFERROR(IF(VLOOKUP(T2039,T$38:T2038,1,0)&gt;0,0,0),1))</f>
        <v>0</v>
      </c>
      <c r="T2039" s="16">
        <f>IF(DATOS!J2002=P$39,DATOS!C2002,"")</f>
        <v>0</v>
      </c>
    </row>
    <row r="2040" spans="18:20">
      <c r="R2040">
        <f t="shared" si="34"/>
        <v>1</v>
      </c>
      <c r="S2040">
        <f>IF(T2040="",0,IFERROR(IF(VLOOKUP(T2040,T$38:T2039,1,0)&gt;0,0,0),1))</f>
        <v>0</v>
      </c>
      <c r="T2040" s="16">
        <f>IF(DATOS!J2003=P$39,DATOS!C2003,"")</f>
        <v>0</v>
      </c>
    </row>
    <row r="2041" spans="18:20">
      <c r="R2041">
        <f t="shared" si="34"/>
        <v>1</v>
      </c>
      <c r="S2041">
        <f>IF(T2041="",0,IFERROR(IF(VLOOKUP(T2041,T$38:T2040,1,0)&gt;0,0,0),1))</f>
        <v>0</v>
      </c>
      <c r="T2041" s="16">
        <f>IF(DATOS!J2004=P$39,DATOS!C2004,"")</f>
        <v>0</v>
      </c>
    </row>
    <row r="2042" spans="18:20">
      <c r="R2042">
        <f t="shared" si="34"/>
        <v>1</v>
      </c>
      <c r="S2042">
        <f>IF(T2042="",0,IFERROR(IF(VLOOKUP(T2042,T$38:T2041,1,0)&gt;0,0,0),1))</f>
        <v>0</v>
      </c>
      <c r="T2042" s="16">
        <f>IF(DATOS!J2005=P$39,DATOS!C2005,"")</f>
        <v>0</v>
      </c>
    </row>
    <row r="2043" spans="18:20">
      <c r="R2043">
        <f t="shared" si="34"/>
        <v>1</v>
      </c>
      <c r="S2043">
        <f>IF(T2043="",0,IFERROR(IF(VLOOKUP(T2043,T$38:T2042,1,0)&gt;0,0,0),1))</f>
        <v>0</v>
      </c>
      <c r="T2043" s="16">
        <f>IF(DATOS!J2006=P$39,DATOS!C2006,"")</f>
        <v>0</v>
      </c>
    </row>
    <row r="2044" spans="18:20">
      <c r="R2044">
        <f t="shared" si="34"/>
        <v>1</v>
      </c>
      <c r="S2044">
        <f>IF(T2044="",0,IFERROR(IF(VLOOKUP(T2044,T$38:T2043,1,0)&gt;0,0,0),1))</f>
        <v>0</v>
      </c>
      <c r="T2044" s="16">
        <f>IF(DATOS!J2007=P$39,DATOS!C2007,"")</f>
        <v>0</v>
      </c>
    </row>
    <row r="2045" spans="18:20">
      <c r="R2045">
        <f t="shared" si="34"/>
        <v>1</v>
      </c>
      <c r="S2045">
        <f>IF(T2045="",0,IFERROR(IF(VLOOKUP(T2045,T$38:T2044,1,0)&gt;0,0,0),1))</f>
        <v>0</v>
      </c>
      <c r="T2045" s="16">
        <f>IF(DATOS!J2008=P$39,DATOS!C2008,"")</f>
        <v>0</v>
      </c>
    </row>
    <row r="2046" spans="18:20">
      <c r="R2046">
        <f t="shared" si="34"/>
        <v>1</v>
      </c>
      <c r="S2046">
        <f>IF(T2046="",0,IFERROR(IF(VLOOKUP(T2046,T$38:T2045,1,0)&gt;0,0,0),1))</f>
        <v>0</v>
      </c>
      <c r="T2046" s="16">
        <f>IF(DATOS!J2009=P$39,DATOS!C2009,"")</f>
        <v>0</v>
      </c>
    </row>
    <row r="2047" spans="18:20">
      <c r="R2047">
        <f t="shared" si="34"/>
        <v>1</v>
      </c>
      <c r="S2047">
        <f>IF(T2047="",0,IFERROR(IF(VLOOKUP(T2047,T$38:T2046,1,0)&gt;0,0,0),1))</f>
        <v>0</v>
      </c>
      <c r="T2047" s="16">
        <f>IF(DATOS!J2010=P$39,DATOS!C2010,"")</f>
        <v>0</v>
      </c>
    </row>
    <row r="2048" spans="18:20">
      <c r="R2048">
        <f t="shared" si="34"/>
        <v>1</v>
      </c>
      <c r="S2048">
        <f>IF(T2048="",0,IFERROR(IF(VLOOKUP(T2048,T$38:T2047,1,0)&gt;0,0,0),1))</f>
        <v>0</v>
      </c>
      <c r="T2048" s="16">
        <f>IF(DATOS!J2011=P$39,DATOS!C2011,"")</f>
        <v>0</v>
      </c>
    </row>
    <row r="2049" spans="18:20">
      <c r="R2049">
        <f t="shared" si="34"/>
        <v>1</v>
      </c>
      <c r="S2049">
        <f>IF(T2049="",0,IFERROR(IF(VLOOKUP(T2049,T$38:T2048,1,0)&gt;0,0,0),1))</f>
        <v>0</v>
      </c>
      <c r="T2049" s="16">
        <f>IF(DATOS!J2012=P$39,DATOS!C2012,"")</f>
        <v>0</v>
      </c>
    </row>
    <row r="2050" spans="18:20">
      <c r="R2050">
        <f t="shared" si="34"/>
        <v>1</v>
      </c>
      <c r="S2050">
        <f>IF(T2050="",0,IFERROR(IF(VLOOKUP(T2050,T$38:T2049,1,0)&gt;0,0,0),1))</f>
        <v>0</v>
      </c>
      <c r="T2050" s="16">
        <f>IF(DATOS!J2013=P$39,DATOS!C2013,"")</f>
        <v>0</v>
      </c>
    </row>
    <row r="2051" spans="18:20">
      <c r="R2051">
        <f t="shared" si="34"/>
        <v>1</v>
      </c>
      <c r="S2051">
        <f>IF(T2051="",0,IFERROR(IF(VLOOKUP(T2051,T$38:T2050,1,0)&gt;0,0,0),1))</f>
        <v>0</v>
      </c>
      <c r="T2051" s="16">
        <f>IF(DATOS!J2014=P$39,DATOS!C2014,"")</f>
        <v>0</v>
      </c>
    </row>
    <row r="2052" spans="18:20">
      <c r="R2052">
        <f t="shared" si="34"/>
        <v>1</v>
      </c>
      <c r="S2052">
        <f>IF(T2052="",0,IFERROR(IF(VLOOKUP(T2052,T$38:T2051,1,0)&gt;0,0,0),1))</f>
        <v>0</v>
      </c>
      <c r="T2052" s="16">
        <f>IF(DATOS!J2015=P$39,DATOS!C2015,"")</f>
        <v>0</v>
      </c>
    </row>
    <row r="2053" spans="18:20">
      <c r="R2053">
        <f t="shared" si="34"/>
        <v>1</v>
      </c>
      <c r="S2053">
        <f>IF(T2053="",0,IFERROR(IF(VLOOKUP(T2053,T$38:T2052,1,0)&gt;0,0,0),1))</f>
        <v>0</v>
      </c>
      <c r="T2053" s="16">
        <f>IF(DATOS!J2016=P$39,DATOS!C2016,"")</f>
        <v>0</v>
      </c>
    </row>
    <row r="2054" spans="18:20">
      <c r="R2054">
        <f t="shared" si="34"/>
        <v>1</v>
      </c>
      <c r="S2054">
        <f>IF(T2054="",0,IFERROR(IF(VLOOKUP(T2054,T$38:T2053,1,0)&gt;0,0,0),1))</f>
        <v>0</v>
      </c>
      <c r="T2054" s="16">
        <f>IF(DATOS!J2017=P$39,DATOS!C2017,"")</f>
        <v>0</v>
      </c>
    </row>
    <row r="2055" spans="18:20">
      <c r="R2055">
        <f t="shared" si="34"/>
        <v>1</v>
      </c>
      <c r="S2055">
        <f>IF(T2055="",0,IFERROR(IF(VLOOKUP(T2055,T$38:T2054,1,0)&gt;0,0,0),1))</f>
        <v>0</v>
      </c>
      <c r="T2055" s="16">
        <f>IF(DATOS!J2018=P$39,DATOS!C2018,"")</f>
        <v>0</v>
      </c>
    </row>
    <row r="2056" spans="18:20">
      <c r="R2056">
        <f t="shared" si="34"/>
        <v>1</v>
      </c>
      <c r="S2056">
        <f>IF(T2056="",0,IFERROR(IF(VLOOKUP(T2056,T$38:T2055,1,0)&gt;0,0,0),1))</f>
        <v>0</v>
      </c>
      <c r="T2056" s="16">
        <f>IF(DATOS!J2019=P$39,DATOS!C2019,"")</f>
        <v>0</v>
      </c>
    </row>
    <row r="2057" spans="18:20">
      <c r="R2057">
        <f t="shared" si="34"/>
        <v>1</v>
      </c>
      <c r="S2057">
        <f>IF(T2057="",0,IFERROR(IF(VLOOKUP(T2057,T$38:T2056,1,0)&gt;0,0,0),1))</f>
        <v>0</v>
      </c>
      <c r="T2057" s="16">
        <f>IF(DATOS!J2020=P$39,DATOS!C2020,"")</f>
        <v>0</v>
      </c>
    </row>
    <row r="2058" spans="18:20">
      <c r="R2058">
        <f t="shared" si="34"/>
        <v>1</v>
      </c>
      <c r="S2058">
        <f>IF(T2058="",0,IFERROR(IF(VLOOKUP(T2058,T$38:T2057,1,0)&gt;0,0,0),1))</f>
        <v>0</v>
      </c>
      <c r="T2058" s="16">
        <f>IF(DATOS!J2021=P$39,DATOS!C2021,"")</f>
        <v>0</v>
      </c>
    </row>
    <row r="2059" spans="18:20">
      <c r="R2059">
        <f t="shared" si="34"/>
        <v>1</v>
      </c>
      <c r="S2059">
        <f>IF(T2059="",0,IFERROR(IF(VLOOKUP(T2059,T$38:T2058,1,0)&gt;0,0,0),1))</f>
        <v>0</v>
      </c>
      <c r="T2059" s="16">
        <f>IF(DATOS!J2022=P$39,DATOS!C2022,"")</f>
        <v>0</v>
      </c>
    </row>
    <row r="2060" spans="18:20">
      <c r="R2060">
        <f t="shared" si="34"/>
        <v>1</v>
      </c>
      <c r="S2060">
        <f>IF(T2060="",0,IFERROR(IF(VLOOKUP(T2060,T$38:T2059,1,0)&gt;0,0,0),1))</f>
        <v>0</v>
      </c>
      <c r="T2060" s="16">
        <f>IF(DATOS!J2023=P$39,DATOS!C2023,"")</f>
        <v>0</v>
      </c>
    </row>
    <row r="2061" spans="18:20">
      <c r="R2061">
        <f t="shared" si="34"/>
        <v>1</v>
      </c>
      <c r="S2061">
        <f>IF(T2061="",0,IFERROR(IF(VLOOKUP(T2061,T$38:T2060,1,0)&gt;0,0,0),1))</f>
        <v>0</v>
      </c>
      <c r="T2061" s="16">
        <f>IF(DATOS!J2024=P$39,DATOS!C2024,"")</f>
        <v>0</v>
      </c>
    </row>
    <row r="2062" spans="18:20">
      <c r="R2062">
        <f t="shared" si="34"/>
        <v>1</v>
      </c>
      <c r="S2062">
        <f>IF(T2062="",0,IFERROR(IF(VLOOKUP(T2062,T$38:T2061,1,0)&gt;0,0,0),1))</f>
        <v>0</v>
      </c>
      <c r="T2062" s="16">
        <f>IF(DATOS!J2025=P$39,DATOS!C2025,"")</f>
        <v>0</v>
      </c>
    </row>
    <row r="2063" spans="18:20">
      <c r="R2063">
        <f t="shared" si="34"/>
        <v>1</v>
      </c>
      <c r="S2063">
        <f>IF(T2063="",0,IFERROR(IF(VLOOKUP(T2063,T$38:T2062,1,0)&gt;0,0,0),1))</f>
        <v>0</v>
      </c>
      <c r="T2063" s="16">
        <f>IF(DATOS!J2026=P$39,DATOS!C2026,"")</f>
        <v>0</v>
      </c>
    </row>
    <row r="2064" spans="18:20">
      <c r="R2064">
        <f t="shared" si="34"/>
        <v>1</v>
      </c>
      <c r="S2064">
        <f>IF(T2064="",0,IFERROR(IF(VLOOKUP(T2064,T$38:T2063,1,0)&gt;0,0,0),1))</f>
        <v>0</v>
      </c>
      <c r="T2064" s="16">
        <f>IF(DATOS!J2027=P$39,DATOS!C2027,"")</f>
        <v>0</v>
      </c>
    </row>
    <row r="2065" spans="18:20">
      <c r="R2065">
        <f t="shared" si="34"/>
        <v>1</v>
      </c>
      <c r="S2065">
        <f>IF(T2065="",0,IFERROR(IF(VLOOKUP(T2065,T$38:T2064,1,0)&gt;0,0,0),1))</f>
        <v>0</v>
      </c>
      <c r="T2065" s="16">
        <f>IF(DATOS!J2028=P$39,DATOS!C2028,"")</f>
        <v>0</v>
      </c>
    </row>
    <row r="2066" spans="18:20">
      <c r="R2066">
        <f t="shared" si="34"/>
        <v>1</v>
      </c>
      <c r="S2066">
        <f>IF(T2066="",0,IFERROR(IF(VLOOKUP(T2066,T$38:T2065,1,0)&gt;0,0,0),1))</f>
        <v>0</v>
      </c>
      <c r="T2066" s="16">
        <f>IF(DATOS!J2029=P$39,DATOS!C2029,"")</f>
        <v>0</v>
      </c>
    </row>
    <row r="2067" spans="18:20">
      <c r="R2067">
        <f t="shared" si="34"/>
        <v>1</v>
      </c>
      <c r="S2067">
        <f>IF(T2067="",0,IFERROR(IF(VLOOKUP(T2067,T$38:T2066,1,0)&gt;0,0,0),1))</f>
        <v>0</v>
      </c>
      <c r="T2067" s="16">
        <f>IF(DATOS!J2030=P$39,DATOS!C2030,"")</f>
        <v>0</v>
      </c>
    </row>
    <row r="2068" spans="18:20">
      <c r="R2068">
        <f t="shared" si="34"/>
        <v>1</v>
      </c>
      <c r="S2068">
        <f>IF(T2068="",0,IFERROR(IF(VLOOKUP(T2068,T$38:T2067,1,0)&gt;0,0,0),1))</f>
        <v>0</v>
      </c>
      <c r="T2068" s="16">
        <f>IF(DATOS!J2031=P$39,DATOS!C2031,"")</f>
        <v>0</v>
      </c>
    </row>
    <row r="2069" spans="18:20">
      <c r="R2069">
        <f t="shared" si="34"/>
        <v>1</v>
      </c>
      <c r="S2069">
        <f>IF(T2069="",0,IFERROR(IF(VLOOKUP(T2069,T$38:T2068,1,0)&gt;0,0,0),1))</f>
        <v>0</v>
      </c>
      <c r="T2069" s="16">
        <f>IF(DATOS!J2032=P$39,DATOS!C2032,"")</f>
        <v>0</v>
      </c>
    </row>
    <row r="2070" spans="18:20">
      <c r="R2070">
        <f t="shared" si="34"/>
        <v>1</v>
      </c>
      <c r="S2070">
        <f>IF(T2070="",0,IFERROR(IF(VLOOKUP(T2070,T$38:T2069,1,0)&gt;0,0,0),1))</f>
        <v>0</v>
      </c>
      <c r="T2070" s="16">
        <f>IF(DATOS!J2033=P$39,DATOS!C2033,"")</f>
        <v>0</v>
      </c>
    </row>
    <row r="2071" spans="18:20">
      <c r="R2071">
        <f t="shared" si="34"/>
        <v>1</v>
      </c>
      <c r="S2071">
        <f>IF(T2071="",0,IFERROR(IF(VLOOKUP(T2071,T$38:T2070,1,0)&gt;0,0,0),1))</f>
        <v>0</v>
      </c>
      <c r="T2071" s="16">
        <f>IF(DATOS!J2034=P$39,DATOS!C2034,"")</f>
        <v>0</v>
      </c>
    </row>
    <row r="2072" spans="18:20">
      <c r="R2072">
        <f t="shared" si="34"/>
        <v>1</v>
      </c>
      <c r="S2072">
        <f>IF(T2072="",0,IFERROR(IF(VLOOKUP(T2072,T$38:T2071,1,0)&gt;0,0,0),1))</f>
        <v>0</v>
      </c>
      <c r="T2072" s="16">
        <f>IF(DATOS!J2035=P$39,DATOS!C2035,"")</f>
        <v>0</v>
      </c>
    </row>
    <row r="2073" spans="18:20">
      <c r="R2073">
        <f t="shared" si="34"/>
        <v>1</v>
      </c>
      <c r="S2073">
        <f>IF(T2073="",0,IFERROR(IF(VLOOKUP(T2073,T$38:T2072,1,0)&gt;0,0,0),1))</f>
        <v>0</v>
      </c>
      <c r="T2073" s="16">
        <f>IF(DATOS!J2036=P$39,DATOS!C2036,"")</f>
        <v>0</v>
      </c>
    </row>
    <row r="2074" spans="18:20">
      <c r="R2074">
        <f t="shared" si="34"/>
        <v>1</v>
      </c>
      <c r="S2074">
        <f>IF(T2074="",0,IFERROR(IF(VLOOKUP(T2074,T$38:T2073,1,0)&gt;0,0,0),1))</f>
        <v>0</v>
      </c>
      <c r="T2074" s="16">
        <f>IF(DATOS!J2037=P$39,DATOS!C2037,"")</f>
        <v>0</v>
      </c>
    </row>
    <row r="2075" spans="18:20">
      <c r="R2075">
        <f t="shared" si="34"/>
        <v>1</v>
      </c>
      <c r="S2075">
        <f>IF(T2075="",0,IFERROR(IF(VLOOKUP(T2075,T$38:T2074,1,0)&gt;0,0,0),1))</f>
        <v>0</v>
      </c>
      <c r="T2075" s="16">
        <f>IF(DATOS!J2038=P$39,DATOS!C2038,"")</f>
        <v>0</v>
      </c>
    </row>
    <row r="2076" spans="18:20">
      <c r="R2076">
        <f t="shared" si="34"/>
        <v>1</v>
      </c>
      <c r="S2076">
        <f>IF(T2076="",0,IFERROR(IF(VLOOKUP(T2076,T$38:T2075,1,0)&gt;0,0,0),1))</f>
        <v>0</v>
      </c>
      <c r="T2076" s="16">
        <f>IF(DATOS!J2039=P$39,DATOS!C2039,"")</f>
        <v>0</v>
      </c>
    </row>
    <row r="2077" spans="18:20">
      <c r="R2077">
        <f t="shared" si="34"/>
        <v>1</v>
      </c>
      <c r="S2077">
        <f>IF(T2077="",0,IFERROR(IF(VLOOKUP(T2077,T$38:T2076,1,0)&gt;0,0,0),1))</f>
        <v>0</v>
      </c>
      <c r="T2077" s="16">
        <f>IF(DATOS!J2040=P$39,DATOS!C2040,"")</f>
        <v>0</v>
      </c>
    </row>
    <row r="2078" spans="18:20">
      <c r="R2078">
        <f t="shared" si="34"/>
        <v>1</v>
      </c>
      <c r="S2078">
        <f>IF(T2078="",0,IFERROR(IF(VLOOKUP(T2078,T$38:T2077,1,0)&gt;0,0,0),1))</f>
        <v>0</v>
      </c>
      <c r="T2078" s="16">
        <f>IF(DATOS!J2041=P$39,DATOS!C2041,"")</f>
        <v>0</v>
      </c>
    </row>
    <row r="2079" spans="18:20">
      <c r="R2079">
        <f t="shared" si="34"/>
        <v>1</v>
      </c>
      <c r="S2079">
        <f>IF(T2079="",0,IFERROR(IF(VLOOKUP(T2079,T$38:T2078,1,0)&gt;0,0,0),1))</f>
        <v>0</v>
      </c>
      <c r="T2079" s="16">
        <f>IF(DATOS!J2042=P$39,DATOS!C2042,"")</f>
        <v>0</v>
      </c>
    </row>
    <row r="2080" spans="18:20">
      <c r="R2080">
        <f t="shared" si="34"/>
        <v>1</v>
      </c>
      <c r="S2080">
        <f>IF(T2080="",0,IFERROR(IF(VLOOKUP(T2080,T$38:T2079,1,0)&gt;0,0,0),1))</f>
        <v>0</v>
      </c>
      <c r="T2080" s="16">
        <f>IF(DATOS!J2043=P$39,DATOS!C2043,"")</f>
        <v>0</v>
      </c>
    </row>
    <row r="2081" spans="18:20">
      <c r="R2081">
        <f t="shared" si="34"/>
        <v>1</v>
      </c>
      <c r="S2081">
        <f>IF(T2081="",0,IFERROR(IF(VLOOKUP(T2081,T$38:T2080,1,0)&gt;0,0,0),1))</f>
        <v>0</v>
      </c>
      <c r="T2081" s="16">
        <f>IF(DATOS!J2044=P$39,DATOS!C2044,"")</f>
        <v>0</v>
      </c>
    </row>
    <row r="2082" spans="18:20">
      <c r="R2082">
        <f t="shared" si="34"/>
        <v>1</v>
      </c>
      <c r="S2082">
        <f>IF(T2082="",0,IFERROR(IF(VLOOKUP(T2082,T$38:T2081,1,0)&gt;0,0,0),1))</f>
        <v>0</v>
      </c>
      <c r="T2082" s="16">
        <f>IF(DATOS!J2045=P$39,DATOS!C2045,"")</f>
        <v>0</v>
      </c>
    </row>
    <row r="2083" spans="18:20">
      <c r="R2083">
        <f t="shared" si="34"/>
        <v>1</v>
      </c>
      <c r="S2083">
        <f>IF(T2083="",0,IFERROR(IF(VLOOKUP(T2083,T$38:T2082,1,0)&gt;0,0,0),1))</f>
        <v>0</v>
      </c>
      <c r="T2083" s="16">
        <f>IF(DATOS!J2046=P$39,DATOS!C2046,"")</f>
        <v>0</v>
      </c>
    </row>
    <row r="2084" spans="18:20">
      <c r="R2084">
        <f t="shared" si="34"/>
        <v>1</v>
      </c>
      <c r="S2084">
        <f>IF(T2084="",0,IFERROR(IF(VLOOKUP(T2084,T$38:T2083,1,0)&gt;0,0,0),1))</f>
        <v>0</v>
      </c>
      <c r="T2084" s="16">
        <f>IF(DATOS!J2047=P$39,DATOS!C2047,"")</f>
        <v>0</v>
      </c>
    </row>
    <row r="2085" spans="18:20">
      <c r="R2085">
        <f t="shared" si="34"/>
        <v>1</v>
      </c>
      <c r="S2085">
        <f>IF(T2085="",0,IFERROR(IF(VLOOKUP(T2085,T$38:T2084,1,0)&gt;0,0,0),1))</f>
        <v>0</v>
      </c>
      <c r="T2085" s="16">
        <f>IF(DATOS!J2048=P$39,DATOS!C2048,"")</f>
        <v>0</v>
      </c>
    </row>
    <row r="2086" spans="18:20">
      <c r="R2086">
        <f t="shared" si="34"/>
        <v>1</v>
      </c>
      <c r="S2086">
        <f>IF(T2086="",0,IFERROR(IF(VLOOKUP(T2086,T$38:T2085,1,0)&gt;0,0,0),1))</f>
        <v>0</v>
      </c>
      <c r="T2086" s="16">
        <f>IF(DATOS!J2049=P$39,DATOS!C2049,"")</f>
        <v>0</v>
      </c>
    </row>
    <row r="2087" spans="18:20">
      <c r="R2087">
        <f t="shared" ref="R2087:R2150" si="35">R2086+S2087</f>
        <v>1</v>
      </c>
      <c r="S2087">
        <f>IF(T2087="",0,IFERROR(IF(VLOOKUP(T2087,T$38:T2086,1,0)&gt;0,0,0),1))</f>
        <v>0</v>
      </c>
      <c r="T2087" s="16">
        <f>IF(DATOS!J2050=P$39,DATOS!C2050,"")</f>
        <v>0</v>
      </c>
    </row>
    <row r="2088" spans="18:20">
      <c r="R2088">
        <f t="shared" si="35"/>
        <v>1</v>
      </c>
      <c r="S2088">
        <f>IF(T2088="",0,IFERROR(IF(VLOOKUP(T2088,T$38:T2087,1,0)&gt;0,0,0),1))</f>
        <v>0</v>
      </c>
      <c r="T2088" s="16">
        <f>IF(DATOS!J2051=P$39,DATOS!C2051,"")</f>
        <v>0</v>
      </c>
    </row>
    <row r="2089" spans="18:20">
      <c r="R2089">
        <f t="shared" si="35"/>
        <v>1</v>
      </c>
      <c r="S2089">
        <f>IF(T2089="",0,IFERROR(IF(VLOOKUP(T2089,T$38:T2088,1,0)&gt;0,0,0),1))</f>
        <v>0</v>
      </c>
      <c r="T2089" s="16">
        <f>IF(DATOS!J2052=P$39,DATOS!C2052,"")</f>
        <v>0</v>
      </c>
    </row>
    <row r="2090" spans="18:20">
      <c r="R2090">
        <f t="shared" si="35"/>
        <v>1</v>
      </c>
      <c r="S2090">
        <f>IF(T2090="",0,IFERROR(IF(VLOOKUP(T2090,T$38:T2089,1,0)&gt;0,0,0),1))</f>
        <v>0</v>
      </c>
      <c r="T2090" s="16">
        <f>IF(DATOS!J2053=P$39,DATOS!C2053,"")</f>
        <v>0</v>
      </c>
    </row>
    <row r="2091" spans="18:20">
      <c r="R2091">
        <f t="shared" si="35"/>
        <v>1</v>
      </c>
      <c r="S2091">
        <f>IF(T2091="",0,IFERROR(IF(VLOOKUP(T2091,T$38:T2090,1,0)&gt;0,0,0),1))</f>
        <v>0</v>
      </c>
      <c r="T2091" s="16">
        <f>IF(DATOS!J2054=P$39,DATOS!C2054,"")</f>
        <v>0</v>
      </c>
    </row>
    <row r="2092" spans="18:20">
      <c r="R2092">
        <f t="shared" si="35"/>
        <v>1</v>
      </c>
      <c r="S2092">
        <f>IF(T2092="",0,IFERROR(IF(VLOOKUP(T2092,T$38:T2091,1,0)&gt;0,0,0),1))</f>
        <v>0</v>
      </c>
      <c r="T2092" s="16">
        <f>IF(DATOS!J2055=P$39,DATOS!C2055,"")</f>
        <v>0</v>
      </c>
    </row>
    <row r="2093" spans="18:20">
      <c r="R2093">
        <f t="shared" si="35"/>
        <v>1</v>
      </c>
      <c r="S2093">
        <f>IF(T2093="",0,IFERROR(IF(VLOOKUP(T2093,T$38:T2092,1,0)&gt;0,0,0),1))</f>
        <v>0</v>
      </c>
      <c r="T2093" s="16">
        <f>IF(DATOS!J2056=P$39,DATOS!C2056,"")</f>
        <v>0</v>
      </c>
    </row>
    <row r="2094" spans="18:20">
      <c r="R2094">
        <f t="shared" si="35"/>
        <v>1</v>
      </c>
      <c r="S2094">
        <f>IF(T2094="",0,IFERROR(IF(VLOOKUP(T2094,T$38:T2093,1,0)&gt;0,0,0),1))</f>
        <v>0</v>
      </c>
      <c r="T2094" s="16">
        <f>IF(DATOS!J2057=P$39,DATOS!C2057,"")</f>
        <v>0</v>
      </c>
    </row>
    <row r="2095" spans="18:20">
      <c r="R2095">
        <f t="shared" si="35"/>
        <v>1</v>
      </c>
      <c r="S2095">
        <f>IF(T2095="",0,IFERROR(IF(VLOOKUP(T2095,T$38:T2094,1,0)&gt;0,0,0),1))</f>
        <v>0</v>
      </c>
      <c r="T2095" s="16">
        <f>IF(DATOS!J2058=P$39,DATOS!C2058,"")</f>
        <v>0</v>
      </c>
    </row>
    <row r="2096" spans="18:20">
      <c r="R2096">
        <f t="shared" si="35"/>
        <v>1</v>
      </c>
      <c r="S2096">
        <f>IF(T2096="",0,IFERROR(IF(VLOOKUP(T2096,T$38:T2095,1,0)&gt;0,0,0),1))</f>
        <v>0</v>
      </c>
      <c r="T2096" s="16">
        <f>IF(DATOS!J2059=P$39,DATOS!C2059,"")</f>
        <v>0</v>
      </c>
    </row>
    <row r="2097" spans="18:20">
      <c r="R2097">
        <f t="shared" si="35"/>
        <v>1</v>
      </c>
      <c r="S2097">
        <f>IF(T2097="",0,IFERROR(IF(VLOOKUP(T2097,T$38:T2096,1,0)&gt;0,0,0),1))</f>
        <v>0</v>
      </c>
      <c r="T2097" s="16">
        <f>IF(DATOS!J2060=P$39,DATOS!C2060,"")</f>
        <v>0</v>
      </c>
    </row>
    <row r="2098" spans="18:20">
      <c r="R2098">
        <f t="shared" si="35"/>
        <v>1</v>
      </c>
      <c r="S2098">
        <f>IF(T2098="",0,IFERROR(IF(VLOOKUP(T2098,T$38:T2097,1,0)&gt;0,0,0),1))</f>
        <v>0</v>
      </c>
      <c r="T2098" s="16">
        <f>IF(DATOS!J2061=P$39,DATOS!C2061,"")</f>
        <v>0</v>
      </c>
    </row>
    <row r="2099" spans="18:20">
      <c r="R2099">
        <f t="shared" si="35"/>
        <v>1</v>
      </c>
      <c r="S2099">
        <f>IF(T2099="",0,IFERROR(IF(VLOOKUP(T2099,T$38:T2098,1,0)&gt;0,0,0),1))</f>
        <v>0</v>
      </c>
      <c r="T2099" s="16">
        <f>IF(DATOS!J2062=P$39,DATOS!C2062,"")</f>
        <v>0</v>
      </c>
    </row>
    <row r="2100" spans="18:20">
      <c r="R2100">
        <f t="shared" si="35"/>
        <v>1</v>
      </c>
      <c r="S2100">
        <f>IF(T2100="",0,IFERROR(IF(VLOOKUP(T2100,T$38:T2099,1,0)&gt;0,0,0),1))</f>
        <v>0</v>
      </c>
      <c r="T2100" s="16">
        <f>IF(DATOS!J2063=P$39,DATOS!C2063,"")</f>
        <v>0</v>
      </c>
    </row>
    <row r="2101" spans="18:20">
      <c r="R2101">
        <f t="shared" si="35"/>
        <v>1</v>
      </c>
      <c r="S2101">
        <f>IF(T2101="",0,IFERROR(IF(VLOOKUP(T2101,T$38:T2100,1,0)&gt;0,0,0),1))</f>
        <v>0</v>
      </c>
      <c r="T2101" s="16">
        <f>IF(DATOS!J2064=P$39,DATOS!C2064,"")</f>
        <v>0</v>
      </c>
    </row>
    <row r="2102" spans="18:20">
      <c r="R2102">
        <f t="shared" si="35"/>
        <v>1</v>
      </c>
      <c r="S2102">
        <f>IF(T2102="",0,IFERROR(IF(VLOOKUP(T2102,T$38:T2101,1,0)&gt;0,0,0),1))</f>
        <v>0</v>
      </c>
      <c r="T2102" s="16">
        <f>IF(DATOS!J2065=P$39,DATOS!C2065,"")</f>
        <v>0</v>
      </c>
    </row>
    <row r="2103" spans="18:20">
      <c r="R2103">
        <f t="shared" si="35"/>
        <v>1</v>
      </c>
      <c r="S2103">
        <f>IF(T2103="",0,IFERROR(IF(VLOOKUP(T2103,T$38:T2102,1,0)&gt;0,0,0),1))</f>
        <v>0</v>
      </c>
      <c r="T2103" s="16">
        <f>IF(DATOS!J2066=P$39,DATOS!C2066,"")</f>
        <v>0</v>
      </c>
    </row>
    <row r="2104" spans="18:20">
      <c r="R2104">
        <f t="shared" si="35"/>
        <v>1</v>
      </c>
      <c r="S2104">
        <f>IF(T2104="",0,IFERROR(IF(VLOOKUP(T2104,T$38:T2103,1,0)&gt;0,0,0),1))</f>
        <v>0</v>
      </c>
      <c r="T2104" s="16">
        <f>IF(DATOS!J2067=P$39,DATOS!C2067,"")</f>
        <v>0</v>
      </c>
    </row>
    <row r="2105" spans="18:20">
      <c r="R2105">
        <f t="shared" si="35"/>
        <v>1</v>
      </c>
      <c r="S2105">
        <f>IF(T2105="",0,IFERROR(IF(VLOOKUP(T2105,T$38:T2104,1,0)&gt;0,0,0),1))</f>
        <v>0</v>
      </c>
      <c r="T2105" s="16">
        <f>IF(DATOS!J2068=P$39,DATOS!C2068,"")</f>
        <v>0</v>
      </c>
    </row>
    <row r="2106" spans="18:20">
      <c r="R2106">
        <f t="shared" si="35"/>
        <v>1</v>
      </c>
      <c r="S2106">
        <f>IF(T2106="",0,IFERROR(IF(VLOOKUP(T2106,T$38:T2105,1,0)&gt;0,0,0),1))</f>
        <v>0</v>
      </c>
      <c r="T2106" s="16">
        <f>IF(DATOS!J2069=P$39,DATOS!C2069,"")</f>
        <v>0</v>
      </c>
    </row>
    <row r="2107" spans="18:20">
      <c r="R2107">
        <f t="shared" si="35"/>
        <v>1</v>
      </c>
      <c r="S2107">
        <f>IF(T2107="",0,IFERROR(IF(VLOOKUP(T2107,T$38:T2106,1,0)&gt;0,0,0),1))</f>
        <v>0</v>
      </c>
      <c r="T2107" s="16">
        <f>IF(DATOS!J2070=P$39,DATOS!C2070,"")</f>
        <v>0</v>
      </c>
    </row>
    <row r="2108" spans="18:20">
      <c r="R2108">
        <f t="shared" si="35"/>
        <v>1</v>
      </c>
      <c r="S2108">
        <f>IF(T2108="",0,IFERROR(IF(VLOOKUP(T2108,T$38:T2107,1,0)&gt;0,0,0),1))</f>
        <v>0</v>
      </c>
      <c r="T2108" s="16">
        <f>IF(DATOS!J2071=P$39,DATOS!C2071,"")</f>
        <v>0</v>
      </c>
    </row>
    <row r="2109" spans="18:20">
      <c r="R2109">
        <f t="shared" si="35"/>
        <v>1</v>
      </c>
      <c r="S2109">
        <f>IF(T2109="",0,IFERROR(IF(VLOOKUP(T2109,T$38:T2108,1,0)&gt;0,0,0),1))</f>
        <v>0</v>
      </c>
      <c r="T2109" s="16">
        <f>IF(DATOS!J2072=P$39,DATOS!C2072,"")</f>
        <v>0</v>
      </c>
    </row>
    <row r="2110" spans="18:20">
      <c r="R2110">
        <f t="shared" si="35"/>
        <v>1</v>
      </c>
      <c r="S2110">
        <f>IF(T2110="",0,IFERROR(IF(VLOOKUP(T2110,T$38:T2109,1,0)&gt;0,0,0),1))</f>
        <v>0</v>
      </c>
      <c r="T2110" s="16">
        <f>IF(DATOS!J2073=P$39,DATOS!C2073,"")</f>
        <v>0</v>
      </c>
    </row>
    <row r="2111" spans="18:20">
      <c r="R2111">
        <f t="shared" si="35"/>
        <v>1</v>
      </c>
      <c r="S2111">
        <f>IF(T2111="",0,IFERROR(IF(VLOOKUP(T2111,T$38:T2110,1,0)&gt;0,0,0),1))</f>
        <v>0</v>
      </c>
      <c r="T2111" s="16">
        <f>IF(DATOS!J2074=P$39,DATOS!C2074,"")</f>
        <v>0</v>
      </c>
    </row>
    <row r="2112" spans="18:20">
      <c r="R2112">
        <f t="shared" si="35"/>
        <v>1</v>
      </c>
      <c r="S2112">
        <f>IF(T2112="",0,IFERROR(IF(VLOOKUP(T2112,T$38:T2111,1,0)&gt;0,0,0),1))</f>
        <v>0</v>
      </c>
      <c r="T2112" s="16">
        <f>IF(DATOS!J2075=P$39,DATOS!C2075,"")</f>
        <v>0</v>
      </c>
    </row>
    <row r="2113" spans="18:20">
      <c r="R2113">
        <f t="shared" si="35"/>
        <v>1</v>
      </c>
      <c r="S2113">
        <f>IF(T2113="",0,IFERROR(IF(VLOOKUP(T2113,T$38:T2112,1,0)&gt;0,0,0),1))</f>
        <v>0</v>
      </c>
      <c r="T2113" s="16">
        <f>IF(DATOS!J2076=P$39,DATOS!C2076,"")</f>
        <v>0</v>
      </c>
    </row>
    <row r="2114" spans="18:20">
      <c r="R2114">
        <f t="shared" si="35"/>
        <v>1</v>
      </c>
      <c r="S2114">
        <f>IF(T2114="",0,IFERROR(IF(VLOOKUP(T2114,T$38:T2113,1,0)&gt;0,0,0),1))</f>
        <v>0</v>
      </c>
      <c r="T2114" s="16">
        <f>IF(DATOS!J2077=P$39,DATOS!C2077,"")</f>
        <v>0</v>
      </c>
    </row>
    <row r="2115" spans="18:20">
      <c r="R2115">
        <f t="shared" si="35"/>
        <v>1</v>
      </c>
      <c r="S2115">
        <f>IF(T2115="",0,IFERROR(IF(VLOOKUP(T2115,T$38:T2114,1,0)&gt;0,0,0),1))</f>
        <v>0</v>
      </c>
      <c r="T2115" s="16">
        <f>IF(DATOS!J2078=P$39,DATOS!C2078,"")</f>
        <v>0</v>
      </c>
    </row>
    <row r="2116" spans="18:20">
      <c r="R2116">
        <f t="shared" si="35"/>
        <v>1</v>
      </c>
      <c r="S2116">
        <f>IF(T2116="",0,IFERROR(IF(VLOOKUP(T2116,T$38:T2115,1,0)&gt;0,0,0),1))</f>
        <v>0</v>
      </c>
      <c r="T2116" s="16">
        <f>IF(DATOS!J2079=P$39,DATOS!C2079,"")</f>
        <v>0</v>
      </c>
    </row>
    <row r="2117" spans="18:20">
      <c r="R2117">
        <f t="shared" si="35"/>
        <v>1</v>
      </c>
      <c r="S2117">
        <f>IF(T2117="",0,IFERROR(IF(VLOOKUP(T2117,T$38:T2116,1,0)&gt;0,0,0),1))</f>
        <v>0</v>
      </c>
      <c r="T2117" s="16">
        <f>IF(DATOS!J2080=P$39,DATOS!C2080,"")</f>
        <v>0</v>
      </c>
    </row>
    <row r="2118" spans="18:20">
      <c r="R2118">
        <f t="shared" si="35"/>
        <v>1</v>
      </c>
      <c r="S2118">
        <f>IF(T2118="",0,IFERROR(IF(VLOOKUP(T2118,T$38:T2117,1,0)&gt;0,0,0),1))</f>
        <v>0</v>
      </c>
      <c r="T2118" s="16">
        <f>IF(DATOS!J2081=P$39,DATOS!C2081,"")</f>
        <v>0</v>
      </c>
    </row>
    <row r="2119" spans="18:20">
      <c r="R2119">
        <f t="shared" si="35"/>
        <v>1</v>
      </c>
      <c r="S2119">
        <f>IF(T2119="",0,IFERROR(IF(VLOOKUP(T2119,T$38:T2118,1,0)&gt;0,0,0),1))</f>
        <v>0</v>
      </c>
      <c r="T2119" s="16">
        <f>IF(DATOS!J2082=P$39,DATOS!C2082,"")</f>
        <v>0</v>
      </c>
    </row>
    <row r="2120" spans="18:20">
      <c r="R2120">
        <f t="shared" si="35"/>
        <v>1</v>
      </c>
      <c r="S2120">
        <f>IF(T2120="",0,IFERROR(IF(VLOOKUP(T2120,T$38:T2119,1,0)&gt;0,0,0),1))</f>
        <v>0</v>
      </c>
      <c r="T2120" s="16">
        <f>IF(DATOS!J2083=P$39,DATOS!C2083,"")</f>
        <v>0</v>
      </c>
    </row>
    <row r="2121" spans="18:20">
      <c r="R2121">
        <f t="shared" si="35"/>
        <v>1</v>
      </c>
      <c r="S2121">
        <f>IF(T2121="",0,IFERROR(IF(VLOOKUP(T2121,T$38:T2120,1,0)&gt;0,0,0),1))</f>
        <v>0</v>
      </c>
      <c r="T2121" s="16">
        <f>IF(DATOS!J2084=P$39,DATOS!C2084,"")</f>
        <v>0</v>
      </c>
    </row>
    <row r="2122" spans="18:20">
      <c r="R2122">
        <f t="shared" si="35"/>
        <v>1</v>
      </c>
      <c r="S2122">
        <f>IF(T2122="",0,IFERROR(IF(VLOOKUP(T2122,T$38:T2121,1,0)&gt;0,0,0),1))</f>
        <v>0</v>
      </c>
      <c r="T2122" s="16">
        <f>IF(DATOS!J2085=P$39,DATOS!C2085,"")</f>
        <v>0</v>
      </c>
    </row>
    <row r="2123" spans="18:20">
      <c r="R2123">
        <f t="shared" si="35"/>
        <v>1</v>
      </c>
      <c r="S2123">
        <f>IF(T2123="",0,IFERROR(IF(VLOOKUP(T2123,T$38:T2122,1,0)&gt;0,0,0),1))</f>
        <v>0</v>
      </c>
      <c r="T2123" s="16">
        <f>IF(DATOS!J2086=P$39,DATOS!C2086,"")</f>
        <v>0</v>
      </c>
    </row>
    <row r="2124" spans="18:20">
      <c r="R2124">
        <f t="shared" si="35"/>
        <v>1</v>
      </c>
      <c r="S2124">
        <f>IF(T2124="",0,IFERROR(IF(VLOOKUP(T2124,T$38:T2123,1,0)&gt;0,0,0),1))</f>
        <v>0</v>
      </c>
      <c r="T2124" s="16">
        <f>IF(DATOS!J2087=P$39,DATOS!C2087,"")</f>
        <v>0</v>
      </c>
    </row>
    <row r="2125" spans="18:20">
      <c r="R2125">
        <f t="shared" si="35"/>
        <v>1</v>
      </c>
      <c r="S2125">
        <f>IF(T2125="",0,IFERROR(IF(VLOOKUP(T2125,T$38:T2124,1,0)&gt;0,0,0),1))</f>
        <v>0</v>
      </c>
      <c r="T2125" s="16">
        <f>IF(DATOS!J2088=P$39,DATOS!C2088,"")</f>
        <v>0</v>
      </c>
    </row>
    <row r="2126" spans="18:20">
      <c r="R2126">
        <f t="shared" si="35"/>
        <v>1</v>
      </c>
      <c r="S2126">
        <f>IF(T2126="",0,IFERROR(IF(VLOOKUP(T2126,T$38:T2125,1,0)&gt;0,0,0),1))</f>
        <v>0</v>
      </c>
      <c r="T2126" s="16">
        <f>IF(DATOS!J2089=P$39,DATOS!C2089,"")</f>
        <v>0</v>
      </c>
    </row>
    <row r="2127" spans="18:20">
      <c r="R2127">
        <f t="shared" si="35"/>
        <v>1</v>
      </c>
      <c r="S2127">
        <f>IF(T2127="",0,IFERROR(IF(VLOOKUP(T2127,T$38:T2126,1,0)&gt;0,0,0),1))</f>
        <v>0</v>
      </c>
      <c r="T2127" s="16">
        <f>IF(DATOS!J2090=P$39,DATOS!C2090,"")</f>
        <v>0</v>
      </c>
    </row>
    <row r="2128" spans="18:20">
      <c r="R2128">
        <f t="shared" si="35"/>
        <v>1</v>
      </c>
      <c r="S2128">
        <f>IF(T2128="",0,IFERROR(IF(VLOOKUP(T2128,T$38:T2127,1,0)&gt;0,0,0),1))</f>
        <v>0</v>
      </c>
      <c r="T2128" s="16">
        <f>IF(DATOS!J2091=P$39,DATOS!C2091,"")</f>
        <v>0</v>
      </c>
    </row>
    <row r="2129" spans="18:20">
      <c r="R2129">
        <f t="shared" si="35"/>
        <v>1</v>
      </c>
      <c r="S2129">
        <f>IF(T2129="",0,IFERROR(IF(VLOOKUP(T2129,T$38:T2128,1,0)&gt;0,0,0),1))</f>
        <v>0</v>
      </c>
      <c r="T2129" s="16">
        <f>IF(DATOS!J2092=P$39,DATOS!C2092,"")</f>
        <v>0</v>
      </c>
    </row>
    <row r="2130" spans="18:20">
      <c r="R2130">
        <f t="shared" si="35"/>
        <v>1</v>
      </c>
      <c r="S2130">
        <f>IF(T2130="",0,IFERROR(IF(VLOOKUP(T2130,T$38:T2129,1,0)&gt;0,0,0),1))</f>
        <v>0</v>
      </c>
      <c r="T2130" s="16">
        <f>IF(DATOS!J2093=P$39,DATOS!C2093,"")</f>
        <v>0</v>
      </c>
    </row>
    <row r="2131" spans="18:20">
      <c r="R2131">
        <f t="shared" si="35"/>
        <v>1</v>
      </c>
      <c r="S2131">
        <f>IF(T2131="",0,IFERROR(IF(VLOOKUP(T2131,T$38:T2130,1,0)&gt;0,0,0),1))</f>
        <v>0</v>
      </c>
      <c r="T2131" s="16">
        <f>IF(DATOS!J2094=P$39,DATOS!C2094,"")</f>
        <v>0</v>
      </c>
    </row>
    <row r="2132" spans="18:20">
      <c r="R2132">
        <f t="shared" si="35"/>
        <v>1</v>
      </c>
      <c r="S2132">
        <f>IF(T2132="",0,IFERROR(IF(VLOOKUP(T2132,T$38:T2131,1,0)&gt;0,0,0),1))</f>
        <v>0</v>
      </c>
      <c r="T2132" s="16">
        <f>IF(DATOS!J2095=P$39,DATOS!C2095,"")</f>
        <v>0</v>
      </c>
    </row>
    <row r="2133" spans="18:20">
      <c r="R2133">
        <f t="shared" si="35"/>
        <v>1</v>
      </c>
      <c r="S2133">
        <f>IF(T2133="",0,IFERROR(IF(VLOOKUP(T2133,T$38:T2132,1,0)&gt;0,0,0),1))</f>
        <v>0</v>
      </c>
      <c r="T2133" s="16">
        <f>IF(DATOS!J2096=P$39,DATOS!C2096,"")</f>
        <v>0</v>
      </c>
    </row>
    <row r="2134" spans="18:20">
      <c r="R2134">
        <f t="shared" si="35"/>
        <v>1</v>
      </c>
      <c r="S2134">
        <f>IF(T2134="",0,IFERROR(IF(VLOOKUP(T2134,T$38:T2133,1,0)&gt;0,0,0),1))</f>
        <v>0</v>
      </c>
      <c r="T2134" s="16">
        <f>IF(DATOS!J2097=P$39,DATOS!C2097,"")</f>
        <v>0</v>
      </c>
    </row>
    <row r="2135" spans="18:20">
      <c r="R2135">
        <f t="shared" si="35"/>
        <v>1</v>
      </c>
      <c r="S2135">
        <f>IF(T2135="",0,IFERROR(IF(VLOOKUP(T2135,T$38:T2134,1,0)&gt;0,0,0),1))</f>
        <v>0</v>
      </c>
      <c r="T2135" s="16">
        <f>IF(DATOS!J2098=P$39,DATOS!C2098,"")</f>
        <v>0</v>
      </c>
    </row>
    <row r="2136" spans="18:20">
      <c r="R2136">
        <f t="shared" si="35"/>
        <v>1</v>
      </c>
      <c r="S2136">
        <f>IF(T2136="",0,IFERROR(IF(VLOOKUP(T2136,T$38:T2135,1,0)&gt;0,0,0),1))</f>
        <v>0</v>
      </c>
      <c r="T2136" s="16">
        <f>IF(DATOS!J2099=P$39,DATOS!C2099,"")</f>
        <v>0</v>
      </c>
    </row>
    <row r="2137" spans="18:20">
      <c r="R2137">
        <f t="shared" si="35"/>
        <v>1</v>
      </c>
      <c r="S2137">
        <f>IF(T2137="",0,IFERROR(IF(VLOOKUP(T2137,T$38:T2136,1,0)&gt;0,0,0),1))</f>
        <v>0</v>
      </c>
      <c r="T2137" s="16">
        <f>IF(DATOS!J2100=P$39,DATOS!C2100,"")</f>
        <v>0</v>
      </c>
    </row>
    <row r="2138" spans="18:20">
      <c r="R2138">
        <f t="shared" si="35"/>
        <v>1</v>
      </c>
      <c r="S2138">
        <f>IF(T2138="",0,IFERROR(IF(VLOOKUP(T2138,T$38:T2137,1,0)&gt;0,0,0),1))</f>
        <v>0</v>
      </c>
      <c r="T2138" s="16">
        <f>IF(DATOS!J2101=P$39,DATOS!C2101,"")</f>
        <v>0</v>
      </c>
    </row>
    <row r="2139" spans="18:20">
      <c r="R2139">
        <f t="shared" si="35"/>
        <v>1</v>
      </c>
      <c r="S2139">
        <f>IF(T2139="",0,IFERROR(IF(VLOOKUP(T2139,T$38:T2138,1,0)&gt;0,0,0),1))</f>
        <v>0</v>
      </c>
      <c r="T2139" s="16">
        <f>IF(DATOS!J2102=P$39,DATOS!C2102,"")</f>
        <v>0</v>
      </c>
    </row>
    <row r="2140" spans="18:20">
      <c r="R2140">
        <f t="shared" si="35"/>
        <v>1</v>
      </c>
      <c r="S2140">
        <f>IF(T2140="",0,IFERROR(IF(VLOOKUP(T2140,T$38:T2139,1,0)&gt;0,0,0),1))</f>
        <v>0</v>
      </c>
      <c r="T2140" s="16">
        <f>IF(DATOS!J2103=P$39,DATOS!C2103,"")</f>
        <v>0</v>
      </c>
    </row>
    <row r="2141" spans="18:20">
      <c r="R2141">
        <f t="shared" si="35"/>
        <v>1</v>
      </c>
      <c r="S2141">
        <f>IF(T2141="",0,IFERROR(IF(VLOOKUP(T2141,T$38:T2140,1,0)&gt;0,0,0),1))</f>
        <v>0</v>
      </c>
      <c r="T2141" s="16">
        <f>IF(DATOS!J2104=P$39,DATOS!C2104,"")</f>
        <v>0</v>
      </c>
    </row>
    <row r="2142" spans="18:20">
      <c r="R2142">
        <f t="shared" si="35"/>
        <v>1</v>
      </c>
      <c r="S2142">
        <f>IF(T2142="",0,IFERROR(IF(VLOOKUP(T2142,T$38:T2141,1,0)&gt;0,0,0),1))</f>
        <v>0</v>
      </c>
      <c r="T2142" s="16">
        <f>IF(DATOS!J2105=P$39,DATOS!C2105,"")</f>
        <v>0</v>
      </c>
    </row>
    <row r="2143" spans="18:20">
      <c r="R2143">
        <f t="shared" si="35"/>
        <v>1</v>
      </c>
      <c r="S2143">
        <f>IF(T2143="",0,IFERROR(IF(VLOOKUP(T2143,T$38:T2142,1,0)&gt;0,0,0),1))</f>
        <v>0</v>
      </c>
      <c r="T2143" s="16">
        <f>IF(DATOS!J2106=P$39,DATOS!C2106,"")</f>
        <v>0</v>
      </c>
    </row>
    <row r="2144" spans="18:20">
      <c r="R2144">
        <f t="shared" si="35"/>
        <v>1</v>
      </c>
      <c r="S2144">
        <f>IF(T2144="",0,IFERROR(IF(VLOOKUP(T2144,T$38:T2143,1,0)&gt;0,0,0),1))</f>
        <v>0</v>
      </c>
      <c r="T2144" s="16">
        <f>IF(DATOS!J2107=P$39,DATOS!C2107,"")</f>
        <v>0</v>
      </c>
    </row>
    <row r="2145" spans="18:20">
      <c r="R2145">
        <f t="shared" si="35"/>
        <v>1</v>
      </c>
      <c r="S2145">
        <f>IF(T2145="",0,IFERROR(IF(VLOOKUP(T2145,T$38:T2144,1,0)&gt;0,0,0),1))</f>
        <v>0</v>
      </c>
      <c r="T2145" s="16">
        <f>IF(DATOS!J2108=P$39,DATOS!C2108,"")</f>
        <v>0</v>
      </c>
    </row>
    <row r="2146" spans="18:20">
      <c r="R2146">
        <f t="shared" si="35"/>
        <v>1</v>
      </c>
      <c r="S2146">
        <f>IF(T2146="",0,IFERROR(IF(VLOOKUP(T2146,T$38:T2145,1,0)&gt;0,0,0),1))</f>
        <v>0</v>
      </c>
      <c r="T2146" s="16">
        <f>IF(DATOS!J2109=P$39,DATOS!C2109,"")</f>
        <v>0</v>
      </c>
    </row>
    <row r="2147" spans="18:20">
      <c r="R2147">
        <f t="shared" si="35"/>
        <v>1</v>
      </c>
      <c r="S2147">
        <f>IF(T2147="",0,IFERROR(IF(VLOOKUP(T2147,T$38:T2146,1,0)&gt;0,0,0),1))</f>
        <v>0</v>
      </c>
      <c r="T2147" s="16">
        <f>IF(DATOS!J2110=P$39,DATOS!C2110,"")</f>
        <v>0</v>
      </c>
    </row>
    <row r="2148" spans="18:20">
      <c r="R2148">
        <f t="shared" si="35"/>
        <v>1</v>
      </c>
      <c r="S2148">
        <f>IF(T2148="",0,IFERROR(IF(VLOOKUP(T2148,T$38:T2147,1,0)&gt;0,0,0),1))</f>
        <v>0</v>
      </c>
      <c r="T2148" s="16">
        <f>IF(DATOS!J2111=P$39,DATOS!C2111,"")</f>
        <v>0</v>
      </c>
    </row>
    <row r="2149" spans="18:20">
      <c r="R2149">
        <f t="shared" si="35"/>
        <v>1</v>
      </c>
      <c r="S2149">
        <f>IF(T2149="",0,IFERROR(IF(VLOOKUP(T2149,T$38:T2148,1,0)&gt;0,0,0),1))</f>
        <v>0</v>
      </c>
      <c r="T2149" s="16">
        <f>IF(DATOS!J2112=P$39,DATOS!C2112,"")</f>
        <v>0</v>
      </c>
    </row>
    <row r="2150" spans="18:20">
      <c r="R2150">
        <f t="shared" si="35"/>
        <v>1</v>
      </c>
      <c r="S2150">
        <f>IF(T2150="",0,IFERROR(IF(VLOOKUP(T2150,T$38:T2149,1,0)&gt;0,0,0),1))</f>
        <v>0</v>
      </c>
      <c r="T2150" s="16">
        <f>IF(DATOS!J2113=P$39,DATOS!C2113,"")</f>
        <v>0</v>
      </c>
    </row>
    <row r="2151" spans="18:20">
      <c r="R2151">
        <f t="shared" ref="R2151:R2214" si="36">R2150+S2151</f>
        <v>1</v>
      </c>
      <c r="S2151">
        <f>IF(T2151="",0,IFERROR(IF(VLOOKUP(T2151,T$38:T2150,1,0)&gt;0,0,0),1))</f>
        <v>0</v>
      </c>
      <c r="T2151" s="16">
        <f>IF(DATOS!J2114=P$39,DATOS!C2114,"")</f>
        <v>0</v>
      </c>
    </row>
    <row r="2152" spans="18:20">
      <c r="R2152">
        <f t="shared" si="36"/>
        <v>1</v>
      </c>
      <c r="S2152">
        <f>IF(T2152="",0,IFERROR(IF(VLOOKUP(T2152,T$38:T2151,1,0)&gt;0,0,0),1))</f>
        <v>0</v>
      </c>
      <c r="T2152" s="16">
        <f>IF(DATOS!J2115=P$39,DATOS!C2115,"")</f>
        <v>0</v>
      </c>
    </row>
    <row r="2153" spans="18:20">
      <c r="R2153">
        <f t="shared" si="36"/>
        <v>1</v>
      </c>
      <c r="S2153">
        <f>IF(T2153="",0,IFERROR(IF(VLOOKUP(T2153,T$38:T2152,1,0)&gt;0,0,0),1))</f>
        <v>0</v>
      </c>
      <c r="T2153" s="16">
        <f>IF(DATOS!J2116=P$39,DATOS!C2116,"")</f>
        <v>0</v>
      </c>
    </row>
    <row r="2154" spans="18:20">
      <c r="R2154">
        <f t="shared" si="36"/>
        <v>1</v>
      </c>
      <c r="S2154">
        <f>IF(T2154="",0,IFERROR(IF(VLOOKUP(T2154,T$38:T2153,1,0)&gt;0,0,0),1))</f>
        <v>0</v>
      </c>
      <c r="T2154" s="16">
        <f>IF(DATOS!J2117=P$39,DATOS!C2117,"")</f>
        <v>0</v>
      </c>
    </row>
    <row r="2155" spans="18:20">
      <c r="R2155">
        <f t="shared" si="36"/>
        <v>1</v>
      </c>
      <c r="S2155">
        <f>IF(T2155="",0,IFERROR(IF(VLOOKUP(T2155,T$38:T2154,1,0)&gt;0,0,0),1))</f>
        <v>0</v>
      </c>
      <c r="T2155" s="16">
        <f>IF(DATOS!J2118=P$39,DATOS!C2118,"")</f>
        <v>0</v>
      </c>
    </row>
    <row r="2156" spans="18:20">
      <c r="R2156">
        <f t="shared" si="36"/>
        <v>1</v>
      </c>
      <c r="S2156">
        <f>IF(T2156="",0,IFERROR(IF(VLOOKUP(T2156,T$38:T2155,1,0)&gt;0,0,0),1))</f>
        <v>0</v>
      </c>
      <c r="T2156" s="16">
        <f>IF(DATOS!J2119=P$39,DATOS!C2119,"")</f>
        <v>0</v>
      </c>
    </row>
    <row r="2157" spans="18:20">
      <c r="R2157">
        <f t="shared" si="36"/>
        <v>1</v>
      </c>
      <c r="S2157">
        <f>IF(T2157="",0,IFERROR(IF(VLOOKUP(T2157,T$38:T2156,1,0)&gt;0,0,0),1))</f>
        <v>0</v>
      </c>
      <c r="T2157" s="16">
        <f>IF(DATOS!J2120=P$39,DATOS!C2120,"")</f>
        <v>0</v>
      </c>
    </row>
    <row r="2158" spans="18:20">
      <c r="R2158">
        <f t="shared" si="36"/>
        <v>1</v>
      </c>
      <c r="S2158">
        <f>IF(T2158="",0,IFERROR(IF(VLOOKUP(T2158,T$38:T2157,1,0)&gt;0,0,0),1))</f>
        <v>0</v>
      </c>
      <c r="T2158" s="16">
        <f>IF(DATOS!J2121=P$39,DATOS!C2121,"")</f>
        <v>0</v>
      </c>
    </row>
    <row r="2159" spans="18:20">
      <c r="R2159">
        <f t="shared" si="36"/>
        <v>1</v>
      </c>
      <c r="S2159">
        <f>IF(T2159="",0,IFERROR(IF(VLOOKUP(T2159,T$38:T2158,1,0)&gt;0,0,0),1))</f>
        <v>0</v>
      </c>
      <c r="T2159" s="16">
        <f>IF(DATOS!J2122=P$39,DATOS!C2122,"")</f>
        <v>0</v>
      </c>
    </row>
    <row r="2160" spans="18:20">
      <c r="R2160">
        <f t="shared" si="36"/>
        <v>1</v>
      </c>
      <c r="S2160">
        <f>IF(T2160="",0,IFERROR(IF(VLOOKUP(T2160,T$38:T2159,1,0)&gt;0,0,0),1))</f>
        <v>0</v>
      </c>
      <c r="T2160" s="16">
        <f>IF(DATOS!J2123=P$39,DATOS!C2123,"")</f>
        <v>0</v>
      </c>
    </row>
    <row r="2161" spans="18:20">
      <c r="R2161">
        <f t="shared" si="36"/>
        <v>1</v>
      </c>
      <c r="S2161">
        <f>IF(T2161="",0,IFERROR(IF(VLOOKUP(T2161,T$38:T2160,1,0)&gt;0,0,0),1))</f>
        <v>0</v>
      </c>
      <c r="T2161" s="16">
        <f>IF(DATOS!J2124=P$39,DATOS!C2124,"")</f>
        <v>0</v>
      </c>
    </row>
    <row r="2162" spans="18:20">
      <c r="R2162">
        <f t="shared" si="36"/>
        <v>1</v>
      </c>
      <c r="S2162">
        <f>IF(T2162="",0,IFERROR(IF(VLOOKUP(T2162,T$38:T2161,1,0)&gt;0,0,0),1))</f>
        <v>0</v>
      </c>
      <c r="T2162" s="16">
        <f>IF(DATOS!J2125=P$39,DATOS!C2125,"")</f>
        <v>0</v>
      </c>
    </row>
    <row r="2163" spans="18:20">
      <c r="R2163">
        <f t="shared" si="36"/>
        <v>1</v>
      </c>
      <c r="S2163">
        <f>IF(T2163="",0,IFERROR(IF(VLOOKUP(T2163,T$38:T2162,1,0)&gt;0,0,0),1))</f>
        <v>0</v>
      </c>
      <c r="T2163" s="16">
        <f>IF(DATOS!J2126=P$39,DATOS!C2126,"")</f>
        <v>0</v>
      </c>
    </row>
    <row r="2164" spans="18:20">
      <c r="R2164">
        <f t="shared" si="36"/>
        <v>1</v>
      </c>
      <c r="S2164">
        <f>IF(T2164="",0,IFERROR(IF(VLOOKUP(T2164,T$38:T2163,1,0)&gt;0,0,0),1))</f>
        <v>0</v>
      </c>
      <c r="T2164" s="16">
        <f>IF(DATOS!J2127=P$39,DATOS!C2127,"")</f>
        <v>0</v>
      </c>
    </row>
    <row r="2165" spans="18:20">
      <c r="R2165">
        <f t="shared" si="36"/>
        <v>1</v>
      </c>
      <c r="S2165">
        <f>IF(T2165="",0,IFERROR(IF(VLOOKUP(T2165,T$38:T2164,1,0)&gt;0,0,0),1))</f>
        <v>0</v>
      </c>
      <c r="T2165" s="16">
        <f>IF(DATOS!J2128=P$39,DATOS!C2128,"")</f>
        <v>0</v>
      </c>
    </row>
    <row r="2166" spans="18:20">
      <c r="R2166">
        <f t="shared" si="36"/>
        <v>1</v>
      </c>
      <c r="S2166">
        <f>IF(T2166="",0,IFERROR(IF(VLOOKUP(T2166,T$38:T2165,1,0)&gt;0,0,0),1))</f>
        <v>0</v>
      </c>
      <c r="T2166" s="16">
        <f>IF(DATOS!J2129=P$39,DATOS!C2129,"")</f>
        <v>0</v>
      </c>
    </row>
    <row r="2167" spans="18:20">
      <c r="R2167">
        <f t="shared" si="36"/>
        <v>1</v>
      </c>
      <c r="S2167">
        <f>IF(T2167="",0,IFERROR(IF(VLOOKUP(T2167,T$38:T2166,1,0)&gt;0,0,0),1))</f>
        <v>0</v>
      </c>
      <c r="T2167" s="16">
        <f>IF(DATOS!J2130=P$39,DATOS!C2130,"")</f>
        <v>0</v>
      </c>
    </row>
    <row r="2168" spans="18:20">
      <c r="R2168">
        <f t="shared" si="36"/>
        <v>1</v>
      </c>
      <c r="S2168">
        <f>IF(T2168="",0,IFERROR(IF(VLOOKUP(T2168,T$38:T2167,1,0)&gt;0,0,0),1))</f>
        <v>0</v>
      </c>
      <c r="T2168" s="16">
        <f>IF(DATOS!J2131=P$39,DATOS!C2131,"")</f>
        <v>0</v>
      </c>
    </row>
    <row r="2169" spans="18:20">
      <c r="R2169">
        <f t="shared" si="36"/>
        <v>1</v>
      </c>
      <c r="S2169">
        <f>IF(T2169="",0,IFERROR(IF(VLOOKUP(T2169,T$38:T2168,1,0)&gt;0,0,0),1))</f>
        <v>0</v>
      </c>
      <c r="T2169" s="16">
        <f>IF(DATOS!J2132=P$39,DATOS!C2132,"")</f>
        <v>0</v>
      </c>
    </row>
    <row r="2170" spans="18:20">
      <c r="R2170">
        <f t="shared" si="36"/>
        <v>1</v>
      </c>
      <c r="S2170">
        <f>IF(T2170="",0,IFERROR(IF(VLOOKUP(T2170,T$38:T2169,1,0)&gt;0,0,0),1))</f>
        <v>0</v>
      </c>
      <c r="T2170" s="16">
        <f>IF(DATOS!J2133=P$39,DATOS!C2133,"")</f>
        <v>0</v>
      </c>
    </row>
    <row r="2171" spans="18:20">
      <c r="R2171">
        <f t="shared" si="36"/>
        <v>1</v>
      </c>
      <c r="S2171">
        <f>IF(T2171="",0,IFERROR(IF(VLOOKUP(T2171,T$38:T2170,1,0)&gt;0,0,0),1))</f>
        <v>0</v>
      </c>
      <c r="T2171" s="16">
        <f>IF(DATOS!J2134=P$39,DATOS!C2134,"")</f>
        <v>0</v>
      </c>
    </row>
    <row r="2172" spans="18:20">
      <c r="R2172">
        <f t="shared" si="36"/>
        <v>1</v>
      </c>
      <c r="S2172">
        <f>IF(T2172="",0,IFERROR(IF(VLOOKUP(T2172,T$38:T2171,1,0)&gt;0,0,0),1))</f>
        <v>0</v>
      </c>
      <c r="T2172" s="16">
        <f>IF(DATOS!J2135=P$39,DATOS!C2135,"")</f>
        <v>0</v>
      </c>
    </row>
    <row r="2173" spans="18:20">
      <c r="R2173">
        <f t="shared" si="36"/>
        <v>1</v>
      </c>
      <c r="S2173">
        <f>IF(T2173="",0,IFERROR(IF(VLOOKUP(T2173,T$38:T2172,1,0)&gt;0,0,0),1))</f>
        <v>0</v>
      </c>
      <c r="T2173" s="16">
        <f>IF(DATOS!J2136=P$39,DATOS!C2136,"")</f>
        <v>0</v>
      </c>
    </row>
    <row r="2174" spans="18:20">
      <c r="R2174">
        <f t="shared" si="36"/>
        <v>1</v>
      </c>
      <c r="S2174">
        <f>IF(T2174="",0,IFERROR(IF(VLOOKUP(T2174,T$38:T2173,1,0)&gt;0,0,0),1))</f>
        <v>0</v>
      </c>
      <c r="T2174" s="16">
        <f>IF(DATOS!J2137=P$39,DATOS!C2137,"")</f>
        <v>0</v>
      </c>
    </row>
    <row r="2175" spans="18:20">
      <c r="R2175">
        <f t="shared" si="36"/>
        <v>1</v>
      </c>
      <c r="S2175">
        <f>IF(T2175="",0,IFERROR(IF(VLOOKUP(T2175,T$38:T2174,1,0)&gt;0,0,0),1))</f>
        <v>0</v>
      </c>
      <c r="T2175" s="16">
        <f>IF(DATOS!J2138=P$39,DATOS!C2138,"")</f>
        <v>0</v>
      </c>
    </row>
    <row r="2176" spans="18:20">
      <c r="R2176">
        <f t="shared" si="36"/>
        <v>1</v>
      </c>
      <c r="S2176">
        <f>IF(T2176="",0,IFERROR(IF(VLOOKUP(T2176,T$38:T2175,1,0)&gt;0,0,0),1))</f>
        <v>0</v>
      </c>
      <c r="T2176" s="16">
        <f>IF(DATOS!J2139=P$39,DATOS!C2139,"")</f>
        <v>0</v>
      </c>
    </row>
    <row r="2177" spans="18:20">
      <c r="R2177">
        <f t="shared" si="36"/>
        <v>1</v>
      </c>
      <c r="S2177">
        <f>IF(T2177="",0,IFERROR(IF(VLOOKUP(T2177,T$38:T2176,1,0)&gt;0,0,0),1))</f>
        <v>0</v>
      </c>
      <c r="T2177" s="16">
        <f>IF(DATOS!J2140=P$39,DATOS!C2140,"")</f>
        <v>0</v>
      </c>
    </row>
    <row r="2178" spans="18:20">
      <c r="R2178">
        <f t="shared" si="36"/>
        <v>1</v>
      </c>
      <c r="S2178">
        <f>IF(T2178="",0,IFERROR(IF(VLOOKUP(T2178,T$38:T2177,1,0)&gt;0,0,0),1))</f>
        <v>0</v>
      </c>
      <c r="T2178" s="16">
        <f>IF(DATOS!J2141=P$39,DATOS!C2141,"")</f>
        <v>0</v>
      </c>
    </row>
    <row r="2179" spans="18:20">
      <c r="R2179">
        <f t="shared" si="36"/>
        <v>1</v>
      </c>
      <c r="S2179">
        <f>IF(T2179="",0,IFERROR(IF(VLOOKUP(T2179,T$38:T2178,1,0)&gt;0,0,0),1))</f>
        <v>0</v>
      </c>
      <c r="T2179" s="16">
        <f>IF(DATOS!J2142=P$39,DATOS!C2142,"")</f>
        <v>0</v>
      </c>
    </row>
    <row r="2180" spans="18:20">
      <c r="R2180">
        <f t="shared" si="36"/>
        <v>1</v>
      </c>
      <c r="S2180">
        <f>IF(T2180="",0,IFERROR(IF(VLOOKUP(T2180,T$38:T2179,1,0)&gt;0,0,0),1))</f>
        <v>0</v>
      </c>
      <c r="T2180" s="16">
        <f>IF(DATOS!J2143=P$39,DATOS!C2143,"")</f>
        <v>0</v>
      </c>
    </row>
    <row r="2181" spans="18:20">
      <c r="R2181">
        <f t="shared" si="36"/>
        <v>1</v>
      </c>
      <c r="S2181">
        <f>IF(T2181="",0,IFERROR(IF(VLOOKUP(T2181,T$38:T2180,1,0)&gt;0,0,0),1))</f>
        <v>0</v>
      </c>
      <c r="T2181" s="16">
        <f>IF(DATOS!J2144=P$39,DATOS!C2144,"")</f>
        <v>0</v>
      </c>
    </row>
    <row r="2182" spans="18:20">
      <c r="R2182">
        <f t="shared" si="36"/>
        <v>1</v>
      </c>
      <c r="S2182">
        <f>IF(T2182="",0,IFERROR(IF(VLOOKUP(T2182,T$38:T2181,1,0)&gt;0,0,0),1))</f>
        <v>0</v>
      </c>
      <c r="T2182" s="16">
        <f>IF(DATOS!J2145=P$39,DATOS!C2145,"")</f>
        <v>0</v>
      </c>
    </row>
    <row r="2183" spans="18:20">
      <c r="R2183">
        <f t="shared" si="36"/>
        <v>1</v>
      </c>
      <c r="S2183">
        <f>IF(T2183="",0,IFERROR(IF(VLOOKUP(T2183,T$38:T2182,1,0)&gt;0,0,0),1))</f>
        <v>0</v>
      </c>
      <c r="T2183" s="16">
        <f>IF(DATOS!J2146=P$39,DATOS!C2146,"")</f>
        <v>0</v>
      </c>
    </row>
    <row r="2184" spans="18:20">
      <c r="R2184">
        <f t="shared" si="36"/>
        <v>1</v>
      </c>
      <c r="S2184">
        <f>IF(T2184="",0,IFERROR(IF(VLOOKUP(T2184,T$38:T2183,1,0)&gt;0,0,0),1))</f>
        <v>0</v>
      </c>
      <c r="T2184" s="16">
        <f>IF(DATOS!J2147=P$39,DATOS!C2147,"")</f>
        <v>0</v>
      </c>
    </row>
    <row r="2185" spans="18:20">
      <c r="R2185">
        <f t="shared" si="36"/>
        <v>1</v>
      </c>
      <c r="S2185">
        <f>IF(T2185="",0,IFERROR(IF(VLOOKUP(T2185,T$38:T2184,1,0)&gt;0,0,0),1))</f>
        <v>0</v>
      </c>
      <c r="T2185" s="16">
        <f>IF(DATOS!J2148=P$39,DATOS!C2148,"")</f>
        <v>0</v>
      </c>
    </row>
    <row r="2186" spans="18:20">
      <c r="R2186">
        <f t="shared" si="36"/>
        <v>1</v>
      </c>
      <c r="S2186">
        <f>IF(T2186="",0,IFERROR(IF(VLOOKUP(T2186,T$38:T2185,1,0)&gt;0,0,0),1))</f>
        <v>0</v>
      </c>
      <c r="T2186" s="16">
        <f>IF(DATOS!J2149=P$39,DATOS!C2149,"")</f>
        <v>0</v>
      </c>
    </row>
    <row r="2187" spans="18:20">
      <c r="R2187">
        <f t="shared" si="36"/>
        <v>1</v>
      </c>
      <c r="S2187">
        <f>IF(T2187="",0,IFERROR(IF(VLOOKUP(T2187,T$38:T2186,1,0)&gt;0,0,0),1))</f>
        <v>0</v>
      </c>
      <c r="T2187" s="16">
        <f>IF(DATOS!J2150=P$39,DATOS!C2150,"")</f>
        <v>0</v>
      </c>
    </row>
    <row r="2188" spans="18:20">
      <c r="R2188">
        <f t="shared" si="36"/>
        <v>1</v>
      </c>
      <c r="S2188">
        <f>IF(T2188="",0,IFERROR(IF(VLOOKUP(T2188,T$38:T2187,1,0)&gt;0,0,0),1))</f>
        <v>0</v>
      </c>
      <c r="T2188" s="16">
        <f>IF(DATOS!J2151=P$39,DATOS!C2151,"")</f>
        <v>0</v>
      </c>
    </row>
    <row r="2189" spans="18:20">
      <c r="R2189">
        <f t="shared" si="36"/>
        <v>1</v>
      </c>
      <c r="S2189">
        <f>IF(T2189="",0,IFERROR(IF(VLOOKUP(T2189,T$38:T2188,1,0)&gt;0,0,0),1))</f>
        <v>0</v>
      </c>
      <c r="T2189" s="16">
        <f>IF(DATOS!J2152=P$39,DATOS!C2152,"")</f>
        <v>0</v>
      </c>
    </row>
    <row r="2190" spans="18:20">
      <c r="R2190">
        <f t="shared" si="36"/>
        <v>1</v>
      </c>
      <c r="S2190">
        <f>IF(T2190="",0,IFERROR(IF(VLOOKUP(T2190,T$38:T2189,1,0)&gt;0,0,0),1))</f>
        <v>0</v>
      </c>
      <c r="T2190" s="16">
        <f>IF(DATOS!J2153=P$39,DATOS!C2153,"")</f>
        <v>0</v>
      </c>
    </row>
    <row r="2191" spans="18:20">
      <c r="R2191">
        <f t="shared" si="36"/>
        <v>1</v>
      </c>
      <c r="S2191">
        <f>IF(T2191="",0,IFERROR(IF(VLOOKUP(T2191,T$38:T2190,1,0)&gt;0,0,0),1))</f>
        <v>0</v>
      </c>
      <c r="T2191" s="16">
        <f>IF(DATOS!J2154=P$39,DATOS!C2154,"")</f>
        <v>0</v>
      </c>
    </row>
    <row r="2192" spans="18:20">
      <c r="R2192">
        <f t="shared" si="36"/>
        <v>1</v>
      </c>
      <c r="S2192">
        <f>IF(T2192="",0,IFERROR(IF(VLOOKUP(T2192,T$38:T2191,1,0)&gt;0,0,0),1))</f>
        <v>0</v>
      </c>
      <c r="T2192" s="16">
        <f>IF(DATOS!J2155=P$39,DATOS!C2155,"")</f>
        <v>0</v>
      </c>
    </row>
    <row r="2193" spans="18:20">
      <c r="R2193">
        <f t="shared" si="36"/>
        <v>1</v>
      </c>
      <c r="S2193">
        <f>IF(T2193="",0,IFERROR(IF(VLOOKUP(T2193,T$38:T2192,1,0)&gt;0,0,0),1))</f>
        <v>0</v>
      </c>
      <c r="T2193" s="16">
        <f>IF(DATOS!J2156=P$39,DATOS!C2156,"")</f>
        <v>0</v>
      </c>
    </row>
    <row r="2194" spans="18:20">
      <c r="R2194">
        <f t="shared" si="36"/>
        <v>1</v>
      </c>
      <c r="S2194">
        <f>IF(T2194="",0,IFERROR(IF(VLOOKUP(T2194,T$38:T2193,1,0)&gt;0,0,0),1))</f>
        <v>0</v>
      </c>
      <c r="T2194" s="16">
        <f>IF(DATOS!J2157=P$39,DATOS!C2157,"")</f>
        <v>0</v>
      </c>
    </row>
    <row r="2195" spans="18:20">
      <c r="R2195">
        <f t="shared" si="36"/>
        <v>1</v>
      </c>
      <c r="S2195">
        <f>IF(T2195="",0,IFERROR(IF(VLOOKUP(T2195,T$38:T2194,1,0)&gt;0,0,0),1))</f>
        <v>0</v>
      </c>
      <c r="T2195" s="16">
        <f>IF(DATOS!J2158=P$39,DATOS!C2158,"")</f>
        <v>0</v>
      </c>
    </row>
    <row r="2196" spans="18:20">
      <c r="R2196">
        <f t="shared" si="36"/>
        <v>1</v>
      </c>
      <c r="S2196">
        <f>IF(T2196="",0,IFERROR(IF(VLOOKUP(T2196,T$38:T2195,1,0)&gt;0,0,0),1))</f>
        <v>0</v>
      </c>
      <c r="T2196" s="16">
        <f>IF(DATOS!J2159=P$39,DATOS!C2159,"")</f>
        <v>0</v>
      </c>
    </row>
    <row r="2197" spans="18:20">
      <c r="R2197">
        <f t="shared" si="36"/>
        <v>1</v>
      </c>
      <c r="S2197">
        <f>IF(T2197="",0,IFERROR(IF(VLOOKUP(T2197,T$38:T2196,1,0)&gt;0,0,0),1))</f>
        <v>0</v>
      </c>
      <c r="T2197" s="16">
        <f>IF(DATOS!J2160=P$39,DATOS!C2160,"")</f>
        <v>0</v>
      </c>
    </row>
    <row r="2198" spans="18:20">
      <c r="R2198">
        <f t="shared" si="36"/>
        <v>1</v>
      </c>
      <c r="S2198">
        <f>IF(T2198="",0,IFERROR(IF(VLOOKUP(T2198,T$38:T2197,1,0)&gt;0,0,0),1))</f>
        <v>0</v>
      </c>
      <c r="T2198" s="16">
        <f>IF(DATOS!J2161=P$39,DATOS!C2161,"")</f>
        <v>0</v>
      </c>
    </row>
    <row r="2199" spans="18:20">
      <c r="R2199">
        <f t="shared" si="36"/>
        <v>1</v>
      </c>
      <c r="S2199">
        <f>IF(T2199="",0,IFERROR(IF(VLOOKUP(T2199,T$38:T2198,1,0)&gt;0,0,0),1))</f>
        <v>0</v>
      </c>
      <c r="T2199" s="16">
        <f>IF(DATOS!J2162=P$39,DATOS!C2162,"")</f>
        <v>0</v>
      </c>
    </row>
    <row r="2200" spans="18:20">
      <c r="R2200">
        <f t="shared" si="36"/>
        <v>1</v>
      </c>
      <c r="S2200">
        <f>IF(T2200="",0,IFERROR(IF(VLOOKUP(T2200,T$38:T2199,1,0)&gt;0,0,0),1))</f>
        <v>0</v>
      </c>
      <c r="T2200" s="16">
        <f>IF(DATOS!J2163=P$39,DATOS!C2163,"")</f>
        <v>0</v>
      </c>
    </row>
    <row r="2201" spans="18:20">
      <c r="R2201">
        <f t="shared" si="36"/>
        <v>1</v>
      </c>
      <c r="S2201">
        <f>IF(T2201="",0,IFERROR(IF(VLOOKUP(T2201,T$38:T2200,1,0)&gt;0,0,0),1))</f>
        <v>0</v>
      </c>
      <c r="T2201" s="16">
        <f>IF(DATOS!J2164=P$39,DATOS!C2164,"")</f>
        <v>0</v>
      </c>
    </row>
    <row r="2202" spans="18:20">
      <c r="R2202">
        <f t="shared" si="36"/>
        <v>1</v>
      </c>
      <c r="S2202">
        <f>IF(T2202="",0,IFERROR(IF(VLOOKUP(T2202,T$38:T2201,1,0)&gt;0,0,0),1))</f>
        <v>0</v>
      </c>
      <c r="T2202" s="16">
        <f>IF(DATOS!J2165=P$39,DATOS!C2165,"")</f>
        <v>0</v>
      </c>
    </row>
    <row r="2203" spans="18:20">
      <c r="R2203">
        <f t="shared" si="36"/>
        <v>1</v>
      </c>
      <c r="S2203">
        <f>IF(T2203="",0,IFERROR(IF(VLOOKUP(T2203,T$38:T2202,1,0)&gt;0,0,0),1))</f>
        <v>0</v>
      </c>
      <c r="T2203" s="16">
        <f>IF(DATOS!J2166=P$39,DATOS!C2166,"")</f>
        <v>0</v>
      </c>
    </row>
    <row r="2204" spans="18:20">
      <c r="R2204">
        <f t="shared" si="36"/>
        <v>1</v>
      </c>
      <c r="S2204">
        <f>IF(T2204="",0,IFERROR(IF(VLOOKUP(T2204,T$38:T2203,1,0)&gt;0,0,0),1))</f>
        <v>0</v>
      </c>
      <c r="T2204" s="16">
        <f>IF(DATOS!J2167=P$39,DATOS!C2167,"")</f>
        <v>0</v>
      </c>
    </row>
    <row r="2205" spans="18:20">
      <c r="R2205">
        <f t="shared" si="36"/>
        <v>1</v>
      </c>
      <c r="S2205">
        <f>IF(T2205="",0,IFERROR(IF(VLOOKUP(T2205,T$38:T2204,1,0)&gt;0,0,0),1))</f>
        <v>0</v>
      </c>
      <c r="T2205" s="16">
        <f>IF(DATOS!J2168=P$39,DATOS!C2168,"")</f>
        <v>0</v>
      </c>
    </row>
    <row r="2206" spans="18:20">
      <c r="R2206">
        <f t="shared" si="36"/>
        <v>1</v>
      </c>
      <c r="S2206">
        <f>IF(T2206="",0,IFERROR(IF(VLOOKUP(T2206,T$38:T2205,1,0)&gt;0,0,0),1))</f>
        <v>0</v>
      </c>
      <c r="T2206" s="16">
        <f>IF(DATOS!J2169=P$39,DATOS!C2169,"")</f>
        <v>0</v>
      </c>
    </row>
    <row r="2207" spans="18:20">
      <c r="R2207">
        <f t="shared" si="36"/>
        <v>1</v>
      </c>
      <c r="S2207">
        <f>IF(T2207="",0,IFERROR(IF(VLOOKUP(T2207,T$38:T2206,1,0)&gt;0,0,0),1))</f>
        <v>0</v>
      </c>
      <c r="T2207" s="16">
        <f>IF(DATOS!J2170=P$39,DATOS!C2170,"")</f>
        <v>0</v>
      </c>
    </row>
    <row r="2208" spans="18:20">
      <c r="R2208">
        <f t="shared" si="36"/>
        <v>1</v>
      </c>
      <c r="S2208">
        <f>IF(T2208="",0,IFERROR(IF(VLOOKUP(T2208,T$38:T2207,1,0)&gt;0,0,0),1))</f>
        <v>0</v>
      </c>
      <c r="T2208" s="16">
        <f>IF(DATOS!J2171=P$39,DATOS!C2171,"")</f>
        <v>0</v>
      </c>
    </row>
    <row r="2209" spans="18:20">
      <c r="R2209">
        <f t="shared" si="36"/>
        <v>1</v>
      </c>
      <c r="S2209">
        <f>IF(T2209="",0,IFERROR(IF(VLOOKUP(T2209,T$38:T2208,1,0)&gt;0,0,0),1))</f>
        <v>0</v>
      </c>
      <c r="T2209" s="16">
        <f>IF(DATOS!J2172=P$39,DATOS!C2172,"")</f>
        <v>0</v>
      </c>
    </row>
    <row r="2210" spans="18:20">
      <c r="R2210">
        <f t="shared" si="36"/>
        <v>1</v>
      </c>
      <c r="S2210">
        <f>IF(T2210="",0,IFERROR(IF(VLOOKUP(T2210,T$38:T2209,1,0)&gt;0,0,0),1))</f>
        <v>0</v>
      </c>
      <c r="T2210" s="16">
        <f>IF(DATOS!J2173=P$39,DATOS!C2173,"")</f>
        <v>0</v>
      </c>
    </row>
    <row r="2211" spans="18:20">
      <c r="R2211">
        <f t="shared" si="36"/>
        <v>1</v>
      </c>
      <c r="S2211">
        <f>IF(T2211="",0,IFERROR(IF(VLOOKUP(T2211,T$38:T2210,1,0)&gt;0,0,0),1))</f>
        <v>0</v>
      </c>
      <c r="T2211" s="16">
        <f>IF(DATOS!J2174=P$39,DATOS!C2174,"")</f>
        <v>0</v>
      </c>
    </row>
    <row r="2212" spans="18:20">
      <c r="R2212">
        <f t="shared" si="36"/>
        <v>1</v>
      </c>
      <c r="S2212">
        <f>IF(T2212="",0,IFERROR(IF(VLOOKUP(T2212,T$38:T2211,1,0)&gt;0,0,0),1))</f>
        <v>0</v>
      </c>
      <c r="T2212" s="16">
        <f>IF(DATOS!J2175=P$39,DATOS!C2175,"")</f>
        <v>0</v>
      </c>
    </row>
    <row r="2213" spans="18:20">
      <c r="R2213">
        <f t="shared" si="36"/>
        <v>1</v>
      </c>
      <c r="S2213">
        <f>IF(T2213="",0,IFERROR(IF(VLOOKUP(T2213,T$38:T2212,1,0)&gt;0,0,0),1))</f>
        <v>0</v>
      </c>
      <c r="T2213" s="16">
        <f>IF(DATOS!J2176=P$39,DATOS!C2176,"")</f>
        <v>0</v>
      </c>
    </row>
    <row r="2214" spans="18:20">
      <c r="R2214">
        <f t="shared" si="36"/>
        <v>1</v>
      </c>
      <c r="S2214">
        <f>IF(T2214="",0,IFERROR(IF(VLOOKUP(T2214,T$38:T2213,1,0)&gt;0,0,0),1))</f>
        <v>0</v>
      </c>
      <c r="T2214" s="16">
        <f>IF(DATOS!J2177=P$39,DATOS!C2177,"")</f>
        <v>0</v>
      </c>
    </row>
    <row r="2215" spans="18:20">
      <c r="R2215">
        <f t="shared" ref="R2215:R2278" si="37">R2214+S2215</f>
        <v>1</v>
      </c>
      <c r="S2215">
        <f>IF(T2215="",0,IFERROR(IF(VLOOKUP(T2215,T$38:T2214,1,0)&gt;0,0,0),1))</f>
        <v>0</v>
      </c>
      <c r="T2215" s="16">
        <f>IF(DATOS!J2178=P$39,DATOS!C2178,"")</f>
        <v>0</v>
      </c>
    </row>
    <row r="2216" spans="18:20">
      <c r="R2216">
        <f t="shared" si="37"/>
        <v>1</v>
      </c>
      <c r="S2216">
        <f>IF(T2216="",0,IFERROR(IF(VLOOKUP(T2216,T$38:T2215,1,0)&gt;0,0,0),1))</f>
        <v>0</v>
      </c>
      <c r="T2216" s="16">
        <f>IF(DATOS!J2179=P$39,DATOS!C2179,"")</f>
        <v>0</v>
      </c>
    </row>
    <row r="2217" spans="18:20">
      <c r="R2217">
        <f t="shared" si="37"/>
        <v>1</v>
      </c>
      <c r="S2217">
        <f>IF(T2217="",0,IFERROR(IF(VLOOKUP(T2217,T$38:T2216,1,0)&gt;0,0,0),1))</f>
        <v>0</v>
      </c>
      <c r="T2217" s="16">
        <f>IF(DATOS!J2180=P$39,DATOS!C2180,"")</f>
        <v>0</v>
      </c>
    </row>
    <row r="2218" spans="18:20">
      <c r="R2218">
        <f t="shared" si="37"/>
        <v>1</v>
      </c>
      <c r="S2218">
        <f>IF(T2218="",0,IFERROR(IF(VLOOKUP(T2218,T$38:T2217,1,0)&gt;0,0,0),1))</f>
        <v>0</v>
      </c>
      <c r="T2218" s="16">
        <f>IF(DATOS!J2181=P$39,DATOS!C2181,"")</f>
        <v>0</v>
      </c>
    </row>
    <row r="2219" spans="18:20">
      <c r="R2219">
        <f t="shared" si="37"/>
        <v>1</v>
      </c>
      <c r="S2219">
        <f>IF(T2219="",0,IFERROR(IF(VLOOKUP(T2219,T$38:T2218,1,0)&gt;0,0,0),1))</f>
        <v>0</v>
      </c>
      <c r="T2219" s="16">
        <f>IF(DATOS!J2182=P$39,DATOS!C2182,"")</f>
        <v>0</v>
      </c>
    </row>
    <row r="2220" spans="18:20">
      <c r="R2220">
        <f t="shared" si="37"/>
        <v>1</v>
      </c>
      <c r="S2220">
        <f>IF(T2220="",0,IFERROR(IF(VLOOKUP(T2220,T$38:T2219,1,0)&gt;0,0,0),1))</f>
        <v>0</v>
      </c>
      <c r="T2220" s="16">
        <f>IF(DATOS!J2183=P$39,DATOS!C2183,"")</f>
        <v>0</v>
      </c>
    </row>
    <row r="2221" spans="18:20">
      <c r="R2221">
        <f t="shared" si="37"/>
        <v>1</v>
      </c>
      <c r="S2221">
        <f>IF(T2221="",0,IFERROR(IF(VLOOKUP(T2221,T$38:T2220,1,0)&gt;0,0,0),1))</f>
        <v>0</v>
      </c>
      <c r="T2221" s="16">
        <f>IF(DATOS!J2184=P$39,DATOS!C2184,"")</f>
        <v>0</v>
      </c>
    </row>
    <row r="2222" spans="18:20">
      <c r="R2222">
        <f t="shared" si="37"/>
        <v>1</v>
      </c>
      <c r="S2222">
        <f>IF(T2222="",0,IFERROR(IF(VLOOKUP(T2222,T$38:T2221,1,0)&gt;0,0,0),1))</f>
        <v>0</v>
      </c>
      <c r="T2222" s="16">
        <f>IF(DATOS!J2185=P$39,DATOS!C2185,"")</f>
        <v>0</v>
      </c>
    </row>
    <row r="2223" spans="18:20">
      <c r="R2223">
        <f t="shared" si="37"/>
        <v>1</v>
      </c>
      <c r="S2223">
        <f>IF(T2223="",0,IFERROR(IF(VLOOKUP(T2223,T$38:T2222,1,0)&gt;0,0,0),1))</f>
        <v>0</v>
      </c>
      <c r="T2223" s="16">
        <f>IF(DATOS!J2186=P$39,DATOS!C2186,"")</f>
        <v>0</v>
      </c>
    </row>
    <row r="2224" spans="18:20">
      <c r="R2224">
        <f t="shared" si="37"/>
        <v>1</v>
      </c>
      <c r="S2224">
        <f>IF(T2224="",0,IFERROR(IF(VLOOKUP(T2224,T$38:T2223,1,0)&gt;0,0,0),1))</f>
        <v>0</v>
      </c>
      <c r="T2224" s="16">
        <f>IF(DATOS!J2187=P$39,DATOS!C2187,"")</f>
        <v>0</v>
      </c>
    </row>
    <row r="2225" spans="18:20">
      <c r="R2225">
        <f t="shared" si="37"/>
        <v>1</v>
      </c>
      <c r="S2225">
        <f>IF(T2225="",0,IFERROR(IF(VLOOKUP(T2225,T$38:T2224,1,0)&gt;0,0,0),1))</f>
        <v>0</v>
      </c>
      <c r="T2225" s="16">
        <f>IF(DATOS!J2188=P$39,DATOS!C2188,"")</f>
        <v>0</v>
      </c>
    </row>
    <row r="2226" spans="18:20">
      <c r="R2226">
        <f t="shared" si="37"/>
        <v>1</v>
      </c>
      <c r="S2226">
        <f>IF(T2226="",0,IFERROR(IF(VLOOKUP(T2226,T$38:T2225,1,0)&gt;0,0,0),1))</f>
        <v>0</v>
      </c>
      <c r="T2226" s="16">
        <f>IF(DATOS!J2189=P$39,DATOS!C2189,"")</f>
        <v>0</v>
      </c>
    </row>
    <row r="2227" spans="18:20">
      <c r="R2227">
        <f t="shared" si="37"/>
        <v>1</v>
      </c>
      <c r="S2227">
        <f>IF(T2227="",0,IFERROR(IF(VLOOKUP(T2227,T$38:T2226,1,0)&gt;0,0,0),1))</f>
        <v>0</v>
      </c>
      <c r="T2227" s="16">
        <f>IF(DATOS!J2190=P$39,DATOS!C2190,"")</f>
        <v>0</v>
      </c>
    </row>
    <row r="2228" spans="18:20">
      <c r="R2228">
        <f t="shared" si="37"/>
        <v>1</v>
      </c>
      <c r="S2228">
        <f>IF(T2228="",0,IFERROR(IF(VLOOKUP(T2228,T$38:T2227,1,0)&gt;0,0,0),1))</f>
        <v>0</v>
      </c>
      <c r="T2228" s="16">
        <f>IF(DATOS!J2191=P$39,DATOS!C2191,"")</f>
        <v>0</v>
      </c>
    </row>
    <row r="2229" spans="18:20">
      <c r="R2229">
        <f t="shared" si="37"/>
        <v>1</v>
      </c>
      <c r="S2229">
        <f>IF(T2229="",0,IFERROR(IF(VLOOKUP(T2229,T$38:T2228,1,0)&gt;0,0,0),1))</f>
        <v>0</v>
      </c>
      <c r="T2229" s="16">
        <f>IF(DATOS!J2192=P$39,DATOS!C2192,"")</f>
        <v>0</v>
      </c>
    </row>
    <row r="2230" spans="18:20">
      <c r="R2230">
        <f t="shared" si="37"/>
        <v>1</v>
      </c>
      <c r="S2230">
        <f>IF(T2230="",0,IFERROR(IF(VLOOKUP(T2230,T$38:T2229,1,0)&gt;0,0,0),1))</f>
        <v>0</v>
      </c>
      <c r="T2230" s="16">
        <f>IF(DATOS!J2193=P$39,DATOS!C2193,"")</f>
        <v>0</v>
      </c>
    </row>
    <row r="2231" spans="18:20">
      <c r="R2231">
        <f t="shared" si="37"/>
        <v>1</v>
      </c>
      <c r="S2231">
        <f>IF(T2231="",0,IFERROR(IF(VLOOKUP(T2231,T$38:T2230,1,0)&gt;0,0,0),1))</f>
        <v>0</v>
      </c>
      <c r="T2231" s="16">
        <f>IF(DATOS!J2194=P$39,DATOS!C2194,"")</f>
        <v>0</v>
      </c>
    </row>
    <row r="2232" spans="18:20">
      <c r="R2232">
        <f t="shared" si="37"/>
        <v>1</v>
      </c>
      <c r="S2232">
        <f>IF(T2232="",0,IFERROR(IF(VLOOKUP(T2232,T$38:T2231,1,0)&gt;0,0,0),1))</f>
        <v>0</v>
      </c>
      <c r="T2232" s="16">
        <f>IF(DATOS!J2195=P$39,DATOS!C2195,"")</f>
        <v>0</v>
      </c>
    </row>
    <row r="2233" spans="18:20">
      <c r="R2233">
        <f t="shared" si="37"/>
        <v>1</v>
      </c>
      <c r="S2233">
        <f>IF(T2233="",0,IFERROR(IF(VLOOKUP(T2233,T$38:T2232,1,0)&gt;0,0,0),1))</f>
        <v>0</v>
      </c>
      <c r="T2233" s="16">
        <f>IF(DATOS!J2196=P$39,DATOS!C2196,"")</f>
        <v>0</v>
      </c>
    </row>
    <row r="2234" spans="18:20">
      <c r="R2234">
        <f t="shared" si="37"/>
        <v>1</v>
      </c>
      <c r="S2234">
        <f>IF(T2234="",0,IFERROR(IF(VLOOKUP(T2234,T$38:T2233,1,0)&gt;0,0,0),1))</f>
        <v>0</v>
      </c>
      <c r="T2234" s="16">
        <f>IF(DATOS!J2197=P$39,DATOS!C2197,"")</f>
        <v>0</v>
      </c>
    </row>
    <row r="2235" spans="18:20">
      <c r="R2235">
        <f t="shared" si="37"/>
        <v>1</v>
      </c>
      <c r="S2235">
        <f>IF(T2235="",0,IFERROR(IF(VLOOKUP(T2235,T$38:T2234,1,0)&gt;0,0,0),1))</f>
        <v>0</v>
      </c>
      <c r="T2235" s="16">
        <f>IF(DATOS!J2198=P$39,DATOS!C2198,"")</f>
        <v>0</v>
      </c>
    </row>
    <row r="2236" spans="18:20">
      <c r="R2236">
        <f t="shared" si="37"/>
        <v>1</v>
      </c>
      <c r="S2236">
        <f>IF(T2236="",0,IFERROR(IF(VLOOKUP(T2236,T$38:T2235,1,0)&gt;0,0,0),1))</f>
        <v>0</v>
      </c>
      <c r="T2236" s="16">
        <f>IF(DATOS!J2199=P$39,DATOS!C2199,"")</f>
        <v>0</v>
      </c>
    </row>
    <row r="2237" spans="18:20">
      <c r="R2237">
        <f t="shared" si="37"/>
        <v>1</v>
      </c>
      <c r="S2237">
        <f>IF(T2237="",0,IFERROR(IF(VLOOKUP(T2237,T$38:T2236,1,0)&gt;0,0,0),1))</f>
        <v>0</v>
      </c>
      <c r="T2237" s="16">
        <f>IF(DATOS!J2200=P$39,DATOS!C2200,"")</f>
        <v>0</v>
      </c>
    </row>
    <row r="2238" spans="18:20">
      <c r="R2238">
        <f t="shared" si="37"/>
        <v>1</v>
      </c>
      <c r="S2238">
        <f>IF(T2238="",0,IFERROR(IF(VLOOKUP(T2238,T$38:T2237,1,0)&gt;0,0,0),1))</f>
        <v>0</v>
      </c>
      <c r="T2238" s="16">
        <f>IF(DATOS!J2201=P$39,DATOS!C2201,"")</f>
        <v>0</v>
      </c>
    </row>
    <row r="2239" spans="18:20">
      <c r="R2239">
        <f t="shared" si="37"/>
        <v>1</v>
      </c>
      <c r="S2239">
        <f>IF(T2239="",0,IFERROR(IF(VLOOKUP(T2239,T$38:T2238,1,0)&gt;0,0,0),1))</f>
        <v>0</v>
      </c>
      <c r="T2239" s="16">
        <f>IF(DATOS!J2202=P$39,DATOS!C2202,"")</f>
        <v>0</v>
      </c>
    </row>
    <row r="2240" spans="18:20">
      <c r="R2240">
        <f t="shared" si="37"/>
        <v>1</v>
      </c>
      <c r="S2240">
        <f>IF(T2240="",0,IFERROR(IF(VLOOKUP(T2240,T$38:T2239,1,0)&gt;0,0,0),1))</f>
        <v>0</v>
      </c>
      <c r="T2240" s="16">
        <f>IF(DATOS!J2203=P$39,DATOS!C2203,"")</f>
        <v>0</v>
      </c>
    </row>
    <row r="2241" spans="18:20">
      <c r="R2241">
        <f t="shared" si="37"/>
        <v>1</v>
      </c>
      <c r="S2241">
        <f>IF(T2241="",0,IFERROR(IF(VLOOKUP(T2241,T$38:T2240,1,0)&gt;0,0,0),1))</f>
        <v>0</v>
      </c>
      <c r="T2241" s="16">
        <f>IF(DATOS!J2204=P$39,DATOS!C2204,"")</f>
        <v>0</v>
      </c>
    </row>
    <row r="2242" spans="18:20">
      <c r="R2242">
        <f t="shared" si="37"/>
        <v>1</v>
      </c>
      <c r="S2242">
        <f>IF(T2242="",0,IFERROR(IF(VLOOKUP(T2242,T$38:T2241,1,0)&gt;0,0,0),1))</f>
        <v>0</v>
      </c>
      <c r="T2242" s="16">
        <f>IF(DATOS!J2205=P$39,DATOS!C2205,"")</f>
        <v>0</v>
      </c>
    </row>
    <row r="2243" spans="18:20">
      <c r="R2243">
        <f t="shared" si="37"/>
        <v>1</v>
      </c>
      <c r="S2243">
        <f>IF(T2243="",0,IFERROR(IF(VLOOKUP(T2243,T$38:T2242,1,0)&gt;0,0,0),1))</f>
        <v>0</v>
      </c>
      <c r="T2243" s="16">
        <f>IF(DATOS!J2206=P$39,DATOS!C2206,"")</f>
        <v>0</v>
      </c>
    </row>
    <row r="2244" spans="18:20">
      <c r="R2244">
        <f t="shared" si="37"/>
        <v>1</v>
      </c>
      <c r="S2244">
        <f>IF(T2244="",0,IFERROR(IF(VLOOKUP(T2244,T$38:T2243,1,0)&gt;0,0,0),1))</f>
        <v>0</v>
      </c>
      <c r="T2244" s="16">
        <f>IF(DATOS!J2207=P$39,DATOS!C2207,"")</f>
        <v>0</v>
      </c>
    </row>
    <row r="2245" spans="18:20">
      <c r="R2245">
        <f t="shared" si="37"/>
        <v>1</v>
      </c>
      <c r="S2245">
        <f>IF(T2245="",0,IFERROR(IF(VLOOKUP(T2245,T$38:T2244,1,0)&gt;0,0,0),1))</f>
        <v>0</v>
      </c>
      <c r="T2245" s="16">
        <f>IF(DATOS!J2208=P$39,DATOS!C2208,"")</f>
        <v>0</v>
      </c>
    </row>
    <row r="2246" spans="18:20">
      <c r="R2246">
        <f t="shared" si="37"/>
        <v>1</v>
      </c>
      <c r="S2246">
        <f>IF(T2246="",0,IFERROR(IF(VLOOKUP(T2246,T$38:T2245,1,0)&gt;0,0,0),1))</f>
        <v>0</v>
      </c>
      <c r="T2246" s="16">
        <f>IF(DATOS!J2209=P$39,DATOS!C2209,"")</f>
        <v>0</v>
      </c>
    </row>
    <row r="2247" spans="18:20">
      <c r="R2247">
        <f t="shared" si="37"/>
        <v>1</v>
      </c>
      <c r="S2247">
        <f>IF(T2247="",0,IFERROR(IF(VLOOKUP(T2247,T$38:T2246,1,0)&gt;0,0,0),1))</f>
        <v>0</v>
      </c>
      <c r="T2247" s="16">
        <f>IF(DATOS!J2210=P$39,DATOS!C2210,"")</f>
        <v>0</v>
      </c>
    </row>
    <row r="2248" spans="18:20">
      <c r="R2248">
        <f t="shared" si="37"/>
        <v>1</v>
      </c>
      <c r="S2248">
        <f>IF(T2248="",0,IFERROR(IF(VLOOKUP(T2248,T$38:T2247,1,0)&gt;0,0,0),1))</f>
        <v>0</v>
      </c>
      <c r="T2248" s="16">
        <f>IF(DATOS!J2211=P$39,DATOS!C2211,"")</f>
        <v>0</v>
      </c>
    </row>
    <row r="2249" spans="18:20">
      <c r="R2249">
        <f t="shared" si="37"/>
        <v>1</v>
      </c>
      <c r="S2249">
        <f>IF(T2249="",0,IFERROR(IF(VLOOKUP(T2249,T$38:T2248,1,0)&gt;0,0,0),1))</f>
        <v>0</v>
      </c>
      <c r="T2249" s="16">
        <f>IF(DATOS!J2212=P$39,DATOS!C2212,"")</f>
        <v>0</v>
      </c>
    </row>
    <row r="2250" spans="18:20">
      <c r="R2250">
        <f t="shared" si="37"/>
        <v>1</v>
      </c>
      <c r="S2250">
        <f>IF(T2250="",0,IFERROR(IF(VLOOKUP(T2250,T$38:T2249,1,0)&gt;0,0,0),1))</f>
        <v>0</v>
      </c>
      <c r="T2250" s="16">
        <f>IF(DATOS!J2213=P$39,DATOS!C2213,"")</f>
        <v>0</v>
      </c>
    </row>
    <row r="2251" spans="18:20">
      <c r="R2251">
        <f t="shared" si="37"/>
        <v>1</v>
      </c>
      <c r="S2251">
        <f>IF(T2251="",0,IFERROR(IF(VLOOKUP(T2251,T$38:T2250,1,0)&gt;0,0,0),1))</f>
        <v>0</v>
      </c>
      <c r="T2251" s="16">
        <f>IF(DATOS!J2214=P$39,DATOS!C2214,"")</f>
        <v>0</v>
      </c>
    </row>
    <row r="2252" spans="18:20">
      <c r="R2252">
        <f t="shared" si="37"/>
        <v>1</v>
      </c>
      <c r="S2252">
        <f>IF(T2252="",0,IFERROR(IF(VLOOKUP(T2252,T$38:T2251,1,0)&gt;0,0,0),1))</f>
        <v>0</v>
      </c>
      <c r="T2252" s="16">
        <f>IF(DATOS!J2215=P$39,DATOS!C2215,"")</f>
        <v>0</v>
      </c>
    </row>
    <row r="2253" spans="18:20">
      <c r="R2253">
        <f t="shared" si="37"/>
        <v>1</v>
      </c>
      <c r="S2253">
        <f>IF(T2253="",0,IFERROR(IF(VLOOKUP(T2253,T$38:T2252,1,0)&gt;0,0,0),1))</f>
        <v>0</v>
      </c>
      <c r="T2253" s="16">
        <f>IF(DATOS!J2216=P$39,DATOS!C2216,"")</f>
        <v>0</v>
      </c>
    </row>
    <row r="2254" spans="18:20">
      <c r="R2254">
        <f t="shared" si="37"/>
        <v>1</v>
      </c>
      <c r="S2254">
        <f>IF(T2254="",0,IFERROR(IF(VLOOKUP(T2254,T$38:T2253,1,0)&gt;0,0,0),1))</f>
        <v>0</v>
      </c>
      <c r="T2254" s="16">
        <f>IF(DATOS!J2217=P$39,DATOS!C2217,"")</f>
        <v>0</v>
      </c>
    </row>
    <row r="2255" spans="18:20">
      <c r="R2255">
        <f t="shared" si="37"/>
        <v>1</v>
      </c>
      <c r="S2255">
        <f>IF(T2255="",0,IFERROR(IF(VLOOKUP(T2255,T$38:T2254,1,0)&gt;0,0,0),1))</f>
        <v>0</v>
      </c>
      <c r="T2255" s="16">
        <f>IF(DATOS!J2218=P$39,DATOS!C2218,"")</f>
        <v>0</v>
      </c>
    </row>
    <row r="2256" spans="18:20">
      <c r="R2256">
        <f t="shared" si="37"/>
        <v>1</v>
      </c>
      <c r="S2256">
        <f>IF(T2256="",0,IFERROR(IF(VLOOKUP(T2256,T$38:T2255,1,0)&gt;0,0,0),1))</f>
        <v>0</v>
      </c>
      <c r="T2256" s="16">
        <f>IF(DATOS!J2219=P$39,DATOS!C2219,"")</f>
        <v>0</v>
      </c>
    </row>
    <row r="2257" spans="18:20">
      <c r="R2257">
        <f t="shared" si="37"/>
        <v>1</v>
      </c>
      <c r="S2257">
        <f>IF(T2257="",0,IFERROR(IF(VLOOKUP(T2257,T$38:T2256,1,0)&gt;0,0,0),1))</f>
        <v>0</v>
      </c>
      <c r="T2257" s="16">
        <f>IF(DATOS!J2220=P$39,DATOS!C2220,"")</f>
        <v>0</v>
      </c>
    </row>
    <row r="2258" spans="18:20">
      <c r="R2258">
        <f t="shared" si="37"/>
        <v>1</v>
      </c>
      <c r="S2258">
        <f>IF(T2258="",0,IFERROR(IF(VLOOKUP(T2258,T$38:T2257,1,0)&gt;0,0,0),1))</f>
        <v>0</v>
      </c>
      <c r="T2258" s="16">
        <f>IF(DATOS!J2221=P$39,DATOS!C2221,"")</f>
        <v>0</v>
      </c>
    </row>
    <row r="2259" spans="18:20">
      <c r="R2259">
        <f t="shared" si="37"/>
        <v>1</v>
      </c>
      <c r="S2259">
        <f>IF(T2259="",0,IFERROR(IF(VLOOKUP(T2259,T$38:T2258,1,0)&gt;0,0,0),1))</f>
        <v>0</v>
      </c>
      <c r="T2259" s="16">
        <f>IF(DATOS!J2222=P$39,DATOS!C2222,"")</f>
        <v>0</v>
      </c>
    </row>
    <row r="2260" spans="18:20">
      <c r="R2260">
        <f t="shared" si="37"/>
        <v>1</v>
      </c>
      <c r="S2260">
        <f>IF(T2260="",0,IFERROR(IF(VLOOKUP(T2260,T$38:T2259,1,0)&gt;0,0,0),1))</f>
        <v>0</v>
      </c>
      <c r="T2260" s="16">
        <f>IF(DATOS!J2223=P$39,DATOS!C2223,"")</f>
        <v>0</v>
      </c>
    </row>
    <row r="2261" spans="18:20">
      <c r="R2261">
        <f t="shared" si="37"/>
        <v>1</v>
      </c>
      <c r="S2261">
        <f>IF(T2261="",0,IFERROR(IF(VLOOKUP(T2261,T$38:T2260,1,0)&gt;0,0,0),1))</f>
        <v>0</v>
      </c>
      <c r="T2261" s="16">
        <f>IF(DATOS!J2224=P$39,DATOS!C2224,"")</f>
        <v>0</v>
      </c>
    </row>
    <row r="2262" spans="18:20">
      <c r="R2262">
        <f t="shared" si="37"/>
        <v>1</v>
      </c>
      <c r="S2262">
        <f>IF(T2262="",0,IFERROR(IF(VLOOKUP(T2262,T$38:T2261,1,0)&gt;0,0,0),1))</f>
        <v>0</v>
      </c>
      <c r="T2262" s="16">
        <f>IF(DATOS!J2225=P$39,DATOS!C2225,"")</f>
        <v>0</v>
      </c>
    </row>
    <row r="2263" spans="18:20">
      <c r="R2263">
        <f t="shared" si="37"/>
        <v>1</v>
      </c>
      <c r="S2263">
        <f>IF(T2263="",0,IFERROR(IF(VLOOKUP(T2263,T$38:T2262,1,0)&gt;0,0,0),1))</f>
        <v>0</v>
      </c>
      <c r="T2263" s="16">
        <f>IF(DATOS!J2226=P$39,DATOS!C2226,"")</f>
        <v>0</v>
      </c>
    </row>
    <row r="2264" spans="18:20">
      <c r="R2264">
        <f t="shared" si="37"/>
        <v>1</v>
      </c>
      <c r="S2264">
        <f>IF(T2264="",0,IFERROR(IF(VLOOKUP(T2264,T$38:T2263,1,0)&gt;0,0,0),1))</f>
        <v>0</v>
      </c>
      <c r="T2264" s="16">
        <f>IF(DATOS!J2227=P$39,DATOS!C2227,"")</f>
        <v>0</v>
      </c>
    </row>
    <row r="2265" spans="18:20">
      <c r="R2265">
        <f t="shared" si="37"/>
        <v>1</v>
      </c>
      <c r="S2265">
        <f>IF(T2265="",0,IFERROR(IF(VLOOKUP(T2265,T$38:T2264,1,0)&gt;0,0,0),1))</f>
        <v>0</v>
      </c>
      <c r="T2265" s="16">
        <f>IF(DATOS!J2228=P$39,DATOS!C2228,"")</f>
        <v>0</v>
      </c>
    </row>
    <row r="2266" spans="18:20">
      <c r="R2266">
        <f t="shared" si="37"/>
        <v>1</v>
      </c>
      <c r="S2266">
        <f>IF(T2266="",0,IFERROR(IF(VLOOKUP(T2266,T$38:T2265,1,0)&gt;0,0,0),1))</f>
        <v>0</v>
      </c>
      <c r="T2266" s="16">
        <f>IF(DATOS!J2229=P$39,DATOS!C2229,"")</f>
        <v>0</v>
      </c>
    </row>
    <row r="2267" spans="18:20">
      <c r="R2267">
        <f t="shared" si="37"/>
        <v>1</v>
      </c>
      <c r="S2267">
        <f>IF(T2267="",0,IFERROR(IF(VLOOKUP(T2267,T$38:T2266,1,0)&gt;0,0,0),1))</f>
        <v>0</v>
      </c>
      <c r="T2267" s="16">
        <f>IF(DATOS!J2230=P$39,DATOS!C2230,"")</f>
        <v>0</v>
      </c>
    </row>
    <row r="2268" spans="18:20">
      <c r="R2268">
        <f t="shared" si="37"/>
        <v>1</v>
      </c>
      <c r="S2268">
        <f>IF(T2268="",0,IFERROR(IF(VLOOKUP(T2268,T$38:T2267,1,0)&gt;0,0,0),1))</f>
        <v>0</v>
      </c>
      <c r="T2268" s="16">
        <f>IF(DATOS!J2231=P$39,DATOS!C2231,"")</f>
        <v>0</v>
      </c>
    </row>
    <row r="2269" spans="18:20">
      <c r="R2269">
        <f t="shared" si="37"/>
        <v>1</v>
      </c>
      <c r="S2269">
        <f>IF(T2269="",0,IFERROR(IF(VLOOKUP(T2269,T$38:T2268,1,0)&gt;0,0,0),1))</f>
        <v>0</v>
      </c>
      <c r="T2269" s="16">
        <f>IF(DATOS!J2232=P$39,DATOS!C2232,"")</f>
        <v>0</v>
      </c>
    </row>
    <row r="2270" spans="18:20">
      <c r="R2270">
        <f t="shared" si="37"/>
        <v>1</v>
      </c>
      <c r="S2270">
        <f>IF(T2270="",0,IFERROR(IF(VLOOKUP(T2270,T$38:T2269,1,0)&gt;0,0,0),1))</f>
        <v>0</v>
      </c>
      <c r="T2270" s="16">
        <f>IF(DATOS!J2233=P$39,DATOS!C2233,"")</f>
        <v>0</v>
      </c>
    </row>
    <row r="2271" spans="18:20">
      <c r="R2271">
        <f t="shared" si="37"/>
        <v>1</v>
      </c>
      <c r="S2271">
        <f>IF(T2271="",0,IFERROR(IF(VLOOKUP(T2271,T$38:T2270,1,0)&gt;0,0,0),1))</f>
        <v>0</v>
      </c>
      <c r="T2271" s="16">
        <f>IF(DATOS!J2234=P$39,DATOS!C2234,"")</f>
        <v>0</v>
      </c>
    </row>
    <row r="2272" spans="18:20">
      <c r="R2272">
        <f t="shared" si="37"/>
        <v>1</v>
      </c>
      <c r="S2272">
        <f>IF(T2272="",0,IFERROR(IF(VLOOKUP(T2272,T$38:T2271,1,0)&gt;0,0,0),1))</f>
        <v>0</v>
      </c>
      <c r="T2272" s="16">
        <f>IF(DATOS!J2235=P$39,DATOS!C2235,"")</f>
        <v>0</v>
      </c>
    </row>
    <row r="2273" spans="18:20">
      <c r="R2273">
        <f t="shared" si="37"/>
        <v>1</v>
      </c>
      <c r="S2273">
        <f>IF(T2273="",0,IFERROR(IF(VLOOKUP(T2273,T$38:T2272,1,0)&gt;0,0,0),1))</f>
        <v>0</v>
      </c>
      <c r="T2273" s="16">
        <f>IF(DATOS!J2236=P$39,DATOS!C2236,"")</f>
        <v>0</v>
      </c>
    </row>
    <row r="2274" spans="18:20">
      <c r="R2274">
        <f t="shared" si="37"/>
        <v>1</v>
      </c>
      <c r="S2274">
        <f>IF(T2274="",0,IFERROR(IF(VLOOKUP(T2274,T$38:T2273,1,0)&gt;0,0,0),1))</f>
        <v>0</v>
      </c>
      <c r="T2274" s="16">
        <f>IF(DATOS!J2237=P$39,DATOS!C2237,"")</f>
        <v>0</v>
      </c>
    </row>
    <row r="2275" spans="18:20">
      <c r="R2275">
        <f t="shared" si="37"/>
        <v>1</v>
      </c>
      <c r="S2275">
        <f>IF(T2275="",0,IFERROR(IF(VLOOKUP(T2275,T$38:T2274,1,0)&gt;0,0,0),1))</f>
        <v>0</v>
      </c>
      <c r="T2275" s="16">
        <f>IF(DATOS!J2238=P$39,DATOS!C2238,"")</f>
        <v>0</v>
      </c>
    </row>
    <row r="2276" spans="18:20">
      <c r="R2276">
        <f t="shared" si="37"/>
        <v>1</v>
      </c>
      <c r="S2276">
        <f>IF(T2276="",0,IFERROR(IF(VLOOKUP(T2276,T$38:T2275,1,0)&gt;0,0,0),1))</f>
        <v>0</v>
      </c>
      <c r="T2276" s="16">
        <f>IF(DATOS!J2239=P$39,DATOS!C2239,"")</f>
        <v>0</v>
      </c>
    </row>
    <row r="2277" spans="18:20">
      <c r="R2277">
        <f t="shared" si="37"/>
        <v>1</v>
      </c>
      <c r="S2277">
        <f>IF(T2277="",0,IFERROR(IF(VLOOKUP(T2277,T$38:T2276,1,0)&gt;0,0,0),1))</f>
        <v>0</v>
      </c>
      <c r="T2277" s="16">
        <f>IF(DATOS!J2240=P$39,DATOS!C2240,"")</f>
        <v>0</v>
      </c>
    </row>
    <row r="2278" spans="18:20">
      <c r="R2278">
        <f t="shared" si="37"/>
        <v>1</v>
      </c>
      <c r="S2278">
        <f>IF(T2278="",0,IFERROR(IF(VLOOKUP(T2278,T$38:T2277,1,0)&gt;0,0,0),1))</f>
        <v>0</v>
      </c>
      <c r="T2278" s="16">
        <f>IF(DATOS!J2241=P$39,DATOS!C2241,"")</f>
        <v>0</v>
      </c>
    </row>
    <row r="2279" spans="18:20">
      <c r="R2279">
        <f t="shared" ref="R2279:R2342" si="38">R2278+S2279</f>
        <v>1</v>
      </c>
      <c r="S2279">
        <f>IF(T2279="",0,IFERROR(IF(VLOOKUP(T2279,T$38:T2278,1,0)&gt;0,0,0),1))</f>
        <v>0</v>
      </c>
      <c r="T2279" s="16">
        <f>IF(DATOS!J2242=P$39,DATOS!C2242,"")</f>
        <v>0</v>
      </c>
    </row>
    <row r="2280" spans="18:20">
      <c r="R2280">
        <f t="shared" si="38"/>
        <v>1</v>
      </c>
      <c r="S2280">
        <f>IF(T2280="",0,IFERROR(IF(VLOOKUP(T2280,T$38:T2279,1,0)&gt;0,0,0),1))</f>
        <v>0</v>
      </c>
      <c r="T2280" s="16">
        <f>IF(DATOS!J2243=P$39,DATOS!C2243,"")</f>
        <v>0</v>
      </c>
    </row>
    <row r="2281" spans="18:20">
      <c r="R2281">
        <f t="shared" si="38"/>
        <v>1</v>
      </c>
      <c r="S2281">
        <f>IF(T2281="",0,IFERROR(IF(VLOOKUP(T2281,T$38:T2280,1,0)&gt;0,0,0),1))</f>
        <v>0</v>
      </c>
      <c r="T2281" s="16">
        <f>IF(DATOS!J2244=P$39,DATOS!C2244,"")</f>
        <v>0</v>
      </c>
    </row>
    <row r="2282" spans="18:20">
      <c r="R2282">
        <f t="shared" si="38"/>
        <v>1</v>
      </c>
      <c r="S2282">
        <f>IF(T2282="",0,IFERROR(IF(VLOOKUP(T2282,T$38:T2281,1,0)&gt;0,0,0),1))</f>
        <v>0</v>
      </c>
      <c r="T2282" s="16">
        <f>IF(DATOS!J2245=P$39,DATOS!C2245,"")</f>
        <v>0</v>
      </c>
    </row>
    <row r="2283" spans="18:20">
      <c r="R2283">
        <f t="shared" si="38"/>
        <v>1</v>
      </c>
      <c r="S2283">
        <f>IF(T2283="",0,IFERROR(IF(VLOOKUP(T2283,T$38:T2282,1,0)&gt;0,0,0),1))</f>
        <v>0</v>
      </c>
      <c r="T2283" s="16">
        <f>IF(DATOS!J2246=P$39,DATOS!C2246,"")</f>
        <v>0</v>
      </c>
    </row>
    <row r="2284" spans="18:20">
      <c r="R2284">
        <f t="shared" si="38"/>
        <v>1</v>
      </c>
      <c r="S2284">
        <f>IF(T2284="",0,IFERROR(IF(VLOOKUP(T2284,T$38:T2283,1,0)&gt;0,0,0),1))</f>
        <v>0</v>
      </c>
      <c r="T2284" s="16">
        <f>IF(DATOS!J2247=P$39,DATOS!C2247,"")</f>
        <v>0</v>
      </c>
    </row>
    <row r="2285" spans="18:20">
      <c r="R2285">
        <f t="shared" si="38"/>
        <v>1</v>
      </c>
      <c r="S2285">
        <f>IF(T2285="",0,IFERROR(IF(VLOOKUP(T2285,T$38:T2284,1,0)&gt;0,0,0),1))</f>
        <v>0</v>
      </c>
      <c r="T2285" s="16">
        <f>IF(DATOS!J2248=P$39,DATOS!C2248,"")</f>
        <v>0</v>
      </c>
    </row>
    <row r="2286" spans="18:20">
      <c r="R2286">
        <f t="shared" si="38"/>
        <v>1</v>
      </c>
      <c r="S2286">
        <f>IF(T2286="",0,IFERROR(IF(VLOOKUP(T2286,T$38:T2285,1,0)&gt;0,0,0),1))</f>
        <v>0</v>
      </c>
      <c r="T2286" s="16">
        <f>IF(DATOS!J2249=P$39,DATOS!C2249,"")</f>
        <v>0</v>
      </c>
    </row>
    <row r="2287" spans="18:20">
      <c r="R2287">
        <f t="shared" si="38"/>
        <v>1</v>
      </c>
      <c r="S2287">
        <f>IF(T2287="",0,IFERROR(IF(VLOOKUP(T2287,T$38:T2286,1,0)&gt;0,0,0),1))</f>
        <v>0</v>
      </c>
      <c r="T2287" s="16">
        <f>IF(DATOS!J2250=P$39,DATOS!C2250,"")</f>
        <v>0</v>
      </c>
    </row>
    <row r="2288" spans="18:20">
      <c r="R2288">
        <f t="shared" si="38"/>
        <v>1</v>
      </c>
      <c r="S2288">
        <f>IF(T2288="",0,IFERROR(IF(VLOOKUP(T2288,T$38:T2287,1,0)&gt;0,0,0),1))</f>
        <v>0</v>
      </c>
      <c r="T2288" s="16">
        <f>IF(DATOS!J2251=P$39,DATOS!C2251,"")</f>
        <v>0</v>
      </c>
    </row>
    <row r="2289" spans="18:20">
      <c r="R2289">
        <f t="shared" si="38"/>
        <v>1</v>
      </c>
      <c r="S2289">
        <f>IF(T2289="",0,IFERROR(IF(VLOOKUP(T2289,T$38:T2288,1,0)&gt;0,0,0),1))</f>
        <v>0</v>
      </c>
      <c r="T2289" s="16">
        <f>IF(DATOS!J2252=P$39,DATOS!C2252,"")</f>
        <v>0</v>
      </c>
    </row>
    <row r="2290" spans="18:20">
      <c r="R2290">
        <f t="shared" si="38"/>
        <v>1</v>
      </c>
      <c r="S2290">
        <f>IF(T2290="",0,IFERROR(IF(VLOOKUP(T2290,T$38:T2289,1,0)&gt;0,0,0),1))</f>
        <v>0</v>
      </c>
      <c r="T2290" s="16">
        <f>IF(DATOS!J2253=P$39,DATOS!C2253,"")</f>
        <v>0</v>
      </c>
    </row>
    <row r="2291" spans="18:20">
      <c r="R2291">
        <f t="shared" si="38"/>
        <v>1</v>
      </c>
      <c r="S2291">
        <f>IF(T2291="",0,IFERROR(IF(VLOOKUP(T2291,T$38:T2290,1,0)&gt;0,0,0),1))</f>
        <v>0</v>
      </c>
      <c r="T2291" s="16">
        <f>IF(DATOS!J2254=P$39,DATOS!C2254,"")</f>
        <v>0</v>
      </c>
    </row>
    <row r="2292" spans="18:20">
      <c r="R2292">
        <f t="shared" si="38"/>
        <v>1</v>
      </c>
      <c r="S2292">
        <f>IF(T2292="",0,IFERROR(IF(VLOOKUP(T2292,T$38:T2291,1,0)&gt;0,0,0),1))</f>
        <v>0</v>
      </c>
      <c r="T2292" s="16">
        <f>IF(DATOS!J2255=P$39,DATOS!C2255,"")</f>
        <v>0</v>
      </c>
    </row>
    <row r="2293" spans="18:20">
      <c r="R2293">
        <f t="shared" si="38"/>
        <v>1</v>
      </c>
      <c r="S2293">
        <f>IF(T2293="",0,IFERROR(IF(VLOOKUP(T2293,T$38:T2292,1,0)&gt;0,0,0),1))</f>
        <v>0</v>
      </c>
      <c r="T2293" s="16">
        <f>IF(DATOS!J2256=P$39,DATOS!C2256,"")</f>
        <v>0</v>
      </c>
    </row>
    <row r="2294" spans="18:20">
      <c r="R2294">
        <f t="shared" si="38"/>
        <v>1</v>
      </c>
      <c r="S2294">
        <f>IF(T2294="",0,IFERROR(IF(VLOOKUP(T2294,T$38:T2293,1,0)&gt;0,0,0),1))</f>
        <v>0</v>
      </c>
      <c r="T2294" s="16">
        <f>IF(DATOS!J2257=P$39,DATOS!C2257,"")</f>
        <v>0</v>
      </c>
    </row>
    <row r="2295" spans="18:20">
      <c r="R2295">
        <f t="shared" si="38"/>
        <v>1</v>
      </c>
      <c r="S2295">
        <f>IF(T2295="",0,IFERROR(IF(VLOOKUP(T2295,T$38:T2294,1,0)&gt;0,0,0),1))</f>
        <v>0</v>
      </c>
      <c r="T2295" s="16">
        <f>IF(DATOS!J2258=P$39,DATOS!C2258,"")</f>
        <v>0</v>
      </c>
    </row>
    <row r="2296" spans="18:20">
      <c r="R2296">
        <f t="shared" si="38"/>
        <v>1</v>
      </c>
      <c r="S2296">
        <f>IF(T2296="",0,IFERROR(IF(VLOOKUP(T2296,T$38:T2295,1,0)&gt;0,0,0),1))</f>
        <v>0</v>
      </c>
      <c r="T2296" s="16">
        <f>IF(DATOS!J2259=P$39,DATOS!C2259,"")</f>
        <v>0</v>
      </c>
    </row>
    <row r="2297" spans="18:20">
      <c r="R2297">
        <f t="shared" si="38"/>
        <v>1</v>
      </c>
      <c r="S2297">
        <f>IF(T2297="",0,IFERROR(IF(VLOOKUP(T2297,T$38:T2296,1,0)&gt;0,0,0),1))</f>
        <v>0</v>
      </c>
      <c r="T2297" s="16">
        <f>IF(DATOS!J2260=P$39,DATOS!C2260,"")</f>
        <v>0</v>
      </c>
    </row>
    <row r="2298" spans="18:20">
      <c r="R2298">
        <f t="shared" si="38"/>
        <v>1</v>
      </c>
      <c r="S2298">
        <f>IF(T2298="",0,IFERROR(IF(VLOOKUP(T2298,T$38:T2297,1,0)&gt;0,0,0),1))</f>
        <v>0</v>
      </c>
      <c r="T2298" s="16">
        <f>IF(DATOS!J2261=P$39,DATOS!C2261,"")</f>
        <v>0</v>
      </c>
    </row>
    <row r="2299" spans="18:20">
      <c r="R2299">
        <f t="shared" si="38"/>
        <v>1</v>
      </c>
      <c r="S2299">
        <f>IF(T2299="",0,IFERROR(IF(VLOOKUP(T2299,T$38:T2298,1,0)&gt;0,0,0),1))</f>
        <v>0</v>
      </c>
      <c r="T2299" s="16">
        <f>IF(DATOS!J2262=P$39,DATOS!C2262,"")</f>
        <v>0</v>
      </c>
    </row>
    <row r="2300" spans="18:20">
      <c r="R2300">
        <f t="shared" si="38"/>
        <v>1</v>
      </c>
      <c r="S2300">
        <f>IF(T2300="",0,IFERROR(IF(VLOOKUP(T2300,T$38:T2299,1,0)&gt;0,0,0),1))</f>
        <v>0</v>
      </c>
      <c r="T2300" s="16">
        <f>IF(DATOS!J2263=P$39,DATOS!C2263,"")</f>
        <v>0</v>
      </c>
    </row>
    <row r="2301" spans="18:20">
      <c r="R2301">
        <f t="shared" si="38"/>
        <v>1</v>
      </c>
      <c r="S2301">
        <f>IF(T2301="",0,IFERROR(IF(VLOOKUP(T2301,T$38:T2300,1,0)&gt;0,0,0),1))</f>
        <v>0</v>
      </c>
      <c r="T2301" s="16">
        <f>IF(DATOS!J2264=P$39,DATOS!C2264,"")</f>
        <v>0</v>
      </c>
    </row>
    <row r="2302" spans="18:20">
      <c r="R2302">
        <f t="shared" si="38"/>
        <v>1</v>
      </c>
      <c r="S2302">
        <f>IF(T2302="",0,IFERROR(IF(VLOOKUP(T2302,T$38:T2301,1,0)&gt;0,0,0),1))</f>
        <v>0</v>
      </c>
      <c r="T2302" s="16">
        <f>IF(DATOS!J2265=P$39,DATOS!C2265,"")</f>
        <v>0</v>
      </c>
    </row>
    <row r="2303" spans="18:20">
      <c r="R2303">
        <f t="shared" si="38"/>
        <v>1</v>
      </c>
      <c r="S2303">
        <f>IF(T2303="",0,IFERROR(IF(VLOOKUP(T2303,T$38:T2302,1,0)&gt;0,0,0),1))</f>
        <v>0</v>
      </c>
      <c r="T2303" s="16">
        <f>IF(DATOS!J2266=P$39,DATOS!C2266,"")</f>
        <v>0</v>
      </c>
    </row>
    <row r="2304" spans="18:20">
      <c r="R2304">
        <f t="shared" si="38"/>
        <v>1</v>
      </c>
      <c r="S2304">
        <f>IF(T2304="",0,IFERROR(IF(VLOOKUP(T2304,T$38:T2303,1,0)&gt;0,0,0),1))</f>
        <v>0</v>
      </c>
      <c r="T2304" s="16">
        <f>IF(DATOS!J2267=P$39,DATOS!C2267,"")</f>
        <v>0</v>
      </c>
    </row>
    <row r="2305" spans="18:20">
      <c r="R2305">
        <f t="shared" si="38"/>
        <v>1</v>
      </c>
      <c r="S2305">
        <f>IF(T2305="",0,IFERROR(IF(VLOOKUP(T2305,T$38:T2304,1,0)&gt;0,0,0),1))</f>
        <v>0</v>
      </c>
      <c r="T2305" s="16">
        <f>IF(DATOS!J2268=P$39,DATOS!C2268,"")</f>
        <v>0</v>
      </c>
    </row>
    <row r="2306" spans="18:20">
      <c r="R2306">
        <f t="shared" si="38"/>
        <v>1</v>
      </c>
      <c r="S2306">
        <f>IF(T2306="",0,IFERROR(IF(VLOOKUP(T2306,T$38:T2305,1,0)&gt;0,0,0),1))</f>
        <v>0</v>
      </c>
      <c r="T2306" s="16">
        <f>IF(DATOS!J2269=P$39,DATOS!C2269,"")</f>
        <v>0</v>
      </c>
    </row>
    <row r="2307" spans="18:20">
      <c r="R2307">
        <f t="shared" si="38"/>
        <v>1</v>
      </c>
      <c r="S2307">
        <f>IF(T2307="",0,IFERROR(IF(VLOOKUP(T2307,T$38:T2306,1,0)&gt;0,0,0),1))</f>
        <v>0</v>
      </c>
      <c r="T2307" s="16">
        <f>IF(DATOS!J2270=P$39,DATOS!C2270,"")</f>
        <v>0</v>
      </c>
    </row>
    <row r="2308" spans="18:20">
      <c r="R2308">
        <f t="shared" si="38"/>
        <v>1</v>
      </c>
      <c r="S2308">
        <f>IF(T2308="",0,IFERROR(IF(VLOOKUP(T2308,T$38:T2307,1,0)&gt;0,0,0),1))</f>
        <v>0</v>
      </c>
      <c r="T2308" s="16">
        <f>IF(DATOS!J2271=P$39,DATOS!C2271,"")</f>
        <v>0</v>
      </c>
    </row>
    <row r="2309" spans="18:20">
      <c r="R2309">
        <f t="shared" si="38"/>
        <v>1</v>
      </c>
      <c r="S2309">
        <f>IF(T2309="",0,IFERROR(IF(VLOOKUP(T2309,T$38:T2308,1,0)&gt;0,0,0),1))</f>
        <v>0</v>
      </c>
      <c r="T2309" s="16">
        <f>IF(DATOS!J2272=P$39,DATOS!C2272,"")</f>
        <v>0</v>
      </c>
    </row>
    <row r="2310" spans="18:20">
      <c r="R2310">
        <f t="shared" si="38"/>
        <v>1</v>
      </c>
      <c r="S2310">
        <f>IF(T2310="",0,IFERROR(IF(VLOOKUP(T2310,T$38:T2309,1,0)&gt;0,0,0),1))</f>
        <v>0</v>
      </c>
      <c r="T2310" s="16">
        <f>IF(DATOS!J2273=P$39,DATOS!C2273,"")</f>
        <v>0</v>
      </c>
    </row>
    <row r="2311" spans="18:20">
      <c r="R2311">
        <f t="shared" si="38"/>
        <v>1</v>
      </c>
      <c r="S2311">
        <f>IF(T2311="",0,IFERROR(IF(VLOOKUP(T2311,T$38:T2310,1,0)&gt;0,0,0),1))</f>
        <v>0</v>
      </c>
      <c r="T2311" s="16">
        <f>IF(DATOS!J2274=P$39,DATOS!C2274,"")</f>
        <v>0</v>
      </c>
    </row>
    <row r="2312" spans="18:20">
      <c r="R2312">
        <f t="shared" si="38"/>
        <v>1</v>
      </c>
      <c r="S2312">
        <f>IF(T2312="",0,IFERROR(IF(VLOOKUP(T2312,T$38:T2311,1,0)&gt;0,0,0),1))</f>
        <v>0</v>
      </c>
      <c r="T2312" s="16">
        <f>IF(DATOS!J2275=P$39,DATOS!C2275,"")</f>
        <v>0</v>
      </c>
    </row>
    <row r="2313" spans="18:20">
      <c r="R2313">
        <f t="shared" si="38"/>
        <v>1</v>
      </c>
      <c r="S2313">
        <f>IF(T2313="",0,IFERROR(IF(VLOOKUP(T2313,T$38:T2312,1,0)&gt;0,0,0),1))</f>
        <v>0</v>
      </c>
      <c r="T2313" s="16">
        <f>IF(DATOS!J2276=P$39,DATOS!C2276,"")</f>
        <v>0</v>
      </c>
    </row>
    <row r="2314" spans="18:20">
      <c r="R2314">
        <f t="shared" si="38"/>
        <v>1</v>
      </c>
      <c r="S2314">
        <f>IF(T2314="",0,IFERROR(IF(VLOOKUP(T2314,T$38:T2313,1,0)&gt;0,0,0),1))</f>
        <v>0</v>
      </c>
      <c r="T2314" s="16">
        <f>IF(DATOS!J2277=P$39,DATOS!C2277,"")</f>
        <v>0</v>
      </c>
    </row>
    <row r="2315" spans="18:20">
      <c r="R2315">
        <f t="shared" si="38"/>
        <v>1</v>
      </c>
      <c r="S2315">
        <f>IF(T2315="",0,IFERROR(IF(VLOOKUP(T2315,T$38:T2314,1,0)&gt;0,0,0),1))</f>
        <v>0</v>
      </c>
      <c r="T2315" s="16">
        <f>IF(DATOS!J2278=P$39,DATOS!C2278,"")</f>
        <v>0</v>
      </c>
    </row>
    <row r="2316" spans="18:20">
      <c r="R2316">
        <f t="shared" si="38"/>
        <v>1</v>
      </c>
      <c r="S2316">
        <f>IF(T2316="",0,IFERROR(IF(VLOOKUP(T2316,T$38:T2315,1,0)&gt;0,0,0),1))</f>
        <v>0</v>
      </c>
      <c r="T2316" s="16">
        <f>IF(DATOS!J2279=P$39,DATOS!C2279,"")</f>
        <v>0</v>
      </c>
    </row>
    <row r="2317" spans="18:20">
      <c r="R2317">
        <f t="shared" si="38"/>
        <v>1</v>
      </c>
      <c r="S2317">
        <f>IF(T2317="",0,IFERROR(IF(VLOOKUP(T2317,T$38:T2316,1,0)&gt;0,0,0),1))</f>
        <v>0</v>
      </c>
      <c r="T2317" s="16">
        <f>IF(DATOS!J2280=P$39,DATOS!C2280,"")</f>
        <v>0</v>
      </c>
    </row>
    <row r="2318" spans="18:20">
      <c r="R2318">
        <f t="shared" si="38"/>
        <v>1</v>
      </c>
      <c r="S2318">
        <f>IF(T2318="",0,IFERROR(IF(VLOOKUP(T2318,T$38:T2317,1,0)&gt;0,0,0),1))</f>
        <v>0</v>
      </c>
      <c r="T2318" s="16">
        <f>IF(DATOS!J2281=P$39,DATOS!C2281,"")</f>
        <v>0</v>
      </c>
    </row>
    <row r="2319" spans="18:20">
      <c r="R2319">
        <f t="shared" si="38"/>
        <v>1</v>
      </c>
      <c r="S2319">
        <f>IF(T2319="",0,IFERROR(IF(VLOOKUP(T2319,T$38:T2318,1,0)&gt;0,0,0),1))</f>
        <v>0</v>
      </c>
      <c r="T2319" s="16">
        <f>IF(DATOS!J2282=P$39,DATOS!C2282,"")</f>
        <v>0</v>
      </c>
    </row>
    <row r="2320" spans="18:20">
      <c r="R2320">
        <f t="shared" si="38"/>
        <v>1</v>
      </c>
      <c r="S2320">
        <f>IF(T2320="",0,IFERROR(IF(VLOOKUP(T2320,T$38:T2319,1,0)&gt;0,0,0),1))</f>
        <v>0</v>
      </c>
      <c r="T2320" s="16">
        <f>IF(DATOS!J2283=P$39,DATOS!C2283,"")</f>
        <v>0</v>
      </c>
    </row>
    <row r="2321" spans="18:20">
      <c r="R2321">
        <f t="shared" si="38"/>
        <v>1</v>
      </c>
      <c r="S2321">
        <f>IF(T2321="",0,IFERROR(IF(VLOOKUP(T2321,T$38:T2320,1,0)&gt;0,0,0),1))</f>
        <v>0</v>
      </c>
      <c r="T2321" s="16">
        <f>IF(DATOS!J2284=P$39,DATOS!C2284,"")</f>
        <v>0</v>
      </c>
    </row>
    <row r="2322" spans="18:20">
      <c r="R2322">
        <f t="shared" si="38"/>
        <v>1</v>
      </c>
      <c r="S2322">
        <f>IF(T2322="",0,IFERROR(IF(VLOOKUP(T2322,T$38:T2321,1,0)&gt;0,0,0),1))</f>
        <v>0</v>
      </c>
      <c r="T2322" s="16">
        <f>IF(DATOS!J2285=P$39,DATOS!C2285,"")</f>
        <v>0</v>
      </c>
    </row>
    <row r="2323" spans="18:20">
      <c r="R2323">
        <f t="shared" si="38"/>
        <v>1</v>
      </c>
      <c r="S2323">
        <f>IF(T2323="",0,IFERROR(IF(VLOOKUP(T2323,T$38:T2322,1,0)&gt;0,0,0),1))</f>
        <v>0</v>
      </c>
      <c r="T2323" s="16">
        <f>IF(DATOS!J2286=P$39,DATOS!C2286,"")</f>
        <v>0</v>
      </c>
    </row>
    <row r="2324" spans="18:20">
      <c r="R2324">
        <f t="shared" si="38"/>
        <v>1</v>
      </c>
      <c r="S2324">
        <f>IF(T2324="",0,IFERROR(IF(VLOOKUP(T2324,T$38:T2323,1,0)&gt;0,0,0),1))</f>
        <v>0</v>
      </c>
      <c r="T2324" s="16">
        <f>IF(DATOS!J2287=P$39,DATOS!C2287,"")</f>
        <v>0</v>
      </c>
    </row>
    <row r="2325" spans="18:20">
      <c r="R2325">
        <f t="shared" si="38"/>
        <v>1</v>
      </c>
      <c r="S2325">
        <f>IF(T2325="",0,IFERROR(IF(VLOOKUP(T2325,T$38:T2324,1,0)&gt;0,0,0),1))</f>
        <v>0</v>
      </c>
      <c r="T2325" s="16">
        <f>IF(DATOS!J2288=P$39,DATOS!C2288,"")</f>
        <v>0</v>
      </c>
    </row>
    <row r="2326" spans="18:20">
      <c r="R2326">
        <f t="shared" si="38"/>
        <v>1</v>
      </c>
      <c r="S2326">
        <f>IF(T2326="",0,IFERROR(IF(VLOOKUP(T2326,T$38:T2325,1,0)&gt;0,0,0),1))</f>
        <v>0</v>
      </c>
      <c r="T2326" s="16">
        <f>IF(DATOS!J2289=P$39,DATOS!C2289,"")</f>
        <v>0</v>
      </c>
    </row>
    <row r="2327" spans="18:20">
      <c r="R2327">
        <f t="shared" si="38"/>
        <v>1</v>
      </c>
      <c r="S2327">
        <f>IF(T2327="",0,IFERROR(IF(VLOOKUP(T2327,T$38:T2326,1,0)&gt;0,0,0),1))</f>
        <v>0</v>
      </c>
      <c r="T2327" s="16">
        <f>IF(DATOS!J2290=P$39,DATOS!C2290,"")</f>
        <v>0</v>
      </c>
    </row>
    <row r="2328" spans="18:20">
      <c r="R2328">
        <f t="shared" si="38"/>
        <v>1</v>
      </c>
      <c r="S2328">
        <f>IF(T2328="",0,IFERROR(IF(VLOOKUP(T2328,T$38:T2327,1,0)&gt;0,0,0),1))</f>
        <v>0</v>
      </c>
      <c r="T2328" s="16">
        <f>IF(DATOS!J2291=P$39,DATOS!C2291,"")</f>
        <v>0</v>
      </c>
    </row>
    <row r="2329" spans="18:20">
      <c r="R2329">
        <f t="shared" si="38"/>
        <v>1</v>
      </c>
      <c r="S2329">
        <f>IF(T2329="",0,IFERROR(IF(VLOOKUP(T2329,T$38:T2328,1,0)&gt;0,0,0),1))</f>
        <v>0</v>
      </c>
      <c r="T2329" s="16">
        <f>IF(DATOS!J2292=P$39,DATOS!C2292,"")</f>
        <v>0</v>
      </c>
    </row>
    <row r="2330" spans="18:20">
      <c r="R2330">
        <f t="shared" si="38"/>
        <v>1</v>
      </c>
      <c r="S2330">
        <f>IF(T2330="",0,IFERROR(IF(VLOOKUP(T2330,T$38:T2329,1,0)&gt;0,0,0),1))</f>
        <v>0</v>
      </c>
      <c r="T2330" s="16">
        <f>IF(DATOS!J2293=P$39,DATOS!C2293,"")</f>
        <v>0</v>
      </c>
    </row>
    <row r="2331" spans="18:20">
      <c r="R2331">
        <f t="shared" si="38"/>
        <v>1</v>
      </c>
      <c r="S2331">
        <f>IF(T2331="",0,IFERROR(IF(VLOOKUP(T2331,T$38:T2330,1,0)&gt;0,0,0),1))</f>
        <v>0</v>
      </c>
      <c r="T2331" s="16">
        <f>IF(DATOS!J2294=P$39,DATOS!C2294,"")</f>
        <v>0</v>
      </c>
    </row>
    <row r="2332" spans="18:20">
      <c r="R2332">
        <f t="shared" si="38"/>
        <v>1</v>
      </c>
      <c r="S2332">
        <f>IF(T2332="",0,IFERROR(IF(VLOOKUP(T2332,T$38:T2331,1,0)&gt;0,0,0),1))</f>
        <v>0</v>
      </c>
      <c r="T2332" s="16">
        <f>IF(DATOS!J2295=P$39,DATOS!C2295,"")</f>
        <v>0</v>
      </c>
    </row>
    <row r="2333" spans="18:20">
      <c r="R2333">
        <f t="shared" si="38"/>
        <v>1</v>
      </c>
      <c r="S2333">
        <f>IF(T2333="",0,IFERROR(IF(VLOOKUP(T2333,T$38:T2332,1,0)&gt;0,0,0),1))</f>
        <v>0</v>
      </c>
      <c r="T2333" s="16">
        <f>IF(DATOS!J2296=P$39,DATOS!C2296,"")</f>
        <v>0</v>
      </c>
    </row>
    <row r="2334" spans="18:20">
      <c r="R2334">
        <f t="shared" si="38"/>
        <v>1</v>
      </c>
      <c r="S2334">
        <f>IF(T2334="",0,IFERROR(IF(VLOOKUP(T2334,T$38:T2333,1,0)&gt;0,0,0),1))</f>
        <v>0</v>
      </c>
      <c r="T2334" s="16">
        <f>IF(DATOS!J2297=P$39,DATOS!C2297,"")</f>
        <v>0</v>
      </c>
    </row>
    <row r="2335" spans="18:20">
      <c r="R2335">
        <f t="shared" si="38"/>
        <v>1</v>
      </c>
      <c r="S2335">
        <f>IF(T2335="",0,IFERROR(IF(VLOOKUP(T2335,T$38:T2334,1,0)&gt;0,0,0),1))</f>
        <v>0</v>
      </c>
      <c r="T2335" s="16">
        <f>IF(DATOS!J2298=P$39,DATOS!C2298,"")</f>
        <v>0</v>
      </c>
    </row>
    <row r="2336" spans="18:20">
      <c r="R2336">
        <f t="shared" si="38"/>
        <v>1</v>
      </c>
      <c r="S2336">
        <f>IF(T2336="",0,IFERROR(IF(VLOOKUP(T2336,T$38:T2335,1,0)&gt;0,0,0),1))</f>
        <v>0</v>
      </c>
      <c r="T2336" s="16">
        <f>IF(DATOS!J2299=P$39,DATOS!C2299,"")</f>
        <v>0</v>
      </c>
    </row>
    <row r="2337" spans="18:20">
      <c r="R2337">
        <f t="shared" si="38"/>
        <v>1</v>
      </c>
      <c r="S2337">
        <f>IF(T2337="",0,IFERROR(IF(VLOOKUP(T2337,T$38:T2336,1,0)&gt;0,0,0),1))</f>
        <v>0</v>
      </c>
      <c r="T2337" s="16">
        <f>IF(DATOS!J2300=P$39,DATOS!C2300,"")</f>
        <v>0</v>
      </c>
    </row>
    <row r="2338" spans="18:20">
      <c r="R2338">
        <f t="shared" si="38"/>
        <v>1</v>
      </c>
      <c r="S2338">
        <f>IF(T2338="",0,IFERROR(IF(VLOOKUP(T2338,T$38:T2337,1,0)&gt;0,0,0),1))</f>
        <v>0</v>
      </c>
      <c r="T2338" s="16">
        <f>IF(DATOS!J2301=P$39,DATOS!C2301,"")</f>
        <v>0</v>
      </c>
    </row>
    <row r="2339" spans="18:20">
      <c r="R2339">
        <f t="shared" si="38"/>
        <v>1</v>
      </c>
      <c r="S2339">
        <f>IF(T2339="",0,IFERROR(IF(VLOOKUP(T2339,T$38:T2338,1,0)&gt;0,0,0),1))</f>
        <v>0</v>
      </c>
      <c r="T2339" s="16">
        <f>IF(DATOS!J2302=P$39,DATOS!C2302,"")</f>
        <v>0</v>
      </c>
    </row>
    <row r="2340" spans="18:20">
      <c r="R2340">
        <f t="shared" si="38"/>
        <v>1</v>
      </c>
      <c r="S2340">
        <f>IF(T2340="",0,IFERROR(IF(VLOOKUP(T2340,T$38:T2339,1,0)&gt;0,0,0),1))</f>
        <v>0</v>
      </c>
      <c r="T2340" s="16">
        <f>IF(DATOS!J2303=P$39,DATOS!C2303,"")</f>
        <v>0</v>
      </c>
    </row>
    <row r="2341" spans="18:20">
      <c r="R2341">
        <f t="shared" si="38"/>
        <v>1</v>
      </c>
      <c r="S2341">
        <f>IF(T2341="",0,IFERROR(IF(VLOOKUP(T2341,T$38:T2340,1,0)&gt;0,0,0),1))</f>
        <v>0</v>
      </c>
      <c r="T2341" s="16">
        <f>IF(DATOS!J2304=P$39,DATOS!C2304,"")</f>
        <v>0</v>
      </c>
    </row>
    <row r="2342" spans="18:20">
      <c r="R2342">
        <f t="shared" si="38"/>
        <v>1</v>
      </c>
      <c r="S2342">
        <f>IF(T2342="",0,IFERROR(IF(VLOOKUP(T2342,T$38:T2341,1,0)&gt;0,0,0),1))</f>
        <v>0</v>
      </c>
      <c r="T2342" s="16">
        <f>IF(DATOS!J2305=P$39,DATOS!C2305,"")</f>
        <v>0</v>
      </c>
    </row>
    <row r="2343" spans="18:20">
      <c r="R2343">
        <f t="shared" ref="R2343:R2406" si="39">R2342+S2343</f>
        <v>1</v>
      </c>
      <c r="S2343">
        <f>IF(T2343="",0,IFERROR(IF(VLOOKUP(T2343,T$38:T2342,1,0)&gt;0,0,0),1))</f>
        <v>0</v>
      </c>
      <c r="T2343" s="16">
        <f>IF(DATOS!J2306=P$39,DATOS!C2306,"")</f>
        <v>0</v>
      </c>
    </row>
    <row r="2344" spans="18:20">
      <c r="R2344">
        <f t="shared" si="39"/>
        <v>1</v>
      </c>
      <c r="S2344">
        <f>IF(T2344="",0,IFERROR(IF(VLOOKUP(T2344,T$38:T2343,1,0)&gt;0,0,0),1))</f>
        <v>0</v>
      </c>
      <c r="T2344" s="16">
        <f>IF(DATOS!J2307=P$39,DATOS!C2307,"")</f>
        <v>0</v>
      </c>
    </row>
    <row r="2345" spans="18:20">
      <c r="R2345">
        <f t="shared" si="39"/>
        <v>1</v>
      </c>
      <c r="S2345">
        <f>IF(T2345="",0,IFERROR(IF(VLOOKUP(T2345,T$38:T2344,1,0)&gt;0,0,0),1))</f>
        <v>0</v>
      </c>
      <c r="T2345" s="16">
        <f>IF(DATOS!J2308=P$39,DATOS!C2308,"")</f>
        <v>0</v>
      </c>
    </row>
    <row r="2346" spans="18:20">
      <c r="R2346">
        <f t="shared" si="39"/>
        <v>1</v>
      </c>
      <c r="S2346">
        <f>IF(T2346="",0,IFERROR(IF(VLOOKUP(T2346,T$38:T2345,1,0)&gt;0,0,0),1))</f>
        <v>0</v>
      </c>
      <c r="T2346" s="16">
        <f>IF(DATOS!J2309=P$39,DATOS!C2309,"")</f>
        <v>0</v>
      </c>
    </row>
    <row r="2347" spans="18:20">
      <c r="R2347">
        <f t="shared" si="39"/>
        <v>1</v>
      </c>
      <c r="S2347">
        <f>IF(T2347="",0,IFERROR(IF(VLOOKUP(T2347,T$38:T2346,1,0)&gt;0,0,0),1))</f>
        <v>0</v>
      </c>
      <c r="T2347" s="16">
        <f>IF(DATOS!J2310=P$39,DATOS!C2310,"")</f>
        <v>0</v>
      </c>
    </row>
    <row r="2348" spans="18:20">
      <c r="R2348">
        <f t="shared" si="39"/>
        <v>1</v>
      </c>
      <c r="S2348">
        <f>IF(T2348="",0,IFERROR(IF(VLOOKUP(T2348,T$38:T2347,1,0)&gt;0,0,0),1))</f>
        <v>0</v>
      </c>
      <c r="T2348" s="16">
        <f>IF(DATOS!J2311=P$39,DATOS!C2311,"")</f>
        <v>0</v>
      </c>
    </row>
    <row r="2349" spans="18:20">
      <c r="R2349">
        <f t="shared" si="39"/>
        <v>1</v>
      </c>
      <c r="S2349">
        <f>IF(T2349="",0,IFERROR(IF(VLOOKUP(T2349,T$38:T2348,1,0)&gt;0,0,0),1))</f>
        <v>0</v>
      </c>
      <c r="T2349" s="16">
        <f>IF(DATOS!J2312=P$39,DATOS!C2312,"")</f>
        <v>0</v>
      </c>
    </row>
    <row r="2350" spans="18:20">
      <c r="R2350">
        <f t="shared" si="39"/>
        <v>1</v>
      </c>
      <c r="S2350">
        <f>IF(T2350="",0,IFERROR(IF(VLOOKUP(T2350,T$38:T2349,1,0)&gt;0,0,0),1))</f>
        <v>0</v>
      </c>
      <c r="T2350" s="16">
        <f>IF(DATOS!J2313=P$39,DATOS!C2313,"")</f>
        <v>0</v>
      </c>
    </row>
    <row r="2351" spans="18:20">
      <c r="R2351">
        <f t="shared" si="39"/>
        <v>1</v>
      </c>
      <c r="S2351">
        <f>IF(T2351="",0,IFERROR(IF(VLOOKUP(T2351,T$38:T2350,1,0)&gt;0,0,0),1))</f>
        <v>0</v>
      </c>
      <c r="T2351" s="16">
        <f>IF(DATOS!J2314=P$39,DATOS!C2314,"")</f>
        <v>0</v>
      </c>
    </row>
    <row r="2352" spans="18:20">
      <c r="R2352">
        <f t="shared" si="39"/>
        <v>1</v>
      </c>
      <c r="S2352">
        <f>IF(T2352="",0,IFERROR(IF(VLOOKUP(T2352,T$38:T2351,1,0)&gt;0,0,0),1))</f>
        <v>0</v>
      </c>
      <c r="T2352" s="16">
        <f>IF(DATOS!J2315=P$39,DATOS!C2315,"")</f>
        <v>0</v>
      </c>
    </row>
    <row r="2353" spans="18:20">
      <c r="R2353">
        <f t="shared" si="39"/>
        <v>1</v>
      </c>
      <c r="S2353">
        <f>IF(T2353="",0,IFERROR(IF(VLOOKUP(T2353,T$38:T2352,1,0)&gt;0,0,0),1))</f>
        <v>0</v>
      </c>
      <c r="T2353" s="16">
        <f>IF(DATOS!J2316=P$39,DATOS!C2316,"")</f>
        <v>0</v>
      </c>
    </row>
    <row r="2354" spans="18:20">
      <c r="R2354">
        <f t="shared" si="39"/>
        <v>1</v>
      </c>
      <c r="S2354">
        <f>IF(T2354="",0,IFERROR(IF(VLOOKUP(T2354,T$38:T2353,1,0)&gt;0,0,0),1))</f>
        <v>0</v>
      </c>
      <c r="T2354" s="16">
        <f>IF(DATOS!J2317=P$39,DATOS!C2317,"")</f>
        <v>0</v>
      </c>
    </row>
    <row r="2355" spans="18:20">
      <c r="R2355">
        <f t="shared" si="39"/>
        <v>1</v>
      </c>
      <c r="S2355">
        <f>IF(T2355="",0,IFERROR(IF(VLOOKUP(T2355,T$38:T2354,1,0)&gt;0,0,0),1))</f>
        <v>0</v>
      </c>
      <c r="T2355" s="16">
        <f>IF(DATOS!J2318=P$39,DATOS!C2318,"")</f>
        <v>0</v>
      </c>
    </row>
    <row r="2356" spans="18:20">
      <c r="R2356">
        <f t="shared" si="39"/>
        <v>1</v>
      </c>
      <c r="S2356">
        <f>IF(T2356="",0,IFERROR(IF(VLOOKUP(T2356,T$38:T2355,1,0)&gt;0,0,0),1))</f>
        <v>0</v>
      </c>
      <c r="T2356" s="16">
        <f>IF(DATOS!J2319=P$39,DATOS!C2319,"")</f>
        <v>0</v>
      </c>
    </row>
    <row r="2357" spans="18:20">
      <c r="R2357">
        <f t="shared" si="39"/>
        <v>1</v>
      </c>
      <c r="S2357">
        <f>IF(T2357="",0,IFERROR(IF(VLOOKUP(T2357,T$38:T2356,1,0)&gt;0,0,0),1))</f>
        <v>0</v>
      </c>
      <c r="T2357" s="16">
        <f>IF(DATOS!J2320=P$39,DATOS!C2320,"")</f>
        <v>0</v>
      </c>
    </row>
    <row r="2358" spans="18:20">
      <c r="R2358">
        <f t="shared" si="39"/>
        <v>1</v>
      </c>
      <c r="S2358">
        <f>IF(T2358="",0,IFERROR(IF(VLOOKUP(T2358,T$38:T2357,1,0)&gt;0,0,0),1))</f>
        <v>0</v>
      </c>
      <c r="T2358" s="16">
        <f>IF(DATOS!J2321=P$39,DATOS!C2321,"")</f>
        <v>0</v>
      </c>
    </row>
    <row r="2359" spans="18:20">
      <c r="R2359">
        <f t="shared" si="39"/>
        <v>1</v>
      </c>
      <c r="S2359">
        <f>IF(T2359="",0,IFERROR(IF(VLOOKUP(T2359,T$38:T2358,1,0)&gt;0,0,0),1))</f>
        <v>0</v>
      </c>
      <c r="T2359" s="16">
        <f>IF(DATOS!J2322=P$39,DATOS!C2322,"")</f>
        <v>0</v>
      </c>
    </row>
    <row r="2360" spans="18:20">
      <c r="R2360">
        <f t="shared" si="39"/>
        <v>1</v>
      </c>
      <c r="S2360">
        <f>IF(T2360="",0,IFERROR(IF(VLOOKUP(T2360,T$38:T2359,1,0)&gt;0,0,0),1))</f>
        <v>0</v>
      </c>
      <c r="T2360" s="16">
        <f>IF(DATOS!J2323=P$39,DATOS!C2323,"")</f>
        <v>0</v>
      </c>
    </row>
    <row r="2361" spans="18:20">
      <c r="R2361">
        <f t="shared" si="39"/>
        <v>1</v>
      </c>
      <c r="S2361">
        <f>IF(T2361="",0,IFERROR(IF(VLOOKUP(T2361,T$38:T2360,1,0)&gt;0,0,0),1))</f>
        <v>0</v>
      </c>
      <c r="T2361" s="16">
        <f>IF(DATOS!J2324=P$39,DATOS!C2324,"")</f>
        <v>0</v>
      </c>
    </row>
    <row r="2362" spans="18:20">
      <c r="R2362">
        <f t="shared" si="39"/>
        <v>1</v>
      </c>
      <c r="S2362">
        <f>IF(T2362="",0,IFERROR(IF(VLOOKUP(T2362,T$38:T2361,1,0)&gt;0,0,0),1))</f>
        <v>0</v>
      </c>
      <c r="T2362" s="16">
        <f>IF(DATOS!J2325=P$39,DATOS!C2325,"")</f>
        <v>0</v>
      </c>
    </row>
    <row r="2363" spans="18:20">
      <c r="R2363">
        <f t="shared" si="39"/>
        <v>1</v>
      </c>
      <c r="S2363">
        <f>IF(T2363="",0,IFERROR(IF(VLOOKUP(T2363,T$38:T2362,1,0)&gt;0,0,0),1))</f>
        <v>0</v>
      </c>
      <c r="T2363" s="16">
        <f>IF(DATOS!J2326=P$39,DATOS!C2326,"")</f>
        <v>0</v>
      </c>
    </row>
    <row r="2364" spans="18:20">
      <c r="R2364">
        <f t="shared" si="39"/>
        <v>1</v>
      </c>
      <c r="S2364">
        <f>IF(T2364="",0,IFERROR(IF(VLOOKUP(T2364,T$38:T2363,1,0)&gt;0,0,0),1))</f>
        <v>0</v>
      </c>
      <c r="T2364" s="16">
        <f>IF(DATOS!J2327=P$39,DATOS!C2327,"")</f>
        <v>0</v>
      </c>
    </row>
    <row r="2365" spans="18:20">
      <c r="R2365">
        <f t="shared" si="39"/>
        <v>1</v>
      </c>
      <c r="S2365">
        <f>IF(T2365="",0,IFERROR(IF(VLOOKUP(T2365,T$38:T2364,1,0)&gt;0,0,0),1))</f>
        <v>0</v>
      </c>
      <c r="T2365" s="16">
        <f>IF(DATOS!J2328=P$39,DATOS!C2328,"")</f>
        <v>0</v>
      </c>
    </row>
    <row r="2366" spans="18:20">
      <c r="R2366">
        <f t="shared" si="39"/>
        <v>1</v>
      </c>
      <c r="S2366">
        <f>IF(T2366="",0,IFERROR(IF(VLOOKUP(T2366,T$38:T2365,1,0)&gt;0,0,0),1))</f>
        <v>0</v>
      </c>
      <c r="T2366" s="16">
        <f>IF(DATOS!J2329=P$39,DATOS!C2329,"")</f>
        <v>0</v>
      </c>
    </row>
    <row r="2367" spans="18:20">
      <c r="R2367">
        <f t="shared" si="39"/>
        <v>1</v>
      </c>
      <c r="S2367">
        <f>IF(T2367="",0,IFERROR(IF(VLOOKUP(T2367,T$38:T2366,1,0)&gt;0,0,0),1))</f>
        <v>0</v>
      </c>
      <c r="T2367" s="16">
        <f>IF(DATOS!J2330=P$39,DATOS!C2330,"")</f>
        <v>0</v>
      </c>
    </row>
    <row r="2368" spans="18:20">
      <c r="R2368">
        <f t="shared" si="39"/>
        <v>1</v>
      </c>
      <c r="S2368">
        <f>IF(T2368="",0,IFERROR(IF(VLOOKUP(T2368,T$38:T2367,1,0)&gt;0,0,0),1))</f>
        <v>0</v>
      </c>
      <c r="T2368" s="16">
        <f>IF(DATOS!J2331=P$39,DATOS!C2331,"")</f>
        <v>0</v>
      </c>
    </row>
    <row r="2369" spans="18:20">
      <c r="R2369">
        <f t="shared" si="39"/>
        <v>1</v>
      </c>
      <c r="S2369">
        <f>IF(T2369="",0,IFERROR(IF(VLOOKUP(T2369,T$38:T2368,1,0)&gt;0,0,0),1))</f>
        <v>0</v>
      </c>
      <c r="T2369" s="16">
        <f>IF(DATOS!J2332=P$39,DATOS!C2332,"")</f>
        <v>0</v>
      </c>
    </row>
    <row r="2370" spans="18:20">
      <c r="R2370">
        <f t="shared" si="39"/>
        <v>1</v>
      </c>
      <c r="S2370">
        <f>IF(T2370="",0,IFERROR(IF(VLOOKUP(T2370,T$38:T2369,1,0)&gt;0,0,0),1))</f>
        <v>0</v>
      </c>
      <c r="T2370" s="16">
        <f>IF(DATOS!J2333=P$39,DATOS!C2333,"")</f>
        <v>0</v>
      </c>
    </row>
    <row r="2371" spans="18:20">
      <c r="R2371">
        <f t="shared" si="39"/>
        <v>1</v>
      </c>
      <c r="S2371">
        <f>IF(T2371="",0,IFERROR(IF(VLOOKUP(T2371,T$38:T2370,1,0)&gt;0,0,0),1))</f>
        <v>0</v>
      </c>
      <c r="T2371" s="16">
        <f>IF(DATOS!J2334=P$39,DATOS!C2334,"")</f>
        <v>0</v>
      </c>
    </row>
    <row r="2372" spans="18:20">
      <c r="R2372">
        <f t="shared" si="39"/>
        <v>1</v>
      </c>
      <c r="S2372">
        <f>IF(T2372="",0,IFERROR(IF(VLOOKUP(T2372,T$38:T2371,1,0)&gt;0,0,0),1))</f>
        <v>0</v>
      </c>
      <c r="T2372" s="16">
        <f>IF(DATOS!J2335=P$39,DATOS!C2335,"")</f>
        <v>0</v>
      </c>
    </row>
    <row r="2373" spans="18:20">
      <c r="R2373">
        <f t="shared" si="39"/>
        <v>1</v>
      </c>
      <c r="S2373">
        <f>IF(T2373="",0,IFERROR(IF(VLOOKUP(T2373,T$38:T2372,1,0)&gt;0,0,0),1))</f>
        <v>0</v>
      </c>
      <c r="T2373" s="16">
        <f>IF(DATOS!J2336=P$39,DATOS!C2336,"")</f>
        <v>0</v>
      </c>
    </row>
    <row r="2374" spans="18:20">
      <c r="R2374">
        <f t="shared" si="39"/>
        <v>1</v>
      </c>
      <c r="S2374">
        <f>IF(T2374="",0,IFERROR(IF(VLOOKUP(T2374,T$38:T2373,1,0)&gt;0,0,0),1))</f>
        <v>0</v>
      </c>
      <c r="T2374" s="16">
        <f>IF(DATOS!J2337=P$39,DATOS!C2337,"")</f>
        <v>0</v>
      </c>
    </row>
    <row r="2375" spans="18:20">
      <c r="R2375">
        <f t="shared" si="39"/>
        <v>1</v>
      </c>
      <c r="S2375">
        <f>IF(T2375="",0,IFERROR(IF(VLOOKUP(T2375,T$38:T2374,1,0)&gt;0,0,0),1))</f>
        <v>0</v>
      </c>
      <c r="T2375" s="16">
        <f>IF(DATOS!J2338=P$39,DATOS!C2338,"")</f>
        <v>0</v>
      </c>
    </row>
    <row r="2376" spans="18:20">
      <c r="R2376">
        <f t="shared" si="39"/>
        <v>1</v>
      </c>
      <c r="S2376">
        <f>IF(T2376="",0,IFERROR(IF(VLOOKUP(T2376,T$38:T2375,1,0)&gt;0,0,0),1))</f>
        <v>0</v>
      </c>
      <c r="T2376" s="16">
        <f>IF(DATOS!J2339=P$39,DATOS!C2339,"")</f>
        <v>0</v>
      </c>
    </row>
    <row r="2377" spans="18:20">
      <c r="R2377">
        <f t="shared" si="39"/>
        <v>1</v>
      </c>
      <c r="S2377">
        <f>IF(T2377="",0,IFERROR(IF(VLOOKUP(T2377,T$38:T2376,1,0)&gt;0,0,0),1))</f>
        <v>0</v>
      </c>
      <c r="T2377" s="16">
        <f>IF(DATOS!J2340=P$39,DATOS!C2340,"")</f>
        <v>0</v>
      </c>
    </row>
    <row r="2378" spans="18:20">
      <c r="R2378">
        <f t="shared" si="39"/>
        <v>1</v>
      </c>
      <c r="S2378">
        <f>IF(T2378="",0,IFERROR(IF(VLOOKUP(T2378,T$38:T2377,1,0)&gt;0,0,0),1))</f>
        <v>0</v>
      </c>
      <c r="T2378" s="16">
        <f>IF(DATOS!J2341=P$39,DATOS!C2341,"")</f>
        <v>0</v>
      </c>
    </row>
    <row r="2379" spans="18:20">
      <c r="R2379">
        <f t="shared" si="39"/>
        <v>1</v>
      </c>
      <c r="S2379">
        <f>IF(T2379="",0,IFERROR(IF(VLOOKUP(T2379,T$38:T2378,1,0)&gt;0,0,0),1))</f>
        <v>0</v>
      </c>
      <c r="T2379" s="16">
        <f>IF(DATOS!J2342=P$39,DATOS!C2342,"")</f>
        <v>0</v>
      </c>
    </row>
    <row r="2380" spans="18:20">
      <c r="R2380">
        <f t="shared" si="39"/>
        <v>1</v>
      </c>
      <c r="S2380">
        <f>IF(T2380="",0,IFERROR(IF(VLOOKUP(T2380,T$38:T2379,1,0)&gt;0,0,0),1))</f>
        <v>0</v>
      </c>
      <c r="T2380" s="16">
        <f>IF(DATOS!J2343=P$39,DATOS!C2343,"")</f>
        <v>0</v>
      </c>
    </row>
    <row r="2381" spans="18:20">
      <c r="R2381">
        <f t="shared" si="39"/>
        <v>1</v>
      </c>
      <c r="S2381">
        <f>IF(T2381="",0,IFERROR(IF(VLOOKUP(T2381,T$38:T2380,1,0)&gt;0,0,0),1))</f>
        <v>0</v>
      </c>
      <c r="T2381" s="16">
        <f>IF(DATOS!J2344=P$39,DATOS!C2344,"")</f>
        <v>0</v>
      </c>
    </row>
    <row r="2382" spans="18:20">
      <c r="R2382">
        <f t="shared" si="39"/>
        <v>1</v>
      </c>
      <c r="S2382">
        <f>IF(T2382="",0,IFERROR(IF(VLOOKUP(T2382,T$38:T2381,1,0)&gt;0,0,0),1))</f>
        <v>0</v>
      </c>
      <c r="T2382" s="16">
        <f>IF(DATOS!J2345=P$39,DATOS!C2345,"")</f>
        <v>0</v>
      </c>
    </row>
    <row r="2383" spans="18:20">
      <c r="R2383">
        <f t="shared" si="39"/>
        <v>1</v>
      </c>
      <c r="S2383">
        <f>IF(T2383="",0,IFERROR(IF(VLOOKUP(T2383,T$38:T2382,1,0)&gt;0,0,0),1))</f>
        <v>0</v>
      </c>
      <c r="T2383" s="16">
        <f>IF(DATOS!J2346=P$39,DATOS!C2346,"")</f>
        <v>0</v>
      </c>
    </row>
    <row r="2384" spans="18:20">
      <c r="R2384">
        <f t="shared" si="39"/>
        <v>1</v>
      </c>
      <c r="S2384">
        <f>IF(T2384="",0,IFERROR(IF(VLOOKUP(T2384,T$38:T2383,1,0)&gt;0,0,0),1))</f>
        <v>0</v>
      </c>
      <c r="T2384" s="16">
        <f>IF(DATOS!J2347=P$39,DATOS!C2347,"")</f>
        <v>0</v>
      </c>
    </row>
    <row r="2385" spans="18:20">
      <c r="R2385">
        <f t="shared" si="39"/>
        <v>1</v>
      </c>
      <c r="S2385">
        <f>IF(T2385="",0,IFERROR(IF(VLOOKUP(T2385,T$38:T2384,1,0)&gt;0,0,0),1))</f>
        <v>0</v>
      </c>
      <c r="T2385" s="16">
        <f>IF(DATOS!J2348=P$39,DATOS!C2348,"")</f>
        <v>0</v>
      </c>
    </row>
    <row r="2386" spans="18:20">
      <c r="R2386">
        <f t="shared" si="39"/>
        <v>1</v>
      </c>
      <c r="S2386">
        <f>IF(T2386="",0,IFERROR(IF(VLOOKUP(T2386,T$38:T2385,1,0)&gt;0,0,0),1))</f>
        <v>0</v>
      </c>
      <c r="T2386" s="16">
        <f>IF(DATOS!J2349=P$39,DATOS!C2349,"")</f>
        <v>0</v>
      </c>
    </row>
    <row r="2387" spans="18:20">
      <c r="R2387">
        <f t="shared" si="39"/>
        <v>1</v>
      </c>
      <c r="S2387">
        <f>IF(T2387="",0,IFERROR(IF(VLOOKUP(T2387,T$38:T2386,1,0)&gt;0,0,0),1))</f>
        <v>0</v>
      </c>
      <c r="T2387" s="16">
        <f>IF(DATOS!J2350=P$39,DATOS!C2350,"")</f>
        <v>0</v>
      </c>
    </row>
    <row r="2388" spans="18:20">
      <c r="R2388">
        <f t="shared" si="39"/>
        <v>1</v>
      </c>
      <c r="S2388">
        <f>IF(T2388="",0,IFERROR(IF(VLOOKUP(T2388,T$38:T2387,1,0)&gt;0,0,0),1))</f>
        <v>0</v>
      </c>
      <c r="T2388" s="16">
        <f>IF(DATOS!J2351=P$39,DATOS!C2351,"")</f>
        <v>0</v>
      </c>
    </row>
    <row r="2389" spans="18:20">
      <c r="R2389">
        <f t="shared" si="39"/>
        <v>1</v>
      </c>
      <c r="S2389">
        <f>IF(T2389="",0,IFERROR(IF(VLOOKUP(T2389,T$38:T2388,1,0)&gt;0,0,0),1))</f>
        <v>0</v>
      </c>
      <c r="T2389" s="16">
        <f>IF(DATOS!J2352=P$39,DATOS!C2352,"")</f>
        <v>0</v>
      </c>
    </row>
    <row r="2390" spans="18:20">
      <c r="R2390">
        <f t="shared" si="39"/>
        <v>1</v>
      </c>
      <c r="S2390">
        <f>IF(T2390="",0,IFERROR(IF(VLOOKUP(T2390,T$38:T2389,1,0)&gt;0,0,0),1))</f>
        <v>0</v>
      </c>
      <c r="T2390" s="16">
        <f>IF(DATOS!J2353=P$39,DATOS!C2353,"")</f>
        <v>0</v>
      </c>
    </row>
    <row r="2391" spans="18:20">
      <c r="R2391">
        <f t="shared" si="39"/>
        <v>1</v>
      </c>
      <c r="S2391">
        <f>IF(T2391="",0,IFERROR(IF(VLOOKUP(T2391,T$38:T2390,1,0)&gt;0,0,0),1))</f>
        <v>0</v>
      </c>
      <c r="T2391" s="16">
        <f>IF(DATOS!J2354=P$39,DATOS!C2354,"")</f>
        <v>0</v>
      </c>
    </row>
    <row r="2392" spans="18:20">
      <c r="R2392">
        <f t="shared" si="39"/>
        <v>1</v>
      </c>
      <c r="S2392">
        <f>IF(T2392="",0,IFERROR(IF(VLOOKUP(T2392,T$38:T2391,1,0)&gt;0,0,0),1))</f>
        <v>0</v>
      </c>
      <c r="T2392" s="16">
        <f>IF(DATOS!J2355=P$39,DATOS!C2355,"")</f>
        <v>0</v>
      </c>
    </row>
    <row r="2393" spans="18:20">
      <c r="R2393">
        <f t="shared" si="39"/>
        <v>1</v>
      </c>
      <c r="S2393">
        <f>IF(T2393="",0,IFERROR(IF(VLOOKUP(T2393,T$38:T2392,1,0)&gt;0,0,0),1))</f>
        <v>0</v>
      </c>
      <c r="T2393" s="16">
        <f>IF(DATOS!J2356=P$39,DATOS!C2356,"")</f>
        <v>0</v>
      </c>
    </row>
    <row r="2394" spans="18:20">
      <c r="R2394">
        <f t="shared" si="39"/>
        <v>1</v>
      </c>
      <c r="S2394">
        <f>IF(T2394="",0,IFERROR(IF(VLOOKUP(T2394,T$38:T2393,1,0)&gt;0,0,0),1))</f>
        <v>0</v>
      </c>
      <c r="T2394" s="16">
        <f>IF(DATOS!J2357=P$39,DATOS!C2357,"")</f>
        <v>0</v>
      </c>
    </row>
    <row r="2395" spans="18:20">
      <c r="R2395">
        <f t="shared" si="39"/>
        <v>1</v>
      </c>
      <c r="S2395">
        <f>IF(T2395="",0,IFERROR(IF(VLOOKUP(T2395,T$38:T2394,1,0)&gt;0,0,0),1))</f>
        <v>0</v>
      </c>
      <c r="T2395" s="16">
        <f>IF(DATOS!J2358=P$39,DATOS!C2358,"")</f>
        <v>0</v>
      </c>
    </row>
    <row r="2396" spans="18:20">
      <c r="R2396">
        <f t="shared" si="39"/>
        <v>1</v>
      </c>
      <c r="S2396">
        <f>IF(T2396="",0,IFERROR(IF(VLOOKUP(T2396,T$38:T2395,1,0)&gt;0,0,0),1))</f>
        <v>0</v>
      </c>
      <c r="T2396" s="16">
        <f>IF(DATOS!J2359=P$39,DATOS!C2359,"")</f>
        <v>0</v>
      </c>
    </row>
    <row r="2397" spans="18:20">
      <c r="R2397">
        <f t="shared" si="39"/>
        <v>1</v>
      </c>
      <c r="S2397">
        <f>IF(T2397="",0,IFERROR(IF(VLOOKUP(T2397,T$38:T2396,1,0)&gt;0,0,0),1))</f>
        <v>0</v>
      </c>
      <c r="T2397" s="16">
        <f>IF(DATOS!J2360=P$39,DATOS!C2360,"")</f>
        <v>0</v>
      </c>
    </row>
    <row r="2398" spans="18:20">
      <c r="R2398">
        <f t="shared" si="39"/>
        <v>1</v>
      </c>
      <c r="S2398">
        <f>IF(T2398="",0,IFERROR(IF(VLOOKUP(T2398,T$38:T2397,1,0)&gt;0,0,0),1))</f>
        <v>0</v>
      </c>
      <c r="T2398" s="16">
        <f>IF(DATOS!J2361=P$39,DATOS!C2361,"")</f>
        <v>0</v>
      </c>
    </row>
    <row r="2399" spans="18:20">
      <c r="R2399">
        <f t="shared" si="39"/>
        <v>1</v>
      </c>
      <c r="S2399">
        <f>IF(T2399="",0,IFERROR(IF(VLOOKUP(T2399,T$38:T2398,1,0)&gt;0,0,0),1))</f>
        <v>0</v>
      </c>
      <c r="T2399" s="16">
        <f>IF(DATOS!J2362=P$39,DATOS!C2362,"")</f>
        <v>0</v>
      </c>
    </row>
    <row r="2400" spans="18:20">
      <c r="R2400">
        <f t="shared" si="39"/>
        <v>1</v>
      </c>
      <c r="S2400">
        <f>IF(T2400="",0,IFERROR(IF(VLOOKUP(T2400,T$38:T2399,1,0)&gt;0,0,0),1))</f>
        <v>0</v>
      </c>
      <c r="T2400" s="16">
        <f>IF(DATOS!J2363=P$39,DATOS!C2363,"")</f>
        <v>0</v>
      </c>
    </row>
    <row r="2401" spans="18:20">
      <c r="R2401">
        <f t="shared" si="39"/>
        <v>1</v>
      </c>
      <c r="S2401">
        <f>IF(T2401="",0,IFERROR(IF(VLOOKUP(T2401,T$38:T2400,1,0)&gt;0,0,0),1))</f>
        <v>0</v>
      </c>
      <c r="T2401" s="16">
        <f>IF(DATOS!J2364=P$39,DATOS!C2364,"")</f>
        <v>0</v>
      </c>
    </row>
    <row r="2402" spans="18:20">
      <c r="R2402">
        <f t="shared" si="39"/>
        <v>1</v>
      </c>
      <c r="S2402">
        <f>IF(T2402="",0,IFERROR(IF(VLOOKUP(T2402,T$38:T2401,1,0)&gt;0,0,0),1))</f>
        <v>0</v>
      </c>
      <c r="T2402" s="16">
        <f>IF(DATOS!J2365=P$39,DATOS!C2365,"")</f>
        <v>0</v>
      </c>
    </row>
    <row r="2403" spans="18:20">
      <c r="R2403">
        <f t="shared" si="39"/>
        <v>1</v>
      </c>
      <c r="S2403">
        <f>IF(T2403="",0,IFERROR(IF(VLOOKUP(T2403,T$38:T2402,1,0)&gt;0,0,0),1))</f>
        <v>0</v>
      </c>
      <c r="T2403" s="16">
        <f>IF(DATOS!J2366=P$39,DATOS!C2366,"")</f>
        <v>0</v>
      </c>
    </row>
    <row r="2404" spans="18:20">
      <c r="R2404">
        <f t="shared" si="39"/>
        <v>1</v>
      </c>
      <c r="S2404">
        <f>IF(T2404="",0,IFERROR(IF(VLOOKUP(T2404,T$38:T2403,1,0)&gt;0,0,0),1))</f>
        <v>0</v>
      </c>
      <c r="T2404" s="16">
        <f>IF(DATOS!J2367=P$39,DATOS!C2367,"")</f>
        <v>0</v>
      </c>
    </row>
    <row r="2405" spans="18:20">
      <c r="R2405">
        <f t="shared" si="39"/>
        <v>1</v>
      </c>
      <c r="S2405">
        <f>IF(T2405="",0,IFERROR(IF(VLOOKUP(T2405,T$38:T2404,1,0)&gt;0,0,0),1))</f>
        <v>0</v>
      </c>
      <c r="T2405" s="16">
        <f>IF(DATOS!J2368=P$39,DATOS!C2368,"")</f>
        <v>0</v>
      </c>
    </row>
    <row r="2406" spans="18:20">
      <c r="R2406">
        <f t="shared" si="39"/>
        <v>1</v>
      </c>
      <c r="S2406">
        <f>IF(T2406="",0,IFERROR(IF(VLOOKUP(T2406,T$38:T2405,1,0)&gt;0,0,0),1))</f>
        <v>0</v>
      </c>
      <c r="T2406" s="16">
        <f>IF(DATOS!J2369=P$39,DATOS!C2369,"")</f>
        <v>0</v>
      </c>
    </row>
    <row r="2407" spans="18:20">
      <c r="R2407">
        <f t="shared" ref="R2407:R2470" si="40">R2406+S2407</f>
        <v>1</v>
      </c>
      <c r="S2407">
        <f>IF(T2407="",0,IFERROR(IF(VLOOKUP(T2407,T$38:T2406,1,0)&gt;0,0,0),1))</f>
        <v>0</v>
      </c>
      <c r="T2407" s="16">
        <f>IF(DATOS!J2370=P$39,DATOS!C2370,"")</f>
        <v>0</v>
      </c>
    </row>
    <row r="2408" spans="18:20">
      <c r="R2408">
        <f t="shared" si="40"/>
        <v>1</v>
      </c>
      <c r="S2408">
        <f>IF(T2408="",0,IFERROR(IF(VLOOKUP(T2408,T$38:T2407,1,0)&gt;0,0,0),1))</f>
        <v>0</v>
      </c>
      <c r="T2408" s="16">
        <f>IF(DATOS!J2371=P$39,DATOS!C2371,"")</f>
        <v>0</v>
      </c>
    </row>
    <row r="2409" spans="18:20">
      <c r="R2409">
        <f t="shared" si="40"/>
        <v>1</v>
      </c>
      <c r="S2409">
        <f>IF(T2409="",0,IFERROR(IF(VLOOKUP(T2409,T$38:T2408,1,0)&gt;0,0,0),1))</f>
        <v>0</v>
      </c>
      <c r="T2409" s="16">
        <f>IF(DATOS!J2372=P$39,DATOS!C2372,"")</f>
        <v>0</v>
      </c>
    </row>
    <row r="2410" spans="18:20">
      <c r="R2410">
        <f t="shared" si="40"/>
        <v>1</v>
      </c>
      <c r="S2410">
        <f>IF(T2410="",0,IFERROR(IF(VLOOKUP(T2410,T$38:T2409,1,0)&gt;0,0,0),1))</f>
        <v>0</v>
      </c>
      <c r="T2410" s="16">
        <f>IF(DATOS!J2373=P$39,DATOS!C2373,"")</f>
        <v>0</v>
      </c>
    </row>
    <row r="2411" spans="18:20">
      <c r="R2411">
        <f t="shared" si="40"/>
        <v>1</v>
      </c>
      <c r="S2411">
        <f>IF(T2411="",0,IFERROR(IF(VLOOKUP(T2411,T$38:T2410,1,0)&gt;0,0,0),1))</f>
        <v>0</v>
      </c>
      <c r="T2411" s="16">
        <f>IF(DATOS!J2374=P$39,DATOS!C2374,"")</f>
        <v>0</v>
      </c>
    </row>
    <row r="2412" spans="18:20">
      <c r="R2412">
        <f t="shared" si="40"/>
        <v>1</v>
      </c>
      <c r="S2412">
        <f>IF(T2412="",0,IFERROR(IF(VLOOKUP(T2412,T$38:T2411,1,0)&gt;0,0,0),1))</f>
        <v>0</v>
      </c>
      <c r="T2412" s="16">
        <f>IF(DATOS!J2375=P$39,DATOS!C2375,"")</f>
        <v>0</v>
      </c>
    </row>
    <row r="2413" spans="18:20">
      <c r="R2413">
        <f t="shared" si="40"/>
        <v>1</v>
      </c>
      <c r="S2413">
        <f>IF(T2413="",0,IFERROR(IF(VLOOKUP(T2413,T$38:T2412,1,0)&gt;0,0,0),1))</f>
        <v>0</v>
      </c>
      <c r="T2413" s="16">
        <f>IF(DATOS!J2376=P$39,DATOS!C2376,"")</f>
        <v>0</v>
      </c>
    </row>
    <row r="2414" spans="18:20">
      <c r="R2414">
        <f t="shared" si="40"/>
        <v>1</v>
      </c>
      <c r="S2414">
        <f>IF(T2414="",0,IFERROR(IF(VLOOKUP(T2414,T$38:T2413,1,0)&gt;0,0,0),1))</f>
        <v>0</v>
      </c>
      <c r="T2414" s="16">
        <f>IF(DATOS!J2377=P$39,DATOS!C2377,"")</f>
        <v>0</v>
      </c>
    </row>
    <row r="2415" spans="18:20">
      <c r="R2415">
        <f t="shared" si="40"/>
        <v>1</v>
      </c>
      <c r="S2415">
        <f>IF(T2415="",0,IFERROR(IF(VLOOKUP(T2415,T$38:T2414,1,0)&gt;0,0,0),1))</f>
        <v>0</v>
      </c>
      <c r="T2415" s="16">
        <f>IF(DATOS!J2378=P$39,DATOS!C2378,"")</f>
        <v>0</v>
      </c>
    </row>
    <row r="2416" spans="18:20">
      <c r="R2416">
        <f t="shared" si="40"/>
        <v>1</v>
      </c>
      <c r="S2416">
        <f>IF(T2416="",0,IFERROR(IF(VLOOKUP(T2416,T$38:T2415,1,0)&gt;0,0,0),1))</f>
        <v>0</v>
      </c>
      <c r="T2416" s="16">
        <f>IF(DATOS!J2379=P$39,DATOS!C2379,"")</f>
        <v>0</v>
      </c>
    </row>
    <row r="2417" spans="18:20">
      <c r="R2417">
        <f t="shared" si="40"/>
        <v>1</v>
      </c>
      <c r="S2417">
        <f>IF(T2417="",0,IFERROR(IF(VLOOKUP(T2417,T$38:T2416,1,0)&gt;0,0,0),1))</f>
        <v>0</v>
      </c>
      <c r="T2417" s="16">
        <f>IF(DATOS!J2380=P$39,DATOS!C2380,"")</f>
        <v>0</v>
      </c>
    </row>
    <row r="2418" spans="18:20">
      <c r="R2418">
        <f t="shared" si="40"/>
        <v>1</v>
      </c>
      <c r="S2418">
        <f>IF(T2418="",0,IFERROR(IF(VLOOKUP(T2418,T$38:T2417,1,0)&gt;0,0,0),1))</f>
        <v>0</v>
      </c>
      <c r="T2418" s="16">
        <f>IF(DATOS!J2381=P$39,DATOS!C2381,"")</f>
        <v>0</v>
      </c>
    </row>
    <row r="2419" spans="18:20">
      <c r="R2419">
        <f t="shared" si="40"/>
        <v>1</v>
      </c>
      <c r="S2419">
        <f>IF(T2419="",0,IFERROR(IF(VLOOKUP(T2419,T$38:T2418,1,0)&gt;0,0,0),1))</f>
        <v>0</v>
      </c>
      <c r="T2419" s="16">
        <f>IF(DATOS!J2382=P$39,DATOS!C2382,"")</f>
        <v>0</v>
      </c>
    </row>
    <row r="2420" spans="18:20">
      <c r="R2420">
        <f t="shared" si="40"/>
        <v>1</v>
      </c>
      <c r="S2420">
        <f>IF(T2420="",0,IFERROR(IF(VLOOKUP(T2420,T$38:T2419,1,0)&gt;0,0,0),1))</f>
        <v>0</v>
      </c>
      <c r="T2420" s="16">
        <f>IF(DATOS!J2383=P$39,DATOS!C2383,"")</f>
        <v>0</v>
      </c>
    </row>
    <row r="2421" spans="18:20">
      <c r="R2421">
        <f t="shared" si="40"/>
        <v>1</v>
      </c>
      <c r="S2421">
        <f>IF(T2421="",0,IFERROR(IF(VLOOKUP(T2421,T$38:T2420,1,0)&gt;0,0,0),1))</f>
        <v>0</v>
      </c>
      <c r="T2421" s="16">
        <f>IF(DATOS!J2384=P$39,DATOS!C2384,"")</f>
        <v>0</v>
      </c>
    </row>
    <row r="2422" spans="18:20">
      <c r="R2422">
        <f t="shared" si="40"/>
        <v>1</v>
      </c>
      <c r="S2422">
        <f>IF(T2422="",0,IFERROR(IF(VLOOKUP(T2422,T$38:T2421,1,0)&gt;0,0,0),1))</f>
        <v>0</v>
      </c>
      <c r="T2422" s="16">
        <f>IF(DATOS!J2385=P$39,DATOS!C2385,"")</f>
        <v>0</v>
      </c>
    </row>
    <row r="2423" spans="18:20">
      <c r="R2423">
        <f t="shared" si="40"/>
        <v>1</v>
      </c>
      <c r="S2423">
        <f>IF(T2423="",0,IFERROR(IF(VLOOKUP(T2423,T$38:T2422,1,0)&gt;0,0,0),1))</f>
        <v>0</v>
      </c>
      <c r="T2423" s="16">
        <f>IF(DATOS!J2386=P$39,DATOS!C2386,"")</f>
        <v>0</v>
      </c>
    </row>
    <row r="2424" spans="18:20">
      <c r="R2424">
        <f t="shared" si="40"/>
        <v>1</v>
      </c>
      <c r="S2424">
        <f>IF(T2424="",0,IFERROR(IF(VLOOKUP(T2424,T$38:T2423,1,0)&gt;0,0,0),1))</f>
        <v>0</v>
      </c>
      <c r="T2424" s="16">
        <f>IF(DATOS!J2387=P$39,DATOS!C2387,"")</f>
        <v>0</v>
      </c>
    </row>
    <row r="2425" spans="18:20">
      <c r="R2425">
        <f t="shared" si="40"/>
        <v>1</v>
      </c>
      <c r="S2425">
        <f>IF(T2425="",0,IFERROR(IF(VLOOKUP(T2425,T$38:T2424,1,0)&gt;0,0,0),1))</f>
        <v>0</v>
      </c>
      <c r="T2425" s="16">
        <f>IF(DATOS!J2388=P$39,DATOS!C2388,"")</f>
        <v>0</v>
      </c>
    </row>
    <row r="2426" spans="18:20">
      <c r="R2426">
        <f t="shared" si="40"/>
        <v>1</v>
      </c>
      <c r="S2426">
        <f>IF(T2426="",0,IFERROR(IF(VLOOKUP(T2426,T$38:T2425,1,0)&gt;0,0,0),1))</f>
        <v>0</v>
      </c>
      <c r="T2426" s="16">
        <f>IF(DATOS!J2389=P$39,DATOS!C2389,"")</f>
        <v>0</v>
      </c>
    </row>
    <row r="2427" spans="18:20">
      <c r="R2427">
        <f t="shared" si="40"/>
        <v>1</v>
      </c>
      <c r="S2427">
        <f>IF(T2427="",0,IFERROR(IF(VLOOKUP(T2427,T$38:T2426,1,0)&gt;0,0,0),1))</f>
        <v>0</v>
      </c>
      <c r="T2427" s="16">
        <f>IF(DATOS!J2390=P$39,DATOS!C2390,"")</f>
        <v>0</v>
      </c>
    </row>
    <row r="2428" spans="18:20">
      <c r="R2428">
        <f t="shared" si="40"/>
        <v>1</v>
      </c>
      <c r="S2428">
        <f>IF(T2428="",0,IFERROR(IF(VLOOKUP(T2428,T$38:T2427,1,0)&gt;0,0,0),1))</f>
        <v>0</v>
      </c>
      <c r="T2428" s="16">
        <f>IF(DATOS!J2391=P$39,DATOS!C2391,"")</f>
        <v>0</v>
      </c>
    </row>
    <row r="2429" spans="18:20">
      <c r="R2429">
        <f t="shared" si="40"/>
        <v>1</v>
      </c>
      <c r="S2429">
        <f>IF(T2429="",0,IFERROR(IF(VLOOKUP(T2429,T$38:T2428,1,0)&gt;0,0,0),1))</f>
        <v>0</v>
      </c>
      <c r="T2429" s="16">
        <f>IF(DATOS!J2392=P$39,DATOS!C2392,"")</f>
        <v>0</v>
      </c>
    </row>
    <row r="2430" spans="18:20">
      <c r="R2430">
        <f t="shared" si="40"/>
        <v>1</v>
      </c>
      <c r="S2430">
        <f>IF(T2430="",0,IFERROR(IF(VLOOKUP(T2430,T$38:T2429,1,0)&gt;0,0,0),1))</f>
        <v>0</v>
      </c>
      <c r="T2430" s="16">
        <f>IF(DATOS!J2393=P$39,DATOS!C2393,"")</f>
        <v>0</v>
      </c>
    </row>
    <row r="2431" spans="18:20">
      <c r="R2431">
        <f t="shared" si="40"/>
        <v>1</v>
      </c>
      <c r="S2431">
        <f>IF(T2431="",0,IFERROR(IF(VLOOKUP(T2431,T$38:T2430,1,0)&gt;0,0,0),1))</f>
        <v>0</v>
      </c>
      <c r="T2431" s="16">
        <f>IF(DATOS!J2394=P$39,DATOS!C2394,"")</f>
        <v>0</v>
      </c>
    </row>
    <row r="2432" spans="18:20">
      <c r="R2432">
        <f t="shared" si="40"/>
        <v>1</v>
      </c>
      <c r="S2432">
        <f>IF(T2432="",0,IFERROR(IF(VLOOKUP(T2432,T$38:T2431,1,0)&gt;0,0,0),1))</f>
        <v>0</v>
      </c>
      <c r="T2432" s="16">
        <f>IF(DATOS!J2395=P$39,DATOS!C2395,"")</f>
        <v>0</v>
      </c>
    </row>
    <row r="2433" spans="18:20">
      <c r="R2433">
        <f t="shared" si="40"/>
        <v>1</v>
      </c>
      <c r="S2433">
        <f>IF(T2433="",0,IFERROR(IF(VLOOKUP(T2433,T$38:T2432,1,0)&gt;0,0,0),1))</f>
        <v>0</v>
      </c>
      <c r="T2433" s="16">
        <f>IF(DATOS!J2396=P$39,DATOS!C2396,"")</f>
        <v>0</v>
      </c>
    </row>
    <row r="2434" spans="18:20">
      <c r="R2434">
        <f t="shared" si="40"/>
        <v>1</v>
      </c>
      <c r="S2434">
        <f>IF(T2434="",0,IFERROR(IF(VLOOKUP(T2434,T$38:T2433,1,0)&gt;0,0,0),1))</f>
        <v>0</v>
      </c>
      <c r="T2434" s="16">
        <f>IF(DATOS!J2397=P$39,DATOS!C2397,"")</f>
        <v>0</v>
      </c>
    </row>
    <row r="2435" spans="18:20">
      <c r="R2435">
        <f t="shared" si="40"/>
        <v>1</v>
      </c>
      <c r="S2435">
        <f>IF(T2435="",0,IFERROR(IF(VLOOKUP(T2435,T$38:T2434,1,0)&gt;0,0,0),1))</f>
        <v>0</v>
      </c>
      <c r="T2435" s="16">
        <f>IF(DATOS!J2398=P$39,DATOS!C2398,"")</f>
        <v>0</v>
      </c>
    </row>
    <row r="2436" spans="18:20">
      <c r="R2436">
        <f t="shared" si="40"/>
        <v>1</v>
      </c>
      <c r="S2436">
        <f>IF(T2436="",0,IFERROR(IF(VLOOKUP(T2436,T$38:T2435,1,0)&gt;0,0,0),1))</f>
        <v>0</v>
      </c>
      <c r="T2436" s="16">
        <f>IF(DATOS!J2399=P$39,DATOS!C2399,"")</f>
        <v>0</v>
      </c>
    </row>
    <row r="2437" spans="18:20">
      <c r="R2437">
        <f t="shared" si="40"/>
        <v>1</v>
      </c>
      <c r="S2437">
        <f>IF(T2437="",0,IFERROR(IF(VLOOKUP(T2437,T$38:T2436,1,0)&gt;0,0,0),1))</f>
        <v>0</v>
      </c>
      <c r="T2437" s="16">
        <f>IF(DATOS!J2400=P$39,DATOS!C2400,"")</f>
        <v>0</v>
      </c>
    </row>
    <row r="2438" spans="18:20">
      <c r="R2438">
        <f t="shared" si="40"/>
        <v>1</v>
      </c>
      <c r="S2438">
        <f>IF(T2438="",0,IFERROR(IF(VLOOKUP(T2438,T$38:T2437,1,0)&gt;0,0,0),1))</f>
        <v>0</v>
      </c>
      <c r="T2438" s="16">
        <f>IF(DATOS!J2401=P$39,DATOS!C2401,"")</f>
        <v>0</v>
      </c>
    </row>
    <row r="2439" spans="18:20">
      <c r="R2439">
        <f t="shared" si="40"/>
        <v>1</v>
      </c>
      <c r="S2439">
        <f>IF(T2439="",0,IFERROR(IF(VLOOKUP(T2439,T$38:T2438,1,0)&gt;0,0,0),1))</f>
        <v>0</v>
      </c>
      <c r="T2439" s="16">
        <f>IF(DATOS!J2402=P$39,DATOS!C2402,"")</f>
        <v>0</v>
      </c>
    </row>
    <row r="2440" spans="18:20">
      <c r="R2440">
        <f t="shared" si="40"/>
        <v>1</v>
      </c>
      <c r="S2440">
        <f>IF(T2440="",0,IFERROR(IF(VLOOKUP(T2440,T$38:T2439,1,0)&gt;0,0,0),1))</f>
        <v>0</v>
      </c>
      <c r="T2440" s="16">
        <f>IF(DATOS!J2403=P$39,DATOS!C2403,"")</f>
        <v>0</v>
      </c>
    </row>
    <row r="2441" spans="18:20">
      <c r="R2441">
        <f t="shared" si="40"/>
        <v>1</v>
      </c>
      <c r="S2441">
        <f>IF(T2441="",0,IFERROR(IF(VLOOKUP(T2441,T$38:T2440,1,0)&gt;0,0,0),1))</f>
        <v>0</v>
      </c>
      <c r="T2441" s="16">
        <f>IF(DATOS!J2404=P$39,DATOS!C2404,"")</f>
        <v>0</v>
      </c>
    </row>
    <row r="2442" spans="18:20">
      <c r="R2442">
        <f t="shared" si="40"/>
        <v>1</v>
      </c>
      <c r="S2442">
        <f>IF(T2442="",0,IFERROR(IF(VLOOKUP(T2442,T$38:T2441,1,0)&gt;0,0,0),1))</f>
        <v>0</v>
      </c>
      <c r="T2442" s="16">
        <f>IF(DATOS!J2405=P$39,DATOS!C2405,"")</f>
        <v>0</v>
      </c>
    </row>
    <row r="2443" spans="18:20">
      <c r="R2443">
        <f t="shared" si="40"/>
        <v>1</v>
      </c>
      <c r="S2443">
        <f>IF(T2443="",0,IFERROR(IF(VLOOKUP(T2443,T$38:T2442,1,0)&gt;0,0,0),1))</f>
        <v>0</v>
      </c>
      <c r="T2443" s="16">
        <f>IF(DATOS!J2406=P$39,DATOS!C2406,"")</f>
        <v>0</v>
      </c>
    </row>
    <row r="2444" spans="18:20">
      <c r="R2444">
        <f t="shared" si="40"/>
        <v>1</v>
      </c>
      <c r="S2444">
        <f>IF(T2444="",0,IFERROR(IF(VLOOKUP(T2444,T$38:T2443,1,0)&gt;0,0,0),1))</f>
        <v>0</v>
      </c>
      <c r="T2444" s="16">
        <f>IF(DATOS!J2407=P$39,DATOS!C2407,"")</f>
        <v>0</v>
      </c>
    </row>
    <row r="2445" spans="18:20">
      <c r="R2445">
        <f t="shared" si="40"/>
        <v>1</v>
      </c>
      <c r="S2445">
        <f>IF(T2445="",0,IFERROR(IF(VLOOKUP(T2445,T$38:T2444,1,0)&gt;0,0,0),1))</f>
        <v>0</v>
      </c>
      <c r="T2445" s="16">
        <f>IF(DATOS!J2408=P$39,DATOS!C2408,"")</f>
        <v>0</v>
      </c>
    </row>
    <row r="2446" spans="18:20">
      <c r="R2446">
        <f t="shared" si="40"/>
        <v>1</v>
      </c>
      <c r="S2446">
        <f>IF(T2446="",0,IFERROR(IF(VLOOKUP(T2446,T$38:T2445,1,0)&gt;0,0,0),1))</f>
        <v>0</v>
      </c>
      <c r="T2446" s="16">
        <f>IF(DATOS!J2409=P$39,DATOS!C2409,"")</f>
        <v>0</v>
      </c>
    </row>
    <row r="2447" spans="18:20">
      <c r="R2447">
        <f t="shared" si="40"/>
        <v>1</v>
      </c>
      <c r="S2447">
        <f>IF(T2447="",0,IFERROR(IF(VLOOKUP(T2447,T$38:T2446,1,0)&gt;0,0,0),1))</f>
        <v>0</v>
      </c>
      <c r="T2447" s="16">
        <f>IF(DATOS!J2410=P$39,DATOS!C2410,"")</f>
        <v>0</v>
      </c>
    </row>
    <row r="2448" spans="18:20">
      <c r="R2448">
        <f t="shared" si="40"/>
        <v>1</v>
      </c>
      <c r="S2448">
        <f>IF(T2448="",0,IFERROR(IF(VLOOKUP(T2448,T$38:T2447,1,0)&gt;0,0,0),1))</f>
        <v>0</v>
      </c>
      <c r="T2448" s="16">
        <f>IF(DATOS!J2411=P$39,DATOS!C2411,"")</f>
        <v>0</v>
      </c>
    </row>
    <row r="2449" spans="18:20">
      <c r="R2449">
        <f t="shared" si="40"/>
        <v>1</v>
      </c>
      <c r="S2449">
        <f>IF(T2449="",0,IFERROR(IF(VLOOKUP(T2449,T$38:T2448,1,0)&gt;0,0,0),1))</f>
        <v>0</v>
      </c>
      <c r="T2449" s="16">
        <f>IF(DATOS!J2412=P$39,DATOS!C2412,"")</f>
        <v>0</v>
      </c>
    </row>
    <row r="2450" spans="18:20">
      <c r="R2450">
        <f t="shared" si="40"/>
        <v>1</v>
      </c>
      <c r="S2450">
        <f>IF(T2450="",0,IFERROR(IF(VLOOKUP(T2450,T$38:T2449,1,0)&gt;0,0,0),1))</f>
        <v>0</v>
      </c>
      <c r="T2450" s="16">
        <f>IF(DATOS!J2413=P$39,DATOS!C2413,"")</f>
        <v>0</v>
      </c>
    </row>
    <row r="2451" spans="18:20">
      <c r="R2451">
        <f t="shared" si="40"/>
        <v>1</v>
      </c>
      <c r="S2451">
        <f>IF(T2451="",0,IFERROR(IF(VLOOKUP(T2451,T$38:T2450,1,0)&gt;0,0,0),1))</f>
        <v>0</v>
      </c>
      <c r="T2451" s="16">
        <f>IF(DATOS!J2414=P$39,DATOS!C2414,"")</f>
        <v>0</v>
      </c>
    </row>
    <row r="2452" spans="18:20">
      <c r="R2452">
        <f t="shared" si="40"/>
        <v>1</v>
      </c>
      <c r="S2452">
        <f>IF(T2452="",0,IFERROR(IF(VLOOKUP(T2452,T$38:T2451,1,0)&gt;0,0,0),1))</f>
        <v>0</v>
      </c>
      <c r="T2452" s="16">
        <f>IF(DATOS!J2415=P$39,DATOS!C2415,"")</f>
        <v>0</v>
      </c>
    </row>
    <row r="2453" spans="18:20">
      <c r="R2453">
        <f t="shared" si="40"/>
        <v>1</v>
      </c>
      <c r="S2453">
        <f>IF(T2453="",0,IFERROR(IF(VLOOKUP(T2453,T$38:T2452,1,0)&gt;0,0,0),1))</f>
        <v>0</v>
      </c>
      <c r="T2453" s="16">
        <f>IF(DATOS!J2416=P$39,DATOS!C2416,"")</f>
        <v>0</v>
      </c>
    </row>
    <row r="2454" spans="18:20">
      <c r="R2454">
        <f t="shared" si="40"/>
        <v>1</v>
      </c>
      <c r="S2454">
        <f>IF(T2454="",0,IFERROR(IF(VLOOKUP(T2454,T$38:T2453,1,0)&gt;0,0,0),1))</f>
        <v>0</v>
      </c>
      <c r="T2454" s="16">
        <f>IF(DATOS!J2417=P$39,DATOS!C2417,"")</f>
        <v>0</v>
      </c>
    </row>
    <row r="2455" spans="18:20">
      <c r="R2455">
        <f t="shared" si="40"/>
        <v>1</v>
      </c>
      <c r="S2455">
        <f>IF(T2455="",0,IFERROR(IF(VLOOKUP(T2455,T$38:T2454,1,0)&gt;0,0,0),1))</f>
        <v>0</v>
      </c>
      <c r="T2455" s="16">
        <f>IF(DATOS!J2418=P$39,DATOS!C2418,"")</f>
        <v>0</v>
      </c>
    </row>
    <row r="2456" spans="18:20">
      <c r="R2456">
        <f t="shared" si="40"/>
        <v>1</v>
      </c>
      <c r="S2456">
        <f>IF(T2456="",0,IFERROR(IF(VLOOKUP(T2456,T$38:T2455,1,0)&gt;0,0,0),1))</f>
        <v>0</v>
      </c>
      <c r="T2456" s="16">
        <f>IF(DATOS!J2419=P$39,DATOS!C2419,"")</f>
        <v>0</v>
      </c>
    </row>
    <row r="2457" spans="18:20">
      <c r="R2457">
        <f t="shared" si="40"/>
        <v>1</v>
      </c>
      <c r="S2457">
        <f>IF(T2457="",0,IFERROR(IF(VLOOKUP(T2457,T$38:T2456,1,0)&gt;0,0,0),1))</f>
        <v>0</v>
      </c>
      <c r="T2457" s="16">
        <f>IF(DATOS!J2420=P$39,DATOS!C2420,"")</f>
        <v>0</v>
      </c>
    </row>
    <row r="2458" spans="18:20">
      <c r="R2458">
        <f t="shared" si="40"/>
        <v>1</v>
      </c>
      <c r="S2458">
        <f>IF(T2458="",0,IFERROR(IF(VLOOKUP(T2458,T$38:T2457,1,0)&gt;0,0,0),1))</f>
        <v>0</v>
      </c>
      <c r="T2458" s="16">
        <f>IF(DATOS!J2421=P$39,DATOS!C2421,"")</f>
        <v>0</v>
      </c>
    </row>
    <row r="2459" spans="18:20">
      <c r="R2459">
        <f t="shared" si="40"/>
        <v>1</v>
      </c>
      <c r="S2459">
        <f>IF(T2459="",0,IFERROR(IF(VLOOKUP(T2459,T$38:T2458,1,0)&gt;0,0,0),1))</f>
        <v>0</v>
      </c>
      <c r="T2459" s="16">
        <f>IF(DATOS!J2422=P$39,DATOS!C2422,"")</f>
        <v>0</v>
      </c>
    </row>
    <row r="2460" spans="18:20">
      <c r="R2460">
        <f t="shared" si="40"/>
        <v>1</v>
      </c>
      <c r="S2460">
        <f>IF(T2460="",0,IFERROR(IF(VLOOKUP(T2460,T$38:T2459,1,0)&gt;0,0,0),1))</f>
        <v>0</v>
      </c>
      <c r="T2460" s="16">
        <f>IF(DATOS!J2423=P$39,DATOS!C2423,"")</f>
        <v>0</v>
      </c>
    </row>
    <row r="2461" spans="18:20">
      <c r="R2461">
        <f t="shared" si="40"/>
        <v>1</v>
      </c>
      <c r="S2461">
        <f>IF(T2461="",0,IFERROR(IF(VLOOKUP(T2461,T$38:T2460,1,0)&gt;0,0,0),1))</f>
        <v>0</v>
      </c>
      <c r="T2461" s="16">
        <f>IF(DATOS!J2424=P$39,DATOS!C2424,"")</f>
        <v>0</v>
      </c>
    </row>
    <row r="2462" spans="18:20">
      <c r="R2462">
        <f t="shared" si="40"/>
        <v>1</v>
      </c>
      <c r="S2462">
        <f>IF(T2462="",0,IFERROR(IF(VLOOKUP(T2462,T$38:T2461,1,0)&gt;0,0,0),1))</f>
        <v>0</v>
      </c>
      <c r="T2462" s="16">
        <f>IF(DATOS!J2425=P$39,DATOS!C2425,"")</f>
        <v>0</v>
      </c>
    </row>
    <row r="2463" spans="18:20">
      <c r="R2463">
        <f t="shared" si="40"/>
        <v>1</v>
      </c>
      <c r="S2463">
        <f>IF(T2463="",0,IFERROR(IF(VLOOKUP(T2463,T$38:T2462,1,0)&gt;0,0,0),1))</f>
        <v>0</v>
      </c>
      <c r="T2463" s="16">
        <f>IF(DATOS!J2426=P$39,DATOS!C2426,"")</f>
        <v>0</v>
      </c>
    </row>
    <row r="2464" spans="18:20">
      <c r="R2464">
        <f t="shared" si="40"/>
        <v>1</v>
      </c>
      <c r="S2464">
        <f>IF(T2464="",0,IFERROR(IF(VLOOKUP(T2464,T$38:T2463,1,0)&gt;0,0,0),1))</f>
        <v>0</v>
      </c>
      <c r="T2464" s="16">
        <f>IF(DATOS!J2427=P$39,DATOS!C2427,"")</f>
        <v>0</v>
      </c>
    </row>
    <row r="2465" spans="18:20">
      <c r="R2465">
        <f t="shared" si="40"/>
        <v>1</v>
      </c>
      <c r="S2465">
        <f>IF(T2465="",0,IFERROR(IF(VLOOKUP(T2465,T$38:T2464,1,0)&gt;0,0,0),1))</f>
        <v>0</v>
      </c>
      <c r="T2465" s="16">
        <f>IF(DATOS!J2428=P$39,DATOS!C2428,"")</f>
        <v>0</v>
      </c>
    </row>
    <row r="2466" spans="18:20">
      <c r="R2466">
        <f t="shared" si="40"/>
        <v>1</v>
      </c>
      <c r="S2466">
        <f>IF(T2466="",0,IFERROR(IF(VLOOKUP(T2466,T$38:T2465,1,0)&gt;0,0,0),1))</f>
        <v>0</v>
      </c>
      <c r="T2466" s="16">
        <f>IF(DATOS!J2429=P$39,DATOS!C2429,"")</f>
        <v>0</v>
      </c>
    </row>
    <row r="2467" spans="18:20">
      <c r="R2467">
        <f t="shared" si="40"/>
        <v>1</v>
      </c>
      <c r="S2467">
        <f>IF(T2467="",0,IFERROR(IF(VLOOKUP(T2467,T$38:T2466,1,0)&gt;0,0,0),1))</f>
        <v>0</v>
      </c>
      <c r="T2467" s="16">
        <f>IF(DATOS!J2430=P$39,DATOS!C2430,"")</f>
        <v>0</v>
      </c>
    </row>
    <row r="2468" spans="18:20">
      <c r="R2468">
        <f t="shared" si="40"/>
        <v>1</v>
      </c>
      <c r="S2468">
        <f>IF(T2468="",0,IFERROR(IF(VLOOKUP(T2468,T$38:T2467,1,0)&gt;0,0,0),1))</f>
        <v>0</v>
      </c>
      <c r="T2468" s="16">
        <f>IF(DATOS!J2431=P$39,DATOS!C2431,"")</f>
        <v>0</v>
      </c>
    </row>
    <row r="2469" spans="18:20">
      <c r="R2469">
        <f t="shared" si="40"/>
        <v>1</v>
      </c>
      <c r="S2469">
        <f>IF(T2469="",0,IFERROR(IF(VLOOKUP(T2469,T$38:T2468,1,0)&gt;0,0,0),1))</f>
        <v>0</v>
      </c>
      <c r="T2469" s="16">
        <f>IF(DATOS!J2432=P$39,DATOS!C2432,"")</f>
        <v>0</v>
      </c>
    </row>
    <row r="2470" spans="18:20">
      <c r="R2470">
        <f t="shared" si="40"/>
        <v>1</v>
      </c>
      <c r="S2470">
        <f>IF(T2470="",0,IFERROR(IF(VLOOKUP(T2470,T$38:T2469,1,0)&gt;0,0,0),1))</f>
        <v>0</v>
      </c>
      <c r="T2470" s="16">
        <f>IF(DATOS!J2433=P$39,DATOS!C2433,"")</f>
        <v>0</v>
      </c>
    </row>
    <row r="2471" spans="18:20">
      <c r="R2471">
        <f t="shared" ref="R2471:R2534" si="41">R2470+S2471</f>
        <v>1</v>
      </c>
      <c r="S2471">
        <f>IF(T2471="",0,IFERROR(IF(VLOOKUP(T2471,T$38:T2470,1,0)&gt;0,0,0),1))</f>
        <v>0</v>
      </c>
      <c r="T2471" s="16">
        <f>IF(DATOS!J2434=P$39,DATOS!C2434,"")</f>
        <v>0</v>
      </c>
    </row>
    <row r="2472" spans="18:20">
      <c r="R2472">
        <f t="shared" si="41"/>
        <v>1</v>
      </c>
      <c r="S2472">
        <f>IF(T2472="",0,IFERROR(IF(VLOOKUP(T2472,T$38:T2471,1,0)&gt;0,0,0),1))</f>
        <v>0</v>
      </c>
      <c r="T2472" s="16">
        <f>IF(DATOS!J2435=P$39,DATOS!C2435,"")</f>
        <v>0</v>
      </c>
    </row>
    <row r="2473" spans="18:20">
      <c r="R2473">
        <f t="shared" si="41"/>
        <v>1</v>
      </c>
      <c r="S2473">
        <f>IF(T2473="",0,IFERROR(IF(VLOOKUP(T2473,T$38:T2472,1,0)&gt;0,0,0),1))</f>
        <v>0</v>
      </c>
      <c r="T2473" s="16">
        <f>IF(DATOS!J2436=P$39,DATOS!C2436,"")</f>
        <v>0</v>
      </c>
    </row>
    <row r="2474" spans="18:20">
      <c r="R2474">
        <f t="shared" si="41"/>
        <v>1</v>
      </c>
      <c r="S2474">
        <f>IF(T2474="",0,IFERROR(IF(VLOOKUP(T2474,T$38:T2473,1,0)&gt;0,0,0),1))</f>
        <v>0</v>
      </c>
      <c r="T2474" s="16">
        <f>IF(DATOS!J2437=P$39,DATOS!C2437,"")</f>
        <v>0</v>
      </c>
    </row>
    <row r="2475" spans="18:20">
      <c r="R2475">
        <f t="shared" si="41"/>
        <v>1</v>
      </c>
      <c r="S2475">
        <f>IF(T2475="",0,IFERROR(IF(VLOOKUP(T2475,T$38:T2474,1,0)&gt;0,0,0),1))</f>
        <v>0</v>
      </c>
      <c r="T2475" s="16">
        <f>IF(DATOS!J2438=P$39,DATOS!C2438,"")</f>
        <v>0</v>
      </c>
    </row>
    <row r="2476" spans="18:20">
      <c r="R2476">
        <f t="shared" si="41"/>
        <v>1</v>
      </c>
      <c r="S2476">
        <f>IF(T2476="",0,IFERROR(IF(VLOOKUP(T2476,T$38:T2475,1,0)&gt;0,0,0),1))</f>
        <v>0</v>
      </c>
      <c r="T2476" s="16">
        <f>IF(DATOS!J2439=P$39,DATOS!C2439,"")</f>
        <v>0</v>
      </c>
    </row>
    <row r="2477" spans="18:20">
      <c r="R2477">
        <f t="shared" si="41"/>
        <v>1</v>
      </c>
      <c r="S2477">
        <f>IF(T2477="",0,IFERROR(IF(VLOOKUP(T2477,T$38:T2476,1,0)&gt;0,0,0),1))</f>
        <v>0</v>
      </c>
      <c r="T2477" s="16">
        <f>IF(DATOS!J2440=P$39,DATOS!C2440,"")</f>
        <v>0</v>
      </c>
    </row>
    <row r="2478" spans="18:20">
      <c r="R2478">
        <f t="shared" si="41"/>
        <v>1</v>
      </c>
      <c r="S2478">
        <f>IF(T2478="",0,IFERROR(IF(VLOOKUP(T2478,T$38:T2477,1,0)&gt;0,0,0),1))</f>
        <v>0</v>
      </c>
      <c r="T2478" s="16">
        <f>IF(DATOS!J2441=P$39,DATOS!C2441,"")</f>
        <v>0</v>
      </c>
    </row>
    <row r="2479" spans="18:20">
      <c r="R2479">
        <f t="shared" si="41"/>
        <v>1</v>
      </c>
      <c r="S2479">
        <f>IF(T2479="",0,IFERROR(IF(VLOOKUP(T2479,T$38:T2478,1,0)&gt;0,0,0),1))</f>
        <v>0</v>
      </c>
      <c r="T2479" s="16">
        <f>IF(DATOS!J2442=P$39,DATOS!C2442,"")</f>
        <v>0</v>
      </c>
    </row>
    <row r="2480" spans="18:20">
      <c r="R2480">
        <f t="shared" si="41"/>
        <v>1</v>
      </c>
      <c r="S2480">
        <f>IF(T2480="",0,IFERROR(IF(VLOOKUP(T2480,T$38:T2479,1,0)&gt;0,0,0),1))</f>
        <v>0</v>
      </c>
      <c r="T2480" s="16">
        <f>IF(DATOS!J2443=P$39,DATOS!C2443,"")</f>
        <v>0</v>
      </c>
    </row>
    <row r="2481" spans="18:20">
      <c r="R2481">
        <f t="shared" si="41"/>
        <v>1</v>
      </c>
      <c r="S2481">
        <f>IF(T2481="",0,IFERROR(IF(VLOOKUP(T2481,T$38:T2480,1,0)&gt;0,0,0),1))</f>
        <v>0</v>
      </c>
      <c r="T2481" s="16">
        <f>IF(DATOS!J2444=P$39,DATOS!C2444,"")</f>
        <v>0</v>
      </c>
    </row>
    <row r="2482" spans="18:20">
      <c r="R2482">
        <f t="shared" si="41"/>
        <v>1</v>
      </c>
      <c r="S2482">
        <f>IF(T2482="",0,IFERROR(IF(VLOOKUP(T2482,T$38:T2481,1,0)&gt;0,0,0),1))</f>
        <v>0</v>
      </c>
      <c r="T2482" s="16">
        <f>IF(DATOS!J2445=P$39,DATOS!C2445,"")</f>
        <v>0</v>
      </c>
    </row>
    <row r="2483" spans="18:20">
      <c r="R2483">
        <f t="shared" si="41"/>
        <v>1</v>
      </c>
      <c r="S2483">
        <f>IF(T2483="",0,IFERROR(IF(VLOOKUP(T2483,T$38:T2482,1,0)&gt;0,0,0),1))</f>
        <v>0</v>
      </c>
      <c r="T2483" s="16">
        <f>IF(DATOS!J2446=P$39,DATOS!C2446,"")</f>
        <v>0</v>
      </c>
    </row>
    <row r="2484" spans="18:20">
      <c r="R2484">
        <f t="shared" si="41"/>
        <v>1</v>
      </c>
      <c r="S2484">
        <f>IF(T2484="",0,IFERROR(IF(VLOOKUP(T2484,T$38:T2483,1,0)&gt;0,0,0),1))</f>
        <v>0</v>
      </c>
      <c r="T2484" s="16">
        <f>IF(DATOS!J2447=P$39,DATOS!C2447,"")</f>
        <v>0</v>
      </c>
    </row>
    <row r="2485" spans="18:20">
      <c r="R2485">
        <f t="shared" si="41"/>
        <v>1</v>
      </c>
      <c r="S2485">
        <f>IF(T2485="",0,IFERROR(IF(VLOOKUP(T2485,T$38:T2484,1,0)&gt;0,0,0),1))</f>
        <v>0</v>
      </c>
      <c r="T2485" s="16">
        <f>IF(DATOS!J2448=P$39,DATOS!C2448,"")</f>
        <v>0</v>
      </c>
    </row>
    <row r="2486" spans="18:20">
      <c r="R2486">
        <f t="shared" si="41"/>
        <v>1</v>
      </c>
      <c r="S2486">
        <f>IF(T2486="",0,IFERROR(IF(VLOOKUP(T2486,T$38:T2485,1,0)&gt;0,0,0),1))</f>
        <v>0</v>
      </c>
      <c r="T2486" s="16">
        <f>IF(DATOS!J2449=P$39,DATOS!C2449,"")</f>
        <v>0</v>
      </c>
    </row>
    <row r="2487" spans="18:20">
      <c r="R2487">
        <f t="shared" si="41"/>
        <v>1</v>
      </c>
      <c r="S2487">
        <f>IF(T2487="",0,IFERROR(IF(VLOOKUP(T2487,T$38:T2486,1,0)&gt;0,0,0),1))</f>
        <v>0</v>
      </c>
      <c r="T2487" s="16">
        <f>IF(DATOS!J2450=P$39,DATOS!C2450,"")</f>
        <v>0</v>
      </c>
    </row>
    <row r="2488" spans="18:20">
      <c r="R2488">
        <f t="shared" si="41"/>
        <v>1</v>
      </c>
      <c r="S2488">
        <f>IF(T2488="",0,IFERROR(IF(VLOOKUP(T2488,T$38:T2487,1,0)&gt;0,0,0),1))</f>
        <v>0</v>
      </c>
      <c r="T2488" s="16">
        <f>IF(DATOS!J2451=P$39,DATOS!C2451,"")</f>
        <v>0</v>
      </c>
    </row>
    <row r="2489" spans="18:20">
      <c r="R2489">
        <f t="shared" si="41"/>
        <v>1</v>
      </c>
      <c r="S2489">
        <f>IF(T2489="",0,IFERROR(IF(VLOOKUP(T2489,T$38:T2488,1,0)&gt;0,0,0),1))</f>
        <v>0</v>
      </c>
      <c r="T2489" s="16">
        <f>IF(DATOS!J2452=P$39,DATOS!C2452,"")</f>
        <v>0</v>
      </c>
    </row>
    <row r="2490" spans="18:20">
      <c r="R2490">
        <f t="shared" si="41"/>
        <v>1</v>
      </c>
      <c r="S2490">
        <f>IF(T2490="",0,IFERROR(IF(VLOOKUP(T2490,T$38:T2489,1,0)&gt;0,0,0),1))</f>
        <v>0</v>
      </c>
      <c r="T2490" s="16">
        <f>IF(DATOS!J2453=P$39,DATOS!C2453,"")</f>
        <v>0</v>
      </c>
    </row>
    <row r="2491" spans="18:20">
      <c r="R2491">
        <f t="shared" si="41"/>
        <v>1</v>
      </c>
      <c r="S2491">
        <f>IF(T2491="",0,IFERROR(IF(VLOOKUP(T2491,T$38:T2490,1,0)&gt;0,0,0),1))</f>
        <v>0</v>
      </c>
      <c r="T2491" s="16">
        <f>IF(DATOS!J2454=P$39,DATOS!C2454,"")</f>
        <v>0</v>
      </c>
    </row>
    <row r="2492" spans="18:20">
      <c r="R2492">
        <f t="shared" si="41"/>
        <v>1</v>
      </c>
      <c r="S2492">
        <f>IF(T2492="",0,IFERROR(IF(VLOOKUP(T2492,T$38:T2491,1,0)&gt;0,0,0),1))</f>
        <v>0</v>
      </c>
      <c r="T2492" s="16">
        <f>IF(DATOS!J2455=P$39,DATOS!C2455,"")</f>
        <v>0</v>
      </c>
    </row>
    <row r="2493" spans="18:20">
      <c r="R2493">
        <f t="shared" si="41"/>
        <v>1</v>
      </c>
      <c r="S2493">
        <f>IF(T2493="",0,IFERROR(IF(VLOOKUP(T2493,T$38:T2492,1,0)&gt;0,0,0),1))</f>
        <v>0</v>
      </c>
      <c r="T2493" s="16">
        <f>IF(DATOS!J2456=P$39,DATOS!C2456,"")</f>
        <v>0</v>
      </c>
    </row>
    <row r="2494" spans="18:20">
      <c r="R2494">
        <f t="shared" si="41"/>
        <v>1</v>
      </c>
      <c r="S2494">
        <f>IF(T2494="",0,IFERROR(IF(VLOOKUP(T2494,T$38:T2493,1,0)&gt;0,0,0),1))</f>
        <v>0</v>
      </c>
      <c r="T2494" s="16">
        <f>IF(DATOS!J2457=P$39,DATOS!C2457,"")</f>
        <v>0</v>
      </c>
    </row>
    <row r="2495" spans="18:20">
      <c r="R2495">
        <f t="shared" si="41"/>
        <v>1</v>
      </c>
      <c r="S2495">
        <f>IF(T2495="",0,IFERROR(IF(VLOOKUP(T2495,T$38:T2494,1,0)&gt;0,0,0),1))</f>
        <v>0</v>
      </c>
      <c r="T2495" s="16">
        <f>IF(DATOS!J2458=P$39,DATOS!C2458,"")</f>
        <v>0</v>
      </c>
    </row>
    <row r="2496" spans="18:20">
      <c r="R2496">
        <f t="shared" si="41"/>
        <v>1</v>
      </c>
      <c r="S2496">
        <f>IF(T2496="",0,IFERROR(IF(VLOOKUP(T2496,T$38:T2495,1,0)&gt;0,0,0),1))</f>
        <v>0</v>
      </c>
      <c r="T2496" s="16">
        <f>IF(DATOS!J2459=P$39,DATOS!C2459,"")</f>
        <v>0</v>
      </c>
    </row>
    <row r="2497" spans="18:20">
      <c r="R2497">
        <f t="shared" si="41"/>
        <v>1</v>
      </c>
      <c r="S2497">
        <f>IF(T2497="",0,IFERROR(IF(VLOOKUP(T2497,T$38:T2496,1,0)&gt;0,0,0),1))</f>
        <v>0</v>
      </c>
      <c r="T2497" s="16">
        <f>IF(DATOS!J2460=P$39,DATOS!C2460,"")</f>
        <v>0</v>
      </c>
    </row>
    <row r="2498" spans="18:20">
      <c r="R2498">
        <f t="shared" si="41"/>
        <v>1</v>
      </c>
      <c r="S2498">
        <f>IF(T2498="",0,IFERROR(IF(VLOOKUP(T2498,T$38:T2497,1,0)&gt;0,0,0),1))</f>
        <v>0</v>
      </c>
      <c r="T2498" s="16">
        <f>IF(DATOS!J2461=P$39,DATOS!C2461,"")</f>
        <v>0</v>
      </c>
    </row>
    <row r="2499" spans="18:20">
      <c r="R2499">
        <f t="shared" si="41"/>
        <v>1</v>
      </c>
      <c r="S2499">
        <f>IF(T2499="",0,IFERROR(IF(VLOOKUP(T2499,T$38:T2498,1,0)&gt;0,0,0),1))</f>
        <v>0</v>
      </c>
      <c r="T2499" s="16">
        <f>IF(DATOS!J2462=P$39,DATOS!C2462,"")</f>
        <v>0</v>
      </c>
    </row>
    <row r="2500" spans="18:20">
      <c r="R2500">
        <f t="shared" si="41"/>
        <v>1</v>
      </c>
      <c r="S2500">
        <f>IF(T2500="",0,IFERROR(IF(VLOOKUP(T2500,T$38:T2499,1,0)&gt;0,0,0),1))</f>
        <v>0</v>
      </c>
      <c r="T2500" s="16">
        <f>IF(DATOS!J2463=P$39,DATOS!C2463,"")</f>
        <v>0</v>
      </c>
    </row>
    <row r="2501" spans="18:20">
      <c r="R2501">
        <f t="shared" si="41"/>
        <v>1</v>
      </c>
      <c r="S2501">
        <f>IF(T2501="",0,IFERROR(IF(VLOOKUP(T2501,T$38:T2500,1,0)&gt;0,0,0),1))</f>
        <v>0</v>
      </c>
      <c r="T2501" s="16">
        <f>IF(DATOS!J2464=P$39,DATOS!C2464,"")</f>
        <v>0</v>
      </c>
    </row>
    <row r="2502" spans="18:20">
      <c r="R2502">
        <f t="shared" si="41"/>
        <v>1</v>
      </c>
      <c r="S2502">
        <f>IF(T2502="",0,IFERROR(IF(VLOOKUP(T2502,T$38:T2501,1,0)&gt;0,0,0),1))</f>
        <v>0</v>
      </c>
      <c r="T2502" s="16">
        <f>IF(DATOS!J2465=P$39,DATOS!C2465,"")</f>
        <v>0</v>
      </c>
    </row>
    <row r="2503" spans="18:20">
      <c r="R2503">
        <f t="shared" si="41"/>
        <v>1</v>
      </c>
      <c r="S2503">
        <f>IF(T2503="",0,IFERROR(IF(VLOOKUP(T2503,T$38:T2502,1,0)&gt;0,0,0),1))</f>
        <v>0</v>
      </c>
      <c r="T2503" s="16">
        <f>IF(DATOS!J2466=P$39,DATOS!C2466,"")</f>
        <v>0</v>
      </c>
    </row>
    <row r="2504" spans="18:20">
      <c r="R2504">
        <f t="shared" si="41"/>
        <v>1</v>
      </c>
      <c r="S2504">
        <f>IF(T2504="",0,IFERROR(IF(VLOOKUP(T2504,T$38:T2503,1,0)&gt;0,0,0),1))</f>
        <v>0</v>
      </c>
      <c r="T2504" s="16">
        <f>IF(DATOS!J2467=P$39,DATOS!C2467,"")</f>
        <v>0</v>
      </c>
    </row>
    <row r="2505" spans="18:20">
      <c r="R2505">
        <f t="shared" si="41"/>
        <v>1</v>
      </c>
      <c r="S2505">
        <f>IF(T2505="",0,IFERROR(IF(VLOOKUP(T2505,T$38:T2504,1,0)&gt;0,0,0),1))</f>
        <v>0</v>
      </c>
      <c r="T2505" s="16">
        <f>IF(DATOS!J2468=P$39,DATOS!C2468,"")</f>
        <v>0</v>
      </c>
    </row>
    <row r="2506" spans="18:20">
      <c r="R2506">
        <f t="shared" si="41"/>
        <v>1</v>
      </c>
      <c r="S2506">
        <f>IF(T2506="",0,IFERROR(IF(VLOOKUP(T2506,T$38:T2505,1,0)&gt;0,0,0),1))</f>
        <v>0</v>
      </c>
      <c r="T2506" s="16">
        <f>IF(DATOS!J2469=P$39,DATOS!C2469,"")</f>
        <v>0</v>
      </c>
    </row>
    <row r="2507" spans="18:20">
      <c r="R2507">
        <f t="shared" si="41"/>
        <v>1</v>
      </c>
      <c r="S2507">
        <f>IF(T2507="",0,IFERROR(IF(VLOOKUP(T2507,T$38:T2506,1,0)&gt;0,0,0),1))</f>
        <v>0</v>
      </c>
      <c r="T2507" s="16">
        <f>IF(DATOS!J2470=P$39,DATOS!C2470,"")</f>
        <v>0</v>
      </c>
    </row>
    <row r="2508" spans="18:20">
      <c r="R2508">
        <f t="shared" si="41"/>
        <v>1</v>
      </c>
      <c r="S2508">
        <f>IF(T2508="",0,IFERROR(IF(VLOOKUP(T2508,T$38:T2507,1,0)&gt;0,0,0),1))</f>
        <v>0</v>
      </c>
      <c r="T2508" s="16">
        <f>IF(DATOS!J2471=P$39,DATOS!C2471,"")</f>
        <v>0</v>
      </c>
    </row>
    <row r="2509" spans="18:20">
      <c r="R2509">
        <f t="shared" si="41"/>
        <v>1</v>
      </c>
      <c r="S2509">
        <f>IF(T2509="",0,IFERROR(IF(VLOOKUP(T2509,T$38:T2508,1,0)&gt;0,0,0),1))</f>
        <v>0</v>
      </c>
      <c r="T2509" s="16">
        <f>IF(DATOS!J2472=P$39,DATOS!C2472,"")</f>
        <v>0</v>
      </c>
    </row>
    <row r="2510" spans="18:20">
      <c r="R2510">
        <f t="shared" si="41"/>
        <v>1</v>
      </c>
      <c r="S2510">
        <f>IF(T2510="",0,IFERROR(IF(VLOOKUP(T2510,T$38:T2509,1,0)&gt;0,0,0),1))</f>
        <v>0</v>
      </c>
      <c r="T2510" s="16">
        <f>IF(DATOS!J2473=P$39,DATOS!C2473,"")</f>
        <v>0</v>
      </c>
    </row>
    <row r="2511" spans="18:20">
      <c r="R2511">
        <f t="shared" si="41"/>
        <v>1</v>
      </c>
      <c r="S2511">
        <f>IF(T2511="",0,IFERROR(IF(VLOOKUP(T2511,T$38:T2510,1,0)&gt;0,0,0),1))</f>
        <v>0</v>
      </c>
      <c r="T2511" s="16">
        <f>IF(DATOS!J2474=P$39,DATOS!C2474,"")</f>
        <v>0</v>
      </c>
    </row>
    <row r="2512" spans="18:20">
      <c r="R2512">
        <f t="shared" si="41"/>
        <v>1</v>
      </c>
      <c r="S2512">
        <f>IF(T2512="",0,IFERROR(IF(VLOOKUP(T2512,T$38:T2511,1,0)&gt;0,0,0),1))</f>
        <v>0</v>
      </c>
      <c r="T2512" s="16">
        <f>IF(DATOS!J2475=P$39,DATOS!C2475,"")</f>
        <v>0</v>
      </c>
    </row>
    <row r="2513" spans="18:20">
      <c r="R2513">
        <f t="shared" si="41"/>
        <v>1</v>
      </c>
      <c r="S2513">
        <f>IF(T2513="",0,IFERROR(IF(VLOOKUP(T2513,T$38:T2512,1,0)&gt;0,0,0),1))</f>
        <v>0</v>
      </c>
      <c r="T2513" s="16">
        <f>IF(DATOS!J2476=P$39,DATOS!C2476,"")</f>
        <v>0</v>
      </c>
    </row>
    <row r="2514" spans="18:20">
      <c r="R2514">
        <f t="shared" si="41"/>
        <v>1</v>
      </c>
      <c r="S2514">
        <f>IF(T2514="",0,IFERROR(IF(VLOOKUP(T2514,T$38:T2513,1,0)&gt;0,0,0),1))</f>
        <v>0</v>
      </c>
      <c r="T2514" s="16">
        <f>IF(DATOS!J2477=P$39,DATOS!C2477,"")</f>
        <v>0</v>
      </c>
    </row>
    <row r="2515" spans="18:20">
      <c r="R2515">
        <f t="shared" si="41"/>
        <v>1</v>
      </c>
      <c r="S2515">
        <f>IF(T2515="",0,IFERROR(IF(VLOOKUP(T2515,T$38:T2514,1,0)&gt;0,0,0),1))</f>
        <v>0</v>
      </c>
      <c r="T2515" s="16">
        <f>IF(DATOS!J2478=P$39,DATOS!C2478,"")</f>
        <v>0</v>
      </c>
    </row>
    <row r="2516" spans="18:20">
      <c r="R2516">
        <f t="shared" si="41"/>
        <v>1</v>
      </c>
      <c r="S2516">
        <f>IF(T2516="",0,IFERROR(IF(VLOOKUP(T2516,T$38:T2515,1,0)&gt;0,0,0),1))</f>
        <v>0</v>
      </c>
      <c r="T2516" s="16">
        <f>IF(DATOS!J2479=P$39,DATOS!C2479,"")</f>
        <v>0</v>
      </c>
    </row>
    <row r="2517" spans="18:20">
      <c r="R2517">
        <f t="shared" si="41"/>
        <v>1</v>
      </c>
      <c r="S2517">
        <f>IF(T2517="",0,IFERROR(IF(VLOOKUP(T2517,T$38:T2516,1,0)&gt;0,0,0),1))</f>
        <v>0</v>
      </c>
      <c r="T2517" s="16">
        <f>IF(DATOS!J2480=P$39,DATOS!C2480,"")</f>
        <v>0</v>
      </c>
    </row>
    <row r="2518" spans="18:20">
      <c r="R2518">
        <f t="shared" si="41"/>
        <v>1</v>
      </c>
      <c r="S2518">
        <f>IF(T2518="",0,IFERROR(IF(VLOOKUP(T2518,T$38:T2517,1,0)&gt;0,0,0),1))</f>
        <v>0</v>
      </c>
      <c r="T2518" s="16">
        <f>IF(DATOS!J2481=P$39,DATOS!C2481,"")</f>
        <v>0</v>
      </c>
    </row>
    <row r="2519" spans="18:20">
      <c r="R2519">
        <f t="shared" si="41"/>
        <v>1</v>
      </c>
      <c r="S2519">
        <f>IF(T2519="",0,IFERROR(IF(VLOOKUP(T2519,T$38:T2518,1,0)&gt;0,0,0),1))</f>
        <v>0</v>
      </c>
      <c r="T2519" s="16">
        <f>IF(DATOS!J2482=P$39,DATOS!C2482,"")</f>
        <v>0</v>
      </c>
    </row>
    <row r="2520" spans="18:20">
      <c r="R2520">
        <f t="shared" si="41"/>
        <v>1</v>
      </c>
      <c r="S2520">
        <f>IF(T2520="",0,IFERROR(IF(VLOOKUP(T2520,T$38:T2519,1,0)&gt;0,0,0),1))</f>
        <v>0</v>
      </c>
      <c r="T2520" s="16">
        <f>IF(DATOS!J2483=P$39,DATOS!C2483,"")</f>
        <v>0</v>
      </c>
    </row>
    <row r="2521" spans="18:20">
      <c r="R2521">
        <f t="shared" si="41"/>
        <v>1</v>
      </c>
      <c r="S2521">
        <f>IF(T2521="",0,IFERROR(IF(VLOOKUP(T2521,T$38:T2520,1,0)&gt;0,0,0),1))</f>
        <v>0</v>
      </c>
      <c r="T2521" s="16">
        <f>IF(DATOS!J2484=P$39,DATOS!C2484,"")</f>
        <v>0</v>
      </c>
    </row>
    <row r="2522" spans="18:20">
      <c r="R2522">
        <f t="shared" si="41"/>
        <v>1</v>
      </c>
      <c r="S2522">
        <f>IF(T2522="",0,IFERROR(IF(VLOOKUP(T2522,T$38:T2521,1,0)&gt;0,0,0),1))</f>
        <v>0</v>
      </c>
      <c r="T2522" s="16">
        <f>IF(DATOS!J2485=P$39,DATOS!C2485,"")</f>
        <v>0</v>
      </c>
    </row>
    <row r="2523" spans="18:20">
      <c r="R2523">
        <f t="shared" si="41"/>
        <v>1</v>
      </c>
      <c r="S2523">
        <f>IF(T2523="",0,IFERROR(IF(VLOOKUP(T2523,T$38:T2522,1,0)&gt;0,0,0),1))</f>
        <v>0</v>
      </c>
      <c r="T2523" s="16">
        <f>IF(DATOS!J2486=P$39,DATOS!C2486,"")</f>
        <v>0</v>
      </c>
    </row>
    <row r="2524" spans="18:20">
      <c r="R2524">
        <f t="shared" si="41"/>
        <v>1</v>
      </c>
      <c r="S2524">
        <f>IF(T2524="",0,IFERROR(IF(VLOOKUP(T2524,T$38:T2523,1,0)&gt;0,0,0),1))</f>
        <v>0</v>
      </c>
      <c r="T2524" s="16">
        <f>IF(DATOS!J2487=P$39,DATOS!C2487,"")</f>
        <v>0</v>
      </c>
    </row>
    <row r="2525" spans="18:20">
      <c r="R2525">
        <f t="shared" si="41"/>
        <v>1</v>
      </c>
      <c r="S2525">
        <f>IF(T2525="",0,IFERROR(IF(VLOOKUP(T2525,T$38:T2524,1,0)&gt;0,0,0),1))</f>
        <v>0</v>
      </c>
      <c r="T2525" s="16">
        <f>IF(DATOS!J2488=P$39,DATOS!C2488,"")</f>
        <v>0</v>
      </c>
    </row>
    <row r="2526" spans="18:20">
      <c r="R2526">
        <f t="shared" si="41"/>
        <v>1</v>
      </c>
      <c r="S2526">
        <f>IF(T2526="",0,IFERROR(IF(VLOOKUP(T2526,T$38:T2525,1,0)&gt;0,0,0),1))</f>
        <v>0</v>
      </c>
      <c r="T2526" s="16">
        <f>IF(DATOS!J2489=P$39,DATOS!C2489,"")</f>
        <v>0</v>
      </c>
    </row>
    <row r="2527" spans="18:20">
      <c r="R2527">
        <f t="shared" si="41"/>
        <v>1</v>
      </c>
      <c r="S2527">
        <f>IF(T2527="",0,IFERROR(IF(VLOOKUP(T2527,T$38:T2526,1,0)&gt;0,0,0),1))</f>
        <v>0</v>
      </c>
      <c r="T2527" s="16">
        <f>IF(DATOS!J2490=P$39,DATOS!C2490,"")</f>
        <v>0</v>
      </c>
    </row>
    <row r="2528" spans="18:20">
      <c r="R2528">
        <f t="shared" si="41"/>
        <v>1</v>
      </c>
      <c r="S2528">
        <f>IF(T2528="",0,IFERROR(IF(VLOOKUP(T2528,T$38:T2527,1,0)&gt;0,0,0),1))</f>
        <v>0</v>
      </c>
      <c r="T2528" s="16">
        <f>IF(DATOS!J2491=P$39,DATOS!C2491,"")</f>
        <v>0</v>
      </c>
    </row>
    <row r="2529" spans="18:20">
      <c r="R2529">
        <f t="shared" si="41"/>
        <v>1</v>
      </c>
      <c r="S2529">
        <f>IF(T2529="",0,IFERROR(IF(VLOOKUP(T2529,T$38:T2528,1,0)&gt;0,0,0),1))</f>
        <v>0</v>
      </c>
      <c r="T2529" s="16">
        <f>IF(DATOS!J2492=P$39,DATOS!C2492,"")</f>
        <v>0</v>
      </c>
    </row>
    <row r="2530" spans="18:20">
      <c r="R2530">
        <f t="shared" si="41"/>
        <v>1</v>
      </c>
      <c r="S2530">
        <f>IF(T2530="",0,IFERROR(IF(VLOOKUP(T2530,T$38:T2529,1,0)&gt;0,0,0),1))</f>
        <v>0</v>
      </c>
      <c r="T2530" s="16">
        <f>IF(DATOS!J2493=P$39,DATOS!C2493,"")</f>
        <v>0</v>
      </c>
    </row>
    <row r="2531" spans="18:20">
      <c r="R2531">
        <f t="shared" si="41"/>
        <v>1</v>
      </c>
      <c r="S2531">
        <f>IF(T2531="",0,IFERROR(IF(VLOOKUP(T2531,T$38:T2530,1,0)&gt;0,0,0),1))</f>
        <v>0</v>
      </c>
      <c r="T2531" s="16">
        <f>IF(DATOS!J2494=P$39,DATOS!C2494,"")</f>
        <v>0</v>
      </c>
    </row>
    <row r="2532" spans="18:20">
      <c r="R2532">
        <f t="shared" si="41"/>
        <v>1</v>
      </c>
      <c r="S2532">
        <f>IF(T2532="",0,IFERROR(IF(VLOOKUP(T2532,T$38:T2531,1,0)&gt;0,0,0),1))</f>
        <v>0</v>
      </c>
      <c r="T2532" s="16">
        <f>IF(DATOS!J2495=P$39,DATOS!C2495,"")</f>
        <v>0</v>
      </c>
    </row>
    <row r="2533" spans="18:20">
      <c r="R2533">
        <f t="shared" si="41"/>
        <v>1</v>
      </c>
      <c r="S2533">
        <f>IF(T2533="",0,IFERROR(IF(VLOOKUP(T2533,T$38:T2532,1,0)&gt;0,0,0),1))</f>
        <v>0</v>
      </c>
      <c r="T2533" s="16">
        <f>IF(DATOS!J2496=P$39,DATOS!C2496,"")</f>
        <v>0</v>
      </c>
    </row>
    <row r="2534" spans="18:20">
      <c r="R2534">
        <f t="shared" si="41"/>
        <v>1</v>
      </c>
      <c r="S2534">
        <f>IF(T2534="",0,IFERROR(IF(VLOOKUP(T2534,T$38:T2533,1,0)&gt;0,0,0),1))</f>
        <v>0</v>
      </c>
      <c r="T2534" s="16">
        <f>IF(DATOS!J2497=P$39,DATOS!C2497,"")</f>
        <v>0</v>
      </c>
    </row>
    <row r="2535" spans="18:20">
      <c r="R2535">
        <f t="shared" ref="R2535:R2598" si="42">R2534+S2535</f>
        <v>1</v>
      </c>
      <c r="S2535">
        <f>IF(T2535="",0,IFERROR(IF(VLOOKUP(T2535,T$38:T2534,1,0)&gt;0,0,0),1))</f>
        <v>0</v>
      </c>
      <c r="T2535" s="16">
        <f>IF(DATOS!J2498=P$39,DATOS!C2498,"")</f>
        <v>0</v>
      </c>
    </row>
    <row r="2536" spans="18:20">
      <c r="R2536">
        <f t="shared" si="42"/>
        <v>1</v>
      </c>
      <c r="S2536">
        <f>IF(T2536="",0,IFERROR(IF(VLOOKUP(T2536,T$38:T2535,1,0)&gt;0,0,0),1))</f>
        <v>0</v>
      </c>
      <c r="T2536" s="16">
        <f>IF(DATOS!J2499=P$39,DATOS!C2499,"")</f>
        <v>0</v>
      </c>
    </row>
    <row r="2537" spans="18:20">
      <c r="R2537">
        <f t="shared" si="42"/>
        <v>1</v>
      </c>
      <c r="S2537">
        <f>IF(T2537="",0,IFERROR(IF(VLOOKUP(T2537,T$38:T2536,1,0)&gt;0,0,0),1))</f>
        <v>0</v>
      </c>
      <c r="T2537" s="16">
        <f>IF(DATOS!J2500=P$39,DATOS!C2500,"")</f>
        <v>0</v>
      </c>
    </row>
    <row r="2538" spans="18:20">
      <c r="R2538">
        <f t="shared" si="42"/>
        <v>1</v>
      </c>
      <c r="S2538">
        <f>IF(T2538="",0,IFERROR(IF(VLOOKUP(T2538,T$38:T2537,1,0)&gt;0,0,0),1))</f>
        <v>0</v>
      </c>
      <c r="T2538" s="16">
        <f>IF(DATOS!J2501=P$39,DATOS!C2501,"")</f>
        <v>0</v>
      </c>
    </row>
    <row r="2539" spans="18:20">
      <c r="R2539">
        <f t="shared" si="42"/>
        <v>1</v>
      </c>
      <c r="S2539">
        <f>IF(T2539="",0,IFERROR(IF(VLOOKUP(T2539,T$38:T2538,1,0)&gt;0,0,0),1))</f>
        <v>0</v>
      </c>
      <c r="T2539" s="16">
        <f>IF(DATOS!J2502=P$39,DATOS!C2502,"")</f>
        <v>0</v>
      </c>
    </row>
    <row r="2540" spans="18:20">
      <c r="R2540">
        <f t="shared" si="42"/>
        <v>1</v>
      </c>
      <c r="S2540">
        <f>IF(T2540="",0,IFERROR(IF(VLOOKUP(T2540,T$38:T2539,1,0)&gt;0,0,0),1))</f>
        <v>0</v>
      </c>
      <c r="T2540" s="16">
        <f>IF(DATOS!J2503=P$39,DATOS!C2503,"")</f>
        <v>0</v>
      </c>
    </row>
    <row r="2541" spans="18:20">
      <c r="R2541">
        <f t="shared" si="42"/>
        <v>1</v>
      </c>
      <c r="S2541">
        <f>IF(T2541="",0,IFERROR(IF(VLOOKUP(T2541,T$38:T2540,1,0)&gt;0,0,0),1))</f>
        <v>0</v>
      </c>
      <c r="T2541" s="16">
        <f>IF(DATOS!J2504=P$39,DATOS!C2504,"")</f>
        <v>0</v>
      </c>
    </row>
    <row r="2542" spans="18:20">
      <c r="R2542">
        <f t="shared" si="42"/>
        <v>1</v>
      </c>
      <c r="S2542">
        <f>IF(T2542="",0,IFERROR(IF(VLOOKUP(T2542,T$38:T2541,1,0)&gt;0,0,0),1))</f>
        <v>0</v>
      </c>
      <c r="T2542" s="16">
        <f>IF(DATOS!J2505=P$39,DATOS!C2505,"")</f>
        <v>0</v>
      </c>
    </row>
    <row r="2543" spans="18:20">
      <c r="R2543">
        <f t="shared" si="42"/>
        <v>1</v>
      </c>
      <c r="S2543">
        <f>IF(T2543="",0,IFERROR(IF(VLOOKUP(T2543,T$38:T2542,1,0)&gt;0,0,0),1))</f>
        <v>0</v>
      </c>
      <c r="T2543" s="16">
        <f>IF(DATOS!J2506=P$39,DATOS!C2506,"")</f>
        <v>0</v>
      </c>
    </row>
    <row r="2544" spans="18:20">
      <c r="R2544">
        <f t="shared" si="42"/>
        <v>1</v>
      </c>
      <c r="S2544">
        <f>IF(T2544="",0,IFERROR(IF(VLOOKUP(T2544,T$38:T2543,1,0)&gt;0,0,0),1))</f>
        <v>0</v>
      </c>
      <c r="T2544" s="16">
        <f>IF(DATOS!J2507=P$39,DATOS!C2507,"")</f>
        <v>0</v>
      </c>
    </row>
    <row r="2545" spans="18:20">
      <c r="R2545">
        <f t="shared" si="42"/>
        <v>1</v>
      </c>
      <c r="S2545">
        <f>IF(T2545="",0,IFERROR(IF(VLOOKUP(T2545,T$38:T2544,1,0)&gt;0,0,0),1))</f>
        <v>0</v>
      </c>
      <c r="T2545" s="16">
        <f>IF(DATOS!J2508=P$39,DATOS!C2508,"")</f>
        <v>0</v>
      </c>
    </row>
    <row r="2546" spans="18:20">
      <c r="R2546">
        <f t="shared" si="42"/>
        <v>1</v>
      </c>
      <c r="S2546">
        <f>IF(T2546="",0,IFERROR(IF(VLOOKUP(T2546,T$38:T2545,1,0)&gt;0,0,0),1))</f>
        <v>0</v>
      </c>
      <c r="T2546" s="16">
        <f>IF(DATOS!J2509=P$39,DATOS!C2509,"")</f>
        <v>0</v>
      </c>
    </row>
    <row r="2547" spans="18:20">
      <c r="R2547">
        <f t="shared" si="42"/>
        <v>1</v>
      </c>
      <c r="S2547">
        <f>IF(T2547="",0,IFERROR(IF(VLOOKUP(T2547,T$38:T2546,1,0)&gt;0,0,0),1))</f>
        <v>0</v>
      </c>
      <c r="T2547" s="16">
        <f>IF(DATOS!J2510=P$39,DATOS!C2510,"")</f>
        <v>0</v>
      </c>
    </row>
    <row r="2548" spans="18:20">
      <c r="R2548">
        <f t="shared" si="42"/>
        <v>1</v>
      </c>
      <c r="S2548">
        <f>IF(T2548="",0,IFERROR(IF(VLOOKUP(T2548,T$38:T2547,1,0)&gt;0,0,0),1))</f>
        <v>0</v>
      </c>
      <c r="T2548" s="16">
        <f>IF(DATOS!J2511=P$39,DATOS!C2511,"")</f>
        <v>0</v>
      </c>
    </row>
    <row r="2549" spans="18:20">
      <c r="R2549">
        <f t="shared" si="42"/>
        <v>1</v>
      </c>
      <c r="S2549">
        <f>IF(T2549="",0,IFERROR(IF(VLOOKUP(T2549,T$38:T2548,1,0)&gt;0,0,0),1))</f>
        <v>0</v>
      </c>
      <c r="T2549" s="16">
        <f>IF(DATOS!J2512=P$39,DATOS!C2512,"")</f>
        <v>0</v>
      </c>
    </row>
    <row r="2550" spans="18:20">
      <c r="R2550">
        <f t="shared" si="42"/>
        <v>1</v>
      </c>
      <c r="S2550">
        <f>IF(T2550="",0,IFERROR(IF(VLOOKUP(T2550,T$38:T2549,1,0)&gt;0,0,0),1))</f>
        <v>0</v>
      </c>
      <c r="T2550" s="16">
        <f>IF(DATOS!J2513=P$39,DATOS!C2513,"")</f>
        <v>0</v>
      </c>
    </row>
    <row r="2551" spans="18:20">
      <c r="R2551">
        <f t="shared" si="42"/>
        <v>1</v>
      </c>
      <c r="S2551">
        <f>IF(T2551="",0,IFERROR(IF(VLOOKUP(T2551,T$38:T2550,1,0)&gt;0,0,0),1))</f>
        <v>0</v>
      </c>
      <c r="T2551" s="16">
        <f>IF(DATOS!J2514=P$39,DATOS!C2514,"")</f>
        <v>0</v>
      </c>
    </row>
    <row r="2552" spans="18:20">
      <c r="R2552">
        <f t="shared" si="42"/>
        <v>1</v>
      </c>
      <c r="S2552">
        <f>IF(T2552="",0,IFERROR(IF(VLOOKUP(T2552,T$38:T2551,1,0)&gt;0,0,0),1))</f>
        <v>0</v>
      </c>
      <c r="T2552" s="16">
        <f>IF(DATOS!J2515=P$39,DATOS!C2515,"")</f>
        <v>0</v>
      </c>
    </row>
    <row r="2553" spans="18:20">
      <c r="R2553">
        <f t="shared" si="42"/>
        <v>1</v>
      </c>
      <c r="S2553">
        <f>IF(T2553="",0,IFERROR(IF(VLOOKUP(T2553,T$38:T2552,1,0)&gt;0,0,0),1))</f>
        <v>0</v>
      </c>
      <c r="T2553" s="16">
        <f>IF(DATOS!J2516=P$39,DATOS!C2516,"")</f>
        <v>0</v>
      </c>
    </row>
    <row r="2554" spans="18:20">
      <c r="R2554">
        <f t="shared" si="42"/>
        <v>1</v>
      </c>
      <c r="S2554">
        <f>IF(T2554="",0,IFERROR(IF(VLOOKUP(T2554,T$38:T2553,1,0)&gt;0,0,0),1))</f>
        <v>0</v>
      </c>
      <c r="T2554" s="16">
        <f>IF(DATOS!J2517=P$39,DATOS!C2517,"")</f>
        <v>0</v>
      </c>
    </row>
    <row r="2555" spans="18:20">
      <c r="R2555">
        <f t="shared" si="42"/>
        <v>1</v>
      </c>
      <c r="S2555">
        <f>IF(T2555="",0,IFERROR(IF(VLOOKUP(T2555,T$38:T2554,1,0)&gt;0,0,0),1))</f>
        <v>0</v>
      </c>
      <c r="T2555" s="16">
        <f>IF(DATOS!J2518=P$39,DATOS!C2518,"")</f>
        <v>0</v>
      </c>
    </row>
    <row r="2556" spans="18:20">
      <c r="R2556">
        <f t="shared" si="42"/>
        <v>1</v>
      </c>
      <c r="S2556">
        <f>IF(T2556="",0,IFERROR(IF(VLOOKUP(T2556,T$38:T2555,1,0)&gt;0,0,0),1))</f>
        <v>0</v>
      </c>
      <c r="T2556" s="16">
        <f>IF(DATOS!J2519=P$39,DATOS!C2519,"")</f>
        <v>0</v>
      </c>
    </row>
    <row r="2557" spans="18:20">
      <c r="R2557">
        <f t="shared" si="42"/>
        <v>1</v>
      </c>
      <c r="S2557">
        <f>IF(T2557="",0,IFERROR(IF(VLOOKUP(T2557,T$38:T2556,1,0)&gt;0,0,0),1))</f>
        <v>0</v>
      </c>
      <c r="T2557" s="16">
        <f>IF(DATOS!J2520=P$39,DATOS!C2520,"")</f>
        <v>0</v>
      </c>
    </row>
    <row r="2558" spans="18:20">
      <c r="R2558">
        <f t="shared" si="42"/>
        <v>1</v>
      </c>
      <c r="S2558">
        <f>IF(T2558="",0,IFERROR(IF(VLOOKUP(T2558,T$38:T2557,1,0)&gt;0,0,0),1))</f>
        <v>0</v>
      </c>
      <c r="T2558" s="16">
        <f>IF(DATOS!J2521=P$39,DATOS!C2521,"")</f>
        <v>0</v>
      </c>
    </row>
    <row r="2559" spans="18:20">
      <c r="R2559">
        <f t="shared" si="42"/>
        <v>1</v>
      </c>
      <c r="S2559">
        <f>IF(T2559="",0,IFERROR(IF(VLOOKUP(T2559,T$38:T2558,1,0)&gt;0,0,0),1))</f>
        <v>0</v>
      </c>
      <c r="T2559" s="16">
        <f>IF(DATOS!J2522=P$39,DATOS!C2522,"")</f>
        <v>0</v>
      </c>
    </row>
    <row r="2560" spans="18:20">
      <c r="R2560">
        <f t="shared" si="42"/>
        <v>1</v>
      </c>
      <c r="S2560">
        <f>IF(T2560="",0,IFERROR(IF(VLOOKUP(T2560,T$38:T2559,1,0)&gt;0,0,0),1))</f>
        <v>0</v>
      </c>
      <c r="T2560" s="16">
        <f>IF(DATOS!J2523=P$39,DATOS!C2523,"")</f>
        <v>0</v>
      </c>
    </row>
    <row r="2561" spans="18:20">
      <c r="R2561">
        <f t="shared" si="42"/>
        <v>1</v>
      </c>
      <c r="S2561">
        <f>IF(T2561="",0,IFERROR(IF(VLOOKUP(T2561,T$38:T2560,1,0)&gt;0,0,0),1))</f>
        <v>0</v>
      </c>
      <c r="T2561" s="16">
        <f>IF(DATOS!J2524=P$39,DATOS!C2524,"")</f>
        <v>0</v>
      </c>
    </row>
    <row r="2562" spans="18:20">
      <c r="R2562">
        <f t="shared" si="42"/>
        <v>1</v>
      </c>
      <c r="S2562">
        <f>IF(T2562="",0,IFERROR(IF(VLOOKUP(T2562,T$38:T2561,1,0)&gt;0,0,0),1))</f>
        <v>0</v>
      </c>
      <c r="T2562" s="16">
        <f>IF(DATOS!J2525=P$39,DATOS!C2525,"")</f>
        <v>0</v>
      </c>
    </row>
    <row r="2563" spans="18:20">
      <c r="R2563">
        <f t="shared" si="42"/>
        <v>1</v>
      </c>
      <c r="S2563">
        <f>IF(T2563="",0,IFERROR(IF(VLOOKUP(T2563,T$38:T2562,1,0)&gt;0,0,0),1))</f>
        <v>0</v>
      </c>
      <c r="T2563" s="16">
        <f>IF(DATOS!J2526=P$39,DATOS!C2526,"")</f>
        <v>0</v>
      </c>
    </row>
    <row r="2564" spans="18:20">
      <c r="R2564">
        <f t="shared" si="42"/>
        <v>1</v>
      </c>
      <c r="S2564">
        <f>IF(T2564="",0,IFERROR(IF(VLOOKUP(T2564,T$38:T2563,1,0)&gt;0,0,0),1))</f>
        <v>0</v>
      </c>
      <c r="T2564" s="16">
        <f>IF(DATOS!J2527=P$39,DATOS!C2527,"")</f>
        <v>0</v>
      </c>
    </row>
    <row r="2565" spans="18:20">
      <c r="R2565">
        <f t="shared" si="42"/>
        <v>1</v>
      </c>
      <c r="S2565">
        <f>IF(T2565="",0,IFERROR(IF(VLOOKUP(T2565,T$38:T2564,1,0)&gt;0,0,0),1))</f>
        <v>0</v>
      </c>
      <c r="T2565" s="16">
        <f>IF(DATOS!J2528=P$39,DATOS!C2528,"")</f>
        <v>0</v>
      </c>
    </row>
    <row r="2566" spans="18:20">
      <c r="R2566">
        <f t="shared" si="42"/>
        <v>1</v>
      </c>
      <c r="S2566">
        <f>IF(T2566="",0,IFERROR(IF(VLOOKUP(T2566,T$38:T2565,1,0)&gt;0,0,0),1))</f>
        <v>0</v>
      </c>
      <c r="T2566" s="16">
        <f>IF(DATOS!J2529=P$39,DATOS!C2529,"")</f>
        <v>0</v>
      </c>
    </row>
    <row r="2567" spans="18:20">
      <c r="R2567">
        <f t="shared" si="42"/>
        <v>1</v>
      </c>
      <c r="S2567">
        <f>IF(T2567="",0,IFERROR(IF(VLOOKUP(T2567,T$38:T2566,1,0)&gt;0,0,0),1))</f>
        <v>0</v>
      </c>
      <c r="T2567" s="16">
        <f>IF(DATOS!J2530=P$39,DATOS!C2530,"")</f>
        <v>0</v>
      </c>
    </row>
    <row r="2568" spans="18:20">
      <c r="R2568">
        <f t="shared" si="42"/>
        <v>1</v>
      </c>
      <c r="S2568">
        <f>IF(T2568="",0,IFERROR(IF(VLOOKUP(T2568,T$38:T2567,1,0)&gt;0,0,0),1))</f>
        <v>0</v>
      </c>
      <c r="T2568" s="16">
        <f>IF(DATOS!J2531=P$39,DATOS!C2531,"")</f>
        <v>0</v>
      </c>
    </row>
    <row r="2569" spans="18:20">
      <c r="R2569">
        <f t="shared" si="42"/>
        <v>1</v>
      </c>
      <c r="S2569">
        <f>IF(T2569="",0,IFERROR(IF(VLOOKUP(T2569,T$38:T2568,1,0)&gt;0,0,0),1))</f>
        <v>0</v>
      </c>
      <c r="T2569" s="16">
        <f>IF(DATOS!J2532=P$39,DATOS!C2532,"")</f>
        <v>0</v>
      </c>
    </row>
    <row r="2570" spans="18:20">
      <c r="R2570">
        <f t="shared" si="42"/>
        <v>1</v>
      </c>
      <c r="S2570">
        <f>IF(T2570="",0,IFERROR(IF(VLOOKUP(T2570,T$38:T2569,1,0)&gt;0,0,0),1))</f>
        <v>0</v>
      </c>
      <c r="T2570" s="16">
        <f>IF(DATOS!J2533=P$39,DATOS!C2533,"")</f>
        <v>0</v>
      </c>
    </row>
    <row r="2571" spans="18:20">
      <c r="R2571">
        <f t="shared" si="42"/>
        <v>1</v>
      </c>
      <c r="S2571">
        <f>IF(T2571="",0,IFERROR(IF(VLOOKUP(T2571,T$38:T2570,1,0)&gt;0,0,0),1))</f>
        <v>0</v>
      </c>
      <c r="T2571" s="16">
        <f>IF(DATOS!J2534=P$39,DATOS!C2534,"")</f>
        <v>0</v>
      </c>
    </row>
    <row r="2572" spans="18:20">
      <c r="R2572">
        <f t="shared" si="42"/>
        <v>1</v>
      </c>
      <c r="S2572">
        <f>IF(T2572="",0,IFERROR(IF(VLOOKUP(T2572,T$38:T2571,1,0)&gt;0,0,0),1))</f>
        <v>0</v>
      </c>
      <c r="T2572" s="16">
        <f>IF(DATOS!J2535=P$39,DATOS!C2535,"")</f>
        <v>0</v>
      </c>
    </row>
    <row r="2573" spans="18:20">
      <c r="R2573">
        <f t="shared" si="42"/>
        <v>1</v>
      </c>
      <c r="S2573">
        <f>IF(T2573="",0,IFERROR(IF(VLOOKUP(T2573,T$38:T2572,1,0)&gt;0,0,0),1))</f>
        <v>0</v>
      </c>
      <c r="T2573" s="16">
        <f>IF(DATOS!J2536=P$39,DATOS!C2536,"")</f>
        <v>0</v>
      </c>
    </row>
    <row r="2574" spans="18:20">
      <c r="R2574">
        <f t="shared" si="42"/>
        <v>1</v>
      </c>
      <c r="S2574">
        <f>IF(T2574="",0,IFERROR(IF(VLOOKUP(T2574,T$38:T2573,1,0)&gt;0,0,0),1))</f>
        <v>0</v>
      </c>
      <c r="T2574" s="16">
        <f>IF(DATOS!J2537=P$39,DATOS!C2537,"")</f>
        <v>0</v>
      </c>
    </row>
    <row r="2575" spans="18:20">
      <c r="R2575">
        <f t="shared" si="42"/>
        <v>1</v>
      </c>
      <c r="S2575">
        <f>IF(T2575="",0,IFERROR(IF(VLOOKUP(T2575,T$38:T2574,1,0)&gt;0,0,0),1))</f>
        <v>0</v>
      </c>
      <c r="T2575" s="16">
        <f>IF(DATOS!J2538=P$39,DATOS!C2538,"")</f>
        <v>0</v>
      </c>
    </row>
    <row r="2576" spans="18:20">
      <c r="R2576">
        <f t="shared" si="42"/>
        <v>1</v>
      </c>
      <c r="S2576">
        <f>IF(T2576="",0,IFERROR(IF(VLOOKUP(T2576,T$38:T2575,1,0)&gt;0,0,0),1))</f>
        <v>0</v>
      </c>
      <c r="T2576" s="16">
        <f>IF(DATOS!J2539=P$39,DATOS!C2539,"")</f>
        <v>0</v>
      </c>
    </row>
    <row r="2577" spans="18:20">
      <c r="R2577">
        <f t="shared" si="42"/>
        <v>1</v>
      </c>
      <c r="S2577">
        <f>IF(T2577="",0,IFERROR(IF(VLOOKUP(T2577,T$38:T2576,1,0)&gt;0,0,0),1))</f>
        <v>0</v>
      </c>
      <c r="T2577" s="16">
        <f>IF(DATOS!J2540=P$39,DATOS!C2540,"")</f>
        <v>0</v>
      </c>
    </row>
    <row r="2578" spans="18:20">
      <c r="R2578">
        <f t="shared" si="42"/>
        <v>1</v>
      </c>
      <c r="S2578">
        <f>IF(T2578="",0,IFERROR(IF(VLOOKUP(T2578,T$38:T2577,1,0)&gt;0,0,0),1))</f>
        <v>0</v>
      </c>
      <c r="T2578" s="16">
        <f>IF(DATOS!J2541=P$39,DATOS!C2541,"")</f>
        <v>0</v>
      </c>
    </row>
    <row r="2579" spans="18:20">
      <c r="R2579">
        <f t="shared" si="42"/>
        <v>1</v>
      </c>
      <c r="S2579">
        <f>IF(T2579="",0,IFERROR(IF(VLOOKUP(T2579,T$38:T2578,1,0)&gt;0,0,0),1))</f>
        <v>0</v>
      </c>
      <c r="T2579" s="16">
        <f>IF(DATOS!J2542=P$39,DATOS!C2542,"")</f>
        <v>0</v>
      </c>
    </row>
    <row r="2580" spans="18:20">
      <c r="R2580">
        <f t="shared" si="42"/>
        <v>1</v>
      </c>
      <c r="S2580">
        <f>IF(T2580="",0,IFERROR(IF(VLOOKUP(T2580,T$38:T2579,1,0)&gt;0,0,0),1))</f>
        <v>0</v>
      </c>
      <c r="T2580" s="16">
        <f>IF(DATOS!J2543=P$39,DATOS!C2543,"")</f>
        <v>0</v>
      </c>
    </row>
    <row r="2581" spans="18:20">
      <c r="R2581">
        <f t="shared" si="42"/>
        <v>1</v>
      </c>
      <c r="S2581">
        <f>IF(T2581="",0,IFERROR(IF(VLOOKUP(T2581,T$38:T2580,1,0)&gt;0,0,0),1))</f>
        <v>0</v>
      </c>
      <c r="T2581" s="16">
        <f>IF(DATOS!J2544=P$39,DATOS!C2544,"")</f>
        <v>0</v>
      </c>
    </row>
    <row r="2582" spans="18:20">
      <c r="R2582">
        <f t="shared" si="42"/>
        <v>1</v>
      </c>
      <c r="S2582">
        <f>IF(T2582="",0,IFERROR(IF(VLOOKUP(T2582,T$38:T2581,1,0)&gt;0,0,0),1))</f>
        <v>0</v>
      </c>
      <c r="T2582" s="16">
        <f>IF(DATOS!J2545=P$39,DATOS!C2545,"")</f>
        <v>0</v>
      </c>
    </row>
    <row r="2583" spans="18:20">
      <c r="R2583">
        <f t="shared" si="42"/>
        <v>1</v>
      </c>
      <c r="S2583">
        <f>IF(T2583="",0,IFERROR(IF(VLOOKUP(T2583,T$38:T2582,1,0)&gt;0,0,0),1))</f>
        <v>0</v>
      </c>
      <c r="T2583" s="16">
        <f>IF(DATOS!J2546=P$39,DATOS!C2546,"")</f>
        <v>0</v>
      </c>
    </row>
    <row r="2584" spans="18:20">
      <c r="R2584">
        <f t="shared" si="42"/>
        <v>1</v>
      </c>
      <c r="S2584">
        <f>IF(T2584="",0,IFERROR(IF(VLOOKUP(T2584,T$38:T2583,1,0)&gt;0,0,0),1))</f>
        <v>0</v>
      </c>
      <c r="T2584" s="16">
        <f>IF(DATOS!J2547=P$39,DATOS!C2547,"")</f>
        <v>0</v>
      </c>
    </row>
    <row r="2585" spans="18:20">
      <c r="R2585">
        <f t="shared" si="42"/>
        <v>1</v>
      </c>
      <c r="S2585">
        <f>IF(T2585="",0,IFERROR(IF(VLOOKUP(T2585,T$38:T2584,1,0)&gt;0,0,0),1))</f>
        <v>0</v>
      </c>
      <c r="T2585" s="16">
        <f>IF(DATOS!J2548=P$39,DATOS!C2548,"")</f>
        <v>0</v>
      </c>
    </row>
    <row r="2586" spans="18:20">
      <c r="R2586">
        <f t="shared" si="42"/>
        <v>1</v>
      </c>
      <c r="S2586">
        <f>IF(T2586="",0,IFERROR(IF(VLOOKUP(T2586,T$38:T2585,1,0)&gt;0,0,0),1))</f>
        <v>0</v>
      </c>
      <c r="T2586" s="16">
        <f>IF(DATOS!J2549=P$39,DATOS!C2549,"")</f>
        <v>0</v>
      </c>
    </row>
    <row r="2587" spans="18:20">
      <c r="R2587">
        <f t="shared" si="42"/>
        <v>1</v>
      </c>
      <c r="S2587">
        <f>IF(T2587="",0,IFERROR(IF(VLOOKUP(T2587,T$38:T2586,1,0)&gt;0,0,0),1))</f>
        <v>0</v>
      </c>
      <c r="T2587" s="16">
        <f>IF(DATOS!J2550=P$39,DATOS!C2550,"")</f>
        <v>0</v>
      </c>
    </row>
    <row r="2588" spans="18:20">
      <c r="R2588">
        <f t="shared" si="42"/>
        <v>1</v>
      </c>
      <c r="S2588">
        <f>IF(T2588="",0,IFERROR(IF(VLOOKUP(T2588,T$38:T2587,1,0)&gt;0,0,0),1))</f>
        <v>0</v>
      </c>
      <c r="T2588" s="16">
        <f>IF(DATOS!J2551=P$39,DATOS!C2551,"")</f>
        <v>0</v>
      </c>
    </row>
    <row r="2589" spans="18:20">
      <c r="R2589">
        <f t="shared" si="42"/>
        <v>1</v>
      </c>
      <c r="S2589">
        <f>IF(T2589="",0,IFERROR(IF(VLOOKUP(T2589,T$38:T2588,1,0)&gt;0,0,0),1))</f>
        <v>0</v>
      </c>
      <c r="T2589" s="16">
        <f>IF(DATOS!J2552=P$39,DATOS!C2552,"")</f>
        <v>0</v>
      </c>
    </row>
    <row r="2590" spans="18:20">
      <c r="R2590">
        <f t="shared" si="42"/>
        <v>1</v>
      </c>
      <c r="S2590">
        <f>IF(T2590="",0,IFERROR(IF(VLOOKUP(T2590,T$38:T2589,1,0)&gt;0,0,0),1))</f>
        <v>0</v>
      </c>
      <c r="T2590" s="16">
        <f>IF(DATOS!J2553=P$39,DATOS!C2553,"")</f>
        <v>0</v>
      </c>
    </row>
    <row r="2591" spans="18:20">
      <c r="R2591">
        <f t="shared" si="42"/>
        <v>1</v>
      </c>
      <c r="S2591">
        <f>IF(T2591="",0,IFERROR(IF(VLOOKUP(T2591,T$38:T2590,1,0)&gt;0,0,0),1))</f>
        <v>0</v>
      </c>
      <c r="T2591" s="16">
        <f>IF(DATOS!J2554=P$39,DATOS!C2554,"")</f>
        <v>0</v>
      </c>
    </row>
    <row r="2592" spans="18:20">
      <c r="R2592">
        <f t="shared" si="42"/>
        <v>1</v>
      </c>
      <c r="S2592">
        <f>IF(T2592="",0,IFERROR(IF(VLOOKUP(T2592,T$38:T2591,1,0)&gt;0,0,0),1))</f>
        <v>0</v>
      </c>
      <c r="T2592" s="16">
        <f>IF(DATOS!J2555=P$39,DATOS!C2555,"")</f>
        <v>0</v>
      </c>
    </row>
    <row r="2593" spans="18:20">
      <c r="R2593">
        <f t="shared" si="42"/>
        <v>1</v>
      </c>
      <c r="S2593">
        <f>IF(T2593="",0,IFERROR(IF(VLOOKUP(T2593,T$38:T2592,1,0)&gt;0,0,0),1))</f>
        <v>0</v>
      </c>
      <c r="T2593" s="16">
        <f>IF(DATOS!J2556=P$39,DATOS!C2556,"")</f>
        <v>0</v>
      </c>
    </row>
    <row r="2594" spans="18:20">
      <c r="R2594">
        <f t="shared" si="42"/>
        <v>1</v>
      </c>
      <c r="S2594">
        <f>IF(T2594="",0,IFERROR(IF(VLOOKUP(T2594,T$38:T2593,1,0)&gt;0,0,0),1))</f>
        <v>0</v>
      </c>
      <c r="T2594" s="16">
        <f>IF(DATOS!J2557=P$39,DATOS!C2557,"")</f>
        <v>0</v>
      </c>
    </row>
    <row r="2595" spans="18:20">
      <c r="R2595">
        <f t="shared" si="42"/>
        <v>1</v>
      </c>
      <c r="S2595">
        <f>IF(T2595="",0,IFERROR(IF(VLOOKUP(T2595,T$38:T2594,1,0)&gt;0,0,0),1))</f>
        <v>0</v>
      </c>
      <c r="T2595" s="16">
        <f>IF(DATOS!J2558=P$39,DATOS!C2558,"")</f>
        <v>0</v>
      </c>
    </row>
    <row r="2596" spans="18:20">
      <c r="R2596">
        <f t="shared" si="42"/>
        <v>1</v>
      </c>
      <c r="S2596">
        <f>IF(T2596="",0,IFERROR(IF(VLOOKUP(T2596,T$38:T2595,1,0)&gt;0,0,0),1))</f>
        <v>0</v>
      </c>
      <c r="T2596" s="16">
        <f>IF(DATOS!J2559=P$39,DATOS!C2559,"")</f>
        <v>0</v>
      </c>
    </row>
    <row r="2597" spans="18:20">
      <c r="R2597">
        <f t="shared" si="42"/>
        <v>1</v>
      </c>
      <c r="S2597">
        <f>IF(T2597="",0,IFERROR(IF(VLOOKUP(T2597,T$38:T2596,1,0)&gt;0,0,0),1))</f>
        <v>0</v>
      </c>
      <c r="T2597" s="16">
        <f>IF(DATOS!J2560=P$39,DATOS!C2560,"")</f>
        <v>0</v>
      </c>
    </row>
    <row r="2598" spans="18:20">
      <c r="R2598">
        <f t="shared" si="42"/>
        <v>1</v>
      </c>
      <c r="S2598">
        <f>IF(T2598="",0,IFERROR(IF(VLOOKUP(T2598,T$38:T2597,1,0)&gt;0,0,0),1))</f>
        <v>0</v>
      </c>
      <c r="T2598" s="16">
        <f>IF(DATOS!J2561=P$39,DATOS!C2561,"")</f>
        <v>0</v>
      </c>
    </row>
    <row r="2599" spans="18:20">
      <c r="R2599">
        <f t="shared" ref="R2599:R2662" si="43">R2598+S2599</f>
        <v>1</v>
      </c>
      <c r="S2599">
        <f>IF(T2599="",0,IFERROR(IF(VLOOKUP(T2599,T$38:T2598,1,0)&gt;0,0,0),1))</f>
        <v>0</v>
      </c>
      <c r="T2599" s="16">
        <f>IF(DATOS!J2562=P$39,DATOS!C2562,"")</f>
        <v>0</v>
      </c>
    </row>
    <row r="2600" spans="18:20">
      <c r="R2600">
        <f t="shared" si="43"/>
        <v>1</v>
      </c>
      <c r="S2600">
        <f>IF(T2600="",0,IFERROR(IF(VLOOKUP(T2600,T$38:T2599,1,0)&gt;0,0,0),1))</f>
        <v>0</v>
      </c>
      <c r="T2600" s="16">
        <f>IF(DATOS!J2563=P$39,DATOS!C2563,"")</f>
        <v>0</v>
      </c>
    </row>
    <row r="2601" spans="18:20">
      <c r="R2601">
        <f t="shared" si="43"/>
        <v>1</v>
      </c>
      <c r="S2601">
        <f>IF(T2601="",0,IFERROR(IF(VLOOKUP(T2601,T$38:T2600,1,0)&gt;0,0,0),1))</f>
        <v>0</v>
      </c>
      <c r="T2601" s="16">
        <f>IF(DATOS!J2564=P$39,DATOS!C2564,"")</f>
        <v>0</v>
      </c>
    </row>
    <row r="2602" spans="18:20">
      <c r="R2602">
        <f t="shared" si="43"/>
        <v>1</v>
      </c>
      <c r="S2602">
        <f>IF(T2602="",0,IFERROR(IF(VLOOKUP(T2602,T$38:T2601,1,0)&gt;0,0,0),1))</f>
        <v>0</v>
      </c>
      <c r="T2602" s="16">
        <f>IF(DATOS!J2565=P$39,DATOS!C2565,"")</f>
        <v>0</v>
      </c>
    </row>
    <row r="2603" spans="18:20">
      <c r="R2603">
        <f t="shared" si="43"/>
        <v>1</v>
      </c>
      <c r="S2603">
        <f>IF(T2603="",0,IFERROR(IF(VLOOKUP(T2603,T$38:T2602,1,0)&gt;0,0,0),1))</f>
        <v>0</v>
      </c>
      <c r="T2603" s="16">
        <f>IF(DATOS!J2566=P$39,DATOS!C2566,"")</f>
        <v>0</v>
      </c>
    </row>
    <row r="2604" spans="18:20">
      <c r="R2604">
        <f t="shared" si="43"/>
        <v>1</v>
      </c>
      <c r="S2604">
        <f>IF(T2604="",0,IFERROR(IF(VLOOKUP(T2604,T$38:T2603,1,0)&gt;0,0,0),1))</f>
        <v>0</v>
      </c>
      <c r="T2604" s="16">
        <f>IF(DATOS!J2567=P$39,DATOS!C2567,"")</f>
        <v>0</v>
      </c>
    </row>
    <row r="2605" spans="18:20">
      <c r="R2605">
        <f t="shared" si="43"/>
        <v>1</v>
      </c>
      <c r="S2605">
        <f>IF(T2605="",0,IFERROR(IF(VLOOKUP(T2605,T$38:T2604,1,0)&gt;0,0,0),1))</f>
        <v>0</v>
      </c>
      <c r="T2605" s="16">
        <f>IF(DATOS!J2568=P$39,DATOS!C2568,"")</f>
        <v>0</v>
      </c>
    </row>
    <row r="2606" spans="18:20">
      <c r="R2606">
        <f t="shared" si="43"/>
        <v>1</v>
      </c>
      <c r="S2606">
        <f>IF(T2606="",0,IFERROR(IF(VLOOKUP(T2606,T$38:T2605,1,0)&gt;0,0,0),1))</f>
        <v>0</v>
      </c>
      <c r="T2606" s="16">
        <f>IF(DATOS!J2569=P$39,DATOS!C2569,"")</f>
        <v>0</v>
      </c>
    </row>
    <row r="2607" spans="18:20">
      <c r="R2607">
        <f t="shared" si="43"/>
        <v>1</v>
      </c>
      <c r="S2607">
        <f>IF(T2607="",0,IFERROR(IF(VLOOKUP(T2607,T$38:T2606,1,0)&gt;0,0,0),1))</f>
        <v>0</v>
      </c>
      <c r="T2607" s="16">
        <f>IF(DATOS!J2570=P$39,DATOS!C2570,"")</f>
        <v>0</v>
      </c>
    </row>
    <row r="2608" spans="18:20">
      <c r="R2608">
        <f t="shared" si="43"/>
        <v>1</v>
      </c>
      <c r="S2608">
        <f>IF(T2608="",0,IFERROR(IF(VLOOKUP(T2608,T$38:T2607,1,0)&gt;0,0,0),1))</f>
        <v>0</v>
      </c>
      <c r="T2608" s="16">
        <f>IF(DATOS!J2571=P$39,DATOS!C2571,"")</f>
        <v>0</v>
      </c>
    </row>
    <row r="2609" spans="18:20">
      <c r="R2609">
        <f t="shared" si="43"/>
        <v>1</v>
      </c>
      <c r="S2609">
        <f>IF(T2609="",0,IFERROR(IF(VLOOKUP(T2609,T$38:T2608,1,0)&gt;0,0,0),1))</f>
        <v>0</v>
      </c>
      <c r="T2609" s="16">
        <f>IF(DATOS!J2572=P$39,DATOS!C2572,"")</f>
        <v>0</v>
      </c>
    </row>
    <row r="2610" spans="18:20">
      <c r="R2610">
        <f t="shared" si="43"/>
        <v>1</v>
      </c>
      <c r="S2610">
        <f>IF(T2610="",0,IFERROR(IF(VLOOKUP(T2610,T$38:T2609,1,0)&gt;0,0,0),1))</f>
        <v>0</v>
      </c>
      <c r="T2610" s="16">
        <f>IF(DATOS!J2573=P$39,DATOS!C2573,"")</f>
        <v>0</v>
      </c>
    </row>
    <row r="2611" spans="18:20">
      <c r="R2611">
        <f t="shared" si="43"/>
        <v>1</v>
      </c>
      <c r="S2611">
        <f>IF(T2611="",0,IFERROR(IF(VLOOKUP(T2611,T$38:T2610,1,0)&gt;0,0,0),1))</f>
        <v>0</v>
      </c>
      <c r="T2611" s="16">
        <f>IF(DATOS!J2574=P$39,DATOS!C2574,"")</f>
        <v>0</v>
      </c>
    </row>
    <row r="2612" spans="18:20">
      <c r="R2612">
        <f t="shared" si="43"/>
        <v>1</v>
      </c>
      <c r="S2612">
        <f>IF(T2612="",0,IFERROR(IF(VLOOKUP(T2612,T$38:T2611,1,0)&gt;0,0,0),1))</f>
        <v>0</v>
      </c>
      <c r="T2612" s="16">
        <f>IF(DATOS!J2575=P$39,DATOS!C2575,"")</f>
        <v>0</v>
      </c>
    </row>
    <row r="2613" spans="18:20">
      <c r="R2613">
        <f t="shared" si="43"/>
        <v>1</v>
      </c>
      <c r="S2613">
        <f>IF(T2613="",0,IFERROR(IF(VLOOKUP(T2613,T$38:T2612,1,0)&gt;0,0,0),1))</f>
        <v>0</v>
      </c>
      <c r="T2613" s="16">
        <f>IF(DATOS!J2576=P$39,DATOS!C2576,"")</f>
        <v>0</v>
      </c>
    </row>
    <row r="2614" spans="18:20">
      <c r="R2614">
        <f t="shared" si="43"/>
        <v>1</v>
      </c>
      <c r="S2614">
        <f>IF(T2614="",0,IFERROR(IF(VLOOKUP(T2614,T$38:T2613,1,0)&gt;0,0,0),1))</f>
        <v>0</v>
      </c>
      <c r="T2614" s="16">
        <f>IF(DATOS!J2577=P$39,DATOS!C2577,"")</f>
        <v>0</v>
      </c>
    </row>
    <row r="2615" spans="18:20">
      <c r="R2615">
        <f t="shared" si="43"/>
        <v>1</v>
      </c>
      <c r="S2615">
        <f>IF(T2615="",0,IFERROR(IF(VLOOKUP(T2615,T$38:T2614,1,0)&gt;0,0,0),1))</f>
        <v>0</v>
      </c>
      <c r="T2615" s="16">
        <f>IF(DATOS!J2578=P$39,DATOS!C2578,"")</f>
        <v>0</v>
      </c>
    </row>
    <row r="2616" spans="18:20">
      <c r="R2616">
        <f t="shared" si="43"/>
        <v>1</v>
      </c>
      <c r="S2616">
        <f>IF(T2616="",0,IFERROR(IF(VLOOKUP(T2616,T$38:T2615,1,0)&gt;0,0,0),1))</f>
        <v>0</v>
      </c>
      <c r="T2616" s="16">
        <f>IF(DATOS!J2579=P$39,DATOS!C2579,"")</f>
        <v>0</v>
      </c>
    </row>
    <row r="2617" spans="18:20">
      <c r="R2617">
        <f t="shared" si="43"/>
        <v>1</v>
      </c>
      <c r="S2617">
        <f>IF(T2617="",0,IFERROR(IF(VLOOKUP(T2617,T$38:T2616,1,0)&gt;0,0,0),1))</f>
        <v>0</v>
      </c>
      <c r="T2617" s="16">
        <f>IF(DATOS!J2580=P$39,DATOS!C2580,"")</f>
        <v>0</v>
      </c>
    </row>
    <row r="2618" spans="18:20">
      <c r="R2618">
        <f t="shared" si="43"/>
        <v>1</v>
      </c>
      <c r="S2618">
        <f>IF(T2618="",0,IFERROR(IF(VLOOKUP(T2618,T$38:T2617,1,0)&gt;0,0,0),1))</f>
        <v>0</v>
      </c>
      <c r="T2618" s="16">
        <f>IF(DATOS!J2581=P$39,DATOS!C2581,"")</f>
        <v>0</v>
      </c>
    </row>
    <row r="2619" spans="18:20">
      <c r="R2619">
        <f t="shared" si="43"/>
        <v>1</v>
      </c>
      <c r="S2619">
        <f>IF(T2619="",0,IFERROR(IF(VLOOKUP(T2619,T$38:T2618,1,0)&gt;0,0,0),1))</f>
        <v>0</v>
      </c>
      <c r="T2619" s="16">
        <f>IF(DATOS!J2582=P$39,DATOS!C2582,"")</f>
        <v>0</v>
      </c>
    </row>
    <row r="2620" spans="18:20">
      <c r="R2620">
        <f t="shared" si="43"/>
        <v>1</v>
      </c>
      <c r="S2620">
        <f>IF(T2620="",0,IFERROR(IF(VLOOKUP(T2620,T$38:T2619,1,0)&gt;0,0,0),1))</f>
        <v>0</v>
      </c>
      <c r="T2620" s="16">
        <f>IF(DATOS!J2583=P$39,DATOS!C2583,"")</f>
        <v>0</v>
      </c>
    </row>
    <row r="2621" spans="18:20">
      <c r="R2621">
        <f t="shared" si="43"/>
        <v>1</v>
      </c>
      <c r="S2621">
        <f>IF(T2621="",0,IFERROR(IF(VLOOKUP(T2621,T$38:T2620,1,0)&gt;0,0,0),1))</f>
        <v>0</v>
      </c>
      <c r="T2621" s="16">
        <f>IF(DATOS!J2584=P$39,DATOS!C2584,"")</f>
        <v>0</v>
      </c>
    </row>
    <row r="2622" spans="18:20">
      <c r="R2622">
        <f t="shared" si="43"/>
        <v>1</v>
      </c>
      <c r="S2622">
        <f>IF(T2622="",0,IFERROR(IF(VLOOKUP(T2622,T$38:T2621,1,0)&gt;0,0,0),1))</f>
        <v>0</v>
      </c>
      <c r="T2622" s="16">
        <f>IF(DATOS!J2585=P$39,DATOS!C2585,"")</f>
        <v>0</v>
      </c>
    </row>
    <row r="2623" spans="18:20">
      <c r="R2623">
        <f t="shared" si="43"/>
        <v>1</v>
      </c>
      <c r="S2623">
        <f>IF(T2623="",0,IFERROR(IF(VLOOKUP(T2623,T$38:T2622,1,0)&gt;0,0,0),1))</f>
        <v>0</v>
      </c>
      <c r="T2623" s="16">
        <f>IF(DATOS!J2586=P$39,DATOS!C2586,"")</f>
        <v>0</v>
      </c>
    </row>
    <row r="2624" spans="18:20">
      <c r="R2624">
        <f t="shared" si="43"/>
        <v>1</v>
      </c>
      <c r="S2624">
        <f>IF(T2624="",0,IFERROR(IF(VLOOKUP(T2624,T$38:T2623,1,0)&gt;0,0,0),1))</f>
        <v>0</v>
      </c>
      <c r="T2624" s="16">
        <f>IF(DATOS!J2587=P$39,DATOS!C2587,"")</f>
        <v>0</v>
      </c>
    </row>
    <row r="2625" spans="18:20">
      <c r="R2625">
        <f t="shared" si="43"/>
        <v>1</v>
      </c>
      <c r="S2625">
        <f>IF(T2625="",0,IFERROR(IF(VLOOKUP(T2625,T$38:T2624,1,0)&gt;0,0,0),1))</f>
        <v>0</v>
      </c>
      <c r="T2625" s="16">
        <f>IF(DATOS!J2588=P$39,DATOS!C2588,"")</f>
        <v>0</v>
      </c>
    </row>
    <row r="2626" spans="18:20">
      <c r="R2626">
        <f t="shared" si="43"/>
        <v>1</v>
      </c>
      <c r="S2626">
        <f>IF(T2626="",0,IFERROR(IF(VLOOKUP(T2626,T$38:T2625,1,0)&gt;0,0,0),1))</f>
        <v>0</v>
      </c>
      <c r="T2626" s="16">
        <f>IF(DATOS!J2589=P$39,DATOS!C2589,"")</f>
        <v>0</v>
      </c>
    </row>
    <row r="2627" spans="18:20">
      <c r="R2627">
        <f t="shared" si="43"/>
        <v>1</v>
      </c>
      <c r="S2627">
        <f>IF(T2627="",0,IFERROR(IF(VLOOKUP(T2627,T$38:T2626,1,0)&gt;0,0,0),1))</f>
        <v>0</v>
      </c>
      <c r="T2627" s="16">
        <f>IF(DATOS!J2590=P$39,DATOS!C2590,"")</f>
        <v>0</v>
      </c>
    </row>
    <row r="2628" spans="18:20">
      <c r="R2628">
        <f t="shared" si="43"/>
        <v>1</v>
      </c>
      <c r="S2628">
        <f>IF(T2628="",0,IFERROR(IF(VLOOKUP(T2628,T$38:T2627,1,0)&gt;0,0,0),1))</f>
        <v>0</v>
      </c>
      <c r="T2628" s="16">
        <f>IF(DATOS!J2591=P$39,DATOS!C2591,"")</f>
        <v>0</v>
      </c>
    </row>
    <row r="2629" spans="18:20">
      <c r="R2629">
        <f t="shared" si="43"/>
        <v>1</v>
      </c>
      <c r="S2629">
        <f>IF(T2629="",0,IFERROR(IF(VLOOKUP(T2629,T$38:T2628,1,0)&gt;0,0,0),1))</f>
        <v>0</v>
      </c>
      <c r="T2629" s="16">
        <f>IF(DATOS!J2592=P$39,DATOS!C2592,"")</f>
        <v>0</v>
      </c>
    </row>
    <row r="2630" spans="18:20">
      <c r="R2630">
        <f t="shared" si="43"/>
        <v>1</v>
      </c>
      <c r="S2630">
        <f>IF(T2630="",0,IFERROR(IF(VLOOKUP(T2630,T$38:T2629,1,0)&gt;0,0,0),1))</f>
        <v>0</v>
      </c>
      <c r="T2630" s="16">
        <f>IF(DATOS!J2593=P$39,DATOS!C2593,"")</f>
        <v>0</v>
      </c>
    </row>
    <row r="2631" spans="18:20">
      <c r="R2631">
        <f t="shared" si="43"/>
        <v>1</v>
      </c>
      <c r="S2631">
        <f>IF(T2631="",0,IFERROR(IF(VLOOKUP(T2631,T$38:T2630,1,0)&gt;0,0,0),1))</f>
        <v>0</v>
      </c>
      <c r="T2631" s="16">
        <f>IF(DATOS!J2594=P$39,DATOS!C2594,"")</f>
        <v>0</v>
      </c>
    </row>
    <row r="2632" spans="18:20">
      <c r="R2632">
        <f t="shared" si="43"/>
        <v>1</v>
      </c>
      <c r="S2632">
        <f>IF(T2632="",0,IFERROR(IF(VLOOKUP(T2632,T$38:T2631,1,0)&gt;0,0,0),1))</f>
        <v>0</v>
      </c>
      <c r="T2632" s="16">
        <f>IF(DATOS!J2595=P$39,DATOS!C2595,"")</f>
        <v>0</v>
      </c>
    </row>
    <row r="2633" spans="18:20">
      <c r="R2633">
        <f t="shared" si="43"/>
        <v>1</v>
      </c>
      <c r="S2633">
        <f>IF(T2633="",0,IFERROR(IF(VLOOKUP(T2633,T$38:T2632,1,0)&gt;0,0,0),1))</f>
        <v>0</v>
      </c>
      <c r="T2633" s="16">
        <f>IF(DATOS!J2596=P$39,DATOS!C2596,"")</f>
        <v>0</v>
      </c>
    </row>
    <row r="2634" spans="18:20">
      <c r="R2634">
        <f t="shared" si="43"/>
        <v>1</v>
      </c>
      <c r="S2634">
        <f>IF(T2634="",0,IFERROR(IF(VLOOKUP(T2634,T$38:T2633,1,0)&gt;0,0,0),1))</f>
        <v>0</v>
      </c>
      <c r="T2634" s="16">
        <f>IF(DATOS!J2597=P$39,DATOS!C2597,"")</f>
        <v>0</v>
      </c>
    </row>
    <row r="2635" spans="18:20">
      <c r="R2635">
        <f t="shared" si="43"/>
        <v>1</v>
      </c>
      <c r="S2635">
        <f>IF(T2635="",0,IFERROR(IF(VLOOKUP(T2635,T$38:T2634,1,0)&gt;0,0,0),1))</f>
        <v>0</v>
      </c>
      <c r="T2635" s="16">
        <f>IF(DATOS!J2598=P$39,DATOS!C2598,"")</f>
        <v>0</v>
      </c>
    </row>
    <row r="2636" spans="18:20">
      <c r="R2636">
        <f t="shared" si="43"/>
        <v>1</v>
      </c>
      <c r="S2636">
        <f>IF(T2636="",0,IFERROR(IF(VLOOKUP(T2636,T$38:T2635,1,0)&gt;0,0,0),1))</f>
        <v>0</v>
      </c>
      <c r="T2636" s="16">
        <f>IF(DATOS!J2599=P$39,DATOS!C2599,"")</f>
        <v>0</v>
      </c>
    </row>
    <row r="2637" spans="18:20">
      <c r="R2637">
        <f t="shared" si="43"/>
        <v>1</v>
      </c>
      <c r="S2637">
        <f>IF(T2637="",0,IFERROR(IF(VLOOKUP(T2637,T$38:T2636,1,0)&gt;0,0,0),1))</f>
        <v>0</v>
      </c>
      <c r="T2637" s="16">
        <f>IF(DATOS!J2600=P$39,DATOS!C2600,"")</f>
        <v>0</v>
      </c>
    </row>
    <row r="2638" spans="18:20">
      <c r="R2638">
        <f t="shared" si="43"/>
        <v>1</v>
      </c>
      <c r="S2638">
        <f>IF(T2638="",0,IFERROR(IF(VLOOKUP(T2638,T$38:T2637,1,0)&gt;0,0,0),1))</f>
        <v>0</v>
      </c>
      <c r="T2638" s="16">
        <f>IF(DATOS!J2601=P$39,DATOS!C2601,"")</f>
        <v>0</v>
      </c>
    </row>
    <row r="2639" spans="18:20">
      <c r="R2639">
        <f t="shared" si="43"/>
        <v>1</v>
      </c>
      <c r="S2639">
        <f>IF(T2639="",0,IFERROR(IF(VLOOKUP(T2639,T$38:T2638,1,0)&gt;0,0,0),1))</f>
        <v>0</v>
      </c>
      <c r="T2639" s="16">
        <f>IF(DATOS!J2602=P$39,DATOS!C2602,"")</f>
        <v>0</v>
      </c>
    </row>
    <row r="2640" spans="18:20">
      <c r="R2640">
        <f t="shared" si="43"/>
        <v>1</v>
      </c>
      <c r="S2640">
        <f>IF(T2640="",0,IFERROR(IF(VLOOKUP(T2640,T$38:T2639,1,0)&gt;0,0,0),1))</f>
        <v>0</v>
      </c>
      <c r="T2640" s="16">
        <f>IF(DATOS!J2603=P$39,DATOS!C2603,"")</f>
        <v>0</v>
      </c>
    </row>
    <row r="2641" spans="18:20">
      <c r="R2641">
        <f t="shared" si="43"/>
        <v>1</v>
      </c>
      <c r="S2641">
        <f>IF(T2641="",0,IFERROR(IF(VLOOKUP(T2641,T$38:T2640,1,0)&gt;0,0,0),1))</f>
        <v>0</v>
      </c>
      <c r="T2641" s="16">
        <f>IF(DATOS!J2604=P$39,DATOS!C2604,"")</f>
        <v>0</v>
      </c>
    </row>
    <row r="2642" spans="18:20">
      <c r="R2642">
        <f t="shared" si="43"/>
        <v>1</v>
      </c>
      <c r="S2642">
        <f>IF(T2642="",0,IFERROR(IF(VLOOKUP(T2642,T$38:T2641,1,0)&gt;0,0,0),1))</f>
        <v>0</v>
      </c>
      <c r="T2642" s="16">
        <f>IF(DATOS!J2605=P$39,DATOS!C2605,"")</f>
        <v>0</v>
      </c>
    </row>
    <row r="2643" spans="18:20">
      <c r="R2643">
        <f t="shared" si="43"/>
        <v>1</v>
      </c>
      <c r="S2643">
        <f>IF(T2643="",0,IFERROR(IF(VLOOKUP(T2643,T$38:T2642,1,0)&gt;0,0,0),1))</f>
        <v>0</v>
      </c>
      <c r="T2643" s="16">
        <f>IF(DATOS!J2606=P$39,DATOS!C2606,"")</f>
        <v>0</v>
      </c>
    </row>
    <row r="2644" spans="18:20">
      <c r="R2644">
        <f t="shared" si="43"/>
        <v>1</v>
      </c>
      <c r="S2644">
        <f>IF(T2644="",0,IFERROR(IF(VLOOKUP(T2644,T$38:T2643,1,0)&gt;0,0,0),1))</f>
        <v>0</v>
      </c>
      <c r="T2644" s="16">
        <f>IF(DATOS!J2607=P$39,DATOS!C2607,"")</f>
        <v>0</v>
      </c>
    </row>
    <row r="2645" spans="18:20">
      <c r="R2645">
        <f t="shared" si="43"/>
        <v>1</v>
      </c>
      <c r="S2645">
        <f>IF(T2645="",0,IFERROR(IF(VLOOKUP(T2645,T$38:T2644,1,0)&gt;0,0,0),1))</f>
        <v>0</v>
      </c>
      <c r="T2645" s="16">
        <f>IF(DATOS!J2608=P$39,DATOS!C2608,"")</f>
        <v>0</v>
      </c>
    </row>
    <row r="2646" spans="18:20">
      <c r="R2646">
        <f t="shared" si="43"/>
        <v>1</v>
      </c>
      <c r="S2646">
        <f>IF(T2646="",0,IFERROR(IF(VLOOKUP(T2646,T$38:T2645,1,0)&gt;0,0,0),1))</f>
        <v>0</v>
      </c>
      <c r="T2646" s="16">
        <f>IF(DATOS!J2609=P$39,DATOS!C2609,"")</f>
        <v>0</v>
      </c>
    </row>
    <row r="2647" spans="18:20">
      <c r="R2647">
        <f t="shared" si="43"/>
        <v>1</v>
      </c>
      <c r="S2647">
        <f>IF(T2647="",0,IFERROR(IF(VLOOKUP(T2647,T$38:T2646,1,0)&gt;0,0,0),1))</f>
        <v>0</v>
      </c>
      <c r="T2647" s="16">
        <f>IF(DATOS!J2610=P$39,DATOS!C2610,"")</f>
        <v>0</v>
      </c>
    </row>
    <row r="2648" spans="18:20">
      <c r="R2648">
        <f t="shared" si="43"/>
        <v>1</v>
      </c>
      <c r="S2648">
        <f>IF(T2648="",0,IFERROR(IF(VLOOKUP(T2648,T$38:T2647,1,0)&gt;0,0,0),1))</f>
        <v>0</v>
      </c>
      <c r="T2648" s="16">
        <f>IF(DATOS!J2611=P$39,DATOS!C2611,"")</f>
        <v>0</v>
      </c>
    </row>
    <row r="2649" spans="18:20">
      <c r="R2649">
        <f t="shared" si="43"/>
        <v>1</v>
      </c>
      <c r="S2649">
        <f>IF(T2649="",0,IFERROR(IF(VLOOKUP(T2649,T$38:T2648,1,0)&gt;0,0,0),1))</f>
        <v>0</v>
      </c>
      <c r="T2649" s="16">
        <f>IF(DATOS!J2612=P$39,DATOS!C2612,"")</f>
        <v>0</v>
      </c>
    </row>
    <row r="2650" spans="18:20">
      <c r="R2650">
        <f t="shared" si="43"/>
        <v>1</v>
      </c>
      <c r="S2650">
        <f>IF(T2650="",0,IFERROR(IF(VLOOKUP(T2650,T$38:T2649,1,0)&gt;0,0,0),1))</f>
        <v>0</v>
      </c>
      <c r="T2650" s="16">
        <f>IF(DATOS!J2613=P$39,DATOS!C2613,"")</f>
        <v>0</v>
      </c>
    </row>
    <row r="2651" spans="18:20">
      <c r="R2651">
        <f t="shared" si="43"/>
        <v>1</v>
      </c>
      <c r="S2651">
        <f>IF(T2651="",0,IFERROR(IF(VLOOKUP(T2651,T$38:T2650,1,0)&gt;0,0,0),1))</f>
        <v>0</v>
      </c>
      <c r="T2651" s="16">
        <f>IF(DATOS!J2614=P$39,DATOS!C2614,"")</f>
        <v>0</v>
      </c>
    </row>
    <row r="2652" spans="18:20">
      <c r="R2652">
        <f t="shared" si="43"/>
        <v>1</v>
      </c>
      <c r="S2652">
        <f>IF(T2652="",0,IFERROR(IF(VLOOKUP(T2652,T$38:T2651,1,0)&gt;0,0,0),1))</f>
        <v>0</v>
      </c>
      <c r="T2652" s="16">
        <f>IF(DATOS!J2615=P$39,DATOS!C2615,"")</f>
        <v>0</v>
      </c>
    </row>
    <row r="2653" spans="18:20">
      <c r="R2653">
        <f t="shared" si="43"/>
        <v>1</v>
      </c>
      <c r="S2653">
        <f>IF(T2653="",0,IFERROR(IF(VLOOKUP(T2653,T$38:T2652,1,0)&gt;0,0,0),1))</f>
        <v>0</v>
      </c>
      <c r="T2653" s="16">
        <f>IF(DATOS!J2616=P$39,DATOS!C2616,"")</f>
        <v>0</v>
      </c>
    </row>
    <row r="2654" spans="18:20">
      <c r="R2654">
        <f t="shared" si="43"/>
        <v>1</v>
      </c>
      <c r="S2654">
        <f>IF(T2654="",0,IFERROR(IF(VLOOKUP(T2654,T$38:T2653,1,0)&gt;0,0,0),1))</f>
        <v>0</v>
      </c>
      <c r="T2654" s="16">
        <f>IF(DATOS!J2617=P$39,DATOS!C2617,"")</f>
        <v>0</v>
      </c>
    </row>
    <row r="2655" spans="18:20">
      <c r="R2655">
        <f t="shared" si="43"/>
        <v>1</v>
      </c>
      <c r="S2655">
        <f>IF(T2655="",0,IFERROR(IF(VLOOKUP(T2655,T$38:T2654,1,0)&gt;0,0,0),1))</f>
        <v>0</v>
      </c>
      <c r="T2655" s="16">
        <f>IF(DATOS!J2618=P$39,DATOS!C2618,"")</f>
        <v>0</v>
      </c>
    </row>
    <row r="2656" spans="18:20">
      <c r="R2656">
        <f t="shared" si="43"/>
        <v>1</v>
      </c>
      <c r="S2656">
        <f>IF(T2656="",0,IFERROR(IF(VLOOKUP(T2656,T$38:T2655,1,0)&gt;0,0,0),1))</f>
        <v>0</v>
      </c>
      <c r="T2656" s="16">
        <f>IF(DATOS!J2619=P$39,DATOS!C2619,"")</f>
        <v>0</v>
      </c>
    </row>
    <row r="2657" spans="18:20">
      <c r="R2657">
        <f t="shared" si="43"/>
        <v>1</v>
      </c>
      <c r="S2657">
        <f>IF(T2657="",0,IFERROR(IF(VLOOKUP(T2657,T$38:T2656,1,0)&gt;0,0,0),1))</f>
        <v>0</v>
      </c>
      <c r="T2657" s="16">
        <f>IF(DATOS!J2620=P$39,DATOS!C2620,"")</f>
        <v>0</v>
      </c>
    </row>
    <row r="2658" spans="18:20">
      <c r="R2658">
        <f t="shared" si="43"/>
        <v>1</v>
      </c>
      <c r="S2658">
        <f>IF(T2658="",0,IFERROR(IF(VLOOKUP(T2658,T$38:T2657,1,0)&gt;0,0,0),1))</f>
        <v>0</v>
      </c>
      <c r="T2658" s="16">
        <f>IF(DATOS!J2621=P$39,DATOS!C2621,"")</f>
        <v>0</v>
      </c>
    </row>
    <row r="2659" spans="18:20">
      <c r="R2659">
        <f t="shared" si="43"/>
        <v>1</v>
      </c>
      <c r="S2659">
        <f>IF(T2659="",0,IFERROR(IF(VLOOKUP(T2659,T$38:T2658,1,0)&gt;0,0,0),1))</f>
        <v>0</v>
      </c>
      <c r="T2659" s="16">
        <f>IF(DATOS!J2622=P$39,DATOS!C2622,"")</f>
        <v>0</v>
      </c>
    </row>
    <row r="2660" spans="18:20">
      <c r="R2660">
        <f t="shared" si="43"/>
        <v>1</v>
      </c>
      <c r="S2660">
        <f>IF(T2660="",0,IFERROR(IF(VLOOKUP(T2660,T$38:T2659,1,0)&gt;0,0,0),1))</f>
        <v>0</v>
      </c>
      <c r="T2660" s="16">
        <f>IF(DATOS!J2623=P$39,DATOS!C2623,"")</f>
        <v>0</v>
      </c>
    </row>
    <row r="2661" spans="18:20">
      <c r="R2661">
        <f t="shared" si="43"/>
        <v>1</v>
      </c>
      <c r="S2661">
        <f>IF(T2661="",0,IFERROR(IF(VLOOKUP(T2661,T$38:T2660,1,0)&gt;0,0,0),1))</f>
        <v>0</v>
      </c>
      <c r="T2661" s="16">
        <f>IF(DATOS!J2624=P$39,DATOS!C2624,"")</f>
        <v>0</v>
      </c>
    </row>
    <row r="2662" spans="18:20">
      <c r="R2662">
        <f t="shared" si="43"/>
        <v>1</v>
      </c>
      <c r="S2662">
        <f>IF(T2662="",0,IFERROR(IF(VLOOKUP(T2662,T$38:T2661,1,0)&gt;0,0,0),1))</f>
        <v>0</v>
      </c>
      <c r="T2662" s="16">
        <f>IF(DATOS!J2625=P$39,DATOS!C2625,"")</f>
        <v>0</v>
      </c>
    </row>
    <row r="2663" spans="18:20">
      <c r="R2663">
        <f t="shared" ref="R2663:R2726" si="44">R2662+S2663</f>
        <v>1</v>
      </c>
      <c r="S2663">
        <f>IF(T2663="",0,IFERROR(IF(VLOOKUP(T2663,T$38:T2662,1,0)&gt;0,0,0),1))</f>
        <v>0</v>
      </c>
      <c r="T2663" s="16">
        <f>IF(DATOS!J2626=P$39,DATOS!C2626,"")</f>
        <v>0</v>
      </c>
    </row>
    <row r="2664" spans="18:20">
      <c r="R2664">
        <f t="shared" si="44"/>
        <v>1</v>
      </c>
      <c r="S2664">
        <f>IF(T2664="",0,IFERROR(IF(VLOOKUP(T2664,T$38:T2663,1,0)&gt;0,0,0),1))</f>
        <v>0</v>
      </c>
      <c r="T2664" s="16">
        <f>IF(DATOS!J2627=P$39,DATOS!C2627,"")</f>
        <v>0</v>
      </c>
    </row>
    <row r="2665" spans="18:20">
      <c r="R2665">
        <f t="shared" si="44"/>
        <v>1</v>
      </c>
      <c r="S2665">
        <f>IF(T2665="",0,IFERROR(IF(VLOOKUP(T2665,T$38:T2664,1,0)&gt;0,0,0),1))</f>
        <v>0</v>
      </c>
      <c r="T2665" s="16">
        <f>IF(DATOS!J2628=P$39,DATOS!C2628,"")</f>
        <v>0</v>
      </c>
    </row>
    <row r="2666" spans="18:20">
      <c r="R2666">
        <f t="shared" si="44"/>
        <v>1</v>
      </c>
      <c r="S2666">
        <f>IF(T2666="",0,IFERROR(IF(VLOOKUP(T2666,T$38:T2665,1,0)&gt;0,0,0),1))</f>
        <v>0</v>
      </c>
      <c r="T2666" s="16">
        <f>IF(DATOS!J2629=P$39,DATOS!C2629,"")</f>
        <v>0</v>
      </c>
    </row>
    <row r="2667" spans="18:20">
      <c r="R2667">
        <f t="shared" si="44"/>
        <v>1</v>
      </c>
      <c r="S2667">
        <f>IF(T2667="",0,IFERROR(IF(VLOOKUP(T2667,T$38:T2666,1,0)&gt;0,0,0),1))</f>
        <v>0</v>
      </c>
      <c r="T2667" s="16">
        <f>IF(DATOS!J2630=P$39,DATOS!C2630,"")</f>
        <v>0</v>
      </c>
    </row>
    <row r="2668" spans="18:20">
      <c r="R2668">
        <f t="shared" si="44"/>
        <v>1</v>
      </c>
      <c r="S2668">
        <f>IF(T2668="",0,IFERROR(IF(VLOOKUP(T2668,T$38:T2667,1,0)&gt;0,0,0),1))</f>
        <v>0</v>
      </c>
      <c r="T2668" s="16">
        <f>IF(DATOS!J2631=P$39,DATOS!C2631,"")</f>
        <v>0</v>
      </c>
    </row>
    <row r="2669" spans="18:20">
      <c r="R2669">
        <f t="shared" si="44"/>
        <v>1</v>
      </c>
      <c r="S2669">
        <f>IF(T2669="",0,IFERROR(IF(VLOOKUP(T2669,T$38:T2668,1,0)&gt;0,0,0),1))</f>
        <v>0</v>
      </c>
      <c r="T2669" s="16">
        <f>IF(DATOS!J2632=P$39,DATOS!C2632,"")</f>
        <v>0</v>
      </c>
    </row>
    <row r="2670" spans="18:20">
      <c r="R2670">
        <f t="shared" si="44"/>
        <v>1</v>
      </c>
      <c r="S2670">
        <f>IF(T2670="",0,IFERROR(IF(VLOOKUP(T2670,T$38:T2669,1,0)&gt;0,0,0),1))</f>
        <v>0</v>
      </c>
      <c r="T2670" s="16">
        <f>IF(DATOS!J2633=P$39,DATOS!C2633,"")</f>
        <v>0</v>
      </c>
    </row>
    <row r="2671" spans="18:20">
      <c r="R2671">
        <f t="shared" si="44"/>
        <v>1</v>
      </c>
      <c r="S2671">
        <f>IF(T2671="",0,IFERROR(IF(VLOOKUP(T2671,T$38:T2670,1,0)&gt;0,0,0),1))</f>
        <v>0</v>
      </c>
      <c r="T2671" s="16">
        <f>IF(DATOS!J2634=P$39,DATOS!C2634,"")</f>
        <v>0</v>
      </c>
    </row>
    <row r="2672" spans="18:20">
      <c r="R2672">
        <f t="shared" si="44"/>
        <v>1</v>
      </c>
      <c r="S2672">
        <f>IF(T2672="",0,IFERROR(IF(VLOOKUP(T2672,T$38:T2671,1,0)&gt;0,0,0),1))</f>
        <v>0</v>
      </c>
      <c r="T2672" s="16">
        <f>IF(DATOS!J2635=P$39,DATOS!C2635,"")</f>
        <v>0</v>
      </c>
    </row>
    <row r="2673" spans="18:20">
      <c r="R2673">
        <f t="shared" si="44"/>
        <v>1</v>
      </c>
      <c r="S2673">
        <f>IF(T2673="",0,IFERROR(IF(VLOOKUP(T2673,T$38:T2672,1,0)&gt;0,0,0),1))</f>
        <v>0</v>
      </c>
      <c r="T2673" s="16">
        <f>IF(DATOS!J2636=P$39,DATOS!C2636,"")</f>
        <v>0</v>
      </c>
    </row>
    <row r="2674" spans="18:20">
      <c r="R2674">
        <f t="shared" si="44"/>
        <v>1</v>
      </c>
      <c r="S2674">
        <f>IF(T2674="",0,IFERROR(IF(VLOOKUP(T2674,T$38:T2673,1,0)&gt;0,0,0),1))</f>
        <v>0</v>
      </c>
      <c r="T2674" s="16">
        <f>IF(DATOS!J2637=P$39,DATOS!C2637,"")</f>
        <v>0</v>
      </c>
    </row>
    <row r="2675" spans="18:20">
      <c r="R2675">
        <f t="shared" si="44"/>
        <v>1</v>
      </c>
      <c r="S2675">
        <f>IF(T2675="",0,IFERROR(IF(VLOOKUP(T2675,T$38:T2674,1,0)&gt;0,0,0),1))</f>
        <v>0</v>
      </c>
      <c r="T2675" s="16">
        <f>IF(DATOS!J2638=P$39,DATOS!C2638,"")</f>
        <v>0</v>
      </c>
    </row>
    <row r="2676" spans="18:20">
      <c r="R2676">
        <f t="shared" si="44"/>
        <v>1</v>
      </c>
      <c r="S2676">
        <f>IF(T2676="",0,IFERROR(IF(VLOOKUP(T2676,T$38:T2675,1,0)&gt;0,0,0),1))</f>
        <v>0</v>
      </c>
      <c r="T2676" s="16">
        <f>IF(DATOS!J2639=P$39,DATOS!C2639,"")</f>
        <v>0</v>
      </c>
    </row>
    <row r="2677" spans="18:20">
      <c r="R2677">
        <f t="shared" si="44"/>
        <v>1</v>
      </c>
      <c r="S2677">
        <f>IF(T2677="",0,IFERROR(IF(VLOOKUP(T2677,T$38:T2676,1,0)&gt;0,0,0),1))</f>
        <v>0</v>
      </c>
      <c r="T2677" s="16">
        <f>IF(DATOS!J2640=P$39,DATOS!C2640,"")</f>
        <v>0</v>
      </c>
    </row>
    <row r="2678" spans="18:20">
      <c r="R2678">
        <f t="shared" si="44"/>
        <v>1</v>
      </c>
      <c r="S2678">
        <f>IF(T2678="",0,IFERROR(IF(VLOOKUP(T2678,T$38:T2677,1,0)&gt;0,0,0),1))</f>
        <v>0</v>
      </c>
      <c r="T2678" s="16">
        <f>IF(DATOS!J2641=P$39,DATOS!C2641,"")</f>
        <v>0</v>
      </c>
    </row>
    <row r="2679" spans="18:20">
      <c r="R2679">
        <f t="shared" si="44"/>
        <v>1</v>
      </c>
      <c r="S2679">
        <f>IF(T2679="",0,IFERROR(IF(VLOOKUP(T2679,T$38:T2678,1,0)&gt;0,0,0),1))</f>
        <v>0</v>
      </c>
      <c r="T2679" s="16">
        <f>IF(DATOS!J2642=P$39,DATOS!C2642,"")</f>
        <v>0</v>
      </c>
    </row>
    <row r="2680" spans="18:20">
      <c r="R2680">
        <f t="shared" si="44"/>
        <v>1</v>
      </c>
      <c r="S2680">
        <f>IF(T2680="",0,IFERROR(IF(VLOOKUP(T2680,T$38:T2679,1,0)&gt;0,0,0),1))</f>
        <v>0</v>
      </c>
      <c r="T2680" s="16">
        <f>IF(DATOS!J2643=P$39,DATOS!C2643,"")</f>
        <v>0</v>
      </c>
    </row>
    <row r="2681" spans="18:20">
      <c r="R2681">
        <f t="shared" si="44"/>
        <v>1</v>
      </c>
      <c r="S2681">
        <f>IF(T2681="",0,IFERROR(IF(VLOOKUP(T2681,T$38:T2680,1,0)&gt;0,0,0),1))</f>
        <v>0</v>
      </c>
      <c r="T2681" s="16">
        <f>IF(DATOS!J2644=P$39,DATOS!C2644,"")</f>
        <v>0</v>
      </c>
    </row>
    <row r="2682" spans="18:20">
      <c r="R2682">
        <f t="shared" si="44"/>
        <v>1</v>
      </c>
      <c r="S2682">
        <f>IF(T2682="",0,IFERROR(IF(VLOOKUP(T2682,T$38:T2681,1,0)&gt;0,0,0),1))</f>
        <v>0</v>
      </c>
      <c r="T2682" s="16">
        <f>IF(DATOS!J2645=P$39,DATOS!C2645,"")</f>
        <v>0</v>
      </c>
    </row>
    <row r="2683" spans="18:20">
      <c r="R2683">
        <f t="shared" si="44"/>
        <v>1</v>
      </c>
      <c r="S2683">
        <f>IF(T2683="",0,IFERROR(IF(VLOOKUP(T2683,T$38:T2682,1,0)&gt;0,0,0),1))</f>
        <v>0</v>
      </c>
      <c r="T2683" s="16">
        <f>IF(DATOS!J2646=P$39,DATOS!C2646,"")</f>
        <v>0</v>
      </c>
    </row>
    <row r="2684" spans="18:20">
      <c r="R2684">
        <f t="shared" si="44"/>
        <v>1</v>
      </c>
      <c r="S2684">
        <f>IF(T2684="",0,IFERROR(IF(VLOOKUP(T2684,T$38:T2683,1,0)&gt;0,0,0),1))</f>
        <v>0</v>
      </c>
      <c r="T2684" s="16">
        <f>IF(DATOS!J2647=P$39,DATOS!C2647,"")</f>
        <v>0</v>
      </c>
    </row>
    <row r="2685" spans="18:20">
      <c r="R2685">
        <f t="shared" si="44"/>
        <v>1</v>
      </c>
      <c r="S2685">
        <f>IF(T2685="",0,IFERROR(IF(VLOOKUP(T2685,T$38:T2684,1,0)&gt;0,0,0),1))</f>
        <v>0</v>
      </c>
      <c r="T2685" s="16">
        <f>IF(DATOS!J2648=P$39,DATOS!C2648,"")</f>
        <v>0</v>
      </c>
    </row>
    <row r="2686" spans="18:20">
      <c r="R2686">
        <f t="shared" si="44"/>
        <v>1</v>
      </c>
      <c r="S2686">
        <f>IF(T2686="",0,IFERROR(IF(VLOOKUP(T2686,T$38:T2685,1,0)&gt;0,0,0),1))</f>
        <v>0</v>
      </c>
      <c r="T2686" s="16">
        <f>IF(DATOS!J2649=P$39,DATOS!C2649,"")</f>
        <v>0</v>
      </c>
    </row>
    <row r="2687" spans="18:20">
      <c r="R2687">
        <f t="shared" si="44"/>
        <v>1</v>
      </c>
      <c r="S2687">
        <f>IF(T2687="",0,IFERROR(IF(VLOOKUP(T2687,T$38:T2686,1,0)&gt;0,0,0),1))</f>
        <v>0</v>
      </c>
      <c r="T2687" s="16">
        <f>IF(DATOS!J2650=P$39,DATOS!C2650,"")</f>
        <v>0</v>
      </c>
    </row>
    <row r="2688" spans="18:20">
      <c r="R2688">
        <f t="shared" si="44"/>
        <v>1</v>
      </c>
      <c r="S2688">
        <f>IF(T2688="",0,IFERROR(IF(VLOOKUP(T2688,T$38:T2687,1,0)&gt;0,0,0),1))</f>
        <v>0</v>
      </c>
      <c r="T2688" s="16">
        <f>IF(DATOS!J2651=P$39,DATOS!C2651,"")</f>
        <v>0</v>
      </c>
    </row>
    <row r="2689" spans="18:20">
      <c r="R2689">
        <f t="shared" si="44"/>
        <v>1</v>
      </c>
      <c r="S2689">
        <f>IF(T2689="",0,IFERROR(IF(VLOOKUP(T2689,T$38:T2688,1,0)&gt;0,0,0),1))</f>
        <v>0</v>
      </c>
      <c r="T2689" s="16">
        <f>IF(DATOS!J2652=P$39,DATOS!C2652,"")</f>
        <v>0</v>
      </c>
    </row>
    <row r="2690" spans="18:20">
      <c r="R2690">
        <f t="shared" si="44"/>
        <v>1</v>
      </c>
      <c r="S2690">
        <f>IF(T2690="",0,IFERROR(IF(VLOOKUP(T2690,T$38:T2689,1,0)&gt;0,0,0),1))</f>
        <v>0</v>
      </c>
      <c r="T2690" s="16">
        <f>IF(DATOS!J2653=P$39,DATOS!C2653,"")</f>
        <v>0</v>
      </c>
    </row>
    <row r="2691" spans="18:20">
      <c r="R2691">
        <f t="shared" si="44"/>
        <v>1</v>
      </c>
      <c r="S2691">
        <f>IF(T2691="",0,IFERROR(IF(VLOOKUP(T2691,T$38:T2690,1,0)&gt;0,0,0),1))</f>
        <v>0</v>
      </c>
      <c r="T2691" s="16">
        <f>IF(DATOS!J2654=P$39,DATOS!C2654,"")</f>
        <v>0</v>
      </c>
    </row>
    <row r="2692" spans="18:20">
      <c r="R2692">
        <f t="shared" si="44"/>
        <v>1</v>
      </c>
      <c r="S2692">
        <f>IF(T2692="",0,IFERROR(IF(VLOOKUP(T2692,T$38:T2691,1,0)&gt;0,0,0),1))</f>
        <v>0</v>
      </c>
      <c r="T2692" s="16">
        <f>IF(DATOS!J2655=P$39,DATOS!C2655,"")</f>
        <v>0</v>
      </c>
    </row>
    <row r="2693" spans="18:20">
      <c r="R2693">
        <f t="shared" si="44"/>
        <v>1</v>
      </c>
      <c r="S2693">
        <f>IF(T2693="",0,IFERROR(IF(VLOOKUP(T2693,T$38:T2692,1,0)&gt;0,0,0),1))</f>
        <v>0</v>
      </c>
      <c r="T2693" s="16">
        <f>IF(DATOS!J2656=P$39,DATOS!C2656,"")</f>
        <v>0</v>
      </c>
    </row>
    <row r="2694" spans="18:20">
      <c r="R2694">
        <f t="shared" si="44"/>
        <v>1</v>
      </c>
      <c r="S2694">
        <f>IF(T2694="",0,IFERROR(IF(VLOOKUP(T2694,T$38:T2693,1,0)&gt;0,0,0),1))</f>
        <v>0</v>
      </c>
      <c r="T2694" s="16">
        <f>IF(DATOS!J2657=P$39,DATOS!C2657,"")</f>
        <v>0</v>
      </c>
    </row>
    <row r="2695" spans="18:20">
      <c r="R2695">
        <f t="shared" si="44"/>
        <v>1</v>
      </c>
      <c r="S2695">
        <f>IF(T2695="",0,IFERROR(IF(VLOOKUP(T2695,T$38:T2694,1,0)&gt;0,0,0),1))</f>
        <v>0</v>
      </c>
      <c r="T2695" s="16">
        <f>IF(DATOS!J2658=P$39,DATOS!C2658,"")</f>
        <v>0</v>
      </c>
    </row>
    <row r="2696" spans="18:20">
      <c r="R2696">
        <f t="shared" si="44"/>
        <v>1</v>
      </c>
      <c r="S2696">
        <f>IF(T2696="",0,IFERROR(IF(VLOOKUP(T2696,T$38:T2695,1,0)&gt;0,0,0),1))</f>
        <v>0</v>
      </c>
      <c r="T2696" s="16">
        <f>IF(DATOS!J2659=P$39,DATOS!C2659,"")</f>
        <v>0</v>
      </c>
    </row>
    <row r="2697" spans="18:20">
      <c r="R2697">
        <f t="shared" si="44"/>
        <v>1</v>
      </c>
      <c r="S2697">
        <f>IF(T2697="",0,IFERROR(IF(VLOOKUP(T2697,T$38:T2696,1,0)&gt;0,0,0),1))</f>
        <v>0</v>
      </c>
      <c r="T2697" s="16">
        <f>IF(DATOS!J2660=P$39,DATOS!C2660,"")</f>
        <v>0</v>
      </c>
    </row>
    <row r="2698" spans="18:20">
      <c r="R2698">
        <f t="shared" si="44"/>
        <v>1</v>
      </c>
      <c r="S2698">
        <f>IF(T2698="",0,IFERROR(IF(VLOOKUP(T2698,T$38:T2697,1,0)&gt;0,0,0),1))</f>
        <v>0</v>
      </c>
      <c r="T2698" s="16">
        <f>IF(DATOS!J2661=P$39,DATOS!C2661,"")</f>
        <v>0</v>
      </c>
    </row>
    <row r="2699" spans="18:20">
      <c r="R2699">
        <f t="shared" si="44"/>
        <v>1</v>
      </c>
      <c r="S2699">
        <f>IF(T2699="",0,IFERROR(IF(VLOOKUP(T2699,T$38:T2698,1,0)&gt;0,0,0),1))</f>
        <v>0</v>
      </c>
      <c r="T2699" s="16">
        <f>IF(DATOS!J2662=P$39,DATOS!C2662,"")</f>
        <v>0</v>
      </c>
    </row>
    <row r="2700" spans="18:20">
      <c r="R2700">
        <f t="shared" si="44"/>
        <v>1</v>
      </c>
      <c r="S2700">
        <f>IF(T2700="",0,IFERROR(IF(VLOOKUP(T2700,T$38:T2699,1,0)&gt;0,0,0),1))</f>
        <v>0</v>
      </c>
      <c r="T2700" s="16">
        <f>IF(DATOS!J2663=P$39,DATOS!C2663,"")</f>
        <v>0</v>
      </c>
    </row>
    <row r="2701" spans="18:20">
      <c r="R2701">
        <f t="shared" si="44"/>
        <v>1</v>
      </c>
      <c r="S2701">
        <f>IF(T2701="",0,IFERROR(IF(VLOOKUP(T2701,T$38:T2700,1,0)&gt;0,0,0),1))</f>
        <v>0</v>
      </c>
      <c r="T2701" s="16">
        <f>IF(DATOS!J2664=P$39,DATOS!C2664,"")</f>
        <v>0</v>
      </c>
    </row>
    <row r="2702" spans="18:20">
      <c r="R2702">
        <f t="shared" si="44"/>
        <v>1</v>
      </c>
      <c r="S2702">
        <f>IF(T2702="",0,IFERROR(IF(VLOOKUP(T2702,T$38:T2701,1,0)&gt;0,0,0),1))</f>
        <v>0</v>
      </c>
      <c r="T2702" s="16">
        <f>IF(DATOS!J2665=P$39,DATOS!C2665,"")</f>
        <v>0</v>
      </c>
    </row>
    <row r="2703" spans="18:20">
      <c r="R2703">
        <f t="shared" si="44"/>
        <v>1</v>
      </c>
      <c r="S2703">
        <f>IF(T2703="",0,IFERROR(IF(VLOOKUP(T2703,T$38:T2702,1,0)&gt;0,0,0),1))</f>
        <v>0</v>
      </c>
      <c r="T2703" s="16">
        <f>IF(DATOS!J2666=P$39,DATOS!C2666,"")</f>
        <v>0</v>
      </c>
    </row>
    <row r="2704" spans="18:20">
      <c r="R2704">
        <f t="shared" si="44"/>
        <v>1</v>
      </c>
      <c r="S2704">
        <f>IF(T2704="",0,IFERROR(IF(VLOOKUP(T2704,T$38:T2703,1,0)&gt;0,0,0),1))</f>
        <v>0</v>
      </c>
      <c r="T2704" s="16">
        <f>IF(DATOS!J2667=P$39,DATOS!C2667,"")</f>
        <v>0</v>
      </c>
    </row>
    <row r="2705" spans="18:20">
      <c r="R2705">
        <f t="shared" si="44"/>
        <v>1</v>
      </c>
      <c r="S2705">
        <f>IF(T2705="",0,IFERROR(IF(VLOOKUP(T2705,T$38:T2704,1,0)&gt;0,0,0),1))</f>
        <v>0</v>
      </c>
      <c r="T2705" s="16">
        <f>IF(DATOS!J2668=P$39,DATOS!C2668,"")</f>
        <v>0</v>
      </c>
    </row>
    <row r="2706" spans="18:20">
      <c r="R2706">
        <f t="shared" si="44"/>
        <v>1</v>
      </c>
      <c r="S2706">
        <f>IF(T2706="",0,IFERROR(IF(VLOOKUP(T2706,T$38:T2705,1,0)&gt;0,0,0),1))</f>
        <v>0</v>
      </c>
      <c r="T2706" s="16">
        <f>IF(DATOS!J2669=P$39,DATOS!C2669,"")</f>
        <v>0</v>
      </c>
    </row>
    <row r="2707" spans="18:20">
      <c r="R2707">
        <f t="shared" si="44"/>
        <v>1</v>
      </c>
      <c r="S2707">
        <f>IF(T2707="",0,IFERROR(IF(VLOOKUP(T2707,T$38:T2706,1,0)&gt;0,0,0),1))</f>
        <v>0</v>
      </c>
      <c r="T2707" s="16">
        <f>IF(DATOS!J2670=P$39,DATOS!C2670,"")</f>
        <v>0</v>
      </c>
    </row>
    <row r="2708" spans="18:20">
      <c r="R2708">
        <f t="shared" si="44"/>
        <v>1</v>
      </c>
      <c r="S2708">
        <f>IF(T2708="",0,IFERROR(IF(VLOOKUP(T2708,T$38:T2707,1,0)&gt;0,0,0),1))</f>
        <v>0</v>
      </c>
      <c r="T2708" s="16">
        <f>IF(DATOS!J2671=P$39,DATOS!C2671,"")</f>
        <v>0</v>
      </c>
    </row>
    <row r="2709" spans="18:20">
      <c r="R2709">
        <f t="shared" si="44"/>
        <v>1</v>
      </c>
      <c r="S2709">
        <f>IF(T2709="",0,IFERROR(IF(VLOOKUP(T2709,T$38:T2708,1,0)&gt;0,0,0),1))</f>
        <v>0</v>
      </c>
      <c r="T2709" s="16">
        <f>IF(DATOS!J2672=P$39,DATOS!C2672,"")</f>
        <v>0</v>
      </c>
    </row>
    <row r="2710" spans="18:20">
      <c r="R2710">
        <f t="shared" si="44"/>
        <v>1</v>
      </c>
      <c r="S2710">
        <f>IF(T2710="",0,IFERROR(IF(VLOOKUP(T2710,T$38:T2709,1,0)&gt;0,0,0),1))</f>
        <v>0</v>
      </c>
      <c r="T2710" s="16">
        <f>IF(DATOS!J2673=P$39,DATOS!C2673,"")</f>
        <v>0</v>
      </c>
    </row>
    <row r="2711" spans="18:20">
      <c r="R2711">
        <f t="shared" si="44"/>
        <v>1</v>
      </c>
      <c r="S2711">
        <f>IF(T2711="",0,IFERROR(IF(VLOOKUP(T2711,T$38:T2710,1,0)&gt;0,0,0),1))</f>
        <v>0</v>
      </c>
      <c r="T2711" s="16">
        <f>IF(DATOS!J2674=P$39,DATOS!C2674,"")</f>
        <v>0</v>
      </c>
    </row>
    <row r="2712" spans="18:20">
      <c r="R2712">
        <f t="shared" si="44"/>
        <v>1</v>
      </c>
      <c r="S2712">
        <f>IF(T2712="",0,IFERROR(IF(VLOOKUP(T2712,T$38:T2711,1,0)&gt;0,0,0),1))</f>
        <v>0</v>
      </c>
      <c r="T2712" s="16">
        <f>IF(DATOS!J2675=P$39,DATOS!C2675,"")</f>
        <v>0</v>
      </c>
    </row>
    <row r="2713" spans="18:20">
      <c r="R2713">
        <f t="shared" si="44"/>
        <v>1</v>
      </c>
      <c r="S2713">
        <f>IF(T2713="",0,IFERROR(IF(VLOOKUP(T2713,T$38:T2712,1,0)&gt;0,0,0),1))</f>
        <v>0</v>
      </c>
      <c r="T2713" s="16">
        <f>IF(DATOS!J2676=P$39,DATOS!C2676,"")</f>
        <v>0</v>
      </c>
    </row>
    <row r="2714" spans="18:20">
      <c r="R2714">
        <f t="shared" si="44"/>
        <v>1</v>
      </c>
      <c r="S2714">
        <f>IF(T2714="",0,IFERROR(IF(VLOOKUP(T2714,T$38:T2713,1,0)&gt;0,0,0),1))</f>
        <v>0</v>
      </c>
      <c r="T2714" s="16">
        <f>IF(DATOS!J2677=P$39,DATOS!C2677,"")</f>
        <v>0</v>
      </c>
    </row>
    <row r="2715" spans="18:20">
      <c r="R2715">
        <f t="shared" si="44"/>
        <v>1</v>
      </c>
      <c r="S2715">
        <f>IF(T2715="",0,IFERROR(IF(VLOOKUP(T2715,T$38:T2714,1,0)&gt;0,0,0),1))</f>
        <v>0</v>
      </c>
      <c r="T2715" s="16">
        <f>IF(DATOS!J2678=P$39,DATOS!C2678,"")</f>
        <v>0</v>
      </c>
    </row>
    <row r="2716" spans="18:20">
      <c r="R2716">
        <f t="shared" si="44"/>
        <v>1</v>
      </c>
      <c r="S2716">
        <f>IF(T2716="",0,IFERROR(IF(VLOOKUP(T2716,T$38:T2715,1,0)&gt;0,0,0),1))</f>
        <v>0</v>
      </c>
      <c r="T2716" s="16">
        <f>IF(DATOS!J2679=P$39,DATOS!C2679,"")</f>
        <v>0</v>
      </c>
    </row>
    <row r="2717" spans="18:20">
      <c r="R2717">
        <f t="shared" si="44"/>
        <v>1</v>
      </c>
      <c r="S2717">
        <f>IF(T2717="",0,IFERROR(IF(VLOOKUP(T2717,T$38:T2716,1,0)&gt;0,0,0),1))</f>
        <v>0</v>
      </c>
      <c r="T2717" s="16">
        <f>IF(DATOS!J2680=P$39,DATOS!C2680,"")</f>
        <v>0</v>
      </c>
    </row>
    <row r="2718" spans="18:20">
      <c r="R2718">
        <f t="shared" si="44"/>
        <v>1</v>
      </c>
      <c r="S2718">
        <f>IF(T2718="",0,IFERROR(IF(VLOOKUP(T2718,T$38:T2717,1,0)&gt;0,0,0),1))</f>
        <v>0</v>
      </c>
      <c r="T2718" s="16">
        <f>IF(DATOS!J2681=P$39,DATOS!C2681,"")</f>
        <v>0</v>
      </c>
    </row>
    <row r="2719" spans="18:20">
      <c r="R2719">
        <f t="shared" si="44"/>
        <v>1</v>
      </c>
      <c r="S2719">
        <f>IF(T2719="",0,IFERROR(IF(VLOOKUP(T2719,T$38:T2718,1,0)&gt;0,0,0),1))</f>
        <v>0</v>
      </c>
      <c r="T2719" s="16">
        <f>IF(DATOS!J2682=P$39,DATOS!C2682,"")</f>
        <v>0</v>
      </c>
    </row>
    <row r="2720" spans="18:20">
      <c r="R2720">
        <f t="shared" si="44"/>
        <v>1</v>
      </c>
      <c r="S2720">
        <f>IF(T2720="",0,IFERROR(IF(VLOOKUP(T2720,T$38:T2719,1,0)&gt;0,0,0),1))</f>
        <v>0</v>
      </c>
      <c r="T2720" s="16">
        <f>IF(DATOS!J2683=P$39,DATOS!C2683,"")</f>
        <v>0</v>
      </c>
    </row>
    <row r="2721" spans="18:20">
      <c r="R2721">
        <f t="shared" si="44"/>
        <v>1</v>
      </c>
      <c r="S2721">
        <f>IF(T2721="",0,IFERROR(IF(VLOOKUP(T2721,T$38:T2720,1,0)&gt;0,0,0),1))</f>
        <v>0</v>
      </c>
      <c r="T2721" s="16">
        <f>IF(DATOS!J2684=P$39,DATOS!C2684,"")</f>
        <v>0</v>
      </c>
    </row>
    <row r="2722" spans="18:20">
      <c r="R2722">
        <f t="shared" si="44"/>
        <v>1</v>
      </c>
      <c r="S2722">
        <f>IF(T2722="",0,IFERROR(IF(VLOOKUP(T2722,T$38:T2721,1,0)&gt;0,0,0),1))</f>
        <v>0</v>
      </c>
      <c r="T2722" s="16">
        <f>IF(DATOS!J2685=P$39,DATOS!C2685,"")</f>
        <v>0</v>
      </c>
    </row>
    <row r="2723" spans="18:20">
      <c r="R2723">
        <f t="shared" si="44"/>
        <v>1</v>
      </c>
      <c r="S2723">
        <f>IF(T2723="",0,IFERROR(IF(VLOOKUP(T2723,T$38:T2722,1,0)&gt;0,0,0),1))</f>
        <v>0</v>
      </c>
      <c r="T2723" s="16">
        <f>IF(DATOS!J2686=P$39,DATOS!C2686,"")</f>
        <v>0</v>
      </c>
    </row>
    <row r="2724" spans="18:20">
      <c r="R2724">
        <f t="shared" si="44"/>
        <v>1</v>
      </c>
      <c r="S2724">
        <f>IF(T2724="",0,IFERROR(IF(VLOOKUP(T2724,T$38:T2723,1,0)&gt;0,0,0),1))</f>
        <v>0</v>
      </c>
      <c r="T2724" s="16">
        <f>IF(DATOS!J2687=P$39,DATOS!C2687,"")</f>
        <v>0</v>
      </c>
    </row>
    <row r="2725" spans="18:20">
      <c r="R2725">
        <f t="shared" si="44"/>
        <v>1</v>
      </c>
      <c r="S2725">
        <f>IF(T2725="",0,IFERROR(IF(VLOOKUP(T2725,T$38:T2724,1,0)&gt;0,0,0),1))</f>
        <v>0</v>
      </c>
      <c r="T2725" s="16">
        <f>IF(DATOS!J2688=P$39,DATOS!C2688,"")</f>
        <v>0</v>
      </c>
    </row>
    <row r="2726" spans="18:20">
      <c r="R2726">
        <f t="shared" si="44"/>
        <v>1</v>
      </c>
      <c r="S2726">
        <f>IF(T2726="",0,IFERROR(IF(VLOOKUP(T2726,T$38:T2725,1,0)&gt;0,0,0),1))</f>
        <v>0</v>
      </c>
      <c r="T2726" s="16">
        <f>IF(DATOS!J2689=P$39,DATOS!C2689,"")</f>
        <v>0</v>
      </c>
    </row>
    <row r="2727" spans="18:20">
      <c r="R2727">
        <f t="shared" ref="R2727:R2790" si="45">R2726+S2727</f>
        <v>1</v>
      </c>
      <c r="S2727">
        <f>IF(T2727="",0,IFERROR(IF(VLOOKUP(T2727,T$38:T2726,1,0)&gt;0,0,0),1))</f>
        <v>0</v>
      </c>
      <c r="T2727" s="16">
        <f>IF(DATOS!J2690=P$39,DATOS!C2690,"")</f>
        <v>0</v>
      </c>
    </row>
    <row r="2728" spans="18:20">
      <c r="R2728">
        <f t="shared" si="45"/>
        <v>1</v>
      </c>
      <c r="S2728">
        <f>IF(T2728="",0,IFERROR(IF(VLOOKUP(T2728,T$38:T2727,1,0)&gt;0,0,0),1))</f>
        <v>0</v>
      </c>
      <c r="T2728" s="16">
        <f>IF(DATOS!J2691=P$39,DATOS!C2691,"")</f>
        <v>0</v>
      </c>
    </row>
    <row r="2729" spans="18:20">
      <c r="R2729">
        <f t="shared" si="45"/>
        <v>1</v>
      </c>
      <c r="S2729">
        <f>IF(T2729="",0,IFERROR(IF(VLOOKUP(T2729,T$38:T2728,1,0)&gt;0,0,0),1))</f>
        <v>0</v>
      </c>
      <c r="T2729" s="16">
        <f>IF(DATOS!J2692=P$39,DATOS!C2692,"")</f>
        <v>0</v>
      </c>
    </row>
    <row r="2730" spans="18:20">
      <c r="R2730">
        <f t="shared" si="45"/>
        <v>1</v>
      </c>
      <c r="S2730">
        <f>IF(T2730="",0,IFERROR(IF(VLOOKUP(T2730,T$38:T2729,1,0)&gt;0,0,0),1))</f>
        <v>0</v>
      </c>
      <c r="T2730" s="16">
        <f>IF(DATOS!J2693=P$39,DATOS!C2693,"")</f>
        <v>0</v>
      </c>
    </row>
    <row r="2731" spans="18:20">
      <c r="R2731">
        <f t="shared" si="45"/>
        <v>1</v>
      </c>
      <c r="S2731">
        <f>IF(T2731="",0,IFERROR(IF(VLOOKUP(T2731,T$38:T2730,1,0)&gt;0,0,0),1))</f>
        <v>0</v>
      </c>
      <c r="T2731" s="16">
        <f>IF(DATOS!J2694=P$39,DATOS!C2694,"")</f>
        <v>0</v>
      </c>
    </row>
    <row r="2732" spans="18:20">
      <c r="R2732">
        <f t="shared" si="45"/>
        <v>1</v>
      </c>
      <c r="S2732">
        <f>IF(T2732="",0,IFERROR(IF(VLOOKUP(T2732,T$38:T2731,1,0)&gt;0,0,0),1))</f>
        <v>0</v>
      </c>
      <c r="T2732" s="16">
        <f>IF(DATOS!J2695=P$39,DATOS!C2695,"")</f>
        <v>0</v>
      </c>
    </row>
    <row r="2733" spans="18:20">
      <c r="R2733">
        <f t="shared" si="45"/>
        <v>1</v>
      </c>
      <c r="S2733">
        <f>IF(T2733="",0,IFERROR(IF(VLOOKUP(T2733,T$38:T2732,1,0)&gt;0,0,0),1))</f>
        <v>0</v>
      </c>
      <c r="T2733" s="16">
        <f>IF(DATOS!J2696=P$39,DATOS!C2696,"")</f>
        <v>0</v>
      </c>
    </row>
    <row r="2734" spans="18:20">
      <c r="R2734">
        <f t="shared" si="45"/>
        <v>1</v>
      </c>
      <c r="S2734">
        <f>IF(T2734="",0,IFERROR(IF(VLOOKUP(T2734,T$38:T2733,1,0)&gt;0,0,0),1))</f>
        <v>0</v>
      </c>
      <c r="T2734" s="16">
        <f>IF(DATOS!J2697=P$39,DATOS!C2697,"")</f>
        <v>0</v>
      </c>
    </row>
    <row r="2735" spans="18:20">
      <c r="R2735">
        <f t="shared" si="45"/>
        <v>1</v>
      </c>
      <c r="S2735">
        <f>IF(T2735="",0,IFERROR(IF(VLOOKUP(T2735,T$38:T2734,1,0)&gt;0,0,0),1))</f>
        <v>0</v>
      </c>
      <c r="T2735" s="16">
        <f>IF(DATOS!J2698=P$39,DATOS!C2698,"")</f>
        <v>0</v>
      </c>
    </row>
    <row r="2736" spans="18:20">
      <c r="R2736">
        <f t="shared" si="45"/>
        <v>1</v>
      </c>
      <c r="S2736">
        <f>IF(T2736="",0,IFERROR(IF(VLOOKUP(T2736,T$38:T2735,1,0)&gt;0,0,0),1))</f>
        <v>0</v>
      </c>
      <c r="T2736" s="16">
        <f>IF(DATOS!J2699=P$39,DATOS!C2699,"")</f>
        <v>0</v>
      </c>
    </row>
    <row r="2737" spans="18:20">
      <c r="R2737">
        <f t="shared" si="45"/>
        <v>1</v>
      </c>
      <c r="S2737">
        <f>IF(T2737="",0,IFERROR(IF(VLOOKUP(T2737,T$38:T2736,1,0)&gt;0,0,0),1))</f>
        <v>0</v>
      </c>
      <c r="T2737" s="16">
        <f>IF(DATOS!J2700=P$39,DATOS!C2700,"")</f>
        <v>0</v>
      </c>
    </row>
    <row r="2738" spans="18:20">
      <c r="R2738">
        <f t="shared" si="45"/>
        <v>1</v>
      </c>
      <c r="S2738">
        <f>IF(T2738="",0,IFERROR(IF(VLOOKUP(T2738,T$38:T2737,1,0)&gt;0,0,0),1))</f>
        <v>0</v>
      </c>
      <c r="T2738" s="16">
        <f>IF(DATOS!J2701=P$39,DATOS!C2701,"")</f>
        <v>0</v>
      </c>
    </row>
    <row r="2739" spans="18:20">
      <c r="R2739">
        <f t="shared" si="45"/>
        <v>1</v>
      </c>
      <c r="S2739">
        <f>IF(T2739="",0,IFERROR(IF(VLOOKUP(T2739,T$38:T2738,1,0)&gt;0,0,0),1))</f>
        <v>0</v>
      </c>
      <c r="T2739" s="16">
        <f>IF(DATOS!J2702=P$39,DATOS!C2702,"")</f>
        <v>0</v>
      </c>
    </row>
    <row r="2740" spans="18:20">
      <c r="R2740">
        <f t="shared" si="45"/>
        <v>1</v>
      </c>
      <c r="S2740">
        <f>IF(T2740="",0,IFERROR(IF(VLOOKUP(T2740,T$38:T2739,1,0)&gt;0,0,0),1))</f>
        <v>0</v>
      </c>
      <c r="T2740" s="16">
        <f>IF(DATOS!J2703=P$39,DATOS!C2703,"")</f>
        <v>0</v>
      </c>
    </row>
    <row r="2741" spans="18:20">
      <c r="R2741">
        <f t="shared" si="45"/>
        <v>1</v>
      </c>
      <c r="S2741">
        <f>IF(T2741="",0,IFERROR(IF(VLOOKUP(T2741,T$38:T2740,1,0)&gt;0,0,0),1))</f>
        <v>0</v>
      </c>
      <c r="T2741" s="16">
        <f>IF(DATOS!J2704=P$39,DATOS!C2704,"")</f>
        <v>0</v>
      </c>
    </row>
    <row r="2742" spans="18:20">
      <c r="R2742">
        <f t="shared" si="45"/>
        <v>1</v>
      </c>
      <c r="S2742">
        <f>IF(T2742="",0,IFERROR(IF(VLOOKUP(T2742,T$38:T2741,1,0)&gt;0,0,0),1))</f>
        <v>0</v>
      </c>
      <c r="T2742" s="16">
        <f>IF(DATOS!J2705=P$39,DATOS!C2705,"")</f>
        <v>0</v>
      </c>
    </row>
    <row r="2743" spans="18:20">
      <c r="R2743">
        <f t="shared" si="45"/>
        <v>1</v>
      </c>
      <c r="S2743">
        <f>IF(T2743="",0,IFERROR(IF(VLOOKUP(T2743,T$38:T2742,1,0)&gt;0,0,0),1))</f>
        <v>0</v>
      </c>
      <c r="T2743" s="16">
        <f>IF(DATOS!J2706=P$39,DATOS!C2706,"")</f>
        <v>0</v>
      </c>
    </row>
    <row r="2744" spans="18:20">
      <c r="R2744">
        <f t="shared" si="45"/>
        <v>1</v>
      </c>
      <c r="S2744">
        <f>IF(T2744="",0,IFERROR(IF(VLOOKUP(T2744,T$38:T2743,1,0)&gt;0,0,0),1))</f>
        <v>0</v>
      </c>
      <c r="T2744" s="16">
        <f>IF(DATOS!J2707=P$39,DATOS!C2707,"")</f>
        <v>0</v>
      </c>
    </row>
    <row r="2745" spans="18:20">
      <c r="R2745">
        <f t="shared" si="45"/>
        <v>1</v>
      </c>
      <c r="S2745">
        <f>IF(T2745="",0,IFERROR(IF(VLOOKUP(T2745,T$38:T2744,1,0)&gt;0,0,0),1))</f>
        <v>0</v>
      </c>
      <c r="T2745" s="16">
        <f>IF(DATOS!J2708=P$39,DATOS!C2708,"")</f>
        <v>0</v>
      </c>
    </row>
    <row r="2746" spans="18:20">
      <c r="R2746">
        <f t="shared" si="45"/>
        <v>1</v>
      </c>
      <c r="S2746">
        <f>IF(T2746="",0,IFERROR(IF(VLOOKUP(T2746,T$38:T2745,1,0)&gt;0,0,0),1))</f>
        <v>0</v>
      </c>
      <c r="T2746" s="16">
        <f>IF(DATOS!J2709=P$39,DATOS!C2709,"")</f>
        <v>0</v>
      </c>
    </row>
    <row r="2747" spans="18:20">
      <c r="R2747">
        <f t="shared" si="45"/>
        <v>1</v>
      </c>
      <c r="S2747">
        <f>IF(T2747="",0,IFERROR(IF(VLOOKUP(T2747,T$38:T2746,1,0)&gt;0,0,0),1))</f>
        <v>0</v>
      </c>
      <c r="T2747" s="16">
        <f>IF(DATOS!J2710=P$39,DATOS!C2710,"")</f>
        <v>0</v>
      </c>
    </row>
    <row r="2748" spans="18:20">
      <c r="R2748">
        <f t="shared" si="45"/>
        <v>1</v>
      </c>
      <c r="S2748">
        <f>IF(T2748="",0,IFERROR(IF(VLOOKUP(T2748,T$38:T2747,1,0)&gt;0,0,0),1))</f>
        <v>0</v>
      </c>
      <c r="T2748" s="16">
        <f>IF(DATOS!J2711=P$39,DATOS!C2711,"")</f>
        <v>0</v>
      </c>
    </row>
    <row r="2749" spans="18:20">
      <c r="R2749">
        <f t="shared" si="45"/>
        <v>1</v>
      </c>
      <c r="S2749">
        <f>IF(T2749="",0,IFERROR(IF(VLOOKUP(T2749,T$38:T2748,1,0)&gt;0,0,0),1))</f>
        <v>0</v>
      </c>
      <c r="T2749" s="16">
        <f>IF(DATOS!J2712=P$39,DATOS!C2712,"")</f>
        <v>0</v>
      </c>
    </row>
    <row r="2750" spans="18:20">
      <c r="R2750">
        <f t="shared" si="45"/>
        <v>1</v>
      </c>
      <c r="S2750">
        <f>IF(T2750="",0,IFERROR(IF(VLOOKUP(T2750,T$38:T2749,1,0)&gt;0,0,0),1))</f>
        <v>0</v>
      </c>
      <c r="T2750" s="16">
        <f>IF(DATOS!J2713=P$39,DATOS!C2713,"")</f>
        <v>0</v>
      </c>
    </row>
    <row r="2751" spans="18:20">
      <c r="R2751">
        <f t="shared" si="45"/>
        <v>1</v>
      </c>
      <c r="S2751">
        <f>IF(T2751="",0,IFERROR(IF(VLOOKUP(T2751,T$38:T2750,1,0)&gt;0,0,0),1))</f>
        <v>0</v>
      </c>
      <c r="T2751" s="16">
        <f>IF(DATOS!J2714=P$39,DATOS!C2714,"")</f>
        <v>0</v>
      </c>
    </row>
    <row r="2752" spans="18:20">
      <c r="R2752">
        <f t="shared" si="45"/>
        <v>1</v>
      </c>
      <c r="S2752">
        <f>IF(T2752="",0,IFERROR(IF(VLOOKUP(T2752,T$38:T2751,1,0)&gt;0,0,0),1))</f>
        <v>0</v>
      </c>
      <c r="T2752" s="16">
        <f>IF(DATOS!J2715=P$39,DATOS!C2715,"")</f>
        <v>0</v>
      </c>
    </row>
    <row r="2753" spans="18:20">
      <c r="R2753">
        <f t="shared" si="45"/>
        <v>1</v>
      </c>
      <c r="S2753">
        <f>IF(T2753="",0,IFERROR(IF(VLOOKUP(T2753,T$38:T2752,1,0)&gt;0,0,0),1))</f>
        <v>0</v>
      </c>
      <c r="T2753" s="16">
        <f>IF(DATOS!J2716=P$39,DATOS!C2716,"")</f>
        <v>0</v>
      </c>
    </row>
    <row r="2754" spans="18:20">
      <c r="R2754">
        <f t="shared" si="45"/>
        <v>1</v>
      </c>
      <c r="S2754">
        <f>IF(T2754="",0,IFERROR(IF(VLOOKUP(T2754,T$38:T2753,1,0)&gt;0,0,0),1))</f>
        <v>0</v>
      </c>
      <c r="T2754" s="16">
        <f>IF(DATOS!J2717=P$39,DATOS!C2717,"")</f>
        <v>0</v>
      </c>
    </row>
    <row r="2755" spans="18:20">
      <c r="R2755">
        <f t="shared" si="45"/>
        <v>1</v>
      </c>
      <c r="S2755">
        <f>IF(T2755="",0,IFERROR(IF(VLOOKUP(T2755,T$38:T2754,1,0)&gt;0,0,0),1))</f>
        <v>0</v>
      </c>
      <c r="T2755" s="16">
        <f>IF(DATOS!J2718=P$39,DATOS!C2718,"")</f>
        <v>0</v>
      </c>
    </row>
    <row r="2756" spans="18:20">
      <c r="R2756">
        <f t="shared" si="45"/>
        <v>1</v>
      </c>
      <c r="S2756">
        <f>IF(T2756="",0,IFERROR(IF(VLOOKUP(T2756,T$38:T2755,1,0)&gt;0,0,0),1))</f>
        <v>0</v>
      </c>
      <c r="T2756" s="16">
        <f>IF(DATOS!J2719=P$39,DATOS!C2719,"")</f>
        <v>0</v>
      </c>
    </row>
    <row r="2757" spans="18:20">
      <c r="R2757">
        <f t="shared" si="45"/>
        <v>1</v>
      </c>
      <c r="S2757">
        <f>IF(T2757="",0,IFERROR(IF(VLOOKUP(T2757,T$38:T2756,1,0)&gt;0,0,0),1))</f>
        <v>0</v>
      </c>
      <c r="T2757" s="16">
        <f>IF(DATOS!J2720=P$39,DATOS!C2720,"")</f>
        <v>0</v>
      </c>
    </row>
    <row r="2758" spans="18:20">
      <c r="R2758">
        <f t="shared" si="45"/>
        <v>1</v>
      </c>
      <c r="S2758">
        <f>IF(T2758="",0,IFERROR(IF(VLOOKUP(T2758,T$38:T2757,1,0)&gt;0,0,0),1))</f>
        <v>0</v>
      </c>
      <c r="T2758" s="16">
        <f>IF(DATOS!J2721=P$39,DATOS!C2721,"")</f>
        <v>0</v>
      </c>
    </row>
    <row r="2759" spans="18:20">
      <c r="R2759">
        <f t="shared" si="45"/>
        <v>1</v>
      </c>
      <c r="S2759">
        <f>IF(T2759="",0,IFERROR(IF(VLOOKUP(T2759,T$38:T2758,1,0)&gt;0,0,0),1))</f>
        <v>0</v>
      </c>
      <c r="T2759" s="16">
        <f>IF(DATOS!J2722=P$39,DATOS!C2722,"")</f>
        <v>0</v>
      </c>
    </row>
    <row r="2760" spans="18:20">
      <c r="R2760">
        <f t="shared" si="45"/>
        <v>1</v>
      </c>
      <c r="S2760">
        <f>IF(T2760="",0,IFERROR(IF(VLOOKUP(T2760,T$38:T2759,1,0)&gt;0,0,0),1))</f>
        <v>0</v>
      </c>
      <c r="T2760" s="16">
        <f>IF(DATOS!J2723=P$39,DATOS!C2723,"")</f>
        <v>0</v>
      </c>
    </row>
    <row r="2761" spans="18:20">
      <c r="R2761">
        <f t="shared" si="45"/>
        <v>1</v>
      </c>
      <c r="S2761">
        <f>IF(T2761="",0,IFERROR(IF(VLOOKUP(T2761,T$38:T2760,1,0)&gt;0,0,0),1))</f>
        <v>0</v>
      </c>
      <c r="T2761" s="16">
        <f>IF(DATOS!J2724=P$39,DATOS!C2724,"")</f>
        <v>0</v>
      </c>
    </row>
    <row r="2762" spans="18:20">
      <c r="R2762">
        <f t="shared" si="45"/>
        <v>1</v>
      </c>
      <c r="S2762">
        <f>IF(T2762="",0,IFERROR(IF(VLOOKUP(T2762,T$38:T2761,1,0)&gt;0,0,0),1))</f>
        <v>0</v>
      </c>
      <c r="T2762" s="16">
        <f>IF(DATOS!J2725=P$39,DATOS!C2725,"")</f>
        <v>0</v>
      </c>
    </row>
    <row r="2763" spans="18:20">
      <c r="R2763">
        <f t="shared" si="45"/>
        <v>1</v>
      </c>
      <c r="S2763">
        <f>IF(T2763="",0,IFERROR(IF(VLOOKUP(T2763,T$38:T2762,1,0)&gt;0,0,0),1))</f>
        <v>0</v>
      </c>
      <c r="T2763" s="16">
        <f>IF(DATOS!J2726=P$39,DATOS!C2726,"")</f>
        <v>0</v>
      </c>
    </row>
    <row r="2764" spans="18:20">
      <c r="R2764">
        <f t="shared" si="45"/>
        <v>1</v>
      </c>
      <c r="S2764">
        <f>IF(T2764="",0,IFERROR(IF(VLOOKUP(T2764,T$38:T2763,1,0)&gt;0,0,0),1))</f>
        <v>0</v>
      </c>
      <c r="T2764" s="16">
        <f>IF(DATOS!J2727=P$39,DATOS!C2727,"")</f>
        <v>0</v>
      </c>
    </row>
    <row r="2765" spans="18:20">
      <c r="R2765">
        <f t="shared" si="45"/>
        <v>1</v>
      </c>
      <c r="S2765">
        <f>IF(T2765="",0,IFERROR(IF(VLOOKUP(T2765,T$38:T2764,1,0)&gt;0,0,0),1))</f>
        <v>0</v>
      </c>
      <c r="T2765" s="16">
        <f>IF(DATOS!J2728=P$39,DATOS!C2728,"")</f>
        <v>0</v>
      </c>
    </row>
    <row r="2766" spans="18:20">
      <c r="R2766">
        <f t="shared" si="45"/>
        <v>1</v>
      </c>
      <c r="S2766">
        <f>IF(T2766="",0,IFERROR(IF(VLOOKUP(T2766,T$38:T2765,1,0)&gt;0,0,0),1))</f>
        <v>0</v>
      </c>
      <c r="T2766" s="16">
        <f>IF(DATOS!J2729=P$39,DATOS!C2729,"")</f>
        <v>0</v>
      </c>
    </row>
    <row r="2767" spans="18:20">
      <c r="R2767">
        <f t="shared" si="45"/>
        <v>1</v>
      </c>
      <c r="S2767">
        <f>IF(T2767="",0,IFERROR(IF(VLOOKUP(T2767,T$38:T2766,1,0)&gt;0,0,0),1))</f>
        <v>0</v>
      </c>
      <c r="T2767" s="16">
        <f>IF(DATOS!J2730=P$39,DATOS!C2730,"")</f>
        <v>0</v>
      </c>
    </row>
    <row r="2768" spans="18:20">
      <c r="R2768">
        <f t="shared" si="45"/>
        <v>1</v>
      </c>
      <c r="S2768">
        <f>IF(T2768="",0,IFERROR(IF(VLOOKUP(T2768,T$38:T2767,1,0)&gt;0,0,0),1))</f>
        <v>0</v>
      </c>
      <c r="T2768" s="16">
        <f>IF(DATOS!J2731=P$39,DATOS!C2731,"")</f>
        <v>0</v>
      </c>
    </row>
    <row r="2769" spans="18:20">
      <c r="R2769">
        <f t="shared" si="45"/>
        <v>1</v>
      </c>
      <c r="S2769">
        <f>IF(T2769="",0,IFERROR(IF(VLOOKUP(T2769,T$38:T2768,1,0)&gt;0,0,0),1))</f>
        <v>0</v>
      </c>
      <c r="T2769" s="16">
        <f>IF(DATOS!J2732=P$39,DATOS!C2732,"")</f>
        <v>0</v>
      </c>
    </row>
    <row r="2770" spans="18:20">
      <c r="R2770">
        <f t="shared" si="45"/>
        <v>1</v>
      </c>
      <c r="S2770">
        <f>IF(T2770="",0,IFERROR(IF(VLOOKUP(T2770,T$38:T2769,1,0)&gt;0,0,0),1))</f>
        <v>0</v>
      </c>
      <c r="T2770" s="16">
        <f>IF(DATOS!J2733=P$39,DATOS!C2733,"")</f>
        <v>0</v>
      </c>
    </row>
    <row r="2771" spans="18:20">
      <c r="R2771">
        <f t="shared" si="45"/>
        <v>1</v>
      </c>
      <c r="S2771">
        <f>IF(T2771="",0,IFERROR(IF(VLOOKUP(T2771,T$38:T2770,1,0)&gt;0,0,0),1))</f>
        <v>0</v>
      </c>
      <c r="T2771" s="16">
        <f>IF(DATOS!J2734=P$39,DATOS!C2734,"")</f>
        <v>0</v>
      </c>
    </row>
    <row r="2772" spans="18:20">
      <c r="R2772">
        <f t="shared" si="45"/>
        <v>1</v>
      </c>
      <c r="S2772">
        <f>IF(T2772="",0,IFERROR(IF(VLOOKUP(T2772,T$38:T2771,1,0)&gt;0,0,0),1))</f>
        <v>0</v>
      </c>
      <c r="T2772" s="16">
        <f>IF(DATOS!J2735=P$39,DATOS!C2735,"")</f>
        <v>0</v>
      </c>
    </row>
    <row r="2773" spans="18:20">
      <c r="R2773">
        <f t="shared" si="45"/>
        <v>1</v>
      </c>
      <c r="S2773">
        <f>IF(T2773="",0,IFERROR(IF(VLOOKUP(T2773,T$38:T2772,1,0)&gt;0,0,0),1))</f>
        <v>0</v>
      </c>
      <c r="T2773" s="16">
        <f>IF(DATOS!J2736=P$39,DATOS!C2736,"")</f>
        <v>0</v>
      </c>
    </row>
    <row r="2774" spans="18:20">
      <c r="R2774">
        <f t="shared" si="45"/>
        <v>1</v>
      </c>
      <c r="S2774">
        <f>IF(T2774="",0,IFERROR(IF(VLOOKUP(T2774,T$38:T2773,1,0)&gt;0,0,0),1))</f>
        <v>0</v>
      </c>
      <c r="T2774" s="16">
        <f>IF(DATOS!J2737=P$39,DATOS!C2737,"")</f>
        <v>0</v>
      </c>
    </row>
    <row r="2775" spans="18:20">
      <c r="R2775">
        <f t="shared" si="45"/>
        <v>1</v>
      </c>
      <c r="S2775">
        <f>IF(T2775="",0,IFERROR(IF(VLOOKUP(T2775,T$38:T2774,1,0)&gt;0,0,0),1))</f>
        <v>0</v>
      </c>
      <c r="T2775" s="16">
        <f>IF(DATOS!J2738=P$39,DATOS!C2738,"")</f>
        <v>0</v>
      </c>
    </row>
    <row r="2776" spans="18:20">
      <c r="R2776">
        <f t="shared" si="45"/>
        <v>1</v>
      </c>
      <c r="S2776">
        <f>IF(T2776="",0,IFERROR(IF(VLOOKUP(T2776,T$38:T2775,1,0)&gt;0,0,0),1))</f>
        <v>0</v>
      </c>
      <c r="T2776" s="16">
        <f>IF(DATOS!J2739=P$39,DATOS!C2739,"")</f>
        <v>0</v>
      </c>
    </row>
    <row r="2777" spans="18:20">
      <c r="R2777">
        <f t="shared" si="45"/>
        <v>1</v>
      </c>
      <c r="S2777">
        <f>IF(T2777="",0,IFERROR(IF(VLOOKUP(T2777,T$38:T2776,1,0)&gt;0,0,0),1))</f>
        <v>0</v>
      </c>
      <c r="T2777" s="16">
        <f>IF(DATOS!J2740=P$39,DATOS!C2740,"")</f>
        <v>0</v>
      </c>
    </row>
    <row r="2778" spans="18:20">
      <c r="R2778">
        <f t="shared" si="45"/>
        <v>1</v>
      </c>
      <c r="S2778">
        <f>IF(T2778="",0,IFERROR(IF(VLOOKUP(T2778,T$38:T2777,1,0)&gt;0,0,0),1))</f>
        <v>0</v>
      </c>
      <c r="T2778" s="16">
        <f>IF(DATOS!J2741=P$39,DATOS!C2741,"")</f>
        <v>0</v>
      </c>
    </row>
    <row r="2779" spans="18:20">
      <c r="R2779">
        <f t="shared" si="45"/>
        <v>1</v>
      </c>
      <c r="S2779">
        <f>IF(T2779="",0,IFERROR(IF(VLOOKUP(T2779,T$38:T2778,1,0)&gt;0,0,0),1))</f>
        <v>0</v>
      </c>
      <c r="T2779" s="16">
        <f>IF(DATOS!J2742=P$39,DATOS!C2742,"")</f>
        <v>0</v>
      </c>
    </row>
    <row r="2780" spans="18:20">
      <c r="R2780">
        <f t="shared" si="45"/>
        <v>1</v>
      </c>
      <c r="S2780">
        <f>IF(T2780="",0,IFERROR(IF(VLOOKUP(T2780,T$38:T2779,1,0)&gt;0,0,0),1))</f>
        <v>0</v>
      </c>
      <c r="T2780" s="16">
        <f>IF(DATOS!J2743=P$39,DATOS!C2743,"")</f>
        <v>0</v>
      </c>
    </row>
    <row r="2781" spans="18:20">
      <c r="R2781">
        <f t="shared" si="45"/>
        <v>1</v>
      </c>
      <c r="S2781">
        <f>IF(T2781="",0,IFERROR(IF(VLOOKUP(T2781,T$38:T2780,1,0)&gt;0,0,0),1))</f>
        <v>0</v>
      </c>
      <c r="T2781" s="16">
        <f>IF(DATOS!J2744=P$39,DATOS!C2744,"")</f>
        <v>0</v>
      </c>
    </row>
    <row r="2782" spans="18:20">
      <c r="R2782">
        <f t="shared" si="45"/>
        <v>1</v>
      </c>
      <c r="S2782">
        <f>IF(T2782="",0,IFERROR(IF(VLOOKUP(T2782,T$38:T2781,1,0)&gt;0,0,0),1))</f>
        <v>0</v>
      </c>
      <c r="T2782" s="16">
        <f>IF(DATOS!J2745=P$39,DATOS!C2745,"")</f>
        <v>0</v>
      </c>
    </row>
    <row r="2783" spans="18:20">
      <c r="R2783">
        <f t="shared" si="45"/>
        <v>1</v>
      </c>
      <c r="S2783">
        <f>IF(T2783="",0,IFERROR(IF(VLOOKUP(T2783,T$38:T2782,1,0)&gt;0,0,0),1))</f>
        <v>0</v>
      </c>
      <c r="T2783" s="16">
        <f>IF(DATOS!J2746=P$39,DATOS!C2746,"")</f>
        <v>0</v>
      </c>
    </row>
    <row r="2784" spans="18:20">
      <c r="R2784">
        <f t="shared" si="45"/>
        <v>1</v>
      </c>
      <c r="S2784">
        <f>IF(T2784="",0,IFERROR(IF(VLOOKUP(T2784,T$38:T2783,1,0)&gt;0,0,0),1))</f>
        <v>0</v>
      </c>
      <c r="T2784" s="16">
        <f>IF(DATOS!J2747=P$39,DATOS!C2747,"")</f>
        <v>0</v>
      </c>
    </row>
    <row r="2785" spans="18:20">
      <c r="R2785">
        <f t="shared" si="45"/>
        <v>1</v>
      </c>
      <c r="S2785">
        <f>IF(T2785="",0,IFERROR(IF(VLOOKUP(T2785,T$38:T2784,1,0)&gt;0,0,0),1))</f>
        <v>0</v>
      </c>
      <c r="T2785" s="16">
        <f>IF(DATOS!J2748=P$39,DATOS!C2748,"")</f>
        <v>0</v>
      </c>
    </row>
    <row r="2786" spans="18:20">
      <c r="R2786">
        <f t="shared" si="45"/>
        <v>1</v>
      </c>
      <c r="S2786">
        <f>IF(T2786="",0,IFERROR(IF(VLOOKUP(T2786,T$38:T2785,1,0)&gt;0,0,0),1))</f>
        <v>0</v>
      </c>
      <c r="T2786" s="16">
        <f>IF(DATOS!J2749=P$39,DATOS!C2749,"")</f>
        <v>0</v>
      </c>
    </row>
    <row r="2787" spans="18:20">
      <c r="R2787">
        <f t="shared" si="45"/>
        <v>1</v>
      </c>
      <c r="S2787">
        <f>IF(T2787="",0,IFERROR(IF(VLOOKUP(T2787,T$38:T2786,1,0)&gt;0,0,0),1))</f>
        <v>0</v>
      </c>
      <c r="T2787" s="16">
        <f>IF(DATOS!J2750=P$39,DATOS!C2750,"")</f>
        <v>0</v>
      </c>
    </row>
    <row r="2788" spans="18:20">
      <c r="R2788">
        <f t="shared" si="45"/>
        <v>1</v>
      </c>
      <c r="S2788">
        <f>IF(T2788="",0,IFERROR(IF(VLOOKUP(T2788,T$38:T2787,1,0)&gt;0,0,0),1))</f>
        <v>0</v>
      </c>
      <c r="T2788" s="16">
        <f>IF(DATOS!J2751=P$39,DATOS!C2751,"")</f>
        <v>0</v>
      </c>
    </row>
    <row r="2789" spans="18:20">
      <c r="R2789">
        <f t="shared" si="45"/>
        <v>1</v>
      </c>
      <c r="S2789">
        <f>IF(T2789="",0,IFERROR(IF(VLOOKUP(T2789,T$38:T2788,1,0)&gt;0,0,0),1))</f>
        <v>0</v>
      </c>
      <c r="T2789" s="16">
        <f>IF(DATOS!J2752=P$39,DATOS!C2752,"")</f>
        <v>0</v>
      </c>
    </row>
    <row r="2790" spans="18:20">
      <c r="R2790">
        <f t="shared" si="45"/>
        <v>1</v>
      </c>
      <c r="S2790">
        <f>IF(T2790="",0,IFERROR(IF(VLOOKUP(T2790,T$38:T2789,1,0)&gt;0,0,0),1))</f>
        <v>0</v>
      </c>
      <c r="T2790" s="16">
        <f>IF(DATOS!J2753=P$39,DATOS!C2753,"")</f>
        <v>0</v>
      </c>
    </row>
    <row r="2791" spans="18:20">
      <c r="R2791">
        <f t="shared" ref="R2791:R2854" si="46">R2790+S2791</f>
        <v>1</v>
      </c>
      <c r="S2791">
        <f>IF(T2791="",0,IFERROR(IF(VLOOKUP(T2791,T$38:T2790,1,0)&gt;0,0,0),1))</f>
        <v>0</v>
      </c>
      <c r="T2791" s="16">
        <f>IF(DATOS!J2754=P$39,DATOS!C2754,"")</f>
        <v>0</v>
      </c>
    </row>
    <row r="2792" spans="18:20">
      <c r="R2792">
        <f t="shared" si="46"/>
        <v>1</v>
      </c>
      <c r="S2792">
        <f>IF(T2792="",0,IFERROR(IF(VLOOKUP(T2792,T$38:T2791,1,0)&gt;0,0,0),1))</f>
        <v>0</v>
      </c>
      <c r="T2792" s="16">
        <f>IF(DATOS!J2755=P$39,DATOS!C2755,"")</f>
        <v>0</v>
      </c>
    </row>
    <row r="2793" spans="18:20">
      <c r="R2793">
        <f t="shared" si="46"/>
        <v>1</v>
      </c>
      <c r="S2793">
        <f>IF(T2793="",0,IFERROR(IF(VLOOKUP(T2793,T$38:T2792,1,0)&gt;0,0,0),1))</f>
        <v>0</v>
      </c>
      <c r="T2793" s="16">
        <f>IF(DATOS!J2756=P$39,DATOS!C2756,"")</f>
        <v>0</v>
      </c>
    </row>
    <row r="2794" spans="18:20">
      <c r="R2794">
        <f t="shared" si="46"/>
        <v>1</v>
      </c>
      <c r="S2794">
        <f>IF(T2794="",0,IFERROR(IF(VLOOKUP(T2794,T$38:T2793,1,0)&gt;0,0,0),1))</f>
        <v>0</v>
      </c>
      <c r="T2794" s="16">
        <f>IF(DATOS!J2757=P$39,DATOS!C2757,"")</f>
        <v>0</v>
      </c>
    </row>
    <row r="2795" spans="18:20">
      <c r="R2795">
        <f t="shared" si="46"/>
        <v>1</v>
      </c>
      <c r="S2795">
        <f>IF(T2795="",0,IFERROR(IF(VLOOKUP(T2795,T$38:T2794,1,0)&gt;0,0,0),1))</f>
        <v>0</v>
      </c>
      <c r="T2795" s="16">
        <f>IF(DATOS!J2758=P$39,DATOS!C2758,"")</f>
        <v>0</v>
      </c>
    </row>
    <row r="2796" spans="18:20">
      <c r="R2796">
        <f t="shared" si="46"/>
        <v>1</v>
      </c>
      <c r="S2796">
        <f>IF(T2796="",0,IFERROR(IF(VLOOKUP(T2796,T$38:T2795,1,0)&gt;0,0,0),1))</f>
        <v>0</v>
      </c>
      <c r="T2796" s="16">
        <f>IF(DATOS!J2759=P$39,DATOS!C2759,"")</f>
        <v>0</v>
      </c>
    </row>
    <row r="2797" spans="18:20">
      <c r="R2797">
        <f t="shared" si="46"/>
        <v>1</v>
      </c>
      <c r="S2797">
        <f>IF(T2797="",0,IFERROR(IF(VLOOKUP(T2797,T$38:T2796,1,0)&gt;0,0,0),1))</f>
        <v>0</v>
      </c>
      <c r="T2797" s="16">
        <f>IF(DATOS!J2760=P$39,DATOS!C2760,"")</f>
        <v>0</v>
      </c>
    </row>
    <row r="2798" spans="18:20">
      <c r="R2798">
        <f t="shared" si="46"/>
        <v>1</v>
      </c>
      <c r="S2798">
        <f>IF(T2798="",0,IFERROR(IF(VLOOKUP(T2798,T$38:T2797,1,0)&gt;0,0,0),1))</f>
        <v>0</v>
      </c>
      <c r="T2798" s="16">
        <f>IF(DATOS!J2761=P$39,DATOS!C2761,"")</f>
        <v>0</v>
      </c>
    </row>
    <row r="2799" spans="18:20">
      <c r="R2799">
        <f t="shared" si="46"/>
        <v>1</v>
      </c>
      <c r="S2799">
        <f>IF(T2799="",0,IFERROR(IF(VLOOKUP(T2799,T$38:T2798,1,0)&gt;0,0,0),1))</f>
        <v>0</v>
      </c>
      <c r="T2799" s="16">
        <f>IF(DATOS!J2762=P$39,DATOS!C2762,"")</f>
        <v>0</v>
      </c>
    </row>
    <row r="2800" spans="18:20">
      <c r="R2800">
        <f t="shared" si="46"/>
        <v>1</v>
      </c>
      <c r="S2800">
        <f>IF(T2800="",0,IFERROR(IF(VLOOKUP(T2800,T$38:T2799,1,0)&gt;0,0,0),1))</f>
        <v>0</v>
      </c>
      <c r="T2800" s="16">
        <f>IF(DATOS!J2763=P$39,DATOS!C2763,"")</f>
        <v>0</v>
      </c>
    </row>
    <row r="2801" spans="18:20">
      <c r="R2801">
        <f t="shared" si="46"/>
        <v>1</v>
      </c>
      <c r="S2801">
        <f>IF(T2801="",0,IFERROR(IF(VLOOKUP(T2801,T$38:T2800,1,0)&gt;0,0,0),1))</f>
        <v>0</v>
      </c>
      <c r="T2801" s="16">
        <f>IF(DATOS!J2764=P$39,DATOS!C2764,"")</f>
        <v>0</v>
      </c>
    </row>
    <row r="2802" spans="18:20">
      <c r="R2802">
        <f t="shared" si="46"/>
        <v>1</v>
      </c>
      <c r="S2802">
        <f>IF(T2802="",0,IFERROR(IF(VLOOKUP(T2802,T$38:T2801,1,0)&gt;0,0,0),1))</f>
        <v>0</v>
      </c>
      <c r="T2802" s="16">
        <f>IF(DATOS!J2765=P$39,DATOS!C2765,"")</f>
        <v>0</v>
      </c>
    </row>
    <row r="2803" spans="18:20">
      <c r="R2803">
        <f t="shared" si="46"/>
        <v>1</v>
      </c>
      <c r="S2803">
        <f>IF(T2803="",0,IFERROR(IF(VLOOKUP(T2803,T$38:T2802,1,0)&gt;0,0,0),1))</f>
        <v>0</v>
      </c>
      <c r="T2803" s="16">
        <f>IF(DATOS!J2766=P$39,DATOS!C2766,"")</f>
        <v>0</v>
      </c>
    </row>
    <row r="2804" spans="18:20">
      <c r="R2804">
        <f t="shared" si="46"/>
        <v>1</v>
      </c>
      <c r="S2804">
        <f>IF(T2804="",0,IFERROR(IF(VLOOKUP(T2804,T$38:T2803,1,0)&gt;0,0,0),1))</f>
        <v>0</v>
      </c>
      <c r="T2804" s="16">
        <f>IF(DATOS!J2767=P$39,DATOS!C2767,"")</f>
        <v>0</v>
      </c>
    </row>
    <row r="2805" spans="18:20">
      <c r="R2805">
        <f t="shared" si="46"/>
        <v>1</v>
      </c>
      <c r="S2805">
        <f>IF(T2805="",0,IFERROR(IF(VLOOKUP(T2805,T$38:T2804,1,0)&gt;0,0,0),1))</f>
        <v>0</v>
      </c>
      <c r="T2805" s="16">
        <f>IF(DATOS!J2768=P$39,DATOS!C2768,"")</f>
        <v>0</v>
      </c>
    </row>
    <row r="2806" spans="18:20">
      <c r="R2806">
        <f t="shared" si="46"/>
        <v>1</v>
      </c>
      <c r="S2806">
        <f>IF(T2806="",0,IFERROR(IF(VLOOKUP(T2806,T$38:T2805,1,0)&gt;0,0,0),1))</f>
        <v>0</v>
      </c>
      <c r="T2806" s="16">
        <f>IF(DATOS!J2769=P$39,DATOS!C2769,"")</f>
        <v>0</v>
      </c>
    </row>
    <row r="2807" spans="18:20">
      <c r="R2807">
        <f t="shared" si="46"/>
        <v>1</v>
      </c>
      <c r="S2807">
        <f>IF(T2807="",0,IFERROR(IF(VLOOKUP(T2807,T$38:T2806,1,0)&gt;0,0,0),1))</f>
        <v>0</v>
      </c>
      <c r="T2807" s="16">
        <f>IF(DATOS!J2770=P$39,DATOS!C2770,"")</f>
        <v>0</v>
      </c>
    </row>
    <row r="2808" spans="18:20">
      <c r="R2808">
        <f t="shared" si="46"/>
        <v>1</v>
      </c>
      <c r="S2808">
        <f>IF(T2808="",0,IFERROR(IF(VLOOKUP(T2808,T$38:T2807,1,0)&gt;0,0,0),1))</f>
        <v>0</v>
      </c>
      <c r="T2808" s="16">
        <f>IF(DATOS!J2771=P$39,DATOS!C2771,"")</f>
        <v>0</v>
      </c>
    </row>
    <row r="2809" spans="18:20">
      <c r="R2809">
        <f t="shared" si="46"/>
        <v>1</v>
      </c>
      <c r="S2809">
        <f>IF(T2809="",0,IFERROR(IF(VLOOKUP(T2809,T$38:T2808,1,0)&gt;0,0,0),1))</f>
        <v>0</v>
      </c>
      <c r="T2809" s="16">
        <f>IF(DATOS!J2772=P$39,DATOS!C2772,"")</f>
        <v>0</v>
      </c>
    </row>
    <row r="2810" spans="18:20">
      <c r="R2810">
        <f t="shared" si="46"/>
        <v>1</v>
      </c>
      <c r="S2810">
        <f>IF(T2810="",0,IFERROR(IF(VLOOKUP(T2810,T$38:T2809,1,0)&gt;0,0,0),1))</f>
        <v>0</v>
      </c>
      <c r="T2810" s="16">
        <f>IF(DATOS!J2773=P$39,DATOS!C2773,"")</f>
        <v>0</v>
      </c>
    </row>
    <row r="2811" spans="18:20">
      <c r="R2811">
        <f t="shared" si="46"/>
        <v>1</v>
      </c>
      <c r="S2811">
        <f>IF(T2811="",0,IFERROR(IF(VLOOKUP(T2811,T$38:T2810,1,0)&gt;0,0,0),1))</f>
        <v>0</v>
      </c>
      <c r="T2811" s="16">
        <f>IF(DATOS!J2774=P$39,DATOS!C2774,"")</f>
        <v>0</v>
      </c>
    </row>
    <row r="2812" spans="18:20">
      <c r="R2812">
        <f t="shared" si="46"/>
        <v>1</v>
      </c>
      <c r="S2812">
        <f>IF(T2812="",0,IFERROR(IF(VLOOKUP(T2812,T$38:T2811,1,0)&gt;0,0,0),1))</f>
        <v>0</v>
      </c>
      <c r="T2812" s="16">
        <f>IF(DATOS!J2775=P$39,DATOS!C2775,"")</f>
        <v>0</v>
      </c>
    </row>
    <row r="2813" spans="18:20">
      <c r="R2813">
        <f t="shared" si="46"/>
        <v>1</v>
      </c>
      <c r="S2813">
        <f>IF(T2813="",0,IFERROR(IF(VLOOKUP(T2813,T$38:T2812,1,0)&gt;0,0,0),1))</f>
        <v>0</v>
      </c>
      <c r="T2813" s="16">
        <f>IF(DATOS!J2776=P$39,DATOS!C2776,"")</f>
        <v>0</v>
      </c>
    </row>
    <row r="2814" spans="18:20">
      <c r="R2814">
        <f t="shared" si="46"/>
        <v>1</v>
      </c>
      <c r="S2814">
        <f>IF(T2814="",0,IFERROR(IF(VLOOKUP(T2814,T$38:T2813,1,0)&gt;0,0,0),1))</f>
        <v>0</v>
      </c>
      <c r="T2814" s="16">
        <f>IF(DATOS!J2777=P$39,DATOS!C2777,"")</f>
        <v>0</v>
      </c>
    </row>
    <row r="2815" spans="18:20">
      <c r="R2815">
        <f t="shared" si="46"/>
        <v>1</v>
      </c>
      <c r="S2815">
        <f>IF(T2815="",0,IFERROR(IF(VLOOKUP(T2815,T$38:T2814,1,0)&gt;0,0,0),1))</f>
        <v>0</v>
      </c>
      <c r="T2815" s="16">
        <f>IF(DATOS!J2778=P$39,DATOS!C2778,"")</f>
        <v>0</v>
      </c>
    </row>
    <row r="2816" spans="18:20">
      <c r="R2816">
        <f t="shared" si="46"/>
        <v>1</v>
      </c>
      <c r="S2816">
        <f>IF(T2816="",0,IFERROR(IF(VLOOKUP(T2816,T$38:T2815,1,0)&gt;0,0,0),1))</f>
        <v>0</v>
      </c>
      <c r="T2816" s="16">
        <f>IF(DATOS!J2779=P$39,DATOS!C2779,"")</f>
        <v>0</v>
      </c>
    </row>
    <row r="2817" spans="18:20">
      <c r="R2817">
        <f t="shared" si="46"/>
        <v>1</v>
      </c>
      <c r="S2817">
        <f>IF(T2817="",0,IFERROR(IF(VLOOKUP(T2817,T$38:T2816,1,0)&gt;0,0,0),1))</f>
        <v>0</v>
      </c>
      <c r="T2817" s="16">
        <f>IF(DATOS!J2780=P$39,DATOS!C2780,"")</f>
        <v>0</v>
      </c>
    </row>
    <row r="2818" spans="18:20">
      <c r="R2818">
        <f t="shared" si="46"/>
        <v>1</v>
      </c>
      <c r="S2818">
        <f>IF(T2818="",0,IFERROR(IF(VLOOKUP(T2818,T$38:T2817,1,0)&gt;0,0,0),1))</f>
        <v>0</v>
      </c>
      <c r="T2818" s="16">
        <f>IF(DATOS!J2781=P$39,DATOS!C2781,"")</f>
        <v>0</v>
      </c>
    </row>
    <row r="2819" spans="18:20">
      <c r="R2819">
        <f t="shared" si="46"/>
        <v>1</v>
      </c>
      <c r="S2819">
        <f>IF(T2819="",0,IFERROR(IF(VLOOKUP(T2819,T$38:T2818,1,0)&gt;0,0,0),1))</f>
        <v>0</v>
      </c>
      <c r="T2819" s="16">
        <f>IF(DATOS!J2782=P$39,DATOS!C2782,"")</f>
        <v>0</v>
      </c>
    </row>
    <row r="2820" spans="18:20">
      <c r="R2820">
        <f t="shared" si="46"/>
        <v>1</v>
      </c>
      <c r="S2820">
        <f>IF(T2820="",0,IFERROR(IF(VLOOKUP(T2820,T$38:T2819,1,0)&gt;0,0,0),1))</f>
        <v>0</v>
      </c>
      <c r="T2820" s="16">
        <f>IF(DATOS!J2783=P$39,DATOS!C2783,"")</f>
        <v>0</v>
      </c>
    </row>
    <row r="2821" spans="18:20">
      <c r="R2821">
        <f t="shared" si="46"/>
        <v>1</v>
      </c>
      <c r="S2821">
        <f>IF(T2821="",0,IFERROR(IF(VLOOKUP(T2821,T$38:T2820,1,0)&gt;0,0,0),1))</f>
        <v>0</v>
      </c>
      <c r="T2821" s="16">
        <f>IF(DATOS!J2784=P$39,DATOS!C2784,"")</f>
        <v>0</v>
      </c>
    </row>
    <row r="2822" spans="18:20">
      <c r="R2822">
        <f t="shared" si="46"/>
        <v>1</v>
      </c>
      <c r="S2822">
        <f>IF(T2822="",0,IFERROR(IF(VLOOKUP(T2822,T$38:T2821,1,0)&gt;0,0,0),1))</f>
        <v>0</v>
      </c>
      <c r="T2822" s="16">
        <f>IF(DATOS!J2785=P$39,DATOS!C2785,"")</f>
        <v>0</v>
      </c>
    </row>
    <row r="2823" spans="18:20">
      <c r="R2823">
        <f t="shared" si="46"/>
        <v>1</v>
      </c>
      <c r="S2823">
        <f>IF(T2823="",0,IFERROR(IF(VLOOKUP(T2823,T$38:T2822,1,0)&gt;0,0,0),1))</f>
        <v>0</v>
      </c>
      <c r="T2823" s="16">
        <f>IF(DATOS!J2786=P$39,DATOS!C2786,"")</f>
        <v>0</v>
      </c>
    </row>
    <row r="2824" spans="18:20">
      <c r="R2824">
        <f t="shared" si="46"/>
        <v>1</v>
      </c>
      <c r="S2824">
        <f>IF(T2824="",0,IFERROR(IF(VLOOKUP(T2824,T$38:T2823,1,0)&gt;0,0,0),1))</f>
        <v>0</v>
      </c>
      <c r="T2824" s="16">
        <f>IF(DATOS!J2787=P$39,DATOS!C2787,"")</f>
        <v>0</v>
      </c>
    </row>
    <row r="2825" spans="18:20">
      <c r="R2825">
        <f t="shared" si="46"/>
        <v>1</v>
      </c>
      <c r="S2825">
        <f>IF(T2825="",0,IFERROR(IF(VLOOKUP(T2825,T$38:T2824,1,0)&gt;0,0,0),1))</f>
        <v>0</v>
      </c>
      <c r="T2825" s="16">
        <f>IF(DATOS!J2788=P$39,DATOS!C2788,"")</f>
        <v>0</v>
      </c>
    </row>
    <row r="2826" spans="18:20">
      <c r="R2826">
        <f t="shared" si="46"/>
        <v>1</v>
      </c>
      <c r="S2826">
        <f>IF(T2826="",0,IFERROR(IF(VLOOKUP(T2826,T$38:T2825,1,0)&gt;0,0,0),1))</f>
        <v>0</v>
      </c>
      <c r="T2826" s="16">
        <f>IF(DATOS!J2789=P$39,DATOS!C2789,"")</f>
        <v>0</v>
      </c>
    </row>
    <row r="2827" spans="18:20">
      <c r="R2827">
        <f t="shared" si="46"/>
        <v>1</v>
      </c>
      <c r="S2827">
        <f>IF(T2827="",0,IFERROR(IF(VLOOKUP(T2827,T$38:T2826,1,0)&gt;0,0,0),1))</f>
        <v>0</v>
      </c>
      <c r="T2827" s="16">
        <f>IF(DATOS!J2790=P$39,DATOS!C2790,"")</f>
        <v>0</v>
      </c>
    </row>
    <row r="2828" spans="18:20">
      <c r="R2828">
        <f t="shared" si="46"/>
        <v>1</v>
      </c>
      <c r="S2828">
        <f>IF(T2828="",0,IFERROR(IF(VLOOKUP(T2828,T$38:T2827,1,0)&gt;0,0,0),1))</f>
        <v>0</v>
      </c>
      <c r="T2828" s="16">
        <f>IF(DATOS!J2791=P$39,DATOS!C2791,"")</f>
        <v>0</v>
      </c>
    </row>
    <row r="2829" spans="18:20">
      <c r="R2829">
        <f t="shared" si="46"/>
        <v>1</v>
      </c>
      <c r="S2829">
        <f>IF(T2829="",0,IFERROR(IF(VLOOKUP(T2829,T$38:T2828,1,0)&gt;0,0,0),1))</f>
        <v>0</v>
      </c>
      <c r="T2829" s="16">
        <f>IF(DATOS!J2792=P$39,DATOS!C2792,"")</f>
        <v>0</v>
      </c>
    </row>
    <row r="2830" spans="18:20">
      <c r="R2830">
        <f t="shared" si="46"/>
        <v>1</v>
      </c>
      <c r="S2830">
        <f>IF(T2830="",0,IFERROR(IF(VLOOKUP(T2830,T$38:T2829,1,0)&gt;0,0,0),1))</f>
        <v>0</v>
      </c>
      <c r="T2830" s="16">
        <f>IF(DATOS!J2793=P$39,DATOS!C2793,"")</f>
        <v>0</v>
      </c>
    </row>
    <row r="2831" spans="18:20">
      <c r="R2831">
        <f t="shared" si="46"/>
        <v>1</v>
      </c>
      <c r="S2831">
        <f>IF(T2831="",0,IFERROR(IF(VLOOKUP(T2831,T$38:T2830,1,0)&gt;0,0,0),1))</f>
        <v>0</v>
      </c>
      <c r="T2831" s="16">
        <f>IF(DATOS!J2794=P$39,DATOS!C2794,"")</f>
        <v>0</v>
      </c>
    </row>
    <row r="2832" spans="18:20">
      <c r="R2832">
        <f t="shared" si="46"/>
        <v>1</v>
      </c>
      <c r="S2832">
        <f>IF(T2832="",0,IFERROR(IF(VLOOKUP(T2832,T$38:T2831,1,0)&gt;0,0,0),1))</f>
        <v>0</v>
      </c>
      <c r="T2832" s="16">
        <f>IF(DATOS!J2795=P$39,DATOS!C2795,"")</f>
        <v>0</v>
      </c>
    </row>
    <row r="2833" spans="18:20">
      <c r="R2833">
        <f t="shared" si="46"/>
        <v>1</v>
      </c>
      <c r="S2833">
        <f>IF(T2833="",0,IFERROR(IF(VLOOKUP(T2833,T$38:T2832,1,0)&gt;0,0,0),1))</f>
        <v>0</v>
      </c>
      <c r="T2833" s="16">
        <f>IF(DATOS!J2796=P$39,DATOS!C2796,"")</f>
        <v>0</v>
      </c>
    </row>
    <row r="2834" spans="18:20">
      <c r="R2834">
        <f t="shared" si="46"/>
        <v>1</v>
      </c>
      <c r="S2834">
        <f>IF(T2834="",0,IFERROR(IF(VLOOKUP(T2834,T$38:T2833,1,0)&gt;0,0,0),1))</f>
        <v>0</v>
      </c>
      <c r="T2834" s="16">
        <f>IF(DATOS!J2797=P$39,DATOS!C2797,"")</f>
        <v>0</v>
      </c>
    </row>
    <row r="2835" spans="18:20">
      <c r="R2835">
        <f t="shared" si="46"/>
        <v>1</v>
      </c>
      <c r="S2835">
        <f>IF(T2835="",0,IFERROR(IF(VLOOKUP(T2835,T$38:T2834,1,0)&gt;0,0,0),1))</f>
        <v>0</v>
      </c>
      <c r="T2835" s="16">
        <f>IF(DATOS!J2798=P$39,DATOS!C2798,"")</f>
        <v>0</v>
      </c>
    </row>
    <row r="2836" spans="18:20">
      <c r="R2836">
        <f t="shared" si="46"/>
        <v>1</v>
      </c>
      <c r="S2836">
        <f>IF(T2836="",0,IFERROR(IF(VLOOKUP(T2836,T$38:T2835,1,0)&gt;0,0,0),1))</f>
        <v>0</v>
      </c>
      <c r="T2836" s="16">
        <f>IF(DATOS!J2799=P$39,DATOS!C2799,"")</f>
        <v>0</v>
      </c>
    </row>
    <row r="2837" spans="18:20">
      <c r="R2837">
        <f t="shared" si="46"/>
        <v>1</v>
      </c>
      <c r="S2837">
        <f>IF(T2837="",0,IFERROR(IF(VLOOKUP(T2837,T$38:T2836,1,0)&gt;0,0,0),1))</f>
        <v>0</v>
      </c>
      <c r="T2837" s="16">
        <f>IF(DATOS!J2800=P$39,DATOS!C2800,"")</f>
        <v>0</v>
      </c>
    </row>
    <row r="2838" spans="18:20">
      <c r="R2838">
        <f t="shared" si="46"/>
        <v>1</v>
      </c>
      <c r="S2838">
        <f>IF(T2838="",0,IFERROR(IF(VLOOKUP(T2838,T$38:T2837,1,0)&gt;0,0,0),1))</f>
        <v>0</v>
      </c>
      <c r="T2838" s="16">
        <f>IF(DATOS!J2801=P$39,DATOS!C2801,"")</f>
        <v>0</v>
      </c>
    </row>
    <row r="2839" spans="18:20">
      <c r="R2839">
        <f t="shared" si="46"/>
        <v>1</v>
      </c>
      <c r="S2839">
        <f>IF(T2839="",0,IFERROR(IF(VLOOKUP(T2839,T$38:T2838,1,0)&gt;0,0,0),1))</f>
        <v>0</v>
      </c>
      <c r="T2839" s="16">
        <f>IF(DATOS!J2802=P$39,DATOS!C2802,"")</f>
        <v>0</v>
      </c>
    </row>
    <row r="2840" spans="18:20">
      <c r="R2840">
        <f t="shared" si="46"/>
        <v>1</v>
      </c>
      <c r="S2840">
        <f>IF(T2840="",0,IFERROR(IF(VLOOKUP(T2840,T$38:T2839,1,0)&gt;0,0,0),1))</f>
        <v>0</v>
      </c>
      <c r="T2840" s="16">
        <f>IF(DATOS!J2803=P$39,DATOS!C2803,"")</f>
        <v>0</v>
      </c>
    </row>
    <row r="2841" spans="18:20">
      <c r="R2841">
        <f t="shared" si="46"/>
        <v>1</v>
      </c>
      <c r="S2841">
        <f>IF(T2841="",0,IFERROR(IF(VLOOKUP(T2841,T$38:T2840,1,0)&gt;0,0,0),1))</f>
        <v>0</v>
      </c>
      <c r="T2841" s="16">
        <f>IF(DATOS!J2804=P$39,DATOS!C2804,"")</f>
        <v>0</v>
      </c>
    </row>
    <row r="2842" spans="18:20">
      <c r="R2842">
        <f t="shared" si="46"/>
        <v>1</v>
      </c>
      <c r="S2842">
        <f>IF(T2842="",0,IFERROR(IF(VLOOKUP(T2842,T$38:T2841,1,0)&gt;0,0,0),1))</f>
        <v>0</v>
      </c>
      <c r="T2842" s="16">
        <f>IF(DATOS!J2805=P$39,DATOS!C2805,"")</f>
        <v>0</v>
      </c>
    </row>
    <row r="2843" spans="18:20">
      <c r="R2843">
        <f t="shared" si="46"/>
        <v>1</v>
      </c>
      <c r="S2843">
        <f>IF(T2843="",0,IFERROR(IF(VLOOKUP(T2843,T$38:T2842,1,0)&gt;0,0,0),1))</f>
        <v>0</v>
      </c>
      <c r="T2843" s="16">
        <f>IF(DATOS!J2806=P$39,DATOS!C2806,"")</f>
        <v>0</v>
      </c>
    </row>
    <row r="2844" spans="18:20">
      <c r="R2844">
        <f t="shared" si="46"/>
        <v>1</v>
      </c>
      <c r="S2844">
        <f>IF(T2844="",0,IFERROR(IF(VLOOKUP(T2844,T$38:T2843,1,0)&gt;0,0,0),1))</f>
        <v>0</v>
      </c>
      <c r="T2844" s="16">
        <f>IF(DATOS!J2807=P$39,DATOS!C2807,"")</f>
        <v>0</v>
      </c>
    </row>
    <row r="2845" spans="18:20">
      <c r="R2845">
        <f t="shared" si="46"/>
        <v>1</v>
      </c>
      <c r="S2845">
        <f>IF(T2845="",0,IFERROR(IF(VLOOKUP(T2845,T$38:T2844,1,0)&gt;0,0,0),1))</f>
        <v>0</v>
      </c>
      <c r="T2845" s="16">
        <f>IF(DATOS!J2808=P$39,DATOS!C2808,"")</f>
        <v>0</v>
      </c>
    </row>
    <row r="2846" spans="18:20">
      <c r="R2846">
        <f t="shared" si="46"/>
        <v>1</v>
      </c>
      <c r="S2846">
        <f>IF(T2846="",0,IFERROR(IF(VLOOKUP(T2846,T$38:T2845,1,0)&gt;0,0,0),1))</f>
        <v>0</v>
      </c>
      <c r="T2846" s="16">
        <f>IF(DATOS!J2809=P$39,DATOS!C2809,"")</f>
        <v>0</v>
      </c>
    </row>
    <row r="2847" spans="18:20">
      <c r="R2847">
        <f t="shared" si="46"/>
        <v>1</v>
      </c>
      <c r="S2847">
        <f>IF(T2847="",0,IFERROR(IF(VLOOKUP(T2847,T$38:T2846,1,0)&gt;0,0,0),1))</f>
        <v>0</v>
      </c>
      <c r="T2847" s="16">
        <f>IF(DATOS!J2810=P$39,DATOS!C2810,"")</f>
        <v>0</v>
      </c>
    </row>
    <row r="2848" spans="18:20">
      <c r="R2848">
        <f t="shared" si="46"/>
        <v>1</v>
      </c>
      <c r="S2848">
        <f>IF(T2848="",0,IFERROR(IF(VLOOKUP(T2848,T$38:T2847,1,0)&gt;0,0,0),1))</f>
        <v>0</v>
      </c>
      <c r="T2848" s="16">
        <f>IF(DATOS!J2811=P$39,DATOS!C2811,"")</f>
        <v>0</v>
      </c>
    </row>
    <row r="2849" spans="18:20">
      <c r="R2849">
        <f t="shared" si="46"/>
        <v>1</v>
      </c>
      <c r="S2849">
        <f>IF(T2849="",0,IFERROR(IF(VLOOKUP(T2849,T$38:T2848,1,0)&gt;0,0,0),1))</f>
        <v>0</v>
      </c>
      <c r="T2849" s="16">
        <f>IF(DATOS!J2812=P$39,DATOS!C2812,"")</f>
        <v>0</v>
      </c>
    </row>
    <row r="2850" spans="18:20">
      <c r="R2850">
        <f t="shared" si="46"/>
        <v>1</v>
      </c>
      <c r="S2850">
        <f>IF(T2850="",0,IFERROR(IF(VLOOKUP(T2850,T$38:T2849,1,0)&gt;0,0,0),1))</f>
        <v>0</v>
      </c>
      <c r="T2850" s="16">
        <f>IF(DATOS!J2813=P$39,DATOS!C2813,"")</f>
        <v>0</v>
      </c>
    </row>
    <row r="2851" spans="18:20">
      <c r="R2851">
        <f t="shared" si="46"/>
        <v>1</v>
      </c>
      <c r="S2851">
        <f>IF(T2851="",0,IFERROR(IF(VLOOKUP(T2851,T$38:T2850,1,0)&gt;0,0,0),1))</f>
        <v>0</v>
      </c>
      <c r="T2851" s="16">
        <f>IF(DATOS!J2814=P$39,DATOS!C2814,"")</f>
        <v>0</v>
      </c>
    </row>
    <row r="2852" spans="18:20">
      <c r="R2852">
        <f t="shared" si="46"/>
        <v>1</v>
      </c>
      <c r="S2852">
        <f>IF(T2852="",0,IFERROR(IF(VLOOKUP(T2852,T$38:T2851,1,0)&gt;0,0,0),1))</f>
        <v>0</v>
      </c>
      <c r="T2852" s="16">
        <f>IF(DATOS!J2815=P$39,DATOS!C2815,"")</f>
        <v>0</v>
      </c>
    </row>
    <row r="2853" spans="18:20">
      <c r="R2853">
        <f t="shared" si="46"/>
        <v>1</v>
      </c>
      <c r="S2853">
        <f>IF(T2853="",0,IFERROR(IF(VLOOKUP(T2853,T$38:T2852,1,0)&gt;0,0,0),1))</f>
        <v>0</v>
      </c>
      <c r="T2853" s="16">
        <f>IF(DATOS!J2816=P$39,DATOS!C2816,"")</f>
        <v>0</v>
      </c>
    </row>
    <row r="2854" spans="18:20">
      <c r="R2854">
        <f t="shared" si="46"/>
        <v>1</v>
      </c>
      <c r="S2854">
        <f>IF(T2854="",0,IFERROR(IF(VLOOKUP(T2854,T$38:T2853,1,0)&gt;0,0,0),1))</f>
        <v>0</v>
      </c>
      <c r="T2854" s="16">
        <f>IF(DATOS!J2817=P$39,DATOS!C2817,"")</f>
        <v>0</v>
      </c>
    </row>
    <row r="2855" spans="18:20">
      <c r="R2855">
        <f t="shared" ref="R2855:R2918" si="47">R2854+S2855</f>
        <v>1</v>
      </c>
      <c r="S2855">
        <f>IF(T2855="",0,IFERROR(IF(VLOOKUP(T2855,T$38:T2854,1,0)&gt;0,0,0),1))</f>
        <v>0</v>
      </c>
      <c r="T2855" s="16">
        <f>IF(DATOS!J2818=P$39,DATOS!C2818,"")</f>
        <v>0</v>
      </c>
    </row>
    <row r="2856" spans="18:20">
      <c r="R2856">
        <f t="shared" si="47"/>
        <v>1</v>
      </c>
      <c r="S2856">
        <f>IF(T2856="",0,IFERROR(IF(VLOOKUP(T2856,T$38:T2855,1,0)&gt;0,0,0),1))</f>
        <v>0</v>
      </c>
      <c r="T2856" s="16">
        <f>IF(DATOS!J2819=P$39,DATOS!C2819,"")</f>
        <v>0</v>
      </c>
    </row>
    <row r="2857" spans="18:20">
      <c r="R2857">
        <f t="shared" si="47"/>
        <v>1</v>
      </c>
      <c r="S2857">
        <f>IF(T2857="",0,IFERROR(IF(VLOOKUP(T2857,T$38:T2856,1,0)&gt;0,0,0),1))</f>
        <v>0</v>
      </c>
      <c r="T2857" s="16">
        <f>IF(DATOS!J2820=P$39,DATOS!C2820,"")</f>
        <v>0</v>
      </c>
    </row>
    <row r="2858" spans="18:20">
      <c r="R2858">
        <f t="shared" si="47"/>
        <v>1</v>
      </c>
      <c r="S2858">
        <f>IF(T2858="",0,IFERROR(IF(VLOOKUP(T2858,T$38:T2857,1,0)&gt;0,0,0),1))</f>
        <v>0</v>
      </c>
      <c r="T2858" s="16">
        <f>IF(DATOS!J2821=P$39,DATOS!C2821,"")</f>
        <v>0</v>
      </c>
    </row>
    <row r="2859" spans="18:20">
      <c r="R2859">
        <f t="shared" si="47"/>
        <v>1</v>
      </c>
      <c r="S2859">
        <f>IF(T2859="",0,IFERROR(IF(VLOOKUP(T2859,T$38:T2858,1,0)&gt;0,0,0),1))</f>
        <v>0</v>
      </c>
      <c r="T2859" s="16">
        <f>IF(DATOS!J2822=P$39,DATOS!C2822,"")</f>
        <v>0</v>
      </c>
    </row>
    <row r="2860" spans="18:20">
      <c r="R2860">
        <f t="shared" si="47"/>
        <v>1</v>
      </c>
      <c r="S2860">
        <f>IF(T2860="",0,IFERROR(IF(VLOOKUP(T2860,T$38:T2859,1,0)&gt;0,0,0),1))</f>
        <v>0</v>
      </c>
      <c r="T2860" s="16">
        <f>IF(DATOS!J2823=P$39,DATOS!C2823,"")</f>
        <v>0</v>
      </c>
    </row>
    <row r="2861" spans="18:20">
      <c r="R2861">
        <f t="shared" si="47"/>
        <v>1</v>
      </c>
      <c r="S2861">
        <f>IF(T2861="",0,IFERROR(IF(VLOOKUP(T2861,T$38:T2860,1,0)&gt;0,0,0),1))</f>
        <v>0</v>
      </c>
      <c r="T2861" s="16">
        <f>IF(DATOS!J2824=P$39,DATOS!C2824,"")</f>
        <v>0</v>
      </c>
    </row>
    <row r="2862" spans="18:20">
      <c r="R2862">
        <f t="shared" si="47"/>
        <v>1</v>
      </c>
      <c r="S2862">
        <f>IF(T2862="",0,IFERROR(IF(VLOOKUP(T2862,T$38:T2861,1,0)&gt;0,0,0),1))</f>
        <v>0</v>
      </c>
      <c r="T2862" s="16">
        <f>IF(DATOS!J2825=P$39,DATOS!C2825,"")</f>
        <v>0</v>
      </c>
    </row>
    <row r="2863" spans="18:20">
      <c r="R2863">
        <f t="shared" si="47"/>
        <v>1</v>
      </c>
      <c r="S2863">
        <f>IF(T2863="",0,IFERROR(IF(VLOOKUP(T2863,T$38:T2862,1,0)&gt;0,0,0),1))</f>
        <v>0</v>
      </c>
      <c r="T2863" s="16">
        <f>IF(DATOS!J2826=P$39,DATOS!C2826,"")</f>
        <v>0</v>
      </c>
    </row>
    <row r="2864" spans="18:20">
      <c r="R2864">
        <f t="shared" si="47"/>
        <v>1</v>
      </c>
      <c r="S2864">
        <f>IF(T2864="",0,IFERROR(IF(VLOOKUP(T2864,T$38:T2863,1,0)&gt;0,0,0),1))</f>
        <v>0</v>
      </c>
      <c r="T2864" s="16">
        <f>IF(DATOS!J2827=P$39,DATOS!C2827,"")</f>
        <v>0</v>
      </c>
    </row>
    <row r="2865" spans="18:20">
      <c r="R2865">
        <f t="shared" si="47"/>
        <v>1</v>
      </c>
      <c r="S2865">
        <f>IF(T2865="",0,IFERROR(IF(VLOOKUP(T2865,T$38:T2864,1,0)&gt;0,0,0),1))</f>
        <v>0</v>
      </c>
      <c r="T2865" s="16">
        <f>IF(DATOS!J2828=P$39,DATOS!C2828,"")</f>
        <v>0</v>
      </c>
    </row>
    <row r="2866" spans="18:20">
      <c r="R2866">
        <f t="shared" si="47"/>
        <v>1</v>
      </c>
      <c r="S2866">
        <f>IF(T2866="",0,IFERROR(IF(VLOOKUP(T2866,T$38:T2865,1,0)&gt;0,0,0),1))</f>
        <v>0</v>
      </c>
      <c r="T2866" s="16">
        <f>IF(DATOS!J2829=P$39,DATOS!C2829,"")</f>
        <v>0</v>
      </c>
    </row>
    <row r="2867" spans="18:20">
      <c r="R2867">
        <f t="shared" si="47"/>
        <v>1</v>
      </c>
      <c r="S2867">
        <f>IF(T2867="",0,IFERROR(IF(VLOOKUP(T2867,T$38:T2866,1,0)&gt;0,0,0),1))</f>
        <v>0</v>
      </c>
      <c r="T2867" s="16">
        <f>IF(DATOS!J2830=P$39,DATOS!C2830,"")</f>
        <v>0</v>
      </c>
    </row>
    <row r="2868" spans="18:20">
      <c r="R2868">
        <f t="shared" si="47"/>
        <v>1</v>
      </c>
      <c r="S2868">
        <f>IF(T2868="",0,IFERROR(IF(VLOOKUP(T2868,T$38:T2867,1,0)&gt;0,0,0),1))</f>
        <v>0</v>
      </c>
      <c r="T2868" s="16">
        <f>IF(DATOS!J2831=P$39,DATOS!C2831,"")</f>
        <v>0</v>
      </c>
    </row>
    <row r="2869" spans="18:20">
      <c r="R2869">
        <f t="shared" si="47"/>
        <v>1</v>
      </c>
      <c r="S2869">
        <f>IF(T2869="",0,IFERROR(IF(VLOOKUP(T2869,T$38:T2868,1,0)&gt;0,0,0),1))</f>
        <v>0</v>
      </c>
      <c r="T2869" s="16">
        <f>IF(DATOS!J2832=P$39,DATOS!C2832,"")</f>
        <v>0</v>
      </c>
    </row>
    <row r="2870" spans="18:20">
      <c r="R2870">
        <f t="shared" si="47"/>
        <v>1</v>
      </c>
      <c r="S2870">
        <f>IF(T2870="",0,IFERROR(IF(VLOOKUP(T2870,T$38:T2869,1,0)&gt;0,0,0),1))</f>
        <v>0</v>
      </c>
      <c r="T2870" s="16">
        <f>IF(DATOS!J2833=P$39,DATOS!C2833,"")</f>
        <v>0</v>
      </c>
    </row>
    <row r="2871" spans="18:20">
      <c r="R2871">
        <f t="shared" si="47"/>
        <v>1</v>
      </c>
      <c r="S2871">
        <f>IF(T2871="",0,IFERROR(IF(VLOOKUP(T2871,T$38:T2870,1,0)&gt;0,0,0),1))</f>
        <v>0</v>
      </c>
      <c r="T2871" s="16">
        <f>IF(DATOS!J2834=P$39,DATOS!C2834,"")</f>
        <v>0</v>
      </c>
    </row>
    <row r="2872" spans="18:20">
      <c r="R2872">
        <f t="shared" si="47"/>
        <v>1</v>
      </c>
      <c r="S2872">
        <f>IF(T2872="",0,IFERROR(IF(VLOOKUP(T2872,T$38:T2871,1,0)&gt;0,0,0),1))</f>
        <v>0</v>
      </c>
      <c r="T2872" s="16">
        <f>IF(DATOS!J2835=P$39,DATOS!C2835,"")</f>
        <v>0</v>
      </c>
    </row>
    <row r="2873" spans="18:20">
      <c r="R2873">
        <f t="shared" si="47"/>
        <v>1</v>
      </c>
      <c r="S2873">
        <f>IF(T2873="",0,IFERROR(IF(VLOOKUP(T2873,T$38:T2872,1,0)&gt;0,0,0),1))</f>
        <v>0</v>
      </c>
      <c r="T2873" s="16">
        <f>IF(DATOS!J2836=P$39,DATOS!C2836,"")</f>
        <v>0</v>
      </c>
    </row>
    <row r="2874" spans="18:20">
      <c r="R2874">
        <f t="shared" si="47"/>
        <v>1</v>
      </c>
      <c r="S2874">
        <f>IF(T2874="",0,IFERROR(IF(VLOOKUP(T2874,T$38:T2873,1,0)&gt;0,0,0),1))</f>
        <v>0</v>
      </c>
      <c r="T2874" s="16">
        <f>IF(DATOS!J2837=P$39,DATOS!C2837,"")</f>
        <v>0</v>
      </c>
    </row>
    <row r="2875" spans="18:20">
      <c r="R2875">
        <f t="shared" si="47"/>
        <v>1</v>
      </c>
      <c r="S2875">
        <f>IF(T2875="",0,IFERROR(IF(VLOOKUP(T2875,T$38:T2874,1,0)&gt;0,0,0),1))</f>
        <v>0</v>
      </c>
      <c r="T2875" s="16">
        <f>IF(DATOS!J2838=P$39,DATOS!C2838,"")</f>
        <v>0</v>
      </c>
    </row>
    <row r="2876" spans="18:20">
      <c r="R2876">
        <f t="shared" si="47"/>
        <v>1</v>
      </c>
      <c r="S2876">
        <f>IF(T2876="",0,IFERROR(IF(VLOOKUP(T2876,T$38:T2875,1,0)&gt;0,0,0),1))</f>
        <v>0</v>
      </c>
      <c r="T2876" s="16">
        <f>IF(DATOS!J2839=P$39,DATOS!C2839,"")</f>
        <v>0</v>
      </c>
    </row>
    <row r="2877" spans="18:20">
      <c r="R2877">
        <f t="shared" si="47"/>
        <v>1</v>
      </c>
      <c r="S2877">
        <f>IF(T2877="",0,IFERROR(IF(VLOOKUP(T2877,T$38:T2876,1,0)&gt;0,0,0),1))</f>
        <v>0</v>
      </c>
      <c r="T2877" s="16">
        <f>IF(DATOS!J2840=P$39,DATOS!C2840,"")</f>
        <v>0</v>
      </c>
    </row>
    <row r="2878" spans="18:20">
      <c r="R2878">
        <f t="shared" si="47"/>
        <v>1</v>
      </c>
      <c r="S2878">
        <f>IF(T2878="",0,IFERROR(IF(VLOOKUP(T2878,T$38:T2877,1,0)&gt;0,0,0),1))</f>
        <v>0</v>
      </c>
      <c r="T2878" s="16">
        <f>IF(DATOS!J2841=P$39,DATOS!C2841,"")</f>
        <v>0</v>
      </c>
    </row>
    <row r="2879" spans="18:20">
      <c r="R2879">
        <f t="shared" si="47"/>
        <v>1</v>
      </c>
      <c r="S2879">
        <f>IF(T2879="",0,IFERROR(IF(VLOOKUP(T2879,T$38:T2878,1,0)&gt;0,0,0),1))</f>
        <v>0</v>
      </c>
      <c r="T2879" s="16">
        <f>IF(DATOS!J2842=P$39,DATOS!C2842,"")</f>
        <v>0</v>
      </c>
    </row>
    <row r="2880" spans="18:20">
      <c r="R2880">
        <f t="shared" si="47"/>
        <v>1</v>
      </c>
      <c r="S2880">
        <f>IF(T2880="",0,IFERROR(IF(VLOOKUP(T2880,T$38:T2879,1,0)&gt;0,0,0),1))</f>
        <v>0</v>
      </c>
      <c r="T2880" s="16">
        <f>IF(DATOS!J2843=P$39,DATOS!C2843,"")</f>
        <v>0</v>
      </c>
    </row>
    <row r="2881" spans="18:20">
      <c r="R2881">
        <f t="shared" si="47"/>
        <v>1</v>
      </c>
      <c r="S2881">
        <f>IF(T2881="",0,IFERROR(IF(VLOOKUP(T2881,T$38:T2880,1,0)&gt;0,0,0),1))</f>
        <v>0</v>
      </c>
      <c r="T2881" s="16">
        <f>IF(DATOS!J2844=P$39,DATOS!C2844,"")</f>
        <v>0</v>
      </c>
    </row>
    <row r="2882" spans="18:20">
      <c r="R2882">
        <f t="shared" si="47"/>
        <v>1</v>
      </c>
      <c r="S2882">
        <f>IF(T2882="",0,IFERROR(IF(VLOOKUP(T2882,T$38:T2881,1,0)&gt;0,0,0),1))</f>
        <v>0</v>
      </c>
      <c r="T2882" s="16">
        <f>IF(DATOS!J2845=P$39,DATOS!C2845,"")</f>
        <v>0</v>
      </c>
    </row>
    <row r="2883" spans="18:20">
      <c r="R2883">
        <f t="shared" si="47"/>
        <v>1</v>
      </c>
      <c r="S2883">
        <f>IF(T2883="",0,IFERROR(IF(VLOOKUP(T2883,T$38:T2882,1,0)&gt;0,0,0),1))</f>
        <v>0</v>
      </c>
      <c r="T2883" s="16">
        <f>IF(DATOS!J2846=P$39,DATOS!C2846,"")</f>
        <v>0</v>
      </c>
    </row>
    <row r="2884" spans="18:20">
      <c r="R2884">
        <f t="shared" si="47"/>
        <v>1</v>
      </c>
      <c r="S2884">
        <f>IF(T2884="",0,IFERROR(IF(VLOOKUP(T2884,T$38:T2883,1,0)&gt;0,0,0),1))</f>
        <v>0</v>
      </c>
      <c r="T2884" s="16">
        <f>IF(DATOS!J2847=P$39,DATOS!C2847,"")</f>
        <v>0</v>
      </c>
    </row>
    <row r="2885" spans="18:20">
      <c r="R2885">
        <f t="shared" si="47"/>
        <v>1</v>
      </c>
      <c r="S2885">
        <f>IF(T2885="",0,IFERROR(IF(VLOOKUP(T2885,T$38:T2884,1,0)&gt;0,0,0),1))</f>
        <v>0</v>
      </c>
      <c r="T2885" s="16">
        <f>IF(DATOS!J2848=P$39,DATOS!C2848,"")</f>
        <v>0</v>
      </c>
    </row>
    <row r="2886" spans="18:20">
      <c r="R2886">
        <f t="shared" si="47"/>
        <v>1</v>
      </c>
      <c r="S2886">
        <f>IF(T2886="",0,IFERROR(IF(VLOOKUP(T2886,T$38:T2885,1,0)&gt;0,0,0),1))</f>
        <v>0</v>
      </c>
      <c r="T2886" s="16">
        <f>IF(DATOS!J2849=P$39,DATOS!C2849,"")</f>
        <v>0</v>
      </c>
    </row>
    <row r="2887" spans="18:20">
      <c r="R2887">
        <f t="shared" si="47"/>
        <v>1</v>
      </c>
      <c r="S2887">
        <f>IF(T2887="",0,IFERROR(IF(VLOOKUP(T2887,T$38:T2886,1,0)&gt;0,0,0),1))</f>
        <v>0</v>
      </c>
      <c r="T2887" s="16">
        <f>IF(DATOS!J2850=P$39,DATOS!C2850,"")</f>
        <v>0</v>
      </c>
    </row>
    <row r="2888" spans="18:20">
      <c r="R2888">
        <f t="shared" si="47"/>
        <v>1</v>
      </c>
      <c r="S2888">
        <f>IF(T2888="",0,IFERROR(IF(VLOOKUP(T2888,T$38:T2887,1,0)&gt;0,0,0),1))</f>
        <v>0</v>
      </c>
      <c r="T2888" s="16">
        <f>IF(DATOS!J2851=P$39,DATOS!C2851,"")</f>
        <v>0</v>
      </c>
    </row>
    <row r="2889" spans="18:20">
      <c r="R2889">
        <f t="shared" si="47"/>
        <v>1</v>
      </c>
      <c r="S2889">
        <f>IF(T2889="",0,IFERROR(IF(VLOOKUP(T2889,T$38:T2888,1,0)&gt;0,0,0),1))</f>
        <v>0</v>
      </c>
      <c r="T2889" s="16">
        <f>IF(DATOS!J2852=P$39,DATOS!C2852,"")</f>
        <v>0</v>
      </c>
    </row>
    <row r="2890" spans="18:20">
      <c r="R2890">
        <f t="shared" si="47"/>
        <v>1</v>
      </c>
      <c r="S2890">
        <f>IF(T2890="",0,IFERROR(IF(VLOOKUP(T2890,T$38:T2889,1,0)&gt;0,0,0),1))</f>
        <v>0</v>
      </c>
      <c r="T2890" s="16">
        <f>IF(DATOS!J2853=P$39,DATOS!C2853,"")</f>
        <v>0</v>
      </c>
    </row>
    <row r="2891" spans="18:20">
      <c r="R2891">
        <f t="shared" si="47"/>
        <v>1</v>
      </c>
      <c r="S2891">
        <f>IF(T2891="",0,IFERROR(IF(VLOOKUP(T2891,T$38:T2890,1,0)&gt;0,0,0),1))</f>
        <v>0</v>
      </c>
      <c r="T2891" s="16">
        <f>IF(DATOS!J2854=P$39,DATOS!C2854,"")</f>
        <v>0</v>
      </c>
    </row>
    <row r="2892" spans="18:20">
      <c r="R2892">
        <f t="shared" si="47"/>
        <v>1</v>
      </c>
      <c r="S2892">
        <f>IF(T2892="",0,IFERROR(IF(VLOOKUP(T2892,T$38:T2891,1,0)&gt;0,0,0),1))</f>
        <v>0</v>
      </c>
      <c r="T2892" s="16">
        <f>IF(DATOS!J2855=P$39,DATOS!C2855,"")</f>
        <v>0</v>
      </c>
    </row>
    <row r="2893" spans="18:20">
      <c r="R2893">
        <f t="shared" si="47"/>
        <v>1</v>
      </c>
      <c r="S2893">
        <f>IF(T2893="",0,IFERROR(IF(VLOOKUP(T2893,T$38:T2892,1,0)&gt;0,0,0),1))</f>
        <v>0</v>
      </c>
      <c r="T2893" s="16">
        <f>IF(DATOS!J2856=P$39,DATOS!C2856,"")</f>
        <v>0</v>
      </c>
    </row>
    <row r="2894" spans="18:20">
      <c r="R2894">
        <f t="shared" si="47"/>
        <v>1</v>
      </c>
      <c r="S2894">
        <f>IF(T2894="",0,IFERROR(IF(VLOOKUP(T2894,T$38:T2893,1,0)&gt;0,0,0),1))</f>
        <v>0</v>
      </c>
      <c r="T2894" s="16">
        <f>IF(DATOS!J2857=P$39,DATOS!C2857,"")</f>
        <v>0</v>
      </c>
    </row>
    <row r="2895" spans="18:20">
      <c r="R2895">
        <f t="shared" si="47"/>
        <v>1</v>
      </c>
      <c r="S2895">
        <f>IF(T2895="",0,IFERROR(IF(VLOOKUP(T2895,T$38:T2894,1,0)&gt;0,0,0),1))</f>
        <v>0</v>
      </c>
      <c r="T2895" s="16">
        <f>IF(DATOS!J2858=P$39,DATOS!C2858,"")</f>
        <v>0</v>
      </c>
    </row>
    <row r="2896" spans="18:20">
      <c r="R2896">
        <f t="shared" si="47"/>
        <v>1</v>
      </c>
      <c r="S2896">
        <f>IF(T2896="",0,IFERROR(IF(VLOOKUP(T2896,T$38:T2895,1,0)&gt;0,0,0),1))</f>
        <v>0</v>
      </c>
      <c r="T2896" s="16">
        <f>IF(DATOS!J2859=P$39,DATOS!C2859,"")</f>
        <v>0</v>
      </c>
    </row>
    <row r="2897" spans="18:20">
      <c r="R2897">
        <f t="shared" si="47"/>
        <v>1</v>
      </c>
      <c r="S2897">
        <f>IF(T2897="",0,IFERROR(IF(VLOOKUP(T2897,T$38:T2896,1,0)&gt;0,0,0),1))</f>
        <v>0</v>
      </c>
      <c r="T2897" s="16">
        <f>IF(DATOS!J2860=P$39,DATOS!C2860,"")</f>
        <v>0</v>
      </c>
    </row>
    <row r="2898" spans="18:20">
      <c r="R2898">
        <f t="shared" si="47"/>
        <v>1</v>
      </c>
      <c r="S2898">
        <f>IF(T2898="",0,IFERROR(IF(VLOOKUP(T2898,T$38:T2897,1,0)&gt;0,0,0),1))</f>
        <v>0</v>
      </c>
      <c r="T2898" s="16">
        <f>IF(DATOS!J2861=P$39,DATOS!C2861,"")</f>
        <v>0</v>
      </c>
    </row>
    <row r="2899" spans="18:20">
      <c r="R2899">
        <f t="shared" si="47"/>
        <v>1</v>
      </c>
      <c r="S2899">
        <f>IF(T2899="",0,IFERROR(IF(VLOOKUP(T2899,T$38:T2898,1,0)&gt;0,0,0),1))</f>
        <v>0</v>
      </c>
      <c r="T2899" s="16">
        <f>IF(DATOS!J2862=P$39,DATOS!C2862,"")</f>
        <v>0</v>
      </c>
    </row>
    <row r="2900" spans="18:20">
      <c r="R2900">
        <f t="shared" si="47"/>
        <v>1</v>
      </c>
      <c r="S2900">
        <f>IF(T2900="",0,IFERROR(IF(VLOOKUP(T2900,T$38:T2899,1,0)&gt;0,0,0),1))</f>
        <v>0</v>
      </c>
      <c r="T2900" s="16">
        <f>IF(DATOS!J2863=P$39,DATOS!C2863,"")</f>
        <v>0</v>
      </c>
    </row>
    <row r="2901" spans="18:20">
      <c r="R2901">
        <f t="shared" si="47"/>
        <v>1</v>
      </c>
      <c r="S2901">
        <f>IF(T2901="",0,IFERROR(IF(VLOOKUP(T2901,T$38:T2900,1,0)&gt;0,0,0),1))</f>
        <v>0</v>
      </c>
      <c r="T2901" s="16">
        <f>IF(DATOS!J2864=P$39,DATOS!C2864,"")</f>
        <v>0</v>
      </c>
    </row>
    <row r="2902" spans="18:20">
      <c r="R2902">
        <f t="shared" si="47"/>
        <v>1</v>
      </c>
      <c r="S2902">
        <f>IF(T2902="",0,IFERROR(IF(VLOOKUP(T2902,T$38:T2901,1,0)&gt;0,0,0),1))</f>
        <v>0</v>
      </c>
      <c r="T2902" s="16">
        <f>IF(DATOS!J2865=P$39,DATOS!C2865,"")</f>
        <v>0</v>
      </c>
    </row>
    <row r="2903" spans="18:20">
      <c r="R2903">
        <f t="shared" si="47"/>
        <v>1</v>
      </c>
      <c r="S2903">
        <f>IF(T2903="",0,IFERROR(IF(VLOOKUP(T2903,T$38:T2902,1,0)&gt;0,0,0),1))</f>
        <v>0</v>
      </c>
      <c r="T2903" s="16">
        <f>IF(DATOS!J2866=P$39,DATOS!C2866,"")</f>
        <v>0</v>
      </c>
    </row>
    <row r="2904" spans="18:20">
      <c r="R2904">
        <f t="shared" si="47"/>
        <v>1</v>
      </c>
      <c r="S2904">
        <f>IF(T2904="",0,IFERROR(IF(VLOOKUP(T2904,T$38:T2903,1,0)&gt;0,0,0),1))</f>
        <v>0</v>
      </c>
      <c r="T2904" s="16">
        <f>IF(DATOS!J2867=P$39,DATOS!C2867,"")</f>
        <v>0</v>
      </c>
    </row>
    <row r="2905" spans="18:20">
      <c r="R2905">
        <f t="shared" si="47"/>
        <v>1</v>
      </c>
      <c r="S2905">
        <f>IF(T2905="",0,IFERROR(IF(VLOOKUP(T2905,T$38:T2904,1,0)&gt;0,0,0),1))</f>
        <v>0</v>
      </c>
      <c r="T2905" s="16">
        <f>IF(DATOS!J2868=P$39,DATOS!C2868,"")</f>
        <v>0</v>
      </c>
    </row>
    <row r="2906" spans="18:20">
      <c r="R2906">
        <f t="shared" si="47"/>
        <v>1</v>
      </c>
      <c r="S2906">
        <f>IF(T2906="",0,IFERROR(IF(VLOOKUP(T2906,T$38:T2905,1,0)&gt;0,0,0),1))</f>
        <v>0</v>
      </c>
      <c r="T2906" s="16">
        <f>IF(DATOS!J2869=P$39,DATOS!C2869,"")</f>
        <v>0</v>
      </c>
    </row>
    <row r="2907" spans="18:20">
      <c r="R2907">
        <f t="shared" si="47"/>
        <v>1</v>
      </c>
      <c r="S2907">
        <f>IF(T2907="",0,IFERROR(IF(VLOOKUP(T2907,T$38:T2906,1,0)&gt;0,0,0),1))</f>
        <v>0</v>
      </c>
      <c r="T2907" s="16">
        <f>IF(DATOS!J2870=P$39,DATOS!C2870,"")</f>
        <v>0</v>
      </c>
    </row>
    <row r="2908" spans="18:20">
      <c r="R2908">
        <f t="shared" si="47"/>
        <v>1</v>
      </c>
      <c r="S2908">
        <f>IF(T2908="",0,IFERROR(IF(VLOOKUP(T2908,T$38:T2907,1,0)&gt;0,0,0),1))</f>
        <v>0</v>
      </c>
      <c r="T2908" s="16">
        <f>IF(DATOS!J2871=P$39,DATOS!C2871,"")</f>
        <v>0</v>
      </c>
    </row>
    <row r="2909" spans="18:20">
      <c r="R2909">
        <f t="shared" si="47"/>
        <v>1</v>
      </c>
      <c r="S2909">
        <f>IF(T2909="",0,IFERROR(IF(VLOOKUP(T2909,T$38:T2908,1,0)&gt;0,0,0),1))</f>
        <v>0</v>
      </c>
      <c r="T2909" s="16">
        <f>IF(DATOS!J2872=P$39,DATOS!C2872,"")</f>
        <v>0</v>
      </c>
    </row>
    <row r="2910" spans="18:20">
      <c r="R2910">
        <f t="shared" si="47"/>
        <v>1</v>
      </c>
      <c r="S2910">
        <f>IF(T2910="",0,IFERROR(IF(VLOOKUP(T2910,T$38:T2909,1,0)&gt;0,0,0),1))</f>
        <v>0</v>
      </c>
      <c r="T2910" s="16">
        <f>IF(DATOS!J2873=P$39,DATOS!C2873,"")</f>
        <v>0</v>
      </c>
    </row>
    <row r="2911" spans="18:20">
      <c r="R2911">
        <f t="shared" si="47"/>
        <v>1</v>
      </c>
      <c r="S2911">
        <f>IF(T2911="",0,IFERROR(IF(VLOOKUP(T2911,T$38:T2910,1,0)&gt;0,0,0),1))</f>
        <v>0</v>
      </c>
      <c r="T2911" s="16">
        <f>IF(DATOS!J2874=P$39,DATOS!C2874,"")</f>
        <v>0</v>
      </c>
    </row>
    <row r="2912" spans="18:20">
      <c r="R2912">
        <f t="shared" si="47"/>
        <v>1</v>
      </c>
      <c r="S2912">
        <f>IF(T2912="",0,IFERROR(IF(VLOOKUP(T2912,T$38:T2911,1,0)&gt;0,0,0),1))</f>
        <v>0</v>
      </c>
      <c r="T2912" s="16">
        <f>IF(DATOS!J2875=P$39,DATOS!C2875,"")</f>
        <v>0</v>
      </c>
    </row>
    <row r="2913" spans="18:20">
      <c r="R2913">
        <f t="shared" si="47"/>
        <v>1</v>
      </c>
      <c r="S2913">
        <f>IF(T2913="",0,IFERROR(IF(VLOOKUP(T2913,T$38:T2912,1,0)&gt;0,0,0),1))</f>
        <v>0</v>
      </c>
      <c r="T2913" s="16">
        <f>IF(DATOS!J2876=P$39,DATOS!C2876,"")</f>
        <v>0</v>
      </c>
    </row>
    <row r="2914" spans="18:20">
      <c r="R2914">
        <f t="shared" si="47"/>
        <v>1</v>
      </c>
      <c r="S2914">
        <f>IF(T2914="",0,IFERROR(IF(VLOOKUP(T2914,T$38:T2913,1,0)&gt;0,0,0),1))</f>
        <v>0</v>
      </c>
      <c r="T2914" s="16">
        <f>IF(DATOS!J2877=P$39,DATOS!C2877,"")</f>
        <v>0</v>
      </c>
    </row>
    <row r="2915" spans="18:20">
      <c r="R2915">
        <f t="shared" si="47"/>
        <v>1</v>
      </c>
      <c r="S2915">
        <f>IF(T2915="",0,IFERROR(IF(VLOOKUP(T2915,T$38:T2914,1,0)&gt;0,0,0),1))</f>
        <v>0</v>
      </c>
      <c r="T2915" s="16">
        <f>IF(DATOS!J2878=P$39,DATOS!C2878,"")</f>
        <v>0</v>
      </c>
    </row>
    <row r="2916" spans="18:20">
      <c r="R2916">
        <f t="shared" si="47"/>
        <v>1</v>
      </c>
      <c r="S2916">
        <f>IF(T2916="",0,IFERROR(IF(VLOOKUP(T2916,T$38:T2915,1,0)&gt;0,0,0),1))</f>
        <v>0</v>
      </c>
      <c r="T2916" s="16">
        <f>IF(DATOS!J2879=P$39,DATOS!C2879,"")</f>
        <v>0</v>
      </c>
    </row>
    <row r="2917" spans="18:20">
      <c r="R2917">
        <f t="shared" si="47"/>
        <v>1</v>
      </c>
      <c r="S2917">
        <f>IF(T2917="",0,IFERROR(IF(VLOOKUP(T2917,T$38:T2916,1,0)&gt;0,0,0),1))</f>
        <v>0</v>
      </c>
      <c r="T2917" s="16">
        <f>IF(DATOS!J2880=P$39,DATOS!C2880,"")</f>
        <v>0</v>
      </c>
    </row>
    <row r="2918" spans="18:20">
      <c r="R2918">
        <f t="shared" si="47"/>
        <v>1</v>
      </c>
      <c r="S2918">
        <f>IF(T2918="",0,IFERROR(IF(VLOOKUP(T2918,T$38:T2917,1,0)&gt;0,0,0),1))</f>
        <v>0</v>
      </c>
      <c r="T2918" s="16">
        <f>IF(DATOS!J2881=P$39,DATOS!C2881,"")</f>
        <v>0</v>
      </c>
    </row>
    <row r="2919" spans="18:20">
      <c r="R2919">
        <f t="shared" ref="R2919:R2982" si="48">R2918+S2919</f>
        <v>1</v>
      </c>
      <c r="S2919">
        <f>IF(T2919="",0,IFERROR(IF(VLOOKUP(T2919,T$38:T2918,1,0)&gt;0,0,0),1))</f>
        <v>0</v>
      </c>
      <c r="T2919" s="16">
        <f>IF(DATOS!J2882=P$39,DATOS!C2882,"")</f>
        <v>0</v>
      </c>
    </row>
    <row r="2920" spans="18:20">
      <c r="R2920">
        <f t="shared" si="48"/>
        <v>1</v>
      </c>
      <c r="S2920">
        <f>IF(T2920="",0,IFERROR(IF(VLOOKUP(T2920,T$38:T2919,1,0)&gt;0,0,0),1))</f>
        <v>0</v>
      </c>
      <c r="T2920" s="16">
        <f>IF(DATOS!J2883=P$39,DATOS!C2883,"")</f>
        <v>0</v>
      </c>
    </row>
    <row r="2921" spans="18:20">
      <c r="R2921">
        <f t="shared" si="48"/>
        <v>1</v>
      </c>
      <c r="S2921">
        <f>IF(T2921="",0,IFERROR(IF(VLOOKUP(T2921,T$38:T2920,1,0)&gt;0,0,0),1))</f>
        <v>0</v>
      </c>
      <c r="T2921" s="16">
        <f>IF(DATOS!J2884=P$39,DATOS!C2884,"")</f>
        <v>0</v>
      </c>
    </row>
    <row r="2922" spans="18:20">
      <c r="R2922">
        <f t="shared" si="48"/>
        <v>1</v>
      </c>
      <c r="S2922">
        <f>IF(T2922="",0,IFERROR(IF(VLOOKUP(T2922,T$38:T2921,1,0)&gt;0,0,0),1))</f>
        <v>0</v>
      </c>
      <c r="T2922" s="16">
        <f>IF(DATOS!J2885=P$39,DATOS!C2885,"")</f>
        <v>0</v>
      </c>
    </row>
    <row r="2923" spans="18:20">
      <c r="R2923">
        <f t="shared" si="48"/>
        <v>1</v>
      </c>
      <c r="S2923">
        <f>IF(T2923="",0,IFERROR(IF(VLOOKUP(T2923,T$38:T2922,1,0)&gt;0,0,0),1))</f>
        <v>0</v>
      </c>
      <c r="T2923" s="16">
        <f>IF(DATOS!J2886=P$39,DATOS!C2886,"")</f>
        <v>0</v>
      </c>
    </row>
    <row r="2924" spans="18:20">
      <c r="R2924">
        <f t="shared" si="48"/>
        <v>1</v>
      </c>
      <c r="S2924">
        <f>IF(T2924="",0,IFERROR(IF(VLOOKUP(T2924,T$38:T2923,1,0)&gt;0,0,0),1))</f>
        <v>0</v>
      </c>
      <c r="T2924" s="16">
        <f>IF(DATOS!J2887=P$39,DATOS!C2887,"")</f>
        <v>0</v>
      </c>
    </row>
    <row r="2925" spans="18:20">
      <c r="R2925">
        <f t="shared" si="48"/>
        <v>1</v>
      </c>
      <c r="S2925">
        <f>IF(T2925="",0,IFERROR(IF(VLOOKUP(T2925,T$38:T2924,1,0)&gt;0,0,0),1))</f>
        <v>0</v>
      </c>
      <c r="T2925" s="16">
        <f>IF(DATOS!J2888=P$39,DATOS!C2888,"")</f>
        <v>0</v>
      </c>
    </row>
    <row r="2926" spans="18:20">
      <c r="R2926">
        <f t="shared" si="48"/>
        <v>1</v>
      </c>
      <c r="S2926">
        <f>IF(T2926="",0,IFERROR(IF(VLOOKUP(T2926,T$38:T2925,1,0)&gt;0,0,0),1))</f>
        <v>0</v>
      </c>
      <c r="T2926" s="16">
        <f>IF(DATOS!J2889=P$39,DATOS!C2889,"")</f>
        <v>0</v>
      </c>
    </row>
    <row r="2927" spans="18:20">
      <c r="R2927">
        <f t="shared" si="48"/>
        <v>1</v>
      </c>
      <c r="S2927">
        <f>IF(T2927="",0,IFERROR(IF(VLOOKUP(T2927,T$38:T2926,1,0)&gt;0,0,0),1))</f>
        <v>0</v>
      </c>
      <c r="T2927" s="16">
        <f>IF(DATOS!J2890=P$39,DATOS!C2890,"")</f>
        <v>0</v>
      </c>
    </row>
    <row r="2928" spans="18:20">
      <c r="R2928">
        <f t="shared" si="48"/>
        <v>1</v>
      </c>
      <c r="S2928">
        <f>IF(T2928="",0,IFERROR(IF(VLOOKUP(T2928,T$38:T2927,1,0)&gt;0,0,0),1))</f>
        <v>0</v>
      </c>
      <c r="T2928" s="16">
        <f>IF(DATOS!J2891=P$39,DATOS!C2891,"")</f>
        <v>0</v>
      </c>
    </row>
    <row r="2929" spans="18:20">
      <c r="R2929">
        <f t="shared" si="48"/>
        <v>1</v>
      </c>
      <c r="S2929">
        <f>IF(T2929="",0,IFERROR(IF(VLOOKUP(T2929,T$38:T2928,1,0)&gt;0,0,0),1))</f>
        <v>0</v>
      </c>
      <c r="T2929" s="16">
        <f>IF(DATOS!J2892=P$39,DATOS!C2892,"")</f>
        <v>0</v>
      </c>
    </row>
    <row r="2930" spans="18:20">
      <c r="R2930">
        <f t="shared" si="48"/>
        <v>1</v>
      </c>
      <c r="S2930">
        <f>IF(T2930="",0,IFERROR(IF(VLOOKUP(T2930,T$38:T2929,1,0)&gt;0,0,0),1))</f>
        <v>0</v>
      </c>
      <c r="T2930" s="16">
        <f>IF(DATOS!J2893=P$39,DATOS!C2893,"")</f>
        <v>0</v>
      </c>
    </row>
    <row r="2931" spans="18:20">
      <c r="R2931">
        <f t="shared" si="48"/>
        <v>1</v>
      </c>
      <c r="S2931">
        <f>IF(T2931="",0,IFERROR(IF(VLOOKUP(T2931,T$38:T2930,1,0)&gt;0,0,0),1))</f>
        <v>0</v>
      </c>
      <c r="T2931" s="16">
        <f>IF(DATOS!J2894=P$39,DATOS!C2894,"")</f>
        <v>0</v>
      </c>
    </row>
    <row r="2932" spans="18:20">
      <c r="R2932">
        <f t="shared" si="48"/>
        <v>1</v>
      </c>
      <c r="S2932">
        <f>IF(T2932="",0,IFERROR(IF(VLOOKUP(T2932,T$38:T2931,1,0)&gt;0,0,0),1))</f>
        <v>0</v>
      </c>
      <c r="T2932" s="16">
        <f>IF(DATOS!J2895=P$39,DATOS!C2895,"")</f>
        <v>0</v>
      </c>
    </row>
    <row r="2933" spans="18:20">
      <c r="R2933">
        <f t="shared" si="48"/>
        <v>1</v>
      </c>
      <c r="S2933">
        <f>IF(T2933="",0,IFERROR(IF(VLOOKUP(T2933,T$38:T2932,1,0)&gt;0,0,0),1))</f>
        <v>0</v>
      </c>
      <c r="T2933" s="16">
        <f>IF(DATOS!J2896=P$39,DATOS!C2896,"")</f>
        <v>0</v>
      </c>
    </row>
    <row r="2934" spans="18:20">
      <c r="R2934">
        <f t="shared" si="48"/>
        <v>1</v>
      </c>
      <c r="S2934">
        <f>IF(T2934="",0,IFERROR(IF(VLOOKUP(T2934,T$38:T2933,1,0)&gt;0,0,0),1))</f>
        <v>0</v>
      </c>
      <c r="T2934" s="16">
        <f>IF(DATOS!J2897=P$39,DATOS!C2897,"")</f>
        <v>0</v>
      </c>
    </row>
    <row r="2935" spans="18:20">
      <c r="R2935">
        <f t="shared" si="48"/>
        <v>1</v>
      </c>
      <c r="S2935">
        <f>IF(T2935="",0,IFERROR(IF(VLOOKUP(T2935,T$38:T2934,1,0)&gt;0,0,0),1))</f>
        <v>0</v>
      </c>
      <c r="T2935" s="16">
        <f>IF(DATOS!J2898=P$39,DATOS!C2898,"")</f>
        <v>0</v>
      </c>
    </row>
    <row r="2936" spans="18:20">
      <c r="R2936">
        <f t="shared" si="48"/>
        <v>1</v>
      </c>
      <c r="S2936">
        <f>IF(T2936="",0,IFERROR(IF(VLOOKUP(T2936,T$38:T2935,1,0)&gt;0,0,0),1))</f>
        <v>0</v>
      </c>
      <c r="T2936" s="16">
        <f>IF(DATOS!J2899=P$39,DATOS!C2899,"")</f>
        <v>0</v>
      </c>
    </row>
    <row r="2937" spans="18:20">
      <c r="R2937">
        <f t="shared" si="48"/>
        <v>1</v>
      </c>
      <c r="S2937">
        <f>IF(T2937="",0,IFERROR(IF(VLOOKUP(T2937,T$38:T2936,1,0)&gt;0,0,0),1))</f>
        <v>0</v>
      </c>
      <c r="T2937" s="16">
        <f>IF(DATOS!J2900=P$39,DATOS!C2900,"")</f>
        <v>0</v>
      </c>
    </row>
    <row r="2938" spans="18:20">
      <c r="R2938">
        <f t="shared" si="48"/>
        <v>1</v>
      </c>
      <c r="S2938">
        <f>IF(T2938="",0,IFERROR(IF(VLOOKUP(T2938,T$38:T2937,1,0)&gt;0,0,0),1))</f>
        <v>0</v>
      </c>
      <c r="T2938" s="16">
        <f>IF(DATOS!J2901=P$39,DATOS!C2901,"")</f>
        <v>0</v>
      </c>
    </row>
    <row r="2939" spans="18:20">
      <c r="R2939">
        <f t="shared" si="48"/>
        <v>1</v>
      </c>
      <c r="S2939">
        <f>IF(T2939="",0,IFERROR(IF(VLOOKUP(T2939,T$38:T2938,1,0)&gt;0,0,0),1))</f>
        <v>0</v>
      </c>
      <c r="T2939" s="16">
        <f>IF(DATOS!J2902=P$39,DATOS!C2902,"")</f>
        <v>0</v>
      </c>
    </row>
    <row r="2940" spans="18:20">
      <c r="R2940">
        <f t="shared" si="48"/>
        <v>1</v>
      </c>
      <c r="S2940">
        <f>IF(T2940="",0,IFERROR(IF(VLOOKUP(T2940,T$38:T2939,1,0)&gt;0,0,0),1))</f>
        <v>0</v>
      </c>
      <c r="T2940" s="16">
        <f>IF(DATOS!J2903=P$39,DATOS!C2903,"")</f>
        <v>0</v>
      </c>
    </row>
    <row r="2941" spans="18:20">
      <c r="R2941">
        <f t="shared" si="48"/>
        <v>1</v>
      </c>
      <c r="S2941">
        <f>IF(T2941="",0,IFERROR(IF(VLOOKUP(T2941,T$38:T2940,1,0)&gt;0,0,0),1))</f>
        <v>0</v>
      </c>
      <c r="T2941" s="16">
        <f>IF(DATOS!J2904=P$39,DATOS!C2904,"")</f>
        <v>0</v>
      </c>
    </row>
    <row r="2942" spans="18:20">
      <c r="R2942">
        <f t="shared" si="48"/>
        <v>1</v>
      </c>
      <c r="S2942">
        <f>IF(T2942="",0,IFERROR(IF(VLOOKUP(T2942,T$38:T2941,1,0)&gt;0,0,0),1))</f>
        <v>0</v>
      </c>
      <c r="T2942" s="16">
        <f>IF(DATOS!J2905=P$39,DATOS!C2905,"")</f>
        <v>0</v>
      </c>
    </row>
    <row r="2943" spans="18:20">
      <c r="R2943">
        <f t="shared" si="48"/>
        <v>1</v>
      </c>
      <c r="S2943">
        <f>IF(T2943="",0,IFERROR(IF(VLOOKUP(T2943,T$38:T2942,1,0)&gt;0,0,0),1))</f>
        <v>0</v>
      </c>
      <c r="T2943" s="16">
        <f>IF(DATOS!J2906=P$39,DATOS!C2906,"")</f>
        <v>0</v>
      </c>
    </row>
    <row r="2944" spans="18:20">
      <c r="R2944">
        <f t="shared" si="48"/>
        <v>1</v>
      </c>
      <c r="S2944">
        <f>IF(T2944="",0,IFERROR(IF(VLOOKUP(T2944,T$38:T2943,1,0)&gt;0,0,0),1))</f>
        <v>0</v>
      </c>
      <c r="T2944" s="16">
        <f>IF(DATOS!J2907=P$39,DATOS!C2907,"")</f>
        <v>0</v>
      </c>
    </row>
    <row r="2945" spans="18:20">
      <c r="R2945">
        <f t="shared" si="48"/>
        <v>1</v>
      </c>
      <c r="S2945">
        <f>IF(T2945="",0,IFERROR(IF(VLOOKUP(T2945,T$38:T2944,1,0)&gt;0,0,0),1))</f>
        <v>0</v>
      </c>
      <c r="T2945" s="16">
        <f>IF(DATOS!J2908=P$39,DATOS!C2908,"")</f>
        <v>0</v>
      </c>
    </row>
    <row r="2946" spans="18:20">
      <c r="R2946">
        <f t="shared" si="48"/>
        <v>1</v>
      </c>
      <c r="S2946">
        <f>IF(T2946="",0,IFERROR(IF(VLOOKUP(T2946,T$38:T2945,1,0)&gt;0,0,0),1))</f>
        <v>0</v>
      </c>
      <c r="T2946" s="16">
        <f>IF(DATOS!J2909=P$39,DATOS!C2909,"")</f>
        <v>0</v>
      </c>
    </row>
    <row r="2947" spans="18:20">
      <c r="R2947">
        <f t="shared" si="48"/>
        <v>1</v>
      </c>
      <c r="S2947">
        <f>IF(T2947="",0,IFERROR(IF(VLOOKUP(T2947,T$38:T2946,1,0)&gt;0,0,0),1))</f>
        <v>0</v>
      </c>
      <c r="T2947" s="16">
        <f>IF(DATOS!J2910=P$39,DATOS!C2910,"")</f>
        <v>0</v>
      </c>
    </row>
    <row r="2948" spans="18:20">
      <c r="R2948">
        <f t="shared" si="48"/>
        <v>1</v>
      </c>
      <c r="S2948">
        <f>IF(T2948="",0,IFERROR(IF(VLOOKUP(T2948,T$38:T2947,1,0)&gt;0,0,0),1))</f>
        <v>0</v>
      </c>
      <c r="T2948" s="16">
        <f>IF(DATOS!J2911=P$39,DATOS!C2911,"")</f>
        <v>0</v>
      </c>
    </row>
    <row r="2949" spans="18:20">
      <c r="R2949">
        <f t="shared" si="48"/>
        <v>1</v>
      </c>
      <c r="S2949">
        <f>IF(T2949="",0,IFERROR(IF(VLOOKUP(T2949,T$38:T2948,1,0)&gt;0,0,0),1))</f>
        <v>0</v>
      </c>
      <c r="T2949" s="16">
        <f>IF(DATOS!J2912=P$39,DATOS!C2912,"")</f>
        <v>0</v>
      </c>
    </row>
    <row r="2950" spans="18:20">
      <c r="R2950">
        <f t="shared" si="48"/>
        <v>1</v>
      </c>
      <c r="S2950">
        <f>IF(T2950="",0,IFERROR(IF(VLOOKUP(T2950,T$38:T2949,1,0)&gt;0,0,0),1))</f>
        <v>0</v>
      </c>
      <c r="T2950" s="16">
        <f>IF(DATOS!J2913=P$39,DATOS!C2913,"")</f>
        <v>0</v>
      </c>
    </row>
    <row r="2951" spans="18:20">
      <c r="R2951">
        <f t="shared" si="48"/>
        <v>1</v>
      </c>
      <c r="S2951">
        <f>IF(T2951="",0,IFERROR(IF(VLOOKUP(T2951,T$38:T2950,1,0)&gt;0,0,0),1))</f>
        <v>0</v>
      </c>
      <c r="T2951" s="16">
        <f>IF(DATOS!J2914=P$39,DATOS!C2914,"")</f>
        <v>0</v>
      </c>
    </row>
    <row r="2952" spans="18:20">
      <c r="R2952">
        <f t="shared" si="48"/>
        <v>1</v>
      </c>
      <c r="S2952">
        <f>IF(T2952="",0,IFERROR(IF(VLOOKUP(T2952,T$38:T2951,1,0)&gt;0,0,0),1))</f>
        <v>0</v>
      </c>
      <c r="T2952" s="16">
        <f>IF(DATOS!J2915=P$39,DATOS!C2915,"")</f>
        <v>0</v>
      </c>
    </row>
    <row r="2953" spans="18:20">
      <c r="R2953">
        <f t="shared" si="48"/>
        <v>1</v>
      </c>
      <c r="S2953">
        <f>IF(T2953="",0,IFERROR(IF(VLOOKUP(T2953,T$38:T2952,1,0)&gt;0,0,0),1))</f>
        <v>0</v>
      </c>
      <c r="T2953" s="16">
        <f>IF(DATOS!J2916=P$39,DATOS!C2916,"")</f>
        <v>0</v>
      </c>
    </row>
    <row r="2954" spans="18:20">
      <c r="R2954">
        <f t="shared" si="48"/>
        <v>1</v>
      </c>
      <c r="S2954">
        <f>IF(T2954="",0,IFERROR(IF(VLOOKUP(T2954,T$38:T2953,1,0)&gt;0,0,0),1))</f>
        <v>0</v>
      </c>
      <c r="T2954" s="16">
        <f>IF(DATOS!J2917=P$39,DATOS!C2917,"")</f>
        <v>0</v>
      </c>
    </row>
    <row r="2955" spans="18:20">
      <c r="R2955">
        <f t="shared" si="48"/>
        <v>1</v>
      </c>
      <c r="S2955">
        <f>IF(T2955="",0,IFERROR(IF(VLOOKUP(T2955,T$38:T2954,1,0)&gt;0,0,0),1))</f>
        <v>0</v>
      </c>
      <c r="T2955" s="16">
        <f>IF(DATOS!J2918=P$39,DATOS!C2918,"")</f>
        <v>0</v>
      </c>
    </row>
    <row r="2956" spans="18:20">
      <c r="R2956">
        <f t="shared" si="48"/>
        <v>1</v>
      </c>
      <c r="S2956">
        <f>IF(T2956="",0,IFERROR(IF(VLOOKUP(T2956,T$38:T2955,1,0)&gt;0,0,0),1))</f>
        <v>0</v>
      </c>
      <c r="T2956" s="16">
        <f>IF(DATOS!J2919=P$39,DATOS!C2919,"")</f>
        <v>0</v>
      </c>
    </row>
    <row r="2957" spans="18:20">
      <c r="R2957">
        <f t="shared" si="48"/>
        <v>1</v>
      </c>
      <c r="S2957">
        <f>IF(T2957="",0,IFERROR(IF(VLOOKUP(T2957,T$38:T2956,1,0)&gt;0,0,0),1))</f>
        <v>0</v>
      </c>
      <c r="T2957" s="16">
        <f>IF(DATOS!J2920=P$39,DATOS!C2920,"")</f>
        <v>0</v>
      </c>
    </row>
    <row r="2958" spans="18:20">
      <c r="R2958">
        <f t="shared" si="48"/>
        <v>1</v>
      </c>
      <c r="S2958">
        <f>IF(T2958="",0,IFERROR(IF(VLOOKUP(T2958,T$38:T2957,1,0)&gt;0,0,0),1))</f>
        <v>0</v>
      </c>
      <c r="T2958" s="16">
        <f>IF(DATOS!J2921=P$39,DATOS!C2921,"")</f>
        <v>0</v>
      </c>
    </row>
    <row r="2959" spans="18:20">
      <c r="R2959">
        <f t="shared" si="48"/>
        <v>1</v>
      </c>
      <c r="S2959">
        <f>IF(T2959="",0,IFERROR(IF(VLOOKUP(T2959,T$38:T2958,1,0)&gt;0,0,0),1))</f>
        <v>0</v>
      </c>
      <c r="T2959" s="16">
        <f>IF(DATOS!J2922=P$39,DATOS!C2922,"")</f>
        <v>0</v>
      </c>
    </row>
    <row r="2960" spans="18:20">
      <c r="R2960">
        <f t="shared" si="48"/>
        <v>1</v>
      </c>
      <c r="S2960">
        <f>IF(T2960="",0,IFERROR(IF(VLOOKUP(T2960,T$38:T2959,1,0)&gt;0,0,0),1))</f>
        <v>0</v>
      </c>
      <c r="T2960" s="16">
        <f>IF(DATOS!J2923=P$39,DATOS!C2923,"")</f>
        <v>0</v>
      </c>
    </row>
    <row r="2961" spans="18:20">
      <c r="R2961">
        <f t="shared" si="48"/>
        <v>1</v>
      </c>
      <c r="S2961">
        <f>IF(T2961="",0,IFERROR(IF(VLOOKUP(T2961,T$38:T2960,1,0)&gt;0,0,0),1))</f>
        <v>0</v>
      </c>
      <c r="T2961" s="16">
        <f>IF(DATOS!J2924=P$39,DATOS!C2924,"")</f>
        <v>0</v>
      </c>
    </row>
    <row r="2962" spans="18:20">
      <c r="R2962">
        <f t="shared" si="48"/>
        <v>1</v>
      </c>
      <c r="S2962">
        <f>IF(T2962="",0,IFERROR(IF(VLOOKUP(T2962,T$38:T2961,1,0)&gt;0,0,0),1))</f>
        <v>0</v>
      </c>
      <c r="T2962" s="16">
        <f>IF(DATOS!J2925=P$39,DATOS!C2925,"")</f>
        <v>0</v>
      </c>
    </row>
    <row r="2963" spans="18:20">
      <c r="R2963">
        <f t="shared" si="48"/>
        <v>1</v>
      </c>
      <c r="S2963">
        <f>IF(T2963="",0,IFERROR(IF(VLOOKUP(T2963,T$38:T2962,1,0)&gt;0,0,0),1))</f>
        <v>0</v>
      </c>
      <c r="T2963" s="16">
        <f>IF(DATOS!J2926=P$39,DATOS!C2926,"")</f>
        <v>0</v>
      </c>
    </row>
    <row r="2964" spans="18:20">
      <c r="R2964">
        <f t="shared" si="48"/>
        <v>1</v>
      </c>
      <c r="S2964">
        <f>IF(T2964="",0,IFERROR(IF(VLOOKUP(T2964,T$38:T2963,1,0)&gt;0,0,0),1))</f>
        <v>0</v>
      </c>
      <c r="T2964" s="16">
        <f>IF(DATOS!J2927=P$39,DATOS!C2927,"")</f>
        <v>0</v>
      </c>
    </row>
    <row r="2965" spans="18:20">
      <c r="R2965">
        <f t="shared" si="48"/>
        <v>1</v>
      </c>
      <c r="S2965">
        <f>IF(T2965="",0,IFERROR(IF(VLOOKUP(T2965,T$38:T2964,1,0)&gt;0,0,0),1))</f>
        <v>0</v>
      </c>
      <c r="T2965" s="16">
        <f>IF(DATOS!J2928=P$39,DATOS!C2928,"")</f>
        <v>0</v>
      </c>
    </row>
    <row r="2966" spans="18:20">
      <c r="R2966">
        <f t="shared" si="48"/>
        <v>1</v>
      </c>
      <c r="S2966">
        <f>IF(T2966="",0,IFERROR(IF(VLOOKUP(T2966,T$38:T2965,1,0)&gt;0,0,0),1))</f>
        <v>0</v>
      </c>
      <c r="T2966" s="16">
        <f>IF(DATOS!J2929=P$39,DATOS!C2929,"")</f>
        <v>0</v>
      </c>
    </row>
    <row r="2967" spans="18:20">
      <c r="R2967">
        <f t="shared" si="48"/>
        <v>1</v>
      </c>
      <c r="S2967">
        <f>IF(T2967="",0,IFERROR(IF(VLOOKUP(T2967,T$38:T2966,1,0)&gt;0,0,0),1))</f>
        <v>0</v>
      </c>
      <c r="T2967" s="16">
        <f>IF(DATOS!J2930=P$39,DATOS!C2930,"")</f>
        <v>0</v>
      </c>
    </row>
    <row r="2968" spans="18:20">
      <c r="R2968">
        <f t="shared" si="48"/>
        <v>1</v>
      </c>
      <c r="S2968">
        <f>IF(T2968="",0,IFERROR(IF(VLOOKUP(T2968,T$38:T2967,1,0)&gt;0,0,0),1))</f>
        <v>0</v>
      </c>
      <c r="T2968" s="16">
        <f>IF(DATOS!J2931=P$39,DATOS!C2931,"")</f>
        <v>0</v>
      </c>
    </row>
    <row r="2969" spans="18:20">
      <c r="R2969">
        <f t="shared" si="48"/>
        <v>1</v>
      </c>
      <c r="S2969">
        <f>IF(T2969="",0,IFERROR(IF(VLOOKUP(T2969,T$38:T2968,1,0)&gt;0,0,0),1))</f>
        <v>0</v>
      </c>
      <c r="T2969" s="16">
        <f>IF(DATOS!J2932=P$39,DATOS!C2932,"")</f>
        <v>0</v>
      </c>
    </row>
    <row r="2970" spans="18:20">
      <c r="R2970">
        <f t="shared" si="48"/>
        <v>1</v>
      </c>
      <c r="S2970">
        <f>IF(T2970="",0,IFERROR(IF(VLOOKUP(T2970,T$38:T2969,1,0)&gt;0,0,0),1))</f>
        <v>0</v>
      </c>
      <c r="T2970" s="16">
        <f>IF(DATOS!J2933=P$39,DATOS!C2933,"")</f>
        <v>0</v>
      </c>
    </row>
    <row r="2971" spans="18:20">
      <c r="R2971">
        <f t="shared" si="48"/>
        <v>1</v>
      </c>
      <c r="S2971">
        <f>IF(T2971="",0,IFERROR(IF(VLOOKUP(T2971,T$38:T2970,1,0)&gt;0,0,0),1))</f>
        <v>0</v>
      </c>
      <c r="T2971" s="16">
        <f>IF(DATOS!J2934=P$39,DATOS!C2934,"")</f>
        <v>0</v>
      </c>
    </row>
    <row r="2972" spans="18:20">
      <c r="R2972">
        <f t="shared" si="48"/>
        <v>1</v>
      </c>
      <c r="S2972">
        <f>IF(T2972="",0,IFERROR(IF(VLOOKUP(T2972,T$38:T2971,1,0)&gt;0,0,0),1))</f>
        <v>0</v>
      </c>
      <c r="T2972" s="16">
        <f>IF(DATOS!J2935=P$39,DATOS!C2935,"")</f>
        <v>0</v>
      </c>
    </row>
    <row r="2973" spans="18:20">
      <c r="R2973">
        <f t="shared" si="48"/>
        <v>1</v>
      </c>
      <c r="S2973">
        <f>IF(T2973="",0,IFERROR(IF(VLOOKUP(T2973,T$38:T2972,1,0)&gt;0,0,0),1))</f>
        <v>0</v>
      </c>
      <c r="T2973" s="16">
        <f>IF(DATOS!J2936=P$39,DATOS!C2936,"")</f>
        <v>0</v>
      </c>
    </row>
    <row r="2974" spans="18:20">
      <c r="R2974">
        <f t="shared" si="48"/>
        <v>1</v>
      </c>
      <c r="S2974">
        <f>IF(T2974="",0,IFERROR(IF(VLOOKUP(T2974,T$38:T2973,1,0)&gt;0,0,0),1))</f>
        <v>0</v>
      </c>
      <c r="T2974" s="16">
        <f>IF(DATOS!J2937=P$39,DATOS!C2937,"")</f>
        <v>0</v>
      </c>
    </row>
    <row r="2975" spans="18:20">
      <c r="R2975">
        <f t="shared" si="48"/>
        <v>1</v>
      </c>
      <c r="S2975">
        <f>IF(T2975="",0,IFERROR(IF(VLOOKUP(T2975,T$38:T2974,1,0)&gt;0,0,0),1))</f>
        <v>0</v>
      </c>
      <c r="T2975" s="16">
        <f>IF(DATOS!J2938=P$39,DATOS!C2938,"")</f>
        <v>0</v>
      </c>
    </row>
    <row r="2976" spans="18:20">
      <c r="R2976">
        <f t="shared" si="48"/>
        <v>1</v>
      </c>
      <c r="S2976">
        <f>IF(T2976="",0,IFERROR(IF(VLOOKUP(T2976,T$38:T2975,1,0)&gt;0,0,0),1))</f>
        <v>0</v>
      </c>
      <c r="T2976" s="16">
        <f>IF(DATOS!J2939=P$39,DATOS!C2939,"")</f>
        <v>0</v>
      </c>
    </row>
    <row r="2977" spans="18:20">
      <c r="R2977">
        <f t="shared" si="48"/>
        <v>1</v>
      </c>
      <c r="S2977">
        <f>IF(T2977="",0,IFERROR(IF(VLOOKUP(T2977,T$38:T2976,1,0)&gt;0,0,0),1))</f>
        <v>0</v>
      </c>
      <c r="T2977" s="16">
        <f>IF(DATOS!J2940=P$39,DATOS!C2940,"")</f>
        <v>0</v>
      </c>
    </row>
    <row r="2978" spans="18:20">
      <c r="R2978">
        <f t="shared" si="48"/>
        <v>1</v>
      </c>
      <c r="S2978">
        <f>IF(T2978="",0,IFERROR(IF(VLOOKUP(T2978,T$38:T2977,1,0)&gt;0,0,0),1))</f>
        <v>0</v>
      </c>
      <c r="T2978" s="16">
        <f>IF(DATOS!J2941=P$39,DATOS!C2941,"")</f>
        <v>0</v>
      </c>
    </row>
    <row r="2979" spans="18:20">
      <c r="R2979">
        <f t="shared" si="48"/>
        <v>1</v>
      </c>
      <c r="S2979">
        <f>IF(T2979="",0,IFERROR(IF(VLOOKUP(T2979,T$38:T2978,1,0)&gt;0,0,0),1))</f>
        <v>0</v>
      </c>
      <c r="T2979" s="16">
        <f>IF(DATOS!J2942=P$39,DATOS!C2942,"")</f>
        <v>0</v>
      </c>
    </row>
    <row r="2980" spans="18:20">
      <c r="R2980">
        <f t="shared" si="48"/>
        <v>1</v>
      </c>
      <c r="S2980">
        <f>IF(T2980="",0,IFERROR(IF(VLOOKUP(T2980,T$38:T2979,1,0)&gt;0,0,0),1))</f>
        <v>0</v>
      </c>
      <c r="T2980" s="16">
        <f>IF(DATOS!J2943=P$39,DATOS!C2943,"")</f>
        <v>0</v>
      </c>
    </row>
    <row r="2981" spans="18:20">
      <c r="R2981">
        <f t="shared" si="48"/>
        <v>1</v>
      </c>
      <c r="S2981">
        <f>IF(T2981="",0,IFERROR(IF(VLOOKUP(T2981,T$38:T2980,1,0)&gt;0,0,0),1))</f>
        <v>0</v>
      </c>
      <c r="T2981" s="16">
        <f>IF(DATOS!J2944=P$39,DATOS!C2944,"")</f>
        <v>0</v>
      </c>
    </row>
    <row r="2982" spans="18:20">
      <c r="R2982">
        <f t="shared" si="48"/>
        <v>1</v>
      </c>
      <c r="S2982">
        <f>IF(T2982="",0,IFERROR(IF(VLOOKUP(T2982,T$38:T2981,1,0)&gt;0,0,0),1))</f>
        <v>0</v>
      </c>
      <c r="T2982" s="16">
        <f>IF(DATOS!J2945=P$39,DATOS!C2945,"")</f>
        <v>0</v>
      </c>
    </row>
    <row r="2983" spans="18:20">
      <c r="R2983">
        <f t="shared" ref="R2983:R3046" si="49">R2982+S2983</f>
        <v>1</v>
      </c>
      <c r="S2983">
        <f>IF(T2983="",0,IFERROR(IF(VLOOKUP(T2983,T$38:T2982,1,0)&gt;0,0,0),1))</f>
        <v>0</v>
      </c>
      <c r="T2983" s="16">
        <f>IF(DATOS!J2946=P$39,DATOS!C2946,"")</f>
        <v>0</v>
      </c>
    </row>
    <row r="2984" spans="18:20">
      <c r="R2984">
        <f t="shared" si="49"/>
        <v>1</v>
      </c>
      <c r="S2984">
        <f>IF(T2984="",0,IFERROR(IF(VLOOKUP(T2984,T$38:T2983,1,0)&gt;0,0,0),1))</f>
        <v>0</v>
      </c>
      <c r="T2984" s="16">
        <f>IF(DATOS!J2947=P$39,DATOS!C2947,"")</f>
        <v>0</v>
      </c>
    </row>
    <row r="2985" spans="18:20">
      <c r="R2985">
        <f t="shared" si="49"/>
        <v>1</v>
      </c>
      <c r="S2985">
        <f>IF(T2985="",0,IFERROR(IF(VLOOKUP(T2985,T$38:T2984,1,0)&gt;0,0,0),1))</f>
        <v>0</v>
      </c>
      <c r="T2985" s="16">
        <f>IF(DATOS!J2948=P$39,DATOS!C2948,"")</f>
        <v>0</v>
      </c>
    </row>
    <row r="2986" spans="18:20">
      <c r="R2986">
        <f t="shared" si="49"/>
        <v>1</v>
      </c>
      <c r="S2986">
        <f>IF(T2986="",0,IFERROR(IF(VLOOKUP(T2986,T$38:T2985,1,0)&gt;0,0,0),1))</f>
        <v>0</v>
      </c>
      <c r="T2986" s="16">
        <f>IF(DATOS!J2949=P$39,DATOS!C2949,"")</f>
        <v>0</v>
      </c>
    </row>
    <row r="2987" spans="18:20">
      <c r="R2987">
        <f t="shared" si="49"/>
        <v>1</v>
      </c>
      <c r="S2987">
        <f>IF(T2987="",0,IFERROR(IF(VLOOKUP(T2987,T$38:T2986,1,0)&gt;0,0,0),1))</f>
        <v>0</v>
      </c>
      <c r="T2987" s="16">
        <f>IF(DATOS!J2950=P$39,DATOS!C2950,"")</f>
        <v>0</v>
      </c>
    </row>
    <row r="2988" spans="18:20">
      <c r="R2988">
        <f t="shared" si="49"/>
        <v>1</v>
      </c>
      <c r="S2988">
        <f>IF(T2988="",0,IFERROR(IF(VLOOKUP(T2988,T$38:T2987,1,0)&gt;0,0,0),1))</f>
        <v>0</v>
      </c>
      <c r="T2988" s="16">
        <f>IF(DATOS!J2951=P$39,DATOS!C2951,"")</f>
        <v>0</v>
      </c>
    </row>
    <row r="2989" spans="18:20">
      <c r="R2989">
        <f t="shared" si="49"/>
        <v>1</v>
      </c>
      <c r="S2989">
        <f>IF(T2989="",0,IFERROR(IF(VLOOKUP(T2989,T$38:T2988,1,0)&gt;0,0,0),1))</f>
        <v>0</v>
      </c>
      <c r="T2989" s="16">
        <f>IF(DATOS!J2952=P$39,DATOS!C2952,"")</f>
        <v>0</v>
      </c>
    </row>
    <row r="2990" spans="18:20">
      <c r="R2990">
        <f t="shared" si="49"/>
        <v>1</v>
      </c>
      <c r="S2990">
        <f>IF(T2990="",0,IFERROR(IF(VLOOKUP(T2990,T$38:T2989,1,0)&gt;0,0,0),1))</f>
        <v>0</v>
      </c>
      <c r="T2990" s="16">
        <f>IF(DATOS!J2953=P$39,DATOS!C2953,"")</f>
        <v>0</v>
      </c>
    </row>
    <row r="2991" spans="18:20">
      <c r="R2991">
        <f t="shared" si="49"/>
        <v>1</v>
      </c>
      <c r="S2991">
        <f>IF(T2991="",0,IFERROR(IF(VLOOKUP(T2991,T$38:T2990,1,0)&gt;0,0,0),1))</f>
        <v>0</v>
      </c>
      <c r="T2991" s="16">
        <f>IF(DATOS!J2954=P$39,DATOS!C2954,"")</f>
        <v>0</v>
      </c>
    </row>
    <row r="2992" spans="18:20">
      <c r="R2992">
        <f t="shared" si="49"/>
        <v>1</v>
      </c>
      <c r="S2992">
        <f>IF(T2992="",0,IFERROR(IF(VLOOKUP(T2992,T$38:T2991,1,0)&gt;0,0,0),1))</f>
        <v>0</v>
      </c>
      <c r="T2992" s="16">
        <f>IF(DATOS!J2955=P$39,DATOS!C2955,"")</f>
        <v>0</v>
      </c>
    </row>
    <row r="2993" spans="18:20">
      <c r="R2993">
        <f t="shared" si="49"/>
        <v>1</v>
      </c>
      <c r="S2993">
        <f>IF(T2993="",0,IFERROR(IF(VLOOKUP(T2993,T$38:T2992,1,0)&gt;0,0,0),1))</f>
        <v>0</v>
      </c>
      <c r="T2993" s="16">
        <f>IF(DATOS!J2956=P$39,DATOS!C2956,"")</f>
        <v>0</v>
      </c>
    </row>
    <row r="2994" spans="18:20">
      <c r="R2994">
        <f t="shared" si="49"/>
        <v>1</v>
      </c>
      <c r="S2994">
        <f>IF(T2994="",0,IFERROR(IF(VLOOKUP(T2994,T$38:T2993,1,0)&gt;0,0,0),1))</f>
        <v>0</v>
      </c>
      <c r="T2994" s="16">
        <f>IF(DATOS!J2957=P$39,DATOS!C2957,"")</f>
        <v>0</v>
      </c>
    </row>
    <row r="2995" spans="18:20">
      <c r="R2995">
        <f t="shared" si="49"/>
        <v>1</v>
      </c>
      <c r="S2995">
        <f>IF(T2995="",0,IFERROR(IF(VLOOKUP(T2995,T$38:T2994,1,0)&gt;0,0,0),1))</f>
        <v>0</v>
      </c>
      <c r="T2995" s="16">
        <f>IF(DATOS!J2958=P$39,DATOS!C2958,"")</f>
        <v>0</v>
      </c>
    </row>
    <row r="2996" spans="18:20">
      <c r="R2996">
        <f t="shared" si="49"/>
        <v>1</v>
      </c>
      <c r="S2996">
        <f>IF(T2996="",0,IFERROR(IF(VLOOKUP(T2996,T$38:T2995,1,0)&gt;0,0,0),1))</f>
        <v>0</v>
      </c>
      <c r="T2996" s="16">
        <f>IF(DATOS!J2959=P$39,DATOS!C2959,"")</f>
        <v>0</v>
      </c>
    </row>
    <row r="2997" spans="18:20">
      <c r="R2997">
        <f t="shared" si="49"/>
        <v>1</v>
      </c>
      <c r="S2997">
        <f>IF(T2997="",0,IFERROR(IF(VLOOKUP(T2997,T$38:T2996,1,0)&gt;0,0,0),1))</f>
        <v>0</v>
      </c>
      <c r="T2997" s="16">
        <f>IF(DATOS!J2960=P$39,DATOS!C2960,"")</f>
        <v>0</v>
      </c>
    </row>
    <row r="2998" spans="18:20">
      <c r="R2998">
        <f t="shared" si="49"/>
        <v>1</v>
      </c>
      <c r="S2998">
        <f>IF(T2998="",0,IFERROR(IF(VLOOKUP(T2998,T$38:T2997,1,0)&gt;0,0,0),1))</f>
        <v>0</v>
      </c>
      <c r="T2998" s="16">
        <f>IF(DATOS!J2961=P$39,DATOS!C2961,"")</f>
        <v>0</v>
      </c>
    </row>
    <row r="2999" spans="18:20">
      <c r="R2999">
        <f t="shared" si="49"/>
        <v>1</v>
      </c>
      <c r="S2999">
        <f>IF(T2999="",0,IFERROR(IF(VLOOKUP(T2999,T$38:T2998,1,0)&gt;0,0,0),1))</f>
        <v>0</v>
      </c>
      <c r="T2999" s="16">
        <f>IF(DATOS!J2962=P$39,DATOS!C2962,"")</f>
        <v>0</v>
      </c>
    </row>
    <row r="3000" spans="18:20">
      <c r="R3000">
        <f t="shared" si="49"/>
        <v>1</v>
      </c>
      <c r="S3000">
        <f>IF(T3000="",0,IFERROR(IF(VLOOKUP(T3000,T$38:T2999,1,0)&gt;0,0,0),1))</f>
        <v>0</v>
      </c>
      <c r="T3000" s="16">
        <f>IF(DATOS!J2963=P$39,DATOS!C2963,"")</f>
        <v>0</v>
      </c>
    </row>
    <row r="3001" spans="18:20">
      <c r="R3001">
        <f t="shared" si="49"/>
        <v>1</v>
      </c>
      <c r="S3001">
        <f>IF(T3001="",0,IFERROR(IF(VLOOKUP(T3001,T$38:T3000,1,0)&gt;0,0,0),1))</f>
        <v>0</v>
      </c>
      <c r="T3001" s="16">
        <f>IF(DATOS!J2964=P$39,DATOS!C2964,"")</f>
        <v>0</v>
      </c>
    </row>
    <row r="3002" spans="18:20">
      <c r="R3002">
        <f t="shared" si="49"/>
        <v>1</v>
      </c>
      <c r="S3002">
        <f>IF(T3002="",0,IFERROR(IF(VLOOKUP(T3002,T$38:T3001,1,0)&gt;0,0,0),1))</f>
        <v>0</v>
      </c>
      <c r="T3002" s="16">
        <f>IF(DATOS!J2965=P$39,DATOS!C2965,"")</f>
        <v>0</v>
      </c>
    </row>
    <row r="3003" spans="18:20">
      <c r="R3003">
        <f t="shared" si="49"/>
        <v>1</v>
      </c>
      <c r="S3003">
        <f>IF(T3003="",0,IFERROR(IF(VLOOKUP(T3003,T$38:T3002,1,0)&gt;0,0,0),1))</f>
        <v>0</v>
      </c>
      <c r="T3003" s="16">
        <f>IF(DATOS!J2966=P$39,DATOS!C2966,"")</f>
        <v>0</v>
      </c>
    </row>
    <row r="3004" spans="18:20">
      <c r="R3004">
        <f t="shared" si="49"/>
        <v>1</v>
      </c>
      <c r="S3004">
        <f>IF(T3004="",0,IFERROR(IF(VLOOKUP(T3004,T$38:T3003,1,0)&gt;0,0,0),1))</f>
        <v>0</v>
      </c>
      <c r="T3004" s="16">
        <f>IF(DATOS!J2967=P$39,DATOS!C2967,"")</f>
        <v>0</v>
      </c>
    </row>
    <row r="3005" spans="18:20">
      <c r="R3005">
        <f t="shared" si="49"/>
        <v>1</v>
      </c>
      <c r="S3005">
        <f>IF(T3005="",0,IFERROR(IF(VLOOKUP(T3005,T$38:T3004,1,0)&gt;0,0,0),1))</f>
        <v>0</v>
      </c>
      <c r="T3005" s="16">
        <f>IF(DATOS!J2968=P$39,DATOS!C2968,"")</f>
        <v>0</v>
      </c>
    </row>
    <row r="3006" spans="18:20">
      <c r="R3006">
        <f t="shared" si="49"/>
        <v>1</v>
      </c>
      <c r="S3006">
        <f>IF(T3006="",0,IFERROR(IF(VLOOKUP(T3006,T$38:T3005,1,0)&gt;0,0,0),1))</f>
        <v>0</v>
      </c>
      <c r="T3006" s="16">
        <f>IF(DATOS!J2969=P$39,DATOS!C2969,"")</f>
        <v>0</v>
      </c>
    </row>
    <row r="3007" spans="18:20">
      <c r="R3007">
        <f t="shared" si="49"/>
        <v>1</v>
      </c>
      <c r="S3007">
        <f>IF(T3007="",0,IFERROR(IF(VLOOKUP(T3007,T$38:T3006,1,0)&gt;0,0,0),1))</f>
        <v>0</v>
      </c>
      <c r="T3007" s="16">
        <f>IF(DATOS!J2970=P$39,DATOS!C2970,"")</f>
        <v>0</v>
      </c>
    </row>
    <row r="3008" spans="18:20">
      <c r="R3008">
        <f t="shared" si="49"/>
        <v>1</v>
      </c>
      <c r="S3008">
        <f>IF(T3008="",0,IFERROR(IF(VLOOKUP(T3008,T$38:T3007,1,0)&gt;0,0,0),1))</f>
        <v>0</v>
      </c>
      <c r="T3008" s="16">
        <f>IF(DATOS!J2971=P$39,DATOS!C2971,"")</f>
        <v>0</v>
      </c>
    </row>
    <row r="3009" spans="18:20">
      <c r="R3009">
        <f t="shared" si="49"/>
        <v>1</v>
      </c>
      <c r="S3009">
        <f>IF(T3009="",0,IFERROR(IF(VLOOKUP(T3009,T$38:T3008,1,0)&gt;0,0,0),1))</f>
        <v>0</v>
      </c>
      <c r="T3009" s="16">
        <f>IF(DATOS!J2972=P$39,DATOS!C2972,"")</f>
        <v>0</v>
      </c>
    </row>
    <row r="3010" spans="18:20">
      <c r="R3010">
        <f t="shared" si="49"/>
        <v>1</v>
      </c>
      <c r="S3010">
        <f>IF(T3010="",0,IFERROR(IF(VLOOKUP(T3010,T$38:T3009,1,0)&gt;0,0,0),1))</f>
        <v>0</v>
      </c>
      <c r="T3010" s="16">
        <f>IF(DATOS!J2973=P$39,DATOS!C2973,"")</f>
        <v>0</v>
      </c>
    </row>
    <row r="3011" spans="18:20">
      <c r="R3011">
        <f t="shared" si="49"/>
        <v>1</v>
      </c>
      <c r="S3011">
        <f>IF(T3011="",0,IFERROR(IF(VLOOKUP(T3011,T$38:T3010,1,0)&gt;0,0,0),1))</f>
        <v>0</v>
      </c>
      <c r="T3011" s="16">
        <f>IF(DATOS!J2974=P$39,DATOS!C2974,"")</f>
        <v>0</v>
      </c>
    </row>
    <row r="3012" spans="18:20">
      <c r="R3012">
        <f t="shared" si="49"/>
        <v>1</v>
      </c>
      <c r="S3012">
        <f>IF(T3012="",0,IFERROR(IF(VLOOKUP(T3012,T$38:T3011,1,0)&gt;0,0,0),1))</f>
        <v>0</v>
      </c>
      <c r="T3012" s="16">
        <f>IF(DATOS!J2975=P$39,DATOS!C2975,"")</f>
        <v>0</v>
      </c>
    </row>
    <row r="3013" spans="18:20">
      <c r="R3013">
        <f t="shared" si="49"/>
        <v>1</v>
      </c>
      <c r="S3013">
        <f>IF(T3013="",0,IFERROR(IF(VLOOKUP(T3013,T$38:T3012,1,0)&gt;0,0,0),1))</f>
        <v>0</v>
      </c>
      <c r="T3013" s="16">
        <f>IF(DATOS!J2976=P$39,DATOS!C2976,"")</f>
        <v>0</v>
      </c>
    </row>
    <row r="3014" spans="18:20">
      <c r="R3014">
        <f t="shared" si="49"/>
        <v>1</v>
      </c>
      <c r="S3014">
        <f>IF(T3014="",0,IFERROR(IF(VLOOKUP(T3014,T$38:T3013,1,0)&gt;0,0,0),1))</f>
        <v>0</v>
      </c>
      <c r="T3014" s="16">
        <f>IF(DATOS!J2977=P$39,DATOS!C2977,"")</f>
        <v>0</v>
      </c>
    </row>
    <row r="3015" spans="18:20">
      <c r="R3015">
        <f t="shared" si="49"/>
        <v>1</v>
      </c>
      <c r="S3015">
        <f>IF(T3015="",0,IFERROR(IF(VLOOKUP(T3015,T$38:T3014,1,0)&gt;0,0,0),1))</f>
        <v>0</v>
      </c>
      <c r="T3015" s="16">
        <f>IF(DATOS!J2978=P$39,DATOS!C2978,"")</f>
        <v>0</v>
      </c>
    </row>
    <row r="3016" spans="18:20">
      <c r="R3016">
        <f t="shared" si="49"/>
        <v>1</v>
      </c>
      <c r="S3016">
        <f>IF(T3016="",0,IFERROR(IF(VLOOKUP(T3016,T$38:T3015,1,0)&gt;0,0,0),1))</f>
        <v>0</v>
      </c>
      <c r="T3016" s="16">
        <f>IF(DATOS!J2979=P$39,DATOS!C2979,"")</f>
        <v>0</v>
      </c>
    </row>
    <row r="3017" spans="18:20">
      <c r="R3017">
        <f t="shared" si="49"/>
        <v>1</v>
      </c>
      <c r="S3017">
        <f>IF(T3017="",0,IFERROR(IF(VLOOKUP(T3017,T$38:T3016,1,0)&gt;0,0,0),1))</f>
        <v>0</v>
      </c>
      <c r="T3017" s="16">
        <f>IF(DATOS!J2980=P$39,DATOS!C2980,"")</f>
        <v>0</v>
      </c>
    </row>
    <row r="3018" spans="18:20">
      <c r="R3018">
        <f t="shared" si="49"/>
        <v>1</v>
      </c>
      <c r="S3018">
        <f>IF(T3018="",0,IFERROR(IF(VLOOKUP(T3018,T$38:T3017,1,0)&gt;0,0,0),1))</f>
        <v>0</v>
      </c>
      <c r="T3018" s="16">
        <f>IF(DATOS!J2981=P$39,DATOS!C2981,"")</f>
        <v>0</v>
      </c>
    </row>
    <row r="3019" spans="18:20">
      <c r="R3019">
        <f t="shared" si="49"/>
        <v>1</v>
      </c>
      <c r="S3019">
        <f>IF(T3019="",0,IFERROR(IF(VLOOKUP(T3019,T$38:T3018,1,0)&gt;0,0,0),1))</f>
        <v>0</v>
      </c>
      <c r="T3019" s="16">
        <f>IF(DATOS!J2982=P$39,DATOS!C2982,"")</f>
        <v>0</v>
      </c>
    </row>
    <row r="3020" spans="18:20">
      <c r="R3020">
        <f t="shared" si="49"/>
        <v>1</v>
      </c>
      <c r="S3020">
        <f>IF(T3020="",0,IFERROR(IF(VLOOKUP(T3020,T$38:T3019,1,0)&gt;0,0,0),1))</f>
        <v>0</v>
      </c>
      <c r="T3020" s="16">
        <f>IF(DATOS!J2983=P$39,DATOS!C2983,"")</f>
        <v>0</v>
      </c>
    </row>
    <row r="3021" spans="18:20">
      <c r="R3021">
        <f t="shared" si="49"/>
        <v>1</v>
      </c>
      <c r="S3021">
        <f>IF(T3021="",0,IFERROR(IF(VLOOKUP(T3021,T$38:T3020,1,0)&gt;0,0,0),1))</f>
        <v>0</v>
      </c>
      <c r="T3021" s="16">
        <f>IF(DATOS!J2984=P$39,DATOS!C2984,"")</f>
        <v>0</v>
      </c>
    </row>
    <row r="3022" spans="18:20">
      <c r="R3022">
        <f t="shared" si="49"/>
        <v>1</v>
      </c>
      <c r="S3022">
        <f>IF(T3022="",0,IFERROR(IF(VLOOKUP(T3022,T$38:T3021,1,0)&gt;0,0,0),1))</f>
        <v>0</v>
      </c>
      <c r="T3022" s="16">
        <f>IF(DATOS!J2985=P$39,DATOS!C2985,"")</f>
        <v>0</v>
      </c>
    </row>
    <row r="3023" spans="18:20">
      <c r="R3023">
        <f t="shared" si="49"/>
        <v>1</v>
      </c>
      <c r="S3023">
        <f>IF(T3023="",0,IFERROR(IF(VLOOKUP(T3023,T$38:T3022,1,0)&gt;0,0,0),1))</f>
        <v>0</v>
      </c>
      <c r="T3023" s="16">
        <f>IF(DATOS!J2986=P$39,DATOS!C2986,"")</f>
        <v>0</v>
      </c>
    </row>
    <row r="3024" spans="18:20">
      <c r="R3024">
        <f t="shared" si="49"/>
        <v>1</v>
      </c>
      <c r="S3024">
        <f>IF(T3024="",0,IFERROR(IF(VLOOKUP(T3024,T$38:T3023,1,0)&gt;0,0,0),1))</f>
        <v>0</v>
      </c>
      <c r="T3024" s="16">
        <f>IF(DATOS!J2987=P$39,DATOS!C2987,"")</f>
        <v>0</v>
      </c>
    </row>
    <row r="3025" spans="18:20">
      <c r="R3025">
        <f t="shared" si="49"/>
        <v>1</v>
      </c>
      <c r="S3025">
        <f>IF(T3025="",0,IFERROR(IF(VLOOKUP(T3025,T$38:T3024,1,0)&gt;0,0,0),1))</f>
        <v>0</v>
      </c>
      <c r="T3025" s="16">
        <f>IF(DATOS!J2988=P$39,DATOS!C2988,"")</f>
        <v>0</v>
      </c>
    </row>
    <row r="3026" spans="18:20">
      <c r="R3026">
        <f t="shared" si="49"/>
        <v>1</v>
      </c>
      <c r="S3026">
        <f>IF(T3026="",0,IFERROR(IF(VLOOKUP(T3026,T$38:T3025,1,0)&gt;0,0,0),1))</f>
        <v>0</v>
      </c>
      <c r="T3026" s="16">
        <f>IF(DATOS!J2989=P$39,DATOS!C2989,"")</f>
        <v>0</v>
      </c>
    </row>
    <row r="3027" spans="18:20">
      <c r="R3027">
        <f t="shared" si="49"/>
        <v>1</v>
      </c>
      <c r="S3027">
        <f>IF(T3027="",0,IFERROR(IF(VLOOKUP(T3027,T$38:T3026,1,0)&gt;0,0,0),1))</f>
        <v>0</v>
      </c>
      <c r="T3027" s="16">
        <f>IF(DATOS!J2990=P$39,DATOS!C2990,"")</f>
        <v>0</v>
      </c>
    </row>
    <row r="3028" spans="18:20">
      <c r="R3028">
        <f t="shared" si="49"/>
        <v>1</v>
      </c>
      <c r="S3028">
        <f>IF(T3028="",0,IFERROR(IF(VLOOKUP(T3028,T$38:T3027,1,0)&gt;0,0,0),1))</f>
        <v>0</v>
      </c>
      <c r="T3028" s="16">
        <f>IF(DATOS!J2991=P$39,DATOS!C2991,"")</f>
        <v>0</v>
      </c>
    </row>
    <row r="3029" spans="18:20">
      <c r="R3029">
        <f t="shared" si="49"/>
        <v>1</v>
      </c>
      <c r="S3029">
        <f>IF(T3029="",0,IFERROR(IF(VLOOKUP(T3029,T$38:T3028,1,0)&gt;0,0,0),1))</f>
        <v>0</v>
      </c>
      <c r="T3029" s="16">
        <f>IF(DATOS!J2992=P$39,DATOS!C2992,"")</f>
        <v>0</v>
      </c>
    </row>
    <row r="3030" spans="18:20">
      <c r="R3030">
        <f t="shared" si="49"/>
        <v>1</v>
      </c>
      <c r="S3030">
        <f>IF(T3030="",0,IFERROR(IF(VLOOKUP(T3030,T$38:T3029,1,0)&gt;0,0,0),1))</f>
        <v>0</v>
      </c>
      <c r="T3030" s="16">
        <f>IF(DATOS!J2993=P$39,DATOS!C2993,"")</f>
        <v>0</v>
      </c>
    </row>
    <row r="3031" spans="18:20">
      <c r="R3031">
        <f t="shared" si="49"/>
        <v>1</v>
      </c>
      <c r="S3031">
        <f>IF(T3031="",0,IFERROR(IF(VLOOKUP(T3031,T$38:T3030,1,0)&gt;0,0,0),1))</f>
        <v>0</v>
      </c>
      <c r="T3031" s="16">
        <f>IF(DATOS!J2994=P$39,DATOS!C2994,"")</f>
        <v>0</v>
      </c>
    </row>
    <row r="3032" spans="18:20">
      <c r="R3032">
        <f t="shared" si="49"/>
        <v>1</v>
      </c>
      <c r="S3032">
        <f>IF(T3032="",0,IFERROR(IF(VLOOKUP(T3032,T$38:T3031,1,0)&gt;0,0,0),1))</f>
        <v>0</v>
      </c>
      <c r="T3032" s="16">
        <f>IF(DATOS!J2995=P$39,DATOS!C2995,"")</f>
        <v>0</v>
      </c>
    </row>
    <row r="3033" spans="18:20">
      <c r="R3033">
        <f t="shared" si="49"/>
        <v>1</v>
      </c>
      <c r="S3033">
        <f>IF(T3033="",0,IFERROR(IF(VLOOKUP(T3033,T$38:T3032,1,0)&gt;0,0,0),1))</f>
        <v>0</v>
      </c>
      <c r="T3033" s="16">
        <f>IF(DATOS!J2996=P$39,DATOS!C2996,"")</f>
        <v>0</v>
      </c>
    </row>
    <row r="3034" spans="18:20">
      <c r="R3034">
        <f t="shared" si="49"/>
        <v>1</v>
      </c>
      <c r="S3034">
        <f>IF(T3034="",0,IFERROR(IF(VLOOKUP(T3034,T$38:T3033,1,0)&gt;0,0,0),1))</f>
        <v>0</v>
      </c>
      <c r="T3034" s="16">
        <f>IF(DATOS!J2997=P$39,DATOS!C2997,"")</f>
        <v>0</v>
      </c>
    </row>
    <row r="3035" spans="18:20">
      <c r="R3035">
        <f t="shared" si="49"/>
        <v>1</v>
      </c>
      <c r="S3035">
        <f>IF(T3035="",0,IFERROR(IF(VLOOKUP(T3035,T$38:T3034,1,0)&gt;0,0,0),1))</f>
        <v>0</v>
      </c>
      <c r="T3035" s="16">
        <f>IF(DATOS!J2998=P$39,DATOS!C2998,"")</f>
        <v>0</v>
      </c>
    </row>
    <row r="3036" spans="18:20">
      <c r="R3036">
        <f t="shared" si="49"/>
        <v>1</v>
      </c>
      <c r="S3036">
        <f>IF(T3036="",0,IFERROR(IF(VLOOKUP(T3036,T$38:T3035,1,0)&gt;0,0,0),1))</f>
        <v>0</v>
      </c>
      <c r="T3036" s="16">
        <f>IF(DATOS!J2999=P$39,DATOS!C2999,"")</f>
        <v>0</v>
      </c>
    </row>
    <row r="3037" spans="18:20">
      <c r="R3037">
        <f t="shared" si="49"/>
        <v>1</v>
      </c>
      <c r="S3037">
        <f>IF(T3037="",0,IFERROR(IF(VLOOKUP(T3037,T$38:T3036,1,0)&gt;0,0,0),1))</f>
        <v>0</v>
      </c>
      <c r="T3037" s="16">
        <f>IF(DATOS!J3000=P$39,DATOS!C3000,"")</f>
        <v>0</v>
      </c>
    </row>
    <row r="3038" spans="18:20">
      <c r="R3038">
        <f t="shared" si="49"/>
        <v>1</v>
      </c>
      <c r="S3038">
        <f>IF(T3038="",0,IFERROR(IF(VLOOKUP(T3038,T$38:T3037,1,0)&gt;0,0,0),1))</f>
        <v>0</v>
      </c>
      <c r="T3038" s="16">
        <f>IF(DATOS!J3001=P$39,DATOS!C3001,"")</f>
        <v>0</v>
      </c>
    </row>
    <row r="3039" spans="18:20">
      <c r="R3039">
        <f t="shared" si="49"/>
        <v>1</v>
      </c>
      <c r="S3039">
        <f>IF(T3039="",0,IFERROR(IF(VLOOKUP(T3039,T$38:T3038,1,0)&gt;0,0,0),1))</f>
        <v>0</v>
      </c>
      <c r="T3039" s="16">
        <f>IF(DATOS!J3002=P$39,DATOS!C3002,"")</f>
        <v>0</v>
      </c>
    </row>
    <row r="3040" spans="18:20">
      <c r="R3040">
        <f t="shared" si="49"/>
        <v>1</v>
      </c>
      <c r="S3040">
        <f>IF(T3040="",0,IFERROR(IF(VLOOKUP(T3040,T$38:T3039,1,0)&gt;0,0,0),1))</f>
        <v>0</v>
      </c>
      <c r="T3040" s="16">
        <f>IF(DATOS!J3003=P$39,DATOS!C3003,"")</f>
        <v>0</v>
      </c>
    </row>
    <row r="3041" spans="18:20">
      <c r="R3041">
        <f t="shared" si="49"/>
        <v>1</v>
      </c>
      <c r="S3041">
        <f>IF(T3041="",0,IFERROR(IF(VLOOKUP(T3041,T$38:T3040,1,0)&gt;0,0,0),1))</f>
        <v>0</v>
      </c>
      <c r="T3041" s="16">
        <f>IF(DATOS!J3004=P$39,DATOS!C3004,"")</f>
        <v>0</v>
      </c>
    </row>
    <row r="3042" spans="18:20">
      <c r="R3042">
        <f t="shared" si="49"/>
        <v>1</v>
      </c>
      <c r="S3042">
        <f>IF(T3042="",0,IFERROR(IF(VLOOKUP(T3042,T$38:T3041,1,0)&gt;0,0,0),1))</f>
        <v>0</v>
      </c>
      <c r="T3042" s="16">
        <f>IF(DATOS!J3005=P$39,DATOS!C3005,"")</f>
        <v>0</v>
      </c>
    </row>
    <row r="3043" spans="18:20">
      <c r="R3043">
        <f t="shared" si="49"/>
        <v>1</v>
      </c>
      <c r="S3043">
        <f>IF(T3043="",0,IFERROR(IF(VLOOKUP(T3043,T$38:T3042,1,0)&gt;0,0,0),1))</f>
        <v>0</v>
      </c>
      <c r="T3043" s="16">
        <f>IF(DATOS!J3006=P$39,DATOS!C3006,"")</f>
        <v>0</v>
      </c>
    </row>
    <row r="3044" spans="18:20">
      <c r="R3044">
        <f t="shared" si="49"/>
        <v>1</v>
      </c>
      <c r="S3044">
        <f>IF(T3044="",0,IFERROR(IF(VLOOKUP(T3044,T$38:T3043,1,0)&gt;0,0,0),1))</f>
        <v>0</v>
      </c>
      <c r="T3044" s="16">
        <f>IF(DATOS!J3007=P$39,DATOS!C3007,"")</f>
        <v>0</v>
      </c>
    </row>
    <row r="3045" spans="18:20">
      <c r="R3045">
        <f t="shared" si="49"/>
        <v>1</v>
      </c>
      <c r="S3045">
        <f>IF(T3045="",0,IFERROR(IF(VLOOKUP(T3045,T$38:T3044,1,0)&gt;0,0,0),1))</f>
        <v>0</v>
      </c>
      <c r="T3045" s="16">
        <f>IF(DATOS!J3008=P$39,DATOS!C3008,"")</f>
        <v>0</v>
      </c>
    </row>
    <row r="3046" spans="18:20">
      <c r="R3046">
        <f t="shared" si="49"/>
        <v>1</v>
      </c>
      <c r="S3046">
        <f>IF(T3046="",0,IFERROR(IF(VLOOKUP(T3046,T$38:T3045,1,0)&gt;0,0,0),1))</f>
        <v>0</v>
      </c>
      <c r="T3046" s="16">
        <f>IF(DATOS!J3009=P$39,DATOS!C3009,"")</f>
        <v>0</v>
      </c>
    </row>
    <row r="3047" spans="18:20">
      <c r="R3047">
        <f t="shared" ref="R3047:R3110" si="50">R3046+S3047</f>
        <v>1</v>
      </c>
      <c r="S3047">
        <f>IF(T3047="",0,IFERROR(IF(VLOOKUP(T3047,T$38:T3046,1,0)&gt;0,0,0),1))</f>
        <v>0</v>
      </c>
      <c r="T3047" s="16">
        <f>IF(DATOS!J3010=P$39,DATOS!C3010,"")</f>
        <v>0</v>
      </c>
    </row>
    <row r="3048" spans="18:20">
      <c r="R3048">
        <f t="shared" si="50"/>
        <v>1</v>
      </c>
      <c r="S3048">
        <f>IF(T3048="",0,IFERROR(IF(VLOOKUP(T3048,T$38:T3047,1,0)&gt;0,0,0),1))</f>
        <v>0</v>
      </c>
      <c r="T3048" s="16">
        <f>IF(DATOS!J3011=P$39,DATOS!C3011,"")</f>
        <v>0</v>
      </c>
    </row>
    <row r="3049" spans="18:20">
      <c r="R3049">
        <f t="shared" si="50"/>
        <v>1</v>
      </c>
      <c r="S3049">
        <f>IF(T3049="",0,IFERROR(IF(VLOOKUP(T3049,T$38:T3048,1,0)&gt;0,0,0),1))</f>
        <v>0</v>
      </c>
      <c r="T3049" s="16">
        <f>IF(DATOS!J3012=P$39,DATOS!C3012,"")</f>
        <v>0</v>
      </c>
    </row>
    <row r="3050" spans="18:20">
      <c r="R3050">
        <f t="shared" si="50"/>
        <v>1</v>
      </c>
      <c r="S3050">
        <f>IF(T3050="",0,IFERROR(IF(VLOOKUP(T3050,T$38:T3049,1,0)&gt;0,0,0),1))</f>
        <v>0</v>
      </c>
      <c r="T3050" s="16">
        <f>IF(DATOS!J3013=P$39,DATOS!C3013,"")</f>
        <v>0</v>
      </c>
    </row>
    <row r="3051" spans="18:20">
      <c r="R3051">
        <f t="shared" si="50"/>
        <v>1</v>
      </c>
      <c r="S3051">
        <f>IF(T3051="",0,IFERROR(IF(VLOOKUP(T3051,T$38:T3050,1,0)&gt;0,0,0),1))</f>
        <v>0</v>
      </c>
      <c r="T3051" s="16">
        <f>IF(DATOS!J3014=P$39,DATOS!C3014,"")</f>
        <v>0</v>
      </c>
    </row>
    <row r="3052" spans="18:20">
      <c r="R3052">
        <f t="shared" si="50"/>
        <v>1</v>
      </c>
      <c r="S3052">
        <f>IF(T3052="",0,IFERROR(IF(VLOOKUP(T3052,T$38:T3051,1,0)&gt;0,0,0),1))</f>
        <v>0</v>
      </c>
      <c r="T3052" s="16">
        <f>IF(DATOS!J3015=P$39,DATOS!C3015,"")</f>
        <v>0</v>
      </c>
    </row>
    <row r="3053" spans="18:20">
      <c r="R3053">
        <f t="shared" si="50"/>
        <v>1</v>
      </c>
      <c r="S3053">
        <f>IF(T3053="",0,IFERROR(IF(VLOOKUP(T3053,T$38:T3052,1,0)&gt;0,0,0),1))</f>
        <v>0</v>
      </c>
      <c r="T3053" s="16">
        <f>IF(DATOS!J3016=P$39,DATOS!C3016,"")</f>
        <v>0</v>
      </c>
    </row>
    <row r="3054" spans="18:20">
      <c r="R3054">
        <f t="shared" si="50"/>
        <v>1</v>
      </c>
      <c r="S3054">
        <f>IF(T3054="",0,IFERROR(IF(VLOOKUP(T3054,T$38:T3053,1,0)&gt;0,0,0),1))</f>
        <v>0</v>
      </c>
      <c r="T3054" s="16">
        <f>IF(DATOS!J3017=P$39,DATOS!C3017,"")</f>
        <v>0</v>
      </c>
    </row>
    <row r="3055" spans="18:20">
      <c r="R3055">
        <f t="shared" si="50"/>
        <v>1</v>
      </c>
      <c r="S3055">
        <f>IF(T3055="",0,IFERROR(IF(VLOOKUP(T3055,T$38:T3054,1,0)&gt;0,0,0),1))</f>
        <v>0</v>
      </c>
      <c r="T3055" s="16">
        <f>IF(DATOS!J3018=P$39,DATOS!C3018,"")</f>
        <v>0</v>
      </c>
    </row>
    <row r="3056" spans="18:20">
      <c r="R3056">
        <f t="shared" si="50"/>
        <v>1</v>
      </c>
      <c r="S3056">
        <f>IF(T3056="",0,IFERROR(IF(VLOOKUP(T3056,T$38:T3055,1,0)&gt;0,0,0),1))</f>
        <v>0</v>
      </c>
      <c r="T3056" s="16">
        <f>IF(DATOS!J3019=P$39,DATOS!C3019,"")</f>
        <v>0</v>
      </c>
    </row>
    <row r="3057" spans="18:20">
      <c r="R3057">
        <f t="shared" si="50"/>
        <v>1</v>
      </c>
      <c r="S3057">
        <f>IF(T3057="",0,IFERROR(IF(VLOOKUP(T3057,T$38:T3056,1,0)&gt;0,0,0),1))</f>
        <v>0</v>
      </c>
      <c r="T3057" s="16">
        <f>IF(DATOS!J3020=P$39,DATOS!C3020,"")</f>
        <v>0</v>
      </c>
    </row>
    <row r="3058" spans="18:20">
      <c r="R3058">
        <f t="shared" si="50"/>
        <v>1</v>
      </c>
      <c r="S3058">
        <f>IF(T3058="",0,IFERROR(IF(VLOOKUP(T3058,T$38:T3057,1,0)&gt;0,0,0),1))</f>
        <v>0</v>
      </c>
      <c r="T3058" s="16">
        <f>IF(DATOS!J3021=P$39,DATOS!C3021,"")</f>
        <v>0</v>
      </c>
    </row>
    <row r="3059" spans="18:20">
      <c r="R3059">
        <f t="shared" si="50"/>
        <v>1</v>
      </c>
      <c r="S3059">
        <f>IF(T3059="",0,IFERROR(IF(VLOOKUP(T3059,T$38:T3058,1,0)&gt;0,0,0),1))</f>
        <v>0</v>
      </c>
      <c r="T3059" s="16">
        <f>IF(DATOS!J3022=P$39,DATOS!C3022,"")</f>
        <v>0</v>
      </c>
    </row>
    <row r="3060" spans="18:20">
      <c r="R3060">
        <f t="shared" si="50"/>
        <v>1</v>
      </c>
      <c r="S3060">
        <f>IF(T3060="",0,IFERROR(IF(VLOOKUP(T3060,T$38:T3059,1,0)&gt;0,0,0),1))</f>
        <v>0</v>
      </c>
      <c r="T3060" s="16">
        <f>IF(DATOS!J3023=P$39,DATOS!C3023,"")</f>
        <v>0</v>
      </c>
    </row>
    <row r="3061" spans="18:20">
      <c r="R3061">
        <f t="shared" si="50"/>
        <v>1</v>
      </c>
      <c r="S3061">
        <f>IF(T3061="",0,IFERROR(IF(VLOOKUP(T3061,T$38:T3060,1,0)&gt;0,0,0),1))</f>
        <v>0</v>
      </c>
      <c r="T3061" s="16">
        <f>IF(DATOS!J3024=P$39,DATOS!C3024,"")</f>
        <v>0</v>
      </c>
    </row>
    <row r="3062" spans="18:20">
      <c r="R3062">
        <f t="shared" si="50"/>
        <v>1</v>
      </c>
      <c r="S3062">
        <f>IF(T3062="",0,IFERROR(IF(VLOOKUP(T3062,T$38:T3061,1,0)&gt;0,0,0),1))</f>
        <v>0</v>
      </c>
      <c r="T3062" s="16">
        <f>IF(DATOS!J3025=P$39,DATOS!C3025,"")</f>
        <v>0</v>
      </c>
    </row>
    <row r="3063" spans="18:20">
      <c r="R3063">
        <f t="shared" si="50"/>
        <v>1</v>
      </c>
      <c r="S3063">
        <f>IF(T3063="",0,IFERROR(IF(VLOOKUP(T3063,T$38:T3062,1,0)&gt;0,0,0),1))</f>
        <v>0</v>
      </c>
      <c r="T3063" s="16">
        <f>IF(DATOS!J3026=P$39,DATOS!C3026,"")</f>
        <v>0</v>
      </c>
    </row>
    <row r="3064" spans="18:20">
      <c r="R3064">
        <f t="shared" si="50"/>
        <v>1</v>
      </c>
      <c r="S3064">
        <f>IF(T3064="",0,IFERROR(IF(VLOOKUP(T3064,T$38:T3063,1,0)&gt;0,0,0),1))</f>
        <v>0</v>
      </c>
      <c r="T3064" s="16">
        <f>IF(DATOS!J3027=P$39,DATOS!C3027,"")</f>
        <v>0</v>
      </c>
    </row>
    <row r="3065" spans="18:20">
      <c r="R3065">
        <f t="shared" si="50"/>
        <v>1</v>
      </c>
      <c r="S3065">
        <f>IF(T3065="",0,IFERROR(IF(VLOOKUP(T3065,T$38:T3064,1,0)&gt;0,0,0),1))</f>
        <v>0</v>
      </c>
      <c r="T3065" s="16">
        <f>IF(DATOS!J3028=P$39,DATOS!C3028,"")</f>
        <v>0</v>
      </c>
    </row>
    <row r="3066" spans="18:20">
      <c r="R3066">
        <f t="shared" si="50"/>
        <v>1</v>
      </c>
      <c r="S3066">
        <f>IF(T3066="",0,IFERROR(IF(VLOOKUP(T3066,T$38:T3065,1,0)&gt;0,0,0),1))</f>
        <v>0</v>
      </c>
      <c r="T3066" s="16">
        <f>IF(DATOS!J3029=P$39,DATOS!C3029,"")</f>
        <v>0</v>
      </c>
    </row>
    <row r="3067" spans="18:20">
      <c r="R3067">
        <f t="shared" si="50"/>
        <v>1</v>
      </c>
      <c r="S3067">
        <f>IF(T3067="",0,IFERROR(IF(VLOOKUP(T3067,T$38:T3066,1,0)&gt;0,0,0),1))</f>
        <v>0</v>
      </c>
      <c r="T3067" s="16">
        <f>IF(DATOS!J3030=P$39,DATOS!C3030,"")</f>
        <v>0</v>
      </c>
    </row>
    <row r="3068" spans="18:20">
      <c r="R3068">
        <f t="shared" si="50"/>
        <v>1</v>
      </c>
      <c r="S3068">
        <f>IF(T3068="",0,IFERROR(IF(VLOOKUP(T3068,T$38:T3067,1,0)&gt;0,0,0),1))</f>
        <v>0</v>
      </c>
      <c r="T3068" s="16">
        <f>IF(DATOS!J3031=P$39,DATOS!C3031,"")</f>
        <v>0</v>
      </c>
    </row>
    <row r="3069" spans="18:20">
      <c r="R3069">
        <f t="shared" si="50"/>
        <v>1</v>
      </c>
      <c r="S3069">
        <f>IF(T3069="",0,IFERROR(IF(VLOOKUP(T3069,T$38:T3068,1,0)&gt;0,0,0),1))</f>
        <v>0</v>
      </c>
      <c r="T3069" s="16">
        <f>IF(DATOS!J3032=P$39,DATOS!C3032,"")</f>
        <v>0</v>
      </c>
    </row>
    <row r="3070" spans="18:20">
      <c r="R3070">
        <f t="shared" si="50"/>
        <v>1</v>
      </c>
      <c r="S3070">
        <f>IF(T3070="",0,IFERROR(IF(VLOOKUP(T3070,T$38:T3069,1,0)&gt;0,0,0),1))</f>
        <v>0</v>
      </c>
      <c r="T3070" s="16">
        <f>IF(DATOS!J3033=P$39,DATOS!C3033,"")</f>
        <v>0</v>
      </c>
    </row>
    <row r="3071" spans="18:20">
      <c r="R3071">
        <f t="shared" si="50"/>
        <v>1</v>
      </c>
      <c r="S3071">
        <f>IF(T3071="",0,IFERROR(IF(VLOOKUP(T3071,T$38:T3070,1,0)&gt;0,0,0),1))</f>
        <v>0</v>
      </c>
      <c r="T3071" s="16">
        <f>IF(DATOS!J3034=P$39,DATOS!C3034,"")</f>
        <v>0</v>
      </c>
    </row>
    <row r="3072" spans="18:20">
      <c r="R3072">
        <f t="shared" si="50"/>
        <v>1</v>
      </c>
      <c r="S3072">
        <f>IF(T3072="",0,IFERROR(IF(VLOOKUP(T3072,T$38:T3071,1,0)&gt;0,0,0),1))</f>
        <v>0</v>
      </c>
      <c r="T3072" s="16">
        <f>IF(DATOS!J3035=P$39,DATOS!C3035,"")</f>
        <v>0</v>
      </c>
    </row>
    <row r="3073" spans="18:20">
      <c r="R3073">
        <f t="shared" si="50"/>
        <v>1</v>
      </c>
      <c r="S3073">
        <f>IF(T3073="",0,IFERROR(IF(VLOOKUP(T3073,T$38:T3072,1,0)&gt;0,0,0),1))</f>
        <v>0</v>
      </c>
      <c r="T3073" s="16">
        <f>IF(DATOS!J3036=P$39,DATOS!C3036,"")</f>
        <v>0</v>
      </c>
    </row>
    <row r="3074" spans="18:20">
      <c r="R3074">
        <f t="shared" si="50"/>
        <v>1</v>
      </c>
      <c r="S3074">
        <f>IF(T3074="",0,IFERROR(IF(VLOOKUP(T3074,T$38:T3073,1,0)&gt;0,0,0),1))</f>
        <v>0</v>
      </c>
      <c r="T3074" s="16">
        <f>IF(DATOS!J3037=P$39,DATOS!C3037,"")</f>
        <v>0</v>
      </c>
    </row>
    <row r="3075" spans="18:20">
      <c r="R3075">
        <f t="shared" si="50"/>
        <v>1</v>
      </c>
      <c r="S3075">
        <f>IF(T3075="",0,IFERROR(IF(VLOOKUP(T3075,T$38:T3074,1,0)&gt;0,0,0),1))</f>
        <v>0</v>
      </c>
      <c r="T3075" s="16">
        <f>IF(DATOS!J3038=P$39,DATOS!C3038,"")</f>
        <v>0</v>
      </c>
    </row>
    <row r="3076" spans="18:20">
      <c r="R3076">
        <f t="shared" si="50"/>
        <v>1</v>
      </c>
      <c r="S3076">
        <f>IF(T3076="",0,IFERROR(IF(VLOOKUP(T3076,T$38:T3075,1,0)&gt;0,0,0),1))</f>
        <v>0</v>
      </c>
      <c r="T3076" s="16">
        <f>IF(DATOS!J3039=P$39,DATOS!C3039,"")</f>
        <v>0</v>
      </c>
    </row>
    <row r="3077" spans="18:20">
      <c r="R3077">
        <f t="shared" si="50"/>
        <v>1</v>
      </c>
      <c r="S3077">
        <f>IF(T3077="",0,IFERROR(IF(VLOOKUP(T3077,T$38:T3076,1,0)&gt;0,0,0),1))</f>
        <v>0</v>
      </c>
      <c r="T3077" s="16">
        <f>IF(DATOS!J3040=P$39,DATOS!C3040,"")</f>
        <v>0</v>
      </c>
    </row>
    <row r="3078" spans="18:20">
      <c r="R3078">
        <f t="shared" si="50"/>
        <v>1</v>
      </c>
      <c r="S3078">
        <f>IF(T3078="",0,IFERROR(IF(VLOOKUP(T3078,T$38:T3077,1,0)&gt;0,0,0),1))</f>
        <v>0</v>
      </c>
      <c r="T3078" s="16">
        <f>IF(DATOS!J3041=P$39,DATOS!C3041,"")</f>
        <v>0</v>
      </c>
    </row>
    <row r="3079" spans="18:20">
      <c r="R3079">
        <f t="shared" si="50"/>
        <v>1</v>
      </c>
      <c r="S3079">
        <f>IF(T3079="",0,IFERROR(IF(VLOOKUP(T3079,T$38:T3078,1,0)&gt;0,0,0),1))</f>
        <v>0</v>
      </c>
      <c r="T3079" s="16">
        <f>IF(DATOS!J3042=P$39,DATOS!C3042,"")</f>
        <v>0</v>
      </c>
    </row>
    <row r="3080" spans="18:20">
      <c r="R3080">
        <f t="shared" si="50"/>
        <v>1</v>
      </c>
      <c r="S3080">
        <f>IF(T3080="",0,IFERROR(IF(VLOOKUP(T3080,T$38:T3079,1,0)&gt;0,0,0),1))</f>
        <v>0</v>
      </c>
      <c r="T3080" s="16">
        <f>IF(DATOS!J3043=P$39,DATOS!C3043,"")</f>
        <v>0</v>
      </c>
    </row>
    <row r="3081" spans="18:20">
      <c r="R3081">
        <f t="shared" si="50"/>
        <v>1</v>
      </c>
      <c r="S3081">
        <f>IF(T3081="",0,IFERROR(IF(VLOOKUP(T3081,T$38:T3080,1,0)&gt;0,0,0),1))</f>
        <v>0</v>
      </c>
      <c r="T3081" s="16">
        <f>IF(DATOS!J3044=P$39,DATOS!C3044,"")</f>
        <v>0</v>
      </c>
    </row>
    <row r="3082" spans="18:20">
      <c r="R3082">
        <f t="shared" si="50"/>
        <v>1</v>
      </c>
      <c r="S3082">
        <f>IF(T3082="",0,IFERROR(IF(VLOOKUP(T3082,T$38:T3081,1,0)&gt;0,0,0),1))</f>
        <v>0</v>
      </c>
      <c r="T3082" s="16">
        <f>IF(DATOS!J3045=P$39,DATOS!C3045,"")</f>
        <v>0</v>
      </c>
    </row>
    <row r="3083" spans="18:20">
      <c r="R3083">
        <f t="shared" si="50"/>
        <v>1</v>
      </c>
      <c r="S3083">
        <f>IF(T3083="",0,IFERROR(IF(VLOOKUP(T3083,T$38:T3082,1,0)&gt;0,0,0),1))</f>
        <v>0</v>
      </c>
      <c r="T3083" s="16">
        <f>IF(DATOS!J3046=P$39,DATOS!C3046,"")</f>
        <v>0</v>
      </c>
    </row>
    <row r="3084" spans="18:20">
      <c r="R3084">
        <f t="shared" si="50"/>
        <v>1</v>
      </c>
      <c r="S3084">
        <f>IF(T3084="",0,IFERROR(IF(VLOOKUP(T3084,T$38:T3083,1,0)&gt;0,0,0),1))</f>
        <v>0</v>
      </c>
      <c r="T3084" s="16">
        <f>IF(DATOS!J3047=P$39,DATOS!C3047,"")</f>
        <v>0</v>
      </c>
    </row>
    <row r="3085" spans="18:20">
      <c r="R3085">
        <f t="shared" si="50"/>
        <v>1</v>
      </c>
      <c r="S3085">
        <f>IF(T3085="",0,IFERROR(IF(VLOOKUP(T3085,T$38:T3084,1,0)&gt;0,0,0),1))</f>
        <v>0</v>
      </c>
      <c r="T3085" s="16">
        <f>IF(DATOS!J3048=P$39,DATOS!C3048,"")</f>
        <v>0</v>
      </c>
    </row>
    <row r="3086" spans="18:20">
      <c r="R3086">
        <f t="shared" si="50"/>
        <v>1</v>
      </c>
      <c r="S3086">
        <f>IF(T3086="",0,IFERROR(IF(VLOOKUP(T3086,T$38:T3085,1,0)&gt;0,0,0),1))</f>
        <v>0</v>
      </c>
      <c r="T3086" s="16">
        <f>IF(DATOS!J3049=P$39,DATOS!C3049,"")</f>
        <v>0</v>
      </c>
    </row>
    <row r="3087" spans="18:20">
      <c r="R3087">
        <f t="shared" si="50"/>
        <v>1</v>
      </c>
      <c r="S3087">
        <f>IF(T3087="",0,IFERROR(IF(VLOOKUP(T3087,T$38:T3086,1,0)&gt;0,0,0),1))</f>
        <v>0</v>
      </c>
      <c r="T3087" s="16">
        <f>IF(DATOS!J3050=P$39,DATOS!C3050,"")</f>
        <v>0</v>
      </c>
    </row>
    <row r="3088" spans="18:20">
      <c r="R3088">
        <f t="shared" si="50"/>
        <v>1</v>
      </c>
      <c r="S3088">
        <f>IF(T3088="",0,IFERROR(IF(VLOOKUP(T3088,T$38:T3087,1,0)&gt;0,0,0),1))</f>
        <v>0</v>
      </c>
      <c r="T3088" s="16">
        <f>IF(DATOS!J3051=P$39,DATOS!C3051,"")</f>
        <v>0</v>
      </c>
    </row>
    <row r="3089" spans="18:20">
      <c r="R3089">
        <f t="shared" si="50"/>
        <v>1</v>
      </c>
      <c r="S3089">
        <f>IF(T3089="",0,IFERROR(IF(VLOOKUP(T3089,T$38:T3088,1,0)&gt;0,0,0),1))</f>
        <v>0</v>
      </c>
      <c r="T3089" s="16">
        <f>IF(DATOS!J3052=P$39,DATOS!C3052,"")</f>
        <v>0</v>
      </c>
    </row>
    <row r="3090" spans="18:20">
      <c r="R3090">
        <f t="shared" si="50"/>
        <v>1</v>
      </c>
      <c r="S3090">
        <f>IF(T3090="",0,IFERROR(IF(VLOOKUP(T3090,T$38:T3089,1,0)&gt;0,0,0),1))</f>
        <v>0</v>
      </c>
      <c r="T3090" s="16">
        <f>IF(DATOS!J3053=P$39,DATOS!C3053,"")</f>
        <v>0</v>
      </c>
    </row>
    <row r="3091" spans="18:20">
      <c r="R3091">
        <f t="shared" si="50"/>
        <v>1</v>
      </c>
      <c r="S3091">
        <f>IF(T3091="",0,IFERROR(IF(VLOOKUP(T3091,T$38:T3090,1,0)&gt;0,0,0),1))</f>
        <v>0</v>
      </c>
      <c r="T3091" s="16">
        <f>IF(DATOS!J3054=P$39,DATOS!C3054,"")</f>
        <v>0</v>
      </c>
    </row>
    <row r="3092" spans="18:20">
      <c r="R3092">
        <f t="shared" si="50"/>
        <v>1</v>
      </c>
      <c r="S3092">
        <f>IF(T3092="",0,IFERROR(IF(VLOOKUP(T3092,T$38:T3091,1,0)&gt;0,0,0),1))</f>
        <v>0</v>
      </c>
      <c r="T3092" s="16">
        <f>IF(DATOS!J3055=P$39,DATOS!C3055,"")</f>
        <v>0</v>
      </c>
    </row>
    <row r="3093" spans="18:20">
      <c r="R3093">
        <f t="shared" si="50"/>
        <v>1</v>
      </c>
      <c r="S3093">
        <f>IF(T3093="",0,IFERROR(IF(VLOOKUP(T3093,T$38:T3092,1,0)&gt;0,0,0),1))</f>
        <v>0</v>
      </c>
      <c r="T3093" s="16">
        <f>IF(DATOS!J3056=P$39,DATOS!C3056,"")</f>
        <v>0</v>
      </c>
    </row>
    <row r="3094" spans="18:20">
      <c r="R3094">
        <f t="shared" si="50"/>
        <v>1</v>
      </c>
      <c r="S3094">
        <f>IF(T3094="",0,IFERROR(IF(VLOOKUP(T3094,T$38:T3093,1,0)&gt;0,0,0),1))</f>
        <v>0</v>
      </c>
      <c r="T3094" s="16">
        <f>IF(DATOS!J3057=P$39,DATOS!C3057,"")</f>
        <v>0</v>
      </c>
    </row>
    <row r="3095" spans="18:20">
      <c r="R3095">
        <f t="shared" si="50"/>
        <v>1</v>
      </c>
      <c r="S3095">
        <f>IF(T3095="",0,IFERROR(IF(VLOOKUP(T3095,T$38:T3094,1,0)&gt;0,0,0),1))</f>
        <v>0</v>
      </c>
      <c r="T3095" s="16">
        <f>IF(DATOS!J3058=P$39,DATOS!C3058,"")</f>
        <v>0</v>
      </c>
    </row>
    <row r="3096" spans="18:20">
      <c r="R3096">
        <f t="shared" si="50"/>
        <v>1</v>
      </c>
      <c r="S3096">
        <f>IF(T3096="",0,IFERROR(IF(VLOOKUP(T3096,T$38:T3095,1,0)&gt;0,0,0),1))</f>
        <v>0</v>
      </c>
      <c r="T3096" s="16">
        <f>IF(DATOS!J3059=P$39,DATOS!C3059,"")</f>
        <v>0</v>
      </c>
    </row>
    <row r="3097" spans="18:20">
      <c r="R3097">
        <f t="shared" si="50"/>
        <v>1</v>
      </c>
      <c r="S3097">
        <f>IF(T3097="",0,IFERROR(IF(VLOOKUP(T3097,T$38:T3096,1,0)&gt;0,0,0),1))</f>
        <v>0</v>
      </c>
      <c r="T3097" s="16">
        <f>IF(DATOS!J3060=P$39,DATOS!C3060,"")</f>
        <v>0</v>
      </c>
    </row>
    <row r="3098" spans="18:20">
      <c r="R3098">
        <f t="shared" si="50"/>
        <v>1</v>
      </c>
      <c r="S3098">
        <f>IF(T3098="",0,IFERROR(IF(VLOOKUP(T3098,T$38:T3097,1,0)&gt;0,0,0),1))</f>
        <v>0</v>
      </c>
      <c r="T3098" s="16">
        <f>IF(DATOS!J3061=P$39,DATOS!C3061,"")</f>
        <v>0</v>
      </c>
    </row>
    <row r="3099" spans="18:20">
      <c r="R3099">
        <f t="shared" si="50"/>
        <v>1</v>
      </c>
      <c r="S3099">
        <f>IF(T3099="",0,IFERROR(IF(VLOOKUP(T3099,T$38:T3098,1,0)&gt;0,0,0),1))</f>
        <v>0</v>
      </c>
      <c r="T3099" s="16">
        <f>IF(DATOS!J3062=P$39,DATOS!C3062,"")</f>
        <v>0</v>
      </c>
    </row>
    <row r="3100" spans="18:20">
      <c r="R3100">
        <f t="shared" si="50"/>
        <v>1</v>
      </c>
      <c r="S3100">
        <f>IF(T3100="",0,IFERROR(IF(VLOOKUP(T3100,T$38:T3099,1,0)&gt;0,0,0),1))</f>
        <v>0</v>
      </c>
      <c r="T3100" s="16">
        <f>IF(DATOS!J3063=P$39,DATOS!C3063,"")</f>
        <v>0</v>
      </c>
    </row>
    <row r="3101" spans="18:20">
      <c r="R3101">
        <f t="shared" si="50"/>
        <v>1</v>
      </c>
      <c r="S3101">
        <f>IF(T3101="",0,IFERROR(IF(VLOOKUP(T3101,T$38:T3100,1,0)&gt;0,0,0),1))</f>
        <v>0</v>
      </c>
      <c r="T3101" s="16">
        <f>IF(DATOS!J3064=P$39,DATOS!C3064,"")</f>
        <v>0</v>
      </c>
    </row>
    <row r="3102" spans="18:20">
      <c r="R3102">
        <f t="shared" si="50"/>
        <v>1</v>
      </c>
      <c r="S3102">
        <f>IF(T3102="",0,IFERROR(IF(VLOOKUP(T3102,T$38:T3101,1,0)&gt;0,0,0),1))</f>
        <v>0</v>
      </c>
      <c r="T3102" s="16">
        <f>IF(DATOS!J3065=P$39,DATOS!C3065,"")</f>
        <v>0</v>
      </c>
    </row>
    <row r="3103" spans="18:20">
      <c r="R3103">
        <f t="shared" si="50"/>
        <v>1</v>
      </c>
      <c r="S3103">
        <f>IF(T3103="",0,IFERROR(IF(VLOOKUP(T3103,T$38:T3102,1,0)&gt;0,0,0),1))</f>
        <v>0</v>
      </c>
      <c r="T3103" s="16">
        <f>IF(DATOS!J3066=P$39,DATOS!C3066,"")</f>
        <v>0</v>
      </c>
    </row>
    <row r="3104" spans="18:20">
      <c r="R3104">
        <f t="shared" si="50"/>
        <v>1</v>
      </c>
      <c r="S3104">
        <f>IF(T3104="",0,IFERROR(IF(VLOOKUP(T3104,T$38:T3103,1,0)&gt;0,0,0),1))</f>
        <v>0</v>
      </c>
      <c r="T3104" s="16">
        <f>IF(DATOS!J3067=P$39,DATOS!C3067,"")</f>
        <v>0</v>
      </c>
    </row>
    <row r="3105" spans="18:20">
      <c r="R3105">
        <f t="shared" si="50"/>
        <v>1</v>
      </c>
      <c r="S3105">
        <f>IF(T3105="",0,IFERROR(IF(VLOOKUP(T3105,T$38:T3104,1,0)&gt;0,0,0),1))</f>
        <v>0</v>
      </c>
      <c r="T3105" s="16">
        <f>IF(DATOS!J3068=P$39,DATOS!C3068,"")</f>
        <v>0</v>
      </c>
    </row>
    <row r="3106" spans="18:20">
      <c r="R3106">
        <f t="shared" si="50"/>
        <v>1</v>
      </c>
      <c r="S3106">
        <f>IF(T3106="",0,IFERROR(IF(VLOOKUP(T3106,T$38:T3105,1,0)&gt;0,0,0),1))</f>
        <v>0</v>
      </c>
      <c r="T3106" s="16">
        <f>IF(DATOS!J3069=P$39,DATOS!C3069,"")</f>
        <v>0</v>
      </c>
    </row>
    <row r="3107" spans="18:20">
      <c r="R3107">
        <f t="shared" si="50"/>
        <v>1</v>
      </c>
      <c r="S3107">
        <f>IF(T3107="",0,IFERROR(IF(VLOOKUP(T3107,T$38:T3106,1,0)&gt;0,0,0),1))</f>
        <v>0</v>
      </c>
      <c r="T3107" s="16">
        <f>IF(DATOS!J3070=P$39,DATOS!C3070,"")</f>
        <v>0</v>
      </c>
    </row>
    <row r="3108" spans="18:20">
      <c r="R3108">
        <f t="shared" si="50"/>
        <v>1</v>
      </c>
      <c r="S3108">
        <f>IF(T3108="",0,IFERROR(IF(VLOOKUP(T3108,T$38:T3107,1,0)&gt;0,0,0),1))</f>
        <v>0</v>
      </c>
      <c r="T3108" s="16">
        <f>IF(DATOS!J3071=P$39,DATOS!C3071,"")</f>
        <v>0</v>
      </c>
    </row>
    <row r="3109" spans="18:20">
      <c r="R3109">
        <f t="shared" si="50"/>
        <v>1</v>
      </c>
      <c r="S3109">
        <f>IF(T3109="",0,IFERROR(IF(VLOOKUP(T3109,T$38:T3108,1,0)&gt;0,0,0),1))</f>
        <v>0</v>
      </c>
      <c r="T3109" s="16">
        <f>IF(DATOS!J3072=P$39,DATOS!C3072,"")</f>
        <v>0</v>
      </c>
    </row>
    <row r="3110" spans="18:20">
      <c r="R3110">
        <f t="shared" si="50"/>
        <v>1</v>
      </c>
      <c r="S3110">
        <f>IF(T3110="",0,IFERROR(IF(VLOOKUP(T3110,T$38:T3109,1,0)&gt;0,0,0),1))</f>
        <v>0</v>
      </c>
      <c r="T3110" s="16">
        <f>IF(DATOS!J3073=P$39,DATOS!C3073,"")</f>
        <v>0</v>
      </c>
    </row>
    <row r="3111" spans="18:20">
      <c r="R3111">
        <f t="shared" ref="R3111:R3174" si="51">R3110+S3111</f>
        <v>1</v>
      </c>
      <c r="S3111">
        <f>IF(T3111="",0,IFERROR(IF(VLOOKUP(T3111,T$38:T3110,1,0)&gt;0,0,0),1))</f>
        <v>0</v>
      </c>
      <c r="T3111" s="16">
        <f>IF(DATOS!J3074=P$39,DATOS!C3074,"")</f>
        <v>0</v>
      </c>
    </row>
    <row r="3112" spans="18:20">
      <c r="R3112">
        <f t="shared" si="51"/>
        <v>1</v>
      </c>
      <c r="S3112">
        <f>IF(T3112="",0,IFERROR(IF(VLOOKUP(T3112,T$38:T3111,1,0)&gt;0,0,0),1))</f>
        <v>0</v>
      </c>
      <c r="T3112" s="16">
        <f>IF(DATOS!J3075=P$39,DATOS!C3075,"")</f>
        <v>0</v>
      </c>
    </row>
    <row r="3113" spans="18:20">
      <c r="R3113">
        <f t="shared" si="51"/>
        <v>1</v>
      </c>
      <c r="S3113">
        <f>IF(T3113="",0,IFERROR(IF(VLOOKUP(T3113,T$38:T3112,1,0)&gt;0,0,0),1))</f>
        <v>0</v>
      </c>
      <c r="T3113" s="16">
        <f>IF(DATOS!J3076=P$39,DATOS!C3076,"")</f>
        <v>0</v>
      </c>
    </row>
    <row r="3114" spans="18:20">
      <c r="R3114">
        <f t="shared" si="51"/>
        <v>1</v>
      </c>
      <c r="S3114">
        <f>IF(T3114="",0,IFERROR(IF(VLOOKUP(T3114,T$38:T3113,1,0)&gt;0,0,0),1))</f>
        <v>0</v>
      </c>
      <c r="T3114" s="16">
        <f>IF(DATOS!J3077=P$39,DATOS!C3077,"")</f>
        <v>0</v>
      </c>
    </row>
    <row r="3115" spans="18:20">
      <c r="R3115">
        <f t="shared" si="51"/>
        <v>1</v>
      </c>
      <c r="S3115">
        <f>IF(T3115="",0,IFERROR(IF(VLOOKUP(T3115,T$38:T3114,1,0)&gt;0,0,0),1))</f>
        <v>0</v>
      </c>
      <c r="T3115" s="16">
        <f>IF(DATOS!J3078=P$39,DATOS!C3078,"")</f>
        <v>0</v>
      </c>
    </row>
    <row r="3116" spans="18:20">
      <c r="R3116">
        <f t="shared" si="51"/>
        <v>1</v>
      </c>
      <c r="S3116">
        <f>IF(T3116="",0,IFERROR(IF(VLOOKUP(T3116,T$38:T3115,1,0)&gt;0,0,0),1))</f>
        <v>0</v>
      </c>
      <c r="T3116" s="16">
        <f>IF(DATOS!J3079=P$39,DATOS!C3079,"")</f>
        <v>0</v>
      </c>
    </row>
    <row r="3117" spans="18:20">
      <c r="R3117">
        <f t="shared" si="51"/>
        <v>1</v>
      </c>
      <c r="S3117">
        <f>IF(T3117="",0,IFERROR(IF(VLOOKUP(T3117,T$38:T3116,1,0)&gt;0,0,0),1))</f>
        <v>0</v>
      </c>
      <c r="T3117" s="16">
        <f>IF(DATOS!J3080=P$39,DATOS!C3080,"")</f>
        <v>0</v>
      </c>
    </row>
    <row r="3118" spans="18:20">
      <c r="R3118">
        <f t="shared" si="51"/>
        <v>1</v>
      </c>
      <c r="S3118">
        <f>IF(T3118="",0,IFERROR(IF(VLOOKUP(T3118,T$38:T3117,1,0)&gt;0,0,0),1))</f>
        <v>0</v>
      </c>
      <c r="T3118" s="16">
        <f>IF(DATOS!J3081=P$39,DATOS!C3081,"")</f>
        <v>0</v>
      </c>
    </row>
    <row r="3119" spans="18:20">
      <c r="R3119">
        <f t="shared" si="51"/>
        <v>1</v>
      </c>
      <c r="S3119">
        <f>IF(T3119="",0,IFERROR(IF(VLOOKUP(T3119,T$38:T3118,1,0)&gt;0,0,0),1))</f>
        <v>0</v>
      </c>
      <c r="T3119" s="16">
        <f>IF(DATOS!J3082=P$39,DATOS!C3082,"")</f>
        <v>0</v>
      </c>
    </row>
    <row r="3120" spans="18:20">
      <c r="R3120">
        <f t="shared" si="51"/>
        <v>1</v>
      </c>
      <c r="S3120">
        <f>IF(T3120="",0,IFERROR(IF(VLOOKUP(T3120,T$38:T3119,1,0)&gt;0,0,0),1))</f>
        <v>0</v>
      </c>
      <c r="T3120" s="16">
        <f>IF(DATOS!J3083=P$39,DATOS!C3083,"")</f>
        <v>0</v>
      </c>
    </row>
    <row r="3121" spans="18:20">
      <c r="R3121">
        <f t="shared" si="51"/>
        <v>1</v>
      </c>
      <c r="S3121">
        <f>IF(T3121="",0,IFERROR(IF(VLOOKUP(T3121,T$38:T3120,1,0)&gt;0,0,0),1))</f>
        <v>0</v>
      </c>
      <c r="T3121" s="16">
        <f>IF(DATOS!J3084=P$39,DATOS!C3084,"")</f>
        <v>0</v>
      </c>
    </row>
    <row r="3122" spans="18:20">
      <c r="R3122">
        <f t="shared" si="51"/>
        <v>1</v>
      </c>
      <c r="S3122">
        <f>IF(T3122="",0,IFERROR(IF(VLOOKUP(T3122,T$38:T3121,1,0)&gt;0,0,0),1))</f>
        <v>0</v>
      </c>
      <c r="T3122" s="16">
        <f>IF(DATOS!J3085=P$39,DATOS!C3085,"")</f>
        <v>0</v>
      </c>
    </row>
    <row r="3123" spans="18:20">
      <c r="R3123">
        <f t="shared" si="51"/>
        <v>1</v>
      </c>
      <c r="S3123">
        <f>IF(T3123="",0,IFERROR(IF(VLOOKUP(T3123,T$38:T3122,1,0)&gt;0,0,0),1))</f>
        <v>0</v>
      </c>
      <c r="T3123" s="16">
        <f>IF(DATOS!J3086=P$39,DATOS!C3086,"")</f>
        <v>0</v>
      </c>
    </row>
    <row r="3124" spans="18:20">
      <c r="R3124">
        <f t="shared" si="51"/>
        <v>1</v>
      </c>
      <c r="S3124">
        <f>IF(T3124="",0,IFERROR(IF(VLOOKUP(T3124,T$38:T3123,1,0)&gt;0,0,0),1))</f>
        <v>0</v>
      </c>
      <c r="T3124" s="16">
        <f>IF(DATOS!J3087=P$39,DATOS!C3087,"")</f>
        <v>0</v>
      </c>
    </row>
    <row r="3125" spans="18:20">
      <c r="R3125">
        <f t="shared" si="51"/>
        <v>1</v>
      </c>
      <c r="S3125">
        <f>IF(T3125="",0,IFERROR(IF(VLOOKUP(T3125,T$38:T3124,1,0)&gt;0,0,0),1))</f>
        <v>0</v>
      </c>
      <c r="T3125" s="16">
        <f>IF(DATOS!J3088=P$39,DATOS!C3088,"")</f>
        <v>0</v>
      </c>
    </row>
    <row r="3126" spans="18:20">
      <c r="R3126">
        <f t="shared" si="51"/>
        <v>1</v>
      </c>
      <c r="S3126">
        <f>IF(T3126="",0,IFERROR(IF(VLOOKUP(T3126,T$38:T3125,1,0)&gt;0,0,0),1))</f>
        <v>0</v>
      </c>
      <c r="T3126" s="16">
        <f>IF(DATOS!J3089=P$39,DATOS!C3089,"")</f>
        <v>0</v>
      </c>
    </row>
    <row r="3127" spans="18:20">
      <c r="R3127">
        <f t="shared" si="51"/>
        <v>1</v>
      </c>
      <c r="S3127">
        <f>IF(T3127="",0,IFERROR(IF(VLOOKUP(T3127,T$38:T3126,1,0)&gt;0,0,0),1))</f>
        <v>0</v>
      </c>
      <c r="T3127" s="16">
        <f>IF(DATOS!J3090=P$39,DATOS!C3090,"")</f>
        <v>0</v>
      </c>
    </row>
    <row r="3128" spans="18:20">
      <c r="R3128">
        <f t="shared" si="51"/>
        <v>1</v>
      </c>
      <c r="S3128">
        <f>IF(T3128="",0,IFERROR(IF(VLOOKUP(T3128,T$38:T3127,1,0)&gt;0,0,0),1))</f>
        <v>0</v>
      </c>
      <c r="T3128" s="16">
        <f>IF(DATOS!J3091=P$39,DATOS!C3091,"")</f>
        <v>0</v>
      </c>
    </row>
    <row r="3129" spans="18:20">
      <c r="R3129">
        <f t="shared" si="51"/>
        <v>1</v>
      </c>
      <c r="S3129">
        <f>IF(T3129="",0,IFERROR(IF(VLOOKUP(T3129,T$38:T3128,1,0)&gt;0,0,0),1))</f>
        <v>0</v>
      </c>
      <c r="T3129" s="16">
        <f>IF(DATOS!J3092=P$39,DATOS!C3092,"")</f>
        <v>0</v>
      </c>
    </row>
    <row r="3130" spans="18:20">
      <c r="R3130">
        <f t="shared" si="51"/>
        <v>1</v>
      </c>
      <c r="S3130">
        <f>IF(T3130="",0,IFERROR(IF(VLOOKUP(T3130,T$38:T3129,1,0)&gt;0,0,0),1))</f>
        <v>0</v>
      </c>
      <c r="T3130" s="16">
        <f>IF(DATOS!J3093=P$39,DATOS!C3093,"")</f>
        <v>0</v>
      </c>
    </row>
    <row r="3131" spans="18:20">
      <c r="R3131">
        <f t="shared" si="51"/>
        <v>1</v>
      </c>
      <c r="S3131">
        <f>IF(T3131="",0,IFERROR(IF(VLOOKUP(T3131,T$38:T3130,1,0)&gt;0,0,0),1))</f>
        <v>0</v>
      </c>
      <c r="T3131" s="16">
        <f>IF(DATOS!J3094=P$39,DATOS!C3094,"")</f>
        <v>0</v>
      </c>
    </row>
    <row r="3132" spans="18:20">
      <c r="R3132">
        <f t="shared" si="51"/>
        <v>1</v>
      </c>
      <c r="S3132">
        <f>IF(T3132="",0,IFERROR(IF(VLOOKUP(T3132,T$38:T3131,1,0)&gt;0,0,0),1))</f>
        <v>0</v>
      </c>
      <c r="T3132" s="16">
        <f>IF(DATOS!J3095=P$39,DATOS!C3095,"")</f>
        <v>0</v>
      </c>
    </row>
    <row r="3133" spans="18:20">
      <c r="R3133">
        <f t="shared" si="51"/>
        <v>1</v>
      </c>
      <c r="S3133">
        <f>IF(T3133="",0,IFERROR(IF(VLOOKUP(T3133,T$38:T3132,1,0)&gt;0,0,0),1))</f>
        <v>0</v>
      </c>
      <c r="T3133" s="16">
        <f>IF(DATOS!J3096=P$39,DATOS!C3096,"")</f>
        <v>0</v>
      </c>
    </row>
    <row r="3134" spans="18:20">
      <c r="R3134">
        <f t="shared" si="51"/>
        <v>1</v>
      </c>
      <c r="S3134">
        <f>IF(T3134="",0,IFERROR(IF(VLOOKUP(T3134,T$38:T3133,1,0)&gt;0,0,0),1))</f>
        <v>0</v>
      </c>
      <c r="T3134" s="16">
        <f>IF(DATOS!J3097=P$39,DATOS!C3097,"")</f>
        <v>0</v>
      </c>
    </row>
    <row r="3135" spans="18:20">
      <c r="R3135">
        <f t="shared" si="51"/>
        <v>1</v>
      </c>
      <c r="S3135">
        <f>IF(T3135="",0,IFERROR(IF(VLOOKUP(T3135,T$38:T3134,1,0)&gt;0,0,0),1))</f>
        <v>0</v>
      </c>
      <c r="T3135" s="16">
        <f>IF(DATOS!J3098=P$39,DATOS!C3098,"")</f>
        <v>0</v>
      </c>
    </row>
    <row r="3136" spans="18:20">
      <c r="R3136">
        <f t="shared" si="51"/>
        <v>1</v>
      </c>
      <c r="S3136">
        <f>IF(T3136="",0,IFERROR(IF(VLOOKUP(T3136,T$38:T3135,1,0)&gt;0,0,0),1))</f>
        <v>0</v>
      </c>
      <c r="T3136" s="16">
        <f>IF(DATOS!J3099=P$39,DATOS!C3099,"")</f>
        <v>0</v>
      </c>
    </row>
    <row r="3137" spans="18:20">
      <c r="R3137">
        <f t="shared" si="51"/>
        <v>1</v>
      </c>
      <c r="S3137">
        <f>IF(T3137="",0,IFERROR(IF(VLOOKUP(T3137,T$38:T3136,1,0)&gt;0,0,0),1))</f>
        <v>0</v>
      </c>
      <c r="T3137" s="16">
        <f>IF(DATOS!J3100=P$39,DATOS!C3100,"")</f>
        <v>0</v>
      </c>
    </row>
    <row r="3138" spans="18:20">
      <c r="R3138">
        <f t="shared" si="51"/>
        <v>1</v>
      </c>
      <c r="S3138">
        <f>IF(T3138="",0,IFERROR(IF(VLOOKUP(T3138,T$38:T3137,1,0)&gt;0,0,0),1))</f>
        <v>0</v>
      </c>
      <c r="T3138" s="16">
        <f>IF(DATOS!J3101=P$39,DATOS!C3101,"")</f>
        <v>0</v>
      </c>
    </row>
    <row r="3139" spans="18:20">
      <c r="R3139">
        <f t="shared" si="51"/>
        <v>1</v>
      </c>
      <c r="S3139">
        <f>IF(T3139="",0,IFERROR(IF(VLOOKUP(T3139,T$38:T3138,1,0)&gt;0,0,0),1))</f>
        <v>0</v>
      </c>
      <c r="T3139" s="16">
        <f>IF(DATOS!J3102=P$39,DATOS!C3102,"")</f>
        <v>0</v>
      </c>
    </row>
    <row r="3140" spans="18:20">
      <c r="R3140">
        <f t="shared" si="51"/>
        <v>1</v>
      </c>
      <c r="S3140">
        <f>IF(T3140="",0,IFERROR(IF(VLOOKUP(T3140,T$38:T3139,1,0)&gt;0,0,0),1))</f>
        <v>0</v>
      </c>
      <c r="T3140" s="16">
        <f>IF(DATOS!J3103=P$39,DATOS!C3103,"")</f>
        <v>0</v>
      </c>
    </row>
    <row r="3141" spans="18:20">
      <c r="R3141">
        <f t="shared" si="51"/>
        <v>1</v>
      </c>
      <c r="S3141">
        <f>IF(T3141="",0,IFERROR(IF(VLOOKUP(T3141,T$38:T3140,1,0)&gt;0,0,0),1))</f>
        <v>0</v>
      </c>
      <c r="T3141" s="16">
        <f>IF(DATOS!J3104=P$39,DATOS!C3104,"")</f>
        <v>0</v>
      </c>
    </row>
    <row r="3142" spans="18:20">
      <c r="R3142">
        <f t="shared" si="51"/>
        <v>1</v>
      </c>
      <c r="S3142">
        <f>IF(T3142="",0,IFERROR(IF(VLOOKUP(T3142,T$38:T3141,1,0)&gt;0,0,0),1))</f>
        <v>0</v>
      </c>
      <c r="T3142" s="16">
        <f>IF(DATOS!J3105=P$39,DATOS!C3105,"")</f>
        <v>0</v>
      </c>
    </row>
    <row r="3143" spans="18:20">
      <c r="R3143">
        <f t="shared" si="51"/>
        <v>1</v>
      </c>
      <c r="S3143">
        <f>IF(T3143="",0,IFERROR(IF(VLOOKUP(T3143,T$38:T3142,1,0)&gt;0,0,0),1))</f>
        <v>0</v>
      </c>
      <c r="T3143" s="16">
        <f>IF(DATOS!J3106=P$39,DATOS!C3106,"")</f>
        <v>0</v>
      </c>
    </row>
    <row r="3144" spans="18:20">
      <c r="R3144">
        <f t="shared" si="51"/>
        <v>1</v>
      </c>
      <c r="S3144">
        <f>IF(T3144="",0,IFERROR(IF(VLOOKUP(T3144,T$38:T3143,1,0)&gt;0,0,0),1))</f>
        <v>0</v>
      </c>
      <c r="T3144" s="16">
        <f>IF(DATOS!J3107=P$39,DATOS!C3107,"")</f>
        <v>0</v>
      </c>
    </row>
    <row r="3145" spans="18:20">
      <c r="R3145">
        <f t="shared" si="51"/>
        <v>1</v>
      </c>
      <c r="S3145">
        <f>IF(T3145="",0,IFERROR(IF(VLOOKUP(T3145,T$38:T3144,1,0)&gt;0,0,0),1))</f>
        <v>0</v>
      </c>
      <c r="T3145" s="16">
        <f>IF(DATOS!J3108=P$39,DATOS!C3108,"")</f>
        <v>0</v>
      </c>
    </row>
    <row r="3146" spans="18:20">
      <c r="R3146">
        <f t="shared" si="51"/>
        <v>1</v>
      </c>
      <c r="S3146">
        <f>IF(T3146="",0,IFERROR(IF(VLOOKUP(T3146,T$38:T3145,1,0)&gt;0,0,0),1))</f>
        <v>0</v>
      </c>
      <c r="T3146" s="16">
        <f>IF(DATOS!J3109=P$39,DATOS!C3109,"")</f>
        <v>0</v>
      </c>
    </row>
    <row r="3147" spans="18:20">
      <c r="R3147">
        <f t="shared" si="51"/>
        <v>1</v>
      </c>
      <c r="S3147">
        <f>IF(T3147="",0,IFERROR(IF(VLOOKUP(T3147,T$38:T3146,1,0)&gt;0,0,0),1))</f>
        <v>0</v>
      </c>
      <c r="T3147" s="16">
        <f>IF(DATOS!J3110=P$39,DATOS!C3110,"")</f>
        <v>0</v>
      </c>
    </row>
    <row r="3148" spans="18:20">
      <c r="R3148">
        <f t="shared" si="51"/>
        <v>1</v>
      </c>
      <c r="S3148">
        <f>IF(T3148="",0,IFERROR(IF(VLOOKUP(T3148,T$38:T3147,1,0)&gt;0,0,0),1))</f>
        <v>0</v>
      </c>
      <c r="T3148" s="16">
        <f>IF(DATOS!J3111=P$39,DATOS!C3111,"")</f>
        <v>0</v>
      </c>
    </row>
    <row r="3149" spans="18:20">
      <c r="R3149">
        <f t="shared" si="51"/>
        <v>1</v>
      </c>
      <c r="S3149">
        <f>IF(T3149="",0,IFERROR(IF(VLOOKUP(T3149,T$38:T3148,1,0)&gt;0,0,0),1))</f>
        <v>0</v>
      </c>
      <c r="T3149" s="16">
        <f>IF(DATOS!J3112=P$39,DATOS!C3112,"")</f>
        <v>0</v>
      </c>
    </row>
    <row r="3150" spans="18:20">
      <c r="R3150">
        <f t="shared" si="51"/>
        <v>1</v>
      </c>
      <c r="S3150">
        <f>IF(T3150="",0,IFERROR(IF(VLOOKUP(T3150,T$38:T3149,1,0)&gt;0,0,0),1))</f>
        <v>0</v>
      </c>
      <c r="T3150" s="16">
        <f>IF(DATOS!J3113=P$39,DATOS!C3113,"")</f>
        <v>0</v>
      </c>
    </row>
    <row r="3151" spans="18:20">
      <c r="R3151">
        <f t="shared" si="51"/>
        <v>1</v>
      </c>
      <c r="S3151">
        <f>IF(T3151="",0,IFERROR(IF(VLOOKUP(T3151,T$38:T3150,1,0)&gt;0,0,0),1))</f>
        <v>0</v>
      </c>
      <c r="T3151" s="16">
        <f>IF(DATOS!J3114=P$39,DATOS!C3114,"")</f>
        <v>0</v>
      </c>
    </row>
    <row r="3152" spans="18:20">
      <c r="R3152">
        <f t="shared" si="51"/>
        <v>1</v>
      </c>
      <c r="S3152">
        <f>IF(T3152="",0,IFERROR(IF(VLOOKUP(T3152,T$38:T3151,1,0)&gt;0,0,0),1))</f>
        <v>0</v>
      </c>
      <c r="T3152" s="16">
        <f>IF(DATOS!J3115=P$39,DATOS!C3115,"")</f>
        <v>0</v>
      </c>
    </row>
    <row r="3153" spans="18:20">
      <c r="R3153">
        <f t="shared" si="51"/>
        <v>1</v>
      </c>
      <c r="S3153">
        <f>IF(T3153="",0,IFERROR(IF(VLOOKUP(T3153,T$38:T3152,1,0)&gt;0,0,0),1))</f>
        <v>0</v>
      </c>
      <c r="T3153" s="16">
        <f>IF(DATOS!J3116=P$39,DATOS!C3116,"")</f>
        <v>0</v>
      </c>
    </row>
    <row r="3154" spans="18:20">
      <c r="R3154">
        <f t="shared" si="51"/>
        <v>1</v>
      </c>
      <c r="S3154">
        <f>IF(T3154="",0,IFERROR(IF(VLOOKUP(T3154,T$38:T3153,1,0)&gt;0,0,0),1))</f>
        <v>0</v>
      </c>
      <c r="T3154" s="16">
        <f>IF(DATOS!J3117=P$39,DATOS!C3117,"")</f>
        <v>0</v>
      </c>
    </row>
    <row r="3155" spans="18:20">
      <c r="R3155">
        <f t="shared" si="51"/>
        <v>1</v>
      </c>
      <c r="S3155">
        <f>IF(T3155="",0,IFERROR(IF(VLOOKUP(T3155,T$38:T3154,1,0)&gt;0,0,0),1))</f>
        <v>0</v>
      </c>
      <c r="T3155" s="16">
        <f>IF(DATOS!J3118=P$39,DATOS!C3118,"")</f>
        <v>0</v>
      </c>
    </row>
    <row r="3156" spans="18:20">
      <c r="R3156">
        <f t="shared" si="51"/>
        <v>1</v>
      </c>
      <c r="S3156">
        <f>IF(T3156="",0,IFERROR(IF(VLOOKUP(T3156,T$38:T3155,1,0)&gt;0,0,0),1))</f>
        <v>0</v>
      </c>
      <c r="T3156" s="16">
        <f>IF(DATOS!J3119=P$39,DATOS!C3119,"")</f>
        <v>0</v>
      </c>
    </row>
    <row r="3157" spans="18:20">
      <c r="R3157">
        <f t="shared" si="51"/>
        <v>1</v>
      </c>
      <c r="S3157">
        <f>IF(T3157="",0,IFERROR(IF(VLOOKUP(T3157,T$38:T3156,1,0)&gt;0,0,0),1))</f>
        <v>0</v>
      </c>
      <c r="T3157" s="16">
        <f>IF(DATOS!J3120=P$39,DATOS!C3120,"")</f>
        <v>0</v>
      </c>
    </row>
    <row r="3158" spans="18:20">
      <c r="R3158">
        <f t="shared" si="51"/>
        <v>1</v>
      </c>
      <c r="S3158">
        <f>IF(T3158="",0,IFERROR(IF(VLOOKUP(T3158,T$38:T3157,1,0)&gt;0,0,0),1))</f>
        <v>0</v>
      </c>
      <c r="T3158" s="16">
        <f>IF(DATOS!J3121=P$39,DATOS!C3121,"")</f>
        <v>0</v>
      </c>
    </row>
    <row r="3159" spans="18:20">
      <c r="R3159">
        <f t="shared" si="51"/>
        <v>1</v>
      </c>
      <c r="S3159">
        <f>IF(T3159="",0,IFERROR(IF(VLOOKUP(T3159,T$38:T3158,1,0)&gt;0,0,0),1))</f>
        <v>0</v>
      </c>
      <c r="T3159" s="16">
        <f>IF(DATOS!J3122=P$39,DATOS!C3122,"")</f>
        <v>0</v>
      </c>
    </row>
    <row r="3160" spans="18:20">
      <c r="R3160">
        <f t="shared" si="51"/>
        <v>1</v>
      </c>
      <c r="S3160">
        <f>IF(T3160="",0,IFERROR(IF(VLOOKUP(T3160,T$38:T3159,1,0)&gt;0,0,0),1))</f>
        <v>0</v>
      </c>
      <c r="T3160" s="16">
        <f>IF(DATOS!J3123=P$39,DATOS!C3123,"")</f>
        <v>0</v>
      </c>
    </row>
    <row r="3161" spans="18:20">
      <c r="R3161">
        <f t="shared" si="51"/>
        <v>1</v>
      </c>
      <c r="S3161">
        <f>IF(T3161="",0,IFERROR(IF(VLOOKUP(T3161,T$38:T3160,1,0)&gt;0,0,0),1))</f>
        <v>0</v>
      </c>
      <c r="T3161" s="16">
        <f>IF(DATOS!J3124=P$39,DATOS!C3124,"")</f>
        <v>0</v>
      </c>
    </row>
    <row r="3162" spans="18:20">
      <c r="R3162">
        <f t="shared" si="51"/>
        <v>1</v>
      </c>
      <c r="S3162">
        <f>IF(T3162="",0,IFERROR(IF(VLOOKUP(T3162,T$38:T3161,1,0)&gt;0,0,0),1))</f>
        <v>0</v>
      </c>
      <c r="T3162" s="16">
        <f>IF(DATOS!J3125=P$39,DATOS!C3125,"")</f>
        <v>0</v>
      </c>
    </row>
    <row r="3163" spans="18:20">
      <c r="R3163">
        <f t="shared" si="51"/>
        <v>1</v>
      </c>
      <c r="S3163">
        <f>IF(T3163="",0,IFERROR(IF(VLOOKUP(T3163,T$38:T3162,1,0)&gt;0,0,0),1))</f>
        <v>0</v>
      </c>
      <c r="T3163" s="16">
        <f>IF(DATOS!J3126=P$39,DATOS!C3126,"")</f>
        <v>0</v>
      </c>
    </row>
    <row r="3164" spans="18:20">
      <c r="R3164">
        <f t="shared" si="51"/>
        <v>1</v>
      </c>
      <c r="S3164">
        <f>IF(T3164="",0,IFERROR(IF(VLOOKUP(T3164,T$38:T3163,1,0)&gt;0,0,0),1))</f>
        <v>0</v>
      </c>
      <c r="T3164" s="16">
        <f>IF(DATOS!J3127=P$39,DATOS!C3127,"")</f>
        <v>0</v>
      </c>
    </row>
    <row r="3165" spans="18:20">
      <c r="R3165">
        <f t="shared" si="51"/>
        <v>1</v>
      </c>
      <c r="S3165">
        <f>IF(T3165="",0,IFERROR(IF(VLOOKUP(T3165,T$38:T3164,1,0)&gt;0,0,0),1))</f>
        <v>0</v>
      </c>
      <c r="T3165" s="16">
        <f>IF(DATOS!J3128=P$39,DATOS!C3128,"")</f>
        <v>0</v>
      </c>
    </row>
    <row r="3166" spans="18:20">
      <c r="R3166">
        <f t="shared" si="51"/>
        <v>1</v>
      </c>
      <c r="S3166">
        <f>IF(T3166="",0,IFERROR(IF(VLOOKUP(T3166,T$38:T3165,1,0)&gt;0,0,0),1))</f>
        <v>0</v>
      </c>
      <c r="T3166" s="16">
        <f>IF(DATOS!J3129=P$39,DATOS!C3129,"")</f>
        <v>0</v>
      </c>
    </row>
    <row r="3167" spans="18:20">
      <c r="R3167">
        <f t="shared" si="51"/>
        <v>1</v>
      </c>
      <c r="S3167">
        <f>IF(T3167="",0,IFERROR(IF(VLOOKUP(T3167,T$38:T3166,1,0)&gt;0,0,0),1))</f>
        <v>0</v>
      </c>
      <c r="T3167" s="16">
        <f>IF(DATOS!J3130=P$39,DATOS!C3130,"")</f>
        <v>0</v>
      </c>
    </row>
    <row r="3168" spans="18:20">
      <c r="R3168">
        <f t="shared" si="51"/>
        <v>1</v>
      </c>
      <c r="S3168">
        <f>IF(T3168="",0,IFERROR(IF(VLOOKUP(T3168,T$38:T3167,1,0)&gt;0,0,0),1))</f>
        <v>0</v>
      </c>
      <c r="T3168" s="16">
        <f>IF(DATOS!J3131=P$39,DATOS!C3131,"")</f>
        <v>0</v>
      </c>
    </row>
    <row r="3169" spans="18:20">
      <c r="R3169">
        <f t="shared" si="51"/>
        <v>1</v>
      </c>
      <c r="S3169">
        <f>IF(T3169="",0,IFERROR(IF(VLOOKUP(T3169,T$38:T3168,1,0)&gt;0,0,0),1))</f>
        <v>0</v>
      </c>
      <c r="T3169" s="16">
        <f>IF(DATOS!J3132=P$39,DATOS!C3132,"")</f>
        <v>0</v>
      </c>
    </row>
    <row r="3170" spans="18:20">
      <c r="R3170">
        <f t="shared" si="51"/>
        <v>1</v>
      </c>
      <c r="S3170">
        <f>IF(T3170="",0,IFERROR(IF(VLOOKUP(T3170,T$38:T3169,1,0)&gt;0,0,0),1))</f>
        <v>0</v>
      </c>
      <c r="T3170" s="16">
        <f>IF(DATOS!J3133=P$39,DATOS!C3133,"")</f>
        <v>0</v>
      </c>
    </row>
    <row r="3171" spans="18:20">
      <c r="R3171">
        <f t="shared" si="51"/>
        <v>1</v>
      </c>
      <c r="S3171">
        <f>IF(T3171="",0,IFERROR(IF(VLOOKUP(T3171,T$38:T3170,1,0)&gt;0,0,0),1))</f>
        <v>0</v>
      </c>
      <c r="T3171" s="16">
        <f>IF(DATOS!J3134=P$39,DATOS!C3134,"")</f>
        <v>0</v>
      </c>
    </row>
    <row r="3172" spans="18:20">
      <c r="R3172">
        <f t="shared" si="51"/>
        <v>1</v>
      </c>
      <c r="S3172">
        <f>IF(T3172="",0,IFERROR(IF(VLOOKUP(T3172,T$38:T3171,1,0)&gt;0,0,0),1))</f>
        <v>0</v>
      </c>
      <c r="T3172" s="16">
        <f>IF(DATOS!J3135=P$39,DATOS!C3135,"")</f>
        <v>0</v>
      </c>
    </row>
    <row r="3173" spans="18:20">
      <c r="R3173">
        <f t="shared" si="51"/>
        <v>1</v>
      </c>
      <c r="S3173">
        <f>IF(T3173="",0,IFERROR(IF(VLOOKUP(T3173,T$38:T3172,1,0)&gt;0,0,0),1))</f>
        <v>0</v>
      </c>
      <c r="T3173" s="16">
        <f>IF(DATOS!J3136=P$39,DATOS!C3136,"")</f>
        <v>0</v>
      </c>
    </row>
    <row r="3174" spans="18:20">
      <c r="R3174">
        <f t="shared" si="51"/>
        <v>1</v>
      </c>
      <c r="S3174">
        <f>IF(T3174="",0,IFERROR(IF(VLOOKUP(T3174,T$38:T3173,1,0)&gt;0,0,0),1))</f>
        <v>0</v>
      </c>
      <c r="T3174" s="16">
        <f>IF(DATOS!J3137=P$39,DATOS!C3137,"")</f>
        <v>0</v>
      </c>
    </row>
    <row r="3175" spans="18:20">
      <c r="R3175">
        <f t="shared" ref="R3175:R3238" si="52">R3174+S3175</f>
        <v>1</v>
      </c>
      <c r="S3175">
        <f>IF(T3175="",0,IFERROR(IF(VLOOKUP(T3175,T$38:T3174,1,0)&gt;0,0,0),1))</f>
        <v>0</v>
      </c>
      <c r="T3175" s="16">
        <f>IF(DATOS!J3138=P$39,DATOS!C3138,"")</f>
        <v>0</v>
      </c>
    </row>
    <row r="3176" spans="18:20">
      <c r="R3176">
        <f t="shared" si="52"/>
        <v>1</v>
      </c>
      <c r="S3176">
        <f>IF(T3176="",0,IFERROR(IF(VLOOKUP(T3176,T$38:T3175,1,0)&gt;0,0,0),1))</f>
        <v>0</v>
      </c>
      <c r="T3176" s="16">
        <f>IF(DATOS!J3139=P$39,DATOS!C3139,"")</f>
        <v>0</v>
      </c>
    </row>
    <row r="3177" spans="18:20">
      <c r="R3177">
        <f t="shared" si="52"/>
        <v>1</v>
      </c>
      <c r="S3177">
        <f>IF(T3177="",0,IFERROR(IF(VLOOKUP(T3177,T$38:T3176,1,0)&gt;0,0,0),1))</f>
        <v>0</v>
      </c>
      <c r="T3177" s="16">
        <f>IF(DATOS!J3140=P$39,DATOS!C3140,"")</f>
        <v>0</v>
      </c>
    </row>
    <row r="3178" spans="18:20">
      <c r="R3178">
        <f t="shared" si="52"/>
        <v>1</v>
      </c>
      <c r="S3178">
        <f>IF(T3178="",0,IFERROR(IF(VLOOKUP(T3178,T$38:T3177,1,0)&gt;0,0,0),1))</f>
        <v>0</v>
      </c>
      <c r="T3178" s="16">
        <f>IF(DATOS!J3141=P$39,DATOS!C3141,"")</f>
        <v>0</v>
      </c>
    </row>
    <row r="3179" spans="18:20">
      <c r="R3179">
        <f t="shared" si="52"/>
        <v>1</v>
      </c>
      <c r="S3179">
        <f>IF(T3179="",0,IFERROR(IF(VLOOKUP(T3179,T$38:T3178,1,0)&gt;0,0,0),1))</f>
        <v>0</v>
      </c>
      <c r="T3179" s="16">
        <f>IF(DATOS!J3142=P$39,DATOS!C3142,"")</f>
        <v>0</v>
      </c>
    </row>
    <row r="3180" spans="18:20">
      <c r="R3180">
        <f t="shared" si="52"/>
        <v>1</v>
      </c>
      <c r="S3180">
        <f>IF(T3180="",0,IFERROR(IF(VLOOKUP(T3180,T$38:T3179,1,0)&gt;0,0,0),1))</f>
        <v>0</v>
      </c>
      <c r="T3180" s="16">
        <f>IF(DATOS!J3143=P$39,DATOS!C3143,"")</f>
        <v>0</v>
      </c>
    </row>
    <row r="3181" spans="18:20">
      <c r="R3181">
        <f t="shared" si="52"/>
        <v>1</v>
      </c>
      <c r="S3181">
        <f>IF(T3181="",0,IFERROR(IF(VLOOKUP(T3181,T$38:T3180,1,0)&gt;0,0,0),1))</f>
        <v>0</v>
      </c>
      <c r="T3181" s="16">
        <f>IF(DATOS!J3144=P$39,DATOS!C3144,"")</f>
        <v>0</v>
      </c>
    </row>
    <row r="3182" spans="18:20">
      <c r="R3182">
        <f t="shared" si="52"/>
        <v>1</v>
      </c>
      <c r="S3182">
        <f>IF(T3182="",0,IFERROR(IF(VLOOKUP(T3182,T$38:T3181,1,0)&gt;0,0,0),1))</f>
        <v>0</v>
      </c>
      <c r="T3182" s="16">
        <f>IF(DATOS!J3145=P$39,DATOS!C3145,"")</f>
        <v>0</v>
      </c>
    </row>
    <row r="3183" spans="18:20">
      <c r="R3183">
        <f t="shared" si="52"/>
        <v>1</v>
      </c>
      <c r="S3183">
        <f>IF(T3183="",0,IFERROR(IF(VLOOKUP(T3183,T$38:T3182,1,0)&gt;0,0,0),1))</f>
        <v>0</v>
      </c>
      <c r="T3183" s="16">
        <f>IF(DATOS!J3146=P$39,DATOS!C3146,"")</f>
        <v>0</v>
      </c>
    </row>
    <row r="3184" spans="18:20">
      <c r="R3184">
        <f t="shared" si="52"/>
        <v>1</v>
      </c>
      <c r="S3184">
        <f>IF(T3184="",0,IFERROR(IF(VLOOKUP(T3184,T$38:T3183,1,0)&gt;0,0,0),1))</f>
        <v>0</v>
      </c>
      <c r="T3184" s="16">
        <f>IF(DATOS!J3147=P$39,DATOS!C3147,"")</f>
        <v>0</v>
      </c>
    </row>
    <row r="3185" spans="18:20">
      <c r="R3185">
        <f t="shared" si="52"/>
        <v>1</v>
      </c>
      <c r="S3185">
        <f>IF(T3185="",0,IFERROR(IF(VLOOKUP(T3185,T$38:T3184,1,0)&gt;0,0,0),1))</f>
        <v>0</v>
      </c>
      <c r="T3185" s="16">
        <f>IF(DATOS!J3148=P$39,DATOS!C3148,"")</f>
        <v>0</v>
      </c>
    </row>
    <row r="3186" spans="18:20">
      <c r="R3186">
        <f t="shared" si="52"/>
        <v>1</v>
      </c>
      <c r="S3186">
        <f>IF(T3186="",0,IFERROR(IF(VLOOKUP(T3186,T$38:T3185,1,0)&gt;0,0,0),1))</f>
        <v>0</v>
      </c>
      <c r="T3186" s="16">
        <f>IF(DATOS!J3149=P$39,DATOS!C3149,"")</f>
        <v>0</v>
      </c>
    </row>
    <row r="3187" spans="18:20">
      <c r="R3187">
        <f t="shared" si="52"/>
        <v>1</v>
      </c>
      <c r="S3187">
        <f>IF(T3187="",0,IFERROR(IF(VLOOKUP(T3187,T$38:T3186,1,0)&gt;0,0,0),1))</f>
        <v>0</v>
      </c>
      <c r="T3187" s="16">
        <f>IF(DATOS!J3150=P$39,DATOS!C3150,"")</f>
        <v>0</v>
      </c>
    </row>
    <row r="3188" spans="18:20">
      <c r="R3188">
        <f t="shared" si="52"/>
        <v>1</v>
      </c>
      <c r="S3188">
        <f>IF(T3188="",0,IFERROR(IF(VLOOKUP(T3188,T$38:T3187,1,0)&gt;0,0,0),1))</f>
        <v>0</v>
      </c>
      <c r="T3188" s="16">
        <f>IF(DATOS!J3151=P$39,DATOS!C3151,"")</f>
        <v>0</v>
      </c>
    </row>
    <row r="3189" spans="18:20">
      <c r="R3189">
        <f t="shared" si="52"/>
        <v>1</v>
      </c>
      <c r="S3189">
        <f>IF(T3189="",0,IFERROR(IF(VLOOKUP(T3189,T$38:T3188,1,0)&gt;0,0,0),1))</f>
        <v>0</v>
      </c>
      <c r="T3189" s="16">
        <f>IF(DATOS!J3152=P$39,DATOS!C3152,"")</f>
        <v>0</v>
      </c>
    </row>
    <row r="3190" spans="18:20">
      <c r="R3190">
        <f t="shared" si="52"/>
        <v>1</v>
      </c>
      <c r="S3190">
        <f>IF(T3190="",0,IFERROR(IF(VLOOKUP(T3190,T$38:T3189,1,0)&gt;0,0,0),1))</f>
        <v>0</v>
      </c>
      <c r="T3190" s="16">
        <f>IF(DATOS!J3153=P$39,DATOS!C3153,"")</f>
        <v>0</v>
      </c>
    </row>
    <row r="3191" spans="18:20">
      <c r="R3191">
        <f t="shared" si="52"/>
        <v>1</v>
      </c>
      <c r="S3191">
        <f>IF(T3191="",0,IFERROR(IF(VLOOKUP(T3191,T$38:T3190,1,0)&gt;0,0,0),1))</f>
        <v>0</v>
      </c>
      <c r="T3191" s="16">
        <f>IF(DATOS!J3154=P$39,DATOS!C3154,"")</f>
        <v>0</v>
      </c>
    </row>
    <row r="3192" spans="18:20">
      <c r="R3192">
        <f t="shared" si="52"/>
        <v>1</v>
      </c>
      <c r="S3192">
        <f>IF(T3192="",0,IFERROR(IF(VLOOKUP(T3192,T$38:T3191,1,0)&gt;0,0,0),1))</f>
        <v>0</v>
      </c>
      <c r="T3192" s="16">
        <f>IF(DATOS!J3155=P$39,DATOS!C3155,"")</f>
        <v>0</v>
      </c>
    </row>
    <row r="3193" spans="18:20">
      <c r="R3193">
        <f t="shared" si="52"/>
        <v>1</v>
      </c>
      <c r="S3193">
        <f>IF(T3193="",0,IFERROR(IF(VLOOKUP(T3193,T$38:T3192,1,0)&gt;0,0,0),1))</f>
        <v>0</v>
      </c>
      <c r="T3193" s="16">
        <f>IF(DATOS!J3156=P$39,DATOS!C3156,"")</f>
        <v>0</v>
      </c>
    </row>
    <row r="3194" spans="18:20">
      <c r="R3194">
        <f t="shared" si="52"/>
        <v>1</v>
      </c>
      <c r="S3194">
        <f>IF(T3194="",0,IFERROR(IF(VLOOKUP(T3194,T$38:T3193,1,0)&gt;0,0,0),1))</f>
        <v>0</v>
      </c>
      <c r="T3194" s="16">
        <f>IF(DATOS!J3157=P$39,DATOS!C3157,"")</f>
        <v>0</v>
      </c>
    </row>
    <row r="3195" spans="18:20">
      <c r="R3195">
        <f t="shared" si="52"/>
        <v>1</v>
      </c>
      <c r="S3195">
        <f>IF(T3195="",0,IFERROR(IF(VLOOKUP(T3195,T$38:T3194,1,0)&gt;0,0,0),1))</f>
        <v>0</v>
      </c>
      <c r="T3195" s="16">
        <f>IF(DATOS!J3158=P$39,DATOS!C3158,"")</f>
        <v>0</v>
      </c>
    </row>
    <row r="3196" spans="18:20">
      <c r="R3196">
        <f t="shared" si="52"/>
        <v>1</v>
      </c>
      <c r="S3196">
        <f>IF(T3196="",0,IFERROR(IF(VLOOKUP(T3196,T$38:T3195,1,0)&gt;0,0,0),1))</f>
        <v>0</v>
      </c>
      <c r="T3196" s="16">
        <f>IF(DATOS!J3159=P$39,DATOS!C3159,"")</f>
        <v>0</v>
      </c>
    </row>
    <row r="3197" spans="18:20">
      <c r="R3197">
        <f t="shared" si="52"/>
        <v>1</v>
      </c>
      <c r="S3197">
        <f>IF(T3197="",0,IFERROR(IF(VLOOKUP(T3197,T$38:T3196,1,0)&gt;0,0,0),1))</f>
        <v>0</v>
      </c>
      <c r="T3197" s="16">
        <f>IF(DATOS!J3160=P$39,DATOS!C3160,"")</f>
        <v>0</v>
      </c>
    </row>
    <row r="3198" spans="18:20">
      <c r="R3198">
        <f t="shared" si="52"/>
        <v>1</v>
      </c>
      <c r="S3198">
        <f>IF(T3198="",0,IFERROR(IF(VLOOKUP(T3198,T$38:T3197,1,0)&gt;0,0,0),1))</f>
        <v>0</v>
      </c>
      <c r="T3198" s="16">
        <f>IF(DATOS!J3161=P$39,DATOS!C3161,"")</f>
        <v>0</v>
      </c>
    </row>
    <row r="3199" spans="18:20">
      <c r="R3199">
        <f t="shared" si="52"/>
        <v>1</v>
      </c>
      <c r="S3199">
        <f>IF(T3199="",0,IFERROR(IF(VLOOKUP(T3199,T$38:T3198,1,0)&gt;0,0,0),1))</f>
        <v>0</v>
      </c>
      <c r="T3199" s="16">
        <f>IF(DATOS!J3162=P$39,DATOS!C3162,"")</f>
        <v>0</v>
      </c>
    </row>
    <row r="3200" spans="18:20">
      <c r="R3200">
        <f t="shared" si="52"/>
        <v>1</v>
      </c>
      <c r="S3200">
        <f>IF(T3200="",0,IFERROR(IF(VLOOKUP(T3200,T$38:T3199,1,0)&gt;0,0,0),1))</f>
        <v>0</v>
      </c>
      <c r="T3200" s="16">
        <f>IF(DATOS!J3163=P$39,DATOS!C3163,"")</f>
        <v>0</v>
      </c>
    </row>
    <row r="3201" spans="18:20">
      <c r="R3201">
        <f t="shared" si="52"/>
        <v>1</v>
      </c>
      <c r="S3201">
        <f>IF(T3201="",0,IFERROR(IF(VLOOKUP(T3201,T$38:T3200,1,0)&gt;0,0,0),1))</f>
        <v>0</v>
      </c>
      <c r="T3201" s="16">
        <f>IF(DATOS!J3164=P$39,DATOS!C3164,"")</f>
        <v>0</v>
      </c>
    </row>
    <row r="3202" spans="18:20">
      <c r="R3202">
        <f t="shared" si="52"/>
        <v>1</v>
      </c>
      <c r="S3202">
        <f>IF(T3202="",0,IFERROR(IF(VLOOKUP(T3202,T$38:T3201,1,0)&gt;0,0,0),1))</f>
        <v>0</v>
      </c>
      <c r="T3202" s="16">
        <f>IF(DATOS!J3165=P$39,DATOS!C3165,"")</f>
        <v>0</v>
      </c>
    </row>
    <row r="3203" spans="18:20">
      <c r="R3203">
        <f t="shared" si="52"/>
        <v>1</v>
      </c>
      <c r="S3203">
        <f>IF(T3203="",0,IFERROR(IF(VLOOKUP(T3203,T$38:T3202,1,0)&gt;0,0,0),1))</f>
        <v>0</v>
      </c>
      <c r="T3203" s="16">
        <f>IF(DATOS!J3166=P$39,DATOS!C3166,"")</f>
        <v>0</v>
      </c>
    </row>
    <row r="3204" spans="18:20">
      <c r="R3204">
        <f t="shared" si="52"/>
        <v>1</v>
      </c>
      <c r="S3204">
        <f>IF(T3204="",0,IFERROR(IF(VLOOKUP(T3204,T$38:T3203,1,0)&gt;0,0,0),1))</f>
        <v>0</v>
      </c>
      <c r="T3204" s="16">
        <f>IF(DATOS!J3167=P$39,DATOS!C3167,"")</f>
        <v>0</v>
      </c>
    </row>
    <row r="3205" spans="18:20">
      <c r="R3205">
        <f t="shared" si="52"/>
        <v>1</v>
      </c>
      <c r="S3205">
        <f>IF(T3205="",0,IFERROR(IF(VLOOKUP(T3205,T$38:T3204,1,0)&gt;0,0,0),1))</f>
        <v>0</v>
      </c>
      <c r="T3205" s="16">
        <f>IF(DATOS!J3168=P$39,DATOS!C3168,"")</f>
        <v>0</v>
      </c>
    </row>
    <row r="3206" spans="18:20">
      <c r="R3206">
        <f t="shared" si="52"/>
        <v>1</v>
      </c>
      <c r="S3206">
        <f>IF(T3206="",0,IFERROR(IF(VLOOKUP(T3206,T$38:T3205,1,0)&gt;0,0,0),1))</f>
        <v>0</v>
      </c>
      <c r="T3206" s="16">
        <f>IF(DATOS!J3169=P$39,DATOS!C3169,"")</f>
        <v>0</v>
      </c>
    </row>
    <row r="3207" spans="18:20">
      <c r="R3207">
        <f t="shared" si="52"/>
        <v>1</v>
      </c>
      <c r="S3207">
        <f>IF(T3207="",0,IFERROR(IF(VLOOKUP(T3207,T$38:T3206,1,0)&gt;0,0,0),1))</f>
        <v>0</v>
      </c>
      <c r="T3207" s="16">
        <f>IF(DATOS!J3170=P$39,DATOS!C3170,"")</f>
        <v>0</v>
      </c>
    </row>
    <row r="3208" spans="18:20">
      <c r="R3208">
        <f t="shared" si="52"/>
        <v>1</v>
      </c>
      <c r="S3208">
        <f>IF(T3208="",0,IFERROR(IF(VLOOKUP(T3208,T$38:T3207,1,0)&gt;0,0,0),1))</f>
        <v>0</v>
      </c>
      <c r="T3208" s="16">
        <f>IF(DATOS!J3171=P$39,DATOS!C3171,"")</f>
        <v>0</v>
      </c>
    </row>
    <row r="3209" spans="18:20">
      <c r="R3209">
        <f t="shared" si="52"/>
        <v>1</v>
      </c>
      <c r="S3209">
        <f>IF(T3209="",0,IFERROR(IF(VLOOKUP(T3209,T$38:T3208,1,0)&gt;0,0,0),1))</f>
        <v>0</v>
      </c>
      <c r="T3209" s="16">
        <f>IF(DATOS!J3172=P$39,DATOS!C3172,"")</f>
        <v>0</v>
      </c>
    </row>
    <row r="3210" spans="18:20">
      <c r="R3210">
        <f t="shared" si="52"/>
        <v>1</v>
      </c>
      <c r="S3210">
        <f>IF(T3210="",0,IFERROR(IF(VLOOKUP(T3210,T$38:T3209,1,0)&gt;0,0,0),1))</f>
        <v>0</v>
      </c>
      <c r="T3210" s="16">
        <f>IF(DATOS!J3173=P$39,DATOS!C3173,"")</f>
        <v>0</v>
      </c>
    </row>
    <row r="3211" spans="18:20">
      <c r="R3211">
        <f t="shared" si="52"/>
        <v>1</v>
      </c>
      <c r="S3211">
        <f>IF(T3211="",0,IFERROR(IF(VLOOKUP(T3211,T$38:T3210,1,0)&gt;0,0,0),1))</f>
        <v>0</v>
      </c>
      <c r="T3211" s="16">
        <f>IF(DATOS!J3174=P$39,DATOS!C3174,"")</f>
        <v>0</v>
      </c>
    </row>
    <row r="3212" spans="18:20">
      <c r="R3212">
        <f t="shared" si="52"/>
        <v>1</v>
      </c>
      <c r="S3212">
        <f>IF(T3212="",0,IFERROR(IF(VLOOKUP(T3212,T$38:T3211,1,0)&gt;0,0,0),1))</f>
        <v>0</v>
      </c>
      <c r="T3212" s="16">
        <f>IF(DATOS!J3175=P$39,DATOS!C3175,"")</f>
        <v>0</v>
      </c>
    </row>
    <row r="3213" spans="18:20">
      <c r="R3213">
        <f t="shared" si="52"/>
        <v>1</v>
      </c>
      <c r="S3213">
        <f>IF(T3213="",0,IFERROR(IF(VLOOKUP(T3213,T$38:T3212,1,0)&gt;0,0,0),1))</f>
        <v>0</v>
      </c>
      <c r="T3213" s="16">
        <f>IF(DATOS!J3176=P$39,DATOS!C3176,"")</f>
        <v>0</v>
      </c>
    </row>
    <row r="3214" spans="18:20">
      <c r="R3214">
        <f t="shared" si="52"/>
        <v>1</v>
      </c>
      <c r="S3214">
        <f>IF(T3214="",0,IFERROR(IF(VLOOKUP(T3214,T$38:T3213,1,0)&gt;0,0,0),1))</f>
        <v>0</v>
      </c>
      <c r="T3214" s="16">
        <f>IF(DATOS!J3177=P$39,DATOS!C3177,"")</f>
        <v>0</v>
      </c>
    </row>
    <row r="3215" spans="18:20">
      <c r="R3215">
        <f t="shared" si="52"/>
        <v>1</v>
      </c>
      <c r="S3215">
        <f>IF(T3215="",0,IFERROR(IF(VLOOKUP(T3215,T$38:T3214,1,0)&gt;0,0,0),1))</f>
        <v>0</v>
      </c>
      <c r="T3215" s="16">
        <f>IF(DATOS!J3178=P$39,DATOS!C3178,"")</f>
        <v>0</v>
      </c>
    </row>
    <row r="3216" spans="18:20">
      <c r="R3216">
        <f t="shared" si="52"/>
        <v>1</v>
      </c>
      <c r="S3216">
        <f>IF(T3216="",0,IFERROR(IF(VLOOKUP(T3216,T$38:T3215,1,0)&gt;0,0,0),1))</f>
        <v>0</v>
      </c>
      <c r="T3216" s="16">
        <f>IF(DATOS!J3179=P$39,DATOS!C3179,"")</f>
        <v>0</v>
      </c>
    </row>
    <row r="3217" spans="18:20">
      <c r="R3217">
        <f t="shared" si="52"/>
        <v>1</v>
      </c>
      <c r="S3217">
        <f>IF(T3217="",0,IFERROR(IF(VLOOKUP(T3217,T$38:T3216,1,0)&gt;0,0,0),1))</f>
        <v>0</v>
      </c>
      <c r="T3217" s="16">
        <f>IF(DATOS!J3180=P$39,DATOS!C3180,"")</f>
        <v>0</v>
      </c>
    </row>
    <row r="3218" spans="18:20">
      <c r="R3218">
        <f t="shared" si="52"/>
        <v>1</v>
      </c>
      <c r="S3218">
        <f>IF(T3218="",0,IFERROR(IF(VLOOKUP(T3218,T$38:T3217,1,0)&gt;0,0,0),1))</f>
        <v>0</v>
      </c>
      <c r="T3218" s="16">
        <f>IF(DATOS!J3181=P$39,DATOS!C3181,"")</f>
        <v>0</v>
      </c>
    </row>
    <row r="3219" spans="18:20">
      <c r="R3219">
        <f t="shared" si="52"/>
        <v>1</v>
      </c>
      <c r="S3219">
        <f>IF(T3219="",0,IFERROR(IF(VLOOKUP(T3219,T$38:T3218,1,0)&gt;0,0,0),1))</f>
        <v>0</v>
      </c>
      <c r="T3219" s="16">
        <f>IF(DATOS!J3182=P$39,DATOS!C3182,"")</f>
        <v>0</v>
      </c>
    </row>
    <row r="3220" spans="18:20">
      <c r="R3220">
        <f t="shared" si="52"/>
        <v>1</v>
      </c>
      <c r="S3220">
        <f>IF(T3220="",0,IFERROR(IF(VLOOKUP(T3220,T$38:T3219,1,0)&gt;0,0,0),1))</f>
        <v>0</v>
      </c>
      <c r="T3220" s="16">
        <f>IF(DATOS!J3183=P$39,DATOS!C3183,"")</f>
        <v>0</v>
      </c>
    </row>
    <row r="3221" spans="18:20">
      <c r="R3221">
        <f t="shared" si="52"/>
        <v>1</v>
      </c>
      <c r="S3221">
        <f>IF(T3221="",0,IFERROR(IF(VLOOKUP(T3221,T$38:T3220,1,0)&gt;0,0,0),1))</f>
        <v>0</v>
      </c>
      <c r="T3221" s="16">
        <f>IF(DATOS!J3184=P$39,DATOS!C3184,"")</f>
        <v>0</v>
      </c>
    </row>
    <row r="3222" spans="18:20">
      <c r="R3222">
        <f t="shared" si="52"/>
        <v>1</v>
      </c>
      <c r="S3222">
        <f>IF(T3222="",0,IFERROR(IF(VLOOKUP(T3222,T$38:T3221,1,0)&gt;0,0,0),1))</f>
        <v>0</v>
      </c>
      <c r="T3222" s="16">
        <f>IF(DATOS!J3185=P$39,DATOS!C3185,"")</f>
        <v>0</v>
      </c>
    </row>
    <row r="3223" spans="18:20">
      <c r="R3223">
        <f t="shared" si="52"/>
        <v>1</v>
      </c>
      <c r="S3223">
        <f>IF(T3223="",0,IFERROR(IF(VLOOKUP(T3223,T$38:T3222,1,0)&gt;0,0,0),1))</f>
        <v>0</v>
      </c>
      <c r="T3223" s="16">
        <f>IF(DATOS!J3186=P$39,DATOS!C3186,"")</f>
        <v>0</v>
      </c>
    </row>
    <row r="3224" spans="18:20">
      <c r="R3224">
        <f t="shared" si="52"/>
        <v>1</v>
      </c>
      <c r="S3224">
        <f>IF(T3224="",0,IFERROR(IF(VLOOKUP(T3224,T$38:T3223,1,0)&gt;0,0,0),1))</f>
        <v>0</v>
      </c>
      <c r="T3224" s="16">
        <f>IF(DATOS!J3187=P$39,DATOS!C3187,"")</f>
        <v>0</v>
      </c>
    </row>
    <row r="3225" spans="18:20">
      <c r="R3225">
        <f t="shared" si="52"/>
        <v>1</v>
      </c>
      <c r="S3225">
        <f>IF(T3225="",0,IFERROR(IF(VLOOKUP(T3225,T$38:T3224,1,0)&gt;0,0,0),1))</f>
        <v>0</v>
      </c>
      <c r="T3225" s="16">
        <f>IF(DATOS!J3188=P$39,DATOS!C3188,"")</f>
        <v>0</v>
      </c>
    </row>
    <row r="3226" spans="18:20">
      <c r="R3226">
        <f t="shared" si="52"/>
        <v>1</v>
      </c>
      <c r="S3226">
        <f>IF(T3226="",0,IFERROR(IF(VLOOKUP(T3226,T$38:T3225,1,0)&gt;0,0,0),1))</f>
        <v>0</v>
      </c>
      <c r="T3226" s="16">
        <f>IF(DATOS!J3189=P$39,DATOS!C3189,"")</f>
        <v>0</v>
      </c>
    </row>
    <row r="3227" spans="18:20">
      <c r="R3227">
        <f t="shared" si="52"/>
        <v>1</v>
      </c>
      <c r="S3227">
        <f>IF(T3227="",0,IFERROR(IF(VLOOKUP(T3227,T$38:T3226,1,0)&gt;0,0,0),1))</f>
        <v>0</v>
      </c>
      <c r="T3227" s="16">
        <f>IF(DATOS!J3190=P$39,DATOS!C3190,"")</f>
        <v>0</v>
      </c>
    </row>
    <row r="3228" spans="18:20">
      <c r="R3228">
        <f t="shared" si="52"/>
        <v>1</v>
      </c>
      <c r="S3228">
        <f>IF(T3228="",0,IFERROR(IF(VLOOKUP(T3228,T$38:T3227,1,0)&gt;0,0,0),1))</f>
        <v>0</v>
      </c>
      <c r="T3228" s="16">
        <f>IF(DATOS!J3191=P$39,DATOS!C3191,"")</f>
        <v>0</v>
      </c>
    </row>
    <row r="3229" spans="18:20">
      <c r="R3229">
        <f t="shared" si="52"/>
        <v>1</v>
      </c>
      <c r="S3229">
        <f>IF(T3229="",0,IFERROR(IF(VLOOKUP(T3229,T$38:T3228,1,0)&gt;0,0,0),1))</f>
        <v>0</v>
      </c>
      <c r="T3229" s="16">
        <f>IF(DATOS!J3192=P$39,DATOS!C3192,"")</f>
        <v>0</v>
      </c>
    </row>
    <row r="3230" spans="18:20">
      <c r="R3230">
        <f t="shared" si="52"/>
        <v>1</v>
      </c>
      <c r="S3230">
        <f>IF(T3230="",0,IFERROR(IF(VLOOKUP(T3230,T$38:T3229,1,0)&gt;0,0,0),1))</f>
        <v>0</v>
      </c>
      <c r="T3230" s="16">
        <f>IF(DATOS!J3193=P$39,DATOS!C3193,"")</f>
        <v>0</v>
      </c>
    </row>
    <row r="3231" spans="18:20">
      <c r="R3231">
        <f t="shared" si="52"/>
        <v>1</v>
      </c>
      <c r="S3231">
        <f>IF(T3231="",0,IFERROR(IF(VLOOKUP(T3231,T$38:T3230,1,0)&gt;0,0,0),1))</f>
        <v>0</v>
      </c>
      <c r="T3231" s="16">
        <f>IF(DATOS!J3194=P$39,DATOS!C3194,"")</f>
        <v>0</v>
      </c>
    </row>
    <row r="3232" spans="18:20">
      <c r="R3232">
        <f t="shared" si="52"/>
        <v>1</v>
      </c>
      <c r="S3232">
        <f>IF(T3232="",0,IFERROR(IF(VLOOKUP(T3232,T$38:T3231,1,0)&gt;0,0,0),1))</f>
        <v>0</v>
      </c>
      <c r="T3232" s="16">
        <f>IF(DATOS!J3195=P$39,DATOS!C3195,"")</f>
        <v>0</v>
      </c>
    </row>
    <row r="3233" spans="18:20">
      <c r="R3233">
        <f t="shared" si="52"/>
        <v>1</v>
      </c>
      <c r="S3233">
        <f>IF(T3233="",0,IFERROR(IF(VLOOKUP(T3233,T$38:T3232,1,0)&gt;0,0,0),1))</f>
        <v>0</v>
      </c>
      <c r="T3233" s="16">
        <f>IF(DATOS!J3196=P$39,DATOS!C3196,"")</f>
        <v>0</v>
      </c>
    </row>
    <row r="3234" spans="18:20">
      <c r="R3234">
        <f t="shared" si="52"/>
        <v>1</v>
      </c>
      <c r="S3234">
        <f>IF(T3234="",0,IFERROR(IF(VLOOKUP(T3234,T$38:T3233,1,0)&gt;0,0,0),1))</f>
        <v>0</v>
      </c>
      <c r="T3234" s="16">
        <f>IF(DATOS!J3197=P$39,DATOS!C3197,"")</f>
        <v>0</v>
      </c>
    </row>
    <row r="3235" spans="18:20">
      <c r="R3235">
        <f t="shared" si="52"/>
        <v>1</v>
      </c>
      <c r="S3235">
        <f>IF(T3235="",0,IFERROR(IF(VLOOKUP(T3235,T$38:T3234,1,0)&gt;0,0,0),1))</f>
        <v>0</v>
      </c>
      <c r="T3235" s="16">
        <f>IF(DATOS!J3198=P$39,DATOS!C3198,"")</f>
        <v>0</v>
      </c>
    </row>
    <row r="3236" spans="18:20">
      <c r="R3236">
        <f t="shared" si="52"/>
        <v>1</v>
      </c>
      <c r="S3236">
        <f>IF(T3236="",0,IFERROR(IF(VLOOKUP(T3236,T$38:T3235,1,0)&gt;0,0,0),1))</f>
        <v>0</v>
      </c>
      <c r="T3236" s="16">
        <f>IF(DATOS!J3199=P$39,DATOS!C3199,"")</f>
        <v>0</v>
      </c>
    </row>
    <row r="3237" spans="18:20">
      <c r="R3237">
        <f t="shared" si="52"/>
        <v>1</v>
      </c>
      <c r="S3237">
        <f>IF(T3237="",0,IFERROR(IF(VLOOKUP(T3237,T$38:T3236,1,0)&gt;0,0,0),1))</f>
        <v>0</v>
      </c>
      <c r="T3237" s="16">
        <f>IF(DATOS!J3200=P$39,DATOS!C3200,"")</f>
        <v>0</v>
      </c>
    </row>
    <row r="3238" spans="18:20">
      <c r="R3238">
        <f t="shared" si="52"/>
        <v>1</v>
      </c>
      <c r="S3238">
        <f>IF(T3238="",0,IFERROR(IF(VLOOKUP(T3238,T$38:T3237,1,0)&gt;0,0,0),1))</f>
        <v>0</v>
      </c>
      <c r="T3238" s="16">
        <f>IF(DATOS!J3201=P$39,DATOS!C3201,"")</f>
        <v>0</v>
      </c>
    </row>
    <row r="3239" spans="18:20">
      <c r="R3239">
        <f t="shared" ref="R3239:R3302" si="53">R3238+S3239</f>
        <v>1</v>
      </c>
      <c r="S3239">
        <f>IF(T3239="",0,IFERROR(IF(VLOOKUP(T3239,T$38:T3238,1,0)&gt;0,0,0),1))</f>
        <v>0</v>
      </c>
      <c r="T3239" s="16">
        <f>IF(DATOS!J3202=P$39,DATOS!C3202,"")</f>
        <v>0</v>
      </c>
    </row>
    <row r="3240" spans="18:20">
      <c r="R3240">
        <f t="shared" si="53"/>
        <v>1</v>
      </c>
      <c r="S3240">
        <f>IF(T3240="",0,IFERROR(IF(VLOOKUP(T3240,T$38:T3239,1,0)&gt;0,0,0),1))</f>
        <v>0</v>
      </c>
      <c r="T3240" s="16">
        <f>IF(DATOS!J3203=P$39,DATOS!C3203,"")</f>
        <v>0</v>
      </c>
    </row>
    <row r="3241" spans="18:20">
      <c r="R3241">
        <f t="shared" si="53"/>
        <v>1</v>
      </c>
      <c r="S3241">
        <f>IF(T3241="",0,IFERROR(IF(VLOOKUP(T3241,T$38:T3240,1,0)&gt;0,0,0),1))</f>
        <v>0</v>
      </c>
      <c r="T3241" s="16">
        <f>IF(DATOS!J3204=P$39,DATOS!C3204,"")</f>
        <v>0</v>
      </c>
    </row>
    <row r="3242" spans="18:20">
      <c r="R3242">
        <f t="shared" si="53"/>
        <v>1</v>
      </c>
      <c r="S3242">
        <f>IF(T3242="",0,IFERROR(IF(VLOOKUP(T3242,T$38:T3241,1,0)&gt;0,0,0),1))</f>
        <v>0</v>
      </c>
      <c r="T3242" s="16">
        <f>IF(DATOS!J3205=P$39,DATOS!C3205,"")</f>
        <v>0</v>
      </c>
    </row>
    <row r="3243" spans="18:20">
      <c r="R3243">
        <f t="shared" si="53"/>
        <v>1</v>
      </c>
      <c r="S3243">
        <f>IF(T3243="",0,IFERROR(IF(VLOOKUP(T3243,T$38:T3242,1,0)&gt;0,0,0),1))</f>
        <v>0</v>
      </c>
      <c r="T3243" s="16">
        <f>IF(DATOS!J3206=P$39,DATOS!C3206,"")</f>
        <v>0</v>
      </c>
    </row>
    <row r="3244" spans="18:20">
      <c r="R3244">
        <f t="shared" si="53"/>
        <v>1</v>
      </c>
      <c r="S3244">
        <f>IF(T3244="",0,IFERROR(IF(VLOOKUP(T3244,T$38:T3243,1,0)&gt;0,0,0),1))</f>
        <v>0</v>
      </c>
      <c r="T3244" s="16">
        <f>IF(DATOS!J3207=P$39,DATOS!C3207,"")</f>
        <v>0</v>
      </c>
    </row>
    <row r="3245" spans="18:20">
      <c r="R3245">
        <f t="shared" si="53"/>
        <v>1</v>
      </c>
      <c r="S3245">
        <f>IF(T3245="",0,IFERROR(IF(VLOOKUP(T3245,T$38:T3244,1,0)&gt;0,0,0),1))</f>
        <v>0</v>
      </c>
      <c r="T3245" s="16">
        <f>IF(DATOS!J3208=P$39,DATOS!C3208,"")</f>
        <v>0</v>
      </c>
    </row>
    <row r="3246" spans="18:20">
      <c r="R3246">
        <f t="shared" si="53"/>
        <v>1</v>
      </c>
      <c r="S3246">
        <f>IF(T3246="",0,IFERROR(IF(VLOOKUP(T3246,T$38:T3245,1,0)&gt;0,0,0),1))</f>
        <v>0</v>
      </c>
      <c r="T3246" s="16">
        <f>IF(DATOS!J3209=P$39,DATOS!C3209,"")</f>
        <v>0</v>
      </c>
    </row>
    <row r="3247" spans="18:20">
      <c r="R3247">
        <f t="shared" si="53"/>
        <v>1</v>
      </c>
      <c r="S3247">
        <f>IF(T3247="",0,IFERROR(IF(VLOOKUP(T3247,T$38:T3246,1,0)&gt;0,0,0),1))</f>
        <v>0</v>
      </c>
      <c r="T3247" s="16">
        <f>IF(DATOS!J3210=P$39,DATOS!C3210,"")</f>
        <v>0</v>
      </c>
    </row>
    <row r="3248" spans="18:20">
      <c r="R3248">
        <f t="shared" si="53"/>
        <v>1</v>
      </c>
      <c r="S3248">
        <f>IF(T3248="",0,IFERROR(IF(VLOOKUP(T3248,T$38:T3247,1,0)&gt;0,0,0),1))</f>
        <v>0</v>
      </c>
      <c r="T3248" s="16">
        <f>IF(DATOS!J3211=P$39,DATOS!C3211,"")</f>
        <v>0</v>
      </c>
    </row>
    <row r="3249" spans="18:20">
      <c r="R3249">
        <f t="shared" si="53"/>
        <v>1</v>
      </c>
      <c r="S3249">
        <f>IF(T3249="",0,IFERROR(IF(VLOOKUP(T3249,T$38:T3248,1,0)&gt;0,0,0),1))</f>
        <v>0</v>
      </c>
      <c r="T3249" s="16">
        <f>IF(DATOS!J3212=P$39,DATOS!C3212,"")</f>
        <v>0</v>
      </c>
    </row>
    <row r="3250" spans="18:20">
      <c r="R3250">
        <f t="shared" si="53"/>
        <v>1</v>
      </c>
      <c r="S3250">
        <f>IF(T3250="",0,IFERROR(IF(VLOOKUP(T3250,T$38:T3249,1,0)&gt;0,0,0),1))</f>
        <v>0</v>
      </c>
      <c r="T3250" s="16">
        <f>IF(DATOS!J3213=P$39,DATOS!C3213,"")</f>
        <v>0</v>
      </c>
    </row>
    <row r="3251" spans="18:20">
      <c r="R3251">
        <f t="shared" si="53"/>
        <v>1</v>
      </c>
      <c r="S3251">
        <f>IF(T3251="",0,IFERROR(IF(VLOOKUP(T3251,T$38:T3250,1,0)&gt;0,0,0),1))</f>
        <v>0</v>
      </c>
      <c r="T3251" s="16">
        <f>IF(DATOS!J3214=P$39,DATOS!C3214,"")</f>
        <v>0</v>
      </c>
    </row>
    <row r="3252" spans="18:20">
      <c r="R3252">
        <f t="shared" si="53"/>
        <v>1</v>
      </c>
      <c r="S3252">
        <f>IF(T3252="",0,IFERROR(IF(VLOOKUP(T3252,T$38:T3251,1,0)&gt;0,0,0),1))</f>
        <v>0</v>
      </c>
      <c r="T3252" s="16">
        <f>IF(DATOS!J3215=P$39,DATOS!C3215,"")</f>
        <v>0</v>
      </c>
    </row>
    <row r="3253" spans="18:20">
      <c r="R3253">
        <f t="shared" si="53"/>
        <v>1</v>
      </c>
      <c r="S3253">
        <f>IF(T3253="",0,IFERROR(IF(VLOOKUP(T3253,T$38:T3252,1,0)&gt;0,0,0),1))</f>
        <v>0</v>
      </c>
      <c r="T3253" s="16">
        <f>IF(DATOS!J3216=P$39,DATOS!C3216,"")</f>
        <v>0</v>
      </c>
    </row>
    <row r="3254" spans="18:20">
      <c r="R3254">
        <f t="shared" si="53"/>
        <v>1</v>
      </c>
      <c r="S3254">
        <f>IF(T3254="",0,IFERROR(IF(VLOOKUP(T3254,T$38:T3253,1,0)&gt;0,0,0),1))</f>
        <v>0</v>
      </c>
      <c r="T3254" s="16">
        <f>IF(DATOS!J3217=P$39,DATOS!C3217,"")</f>
        <v>0</v>
      </c>
    </row>
    <row r="3255" spans="18:20">
      <c r="R3255">
        <f t="shared" si="53"/>
        <v>1</v>
      </c>
      <c r="S3255">
        <f>IF(T3255="",0,IFERROR(IF(VLOOKUP(T3255,T$38:T3254,1,0)&gt;0,0,0),1))</f>
        <v>0</v>
      </c>
      <c r="T3255" s="16">
        <f>IF(DATOS!J3218=P$39,DATOS!C3218,"")</f>
        <v>0</v>
      </c>
    </row>
    <row r="3256" spans="18:20">
      <c r="R3256">
        <f t="shared" si="53"/>
        <v>1</v>
      </c>
      <c r="S3256">
        <f>IF(T3256="",0,IFERROR(IF(VLOOKUP(T3256,T$38:T3255,1,0)&gt;0,0,0),1))</f>
        <v>0</v>
      </c>
      <c r="T3256" s="16">
        <f>IF(DATOS!J3219=P$39,DATOS!C3219,"")</f>
        <v>0</v>
      </c>
    </row>
    <row r="3257" spans="18:20">
      <c r="R3257">
        <f t="shared" si="53"/>
        <v>1</v>
      </c>
      <c r="S3257">
        <f>IF(T3257="",0,IFERROR(IF(VLOOKUP(T3257,T$38:T3256,1,0)&gt;0,0,0),1))</f>
        <v>0</v>
      </c>
      <c r="T3257" s="16">
        <f>IF(DATOS!J3220=P$39,DATOS!C3220,"")</f>
        <v>0</v>
      </c>
    </row>
    <row r="3258" spans="18:20">
      <c r="R3258">
        <f t="shared" si="53"/>
        <v>1</v>
      </c>
      <c r="S3258">
        <f>IF(T3258="",0,IFERROR(IF(VLOOKUP(T3258,T$38:T3257,1,0)&gt;0,0,0),1))</f>
        <v>0</v>
      </c>
      <c r="T3258" s="16">
        <f>IF(DATOS!J3221=P$39,DATOS!C3221,"")</f>
        <v>0</v>
      </c>
    </row>
    <row r="3259" spans="18:20">
      <c r="R3259">
        <f t="shared" si="53"/>
        <v>1</v>
      </c>
      <c r="S3259">
        <f>IF(T3259="",0,IFERROR(IF(VLOOKUP(T3259,T$38:T3258,1,0)&gt;0,0,0),1))</f>
        <v>0</v>
      </c>
      <c r="T3259" s="16">
        <f>IF(DATOS!J3222=P$39,DATOS!C3222,"")</f>
        <v>0</v>
      </c>
    </row>
    <row r="3260" spans="18:20">
      <c r="R3260">
        <f t="shared" si="53"/>
        <v>1</v>
      </c>
      <c r="S3260">
        <f>IF(T3260="",0,IFERROR(IF(VLOOKUP(T3260,T$38:T3259,1,0)&gt;0,0,0),1))</f>
        <v>0</v>
      </c>
      <c r="T3260" s="16">
        <f>IF(DATOS!J3223=P$39,DATOS!C3223,"")</f>
        <v>0</v>
      </c>
    </row>
    <row r="3261" spans="18:20">
      <c r="R3261">
        <f t="shared" si="53"/>
        <v>1</v>
      </c>
      <c r="S3261">
        <f>IF(T3261="",0,IFERROR(IF(VLOOKUP(T3261,T$38:T3260,1,0)&gt;0,0,0),1))</f>
        <v>0</v>
      </c>
      <c r="T3261" s="16">
        <f>IF(DATOS!J3224=P$39,DATOS!C3224,"")</f>
        <v>0</v>
      </c>
    </row>
    <row r="3262" spans="18:20">
      <c r="R3262">
        <f t="shared" si="53"/>
        <v>1</v>
      </c>
      <c r="S3262">
        <f>IF(T3262="",0,IFERROR(IF(VLOOKUP(T3262,T$38:T3261,1,0)&gt;0,0,0),1))</f>
        <v>0</v>
      </c>
      <c r="T3262" s="16">
        <f>IF(DATOS!J3225=P$39,DATOS!C3225,"")</f>
        <v>0</v>
      </c>
    </row>
    <row r="3263" spans="18:20">
      <c r="R3263">
        <f t="shared" si="53"/>
        <v>1</v>
      </c>
      <c r="S3263">
        <f>IF(T3263="",0,IFERROR(IF(VLOOKUP(T3263,T$38:T3262,1,0)&gt;0,0,0),1))</f>
        <v>0</v>
      </c>
      <c r="T3263" s="16">
        <f>IF(DATOS!J3226=P$39,DATOS!C3226,"")</f>
        <v>0</v>
      </c>
    </row>
    <row r="3264" spans="18:20">
      <c r="R3264">
        <f t="shared" si="53"/>
        <v>1</v>
      </c>
      <c r="S3264">
        <f>IF(T3264="",0,IFERROR(IF(VLOOKUP(T3264,T$38:T3263,1,0)&gt;0,0,0),1))</f>
        <v>0</v>
      </c>
      <c r="T3264" s="16">
        <f>IF(DATOS!J3227=P$39,DATOS!C3227,"")</f>
        <v>0</v>
      </c>
    </row>
    <row r="3265" spans="18:20">
      <c r="R3265">
        <f t="shared" si="53"/>
        <v>1</v>
      </c>
      <c r="S3265">
        <f>IF(T3265="",0,IFERROR(IF(VLOOKUP(T3265,T$38:T3264,1,0)&gt;0,0,0),1))</f>
        <v>0</v>
      </c>
      <c r="T3265" s="16">
        <f>IF(DATOS!J3228=P$39,DATOS!C3228,"")</f>
        <v>0</v>
      </c>
    </row>
    <row r="3266" spans="18:20">
      <c r="R3266">
        <f t="shared" si="53"/>
        <v>1</v>
      </c>
      <c r="S3266">
        <f>IF(T3266="",0,IFERROR(IF(VLOOKUP(T3266,T$38:T3265,1,0)&gt;0,0,0),1))</f>
        <v>0</v>
      </c>
      <c r="T3266" s="16">
        <f>IF(DATOS!J3229=P$39,DATOS!C3229,"")</f>
        <v>0</v>
      </c>
    </row>
    <row r="3267" spans="18:20">
      <c r="R3267">
        <f t="shared" si="53"/>
        <v>1</v>
      </c>
      <c r="S3267">
        <f>IF(T3267="",0,IFERROR(IF(VLOOKUP(T3267,T$38:T3266,1,0)&gt;0,0,0),1))</f>
        <v>0</v>
      </c>
      <c r="T3267" s="16">
        <f>IF(DATOS!J3230=P$39,DATOS!C3230,"")</f>
        <v>0</v>
      </c>
    </row>
    <row r="3268" spans="18:20">
      <c r="R3268">
        <f t="shared" si="53"/>
        <v>1</v>
      </c>
      <c r="S3268">
        <f>IF(T3268="",0,IFERROR(IF(VLOOKUP(T3268,T$38:T3267,1,0)&gt;0,0,0),1))</f>
        <v>0</v>
      </c>
      <c r="T3268" s="16">
        <f>IF(DATOS!J3231=P$39,DATOS!C3231,"")</f>
        <v>0</v>
      </c>
    </row>
    <row r="3269" spans="18:20">
      <c r="R3269">
        <f t="shared" si="53"/>
        <v>1</v>
      </c>
      <c r="S3269">
        <f>IF(T3269="",0,IFERROR(IF(VLOOKUP(T3269,T$38:T3268,1,0)&gt;0,0,0),1))</f>
        <v>0</v>
      </c>
      <c r="T3269" s="16">
        <f>IF(DATOS!J3232=P$39,DATOS!C3232,"")</f>
        <v>0</v>
      </c>
    </row>
    <row r="3270" spans="18:20">
      <c r="R3270">
        <f t="shared" si="53"/>
        <v>1</v>
      </c>
      <c r="S3270">
        <f>IF(T3270="",0,IFERROR(IF(VLOOKUP(T3270,T$38:T3269,1,0)&gt;0,0,0),1))</f>
        <v>0</v>
      </c>
      <c r="T3270" s="16">
        <f>IF(DATOS!J3233=P$39,DATOS!C3233,"")</f>
        <v>0</v>
      </c>
    </row>
    <row r="3271" spans="18:20">
      <c r="R3271">
        <f t="shared" si="53"/>
        <v>1</v>
      </c>
      <c r="S3271">
        <f>IF(T3271="",0,IFERROR(IF(VLOOKUP(T3271,T$38:T3270,1,0)&gt;0,0,0),1))</f>
        <v>0</v>
      </c>
      <c r="T3271" s="16">
        <f>IF(DATOS!J3234=P$39,DATOS!C3234,"")</f>
        <v>0</v>
      </c>
    </row>
    <row r="3272" spans="18:20">
      <c r="R3272">
        <f t="shared" si="53"/>
        <v>1</v>
      </c>
      <c r="S3272">
        <f>IF(T3272="",0,IFERROR(IF(VLOOKUP(T3272,T$38:T3271,1,0)&gt;0,0,0),1))</f>
        <v>0</v>
      </c>
      <c r="T3272" s="16">
        <f>IF(DATOS!J3235=P$39,DATOS!C3235,"")</f>
        <v>0</v>
      </c>
    </row>
    <row r="3273" spans="18:20">
      <c r="R3273">
        <f t="shared" si="53"/>
        <v>1</v>
      </c>
      <c r="S3273">
        <f>IF(T3273="",0,IFERROR(IF(VLOOKUP(T3273,T$38:T3272,1,0)&gt;0,0,0),1))</f>
        <v>0</v>
      </c>
      <c r="T3273" s="16">
        <f>IF(DATOS!J3236=P$39,DATOS!C3236,"")</f>
        <v>0</v>
      </c>
    </row>
    <row r="3274" spans="18:20">
      <c r="R3274">
        <f t="shared" si="53"/>
        <v>1</v>
      </c>
      <c r="S3274">
        <f>IF(T3274="",0,IFERROR(IF(VLOOKUP(T3274,T$38:T3273,1,0)&gt;0,0,0),1))</f>
        <v>0</v>
      </c>
      <c r="T3274" s="16">
        <f>IF(DATOS!J3237=P$39,DATOS!C3237,"")</f>
        <v>0</v>
      </c>
    </row>
    <row r="3275" spans="18:20">
      <c r="R3275">
        <f t="shared" si="53"/>
        <v>1</v>
      </c>
      <c r="S3275">
        <f>IF(T3275="",0,IFERROR(IF(VLOOKUP(T3275,T$38:T3274,1,0)&gt;0,0,0),1))</f>
        <v>0</v>
      </c>
      <c r="T3275" s="16">
        <f>IF(DATOS!J3238=P$39,DATOS!C3238,"")</f>
        <v>0</v>
      </c>
    </row>
    <row r="3276" spans="18:20">
      <c r="R3276">
        <f t="shared" si="53"/>
        <v>1</v>
      </c>
      <c r="S3276">
        <f>IF(T3276="",0,IFERROR(IF(VLOOKUP(T3276,T$38:T3275,1,0)&gt;0,0,0),1))</f>
        <v>0</v>
      </c>
      <c r="T3276" s="16">
        <f>IF(DATOS!J3239=P$39,DATOS!C3239,"")</f>
        <v>0</v>
      </c>
    </row>
    <row r="3277" spans="18:20">
      <c r="R3277">
        <f t="shared" si="53"/>
        <v>1</v>
      </c>
      <c r="S3277">
        <f>IF(T3277="",0,IFERROR(IF(VLOOKUP(T3277,T$38:T3276,1,0)&gt;0,0,0),1))</f>
        <v>0</v>
      </c>
      <c r="T3277" s="16">
        <f>IF(DATOS!J3240=P$39,DATOS!C3240,"")</f>
        <v>0</v>
      </c>
    </row>
    <row r="3278" spans="18:20">
      <c r="R3278">
        <f t="shared" si="53"/>
        <v>1</v>
      </c>
      <c r="S3278">
        <f>IF(T3278="",0,IFERROR(IF(VLOOKUP(T3278,T$38:T3277,1,0)&gt;0,0,0),1))</f>
        <v>0</v>
      </c>
      <c r="T3278" s="16">
        <f>IF(DATOS!J3241=P$39,DATOS!C3241,"")</f>
        <v>0</v>
      </c>
    </row>
    <row r="3279" spans="18:20">
      <c r="R3279">
        <f t="shared" si="53"/>
        <v>1</v>
      </c>
      <c r="S3279">
        <f>IF(T3279="",0,IFERROR(IF(VLOOKUP(T3279,T$38:T3278,1,0)&gt;0,0,0),1))</f>
        <v>0</v>
      </c>
      <c r="T3279" s="16">
        <f>IF(DATOS!J3242=P$39,DATOS!C3242,"")</f>
        <v>0</v>
      </c>
    </row>
    <row r="3280" spans="18:20">
      <c r="R3280">
        <f t="shared" si="53"/>
        <v>1</v>
      </c>
      <c r="S3280">
        <f>IF(T3280="",0,IFERROR(IF(VLOOKUP(T3280,T$38:T3279,1,0)&gt;0,0,0),1))</f>
        <v>0</v>
      </c>
      <c r="T3280" s="16">
        <f>IF(DATOS!J3243=P$39,DATOS!C3243,"")</f>
        <v>0</v>
      </c>
    </row>
    <row r="3281" spans="18:20">
      <c r="R3281">
        <f t="shared" si="53"/>
        <v>1</v>
      </c>
      <c r="S3281">
        <f>IF(T3281="",0,IFERROR(IF(VLOOKUP(T3281,T$38:T3280,1,0)&gt;0,0,0),1))</f>
        <v>0</v>
      </c>
      <c r="T3281" s="16">
        <f>IF(DATOS!J3244=P$39,DATOS!C3244,"")</f>
        <v>0</v>
      </c>
    </row>
    <row r="3282" spans="18:20">
      <c r="R3282">
        <f t="shared" si="53"/>
        <v>1</v>
      </c>
      <c r="S3282">
        <f>IF(T3282="",0,IFERROR(IF(VLOOKUP(T3282,T$38:T3281,1,0)&gt;0,0,0),1))</f>
        <v>0</v>
      </c>
      <c r="T3282" s="16">
        <f>IF(DATOS!J3245=P$39,DATOS!C3245,"")</f>
        <v>0</v>
      </c>
    </row>
    <row r="3283" spans="18:20">
      <c r="R3283">
        <f t="shared" si="53"/>
        <v>1</v>
      </c>
      <c r="S3283">
        <f>IF(T3283="",0,IFERROR(IF(VLOOKUP(T3283,T$38:T3282,1,0)&gt;0,0,0),1))</f>
        <v>0</v>
      </c>
      <c r="T3283" s="16">
        <f>IF(DATOS!J3246=P$39,DATOS!C3246,"")</f>
        <v>0</v>
      </c>
    </row>
    <row r="3284" spans="18:20">
      <c r="R3284">
        <f t="shared" si="53"/>
        <v>1</v>
      </c>
      <c r="S3284">
        <f>IF(T3284="",0,IFERROR(IF(VLOOKUP(T3284,T$38:T3283,1,0)&gt;0,0,0),1))</f>
        <v>0</v>
      </c>
      <c r="T3284" s="16">
        <f>IF(DATOS!J3247=P$39,DATOS!C3247,"")</f>
        <v>0</v>
      </c>
    </row>
    <row r="3285" spans="18:20">
      <c r="R3285">
        <f t="shared" si="53"/>
        <v>1</v>
      </c>
      <c r="S3285">
        <f>IF(T3285="",0,IFERROR(IF(VLOOKUP(T3285,T$38:T3284,1,0)&gt;0,0,0),1))</f>
        <v>0</v>
      </c>
      <c r="T3285" s="16">
        <f>IF(DATOS!J3248=P$39,DATOS!C3248,"")</f>
        <v>0</v>
      </c>
    </row>
    <row r="3286" spans="18:20">
      <c r="R3286">
        <f t="shared" si="53"/>
        <v>1</v>
      </c>
      <c r="S3286">
        <f>IF(T3286="",0,IFERROR(IF(VLOOKUP(T3286,T$38:T3285,1,0)&gt;0,0,0),1))</f>
        <v>0</v>
      </c>
      <c r="T3286" s="16">
        <f>IF(DATOS!J3249=P$39,DATOS!C3249,"")</f>
        <v>0</v>
      </c>
    </row>
    <row r="3287" spans="18:20">
      <c r="R3287">
        <f t="shared" si="53"/>
        <v>1</v>
      </c>
      <c r="S3287">
        <f>IF(T3287="",0,IFERROR(IF(VLOOKUP(T3287,T$38:T3286,1,0)&gt;0,0,0),1))</f>
        <v>0</v>
      </c>
      <c r="T3287" s="16">
        <f>IF(DATOS!J3250=P$39,DATOS!C3250,"")</f>
        <v>0</v>
      </c>
    </row>
    <row r="3288" spans="18:20">
      <c r="R3288">
        <f t="shared" si="53"/>
        <v>1</v>
      </c>
      <c r="S3288">
        <f>IF(T3288="",0,IFERROR(IF(VLOOKUP(T3288,T$38:T3287,1,0)&gt;0,0,0),1))</f>
        <v>0</v>
      </c>
      <c r="T3288" s="16">
        <f>IF(DATOS!J3251=P$39,DATOS!C3251,"")</f>
        <v>0</v>
      </c>
    </row>
    <row r="3289" spans="18:20">
      <c r="R3289">
        <f t="shared" si="53"/>
        <v>1</v>
      </c>
      <c r="S3289">
        <f>IF(T3289="",0,IFERROR(IF(VLOOKUP(T3289,T$38:T3288,1,0)&gt;0,0,0),1))</f>
        <v>0</v>
      </c>
      <c r="T3289" s="16">
        <f>IF(DATOS!J3252=P$39,DATOS!C3252,"")</f>
        <v>0</v>
      </c>
    </row>
    <row r="3290" spans="18:20">
      <c r="R3290">
        <f t="shared" si="53"/>
        <v>1</v>
      </c>
      <c r="S3290">
        <f>IF(T3290="",0,IFERROR(IF(VLOOKUP(T3290,T$38:T3289,1,0)&gt;0,0,0),1))</f>
        <v>0</v>
      </c>
      <c r="T3290" s="16">
        <f>IF(DATOS!J3253=P$39,DATOS!C3253,"")</f>
        <v>0</v>
      </c>
    </row>
    <row r="3291" spans="18:20">
      <c r="R3291">
        <f t="shared" si="53"/>
        <v>1</v>
      </c>
      <c r="S3291">
        <f>IF(T3291="",0,IFERROR(IF(VLOOKUP(T3291,T$38:T3290,1,0)&gt;0,0,0),1))</f>
        <v>0</v>
      </c>
      <c r="T3291" s="16">
        <f>IF(DATOS!J3254=P$39,DATOS!C3254,"")</f>
        <v>0</v>
      </c>
    </row>
    <row r="3292" spans="18:20">
      <c r="R3292">
        <f t="shared" si="53"/>
        <v>1</v>
      </c>
      <c r="S3292">
        <f>IF(T3292="",0,IFERROR(IF(VLOOKUP(T3292,T$38:T3291,1,0)&gt;0,0,0),1))</f>
        <v>0</v>
      </c>
      <c r="T3292" s="16">
        <f>IF(DATOS!J3255=P$39,DATOS!C3255,"")</f>
        <v>0</v>
      </c>
    </row>
    <row r="3293" spans="18:20">
      <c r="R3293">
        <f t="shared" si="53"/>
        <v>1</v>
      </c>
      <c r="S3293">
        <f>IF(T3293="",0,IFERROR(IF(VLOOKUP(T3293,T$38:T3292,1,0)&gt;0,0,0),1))</f>
        <v>0</v>
      </c>
      <c r="T3293" s="16">
        <f>IF(DATOS!J3256=P$39,DATOS!C3256,"")</f>
        <v>0</v>
      </c>
    </row>
    <row r="3294" spans="18:20">
      <c r="R3294">
        <f t="shared" si="53"/>
        <v>1</v>
      </c>
      <c r="S3294">
        <f>IF(T3294="",0,IFERROR(IF(VLOOKUP(T3294,T$38:T3293,1,0)&gt;0,0,0),1))</f>
        <v>0</v>
      </c>
      <c r="T3294" s="16">
        <f>IF(DATOS!J3257=P$39,DATOS!C3257,"")</f>
        <v>0</v>
      </c>
    </row>
    <row r="3295" spans="18:20">
      <c r="R3295">
        <f t="shared" si="53"/>
        <v>1</v>
      </c>
      <c r="S3295">
        <f>IF(T3295="",0,IFERROR(IF(VLOOKUP(T3295,T$38:T3294,1,0)&gt;0,0,0),1))</f>
        <v>0</v>
      </c>
      <c r="T3295" s="16">
        <f>IF(DATOS!J3258=P$39,DATOS!C3258,"")</f>
        <v>0</v>
      </c>
    </row>
    <row r="3296" spans="18:20">
      <c r="R3296">
        <f t="shared" si="53"/>
        <v>1</v>
      </c>
      <c r="S3296">
        <f>IF(T3296="",0,IFERROR(IF(VLOOKUP(T3296,T$38:T3295,1,0)&gt;0,0,0),1))</f>
        <v>0</v>
      </c>
      <c r="T3296" s="16">
        <f>IF(DATOS!J3259=P$39,DATOS!C3259,"")</f>
        <v>0</v>
      </c>
    </row>
    <row r="3297" spans="18:20">
      <c r="R3297">
        <f t="shared" si="53"/>
        <v>1</v>
      </c>
      <c r="S3297">
        <f>IF(T3297="",0,IFERROR(IF(VLOOKUP(T3297,T$38:T3296,1,0)&gt;0,0,0),1))</f>
        <v>0</v>
      </c>
      <c r="T3297" s="16">
        <f>IF(DATOS!J3260=P$39,DATOS!C3260,"")</f>
        <v>0</v>
      </c>
    </row>
    <row r="3298" spans="18:20">
      <c r="R3298">
        <f t="shared" si="53"/>
        <v>1</v>
      </c>
      <c r="S3298">
        <f>IF(T3298="",0,IFERROR(IF(VLOOKUP(T3298,T$38:T3297,1,0)&gt;0,0,0),1))</f>
        <v>0</v>
      </c>
      <c r="T3298" s="16">
        <f>IF(DATOS!J3261=P$39,DATOS!C3261,"")</f>
        <v>0</v>
      </c>
    </row>
    <row r="3299" spans="18:20">
      <c r="R3299">
        <f t="shared" si="53"/>
        <v>1</v>
      </c>
      <c r="S3299">
        <f>IF(T3299="",0,IFERROR(IF(VLOOKUP(T3299,T$38:T3298,1,0)&gt;0,0,0),1))</f>
        <v>0</v>
      </c>
      <c r="T3299" s="16">
        <f>IF(DATOS!J3262=P$39,DATOS!C3262,"")</f>
        <v>0</v>
      </c>
    </row>
    <row r="3300" spans="18:20">
      <c r="R3300">
        <f t="shared" si="53"/>
        <v>1</v>
      </c>
      <c r="S3300">
        <f>IF(T3300="",0,IFERROR(IF(VLOOKUP(T3300,T$38:T3299,1,0)&gt;0,0,0),1))</f>
        <v>0</v>
      </c>
      <c r="T3300" s="16">
        <f>IF(DATOS!J3263=P$39,DATOS!C3263,"")</f>
        <v>0</v>
      </c>
    </row>
    <row r="3301" spans="18:20">
      <c r="R3301">
        <f t="shared" si="53"/>
        <v>1</v>
      </c>
      <c r="S3301">
        <f>IF(T3301="",0,IFERROR(IF(VLOOKUP(T3301,T$38:T3300,1,0)&gt;0,0,0),1))</f>
        <v>0</v>
      </c>
      <c r="T3301" s="16">
        <f>IF(DATOS!J3264=P$39,DATOS!C3264,"")</f>
        <v>0</v>
      </c>
    </row>
    <row r="3302" spans="18:20">
      <c r="R3302">
        <f t="shared" si="53"/>
        <v>1</v>
      </c>
      <c r="S3302">
        <f>IF(T3302="",0,IFERROR(IF(VLOOKUP(T3302,T$38:T3301,1,0)&gt;0,0,0),1))</f>
        <v>0</v>
      </c>
      <c r="T3302" s="16">
        <f>IF(DATOS!J3265=P$39,DATOS!C3265,"")</f>
        <v>0</v>
      </c>
    </row>
    <row r="3303" spans="18:20">
      <c r="R3303">
        <f t="shared" ref="R3303:R3366" si="54">R3302+S3303</f>
        <v>1</v>
      </c>
      <c r="S3303">
        <f>IF(T3303="",0,IFERROR(IF(VLOOKUP(T3303,T$38:T3302,1,0)&gt;0,0,0),1))</f>
        <v>0</v>
      </c>
      <c r="T3303" s="16">
        <f>IF(DATOS!J3266=P$39,DATOS!C3266,"")</f>
        <v>0</v>
      </c>
    </row>
    <row r="3304" spans="18:20">
      <c r="R3304">
        <f t="shared" si="54"/>
        <v>1</v>
      </c>
      <c r="S3304">
        <f>IF(T3304="",0,IFERROR(IF(VLOOKUP(T3304,T$38:T3303,1,0)&gt;0,0,0),1))</f>
        <v>0</v>
      </c>
      <c r="T3304" s="16">
        <f>IF(DATOS!J3267=P$39,DATOS!C3267,"")</f>
        <v>0</v>
      </c>
    </row>
    <row r="3305" spans="18:20">
      <c r="R3305">
        <f t="shared" si="54"/>
        <v>1</v>
      </c>
      <c r="S3305">
        <f>IF(T3305="",0,IFERROR(IF(VLOOKUP(T3305,T$38:T3304,1,0)&gt;0,0,0),1))</f>
        <v>0</v>
      </c>
      <c r="T3305" s="16">
        <f>IF(DATOS!J3268=P$39,DATOS!C3268,"")</f>
        <v>0</v>
      </c>
    </row>
    <row r="3306" spans="18:20">
      <c r="R3306">
        <f t="shared" si="54"/>
        <v>1</v>
      </c>
      <c r="S3306">
        <f>IF(T3306="",0,IFERROR(IF(VLOOKUP(T3306,T$38:T3305,1,0)&gt;0,0,0),1))</f>
        <v>0</v>
      </c>
      <c r="T3306" s="16">
        <f>IF(DATOS!J3269=P$39,DATOS!C3269,"")</f>
        <v>0</v>
      </c>
    </row>
    <row r="3307" spans="18:20">
      <c r="R3307">
        <f t="shared" si="54"/>
        <v>1</v>
      </c>
      <c r="S3307">
        <f>IF(T3307="",0,IFERROR(IF(VLOOKUP(T3307,T$38:T3306,1,0)&gt;0,0,0),1))</f>
        <v>0</v>
      </c>
      <c r="T3307" s="16">
        <f>IF(DATOS!J3270=P$39,DATOS!C3270,"")</f>
        <v>0</v>
      </c>
    </row>
    <row r="3308" spans="18:20">
      <c r="R3308">
        <f t="shared" si="54"/>
        <v>1</v>
      </c>
      <c r="S3308">
        <f>IF(T3308="",0,IFERROR(IF(VLOOKUP(T3308,T$38:T3307,1,0)&gt;0,0,0),1))</f>
        <v>0</v>
      </c>
      <c r="T3308" s="16">
        <f>IF(DATOS!J3271=P$39,DATOS!C3271,"")</f>
        <v>0</v>
      </c>
    </row>
    <row r="3309" spans="18:20">
      <c r="R3309">
        <f t="shared" si="54"/>
        <v>1</v>
      </c>
      <c r="S3309">
        <f>IF(T3309="",0,IFERROR(IF(VLOOKUP(T3309,T$38:T3308,1,0)&gt;0,0,0),1))</f>
        <v>0</v>
      </c>
      <c r="T3309" s="16">
        <f>IF(DATOS!J3272=P$39,DATOS!C3272,"")</f>
        <v>0</v>
      </c>
    </row>
    <row r="3310" spans="18:20">
      <c r="R3310">
        <f t="shared" si="54"/>
        <v>1</v>
      </c>
      <c r="S3310">
        <f>IF(T3310="",0,IFERROR(IF(VLOOKUP(T3310,T$38:T3309,1,0)&gt;0,0,0),1))</f>
        <v>0</v>
      </c>
      <c r="T3310" s="16">
        <f>IF(DATOS!J3273=P$39,DATOS!C3273,"")</f>
        <v>0</v>
      </c>
    </row>
    <row r="3311" spans="18:20">
      <c r="R3311">
        <f t="shared" si="54"/>
        <v>1</v>
      </c>
      <c r="S3311">
        <f>IF(T3311="",0,IFERROR(IF(VLOOKUP(T3311,T$38:T3310,1,0)&gt;0,0,0),1))</f>
        <v>0</v>
      </c>
      <c r="T3311" s="16">
        <f>IF(DATOS!J3274=P$39,DATOS!C3274,"")</f>
        <v>0</v>
      </c>
    </row>
    <row r="3312" spans="18:20">
      <c r="R3312">
        <f t="shared" si="54"/>
        <v>1</v>
      </c>
      <c r="S3312">
        <f>IF(T3312="",0,IFERROR(IF(VLOOKUP(T3312,T$38:T3311,1,0)&gt;0,0,0),1))</f>
        <v>0</v>
      </c>
      <c r="T3312" s="16">
        <f>IF(DATOS!J3275=P$39,DATOS!C3275,"")</f>
        <v>0</v>
      </c>
    </row>
    <row r="3313" spans="18:20">
      <c r="R3313">
        <f t="shared" si="54"/>
        <v>1</v>
      </c>
      <c r="S3313">
        <f>IF(T3313="",0,IFERROR(IF(VLOOKUP(T3313,T$38:T3312,1,0)&gt;0,0,0),1))</f>
        <v>0</v>
      </c>
      <c r="T3313" s="16">
        <f>IF(DATOS!J3276=P$39,DATOS!C3276,"")</f>
        <v>0</v>
      </c>
    </row>
    <row r="3314" spans="18:20">
      <c r="R3314">
        <f t="shared" si="54"/>
        <v>1</v>
      </c>
      <c r="S3314">
        <f>IF(T3314="",0,IFERROR(IF(VLOOKUP(T3314,T$38:T3313,1,0)&gt;0,0,0),1))</f>
        <v>0</v>
      </c>
      <c r="T3314" s="16">
        <f>IF(DATOS!J3277=P$39,DATOS!C3277,"")</f>
        <v>0</v>
      </c>
    </row>
    <row r="3315" spans="18:20">
      <c r="R3315">
        <f t="shared" si="54"/>
        <v>1</v>
      </c>
      <c r="S3315">
        <f>IF(T3315="",0,IFERROR(IF(VLOOKUP(T3315,T$38:T3314,1,0)&gt;0,0,0),1))</f>
        <v>0</v>
      </c>
      <c r="T3315" s="16">
        <f>IF(DATOS!J3278=P$39,DATOS!C3278,"")</f>
        <v>0</v>
      </c>
    </row>
    <row r="3316" spans="18:20">
      <c r="R3316">
        <f t="shared" si="54"/>
        <v>1</v>
      </c>
      <c r="S3316">
        <f>IF(T3316="",0,IFERROR(IF(VLOOKUP(T3316,T$38:T3315,1,0)&gt;0,0,0),1))</f>
        <v>0</v>
      </c>
      <c r="T3316" s="16">
        <f>IF(DATOS!J3279=P$39,DATOS!C3279,"")</f>
        <v>0</v>
      </c>
    </row>
    <row r="3317" spans="18:20">
      <c r="R3317">
        <f t="shared" si="54"/>
        <v>1</v>
      </c>
      <c r="S3317">
        <f>IF(T3317="",0,IFERROR(IF(VLOOKUP(T3317,T$38:T3316,1,0)&gt;0,0,0),1))</f>
        <v>0</v>
      </c>
      <c r="T3317" s="16">
        <f>IF(DATOS!J3280=P$39,DATOS!C3280,"")</f>
        <v>0</v>
      </c>
    </row>
    <row r="3318" spans="18:20">
      <c r="R3318">
        <f t="shared" si="54"/>
        <v>1</v>
      </c>
      <c r="S3318">
        <f>IF(T3318="",0,IFERROR(IF(VLOOKUP(T3318,T$38:T3317,1,0)&gt;0,0,0),1))</f>
        <v>0</v>
      </c>
      <c r="T3318" s="16">
        <f>IF(DATOS!J3281=P$39,DATOS!C3281,"")</f>
        <v>0</v>
      </c>
    </row>
    <row r="3319" spans="18:20">
      <c r="R3319">
        <f t="shared" si="54"/>
        <v>1</v>
      </c>
      <c r="S3319">
        <f>IF(T3319="",0,IFERROR(IF(VLOOKUP(T3319,T$38:T3318,1,0)&gt;0,0,0),1))</f>
        <v>0</v>
      </c>
      <c r="T3319" s="16">
        <f>IF(DATOS!J3282=P$39,DATOS!C3282,"")</f>
        <v>0</v>
      </c>
    </row>
    <row r="3320" spans="18:20">
      <c r="R3320">
        <f t="shared" si="54"/>
        <v>1</v>
      </c>
      <c r="S3320">
        <f>IF(T3320="",0,IFERROR(IF(VLOOKUP(T3320,T$38:T3319,1,0)&gt;0,0,0),1))</f>
        <v>0</v>
      </c>
      <c r="T3320" s="16">
        <f>IF(DATOS!J3283=P$39,DATOS!C3283,"")</f>
        <v>0</v>
      </c>
    </row>
    <row r="3321" spans="18:20">
      <c r="R3321">
        <f t="shared" si="54"/>
        <v>1</v>
      </c>
      <c r="S3321">
        <f>IF(T3321="",0,IFERROR(IF(VLOOKUP(T3321,T$38:T3320,1,0)&gt;0,0,0),1))</f>
        <v>0</v>
      </c>
      <c r="T3321" s="16">
        <f>IF(DATOS!J3284=P$39,DATOS!C3284,"")</f>
        <v>0</v>
      </c>
    </row>
    <row r="3322" spans="18:20">
      <c r="R3322">
        <f t="shared" si="54"/>
        <v>1</v>
      </c>
      <c r="S3322">
        <f>IF(T3322="",0,IFERROR(IF(VLOOKUP(T3322,T$38:T3321,1,0)&gt;0,0,0),1))</f>
        <v>0</v>
      </c>
      <c r="T3322" s="16">
        <f>IF(DATOS!J3285=P$39,DATOS!C3285,"")</f>
        <v>0</v>
      </c>
    </row>
    <row r="3323" spans="18:20">
      <c r="R3323">
        <f t="shared" si="54"/>
        <v>1</v>
      </c>
      <c r="S3323">
        <f>IF(T3323="",0,IFERROR(IF(VLOOKUP(T3323,T$38:T3322,1,0)&gt;0,0,0),1))</f>
        <v>0</v>
      </c>
      <c r="T3323" s="16">
        <f>IF(DATOS!J3286=P$39,DATOS!C3286,"")</f>
        <v>0</v>
      </c>
    </row>
    <row r="3324" spans="18:20">
      <c r="R3324">
        <f t="shared" si="54"/>
        <v>1</v>
      </c>
      <c r="S3324">
        <f>IF(T3324="",0,IFERROR(IF(VLOOKUP(T3324,T$38:T3323,1,0)&gt;0,0,0),1))</f>
        <v>0</v>
      </c>
      <c r="T3324" s="16">
        <f>IF(DATOS!J3287=P$39,DATOS!C3287,"")</f>
        <v>0</v>
      </c>
    </row>
    <row r="3325" spans="18:20">
      <c r="R3325">
        <f t="shared" si="54"/>
        <v>1</v>
      </c>
      <c r="S3325">
        <f>IF(T3325="",0,IFERROR(IF(VLOOKUP(T3325,T$38:T3324,1,0)&gt;0,0,0),1))</f>
        <v>0</v>
      </c>
      <c r="T3325" s="16">
        <f>IF(DATOS!J3288=P$39,DATOS!C3288,"")</f>
        <v>0</v>
      </c>
    </row>
    <row r="3326" spans="18:20">
      <c r="R3326">
        <f t="shared" si="54"/>
        <v>1</v>
      </c>
      <c r="S3326">
        <f>IF(T3326="",0,IFERROR(IF(VLOOKUP(T3326,T$38:T3325,1,0)&gt;0,0,0),1))</f>
        <v>0</v>
      </c>
      <c r="T3326" s="16">
        <f>IF(DATOS!J3289=P$39,DATOS!C3289,"")</f>
        <v>0</v>
      </c>
    </row>
    <row r="3327" spans="18:20">
      <c r="R3327">
        <f t="shared" si="54"/>
        <v>1</v>
      </c>
      <c r="S3327">
        <f>IF(T3327="",0,IFERROR(IF(VLOOKUP(T3327,T$38:T3326,1,0)&gt;0,0,0),1))</f>
        <v>0</v>
      </c>
      <c r="T3327" s="16">
        <f>IF(DATOS!J3290=P$39,DATOS!C3290,"")</f>
        <v>0</v>
      </c>
    </row>
    <row r="3328" spans="18:20">
      <c r="R3328">
        <f t="shared" si="54"/>
        <v>1</v>
      </c>
      <c r="S3328">
        <f>IF(T3328="",0,IFERROR(IF(VLOOKUP(T3328,T$38:T3327,1,0)&gt;0,0,0),1))</f>
        <v>0</v>
      </c>
      <c r="T3328" s="16">
        <f>IF(DATOS!J3291=P$39,DATOS!C3291,"")</f>
        <v>0</v>
      </c>
    </row>
    <row r="3329" spans="18:20">
      <c r="R3329">
        <f t="shared" si="54"/>
        <v>1</v>
      </c>
      <c r="S3329">
        <f>IF(T3329="",0,IFERROR(IF(VLOOKUP(T3329,T$38:T3328,1,0)&gt;0,0,0),1))</f>
        <v>0</v>
      </c>
      <c r="T3329" s="16">
        <f>IF(DATOS!J3292=P$39,DATOS!C3292,"")</f>
        <v>0</v>
      </c>
    </row>
    <row r="3330" spans="18:20">
      <c r="R3330">
        <f t="shared" si="54"/>
        <v>1</v>
      </c>
      <c r="S3330">
        <f>IF(T3330="",0,IFERROR(IF(VLOOKUP(T3330,T$38:T3329,1,0)&gt;0,0,0),1))</f>
        <v>0</v>
      </c>
      <c r="T3330" s="16">
        <f>IF(DATOS!J3293=P$39,DATOS!C3293,"")</f>
        <v>0</v>
      </c>
    </row>
    <row r="3331" spans="18:20">
      <c r="R3331">
        <f t="shared" si="54"/>
        <v>1</v>
      </c>
      <c r="S3331">
        <f>IF(T3331="",0,IFERROR(IF(VLOOKUP(T3331,T$38:T3330,1,0)&gt;0,0,0),1))</f>
        <v>0</v>
      </c>
      <c r="T3331" s="16">
        <f>IF(DATOS!J3294=P$39,DATOS!C3294,"")</f>
        <v>0</v>
      </c>
    </row>
    <row r="3332" spans="18:20">
      <c r="R3332">
        <f t="shared" si="54"/>
        <v>1</v>
      </c>
      <c r="S3332">
        <f>IF(T3332="",0,IFERROR(IF(VLOOKUP(T3332,T$38:T3331,1,0)&gt;0,0,0),1))</f>
        <v>0</v>
      </c>
      <c r="T3332" s="16">
        <f>IF(DATOS!J3295=P$39,DATOS!C3295,"")</f>
        <v>0</v>
      </c>
    </row>
    <row r="3333" spans="18:20">
      <c r="R3333">
        <f t="shared" si="54"/>
        <v>1</v>
      </c>
      <c r="S3333">
        <f>IF(T3333="",0,IFERROR(IF(VLOOKUP(T3333,T$38:T3332,1,0)&gt;0,0,0),1))</f>
        <v>0</v>
      </c>
      <c r="T3333" s="16">
        <f>IF(DATOS!J3296=P$39,DATOS!C3296,"")</f>
        <v>0</v>
      </c>
    </row>
    <row r="3334" spans="18:20">
      <c r="R3334">
        <f t="shared" si="54"/>
        <v>1</v>
      </c>
      <c r="S3334">
        <f>IF(T3334="",0,IFERROR(IF(VLOOKUP(T3334,T$38:T3333,1,0)&gt;0,0,0),1))</f>
        <v>0</v>
      </c>
      <c r="T3334" s="16">
        <f>IF(DATOS!J3297=P$39,DATOS!C3297,"")</f>
        <v>0</v>
      </c>
    </row>
    <row r="3335" spans="18:20">
      <c r="R3335">
        <f t="shared" si="54"/>
        <v>1</v>
      </c>
      <c r="S3335">
        <f>IF(T3335="",0,IFERROR(IF(VLOOKUP(T3335,T$38:T3334,1,0)&gt;0,0,0),1))</f>
        <v>0</v>
      </c>
      <c r="T3335" s="16">
        <f>IF(DATOS!J3298=P$39,DATOS!C3298,"")</f>
        <v>0</v>
      </c>
    </row>
    <row r="3336" spans="18:20">
      <c r="R3336">
        <f t="shared" si="54"/>
        <v>1</v>
      </c>
      <c r="S3336">
        <f>IF(T3336="",0,IFERROR(IF(VLOOKUP(T3336,T$38:T3335,1,0)&gt;0,0,0),1))</f>
        <v>0</v>
      </c>
      <c r="T3336" s="16">
        <f>IF(DATOS!J3299=P$39,DATOS!C3299,"")</f>
        <v>0</v>
      </c>
    </row>
    <row r="3337" spans="18:20">
      <c r="R3337">
        <f t="shared" si="54"/>
        <v>1</v>
      </c>
      <c r="S3337">
        <f>IF(T3337="",0,IFERROR(IF(VLOOKUP(T3337,T$38:T3336,1,0)&gt;0,0,0),1))</f>
        <v>0</v>
      </c>
      <c r="T3337" s="16">
        <f>IF(DATOS!J3300=P$39,DATOS!C3300,"")</f>
        <v>0</v>
      </c>
    </row>
    <row r="3338" spans="18:20">
      <c r="R3338">
        <f t="shared" si="54"/>
        <v>1</v>
      </c>
      <c r="S3338">
        <f>IF(T3338="",0,IFERROR(IF(VLOOKUP(T3338,T$38:T3337,1,0)&gt;0,0,0),1))</f>
        <v>0</v>
      </c>
      <c r="T3338" s="16">
        <f>IF(DATOS!J3301=P$39,DATOS!C3301,"")</f>
        <v>0</v>
      </c>
    </row>
    <row r="3339" spans="18:20">
      <c r="R3339">
        <f t="shared" si="54"/>
        <v>1</v>
      </c>
      <c r="S3339">
        <f>IF(T3339="",0,IFERROR(IF(VLOOKUP(T3339,T$38:T3338,1,0)&gt;0,0,0),1))</f>
        <v>0</v>
      </c>
      <c r="T3339" s="16">
        <f>IF(DATOS!J3302=P$39,DATOS!C3302,"")</f>
        <v>0</v>
      </c>
    </row>
    <row r="3340" spans="18:20">
      <c r="R3340">
        <f t="shared" si="54"/>
        <v>1</v>
      </c>
      <c r="S3340">
        <f>IF(T3340="",0,IFERROR(IF(VLOOKUP(T3340,T$38:T3339,1,0)&gt;0,0,0),1))</f>
        <v>0</v>
      </c>
      <c r="T3340" s="16">
        <f>IF(DATOS!J3303=P$39,DATOS!C3303,"")</f>
        <v>0</v>
      </c>
    </row>
    <row r="3341" spans="18:20">
      <c r="R3341">
        <f t="shared" si="54"/>
        <v>1</v>
      </c>
      <c r="S3341">
        <f>IF(T3341="",0,IFERROR(IF(VLOOKUP(T3341,T$38:T3340,1,0)&gt;0,0,0),1))</f>
        <v>0</v>
      </c>
      <c r="T3341" s="16">
        <f>IF(DATOS!J3304=P$39,DATOS!C3304,"")</f>
        <v>0</v>
      </c>
    </row>
    <row r="3342" spans="18:20">
      <c r="R3342">
        <f t="shared" si="54"/>
        <v>1</v>
      </c>
      <c r="S3342">
        <f>IF(T3342="",0,IFERROR(IF(VLOOKUP(T3342,T$38:T3341,1,0)&gt;0,0,0),1))</f>
        <v>0</v>
      </c>
      <c r="T3342" s="16">
        <f>IF(DATOS!J3305=P$39,DATOS!C3305,"")</f>
        <v>0</v>
      </c>
    </row>
    <row r="3343" spans="18:20">
      <c r="R3343">
        <f t="shared" si="54"/>
        <v>1</v>
      </c>
      <c r="S3343">
        <f>IF(T3343="",0,IFERROR(IF(VLOOKUP(T3343,T$38:T3342,1,0)&gt;0,0,0),1))</f>
        <v>0</v>
      </c>
      <c r="T3343" s="16">
        <f>IF(DATOS!J3306=P$39,DATOS!C3306,"")</f>
        <v>0</v>
      </c>
    </row>
    <row r="3344" spans="18:20">
      <c r="R3344">
        <f t="shared" si="54"/>
        <v>1</v>
      </c>
      <c r="S3344">
        <f>IF(T3344="",0,IFERROR(IF(VLOOKUP(T3344,T$38:T3343,1,0)&gt;0,0,0),1))</f>
        <v>0</v>
      </c>
      <c r="T3344" s="16">
        <f>IF(DATOS!J3307=P$39,DATOS!C3307,"")</f>
        <v>0</v>
      </c>
    </row>
    <row r="3345" spans="18:20">
      <c r="R3345">
        <f t="shared" si="54"/>
        <v>1</v>
      </c>
      <c r="S3345">
        <f>IF(T3345="",0,IFERROR(IF(VLOOKUP(T3345,T$38:T3344,1,0)&gt;0,0,0),1))</f>
        <v>0</v>
      </c>
      <c r="T3345" s="16">
        <f>IF(DATOS!J3308=P$39,DATOS!C3308,"")</f>
        <v>0</v>
      </c>
    </row>
    <row r="3346" spans="18:20">
      <c r="R3346">
        <f t="shared" si="54"/>
        <v>1</v>
      </c>
      <c r="S3346">
        <f>IF(T3346="",0,IFERROR(IF(VLOOKUP(T3346,T$38:T3345,1,0)&gt;0,0,0),1))</f>
        <v>0</v>
      </c>
      <c r="T3346" s="16">
        <f>IF(DATOS!J3309=P$39,DATOS!C3309,"")</f>
        <v>0</v>
      </c>
    </row>
    <row r="3347" spans="18:20">
      <c r="R3347">
        <f t="shared" si="54"/>
        <v>1</v>
      </c>
      <c r="S3347">
        <f>IF(T3347="",0,IFERROR(IF(VLOOKUP(T3347,T$38:T3346,1,0)&gt;0,0,0),1))</f>
        <v>0</v>
      </c>
      <c r="T3347" s="16">
        <f>IF(DATOS!J3310=P$39,DATOS!C3310,"")</f>
        <v>0</v>
      </c>
    </row>
    <row r="3348" spans="18:20">
      <c r="R3348">
        <f t="shared" si="54"/>
        <v>1</v>
      </c>
      <c r="S3348">
        <f>IF(T3348="",0,IFERROR(IF(VLOOKUP(T3348,T$38:T3347,1,0)&gt;0,0,0),1))</f>
        <v>0</v>
      </c>
      <c r="T3348" s="16">
        <f>IF(DATOS!J3311=P$39,DATOS!C3311,"")</f>
        <v>0</v>
      </c>
    </row>
    <row r="3349" spans="18:20">
      <c r="R3349">
        <f t="shared" si="54"/>
        <v>1</v>
      </c>
      <c r="S3349">
        <f>IF(T3349="",0,IFERROR(IF(VLOOKUP(T3349,T$38:T3348,1,0)&gt;0,0,0),1))</f>
        <v>0</v>
      </c>
      <c r="T3349" s="16">
        <f>IF(DATOS!J3312=P$39,DATOS!C3312,"")</f>
        <v>0</v>
      </c>
    </row>
    <row r="3350" spans="18:20">
      <c r="R3350">
        <f t="shared" si="54"/>
        <v>1</v>
      </c>
      <c r="S3350">
        <f>IF(T3350="",0,IFERROR(IF(VLOOKUP(T3350,T$38:T3349,1,0)&gt;0,0,0),1))</f>
        <v>0</v>
      </c>
      <c r="T3350" s="16">
        <f>IF(DATOS!J3313=P$39,DATOS!C3313,"")</f>
        <v>0</v>
      </c>
    </row>
    <row r="3351" spans="18:20">
      <c r="R3351">
        <f t="shared" si="54"/>
        <v>1</v>
      </c>
      <c r="S3351">
        <f>IF(T3351="",0,IFERROR(IF(VLOOKUP(T3351,T$38:T3350,1,0)&gt;0,0,0),1))</f>
        <v>0</v>
      </c>
      <c r="T3351" s="16">
        <f>IF(DATOS!J3314=P$39,DATOS!C3314,"")</f>
        <v>0</v>
      </c>
    </row>
    <row r="3352" spans="18:20">
      <c r="R3352">
        <f t="shared" si="54"/>
        <v>1</v>
      </c>
      <c r="S3352">
        <f>IF(T3352="",0,IFERROR(IF(VLOOKUP(T3352,T$38:T3351,1,0)&gt;0,0,0),1))</f>
        <v>0</v>
      </c>
      <c r="T3352" s="16">
        <f>IF(DATOS!J3315=P$39,DATOS!C3315,"")</f>
        <v>0</v>
      </c>
    </row>
    <row r="3353" spans="18:20">
      <c r="R3353">
        <f t="shared" si="54"/>
        <v>1</v>
      </c>
      <c r="S3353">
        <f>IF(T3353="",0,IFERROR(IF(VLOOKUP(T3353,T$38:T3352,1,0)&gt;0,0,0),1))</f>
        <v>0</v>
      </c>
      <c r="T3353" s="16">
        <f>IF(DATOS!J3316=P$39,DATOS!C3316,"")</f>
        <v>0</v>
      </c>
    </row>
    <row r="3354" spans="18:20">
      <c r="R3354">
        <f t="shared" si="54"/>
        <v>1</v>
      </c>
      <c r="S3354">
        <f>IF(T3354="",0,IFERROR(IF(VLOOKUP(T3354,T$38:T3353,1,0)&gt;0,0,0),1))</f>
        <v>0</v>
      </c>
      <c r="T3354" s="16">
        <f>IF(DATOS!J3317=P$39,DATOS!C3317,"")</f>
        <v>0</v>
      </c>
    </row>
    <row r="3355" spans="18:20">
      <c r="R3355">
        <f t="shared" si="54"/>
        <v>1</v>
      </c>
      <c r="S3355">
        <f>IF(T3355="",0,IFERROR(IF(VLOOKUP(T3355,T$38:T3354,1,0)&gt;0,0,0),1))</f>
        <v>0</v>
      </c>
      <c r="T3355" s="16">
        <f>IF(DATOS!J3318=P$39,DATOS!C3318,"")</f>
        <v>0</v>
      </c>
    </row>
    <row r="3356" spans="18:20">
      <c r="R3356">
        <f t="shared" si="54"/>
        <v>1</v>
      </c>
      <c r="S3356">
        <f>IF(T3356="",0,IFERROR(IF(VLOOKUP(T3356,T$38:T3355,1,0)&gt;0,0,0),1))</f>
        <v>0</v>
      </c>
      <c r="T3356" s="16">
        <f>IF(DATOS!J3319=P$39,DATOS!C3319,"")</f>
        <v>0</v>
      </c>
    </row>
    <row r="3357" spans="18:20">
      <c r="R3357">
        <f t="shared" si="54"/>
        <v>1</v>
      </c>
      <c r="S3357">
        <f>IF(T3357="",0,IFERROR(IF(VLOOKUP(T3357,T$38:T3356,1,0)&gt;0,0,0),1))</f>
        <v>0</v>
      </c>
      <c r="T3357" s="16">
        <f>IF(DATOS!J3320=P$39,DATOS!C3320,"")</f>
        <v>0</v>
      </c>
    </row>
    <row r="3358" spans="18:20">
      <c r="R3358">
        <f t="shared" si="54"/>
        <v>1</v>
      </c>
      <c r="S3358">
        <f>IF(T3358="",0,IFERROR(IF(VLOOKUP(T3358,T$38:T3357,1,0)&gt;0,0,0),1))</f>
        <v>0</v>
      </c>
      <c r="T3358" s="16">
        <f>IF(DATOS!J3321=P$39,DATOS!C3321,"")</f>
        <v>0</v>
      </c>
    </row>
    <row r="3359" spans="18:20">
      <c r="R3359">
        <f t="shared" si="54"/>
        <v>1</v>
      </c>
      <c r="S3359">
        <f>IF(T3359="",0,IFERROR(IF(VLOOKUP(T3359,T$38:T3358,1,0)&gt;0,0,0),1))</f>
        <v>0</v>
      </c>
      <c r="T3359" s="16">
        <f>IF(DATOS!J3322=P$39,DATOS!C3322,"")</f>
        <v>0</v>
      </c>
    </row>
    <row r="3360" spans="18:20">
      <c r="R3360">
        <f t="shared" si="54"/>
        <v>1</v>
      </c>
      <c r="S3360">
        <f>IF(T3360="",0,IFERROR(IF(VLOOKUP(T3360,T$38:T3359,1,0)&gt;0,0,0),1))</f>
        <v>0</v>
      </c>
      <c r="T3360" s="16">
        <f>IF(DATOS!J3323=P$39,DATOS!C3323,"")</f>
        <v>0</v>
      </c>
    </row>
    <row r="3361" spans="18:20">
      <c r="R3361">
        <f t="shared" si="54"/>
        <v>1</v>
      </c>
      <c r="S3361">
        <f>IF(T3361="",0,IFERROR(IF(VLOOKUP(T3361,T$38:T3360,1,0)&gt;0,0,0),1))</f>
        <v>0</v>
      </c>
      <c r="T3361" s="16">
        <f>IF(DATOS!J3324=P$39,DATOS!C3324,"")</f>
        <v>0</v>
      </c>
    </row>
    <row r="3362" spans="18:20">
      <c r="R3362">
        <f t="shared" si="54"/>
        <v>1</v>
      </c>
      <c r="S3362">
        <f>IF(T3362="",0,IFERROR(IF(VLOOKUP(T3362,T$38:T3361,1,0)&gt;0,0,0),1))</f>
        <v>0</v>
      </c>
      <c r="T3362" s="16">
        <f>IF(DATOS!J3325=P$39,DATOS!C3325,"")</f>
        <v>0</v>
      </c>
    </row>
    <row r="3363" spans="18:20">
      <c r="R3363">
        <f t="shared" si="54"/>
        <v>1</v>
      </c>
      <c r="S3363">
        <f>IF(T3363="",0,IFERROR(IF(VLOOKUP(T3363,T$38:T3362,1,0)&gt;0,0,0),1))</f>
        <v>0</v>
      </c>
      <c r="T3363" s="16">
        <f>IF(DATOS!J3326=P$39,DATOS!C3326,"")</f>
        <v>0</v>
      </c>
    </row>
    <row r="3364" spans="18:20">
      <c r="R3364">
        <f t="shared" si="54"/>
        <v>1</v>
      </c>
      <c r="S3364">
        <f>IF(T3364="",0,IFERROR(IF(VLOOKUP(T3364,T$38:T3363,1,0)&gt;0,0,0),1))</f>
        <v>0</v>
      </c>
      <c r="T3364" s="16">
        <f>IF(DATOS!J3327=P$39,DATOS!C3327,"")</f>
        <v>0</v>
      </c>
    </row>
    <row r="3365" spans="18:20">
      <c r="R3365">
        <f t="shared" si="54"/>
        <v>1</v>
      </c>
      <c r="S3365">
        <f>IF(T3365="",0,IFERROR(IF(VLOOKUP(T3365,T$38:T3364,1,0)&gt;0,0,0),1))</f>
        <v>0</v>
      </c>
      <c r="T3365" s="16">
        <f>IF(DATOS!J3328=P$39,DATOS!C3328,"")</f>
        <v>0</v>
      </c>
    </row>
    <row r="3366" spans="18:20">
      <c r="R3366">
        <f t="shared" si="54"/>
        <v>1</v>
      </c>
      <c r="S3366">
        <f>IF(T3366="",0,IFERROR(IF(VLOOKUP(T3366,T$38:T3365,1,0)&gt;0,0,0),1))</f>
        <v>0</v>
      </c>
      <c r="T3366" s="16">
        <f>IF(DATOS!J3329=P$39,DATOS!C3329,"")</f>
        <v>0</v>
      </c>
    </row>
    <row r="3367" spans="18:20">
      <c r="R3367">
        <f>R3366+S3367</f>
        <v>1</v>
      </c>
      <c r="S3367">
        <f>IF(T3367="",0,IFERROR(IF(VLOOKUP(T3367,T$38:T3366,1,0)&gt;0,0,0),1))</f>
        <v>0</v>
      </c>
      <c r="T3367" s="16">
        <f>IF(DATOS!J3330=P$39,DATOS!C3330,"")</f>
        <v>0</v>
      </c>
    </row>
    <row r="3368" spans="18:20">
      <c r="R3368">
        <f>R3367+S3368</f>
        <v>1</v>
      </c>
      <c r="S3368">
        <f>IF(T3368="",0,IFERROR(IF(VLOOKUP(T3368,T$38:T3367,1,0)&gt;0,0,0),1))</f>
        <v>0</v>
      </c>
      <c r="T3368" s="16">
        <f>IF(DATOS!J3331=P$39,DATOS!C3331,"")</f>
        <v>0</v>
      </c>
    </row>
    <row r="3369" spans="18:20">
      <c r="R3369">
        <f>R3368+S3369</f>
        <v>1</v>
      </c>
      <c r="S3369">
        <f>IF(T3369="",0,IFERROR(IF(VLOOKUP(T3369,T$38:T3368,1,0)&gt;0,0,0),1))</f>
        <v>0</v>
      </c>
      <c r="T3369" s="16">
        <f>IF(DATOS!J3332=P$39,DATOS!C3332,"")</f>
        <v>0</v>
      </c>
    </row>
    <row r="3370" spans="18:20">
      <c r="R3370">
        <f>R3369+S3370</f>
        <v>1</v>
      </c>
      <c r="S3370">
        <f>IF(T3370="",0,IFERROR(IF(VLOOKUP(T3370,T$38:T3369,1,0)&gt;0,0,0),1))</f>
        <v>0</v>
      </c>
      <c r="T3370" s="16">
        <f>IF(DATOS!J3333=P$39,DATOS!C3333,"")</f>
        <v>0</v>
      </c>
    </row>
    <row r="3371" spans="18:20">
      <c r="R3371">
        <f>R3370+S3371</f>
        <v>1</v>
      </c>
      <c r="S3371">
        <f>IF(T3371="",0,IFERROR(IF(VLOOKUP(T3371,T$38:T3370,1,0)&gt;0,0,0),1))</f>
        <v>0</v>
      </c>
      <c r="T3371" s="16">
        <f>IF(DATOS!J3334=P$39,DATOS!C3334,"")</f>
        <v>0</v>
      </c>
    </row>
    <row r="3372" spans="18:20">
      <c r="T3372" t="str">
        <f>IF(DATOS!J3335=P$39,P$39,"")</f>
        <v/>
      </c>
    </row>
    <row r="3373" spans="18:20">
      <c r="T3373" t="str">
        <f>IF(DATOS!J3336=P$39,P$39,"")</f>
        <v/>
      </c>
    </row>
    <row r="3374" spans="18:20">
      <c r="T3374" t="str">
        <f>IF(DATOS!J3337=P$39,P$39,"")</f>
        <v/>
      </c>
    </row>
    <row r="3375" spans="18:20">
      <c r="T3375" t="str">
        <f>IF(DATOS!J3338=P$39,P$39,"")</f>
        <v/>
      </c>
    </row>
    <row r="3376" spans="18:20">
      <c r="T3376" t="str">
        <f>IF(DATOS!J3339=P$39,P$39,"")</f>
        <v/>
      </c>
    </row>
    <row r="3377" spans="20:20">
      <c r="T3377" t="str">
        <f>IF(DATOS!J3340=P$39,P$39,"")</f>
        <v/>
      </c>
    </row>
    <row r="3378" spans="20:20">
      <c r="T3378" t="str">
        <f>IF(DATOS!J3341=P$39,P$39,"")</f>
        <v/>
      </c>
    </row>
    <row r="3379" spans="20:20">
      <c r="T3379" t="str">
        <f>IF(DATOS!J3342=P$39,P$39,"")</f>
        <v/>
      </c>
    </row>
  </sheetData>
  <sheetProtection sort="0" autoFilter="0" pivotTables="0"/>
  <mergeCells count="21">
    <mergeCell ref="H2:L2"/>
    <mergeCell ref="C9:F9"/>
    <mergeCell ref="J9:L9"/>
    <mergeCell ref="J10:L10"/>
    <mergeCell ref="C10:F10"/>
    <mergeCell ref="F3:L3"/>
    <mergeCell ref="L50:M50"/>
    <mergeCell ref="D4:L4"/>
    <mergeCell ref="J12:L12"/>
    <mergeCell ref="J11:L11"/>
    <mergeCell ref="J28:L28"/>
    <mergeCell ref="C12:F12"/>
    <mergeCell ref="C11:F11"/>
    <mergeCell ref="F42:H42"/>
    <mergeCell ref="B43:L43"/>
    <mergeCell ref="B44:L44"/>
    <mergeCell ref="B33:L36"/>
    <mergeCell ref="B14:C14"/>
    <mergeCell ref="B15:C15"/>
    <mergeCell ref="B28:C28"/>
    <mergeCell ref="B32:L32"/>
  </mergeCells>
  <conditionalFormatting sqref="B17">
    <cfRule type="containsText" dxfId="150" priority="3" operator="containsText" text="X">
      <formula>NOT(ISERROR(SEARCH("X",B17)))</formula>
    </cfRule>
    <cfRule type="containsText" dxfId="149" priority="125" operator="containsText" text="E">
      <formula>NOT(ISERROR(SEARCH("E",B17)))</formula>
    </cfRule>
    <cfRule type="containsText" dxfId="148" priority="126" operator="containsText" text="A">
      <formula>NOT(ISERROR(SEARCH("A",B17)))</formula>
    </cfRule>
  </conditionalFormatting>
  <conditionalFormatting sqref="B23">
    <cfRule type="containsText" dxfId="147" priority="122" operator="containsText" text="E">
      <formula>NOT(ISERROR(SEARCH("E",B23)))</formula>
    </cfRule>
    <cfRule type="containsText" dxfId="146" priority="123" operator="containsText" text="A">
      <formula>NOT(ISERROR(SEARCH("A",B23)))</formula>
    </cfRule>
  </conditionalFormatting>
  <conditionalFormatting sqref="G23">
    <cfRule type="containsText" dxfId="145" priority="119" operator="containsText" text="E">
      <formula>NOT(ISERROR(SEARCH("E",G23)))</formula>
    </cfRule>
    <cfRule type="containsText" dxfId="144" priority="120" operator="containsText" text="A">
      <formula>NOT(ISERROR(SEARCH("A",G23)))</formula>
    </cfRule>
  </conditionalFormatting>
  <conditionalFormatting sqref="G20">
    <cfRule type="containsText" dxfId="143" priority="2" operator="containsText" text="O">
      <formula>NOT(ISERROR(SEARCH("O",G20)))</formula>
    </cfRule>
    <cfRule type="containsText" dxfId="142" priority="116" operator="containsText" text="E">
      <formula>NOT(ISERROR(SEARCH("E",G20)))</formula>
    </cfRule>
    <cfRule type="containsText" dxfId="141" priority="117" operator="containsText" text="A">
      <formula>NOT(ISERROR(SEARCH("A",G20)))</formula>
    </cfRule>
  </conditionalFormatting>
  <conditionalFormatting sqref="J20">
    <cfRule type="containsText" dxfId="140" priority="113" operator="containsText" text="E">
      <formula>NOT(ISERROR(SEARCH("E",J20)))</formula>
    </cfRule>
    <cfRule type="containsText" dxfId="139" priority="114" operator="containsText" text="A">
      <formula>NOT(ISERROR(SEARCH("A",J20)))</formula>
    </cfRule>
  </conditionalFormatting>
  <conditionalFormatting sqref="B20">
    <cfRule type="containsText" dxfId="138" priority="107" operator="containsText" text="E">
      <formula>NOT(ISERROR(SEARCH("E",B20)))</formula>
    </cfRule>
    <cfRule type="containsText" dxfId="137" priority="108" operator="containsText" text="A">
      <formula>NOT(ISERROR(SEARCH("A",B20)))</formula>
    </cfRule>
  </conditionalFormatting>
  <conditionalFormatting sqref="J17">
    <cfRule type="containsText" dxfId="136" priority="104" operator="containsText" text="E">
      <formula>NOT(ISERROR(SEARCH("E",J17)))</formula>
    </cfRule>
    <cfRule type="containsText" dxfId="135" priority="105" operator="containsText" text="A">
      <formula>NOT(ISERROR(SEARCH("A",J17)))</formula>
    </cfRule>
  </conditionalFormatting>
  <conditionalFormatting sqref="C12 C9:C10 I9:I10 I12 B13:F13">
    <cfRule type="expression" dxfId="134" priority="96">
      <formula>$AG$1=1</formula>
    </cfRule>
  </conditionalFormatting>
  <conditionalFormatting sqref="C11">
    <cfRule type="expression" dxfId="133" priority="155">
      <formula>$AG$1=1</formula>
    </cfRule>
  </conditionalFormatting>
  <conditionalFormatting sqref="C11">
    <cfRule type="expression" dxfId="132" priority="94">
      <formula>$AG$1=1</formula>
    </cfRule>
  </conditionalFormatting>
  <conditionalFormatting sqref="C10">
    <cfRule type="expression" dxfId="131" priority="153">
      <formula>$B$10="RPU:"</formula>
    </cfRule>
  </conditionalFormatting>
  <conditionalFormatting sqref="C10">
    <cfRule type="expression" dxfId="130" priority="154">
      <formula>$B$10=""</formula>
    </cfRule>
  </conditionalFormatting>
  <conditionalFormatting sqref="C11:C12 I9:I10 I12 B13:F13">
    <cfRule type="expression" dxfId="129" priority="157">
      <formula>$B$12="CARPETA:"</formula>
    </cfRule>
  </conditionalFormatting>
  <conditionalFormatting sqref="B10">
    <cfRule type="expression" dxfId="128" priority="84">
      <formula>$AG$1=1</formula>
    </cfRule>
  </conditionalFormatting>
  <conditionalFormatting sqref="B10">
    <cfRule type="expression" dxfId="127" priority="85">
      <formula>$B$10="RPU:"</formula>
    </cfRule>
  </conditionalFormatting>
  <conditionalFormatting sqref="B10">
    <cfRule type="expression" dxfId="126" priority="86">
      <formula>$B$10=""</formula>
    </cfRule>
  </conditionalFormatting>
  <conditionalFormatting sqref="B11">
    <cfRule type="expression" dxfId="125" priority="69">
      <formula>$AG$1=1</formula>
    </cfRule>
  </conditionalFormatting>
  <conditionalFormatting sqref="B11">
    <cfRule type="expression" dxfId="124" priority="71">
      <formula>$B$12="CARPETA:"</formula>
    </cfRule>
  </conditionalFormatting>
  <conditionalFormatting sqref="B9">
    <cfRule type="expression" dxfId="123" priority="65">
      <formula>$AG$1=1</formula>
    </cfRule>
  </conditionalFormatting>
  <conditionalFormatting sqref="B9">
    <cfRule type="expression" dxfId="122" priority="64">
      <formula>$AG$1=1</formula>
    </cfRule>
  </conditionalFormatting>
  <conditionalFormatting sqref="B9">
    <cfRule type="expression" dxfId="121" priority="66">
      <formula>$B$12="CARPETA:"</formula>
    </cfRule>
  </conditionalFormatting>
  <conditionalFormatting sqref="B12">
    <cfRule type="expression" dxfId="120" priority="60">
      <formula>$AG$1=1</formula>
    </cfRule>
  </conditionalFormatting>
  <conditionalFormatting sqref="B12">
    <cfRule type="expression" dxfId="119" priority="59">
      <formula>$AG$1=1</formula>
    </cfRule>
  </conditionalFormatting>
  <conditionalFormatting sqref="B12">
    <cfRule type="expression" dxfId="118" priority="61">
      <formula>$B$12="CARPETA:"</formula>
    </cfRule>
  </conditionalFormatting>
  <conditionalFormatting sqref="J9">
    <cfRule type="expression" dxfId="117" priority="48">
      <formula>$AG$1=1</formula>
    </cfRule>
  </conditionalFormatting>
  <conditionalFormatting sqref="J9">
    <cfRule type="expression" dxfId="116" priority="49">
      <formula>$B$12="CARPETA:"</formula>
    </cfRule>
  </conditionalFormatting>
  <conditionalFormatting sqref="J10">
    <cfRule type="expression" dxfId="115" priority="46">
      <formula>$AG$1=1</formula>
    </cfRule>
  </conditionalFormatting>
  <conditionalFormatting sqref="J10">
    <cfRule type="expression" dxfId="114" priority="47">
      <formula>$B$12="CARPETA:"</formula>
    </cfRule>
  </conditionalFormatting>
  <conditionalFormatting sqref="J12">
    <cfRule type="expression" dxfId="113" priority="44">
      <formula>$AG$1=1</formula>
    </cfRule>
  </conditionalFormatting>
  <conditionalFormatting sqref="J12">
    <cfRule type="expression" dxfId="112" priority="45">
      <formula>$B$12="CARPETA:"</formula>
    </cfRule>
  </conditionalFormatting>
  <conditionalFormatting sqref="C13">
    <cfRule type="expression" dxfId="111" priority="42">
      <formula>$AG$1=1</formula>
    </cfRule>
  </conditionalFormatting>
  <conditionalFormatting sqref="C13">
    <cfRule type="expression" dxfId="110" priority="43">
      <formula>$B$12="CARPETA:"</formula>
    </cfRule>
  </conditionalFormatting>
  <conditionalFormatting sqref="B10:F10">
    <cfRule type="expression" dxfId="109" priority="40">
      <formula>$B$10=""</formula>
    </cfRule>
  </conditionalFormatting>
  <conditionalFormatting sqref="B11">
    <cfRule type="expression" dxfId="108" priority="191">
      <formula>$N$8=1</formula>
    </cfRule>
    <cfRule type="expression" dxfId="107" priority="192">
      <formula>$AG$1=1</formula>
    </cfRule>
  </conditionalFormatting>
  <conditionalFormatting sqref="C11:G11">
    <cfRule type="expression" dxfId="106" priority="193">
      <formula>$N$8=1</formula>
    </cfRule>
    <cfRule type="expression" dxfId="105" priority="194">
      <formula>$O$16=23</formula>
    </cfRule>
    <cfRule type="expression" dxfId="104" priority="195">
      <formula>$O$16=12</formula>
    </cfRule>
    <cfRule type="expression" dxfId="103" priority="196">
      <formula>$O$8="no"</formula>
    </cfRule>
    <cfRule type="expression" dxfId="102" priority="197">
      <formula>$B$11=""</formula>
    </cfRule>
    <cfRule type="expression" dxfId="101" priority="198">
      <formula>$O$8="no"</formula>
    </cfRule>
    <cfRule type="expression" dxfId="100" priority="199">
      <formula>$N$8=1</formula>
    </cfRule>
  </conditionalFormatting>
  <conditionalFormatting sqref="A11:F11">
    <cfRule type="expression" dxfId="99" priority="31">
      <formula>$N$8=1</formula>
    </cfRule>
  </conditionalFormatting>
  <conditionalFormatting sqref="J23">
    <cfRule type="containsText" dxfId="98" priority="25" operator="containsText" text="E">
      <formula>NOT(ISERROR(SEARCH("E",J23)))</formula>
    </cfRule>
    <cfRule type="containsText" dxfId="97" priority="26" operator="containsText" text="A">
      <formula>NOT(ISERROR(SEARCH("A",J23)))</formula>
    </cfRule>
  </conditionalFormatting>
  <conditionalFormatting sqref="G26:G29 H27">
    <cfRule type="containsText" dxfId="96" priority="22" operator="containsText" text="E">
      <formula>NOT(ISERROR(SEARCH("E",G26)))</formula>
    </cfRule>
    <cfRule type="containsText" dxfId="95" priority="23" operator="containsText" text="A">
      <formula>NOT(ISERROR(SEARCH("A",G26)))</formula>
    </cfRule>
  </conditionalFormatting>
  <conditionalFormatting sqref="I11">
    <cfRule type="expression" dxfId="94" priority="20">
      <formula>$AG$1=1</formula>
    </cfRule>
  </conditionalFormatting>
  <conditionalFormatting sqref="I11">
    <cfRule type="expression" dxfId="93" priority="21">
      <formula>$B$12="CARPETA:"</formula>
    </cfRule>
  </conditionalFormatting>
  <conditionalFormatting sqref="J11">
    <cfRule type="expression" dxfId="92" priority="18">
      <formula>$AG$1=1</formula>
    </cfRule>
  </conditionalFormatting>
  <conditionalFormatting sqref="J11">
    <cfRule type="expression" dxfId="91" priority="19">
      <formula>$B$12="CARPETA:"</formula>
    </cfRule>
  </conditionalFormatting>
  <conditionalFormatting sqref="I13">
    <cfRule type="expression" dxfId="90" priority="16">
      <formula>$AG$1=1</formula>
    </cfRule>
  </conditionalFormatting>
  <conditionalFormatting sqref="I13">
    <cfRule type="expression" dxfId="89" priority="17">
      <formula>$B$12="CARPETA:"</formula>
    </cfRule>
  </conditionalFormatting>
  <conditionalFormatting sqref="G17">
    <cfRule type="containsText" dxfId="88" priority="11" operator="containsText" text="E">
      <formula>NOT(ISERROR(SEARCH("E",G17)))</formula>
    </cfRule>
    <cfRule type="containsText" dxfId="87" priority="12" operator="containsText" text="A">
      <formula>NOT(ISERROR(SEARCH("A",G17)))</formula>
    </cfRule>
  </conditionalFormatting>
  <conditionalFormatting sqref="B26:B27 B29">
    <cfRule type="containsText" dxfId="86" priority="8" operator="containsText" text="E">
      <formula>NOT(ISERROR(SEARCH("E",B26)))</formula>
    </cfRule>
    <cfRule type="containsText" dxfId="85" priority="9" operator="containsText" text="A">
      <formula>NOT(ISERROR(SEARCH("A",B26)))</formula>
    </cfRule>
  </conditionalFormatting>
  <conditionalFormatting sqref="E13">
    <cfRule type="expression" dxfId="84" priority="6">
      <formula>$AG$1=1</formula>
    </cfRule>
  </conditionalFormatting>
  <conditionalFormatting sqref="E13">
    <cfRule type="expression" dxfId="83" priority="7">
      <formula>$B$12="CARPETA:"</formula>
    </cfRule>
  </conditionalFormatting>
  <conditionalFormatting sqref="J13:L13">
    <cfRule type="expression" dxfId="82" priority="4">
      <formula>$AG$1=1</formula>
    </cfRule>
  </conditionalFormatting>
  <conditionalFormatting sqref="J13:L13">
    <cfRule type="expression" dxfId="81" priority="5">
      <formula>$B$12="CARPETA:"</formula>
    </cfRule>
  </conditionalFormatting>
  <dataValidations disablePrompts="1" count="2">
    <dataValidation type="list" allowBlank="1" showDropDown="1" showInputMessage="1" showErrorMessage="1" sqref="C9:F9">
      <formula1>LISTA2</formula1>
    </dataValidation>
    <dataValidation type="list" allowBlank="1" showDropDown="1" showInputMessage="1" showErrorMessage="1" sqref="C11:F11">
      <formula1>$P$41:$P$125</formula1>
    </dataValidation>
  </dataValidations>
  <hyperlinks>
    <hyperlink ref="AN10" r:id="rId1" display="Ejecutar Macro"/>
  </hyperlinks>
  <pageMargins left="0.25" right="0.25" top="0.75" bottom="0.75" header="0.3" footer="0.3"/>
  <pageSetup scale="83" orientation="landscape" r:id="rId2"/>
  <drawing r:id="rId3"/>
  <legacyDrawing r:id="rId4"/>
  <controls>
    <mc:AlternateContent xmlns:mc="http://schemas.openxmlformats.org/markup-compatibility/2006">
      <mc:Choice Requires="x14">
        <control shapeId="2050" r:id="rId5" name="TempCombo">
          <controlPr defaultSize="0" autoLine="0" r:id="rId6">
            <anchor moveWithCells="1">
              <from>
                <xdr:col>2</xdr:col>
                <xdr:colOff>0</xdr:colOff>
                <xdr:row>8</xdr:row>
                <xdr:rowOff>0</xdr:rowOff>
              </from>
              <to>
                <xdr:col>6</xdr:col>
                <xdr:colOff>66675</xdr:colOff>
                <xdr:row>9</xdr:row>
                <xdr:rowOff>66675</xdr:rowOff>
              </to>
            </anchor>
          </controlPr>
        </control>
      </mc:Choice>
      <mc:Fallback>
        <control shapeId="2050" r:id="rId5" name="TempCombo"/>
      </mc:Fallback>
    </mc:AlternateContent>
    <mc:AlternateContent xmlns:mc="http://schemas.openxmlformats.org/markup-compatibility/2006">
      <mc:Choice Requires="x14">
        <control shapeId="2051" r:id="rId7" name="Button 3">
          <controlPr defaultSize="0" print="0" autoFill="0" autoPict="0" macro="[0]!Botón3_Haga_clic_en">
            <anchor moveWithCells="1" sizeWithCells="1">
              <from>
                <xdr:col>10</xdr:col>
                <xdr:colOff>447675</xdr:colOff>
                <xdr:row>4</xdr:row>
                <xdr:rowOff>133350</xdr:rowOff>
              </from>
              <to>
                <xdr:col>11</xdr:col>
                <xdr:colOff>666750</xdr:colOff>
                <xdr:row>6</xdr:row>
                <xdr:rowOff>9525</xdr:rowOff>
              </to>
            </anchor>
          </controlPr>
        </control>
      </mc:Choice>
    </mc:AlternateContent>
    <mc:AlternateContent xmlns:mc="http://schemas.openxmlformats.org/markup-compatibility/2006">
      <mc:Choice Requires="x14">
        <control shapeId="2053" r:id="rId8" name="Button 5">
          <controlPr defaultSize="0" print="0" autoFill="0" autoPict="0" macro="[0]!Macro4">
            <anchor moveWithCells="1" sizeWithCells="1">
              <from>
                <xdr:col>9</xdr:col>
                <xdr:colOff>552450</xdr:colOff>
                <xdr:row>4</xdr:row>
                <xdr:rowOff>133350</xdr:rowOff>
              </from>
              <to>
                <xdr:col>10</xdr:col>
                <xdr:colOff>409575</xdr:colOff>
                <xdr:row>6</xdr:row>
                <xdr:rowOff>9525</xdr:rowOff>
              </to>
            </anchor>
          </controlPr>
        </control>
      </mc:Choice>
    </mc:AlternateContent>
    <mc:AlternateContent xmlns:mc="http://schemas.openxmlformats.org/markup-compatibility/2006">
      <mc:Choice Requires="x14">
        <control shapeId="2054" r:id="rId9" name="Button 6">
          <controlPr defaultSize="0" print="0" autoFill="0" autoPict="0" macro="[0]!vadidar">
            <anchor moveWithCells="1" sizeWithCells="1">
              <from>
                <xdr:col>7</xdr:col>
                <xdr:colOff>1219200</xdr:colOff>
                <xdr:row>4</xdr:row>
                <xdr:rowOff>133350</xdr:rowOff>
              </from>
              <to>
                <xdr:col>8</xdr:col>
                <xdr:colOff>581025</xdr:colOff>
                <xdr:row>6</xdr:row>
                <xdr:rowOff>9525</xdr:rowOff>
              </to>
            </anchor>
          </controlPr>
        </control>
      </mc:Choice>
    </mc:AlternateContent>
    <mc:AlternateContent xmlns:mc="http://schemas.openxmlformats.org/markup-compatibility/2006">
      <mc:Choice Requires="x14">
        <control shapeId="2055" r:id="rId10" name="Button 7">
          <controlPr defaultSize="0" print="0" autoFill="0" autoPict="0" macro="[0]!integrar">
            <anchor moveWithCells="1" sizeWithCells="1">
              <from>
                <xdr:col>8</xdr:col>
                <xdr:colOff>628650</xdr:colOff>
                <xdr:row>4</xdr:row>
                <xdr:rowOff>133350</xdr:rowOff>
              </from>
              <to>
                <xdr:col>8</xdr:col>
                <xdr:colOff>1238250</xdr:colOff>
                <xdr:row>6</xdr:row>
                <xdr:rowOff>9525</xdr:rowOff>
              </to>
            </anchor>
          </controlPr>
        </control>
      </mc:Choice>
    </mc:AlternateContent>
    <mc:AlternateContent xmlns:mc="http://schemas.openxmlformats.org/markup-compatibility/2006">
      <mc:Choice Requires="x14">
        <control shapeId="2056" r:id="rId11" name="Button 8">
          <controlPr defaultSize="0" print="0" autoFill="0" autoPict="0" macro="[0]!editar">
            <anchor moveWithCells="1" sizeWithCells="1">
              <from>
                <xdr:col>8</xdr:col>
                <xdr:colOff>1276350</xdr:colOff>
                <xdr:row>4</xdr:row>
                <xdr:rowOff>133350</xdr:rowOff>
              </from>
              <to>
                <xdr:col>9</xdr:col>
                <xdr:colOff>514350</xdr:colOff>
                <xdr:row>6</xdr:row>
                <xdr:rowOff>9525</xdr:rowOff>
              </to>
            </anchor>
          </controlPr>
        </control>
      </mc:Choice>
    </mc:AlternateContent>
  </controls>
  <extLst>
    <ext xmlns:x14="http://schemas.microsoft.com/office/spreadsheetml/2009/9/main" uri="{78C0D931-6437-407d-A8EE-F0AAD7539E65}">
      <x14:conditionalFormattings>
        <x14:conditionalFormatting xmlns:xm="http://schemas.microsoft.com/office/excel/2006/main">
          <x14:cfRule type="containsText" priority="127" operator="containsText" id="{54077F9A-ADFF-4701-8269-A4DAAF9B8C16}">
            <xm:f>NOT(ISERROR(SEARCH("●",B17)))</xm:f>
            <xm:f>"●"</xm:f>
            <x14:dxf>
              <font>
                <color rgb="FF006600"/>
              </font>
            </x14:dxf>
          </x14:cfRule>
          <xm:sqref>B17</xm:sqref>
        </x14:conditionalFormatting>
        <x14:conditionalFormatting xmlns:xm="http://schemas.microsoft.com/office/excel/2006/main">
          <x14:cfRule type="containsText" priority="124" operator="containsText" id="{28501E95-E1D4-4FEE-BAFF-53301CED243E}">
            <xm:f>NOT(ISERROR(SEARCH("●",B23)))</xm:f>
            <xm:f>"●"</xm:f>
            <x14:dxf>
              <font>
                <color rgb="FF006600"/>
              </font>
            </x14:dxf>
          </x14:cfRule>
          <xm:sqref>B23</xm:sqref>
        </x14:conditionalFormatting>
        <x14:conditionalFormatting xmlns:xm="http://schemas.microsoft.com/office/excel/2006/main">
          <x14:cfRule type="containsText" priority="121" operator="containsText" id="{FA12D61D-294E-4F1C-924D-1CD8DAD13B32}">
            <xm:f>NOT(ISERROR(SEARCH("●",G23)))</xm:f>
            <xm:f>"●"</xm:f>
            <x14:dxf>
              <font>
                <color rgb="FF006600"/>
              </font>
            </x14:dxf>
          </x14:cfRule>
          <xm:sqref>G23</xm:sqref>
        </x14:conditionalFormatting>
        <x14:conditionalFormatting xmlns:xm="http://schemas.microsoft.com/office/excel/2006/main">
          <x14:cfRule type="containsText" priority="118" operator="containsText" id="{C86CF401-964D-47DE-B65A-64B0426C08E2}">
            <xm:f>NOT(ISERROR(SEARCH("●",G20)))</xm:f>
            <xm:f>"●"</xm:f>
            <x14:dxf>
              <font>
                <color rgb="FF006600"/>
              </font>
            </x14:dxf>
          </x14:cfRule>
          <xm:sqref>G20</xm:sqref>
        </x14:conditionalFormatting>
        <x14:conditionalFormatting xmlns:xm="http://schemas.microsoft.com/office/excel/2006/main">
          <x14:cfRule type="containsText" priority="115" operator="containsText" id="{9A0A2C6E-D68E-42EC-BF31-B533819C2969}">
            <xm:f>NOT(ISERROR(SEARCH("●",J20)))</xm:f>
            <xm:f>"●"</xm:f>
            <x14:dxf>
              <font>
                <color rgb="FF006600"/>
              </font>
            </x14:dxf>
          </x14:cfRule>
          <xm:sqref>J20</xm:sqref>
        </x14:conditionalFormatting>
        <x14:conditionalFormatting xmlns:xm="http://schemas.microsoft.com/office/excel/2006/main">
          <x14:cfRule type="containsText" priority="109" operator="containsText" id="{7AB18AA2-5EBA-47E0-8B3B-9DBFE49FFFE4}">
            <xm:f>NOT(ISERROR(SEARCH("●",B20)))</xm:f>
            <xm:f>"●"</xm:f>
            <x14:dxf>
              <font>
                <color rgb="FF006600"/>
              </font>
            </x14:dxf>
          </x14:cfRule>
          <xm:sqref>B20</xm:sqref>
        </x14:conditionalFormatting>
        <x14:conditionalFormatting xmlns:xm="http://schemas.microsoft.com/office/excel/2006/main">
          <x14:cfRule type="containsText" priority="106" operator="containsText" id="{15EF14AB-BD1E-442F-9816-446C48A5BE76}">
            <xm:f>NOT(ISERROR(SEARCH("●",J17)))</xm:f>
            <xm:f>"●"</xm:f>
            <x14:dxf>
              <font>
                <color rgb="FF006600"/>
              </font>
            </x14:dxf>
          </x14:cfRule>
          <xm:sqref>J17</xm:sqref>
        </x14:conditionalFormatting>
        <x14:conditionalFormatting xmlns:xm="http://schemas.microsoft.com/office/excel/2006/main">
          <x14:cfRule type="containsText" priority="27" operator="containsText" id="{4F29A4BA-5313-48E4-AB9E-E9C89501AF82}">
            <xm:f>NOT(ISERROR(SEARCH("●",J23)))</xm:f>
            <xm:f>"●"</xm:f>
            <x14:dxf>
              <font>
                <color rgb="FF006600"/>
              </font>
            </x14:dxf>
          </x14:cfRule>
          <xm:sqref>J23</xm:sqref>
        </x14:conditionalFormatting>
        <x14:conditionalFormatting xmlns:xm="http://schemas.microsoft.com/office/excel/2006/main">
          <x14:cfRule type="containsText" priority="24" operator="containsText" id="{34F4C7C1-2627-46B7-A61E-75880A3DEEC5}">
            <xm:f>NOT(ISERROR(SEARCH("●",G26)))</xm:f>
            <xm:f>"●"</xm:f>
            <x14:dxf>
              <font>
                <color rgb="FF006600"/>
              </font>
            </x14:dxf>
          </x14:cfRule>
          <xm:sqref>G26:G29 H27</xm:sqref>
        </x14:conditionalFormatting>
        <x14:conditionalFormatting xmlns:xm="http://schemas.microsoft.com/office/excel/2006/main">
          <x14:cfRule type="containsText" priority="13" operator="containsText" id="{7F0361D5-7383-45FD-8106-3BCB6F2ADF30}">
            <xm:f>NOT(ISERROR(SEARCH("●",G17)))</xm:f>
            <xm:f>"●"</xm:f>
            <x14:dxf>
              <font>
                <color rgb="FF006600"/>
              </font>
            </x14:dxf>
          </x14:cfRule>
          <xm:sqref>G17</xm:sqref>
        </x14:conditionalFormatting>
        <x14:conditionalFormatting xmlns:xm="http://schemas.microsoft.com/office/excel/2006/main">
          <x14:cfRule type="containsText" priority="10" operator="containsText" id="{6C816569-C506-4D69-A898-96B59572E215}">
            <xm:f>NOT(ISERROR(SEARCH("●",B26)))</xm:f>
            <xm:f>"●"</xm:f>
            <x14:dxf>
              <font>
                <color rgb="FF006600"/>
              </font>
            </x14:dxf>
          </x14:cfRule>
          <xm:sqref>B26:B27 B29</xm:sqref>
        </x14:conditionalFormatting>
        <x14:conditionalFormatting xmlns:xm="http://schemas.microsoft.com/office/excel/2006/main">
          <x14:cfRule type="containsText" priority="1" operator="containsText" id="{44A4F3CB-26C4-49D4-8DF7-662252FC2FCF}">
            <xm:f>NOT(ISERROR(SEARCH(0,C9)))</xm:f>
            <xm:f>0</xm:f>
            <x14:dxf>
              <font>
                <color theme="5" tint="0.59996337778862885"/>
              </font>
            </x14:dxf>
          </x14:cfRule>
          <xm:sqref>C9:F9</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1"/>
  <dimension ref="A1:BT3544"/>
  <sheetViews>
    <sheetView showGridLines="0" showRowColHeaders="0" topLeftCell="D2" zoomScaleNormal="100" workbookViewId="0">
      <selection activeCell="BR14" sqref="BR14"/>
    </sheetView>
  </sheetViews>
  <sheetFormatPr baseColWidth="10" defaultRowHeight="15"/>
  <cols>
    <col min="1" max="2" width="11.42578125" hidden="1" customWidth="1"/>
    <col min="3" max="3" width="23.28515625" hidden="1" customWidth="1"/>
    <col min="4" max="4" width="7.140625" style="2" customWidth="1"/>
    <col min="5" max="5" width="2.28515625" style="2" customWidth="1"/>
    <col min="6" max="6" width="5.7109375" customWidth="1"/>
    <col min="7" max="7" width="2.28515625" style="2" customWidth="1"/>
    <col min="8" max="8" width="6.5703125" customWidth="1"/>
    <col min="9" max="9" width="6.42578125" customWidth="1"/>
    <col min="10" max="10" width="2" customWidth="1"/>
    <col min="11" max="11" width="3.42578125" customWidth="1"/>
    <col min="12" max="12" width="6.28515625" customWidth="1"/>
    <col min="13" max="13" width="8.7109375" customWidth="1"/>
    <col min="14" max="14" width="12.28515625" customWidth="1"/>
    <col min="15" max="15" width="10.42578125" customWidth="1"/>
    <col min="16" max="16" width="3.85546875" customWidth="1"/>
    <col min="17" max="17" width="7" customWidth="1"/>
    <col min="18" max="18" width="10.140625" customWidth="1"/>
    <col min="19" max="19" width="13.5703125" customWidth="1"/>
    <col min="20" max="20" width="11.42578125" customWidth="1"/>
    <col min="21" max="21" width="14.28515625" hidden="1" customWidth="1"/>
    <col min="22" max="23" width="11.42578125" hidden="1" customWidth="1"/>
    <col min="24" max="24" width="14.42578125" hidden="1" customWidth="1"/>
    <col min="25" max="27" width="11.42578125" hidden="1" customWidth="1"/>
    <col min="28" max="28" width="18.7109375" hidden="1" customWidth="1"/>
    <col min="29" max="33" width="11.42578125" hidden="1" customWidth="1"/>
    <col min="34" max="34" width="8.85546875" hidden="1" customWidth="1"/>
    <col min="35" max="35" width="36.28515625" hidden="1" customWidth="1"/>
    <col min="36" max="46" width="11.42578125" hidden="1" customWidth="1"/>
    <col min="47" max="48" width="11.42578125" customWidth="1"/>
    <col min="49" max="58" width="11.42578125" hidden="1" customWidth="1"/>
    <col min="59" max="59" width="24.5703125" hidden="1" customWidth="1"/>
    <col min="60" max="60" width="12.28515625" hidden="1" customWidth="1"/>
    <col min="61" max="63" width="11.42578125" hidden="1" customWidth="1"/>
    <col min="64" max="102" width="11.42578125" customWidth="1"/>
  </cols>
  <sheetData>
    <row r="1" spans="1:42" hidden="1">
      <c r="A1">
        <v>2</v>
      </c>
      <c r="B1" s="16" t="s">
        <v>10457</v>
      </c>
      <c r="C1" t="s">
        <v>10458</v>
      </c>
    </row>
    <row r="2" spans="1:42" ht="26.25" customHeight="1">
      <c r="B2" s="16"/>
      <c r="D2"/>
      <c r="E2"/>
      <c r="G2"/>
      <c r="O2" s="130"/>
      <c r="P2" s="130"/>
      <c r="Q2" s="130"/>
      <c r="R2" s="130"/>
      <c r="S2" s="130"/>
      <c r="T2" s="35"/>
      <c r="U2" s="35"/>
      <c r="V2" s="35"/>
      <c r="W2" s="35"/>
      <c r="AL2" t="s">
        <v>10562</v>
      </c>
    </row>
    <row r="3" spans="1:42" ht="16.5" customHeight="1">
      <c r="D3"/>
      <c r="E3"/>
      <c r="G3"/>
      <c r="T3" s="35"/>
      <c r="U3" s="35"/>
      <c r="V3" s="35"/>
      <c r="W3" s="35"/>
    </row>
    <row r="4" spans="1:42" ht="45" customHeight="1">
      <c r="C4" s="29"/>
      <c r="D4"/>
      <c r="E4"/>
      <c r="G4"/>
      <c r="O4" s="173" t="str">
        <f>"Representación Estatal en "&amp; PROPER(ESTADO)</f>
        <v>Representación Estatal en Nuevo León</v>
      </c>
      <c r="P4" s="173"/>
      <c r="Q4" s="173"/>
      <c r="R4" s="173"/>
      <c r="S4" s="173"/>
      <c r="T4" s="35"/>
      <c r="U4" s="35"/>
      <c r="V4" s="35"/>
      <c r="W4" s="35"/>
    </row>
    <row r="5" spans="1:42" ht="15" customHeight="1">
      <c r="C5" s="29"/>
      <c r="H5" s="174" t="s">
        <v>10553</v>
      </c>
      <c r="I5" s="174"/>
      <c r="J5" s="174"/>
      <c r="K5" s="174"/>
      <c r="L5" s="174"/>
      <c r="M5" s="174"/>
      <c r="N5" s="174"/>
      <c r="O5" s="174"/>
      <c r="P5" s="174"/>
      <c r="Q5" s="174"/>
      <c r="R5" s="174"/>
      <c r="S5" s="174"/>
      <c r="T5" s="35"/>
      <c r="U5" s="35"/>
      <c r="V5" s="35"/>
      <c r="W5" s="35"/>
    </row>
    <row r="6" spans="1:42" ht="15" customHeight="1">
      <c r="C6" s="29"/>
      <c r="D6" s="175" t="s">
        <v>10439</v>
      </c>
      <c r="E6" s="175"/>
      <c r="F6" s="175"/>
      <c r="G6" s="175"/>
      <c r="H6" s="175"/>
      <c r="I6" s="175"/>
      <c r="J6" s="175"/>
      <c r="K6" s="175"/>
      <c r="L6" s="175"/>
      <c r="M6" s="175"/>
      <c r="N6" s="175"/>
      <c r="O6" s="175"/>
      <c r="P6" s="175"/>
      <c r="Q6" s="175"/>
      <c r="R6" s="175"/>
      <c r="S6" s="175"/>
      <c r="T6" s="35"/>
      <c r="U6" s="35"/>
      <c r="V6" s="35"/>
      <c r="W6" s="35"/>
    </row>
    <row r="7" spans="1:42" ht="15" customHeight="1">
      <c r="C7" s="29"/>
      <c r="D7" s="176" t="str">
        <f ca="1">PROPER(CADER)&amp;", Estado de "&amp;PROPER(ESTADO)&amp;" a "&amp;AK13&amp;" de "&amp;AK14&amp;" de "&amp;AK15</f>
        <v>Linares, Estado de Nuevo León a 18 de enero de 2024</v>
      </c>
      <c r="E7" s="176"/>
      <c r="F7" s="176"/>
      <c r="G7" s="176"/>
      <c r="H7" s="176"/>
      <c r="I7" s="176"/>
      <c r="J7" s="176"/>
      <c r="K7" s="176"/>
      <c r="L7" s="176"/>
      <c r="M7" s="176"/>
      <c r="N7" s="176"/>
      <c r="O7" s="176"/>
      <c r="P7" s="176"/>
      <c r="Q7" s="176"/>
      <c r="R7" s="176"/>
      <c r="S7" s="176"/>
      <c r="T7" s="35"/>
      <c r="U7" s="35"/>
      <c r="V7" s="35"/>
      <c r="W7" s="35"/>
    </row>
    <row r="8" spans="1:42" ht="28.5" customHeight="1">
      <c r="C8" s="29"/>
      <c r="D8" s="131" t="str">
        <f>UPPER(ENCARGADO_DE_LA_VENTANILLA)</f>
        <v>C ABIEL FERNANDO PERALES MARIN</v>
      </c>
      <c r="E8"/>
      <c r="G8"/>
      <c r="Q8" t="s">
        <v>10485</v>
      </c>
      <c r="T8" s="51"/>
      <c r="U8" s="36"/>
      <c r="V8" s="36" t="s">
        <v>157</v>
      </c>
      <c r="W8" s="36"/>
      <c r="AP8" t="str">
        <f>IFERROR(IF(VLOOKUP(VALUE(#REF!),AB:AB,1,0)=0,"si","si"),"no")</f>
        <v>no</v>
      </c>
    </row>
    <row r="9" spans="1:42" ht="15" customHeight="1">
      <c r="C9" s="29"/>
      <c r="D9" s="131" t="s">
        <v>10440</v>
      </c>
      <c r="E9"/>
      <c r="G9"/>
      <c r="T9" s="52"/>
      <c r="U9" s="29"/>
    </row>
    <row r="10" spans="1:42" ht="15" customHeight="1">
      <c r="C10" s="29"/>
      <c r="D10" s="131" t="s">
        <v>10441</v>
      </c>
      <c r="E10"/>
      <c r="G10" s="23"/>
      <c r="H10" s="23"/>
      <c r="I10" s="2"/>
      <c r="J10" s="2"/>
      <c r="K10" s="2"/>
      <c r="R10" s="101"/>
      <c r="S10" s="2"/>
      <c r="T10" s="50"/>
      <c r="U10" s="30"/>
    </row>
    <row r="11" spans="1:42" ht="15" customHeight="1">
      <c r="C11" s="21"/>
      <c r="D11" s="165" t="s">
        <v>10483</v>
      </c>
      <c r="E11" s="165"/>
      <c r="F11" s="165"/>
      <c r="G11" s="165"/>
      <c r="H11" s="165"/>
      <c r="U11" s="30"/>
    </row>
    <row r="12" spans="1:42" ht="7.5" customHeight="1">
      <c r="D12"/>
      <c r="E12"/>
      <c r="G12"/>
      <c r="AJ12" s="27"/>
      <c r="AK12" s="71"/>
      <c r="AL12" s="27"/>
    </row>
    <row r="13" spans="1:42">
      <c r="D13" s="177" t="s">
        <v>10554</v>
      </c>
      <c r="E13" s="177"/>
      <c r="F13" s="177"/>
      <c r="G13" s="177"/>
      <c r="H13" s="177"/>
      <c r="I13" s="177"/>
      <c r="J13" s="177"/>
      <c r="K13" s="177"/>
      <c r="L13" s="177"/>
      <c r="M13" s="177"/>
      <c r="N13" s="177"/>
      <c r="O13" s="177"/>
      <c r="P13" s="177"/>
      <c r="Q13" s="177"/>
      <c r="R13" s="177"/>
      <c r="S13" s="177"/>
      <c r="AJ13" s="27"/>
      <c r="AK13" s="72">
        <f ca="1">DAY(TODAY())</f>
        <v>18</v>
      </c>
      <c r="AL13" s="27"/>
    </row>
    <row r="14" spans="1:42" ht="90" customHeight="1">
      <c r="D14" s="177"/>
      <c r="E14" s="177"/>
      <c r="F14" s="177"/>
      <c r="G14" s="177"/>
      <c r="H14" s="177"/>
      <c r="I14" s="177"/>
      <c r="J14" s="177"/>
      <c r="K14" s="177"/>
      <c r="L14" s="177"/>
      <c r="M14" s="177"/>
      <c r="N14" s="177"/>
      <c r="O14" s="177"/>
      <c r="P14" s="177"/>
      <c r="Q14" s="177"/>
      <c r="R14" s="177"/>
      <c r="S14" s="177"/>
      <c r="T14" s="101"/>
      <c r="AJ14" s="27"/>
      <c r="AK14" s="72" t="str">
        <f ca="1">VLOOKUP(MONTH(TODAY()),AJ17:AK28,2,0)</f>
        <v>enero</v>
      </c>
      <c r="AL14" s="27"/>
    </row>
    <row r="15" spans="1:42" ht="13.5" customHeight="1">
      <c r="D15" s="5"/>
      <c r="E15" s="5"/>
      <c r="G15"/>
      <c r="O15" s="23"/>
      <c r="P15" s="23"/>
      <c r="Q15" s="23"/>
      <c r="R15" s="23"/>
      <c r="U15" s="16"/>
      <c r="AJ15" s="27"/>
      <c r="AK15" s="27">
        <f ca="1">YEAR(TODAY())</f>
        <v>2024</v>
      </c>
      <c r="AL15" s="27"/>
    </row>
    <row r="16" spans="1:42" ht="15.75" customHeight="1">
      <c r="D16" s="169" t="s">
        <v>10442</v>
      </c>
      <c r="E16" s="169"/>
      <c r="F16" s="169"/>
      <c r="G16" s="169"/>
      <c r="H16" s="169"/>
      <c r="I16" s="169"/>
      <c r="J16" s="169"/>
      <c r="K16" s="169"/>
      <c r="L16" s="169"/>
      <c r="M16" s="169"/>
      <c r="N16" s="169"/>
      <c r="O16" s="169"/>
      <c r="P16" s="169"/>
      <c r="Q16" s="169"/>
      <c r="R16" s="169"/>
      <c r="S16" s="169"/>
      <c r="T16" s="16"/>
      <c r="U16" s="16"/>
      <c r="AI16" s="27"/>
      <c r="AJ16" s="27"/>
      <c r="AK16" s="27"/>
      <c r="AL16" s="27"/>
    </row>
    <row r="17" spans="4:57">
      <c r="D17" s="79"/>
      <c r="E17" s="79"/>
      <c r="F17" s="27"/>
      <c r="G17" s="74"/>
      <c r="H17" s="27"/>
      <c r="I17" s="27"/>
      <c r="J17" s="27"/>
      <c r="K17" s="27"/>
      <c r="L17" s="76"/>
      <c r="M17" s="76"/>
      <c r="N17" s="27"/>
      <c r="O17" s="27"/>
      <c r="P17" s="27"/>
      <c r="Q17" s="27"/>
      <c r="R17" s="27"/>
      <c r="S17" s="27"/>
      <c r="T17" s="27"/>
      <c r="U17" s="27"/>
      <c r="V17" s="27"/>
      <c r="W17" s="27"/>
      <c r="AI17" s="27"/>
      <c r="AJ17" s="27">
        <v>1</v>
      </c>
      <c r="AK17" s="27" t="s">
        <v>183</v>
      </c>
      <c r="AL17" s="27"/>
    </row>
    <row r="18" spans="4:57">
      <c r="D18" s="170" t="s">
        <v>10459</v>
      </c>
      <c r="E18" s="170"/>
      <c r="F18" s="170"/>
      <c r="G18" s="170"/>
      <c r="H18" s="163" t="s">
        <v>157</v>
      </c>
      <c r="I18" s="163"/>
      <c r="J18" s="163"/>
      <c r="K18" s="163"/>
      <c r="L18" s="163"/>
      <c r="M18" s="163"/>
      <c r="N18" s="12">
        <f>IFERROR(IF(VLOOKUP(VALUE(H18),X40:X82,1,0)=1,"",""),1)</f>
        <v>1</v>
      </c>
      <c r="O18" s="170" t="e">
        <f>HYPERLINK("#"&amp;"DATOS!C"&amp;MATCH(VALUE(carp),DATOS!B:B,0),"PEUA:")</f>
        <v>#VALUE!</v>
      </c>
      <c r="P18" s="170"/>
      <c r="Q18" s="163" t="str">
        <f>AK31</f>
        <v/>
      </c>
      <c r="R18" s="163"/>
      <c r="S18" s="163"/>
      <c r="T18" s="73"/>
      <c r="U18" s="73"/>
      <c r="AI18" s="27"/>
      <c r="AJ18" s="27">
        <v>2</v>
      </c>
      <c r="AK18" s="27" t="s">
        <v>184</v>
      </c>
      <c r="AL18" s="27"/>
    </row>
    <row r="19" spans="4:57">
      <c r="D19" s="171" t="s">
        <v>10460</v>
      </c>
      <c r="E19" s="171"/>
      <c r="F19" s="171"/>
      <c r="G19" s="171"/>
      <c r="H19" s="164" t="str">
        <f>AK29</f>
        <v/>
      </c>
      <c r="I19" s="164"/>
      <c r="J19" s="164"/>
      <c r="K19" s="164"/>
      <c r="L19" s="164"/>
      <c r="M19" s="164"/>
      <c r="N19" s="27"/>
      <c r="O19" s="170" t="str">
        <f>"RUTA/CUENTA:"</f>
        <v>RUTA/CUENTA:</v>
      </c>
      <c r="P19" s="170"/>
      <c r="Q19" s="164" t="str">
        <f>AK33</f>
        <v/>
      </c>
      <c r="R19" s="164"/>
      <c r="S19" s="164"/>
      <c r="AI19" s="27"/>
      <c r="AJ19" s="27">
        <v>3</v>
      </c>
      <c r="AK19" s="27" t="s">
        <v>185</v>
      </c>
      <c r="AL19" s="27"/>
    </row>
    <row r="20" spans="4:57">
      <c r="D20" s="74"/>
      <c r="E20" s="74"/>
      <c r="F20" s="27"/>
      <c r="G20" s="74"/>
      <c r="H20" s="27"/>
      <c r="I20" s="27"/>
      <c r="J20" s="27"/>
      <c r="K20" s="27"/>
      <c r="L20" s="27"/>
      <c r="M20" s="27"/>
      <c r="N20" s="27"/>
      <c r="O20" s="27"/>
      <c r="P20" s="27"/>
      <c r="Q20" s="27"/>
      <c r="R20" s="27"/>
      <c r="S20" s="27"/>
      <c r="T20" s="16"/>
      <c r="U20" s="16"/>
      <c r="AI20" s="27"/>
      <c r="AJ20" s="27">
        <v>4</v>
      </c>
      <c r="AK20" s="27" t="s">
        <v>186</v>
      </c>
      <c r="AL20" s="27"/>
    </row>
    <row r="21" spans="4:57" ht="15" customHeight="1">
      <c r="D21" s="171" t="s">
        <v>10461</v>
      </c>
      <c r="E21" s="171"/>
      <c r="F21" s="171"/>
      <c r="G21" s="171"/>
      <c r="H21" s="171"/>
      <c r="I21" s="171"/>
      <c r="J21" s="171"/>
      <c r="K21" s="171"/>
      <c r="L21" s="163" t="str">
        <f>U21</f>
        <v/>
      </c>
      <c r="M21" s="166"/>
      <c r="N21" s="166"/>
      <c r="O21" s="166"/>
      <c r="P21" s="166"/>
      <c r="Q21" s="166"/>
      <c r="R21" s="166"/>
      <c r="S21" s="166"/>
      <c r="T21" s="16"/>
      <c r="U21" s="16" t="str">
        <f>PROPER(AK35)</f>
        <v/>
      </c>
      <c r="AI21" s="27"/>
      <c r="AJ21" s="27">
        <v>5</v>
      </c>
      <c r="AK21" s="27" t="s">
        <v>187</v>
      </c>
      <c r="AL21" s="27"/>
    </row>
    <row r="22" spans="4:57">
      <c r="D22" s="171" t="s">
        <v>10462</v>
      </c>
      <c r="E22" s="171"/>
      <c r="F22" s="171"/>
      <c r="G22" s="171"/>
      <c r="H22" s="171"/>
      <c r="I22" s="171"/>
      <c r="J22" s="171"/>
      <c r="K22" s="171"/>
      <c r="L22" s="171"/>
      <c r="M22" s="167" t="str">
        <f>U22</f>
        <v/>
      </c>
      <c r="N22" s="164"/>
      <c r="O22" s="164"/>
      <c r="P22" s="164"/>
      <c r="Q22" s="164"/>
      <c r="R22" s="164"/>
      <c r="S22" s="164"/>
      <c r="T22" s="16"/>
      <c r="U22" s="16" t="str">
        <f>IF(AK46=0,"",PROPER(AK46))</f>
        <v/>
      </c>
      <c r="AI22" s="27"/>
      <c r="AJ22" s="27">
        <v>6</v>
      </c>
      <c r="AK22" s="27" t="s">
        <v>188</v>
      </c>
      <c r="AL22" s="27"/>
    </row>
    <row r="23" spans="4:57">
      <c r="D23" s="171" t="s">
        <v>10463</v>
      </c>
      <c r="E23" s="171"/>
      <c r="F23" s="171"/>
      <c r="G23" s="171"/>
      <c r="H23" s="163" t="str">
        <f>U23</f>
        <v/>
      </c>
      <c r="I23" s="166"/>
      <c r="J23" s="166"/>
      <c r="K23" s="166"/>
      <c r="L23" s="166"/>
      <c r="M23" s="166"/>
      <c r="N23" s="166"/>
      <c r="O23" s="166"/>
      <c r="P23" s="166"/>
      <c r="Q23" s="166"/>
      <c r="R23" s="166"/>
      <c r="S23" s="166"/>
      <c r="U23" s="16" t="str">
        <f>PROPER(AK36)</f>
        <v/>
      </c>
      <c r="AI23" s="27"/>
      <c r="AJ23" s="27">
        <v>7</v>
      </c>
      <c r="AK23" s="27" t="s">
        <v>189</v>
      </c>
      <c r="AL23" s="27"/>
    </row>
    <row r="24" spans="4:57">
      <c r="D24" s="171" t="s">
        <v>10464</v>
      </c>
      <c r="E24" s="171"/>
      <c r="F24" s="163" t="str">
        <f>U24</f>
        <v/>
      </c>
      <c r="G24" s="166"/>
      <c r="H24" s="166"/>
      <c r="I24" s="166"/>
      <c r="J24" s="166"/>
      <c r="K24" s="166"/>
      <c r="L24" s="166"/>
      <c r="M24" s="166"/>
      <c r="N24" s="27"/>
      <c r="O24" s="83" t="s">
        <v>10469</v>
      </c>
      <c r="P24" s="167" t="str">
        <f>U25</f>
        <v/>
      </c>
      <c r="Q24" s="164"/>
      <c r="R24" s="164"/>
      <c r="S24" s="164"/>
      <c r="T24" s="16"/>
      <c r="U24" s="16" t="str">
        <f>PROPER(AK38)</f>
        <v/>
      </c>
      <c r="AI24" s="27"/>
      <c r="AJ24" s="27">
        <v>8</v>
      </c>
      <c r="AK24" s="27" t="s">
        <v>190</v>
      </c>
      <c r="AL24" s="27"/>
    </row>
    <row r="25" spans="4:57" ht="15" customHeight="1">
      <c r="D25" s="171" t="s">
        <v>10465</v>
      </c>
      <c r="E25" s="171"/>
      <c r="F25" s="171"/>
      <c r="G25" s="171"/>
      <c r="H25" s="171"/>
      <c r="I25" s="164" t="str">
        <f>AK39</f>
        <v/>
      </c>
      <c r="J25" s="164"/>
      <c r="K25" s="164"/>
      <c r="L25" s="164"/>
      <c r="M25" s="164"/>
      <c r="N25" s="27"/>
      <c r="O25" s="84" t="s">
        <v>10470</v>
      </c>
      <c r="P25" s="168" t="str">
        <f>IF(AK40=0,"",AK40)</f>
        <v/>
      </c>
      <c r="Q25" s="168"/>
      <c r="R25" s="168"/>
      <c r="S25" s="168"/>
      <c r="T25" s="16"/>
      <c r="U25" s="16" t="str">
        <f>PROPER(AK37)</f>
        <v/>
      </c>
      <c r="AI25" s="27"/>
      <c r="AJ25" s="27">
        <v>9</v>
      </c>
      <c r="AK25" s="27" t="s">
        <v>192</v>
      </c>
      <c r="AL25" s="27"/>
    </row>
    <row r="26" spans="4:57" ht="15" customHeight="1">
      <c r="D26" s="185" t="s">
        <v>10466</v>
      </c>
      <c r="E26" s="185"/>
      <c r="F26" s="185"/>
      <c r="G26" s="185"/>
      <c r="H26" s="185"/>
      <c r="I26" s="185"/>
      <c r="J26" s="164" t="str">
        <f>AK44</f>
        <v/>
      </c>
      <c r="K26" s="164"/>
      <c r="L26" s="164"/>
      <c r="M26" s="164"/>
      <c r="N26" s="27"/>
      <c r="O26" s="171" t="s">
        <v>10471</v>
      </c>
      <c r="P26" s="171"/>
      <c r="Q26" s="171"/>
      <c r="R26" s="171"/>
      <c r="S26" s="132" t="str">
        <f>U26</f>
        <v/>
      </c>
      <c r="U26" s="16" t="str">
        <f>IF(AK45=0,"",AK45)</f>
        <v/>
      </c>
      <c r="AI26" s="27"/>
      <c r="AJ26" s="27">
        <v>10</v>
      </c>
      <c r="AK26" s="27" t="s">
        <v>191</v>
      </c>
      <c r="AL26" s="27"/>
      <c r="BD26">
        <v>1</v>
      </c>
      <c r="BE26" t="s">
        <v>183</v>
      </c>
    </row>
    <row r="27" spans="4:57">
      <c r="D27" s="85" t="s">
        <v>10467</v>
      </c>
      <c r="E27" s="166" t="str">
        <f>AK41</f>
        <v/>
      </c>
      <c r="F27" s="166"/>
      <c r="G27" s="166"/>
      <c r="H27" s="166"/>
      <c r="I27" s="159" t="s">
        <v>10468</v>
      </c>
      <c r="J27" s="159"/>
      <c r="K27" s="164" t="str">
        <f>AK42</f>
        <v/>
      </c>
      <c r="L27" s="164"/>
      <c r="M27" s="164"/>
      <c r="N27" s="76"/>
      <c r="O27" s="172" t="s">
        <v>10557</v>
      </c>
      <c r="P27" s="172"/>
      <c r="Q27" s="172"/>
      <c r="R27" s="181" t="str">
        <f>AK43</f>
        <v/>
      </c>
      <c r="S27" s="181"/>
      <c r="T27" s="16"/>
      <c r="U27" s="16" t="str">
        <f>IF(AK32=0,"",AK32&amp;" HP")</f>
        <v xml:space="preserve"> HP</v>
      </c>
      <c r="AI27" s="27"/>
      <c r="AJ27" s="27">
        <v>11</v>
      </c>
      <c r="AK27" s="27" t="s">
        <v>193</v>
      </c>
      <c r="AL27" s="27"/>
      <c r="BD27">
        <v>2</v>
      </c>
      <c r="BE27" t="s">
        <v>184</v>
      </c>
    </row>
    <row r="28" spans="4:57">
      <c r="D28"/>
      <c r="E28"/>
      <c r="G28"/>
      <c r="I28" s="76"/>
      <c r="J28" s="76"/>
      <c r="K28" s="76"/>
      <c r="U28" s="16" t="e">
        <f>INDEX(DATOS!B:B,MATCH(VALUE(H18),DATOS!C:C,0),1)</f>
        <v>#VALUE!</v>
      </c>
      <c r="V28" t="str">
        <f>IFERROR(ROW(INDEX(DATOS!B:B, MATCH(carp, DATOS!B:B, 0))),"")</f>
        <v/>
      </c>
      <c r="AI28" s="27"/>
      <c r="AJ28" s="27">
        <v>12</v>
      </c>
      <c r="AK28" s="27" t="s">
        <v>194</v>
      </c>
      <c r="AL28" s="27"/>
      <c r="BD28">
        <v>3</v>
      </c>
      <c r="BE28" t="s">
        <v>185</v>
      </c>
    </row>
    <row r="29" spans="4:57">
      <c r="D29" s="169" t="s">
        <v>10443</v>
      </c>
      <c r="E29" s="169"/>
      <c r="F29" s="169"/>
      <c r="G29" s="169"/>
      <c r="H29" s="169"/>
      <c r="I29" s="169"/>
      <c r="J29" s="169"/>
      <c r="K29" s="169"/>
      <c r="L29" s="169"/>
      <c r="M29" s="169"/>
      <c r="N29" s="169"/>
      <c r="O29" s="169"/>
      <c r="P29" s="169"/>
      <c r="Q29" s="169"/>
      <c r="R29" s="169"/>
      <c r="S29" s="169"/>
      <c r="T29" s="16"/>
      <c r="U29" s="16"/>
      <c r="AI29" s="27"/>
      <c r="AJ29" s="27"/>
      <c r="AK29" s="27" t="str">
        <f>IFERROR(IF(INDEX(DATOS!E:E,MATCH(VALUE(REINSCRIPCION!H18),DATOS!C:C,0),1)=0,"",INDEX(DATOS!E:E,MATCH(VALUE(REINSCRIPCION!H18),DATOS!C:C,0),1)),"")</f>
        <v/>
      </c>
      <c r="AL29" s="27"/>
      <c r="BD29">
        <v>4</v>
      </c>
      <c r="BE29" t="s">
        <v>186</v>
      </c>
    </row>
    <row r="30" spans="4:57" ht="15" hidden="1" customHeight="1">
      <c r="D30"/>
      <c r="E30"/>
      <c r="G30"/>
      <c r="L30" s="2"/>
      <c r="M30" s="2"/>
      <c r="N30" s="37"/>
      <c r="O30" s="37"/>
      <c r="P30" s="37"/>
      <c r="Q30" s="37"/>
      <c r="R30" s="37"/>
      <c r="S30" s="37"/>
      <c r="T30" s="16"/>
      <c r="U30" s="16"/>
      <c r="AI30" s="27"/>
      <c r="AJ30" s="27"/>
      <c r="AK30" s="27" t="str">
        <f>IFERROR(IF(INDEX(DATOS!D:D,MATCH(VALUE(REINSCRIPCION!H18),DATOS!C:C,0),1)=0,"",INDEX(DATOS!D:D,MATCH(VALUE(REINSCRIPCION!H18),DATOS!C:C,0),1)),"")</f>
        <v/>
      </c>
      <c r="AL30" s="27"/>
      <c r="BD30">
        <v>5</v>
      </c>
      <c r="BE30" t="s">
        <v>187</v>
      </c>
    </row>
    <row r="31" spans="4:57" ht="15" customHeight="1">
      <c r="D31" s="186" t="s">
        <v>10558</v>
      </c>
      <c r="E31" s="186"/>
      <c r="F31" s="186"/>
      <c r="G31" s="186"/>
      <c r="H31" s="72" t="str">
        <f>AJ35</f>
        <v/>
      </c>
      <c r="N31" s="37"/>
      <c r="O31" s="37"/>
      <c r="P31" s="37"/>
      <c r="Q31" s="37"/>
      <c r="R31" s="37"/>
      <c r="S31" s="37"/>
      <c r="T31" s="16"/>
      <c r="U31" s="16"/>
      <c r="AI31" s="27"/>
      <c r="AJ31" s="27"/>
      <c r="AK31" s="27" t="str">
        <f>IFERROR(IF(INDEX(DATOS!H:H,MATCH(VALUE(REINSCRIPCION!H18),DATOS!C:C,0),1)=0,"",INDEX(DATOS!H:H,MATCH(VALUE(REINSCRIPCION!H18),DATOS!C:C,0),1)),"")</f>
        <v/>
      </c>
      <c r="AL31" s="27"/>
      <c r="BD31">
        <v>6</v>
      </c>
      <c r="BE31" t="s">
        <v>188</v>
      </c>
    </row>
    <row r="32" spans="4:57" ht="15.75">
      <c r="D32" s="27"/>
      <c r="E32" s="27"/>
      <c r="F32" s="27"/>
      <c r="G32" s="27"/>
      <c r="N32" s="37"/>
      <c r="O32" s="37"/>
      <c r="P32" s="37"/>
      <c r="Q32" s="37"/>
      <c r="R32" s="37"/>
      <c r="S32" s="37"/>
      <c r="T32" s="38"/>
      <c r="U32" s="38"/>
      <c r="V32" s="38"/>
      <c r="W32" s="38"/>
      <c r="AI32" s="27"/>
      <c r="AJ32" s="27"/>
      <c r="AK32" s="27" t="str">
        <f>IFERROR(INDEX(DATOS!Y:Y,MATCH(VALUE(REINSCRIPCION!H18),DATOS!C:C,0),1),"")</f>
        <v/>
      </c>
      <c r="AL32" s="4" t="str">
        <f>IF(AK32="","",(AK32*0.746*365*24)*0.75+438)</f>
        <v/>
      </c>
      <c r="BD32">
        <v>7</v>
      </c>
      <c r="BE32" t="s">
        <v>189</v>
      </c>
    </row>
    <row r="33" spans="4:57">
      <c r="D33" s="162" t="str">
        <f>AJ34</f>
        <v/>
      </c>
      <c r="E33" s="162"/>
      <c r="F33" s="162"/>
      <c r="G33" s="162"/>
      <c r="H33" s="162"/>
      <c r="I33" s="162"/>
      <c r="J33" s="162"/>
      <c r="K33" s="162"/>
      <c r="L33" s="162"/>
      <c r="M33" s="162"/>
      <c r="N33" s="162"/>
      <c r="O33" s="162"/>
      <c r="P33" s="162"/>
      <c r="Q33" s="162"/>
      <c r="R33" s="162"/>
      <c r="S33" s="162"/>
      <c r="AI33" s="27"/>
      <c r="AJ33" s="27"/>
      <c r="AK33" s="27" t="str">
        <f>IFERROR(IF(INDEX(DATOS!D:D,MATCH(VALUE(REINSCRIPCION!H18),DATOS!C:C,0),1)=0,"",INDEX(DATOS!D:D,MATCH(VALUE(REINSCRIPCION!H18),DATOS!C:C,0),1)),"")</f>
        <v/>
      </c>
      <c r="AL33" s="27"/>
      <c r="BD33">
        <v>8</v>
      </c>
      <c r="BE33" t="s">
        <v>190</v>
      </c>
    </row>
    <row r="34" spans="4:57">
      <c r="D34" s="162"/>
      <c r="E34" s="162"/>
      <c r="F34" s="162"/>
      <c r="G34" s="162"/>
      <c r="H34" s="162"/>
      <c r="I34" s="162"/>
      <c r="J34" s="162"/>
      <c r="K34" s="162"/>
      <c r="L34" s="162"/>
      <c r="M34" s="162"/>
      <c r="N34" s="162"/>
      <c r="O34" s="162"/>
      <c r="P34" s="162"/>
      <c r="Q34" s="162"/>
      <c r="R34" s="162"/>
      <c r="S34" s="162"/>
      <c r="T34" s="16"/>
      <c r="U34" s="16"/>
      <c r="AI34" s="16"/>
      <c r="AJ34" t="str">
        <f>IFERROR(IF(INDEX(DATOS!AT:AT,MATCH(VALUE(REINSCRIPCION!H18),DATOS!C:C,0),1)="","",INDEX(DATOS!AT:AT,MATCH(VALUE(REINSCRIPCION!H18),DATOS!C:C,0),1)),"")</f>
        <v/>
      </c>
      <c r="AK34" s="27" t="str">
        <f>IFERROR(INDEX(DATOS!U:U,MATCH(VALUE(REINSCRIPCION!H18),DATOS!C:C,0),1)&amp; " Has.","")</f>
        <v/>
      </c>
      <c r="BD34">
        <v>9</v>
      </c>
      <c r="BE34" t="s">
        <v>192</v>
      </c>
    </row>
    <row r="35" spans="4:57" ht="15" customHeight="1">
      <c r="D35" s="162"/>
      <c r="E35" s="162"/>
      <c r="F35" s="162"/>
      <c r="G35" s="162"/>
      <c r="H35" s="162"/>
      <c r="I35" s="162"/>
      <c r="J35" s="162"/>
      <c r="K35" s="162"/>
      <c r="L35" s="162"/>
      <c r="M35" s="162"/>
      <c r="N35" s="162"/>
      <c r="O35" s="162"/>
      <c r="P35" s="162"/>
      <c r="Q35" s="162"/>
      <c r="R35" s="162"/>
      <c r="S35" s="162"/>
      <c r="T35" s="16"/>
      <c r="U35" s="16"/>
      <c r="AJ35" t="str">
        <f>IFERROR(IF(INDEX(DATOS!X:X,MATCH(VALUE(REINSCRIPCION!H18),DATOS!C:C,0),1)="","",INDEX(DATOS!X:X,MATCH(VALUE(REINSCRIPCION!H18),DATOS!C:C,0),1)),"")</f>
        <v/>
      </c>
      <c r="AK35" t="str">
        <f>IFERROR(INDEX(DATOS!K:K,MATCH(VALUE(REINSCRIPCION!H18),DATOS!C:C,0),1),"")</f>
        <v/>
      </c>
      <c r="BD35">
        <v>10</v>
      </c>
      <c r="BE35" t="s">
        <v>191</v>
      </c>
    </row>
    <row r="36" spans="4:57" ht="42.75" customHeight="1">
      <c r="D36" s="162"/>
      <c r="E36" s="162"/>
      <c r="F36" s="162"/>
      <c r="G36" s="162"/>
      <c r="H36" s="162"/>
      <c r="I36" s="162"/>
      <c r="J36" s="162"/>
      <c r="K36" s="162"/>
      <c r="L36" s="162"/>
      <c r="M36" s="162"/>
      <c r="N36" s="162"/>
      <c r="O36" s="162"/>
      <c r="P36" s="162"/>
      <c r="Q36" s="162"/>
      <c r="R36" s="162"/>
      <c r="S36" s="162"/>
      <c r="T36" s="16"/>
      <c r="U36" s="16"/>
      <c r="AJ36" t="str">
        <f>IFERROR(IF(INDEX(DATOS!AF:AF,MATCH(VALUE(REINSCRIPCION!H18),DATOS!C:C,0),1)=0,"",INDEX(DATOS!AF:AF,MATCH(VALUE(REINSCRIPCION!H18),DATOS!C:C,0),1)),"")</f>
        <v/>
      </c>
      <c r="AK36" t="str">
        <f>IFERROR(INDEX(DATOS!T:T,MATCH(VALUE(REINSCRIPCION!H18),DATOS!C:C,0),1),"")</f>
        <v/>
      </c>
      <c r="BD36">
        <v>11</v>
      </c>
      <c r="BE36" t="s">
        <v>193</v>
      </c>
    </row>
    <row r="37" spans="4:57" ht="8.25" customHeight="1">
      <c r="D37"/>
      <c r="E37"/>
      <c r="G37"/>
      <c r="T37" s="16"/>
      <c r="U37" s="16"/>
      <c r="Z37">
        <v>0</v>
      </c>
      <c r="AB37" t="s">
        <v>106</v>
      </c>
      <c r="AJ37" t="str">
        <f>IFERROR(IF(INDEX(DATOS!AG:AG,MATCH(VALUE(REINSCRIPCION!H18),DATOS!C:C,0),1)=0,"",INDEX(DATOS!AG:AG,MATCH(VALUE(REINSCRIPCION!H18),DATOS!C:C,0),1)),"")</f>
        <v/>
      </c>
      <c r="AK37" t="str">
        <f>IFERROR(INDEX(DATOS!R:R,MATCH(VALUE(REINSCRIPCION!H18),DATOS!C:C,0),1),"")</f>
        <v/>
      </c>
      <c r="BD37">
        <v>12</v>
      </c>
      <c r="BE37" t="s">
        <v>194</v>
      </c>
    </row>
    <row r="38" spans="4:57" ht="15" customHeight="1">
      <c r="D38" s="160" t="s">
        <v>10559</v>
      </c>
      <c r="E38" s="160"/>
      <c r="F38" s="160"/>
      <c r="G38" s="178" t="str">
        <f>U27</f>
        <v xml:space="preserve"> HP</v>
      </c>
      <c r="H38" s="179"/>
      <c r="I38" s="27"/>
      <c r="J38" s="27"/>
      <c r="K38" s="27"/>
      <c r="L38" s="27"/>
      <c r="T38" s="16"/>
      <c r="U38" s="16"/>
      <c r="Z38">
        <f t="shared" ref="Z38:Z101" si="0">Z37+AA38</f>
        <v>1</v>
      </c>
      <c r="AA38">
        <f>IF(AB38="",0,1)</f>
        <v>1</v>
      </c>
      <c r="AB38" s="16">
        <f>IF(DATOS!J2=X$39,DATOS!C2,"")</f>
        <v>0</v>
      </c>
      <c r="AK38" t="str">
        <f>IFERROR(INDEX(DATOS!S:S,MATCH(VALUE(REINSCRIPCION!H18),DATOS!C:C,0),1),"")</f>
        <v/>
      </c>
    </row>
    <row r="39" spans="4:57" ht="15" customHeight="1">
      <c r="D39" s="80" t="str">
        <f>"Cuota energética calculada:  "&amp;IF(G38="","",AL32&amp;" Kw/h")</f>
        <v>Cuota energética calculada:   Kw/h</v>
      </c>
      <c r="E39" s="80"/>
      <c r="F39" s="80"/>
      <c r="G39" s="80"/>
      <c r="H39" s="80"/>
      <c r="I39" s="80"/>
      <c r="J39" s="80"/>
      <c r="K39" s="80"/>
      <c r="L39" s="80"/>
      <c r="T39" s="16"/>
      <c r="U39" s="16"/>
      <c r="X39" t="str">
        <f>D49</f>
        <v/>
      </c>
      <c r="Z39">
        <f t="shared" si="0"/>
        <v>1</v>
      </c>
      <c r="AA39">
        <f>IF(AB39="",0,IFERROR(IF(VLOOKUP(AB39,AB$38:AB38,1,0)&gt;0,0,0),1))</f>
        <v>0</v>
      </c>
      <c r="AB39" s="16">
        <f>IF(DATOS!J3=X$39,DATOS!C3,"")</f>
        <v>0</v>
      </c>
      <c r="AK39" t="str">
        <f>IF(OR(AL40=1,AL40=2,AL40=3,AL40=4),IFERROR(IF(INDEX(DATOS!BD:BD,MATCH(VALUE(REINSCRIPCION!H18),DATOS!C:C,0),1)=0,"",INDEX(DATOS!BD:BD,MATCH(VALUE(REINSCRIPCION!H18),DATOS!C:C,0),1)),""),"")</f>
        <v/>
      </c>
    </row>
    <row r="40" spans="4:57">
      <c r="D40" s="27"/>
      <c r="E40"/>
      <c r="G40"/>
      <c r="T40" s="16"/>
      <c r="U40" s="16"/>
      <c r="W40">
        <v>1</v>
      </c>
      <c r="X40" s="16">
        <f t="shared" ref="X40:X103" si="1">IFERROR(VLOOKUP(W40,Z$38:AB$3370,3,0),"")</f>
        <v>0</v>
      </c>
      <c r="Z40">
        <f>Z39+AA40</f>
        <v>1</v>
      </c>
      <c r="AA40">
        <f>IF(AB40="",0,IFERROR(IF(VLOOKUP(AB40,AB$38:AB39,1,0)&gt;0,0,0),1))</f>
        <v>0</v>
      </c>
      <c r="AB40" s="16">
        <f>IF(DATOS!J4=X$39,DATOS!C4,"")</f>
        <v>0</v>
      </c>
      <c r="AK40" t="str">
        <f>IF(OR(AL40=1,AL40=2,AL40=3,AL40=4),IFERROR(INDEX(DATOS!BE:BE,MATCH(VALUE(REINSCRIPCION!H18),DATOS!C:C,0),1),""),"")</f>
        <v/>
      </c>
      <c r="AL40" t="str">
        <f>IFERROR(INDEX(DATOS!BA:BA,MATCH(VALUE(REINSCRIPCION!H18),DATOS!C:C,0),1),"")</f>
        <v/>
      </c>
      <c r="AM40" t="str">
        <f>IFERROR(INDEX(DATOS!BH:BH,MATCH(VALUE(REINSCRIPCION!H18),DATOS!C:C,0),1),"")</f>
        <v/>
      </c>
    </row>
    <row r="41" spans="4:57" ht="15" customHeight="1">
      <c r="D41" t="s">
        <v>10444</v>
      </c>
      <c r="E41"/>
      <c r="G41"/>
      <c r="T41" s="16"/>
      <c r="U41" s="16"/>
      <c r="W41">
        <v>2</v>
      </c>
      <c r="X41" s="16" t="str">
        <f t="shared" si="1"/>
        <v/>
      </c>
      <c r="Z41">
        <f t="shared" si="0"/>
        <v>1</v>
      </c>
      <c r="AA41">
        <f>IF(AB41="",0,IFERROR(IF(VLOOKUP(AB41,AB$38:AB40,1,0)&gt;0,0,0),1))</f>
        <v>0</v>
      </c>
      <c r="AB41" s="16">
        <f>IF(DATOS!J5=X$39,DATOS!C5,"")</f>
        <v>0</v>
      </c>
      <c r="AK41" t="str">
        <f>IFERROR(IF(INDEX(DATOS!BF:BF,MATCH(VALUE(REINSCRIPCION!H18),DATOS!C:C,0),1)=0,"",INDEX(DATOS!BF:BF,MATCH(VALUE(REINSCRIPCION!H18),DATOS!C:C,0),1)),"")</f>
        <v/>
      </c>
    </row>
    <row r="42" spans="4:57">
      <c r="D42" s="81" t="s">
        <v>10472</v>
      </c>
      <c r="E42" s="133"/>
      <c r="F42" s="133"/>
      <c r="G42" s="133"/>
      <c r="H42" s="133"/>
      <c r="I42" s="133"/>
      <c r="J42" s="27"/>
      <c r="K42" s="27"/>
      <c r="L42" s="27"/>
      <c r="M42" s="27"/>
      <c r="N42" s="27"/>
      <c r="O42" s="81" t="s">
        <v>10473</v>
      </c>
      <c r="P42" s="133"/>
      <c r="Q42" s="133"/>
      <c r="R42" s="133"/>
      <c r="S42" s="133"/>
      <c r="T42" s="16"/>
      <c r="U42" s="16"/>
      <c r="W42">
        <v>3</v>
      </c>
      <c r="X42" s="16" t="str">
        <f t="shared" si="1"/>
        <v/>
      </c>
      <c r="Z42">
        <f t="shared" si="0"/>
        <v>1</v>
      </c>
      <c r="AA42">
        <f>IF(AB42="",0,IFERROR(IF(VLOOKUP(AB42,AB$38:AB41,1,0)&gt;0,0,0),1))</f>
        <v>0</v>
      </c>
      <c r="AB42" s="16">
        <f>IF(DATOS!J6=X$39,DATOS!C6,"")</f>
        <v>0</v>
      </c>
      <c r="AG42" s="16"/>
      <c r="AK42" t="str">
        <f>IFERROR(IF(INDEX(DATOS!BG:BG,MATCH(VALUE(REINSCRIPCION!H18),DATOS!C:C,0),1)=0,"",INDEX(DATOS!BG:BG,MATCH(VALUE(REINSCRIPCION!H18),DATOS!C:C,0),1)),"")</f>
        <v/>
      </c>
    </row>
    <row r="43" spans="4:57">
      <c r="D43" s="182" t="str">
        <f>AJ36</f>
        <v/>
      </c>
      <c r="E43" s="183"/>
      <c r="F43" s="183"/>
      <c r="G43" s="183"/>
      <c r="H43" s="183"/>
      <c r="I43" s="184"/>
      <c r="O43" s="182" t="str">
        <f>AJ37</f>
        <v/>
      </c>
      <c r="P43" s="183"/>
      <c r="Q43" s="183"/>
      <c r="R43" s="183"/>
      <c r="S43" s="184"/>
      <c r="T43" s="16"/>
      <c r="U43" s="16"/>
      <c r="W43">
        <v>4</v>
      </c>
      <c r="X43" s="16" t="str">
        <f t="shared" si="1"/>
        <v/>
      </c>
      <c r="Z43">
        <f t="shared" si="0"/>
        <v>1</v>
      </c>
      <c r="AA43">
        <f>IF(AB43="",0,IFERROR(IF(VLOOKUP(AB43,AB$38:AB42,1,0)&gt;0,0,0),1))</f>
        <v>0</v>
      </c>
      <c r="AB43" s="16">
        <f>IF(DATOS!J7=X$39,DATOS!C7,"")</f>
        <v>0</v>
      </c>
      <c r="AK43" t="str">
        <f>IFERROR(INDEX(DATOS!F:F,MATCH(VALUE(REINSCRIPCION!H18),DATOS!C:C,0),1),"")</f>
        <v/>
      </c>
    </row>
    <row r="44" spans="4:57">
      <c r="D44" s="40" t="s">
        <v>10445</v>
      </c>
      <c r="E44" s="40"/>
      <c r="F44" s="2"/>
      <c r="H44" s="2"/>
      <c r="P44" s="2"/>
      <c r="R44" s="2"/>
      <c r="T44" s="16"/>
      <c r="U44" s="16"/>
      <c r="W44">
        <v>5</v>
      </c>
      <c r="X44" s="16" t="str">
        <f t="shared" si="1"/>
        <v/>
      </c>
      <c r="Z44">
        <f t="shared" si="0"/>
        <v>1</v>
      </c>
      <c r="AA44">
        <f>IF(AB44="",0,IFERROR(IF(VLOOKUP(AB44,AB$38:AB43,1,0)&gt;0,0,0),1))</f>
        <v>0</v>
      </c>
      <c r="AB44" s="16">
        <f>IF(DATOS!J8=X$39,DATOS!C8,"")</f>
        <v>0</v>
      </c>
      <c r="AK44" t="str">
        <f>IFERROR(INDEX(DATOS!V:V,MATCH(VALUE(REINSCRIPCION!H18),DATOS!C:C,0),1)&amp;" Has.","")</f>
        <v/>
      </c>
    </row>
    <row r="45" spans="4:57">
      <c r="D45"/>
      <c r="E45"/>
      <c r="F45" s="37"/>
      <c r="G45" s="37"/>
      <c r="H45" s="37"/>
      <c r="P45" s="2"/>
      <c r="R45" s="2"/>
      <c r="T45" s="16"/>
      <c r="U45" s="16"/>
      <c r="W45">
        <v>6</v>
      </c>
      <c r="X45" s="16" t="str">
        <f t="shared" si="1"/>
        <v/>
      </c>
      <c r="Z45">
        <f t="shared" si="0"/>
        <v>1</v>
      </c>
      <c r="AA45">
        <f>IF(AB45="",0,IFERROR(IF(VLOOKUP(AB45,AB$38:AB44,1,0)&gt;0,0,0),1))</f>
        <v>0</v>
      </c>
      <c r="AB45" s="16">
        <f>IF(DATOS!J9=X$39,DATOS!C9,"")</f>
        <v>0</v>
      </c>
      <c r="AK45" t="str">
        <f>IFERROR(INDEX(DATOS!O:O,MATCH(VALUE(REINSCRIPCION!H18),DATOS!C:C,0),1),"")</f>
        <v/>
      </c>
    </row>
    <row r="46" spans="4:57" ht="15" customHeight="1">
      <c r="D46" s="165" t="s">
        <v>10446</v>
      </c>
      <c r="E46" s="165"/>
      <c r="F46" s="165"/>
      <c r="G46" s="165"/>
      <c r="H46" s="165"/>
      <c r="I46" s="165"/>
      <c r="J46" s="40"/>
      <c r="K46" s="40"/>
      <c r="T46" s="16"/>
      <c r="U46" s="16"/>
      <c r="W46">
        <v>7</v>
      </c>
      <c r="X46" s="16" t="str">
        <f t="shared" si="1"/>
        <v/>
      </c>
      <c r="Z46">
        <f t="shared" si="0"/>
        <v>1</v>
      </c>
      <c r="AA46">
        <f>IF(AB46="",0,IFERROR(IF(VLOOKUP(AB46,AB$38:AB45,1,0)&gt;0,0,0),1))</f>
        <v>0</v>
      </c>
      <c r="AB46" s="16">
        <f>IF(DATOS!J10=X$39,DATOS!C10,"")</f>
        <v>0</v>
      </c>
      <c r="AK46" t="str">
        <f>IFERROR(IF(INDEX(DATOS!N:N,MATCH(VALUE(REINSCRIPCION!H18),DATOS!C:C,0),1)="F","NO APLICA",IF(FIND(";",INDEX(DATOS!P:P,MATCH(VALUE(REINSCRIPCION!H18),DATOS!C:C,0),1),1)+1&gt;0,MID(INDEX(DATOS!P:P,MATCH(VALUE(REINSCRIPCION!H18),DATOS!C:C,0),1),1,FIND(";",INDEX(DATOS!P:P,MATCH(VALUE(REINSCRIPCION!H18),DATOS!C:C,0),1),1)-1),"")),"")</f>
        <v/>
      </c>
    </row>
    <row r="47" spans="4:57" ht="15" customHeight="1">
      <c r="H47" s="147"/>
      <c r="I47" s="147"/>
      <c r="J47" s="147"/>
      <c r="K47" s="147"/>
      <c r="L47" s="147"/>
      <c r="U47" s="16"/>
      <c r="W47">
        <v>8</v>
      </c>
      <c r="X47" s="16" t="str">
        <f t="shared" si="1"/>
        <v/>
      </c>
      <c r="Z47">
        <f t="shared" si="0"/>
        <v>1</v>
      </c>
      <c r="AA47">
        <f>IF(AB47="",0,IFERROR(IF(VLOOKUP(AB47,AB$38:AB46,1,0)&gt;0,0,0),1))</f>
        <v>0</v>
      </c>
      <c r="AB47" s="16">
        <f>IF(DATOS!J11=X$39,DATOS!C11,"")</f>
        <v>0</v>
      </c>
    </row>
    <row r="48" spans="4:57" ht="20.100000000000001" customHeight="1">
      <c r="D48" s="134"/>
      <c r="E48" s="134"/>
      <c r="F48" s="135"/>
      <c r="G48" s="134"/>
      <c r="H48" s="135"/>
      <c r="I48" s="135"/>
      <c r="J48" s="135"/>
      <c r="K48" s="135"/>
      <c r="L48" s="135"/>
      <c r="M48" s="135"/>
      <c r="T48" s="16"/>
      <c r="U48" s="16"/>
      <c r="W48">
        <v>9</v>
      </c>
      <c r="X48" s="16" t="str">
        <f t="shared" si="1"/>
        <v/>
      </c>
      <c r="Z48">
        <f t="shared" si="0"/>
        <v>1</v>
      </c>
      <c r="AA48">
        <f>IF(AB48="",0,IFERROR(IF(VLOOKUP(AB48,AB$38:AB47,1,0)&gt;0,0,0),1))</f>
        <v>0</v>
      </c>
      <c r="AB48" s="16">
        <f>IF(DATOS!J12=X$39,DATOS!C12,"")</f>
        <v>0</v>
      </c>
      <c r="AL48" s="37"/>
      <c r="AM48" s="161"/>
      <c r="AN48" s="161"/>
      <c r="AO48" s="161"/>
      <c r="AR48" s="12" t="str">
        <f>IFERROR(IF(INDEX(DATOS!AE:AE,MATCH(#REF!,DATOS!J:J,0),1)=0,"",INDEX(DATOS!AE:AE,MATCH(#REF!,DATOS!J:J,0),1)),"")</f>
        <v/>
      </c>
    </row>
    <row r="49" spans="1:47" ht="15" customHeight="1">
      <c r="D49" s="180" t="s">
        <v>157</v>
      </c>
      <c r="E49" s="180"/>
      <c r="F49" s="180"/>
      <c r="G49" s="180"/>
      <c r="H49" s="180"/>
      <c r="I49" s="180"/>
      <c r="J49" s="180"/>
      <c r="K49" s="180"/>
      <c r="L49" s="180"/>
      <c r="M49" s="180"/>
      <c r="N49" s="131"/>
      <c r="T49" s="143"/>
      <c r="U49" s="143"/>
      <c r="W49">
        <v>10</v>
      </c>
      <c r="X49" s="16" t="str">
        <f t="shared" si="1"/>
        <v/>
      </c>
      <c r="Z49">
        <f t="shared" si="0"/>
        <v>1</v>
      </c>
      <c r="AA49">
        <f>IF(AB49="",0,IFERROR(IF(VLOOKUP(AB49,AB$38:AB48,1,0)&gt;0,0,0),1))</f>
        <v>0</v>
      </c>
      <c r="AB49" s="16">
        <f>IF(DATOS!J13=X$39,DATOS!C13,"")</f>
        <v>0</v>
      </c>
      <c r="AL49" s="37"/>
      <c r="AM49" s="161"/>
      <c r="AN49" s="161"/>
      <c r="AO49" s="161"/>
      <c r="AR49" s="12" t="str">
        <f>IFERROR(IF(INDEX(DATOS!AC:AC,MATCH(#REF!,DATOS!J:J,0),1)=0,"",INDEX(DATOS!AC:AC,MATCH(#REF!,DATOS!J:J,0),1)),"")</f>
        <v/>
      </c>
    </row>
    <row r="50" spans="1:47" ht="25.7" customHeight="1">
      <c r="W50">
        <v>11</v>
      </c>
      <c r="X50" s="16" t="str">
        <f t="shared" si="1"/>
        <v/>
      </c>
      <c r="Z50">
        <f t="shared" si="0"/>
        <v>1</v>
      </c>
      <c r="AA50">
        <f>IF(AB50="",0,IFERROR(IF(VLOOKUP(AB50,AB$38:AB49,1,0)&gt;0,0,0),1))</f>
        <v>0</v>
      </c>
      <c r="AB50" s="16">
        <f>IF(DATOS!J14=X$39,DATOS!C14,"")</f>
        <v>0</v>
      </c>
      <c r="AL50" s="161"/>
      <c r="AM50" s="161"/>
      <c r="AN50" s="161"/>
      <c r="AO50" s="161"/>
      <c r="AR50" s="12" t="str">
        <f>IFERROR(IF(LEN(INDEX(DATOS!M:M,MATCH(VALUE(H18),DATOS!C:C,0),1))&gt;6,INDEX(DATOS!M:M,MATCH(VALUE(H18),DATOS!C:C,0),1),""),"")</f>
        <v/>
      </c>
    </row>
    <row r="51" spans="1:47">
      <c r="A51" s="27"/>
      <c r="B51" s="27"/>
      <c r="C51" s="27"/>
      <c r="D51" s="74"/>
      <c r="E51" s="74"/>
      <c r="F51" s="27"/>
      <c r="G51" s="74"/>
      <c r="H51" s="27"/>
      <c r="I51" s="27"/>
      <c r="J51" s="27"/>
      <c r="K51" s="27"/>
      <c r="L51" s="27"/>
      <c r="M51" s="27"/>
      <c r="N51" s="27"/>
      <c r="O51" s="27"/>
      <c r="P51" s="27"/>
      <c r="Q51" s="27"/>
      <c r="R51" s="27"/>
      <c r="S51" s="27"/>
      <c r="W51" s="27">
        <v>12</v>
      </c>
      <c r="X51" s="76" t="str">
        <f t="shared" si="1"/>
        <v/>
      </c>
      <c r="Y51" s="27"/>
      <c r="Z51" s="27">
        <f t="shared" si="0"/>
        <v>1</v>
      </c>
      <c r="AA51" s="27">
        <f>IF(AB51="",0,IFERROR(IF(VLOOKUP(AB51,AB$38:AB50,1,0)&gt;0,0,0),1))</f>
        <v>0</v>
      </c>
      <c r="AB51" s="76">
        <f>IF(DATOS!J15=X$39,DATOS!C15,"")</f>
        <v>0</v>
      </c>
      <c r="AC51" s="27"/>
      <c r="AD51" s="27"/>
      <c r="AE51" s="27"/>
    </row>
    <row r="52" spans="1:47">
      <c r="A52" s="27"/>
      <c r="B52" s="27"/>
      <c r="C52" s="27"/>
      <c r="D52" s="27"/>
      <c r="E52" s="27"/>
      <c r="F52" s="27"/>
      <c r="G52" s="27"/>
      <c r="H52" s="27"/>
      <c r="I52" s="27"/>
      <c r="J52" s="27"/>
      <c r="K52" s="27"/>
      <c r="L52" s="27"/>
      <c r="M52" s="27"/>
      <c r="N52" s="27"/>
      <c r="O52" s="27"/>
      <c r="P52" s="27"/>
      <c r="Q52" s="27"/>
      <c r="R52" s="27"/>
      <c r="S52" s="27"/>
      <c r="T52" s="12" t="s">
        <v>10452</v>
      </c>
      <c r="U52" s="12" t="s">
        <v>10456</v>
      </c>
      <c r="V52" s="12"/>
      <c r="W52" s="27">
        <v>13</v>
      </c>
      <c r="X52" s="76" t="str">
        <f t="shared" si="1"/>
        <v/>
      </c>
      <c r="Y52" s="27"/>
      <c r="Z52" s="27">
        <f t="shared" si="0"/>
        <v>1</v>
      </c>
      <c r="AA52" s="27">
        <f>IF(AB52="",0,IFERROR(IF(VLOOKUP(AB52,AB$38:AB51,1,0)&gt;0,0,0),1))</f>
        <v>0</v>
      </c>
      <c r="AB52" s="76">
        <f>IF(DATOS!J16=X$39,DATOS!C16,"")</f>
        <v>0</v>
      </c>
      <c r="AC52" s="27"/>
      <c r="AD52" s="27"/>
      <c r="AE52" s="27"/>
      <c r="AF52" s="12"/>
      <c r="AG52" s="12"/>
      <c r="AH52" s="12"/>
      <c r="AI52" s="12"/>
    </row>
    <row r="53" spans="1:47">
      <c r="A53" s="27"/>
      <c r="B53" s="27"/>
      <c r="C53" s="27"/>
      <c r="D53" s="76"/>
      <c r="E53" s="27"/>
      <c r="F53" s="27"/>
      <c r="G53" s="27"/>
      <c r="H53" s="27"/>
      <c r="I53" s="27"/>
      <c r="J53" s="27"/>
      <c r="K53" s="27"/>
      <c r="L53" s="27"/>
      <c r="M53" s="27"/>
      <c r="N53" s="27"/>
      <c r="O53" s="27"/>
      <c r="P53" s="27"/>
      <c r="Q53" s="27"/>
      <c r="R53" s="27"/>
      <c r="S53" s="27"/>
      <c r="T53" s="12" t="str">
        <f>D43</f>
        <v/>
      </c>
      <c r="U53" s="12" t="str">
        <f>O43</f>
        <v/>
      </c>
      <c r="V53" s="12"/>
      <c r="W53" s="27">
        <v>14</v>
      </c>
      <c r="X53" s="76" t="str">
        <f t="shared" si="1"/>
        <v/>
      </c>
      <c r="Y53" s="27"/>
      <c r="Z53" s="27">
        <f t="shared" si="0"/>
        <v>1</v>
      </c>
      <c r="AA53" s="27">
        <f>IF(AB53="",0,IFERROR(IF(VLOOKUP(AB53,AB$38:AB52,1,0)&gt;0,0,0),1))</f>
        <v>0</v>
      </c>
      <c r="AB53" s="76">
        <f>IF(DATOS!J17=X$39,DATOS!C17,"")</f>
        <v>0</v>
      </c>
      <c r="AC53" s="27"/>
      <c r="AD53" s="27"/>
      <c r="AE53" s="27"/>
      <c r="AF53" s="12"/>
      <c r="AG53" s="12"/>
      <c r="AH53" s="12"/>
      <c r="AI53" s="12"/>
    </row>
    <row r="54" spans="1:47">
      <c r="A54" s="27"/>
      <c r="B54" s="27"/>
      <c r="C54" s="27"/>
      <c r="L54" s="27"/>
      <c r="M54" s="27"/>
      <c r="N54" s="27"/>
      <c r="O54" s="27"/>
      <c r="P54" s="27"/>
      <c r="Q54" s="27"/>
      <c r="R54" s="27"/>
      <c r="S54" s="27"/>
      <c r="T54" s="27"/>
      <c r="U54" s="27"/>
      <c r="V54" s="27"/>
      <c r="W54" s="27">
        <v>15</v>
      </c>
      <c r="X54" s="76" t="str">
        <f t="shared" si="1"/>
        <v/>
      </c>
      <c r="Y54" s="27"/>
      <c r="Z54" s="27">
        <f t="shared" si="0"/>
        <v>1</v>
      </c>
      <c r="AA54" s="27">
        <f>IF(AB54="",0,IFERROR(IF(VLOOKUP(AB54,AB$38:AB53,1,0)&gt;0,0,0),1))</f>
        <v>0</v>
      </c>
      <c r="AB54" s="76">
        <f>IF(DATOS!J18=X$39,DATOS!C18,"")</f>
        <v>0</v>
      </c>
      <c r="AC54" s="27"/>
      <c r="AD54" s="27"/>
      <c r="AE54" s="27"/>
      <c r="AF54" s="12"/>
      <c r="AG54" s="12"/>
      <c r="AH54" s="12"/>
      <c r="AI54" s="12"/>
      <c r="AK54" s="74"/>
      <c r="AL54" s="27"/>
      <c r="AM54" s="74"/>
      <c r="AN54" s="27"/>
      <c r="AO54" s="27"/>
      <c r="AP54" s="27"/>
      <c r="AQ54" s="27"/>
      <c r="AR54" s="27"/>
      <c r="AS54" s="27"/>
      <c r="AT54" s="27"/>
      <c r="AU54" s="27"/>
    </row>
    <row r="55" spans="1:47">
      <c r="A55" s="75"/>
      <c r="B55" s="27"/>
      <c r="C55" s="27"/>
      <c r="L55" s="27"/>
      <c r="M55" s="27"/>
      <c r="N55" s="27"/>
      <c r="O55" s="27"/>
      <c r="P55" s="27"/>
      <c r="Q55" s="27"/>
      <c r="R55" s="27"/>
      <c r="S55" s="27"/>
      <c r="T55" s="27"/>
      <c r="U55" s="27"/>
      <c r="V55" s="27"/>
      <c r="W55" s="27">
        <v>16</v>
      </c>
      <c r="X55" s="76" t="str">
        <f t="shared" si="1"/>
        <v/>
      </c>
      <c r="Y55" s="27"/>
      <c r="Z55" s="27">
        <f t="shared" si="0"/>
        <v>1</v>
      </c>
      <c r="AA55" s="27">
        <f>IF(AB55="",0,IFERROR(IF(VLOOKUP(AB55,AB$38:AB54,1,0)&gt;0,0,0),1))</f>
        <v>0</v>
      </c>
      <c r="AB55" s="76">
        <f>IF(DATOS!J19=X$39,DATOS!C19,"")</f>
        <v>0</v>
      </c>
      <c r="AC55" s="27"/>
      <c r="AD55" s="27"/>
      <c r="AE55" s="27"/>
      <c r="AF55" s="12"/>
      <c r="AG55" s="12"/>
      <c r="AH55" s="12"/>
      <c r="AI55" s="12"/>
      <c r="AK55" s="74"/>
      <c r="AL55" s="27"/>
      <c r="AM55" s="74"/>
      <c r="AN55" s="27"/>
      <c r="AO55" s="27"/>
      <c r="AP55" s="27"/>
      <c r="AQ55" s="27"/>
      <c r="AR55" s="27"/>
      <c r="AS55" s="27"/>
      <c r="AT55" s="27"/>
      <c r="AU55" s="27"/>
    </row>
    <row r="56" spans="1:47">
      <c r="L56" s="27"/>
      <c r="M56" s="27"/>
      <c r="N56" s="27"/>
      <c r="O56" s="27"/>
      <c r="P56" s="27"/>
      <c r="Q56" s="27"/>
      <c r="R56" s="27"/>
      <c r="S56" s="27"/>
      <c r="T56" s="27"/>
      <c r="U56" s="27"/>
      <c r="V56" s="27"/>
      <c r="W56" s="27">
        <v>17</v>
      </c>
      <c r="X56" s="76" t="str">
        <f t="shared" si="1"/>
        <v/>
      </c>
      <c r="Y56" s="27"/>
      <c r="Z56" s="27">
        <f t="shared" si="0"/>
        <v>1</v>
      </c>
      <c r="AA56" s="27">
        <f>IF(AB56="",0,IFERROR(IF(VLOOKUP(AB56,AB$38:AB55,1,0)&gt;0,0,0),1))</f>
        <v>0</v>
      </c>
      <c r="AB56" s="76">
        <f>IF(DATOS!J20=X$39,DATOS!C20,"")</f>
        <v>0</v>
      </c>
      <c r="AC56" s="27"/>
      <c r="AD56" s="27"/>
      <c r="AE56" s="27"/>
      <c r="AF56" s="12"/>
      <c r="AG56" s="12"/>
      <c r="AH56" s="12"/>
      <c r="AI56" s="12"/>
    </row>
    <row r="57" spans="1:47">
      <c r="D57" s="74"/>
      <c r="E57" s="74"/>
      <c r="F57" s="27"/>
      <c r="G57" s="74"/>
      <c r="H57" s="27"/>
      <c r="I57" s="27"/>
      <c r="J57" s="27"/>
      <c r="K57" s="27"/>
      <c r="L57" s="27"/>
      <c r="M57" s="27"/>
      <c r="N57" s="27"/>
      <c r="O57" s="27"/>
      <c r="P57" s="27"/>
      <c r="Q57" s="27"/>
      <c r="R57" s="27"/>
      <c r="S57" s="27"/>
      <c r="T57" s="27"/>
      <c r="U57" s="27"/>
      <c r="V57" s="27"/>
      <c r="W57" s="27">
        <v>18</v>
      </c>
      <c r="X57" s="76" t="str">
        <f t="shared" si="1"/>
        <v/>
      </c>
      <c r="Y57" s="27"/>
      <c r="Z57" s="27">
        <f t="shared" si="0"/>
        <v>1</v>
      </c>
      <c r="AA57" s="27">
        <f>IF(AB57="",0,IFERROR(IF(VLOOKUP(AB57,AB$38:AB56,1,0)&gt;0,0,0),1))</f>
        <v>0</v>
      </c>
      <c r="AB57" s="76">
        <f>IF(DATOS!J21=X$39,DATOS!C21,"")</f>
        <v>0</v>
      </c>
      <c r="AC57" s="27"/>
      <c r="AD57" s="27"/>
      <c r="AE57" s="27"/>
      <c r="AF57" s="12"/>
      <c r="AG57" s="12"/>
      <c r="AH57" s="12"/>
      <c r="AI57" s="12"/>
    </row>
    <row r="58" spans="1:47">
      <c r="D58" s="74"/>
      <c r="E58" s="74"/>
      <c r="F58" s="27"/>
      <c r="G58" s="74"/>
      <c r="H58" s="74"/>
      <c r="I58" s="27"/>
      <c r="J58" s="27"/>
      <c r="K58" s="27"/>
      <c r="L58" s="27"/>
      <c r="M58" s="27"/>
      <c r="N58" s="27"/>
      <c r="O58" s="27"/>
      <c r="P58" s="27"/>
      <c r="Q58" s="27"/>
      <c r="R58" s="27"/>
      <c r="S58" s="27"/>
      <c r="T58" s="27"/>
      <c r="U58" s="27"/>
      <c r="V58" s="27"/>
      <c r="W58" s="27">
        <v>19</v>
      </c>
      <c r="X58" s="76" t="str">
        <f t="shared" si="1"/>
        <v/>
      </c>
      <c r="Y58" s="27"/>
      <c r="Z58" s="27">
        <f t="shared" si="0"/>
        <v>1</v>
      </c>
      <c r="AA58" s="27">
        <f>IF(AB58="",0,IFERROR(IF(VLOOKUP(AB58,AB$38:AB57,1,0)&gt;0,0,0),1))</f>
        <v>0</v>
      </c>
      <c r="AB58" s="76">
        <f>IF(DATOS!J22=X$39,DATOS!C22,"")</f>
        <v>0</v>
      </c>
      <c r="AC58" s="27"/>
      <c r="AD58" s="27"/>
      <c r="AE58" s="27"/>
      <c r="AR58" s="27"/>
      <c r="AS58" s="27"/>
    </row>
    <row r="59" spans="1:47">
      <c r="D59" s="78"/>
      <c r="E59" s="157"/>
      <c r="F59" s="157"/>
      <c r="G59" s="157"/>
      <c r="H59" s="74"/>
      <c r="I59" s="27"/>
      <c r="J59" s="157"/>
      <c r="K59" s="157"/>
      <c r="L59" s="157"/>
      <c r="M59" s="157"/>
      <c r="N59" s="77"/>
      <c r="O59" s="158"/>
      <c r="P59" s="158"/>
      <c r="Q59" s="158"/>
      <c r="R59" s="27"/>
      <c r="S59" s="27" t="str">
        <f t="shared" ref="S59:S88" si="2">IF(H59="","","S/n")</f>
        <v/>
      </c>
      <c r="T59" s="27"/>
      <c r="U59" s="27"/>
      <c r="V59" s="27"/>
      <c r="W59" s="27">
        <v>20</v>
      </c>
      <c r="X59" s="76" t="str">
        <f t="shared" si="1"/>
        <v/>
      </c>
      <c r="Y59" s="27"/>
      <c r="Z59" s="27">
        <f t="shared" si="0"/>
        <v>1</v>
      </c>
      <c r="AA59" s="27">
        <f>IF(AB59="",0,IFERROR(IF(VLOOKUP(AB59,AB$38:AB58,1,0)&gt;0,0,0),1))</f>
        <v>0</v>
      </c>
      <c r="AB59" s="76">
        <f>IF(DATOS!J23=X$39,DATOS!C23,"")</f>
        <v>0</v>
      </c>
      <c r="AC59" s="27"/>
      <c r="AD59" s="27"/>
      <c r="AE59" s="27"/>
      <c r="AR59" s="27"/>
      <c r="AS59" s="27"/>
    </row>
    <row r="60" spans="1:47">
      <c r="D60" s="78"/>
      <c r="E60" s="157"/>
      <c r="F60" s="157"/>
      <c r="G60" s="157"/>
      <c r="H60" s="74"/>
      <c r="I60" s="27"/>
      <c r="J60" s="157"/>
      <c r="K60" s="157"/>
      <c r="L60" s="157"/>
      <c r="M60" s="157"/>
      <c r="N60" s="77"/>
      <c r="O60" s="158"/>
      <c r="P60" s="158"/>
      <c r="Q60" s="158"/>
      <c r="R60" s="27"/>
      <c r="S60" s="27" t="str">
        <f t="shared" si="2"/>
        <v/>
      </c>
      <c r="T60" s="27"/>
      <c r="U60" s="27"/>
      <c r="V60" s="27"/>
      <c r="W60" s="27">
        <v>21</v>
      </c>
      <c r="X60" s="76" t="str">
        <f t="shared" si="1"/>
        <v/>
      </c>
      <c r="Y60" s="27"/>
      <c r="Z60" s="27">
        <f t="shared" si="0"/>
        <v>1</v>
      </c>
      <c r="AA60" s="27">
        <f>IF(AB60="",0,IFERROR(IF(VLOOKUP(AB60,AB$38:AB59,1,0)&gt;0,0,0),1))</f>
        <v>0</v>
      </c>
      <c r="AB60" s="76">
        <f>IF(DATOS!J24=X$39,DATOS!C24,"")</f>
        <v>0</v>
      </c>
      <c r="AC60" s="27"/>
      <c r="AD60" s="27"/>
      <c r="AE60" s="27"/>
      <c r="AR60" s="27"/>
      <c r="AS60" s="27"/>
    </row>
    <row r="61" spans="1:47">
      <c r="D61" s="78"/>
      <c r="E61" s="157"/>
      <c r="F61" s="157"/>
      <c r="G61" s="157"/>
      <c r="H61" s="74"/>
      <c r="I61" s="27"/>
      <c r="J61" s="157"/>
      <c r="K61" s="157"/>
      <c r="L61" s="157"/>
      <c r="M61" s="157"/>
      <c r="N61" s="77"/>
      <c r="O61" s="158"/>
      <c r="P61" s="158"/>
      <c r="Q61" s="158"/>
      <c r="R61" s="27"/>
      <c r="S61" s="27" t="str">
        <f t="shared" si="2"/>
        <v/>
      </c>
      <c r="T61" s="27"/>
      <c r="U61" s="27"/>
      <c r="V61" s="27"/>
      <c r="W61" s="27">
        <v>22</v>
      </c>
      <c r="X61" s="16" t="str">
        <f t="shared" si="1"/>
        <v/>
      </c>
      <c r="Z61">
        <f t="shared" si="0"/>
        <v>1</v>
      </c>
      <c r="AA61">
        <f>IF(AB61="",0,IFERROR(IF(VLOOKUP(AB61,AB$38:AB60,1,0)&gt;0,0,0),1))</f>
        <v>0</v>
      </c>
      <c r="AB61" s="16">
        <f>IF(DATOS!J25=X$39,DATOS!C25,"")</f>
        <v>0</v>
      </c>
      <c r="AR61" s="27"/>
      <c r="AS61" s="27"/>
    </row>
    <row r="62" spans="1:47">
      <c r="D62" s="78"/>
      <c r="E62" s="157"/>
      <c r="F62" s="157"/>
      <c r="G62" s="157"/>
      <c r="H62" s="74"/>
      <c r="I62" s="27"/>
      <c r="J62" s="157"/>
      <c r="K62" s="157"/>
      <c r="L62" s="157"/>
      <c r="M62" s="157"/>
      <c r="N62" s="77"/>
      <c r="O62" s="158"/>
      <c r="P62" s="158"/>
      <c r="Q62" s="158"/>
      <c r="R62" s="27"/>
      <c r="S62" s="27" t="str">
        <f t="shared" si="2"/>
        <v/>
      </c>
      <c r="W62">
        <v>23</v>
      </c>
      <c r="X62" s="16" t="str">
        <f t="shared" si="1"/>
        <v/>
      </c>
      <c r="Z62">
        <f t="shared" si="0"/>
        <v>1</v>
      </c>
      <c r="AA62">
        <f>IF(AB62="",0,IFERROR(IF(VLOOKUP(AB62,AB$38:AB61,1,0)&gt;0,0,0),1))</f>
        <v>0</v>
      </c>
      <c r="AB62" s="16">
        <f>IF(DATOS!J26=X$39,DATOS!C26,"")</f>
        <v>0</v>
      </c>
      <c r="AR62" s="27"/>
      <c r="AS62" s="27"/>
    </row>
    <row r="63" spans="1:47">
      <c r="D63" s="78"/>
      <c r="E63" s="157"/>
      <c r="F63" s="157"/>
      <c r="G63" s="157"/>
      <c r="H63" s="74"/>
      <c r="I63" s="27"/>
      <c r="J63" s="157"/>
      <c r="K63" s="157"/>
      <c r="L63" s="157"/>
      <c r="M63" s="157"/>
      <c r="N63" s="77"/>
      <c r="O63" s="158"/>
      <c r="P63" s="158"/>
      <c r="Q63" s="158"/>
      <c r="R63" s="27"/>
      <c r="S63" s="27" t="str">
        <f t="shared" si="2"/>
        <v/>
      </c>
      <c r="W63">
        <v>24</v>
      </c>
      <c r="X63" s="16" t="str">
        <f t="shared" si="1"/>
        <v/>
      </c>
      <c r="Z63">
        <f t="shared" si="0"/>
        <v>1</v>
      </c>
      <c r="AA63">
        <f>IF(AB63="",0,IFERROR(IF(VLOOKUP(AB63,AB$38:AB62,1,0)&gt;0,0,0),1))</f>
        <v>0</v>
      </c>
      <c r="AB63" s="16">
        <f>IF(DATOS!J27=X$39,DATOS!C27,"")</f>
        <v>0</v>
      </c>
      <c r="AR63" s="27"/>
      <c r="AS63" s="27"/>
    </row>
    <row r="64" spans="1:47">
      <c r="D64" s="78"/>
      <c r="E64" s="157"/>
      <c r="F64" s="157"/>
      <c r="G64" s="157"/>
      <c r="H64" s="74"/>
      <c r="I64" s="27"/>
      <c r="J64" s="157"/>
      <c r="K64" s="157"/>
      <c r="L64" s="157"/>
      <c r="M64" s="157"/>
      <c r="N64" s="77"/>
      <c r="O64" s="158"/>
      <c r="P64" s="158"/>
      <c r="Q64" s="158"/>
      <c r="R64" s="27"/>
      <c r="S64" s="27" t="str">
        <f t="shared" si="2"/>
        <v/>
      </c>
      <c r="W64">
        <v>25</v>
      </c>
      <c r="X64" s="16" t="str">
        <f t="shared" si="1"/>
        <v/>
      </c>
      <c r="Z64">
        <f t="shared" si="0"/>
        <v>1</v>
      </c>
      <c r="AA64">
        <f>IF(AB64="",0,IFERROR(IF(VLOOKUP(AB64,AB$38:AB63,1,0)&gt;0,0,0),1))</f>
        <v>0</v>
      </c>
      <c r="AB64" s="16">
        <f>IF(DATOS!J28=X$39,DATOS!C28,"")</f>
        <v>0</v>
      </c>
      <c r="AR64" s="27"/>
      <c r="AS64" s="27"/>
    </row>
    <row r="65" spans="4:72">
      <c r="D65" s="78"/>
      <c r="E65" s="157"/>
      <c r="F65" s="157"/>
      <c r="G65" s="157"/>
      <c r="H65" s="74"/>
      <c r="I65" s="27"/>
      <c r="J65" s="157"/>
      <c r="K65" s="157"/>
      <c r="L65" s="157"/>
      <c r="M65" s="157"/>
      <c r="N65" s="77"/>
      <c r="O65" s="158"/>
      <c r="P65" s="158"/>
      <c r="Q65" s="158"/>
      <c r="R65" s="27"/>
      <c r="S65" s="27" t="str">
        <f t="shared" si="2"/>
        <v/>
      </c>
      <c r="T65" s="27"/>
      <c r="U65" s="27"/>
      <c r="V65" s="27"/>
      <c r="W65" s="27">
        <v>26</v>
      </c>
      <c r="X65" s="16" t="str">
        <f t="shared" si="1"/>
        <v/>
      </c>
      <c r="Z65">
        <f t="shared" si="0"/>
        <v>1</v>
      </c>
      <c r="AA65">
        <f>IF(AB65="",0,IFERROR(IF(VLOOKUP(AB65,AB$38:AB64,1,0)&gt;0,0,0),1))</f>
        <v>0</v>
      </c>
      <c r="AB65" s="16">
        <f>IF(DATOS!J29=X$39,DATOS!C29,"")</f>
        <v>0</v>
      </c>
      <c r="AR65" s="27"/>
      <c r="AS65" s="27"/>
    </row>
    <row r="66" spans="4:72">
      <c r="D66" s="78"/>
      <c r="E66" s="157"/>
      <c r="F66" s="157"/>
      <c r="G66" s="157"/>
      <c r="H66" s="74"/>
      <c r="I66" s="27"/>
      <c r="J66" s="157"/>
      <c r="K66" s="157"/>
      <c r="L66" s="157"/>
      <c r="M66" s="157"/>
      <c r="N66" s="77"/>
      <c r="O66" s="158"/>
      <c r="P66" s="158"/>
      <c r="Q66" s="158"/>
      <c r="R66" s="27"/>
      <c r="S66" s="27" t="str">
        <f t="shared" si="2"/>
        <v/>
      </c>
      <c r="T66" s="27"/>
      <c r="U66" s="27"/>
      <c r="V66" s="27"/>
      <c r="W66" s="27">
        <v>27</v>
      </c>
      <c r="X66" s="16" t="str">
        <f t="shared" si="1"/>
        <v/>
      </c>
      <c r="Z66">
        <f t="shared" si="0"/>
        <v>1</v>
      </c>
      <c r="AA66">
        <f>IF(AB66="",0,IFERROR(IF(VLOOKUP(AB66,AB$38:AB65,1,0)&gt;0,0,0),1))</f>
        <v>0</v>
      </c>
      <c r="AB66" s="16">
        <f>IF(DATOS!J30=X$39,DATOS!C30,"")</f>
        <v>0</v>
      </c>
      <c r="AQ66" s="27"/>
      <c r="AR66" s="27"/>
      <c r="AS66" s="27"/>
      <c r="AT66" s="27"/>
      <c r="AU66" s="27"/>
      <c r="AV66" s="27"/>
      <c r="AW66" s="27"/>
      <c r="AX66" s="27"/>
      <c r="AY66" s="27"/>
      <c r="AZ66" s="27"/>
      <c r="BA66" s="27"/>
      <c r="BB66" s="27"/>
      <c r="BC66" s="27"/>
      <c r="BD66" s="27"/>
      <c r="BE66" s="27"/>
      <c r="BF66" s="27"/>
      <c r="BG66" s="27"/>
      <c r="BH66" s="27"/>
      <c r="BI66" s="27"/>
      <c r="BJ66" s="27"/>
      <c r="BK66" s="27"/>
      <c r="BL66" s="27"/>
      <c r="BM66" s="27"/>
      <c r="BN66" s="27"/>
      <c r="BO66" s="27"/>
      <c r="BP66" s="27"/>
      <c r="BQ66" s="27"/>
      <c r="BR66" s="27"/>
      <c r="BS66" s="27"/>
      <c r="BT66" s="27"/>
    </row>
    <row r="67" spans="4:72">
      <c r="D67" s="78"/>
      <c r="E67" s="157"/>
      <c r="F67" s="157"/>
      <c r="G67" s="157"/>
      <c r="H67" s="74"/>
      <c r="I67" s="27"/>
      <c r="J67" s="157"/>
      <c r="K67" s="157"/>
      <c r="L67" s="157"/>
      <c r="M67" s="157"/>
      <c r="N67" s="77"/>
      <c r="O67" s="158"/>
      <c r="P67" s="158"/>
      <c r="Q67" s="158"/>
      <c r="R67" s="27"/>
      <c r="S67" s="27" t="str">
        <f t="shared" si="2"/>
        <v/>
      </c>
      <c r="T67" s="27"/>
      <c r="U67" s="27"/>
      <c r="V67" s="27"/>
      <c r="W67" s="27">
        <v>28</v>
      </c>
      <c r="X67" s="16" t="str">
        <f t="shared" si="1"/>
        <v/>
      </c>
      <c r="Z67">
        <f t="shared" si="0"/>
        <v>1</v>
      </c>
      <c r="AA67">
        <f>IF(AB67="",0,IFERROR(IF(VLOOKUP(AB67,AB$38:AB66,1,0)&gt;0,0,0),1))</f>
        <v>0</v>
      </c>
      <c r="AB67" s="16">
        <f>IF(DATOS!J31=X$39,DATOS!C31,"")</f>
        <v>0</v>
      </c>
      <c r="AQ67" s="27"/>
      <c r="AR67" s="27"/>
      <c r="AS67" s="27"/>
      <c r="AT67" s="27"/>
      <c r="AU67" s="27"/>
      <c r="AV67" s="27"/>
      <c r="AW67" s="27"/>
      <c r="AX67" s="27"/>
      <c r="AY67" s="27"/>
      <c r="AZ67" s="27"/>
      <c r="BA67" s="27"/>
      <c r="BB67" s="27"/>
      <c r="BC67" s="27"/>
      <c r="BD67" s="27"/>
      <c r="BE67" s="27"/>
      <c r="BF67" s="27"/>
      <c r="BG67" s="27"/>
      <c r="BH67" s="27"/>
      <c r="BI67" s="27"/>
      <c r="BJ67" s="27"/>
      <c r="BK67" s="27"/>
      <c r="BL67" s="27"/>
      <c r="BM67" s="27"/>
      <c r="BN67" s="27"/>
      <c r="BO67" s="27"/>
      <c r="BP67" s="27"/>
      <c r="BQ67" s="27"/>
      <c r="BR67" s="27"/>
      <c r="BS67" s="27"/>
      <c r="BT67" s="27"/>
    </row>
    <row r="68" spans="4:72">
      <c r="D68" s="78"/>
      <c r="E68" s="157"/>
      <c r="F68" s="157"/>
      <c r="G68" s="157"/>
      <c r="H68" s="74"/>
      <c r="I68" s="27"/>
      <c r="J68" s="157"/>
      <c r="K68" s="157"/>
      <c r="L68" s="157"/>
      <c r="M68" s="157"/>
      <c r="N68" s="77"/>
      <c r="O68" s="158"/>
      <c r="P68" s="158"/>
      <c r="Q68" s="158"/>
      <c r="R68" s="27"/>
      <c r="S68" s="27" t="str">
        <f t="shared" si="2"/>
        <v/>
      </c>
      <c r="T68" s="27"/>
      <c r="U68" s="27"/>
      <c r="V68" s="27"/>
      <c r="W68" s="27">
        <v>29</v>
      </c>
      <c r="X68" s="16" t="str">
        <f t="shared" si="1"/>
        <v/>
      </c>
      <c r="Z68">
        <f t="shared" si="0"/>
        <v>1</v>
      </c>
      <c r="AA68">
        <f>IF(AB68="",0,IFERROR(IF(VLOOKUP(AB68,AB$38:AB67,1,0)&gt;0,0,0),1))</f>
        <v>0</v>
      </c>
      <c r="AB68" s="16">
        <f>IF(DATOS!J32=X$39,DATOS!C32,"")</f>
        <v>0</v>
      </c>
      <c r="AQ68" s="27"/>
      <c r="AR68" s="27"/>
      <c r="AS68" s="27"/>
      <c r="AT68" s="27"/>
      <c r="AU68" s="27"/>
      <c r="AV68" s="27"/>
      <c r="AW68" s="27"/>
      <c r="AX68" s="27"/>
      <c r="AY68" s="27"/>
      <c r="AZ68" s="27"/>
      <c r="BA68" s="27"/>
      <c r="BB68" s="27"/>
      <c r="BC68" s="27"/>
      <c r="BD68" s="27"/>
      <c r="BE68" s="27"/>
      <c r="BF68" s="27"/>
      <c r="BG68" s="27"/>
      <c r="BH68" s="27"/>
      <c r="BI68" s="27"/>
      <c r="BJ68" s="27"/>
      <c r="BK68" s="27"/>
      <c r="BL68" s="27"/>
      <c r="BM68" s="27"/>
      <c r="BN68" s="27"/>
      <c r="BO68" s="27"/>
      <c r="BP68" s="27"/>
      <c r="BQ68" s="27"/>
      <c r="BR68" s="27"/>
      <c r="BS68" s="27"/>
      <c r="BT68" s="27"/>
    </row>
    <row r="69" spans="4:72">
      <c r="D69" s="78"/>
      <c r="E69" s="157"/>
      <c r="F69" s="157"/>
      <c r="G69" s="157"/>
      <c r="H69" s="74"/>
      <c r="I69" s="27"/>
      <c r="J69" s="157"/>
      <c r="K69" s="157"/>
      <c r="L69" s="157"/>
      <c r="M69" s="157"/>
      <c r="N69" s="77"/>
      <c r="O69" s="158"/>
      <c r="P69" s="158"/>
      <c r="Q69" s="158"/>
      <c r="R69" s="27"/>
      <c r="S69" s="27" t="str">
        <f t="shared" si="2"/>
        <v/>
      </c>
      <c r="T69" s="27"/>
      <c r="U69" s="27"/>
      <c r="V69" s="27"/>
      <c r="W69" s="27">
        <v>30</v>
      </c>
      <c r="X69" s="16" t="str">
        <f t="shared" si="1"/>
        <v/>
      </c>
      <c r="Z69">
        <f t="shared" si="0"/>
        <v>1</v>
      </c>
      <c r="AA69">
        <f>IF(AB69="",0,IFERROR(IF(VLOOKUP(AB69,AB$38:AB68,1,0)&gt;0,0,0),1))</f>
        <v>0</v>
      </c>
      <c r="AB69" s="16">
        <f>IF(DATOS!J33=X$39,DATOS!C33,"")</f>
        <v>0</v>
      </c>
      <c r="AQ69" s="27"/>
      <c r="AR69" s="27"/>
      <c r="AS69" s="27"/>
      <c r="AT69" s="27"/>
      <c r="AU69" s="27"/>
      <c r="AV69" s="27"/>
      <c r="AW69" s="27"/>
      <c r="AX69" s="27"/>
      <c r="AY69" s="27"/>
      <c r="AZ69" s="27"/>
      <c r="BA69" s="27"/>
      <c r="BB69" s="27"/>
      <c r="BC69" s="27"/>
      <c r="BD69" s="27"/>
      <c r="BE69" s="27"/>
      <c r="BF69" s="27"/>
      <c r="BG69" s="27"/>
      <c r="BH69" s="27"/>
      <c r="BI69" s="27"/>
      <c r="BJ69" s="27"/>
      <c r="BK69" s="27"/>
      <c r="BL69" s="27"/>
      <c r="BM69" s="27"/>
      <c r="BN69" s="27"/>
      <c r="BO69" s="27"/>
      <c r="BP69" s="27"/>
      <c r="BQ69" s="27"/>
      <c r="BR69" s="27"/>
      <c r="BS69" s="27"/>
      <c r="BT69" s="27"/>
    </row>
    <row r="70" spans="4:72">
      <c r="D70" s="78"/>
      <c r="E70" s="157"/>
      <c r="F70" s="157"/>
      <c r="G70" s="157"/>
      <c r="H70" s="74"/>
      <c r="I70" s="27"/>
      <c r="J70" s="157"/>
      <c r="K70" s="157"/>
      <c r="L70" s="157"/>
      <c r="M70" s="157"/>
      <c r="N70" s="77"/>
      <c r="O70" s="158"/>
      <c r="P70" s="158"/>
      <c r="Q70" s="158"/>
      <c r="R70" s="27"/>
      <c r="S70" s="27" t="str">
        <f t="shared" si="2"/>
        <v/>
      </c>
      <c r="T70" s="27"/>
      <c r="U70" s="27"/>
      <c r="V70" s="27"/>
      <c r="W70" s="27">
        <v>31</v>
      </c>
      <c r="X70" s="16" t="str">
        <f t="shared" si="1"/>
        <v/>
      </c>
      <c r="Z70">
        <f t="shared" si="0"/>
        <v>1</v>
      </c>
      <c r="AA70">
        <f>IF(AB70="",0,IFERROR(IF(VLOOKUP(AB70,AB$38:AB69,1,0)&gt;0,0,0),1))</f>
        <v>0</v>
      </c>
      <c r="AB70" s="16">
        <f>IF(DATOS!J34=X$39,DATOS!C34,"")</f>
        <v>0</v>
      </c>
      <c r="AQ70" s="27"/>
      <c r="AR70" s="27"/>
      <c r="AS70" s="27"/>
      <c r="AT70" s="27"/>
      <c r="AU70" s="27"/>
      <c r="AV70" s="27"/>
      <c r="AW70" s="27"/>
      <c r="AX70" s="27"/>
      <c r="AY70" s="27"/>
      <c r="AZ70" s="27"/>
      <c r="BA70" s="27"/>
      <c r="BB70" s="27"/>
      <c r="BC70" s="27"/>
      <c r="BD70" s="27"/>
      <c r="BE70" s="27"/>
      <c r="BF70" s="27"/>
      <c r="BG70" s="27"/>
      <c r="BH70" s="27"/>
      <c r="BI70" s="27"/>
      <c r="BJ70" s="27"/>
      <c r="BK70" s="27"/>
      <c r="BL70" s="27"/>
      <c r="BM70" s="27"/>
      <c r="BN70" s="27"/>
      <c r="BO70" s="27"/>
      <c r="BP70" s="27"/>
      <c r="BQ70" s="27"/>
      <c r="BR70" s="27"/>
      <c r="BS70" s="27"/>
      <c r="BT70" s="27"/>
    </row>
    <row r="71" spans="4:72">
      <c r="D71" s="78"/>
      <c r="E71" s="157"/>
      <c r="F71" s="157"/>
      <c r="G71" s="157"/>
      <c r="H71" s="74"/>
      <c r="I71" s="27"/>
      <c r="J71" s="157"/>
      <c r="K71" s="157"/>
      <c r="L71" s="157"/>
      <c r="M71" s="157"/>
      <c r="N71" s="77"/>
      <c r="O71" s="158"/>
      <c r="P71" s="158"/>
      <c r="Q71" s="158"/>
      <c r="R71" s="27"/>
      <c r="S71" s="27" t="str">
        <f t="shared" si="2"/>
        <v/>
      </c>
      <c r="T71" s="27"/>
      <c r="U71" s="27"/>
      <c r="V71" s="27"/>
      <c r="W71" s="27">
        <v>32</v>
      </c>
      <c r="X71" s="16" t="str">
        <f t="shared" si="1"/>
        <v/>
      </c>
      <c r="Z71">
        <f t="shared" si="0"/>
        <v>1</v>
      </c>
      <c r="AA71">
        <f>IF(AB71="",0,IFERROR(IF(VLOOKUP(AB71,AB$38:AB70,1,0)&gt;0,0,0),1))</f>
        <v>0</v>
      </c>
      <c r="AB71" s="16">
        <f>IF(DATOS!J35=X$39,DATOS!C35,"")</f>
        <v>0</v>
      </c>
      <c r="AQ71" s="27"/>
      <c r="AR71" s="27"/>
      <c r="AS71" s="27"/>
      <c r="AT71" s="27"/>
      <c r="AU71" s="27"/>
      <c r="AV71" s="27"/>
      <c r="AW71" s="27"/>
      <c r="AX71" s="27"/>
      <c r="AY71" s="27"/>
      <c r="AZ71" s="27"/>
      <c r="BA71" s="27"/>
      <c r="BB71" s="27"/>
      <c r="BC71" s="27"/>
      <c r="BD71" s="27"/>
      <c r="BE71" s="27"/>
      <c r="BF71" s="27"/>
      <c r="BG71" s="27"/>
      <c r="BH71" s="27"/>
      <c r="BI71" s="27"/>
      <c r="BJ71" s="27"/>
      <c r="BK71" s="27"/>
      <c r="BL71" s="27"/>
      <c r="BM71" s="27"/>
      <c r="BN71" s="27"/>
      <c r="BO71" s="27"/>
      <c r="BP71" s="27"/>
      <c r="BQ71" s="27"/>
      <c r="BR71" s="27"/>
      <c r="BS71" s="27"/>
      <c r="BT71" s="27"/>
    </row>
    <row r="72" spans="4:72">
      <c r="D72" s="78"/>
      <c r="E72" s="157"/>
      <c r="F72" s="157"/>
      <c r="G72" s="157"/>
      <c r="H72" s="74"/>
      <c r="I72" s="27"/>
      <c r="J72" s="157"/>
      <c r="K72" s="157"/>
      <c r="L72" s="157"/>
      <c r="M72" s="157"/>
      <c r="N72" s="77"/>
      <c r="O72" s="158"/>
      <c r="P72" s="158"/>
      <c r="Q72" s="158"/>
      <c r="R72" s="27"/>
      <c r="S72" s="27" t="str">
        <f t="shared" si="2"/>
        <v/>
      </c>
      <c r="T72" s="27"/>
      <c r="U72" s="27"/>
      <c r="V72" s="27"/>
      <c r="W72" s="27">
        <v>33</v>
      </c>
      <c r="X72" s="16" t="str">
        <f t="shared" si="1"/>
        <v/>
      </c>
      <c r="Z72">
        <f t="shared" si="0"/>
        <v>1</v>
      </c>
      <c r="AA72">
        <f>IF(AB72="",0,IFERROR(IF(VLOOKUP(AB72,AB$38:AB71,1,0)&gt;0,0,0),1))</f>
        <v>0</v>
      </c>
      <c r="AB72" s="16">
        <f>IF(DATOS!J36=X$39,DATOS!C36,"")</f>
        <v>0</v>
      </c>
      <c r="AQ72" s="27"/>
      <c r="AR72" s="27"/>
      <c r="AS72" s="27"/>
      <c r="AT72" s="27"/>
      <c r="AU72" s="27"/>
      <c r="AV72" s="27"/>
      <c r="AW72" s="27"/>
      <c r="AX72" s="27"/>
      <c r="AY72" s="27"/>
      <c r="AZ72" s="27"/>
      <c r="BA72" s="27"/>
      <c r="BB72" s="27"/>
      <c r="BC72" s="27"/>
      <c r="BD72" s="27"/>
      <c r="BE72" s="27"/>
      <c r="BF72" s="27"/>
      <c r="BG72" s="27"/>
      <c r="BH72" s="27"/>
      <c r="BI72" s="27"/>
      <c r="BJ72" s="27"/>
      <c r="BK72" s="27"/>
      <c r="BL72" s="27"/>
      <c r="BM72" s="27"/>
      <c r="BN72" s="27"/>
      <c r="BO72" s="27"/>
      <c r="BP72" s="27"/>
      <c r="BQ72" s="27"/>
      <c r="BR72" s="27"/>
      <c r="BS72" s="27"/>
      <c r="BT72" s="27"/>
    </row>
    <row r="73" spans="4:72">
      <c r="D73" s="78"/>
      <c r="E73" s="157"/>
      <c r="F73" s="157"/>
      <c r="G73" s="157"/>
      <c r="H73" s="74"/>
      <c r="I73" s="27"/>
      <c r="J73" s="157"/>
      <c r="K73" s="157"/>
      <c r="L73" s="157"/>
      <c r="M73" s="157"/>
      <c r="N73" s="77"/>
      <c r="O73" s="158"/>
      <c r="P73" s="158"/>
      <c r="Q73" s="158"/>
      <c r="R73" s="27"/>
      <c r="S73" s="27" t="str">
        <f t="shared" si="2"/>
        <v/>
      </c>
      <c r="T73" s="27"/>
      <c r="U73" s="27"/>
      <c r="V73" s="27"/>
      <c r="W73" s="27">
        <v>34</v>
      </c>
      <c r="X73" s="16" t="str">
        <f t="shared" si="1"/>
        <v/>
      </c>
      <c r="Z73">
        <f t="shared" si="0"/>
        <v>1</v>
      </c>
      <c r="AA73">
        <f>IF(AB73="",0,IFERROR(IF(VLOOKUP(AB73,AB$38:AB72,1,0)&gt;0,0,0),1))</f>
        <v>0</v>
      </c>
      <c r="AB73" s="16">
        <f>IF(DATOS!J37=X$39,DATOS!C37,"")</f>
        <v>0</v>
      </c>
      <c r="AQ73" s="27"/>
      <c r="AR73" s="27"/>
      <c r="AS73" s="27"/>
      <c r="AT73" s="27"/>
      <c r="AU73" s="27"/>
      <c r="AV73" s="27"/>
      <c r="AW73" s="27"/>
      <c r="AX73" s="27"/>
      <c r="AY73" s="27"/>
      <c r="AZ73" s="27"/>
      <c r="BA73" s="27"/>
      <c r="BB73" s="27"/>
      <c r="BC73" s="27"/>
      <c r="BD73" s="27"/>
      <c r="BE73" s="27"/>
      <c r="BF73" s="27"/>
      <c r="BG73" s="27"/>
      <c r="BH73" s="27"/>
      <c r="BI73" s="27"/>
      <c r="BJ73" s="27"/>
      <c r="BK73" s="27"/>
      <c r="BL73" s="27"/>
      <c r="BM73" s="27"/>
      <c r="BN73" s="27"/>
      <c r="BO73" s="27"/>
      <c r="BP73" s="27"/>
      <c r="BQ73" s="27"/>
      <c r="BR73" s="27"/>
      <c r="BS73" s="27"/>
      <c r="BT73" s="27"/>
    </row>
    <row r="74" spans="4:72">
      <c r="D74" s="78"/>
      <c r="E74" s="157"/>
      <c r="F74" s="157"/>
      <c r="G74" s="157"/>
      <c r="H74" s="74"/>
      <c r="I74" s="27"/>
      <c r="J74" s="157"/>
      <c r="K74" s="157"/>
      <c r="L74" s="157"/>
      <c r="M74" s="157"/>
      <c r="N74" s="77"/>
      <c r="O74" s="158"/>
      <c r="P74" s="158"/>
      <c r="Q74" s="158"/>
      <c r="R74" s="27"/>
      <c r="S74" s="27" t="str">
        <f t="shared" si="2"/>
        <v/>
      </c>
      <c r="T74" s="27"/>
      <c r="U74" s="27"/>
      <c r="V74" s="27"/>
      <c r="W74" s="27">
        <v>35</v>
      </c>
      <c r="X74" s="16" t="str">
        <f t="shared" si="1"/>
        <v/>
      </c>
      <c r="Z74">
        <f t="shared" si="0"/>
        <v>1</v>
      </c>
      <c r="AA74">
        <f>IF(AB74="",0,IFERROR(IF(VLOOKUP(AB74,AB$38:AB73,1,0)&gt;0,0,0),1))</f>
        <v>0</v>
      </c>
      <c r="AB74" s="16">
        <f>IF(DATOS!J38=X$39,DATOS!C38,"")</f>
        <v>0</v>
      </c>
      <c r="AQ74" s="27"/>
      <c r="AR74" s="27"/>
      <c r="AS74" s="27"/>
      <c r="AT74" s="27"/>
      <c r="AU74" s="27"/>
      <c r="AV74" s="27"/>
      <c r="AW74" s="27"/>
      <c r="AX74" s="27"/>
      <c r="AY74" s="27"/>
      <c r="AZ74" s="27"/>
      <c r="BA74" s="27"/>
      <c r="BB74" s="27"/>
      <c r="BC74" s="27"/>
      <c r="BD74" s="27"/>
      <c r="BE74" s="27"/>
      <c r="BF74" s="27"/>
      <c r="BG74" s="27"/>
      <c r="BH74" s="27"/>
      <c r="BI74" s="27"/>
      <c r="BJ74" s="27"/>
      <c r="BK74" s="27"/>
      <c r="BL74" s="27"/>
      <c r="BM74" s="27"/>
      <c r="BN74" s="27"/>
      <c r="BO74" s="27"/>
      <c r="BP74" s="27"/>
      <c r="BQ74" s="27"/>
      <c r="BR74" s="27"/>
      <c r="BS74" s="27"/>
      <c r="BT74" s="27"/>
    </row>
    <row r="75" spans="4:72">
      <c r="D75" s="78"/>
      <c r="E75" s="157"/>
      <c r="F75" s="157"/>
      <c r="G75" s="157"/>
      <c r="H75" s="74"/>
      <c r="I75" s="27"/>
      <c r="J75" s="157"/>
      <c r="K75" s="157"/>
      <c r="L75" s="157"/>
      <c r="M75" s="157"/>
      <c r="N75" s="77"/>
      <c r="O75" s="158"/>
      <c r="P75" s="158"/>
      <c r="Q75" s="158"/>
      <c r="R75" s="27"/>
      <c r="S75" s="27" t="str">
        <f t="shared" si="2"/>
        <v/>
      </c>
      <c r="T75" s="27"/>
      <c r="U75" s="27"/>
      <c r="V75" s="27"/>
      <c r="W75" s="27">
        <v>36</v>
      </c>
      <c r="X75" s="16" t="str">
        <f t="shared" si="1"/>
        <v/>
      </c>
      <c r="Z75">
        <f t="shared" si="0"/>
        <v>1</v>
      </c>
      <c r="AA75">
        <f>IF(AB75="",0,IFERROR(IF(VLOOKUP(AB75,AB$38:AB74,1,0)&gt;0,0,0),1))</f>
        <v>0</v>
      </c>
      <c r="AB75" s="16">
        <f>IF(DATOS!J39=X$39,DATOS!C39,"")</f>
        <v>0</v>
      </c>
      <c r="AQ75" s="27"/>
      <c r="AR75" s="27"/>
      <c r="AS75" s="27"/>
      <c r="AT75" s="27"/>
      <c r="AU75" s="27"/>
      <c r="AV75" s="27"/>
      <c r="AW75" s="27"/>
      <c r="AX75" s="27"/>
      <c r="AY75" s="27"/>
      <c r="AZ75" s="27"/>
      <c r="BA75" s="27"/>
      <c r="BB75" s="27"/>
      <c r="BC75" s="27"/>
      <c r="BD75" s="27"/>
      <c r="BE75" s="27"/>
      <c r="BF75" s="27"/>
      <c r="BG75" s="27"/>
      <c r="BH75" s="27"/>
      <c r="BI75" s="27"/>
      <c r="BJ75" s="27"/>
      <c r="BK75" s="27"/>
      <c r="BL75" s="27"/>
      <c r="BM75" s="27"/>
      <c r="BN75" s="27"/>
      <c r="BO75" s="27"/>
      <c r="BP75" s="27"/>
      <c r="BQ75" s="27"/>
      <c r="BR75" s="27"/>
      <c r="BS75" s="27"/>
      <c r="BT75" s="27"/>
    </row>
    <row r="76" spans="4:72">
      <c r="D76" s="78"/>
      <c r="E76" s="157"/>
      <c r="F76" s="157"/>
      <c r="G76" s="157"/>
      <c r="H76" s="74"/>
      <c r="I76" s="27"/>
      <c r="J76" s="157"/>
      <c r="K76" s="157"/>
      <c r="L76" s="157"/>
      <c r="M76" s="157"/>
      <c r="N76" s="77"/>
      <c r="O76" s="158"/>
      <c r="P76" s="158"/>
      <c r="Q76" s="158"/>
      <c r="R76" s="27"/>
      <c r="S76" s="27" t="str">
        <f t="shared" si="2"/>
        <v/>
      </c>
      <c r="T76" s="27"/>
      <c r="U76" s="27"/>
      <c r="V76" s="27"/>
      <c r="W76" s="27">
        <v>37</v>
      </c>
      <c r="X76" s="16" t="str">
        <f t="shared" si="1"/>
        <v/>
      </c>
      <c r="Z76">
        <f t="shared" si="0"/>
        <v>1</v>
      </c>
      <c r="AA76">
        <f>IF(AB76="",0,IFERROR(IF(VLOOKUP(AB76,AB$38:AB75,1,0)&gt;0,0,0),1))</f>
        <v>0</v>
      </c>
      <c r="AB76" s="16">
        <f>IF(DATOS!J40=X$39,DATOS!C40,"")</f>
        <v>0</v>
      </c>
      <c r="AQ76" s="27"/>
      <c r="AR76" s="27"/>
      <c r="AS76" s="27"/>
      <c r="AT76" s="27"/>
      <c r="AU76" s="27"/>
      <c r="AV76" s="27"/>
      <c r="AW76" s="27"/>
      <c r="AX76" s="27"/>
      <c r="AY76" s="27"/>
      <c r="AZ76" s="27"/>
      <c r="BA76" s="27"/>
      <c r="BB76" s="27"/>
      <c r="BC76" s="27"/>
      <c r="BD76" s="27"/>
      <c r="BE76" s="27"/>
      <c r="BF76" s="27"/>
      <c r="BG76" s="27"/>
      <c r="BH76" s="27"/>
      <c r="BI76" s="27"/>
      <c r="BJ76" s="27"/>
      <c r="BK76" s="27"/>
      <c r="BL76" s="27"/>
      <c r="BM76" s="27"/>
      <c r="BN76" s="27"/>
      <c r="BO76" s="27"/>
      <c r="BP76" s="27"/>
      <c r="BQ76" s="27"/>
      <c r="BR76" s="27"/>
      <c r="BS76" s="27"/>
      <c r="BT76" s="27"/>
    </row>
    <row r="77" spans="4:72">
      <c r="D77" s="78"/>
      <c r="E77" s="157"/>
      <c r="F77" s="157"/>
      <c r="G77" s="157"/>
      <c r="H77" s="74"/>
      <c r="I77" s="27"/>
      <c r="J77" s="157"/>
      <c r="K77" s="157"/>
      <c r="L77" s="157"/>
      <c r="M77" s="157"/>
      <c r="N77" s="77"/>
      <c r="O77" s="158"/>
      <c r="P77" s="158"/>
      <c r="Q77" s="158"/>
      <c r="R77" s="27"/>
      <c r="S77" s="27" t="str">
        <f t="shared" si="2"/>
        <v/>
      </c>
      <c r="T77" s="27"/>
      <c r="U77" s="27"/>
      <c r="V77" s="27"/>
      <c r="W77" s="27">
        <v>38</v>
      </c>
      <c r="X77" s="16" t="str">
        <f t="shared" si="1"/>
        <v/>
      </c>
      <c r="Z77">
        <f t="shared" si="0"/>
        <v>1</v>
      </c>
      <c r="AA77">
        <f>IF(AB77="",0,IFERROR(IF(VLOOKUP(AB77,AB$38:AB76,1,0)&gt;0,0,0),1))</f>
        <v>0</v>
      </c>
      <c r="AB77" s="16">
        <f>IF(DATOS!J41=X$39,DATOS!C41,"")</f>
        <v>0</v>
      </c>
      <c r="AQ77" s="27"/>
      <c r="AR77" s="27"/>
      <c r="AS77" s="27"/>
      <c r="AT77" s="27"/>
      <c r="AU77" s="27"/>
      <c r="AV77" s="27"/>
      <c r="AW77" s="27"/>
      <c r="AX77" s="27"/>
      <c r="AY77" s="27"/>
      <c r="AZ77" s="27"/>
      <c r="BA77" s="27"/>
      <c r="BB77" s="27"/>
      <c r="BC77" s="27"/>
      <c r="BD77" s="27"/>
      <c r="BE77" s="27"/>
      <c r="BF77" s="27"/>
      <c r="BG77" s="27"/>
      <c r="BH77" s="27"/>
      <c r="BI77" s="27"/>
      <c r="BJ77" s="27"/>
      <c r="BK77" s="27"/>
      <c r="BL77" s="27"/>
      <c r="BM77" s="27"/>
      <c r="BN77" s="27"/>
      <c r="BO77" s="27"/>
      <c r="BP77" s="27"/>
      <c r="BQ77" s="27"/>
      <c r="BR77" s="27"/>
      <c r="BS77" s="27"/>
      <c r="BT77" s="27"/>
    </row>
    <row r="78" spans="4:72">
      <c r="D78" s="78"/>
      <c r="E78" s="157"/>
      <c r="F78" s="157"/>
      <c r="G78" s="157"/>
      <c r="H78" s="74"/>
      <c r="I78" s="27"/>
      <c r="J78" s="157"/>
      <c r="K78" s="157"/>
      <c r="L78" s="157"/>
      <c r="M78" s="157"/>
      <c r="N78" s="77"/>
      <c r="O78" s="158"/>
      <c r="P78" s="158"/>
      <c r="Q78" s="158"/>
      <c r="R78" s="27"/>
      <c r="S78" s="27" t="str">
        <f t="shared" si="2"/>
        <v/>
      </c>
      <c r="T78" s="27"/>
      <c r="U78" s="27"/>
      <c r="V78" s="27"/>
      <c r="W78" s="27">
        <v>39</v>
      </c>
      <c r="X78" s="16" t="str">
        <f t="shared" si="1"/>
        <v/>
      </c>
      <c r="Z78">
        <f t="shared" si="0"/>
        <v>1</v>
      </c>
      <c r="AA78">
        <f>IF(AB78="",0,IFERROR(IF(VLOOKUP(AB78,AB$38:AB77,1,0)&gt;0,0,0),1))</f>
        <v>0</v>
      </c>
      <c r="AB78" s="16">
        <f>IF(DATOS!J42=X$39,DATOS!C42,"")</f>
        <v>0</v>
      </c>
      <c r="AQ78" s="27"/>
      <c r="AR78" s="27"/>
      <c r="AS78" s="27"/>
      <c r="AT78" s="27"/>
      <c r="AU78" s="27"/>
      <c r="AV78" s="27"/>
      <c r="AW78" s="27"/>
      <c r="AX78" s="27"/>
      <c r="AY78" s="27"/>
      <c r="AZ78" s="27"/>
      <c r="BA78" s="27"/>
      <c r="BB78" s="27"/>
      <c r="BC78" s="27"/>
      <c r="BD78" s="27"/>
      <c r="BE78" s="27"/>
      <c r="BF78" s="27"/>
      <c r="BG78" s="27"/>
      <c r="BH78" s="27"/>
      <c r="BI78" s="27"/>
      <c r="BJ78" s="27"/>
      <c r="BK78" s="27"/>
      <c r="BL78" s="27"/>
      <c r="BM78" s="27"/>
      <c r="BN78" s="27"/>
      <c r="BO78" s="27"/>
      <c r="BP78" s="27"/>
      <c r="BQ78" s="27"/>
      <c r="BR78" s="27"/>
      <c r="BS78" s="27"/>
      <c r="BT78" s="27"/>
    </row>
    <row r="79" spans="4:72">
      <c r="D79" s="78"/>
      <c r="E79" s="157"/>
      <c r="F79" s="157"/>
      <c r="G79" s="157"/>
      <c r="H79" s="74"/>
      <c r="I79" s="27"/>
      <c r="J79" s="157"/>
      <c r="K79" s="157"/>
      <c r="L79" s="157"/>
      <c r="M79" s="157"/>
      <c r="N79" s="77"/>
      <c r="O79" s="158"/>
      <c r="P79" s="158"/>
      <c r="Q79" s="158"/>
      <c r="R79" s="27"/>
      <c r="S79" s="27" t="str">
        <f t="shared" si="2"/>
        <v/>
      </c>
      <c r="T79" s="27"/>
      <c r="U79" s="27"/>
      <c r="V79" s="27"/>
      <c r="W79" s="27">
        <v>40</v>
      </c>
      <c r="X79" s="16" t="str">
        <f t="shared" si="1"/>
        <v/>
      </c>
      <c r="Z79">
        <f t="shared" si="0"/>
        <v>1</v>
      </c>
      <c r="AA79">
        <f>IF(AB79="",0,IFERROR(IF(VLOOKUP(AB79,AB$38:AB78,1,0)&gt;0,0,0),1))</f>
        <v>0</v>
      </c>
      <c r="AB79" s="16">
        <f>IF(DATOS!J43=X$39,DATOS!C43,"")</f>
        <v>0</v>
      </c>
      <c r="AQ79" s="27"/>
      <c r="AR79" s="27"/>
      <c r="AS79" s="27"/>
      <c r="AT79" s="27"/>
      <c r="AU79" s="27"/>
      <c r="AV79" s="27"/>
      <c r="AW79" s="27"/>
      <c r="AX79" s="27"/>
      <c r="AY79" s="27"/>
      <c r="AZ79" s="27"/>
      <c r="BA79" s="27"/>
      <c r="BB79" s="27"/>
      <c r="BC79" s="27"/>
      <c r="BD79" s="27"/>
      <c r="BE79" s="27"/>
      <c r="BF79" s="27"/>
      <c r="BG79" s="27"/>
      <c r="BH79" s="27"/>
      <c r="BI79" s="27"/>
      <c r="BJ79" s="27"/>
      <c r="BK79" s="27"/>
      <c r="BL79" s="27"/>
      <c r="BM79" s="27"/>
      <c r="BN79" s="27"/>
      <c r="BO79" s="27"/>
      <c r="BP79" s="27"/>
      <c r="BQ79" s="27"/>
      <c r="BR79" s="27"/>
      <c r="BS79" s="27"/>
      <c r="BT79" s="27"/>
    </row>
    <row r="80" spans="4:72">
      <c r="D80" s="74"/>
      <c r="E80" s="157"/>
      <c r="F80" s="157"/>
      <c r="G80" s="157"/>
      <c r="H80" s="74"/>
      <c r="I80" s="27"/>
      <c r="J80" s="157"/>
      <c r="K80" s="157"/>
      <c r="L80" s="157"/>
      <c r="M80" s="157"/>
      <c r="N80" s="77"/>
      <c r="O80" s="158"/>
      <c r="P80" s="158"/>
      <c r="Q80" s="158"/>
      <c r="R80" s="27"/>
      <c r="S80" s="27" t="str">
        <f t="shared" si="2"/>
        <v/>
      </c>
      <c r="T80" s="27"/>
      <c r="U80" s="27"/>
      <c r="V80" s="27"/>
      <c r="W80" s="27">
        <v>41</v>
      </c>
      <c r="X80" s="16" t="str">
        <f t="shared" ref="X80:X85" si="3">IFERROR(VLOOKUP(W80,Z$38:AB$3370,3,0),"")</f>
        <v/>
      </c>
      <c r="Z80">
        <f t="shared" ref="Z80:Z85" si="4">Z79+AA80</f>
        <v>1</v>
      </c>
      <c r="AA80">
        <f>IF(AB80="",0,IFERROR(IF(VLOOKUP(AB80,AB$38:AB79,1,0)&gt;0,0,0),1))</f>
        <v>0</v>
      </c>
      <c r="AB80" s="16">
        <f>IF(DATOS!J44=X$39,DATOS!C44,"")</f>
        <v>0</v>
      </c>
      <c r="AQ80" s="27"/>
      <c r="AR80" s="27"/>
      <c r="AS80" s="27"/>
      <c r="AT80" s="27"/>
      <c r="AU80" s="27"/>
      <c r="AV80" s="27"/>
      <c r="AW80" s="27"/>
      <c r="AX80" s="27"/>
      <c r="AY80" s="27"/>
      <c r="AZ80" s="27"/>
      <c r="BA80" s="27"/>
      <c r="BB80" s="27"/>
      <c r="BC80" s="27"/>
      <c r="BD80" s="27"/>
      <c r="BE80" s="27"/>
      <c r="BF80" s="27"/>
      <c r="BG80" s="27"/>
      <c r="BH80" s="27"/>
      <c r="BI80" s="27"/>
      <c r="BJ80" s="27"/>
      <c r="BK80" s="27"/>
      <c r="BL80" s="27"/>
      <c r="BM80" s="27"/>
      <c r="BN80" s="27"/>
      <c r="BO80" s="27"/>
      <c r="BP80" s="27"/>
      <c r="BQ80" s="27"/>
      <c r="BR80" s="27"/>
      <c r="BS80" s="27"/>
      <c r="BT80" s="27"/>
    </row>
    <row r="81" spans="4:72">
      <c r="D81" s="74"/>
      <c r="E81" s="157"/>
      <c r="F81" s="157"/>
      <c r="G81" s="157"/>
      <c r="H81" s="74"/>
      <c r="I81" s="27"/>
      <c r="J81" s="157"/>
      <c r="K81" s="157"/>
      <c r="L81" s="157"/>
      <c r="M81" s="157"/>
      <c r="N81" s="77"/>
      <c r="O81" s="158"/>
      <c r="P81" s="158"/>
      <c r="Q81" s="158"/>
      <c r="R81" s="27"/>
      <c r="S81" s="27" t="str">
        <f t="shared" si="2"/>
        <v/>
      </c>
      <c r="T81" s="27"/>
      <c r="U81" s="27"/>
      <c r="V81" s="27"/>
      <c r="W81" s="27">
        <v>42</v>
      </c>
      <c r="X81" s="16" t="str">
        <f t="shared" si="3"/>
        <v/>
      </c>
      <c r="Z81">
        <f t="shared" si="4"/>
        <v>1</v>
      </c>
      <c r="AA81">
        <f>IF(AB81="",0,IFERROR(IF(VLOOKUP(AB81,AB$38:AB80,1,0)&gt;0,0,0),1))</f>
        <v>0</v>
      </c>
      <c r="AB81" s="16">
        <f>IF(DATOS!J45=X$39,DATOS!C45,"")</f>
        <v>0</v>
      </c>
      <c r="AQ81" s="27"/>
      <c r="AR81" s="27"/>
      <c r="AS81" s="27"/>
      <c r="AT81" s="27"/>
      <c r="AU81" s="27"/>
      <c r="AV81" s="27"/>
      <c r="AW81" s="27"/>
      <c r="AX81" s="27"/>
      <c r="AY81" s="27"/>
      <c r="AZ81" s="27"/>
      <c r="BA81" s="27"/>
      <c r="BB81" s="27"/>
      <c r="BC81" s="27"/>
      <c r="BD81" s="27"/>
      <c r="BE81" s="27"/>
      <c r="BF81" s="27"/>
      <c r="BG81" s="27"/>
      <c r="BH81" s="27"/>
      <c r="BI81" s="27"/>
      <c r="BJ81" s="27"/>
      <c r="BK81" s="27"/>
      <c r="BL81" s="27"/>
      <c r="BM81" s="27"/>
      <c r="BN81" s="27"/>
      <c r="BO81" s="27"/>
      <c r="BP81" s="27"/>
      <c r="BQ81" s="27"/>
      <c r="BR81" s="27"/>
      <c r="BS81" s="27"/>
      <c r="BT81" s="27"/>
    </row>
    <row r="82" spans="4:72">
      <c r="D82" s="74"/>
      <c r="E82" s="157"/>
      <c r="F82" s="157"/>
      <c r="G82" s="157"/>
      <c r="H82" s="74"/>
      <c r="I82" s="27"/>
      <c r="J82" s="157"/>
      <c r="K82" s="157"/>
      <c r="L82" s="157"/>
      <c r="M82" s="157"/>
      <c r="N82" s="77"/>
      <c r="O82" s="158"/>
      <c r="P82" s="158"/>
      <c r="Q82" s="158"/>
      <c r="R82" s="27"/>
      <c r="S82" s="27" t="str">
        <f t="shared" si="2"/>
        <v/>
      </c>
      <c r="T82" s="27"/>
      <c r="U82" s="27"/>
      <c r="V82" s="27"/>
      <c r="W82" s="27">
        <v>43</v>
      </c>
      <c r="X82" s="16" t="str">
        <f t="shared" si="3"/>
        <v/>
      </c>
      <c r="Z82">
        <f t="shared" si="4"/>
        <v>1</v>
      </c>
      <c r="AA82">
        <f>IF(AB82="",0,IFERROR(IF(VLOOKUP(AB82,AB$38:AB81,1,0)&gt;0,0,0),1))</f>
        <v>0</v>
      </c>
      <c r="AB82" s="16">
        <f>IF(DATOS!J46=X$39,DATOS!C46,"")</f>
        <v>0</v>
      </c>
      <c r="AQ82" s="27"/>
      <c r="AR82" s="27"/>
      <c r="AS82" s="27"/>
      <c r="AT82" s="27"/>
      <c r="AU82" s="27"/>
      <c r="AV82" s="27"/>
      <c r="AW82" s="27"/>
      <c r="AX82" s="27"/>
      <c r="AY82" s="27"/>
      <c r="AZ82" s="27"/>
      <c r="BA82" s="27"/>
      <c r="BB82" s="27"/>
      <c r="BC82" s="27"/>
      <c r="BD82" s="27"/>
      <c r="BE82" s="27"/>
      <c r="BF82" s="27"/>
      <c r="BG82" s="27"/>
      <c r="BH82" s="27"/>
      <c r="BI82" s="27"/>
      <c r="BJ82" s="27"/>
      <c r="BK82" s="27"/>
      <c r="BL82" s="27"/>
      <c r="BM82" s="27"/>
      <c r="BN82" s="27"/>
      <c r="BO82" s="27"/>
      <c r="BP82" s="27"/>
      <c r="BQ82" s="27"/>
      <c r="BR82" s="27"/>
      <c r="BS82" s="27"/>
      <c r="BT82" s="27"/>
    </row>
    <row r="83" spans="4:72">
      <c r="D83" s="74"/>
      <c r="E83" s="157"/>
      <c r="F83" s="157"/>
      <c r="G83" s="157"/>
      <c r="H83" s="74"/>
      <c r="I83" s="27"/>
      <c r="J83" s="157"/>
      <c r="K83" s="157"/>
      <c r="L83" s="157"/>
      <c r="M83" s="157"/>
      <c r="N83" s="77"/>
      <c r="O83" s="158"/>
      <c r="P83" s="158"/>
      <c r="Q83" s="158"/>
      <c r="R83" s="27"/>
      <c r="S83" s="27" t="str">
        <f t="shared" si="2"/>
        <v/>
      </c>
      <c r="T83" s="27"/>
      <c r="U83" s="27"/>
      <c r="V83" s="27"/>
      <c r="W83" s="27">
        <v>44</v>
      </c>
      <c r="X83" s="16" t="str">
        <f t="shared" si="3"/>
        <v/>
      </c>
      <c r="Z83">
        <f t="shared" si="4"/>
        <v>1</v>
      </c>
      <c r="AA83">
        <f>IF(AB83="",0,IFERROR(IF(VLOOKUP(AB83,AB$38:AB82,1,0)&gt;0,0,0),1))</f>
        <v>0</v>
      </c>
      <c r="AB83" s="16">
        <f>IF(DATOS!J47=X$39,DATOS!C47,"")</f>
        <v>0</v>
      </c>
      <c r="AQ83" s="27"/>
      <c r="AR83" s="27"/>
      <c r="AS83" s="27"/>
      <c r="AT83" s="27"/>
      <c r="AU83" s="27"/>
      <c r="AV83" s="27"/>
      <c r="AW83" s="27"/>
      <c r="AX83" s="27"/>
      <c r="AY83" s="27"/>
      <c r="AZ83" s="27"/>
      <c r="BA83" s="27"/>
      <c r="BB83" s="27"/>
      <c r="BC83" s="27"/>
      <c r="BD83" s="27"/>
      <c r="BE83" s="27"/>
      <c r="BF83" s="27"/>
      <c r="BG83" s="27"/>
      <c r="BH83" s="27"/>
      <c r="BI83" s="27"/>
      <c r="BJ83" s="27"/>
      <c r="BK83" s="27"/>
      <c r="BL83" s="27"/>
      <c r="BM83" s="27"/>
      <c r="BN83" s="27"/>
      <c r="BO83" s="27"/>
      <c r="BP83" s="27"/>
      <c r="BQ83" s="27"/>
      <c r="BR83" s="27"/>
      <c r="BS83" s="27"/>
      <c r="BT83" s="27"/>
    </row>
    <row r="84" spans="4:72">
      <c r="D84" s="74"/>
      <c r="E84" s="157"/>
      <c r="F84" s="157"/>
      <c r="G84" s="157"/>
      <c r="H84" s="74"/>
      <c r="I84" s="27"/>
      <c r="J84" s="157"/>
      <c r="K84" s="157"/>
      <c r="L84" s="157"/>
      <c r="M84" s="157"/>
      <c r="N84" s="77"/>
      <c r="O84" s="158"/>
      <c r="P84" s="158"/>
      <c r="Q84" s="158"/>
      <c r="R84" s="27"/>
      <c r="S84" s="27" t="str">
        <f t="shared" si="2"/>
        <v/>
      </c>
      <c r="T84" s="27"/>
      <c r="U84" s="27"/>
      <c r="V84" s="27"/>
      <c r="W84" s="27">
        <v>45</v>
      </c>
      <c r="X84" s="16" t="str">
        <f t="shared" si="3"/>
        <v/>
      </c>
      <c r="Z84">
        <f t="shared" si="4"/>
        <v>1</v>
      </c>
      <c r="AA84">
        <f>IF(AB84="",0,IFERROR(IF(VLOOKUP(AB84,AB$38:AB83,1,0)&gt;0,0,0),1))</f>
        <v>0</v>
      </c>
      <c r="AB84" s="16">
        <f>IF(DATOS!J48=X$39,DATOS!C48,"")</f>
        <v>0</v>
      </c>
      <c r="AQ84" s="27"/>
      <c r="AR84" s="27"/>
      <c r="AS84" s="27"/>
      <c r="AT84" s="27"/>
      <c r="AU84" s="27"/>
      <c r="AV84" s="27"/>
      <c r="AW84" s="27"/>
      <c r="AX84" s="27"/>
      <c r="AY84" s="27"/>
      <c r="AZ84" s="27"/>
      <c r="BA84" s="27"/>
      <c r="BB84" s="27"/>
      <c r="BC84" s="27"/>
      <c r="BD84" s="27"/>
      <c r="BE84" s="27"/>
      <c r="BF84" s="27"/>
      <c r="BG84" s="27"/>
      <c r="BH84" s="27"/>
      <c r="BI84" s="27"/>
      <c r="BJ84" s="27"/>
      <c r="BK84" s="27"/>
      <c r="BL84" s="27"/>
      <c r="BM84" s="27"/>
      <c r="BN84" s="27"/>
      <c r="BO84" s="27"/>
      <c r="BP84" s="27"/>
      <c r="BQ84" s="27"/>
      <c r="BR84" s="27"/>
      <c r="BS84" s="27"/>
      <c r="BT84" s="27"/>
    </row>
    <row r="85" spans="4:72">
      <c r="D85" s="74"/>
      <c r="E85" s="157"/>
      <c r="F85" s="157"/>
      <c r="G85" s="157"/>
      <c r="H85" s="74"/>
      <c r="I85" s="27"/>
      <c r="J85" s="157"/>
      <c r="K85" s="157"/>
      <c r="L85" s="157"/>
      <c r="M85" s="157"/>
      <c r="N85" s="77"/>
      <c r="O85" s="158"/>
      <c r="P85" s="158"/>
      <c r="Q85" s="158"/>
      <c r="R85" s="27"/>
      <c r="S85" s="27" t="str">
        <f t="shared" si="2"/>
        <v/>
      </c>
      <c r="T85" s="27"/>
      <c r="U85" s="27"/>
      <c r="V85" s="27"/>
      <c r="W85" s="27">
        <v>46</v>
      </c>
      <c r="X85" s="16" t="str">
        <f t="shared" si="3"/>
        <v/>
      </c>
      <c r="Z85">
        <f t="shared" si="4"/>
        <v>1</v>
      </c>
      <c r="AA85">
        <f>IF(AB85="",0,IFERROR(IF(VLOOKUP(AB85,AB$38:AB84,1,0)&gt;0,0,0),1))</f>
        <v>0</v>
      </c>
      <c r="AB85" s="16">
        <f>IF(DATOS!J49=X$39,DATOS!C49,"")</f>
        <v>0</v>
      </c>
      <c r="AQ85" s="27"/>
      <c r="AR85" s="27"/>
      <c r="AS85" s="27"/>
      <c r="AT85" s="27"/>
      <c r="AU85" s="27"/>
      <c r="AV85" s="27"/>
      <c r="AW85" s="27"/>
      <c r="AX85" s="27"/>
      <c r="AY85" s="27"/>
      <c r="AZ85" s="27"/>
      <c r="BA85" s="27"/>
      <c r="BB85" s="27"/>
      <c r="BC85" s="27"/>
      <c r="BD85" s="27"/>
      <c r="BE85" s="27"/>
      <c r="BF85" s="27"/>
      <c r="BG85" s="27"/>
      <c r="BH85" s="27"/>
      <c r="BI85" s="27"/>
      <c r="BJ85" s="27"/>
      <c r="BK85" s="27"/>
      <c r="BL85" s="27"/>
      <c r="BM85" s="27"/>
      <c r="BN85" s="27"/>
      <c r="BO85" s="27"/>
      <c r="BP85" s="27"/>
      <c r="BQ85" s="27"/>
      <c r="BR85" s="27"/>
      <c r="BS85" s="27"/>
      <c r="BT85" s="27"/>
    </row>
    <row r="86" spans="4:72">
      <c r="D86" s="74"/>
      <c r="E86" s="157"/>
      <c r="F86" s="157"/>
      <c r="G86" s="157"/>
      <c r="H86" s="74"/>
      <c r="I86" s="27"/>
      <c r="J86" s="157"/>
      <c r="K86" s="157"/>
      <c r="L86" s="157"/>
      <c r="M86" s="157"/>
      <c r="N86" s="77"/>
      <c r="O86" s="158"/>
      <c r="P86" s="158"/>
      <c r="Q86" s="158"/>
      <c r="R86" s="27"/>
      <c r="S86" s="27" t="str">
        <f t="shared" si="2"/>
        <v/>
      </c>
      <c r="T86" s="27"/>
      <c r="U86" s="27"/>
      <c r="V86" s="27"/>
      <c r="W86" s="27">
        <v>47</v>
      </c>
      <c r="X86" s="16" t="str">
        <f>IFERROR(VLOOKUP(W86,Z$38:AB$3370,3,0),"")</f>
        <v/>
      </c>
      <c r="Z86">
        <f>Z85+AA86</f>
        <v>1</v>
      </c>
      <c r="AA86">
        <f>IF(AB86="",0,IFERROR(IF(VLOOKUP(AB86,AB$38:AB85,1,0)&gt;0,0,0),1))</f>
        <v>0</v>
      </c>
      <c r="AB86" s="16">
        <f>IF(DATOS!J50=X$39,DATOS!C50,"")</f>
        <v>0</v>
      </c>
      <c r="AQ86" s="27"/>
      <c r="AR86" s="27"/>
      <c r="AS86" s="27"/>
      <c r="AT86" s="27"/>
      <c r="AU86" s="27"/>
      <c r="AV86" s="27"/>
      <c r="AW86" s="27"/>
      <c r="AX86" s="27"/>
      <c r="AY86" s="27"/>
      <c r="AZ86" s="27"/>
      <c r="BA86" s="27"/>
      <c r="BB86" s="27"/>
      <c r="BC86" s="27"/>
      <c r="BD86" s="27"/>
      <c r="BE86" s="27"/>
      <c r="BF86" s="27"/>
      <c r="BG86" s="27"/>
      <c r="BH86" s="27"/>
      <c r="BI86" s="27"/>
      <c r="BJ86" s="27"/>
      <c r="BK86" s="27"/>
      <c r="BL86" s="27"/>
      <c r="BM86" s="27"/>
      <c r="BN86" s="27"/>
      <c r="BO86" s="27"/>
      <c r="BP86" s="27"/>
      <c r="BQ86" s="27"/>
      <c r="BR86" s="27"/>
      <c r="BS86" s="27"/>
      <c r="BT86" s="27"/>
    </row>
    <row r="87" spans="4:72">
      <c r="D87" s="74"/>
      <c r="E87" s="157"/>
      <c r="F87" s="157"/>
      <c r="G87" s="157"/>
      <c r="H87" s="74"/>
      <c r="I87" s="27"/>
      <c r="J87" s="157"/>
      <c r="K87" s="157"/>
      <c r="L87" s="157"/>
      <c r="M87" s="157"/>
      <c r="N87" s="77"/>
      <c r="O87" s="158"/>
      <c r="P87" s="158"/>
      <c r="Q87" s="158"/>
      <c r="R87" s="27"/>
      <c r="S87" s="27" t="str">
        <f t="shared" si="2"/>
        <v/>
      </c>
      <c r="T87" s="27"/>
      <c r="U87" s="27"/>
      <c r="V87" s="27"/>
      <c r="W87" s="27">
        <v>48</v>
      </c>
      <c r="X87" s="16" t="str">
        <f>IFERROR(VLOOKUP(W87,Z$38:AB$3370,3,0),"")</f>
        <v/>
      </c>
      <c r="Z87">
        <f>Z86+AA87</f>
        <v>1</v>
      </c>
      <c r="AA87">
        <f>IF(AB87="",0,IFERROR(IF(VLOOKUP(AB87,AB$38:AB86,1,0)&gt;0,0,0),1))</f>
        <v>0</v>
      </c>
      <c r="AB87" s="16">
        <f>IF(DATOS!J51=X$39,DATOS!C51,"")</f>
        <v>0</v>
      </c>
      <c r="AQ87" s="27"/>
      <c r="AR87" s="27"/>
      <c r="AS87" s="27"/>
      <c r="AT87" s="27"/>
      <c r="AU87" s="27"/>
      <c r="AV87" s="27"/>
      <c r="AW87" s="27"/>
      <c r="AX87" s="27"/>
      <c r="AY87" s="27"/>
      <c r="AZ87" s="27"/>
      <c r="BA87" s="27"/>
      <c r="BB87" s="27"/>
      <c r="BC87" s="27"/>
      <c r="BD87" s="27"/>
      <c r="BE87" s="27"/>
      <c r="BF87" s="27"/>
      <c r="BG87" s="27"/>
      <c r="BH87" s="27"/>
      <c r="BI87" s="27"/>
      <c r="BJ87" s="27"/>
      <c r="BK87" s="27"/>
      <c r="BL87" s="27"/>
      <c r="BM87" s="27"/>
      <c r="BN87" s="27"/>
      <c r="BO87" s="27"/>
      <c r="BP87" s="27"/>
      <c r="BQ87" s="27"/>
      <c r="BR87" s="27"/>
      <c r="BS87" s="27"/>
      <c r="BT87" s="27"/>
    </row>
    <row r="88" spans="4:72">
      <c r="D88" s="74"/>
      <c r="E88" s="157"/>
      <c r="F88" s="157"/>
      <c r="G88" s="157"/>
      <c r="H88" s="74"/>
      <c r="I88" s="27"/>
      <c r="J88" s="157"/>
      <c r="K88" s="157"/>
      <c r="L88" s="157"/>
      <c r="M88" s="157"/>
      <c r="N88" s="77"/>
      <c r="O88" s="158"/>
      <c r="P88" s="158"/>
      <c r="Q88" s="158"/>
      <c r="R88" s="27"/>
      <c r="S88" s="27" t="str">
        <f t="shared" si="2"/>
        <v/>
      </c>
      <c r="T88" s="27"/>
      <c r="U88" s="27"/>
      <c r="V88" s="27"/>
      <c r="W88" s="27">
        <v>49</v>
      </c>
      <c r="X88" s="16" t="str">
        <f>IFERROR(VLOOKUP(W88,Z$38:AB$3370,3,0),"")</f>
        <v/>
      </c>
      <c r="Z88">
        <f>Z87+AA88</f>
        <v>1</v>
      </c>
      <c r="AA88">
        <f>IF(AB88="",0,IFERROR(IF(VLOOKUP(AB88,AB$38:AB87,1,0)&gt;0,0,0),1))</f>
        <v>0</v>
      </c>
      <c r="AB88" s="16">
        <f>IF(DATOS!J52=X$39,DATOS!C52,"")</f>
        <v>0</v>
      </c>
      <c r="AQ88" s="27"/>
      <c r="AR88" s="27"/>
      <c r="AS88" s="27"/>
      <c r="AT88" s="27"/>
      <c r="AU88" s="27"/>
      <c r="AV88" s="27"/>
      <c r="AW88" s="27"/>
      <c r="AX88" s="27"/>
      <c r="AY88" s="27"/>
      <c r="AZ88" s="27"/>
      <c r="BA88" s="27"/>
      <c r="BB88" s="27"/>
      <c r="BC88" s="27"/>
      <c r="BD88" s="27"/>
      <c r="BE88" s="27"/>
      <c r="BF88" s="27"/>
      <c r="BG88" s="27"/>
      <c r="BH88" s="27"/>
      <c r="BI88" s="27"/>
      <c r="BJ88" s="27"/>
      <c r="BK88" s="27"/>
      <c r="BL88" s="27"/>
      <c r="BM88" s="27"/>
      <c r="BN88" s="27"/>
      <c r="BO88" s="27"/>
      <c r="BP88" s="27"/>
      <c r="BQ88" s="27"/>
      <c r="BR88" s="27"/>
      <c r="BS88" s="27"/>
      <c r="BT88" s="27"/>
    </row>
    <row r="89" spans="4:72">
      <c r="D89" s="74"/>
      <c r="E89" s="157"/>
      <c r="F89" s="157"/>
      <c r="G89" s="157"/>
      <c r="H89" s="74"/>
      <c r="I89" s="27"/>
      <c r="J89" s="157"/>
      <c r="K89" s="157"/>
      <c r="L89" s="157"/>
      <c r="M89" s="157"/>
      <c r="N89" s="77"/>
      <c r="O89" s="158"/>
      <c r="P89" s="158"/>
      <c r="Q89" s="158"/>
      <c r="R89" s="27"/>
      <c r="S89" s="27" t="str">
        <f>IF(H89="","","S/n")</f>
        <v/>
      </c>
      <c r="T89" s="27"/>
      <c r="U89" s="27"/>
      <c r="V89" s="27"/>
      <c r="W89" s="27">
        <v>50</v>
      </c>
      <c r="X89" s="16" t="str">
        <f>IFERROR(VLOOKUP(W89,Z$38:AB$3370,3,0),"")</f>
        <v/>
      </c>
      <c r="Z89">
        <f>Z88+AA89</f>
        <v>1</v>
      </c>
      <c r="AA89">
        <f>IF(AB89="",0,IFERROR(IF(VLOOKUP(AB89,AB$38:AB88,1,0)&gt;0,0,0),1))</f>
        <v>0</v>
      </c>
      <c r="AB89" s="16">
        <f>IF(DATOS!J53=X$39,DATOS!C53,"")</f>
        <v>0</v>
      </c>
      <c r="AQ89" s="27"/>
      <c r="AR89" s="27"/>
      <c r="AS89" s="27"/>
      <c r="AT89" s="27"/>
      <c r="AU89" s="27"/>
      <c r="AV89" s="27"/>
      <c r="AW89" s="27"/>
      <c r="AX89" s="27"/>
      <c r="AY89" s="27"/>
      <c r="AZ89" s="27"/>
      <c r="BA89" s="27"/>
      <c r="BB89" s="27"/>
      <c r="BC89" s="27"/>
      <c r="BD89" s="27"/>
      <c r="BE89" s="27"/>
      <c r="BF89" s="27"/>
      <c r="BG89" s="27"/>
      <c r="BH89" s="27"/>
      <c r="BI89" s="27"/>
      <c r="BJ89" s="27"/>
      <c r="BK89" s="27"/>
      <c r="BL89" s="27"/>
      <c r="BM89" s="27"/>
      <c r="BN89" s="27"/>
      <c r="BO89" s="27"/>
      <c r="BP89" s="27"/>
      <c r="BQ89" s="27"/>
      <c r="BR89" s="27"/>
      <c r="BS89" s="27"/>
      <c r="BT89" s="27"/>
    </row>
    <row r="90" spans="4:72">
      <c r="D90" s="74"/>
      <c r="E90" s="74"/>
      <c r="F90" s="27"/>
      <c r="G90" s="74"/>
      <c r="H90" s="27"/>
      <c r="I90" s="27"/>
      <c r="J90" s="27"/>
      <c r="K90" s="27"/>
      <c r="L90" s="27"/>
      <c r="M90" s="27"/>
      <c r="N90" s="27"/>
      <c r="O90" s="27"/>
      <c r="P90" s="27"/>
      <c r="Q90" s="27"/>
      <c r="R90" s="27"/>
      <c r="S90" s="27"/>
      <c r="T90" s="27"/>
      <c r="U90" s="27"/>
      <c r="V90" s="27"/>
      <c r="W90" s="27">
        <v>51</v>
      </c>
      <c r="X90" s="16" t="str">
        <f t="shared" si="1"/>
        <v/>
      </c>
      <c r="Z90">
        <f t="shared" si="0"/>
        <v>1</v>
      </c>
      <c r="AA90">
        <f>IF(AB90="",0,IFERROR(IF(VLOOKUP(AB90,AB$38:AB89,1,0)&gt;0,0,0),1))</f>
        <v>0</v>
      </c>
      <c r="AB90" s="16">
        <f>IF(DATOS!J54=X$39,DATOS!C54,"")</f>
        <v>0</v>
      </c>
      <c r="AQ90" s="27"/>
      <c r="AR90" s="27"/>
      <c r="AS90" s="27"/>
      <c r="AT90" s="27"/>
      <c r="AU90" s="27"/>
      <c r="AV90" s="27"/>
      <c r="AW90" s="27"/>
      <c r="AX90" s="27"/>
      <c r="AY90" s="27"/>
      <c r="AZ90" s="27"/>
      <c r="BA90" s="27"/>
      <c r="BB90" s="27"/>
      <c r="BC90" s="27"/>
      <c r="BD90" s="27"/>
      <c r="BE90" s="27"/>
      <c r="BF90" s="27"/>
      <c r="BG90" s="27"/>
      <c r="BH90" s="27"/>
      <c r="BI90" s="27"/>
      <c r="BJ90" s="27"/>
      <c r="BK90" s="27"/>
      <c r="BL90" s="27"/>
      <c r="BM90" s="27"/>
      <c r="BN90" s="27"/>
      <c r="BO90" s="27"/>
      <c r="BP90" s="27"/>
      <c r="BQ90" s="27"/>
      <c r="BR90" s="27"/>
      <c r="BS90" s="27"/>
      <c r="BT90" s="27"/>
    </row>
    <row r="91" spans="4:72">
      <c r="D91" s="74"/>
      <c r="E91" s="74"/>
      <c r="F91" s="27"/>
      <c r="G91" s="74"/>
      <c r="H91" s="27"/>
      <c r="I91" s="27"/>
      <c r="J91" s="27"/>
      <c r="K91" s="27"/>
      <c r="L91" s="27"/>
      <c r="M91" s="27"/>
      <c r="N91" s="27"/>
      <c r="O91" s="27"/>
      <c r="P91" s="27"/>
      <c r="Q91" s="27"/>
      <c r="R91" s="27"/>
      <c r="S91" s="27"/>
      <c r="T91" s="27"/>
      <c r="U91" s="27"/>
      <c r="V91" s="27"/>
      <c r="W91" s="27">
        <v>52</v>
      </c>
      <c r="X91" s="16" t="str">
        <f t="shared" si="1"/>
        <v/>
      </c>
      <c r="Z91">
        <f t="shared" si="0"/>
        <v>1</v>
      </c>
      <c r="AA91">
        <f>IF(AB91="",0,IFERROR(IF(VLOOKUP(AB91,AB$38:AB90,1,0)&gt;0,0,0),1))</f>
        <v>0</v>
      </c>
      <c r="AB91" s="16">
        <f>IF(DATOS!J55=X$39,DATOS!C55,"")</f>
        <v>0</v>
      </c>
      <c r="AQ91" s="27"/>
      <c r="AR91" s="27"/>
      <c r="AS91" s="27"/>
      <c r="AT91" s="27"/>
      <c r="AU91" s="27"/>
      <c r="AV91" s="27"/>
      <c r="AW91" s="27"/>
      <c r="AX91" s="27"/>
      <c r="AY91" s="27"/>
      <c r="AZ91" s="27"/>
      <c r="BA91" s="27"/>
      <c r="BB91" s="27"/>
      <c r="BC91" s="27"/>
      <c r="BD91" s="27"/>
      <c r="BE91" s="27"/>
      <c r="BF91" s="27"/>
      <c r="BG91" s="27"/>
      <c r="BH91" s="27"/>
      <c r="BI91" s="27"/>
      <c r="BJ91" s="27"/>
      <c r="BK91" s="27"/>
      <c r="BL91" s="27"/>
      <c r="BM91" s="27"/>
      <c r="BN91" s="27"/>
      <c r="BO91" s="27"/>
      <c r="BP91" s="27"/>
      <c r="BQ91" s="27"/>
      <c r="BR91" s="27"/>
      <c r="BS91" s="27"/>
      <c r="BT91" s="27"/>
    </row>
    <row r="92" spans="4:72">
      <c r="D92" s="74"/>
      <c r="E92" s="74"/>
      <c r="F92" s="27"/>
      <c r="G92" s="74"/>
      <c r="H92" s="27"/>
      <c r="I92" s="27"/>
      <c r="J92" s="27"/>
      <c r="K92" s="27"/>
      <c r="L92" s="27"/>
      <c r="M92" s="27"/>
      <c r="N92" s="27"/>
      <c r="O92" s="27"/>
      <c r="P92" s="27"/>
      <c r="Q92" s="27"/>
      <c r="R92" s="27"/>
      <c r="S92" s="27"/>
      <c r="T92" s="27"/>
      <c r="U92" s="27"/>
      <c r="V92" s="27"/>
      <c r="W92" s="27">
        <v>53</v>
      </c>
      <c r="X92" s="16" t="str">
        <f t="shared" si="1"/>
        <v/>
      </c>
      <c r="Z92">
        <f t="shared" si="0"/>
        <v>1</v>
      </c>
      <c r="AA92">
        <f>IF(AB92="",0,IFERROR(IF(VLOOKUP(AB92,AB$38:AB91,1,0)&gt;0,0,0),1))</f>
        <v>0</v>
      </c>
      <c r="AB92" s="16">
        <f>IF(DATOS!J56=X$39,DATOS!C56,"")</f>
        <v>0</v>
      </c>
      <c r="AQ92" s="27"/>
      <c r="AR92" s="27"/>
      <c r="AS92" s="27"/>
      <c r="AT92" s="27"/>
      <c r="AU92" s="27"/>
      <c r="AV92" s="27"/>
      <c r="AW92" s="27"/>
      <c r="AX92" s="27"/>
      <c r="AY92" s="27"/>
      <c r="AZ92" s="27"/>
      <c r="BA92" s="27"/>
      <c r="BB92" s="27"/>
      <c r="BC92" s="27"/>
      <c r="BD92" s="27"/>
      <c r="BE92" s="27"/>
      <c r="BF92" s="27"/>
      <c r="BG92" s="27"/>
      <c r="BH92" s="27"/>
      <c r="BI92" s="27"/>
      <c r="BJ92" s="27"/>
      <c r="BK92" s="27"/>
      <c r="BL92" s="27"/>
      <c r="BM92" s="27"/>
      <c r="BN92" s="27"/>
      <c r="BO92" s="27"/>
      <c r="BP92" s="27"/>
      <c r="BQ92" s="27"/>
      <c r="BR92" s="27"/>
      <c r="BS92" s="27"/>
      <c r="BT92" s="27"/>
    </row>
    <row r="93" spans="4:72">
      <c r="D93" s="74"/>
      <c r="E93" s="74"/>
      <c r="F93" s="27"/>
      <c r="G93" s="74"/>
      <c r="H93" s="27"/>
      <c r="I93" s="27"/>
      <c r="J93" s="27"/>
      <c r="K93" s="27"/>
      <c r="L93" s="27"/>
      <c r="M93" s="27"/>
      <c r="N93" s="27"/>
      <c r="O93" s="27"/>
      <c r="P93" s="27"/>
      <c r="Q93" s="27"/>
      <c r="R93" s="27"/>
      <c r="S93" s="27"/>
      <c r="T93" s="27"/>
      <c r="U93" s="27"/>
      <c r="V93" s="27"/>
      <c r="W93" s="27">
        <v>54</v>
      </c>
      <c r="X93" s="16" t="str">
        <f t="shared" si="1"/>
        <v/>
      </c>
      <c r="Z93">
        <f t="shared" si="0"/>
        <v>1</v>
      </c>
      <c r="AA93">
        <f>IF(AB93="",0,IFERROR(IF(VLOOKUP(AB93,AB$38:AB92,1,0)&gt;0,0,0),1))</f>
        <v>0</v>
      </c>
      <c r="AB93" s="16">
        <f>IF(DATOS!J57=X$39,DATOS!C57,"")</f>
        <v>0</v>
      </c>
      <c r="AQ93" s="27"/>
      <c r="AR93" s="27"/>
      <c r="AS93" s="27"/>
      <c r="AT93" s="27"/>
      <c r="AU93" s="27"/>
      <c r="AV93" s="27"/>
      <c r="AW93" s="27"/>
      <c r="AX93" s="27"/>
      <c r="AY93" s="27"/>
      <c r="AZ93" s="27"/>
      <c r="BA93" s="27"/>
      <c r="BB93" s="27"/>
      <c r="BC93" s="27"/>
      <c r="BD93" s="27"/>
      <c r="BE93" s="27"/>
      <c r="BF93" s="27"/>
      <c r="BG93" s="27"/>
      <c r="BH93" s="27"/>
      <c r="BI93" s="27"/>
      <c r="BJ93" s="27"/>
      <c r="BK93" s="27"/>
      <c r="BL93" s="27"/>
      <c r="BM93" s="27"/>
      <c r="BN93" s="27"/>
      <c r="BO93" s="27"/>
      <c r="BP93" s="27"/>
      <c r="BQ93" s="27"/>
      <c r="BR93" s="27"/>
      <c r="BS93" s="27"/>
      <c r="BT93" s="27"/>
    </row>
    <row r="94" spans="4:72">
      <c r="D94" s="74"/>
      <c r="E94" s="74"/>
      <c r="F94" s="27"/>
      <c r="G94" s="74"/>
      <c r="H94" s="27"/>
      <c r="I94" s="27"/>
      <c r="J94" s="27"/>
      <c r="K94" s="27"/>
      <c r="L94" s="27"/>
      <c r="M94" s="27"/>
      <c r="N94" s="27"/>
      <c r="O94" s="27"/>
      <c r="P94" s="27"/>
      <c r="Q94" s="27"/>
      <c r="R94" s="27"/>
      <c r="S94" s="27"/>
      <c r="T94" s="27"/>
      <c r="U94" s="27"/>
      <c r="V94" s="27"/>
      <c r="W94" s="27">
        <v>55</v>
      </c>
      <c r="X94" s="16" t="str">
        <f t="shared" si="1"/>
        <v/>
      </c>
      <c r="Z94">
        <f t="shared" si="0"/>
        <v>1</v>
      </c>
      <c r="AA94">
        <f>IF(AB94="",0,IFERROR(IF(VLOOKUP(AB94,AB$38:AB93,1,0)&gt;0,0,0),1))</f>
        <v>0</v>
      </c>
      <c r="AB94" s="16">
        <f>IF(DATOS!J58=X$39,DATOS!C58,"")</f>
        <v>0</v>
      </c>
      <c r="AQ94" s="27"/>
      <c r="AR94" s="27"/>
      <c r="AS94" s="27"/>
      <c r="AT94" s="27"/>
      <c r="AU94" s="27"/>
      <c r="AV94" s="27"/>
      <c r="AW94" s="27"/>
      <c r="AX94" s="27"/>
      <c r="AY94" s="27"/>
      <c r="AZ94" s="27"/>
      <c r="BA94" s="27"/>
      <c r="BB94" s="27"/>
      <c r="BC94" s="27"/>
      <c r="BD94" s="27"/>
      <c r="BE94" s="27"/>
      <c r="BF94" s="27"/>
      <c r="BG94" s="27"/>
      <c r="BH94" s="27"/>
      <c r="BI94" s="27"/>
      <c r="BJ94" s="27"/>
      <c r="BK94" s="27"/>
      <c r="BL94" s="27"/>
      <c r="BM94" s="27"/>
      <c r="BN94" s="27"/>
      <c r="BO94" s="27"/>
      <c r="BP94" s="27"/>
      <c r="BQ94" s="27"/>
      <c r="BR94" s="27"/>
      <c r="BS94" s="27"/>
      <c r="BT94" s="27"/>
    </row>
    <row r="95" spans="4:72">
      <c r="D95" s="74"/>
      <c r="E95" s="74"/>
      <c r="F95" s="27"/>
      <c r="G95" s="74"/>
      <c r="H95" s="27"/>
      <c r="I95" s="27"/>
      <c r="J95" s="27"/>
      <c r="K95" s="27"/>
      <c r="L95" s="27"/>
      <c r="M95" s="27"/>
      <c r="N95" s="27"/>
      <c r="O95" s="27"/>
      <c r="P95" s="27"/>
      <c r="Q95" s="27"/>
      <c r="R95" s="27"/>
      <c r="S95" s="27"/>
      <c r="T95" s="27"/>
      <c r="U95" s="27"/>
      <c r="V95" s="27"/>
      <c r="W95" s="27">
        <v>56</v>
      </c>
      <c r="X95" s="16" t="str">
        <f t="shared" si="1"/>
        <v/>
      </c>
      <c r="Z95">
        <f t="shared" si="0"/>
        <v>1</v>
      </c>
      <c r="AA95">
        <f>IF(AB95="",0,IFERROR(IF(VLOOKUP(AB95,AB$38:AB94,1,0)&gt;0,0,0),1))</f>
        <v>0</v>
      </c>
      <c r="AB95" s="16">
        <f>IF(DATOS!J59=X$39,DATOS!C59,"")</f>
        <v>0</v>
      </c>
      <c r="AQ95" s="27"/>
      <c r="AR95" s="27"/>
      <c r="AS95" s="27"/>
      <c r="AT95" s="27"/>
      <c r="AU95" s="27"/>
      <c r="AV95" s="27"/>
      <c r="AW95" s="27"/>
      <c r="AX95" s="27"/>
      <c r="AY95" s="27"/>
      <c r="AZ95" s="27"/>
      <c r="BA95" s="27"/>
      <c r="BB95" s="27"/>
      <c r="BC95" s="27"/>
      <c r="BD95" s="27"/>
      <c r="BE95" s="27"/>
      <c r="BF95" s="27"/>
      <c r="BG95" s="27"/>
      <c r="BH95" s="27"/>
      <c r="BI95" s="27"/>
      <c r="BJ95" s="27"/>
      <c r="BK95" s="27"/>
      <c r="BL95" s="27"/>
      <c r="BM95" s="27"/>
      <c r="BN95" s="27"/>
      <c r="BO95" s="27"/>
      <c r="BP95" s="27"/>
      <c r="BQ95" s="27"/>
      <c r="BR95" s="27"/>
      <c r="BS95" s="27"/>
      <c r="BT95" s="27"/>
    </row>
    <row r="96" spans="4:72">
      <c r="D96" s="74"/>
      <c r="E96" s="74"/>
      <c r="F96" s="27"/>
      <c r="G96" s="74"/>
      <c r="H96" s="27"/>
      <c r="I96" s="27"/>
      <c r="J96" s="27"/>
      <c r="K96" s="27"/>
      <c r="L96" s="27"/>
      <c r="M96" s="27"/>
      <c r="N96" s="27"/>
      <c r="O96" s="27"/>
      <c r="P96" s="27"/>
      <c r="Q96" s="27"/>
      <c r="R96" s="27"/>
      <c r="S96" s="27"/>
      <c r="T96" s="27"/>
      <c r="U96" s="27"/>
      <c r="V96" s="27"/>
      <c r="W96" s="27">
        <v>57</v>
      </c>
      <c r="X96" s="16" t="str">
        <f t="shared" si="1"/>
        <v/>
      </c>
      <c r="Z96">
        <f t="shared" si="0"/>
        <v>1</v>
      </c>
      <c r="AA96">
        <f>IF(AB96="",0,IFERROR(IF(VLOOKUP(AB96,AB$38:AB95,1,0)&gt;0,0,0),1))</f>
        <v>0</v>
      </c>
      <c r="AB96" s="16">
        <f>IF(DATOS!J60=X$39,DATOS!C60,"")</f>
        <v>0</v>
      </c>
      <c r="AQ96" s="27"/>
      <c r="AR96" s="27"/>
      <c r="AS96" s="27"/>
      <c r="AT96" s="27"/>
      <c r="AU96" s="27"/>
      <c r="AV96" s="27"/>
      <c r="AW96" s="27"/>
      <c r="AX96" s="27"/>
      <c r="AY96" s="27"/>
      <c r="AZ96" s="27"/>
      <c r="BA96" s="27"/>
      <c r="BB96" s="27"/>
      <c r="BC96" s="27"/>
      <c r="BD96" s="27"/>
      <c r="BE96" s="27"/>
      <c r="BF96" s="27"/>
      <c r="BG96" s="27"/>
      <c r="BH96" s="27"/>
      <c r="BI96" s="27"/>
      <c r="BJ96" s="27"/>
      <c r="BK96" s="27"/>
      <c r="BL96" s="27"/>
      <c r="BM96" s="27"/>
      <c r="BN96" s="27"/>
      <c r="BO96" s="27"/>
      <c r="BP96" s="27"/>
      <c r="BQ96" s="27"/>
      <c r="BR96" s="27"/>
      <c r="BS96" s="27"/>
      <c r="BT96" s="27"/>
    </row>
    <row r="97" spans="4:72">
      <c r="D97" s="74"/>
      <c r="E97" s="74"/>
      <c r="F97" s="27"/>
      <c r="G97" s="74"/>
      <c r="H97" s="27"/>
      <c r="I97" s="27"/>
      <c r="J97" s="27"/>
      <c r="K97" s="27"/>
      <c r="L97" s="27"/>
      <c r="M97" s="27"/>
      <c r="N97" s="27"/>
      <c r="O97" s="27"/>
      <c r="P97" s="27"/>
      <c r="Q97" s="27"/>
      <c r="R97" s="27"/>
      <c r="S97" s="27"/>
      <c r="T97" s="27"/>
      <c r="U97" s="27"/>
      <c r="V97" s="27"/>
      <c r="W97" s="27">
        <v>58</v>
      </c>
      <c r="X97" s="16" t="str">
        <f t="shared" si="1"/>
        <v/>
      </c>
      <c r="Z97">
        <f t="shared" si="0"/>
        <v>1</v>
      </c>
      <c r="AA97">
        <f>IF(AB97="",0,IFERROR(IF(VLOOKUP(AB97,AB$38:AB96,1,0)&gt;0,0,0),1))</f>
        <v>0</v>
      </c>
      <c r="AB97" s="16">
        <f>IF(DATOS!J61=X$39,DATOS!C61,"")</f>
        <v>0</v>
      </c>
      <c r="AQ97" s="27"/>
      <c r="AR97" s="27"/>
      <c r="AS97" s="27"/>
      <c r="AT97" s="27"/>
      <c r="AU97" s="27"/>
      <c r="AV97" s="27"/>
      <c r="AW97" s="27"/>
      <c r="AX97" s="27"/>
      <c r="AY97" s="27"/>
      <c r="AZ97" s="27"/>
      <c r="BA97" s="27"/>
      <c r="BB97" s="27"/>
      <c r="BC97" s="27"/>
      <c r="BD97" s="27"/>
      <c r="BE97" s="27"/>
      <c r="BF97" s="27"/>
      <c r="BG97" s="27"/>
      <c r="BH97" s="27"/>
      <c r="BI97" s="27"/>
      <c r="BJ97" s="27"/>
      <c r="BK97" s="27"/>
      <c r="BL97" s="27"/>
      <c r="BM97" s="27"/>
      <c r="BN97" s="27"/>
      <c r="BO97" s="27"/>
      <c r="BP97" s="27"/>
      <c r="BQ97" s="27"/>
      <c r="BR97" s="27"/>
      <c r="BS97" s="27"/>
      <c r="BT97" s="27"/>
    </row>
    <row r="98" spans="4:72">
      <c r="D98" s="74"/>
      <c r="E98" s="74"/>
      <c r="F98" s="27"/>
      <c r="G98" s="74"/>
      <c r="H98" s="27"/>
      <c r="I98" s="27"/>
      <c r="J98" s="27"/>
      <c r="K98" s="27"/>
      <c r="L98" s="27"/>
      <c r="M98" s="27"/>
      <c r="N98" s="27"/>
      <c r="O98" s="27"/>
      <c r="P98" s="27"/>
      <c r="Q98" s="27"/>
      <c r="R98" s="27"/>
      <c r="S98" s="27"/>
      <c r="T98" s="27"/>
      <c r="U98" s="27"/>
      <c r="V98" s="27"/>
      <c r="W98" s="27">
        <v>59</v>
      </c>
      <c r="X98" s="16" t="str">
        <f t="shared" si="1"/>
        <v/>
      </c>
      <c r="Z98">
        <f t="shared" si="0"/>
        <v>1</v>
      </c>
      <c r="AA98">
        <f>IF(AB98="",0,IFERROR(IF(VLOOKUP(AB98,AB$38:AB97,1,0)&gt;0,0,0),1))</f>
        <v>0</v>
      </c>
      <c r="AB98" s="16">
        <f>IF(DATOS!J62=X$39,DATOS!C62,"")</f>
        <v>0</v>
      </c>
      <c r="AQ98" s="27"/>
      <c r="AR98" s="27"/>
      <c r="AS98" s="27"/>
      <c r="AT98" s="27"/>
      <c r="AU98" s="27"/>
      <c r="AV98" s="27"/>
      <c r="AW98" s="27"/>
      <c r="AX98" s="27"/>
      <c r="AY98" s="27"/>
      <c r="AZ98" s="27"/>
      <c r="BA98" s="27"/>
      <c r="BB98" s="27"/>
      <c r="BC98" s="27"/>
      <c r="BD98" s="27"/>
      <c r="BE98" s="27"/>
      <c r="BF98" s="27"/>
      <c r="BG98" s="27"/>
      <c r="BH98" s="27"/>
      <c r="BI98" s="27"/>
      <c r="BJ98" s="27"/>
      <c r="BK98" s="27"/>
      <c r="BL98" s="27"/>
      <c r="BM98" s="27"/>
      <c r="BN98" s="27"/>
      <c r="BO98" s="27"/>
      <c r="BP98" s="27"/>
      <c r="BQ98" s="27"/>
      <c r="BR98" s="27"/>
      <c r="BS98" s="27"/>
      <c r="BT98" s="27"/>
    </row>
    <row r="99" spans="4:72">
      <c r="D99" s="74"/>
      <c r="E99" s="74"/>
      <c r="F99" s="27"/>
      <c r="G99" s="74"/>
      <c r="H99" s="27"/>
      <c r="I99" s="27"/>
      <c r="J99" s="27"/>
      <c r="K99" s="27"/>
      <c r="L99" s="27"/>
      <c r="M99" s="27"/>
      <c r="N99" s="27"/>
      <c r="O99" s="27"/>
      <c r="P99" s="27"/>
      <c r="Q99" s="27"/>
      <c r="R99" s="27"/>
      <c r="S99" s="27"/>
      <c r="T99" s="27"/>
      <c r="U99" s="27"/>
      <c r="V99" s="27"/>
      <c r="W99" s="27">
        <v>60</v>
      </c>
      <c r="X99" s="16" t="str">
        <f t="shared" si="1"/>
        <v/>
      </c>
      <c r="Z99">
        <f t="shared" si="0"/>
        <v>1</v>
      </c>
      <c r="AA99">
        <f>IF(AB99="",0,IFERROR(IF(VLOOKUP(AB99,AB$38:AB98,1,0)&gt;0,0,0),1))</f>
        <v>0</v>
      </c>
      <c r="AB99" s="16">
        <f>IF(DATOS!J63=X$39,DATOS!C63,"")</f>
        <v>0</v>
      </c>
      <c r="AQ99" s="27"/>
      <c r="AR99" s="27"/>
      <c r="AS99" s="27"/>
      <c r="AT99" s="27"/>
      <c r="AU99" s="27"/>
      <c r="AV99" s="27"/>
      <c r="AW99" s="27"/>
      <c r="AX99" s="27"/>
      <c r="AY99" s="27"/>
      <c r="AZ99" s="27"/>
      <c r="BA99" s="27"/>
      <c r="BB99" s="27"/>
      <c r="BC99" s="27"/>
      <c r="BD99" s="27"/>
      <c r="BE99" s="27"/>
      <c r="BF99" s="27"/>
      <c r="BG99" s="27"/>
      <c r="BH99" s="27"/>
      <c r="BI99" s="27"/>
      <c r="BJ99" s="27"/>
      <c r="BK99" s="27"/>
      <c r="BL99" s="27"/>
      <c r="BM99" s="27"/>
      <c r="BN99" s="27"/>
      <c r="BO99" s="27"/>
      <c r="BP99" s="27"/>
      <c r="BQ99" s="27"/>
      <c r="BR99" s="27"/>
      <c r="BS99" s="27"/>
      <c r="BT99" s="27"/>
    </row>
    <row r="100" spans="4:72">
      <c r="D100" s="74"/>
      <c r="E100" s="74"/>
      <c r="F100" s="27"/>
      <c r="G100" s="74"/>
      <c r="H100" s="27"/>
      <c r="I100" s="27"/>
      <c r="J100" s="27"/>
      <c r="K100" s="27"/>
      <c r="L100" s="27"/>
      <c r="M100" s="27"/>
      <c r="N100" s="27"/>
      <c r="O100" s="27"/>
      <c r="P100" s="27"/>
      <c r="Q100" s="27"/>
      <c r="R100" s="27"/>
      <c r="S100" s="27"/>
      <c r="T100" s="27"/>
      <c r="U100" s="27"/>
      <c r="V100" s="27"/>
      <c r="W100" s="27">
        <v>61</v>
      </c>
      <c r="X100" s="16" t="str">
        <f t="shared" si="1"/>
        <v/>
      </c>
      <c r="Z100">
        <f t="shared" si="0"/>
        <v>1</v>
      </c>
      <c r="AA100">
        <f>IF(AB100="",0,IFERROR(IF(VLOOKUP(AB100,AB$38:AB99,1,0)&gt;0,0,0),1))</f>
        <v>0</v>
      </c>
      <c r="AB100" s="16">
        <f>IF(DATOS!J64=X$39,DATOS!C64,"")</f>
        <v>0</v>
      </c>
      <c r="AQ100" s="27"/>
      <c r="AR100" s="27"/>
      <c r="AS100" s="27"/>
      <c r="AT100" s="27"/>
      <c r="AU100" s="27"/>
      <c r="AV100" s="27"/>
      <c r="AW100" s="27"/>
      <c r="AX100" s="27"/>
      <c r="AY100" s="27"/>
      <c r="AZ100" s="27"/>
      <c r="BA100" s="27"/>
      <c r="BB100" s="27"/>
      <c r="BC100" s="27"/>
      <c r="BD100" s="27"/>
      <c r="BE100" s="27"/>
      <c r="BF100" s="27"/>
      <c r="BG100" s="27"/>
      <c r="BH100" s="27"/>
      <c r="BI100" s="27"/>
      <c r="BJ100" s="27"/>
      <c r="BK100" s="27"/>
      <c r="BL100" s="27"/>
      <c r="BM100" s="27"/>
      <c r="BN100" s="27"/>
      <c r="BO100" s="27"/>
      <c r="BP100" s="27"/>
      <c r="BQ100" s="27"/>
      <c r="BR100" s="27"/>
      <c r="BS100" s="27"/>
      <c r="BT100" s="27"/>
    </row>
    <row r="101" spans="4:72">
      <c r="D101" s="74"/>
      <c r="E101" s="74"/>
      <c r="F101" s="27"/>
      <c r="G101" s="74"/>
      <c r="H101" s="27"/>
      <c r="I101" s="27"/>
      <c r="J101" s="27"/>
      <c r="K101" s="27"/>
      <c r="L101" s="27"/>
      <c r="M101" s="27"/>
      <c r="N101" s="27"/>
      <c r="O101" s="27"/>
      <c r="P101" s="27"/>
      <c r="Q101" s="27"/>
      <c r="R101" s="27"/>
      <c r="S101" s="27"/>
      <c r="T101" s="27"/>
      <c r="U101" s="27"/>
      <c r="V101" s="27"/>
      <c r="W101" s="27">
        <v>62</v>
      </c>
      <c r="X101" s="16" t="str">
        <f t="shared" si="1"/>
        <v/>
      </c>
      <c r="Z101">
        <f t="shared" si="0"/>
        <v>1</v>
      </c>
      <c r="AA101">
        <f>IF(AB101="",0,IFERROR(IF(VLOOKUP(AB101,AB$38:AB100,1,0)&gt;0,0,0),1))</f>
        <v>0</v>
      </c>
      <c r="AB101" s="16">
        <f>IF(DATOS!J65=X$39,DATOS!C65,"")</f>
        <v>0</v>
      </c>
      <c r="AQ101" s="27"/>
      <c r="AR101" s="27"/>
      <c r="AS101" s="27"/>
      <c r="AT101" s="27"/>
      <c r="AU101" s="27"/>
      <c r="AV101" s="27"/>
      <c r="AW101" s="27"/>
      <c r="AX101" s="27"/>
      <c r="AY101" s="27"/>
      <c r="AZ101" s="27"/>
      <c r="BA101" s="27"/>
      <c r="BB101" s="27"/>
      <c r="BC101" s="27"/>
      <c r="BD101" s="27"/>
      <c r="BE101" s="27"/>
      <c r="BF101" s="27"/>
      <c r="BG101" s="27"/>
      <c r="BH101" s="27"/>
      <c r="BI101" s="27"/>
      <c r="BJ101" s="27"/>
      <c r="BK101" s="27"/>
      <c r="BL101" s="27"/>
      <c r="BM101" s="27"/>
      <c r="BN101" s="27"/>
      <c r="BO101" s="27"/>
      <c r="BP101" s="27"/>
      <c r="BQ101" s="27"/>
      <c r="BR101" s="27"/>
      <c r="BS101" s="27"/>
      <c r="BT101" s="27"/>
    </row>
    <row r="102" spans="4:72">
      <c r="D102" s="74"/>
      <c r="E102" s="74"/>
      <c r="F102" s="27"/>
      <c r="G102" s="74"/>
      <c r="H102" s="27"/>
      <c r="I102" s="27"/>
      <c r="J102" s="27"/>
      <c r="K102" s="27"/>
      <c r="L102" s="27"/>
      <c r="M102" s="27"/>
      <c r="N102" s="27"/>
      <c r="O102" s="27"/>
      <c r="P102" s="27"/>
      <c r="Q102" s="27"/>
      <c r="R102" s="27"/>
      <c r="S102" s="27"/>
      <c r="T102" s="27"/>
      <c r="U102" s="27"/>
      <c r="V102" s="27"/>
      <c r="W102" s="27">
        <v>63</v>
      </c>
      <c r="X102" s="16" t="str">
        <f t="shared" si="1"/>
        <v/>
      </c>
      <c r="Z102">
        <f t="shared" ref="Z102:Z165" si="5">Z101+AA102</f>
        <v>1</v>
      </c>
      <c r="AA102">
        <f>IF(AB102="",0,IFERROR(IF(VLOOKUP(AB102,AB$38:AB101,1,0)&gt;0,0,0),1))</f>
        <v>0</v>
      </c>
      <c r="AB102" s="16">
        <f>IF(DATOS!J66=X$39,DATOS!C66,"")</f>
        <v>0</v>
      </c>
      <c r="AQ102" s="27"/>
      <c r="AR102" s="27"/>
      <c r="AS102" s="27"/>
      <c r="AT102" s="27"/>
      <c r="AU102" s="27"/>
      <c r="AV102" s="27"/>
      <c r="AW102" s="27"/>
      <c r="AX102" s="27"/>
      <c r="AY102" s="27"/>
      <c r="AZ102" s="27"/>
      <c r="BA102" s="27"/>
      <c r="BB102" s="27"/>
      <c r="BC102" s="27"/>
      <c r="BD102" s="27"/>
      <c r="BE102" s="27"/>
      <c r="BF102" s="27"/>
      <c r="BG102" s="27"/>
      <c r="BH102" s="27"/>
      <c r="BI102" s="27"/>
      <c r="BJ102" s="27"/>
      <c r="BK102" s="27"/>
      <c r="BL102" s="27"/>
      <c r="BM102" s="27"/>
      <c r="BN102" s="27"/>
      <c r="BO102" s="27"/>
      <c r="BP102" s="27"/>
      <c r="BQ102" s="27"/>
      <c r="BR102" s="27"/>
      <c r="BS102" s="27"/>
      <c r="BT102" s="27"/>
    </row>
    <row r="103" spans="4:72">
      <c r="D103" s="74"/>
      <c r="E103" s="74"/>
      <c r="F103" s="27"/>
      <c r="G103" s="74"/>
      <c r="H103" s="27"/>
      <c r="I103" s="27"/>
      <c r="J103" s="27"/>
      <c r="K103" s="27"/>
      <c r="L103" s="27"/>
      <c r="M103" s="27"/>
      <c r="N103" s="27"/>
      <c r="O103" s="27"/>
      <c r="P103" s="27"/>
      <c r="Q103" s="27"/>
      <c r="R103" s="27"/>
      <c r="S103" s="27"/>
      <c r="T103" s="27"/>
      <c r="U103" s="27"/>
      <c r="V103" s="27"/>
      <c r="W103" s="27">
        <v>64</v>
      </c>
      <c r="X103" s="16" t="str">
        <f t="shared" si="1"/>
        <v/>
      </c>
      <c r="Z103">
        <f t="shared" si="5"/>
        <v>1</v>
      </c>
      <c r="AA103">
        <f>IF(AB103="",0,IFERROR(IF(VLOOKUP(AB103,AB$38:AB102,1,0)&gt;0,0,0),1))</f>
        <v>0</v>
      </c>
      <c r="AB103" s="16">
        <f>IF(DATOS!J67=X$39,DATOS!C67,"")</f>
        <v>0</v>
      </c>
      <c r="AQ103" s="27"/>
      <c r="AR103" s="27"/>
      <c r="AS103" s="27"/>
      <c r="AT103" s="27"/>
      <c r="AU103" s="27"/>
      <c r="AV103" s="27"/>
      <c r="AW103" s="27"/>
      <c r="AX103" s="27"/>
      <c r="AY103" s="27"/>
      <c r="AZ103" s="27"/>
      <c r="BA103" s="27"/>
      <c r="BB103" s="27"/>
      <c r="BC103" s="27"/>
      <c r="BD103" s="27"/>
      <c r="BE103" s="27"/>
      <c r="BF103" s="27"/>
      <c r="BG103" s="27"/>
      <c r="BH103" s="27"/>
      <c r="BI103" s="27"/>
      <c r="BJ103" s="27"/>
      <c r="BK103" s="27"/>
      <c r="BL103" s="27"/>
      <c r="BM103" s="27"/>
      <c r="BN103" s="27"/>
      <c r="BO103" s="27"/>
      <c r="BP103" s="27"/>
      <c r="BQ103" s="27"/>
      <c r="BR103" s="27"/>
      <c r="BS103" s="27"/>
      <c r="BT103" s="27"/>
    </row>
    <row r="104" spans="4:72">
      <c r="D104" s="74"/>
      <c r="E104" s="74"/>
      <c r="F104" s="27"/>
      <c r="G104" s="74"/>
      <c r="H104" s="27"/>
      <c r="I104" s="27"/>
      <c r="J104" s="27"/>
      <c r="K104" s="27"/>
      <c r="L104" s="27"/>
      <c r="M104" s="27"/>
      <c r="N104" s="27"/>
      <c r="O104" s="27"/>
      <c r="P104" s="27"/>
      <c r="Q104" s="27"/>
      <c r="R104" s="27"/>
      <c r="S104" s="27"/>
      <c r="T104" s="27"/>
      <c r="U104" s="27"/>
      <c r="V104" s="27"/>
      <c r="W104" s="27">
        <v>65</v>
      </c>
      <c r="X104" s="16" t="str">
        <f t="shared" ref="X104:X124" si="6">IFERROR(VLOOKUP(W104,Z$38:AB$3370,3,0),"")</f>
        <v/>
      </c>
      <c r="Z104">
        <f t="shared" si="5"/>
        <v>1</v>
      </c>
      <c r="AA104">
        <f>IF(AB104="",0,IFERROR(IF(VLOOKUP(AB104,AB$38:AB103,1,0)&gt;0,0,0),1))</f>
        <v>0</v>
      </c>
      <c r="AB104" s="16">
        <f>IF(DATOS!J68=X$39,DATOS!C68,"")</f>
        <v>0</v>
      </c>
      <c r="AQ104" s="27"/>
      <c r="AR104" s="27"/>
      <c r="AS104" s="27"/>
      <c r="AT104" s="27"/>
      <c r="AU104" s="27"/>
      <c r="AV104" s="27"/>
      <c r="AW104" s="27"/>
      <c r="AX104" s="27"/>
      <c r="AY104" s="27"/>
      <c r="AZ104" s="27"/>
      <c r="BA104" s="27"/>
      <c r="BB104" s="27"/>
      <c r="BC104" s="27"/>
      <c r="BD104" s="27"/>
      <c r="BE104" s="27"/>
      <c r="BF104" s="27"/>
      <c r="BG104" s="27"/>
      <c r="BH104" s="27"/>
      <c r="BI104" s="27"/>
      <c r="BJ104" s="27"/>
      <c r="BK104" s="27"/>
      <c r="BL104" s="27"/>
      <c r="BM104" s="27"/>
      <c r="BN104" s="27"/>
      <c r="BO104" s="27"/>
      <c r="BP104" s="27"/>
      <c r="BQ104" s="27"/>
      <c r="BR104" s="27"/>
      <c r="BS104" s="27"/>
      <c r="BT104" s="27"/>
    </row>
    <row r="105" spans="4:72">
      <c r="D105" s="74"/>
      <c r="E105" s="74"/>
      <c r="F105" s="27"/>
      <c r="G105" s="74"/>
      <c r="H105" s="27"/>
      <c r="I105" s="27"/>
      <c r="J105" s="27"/>
      <c r="K105" s="27"/>
      <c r="L105" s="27"/>
      <c r="M105" s="27"/>
      <c r="N105" s="27"/>
      <c r="O105" s="27"/>
      <c r="P105" s="27"/>
      <c r="Q105" s="27"/>
      <c r="R105" s="27"/>
      <c r="S105" s="27"/>
      <c r="T105" s="27"/>
      <c r="U105" s="27"/>
      <c r="V105" s="27"/>
      <c r="W105" s="27">
        <v>66</v>
      </c>
      <c r="X105" s="16" t="str">
        <f t="shared" si="6"/>
        <v/>
      </c>
      <c r="Z105">
        <f t="shared" si="5"/>
        <v>1</v>
      </c>
      <c r="AA105">
        <f>IF(AB105="",0,IFERROR(IF(VLOOKUP(AB105,AB$38:AB104,1,0)&gt;0,0,0),1))</f>
        <v>0</v>
      </c>
      <c r="AB105" s="16">
        <f>IF(DATOS!J69=X$39,DATOS!C69,"")</f>
        <v>0</v>
      </c>
      <c r="AQ105" s="27"/>
      <c r="AR105" s="27"/>
      <c r="AS105" s="27"/>
      <c r="AT105" s="27"/>
      <c r="AU105" s="27"/>
      <c r="AV105" s="27"/>
      <c r="AW105" s="27"/>
      <c r="AX105" s="27"/>
      <c r="AY105" s="27"/>
      <c r="AZ105" s="27"/>
      <c r="BA105" s="27"/>
      <c r="BB105" s="27"/>
      <c r="BC105" s="27"/>
      <c r="BD105" s="27"/>
      <c r="BE105" s="27"/>
      <c r="BF105" s="27"/>
      <c r="BG105" s="27"/>
      <c r="BH105" s="27"/>
      <c r="BI105" s="27"/>
      <c r="BJ105" s="27"/>
      <c r="BK105" s="27"/>
      <c r="BL105" s="27"/>
      <c r="BM105" s="27"/>
      <c r="BN105" s="27"/>
      <c r="BO105" s="27"/>
      <c r="BP105" s="27"/>
      <c r="BQ105" s="27"/>
      <c r="BR105" s="27"/>
      <c r="BS105" s="27"/>
      <c r="BT105" s="27"/>
    </row>
    <row r="106" spans="4:72">
      <c r="D106" s="74"/>
      <c r="E106" s="74"/>
      <c r="F106" s="27"/>
      <c r="G106" s="74"/>
      <c r="H106" s="27"/>
      <c r="I106" s="27"/>
      <c r="J106" s="27"/>
      <c r="K106" s="27"/>
      <c r="L106" s="27"/>
      <c r="M106" s="27"/>
      <c r="N106" s="27"/>
      <c r="O106" s="27"/>
      <c r="P106" s="27"/>
      <c r="Q106" s="27"/>
      <c r="R106" s="27"/>
      <c r="S106" s="27"/>
      <c r="T106" s="27"/>
      <c r="U106" s="27"/>
      <c r="V106" s="27"/>
      <c r="W106" s="27">
        <v>67</v>
      </c>
      <c r="X106" s="16" t="str">
        <f t="shared" si="6"/>
        <v/>
      </c>
      <c r="Z106">
        <f t="shared" si="5"/>
        <v>1</v>
      </c>
      <c r="AA106">
        <f>IF(AB106="",0,IFERROR(IF(VLOOKUP(AB106,AB$38:AB105,1,0)&gt;0,0,0),1))</f>
        <v>0</v>
      </c>
      <c r="AB106" s="16">
        <f>IF(DATOS!J70=X$39,DATOS!C70,"")</f>
        <v>0</v>
      </c>
      <c r="AQ106" s="27"/>
      <c r="AR106" s="27"/>
      <c r="AS106" s="27"/>
      <c r="AT106" s="27"/>
      <c r="AU106" s="27"/>
      <c r="AV106" s="27"/>
      <c r="AW106" s="27"/>
      <c r="AX106" s="27"/>
      <c r="AY106" s="27"/>
      <c r="AZ106" s="27"/>
      <c r="BA106" s="27"/>
      <c r="BB106" s="27"/>
      <c r="BC106" s="27"/>
      <c r="BD106" s="27"/>
      <c r="BE106" s="27"/>
      <c r="BF106" s="27"/>
      <c r="BG106" s="27"/>
      <c r="BH106" s="27"/>
      <c r="BI106" s="27"/>
      <c r="BJ106" s="27"/>
      <c r="BK106" s="27"/>
      <c r="BL106" s="27"/>
      <c r="BM106" s="27"/>
      <c r="BN106" s="27"/>
      <c r="BO106" s="27"/>
      <c r="BP106" s="27"/>
      <c r="BQ106" s="27"/>
      <c r="BR106" s="27"/>
      <c r="BS106" s="27"/>
      <c r="BT106" s="27"/>
    </row>
    <row r="107" spans="4:72">
      <c r="D107" s="74"/>
      <c r="E107" s="74"/>
      <c r="F107" s="27"/>
      <c r="G107" s="74"/>
      <c r="H107" s="27"/>
      <c r="I107" s="27"/>
      <c r="J107" s="27"/>
      <c r="K107" s="27"/>
      <c r="L107" s="27"/>
      <c r="M107" s="27"/>
      <c r="N107" s="27"/>
      <c r="O107" s="27"/>
      <c r="P107" s="27"/>
      <c r="Q107" s="27"/>
      <c r="R107" s="27"/>
      <c r="S107" s="27"/>
      <c r="T107" s="27"/>
      <c r="U107" s="27"/>
      <c r="V107" s="27"/>
      <c r="W107" s="27">
        <v>68</v>
      </c>
      <c r="X107" s="16" t="str">
        <f t="shared" si="6"/>
        <v/>
      </c>
      <c r="Z107">
        <f t="shared" si="5"/>
        <v>1</v>
      </c>
      <c r="AA107">
        <f>IF(AB107="",0,IFERROR(IF(VLOOKUP(AB107,AB$38:AB106,1,0)&gt;0,0,0),1))</f>
        <v>0</v>
      </c>
      <c r="AB107" s="16">
        <f>IF(DATOS!J71=X$39,DATOS!C71,"")</f>
        <v>0</v>
      </c>
      <c r="AQ107" s="27"/>
      <c r="AR107" s="27"/>
      <c r="AS107" s="27"/>
      <c r="AT107" s="27"/>
      <c r="AU107" s="27"/>
      <c r="AV107" s="27"/>
      <c r="AW107" s="27"/>
      <c r="AX107" s="27"/>
      <c r="AY107" s="27"/>
      <c r="AZ107" s="27"/>
      <c r="BA107" s="27"/>
      <c r="BB107" s="27"/>
      <c r="BC107" s="27"/>
      <c r="BD107" s="27"/>
      <c r="BE107" s="27"/>
      <c r="BF107" s="27"/>
      <c r="BG107" s="27"/>
      <c r="BH107" s="27"/>
      <c r="BI107" s="27"/>
      <c r="BJ107" s="27"/>
      <c r="BK107" s="27"/>
      <c r="BL107" s="27"/>
      <c r="BM107" s="27"/>
      <c r="BN107" s="27"/>
      <c r="BO107" s="27"/>
      <c r="BP107" s="27"/>
      <c r="BQ107" s="27"/>
      <c r="BR107" s="27"/>
      <c r="BS107" s="27"/>
      <c r="BT107" s="27"/>
    </row>
    <row r="108" spans="4:72">
      <c r="D108" s="74"/>
      <c r="E108" s="74"/>
      <c r="F108" s="27"/>
      <c r="G108" s="74"/>
      <c r="H108" s="27"/>
      <c r="I108" s="27"/>
      <c r="J108" s="27"/>
      <c r="K108" s="27"/>
      <c r="L108" s="27"/>
      <c r="M108" s="27"/>
      <c r="N108" s="27"/>
      <c r="O108" s="27"/>
      <c r="P108" s="27"/>
      <c r="Q108" s="27"/>
      <c r="R108" s="27"/>
      <c r="S108" s="27"/>
      <c r="T108" s="27"/>
      <c r="U108" s="27"/>
      <c r="V108" s="27"/>
      <c r="W108" s="27">
        <v>69</v>
      </c>
      <c r="X108" s="16" t="str">
        <f t="shared" si="6"/>
        <v/>
      </c>
      <c r="Z108">
        <f t="shared" si="5"/>
        <v>1</v>
      </c>
      <c r="AA108">
        <f>IF(AB108="",0,IFERROR(IF(VLOOKUP(AB108,AB$38:AB107,1,0)&gt;0,0,0),1))</f>
        <v>0</v>
      </c>
      <c r="AB108" s="16">
        <f>IF(DATOS!J72=X$39,DATOS!C72,"")</f>
        <v>0</v>
      </c>
      <c r="AQ108" s="27"/>
      <c r="AR108" s="27"/>
      <c r="AS108" s="27"/>
      <c r="AT108" s="27"/>
      <c r="AU108" s="27"/>
      <c r="AV108" s="27"/>
      <c r="AW108" s="27"/>
      <c r="AX108" s="27"/>
      <c r="AY108" s="27"/>
      <c r="AZ108" s="27"/>
      <c r="BA108" s="27"/>
      <c r="BB108" s="27"/>
      <c r="BC108" s="27"/>
      <c r="BD108" s="27"/>
      <c r="BE108" s="27"/>
      <c r="BF108" s="27"/>
      <c r="BG108" s="27"/>
      <c r="BH108" s="27"/>
      <c r="BI108" s="27"/>
      <c r="BJ108" s="27"/>
      <c r="BK108" s="27"/>
      <c r="BL108" s="27"/>
      <c r="BM108" s="27"/>
      <c r="BN108" s="27"/>
      <c r="BO108" s="27"/>
      <c r="BP108" s="27"/>
      <c r="BQ108" s="27"/>
      <c r="BR108" s="27"/>
      <c r="BS108" s="27"/>
      <c r="BT108" s="27"/>
    </row>
    <row r="109" spans="4:72">
      <c r="D109" s="74"/>
      <c r="E109" s="74"/>
      <c r="F109" s="27"/>
      <c r="G109" s="74"/>
      <c r="H109" s="27"/>
      <c r="I109" s="27"/>
      <c r="J109" s="27"/>
      <c r="K109" s="27"/>
      <c r="L109" s="27"/>
      <c r="M109" s="27"/>
      <c r="N109" s="27"/>
      <c r="O109" s="27"/>
      <c r="P109" s="27"/>
      <c r="Q109" s="27"/>
      <c r="R109" s="27"/>
      <c r="S109" s="27"/>
      <c r="T109" s="27"/>
      <c r="U109" s="27"/>
      <c r="V109" s="27"/>
      <c r="W109" s="27">
        <v>70</v>
      </c>
      <c r="X109" s="16" t="str">
        <f t="shared" si="6"/>
        <v/>
      </c>
      <c r="Z109">
        <f t="shared" si="5"/>
        <v>1</v>
      </c>
      <c r="AA109">
        <f>IF(AB109="",0,IFERROR(IF(VLOOKUP(AB109,AB$38:AB108,1,0)&gt;0,0,0),1))</f>
        <v>0</v>
      </c>
      <c r="AB109" s="16">
        <f>IF(DATOS!J73=X$39,DATOS!C73,"")</f>
        <v>0</v>
      </c>
      <c r="AQ109" s="27"/>
      <c r="AR109" s="27"/>
      <c r="AS109" s="27"/>
      <c r="AT109" s="27"/>
      <c r="AU109" s="27"/>
      <c r="AV109" s="27"/>
      <c r="AW109" s="27"/>
      <c r="AX109" s="27"/>
      <c r="AY109" s="27"/>
      <c r="AZ109" s="27"/>
      <c r="BA109" s="27"/>
      <c r="BB109" s="27"/>
      <c r="BC109" s="27"/>
      <c r="BD109" s="27"/>
      <c r="BE109" s="27"/>
      <c r="BF109" s="27"/>
      <c r="BG109" s="27"/>
      <c r="BH109" s="27"/>
      <c r="BI109" s="27"/>
      <c r="BJ109" s="27"/>
      <c r="BK109" s="27"/>
      <c r="BL109" s="27"/>
      <c r="BM109" s="27"/>
      <c r="BN109" s="27"/>
      <c r="BO109" s="27"/>
      <c r="BP109" s="27"/>
      <c r="BQ109" s="27"/>
      <c r="BR109" s="27"/>
      <c r="BS109" s="27"/>
      <c r="BT109" s="27"/>
    </row>
    <row r="110" spans="4:72">
      <c r="D110" s="74"/>
      <c r="E110" s="74"/>
      <c r="F110" s="27"/>
      <c r="G110" s="74"/>
      <c r="H110" s="27"/>
      <c r="I110" s="27"/>
      <c r="J110" s="27"/>
      <c r="K110" s="27"/>
      <c r="L110" s="27"/>
      <c r="M110" s="27"/>
      <c r="N110" s="27"/>
      <c r="O110" s="27"/>
      <c r="P110" s="27"/>
      <c r="Q110" s="27"/>
      <c r="R110" s="27"/>
      <c r="S110" s="27"/>
      <c r="T110" s="27"/>
      <c r="U110" s="27"/>
      <c r="V110" s="27"/>
      <c r="W110" s="27">
        <v>71</v>
      </c>
      <c r="X110" s="16" t="str">
        <f t="shared" si="6"/>
        <v/>
      </c>
      <c r="Z110">
        <f t="shared" si="5"/>
        <v>1</v>
      </c>
      <c r="AA110">
        <f>IF(AB110="",0,IFERROR(IF(VLOOKUP(AB110,AB$38:AB109,1,0)&gt;0,0,0),1))</f>
        <v>0</v>
      </c>
      <c r="AB110" s="16">
        <f>IF(DATOS!J74=X$39,DATOS!C74,"")</f>
        <v>0</v>
      </c>
      <c r="AQ110" s="27"/>
      <c r="AR110" s="27"/>
      <c r="AS110" s="27"/>
      <c r="AT110" s="27"/>
      <c r="AU110" s="27"/>
      <c r="AV110" s="27"/>
      <c r="AW110" s="27"/>
      <c r="AX110" s="27"/>
      <c r="AY110" s="27"/>
      <c r="AZ110" s="27"/>
      <c r="BA110" s="27"/>
      <c r="BB110" s="27"/>
      <c r="BC110" s="27"/>
      <c r="BD110" s="27"/>
      <c r="BE110" s="27"/>
      <c r="BF110" s="27"/>
      <c r="BG110" s="27"/>
      <c r="BH110" s="27"/>
      <c r="BI110" s="27"/>
      <c r="BJ110" s="27"/>
      <c r="BK110" s="27"/>
      <c r="BL110" s="27"/>
      <c r="BM110" s="27"/>
      <c r="BN110" s="27"/>
      <c r="BO110" s="27"/>
      <c r="BP110" s="27"/>
      <c r="BQ110" s="27"/>
      <c r="BR110" s="27"/>
      <c r="BS110" s="27"/>
      <c r="BT110" s="27"/>
    </row>
    <row r="111" spans="4:72">
      <c r="D111" s="74"/>
      <c r="E111" s="74"/>
      <c r="F111" s="27"/>
      <c r="G111" s="74"/>
      <c r="H111" s="27"/>
      <c r="I111" s="27"/>
      <c r="J111" s="27"/>
      <c r="K111" s="27"/>
      <c r="L111" s="27"/>
      <c r="M111" s="27"/>
      <c r="N111" s="27"/>
      <c r="O111" s="27"/>
      <c r="P111" s="27"/>
      <c r="Q111" s="27"/>
      <c r="R111" s="27"/>
      <c r="S111" s="27"/>
      <c r="T111" s="27"/>
      <c r="U111" s="27"/>
      <c r="V111" s="27"/>
      <c r="W111" s="27">
        <v>72</v>
      </c>
      <c r="X111" s="16" t="str">
        <f t="shared" si="6"/>
        <v/>
      </c>
      <c r="Z111">
        <f t="shared" si="5"/>
        <v>1</v>
      </c>
      <c r="AA111">
        <f>IF(AB111="",0,IFERROR(IF(VLOOKUP(AB111,AB$38:AB110,1,0)&gt;0,0,0),1))</f>
        <v>0</v>
      </c>
      <c r="AB111" s="16">
        <f>IF(DATOS!J75=X$39,DATOS!C75,"")</f>
        <v>0</v>
      </c>
      <c r="AQ111" s="27"/>
      <c r="AR111" s="27"/>
      <c r="AS111" s="27"/>
      <c r="AT111" s="27"/>
      <c r="AU111" s="27"/>
      <c r="AV111" s="27"/>
      <c r="AW111" s="27"/>
      <c r="AX111" s="27"/>
      <c r="AY111" s="27"/>
      <c r="AZ111" s="27"/>
      <c r="BA111" s="27"/>
      <c r="BB111" s="27"/>
      <c r="BC111" s="27"/>
      <c r="BD111" s="27"/>
      <c r="BE111" s="27"/>
      <c r="BF111" s="27"/>
      <c r="BG111" s="27"/>
      <c r="BH111" s="27"/>
      <c r="BI111" s="27"/>
      <c r="BJ111" s="27"/>
      <c r="BK111" s="27"/>
      <c r="BL111" s="27"/>
      <c r="BM111" s="27"/>
      <c r="BN111" s="27"/>
      <c r="BO111" s="27"/>
      <c r="BP111" s="27"/>
      <c r="BQ111" s="27"/>
      <c r="BR111" s="27"/>
      <c r="BS111" s="27"/>
      <c r="BT111" s="27"/>
    </row>
    <row r="112" spans="4:72">
      <c r="D112" s="74"/>
      <c r="E112" s="74"/>
      <c r="F112" s="27"/>
      <c r="G112" s="74"/>
      <c r="H112" s="27"/>
      <c r="I112" s="27"/>
      <c r="J112" s="27"/>
      <c r="K112" s="27"/>
      <c r="L112" s="27"/>
      <c r="M112" s="27"/>
      <c r="N112" s="27"/>
      <c r="O112" s="27"/>
      <c r="P112" s="27"/>
      <c r="Q112" s="27"/>
      <c r="R112" s="27"/>
      <c r="S112" s="27"/>
      <c r="T112" s="27"/>
      <c r="U112" s="27"/>
      <c r="V112" s="27"/>
      <c r="W112" s="27">
        <v>73</v>
      </c>
      <c r="X112" s="16" t="str">
        <f t="shared" si="6"/>
        <v/>
      </c>
      <c r="Z112">
        <f t="shared" si="5"/>
        <v>1</v>
      </c>
      <c r="AA112">
        <f>IF(AB112="",0,IFERROR(IF(VLOOKUP(AB112,AB$38:AB111,1,0)&gt;0,0,0),1))</f>
        <v>0</v>
      </c>
      <c r="AB112" s="16">
        <f>IF(DATOS!J76=X$39,DATOS!C76,"")</f>
        <v>0</v>
      </c>
      <c r="AQ112" s="27"/>
      <c r="AR112" s="27"/>
      <c r="AS112" s="27"/>
      <c r="AT112" s="27"/>
      <c r="AU112" s="27"/>
      <c r="AV112" s="27"/>
      <c r="AW112" s="27"/>
      <c r="AX112" s="27"/>
      <c r="AY112" s="27"/>
      <c r="AZ112" s="27"/>
      <c r="BA112" s="27"/>
      <c r="BB112" s="27"/>
      <c r="BC112" s="27"/>
      <c r="BD112" s="27"/>
      <c r="BE112" s="27"/>
      <c r="BF112" s="27"/>
      <c r="BG112" s="27"/>
      <c r="BH112" s="27"/>
      <c r="BI112" s="27"/>
      <c r="BJ112" s="27"/>
      <c r="BK112" s="27"/>
      <c r="BL112" s="27"/>
      <c r="BM112" s="27"/>
      <c r="BN112" s="27"/>
      <c r="BO112" s="27"/>
      <c r="BP112" s="27"/>
      <c r="BQ112" s="27"/>
      <c r="BR112" s="27"/>
      <c r="BS112" s="27"/>
      <c r="BT112" s="27"/>
    </row>
    <row r="113" spans="4:72">
      <c r="D113" s="74"/>
      <c r="E113" s="74"/>
      <c r="F113" s="27"/>
      <c r="G113" s="74"/>
      <c r="H113" s="27"/>
      <c r="I113" s="27"/>
      <c r="J113" s="27"/>
      <c r="K113" s="27"/>
      <c r="L113" s="27"/>
      <c r="M113" s="27"/>
      <c r="N113" s="27"/>
      <c r="O113" s="27"/>
      <c r="P113" s="27"/>
      <c r="Q113" s="27"/>
      <c r="R113" s="27"/>
      <c r="S113" s="27"/>
      <c r="T113" s="27"/>
      <c r="U113" s="27"/>
      <c r="V113" s="27"/>
      <c r="W113" s="27">
        <v>74</v>
      </c>
      <c r="X113" s="16" t="str">
        <f t="shared" si="6"/>
        <v/>
      </c>
      <c r="Z113">
        <f t="shared" si="5"/>
        <v>1</v>
      </c>
      <c r="AA113">
        <f>IF(AB113="",0,IFERROR(IF(VLOOKUP(AB113,AB$38:AB112,1,0)&gt;0,0,0),1))</f>
        <v>0</v>
      </c>
      <c r="AB113" s="16">
        <f>IF(DATOS!J77=X$39,DATOS!C77,"")</f>
        <v>0</v>
      </c>
      <c r="AQ113" s="27"/>
      <c r="AR113" s="27"/>
      <c r="AS113" s="27"/>
      <c r="AT113" s="27"/>
      <c r="AU113" s="27"/>
      <c r="AV113" s="27"/>
      <c r="AW113" s="27"/>
      <c r="AX113" s="27"/>
      <c r="AY113" s="27"/>
      <c r="AZ113" s="27"/>
      <c r="BA113" s="27"/>
      <c r="BB113" s="27"/>
      <c r="BC113" s="27"/>
      <c r="BD113" s="27"/>
      <c r="BE113" s="27"/>
      <c r="BF113" s="27"/>
      <c r="BG113" s="27"/>
      <c r="BH113" s="27"/>
      <c r="BI113" s="27"/>
      <c r="BJ113" s="27"/>
      <c r="BK113" s="27"/>
      <c r="BL113" s="27"/>
      <c r="BM113" s="27"/>
      <c r="BN113" s="27"/>
      <c r="BO113" s="27"/>
      <c r="BP113" s="27"/>
      <c r="BQ113" s="27"/>
      <c r="BR113" s="27"/>
      <c r="BS113" s="27"/>
      <c r="BT113" s="27"/>
    </row>
    <row r="114" spans="4:72">
      <c r="D114" s="74"/>
      <c r="E114" s="74"/>
      <c r="F114" s="27"/>
      <c r="G114" s="74"/>
      <c r="H114" s="27"/>
      <c r="I114" s="27"/>
      <c r="J114" s="27"/>
      <c r="K114" s="27"/>
      <c r="L114" s="27"/>
      <c r="M114" s="27"/>
      <c r="N114" s="27"/>
      <c r="O114" s="27"/>
      <c r="P114" s="27"/>
      <c r="Q114" s="27"/>
      <c r="R114" s="27"/>
      <c r="S114" s="27"/>
      <c r="T114" s="27"/>
      <c r="U114" s="27"/>
      <c r="V114" s="27"/>
      <c r="W114" s="27">
        <v>75</v>
      </c>
      <c r="X114" s="16" t="str">
        <f t="shared" si="6"/>
        <v/>
      </c>
      <c r="Z114">
        <f t="shared" si="5"/>
        <v>1</v>
      </c>
      <c r="AA114">
        <f>IF(AB114="",0,IFERROR(IF(VLOOKUP(AB114,AB$38:AB113,1,0)&gt;0,0,0),1))</f>
        <v>0</v>
      </c>
      <c r="AB114" s="16">
        <f>IF(DATOS!J78=X$39,DATOS!C78,"")</f>
        <v>0</v>
      </c>
      <c r="AQ114" s="27"/>
      <c r="AR114" s="27"/>
      <c r="AS114" s="27"/>
      <c r="AT114" s="27"/>
      <c r="AU114" s="27"/>
      <c r="AV114" s="27"/>
      <c r="AW114" s="27"/>
      <c r="AX114" s="27"/>
      <c r="AY114" s="27"/>
      <c r="AZ114" s="27"/>
      <c r="BA114" s="27"/>
      <c r="BB114" s="27"/>
      <c r="BC114" s="27"/>
      <c r="BD114" s="27"/>
      <c r="BE114" s="27"/>
      <c r="BF114" s="27"/>
      <c r="BG114" s="27"/>
      <c r="BH114" s="27"/>
      <c r="BI114" s="27"/>
      <c r="BJ114" s="27"/>
      <c r="BK114" s="27"/>
      <c r="BL114" s="27"/>
      <c r="BM114" s="27"/>
      <c r="BN114" s="27"/>
      <c r="BO114" s="27"/>
      <c r="BP114" s="27"/>
      <c r="BQ114" s="27"/>
      <c r="BR114" s="27"/>
      <c r="BS114" s="27"/>
      <c r="BT114" s="27"/>
    </row>
    <row r="115" spans="4:72">
      <c r="D115" s="74"/>
      <c r="E115" s="74"/>
      <c r="F115" s="27"/>
      <c r="G115" s="74"/>
      <c r="H115" s="27"/>
      <c r="I115" s="27"/>
      <c r="J115" s="27"/>
      <c r="K115" s="27"/>
      <c r="L115" s="27"/>
      <c r="M115" s="27"/>
      <c r="N115" s="27"/>
      <c r="O115" s="27"/>
      <c r="P115" s="27"/>
      <c r="Q115" s="27"/>
      <c r="R115" s="27"/>
      <c r="S115" s="27"/>
      <c r="T115" s="27"/>
      <c r="U115" s="27"/>
      <c r="V115" s="27"/>
      <c r="W115" s="27">
        <v>76</v>
      </c>
      <c r="X115" s="16" t="str">
        <f t="shared" si="6"/>
        <v/>
      </c>
      <c r="Z115">
        <f t="shared" si="5"/>
        <v>1</v>
      </c>
      <c r="AA115">
        <f>IF(AB115="",0,IFERROR(IF(VLOOKUP(AB115,AB$38:AB114,1,0)&gt;0,0,0),1))</f>
        <v>0</v>
      </c>
      <c r="AB115" s="16">
        <f>IF(DATOS!J79=X$39,DATOS!C79,"")</f>
        <v>0</v>
      </c>
      <c r="AQ115" s="27"/>
      <c r="AR115" s="27"/>
      <c r="AS115" s="27"/>
      <c r="AT115" s="27"/>
      <c r="AU115" s="27"/>
      <c r="AV115" s="27"/>
      <c r="AW115" s="27"/>
      <c r="AX115" s="27"/>
      <c r="AY115" s="27"/>
      <c r="AZ115" s="27"/>
      <c r="BA115" s="27"/>
      <c r="BB115" s="27"/>
      <c r="BC115" s="27"/>
      <c r="BD115" s="27"/>
      <c r="BE115" s="27"/>
      <c r="BF115" s="27"/>
      <c r="BG115" s="27"/>
      <c r="BH115" s="27"/>
      <c r="BI115" s="27"/>
      <c r="BJ115" s="27"/>
      <c r="BK115" s="27"/>
      <c r="BL115" s="27"/>
      <c r="BM115" s="27"/>
      <c r="BN115" s="27"/>
      <c r="BO115" s="27"/>
      <c r="BP115" s="27"/>
      <c r="BQ115" s="27"/>
      <c r="BR115" s="27"/>
      <c r="BS115" s="27"/>
      <c r="BT115" s="27"/>
    </row>
    <row r="116" spans="4:72">
      <c r="D116" s="74"/>
      <c r="E116" s="74"/>
      <c r="F116" s="27"/>
      <c r="G116" s="74"/>
      <c r="H116" s="27"/>
      <c r="I116" s="27"/>
      <c r="J116" s="27"/>
      <c r="K116" s="27"/>
      <c r="L116" s="27"/>
      <c r="M116" s="27"/>
      <c r="N116" s="27"/>
      <c r="O116" s="27"/>
      <c r="P116" s="27"/>
      <c r="Q116" s="27"/>
      <c r="R116" s="27"/>
      <c r="S116" s="27"/>
      <c r="T116" s="27"/>
      <c r="U116" s="27"/>
      <c r="V116" s="27"/>
      <c r="W116" s="27">
        <v>77</v>
      </c>
      <c r="X116" s="16" t="str">
        <f t="shared" si="6"/>
        <v/>
      </c>
      <c r="Z116">
        <f t="shared" si="5"/>
        <v>1</v>
      </c>
      <c r="AA116">
        <f>IF(AB116="",0,IFERROR(IF(VLOOKUP(AB116,AB$38:AB115,1,0)&gt;0,0,0),1))</f>
        <v>0</v>
      </c>
      <c r="AB116" s="16">
        <f>IF(DATOS!J80=X$39,DATOS!C80,"")</f>
        <v>0</v>
      </c>
      <c r="AQ116" s="27"/>
      <c r="AR116" s="27"/>
      <c r="AS116" s="27"/>
      <c r="AT116" s="27"/>
      <c r="AU116" s="27"/>
      <c r="AV116" s="27"/>
      <c r="AW116" s="27"/>
      <c r="AX116" s="27"/>
      <c r="AY116" s="27"/>
      <c r="AZ116" s="27"/>
      <c r="BA116" s="27"/>
      <c r="BB116" s="27"/>
      <c r="BC116" s="27"/>
      <c r="BD116" s="27"/>
      <c r="BE116" s="27"/>
      <c r="BF116" s="27"/>
      <c r="BG116" s="27"/>
      <c r="BH116" s="27"/>
      <c r="BI116" s="27"/>
      <c r="BJ116" s="27"/>
      <c r="BK116" s="27"/>
      <c r="BL116" s="27"/>
      <c r="BM116" s="27"/>
      <c r="BN116" s="27"/>
      <c r="BO116" s="27"/>
      <c r="BP116" s="27"/>
      <c r="BQ116" s="27"/>
      <c r="BR116" s="27"/>
      <c r="BS116" s="27"/>
      <c r="BT116" s="27"/>
    </row>
    <row r="117" spans="4:72">
      <c r="D117" s="74"/>
      <c r="E117" s="74"/>
      <c r="F117" s="27"/>
      <c r="G117" s="74"/>
      <c r="H117" s="27"/>
      <c r="I117" s="27"/>
      <c r="J117" s="27"/>
      <c r="K117" s="27"/>
      <c r="L117" s="27"/>
      <c r="M117" s="27"/>
      <c r="N117" s="27"/>
      <c r="O117" s="27"/>
      <c r="P117" s="27"/>
      <c r="Q117" s="27"/>
      <c r="R117" s="27"/>
      <c r="S117" s="27"/>
      <c r="T117" s="27"/>
      <c r="U117" s="27"/>
      <c r="V117" s="27"/>
      <c r="W117" s="27">
        <v>78</v>
      </c>
      <c r="X117" s="16" t="str">
        <f t="shared" si="6"/>
        <v/>
      </c>
      <c r="Z117">
        <f t="shared" si="5"/>
        <v>1</v>
      </c>
      <c r="AA117">
        <f>IF(AB117="",0,IFERROR(IF(VLOOKUP(AB117,AB$38:AB116,1,0)&gt;0,0,0),1))</f>
        <v>0</v>
      </c>
      <c r="AB117" s="16">
        <f>IF(DATOS!J81=X$39,DATOS!C81,"")</f>
        <v>0</v>
      </c>
      <c r="AQ117" s="27"/>
      <c r="AR117" s="27"/>
      <c r="AS117" s="27"/>
      <c r="AT117" s="27"/>
      <c r="AU117" s="27"/>
      <c r="AV117" s="27"/>
      <c r="AW117" s="27"/>
      <c r="AX117" s="27"/>
      <c r="AY117" s="27"/>
      <c r="AZ117" s="27"/>
      <c r="BA117" s="27"/>
      <c r="BB117" s="27"/>
      <c r="BC117" s="27"/>
      <c r="BD117" s="27"/>
      <c r="BE117" s="27"/>
      <c r="BF117" s="27"/>
      <c r="BG117" s="27"/>
      <c r="BH117" s="27"/>
      <c r="BI117" s="27"/>
      <c r="BJ117" s="27"/>
      <c r="BK117" s="27"/>
      <c r="BL117" s="27"/>
      <c r="BM117" s="27"/>
      <c r="BN117" s="27"/>
      <c r="BO117" s="27"/>
      <c r="BP117" s="27"/>
      <c r="BQ117" s="27"/>
      <c r="BR117" s="27"/>
      <c r="BS117" s="27"/>
      <c r="BT117" s="27"/>
    </row>
    <row r="118" spans="4:72">
      <c r="D118" s="74"/>
      <c r="E118" s="74"/>
      <c r="F118" s="27"/>
      <c r="G118" s="74"/>
      <c r="H118" s="27"/>
      <c r="I118" s="27"/>
      <c r="J118" s="27"/>
      <c r="K118" s="27"/>
      <c r="L118" s="27"/>
      <c r="M118" s="27"/>
      <c r="N118" s="27"/>
      <c r="O118" s="27"/>
      <c r="P118" s="27"/>
      <c r="Q118" s="27"/>
      <c r="R118" s="27"/>
      <c r="S118" s="27"/>
      <c r="T118" s="27"/>
      <c r="U118" s="27"/>
      <c r="V118" s="27"/>
      <c r="W118" s="27">
        <v>79</v>
      </c>
      <c r="X118" s="16" t="str">
        <f t="shared" si="6"/>
        <v/>
      </c>
      <c r="Z118">
        <f t="shared" si="5"/>
        <v>1</v>
      </c>
      <c r="AA118">
        <f>IF(AB118="",0,IFERROR(IF(VLOOKUP(AB118,AB$38:AB117,1,0)&gt;0,0,0),1))</f>
        <v>0</v>
      </c>
      <c r="AB118" s="16">
        <f>IF(DATOS!J82=X$39,DATOS!C82,"")</f>
        <v>0</v>
      </c>
      <c r="AQ118" s="27"/>
      <c r="AR118" s="27"/>
      <c r="AS118" s="27"/>
      <c r="AT118" s="27"/>
      <c r="AU118" s="27"/>
      <c r="AV118" s="27"/>
      <c r="AW118" s="27"/>
      <c r="AX118" s="27"/>
      <c r="AY118" s="27"/>
      <c r="AZ118" s="27"/>
      <c r="BA118" s="27"/>
      <c r="BB118" s="27"/>
      <c r="BC118" s="27"/>
      <c r="BD118" s="27"/>
      <c r="BE118" s="27"/>
      <c r="BF118" s="27"/>
      <c r="BG118" s="27"/>
      <c r="BH118" s="27"/>
      <c r="BI118" s="27"/>
      <c r="BJ118" s="27"/>
      <c r="BK118" s="27"/>
      <c r="BL118" s="27"/>
      <c r="BM118" s="27"/>
      <c r="BN118" s="27"/>
      <c r="BO118" s="27"/>
      <c r="BP118" s="27"/>
      <c r="BQ118" s="27"/>
      <c r="BR118" s="27"/>
      <c r="BS118" s="27"/>
      <c r="BT118" s="27"/>
    </row>
    <row r="119" spans="4:72">
      <c r="D119" s="74"/>
      <c r="E119" s="74"/>
      <c r="F119" s="27"/>
      <c r="G119" s="74"/>
      <c r="H119" s="27"/>
      <c r="I119" s="27"/>
      <c r="J119" s="27"/>
      <c r="K119" s="27"/>
      <c r="L119" s="27"/>
      <c r="M119" s="27"/>
      <c r="N119" s="27"/>
      <c r="O119" s="27"/>
      <c r="P119" s="27"/>
      <c r="Q119" s="27"/>
      <c r="R119" s="27"/>
      <c r="S119" s="27"/>
      <c r="T119" s="27"/>
      <c r="U119" s="27"/>
      <c r="V119" s="27"/>
      <c r="W119" s="27">
        <v>80</v>
      </c>
      <c r="X119" s="16" t="str">
        <f t="shared" si="6"/>
        <v/>
      </c>
      <c r="Z119">
        <f t="shared" si="5"/>
        <v>1</v>
      </c>
      <c r="AA119">
        <f>IF(AB119="",0,IFERROR(IF(VLOOKUP(AB119,AB$38:AB118,1,0)&gt;0,0,0),1))</f>
        <v>0</v>
      </c>
      <c r="AB119" s="16">
        <f>IF(DATOS!J83=X$39,DATOS!C83,"")</f>
        <v>0</v>
      </c>
      <c r="AQ119" s="27"/>
      <c r="AR119" s="27"/>
      <c r="AS119" s="27"/>
      <c r="AT119" s="27"/>
      <c r="AU119" s="27"/>
      <c r="AV119" s="27"/>
      <c r="AW119" s="27"/>
      <c r="AX119" s="27"/>
      <c r="AY119" s="27"/>
      <c r="AZ119" s="27"/>
      <c r="BA119" s="27"/>
      <c r="BB119" s="27"/>
      <c r="BC119" s="27"/>
      <c r="BD119" s="27"/>
      <c r="BE119" s="27"/>
      <c r="BF119" s="27"/>
      <c r="BG119" s="27"/>
      <c r="BH119" s="27"/>
      <c r="BI119" s="27"/>
      <c r="BJ119" s="27"/>
      <c r="BK119" s="27"/>
      <c r="BL119" s="27"/>
      <c r="BM119" s="27"/>
      <c r="BN119" s="27"/>
      <c r="BO119" s="27"/>
      <c r="BP119" s="27"/>
      <c r="BQ119" s="27"/>
      <c r="BR119" s="27"/>
      <c r="BS119" s="27"/>
      <c r="BT119" s="27"/>
    </row>
    <row r="120" spans="4:72">
      <c r="D120" s="74"/>
      <c r="E120" s="74"/>
      <c r="F120" s="27"/>
      <c r="G120" s="74"/>
      <c r="H120" s="27"/>
      <c r="I120" s="27"/>
      <c r="J120" s="27"/>
      <c r="K120" s="27"/>
      <c r="L120" s="27"/>
      <c r="M120" s="27"/>
      <c r="N120" s="27"/>
      <c r="O120" s="27"/>
      <c r="P120" s="27"/>
      <c r="Q120" s="27"/>
      <c r="R120" s="27"/>
      <c r="S120" s="27"/>
      <c r="T120" s="27"/>
      <c r="U120" s="27"/>
      <c r="V120" s="27"/>
      <c r="W120" s="27">
        <v>81</v>
      </c>
      <c r="X120" s="16" t="str">
        <f t="shared" si="6"/>
        <v/>
      </c>
      <c r="Z120">
        <f t="shared" si="5"/>
        <v>1</v>
      </c>
      <c r="AA120">
        <f>IF(AB120="",0,IFERROR(IF(VLOOKUP(AB120,AB$38:AB119,1,0)&gt;0,0,0),1))</f>
        <v>0</v>
      </c>
      <c r="AB120" s="16">
        <f>IF(DATOS!J84=X$39,DATOS!C84,"")</f>
        <v>0</v>
      </c>
      <c r="AQ120" s="27"/>
      <c r="AR120" s="27"/>
      <c r="AS120" s="27"/>
      <c r="AT120" s="27"/>
      <c r="AU120" s="27"/>
      <c r="AV120" s="27"/>
      <c r="AW120" s="27"/>
      <c r="AX120" s="27"/>
      <c r="AY120" s="27"/>
      <c r="AZ120" s="27"/>
      <c r="BA120" s="27"/>
      <c r="BB120" s="27"/>
      <c r="BC120" s="27"/>
      <c r="BD120" s="27"/>
      <c r="BE120" s="27"/>
      <c r="BF120" s="27"/>
      <c r="BG120" s="27"/>
      <c r="BH120" s="27"/>
      <c r="BI120" s="27"/>
      <c r="BJ120" s="27"/>
      <c r="BK120" s="27"/>
      <c r="BL120" s="27"/>
      <c r="BM120" s="27"/>
      <c r="BN120" s="27"/>
      <c r="BO120" s="27"/>
      <c r="BP120" s="27"/>
      <c r="BQ120" s="27"/>
      <c r="BR120" s="27"/>
      <c r="BS120" s="27"/>
      <c r="BT120" s="27"/>
    </row>
    <row r="121" spans="4:72">
      <c r="D121" s="74"/>
      <c r="E121" s="74"/>
      <c r="F121" s="27"/>
      <c r="G121" s="74"/>
      <c r="H121" s="27"/>
      <c r="I121" s="27"/>
      <c r="J121" s="27"/>
      <c r="K121" s="27"/>
      <c r="L121" s="27"/>
      <c r="M121" s="27"/>
      <c r="N121" s="27"/>
      <c r="O121" s="27"/>
      <c r="P121" s="27"/>
      <c r="Q121" s="27"/>
      <c r="R121" s="27"/>
      <c r="S121" s="27"/>
      <c r="T121" s="27"/>
      <c r="U121" s="27"/>
      <c r="V121" s="27"/>
      <c r="W121" s="27">
        <v>82</v>
      </c>
      <c r="X121" s="16" t="str">
        <f t="shared" si="6"/>
        <v/>
      </c>
      <c r="Z121">
        <f t="shared" si="5"/>
        <v>1</v>
      </c>
      <c r="AA121">
        <f>IF(AB121="",0,IFERROR(IF(VLOOKUP(AB121,AB$38:AB120,1,0)&gt;0,0,0),1))</f>
        <v>0</v>
      </c>
      <c r="AB121" s="16">
        <f>IF(DATOS!J85=X$39,DATOS!C85,"")</f>
        <v>0</v>
      </c>
      <c r="AQ121" s="27"/>
      <c r="AR121" s="27"/>
      <c r="AS121" s="27"/>
      <c r="AT121" s="27"/>
      <c r="AU121" s="27"/>
      <c r="AV121" s="27"/>
      <c r="AW121" s="27"/>
      <c r="AX121" s="27"/>
      <c r="AY121" s="27"/>
      <c r="AZ121" s="27"/>
      <c r="BA121" s="27"/>
      <c r="BB121" s="27"/>
      <c r="BC121" s="27"/>
      <c r="BD121" s="27"/>
      <c r="BE121" s="27"/>
      <c r="BF121" s="27"/>
      <c r="BG121" s="27"/>
      <c r="BH121" s="27"/>
      <c r="BI121" s="27"/>
      <c r="BJ121" s="27"/>
      <c r="BK121" s="27"/>
      <c r="BL121" s="27"/>
      <c r="BM121" s="27"/>
      <c r="BN121" s="27"/>
      <c r="BO121" s="27"/>
      <c r="BP121" s="27"/>
      <c r="BQ121" s="27"/>
      <c r="BR121" s="27"/>
      <c r="BS121" s="27"/>
      <c r="BT121" s="27"/>
    </row>
    <row r="122" spans="4:72">
      <c r="D122" s="74"/>
      <c r="E122" s="74"/>
      <c r="F122" s="27"/>
      <c r="G122" s="74"/>
      <c r="H122" s="27"/>
      <c r="I122" s="27"/>
      <c r="J122" s="27"/>
      <c r="K122" s="27"/>
      <c r="L122" s="27"/>
      <c r="M122" s="27"/>
      <c r="N122" s="27"/>
      <c r="O122" s="27"/>
      <c r="P122" s="27"/>
      <c r="Q122" s="27"/>
      <c r="R122" s="27"/>
      <c r="S122" s="27"/>
      <c r="T122" s="27"/>
      <c r="U122" s="27"/>
      <c r="V122" s="27"/>
      <c r="W122" s="27">
        <v>83</v>
      </c>
      <c r="X122" s="16" t="str">
        <f t="shared" si="6"/>
        <v/>
      </c>
      <c r="Z122">
        <f t="shared" si="5"/>
        <v>1</v>
      </c>
      <c r="AA122">
        <f>IF(AB122="",0,IFERROR(IF(VLOOKUP(AB122,AB$38:AB121,1,0)&gt;0,0,0),1))</f>
        <v>0</v>
      </c>
      <c r="AB122" s="16">
        <f>IF(DATOS!J86=X$39,DATOS!C86,"")</f>
        <v>0</v>
      </c>
      <c r="AQ122" s="27"/>
      <c r="AR122" s="27"/>
      <c r="AS122" s="27"/>
      <c r="AT122" s="27"/>
      <c r="AU122" s="27"/>
      <c r="AV122" s="27"/>
      <c r="AW122" s="27"/>
      <c r="AX122" s="27"/>
      <c r="AY122" s="27"/>
      <c r="AZ122" s="27"/>
      <c r="BA122" s="27"/>
      <c r="BB122" s="27"/>
      <c r="BC122" s="27"/>
      <c r="BD122" s="27"/>
      <c r="BE122" s="27"/>
      <c r="BF122" s="27"/>
      <c r="BG122" s="27"/>
      <c r="BH122" s="27"/>
      <c r="BI122" s="27"/>
      <c r="BJ122" s="27"/>
      <c r="BK122" s="27"/>
      <c r="BL122" s="27"/>
      <c r="BM122" s="27"/>
      <c r="BN122" s="27"/>
      <c r="BO122" s="27"/>
      <c r="BP122" s="27"/>
      <c r="BQ122" s="27"/>
      <c r="BR122" s="27"/>
      <c r="BS122" s="27"/>
      <c r="BT122" s="27"/>
    </row>
    <row r="123" spans="4:72">
      <c r="D123" s="74"/>
      <c r="E123" s="74"/>
      <c r="F123" s="27"/>
      <c r="G123" s="74"/>
      <c r="H123" s="27"/>
      <c r="I123" s="27"/>
      <c r="J123" s="27"/>
      <c r="K123" s="27"/>
      <c r="L123" s="27"/>
      <c r="M123" s="27"/>
      <c r="N123" s="27"/>
      <c r="O123" s="27"/>
      <c r="P123" s="27"/>
      <c r="Q123" s="27"/>
      <c r="R123" s="27"/>
      <c r="S123" s="27"/>
      <c r="T123" s="27"/>
      <c r="U123" s="27"/>
      <c r="V123" s="27"/>
      <c r="W123" s="27">
        <v>84</v>
      </c>
      <c r="X123" s="16" t="str">
        <f t="shared" si="6"/>
        <v/>
      </c>
      <c r="Z123">
        <f t="shared" si="5"/>
        <v>1</v>
      </c>
      <c r="AA123">
        <f>IF(AB123="",0,IFERROR(IF(VLOOKUP(AB123,AB$38:AB122,1,0)&gt;0,0,0),1))</f>
        <v>0</v>
      </c>
      <c r="AB123" s="16">
        <f>IF(DATOS!J87=X$39,DATOS!C87,"")</f>
        <v>0</v>
      </c>
      <c r="AQ123" s="27"/>
      <c r="AR123" s="27"/>
      <c r="AS123" s="27"/>
      <c r="AT123" s="27"/>
      <c r="AU123" s="27"/>
      <c r="AV123" s="27"/>
      <c r="AW123" s="27"/>
      <c r="AX123" s="27"/>
      <c r="AY123" s="27"/>
      <c r="AZ123" s="27"/>
      <c r="BA123" s="27"/>
      <c r="BB123" s="27"/>
      <c r="BC123" s="27"/>
      <c r="BD123" s="27"/>
      <c r="BE123" s="27"/>
      <c r="BF123" s="27"/>
      <c r="BG123" s="27"/>
      <c r="BH123" s="27"/>
      <c r="BI123" s="27"/>
      <c r="BJ123" s="27"/>
      <c r="BK123" s="27"/>
      <c r="BL123" s="27"/>
      <c r="BM123" s="27"/>
      <c r="BN123" s="27"/>
      <c r="BO123" s="27"/>
      <c r="BP123" s="27"/>
      <c r="BQ123" s="27"/>
      <c r="BR123" s="27"/>
      <c r="BS123" s="27"/>
      <c r="BT123" s="27"/>
    </row>
    <row r="124" spans="4:72">
      <c r="D124" s="74"/>
      <c r="E124" s="74"/>
      <c r="F124" s="27"/>
      <c r="G124" s="74"/>
      <c r="H124" s="27"/>
      <c r="I124" s="27"/>
      <c r="J124" s="27"/>
      <c r="K124" s="27"/>
      <c r="L124" s="27"/>
      <c r="M124" s="27"/>
      <c r="N124" s="27"/>
      <c r="O124" s="27"/>
      <c r="P124" s="27"/>
      <c r="Q124" s="27"/>
      <c r="R124" s="27"/>
      <c r="S124" s="27"/>
      <c r="T124" s="27"/>
      <c r="U124" s="27"/>
      <c r="V124" s="27"/>
      <c r="W124" s="27">
        <v>85</v>
      </c>
      <c r="X124" s="16" t="str">
        <f t="shared" si="6"/>
        <v/>
      </c>
      <c r="Z124">
        <f t="shared" si="5"/>
        <v>1</v>
      </c>
      <c r="AA124">
        <f>IF(AB124="",0,IFERROR(IF(VLOOKUP(AB124,AB$38:AB123,1,0)&gt;0,0,0),1))</f>
        <v>0</v>
      </c>
      <c r="AB124" s="16">
        <f>IF(DATOS!J88=X$39,DATOS!C88,"")</f>
        <v>0</v>
      </c>
      <c r="AQ124" s="27"/>
      <c r="AR124" s="27"/>
      <c r="AS124" s="27"/>
      <c r="AT124" s="27"/>
      <c r="AU124" s="27"/>
      <c r="AV124" s="27"/>
      <c r="AW124" s="27"/>
      <c r="AX124" s="27"/>
      <c r="AY124" s="27"/>
      <c r="AZ124" s="27"/>
      <c r="BA124" s="27"/>
      <c r="BB124" s="27"/>
      <c r="BC124" s="27"/>
      <c r="BD124" s="27"/>
      <c r="BE124" s="27"/>
      <c r="BF124" s="27"/>
      <c r="BG124" s="27"/>
      <c r="BH124" s="27"/>
      <c r="BI124" s="27"/>
      <c r="BJ124" s="27"/>
      <c r="BK124" s="27"/>
      <c r="BL124" s="27"/>
      <c r="BM124" s="27"/>
      <c r="BN124" s="27"/>
      <c r="BO124" s="27"/>
      <c r="BP124" s="27"/>
      <c r="BQ124" s="27"/>
      <c r="BR124" s="27"/>
      <c r="BS124" s="27"/>
      <c r="BT124" s="27"/>
    </row>
    <row r="125" spans="4:72">
      <c r="D125" s="74"/>
      <c r="E125" s="74"/>
      <c r="F125" s="27"/>
      <c r="G125" s="74"/>
      <c r="H125" s="27"/>
      <c r="I125" s="27"/>
      <c r="J125" s="27"/>
      <c r="K125" s="27"/>
      <c r="L125" s="27"/>
      <c r="M125" s="27"/>
      <c r="N125" s="27"/>
      <c r="O125" s="27"/>
      <c r="P125" s="27"/>
      <c r="Q125" s="27"/>
      <c r="R125" s="27"/>
      <c r="S125" s="27"/>
      <c r="T125" s="27"/>
      <c r="U125" s="27"/>
      <c r="V125" s="27"/>
      <c r="W125" s="27"/>
      <c r="Z125">
        <f t="shared" si="5"/>
        <v>1</v>
      </c>
      <c r="AA125">
        <f>IF(AB125="",0,IFERROR(IF(VLOOKUP(AB125,AB$38:AB124,1,0)&gt;0,0,0),1))</f>
        <v>0</v>
      </c>
      <c r="AB125" s="16">
        <f>IF(DATOS!J89=X$39,DATOS!C89,"")</f>
        <v>0</v>
      </c>
      <c r="AQ125" s="27"/>
      <c r="AR125" s="27"/>
      <c r="AS125" s="27"/>
      <c r="AT125" s="27"/>
      <c r="AU125" s="27"/>
      <c r="AV125" s="27"/>
      <c r="AW125" s="27"/>
      <c r="AX125" s="27"/>
      <c r="AY125" s="27"/>
      <c r="AZ125" s="27"/>
      <c r="BA125" s="27"/>
      <c r="BB125" s="27"/>
      <c r="BC125" s="27"/>
      <c r="BD125" s="27"/>
      <c r="BE125" s="27"/>
      <c r="BF125" s="27"/>
      <c r="BG125" s="27"/>
      <c r="BH125" s="27"/>
      <c r="BI125" s="27"/>
      <c r="BJ125" s="27"/>
      <c r="BK125" s="27"/>
      <c r="BL125" s="27"/>
      <c r="BM125" s="27"/>
      <c r="BN125" s="27"/>
      <c r="BO125" s="27"/>
      <c r="BP125" s="27"/>
      <c r="BQ125" s="27"/>
      <c r="BR125" s="27"/>
      <c r="BS125" s="27"/>
      <c r="BT125" s="27"/>
    </row>
    <row r="126" spans="4:72">
      <c r="D126" s="74"/>
      <c r="E126" s="74"/>
      <c r="F126" s="27"/>
      <c r="G126" s="74"/>
      <c r="H126" s="27"/>
      <c r="I126" s="27"/>
      <c r="J126" s="27"/>
      <c r="K126" s="27"/>
      <c r="L126" s="27"/>
      <c r="M126" s="27"/>
      <c r="N126" s="27"/>
      <c r="O126" s="27"/>
      <c r="P126" s="27"/>
      <c r="Q126" s="27"/>
      <c r="R126" s="27"/>
      <c r="S126" s="27"/>
      <c r="T126" s="27"/>
      <c r="U126" s="27"/>
      <c r="V126" s="27"/>
      <c r="W126" s="27"/>
      <c r="Z126">
        <f t="shared" si="5"/>
        <v>1</v>
      </c>
      <c r="AA126">
        <f>IF(AB126="",0,IFERROR(IF(VLOOKUP(AB126,AB$38:AB125,1,0)&gt;0,0,0),1))</f>
        <v>0</v>
      </c>
      <c r="AB126" s="16">
        <f>IF(DATOS!J90=X$39,DATOS!C90,"")</f>
        <v>0</v>
      </c>
      <c r="AQ126" s="27"/>
      <c r="AR126" s="27"/>
      <c r="AS126" s="27"/>
      <c r="AT126" s="27"/>
      <c r="AU126" s="27"/>
      <c r="AV126" s="27"/>
      <c r="AW126" s="27"/>
      <c r="AX126" s="27"/>
      <c r="AY126" s="27"/>
      <c r="AZ126" s="27"/>
      <c r="BA126" s="27"/>
      <c r="BB126" s="27"/>
      <c r="BC126" s="27"/>
      <c r="BD126" s="27"/>
      <c r="BE126" s="27"/>
      <c r="BF126" s="27"/>
      <c r="BG126" s="27"/>
      <c r="BH126" s="27"/>
      <c r="BI126" s="27"/>
      <c r="BJ126" s="27"/>
      <c r="BK126" s="27"/>
      <c r="BL126" s="27"/>
      <c r="BM126" s="27"/>
      <c r="BN126" s="27"/>
      <c r="BO126" s="27"/>
      <c r="BP126" s="27"/>
      <c r="BQ126" s="27"/>
      <c r="BR126" s="27"/>
      <c r="BS126" s="27"/>
      <c r="BT126" s="27"/>
    </row>
    <row r="127" spans="4:72">
      <c r="D127" s="74"/>
      <c r="E127" s="74"/>
      <c r="F127" s="27"/>
      <c r="G127" s="74"/>
      <c r="H127" s="27"/>
      <c r="I127" s="27"/>
      <c r="J127" s="27"/>
      <c r="K127" s="27"/>
      <c r="L127" s="27"/>
      <c r="M127" s="27"/>
      <c r="N127" s="27"/>
      <c r="O127" s="27"/>
      <c r="P127" s="27"/>
      <c r="Q127" s="27"/>
      <c r="R127" s="27"/>
      <c r="S127" s="27"/>
      <c r="T127" s="27"/>
      <c r="U127" s="27"/>
      <c r="V127" s="27"/>
      <c r="W127" s="27"/>
      <c r="Z127">
        <f t="shared" si="5"/>
        <v>1</v>
      </c>
      <c r="AA127">
        <f>IF(AB127="",0,IFERROR(IF(VLOOKUP(AB127,AB$38:AB126,1,0)&gt;0,0,0),1))</f>
        <v>0</v>
      </c>
      <c r="AB127" s="16">
        <f>IF(DATOS!J91=X$39,DATOS!C91,"")</f>
        <v>0</v>
      </c>
      <c r="AQ127" s="27"/>
      <c r="AR127" s="27"/>
      <c r="AS127" s="27"/>
      <c r="AT127" s="27"/>
      <c r="AU127" s="27"/>
      <c r="AV127" s="27"/>
      <c r="AW127" s="27"/>
      <c r="AX127" s="27"/>
      <c r="AY127" s="27"/>
      <c r="AZ127" s="27"/>
      <c r="BA127" s="27"/>
      <c r="BB127" s="27"/>
      <c r="BC127" s="27"/>
      <c r="BD127" s="27"/>
      <c r="BE127" s="27"/>
      <c r="BF127" s="27"/>
      <c r="BG127" s="27"/>
      <c r="BH127" s="27"/>
      <c r="BI127" s="27"/>
      <c r="BJ127" s="27"/>
      <c r="BK127" s="27"/>
      <c r="BL127" s="27"/>
      <c r="BM127" s="27"/>
      <c r="BN127" s="27"/>
      <c r="BO127" s="27"/>
      <c r="BP127" s="27"/>
      <c r="BQ127" s="27"/>
      <c r="BR127" s="27"/>
      <c r="BS127" s="27"/>
      <c r="BT127" s="27"/>
    </row>
    <row r="128" spans="4:72">
      <c r="D128" s="74"/>
      <c r="E128" s="74"/>
      <c r="F128" s="27"/>
      <c r="G128" s="74"/>
      <c r="H128" s="27"/>
      <c r="I128" s="27"/>
      <c r="J128" s="27"/>
      <c r="K128" s="27"/>
      <c r="L128" s="27"/>
      <c r="M128" s="27"/>
      <c r="N128" s="27"/>
      <c r="O128" s="27"/>
      <c r="P128" s="27"/>
      <c r="Q128" s="27"/>
      <c r="R128" s="27"/>
      <c r="S128" s="27"/>
      <c r="T128" s="27"/>
      <c r="U128" s="27"/>
      <c r="V128" s="27"/>
      <c r="W128" s="27"/>
      <c r="Z128">
        <f t="shared" si="5"/>
        <v>1</v>
      </c>
      <c r="AA128">
        <f>IF(AB128="",0,IFERROR(IF(VLOOKUP(AB128,AB$38:AB127,1,0)&gt;0,0,0),1))</f>
        <v>0</v>
      </c>
      <c r="AB128" s="16">
        <f>IF(DATOS!J92=X$39,DATOS!C92,"")</f>
        <v>0</v>
      </c>
      <c r="AQ128" s="27"/>
      <c r="AR128" s="27"/>
      <c r="AS128" s="27"/>
      <c r="AT128" s="27"/>
      <c r="AU128" s="27"/>
      <c r="AV128" s="27"/>
      <c r="AW128" s="27"/>
      <c r="AX128" s="27"/>
      <c r="AY128" s="27"/>
      <c r="AZ128" s="27"/>
      <c r="BA128" s="27"/>
      <c r="BB128" s="27"/>
      <c r="BC128" s="27"/>
      <c r="BD128" s="27"/>
      <c r="BE128" s="27"/>
      <c r="BF128" s="27"/>
      <c r="BG128" s="27"/>
      <c r="BH128" s="27"/>
      <c r="BI128" s="27"/>
      <c r="BJ128" s="27"/>
      <c r="BK128" s="27"/>
      <c r="BL128" s="27"/>
      <c r="BM128" s="27"/>
      <c r="BN128" s="27"/>
      <c r="BO128" s="27"/>
      <c r="BP128" s="27"/>
      <c r="BQ128" s="27"/>
      <c r="BR128" s="27"/>
      <c r="BS128" s="27"/>
      <c r="BT128" s="27"/>
    </row>
    <row r="129" spans="4:72">
      <c r="D129" s="74"/>
      <c r="E129" s="74"/>
      <c r="F129" s="27"/>
      <c r="G129" s="74"/>
      <c r="H129" s="27"/>
      <c r="I129" s="27"/>
      <c r="J129" s="27"/>
      <c r="K129" s="27"/>
      <c r="L129" s="27"/>
      <c r="M129" s="27"/>
      <c r="N129" s="27"/>
      <c r="O129" s="27"/>
      <c r="P129" s="27"/>
      <c r="Q129" s="27"/>
      <c r="R129" s="27"/>
      <c r="S129" s="27"/>
      <c r="T129" s="27"/>
      <c r="U129" s="27"/>
      <c r="V129" s="27"/>
      <c r="W129" s="27"/>
      <c r="Z129">
        <f t="shared" si="5"/>
        <v>1</v>
      </c>
      <c r="AA129">
        <f>IF(AB129="",0,IFERROR(IF(VLOOKUP(AB129,AB$38:AB128,1,0)&gt;0,0,0),1))</f>
        <v>0</v>
      </c>
      <c r="AB129" s="16">
        <f>IF(DATOS!J93=X$39,DATOS!C93,"")</f>
        <v>0</v>
      </c>
      <c r="AQ129" s="27"/>
      <c r="AR129" s="27"/>
      <c r="AS129" s="27"/>
      <c r="AT129" s="27"/>
      <c r="AU129" s="27"/>
      <c r="AV129" s="27"/>
      <c r="AW129" s="27"/>
      <c r="AX129" s="27"/>
      <c r="AY129" s="27"/>
      <c r="AZ129" s="27"/>
      <c r="BA129" s="27"/>
      <c r="BB129" s="27"/>
      <c r="BC129" s="27"/>
      <c r="BD129" s="27"/>
      <c r="BE129" s="27"/>
      <c r="BF129" s="27"/>
      <c r="BG129" s="27"/>
      <c r="BH129" s="27"/>
      <c r="BI129" s="27"/>
      <c r="BJ129" s="27"/>
      <c r="BK129" s="27"/>
      <c r="BL129" s="27"/>
      <c r="BM129" s="27"/>
      <c r="BN129" s="27"/>
      <c r="BO129" s="27"/>
      <c r="BP129" s="27"/>
      <c r="BQ129" s="27"/>
      <c r="BR129" s="27"/>
      <c r="BS129" s="27"/>
      <c r="BT129" s="27"/>
    </row>
    <row r="130" spans="4:72">
      <c r="D130" s="74"/>
      <c r="E130" s="74"/>
      <c r="F130" s="27"/>
      <c r="G130" s="74"/>
      <c r="H130" s="27"/>
      <c r="I130" s="27"/>
      <c r="J130" s="27"/>
      <c r="K130" s="27"/>
      <c r="L130" s="27"/>
      <c r="M130" s="27"/>
      <c r="N130" s="27"/>
      <c r="O130" s="27"/>
      <c r="P130" s="27"/>
      <c r="Q130" s="27"/>
      <c r="R130" s="27"/>
      <c r="S130" s="27"/>
      <c r="T130" s="27"/>
      <c r="U130" s="27"/>
      <c r="V130" s="27"/>
      <c r="W130" s="27"/>
      <c r="Z130">
        <f t="shared" si="5"/>
        <v>1</v>
      </c>
      <c r="AA130">
        <f>IF(AB130="",0,IFERROR(IF(VLOOKUP(AB130,AB$38:AB129,1,0)&gt;0,0,0),1))</f>
        <v>0</v>
      </c>
      <c r="AB130" s="16">
        <f>IF(DATOS!J94=X$39,DATOS!C94,"")</f>
        <v>0</v>
      </c>
      <c r="AQ130" s="27"/>
      <c r="AR130" s="27"/>
      <c r="AS130" s="27"/>
      <c r="AT130" s="27"/>
      <c r="AU130" s="27"/>
      <c r="AV130" s="27"/>
      <c r="AW130" s="27"/>
      <c r="AX130" s="27"/>
      <c r="AY130" s="27"/>
      <c r="AZ130" s="27"/>
      <c r="BA130" s="27"/>
      <c r="BB130" s="27"/>
      <c r="BC130" s="27"/>
      <c r="BD130" s="27"/>
      <c r="BE130" s="27"/>
      <c r="BF130" s="27"/>
      <c r="BG130" s="27"/>
      <c r="BH130" s="27"/>
      <c r="BI130" s="27"/>
      <c r="BJ130" s="27"/>
      <c r="BK130" s="27"/>
      <c r="BL130" s="27"/>
      <c r="BM130" s="27"/>
      <c r="BN130" s="27"/>
      <c r="BO130" s="27"/>
      <c r="BP130" s="27"/>
      <c r="BQ130" s="27"/>
      <c r="BR130" s="27"/>
      <c r="BS130" s="27"/>
      <c r="BT130" s="27"/>
    </row>
    <row r="131" spans="4:72">
      <c r="D131" s="74"/>
      <c r="E131" s="74"/>
      <c r="F131" s="27"/>
      <c r="G131" s="74"/>
      <c r="H131" s="27"/>
      <c r="I131" s="27"/>
      <c r="J131" s="27"/>
      <c r="K131" s="27"/>
      <c r="L131" s="27"/>
      <c r="M131" s="27"/>
      <c r="N131" s="27"/>
      <c r="O131" s="27"/>
      <c r="P131" s="27"/>
      <c r="Q131" s="27"/>
      <c r="R131" s="27"/>
      <c r="S131" s="27"/>
      <c r="T131" s="27"/>
      <c r="U131" s="27"/>
      <c r="V131" s="27"/>
      <c r="W131" s="27"/>
      <c r="Z131">
        <f t="shared" si="5"/>
        <v>1</v>
      </c>
      <c r="AA131">
        <f>IF(AB131="",0,IFERROR(IF(VLOOKUP(AB131,AB$38:AB130,1,0)&gt;0,0,0),1))</f>
        <v>0</v>
      </c>
      <c r="AB131" s="16">
        <f>IF(DATOS!J95=X$39,DATOS!C95,"")</f>
        <v>0</v>
      </c>
      <c r="AQ131" s="27"/>
      <c r="AR131" s="27"/>
      <c r="AS131" s="27"/>
      <c r="AT131" s="27"/>
      <c r="AU131" s="27"/>
      <c r="AV131" s="27"/>
      <c r="AW131" s="27"/>
      <c r="AX131" s="27"/>
      <c r="AY131" s="27"/>
      <c r="AZ131" s="27"/>
      <c r="BA131" s="27"/>
      <c r="BB131" s="27"/>
      <c r="BC131" s="27"/>
      <c r="BD131" s="27"/>
      <c r="BE131" s="27"/>
      <c r="BF131" s="27"/>
      <c r="BG131" s="27"/>
      <c r="BH131" s="27"/>
      <c r="BI131" s="27"/>
      <c r="BJ131" s="27"/>
      <c r="BK131" s="27"/>
      <c r="BL131" s="27"/>
      <c r="BM131" s="27"/>
      <c r="BN131" s="27"/>
      <c r="BO131" s="27"/>
      <c r="BP131" s="27"/>
      <c r="BQ131" s="27"/>
      <c r="BR131" s="27"/>
      <c r="BS131" s="27"/>
      <c r="BT131" s="27"/>
    </row>
    <row r="132" spans="4:72">
      <c r="D132" s="74"/>
      <c r="E132" s="74"/>
      <c r="F132" s="27"/>
      <c r="G132" s="74"/>
      <c r="H132" s="27"/>
      <c r="I132" s="27"/>
      <c r="J132" s="27"/>
      <c r="K132" s="27"/>
      <c r="L132" s="27"/>
      <c r="M132" s="27"/>
      <c r="N132" s="27"/>
      <c r="O132" s="27"/>
      <c r="P132" s="27"/>
      <c r="Q132" s="27"/>
      <c r="R132" s="27"/>
      <c r="S132" s="27"/>
      <c r="T132" s="27"/>
      <c r="U132" s="27"/>
      <c r="V132" s="27"/>
      <c r="W132" s="27"/>
      <c r="Z132">
        <f t="shared" si="5"/>
        <v>1</v>
      </c>
      <c r="AA132">
        <f>IF(AB132="",0,IFERROR(IF(VLOOKUP(AB132,AB$38:AB131,1,0)&gt;0,0,0),1))</f>
        <v>0</v>
      </c>
      <c r="AB132" s="16">
        <f>IF(DATOS!J96=X$39,DATOS!C96,"")</f>
        <v>0</v>
      </c>
      <c r="AQ132" s="27"/>
      <c r="AR132" s="27"/>
      <c r="AS132" s="27"/>
      <c r="AT132" s="27"/>
      <c r="AU132" s="27"/>
      <c r="AV132" s="27"/>
      <c r="AW132" s="27"/>
      <c r="AX132" s="27"/>
      <c r="AY132" s="27"/>
      <c r="AZ132" s="27"/>
      <c r="BA132" s="27"/>
      <c r="BB132" s="27"/>
      <c r="BC132" s="27"/>
      <c r="BD132" s="27"/>
      <c r="BE132" s="27"/>
      <c r="BF132" s="27"/>
      <c r="BG132" s="27"/>
      <c r="BH132" s="27"/>
      <c r="BI132" s="27"/>
      <c r="BJ132" s="27"/>
      <c r="BK132" s="27"/>
      <c r="BL132" s="27"/>
      <c r="BM132" s="27"/>
      <c r="BN132" s="27"/>
      <c r="BO132" s="27"/>
      <c r="BP132" s="27"/>
      <c r="BQ132" s="27"/>
      <c r="BR132" s="27"/>
      <c r="BS132" s="27"/>
      <c r="BT132" s="27"/>
    </row>
    <row r="133" spans="4:72">
      <c r="D133" s="74"/>
      <c r="E133" s="74"/>
      <c r="F133" s="27"/>
      <c r="G133" s="74"/>
      <c r="H133" s="27"/>
      <c r="I133" s="27"/>
      <c r="J133" s="27"/>
      <c r="K133" s="27"/>
      <c r="L133" s="27"/>
      <c r="M133" s="27"/>
      <c r="N133" s="27"/>
      <c r="O133" s="27"/>
      <c r="P133" s="27"/>
      <c r="Q133" s="27"/>
      <c r="R133" s="27"/>
      <c r="S133" s="27"/>
      <c r="T133" s="27"/>
      <c r="U133" s="27"/>
      <c r="V133" s="27"/>
      <c r="W133" s="27"/>
      <c r="Z133">
        <f t="shared" si="5"/>
        <v>1</v>
      </c>
      <c r="AA133">
        <f>IF(AB133="",0,IFERROR(IF(VLOOKUP(AB133,AB$38:AB132,1,0)&gt;0,0,0),1))</f>
        <v>0</v>
      </c>
      <c r="AB133" s="16">
        <f>IF(DATOS!J97=X$39,DATOS!C97,"")</f>
        <v>0</v>
      </c>
      <c r="AQ133" s="27"/>
      <c r="AR133" s="27"/>
      <c r="AS133" s="27"/>
      <c r="AT133" s="27"/>
      <c r="AU133" s="27"/>
      <c r="AV133" s="27"/>
      <c r="AW133" s="27"/>
      <c r="AX133" s="27"/>
      <c r="AY133" s="27"/>
      <c r="AZ133" s="27"/>
      <c r="BA133" s="27"/>
      <c r="BB133" s="27"/>
      <c r="BC133" s="27"/>
      <c r="BD133" s="27"/>
      <c r="BE133" s="27"/>
      <c r="BF133" s="27"/>
      <c r="BG133" s="27"/>
      <c r="BH133" s="27"/>
      <c r="BI133" s="27"/>
      <c r="BJ133" s="27"/>
      <c r="BK133" s="27"/>
      <c r="BL133" s="27"/>
      <c r="BM133" s="27"/>
      <c r="BN133" s="27"/>
      <c r="BO133" s="27"/>
      <c r="BP133" s="27"/>
      <c r="BQ133" s="27"/>
      <c r="BR133" s="27"/>
      <c r="BS133" s="27"/>
      <c r="BT133" s="27"/>
    </row>
    <row r="134" spans="4:72">
      <c r="D134" s="74"/>
      <c r="E134" s="74"/>
      <c r="F134" s="27"/>
      <c r="G134" s="74"/>
      <c r="H134" s="27"/>
      <c r="I134" s="27"/>
      <c r="J134" s="27"/>
      <c r="K134" s="27"/>
      <c r="L134" s="27"/>
      <c r="M134" s="27"/>
      <c r="N134" s="27"/>
      <c r="O134" s="27"/>
      <c r="P134" s="27"/>
      <c r="Q134" s="27"/>
      <c r="R134" s="27"/>
      <c r="S134" s="27"/>
      <c r="T134" s="27"/>
      <c r="U134" s="27"/>
      <c r="V134" s="27"/>
      <c r="W134" s="27"/>
      <c r="Z134">
        <f t="shared" si="5"/>
        <v>1</v>
      </c>
      <c r="AA134">
        <f>IF(AB134="",0,IFERROR(IF(VLOOKUP(AB134,AB$38:AB133,1,0)&gt;0,0,0),1))</f>
        <v>0</v>
      </c>
      <c r="AB134" s="16">
        <f>IF(DATOS!J98=X$39,DATOS!C98,"")</f>
        <v>0</v>
      </c>
      <c r="AQ134" s="27"/>
      <c r="AR134" s="27"/>
      <c r="AS134" s="27"/>
      <c r="AT134" s="27"/>
      <c r="AU134" s="27"/>
      <c r="AV134" s="27"/>
      <c r="AW134" s="27"/>
      <c r="AX134" s="27"/>
      <c r="AY134" s="27"/>
      <c r="AZ134" s="27"/>
      <c r="BA134" s="27"/>
      <c r="BB134" s="27"/>
      <c r="BC134" s="27"/>
      <c r="BD134" s="27"/>
      <c r="BE134" s="27"/>
      <c r="BF134" s="27"/>
      <c r="BG134" s="27"/>
      <c r="BH134" s="27"/>
      <c r="BI134" s="27"/>
      <c r="BJ134" s="27"/>
      <c r="BK134" s="27"/>
      <c r="BL134" s="27"/>
      <c r="BM134" s="27"/>
      <c r="BN134" s="27"/>
      <c r="BO134" s="27"/>
      <c r="BP134" s="27"/>
      <c r="BQ134" s="27"/>
      <c r="BR134" s="27"/>
      <c r="BS134" s="27"/>
      <c r="BT134" s="27"/>
    </row>
    <row r="135" spans="4:72">
      <c r="D135" s="74"/>
      <c r="E135" s="74"/>
      <c r="F135" s="27"/>
      <c r="G135" s="74"/>
      <c r="H135" s="27"/>
      <c r="I135" s="27"/>
      <c r="J135" s="27"/>
      <c r="K135" s="27"/>
      <c r="L135" s="27"/>
      <c r="M135" s="27"/>
      <c r="N135" s="27"/>
      <c r="O135" s="27"/>
      <c r="P135" s="27"/>
      <c r="Q135" s="27"/>
      <c r="R135" s="27"/>
      <c r="S135" s="27"/>
      <c r="T135" s="27"/>
      <c r="U135" s="27"/>
      <c r="V135" s="27"/>
      <c r="W135" s="27"/>
      <c r="Z135">
        <f t="shared" si="5"/>
        <v>1</v>
      </c>
      <c r="AA135">
        <f>IF(AB135="",0,IFERROR(IF(VLOOKUP(AB135,AB$38:AB134,1,0)&gt;0,0,0),1))</f>
        <v>0</v>
      </c>
      <c r="AB135" s="16">
        <f>IF(DATOS!J99=X$39,DATOS!C99,"")</f>
        <v>0</v>
      </c>
      <c r="AQ135" s="27"/>
      <c r="AR135" s="27"/>
      <c r="AS135" s="27"/>
      <c r="AT135" s="27"/>
      <c r="AU135" s="27"/>
      <c r="AV135" s="27"/>
      <c r="AW135" s="27"/>
      <c r="AX135" s="27"/>
      <c r="AY135" s="27"/>
      <c r="AZ135" s="27"/>
      <c r="BA135" s="27"/>
      <c r="BB135" s="27"/>
      <c r="BC135" s="27"/>
      <c r="BD135" s="27"/>
      <c r="BE135" s="27"/>
      <c r="BF135" s="27"/>
      <c r="BG135" s="27"/>
      <c r="BH135" s="27"/>
      <c r="BI135" s="27"/>
      <c r="BJ135" s="27"/>
      <c r="BK135" s="27"/>
      <c r="BL135" s="27"/>
      <c r="BM135" s="27"/>
      <c r="BN135" s="27"/>
      <c r="BO135" s="27"/>
      <c r="BP135" s="27"/>
      <c r="BQ135" s="27"/>
      <c r="BR135" s="27"/>
      <c r="BS135" s="27"/>
      <c r="BT135" s="27"/>
    </row>
    <row r="136" spans="4:72">
      <c r="D136" s="74"/>
      <c r="E136" s="74"/>
      <c r="F136" s="27"/>
      <c r="G136" s="74"/>
      <c r="H136" s="27"/>
      <c r="I136" s="27"/>
      <c r="J136" s="27"/>
      <c r="K136" s="27"/>
      <c r="L136" s="27"/>
      <c r="M136" s="27"/>
      <c r="N136" s="27"/>
      <c r="O136" s="27"/>
      <c r="P136" s="27"/>
      <c r="Q136" s="27"/>
      <c r="R136" s="27"/>
      <c r="S136" s="27"/>
      <c r="T136" s="27"/>
      <c r="U136" s="27"/>
      <c r="V136" s="27"/>
      <c r="W136" s="27"/>
      <c r="Z136">
        <f t="shared" si="5"/>
        <v>1</v>
      </c>
      <c r="AA136">
        <f>IF(AB136="",0,IFERROR(IF(VLOOKUP(AB136,AB$38:AB135,1,0)&gt;0,0,0),1))</f>
        <v>0</v>
      </c>
      <c r="AB136" s="16">
        <f>IF(DATOS!J100=X$39,DATOS!C100,"")</f>
        <v>0</v>
      </c>
      <c r="AQ136" s="27"/>
      <c r="AR136" s="27"/>
      <c r="AS136" s="27"/>
      <c r="AT136" s="27"/>
      <c r="AU136" s="27"/>
      <c r="AV136" s="27"/>
      <c r="AW136" s="27"/>
      <c r="AX136" s="27"/>
      <c r="AY136" s="27"/>
      <c r="AZ136" s="27"/>
      <c r="BA136" s="27"/>
      <c r="BB136" s="27"/>
      <c r="BC136" s="27"/>
      <c r="BD136" s="27"/>
      <c r="BE136" s="27"/>
      <c r="BF136" s="27"/>
      <c r="BG136" s="27"/>
      <c r="BH136" s="27"/>
      <c r="BI136" s="27"/>
      <c r="BJ136" s="27"/>
      <c r="BK136" s="27"/>
      <c r="BL136" s="27"/>
      <c r="BM136" s="27"/>
      <c r="BN136" s="27"/>
      <c r="BO136" s="27"/>
      <c r="BP136" s="27"/>
      <c r="BQ136" s="27"/>
      <c r="BR136" s="27"/>
      <c r="BS136" s="27"/>
      <c r="BT136" s="27"/>
    </row>
    <row r="137" spans="4:72">
      <c r="D137" s="74"/>
      <c r="E137" s="74"/>
      <c r="F137" s="27"/>
      <c r="G137" s="74"/>
      <c r="H137" s="27"/>
      <c r="I137" s="27"/>
      <c r="J137" s="27"/>
      <c r="K137" s="27"/>
      <c r="L137" s="27"/>
      <c r="M137" s="27"/>
      <c r="N137" s="27"/>
      <c r="O137" s="27"/>
      <c r="P137" s="27"/>
      <c r="Q137" s="27"/>
      <c r="R137" s="27"/>
      <c r="S137" s="27"/>
      <c r="T137" s="27"/>
      <c r="U137" s="27"/>
      <c r="V137" s="27"/>
      <c r="W137" s="27"/>
      <c r="Z137">
        <f t="shared" si="5"/>
        <v>1</v>
      </c>
      <c r="AA137">
        <f>IF(AB137="",0,IFERROR(IF(VLOOKUP(AB137,AB$38:AB136,1,0)&gt;0,0,0),1))</f>
        <v>0</v>
      </c>
      <c r="AB137" s="16">
        <f>IF(DATOS!J101=X$39,DATOS!C101,"")</f>
        <v>0</v>
      </c>
      <c r="AQ137" s="27"/>
      <c r="AR137" s="27"/>
      <c r="AS137" s="27"/>
      <c r="AT137" s="27"/>
      <c r="AU137" s="27"/>
      <c r="AV137" s="27"/>
      <c r="AW137" s="27"/>
      <c r="AX137" s="27"/>
      <c r="AY137" s="27"/>
      <c r="AZ137" s="27"/>
      <c r="BA137" s="27"/>
      <c r="BB137" s="27"/>
      <c r="BC137" s="27"/>
      <c r="BD137" s="27"/>
      <c r="BE137" s="27"/>
      <c r="BF137" s="27"/>
      <c r="BG137" s="27"/>
      <c r="BH137" s="27"/>
      <c r="BI137" s="27"/>
      <c r="BJ137" s="27"/>
      <c r="BK137" s="27"/>
      <c r="BL137" s="27"/>
      <c r="BM137" s="27"/>
      <c r="BN137" s="27"/>
      <c r="BO137" s="27"/>
      <c r="BP137" s="27"/>
      <c r="BQ137" s="27"/>
      <c r="BR137" s="27"/>
      <c r="BS137" s="27"/>
      <c r="BT137" s="27"/>
    </row>
    <row r="138" spans="4:72">
      <c r="D138" s="74"/>
      <c r="E138" s="74"/>
      <c r="F138" s="27"/>
      <c r="G138" s="74"/>
      <c r="H138" s="27"/>
      <c r="I138" s="27"/>
      <c r="J138" s="27"/>
      <c r="K138" s="27"/>
      <c r="L138" s="27"/>
      <c r="M138" s="27"/>
      <c r="N138" s="27"/>
      <c r="O138" s="27"/>
      <c r="P138" s="27"/>
      <c r="Q138" s="27"/>
      <c r="R138" s="27"/>
      <c r="S138" s="27"/>
      <c r="T138" s="27"/>
      <c r="U138" s="27"/>
      <c r="V138" s="27"/>
      <c r="W138" s="27"/>
      <c r="Z138">
        <f t="shared" si="5"/>
        <v>1</v>
      </c>
      <c r="AA138">
        <f>IF(AB138="",0,IFERROR(IF(VLOOKUP(AB138,AB$38:AB137,1,0)&gt;0,0,0),1))</f>
        <v>0</v>
      </c>
      <c r="AB138" s="16">
        <f>IF(DATOS!J102=X$39,DATOS!C102,"")</f>
        <v>0</v>
      </c>
      <c r="AQ138" s="27"/>
      <c r="AR138" s="27"/>
      <c r="AS138" s="27"/>
      <c r="AT138" s="27"/>
      <c r="AU138" s="27"/>
      <c r="AV138" s="27"/>
      <c r="AW138" s="27"/>
      <c r="AX138" s="27"/>
      <c r="AY138" s="27"/>
      <c r="AZ138" s="27"/>
      <c r="BA138" s="27"/>
      <c r="BB138" s="27"/>
      <c r="BC138" s="27"/>
      <c r="BD138" s="27"/>
      <c r="BE138" s="27"/>
      <c r="BF138" s="27"/>
      <c r="BG138" s="27"/>
      <c r="BH138" s="27"/>
      <c r="BI138" s="27"/>
      <c r="BJ138" s="27"/>
      <c r="BK138" s="27"/>
      <c r="BL138" s="27"/>
      <c r="BM138" s="27"/>
      <c r="BN138" s="27"/>
      <c r="BO138" s="27"/>
      <c r="BP138" s="27"/>
      <c r="BQ138" s="27"/>
      <c r="BR138" s="27"/>
      <c r="BS138" s="27"/>
      <c r="BT138" s="27"/>
    </row>
    <row r="139" spans="4:72">
      <c r="D139" s="74"/>
      <c r="E139" s="74"/>
      <c r="F139" s="27"/>
      <c r="G139" s="74"/>
      <c r="H139" s="27"/>
      <c r="I139" s="27"/>
      <c r="J139" s="27"/>
      <c r="K139" s="27"/>
      <c r="L139" s="27"/>
      <c r="M139" s="27"/>
      <c r="N139" s="27"/>
      <c r="O139" s="27"/>
      <c r="P139" s="27"/>
      <c r="Q139" s="27"/>
      <c r="R139" s="27"/>
      <c r="S139" s="27"/>
      <c r="T139" s="27"/>
      <c r="U139" s="27"/>
      <c r="V139" s="27"/>
      <c r="W139" s="27"/>
      <c r="Z139">
        <f t="shared" si="5"/>
        <v>1</v>
      </c>
      <c r="AA139">
        <f>IF(AB139="",0,IFERROR(IF(VLOOKUP(AB139,AB$38:AB138,1,0)&gt;0,0,0),1))</f>
        <v>0</v>
      </c>
      <c r="AB139" s="16">
        <f>IF(DATOS!J103=X$39,DATOS!C103,"")</f>
        <v>0</v>
      </c>
      <c r="AQ139" s="27"/>
      <c r="AR139" s="27"/>
      <c r="AS139" s="27"/>
      <c r="AT139" s="27"/>
      <c r="AU139" s="27"/>
      <c r="AV139" s="27"/>
      <c r="AW139" s="27"/>
      <c r="AX139" s="27"/>
      <c r="AY139" s="27"/>
      <c r="AZ139" s="27"/>
      <c r="BA139" s="27"/>
      <c r="BB139" s="27"/>
      <c r="BC139" s="27"/>
      <c r="BD139" s="27"/>
      <c r="BE139" s="27"/>
      <c r="BF139" s="27"/>
      <c r="BG139" s="27"/>
      <c r="BH139" s="27"/>
      <c r="BI139" s="27"/>
      <c r="BJ139" s="27"/>
      <c r="BK139" s="27"/>
      <c r="BL139" s="27"/>
      <c r="BM139" s="27"/>
      <c r="BN139" s="27"/>
      <c r="BO139" s="27"/>
      <c r="BP139" s="27"/>
      <c r="BQ139" s="27"/>
      <c r="BR139" s="27"/>
      <c r="BS139" s="27"/>
      <c r="BT139" s="27"/>
    </row>
    <row r="140" spans="4:72">
      <c r="D140" s="74"/>
      <c r="E140" s="74"/>
      <c r="F140" s="27"/>
      <c r="G140" s="74"/>
      <c r="H140" s="27"/>
      <c r="I140" s="27"/>
      <c r="J140" s="27"/>
      <c r="K140" s="27"/>
      <c r="L140" s="27"/>
      <c r="M140" s="27"/>
      <c r="N140" s="27"/>
      <c r="O140" s="27"/>
      <c r="P140" s="27"/>
      <c r="Q140" s="27"/>
      <c r="R140" s="27"/>
      <c r="S140" s="27"/>
      <c r="T140" s="27"/>
      <c r="U140" s="27"/>
      <c r="V140" s="27"/>
      <c r="W140" s="27"/>
      <c r="Z140">
        <f t="shared" si="5"/>
        <v>1</v>
      </c>
      <c r="AA140">
        <f>IF(AB140="",0,IFERROR(IF(VLOOKUP(AB140,AB$38:AB139,1,0)&gt;0,0,0),1))</f>
        <v>0</v>
      </c>
      <c r="AB140" s="16">
        <f>IF(DATOS!J104=X$39,DATOS!C104,"")</f>
        <v>0</v>
      </c>
      <c r="AQ140" s="27"/>
      <c r="AR140" s="27"/>
      <c r="AS140" s="27"/>
      <c r="AT140" s="27"/>
      <c r="AU140" s="27"/>
      <c r="AV140" s="27"/>
      <c r="AW140" s="27"/>
      <c r="AX140" s="27"/>
      <c r="AY140" s="27"/>
      <c r="AZ140" s="27"/>
      <c r="BA140" s="27"/>
      <c r="BB140" s="27"/>
      <c r="BC140" s="27"/>
      <c r="BD140" s="27"/>
      <c r="BE140" s="27"/>
      <c r="BF140" s="27"/>
      <c r="BG140" s="27"/>
      <c r="BH140" s="27"/>
      <c r="BI140" s="27"/>
      <c r="BJ140" s="27"/>
      <c r="BK140" s="27"/>
      <c r="BL140" s="27"/>
      <c r="BM140" s="27"/>
      <c r="BN140" s="27"/>
      <c r="BO140" s="27"/>
      <c r="BP140" s="27"/>
      <c r="BQ140" s="27"/>
      <c r="BR140" s="27"/>
      <c r="BS140" s="27"/>
      <c r="BT140" s="27"/>
    </row>
    <row r="141" spans="4:72">
      <c r="D141" s="74"/>
      <c r="E141" s="74"/>
      <c r="F141" s="27"/>
      <c r="G141" s="74"/>
      <c r="H141" s="27"/>
      <c r="I141" s="27"/>
      <c r="J141" s="27"/>
      <c r="K141" s="27"/>
      <c r="L141" s="27"/>
      <c r="M141" s="27"/>
      <c r="N141" s="27"/>
      <c r="O141" s="27"/>
      <c r="P141" s="27"/>
      <c r="Q141" s="27"/>
      <c r="R141" s="27"/>
      <c r="S141" s="27"/>
      <c r="T141" s="27"/>
      <c r="U141" s="27"/>
      <c r="V141" s="27"/>
      <c r="W141" s="27"/>
      <c r="Z141">
        <f t="shared" si="5"/>
        <v>1</v>
      </c>
      <c r="AA141">
        <f>IF(AB141="",0,IFERROR(IF(VLOOKUP(AB141,AB$38:AB140,1,0)&gt;0,0,0),1))</f>
        <v>0</v>
      </c>
      <c r="AB141" s="16">
        <f>IF(DATOS!J105=X$39,DATOS!C105,"")</f>
        <v>0</v>
      </c>
      <c r="AQ141" s="27"/>
      <c r="AR141" s="27"/>
      <c r="AS141" s="27"/>
      <c r="AT141" s="27"/>
      <c r="AU141" s="27"/>
      <c r="AV141" s="27"/>
      <c r="AW141" s="27"/>
      <c r="AX141" s="27"/>
      <c r="AY141" s="27"/>
      <c r="AZ141" s="27"/>
      <c r="BA141" s="27"/>
      <c r="BB141" s="27"/>
      <c r="BC141" s="27"/>
      <c r="BD141" s="27"/>
      <c r="BE141" s="27"/>
      <c r="BF141" s="27"/>
      <c r="BG141" s="27"/>
      <c r="BH141" s="27"/>
      <c r="BI141" s="27"/>
      <c r="BJ141" s="27"/>
      <c r="BK141" s="27"/>
      <c r="BL141" s="27"/>
      <c r="BM141" s="27"/>
      <c r="BN141" s="27"/>
      <c r="BO141" s="27"/>
      <c r="BP141" s="27"/>
      <c r="BQ141" s="27"/>
      <c r="BR141" s="27"/>
      <c r="BS141" s="27"/>
      <c r="BT141" s="27"/>
    </row>
    <row r="142" spans="4:72">
      <c r="D142" s="74"/>
      <c r="E142" s="74"/>
      <c r="F142" s="27"/>
      <c r="G142" s="74"/>
      <c r="H142" s="27"/>
      <c r="I142" s="27"/>
      <c r="J142" s="27"/>
      <c r="K142" s="27"/>
      <c r="L142" s="27"/>
      <c r="M142" s="27"/>
      <c r="N142" s="27"/>
      <c r="O142" s="27"/>
      <c r="P142" s="27"/>
      <c r="Q142" s="27"/>
      <c r="R142" s="27"/>
      <c r="S142" s="27"/>
      <c r="T142" s="27"/>
      <c r="U142" s="27"/>
      <c r="V142" s="27"/>
      <c r="W142" s="27"/>
      <c r="Z142">
        <f t="shared" si="5"/>
        <v>1</v>
      </c>
      <c r="AA142">
        <f>IF(AB142="",0,IFERROR(IF(VLOOKUP(AB142,AB$38:AB141,1,0)&gt;0,0,0),1))</f>
        <v>0</v>
      </c>
      <c r="AB142" s="16">
        <f>IF(DATOS!J106=X$39,DATOS!C106,"")</f>
        <v>0</v>
      </c>
      <c r="AQ142" s="27"/>
      <c r="AR142" s="27"/>
      <c r="AS142" s="27"/>
      <c r="AT142" s="27"/>
      <c r="AU142" s="27"/>
      <c r="AV142" s="27"/>
      <c r="AW142" s="27"/>
      <c r="AX142" s="27"/>
      <c r="AY142" s="27"/>
      <c r="AZ142" s="27"/>
      <c r="BA142" s="27"/>
      <c r="BB142" s="27"/>
      <c r="BC142" s="27"/>
      <c r="BD142" s="27"/>
      <c r="BE142" s="27"/>
      <c r="BF142" s="27"/>
      <c r="BG142" s="27"/>
      <c r="BH142" s="27"/>
      <c r="BI142" s="27"/>
      <c r="BJ142" s="27"/>
      <c r="BK142" s="27"/>
      <c r="BL142" s="27"/>
      <c r="BM142" s="27"/>
      <c r="BN142" s="27"/>
      <c r="BO142" s="27"/>
      <c r="BP142" s="27"/>
      <c r="BQ142" s="27"/>
      <c r="BR142" s="27"/>
      <c r="BS142" s="27"/>
      <c r="BT142" s="27"/>
    </row>
    <row r="143" spans="4:72">
      <c r="D143" s="74"/>
      <c r="E143" s="74"/>
      <c r="F143" s="27"/>
      <c r="G143" s="74"/>
      <c r="H143" s="27"/>
      <c r="I143" s="27"/>
      <c r="J143" s="27"/>
      <c r="K143" s="27"/>
      <c r="L143" s="27"/>
      <c r="M143" s="27"/>
      <c r="N143" s="27"/>
      <c r="O143" s="27"/>
      <c r="P143" s="27"/>
      <c r="Q143" s="27"/>
      <c r="R143" s="27"/>
      <c r="S143" s="27"/>
      <c r="T143" s="27"/>
      <c r="U143" s="27"/>
      <c r="V143" s="27"/>
      <c r="W143" s="27"/>
      <c r="Z143">
        <f t="shared" si="5"/>
        <v>1</v>
      </c>
      <c r="AA143">
        <f>IF(AB143="",0,IFERROR(IF(VLOOKUP(AB143,AB$38:AB142,1,0)&gt;0,0,0),1))</f>
        <v>0</v>
      </c>
      <c r="AB143" s="16">
        <f>IF(DATOS!J107=X$39,DATOS!C107,"")</f>
        <v>0</v>
      </c>
      <c r="AQ143" s="27"/>
      <c r="AR143" s="27"/>
      <c r="AS143" s="27"/>
      <c r="AT143" s="27"/>
      <c r="AU143" s="27"/>
      <c r="AV143" s="27"/>
      <c r="AW143" s="27"/>
      <c r="AX143" s="27"/>
      <c r="AY143" s="27"/>
      <c r="AZ143" s="27"/>
      <c r="BA143" s="27"/>
      <c r="BB143" s="27"/>
      <c r="BC143" s="27"/>
      <c r="BD143" s="27"/>
      <c r="BE143" s="27"/>
      <c r="BF143" s="27"/>
      <c r="BG143" s="27"/>
      <c r="BH143" s="27"/>
      <c r="BI143" s="27"/>
      <c r="BJ143" s="27"/>
      <c r="BK143" s="27"/>
      <c r="BL143" s="27"/>
      <c r="BM143" s="27"/>
      <c r="BN143" s="27"/>
      <c r="BO143" s="27"/>
      <c r="BP143" s="27"/>
      <c r="BQ143" s="27"/>
      <c r="BR143" s="27"/>
      <c r="BS143" s="27"/>
      <c r="BT143" s="27"/>
    </row>
    <row r="144" spans="4:72">
      <c r="D144" s="74"/>
      <c r="E144" s="74"/>
      <c r="F144" s="27"/>
      <c r="G144" s="74"/>
      <c r="H144" s="27"/>
      <c r="I144" s="27"/>
      <c r="J144" s="27"/>
      <c r="K144" s="27"/>
      <c r="L144" s="27"/>
      <c r="M144" s="27"/>
      <c r="N144" s="27"/>
      <c r="O144" s="27"/>
      <c r="P144" s="27"/>
      <c r="Q144" s="27"/>
      <c r="R144" s="27"/>
      <c r="S144" s="27"/>
      <c r="T144" s="27"/>
      <c r="U144" s="27"/>
      <c r="V144" s="27"/>
      <c r="W144" s="27"/>
      <c r="Z144">
        <f t="shared" si="5"/>
        <v>1</v>
      </c>
      <c r="AA144">
        <f>IF(AB144="",0,IFERROR(IF(VLOOKUP(AB144,AB$38:AB143,1,0)&gt;0,0,0),1))</f>
        <v>0</v>
      </c>
      <c r="AB144" s="16">
        <f>IF(DATOS!J108=X$39,DATOS!C108,"")</f>
        <v>0</v>
      </c>
      <c r="AQ144" s="27"/>
      <c r="AR144" s="27"/>
      <c r="AS144" s="27"/>
      <c r="AT144" s="27"/>
      <c r="AU144" s="27"/>
      <c r="AV144" s="27"/>
      <c r="AW144" s="27"/>
      <c r="AX144" s="27"/>
      <c r="AY144" s="27"/>
      <c r="AZ144" s="27"/>
      <c r="BA144" s="27"/>
      <c r="BB144" s="27"/>
      <c r="BC144" s="27"/>
      <c r="BD144" s="27"/>
      <c r="BE144" s="27"/>
      <c r="BF144" s="27"/>
      <c r="BG144" s="27"/>
      <c r="BH144" s="27"/>
      <c r="BI144" s="27"/>
      <c r="BJ144" s="27"/>
      <c r="BK144" s="27"/>
      <c r="BL144" s="27"/>
      <c r="BM144" s="27"/>
      <c r="BN144" s="27"/>
      <c r="BO144" s="27"/>
      <c r="BP144" s="27"/>
      <c r="BQ144" s="27"/>
      <c r="BR144" s="27"/>
      <c r="BS144" s="27"/>
      <c r="BT144" s="27"/>
    </row>
    <row r="145" spans="4:72">
      <c r="D145" s="74"/>
      <c r="E145" s="74"/>
      <c r="F145" s="27"/>
      <c r="G145" s="74"/>
      <c r="H145" s="27"/>
      <c r="I145" s="27"/>
      <c r="J145" s="27"/>
      <c r="K145" s="27"/>
      <c r="L145" s="27"/>
      <c r="M145" s="27"/>
      <c r="N145" s="27"/>
      <c r="O145" s="27"/>
      <c r="P145" s="27"/>
      <c r="Q145" s="27"/>
      <c r="R145" s="27"/>
      <c r="S145" s="27"/>
      <c r="T145" s="27"/>
      <c r="U145" s="27"/>
      <c r="V145" s="27"/>
      <c r="W145" s="27"/>
      <c r="Z145">
        <f t="shared" si="5"/>
        <v>1</v>
      </c>
      <c r="AA145">
        <f>IF(AB145="",0,IFERROR(IF(VLOOKUP(AB145,AB$38:AB144,1,0)&gt;0,0,0),1))</f>
        <v>0</v>
      </c>
      <c r="AB145" s="16">
        <f>IF(DATOS!J109=X$39,DATOS!C109,"")</f>
        <v>0</v>
      </c>
      <c r="AQ145" s="27"/>
      <c r="AR145" s="27"/>
      <c r="AS145" s="27"/>
      <c r="AT145" s="27"/>
      <c r="AU145" s="27"/>
      <c r="AV145" s="27"/>
      <c r="AW145" s="27"/>
      <c r="AX145" s="27"/>
      <c r="AY145" s="27"/>
      <c r="AZ145" s="27"/>
      <c r="BA145" s="27"/>
      <c r="BB145" s="27"/>
      <c r="BC145" s="27"/>
      <c r="BD145" s="27"/>
      <c r="BE145" s="27"/>
      <c r="BF145" s="27"/>
      <c r="BG145" s="27"/>
      <c r="BH145" s="27"/>
      <c r="BI145" s="27"/>
      <c r="BJ145" s="27"/>
      <c r="BK145" s="27"/>
      <c r="BL145" s="27"/>
      <c r="BM145" s="27"/>
      <c r="BN145" s="27"/>
      <c r="BO145" s="27"/>
      <c r="BP145" s="27"/>
      <c r="BQ145" s="27"/>
      <c r="BR145" s="27"/>
      <c r="BS145" s="27"/>
      <c r="BT145" s="27"/>
    </row>
    <row r="146" spans="4:72">
      <c r="D146" s="74"/>
      <c r="E146" s="74"/>
      <c r="F146" s="27"/>
      <c r="G146" s="74"/>
      <c r="H146" s="27"/>
      <c r="I146" s="27"/>
      <c r="J146" s="27"/>
      <c r="K146" s="27"/>
      <c r="L146" s="27"/>
      <c r="M146" s="27"/>
      <c r="N146" s="27"/>
      <c r="O146" s="27"/>
      <c r="P146" s="27"/>
      <c r="Q146" s="27"/>
      <c r="R146" s="27"/>
      <c r="S146" s="27"/>
      <c r="T146" s="27"/>
      <c r="U146" s="27"/>
      <c r="V146" s="27"/>
      <c r="W146" s="27"/>
      <c r="Z146">
        <f t="shared" si="5"/>
        <v>1</v>
      </c>
      <c r="AA146">
        <f>IF(AB146="",0,IFERROR(IF(VLOOKUP(AB146,AB$38:AB145,1,0)&gt;0,0,0),1))</f>
        <v>0</v>
      </c>
      <c r="AB146" s="16">
        <f>IF(DATOS!J110=X$39,DATOS!C110,"")</f>
        <v>0</v>
      </c>
      <c r="AQ146" s="27"/>
      <c r="AR146" s="27"/>
      <c r="AS146" s="27"/>
      <c r="AT146" s="27"/>
      <c r="AU146" s="27"/>
      <c r="AV146" s="27"/>
      <c r="AW146" s="27"/>
      <c r="AX146" s="27"/>
      <c r="AY146" s="27"/>
      <c r="AZ146" s="27"/>
      <c r="BA146" s="27"/>
      <c r="BB146" s="27"/>
      <c r="BC146" s="27"/>
      <c r="BD146" s="27"/>
      <c r="BE146" s="27"/>
      <c r="BF146" s="27"/>
      <c r="BG146" s="27"/>
      <c r="BH146" s="27"/>
      <c r="BI146" s="27"/>
      <c r="BJ146" s="27"/>
      <c r="BK146" s="27"/>
      <c r="BL146" s="27"/>
      <c r="BM146" s="27"/>
      <c r="BN146" s="27"/>
      <c r="BO146" s="27"/>
      <c r="BP146" s="27"/>
      <c r="BQ146" s="27"/>
      <c r="BR146" s="27"/>
      <c r="BS146" s="27"/>
      <c r="BT146" s="27"/>
    </row>
    <row r="147" spans="4:72">
      <c r="D147" s="74"/>
      <c r="E147" s="74"/>
      <c r="F147" s="27"/>
      <c r="G147" s="74"/>
      <c r="H147" s="27"/>
      <c r="I147" s="27"/>
      <c r="J147" s="27"/>
      <c r="K147" s="27"/>
      <c r="L147" s="27"/>
      <c r="M147" s="27"/>
      <c r="N147" s="27"/>
      <c r="O147" s="27"/>
      <c r="P147" s="27"/>
      <c r="Q147" s="27"/>
      <c r="R147" s="27"/>
      <c r="S147" s="27"/>
      <c r="T147" s="27"/>
      <c r="U147" s="27"/>
      <c r="V147" s="27"/>
      <c r="W147" s="27"/>
      <c r="Z147">
        <f t="shared" si="5"/>
        <v>1</v>
      </c>
      <c r="AA147">
        <f>IF(AB147="",0,IFERROR(IF(VLOOKUP(AB147,AB$38:AB146,1,0)&gt;0,0,0),1))</f>
        <v>0</v>
      </c>
      <c r="AB147" s="16">
        <f>IF(DATOS!J111=X$39,DATOS!C111,"")</f>
        <v>0</v>
      </c>
      <c r="AQ147" s="27"/>
      <c r="AR147" s="27"/>
      <c r="AS147" s="27"/>
      <c r="AT147" s="27"/>
      <c r="AU147" s="27"/>
      <c r="AV147" s="27"/>
      <c r="AW147" s="27"/>
      <c r="AX147" s="27"/>
      <c r="AY147" s="27"/>
      <c r="AZ147" s="27"/>
      <c r="BA147" s="27"/>
      <c r="BB147" s="27"/>
      <c r="BC147" s="27"/>
      <c r="BD147" s="27"/>
      <c r="BE147" s="27"/>
      <c r="BF147" s="27"/>
      <c r="BG147" s="27"/>
      <c r="BH147" s="27"/>
      <c r="BI147" s="27"/>
      <c r="BJ147" s="27"/>
      <c r="BK147" s="27"/>
      <c r="BL147" s="27"/>
      <c r="BM147" s="27"/>
      <c r="BN147" s="27"/>
      <c r="BO147" s="27"/>
      <c r="BP147" s="27"/>
      <c r="BQ147" s="27"/>
      <c r="BR147" s="27"/>
      <c r="BS147" s="27"/>
      <c r="BT147" s="27"/>
    </row>
    <row r="148" spans="4:72">
      <c r="D148" s="74"/>
      <c r="E148" s="74"/>
      <c r="F148" s="27"/>
      <c r="G148" s="74"/>
      <c r="H148" s="27"/>
      <c r="I148" s="27"/>
      <c r="J148" s="27"/>
      <c r="K148" s="27"/>
      <c r="L148" s="27"/>
      <c r="M148" s="27"/>
      <c r="N148" s="27"/>
      <c r="O148" s="27"/>
      <c r="P148" s="27"/>
      <c r="Q148" s="27"/>
      <c r="R148" s="27"/>
      <c r="S148" s="27"/>
      <c r="T148" s="27"/>
      <c r="U148" s="27"/>
      <c r="V148" s="27"/>
      <c r="W148" s="27"/>
      <c r="Z148">
        <f t="shared" si="5"/>
        <v>1</v>
      </c>
      <c r="AA148">
        <f>IF(AB148="",0,IFERROR(IF(VLOOKUP(AB148,AB$38:AB147,1,0)&gt;0,0,0),1))</f>
        <v>0</v>
      </c>
      <c r="AB148" s="16">
        <f>IF(DATOS!J112=X$39,DATOS!C112,"")</f>
        <v>0</v>
      </c>
      <c r="AQ148" s="27"/>
      <c r="AR148" s="27"/>
      <c r="AS148" s="27"/>
      <c r="AT148" s="27"/>
      <c r="AU148" s="27"/>
      <c r="AV148" s="27"/>
      <c r="AW148" s="27"/>
      <c r="AX148" s="27"/>
      <c r="AY148" s="27"/>
      <c r="AZ148" s="27"/>
      <c r="BA148" s="27"/>
      <c r="BB148" s="27"/>
      <c r="BC148" s="27"/>
      <c r="BD148" s="27"/>
      <c r="BE148" s="27"/>
      <c r="BF148" s="27"/>
      <c r="BG148" s="27"/>
      <c r="BH148" s="27"/>
      <c r="BI148" s="27"/>
      <c r="BJ148" s="27"/>
      <c r="BK148" s="27"/>
      <c r="BL148" s="27"/>
      <c r="BM148" s="27"/>
      <c r="BN148" s="27"/>
      <c r="BO148" s="27"/>
      <c r="BP148" s="27"/>
      <c r="BQ148" s="27"/>
      <c r="BR148" s="27"/>
      <c r="BS148" s="27"/>
      <c r="BT148" s="27"/>
    </row>
    <row r="149" spans="4:72">
      <c r="D149" s="74"/>
      <c r="E149" s="74"/>
      <c r="F149" s="27"/>
      <c r="G149" s="74"/>
      <c r="H149" s="27"/>
      <c r="I149" s="27"/>
      <c r="J149" s="27"/>
      <c r="K149" s="27"/>
      <c r="L149" s="27"/>
      <c r="M149" s="27"/>
      <c r="N149" s="27"/>
      <c r="O149" s="27"/>
      <c r="P149" s="27"/>
      <c r="Q149" s="27"/>
      <c r="R149" s="27"/>
      <c r="S149" s="27"/>
      <c r="T149" s="27"/>
      <c r="U149" s="27"/>
      <c r="V149" s="27"/>
      <c r="W149" s="27"/>
      <c r="Z149">
        <f t="shared" si="5"/>
        <v>1</v>
      </c>
      <c r="AA149">
        <f>IF(AB149="",0,IFERROR(IF(VLOOKUP(AB149,AB$38:AB148,1,0)&gt;0,0,0),1))</f>
        <v>0</v>
      </c>
      <c r="AB149" s="16">
        <f>IF(DATOS!J113=X$39,DATOS!C113,"")</f>
        <v>0</v>
      </c>
      <c r="AQ149" s="27"/>
      <c r="AR149" s="27"/>
      <c r="AS149" s="27"/>
      <c r="AT149" s="27"/>
      <c r="AU149" s="27"/>
      <c r="AV149" s="27"/>
      <c r="AW149" s="27"/>
      <c r="AX149" s="27"/>
      <c r="AY149" s="27"/>
      <c r="AZ149" s="27"/>
      <c r="BA149" s="27"/>
      <c r="BB149" s="27"/>
      <c r="BC149" s="27"/>
      <c r="BD149" s="27"/>
      <c r="BE149" s="27"/>
      <c r="BF149" s="27"/>
      <c r="BG149" s="27"/>
      <c r="BH149" s="27"/>
      <c r="BI149" s="27"/>
      <c r="BJ149" s="27"/>
      <c r="BK149" s="27"/>
      <c r="BL149" s="27"/>
      <c r="BM149" s="27"/>
      <c r="BN149" s="27"/>
      <c r="BO149" s="27"/>
      <c r="BP149" s="27"/>
      <c r="BQ149" s="27"/>
      <c r="BR149" s="27"/>
      <c r="BS149" s="27"/>
      <c r="BT149" s="27"/>
    </row>
    <row r="150" spans="4:72">
      <c r="D150" s="74"/>
      <c r="E150" s="74"/>
      <c r="F150" s="27"/>
      <c r="G150" s="74"/>
      <c r="H150" s="27"/>
      <c r="I150" s="27"/>
      <c r="J150" s="27"/>
      <c r="K150" s="27"/>
      <c r="L150" s="27"/>
      <c r="M150" s="27"/>
      <c r="N150" s="27"/>
      <c r="O150" s="27"/>
      <c r="P150" s="27"/>
      <c r="Q150" s="27"/>
      <c r="R150" s="27"/>
      <c r="S150" s="27"/>
      <c r="T150" s="27"/>
      <c r="U150" s="27"/>
      <c r="V150" s="27"/>
      <c r="W150" s="27"/>
      <c r="Z150">
        <f t="shared" si="5"/>
        <v>1</v>
      </c>
      <c r="AA150">
        <f>IF(AB150="",0,IFERROR(IF(VLOOKUP(AB150,AB$38:AB149,1,0)&gt;0,0,0),1))</f>
        <v>0</v>
      </c>
      <c r="AB150" s="16">
        <f>IF(DATOS!J114=X$39,DATOS!C114,"")</f>
        <v>0</v>
      </c>
      <c r="AQ150" s="27"/>
      <c r="AR150" s="27"/>
      <c r="AS150" s="27"/>
      <c r="AT150" s="27"/>
      <c r="AU150" s="27"/>
      <c r="AV150" s="27"/>
      <c r="AW150" s="27"/>
      <c r="AX150" s="27"/>
      <c r="AY150" s="27"/>
      <c r="AZ150" s="27"/>
      <c r="BA150" s="27"/>
      <c r="BB150" s="27"/>
      <c r="BC150" s="27"/>
      <c r="BD150" s="27"/>
      <c r="BE150" s="27"/>
      <c r="BF150" s="27"/>
      <c r="BG150" s="27"/>
      <c r="BH150" s="27"/>
      <c r="BI150" s="27"/>
      <c r="BJ150" s="27"/>
      <c r="BK150" s="27"/>
      <c r="BL150" s="27"/>
      <c r="BM150" s="27"/>
      <c r="BN150" s="27"/>
      <c r="BO150" s="27"/>
      <c r="BP150" s="27"/>
      <c r="BQ150" s="27"/>
      <c r="BR150" s="27"/>
      <c r="BS150" s="27"/>
      <c r="BT150" s="27"/>
    </row>
    <row r="151" spans="4:72">
      <c r="D151" s="74"/>
      <c r="E151" s="74"/>
      <c r="F151" s="27"/>
      <c r="G151" s="74"/>
      <c r="H151" s="27"/>
      <c r="I151" s="27"/>
      <c r="J151" s="27"/>
      <c r="K151" s="27"/>
      <c r="L151" s="27"/>
      <c r="M151" s="27"/>
      <c r="N151" s="27"/>
      <c r="O151" s="27"/>
      <c r="P151" s="27"/>
      <c r="Q151" s="27"/>
      <c r="R151" s="27"/>
      <c r="S151" s="27"/>
      <c r="T151" s="27"/>
      <c r="U151" s="27"/>
      <c r="V151" s="27"/>
      <c r="W151" s="27"/>
      <c r="Z151">
        <f t="shared" si="5"/>
        <v>1</v>
      </c>
      <c r="AA151">
        <f>IF(AB151="",0,IFERROR(IF(VLOOKUP(AB151,AB$38:AB150,1,0)&gt;0,0,0),1))</f>
        <v>0</v>
      </c>
      <c r="AB151" s="16">
        <f>IF(DATOS!J115=X$39,DATOS!C115,"")</f>
        <v>0</v>
      </c>
      <c r="AQ151" s="27"/>
      <c r="AR151" s="27"/>
      <c r="AS151" s="27"/>
      <c r="AT151" s="27"/>
      <c r="AU151" s="27"/>
      <c r="AV151" s="27"/>
      <c r="AW151" s="27"/>
      <c r="AX151" s="27"/>
      <c r="AY151" s="27"/>
      <c r="AZ151" s="27"/>
      <c r="BA151" s="27"/>
      <c r="BB151" s="27"/>
      <c r="BC151" s="27"/>
      <c r="BD151" s="27"/>
      <c r="BE151" s="27"/>
      <c r="BF151" s="27"/>
      <c r="BG151" s="27"/>
      <c r="BH151" s="27"/>
      <c r="BI151" s="27"/>
      <c r="BJ151" s="27"/>
      <c r="BK151" s="27"/>
      <c r="BL151" s="27"/>
      <c r="BM151" s="27"/>
      <c r="BN151" s="27"/>
      <c r="BO151" s="27"/>
      <c r="BP151" s="27"/>
      <c r="BQ151" s="27"/>
      <c r="BR151" s="27"/>
      <c r="BS151" s="27"/>
      <c r="BT151" s="27"/>
    </row>
    <row r="152" spans="4:72">
      <c r="D152" s="74"/>
      <c r="E152" s="74"/>
      <c r="F152" s="27"/>
      <c r="G152" s="74"/>
      <c r="H152" s="27"/>
      <c r="I152" s="27"/>
      <c r="J152" s="27"/>
      <c r="K152" s="27"/>
      <c r="L152" s="27"/>
      <c r="M152" s="27"/>
      <c r="N152" s="27"/>
      <c r="O152" s="27"/>
      <c r="P152" s="27"/>
      <c r="Q152" s="27"/>
      <c r="R152" s="27"/>
      <c r="S152" s="27"/>
      <c r="T152" s="27"/>
      <c r="U152" s="27"/>
      <c r="V152" s="27"/>
      <c r="W152" s="27"/>
      <c r="Z152">
        <f t="shared" si="5"/>
        <v>1</v>
      </c>
      <c r="AA152">
        <f>IF(AB152="",0,IFERROR(IF(VLOOKUP(AB152,AB$38:AB151,1,0)&gt;0,0,0),1))</f>
        <v>0</v>
      </c>
      <c r="AB152" s="16">
        <f>IF(DATOS!J116=X$39,DATOS!C116,"")</f>
        <v>0</v>
      </c>
      <c r="AQ152" s="27"/>
      <c r="AR152" s="27"/>
      <c r="AS152" s="27"/>
      <c r="AT152" s="27"/>
      <c r="AU152" s="27"/>
      <c r="AV152" s="27"/>
      <c r="AW152" s="27"/>
      <c r="AX152" s="27"/>
      <c r="AY152" s="27"/>
      <c r="AZ152" s="27"/>
      <c r="BA152" s="27"/>
      <c r="BB152" s="27"/>
      <c r="BC152" s="27"/>
      <c r="BD152" s="27"/>
      <c r="BE152" s="27"/>
      <c r="BF152" s="27"/>
      <c r="BG152" s="27"/>
      <c r="BH152" s="27"/>
      <c r="BI152" s="27"/>
      <c r="BJ152" s="27"/>
      <c r="BK152" s="27"/>
      <c r="BL152" s="27"/>
      <c r="BM152" s="27"/>
      <c r="BN152" s="27"/>
      <c r="BO152" s="27"/>
      <c r="BP152" s="27"/>
      <c r="BQ152" s="27"/>
      <c r="BR152" s="27"/>
      <c r="BS152" s="27"/>
      <c r="BT152" s="27"/>
    </row>
    <row r="153" spans="4:72">
      <c r="D153" s="74"/>
      <c r="E153" s="74"/>
      <c r="F153" s="27"/>
      <c r="G153" s="74"/>
      <c r="H153" s="27"/>
      <c r="I153" s="27"/>
      <c r="J153" s="27"/>
      <c r="K153" s="27"/>
      <c r="L153" s="27"/>
      <c r="M153" s="27"/>
      <c r="N153" s="27"/>
      <c r="O153" s="27"/>
      <c r="P153" s="27"/>
      <c r="Q153" s="27"/>
      <c r="R153" s="27"/>
      <c r="S153" s="27"/>
      <c r="T153" s="27"/>
      <c r="U153" s="27"/>
      <c r="V153" s="27"/>
      <c r="W153" s="27"/>
      <c r="Z153">
        <f t="shared" si="5"/>
        <v>1</v>
      </c>
      <c r="AA153">
        <f>IF(AB153="",0,IFERROR(IF(VLOOKUP(AB153,AB$38:AB152,1,0)&gt;0,0,0),1))</f>
        <v>0</v>
      </c>
      <c r="AB153" s="16">
        <f>IF(DATOS!J117=X$39,DATOS!C117,"")</f>
        <v>0</v>
      </c>
      <c r="AQ153" s="27"/>
      <c r="AR153" s="27"/>
      <c r="AS153" s="27"/>
      <c r="AT153" s="27"/>
      <c r="AU153" s="27"/>
      <c r="AV153" s="27"/>
      <c r="AW153" s="27"/>
      <c r="AX153" s="27"/>
      <c r="AY153" s="27"/>
      <c r="AZ153" s="27"/>
      <c r="BA153" s="27"/>
      <c r="BB153" s="27"/>
      <c r="BC153" s="27"/>
      <c r="BD153" s="27"/>
      <c r="BE153" s="27"/>
      <c r="BF153" s="27"/>
      <c r="BG153" s="27"/>
      <c r="BH153" s="27"/>
      <c r="BI153" s="27"/>
      <c r="BJ153" s="27"/>
      <c r="BK153" s="27"/>
      <c r="BL153" s="27"/>
      <c r="BM153" s="27"/>
      <c r="BN153" s="27"/>
      <c r="BO153" s="27"/>
      <c r="BP153" s="27"/>
      <c r="BQ153" s="27"/>
      <c r="BR153" s="27"/>
      <c r="BS153" s="27"/>
      <c r="BT153" s="27"/>
    </row>
    <row r="154" spans="4:72">
      <c r="D154" s="74"/>
      <c r="E154" s="74"/>
      <c r="F154" s="27"/>
      <c r="G154" s="74"/>
      <c r="H154" s="27"/>
      <c r="I154" s="27"/>
      <c r="J154" s="27"/>
      <c r="K154" s="27"/>
      <c r="L154" s="27"/>
      <c r="M154" s="27"/>
      <c r="N154" s="27"/>
      <c r="O154" s="27"/>
      <c r="P154" s="27"/>
      <c r="Q154" s="27"/>
      <c r="R154" s="27"/>
      <c r="S154" s="27"/>
      <c r="T154" s="27"/>
      <c r="U154" s="27"/>
      <c r="V154" s="27"/>
      <c r="W154" s="27"/>
      <c r="Z154">
        <f t="shared" si="5"/>
        <v>1</v>
      </c>
      <c r="AA154">
        <f>IF(AB154="",0,IFERROR(IF(VLOOKUP(AB154,AB$38:AB153,1,0)&gt;0,0,0),1))</f>
        <v>0</v>
      </c>
      <c r="AB154" s="16">
        <f>IF(DATOS!J118=X$39,DATOS!C118,"")</f>
        <v>0</v>
      </c>
      <c r="AQ154" s="27"/>
      <c r="AR154" s="27"/>
      <c r="AS154" s="27"/>
      <c r="AT154" s="27"/>
      <c r="AU154" s="27"/>
      <c r="AV154" s="27"/>
      <c r="AW154" s="27"/>
      <c r="AX154" s="27"/>
      <c r="AY154" s="27"/>
      <c r="AZ154" s="27"/>
      <c r="BA154" s="27"/>
      <c r="BB154" s="27"/>
      <c r="BC154" s="27"/>
      <c r="BD154" s="27"/>
      <c r="BE154" s="27"/>
      <c r="BF154" s="27"/>
      <c r="BG154" s="27"/>
      <c r="BH154" s="27"/>
      <c r="BI154" s="27"/>
      <c r="BJ154" s="27"/>
      <c r="BK154" s="27"/>
      <c r="BL154" s="27"/>
      <c r="BM154" s="27"/>
      <c r="BN154" s="27"/>
      <c r="BO154" s="27"/>
      <c r="BP154" s="27"/>
      <c r="BQ154" s="27"/>
      <c r="BR154" s="27"/>
      <c r="BS154" s="27"/>
      <c r="BT154" s="27"/>
    </row>
    <row r="155" spans="4:72">
      <c r="D155" s="74"/>
      <c r="E155" s="74"/>
      <c r="F155" s="27"/>
      <c r="G155" s="74"/>
      <c r="H155" s="27"/>
      <c r="I155" s="27"/>
      <c r="J155" s="27"/>
      <c r="K155" s="27"/>
      <c r="L155" s="27"/>
      <c r="M155" s="27"/>
      <c r="N155" s="27"/>
      <c r="O155" s="27"/>
      <c r="P155" s="27"/>
      <c r="Q155" s="27"/>
      <c r="R155" s="27"/>
      <c r="S155" s="27"/>
      <c r="T155" s="27"/>
      <c r="U155" s="27"/>
      <c r="V155" s="27"/>
      <c r="W155" s="27"/>
      <c r="Z155">
        <f t="shared" si="5"/>
        <v>1</v>
      </c>
      <c r="AA155">
        <f>IF(AB155="",0,IFERROR(IF(VLOOKUP(AB155,AB$38:AB154,1,0)&gt;0,0,0),1))</f>
        <v>0</v>
      </c>
      <c r="AB155" s="16">
        <f>IF(DATOS!J119=X$39,DATOS!C119,"")</f>
        <v>0</v>
      </c>
      <c r="AQ155" s="27"/>
      <c r="AR155" s="27"/>
      <c r="AS155" s="27"/>
      <c r="AT155" s="27"/>
      <c r="AU155" s="27"/>
      <c r="AV155" s="27"/>
      <c r="AW155" s="27"/>
      <c r="AX155" s="27"/>
      <c r="AY155" s="27"/>
      <c r="AZ155" s="27"/>
      <c r="BA155" s="27"/>
      <c r="BB155" s="27"/>
      <c r="BC155" s="27"/>
      <c r="BD155" s="27"/>
      <c r="BE155" s="27"/>
      <c r="BF155" s="27"/>
      <c r="BG155" s="27"/>
      <c r="BH155" s="27"/>
      <c r="BI155" s="27"/>
      <c r="BJ155" s="27"/>
      <c r="BK155" s="27"/>
      <c r="BL155" s="27"/>
      <c r="BM155" s="27"/>
      <c r="BN155" s="27"/>
      <c r="BO155" s="27"/>
      <c r="BP155" s="27"/>
      <c r="BQ155" s="27"/>
      <c r="BR155" s="27"/>
      <c r="BS155" s="27"/>
      <c r="BT155" s="27"/>
    </row>
    <row r="156" spans="4:72">
      <c r="D156" s="74"/>
      <c r="E156" s="74"/>
      <c r="F156" s="27"/>
      <c r="G156" s="74"/>
      <c r="H156" s="27"/>
      <c r="I156" s="27"/>
      <c r="J156" s="27"/>
      <c r="K156" s="27"/>
      <c r="L156" s="27"/>
      <c r="M156" s="27"/>
      <c r="N156" s="27"/>
      <c r="O156" s="27"/>
      <c r="P156" s="27"/>
      <c r="Q156" s="27"/>
      <c r="R156" s="27"/>
      <c r="S156" s="27"/>
      <c r="T156" s="27"/>
      <c r="U156" s="27"/>
      <c r="V156" s="27"/>
      <c r="W156" s="27"/>
      <c r="Z156">
        <f t="shared" si="5"/>
        <v>1</v>
      </c>
      <c r="AA156">
        <f>IF(AB156="",0,IFERROR(IF(VLOOKUP(AB156,AB$38:AB155,1,0)&gt;0,0,0),1))</f>
        <v>0</v>
      </c>
      <c r="AB156" s="16">
        <f>IF(DATOS!J120=X$39,DATOS!C120,"")</f>
        <v>0</v>
      </c>
      <c r="AQ156" s="27"/>
      <c r="AR156" s="27"/>
      <c r="AS156" s="27"/>
      <c r="AT156" s="27"/>
      <c r="AU156" s="27"/>
      <c r="AV156" s="27"/>
      <c r="AW156" s="27"/>
      <c r="AX156" s="27"/>
      <c r="AY156" s="27"/>
      <c r="AZ156" s="27"/>
      <c r="BA156" s="27"/>
      <c r="BB156" s="27"/>
      <c r="BC156" s="27"/>
      <c r="BD156" s="27"/>
      <c r="BE156" s="27"/>
      <c r="BF156" s="27"/>
      <c r="BG156" s="27"/>
      <c r="BH156" s="27"/>
      <c r="BI156" s="27"/>
      <c r="BJ156" s="27"/>
      <c r="BK156" s="27"/>
      <c r="BL156" s="27"/>
      <c r="BM156" s="27"/>
      <c r="BN156" s="27"/>
      <c r="BO156" s="27"/>
      <c r="BP156" s="27"/>
      <c r="BQ156" s="27"/>
      <c r="BR156" s="27"/>
      <c r="BS156" s="27"/>
      <c r="BT156" s="27"/>
    </row>
    <row r="157" spans="4:72">
      <c r="D157" s="74"/>
      <c r="E157" s="74"/>
      <c r="F157" s="27"/>
      <c r="G157" s="74"/>
      <c r="H157" s="27"/>
      <c r="I157" s="27"/>
      <c r="J157" s="27"/>
      <c r="K157" s="27"/>
      <c r="L157" s="27"/>
      <c r="M157" s="27"/>
      <c r="N157" s="27"/>
      <c r="O157" s="27"/>
      <c r="P157" s="27"/>
      <c r="Q157" s="27"/>
      <c r="R157" s="27"/>
      <c r="S157" s="27"/>
      <c r="T157" s="27"/>
      <c r="U157" s="27"/>
      <c r="V157" s="27"/>
      <c r="W157" s="27"/>
      <c r="Z157">
        <f t="shared" si="5"/>
        <v>1</v>
      </c>
      <c r="AA157">
        <f>IF(AB157="",0,IFERROR(IF(VLOOKUP(AB157,AB$38:AB156,1,0)&gt;0,0,0),1))</f>
        <v>0</v>
      </c>
      <c r="AB157" s="16">
        <f>IF(DATOS!J121=X$39,DATOS!C121,"")</f>
        <v>0</v>
      </c>
      <c r="AQ157" s="27"/>
      <c r="AR157" s="27"/>
      <c r="AS157" s="27"/>
      <c r="AT157" s="27"/>
      <c r="AU157" s="27"/>
      <c r="AV157" s="27"/>
      <c r="AW157" s="27"/>
      <c r="AX157" s="27"/>
      <c r="AY157" s="27"/>
      <c r="AZ157" s="27"/>
      <c r="BA157" s="27"/>
      <c r="BB157" s="27"/>
      <c r="BC157" s="27"/>
      <c r="BD157" s="27"/>
      <c r="BE157" s="27"/>
      <c r="BF157" s="27"/>
      <c r="BG157" s="27"/>
      <c r="BH157" s="27"/>
      <c r="BI157" s="27"/>
      <c r="BJ157" s="27"/>
      <c r="BK157" s="27"/>
      <c r="BL157" s="27"/>
      <c r="BM157" s="27"/>
      <c r="BN157" s="27"/>
      <c r="BO157" s="27"/>
      <c r="BP157" s="27"/>
      <c r="BQ157" s="27"/>
      <c r="BR157" s="27"/>
      <c r="BS157" s="27"/>
      <c r="BT157" s="27"/>
    </row>
    <row r="158" spans="4:72">
      <c r="D158" s="74"/>
      <c r="E158" s="74"/>
      <c r="F158" s="27"/>
      <c r="G158" s="74"/>
      <c r="H158" s="27"/>
      <c r="I158" s="27"/>
      <c r="J158" s="27"/>
      <c r="K158" s="27"/>
      <c r="L158" s="27"/>
      <c r="M158" s="27"/>
      <c r="N158" s="27"/>
      <c r="O158" s="27"/>
      <c r="P158" s="27"/>
      <c r="Q158" s="27"/>
      <c r="R158" s="27"/>
      <c r="S158" s="27"/>
      <c r="T158" s="27"/>
      <c r="U158" s="27"/>
      <c r="V158" s="27"/>
      <c r="W158" s="27"/>
      <c r="Z158">
        <f t="shared" si="5"/>
        <v>1</v>
      </c>
      <c r="AA158">
        <f>IF(AB158="",0,IFERROR(IF(VLOOKUP(AB158,AB$38:AB157,1,0)&gt;0,0,0),1))</f>
        <v>0</v>
      </c>
      <c r="AB158" s="16">
        <f>IF(DATOS!J122=X$39,DATOS!C122,"")</f>
        <v>0</v>
      </c>
      <c r="AQ158" s="27"/>
      <c r="AR158" s="27"/>
      <c r="AS158" s="27"/>
      <c r="AT158" s="27"/>
      <c r="AU158" s="27"/>
      <c r="AV158" s="27"/>
      <c r="AW158" s="27"/>
      <c r="AX158" s="27"/>
      <c r="AY158" s="27"/>
      <c r="AZ158" s="27"/>
      <c r="BA158" s="27"/>
      <c r="BB158" s="27"/>
      <c r="BC158" s="27"/>
      <c r="BD158" s="27"/>
      <c r="BE158" s="27"/>
      <c r="BF158" s="27"/>
      <c r="BG158" s="27"/>
      <c r="BH158" s="27"/>
      <c r="BI158" s="27"/>
      <c r="BJ158" s="27"/>
      <c r="BK158" s="27"/>
      <c r="BL158" s="27"/>
      <c r="BM158" s="27"/>
      <c r="BN158" s="27"/>
      <c r="BO158" s="27"/>
      <c r="BP158" s="27"/>
      <c r="BQ158" s="27"/>
      <c r="BR158" s="27"/>
      <c r="BS158" s="27"/>
      <c r="BT158" s="27"/>
    </row>
    <row r="159" spans="4:72">
      <c r="D159" s="74"/>
      <c r="E159" s="74"/>
      <c r="F159" s="27"/>
      <c r="G159" s="74"/>
      <c r="H159" s="27"/>
      <c r="I159" s="27"/>
      <c r="J159" s="27"/>
      <c r="K159" s="27"/>
      <c r="L159" s="27"/>
      <c r="M159" s="27"/>
      <c r="N159" s="27"/>
      <c r="O159" s="27"/>
      <c r="P159" s="27"/>
      <c r="Q159" s="27"/>
      <c r="R159" s="27"/>
      <c r="S159" s="27"/>
      <c r="T159" s="27"/>
      <c r="U159" s="27"/>
      <c r="V159" s="27"/>
      <c r="W159" s="27"/>
      <c r="Z159">
        <f t="shared" si="5"/>
        <v>1</v>
      </c>
      <c r="AA159">
        <f>IF(AB159="",0,IFERROR(IF(VLOOKUP(AB159,AB$38:AB158,1,0)&gt;0,0,0),1))</f>
        <v>0</v>
      </c>
      <c r="AB159" s="16">
        <f>IF(DATOS!J123=X$39,DATOS!C123,"")</f>
        <v>0</v>
      </c>
      <c r="AQ159" s="27"/>
      <c r="AR159" s="27"/>
      <c r="AS159" s="27"/>
      <c r="AT159" s="27"/>
      <c r="AU159" s="27"/>
      <c r="AV159" s="27"/>
      <c r="AW159" s="27"/>
      <c r="AX159" s="27"/>
      <c r="AY159" s="27"/>
      <c r="AZ159" s="27"/>
      <c r="BA159" s="27"/>
      <c r="BB159" s="27"/>
      <c r="BC159" s="27"/>
      <c r="BD159" s="27"/>
      <c r="BE159" s="27"/>
      <c r="BF159" s="27"/>
      <c r="BG159" s="27"/>
      <c r="BH159" s="27"/>
      <c r="BI159" s="27"/>
      <c r="BJ159" s="27"/>
      <c r="BK159" s="27"/>
      <c r="BL159" s="27"/>
      <c r="BM159" s="27"/>
      <c r="BN159" s="27"/>
      <c r="BO159" s="27"/>
      <c r="BP159" s="27"/>
      <c r="BQ159" s="27"/>
      <c r="BR159" s="27"/>
      <c r="BS159" s="27"/>
      <c r="BT159" s="27"/>
    </row>
    <row r="160" spans="4:72">
      <c r="D160" s="74"/>
      <c r="E160" s="74"/>
      <c r="F160" s="27"/>
      <c r="G160" s="74"/>
      <c r="H160" s="27"/>
      <c r="I160" s="27"/>
      <c r="J160" s="27"/>
      <c r="K160" s="27"/>
      <c r="L160" s="27"/>
      <c r="M160" s="27"/>
      <c r="N160" s="27"/>
      <c r="O160" s="27"/>
      <c r="P160" s="27"/>
      <c r="Q160" s="27"/>
      <c r="R160" s="27"/>
      <c r="S160" s="27"/>
      <c r="T160" s="27"/>
      <c r="U160" s="27"/>
      <c r="V160" s="27"/>
      <c r="W160" s="27"/>
      <c r="Z160">
        <f t="shared" si="5"/>
        <v>1</v>
      </c>
      <c r="AA160">
        <f>IF(AB160="",0,IFERROR(IF(VLOOKUP(AB160,AB$38:AB159,1,0)&gt;0,0,0),1))</f>
        <v>0</v>
      </c>
      <c r="AB160" s="16">
        <f>IF(DATOS!J124=X$39,DATOS!C124,"")</f>
        <v>0</v>
      </c>
      <c r="AQ160" s="27"/>
      <c r="AR160" s="27"/>
      <c r="AS160" s="27"/>
      <c r="AT160" s="27"/>
      <c r="AU160" s="27"/>
      <c r="AV160" s="27"/>
      <c r="AW160" s="27"/>
      <c r="AX160" s="27"/>
      <c r="AY160" s="27"/>
      <c r="AZ160" s="27"/>
      <c r="BA160" s="27"/>
      <c r="BB160" s="27"/>
      <c r="BC160" s="27"/>
      <c r="BD160" s="27"/>
      <c r="BE160" s="27"/>
      <c r="BF160" s="27"/>
      <c r="BG160" s="27"/>
      <c r="BH160" s="27"/>
      <c r="BI160" s="27"/>
      <c r="BJ160" s="27"/>
      <c r="BK160" s="27"/>
      <c r="BL160" s="27"/>
      <c r="BM160" s="27"/>
      <c r="BN160" s="27"/>
      <c r="BO160" s="27"/>
      <c r="BP160" s="27"/>
      <c r="BQ160" s="27"/>
      <c r="BR160" s="27"/>
      <c r="BS160" s="27"/>
      <c r="BT160" s="27"/>
    </row>
    <row r="161" spans="4:72">
      <c r="D161" s="74"/>
      <c r="E161" s="74"/>
      <c r="F161" s="27"/>
      <c r="G161" s="74"/>
      <c r="H161" s="27"/>
      <c r="I161" s="27"/>
      <c r="J161" s="27"/>
      <c r="K161" s="27"/>
      <c r="L161" s="27"/>
      <c r="M161" s="27"/>
      <c r="N161" s="27"/>
      <c r="O161" s="27"/>
      <c r="P161" s="27"/>
      <c r="Q161" s="27"/>
      <c r="R161" s="27"/>
      <c r="S161" s="27"/>
      <c r="T161" s="27"/>
      <c r="U161" s="27"/>
      <c r="V161" s="27"/>
      <c r="W161" s="27"/>
      <c r="Z161">
        <f t="shared" si="5"/>
        <v>1</v>
      </c>
      <c r="AA161">
        <f>IF(AB161="",0,IFERROR(IF(VLOOKUP(AB161,AB$38:AB160,1,0)&gt;0,0,0),1))</f>
        <v>0</v>
      </c>
      <c r="AB161" s="16">
        <f>IF(DATOS!J125=X$39,DATOS!C125,"")</f>
        <v>0</v>
      </c>
      <c r="AQ161" s="27"/>
      <c r="AR161" s="27"/>
      <c r="AS161" s="27"/>
      <c r="AT161" s="27"/>
      <c r="AU161" s="27"/>
      <c r="AV161" s="27"/>
      <c r="AW161" s="27"/>
      <c r="AX161" s="27"/>
      <c r="AY161" s="27"/>
      <c r="AZ161" s="27"/>
      <c r="BA161" s="27"/>
      <c r="BB161" s="27"/>
      <c r="BC161" s="27"/>
      <c r="BD161" s="27"/>
      <c r="BE161" s="27"/>
      <c r="BF161" s="27"/>
      <c r="BG161" s="27"/>
      <c r="BH161" s="27"/>
      <c r="BI161" s="27"/>
      <c r="BJ161" s="27"/>
      <c r="BK161" s="27"/>
      <c r="BL161" s="27"/>
      <c r="BM161" s="27"/>
      <c r="BN161" s="27"/>
      <c r="BO161" s="27"/>
      <c r="BP161" s="27"/>
      <c r="BQ161" s="27"/>
      <c r="BR161" s="27"/>
      <c r="BS161" s="27"/>
      <c r="BT161" s="27"/>
    </row>
    <row r="162" spans="4:72">
      <c r="D162" s="74"/>
      <c r="E162" s="74"/>
      <c r="F162" s="27"/>
      <c r="G162" s="74"/>
      <c r="H162" s="27"/>
      <c r="I162" s="27"/>
      <c r="J162" s="27"/>
      <c r="K162" s="27"/>
      <c r="L162" s="27"/>
      <c r="M162" s="27"/>
      <c r="N162" s="27"/>
      <c r="O162" s="27"/>
      <c r="P162" s="27"/>
      <c r="Q162" s="27"/>
      <c r="R162" s="27"/>
      <c r="S162" s="27"/>
      <c r="T162" s="27"/>
      <c r="U162" s="27"/>
      <c r="V162" s="27"/>
      <c r="W162" s="27"/>
      <c r="Z162">
        <f t="shared" si="5"/>
        <v>1</v>
      </c>
      <c r="AA162">
        <f>IF(AB162="",0,IFERROR(IF(VLOOKUP(AB162,AB$38:AB161,1,0)&gt;0,0,0),1))</f>
        <v>0</v>
      </c>
      <c r="AB162" s="16">
        <f>IF(DATOS!J126=X$39,DATOS!C126,"")</f>
        <v>0</v>
      </c>
      <c r="AQ162" s="27"/>
      <c r="AR162" s="27"/>
      <c r="AS162" s="27"/>
      <c r="AT162" s="27"/>
      <c r="AU162" s="27"/>
      <c r="AV162" s="27"/>
      <c r="AW162" s="27"/>
      <c r="AX162" s="27"/>
      <c r="AY162" s="27"/>
      <c r="AZ162" s="27"/>
      <c r="BA162" s="27"/>
      <c r="BB162" s="27"/>
      <c r="BC162" s="27"/>
      <c r="BD162" s="27"/>
      <c r="BE162" s="27"/>
      <c r="BF162" s="27"/>
      <c r="BG162" s="27"/>
      <c r="BH162" s="27"/>
      <c r="BI162" s="27"/>
      <c r="BJ162" s="27"/>
      <c r="BK162" s="27"/>
      <c r="BL162" s="27"/>
      <c r="BM162" s="27"/>
      <c r="BN162" s="27"/>
      <c r="BO162" s="27"/>
      <c r="BP162" s="27"/>
      <c r="BQ162" s="27"/>
      <c r="BR162" s="27"/>
      <c r="BS162" s="27"/>
      <c r="BT162" s="27"/>
    </row>
    <row r="163" spans="4:72">
      <c r="D163" s="74"/>
      <c r="E163" s="74"/>
      <c r="F163" s="27"/>
      <c r="G163" s="74"/>
      <c r="H163" s="27"/>
      <c r="I163" s="27"/>
      <c r="J163" s="27"/>
      <c r="K163" s="27"/>
      <c r="L163" s="27"/>
      <c r="M163" s="27"/>
      <c r="N163" s="27"/>
      <c r="O163" s="27"/>
      <c r="P163" s="27"/>
      <c r="Q163" s="27"/>
      <c r="R163" s="27"/>
      <c r="S163" s="27"/>
      <c r="T163" s="27"/>
      <c r="U163" s="27"/>
      <c r="V163" s="27"/>
      <c r="W163" s="27"/>
      <c r="Z163">
        <f t="shared" si="5"/>
        <v>1</v>
      </c>
      <c r="AA163">
        <f>IF(AB163="",0,IFERROR(IF(VLOOKUP(AB163,AB$38:AB162,1,0)&gt;0,0,0),1))</f>
        <v>0</v>
      </c>
      <c r="AB163" s="16">
        <f>IF(DATOS!J127=X$39,DATOS!C127,"")</f>
        <v>0</v>
      </c>
      <c r="AQ163" s="27"/>
      <c r="AR163" s="27"/>
      <c r="AS163" s="27"/>
      <c r="AT163" s="27"/>
      <c r="AU163" s="27"/>
      <c r="AV163" s="27"/>
      <c r="AW163" s="27"/>
      <c r="AX163" s="27"/>
      <c r="AY163" s="27"/>
      <c r="AZ163" s="27"/>
      <c r="BA163" s="27"/>
      <c r="BB163" s="27"/>
      <c r="BC163" s="27"/>
      <c r="BD163" s="27"/>
      <c r="BE163" s="27"/>
      <c r="BF163" s="27"/>
      <c r="BG163" s="27"/>
      <c r="BH163" s="27"/>
      <c r="BI163" s="27"/>
      <c r="BJ163" s="27"/>
      <c r="BK163" s="27"/>
      <c r="BL163" s="27"/>
      <c r="BM163" s="27"/>
      <c r="BN163" s="27"/>
      <c r="BO163" s="27"/>
      <c r="BP163" s="27"/>
      <c r="BQ163" s="27"/>
      <c r="BR163" s="27"/>
      <c r="BS163" s="27"/>
      <c r="BT163" s="27"/>
    </row>
    <row r="164" spans="4:72">
      <c r="D164" s="74"/>
      <c r="E164" s="74"/>
      <c r="F164" s="27"/>
      <c r="G164" s="74"/>
      <c r="H164" s="27"/>
      <c r="I164" s="27"/>
      <c r="J164" s="27"/>
      <c r="K164" s="27"/>
      <c r="L164" s="27"/>
      <c r="M164" s="27"/>
      <c r="N164" s="27"/>
      <c r="O164" s="27"/>
      <c r="P164" s="27"/>
      <c r="Q164" s="27"/>
      <c r="R164" s="27"/>
      <c r="S164" s="27"/>
      <c r="T164" s="27"/>
      <c r="U164" s="27"/>
      <c r="V164" s="27"/>
      <c r="W164" s="27"/>
      <c r="Z164">
        <f t="shared" si="5"/>
        <v>1</v>
      </c>
      <c r="AA164">
        <f>IF(AB164="",0,IFERROR(IF(VLOOKUP(AB164,AB$38:AB163,1,0)&gt;0,0,0),1))</f>
        <v>0</v>
      </c>
      <c r="AB164" s="16">
        <f>IF(DATOS!J128=X$39,DATOS!C128,"")</f>
        <v>0</v>
      </c>
      <c r="AQ164" s="27"/>
      <c r="AR164" s="27"/>
      <c r="AS164" s="27"/>
      <c r="AT164" s="27"/>
      <c r="AU164" s="27"/>
      <c r="AV164" s="27"/>
      <c r="AW164" s="27"/>
      <c r="AX164" s="27"/>
      <c r="AY164" s="27"/>
      <c r="AZ164" s="27"/>
      <c r="BA164" s="27"/>
      <c r="BB164" s="27"/>
      <c r="BC164" s="27"/>
      <c r="BD164" s="27"/>
      <c r="BE164" s="27"/>
      <c r="BF164" s="27"/>
      <c r="BG164" s="27"/>
      <c r="BH164" s="27"/>
      <c r="BI164" s="27"/>
      <c r="BJ164" s="27"/>
      <c r="BK164" s="27"/>
      <c r="BL164" s="27"/>
      <c r="BM164" s="27"/>
      <c r="BN164" s="27"/>
      <c r="BO164" s="27"/>
      <c r="BP164" s="27"/>
      <c r="BQ164" s="27"/>
      <c r="BR164" s="27"/>
      <c r="BS164" s="27"/>
      <c r="BT164" s="27"/>
    </row>
    <row r="165" spans="4:72">
      <c r="D165" s="74"/>
      <c r="E165" s="74"/>
      <c r="F165" s="27"/>
      <c r="G165" s="74"/>
      <c r="H165" s="27"/>
      <c r="I165" s="27"/>
      <c r="J165" s="27"/>
      <c r="K165" s="27"/>
      <c r="L165" s="27"/>
      <c r="M165" s="27"/>
      <c r="N165" s="27"/>
      <c r="O165" s="27"/>
      <c r="P165" s="27"/>
      <c r="Q165" s="27"/>
      <c r="R165" s="27"/>
      <c r="S165" s="27"/>
      <c r="T165" s="27"/>
      <c r="U165" s="27"/>
      <c r="V165" s="27"/>
      <c r="W165" s="27"/>
      <c r="Z165">
        <f t="shared" si="5"/>
        <v>1</v>
      </c>
      <c r="AA165">
        <f>IF(AB165="",0,IFERROR(IF(VLOOKUP(AB165,AB$38:AB164,1,0)&gt;0,0,0),1))</f>
        <v>0</v>
      </c>
      <c r="AB165" s="16">
        <f>IF(DATOS!J129=X$39,DATOS!C129,"")</f>
        <v>0</v>
      </c>
      <c r="AQ165" s="27"/>
      <c r="AR165" s="27"/>
      <c r="AS165" s="27"/>
      <c r="AT165" s="27"/>
      <c r="AU165" s="27"/>
      <c r="AV165" s="27"/>
      <c r="AW165" s="27"/>
      <c r="AX165" s="27"/>
      <c r="AY165" s="27"/>
      <c r="AZ165" s="27"/>
      <c r="BA165" s="27"/>
      <c r="BB165" s="27"/>
      <c r="BC165" s="27"/>
      <c r="BD165" s="27"/>
      <c r="BE165" s="27"/>
      <c r="BF165" s="27"/>
      <c r="BG165" s="27"/>
      <c r="BH165" s="27"/>
      <c r="BI165" s="27"/>
      <c r="BJ165" s="27"/>
      <c r="BK165" s="27"/>
      <c r="BL165" s="27"/>
      <c r="BM165" s="27"/>
      <c r="BN165" s="27"/>
      <c r="BO165" s="27"/>
      <c r="BP165" s="27"/>
      <c r="BQ165" s="27"/>
      <c r="BR165" s="27"/>
      <c r="BS165" s="27"/>
      <c r="BT165" s="27"/>
    </row>
    <row r="166" spans="4:72">
      <c r="D166" s="74"/>
      <c r="E166" s="74"/>
      <c r="F166" s="27"/>
      <c r="G166" s="74"/>
      <c r="H166" s="27"/>
      <c r="I166" s="27"/>
      <c r="J166" s="27"/>
      <c r="K166" s="27"/>
      <c r="L166" s="27"/>
      <c r="M166" s="27"/>
      <c r="N166" s="27"/>
      <c r="O166" s="27"/>
      <c r="P166" s="27"/>
      <c r="Q166" s="27"/>
      <c r="R166" s="27"/>
      <c r="S166" s="27"/>
      <c r="T166" s="27"/>
      <c r="U166" s="27"/>
      <c r="V166" s="27"/>
      <c r="W166" s="27"/>
      <c r="Z166">
        <f t="shared" ref="Z166:Z229" si="7">Z165+AA166</f>
        <v>1</v>
      </c>
      <c r="AA166">
        <f>IF(AB166="",0,IFERROR(IF(VLOOKUP(AB166,AB$38:AB165,1,0)&gt;0,0,0),1))</f>
        <v>0</v>
      </c>
      <c r="AB166" s="16">
        <f>IF(DATOS!J130=X$39,DATOS!C130,"")</f>
        <v>0</v>
      </c>
      <c r="AQ166" s="27"/>
      <c r="AR166" s="27"/>
      <c r="AS166" s="27"/>
      <c r="AT166" s="27"/>
      <c r="AU166" s="27"/>
      <c r="AV166" s="27"/>
      <c r="AW166" s="27"/>
      <c r="AX166" s="27"/>
      <c r="AY166" s="27"/>
      <c r="AZ166" s="27"/>
      <c r="BA166" s="27"/>
      <c r="BB166" s="27"/>
      <c r="BC166" s="27"/>
      <c r="BD166" s="27"/>
      <c r="BE166" s="27"/>
      <c r="BF166" s="27"/>
      <c r="BG166" s="27"/>
      <c r="BH166" s="27"/>
      <c r="BI166" s="27"/>
      <c r="BJ166" s="27"/>
      <c r="BK166" s="27"/>
      <c r="BL166" s="27"/>
      <c r="BM166" s="27"/>
      <c r="BN166" s="27"/>
      <c r="BO166" s="27"/>
      <c r="BP166" s="27"/>
      <c r="BQ166" s="27"/>
      <c r="BR166" s="27"/>
      <c r="BS166" s="27"/>
      <c r="BT166" s="27"/>
    </row>
    <row r="167" spans="4:72">
      <c r="D167" s="74"/>
      <c r="E167" s="74"/>
      <c r="F167" s="27"/>
      <c r="G167" s="74"/>
      <c r="H167" s="27"/>
      <c r="I167" s="27"/>
      <c r="J167" s="27"/>
      <c r="K167" s="27"/>
      <c r="L167" s="27"/>
      <c r="M167" s="27"/>
      <c r="N167" s="27"/>
      <c r="O167" s="27"/>
      <c r="P167" s="27"/>
      <c r="Q167" s="27"/>
      <c r="R167" s="27"/>
      <c r="S167" s="27"/>
      <c r="T167" s="27"/>
      <c r="U167" s="27"/>
      <c r="V167" s="27"/>
      <c r="W167" s="27"/>
      <c r="Z167">
        <f t="shared" si="7"/>
        <v>1</v>
      </c>
      <c r="AA167">
        <f>IF(AB167="",0,IFERROR(IF(VLOOKUP(AB167,AB$38:AB166,1,0)&gt;0,0,0),1))</f>
        <v>0</v>
      </c>
      <c r="AB167" s="16">
        <f>IF(DATOS!J131=X$39,DATOS!C131,"")</f>
        <v>0</v>
      </c>
      <c r="AQ167" s="27"/>
      <c r="AR167" s="27"/>
      <c r="AS167" s="27"/>
      <c r="AT167" s="27"/>
      <c r="AU167" s="27"/>
      <c r="AV167" s="27"/>
      <c r="AW167" s="27"/>
      <c r="AX167" s="27"/>
      <c r="AY167" s="27"/>
      <c r="AZ167" s="27"/>
      <c r="BA167" s="27"/>
      <c r="BB167" s="27"/>
      <c r="BC167" s="27"/>
      <c r="BD167" s="27"/>
      <c r="BE167" s="27"/>
      <c r="BF167" s="27"/>
      <c r="BG167" s="27"/>
      <c r="BH167" s="27"/>
      <c r="BI167" s="27"/>
      <c r="BJ167" s="27"/>
      <c r="BK167" s="27"/>
      <c r="BL167" s="27"/>
      <c r="BM167" s="27"/>
      <c r="BN167" s="27"/>
      <c r="BO167" s="27"/>
      <c r="BP167" s="27"/>
      <c r="BQ167" s="27"/>
      <c r="BR167" s="27"/>
      <c r="BS167" s="27"/>
      <c r="BT167" s="27"/>
    </row>
    <row r="168" spans="4:72">
      <c r="D168" s="74"/>
      <c r="E168" s="74"/>
      <c r="F168" s="27"/>
      <c r="G168" s="74"/>
      <c r="H168" s="27"/>
      <c r="I168" s="27"/>
      <c r="J168" s="27"/>
      <c r="K168" s="27"/>
      <c r="L168" s="27"/>
      <c r="M168" s="27"/>
      <c r="N168" s="27"/>
      <c r="O168" s="27"/>
      <c r="P168" s="27"/>
      <c r="Q168" s="27"/>
      <c r="R168" s="27"/>
      <c r="S168" s="27"/>
      <c r="T168" s="27"/>
      <c r="U168" s="27"/>
      <c r="V168" s="27"/>
      <c r="W168" s="27"/>
      <c r="Z168">
        <f t="shared" si="7"/>
        <v>1</v>
      </c>
      <c r="AA168">
        <f>IF(AB168="",0,IFERROR(IF(VLOOKUP(AB168,AB$38:AB167,1,0)&gt;0,0,0),1))</f>
        <v>0</v>
      </c>
      <c r="AB168" s="16">
        <f>IF(DATOS!J132=X$39,DATOS!C132,"")</f>
        <v>0</v>
      </c>
      <c r="AQ168" s="27"/>
      <c r="AR168" s="27"/>
      <c r="AS168" s="27"/>
      <c r="AT168" s="27"/>
      <c r="AU168" s="27"/>
      <c r="AV168" s="27"/>
      <c r="AW168" s="27"/>
      <c r="AX168" s="27"/>
      <c r="AY168" s="27"/>
      <c r="AZ168" s="27"/>
      <c r="BA168" s="27"/>
      <c r="BB168" s="27"/>
      <c r="BC168" s="27"/>
      <c r="BD168" s="27"/>
      <c r="BE168" s="27"/>
      <c r="BF168" s="27"/>
      <c r="BG168" s="27"/>
      <c r="BH168" s="27"/>
      <c r="BI168" s="27"/>
      <c r="BJ168" s="27"/>
      <c r="BK168" s="27"/>
      <c r="BL168" s="27"/>
      <c r="BM168" s="27"/>
      <c r="BN168" s="27"/>
      <c r="BO168" s="27"/>
      <c r="BP168" s="27"/>
      <c r="BQ168" s="27"/>
      <c r="BR168" s="27"/>
      <c r="BS168" s="27"/>
      <c r="BT168" s="27"/>
    </row>
    <row r="169" spans="4:72">
      <c r="D169" s="74"/>
      <c r="E169" s="74"/>
      <c r="F169" s="27"/>
      <c r="G169" s="74"/>
      <c r="H169" s="27"/>
      <c r="I169" s="27"/>
      <c r="J169" s="27"/>
      <c r="K169" s="27"/>
      <c r="L169" s="27"/>
      <c r="M169" s="27"/>
      <c r="N169" s="27"/>
      <c r="O169" s="27"/>
      <c r="P169" s="27"/>
      <c r="Q169" s="27"/>
      <c r="R169" s="27"/>
      <c r="S169" s="27"/>
      <c r="T169" s="27"/>
      <c r="U169" s="27"/>
      <c r="V169" s="27"/>
      <c r="W169" s="27"/>
      <c r="Z169">
        <f t="shared" si="7"/>
        <v>1</v>
      </c>
      <c r="AA169">
        <f>IF(AB169="",0,IFERROR(IF(VLOOKUP(AB169,AB$38:AB168,1,0)&gt;0,0,0),1))</f>
        <v>0</v>
      </c>
      <c r="AB169" s="16">
        <f>IF(DATOS!J133=X$39,DATOS!C133,"")</f>
        <v>0</v>
      </c>
      <c r="AQ169" s="27"/>
      <c r="AR169" s="27"/>
      <c r="AS169" s="27"/>
      <c r="AT169" s="27"/>
      <c r="AU169" s="27"/>
      <c r="AV169" s="27"/>
      <c r="AW169" s="27"/>
      <c r="AX169" s="27"/>
      <c r="AY169" s="27"/>
      <c r="AZ169" s="27"/>
      <c r="BA169" s="27"/>
      <c r="BB169" s="27"/>
      <c r="BC169" s="27"/>
      <c r="BD169" s="27"/>
      <c r="BE169" s="27"/>
      <c r="BF169" s="27"/>
      <c r="BG169" s="27"/>
      <c r="BH169" s="27"/>
      <c r="BI169" s="27"/>
      <c r="BJ169" s="27"/>
      <c r="BK169" s="27"/>
      <c r="BL169" s="27"/>
      <c r="BM169" s="27"/>
      <c r="BN169" s="27"/>
      <c r="BO169" s="27"/>
      <c r="BP169" s="27"/>
      <c r="BQ169" s="27"/>
      <c r="BR169" s="27"/>
      <c r="BS169" s="27"/>
      <c r="BT169" s="27"/>
    </row>
    <row r="170" spans="4:72">
      <c r="D170" s="74"/>
      <c r="E170" s="74"/>
      <c r="F170" s="27"/>
      <c r="G170" s="74"/>
      <c r="H170" s="27"/>
      <c r="I170" s="27"/>
      <c r="J170" s="27"/>
      <c r="K170" s="27"/>
      <c r="L170" s="27"/>
      <c r="M170" s="27"/>
      <c r="N170" s="27"/>
      <c r="O170" s="27"/>
      <c r="P170" s="27"/>
      <c r="Q170" s="27"/>
      <c r="R170" s="27"/>
      <c r="S170" s="27"/>
      <c r="T170" s="27"/>
      <c r="U170" s="27"/>
      <c r="V170" s="27"/>
      <c r="W170" s="27"/>
      <c r="Z170">
        <f t="shared" si="7"/>
        <v>1</v>
      </c>
      <c r="AA170">
        <f>IF(AB170="",0,IFERROR(IF(VLOOKUP(AB170,AB$38:AB169,1,0)&gt;0,0,0),1))</f>
        <v>0</v>
      </c>
      <c r="AB170" s="16">
        <f>IF(DATOS!J134=X$39,DATOS!C134,"")</f>
        <v>0</v>
      </c>
      <c r="AQ170" s="27"/>
      <c r="AR170" s="27"/>
      <c r="AS170" s="27"/>
      <c r="AT170" s="27"/>
      <c r="AU170" s="27"/>
      <c r="AV170" s="27"/>
      <c r="AW170" s="27"/>
      <c r="AX170" s="27"/>
      <c r="AY170" s="27"/>
      <c r="AZ170" s="27"/>
      <c r="BA170" s="27"/>
      <c r="BB170" s="27"/>
      <c r="BC170" s="27"/>
      <c r="BD170" s="27"/>
      <c r="BE170" s="27"/>
      <c r="BF170" s="27"/>
      <c r="BG170" s="27"/>
      <c r="BH170" s="27"/>
      <c r="BI170" s="27"/>
      <c r="BJ170" s="27"/>
      <c r="BK170" s="27"/>
      <c r="BL170" s="27"/>
      <c r="BM170" s="27"/>
      <c r="BN170" s="27"/>
      <c r="BO170" s="27"/>
      <c r="BP170" s="27"/>
      <c r="BQ170" s="27"/>
      <c r="BR170" s="27"/>
      <c r="BS170" s="27"/>
      <c r="BT170" s="27"/>
    </row>
    <row r="171" spans="4:72">
      <c r="D171" s="74"/>
      <c r="E171" s="74"/>
      <c r="F171" s="27"/>
      <c r="G171" s="74"/>
      <c r="H171" s="27"/>
      <c r="I171" s="27"/>
      <c r="J171" s="27"/>
      <c r="K171" s="27"/>
      <c r="L171" s="27"/>
      <c r="M171" s="27"/>
      <c r="N171" s="27"/>
      <c r="O171" s="27"/>
      <c r="P171" s="27"/>
      <c r="Q171" s="27"/>
      <c r="R171" s="27"/>
      <c r="S171" s="27"/>
      <c r="T171" s="27"/>
      <c r="U171" s="27"/>
      <c r="V171" s="27"/>
      <c r="W171" s="27"/>
      <c r="Z171">
        <f t="shared" si="7"/>
        <v>1</v>
      </c>
      <c r="AA171">
        <f>IF(AB171="",0,IFERROR(IF(VLOOKUP(AB171,AB$38:AB170,1,0)&gt;0,0,0),1))</f>
        <v>0</v>
      </c>
      <c r="AB171" s="16">
        <f>IF(DATOS!J135=X$39,DATOS!C135,"")</f>
        <v>0</v>
      </c>
      <c r="AQ171" s="27"/>
      <c r="AR171" s="27"/>
      <c r="AS171" s="27"/>
      <c r="AT171" s="27"/>
      <c r="AU171" s="27"/>
      <c r="AV171" s="27"/>
      <c r="AW171" s="27"/>
      <c r="AX171" s="27"/>
      <c r="AY171" s="27"/>
      <c r="AZ171" s="27"/>
      <c r="BA171" s="27"/>
      <c r="BB171" s="27"/>
      <c r="BC171" s="27"/>
      <c r="BD171" s="27"/>
      <c r="BE171" s="27"/>
      <c r="BF171" s="27"/>
      <c r="BG171" s="27"/>
      <c r="BH171" s="27"/>
      <c r="BI171" s="27"/>
      <c r="BJ171" s="27"/>
      <c r="BK171" s="27"/>
      <c r="BL171" s="27"/>
      <c r="BM171" s="27"/>
      <c r="BN171" s="27"/>
      <c r="BO171" s="27"/>
      <c r="BP171" s="27"/>
      <c r="BQ171" s="27"/>
      <c r="BR171" s="27"/>
      <c r="BS171" s="27"/>
      <c r="BT171" s="27"/>
    </row>
    <row r="172" spans="4:72">
      <c r="D172" s="74"/>
      <c r="E172" s="74"/>
      <c r="F172" s="27"/>
      <c r="G172" s="74"/>
      <c r="H172" s="27"/>
      <c r="I172" s="27"/>
      <c r="J172" s="27"/>
      <c r="K172" s="27"/>
      <c r="L172" s="27"/>
      <c r="M172" s="27"/>
      <c r="N172" s="27"/>
      <c r="O172" s="27"/>
      <c r="P172" s="27"/>
      <c r="Q172" s="27"/>
      <c r="R172" s="27"/>
      <c r="S172" s="27"/>
      <c r="T172" s="27"/>
      <c r="U172" s="27"/>
      <c r="V172" s="27"/>
      <c r="W172" s="27"/>
      <c r="Z172">
        <f t="shared" si="7"/>
        <v>1</v>
      </c>
      <c r="AA172">
        <f>IF(AB172="",0,IFERROR(IF(VLOOKUP(AB172,AB$38:AB171,1,0)&gt;0,0,0),1))</f>
        <v>0</v>
      </c>
      <c r="AB172" s="16">
        <f>IF(DATOS!J136=X$39,DATOS!C136,"")</f>
        <v>0</v>
      </c>
      <c r="AQ172" s="27"/>
      <c r="AR172" s="27"/>
      <c r="AS172" s="27"/>
      <c r="AT172" s="27"/>
      <c r="AU172" s="27"/>
      <c r="AV172" s="27"/>
      <c r="AW172" s="27"/>
      <c r="AX172" s="27"/>
      <c r="AY172" s="27"/>
      <c r="AZ172" s="27"/>
      <c r="BA172" s="27"/>
      <c r="BB172" s="27"/>
      <c r="BC172" s="27"/>
      <c r="BD172" s="27"/>
      <c r="BE172" s="27"/>
      <c r="BF172" s="27"/>
      <c r="BG172" s="27"/>
      <c r="BH172" s="27"/>
      <c r="BI172" s="27"/>
      <c r="BJ172" s="27"/>
      <c r="BK172" s="27"/>
      <c r="BL172" s="27"/>
      <c r="BM172" s="27"/>
      <c r="BN172" s="27"/>
      <c r="BO172" s="27"/>
      <c r="BP172" s="27"/>
      <c r="BQ172" s="27"/>
      <c r="BR172" s="27"/>
      <c r="BS172" s="27"/>
      <c r="BT172" s="27"/>
    </row>
    <row r="173" spans="4:72">
      <c r="D173" s="74"/>
      <c r="E173" s="74"/>
      <c r="F173" s="27"/>
      <c r="G173" s="74"/>
      <c r="H173" s="27"/>
      <c r="I173" s="27"/>
      <c r="J173" s="27"/>
      <c r="K173" s="27"/>
      <c r="L173" s="27"/>
      <c r="M173" s="27"/>
      <c r="N173" s="27"/>
      <c r="O173" s="27"/>
      <c r="P173" s="27"/>
      <c r="Q173" s="27"/>
      <c r="R173" s="27"/>
      <c r="S173" s="27"/>
      <c r="T173" s="27"/>
      <c r="U173" s="27"/>
      <c r="V173" s="27"/>
      <c r="W173" s="27"/>
      <c r="Z173">
        <f t="shared" si="7"/>
        <v>1</v>
      </c>
      <c r="AA173">
        <f>IF(AB173="",0,IFERROR(IF(VLOOKUP(AB173,AB$38:AB172,1,0)&gt;0,0,0),1))</f>
        <v>0</v>
      </c>
      <c r="AB173" s="16">
        <f>IF(DATOS!J137=X$39,DATOS!C137,"")</f>
        <v>0</v>
      </c>
      <c r="AQ173" s="27"/>
      <c r="AR173" s="27"/>
      <c r="AS173" s="27"/>
      <c r="AT173" s="27"/>
      <c r="AU173" s="27"/>
      <c r="AV173" s="27"/>
      <c r="AW173" s="27"/>
      <c r="AX173" s="27"/>
      <c r="AY173" s="27"/>
      <c r="AZ173" s="27"/>
      <c r="BA173" s="27"/>
      <c r="BB173" s="27"/>
      <c r="BC173" s="27"/>
      <c r="BD173" s="27"/>
      <c r="BE173" s="27"/>
      <c r="BF173" s="27"/>
      <c r="BG173" s="27"/>
      <c r="BH173" s="27"/>
      <c r="BI173" s="27"/>
      <c r="BJ173" s="27"/>
      <c r="BK173" s="27"/>
      <c r="BL173" s="27"/>
      <c r="BM173" s="27"/>
      <c r="BN173" s="27"/>
      <c r="BO173" s="27"/>
      <c r="BP173" s="27"/>
      <c r="BQ173" s="27"/>
      <c r="BR173" s="27"/>
      <c r="BS173" s="27"/>
      <c r="BT173" s="27"/>
    </row>
    <row r="174" spans="4:72">
      <c r="D174" s="74"/>
      <c r="E174" s="74"/>
      <c r="F174" s="27"/>
      <c r="G174" s="74"/>
      <c r="H174" s="27"/>
      <c r="I174" s="27"/>
      <c r="J174" s="27"/>
      <c r="K174" s="27"/>
      <c r="L174" s="27"/>
      <c r="M174" s="27"/>
      <c r="N174" s="27"/>
      <c r="O174" s="27"/>
      <c r="P174" s="27"/>
      <c r="Q174" s="27"/>
      <c r="R174" s="27"/>
      <c r="S174" s="27"/>
      <c r="T174" s="27"/>
      <c r="U174" s="27"/>
      <c r="V174" s="27"/>
      <c r="W174" s="27"/>
      <c r="Z174">
        <f t="shared" si="7"/>
        <v>1</v>
      </c>
      <c r="AA174">
        <f>IF(AB174="",0,IFERROR(IF(VLOOKUP(AB174,AB$38:AB173,1,0)&gt;0,0,0),1))</f>
        <v>0</v>
      </c>
      <c r="AB174" s="16">
        <f>IF(DATOS!J138=X$39,DATOS!C138,"")</f>
        <v>0</v>
      </c>
      <c r="AQ174" s="27"/>
      <c r="AR174" s="27"/>
      <c r="AS174" s="27"/>
      <c r="AT174" s="27"/>
      <c r="AU174" s="27"/>
      <c r="AV174" s="27"/>
      <c r="AW174" s="27"/>
      <c r="AX174" s="27"/>
      <c r="AY174" s="27"/>
      <c r="AZ174" s="27"/>
      <c r="BA174" s="27"/>
      <c r="BB174" s="27"/>
      <c r="BC174" s="27"/>
      <c r="BD174" s="27"/>
      <c r="BE174" s="27"/>
      <c r="BF174" s="27"/>
      <c r="BG174" s="27"/>
      <c r="BH174" s="27"/>
      <c r="BI174" s="27"/>
      <c r="BJ174" s="27"/>
      <c r="BK174" s="27"/>
      <c r="BL174" s="27"/>
      <c r="BM174" s="27"/>
      <c r="BN174" s="27"/>
      <c r="BO174" s="27"/>
      <c r="BP174" s="27"/>
      <c r="BQ174" s="27"/>
      <c r="BR174" s="27"/>
      <c r="BS174" s="27"/>
      <c r="BT174" s="27"/>
    </row>
    <row r="175" spans="4:72">
      <c r="D175" s="74"/>
      <c r="E175" s="74"/>
      <c r="F175" s="27"/>
      <c r="G175" s="74"/>
      <c r="H175" s="27"/>
      <c r="I175" s="27"/>
      <c r="J175" s="27"/>
      <c r="K175" s="27"/>
      <c r="L175" s="27"/>
      <c r="M175" s="27"/>
      <c r="N175" s="27"/>
      <c r="O175" s="27"/>
      <c r="P175" s="27"/>
      <c r="Q175" s="27"/>
      <c r="R175" s="27"/>
      <c r="S175" s="27"/>
      <c r="T175" s="27"/>
      <c r="U175" s="27"/>
      <c r="V175" s="27"/>
      <c r="W175" s="27"/>
      <c r="Z175">
        <f t="shared" si="7"/>
        <v>1</v>
      </c>
      <c r="AA175">
        <f>IF(AB175="",0,IFERROR(IF(VLOOKUP(AB175,AB$38:AB174,1,0)&gt;0,0,0),1))</f>
        <v>0</v>
      </c>
      <c r="AB175" s="16">
        <f>IF(DATOS!J139=X$39,DATOS!C139,"")</f>
        <v>0</v>
      </c>
      <c r="AQ175" s="27"/>
      <c r="AR175" s="27"/>
      <c r="AS175" s="27"/>
      <c r="AT175" s="27"/>
      <c r="AU175" s="27"/>
      <c r="AV175" s="27"/>
      <c r="AW175" s="27"/>
      <c r="AX175" s="27"/>
      <c r="AY175" s="27"/>
      <c r="AZ175" s="27"/>
      <c r="BA175" s="27"/>
      <c r="BB175" s="27"/>
      <c r="BC175" s="27"/>
      <c r="BD175" s="27"/>
      <c r="BE175" s="27"/>
      <c r="BF175" s="27"/>
      <c r="BG175" s="27"/>
      <c r="BH175" s="27"/>
      <c r="BI175" s="27"/>
      <c r="BJ175" s="27"/>
      <c r="BK175" s="27"/>
      <c r="BL175" s="27"/>
      <c r="BM175" s="27"/>
      <c r="BN175" s="27"/>
      <c r="BO175" s="27"/>
      <c r="BP175" s="27"/>
      <c r="BQ175" s="27"/>
      <c r="BR175" s="27"/>
      <c r="BS175" s="27"/>
      <c r="BT175" s="27"/>
    </row>
    <row r="176" spans="4:72">
      <c r="D176" s="74"/>
      <c r="E176" s="74"/>
      <c r="F176" s="27"/>
      <c r="G176" s="74"/>
      <c r="H176" s="27"/>
      <c r="I176" s="27"/>
      <c r="J176" s="27"/>
      <c r="K176" s="27"/>
      <c r="L176" s="27"/>
      <c r="M176" s="27"/>
      <c r="N176" s="27"/>
      <c r="O176" s="27"/>
      <c r="P176" s="27"/>
      <c r="Q176" s="27"/>
      <c r="R176" s="27"/>
      <c r="S176" s="27"/>
      <c r="T176" s="27"/>
      <c r="U176" s="27"/>
      <c r="V176" s="27"/>
      <c r="W176" s="27"/>
      <c r="Z176">
        <f t="shared" si="7"/>
        <v>1</v>
      </c>
      <c r="AA176">
        <f>IF(AB176="",0,IFERROR(IF(VLOOKUP(AB176,AB$38:AB175,1,0)&gt;0,0,0),1))</f>
        <v>0</v>
      </c>
      <c r="AB176" s="16">
        <f>IF(DATOS!J140=X$39,DATOS!C140,"")</f>
        <v>0</v>
      </c>
      <c r="AQ176" s="27"/>
      <c r="AR176" s="27"/>
      <c r="AS176" s="27"/>
      <c r="AT176" s="27"/>
      <c r="AU176" s="27"/>
      <c r="AV176" s="27"/>
      <c r="AW176" s="27"/>
      <c r="AX176" s="27"/>
      <c r="AY176" s="27"/>
      <c r="AZ176" s="27"/>
      <c r="BA176" s="27"/>
      <c r="BB176" s="27"/>
      <c r="BC176" s="27"/>
      <c r="BD176" s="27"/>
      <c r="BE176" s="27"/>
      <c r="BF176" s="27"/>
      <c r="BG176" s="27"/>
      <c r="BH176" s="27"/>
      <c r="BI176" s="27"/>
      <c r="BJ176" s="27"/>
      <c r="BK176" s="27"/>
      <c r="BL176" s="27"/>
      <c r="BM176" s="27"/>
      <c r="BN176" s="27"/>
      <c r="BO176" s="27"/>
      <c r="BP176" s="27"/>
      <c r="BQ176" s="27"/>
      <c r="BR176" s="27"/>
      <c r="BS176" s="27"/>
      <c r="BT176" s="27"/>
    </row>
    <row r="177" spans="4:72">
      <c r="D177" s="74"/>
      <c r="E177" s="74"/>
      <c r="F177" s="27"/>
      <c r="G177" s="74"/>
      <c r="H177" s="27"/>
      <c r="I177" s="27"/>
      <c r="J177" s="27"/>
      <c r="K177" s="27"/>
      <c r="L177" s="27"/>
      <c r="M177" s="27"/>
      <c r="N177" s="27"/>
      <c r="O177" s="27"/>
      <c r="P177" s="27"/>
      <c r="Q177" s="27"/>
      <c r="R177" s="27"/>
      <c r="S177" s="27"/>
      <c r="T177" s="27"/>
      <c r="U177" s="27"/>
      <c r="V177" s="27"/>
      <c r="W177" s="27"/>
      <c r="Z177">
        <f t="shared" si="7"/>
        <v>1</v>
      </c>
      <c r="AA177">
        <f>IF(AB177="",0,IFERROR(IF(VLOOKUP(AB177,AB$38:AB176,1,0)&gt;0,0,0),1))</f>
        <v>0</v>
      </c>
      <c r="AB177" s="16">
        <f>IF(DATOS!J141=X$39,DATOS!C141,"")</f>
        <v>0</v>
      </c>
      <c r="AQ177" s="27"/>
      <c r="AR177" s="27"/>
      <c r="AS177" s="27"/>
      <c r="AT177" s="27"/>
      <c r="AU177" s="27"/>
      <c r="AV177" s="27"/>
      <c r="AW177" s="27"/>
      <c r="AX177" s="27"/>
      <c r="AY177" s="27"/>
      <c r="AZ177" s="27"/>
      <c r="BA177" s="27"/>
      <c r="BB177" s="27"/>
      <c r="BC177" s="27"/>
      <c r="BD177" s="27"/>
      <c r="BE177" s="27"/>
      <c r="BF177" s="27"/>
      <c r="BG177" s="27"/>
      <c r="BH177" s="27"/>
      <c r="BI177" s="27"/>
      <c r="BJ177" s="27"/>
      <c r="BK177" s="27"/>
      <c r="BL177" s="27"/>
      <c r="BM177" s="27"/>
      <c r="BN177" s="27"/>
      <c r="BO177" s="27"/>
      <c r="BP177" s="27"/>
      <c r="BQ177" s="27"/>
      <c r="BR177" s="27"/>
      <c r="BS177" s="27"/>
      <c r="BT177" s="27"/>
    </row>
    <row r="178" spans="4:72">
      <c r="D178" s="74"/>
      <c r="E178" s="74"/>
      <c r="F178" s="27"/>
      <c r="G178" s="74"/>
      <c r="H178" s="27"/>
      <c r="I178" s="27"/>
      <c r="J178" s="27"/>
      <c r="K178" s="27"/>
      <c r="L178" s="27"/>
      <c r="M178" s="27"/>
      <c r="N178" s="27"/>
      <c r="O178" s="27"/>
      <c r="P178" s="27"/>
      <c r="Q178" s="27"/>
      <c r="R178" s="27"/>
      <c r="S178" s="27"/>
      <c r="T178" s="27"/>
      <c r="U178" s="27"/>
      <c r="V178" s="27"/>
      <c r="W178" s="27"/>
      <c r="Z178">
        <f t="shared" si="7"/>
        <v>1</v>
      </c>
      <c r="AA178">
        <f>IF(AB178="",0,IFERROR(IF(VLOOKUP(AB178,AB$38:AB177,1,0)&gt;0,0,0),1))</f>
        <v>0</v>
      </c>
      <c r="AB178" s="16">
        <f>IF(DATOS!J142=X$39,DATOS!C142,"")</f>
        <v>0</v>
      </c>
      <c r="AQ178" s="27"/>
      <c r="AR178" s="27"/>
      <c r="AS178" s="27"/>
      <c r="AT178" s="27"/>
      <c r="AU178" s="27"/>
      <c r="AV178" s="27"/>
      <c r="AW178" s="27"/>
      <c r="AX178" s="27"/>
      <c r="AY178" s="27"/>
      <c r="AZ178" s="27"/>
      <c r="BA178" s="27"/>
      <c r="BB178" s="27"/>
      <c r="BC178" s="27"/>
      <c r="BD178" s="27"/>
      <c r="BE178" s="27"/>
      <c r="BF178" s="27"/>
      <c r="BG178" s="27"/>
      <c r="BH178" s="27"/>
      <c r="BI178" s="27"/>
      <c r="BJ178" s="27"/>
      <c r="BK178" s="27"/>
      <c r="BL178" s="27"/>
      <c r="BM178" s="27"/>
      <c r="BN178" s="27"/>
      <c r="BO178" s="27"/>
      <c r="BP178" s="27"/>
      <c r="BQ178" s="27"/>
      <c r="BR178" s="27"/>
      <c r="BS178" s="27"/>
      <c r="BT178" s="27"/>
    </row>
    <row r="179" spans="4:72">
      <c r="D179" s="74"/>
      <c r="E179" s="74"/>
      <c r="F179" s="27"/>
      <c r="G179" s="74"/>
      <c r="H179" s="27"/>
      <c r="I179" s="27"/>
      <c r="J179" s="27"/>
      <c r="K179" s="27"/>
      <c r="L179" s="27"/>
      <c r="M179" s="27"/>
      <c r="N179" s="27"/>
      <c r="O179" s="27"/>
      <c r="P179" s="27"/>
      <c r="Q179" s="27"/>
      <c r="R179" s="27"/>
      <c r="S179" s="27"/>
      <c r="T179" s="27"/>
      <c r="U179" s="27"/>
      <c r="V179" s="27"/>
      <c r="W179" s="27"/>
      <c r="Z179">
        <f t="shared" si="7"/>
        <v>1</v>
      </c>
      <c r="AA179">
        <f>IF(AB179="",0,IFERROR(IF(VLOOKUP(AB179,AB$38:AB178,1,0)&gt;0,0,0),1))</f>
        <v>0</v>
      </c>
      <c r="AB179" s="16">
        <f>IF(DATOS!J143=X$39,DATOS!C143,"")</f>
        <v>0</v>
      </c>
      <c r="AQ179" s="27"/>
      <c r="AR179" s="27"/>
      <c r="AS179" s="27"/>
      <c r="AT179" s="27"/>
      <c r="AU179" s="27"/>
      <c r="AV179" s="27"/>
      <c r="AW179" s="27"/>
      <c r="AX179" s="27"/>
      <c r="AY179" s="27"/>
      <c r="AZ179" s="27"/>
      <c r="BA179" s="27"/>
      <c r="BB179" s="27"/>
      <c r="BC179" s="27"/>
      <c r="BD179" s="27"/>
      <c r="BE179" s="27"/>
      <c r="BF179" s="27"/>
      <c r="BG179" s="27"/>
      <c r="BH179" s="27"/>
      <c r="BI179" s="27"/>
      <c r="BJ179" s="27"/>
      <c r="BK179" s="27"/>
      <c r="BL179" s="27"/>
      <c r="BM179" s="27"/>
      <c r="BN179" s="27"/>
      <c r="BO179" s="27"/>
      <c r="BP179" s="27"/>
      <c r="BQ179" s="27"/>
      <c r="BR179" s="27"/>
      <c r="BS179" s="27"/>
      <c r="BT179" s="27"/>
    </row>
    <row r="180" spans="4:72">
      <c r="D180"/>
      <c r="E180"/>
      <c r="G180"/>
      <c r="I180" s="27"/>
      <c r="J180" s="27"/>
      <c r="K180" s="27"/>
      <c r="L180" s="27"/>
      <c r="M180" s="27"/>
      <c r="N180" s="27"/>
      <c r="O180" s="27"/>
      <c r="P180" s="27"/>
      <c r="Q180" s="27"/>
      <c r="R180" s="27"/>
      <c r="S180" s="27"/>
      <c r="T180" s="27"/>
      <c r="U180" s="27"/>
      <c r="V180" s="27"/>
      <c r="W180" s="27"/>
      <c r="Z180">
        <f t="shared" si="7"/>
        <v>1</v>
      </c>
      <c r="AA180">
        <f>IF(AB180="",0,IFERROR(IF(VLOOKUP(AB180,AB$38:AB179,1,0)&gt;0,0,0),1))</f>
        <v>0</v>
      </c>
      <c r="AB180" s="16">
        <f>IF(DATOS!J144=X$39,DATOS!C144,"")</f>
        <v>0</v>
      </c>
      <c r="AQ180" s="27"/>
      <c r="AR180" s="27"/>
      <c r="AS180" s="27"/>
      <c r="AT180" s="27"/>
      <c r="AU180" s="27"/>
      <c r="AV180" s="27"/>
      <c r="AW180" s="27"/>
      <c r="AX180" s="27"/>
      <c r="AY180" s="27"/>
      <c r="AZ180" s="27"/>
      <c r="BA180" s="27"/>
      <c r="BB180" s="27"/>
      <c r="BC180" s="27"/>
      <c r="BD180" s="27"/>
      <c r="BE180" s="27"/>
      <c r="BF180" s="27"/>
      <c r="BG180" s="27"/>
      <c r="BH180" s="27"/>
      <c r="BI180" s="27"/>
      <c r="BJ180" s="27"/>
      <c r="BK180" s="27"/>
      <c r="BL180" s="27"/>
      <c r="BM180" s="27"/>
      <c r="BN180" s="27"/>
      <c r="BO180" s="27"/>
      <c r="BP180" s="27"/>
      <c r="BQ180" s="27"/>
      <c r="BR180" s="27"/>
      <c r="BS180" s="27"/>
      <c r="BT180" s="27"/>
    </row>
    <row r="181" spans="4:72">
      <c r="D181" s="74"/>
      <c r="E181" s="74"/>
      <c r="F181" s="27"/>
      <c r="G181" s="74"/>
      <c r="H181" s="27"/>
      <c r="I181" s="27"/>
      <c r="J181" s="27"/>
      <c r="K181" s="27"/>
      <c r="L181" s="27"/>
      <c r="M181" s="27"/>
      <c r="N181" s="27"/>
      <c r="O181" s="27"/>
      <c r="P181" s="27"/>
      <c r="Q181" s="27"/>
      <c r="R181" s="27"/>
      <c r="S181" s="27"/>
      <c r="T181" s="27"/>
      <c r="U181" s="27"/>
      <c r="V181" s="27"/>
      <c r="W181" s="27"/>
      <c r="Z181">
        <f t="shared" si="7"/>
        <v>1</v>
      </c>
      <c r="AA181">
        <f>IF(AB181="",0,IFERROR(IF(VLOOKUP(AB181,AB$38:AB180,1,0)&gt;0,0,0),1))</f>
        <v>0</v>
      </c>
      <c r="AB181" s="16">
        <f>IF(DATOS!J145=X$39,DATOS!C145,"")</f>
        <v>0</v>
      </c>
      <c r="AQ181" s="27"/>
      <c r="AR181" s="27"/>
      <c r="AS181" s="27"/>
      <c r="AT181" s="27"/>
      <c r="AU181" s="27"/>
      <c r="AV181" s="27"/>
      <c r="AW181" s="27"/>
      <c r="AX181" s="27"/>
      <c r="AY181" s="27"/>
      <c r="AZ181" s="27"/>
      <c r="BA181" s="27"/>
      <c r="BB181" s="27"/>
      <c r="BC181" s="27"/>
      <c r="BD181" s="27"/>
      <c r="BE181" s="27"/>
      <c r="BF181" s="27"/>
      <c r="BG181" s="27"/>
      <c r="BH181" s="27"/>
      <c r="BI181" s="27"/>
      <c r="BJ181" s="27"/>
      <c r="BK181" s="27"/>
      <c r="BL181" s="27"/>
      <c r="BM181" s="27"/>
      <c r="BN181" s="27"/>
      <c r="BO181" s="27"/>
      <c r="BP181" s="27"/>
      <c r="BQ181" s="27"/>
      <c r="BR181" s="27"/>
      <c r="BS181" s="27"/>
      <c r="BT181" s="27"/>
    </row>
    <row r="182" spans="4:72">
      <c r="D182" s="74"/>
      <c r="E182" s="74"/>
      <c r="F182" s="27"/>
      <c r="G182" s="74"/>
      <c r="H182" s="27"/>
      <c r="I182" s="27"/>
      <c r="J182" s="27"/>
      <c r="K182" s="27"/>
      <c r="L182" s="27"/>
      <c r="M182" s="27"/>
      <c r="N182" s="27"/>
      <c r="O182" s="27"/>
      <c r="P182" s="27"/>
      <c r="Q182" s="27"/>
      <c r="R182" s="27"/>
      <c r="S182" s="27"/>
      <c r="T182" s="27"/>
      <c r="U182" s="27"/>
      <c r="V182" s="27"/>
      <c r="W182" s="27"/>
      <c r="Z182">
        <f t="shared" si="7"/>
        <v>1</v>
      </c>
      <c r="AA182">
        <f>IF(AB182="",0,IFERROR(IF(VLOOKUP(AB182,AB$38:AB181,1,0)&gt;0,0,0),1))</f>
        <v>0</v>
      </c>
      <c r="AB182" s="16">
        <f>IF(DATOS!J146=X$39,DATOS!C146,"")</f>
        <v>0</v>
      </c>
      <c r="AQ182" s="27"/>
      <c r="AR182" s="27"/>
      <c r="AS182" s="27"/>
      <c r="AT182" s="27"/>
      <c r="AU182" s="27"/>
      <c r="AV182" s="27"/>
      <c r="AW182" s="27"/>
      <c r="AX182" s="27"/>
      <c r="AY182" s="27"/>
      <c r="AZ182" s="27"/>
      <c r="BA182" s="27"/>
      <c r="BB182" s="27"/>
      <c r="BC182" s="27"/>
      <c r="BD182" s="27"/>
      <c r="BE182" s="27"/>
      <c r="BF182" s="27"/>
      <c r="BG182" s="27"/>
      <c r="BH182" s="27"/>
      <c r="BI182" s="27"/>
      <c r="BJ182" s="27"/>
      <c r="BK182" s="27"/>
      <c r="BL182" s="27"/>
      <c r="BM182" s="27"/>
      <c r="BN182" s="27"/>
      <c r="BO182" s="27"/>
      <c r="BP182" s="27"/>
      <c r="BQ182" s="27"/>
      <c r="BR182" s="27"/>
      <c r="BS182" s="27"/>
      <c r="BT182" s="27"/>
    </row>
    <row r="183" spans="4:72">
      <c r="D183" s="74"/>
      <c r="E183" s="74"/>
      <c r="F183" s="27"/>
      <c r="G183" s="74"/>
      <c r="H183" s="27"/>
      <c r="I183" s="27"/>
      <c r="J183" s="27"/>
      <c r="K183" s="27"/>
      <c r="L183" s="27"/>
      <c r="M183" s="27"/>
      <c r="N183" s="27"/>
      <c r="O183" s="27"/>
      <c r="P183" s="27"/>
      <c r="Q183" s="27"/>
      <c r="R183" s="27"/>
      <c r="S183" s="27"/>
      <c r="T183" s="27"/>
      <c r="U183" s="27"/>
      <c r="V183" s="27"/>
      <c r="W183" s="27"/>
      <c r="Z183">
        <f t="shared" si="7"/>
        <v>1</v>
      </c>
      <c r="AA183">
        <f>IF(AB183="",0,IFERROR(IF(VLOOKUP(AB183,AB$38:AB182,1,0)&gt;0,0,0),1))</f>
        <v>0</v>
      </c>
      <c r="AB183" s="16">
        <f>IF(DATOS!J147=X$39,DATOS!C147,"")</f>
        <v>0</v>
      </c>
    </row>
    <row r="184" spans="4:72">
      <c r="D184" s="74"/>
      <c r="E184" s="74"/>
      <c r="F184" s="27"/>
      <c r="G184" s="74"/>
      <c r="H184" s="27"/>
      <c r="I184" s="27"/>
      <c r="J184" s="27"/>
      <c r="K184" s="27"/>
      <c r="L184" s="27"/>
      <c r="M184" s="27"/>
      <c r="N184" s="27"/>
      <c r="O184" s="27"/>
      <c r="P184" s="27"/>
      <c r="Q184" s="27"/>
      <c r="R184" s="27"/>
      <c r="S184" s="27"/>
      <c r="T184" s="27"/>
      <c r="U184" s="27"/>
      <c r="V184" s="27"/>
      <c r="W184" s="27"/>
      <c r="Z184">
        <f t="shared" si="7"/>
        <v>1</v>
      </c>
      <c r="AA184">
        <f>IF(AB184="",0,IFERROR(IF(VLOOKUP(AB184,AB$38:AB183,1,0)&gt;0,0,0),1))</f>
        <v>0</v>
      </c>
      <c r="AB184" s="16">
        <f>IF(DATOS!J148=X$39,DATOS!C148,"")</f>
        <v>0</v>
      </c>
    </row>
    <row r="185" spans="4:72">
      <c r="D185" s="74"/>
      <c r="E185" s="74"/>
      <c r="F185" s="27"/>
      <c r="G185" s="74"/>
      <c r="H185" s="27"/>
      <c r="I185" s="27"/>
      <c r="J185" s="27"/>
      <c r="K185" s="27"/>
      <c r="L185" s="27"/>
      <c r="M185" s="27"/>
      <c r="N185" s="27"/>
      <c r="O185" s="27"/>
      <c r="P185" s="27"/>
      <c r="Q185" s="27"/>
      <c r="R185" s="27"/>
      <c r="S185" s="27"/>
      <c r="T185" s="27"/>
      <c r="U185" s="27"/>
      <c r="V185" s="27"/>
      <c r="W185" s="27"/>
      <c r="Z185">
        <f t="shared" si="7"/>
        <v>1</v>
      </c>
      <c r="AA185">
        <f>IF(AB185="",0,IFERROR(IF(VLOOKUP(AB185,AB$38:AB184,1,0)&gt;0,0,0),1))</f>
        <v>0</v>
      </c>
      <c r="AB185" s="16">
        <f>IF(DATOS!J149=X$39,DATOS!C149,"")</f>
        <v>0</v>
      </c>
    </row>
    <row r="186" spans="4:72">
      <c r="D186" s="74"/>
      <c r="E186" s="74"/>
      <c r="F186" s="27"/>
      <c r="G186" s="74"/>
      <c r="H186" s="27"/>
      <c r="I186" s="27"/>
      <c r="J186" s="27"/>
      <c r="K186" s="27"/>
      <c r="L186" s="27"/>
      <c r="M186" s="27"/>
      <c r="N186" s="27"/>
      <c r="O186" s="27"/>
      <c r="P186" s="27"/>
      <c r="Q186" s="27"/>
      <c r="R186" s="27"/>
      <c r="S186" s="27"/>
      <c r="T186" s="27"/>
      <c r="U186" s="27"/>
      <c r="V186" s="27"/>
      <c r="W186" s="27"/>
      <c r="Z186">
        <f t="shared" si="7"/>
        <v>1</v>
      </c>
      <c r="AA186">
        <f>IF(AB186="",0,IFERROR(IF(VLOOKUP(AB186,AB$38:AB185,1,0)&gt;0,0,0),1))</f>
        <v>0</v>
      </c>
      <c r="AB186" s="16">
        <f>IF(DATOS!J150=X$39,DATOS!C150,"")</f>
        <v>0</v>
      </c>
    </row>
    <row r="187" spans="4:72">
      <c r="D187" s="74"/>
      <c r="E187" s="74"/>
      <c r="F187" s="27"/>
      <c r="G187" s="74"/>
      <c r="H187" s="27"/>
      <c r="I187" s="27"/>
      <c r="J187" s="27"/>
      <c r="K187" s="27"/>
      <c r="L187" s="27"/>
      <c r="M187" s="27"/>
      <c r="N187" s="27"/>
      <c r="O187" s="27"/>
      <c r="P187" s="27"/>
      <c r="Q187" s="27"/>
      <c r="R187" s="27"/>
      <c r="S187" s="27"/>
      <c r="T187" s="27"/>
      <c r="U187" s="27"/>
      <c r="V187" s="27"/>
      <c r="W187" s="27"/>
      <c r="Z187">
        <f t="shared" si="7"/>
        <v>1</v>
      </c>
      <c r="AA187">
        <f>IF(AB187="",0,IFERROR(IF(VLOOKUP(AB187,AB$38:AB186,1,0)&gt;0,0,0),1))</f>
        <v>0</v>
      </c>
      <c r="AB187" s="16">
        <f>IF(DATOS!J151=X$39,DATOS!C151,"")</f>
        <v>0</v>
      </c>
    </row>
    <row r="188" spans="4:72">
      <c r="D188" s="74"/>
      <c r="E188" s="74"/>
      <c r="F188" s="27"/>
      <c r="G188" s="74"/>
      <c r="H188" s="27"/>
      <c r="I188" s="27"/>
      <c r="J188" s="27"/>
      <c r="K188" s="27"/>
      <c r="L188" s="27"/>
      <c r="M188" s="27"/>
      <c r="N188" s="27"/>
      <c r="O188" s="27"/>
      <c r="P188" s="27"/>
      <c r="Q188" s="27"/>
      <c r="R188" s="27"/>
      <c r="S188" s="27"/>
      <c r="T188" s="27"/>
      <c r="U188" s="27"/>
      <c r="V188" s="27"/>
      <c r="W188" s="27"/>
      <c r="Z188">
        <f t="shared" si="7"/>
        <v>1</v>
      </c>
      <c r="AA188">
        <f>IF(AB188="",0,IFERROR(IF(VLOOKUP(AB188,AB$38:AB187,1,0)&gt;0,0,0),1))</f>
        <v>0</v>
      </c>
      <c r="AB188" s="16">
        <f>IF(DATOS!J152=X$39,DATOS!C152,"")</f>
        <v>0</v>
      </c>
    </row>
    <row r="189" spans="4:72">
      <c r="D189" s="74"/>
      <c r="E189" s="74"/>
      <c r="F189" s="27"/>
      <c r="G189" s="74"/>
      <c r="H189" s="27"/>
      <c r="I189" s="27"/>
      <c r="J189" s="27"/>
      <c r="K189" s="27"/>
      <c r="L189" s="27"/>
      <c r="M189" s="27"/>
      <c r="N189" s="27"/>
      <c r="O189" s="27"/>
      <c r="P189" s="27"/>
      <c r="Q189" s="27"/>
      <c r="R189" s="27"/>
      <c r="S189" s="27"/>
      <c r="T189" s="27"/>
      <c r="U189" s="27"/>
      <c r="V189" s="27"/>
      <c r="W189" s="27"/>
      <c r="Z189">
        <f t="shared" si="7"/>
        <v>1</v>
      </c>
      <c r="AA189">
        <f>IF(AB189="",0,IFERROR(IF(VLOOKUP(AB189,AB$38:AB188,1,0)&gt;0,0,0),1))</f>
        <v>0</v>
      </c>
      <c r="AB189" s="16">
        <f>IF(DATOS!J153=X$39,DATOS!C153,"")</f>
        <v>0</v>
      </c>
    </row>
    <row r="190" spans="4:72">
      <c r="D190" s="74"/>
      <c r="E190" s="74"/>
      <c r="F190" s="27"/>
      <c r="G190" s="74"/>
      <c r="H190" s="27"/>
      <c r="I190" s="27"/>
      <c r="J190" s="27"/>
      <c r="K190" s="27"/>
      <c r="L190" s="27"/>
      <c r="M190" s="27"/>
      <c r="N190" s="27"/>
      <c r="O190" s="27"/>
      <c r="P190" s="27"/>
      <c r="Q190" s="27"/>
      <c r="R190" s="27"/>
      <c r="S190" s="27"/>
      <c r="T190" s="27"/>
      <c r="U190" s="27"/>
      <c r="V190" s="27"/>
      <c r="W190" s="27"/>
      <c r="Z190">
        <f t="shared" si="7"/>
        <v>1</v>
      </c>
      <c r="AA190">
        <f>IF(AB190="",0,IFERROR(IF(VLOOKUP(AB190,AB$38:AB189,1,0)&gt;0,0,0),1))</f>
        <v>0</v>
      </c>
      <c r="AB190" s="16">
        <f>IF(DATOS!J154=X$39,DATOS!C154,"")</f>
        <v>0</v>
      </c>
    </row>
    <row r="191" spans="4:72">
      <c r="D191" s="74"/>
      <c r="E191" s="74"/>
      <c r="F191" s="27"/>
      <c r="G191" s="74"/>
      <c r="H191" s="27"/>
      <c r="I191" s="27"/>
      <c r="J191" s="27"/>
      <c r="K191" s="27"/>
      <c r="L191" s="27"/>
      <c r="M191" s="27"/>
      <c r="N191" s="27"/>
      <c r="O191" s="27"/>
      <c r="P191" s="27"/>
      <c r="Q191" s="27"/>
      <c r="R191" s="27"/>
      <c r="S191" s="27"/>
      <c r="T191" s="27"/>
      <c r="U191" s="27"/>
      <c r="V191" s="27"/>
      <c r="W191" s="27"/>
      <c r="Z191">
        <f t="shared" si="7"/>
        <v>1</v>
      </c>
      <c r="AA191">
        <f>IF(AB191="",0,IFERROR(IF(VLOOKUP(AB191,AB$38:AB190,1,0)&gt;0,0,0),1))</f>
        <v>0</v>
      </c>
      <c r="AB191" s="16">
        <f>IF(DATOS!J155=X$39,DATOS!C155,"")</f>
        <v>0</v>
      </c>
    </row>
    <row r="192" spans="4:72">
      <c r="D192" s="74"/>
      <c r="E192" s="74"/>
      <c r="F192" s="27"/>
      <c r="G192" s="74"/>
      <c r="H192" s="27"/>
      <c r="I192" s="27"/>
      <c r="J192" s="27"/>
      <c r="K192" s="27"/>
      <c r="L192" s="27"/>
      <c r="M192" s="27"/>
      <c r="N192" s="27"/>
      <c r="O192" s="27"/>
      <c r="P192" s="27"/>
      <c r="Q192" s="27"/>
      <c r="R192" s="27"/>
      <c r="S192" s="27"/>
      <c r="T192" s="27"/>
      <c r="U192" s="27"/>
      <c r="V192" s="27"/>
      <c r="W192" s="27"/>
      <c r="Z192">
        <f t="shared" si="7"/>
        <v>1</v>
      </c>
      <c r="AA192">
        <f>IF(AB192="",0,IFERROR(IF(VLOOKUP(AB192,AB$38:AB191,1,0)&gt;0,0,0),1))</f>
        <v>0</v>
      </c>
      <c r="AB192" s="16">
        <f>IF(DATOS!J156=X$39,DATOS!C156,"")</f>
        <v>0</v>
      </c>
    </row>
    <row r="193" spans="4:28">
      <c r="D193" s="74"/>
      <c r="E193" s="74"/>
      <c r="F193" s="27"/>
      <c r="G193" s="74"/>
      <c r="H193" s="27"/>
      <c r="I193" s="27"/>
      <c r="J193" s="27"/>
      <c r="K193" s="27"/>
      <c r="L193" s="27"/>
      <c r="M193" s="27"/>
      <c r="N193" s="27"/>
      <c r="O193" s="27"/>
      <c r="P193" s="27"/>
      <c r="Q193" s="27"/>
      <c r="R193" s="27"/>
      <c r="S193" s="27"/>
      <c r="T193" s="27"/>
      <c r="U193" s="27"/>
      <c r="V193" s="27"/>
      <c r="W193" s="27"/>
      <c r="Z193">
        <f t="shared" si="7"/>
        <v>1</v>
      </c>
      <c r="AA193">
        <f>IF(AB193="",0,IFERROR(IF(VLOOKUP(AB193,AB$38:AB192,1,0)&gt;0,0,0),1))</f>
        <v>0</v>
      </c>
      <c r="AB193" s="16">
        <f>IF(DATOS!J157=X$39,DATOS!C157,"")</f>
        <v>0</v>
      </c>
    </row>
    <row r="194" spans="4:28">
      <c r="D194" s="74"/>
      <c r="E194" s="74"/>
      <c r="F194" s="27"/>
      <c r="G194" s="74"/>
      <c r="H194" s="27"/>
      <c r="I194" s="27"/>
      <c r="J194" s="27"/>
      <c r="K194" s="27"/>
      <c r="L194" s="27"/>
      <c r="M194" s="27"/>
      <c r="N194" s="27"/>
      <c r="O194" s="27"/>
      <c r="P194" s="27"/>
      <c r="Q194" s="27"/>
      <c r="R194" s="27"/>
      <c r="S194" s="27"/>
      <c r="T194" s="27"/>
      <c r="U194" s="27"/>
      <c r="V194" s="27"/>
      <c r="W194" s="27"/>
      <c r="Z194">
        <f t="shared" si="7"/>
        <v>1</v>
      </c>
      <c r="AA194">
        <f>IF(AB194="",0,IFERROR(IF(VLOOKUP(AB194,AB$38:AB193,1,0)&gt;0,0,0),1))</f>
        <v>0</v>
      </c>
      <c r="AB194" s="16">
        <f>IF(DATOS!J158=X$39,DATOS!C158,"")</f>
        <v>0</v>
      </c>
    </row>
    <row r="195" spans="4:28">
      <c r="D195" s="74"/>
      <c r="E195" s="74"/>
      <c r="F195" s="27"/>
      <c r="G195" s="74"/>
      <c r="H195" s="27"/>
      <c r="I195" s="27"/>
      <c r="J195" s="27"/>
      <c r="K195" s="27"/>
      <c r="L195" s="27"/>
      <c r="M195" s="27"/>
      <c r="N195" s="27"/>
      <c r="O195" s="27"/>
      <c r="P195" s="27"/>
      <c r="Q195" s="27"/>
      <c r="R195" s="27"/>
      <c r="S195" s="27"/>
      <c r="T195" s="27"/>
      <c r="U195" s="27"/>
      <c r="V195" s="27"/>
      <c r="W195" s="27"/>
      <c r="Z195">
        <f t="shared" si="7"/>
        <v>1</v>
      </c>
      <c r="AA195">
        <f>IF(AB195="",0,IFERROR(IF(VLOOKUP(AB195,AB$38:AB194,1,0)&gt;0,0,0),1))</f>
        <v>0</v>
      </c>
      <c r="AB195" s="16">
        <f>IF(DATOS!J159=X$39,DATOS!C159,"")</f>
        <v>0</v>
      </c>
    </row>
    <row r="196" spans="4:28">
      <c r="D196" s="74"/>
      <c r="E196" s="74"/>
      <c r="F196" s="27"/>
      <c r="G196" s="74"/>
      <c r="H196" s="27"/>
      <c r="I196" s="27"/>
      <c r="J196" s="27"/>
      <c r="K196" s="27"/>
      <c r="L196" s="27"/>
      <c r="M196" s="27"/>
      <c r="N196" s="27"/>
      <c r="O196" s="27"/>
      <c r="P196" s="27"/>
      <c r="Q196" s="27"/>
      <c r="R196" s="27"/>
      <c r="S196" s="27"/>
      <c r="T196" s="27"/>
      <c r="U196" s="27"/>
      <c r="V196" s="27"/>
      <c r="W196" s="27"/>
      <c r="Z196">
        <f t="shared" si="7"/>
        <v>1</v>
      </c>
      <c r="AA196">
        <f>IF(AB196="",0,IFERROR(IF(VLOOKUP(AB196,AB$38:AB195,1,0)&gt;0,0,0),1))</f>
        <v>0</v>
      </c>
      <c r="AB196" s="16">
        <f>IF(DATOS!J160=X$39,DATOS!C160,"")</f>
        <v>0</v>
      </c>
    </row>
    <row r="197" spans="4:28">
      <c r="D197" s="74"/>
      <c r="E197" s="74"/>
      <c r="F197" s="27"/>
      <c r="G197" s="74"/>
      <c r="H197" s="27"/>
      <c r="I197" s="27"/>
      <c r="J197" s="27"/>
      <c r="K197" s="27"/>
      <c r="L197" s="27"/>
      <c r="M197" s="27"/>
      <c r="N197" s="27"/>
      <c r="O197" s="27"/>
      <c r="P197" s="27"/>
      <c r="Q197" s="27"/>
      <c r="R197" s="27"/>
      <c r="S197" s="27"/>
      <c r="T197" s="27"/>
      <c r="U197" s="27"/>
      <c r="V197" s="27"/>
      <c r="W197" s="27"/>
      <c r="Z197">
        <f t="shared" si="7"/>
        <v>1</v>
      </c>
      <c r="AA197">
        <f>IF(AB197="",0,IFERROR(IF(VLOOKUP(AB197,AB$38:AB196,1,0)&gt;0,0,0),1))</f>
        <v>0</v>
      </c>
      <c r="AB197" s="16">
        <f>IF(DATOS!J161=X$39,DATOS!C161,"")</f>
        <v>0</v>
      </c>
    </row>
    <row r="198" spans="4:28">
      <c r="D198" s="74"/>
      <c r="E198" s="74"/>
      <c r="F198" s="27"/>
      <c r="G198" s="74"/>
      <c r="H198" s="27"/>
      <c r="I198" s="27"/>
      <c r="J198" s="27"/>
      <c r="K198" s="27"/>
      <c r="L198" s="27"/>
      <c r="M198" s="27"/>
      <c r="N198" s="27"/>
      <c r="O198" s="27"/>
      <c r="P198" s="27"/>
      <c r="Q198" s="27"/>
      <c r="R198" s="27"/>
      <c r="S198" s="27"/>
      <c r="T198" s="27"/>
      <c r="U198" s="27"/>
      <c r="V198" s="27"/>
      <c r="W198" s="27"/>
      <c r="Z198">
        <f t="shared" si="7"/>
        <v>1</v>
      </c>
      <c r="AA198">
        <f>IF(AB198="",0,IFERROR(IF(VLOOKUP(AB198,AB$38:AB197,1,0)&gt;0,0,0),1))</f>
        <v>0</v>
      </c>
      <c r="AB198" s="16">
        <f>IF(DATOS!J162=X$39,DATOS!C162,"")</f>
        <v>0</v>
      </c>
    </row>
    <row r="199" spans="4:28">
      <c r="D199" s="74"/>
      <c r="E199" s="74"/>
      <c r="F199" s="27"/>
      <c r="G199" s="74"/>
      <c r="H199" s="27"/>
      <c r="I199" s="27"/>
      <c r="J199" s="27"/>
      <c r="K199" s="27"/>
      <c r="L199" s="27"/>
      <c r="M199" s="27"/>
      <c r="N199" s="27"/>
      <c r="O199" s="27"/>
      <c r="P199" s="27"/>
      <c r="Q199" s="27"/>
      <c r="R199" s="27"/>
      <c r="S199" s="27"/>
      <c r="T199" s="27"/>
      <c r="U199" s="27"/>
      <c r="V199" s="27"/>
      <c r="W199" s="27"/>
      <c r="Z199">
        <f t="shared" si="7"/>
        <v>1</v>
      </c>
      <c r="AA199">
        <f>IF(AB199="",0,IFERROR(IF(VLOOKUP(AB199,AB$38:AB198,1,0)&gt;0,0,0),1))</f>
        <v>0</v>
      </c>
      <c r="AB199" s="16">
        <f>IF(DATOS!J163=X$39,DATOS!C163,"")</f>
        <v>0</v>
      </c>
    </row>
    <row r="200" spans="4:28">
      <c r="D200" s="74"/>
      <c r="E200" s="74"/>
      <c r="F200" s="27"/>
      <c r="G200" s="74"/>
      <c r="H200" s="27"/>
      <c r="I200" s="27"/>
      <c r="J200" s="27"/>
      <c r="K200" s="27"/>
      <c r="L200" s="27"/>
      <c r="M200" s="27"/>
      <c r="N200" s="27"/>
      <c r="O200" s="27"/>
      <c r="P200" s="27"/>
      <c r="Q200" s="27"/>
      <c r="R200" s="27"/>
      <c r="S200" s="27"/>
      <c r="T200" s="27"/>
      <c r="U200" s="27"/>
      <c r="V200" s="27"/>
      <c r="W200" s="27"/>
      <c r="Z200">
        <f t="shared" si="7"/>
        <v>1</v>
      </c>
      <c r="AA200">
        <f>IF(AB200="",0,IFERROR(IF(VLOOKUP(AB200,AB$38:AB199,1,0)&gt;0,0,0),1))</f>
        <v>0</v>
      </c>
      <c r="AB200" s="16">
        <f>IF(DATOS!J164=X$39,DATOS!C164,"")</f>
        <v>0</v>
      </c>
    </row>
    <row r="201" spans="4:28">
      <c r="D201" s="74"/>
      <c r="E201" s="74"/>
      <c r="F201" s="27"/>
      <c r="G201" s="74"/>
      <c r="H201" s="27"/>
      <c r="I201" s="27"/>
      <c r="J201" s="27"/>
      <c r="K201" s="27"/>
      <c r="L201" s="27"/>
      <c r="M201" s="27"/>
      <c r="N201" s="27"/>
      <c r="O201" s="27"/>
      <c r="P201" s="27"/>
      <c r="Q201" s="27"/>
      <c r="R201" s="27"/>
      <c r="S201" s="27"/>
      <c r="T201" s="27"/>
      <c r="U201" s="27"/>
      <c r="V201" s="27"/>
      <c r="W201" s="27"/>
      <c r="Z201">
        <f t="shared" si="7"/>
        <v>1</v>
      </c>
      <c r="AA201">
        <f>IF(AB201="",0,IFERROR(IF(VLOOKUP(AB201,AB$38:AB200,1,0)&gt;0,0,0),1))</f>
        <v>0</v>
      </c>
      <c r="AB201" s="16">
        <f>IF(DATOS!J165=X$39,DATOS!C165,"")</f>
        <v>0</v>
      </c>
    </row>
    <row r="202" spans="4:28">
      <c r="D202" s="74"/>
      <c r="E202" s="74"/>
      <c r="F202" s="27"/>
      <c r="G202" s="74"/>
      <c r="H202" s="27"/>
      <c r="I202" s="27"/>
      <c r="J202" s="27"/>
      <c r="K202" s="27"/>
      <c r="L202" s="27"/>
      <c r="M202" s="27"/>
      <c r="N202" s="27"/>
      <c r="O202" s="27"/>
      <c r="P202" s="27"/>
      <c r="Q202" s="27"/>
      <c r="R202" s="27"/>
      <c r="S202" s="27"/>
      <c r="T202" s="27"/>
      <c r="U202" s="27"/>
      <c r="V202" s="27"/>
      <c r="W202" s="27"/>
      <c r="Z202">
        <f t="shared" si="7"/>
        <v>1</v>
      </c>
      <c r="AA202">
        <f>IF(AB202="",0,IFERROR(IF(VLOOKUP(AB202,AB$38:AB201,1,0)&gt;0,0,0),1))</f>
        <v>0</v>
      </c>
      <c r="AB202" s="16">
        <f>IF(DATOS!J166=X$39,DATOS!C166,"")</f>
        <v>0</v>
      </c>
    </row>
    <row r="203" spans="4:28">
      <c r="D203" s="74"/>
      <c r="E203" s="74"/>
      <c r="F203" s="27"/>
      <c r="G203" s="74"/>
      <c r="H203" s="27"/>
      <c r="I203" s="27"/>
      <c r="J203" s="27"/>
      <c r="K203" s="27"/>
      <c r="L203" s="27"/>
      <c r="M203" s="27"/>
      <c r="N203" s="27"/>
      <c r="O203" s="27"/>
      <c r="P203" s="27"/>
      <c r="Q203" s="27"/>
      <c r="R203" s="27"/>
      <c r="S203" s="27"/>
      <c r="T203" s="27"/>
      <c r="U203" s="27"/>
      <c r="V203" s="27"/>
      <c r="W203" s="27"/>
      <c r="Z203">
        <f t="shared" si="7"/>
        <v>1</v>
      </c>
      <c r="AA203">
        <f>IF(AB203="",0,IFERROR(IF(VLOOKUP(AB203,AB$38:AB202,1,0)&gt;0,0,0),1))</f>
        <v>0</v>
      </c>
      <c r="AB203" s="16">
        <f>IF(DATOS!J167=X$39,DATOS!C167,"")</f>
        <v>0</v>
      </c>
    </row>
    <row r="204" spans="4:28">
      <c r="D204" s="74"/>
      <c r="E204" s="74"/>
      <c r="F204" s="27"/>
      <c r="G204" s="74"/>
      <c r="H204" s="27"/>
      <c r="I204" s="27"/>
      <c r="J204" s="27"/>
      <c r="K204" s="27"/>
      <c r="L204" s="27"/>
      <c r="M204" s="27"/>
      <c r="N204" s="27"/>
      <c r="O204" s="27"/>
      <c r="P204" s="27"/>
      <c r="Q204" s="27"/>
      <c r="R204" s="27"/>
      <c r="S204" s="27"/>
      <c r="T204" s="27"/>
      <c r="U204" s="27"/>
      <c r="V204" s="27"/>
      <c r="W204" s="27"/>
      <c r="Z204">
        <f t="shared" si="7"/>
        <v>1</v>
      </c>
      <c r="AA204">
        <f>IF(AB204="",0,IFERROR(IF(VLOOKUP(AB204,AB$38:AB203,1,0)&gt;0,0,0),1))</f>
        <v>0</v>
      </c>
      <c r="AB204" s="16">
        <f>IF(DATOS!J168=X$39,DATOS!C168,"")</f>
        <v>0</v>
      </c>
    </row>
    <row r="205" spans="4:28">
      <c r="D205" s="74"/>
      <c r="E205" s="74"/>
      <c r="F205" s="27"/>
      <c r="G205" s="74"/>
      <c r="H205" s="27"/>
      <c r="I205" s="27"/>
      <c r="J205" s="27"/>
      <c r="K205" s="27"/>
      <c r="L205" s="27"/>
      <c r="M205" s="27"/>
      <c r="N205" s="27"/>
      <c r="O205" s="27"/>
      <c r="P205" s="27"/>
      <c r="Q205" s="27"/>
      <c r="R205" s="27"/>
      <c r="S205" s="27"/>
      <c r="T205" s="27"/>
      <c r="U205" s="27"/>
      <c r="V205" s="27"/>
      <c r="W205" s="27"/>
      <c r="Z205">
        <f t="shared" si="7"/>
        <v>1</v>
      </c>
      <c r="AA205">
        <f>IF(AB205="",0,IFERROR(IF(VLOOKUP(AB205,AB$38:AB204,1,0)&gt;0,0,0),1))</f>
        <v>0</v>
      </c>
      <c r="AB205" s="16">
        <f>IF(DATOS!J169=X$39,DATOS!C169,"")</f>
        <v>0</v>
      </c>
    </row>
    <row r="206" spans="4:28">
      <c r="D206" s="74"/>
      <c r="E206" s="74"/>
      <c r="F206" s="27"/>
      <c r="G206" s="74"/>
      <c r="H206" s="27"/>
      <c r="I206" s="27"/>
      <c r="J206" s="27"/>
      <c r="K206" s="27"/>
      <c r="L206" s="27"/>
      <c r="M206" s="27"/>
      <c r="N206" s="27"/>
      <c r="O206" s="27"/>
      <c r="P206" s="27"/>
      <c r="Q206" s="27"/>
      <c r="R206" s="27"/>
      <c r="S206" s="27"/>
      <c r="T206" s="27"/>
      <c r="U206" s="27"/>
      <c r="V206" s="27"/>
      <c r="W206" s="27"/>
      <c r="Z206">
        <f t="shared" si="7"/>
        <v>1</v>
      </c>
      <c r="AA206">
        <f>IF(AB206="",0,IFERROR(IF(VLOOKUP(AB206,AB$38:AB205,1,0)&gt;0,0,0),1))</f>
        <v>0</v>
      </c>
      <c r="AB206" s="16">
        <f>IF(DATOS!J170=X$39,DATOS!C170,"")</f>
        <v>0</v>
      </c>
    </row>
    <row r="207" spans="4:28">
      <c r="D207" s="74"/>
      <c r="E207" s="74"/>
      <c r="F207" s="27"/>
      <c r="G207" s="74"/>
      <c r="H207" s="27"/>
      <c r="I207" s="27"/>
      <c r="J207" s="27"/>
      <c r="K207" s="27"/>
      <c r="L207" s="27"/>
      <c r="M207" s="27"/>
      <c r="N207" s="27"/>
      <c r="O207" s="27"/>
      <c r="P207" s="27"/>
      <c r="Q207" s="27"/>
      <c r="R207" s="27"/>
      <c r="S207" s="27"/>
      <c r="T207" s="27"/>
      <c r="U207" s="27"/>
      <c r="V207" s="27"/>
      <c r="W207" s="27"/>
      <c r="Z207">
        <f t="shared" si="7"/>
        <v>1</v>
      </c>
      <c r="AA207">
        <f>IF(AB207="",0,IFERROR(IF(VLOOKUP(AB207,AB$38:AB206,1,0)&gt;0,0,0),1))</f>
        <v>0</v>
      </c>
      <c r="AB207" s="16">
        <f>IF(DATOS!J171=X$39,DATOS!C171,"")</f>
        <v>0</v>
      </c>
    </row>
    <row r="208" spans="4:28">
      <c r="D208" s="74"/>
      <c r="E208" s="74"/>
      <c r="F208" s="27"/>
      <c r="G208" s="74"/>
      <c r="H208" s="27"/>
      <c r="I208" s="27"/>
      <c r="J208" s="27"/>
      <c r="K208" s="27"/>
      <c r="L208" s="27"/>
      <c r="M208" s="27"/>
      <c r="N208" s="27"/>
      <c r="O208" s="27"/>
      <c r="P208" s="27"/>
      <c r="Q208" s="27"/>
      <c r="R208" s="27"/>
      <c r="S208" s="27"/>
      <c r="T208" s="27"/>
      <c r="U208" s="27"/>
      <c r="V208" s="27"/>
      <c r="W208" s="27"/>
      <c r="Z208">
        <f t="shared" si="7"/>
        <v>1</v>
      </c>
      <c r="AA208">
        <f>IF(AB208="",0,IFERROR(IF(VLOOKUP(AB208,AB$38:AB207,1,0)&gt;0,0,0),1))</f>
        <v>0</v>
      </c>
      <c r="AB208" s="16">
        <f>IF(DATOS!J172=X$39,DATOS!C172,"")</f>
        <v>0</v>
      </c>
    </row>
    <row r="209" spans="4:28">
      <c r="D209" s="74"/>
      <c r="E209" s="74"/>
      <c r="F209" s="27"/>
      <c r="G209" s="74"/>
      <c r="H209" s="27"/>
      <c r="I209" s="27"/>
      <c r="J209" s="27"/>
      <c r="K209" s="27"/>
      <c r="L209" s="27"/>
      <c r="M209" s="27"/>
      <c r="N209" s="27"/>
      <c r="O209" s="27"/>
      <c r="P209" s="27"/>
      <c r="Q209" s="27"/>
      <c r="R209" s="27"/>
      <c r="S209" s="27"/>
      <c r="T209" s="27"/>
      <c r="U209" s="27"/>
      <c r="V209" s="27"/>
      <c r="W209" s="27"/>
      <c r="Z209">
        <f t="shared" si="7"/>
        <v>1</v>
      </c>
      <c r="AA209">
        <f>IF(AB209="",0,IFERROR(IF(VLOOKUP(AB209,AB$38:AB208,1,0)&gt;0,0,0),1))</f>
        <v>0</v>
      </c>
      <c r="AB209" s="16">
        <f>IF(DATOS!J173=X$39,DATOS!C173,"")</f>
        <v>0</v>
      </c>
    </row>
    <row r="210" spans="4:28">
      <c r="D210" s="74"/>
      <c r="E210" s="74"/>
      <c r="F210" s="27"/>
      <c r="G210" s="74"/>
      <c r="H210" s="27"/>
      <c r="I210" s="27"/>
      <c r="J210" s="27"/>
      <c r="K210" s="27"/>
      <c r="L210" s="27"/>
      <c r="M210" s="27"/>
      <c r="N210" s="27"/>
      <c r="O210" s="27"/>
      <c r="P210" s="27"/>
      <c r="Q210" s="27"/>
      <c r="R210" s="27"/>
      <c r="S210" s="27"/>
      <c r="T210" s="27"/>
      <c r="U210" s="27"/>
      <c r="V210" s="27"/>
      <c r="W210" s="27"/>
      <c r="Z210">
        <f t="shared" si="7"/>
        <v>1</v>
      </c>
      <c r="AA210">
        <f>IF(AB210="",0,IFERROR(IF(VLOOKUP(AB210,AB$38:AB209,1,0)&gt;0,0,0),1))</f>
        <v>0</v>
      </c>
      <c r="AB210" s="16">
        <f>IF(DATOS!J174=X$39,DATOS!C174,"")</f>
        <v>0</v>
      </c>
    </row>
    <row r="211" spans="4:28">
      <c r="D211" s="74"/>
      <c r="E211" s="74"/>
      <c r="F211" s="27"/>
      <c r="G211" s="74"/>
      <c r="H211" s="27"/>
      <c r="I211" s="27"/>
      <c r="J211" s="27"/>
      <c r="K211" s="27"/>
      <c r="L211" s="27"/>
      <c r="M211" s="27"/>
      <c r="N211" s="27"/>
      <c r="O211" s="27"/>
      <c r="P211" s="27"/>
      <c r="Q211" s="27"/>
      <c r="R211" s="27"/>
      <c r="S211" s="27"/>
      <c r="T211" s="27"/>
      <c r="U211" s="27"/>
      <c r="V211" s="27"/>
      <c r="W211" s="27"/>
      <c r="Z211">
        <f t="shared" si="7"/>
        <v>1</v>
      </c>
      <c r="AA211">
        <f>IF(AB211="",0,IFERROR(IF(VLOOKUP(AB211,AB$38:AB210,1,0)&gt;0,0,0),1))</f>
        <v>0</v>
      </c>
      <c r="AB211" s="16">
        <f>IF(DATOS!J175=X$39,DATOS!C175,"")</f>
        <v>0</v>
      </c>
    </row>
    <row r="212" spans="4:28">
      <c r="D212" s="74"/>
      <c r="E212" s="74"/>
      <c r="F212" s="27"/>
      <c r="G212" s="74"/>
      <c r="H212" s="27"/>
      <c r="I212" s="27"/>
      <c r="J212" s="27"/>
      <c r="K212" s="27"/>
      <c r="L212" s="27"/>
      <c r="M212" s="27"/>
      <c r="N212" s="27"/>
      <c r="O212" s="27"/>
      <c r="P212" s="27"/>
      <c r="Q212" s="27"/>
      <c r="R212" s="27"/>
      <c r="S212" s="27"/>
      <c r="T212" s="27"/>
      <c r="U212" s="27"/>
      <c r="V212" s="27"/>
      <c r="W212" s="27"/>
      <c r="Z212">
        <f t="shared" si="7"/>
        <v>1</v>
      </c>
      <c r="AA212">
        <f>IF(AB212="",0,IFERROR(IF(VLOOKUP(AB212,AB$38:AB211,1,0)&gt;0,0,0),1))</f>
        <v>0</v>
      </c>
      <c r="AB212" s="16">
        <f>IF(DATOS!J176=X$39,DATOS!C176,"")</f>
        <v>0</v>
      </c>
    </row>
    <row r="213" spans="4:28">
      <c r="D213" s="74"/>
      <c r="E213" s="74"/>
      <c r="F213" s="27"/>
      <c r="G213" s="74"/>
      <c r="H213" s="27"/>
      <c r="I213" s="27"/>
      <c r="J213" s="27"/>
      <c r="K213" s="27"/>
      <c r="L213" s="27"/>
      <c r="M213" s="27"/>
      <c r="N213" s="27"/>
      <c r="O213" s="27"/>
      <c r="P213" s="27"/>
      <c r="Q213" s="27"/>
      <c r="R213" s="27"/>
      <c r="S213" s="27"/>
      <c r="T213" s="27"/>
      <c r="U213" s="27"/>
      <c r="V213" s="27"/>
      <c r="W213" s="27"/>
      <c r="Z213">
        <f t="shared" si="7"/>
        <v>1</v>
      </c>
      <c r="AA213">
        <f>IF(AB213="",0,IFERROR(IF(VLOOKUP(AB213,AB$38:AB212,1,0)&gt;0,0,0),1))</f>
        <v>0</v>
      </c>
      <c r="AB213" s="16">
        <f>IF(DATOS!J177=X$39,DATOS!C177,"")</f>
        <v>0</v>
      </c>
    </row>
    <row r="214" spans="4:28">
      <c r="D214" s="74"/>
      <c r="E214" s="74"/>
      <c r="F214" s="27"/>
      <c r="G214" s="74"/>
      <c r="H214" s="27"/>
      <c r="I214" s="27"/>
      <c r="J214" s="27"/>
      <c r="K214" s="27"/>
      <c r="L214" s="27"/>
      <c r="M214" s="27"/>
      <c r="N214" s="27"/>
      <c r="O214" s="27"/>
      <c r="P214" s="27"/>
      <c r="Q214" s="27"/>
      <c r="R214" s="27"/>
      <c r="S214" s="27"/>
      <c r="T214" s="27"/>
      <c r="U214" s="27"/>
      <c r="V214" s="27"/>
      <c r="W214" s="27"/>
      <c r="Z214">
        <f t="shared" si="7"/>
        <v>1</v>
      </c>
      <c r="AA214">
        <f>IF(AB214="",0,IFERROR(IF(VLOOKUP(AB214,AB$38:AB213,1,0)&gt;0,0,0),1))</f>
        <v>0</v>
      </c>
      <c r="AB214" s="16">
        <f>IF(DATOS!J178=X$39,DATOS!C178,"")</f>
        <v>0</v>
      </c>
    </row>
    <row r="215" spans="4:28">
      <c r="D215" s="74"/>
      <c r="E215" s="74"/>
      <c r="F215" s="27"/>
      <c r="G215" s="74"/>
      <c r="H215" s="27"/>
      <c r="I215" s="27"/>
      <c r="J215" s="27"/>
      <c r="K215" s="27"/>
      <c r="L215" s="27"/>
      <c r="M215" s="27"/>
      <c r="N215" s="27"/>
      <c r="O215" s="27"/>
      <c r="P215" s="27"/>
      <c r="Q215" s="27"/>
      <c r="R215" s="27"/>
      <c r="S215" s="27"/>
      <c r="T215" s="27"/>
      <c r="U215" s="27"/>
      <c r="V215" s="27"/>
      <c r="W215" s="27"/>
      <c r="Z215">
        <f t="shared" si="7"/>
        <v>1</v>
      </c>
      <c r="AA215">
        <f>IF(AB215="",0,IFERROR(IF(VLOOKUP(AB215,AB$38:AB214,1,0)&gt;0,0,0),1))</f>
        <v>0</v>
      </c>
      <c r="AB215" s="16">
        <f>IF(DATOS!J179=X$39,DATOS!C179,"")</f>
        <v>0</v>
      </c>
    </row>
    <row r="216" spans="4:28">
      <c r="D216" s="74"/>
      <c r="E216" s="74"/>
      <c r="F216" s="27"/>
      <c r="G216" s="74"/>
      <c r="H216" s="27"/>
      <c r="I216" s="27"/>
      <c r="J216" s="27"/>
      <c r="K216" s="27"/>
      <c r="L216" s="27"/>
      <c r="M216" s="27"/>
      <c r="N216" s="27"/>
      <c r="O216" s="27"/>
      <c r="P216" s="27"/>
      <c r="Q216" s="27"/>
      <c r="R216" s="27"/>
      <c r="S216" s="27"/>
      <c r="T216" s="27"/>
      <c r="U216" s="27"/>
      <c r="V216" s="27"/>
      <c r="W216" s="27"/>
      <c r="Z216">
        <f t="shared" si="7"/>
        <v>1</v>
      </c>
      <c r="AA216">
        <f>IF(AB216="",0,IFERROR(IF(VLOOKUP(AB216,AB$38:AB215,1,0)&gt;0,0,0),1))</f>
        <v>0</v>
      </c>
      <c r="AB216" s="16">
        <f>IF(DATOS!J180=X$39,DATOS!C180,"")</f>
        <v>0</v>
      </c>
    </row>
    <row r="217" spans="4:28">
      <c r="D217" s="74"/>
      <c r="E217" s="74"/>
      <c r="F217" s="27"/>
      <c r="G217" s="74"/>
      <c r="H217" s="27"/>
      <c r="I217" s="27"/>
      <c r="J217" s="27"/>
      <c r="K217" s="27"/>
      <c r="L217" s="27"/>
      <c r="M217" s="27"/>
      <c r="N217" s="27"/>
      <c r="O217" s="27"/>
      <c r="P217" s="27"/>
      <c r="Q217" s="27"/>
      <c r="R217" s="27"/>
      <c r="S217" s="27"/>
      <c r="T217" s="27"/>
      <c r="U217" s="27"/>
      <c r="V217" s="27"/>
      <c r="W217" s="27"/>
      <c r="Z217">
        <f t="shared" si="7"/>
        <v>1</v>
      </c>
      <c r="AA217">
        <f>IF(AB217="",0,IFERROR(IF(VLOOKUP(AB217,AB$38:AB216,1,0)&gt;0,0,0),1))</f>
        <v>0</v>
      </c>
      <c r="AB217" s="16">
        <f>IF(DATOS!J181=X$39,DATOS!C181,"")</f>
        <v>0</v>
      </c>
    </row>
    <row r="218" spans="4:28">
      <c r="D218" s="74"/>
      <c r="E218" s="74"/>
      <c r="F218" s="27"/>
      <c r="G218" s="74"/>
      <c r="H218" s="27"/>
      <c r="I218" s="27"/>
      <c r="J218" s="27"/>
      <c r="K218" s="27"/>
      <c r="L218" s="27"/>
      <c r="M218" s="27"/>
      <c r="N218" s="27"/>
      <c r="O218" s="27"/>
      <c r="P218" s="27"/>
      <c r="Q218" s="27"/>
      <c r="R218" s="27"/>
      <c r="S218" s="27"/>
      <c r="T218" s="27"/>
      <c r="U218" s="27"/>
      <c r="V218" s="27"/>
      <c r="W218" s="27"/>
      <c r="Z218">
        <f t="shared" si="7"/>
        <v>1</v>
      </c>
      <c r="AA218">
        <f>IF(AB218="",0,IFERROR(IF(VLOOKUP(AB218,AB$38:AB217,1,0)&gt;0,0,0),1))</f>
        <v>0</v>
      </c>
      <c r="AB218" s="16">
        <f>IF(DATOS!J182=X$39,DATOS!C182,"")</f>
        <v>0</v>
      </c>
    </row>
    <row r="219" spans="4:28">
      <c r="D219" s="74"/>
      <c r="E219" s="74"/>
      <c r="F219" s="27"/>
      <c r="G219" s="74"/>
      <c r="H219" s="27"/>
      <c r="I219" s="27"/>
      <c r="J219" s="27"/>
      <c r="K219" s="27"/>
      <c r="L219" s="27"/>
      <c r="M219" s="27"/>
      <c r="N219" s="27"/>
      <c r="O219" s="27"/>
      <c r="P219" s="27"/>
      <c r="Q219" s="27"/>
      <c r="R219" s="27"/>
      <c r="S219" s="27"/>
      <c r="T219" s="27"/>
      <c r="U219" s="27"/>
      <c r="V219" s="27"/>
      <c r="W219" s="27"/>
      <c r="Z219">
        <f t="shared" si="7"/>
        <v>1</v>
      </c>
      <c r="AA219">
        <f>IF(AB219="",0,IFERROR(IF(VLOOKUP(AB219,AB$38:AB218,1,0)&gt;0,0,0),1))</f>
        <v>0</v>
      </c>
      <c r="AB219" s="16">
        <f>IF(DATOS!J183=X$39,DATOS!C183,"")</f>
        <v>0</v>
      </c>
    </row>
    <row r="220" spans="4:28">
      <c r="D220" s="74"/>
      <c r="E220" s="74"/>
      <c r="F220" s="27"/>
      <c r="G220" s="74"/>
      <c r="H220" s="27"/>
      <c r="I220" s="27"/>
      <c r="J220" s="27"/>
      <c r="K220" s="27"/>
      <c r="L220" s="27"/>
      <c r="M220" s="27"/>
      <c r="N220" s="27"/>
      <c r="O220" s="27"/>
      <c r="P220" s="27"/>
      <c r="Q220" s="27"/>
      <c r="R220" s="27"/>
      <c r="S220" s="27"/>
      <c r="T220" s="27"/>
      <c r="U220" s="27"/>
      <c r="V220" s="27"/>
      <c r="W220" s="27"/>
      <c r="Z220">
        <f t="shared" si="7"/>
        <v>1</v>
      </c>
      <c r="AA220">
        <f>IF(AB220="",0,IFERROR(IF(VLOOKUP(AB220,AB$38:AB219,1,0)&gt;0,0,0),1))</f>
        <v>0</v>
      </c>
      <c r="AB220" s="16">
        <f>IF(DATOS!J184=X$39,DATOS!C184,"")</f>
        <v>0</v>
      </c>
    </row>
    <row r="221" spans="4:28">
      <c r="D221" s="74"/>
      <c r="E221" s="74"/>
      <c r="F221" s="27"/>
      <c r="G221" s="74"/>
      <c r="H221" s="27"/>
      <c r="I221" s="27"/>
      <c r="J221" s="27"/>
      <c r="K221" s="27"/>
      <c r="L221" s="27"/>
      <c r="M221" s="27"/>
      <c r="N221" s="27"/>
      <c r="O221" s="27"/>
      <c r="P221" s="27"/>
      <c r="Q221" s="27"/>
      <c r="R221" s="27"/>
      <c r="S221" s="27"/>
      <c r="T221" s="27"/>
      <c r="U221" s="27"/>
      <c r="V221" s="27"/>
      <c r="W221" s="27"/>
      <c r="Z221">
        <f t="shared" si="7"/>
        <v>1</v>
      </c>
      <c r="AA221">
        <f>IF(AB221="",0,IFERROR(IF(VLOOKUP(AB221,AB$38:AB220,1,0)&gt;0,0,0),1))</f>
        <v>0</v>
      </c>
      <c r="AB221" s="16">
        <f>IF(DATOS!J185=X$39,DATOS!C185,"")</f>
        <v>0</v>
      </c>
    </row>
    <row r="222" spans="4:28">
      <c r="Z222">
        <f t="shared" si="7"/>
        <v>1</v>
      </c>
      <c r="AA222">
        <f>IF(AB222="",0,IFERROR(IF(VLOOKUP(AB222,AB$38:AB221,1,0)&gt;0,0,0),1))</f>
        <v>0</v>
      </c>
      <c r="AB222" s="16">
        <f>IF(DATOS!J186=X$39,DATOS!C186,"")</f>
        <v>0</v>
      </c>
    </row>
    <row r="223" spans="4:28">
      <c r="Z223">
        <f t="shared" si="7"/>
        <v>1</v>
      </c>
      <c r="AA223">
        <f>IF(AB223="",0,IFERROR(IF(VLOOKUP(AB223,AB$38:AB222,1,0)&gt;0,0,0),1))</f>
        <v>0</v>
      </c>
      <c r="AB223" s="16">
        <f>IF(DATOS!J187=X$39,DATOS!C187,"")</f>
        <v>0</v>
      </c>
    </row>
    <row r="224" spans="4:28">
      <c r="Z224">
        <f t="shared" si="7"/>
        <v>1</v>
      </c>
      <c r="AA224">
        <f>IF(AB224="",0,IFERROR(IF(VLOOKUP(AB224,AB$38:AB223,1,0)&gt;0,0,0),1))</f>
        <v>0</v>
      </c>
      <c r="AB224" s="16">
        <f>IF(DATOS!J188=X$39,DATOS!C188,"")</f>
        <v>0</v>
      </c>
    </row>
    <row r="225" spans="26:28">
      <c r="Z225">
        <f t="shared" si="7"/>
        <v>1</v>
      </c>
      <c r="AA225">
        <f>IF(AB225="",0,IFERROR(IF(VLOOKUP(AB225,AB$38:AB224,1,0)&gt;0,0,0),1))</f>
        <v>0</v>
      </c>
      <c r="AB225" s="16">
        <f>IF(DATOS!J189=X$39,DATOS!C189,"")</f>
        <v>0</v>
      </c>
    </row>
    <row r="226" spans="26:28">
      <c r="Z226">
        <f t="shared" si="7"/>
        <v>1</v>
      </c>
      <c r="AA226">
        <f>IF(AB226="",0,IFERROR(IF(VLOOKUP(AB226,AB$38:AB225,1,0)&gt;0,0,0),1))</f>
        <v>0</v>
      </c>
      <c r="AB226" s="16">
        <f>IF(DATOS!J190=X$39,DATOS!C190,"")</f>
        <v>0</v>
      </c>
    </row>
    <row r="227" spans="26:28">
      <c r="Z227">
        <f t="shared" si="7"/>
        <v>1</v>
      </c>
      <c r="AA227">
        <f>IF(AB227="",0,IFERROR(IF(VLOOKUP(AB227,AB$38:AB226,1,0)&gt;0,0,0),1))</f>
        <v>0</v>
      </c>
      <c r="AB227" s="16">
        <f>IF(DATOS!J191=X$39,DATOS!C191,"")</f>
        <v>0</v>
      </c>
    </row>
    <row r="228" spans="26:28">
      <c r="Z228">
        <f t="shared" si="7"/>
        <v>1</v>
      </c>
      <c r="AA228">
        <f>IF(AB228="",0,IFERROR(IF(VLOOKUP(AB228,AB$38:AB227,1,0)&gt;0,0,0),1))</f>
        <v>0</v>
      </c>
      <c r="AB228" s="16">
        <f>IF(DATOS!J192=X$39,DATOS!C192,"")</f>
        <v>0</v>
      </c>
    </row>
    <row r="229" spans="26:28">
      <c r="Z229">
        <f t="shared" si="7"/>
        <v>1</v>
      </c>
      <c r="AA229">
        <f>IF(AB229="",0,IFERROR(IF(VLOOKUP(AB229,AB$38:AB228,1,0)&gt;0,0,0),1))</f>
        <v>0</v>
      </c>
      <c r="AB229" s="16">
        <f>IF(DATOS!J193=X$39,DATOS!C193,"")</f>
        <v>0</v>
      </c>
    </row>
    <row r="230" spans="26:28">
      <c r="Z230">
        <f t="shared" ref="Z230:Z293" si="8">Z229+AA230</f>
        <v>1</v>
      </c>
      <c r="AA230">
        <f>IF(AB230="",0,IFERROR(IF(VLOOKUP(AB230,AB$38:AB229,1,0)&gt;0,0,0),1))</f>
        <v>0</v>
      </c>
      <c r="AB230" s="16">
        <f>IF(DATOS!J194=X$39,DATOS!C194,"")</f>
        <v>0</v>
      </c>
    </row>
    <row r="231" spans="26:28">
      <c r="Z231">
        <f t="shared" si="8"/>
        <v>1</v>
      </c>
      <c r="AA231">
        <f>IF(AB231="",0,IFERROR(IF(VLOOKUP(AB231,AB$38:AB230,1,0)&gt;0,0,0),1))</f>
        <v>0</v>
      </c>
      <c r="AB231" s="16">
        <f>IF(DATOS!J195=X$39,DATOS!C195,"")</f>
        <v>0</v>
      </c>
    </row>
    <row r="232" spans="26:28">
      <c r="Z232">
        <f t="shared" si="8"/>
        <v>1</v>
      </c>
      <c r="AA232">
        <f>IF(AB232="",0,IFERROR(IF(VLOOKUP(AB232,AB$38:AB231,1,0)&gt;0,0,0),1))</f>
        <v>0</v>
      </c>
      <c r="AB232" s="16">
        <f>IF(DATOS!J196=X$39,DATOS!C196,"")</f>
        <v>0</v>
      </c>
    </row>
    <row r="233" spans="26:28">
      <c r="Z233">
        <f t="shared" si="8"/>
        <v>1</v>
      </c>
      <c r="AA233">
        <f>IF(AB233="",0,IFERROR(IF(VLOOKUP(AB233,AB$38:AB232,1,0)&gt;0,0,0),1))</f>
        <v>0</v>
      </c>
      <c r="AB233" s="16">
        <f>IF(DATOS!J197=X$39,DATOS!C197,"")</f>
        <v>0</v>
      </c>
    </row>
    <row r="234" spans="26:28">
      <c r="Z234">
        <f t="shared" si="8"/>
        <v>1</v>
      </c>
      <c r="AA234">
        <f>IF(AB234="",0,IFERROR(IF(VLOOKUP(AB234,AB$38:AB233,1,0)&gt;0,0,0),1))</f>
        <v>0</v>
      </c>
      <c r="AB234" s="16">
        <f>IF(DATOS!J198=X$39,DATOS!C198,"")</f>
        <v>0</v>
      </c>
    </row>
    <row r="235" spans="26:28">
      <c r="Z235">
        <f t="shared" si="8"/>
        <v>1</v>
      </c>
      <c r="AA235">
        <f>IF(AB235="",0,IFERROR(IF(VLOOKUP(AB235,AB$38:AB234,1,0)&gt;0,0,0),1))</f>
        <v>0</v>
      </c>
      <c r="AB235" s="16">
        <f>IF(DATOS!J199=X$39,DATOS!C199,"")</f>
        <v>0</v>
      </c>
    </row>
    <row r="236" spans="26:28">
      <c r="Z236">
        <f t="shared" si="8"/>
        <v>1</v>
      </c>
      <c r="AA236">
        <f>IF(AB236="",0,IFERROR(IF(VLOOKUP(AB236,AB$38:AB235,1,0)&gt;0,0,0),1))</f>
        <v>0</v>
      </c>
      <c r="AB236" s="16">
        <f>IF(DATOS!J200=X$39,DATOS!C200,"")</f>
        <v>0</v>
      </c>
    </row>
    <row r="237" spans="26:28">
      <c r="Z237">
        <f t="shared" si="8"/>
        <v>1</v>
      </c>
      <c r="AA237">
        <f>IF(AB237="",0,IFERROR(IF(VLOOKUP(AB237,AB$38:AB236,1,0)&gt;0,0,0),1))</f>
        <v>0</v>
      </c>
      <c r="AB237" s="16">
        <f>IF(DATOS!J201=X$39,DATOS!C201,"")</f>
        <v>0</v>
      </c>
    </row>
    <row r="238" spans="26:28">
      <c r="Z238">
        <f t="shared" si="8"/>
        <v>1</v>
      </c>
      <c r="AA238">
        <f>IF(AB238="",0,IFERROR(IF(VLOOKUP(AB238,AB$38:AB237,1,0)&gt;0,0,0),1))</f>
        <v>0</v>
      </c>
      <c r="AB238" s="16">
        <f>IF(DATOS!J202=X$39,DATOS!C202,"")</f>
        <v>0</v>
      </c>
    </row>
    <row r="239" spans="26:28">
      <c r="Z239">
        <f t="shared" si="8"/>
        <v>1</v>
      </c>
      <c r="AA239">
        <f>IF(AB239="",0,IFERROR(IF(VLOOKUP(AB239,AB$38:AB238,1,0)&gt;0,0,0),1))</f>
        <v>0</v>
      </c>
      <c r="AB239" s="16">
        <f>IF(DATOS!J203=X$39,DATOS!C203,"")</f>
        <v>0</v>
      </c>
    </row>
    <row r="240" spans="26:28">
      <c r="Z240">
        <f t="shared" si="8"/>
        <v>1</v>
      </c>
      <c r="AA240">
        <f>IF(AB240="",0,IFERROR(IF(VLOOKUP(AB240,AB$38:AB239,1,0)&gt;0,0,0),1))</f>
        <v>0</v>
      </c>
      <c r="AB240" s="16">
        <f>IF(DATOS!J204=X$39,DATOS!C204,"")</f>
        <v>0</v>
      </c>
    </row>
    <row r="241" spans="26:28">
      <c r="Z241">
        <f t="shared" si="8"/>
        <v>1</v>
      </c>
      <c r="AA241">
        <f>IF(AB241="",0,IFERROR(IF(VLOOKUP(AB241,AB$38:AB240,1,0)&gt;0,0,0),1))</f>
        <v>0</v>
      </c>
      <c r="AB241" s="16">
        <f>IF(DATOS!J205=X$39,DATOS!C205,"")</f>
        <v>0</v>
      </c>
    </row>
    <row r="242" spans="26:28">
      <c r="Z242">
        <f t="shared" si="8"/>
        <v>1</v>
      </c>
      <c r="AA242">
        <f>IF(AB242="",0,IFERROR(IF(VLOOKUP(AB242,AB$38:AB241,1,0)&gt;0,0,0),1))</f>
        <v>0</v>
      </c>
      <c r="AB242" s="16">
        <f>IF(DATOS!J206=X$39,DATOS!C206,"")</f>
        <v>0</v>
      </c>
    </row>
    <row r="243" spans="26:28">
      <c r="Z243">
        <f t="shared" si="8"/>
        <v>1</v>
      </c>
      <c r="AA243">
        <f>IF(AB243="",0,IFERROR(IF(VLOOKUP(AB243,AB$38:AB242,1,0)&gt;0,0,0),1))</f>
        <v>0</v>
      </c>
      <c r="AB243" s="16">
        <f>IF(DATOS!J207=X$39,DATOS!C207,"")</f>
        <v>0</v>
      </c>
    </row>
    <row r="244" spans="26:28">
      <c r="Z244">
        <f t="shared" si="8"/>
        <v>1</v>
      </c>
      <c r="AA244">
        <f>IF(AB244="",0,IFERROR(IF(VLOOKUP(AB244,AB$38:AB243,1,0)&gt;0,0,0),1))</f>
        <v>0</v>
      </c>
      <c r="AB244" s="16">
        <f>IF(DATOS!J208=X$39,DATOS!C208,"")</f>
        <v>0</v>
      </c>
    </row>
    <row r="245" spans="26:28">
      <c r="Z245">
        <f t="shared" si="8"/>
        <v>1</v>
      </c>
      <c r="AA245">
        <f>IF(AB245="",0,IFERROR(IF(VLOOKUP(AB245,AB$38:AB244,1,0)&gt;0,0,0),1))</f>
        <v>0</v>
      </c>
      <c r="AB245" s="16">
        <f>IF(DATOS!J209=X$39,DATOS!C209,"")</f>
        <v>0</v>
      </c>
    </row>
    <row r="246" spans="26:28">
      <c r="Z246">
        <f t="shared" si="8"/>
        <v>1</v>
      </c>
      <c r="AA246">
        <f>IF(AB246="",0,IFERROR(IF(VLOOKUP(AB246,AB$38:AB245,1,0)&gt;0,0,0),1))</f>
        <v>0</v>
      </c>
      <c r="AB246" s="16">
        <f>IF(DATOS!J210=X$39,DATOS!C210,"")</f>
        <v>0</v>
      </c>
    </row>
    <row r="247" spans="26:28">
      <c r="Z247">
        <f t="shared" si="8"/>
        <v>1</v>
      </c>
      <c r="AA247">
        <f>IF(AB247="",0,IFERROR(IF(VLOOKUP(AB247,AB$38:AB246,1,0)&gt;0,0,0),1))</f>
        <v>0</v>
      </c>
      <c r="AB247" s="16">
        <f>IF(DATOS!J211=X$39,DATOS!C211,"")</f>
        <v>0</v>
      </c>
    </row>
    <row r="248" spans="26:28">
      <c r="Z248">
        <f t="shared" si="8"/>
        <v>1</v>
      </c>
      <c r="AA248">
        <f>IF(AB248="",0,IFERROR(IF(VLOOKUP(AB248,AB$38:AB247,1,0)&gt;0,0,0),1))</f>
        <v>0</v>
      </c>
      <c r="AB248" s="16">
        <f>IF(DATOS!J212=X$39,DATOS!C212,"")</f>
        <v>0</v>
      </c>
    </row>
    <row r="249" spans="26:28">
      <c r="Z249">
        <f t="shared" si="8"/>
        <v>1</v>
      </c>
      <c r="AA249">
        <f>IF(AB249="",0,IFERROR(IF(VLOOKUP(AB249,AB$38:AB248,1,0)&gt;0,0,0),1))</f>
        <v>0</v>
      </c>
      <c r="AB249" s="16">
        <f>IF(DATOS!J213=X$39,DATOS!C213,"")</f>
        <v>0</v>
      </c>
    </row>
    <row r="250" spans="26:28">
      <c r="Z250">
        <f t="shared" si="8"/>
        <v>1</v>
      </c>
      <c r="AA250">
        <f>IF(AB250="",0,IFERROR(IF(VLOOKUP(AB250,AB$38:AB249,1,0)&gt;0,0,0),1))</f>
        <v>0</v>
      </c>
      <c r="AB250" s="16">
        <f>IF(DATOS!J214=X$39,DATOS!C214,"")</f>
        <v>0</v>
      </c>
    </row>
    <row r="251" spans="26:28">
      <c r="Z251">
        <f t="shared" si="8"/>
        <v>1</v>
      </c>
      <c r="AA251">
        <f>IF(AB251="",0,IFERROR(IF(VLOOKUP(AB251,AB$38:AB250,1,0)&gt;0,0,0),1))</f>
        <v>0</v>
      </c>
      <c r="AB251" s="16">
        <f>IF(DATOS!J215=X$39,DATOS!C215,"")</f>
        <v>0</v>
      </c>
    </row>
    <row r="252" spans="26:28">
      <c r="Z252">
        <f t="shared" si="8"/>
        <v>1</v>
      </c>
      <c r="AA252">
        <f>IF(AB252="",0,IFERROR(IF(VLOOKUP(AB252,AB$38:AB251,1,0)&gt;0,0,0),1))</f>
        <v>0</v>
      </c>
      <c r="AB252" s="16">
        <f>IF(DATOS!J216=X$39,DATOS!C216,"")</f>
        <v>0</v>
      </c>
    </row>
    <row r="253" spans="26:28">
      <c r="Z253">
        <f t="shared" si="8"/>
        <v>1</v>
      </c>
      <c r="AA253">
        <f>IF(AB253="",0,IFERROR(IF(VLOOKUP(AB253,AB$38:AB252,1,0)&gt;0,0,0),1))</f>
        <v>0</v>
      </c>
      <c r="AB253" s="16">
        <f>IF(DATOS!J217=X$39,DATOS!C217,"")</f>
        <v>0</v>
      </c>
    </row>
    <row r="254" spans="26:28">
      <c r="Z254">
        <f t="shared" si="8"/>
        <v>1</v>
      </c>
      <c r="AA254">
        <f>IF(AB254="",0,IFERROR(IF(VLOOKUP(AB254,AB$38:AB253,1,0)&gt;0,0,0),1))</f>
        <v>0</v>
      </c>
      <c r="AB254" s="16">
        <f>IF(DATOS!J218=X$39,DATOS!C218,"")</f>
        <v>0</v>
      </c>
    </row>
    <row r="255" spans="26:28">
      <c r="Z255">
        <f t="shared" si="8"/>
        <v>1</v>
      </c>
      <c r="AA255">
        <f>IF(AB255="",0,IFERROR(IF(VLOOKUP(AB255,AB$38:AB254,1,0)&gt;0,0,0),1))</f>
        <v>0</v>
      </c>
      <c r="AB255" s="16">
        <f>IF(DATOS!J219=X$39,DATOS!C219,"")</f>
        <v>0</v>
      </c>
    </row>
    <row r="256" spans="26:28">
      <c r="Z256">
        <f t="shared" si="8"/>
        <v>1</v>
      </c>
      <c r="AA256">
        <f>IF(AB256="",0,IFERROR(IF(VLOOKUP(AB256,AB$38:AB255,1,0)&gt;0,0,0),1))</f>
        <v>0</v>
      </c>
      <c r="AB256" s="16">
        <f>IF(DATOS!J220=X$39,DATOS!C220,"")</f>
        <v>0</v>
      </c>
    </row>
    <row r="257" spans="26:28">
      <c r="Z257">
        <f t="shared" si="8"/>
        <v>1</v>
      </c>
      <c r="AA257">
        <f>IF(AB257="",0,IFERROR(IF(VLOOKUP(AB257,AB$38:AB256,1,0)&gt;0,0,0),1))</f>
        <v>0</v>
      </c>
      <c r="AB257" s="16">
        <f>IF(DATOS!J221=X$39,DATOS!C221,"")</f>
        <v>0</v>
      </c>
    </row>
    <row r="258" spans="26:28">
      <c r="Z258">
        <f t="shared" si="8"/>
        <v>1</v>
      </c>
      <c r="AA258">
        <f>IF(AB258="",0,IFERROR(IF(VLOOKUP(AB258,AB$38:AB257,1,0)&gt;0,0,0),1))</f>
        <v>0</v>
      </c>
      <c r="AB258" s="16">
        <f>IF(DATOS!J222=X$39,DATOS!C222,"")</f>
        <v>0</v>
      </c>
    </row>
    <row r="259" spans="26:28">
      <c r="Z259">
        <f t="shared" si="8"/>
        <v>1</v>
      </c>
      <c r="AA259">
        <f>IF(AB259="",0,IFERROR(IF(VLOOKUP(AB259,AB$38:AB258,1,0)&gt;0,0,0),1))</f>
        <v>0</v>
      </c>
      <c r="AB259" s="16">
        <f>IF(DATOS!J223=X$39,DATOS!C223,"")</f>
        <v>0</v>
      </c>
    </row>
    <row r="260" spans="26:28">
      <c r="Z260">
        <f t="shared" si="8"/>
        <v>1</v>
      </c>
      <c r="AA260">
        <f>IF(AB260="",0,IFERROR(IF(VLOOKUP(AB260,AB$38:AB259,1,0)&gt;0,0,0),1))</f>
        <v>0</v>
      </c>
      <c r="AB260" s="16">
        <f>IF(DATOS!J224=X$39,DATOS!C224,"")</f>
        <v>0</v>
      </c>
    </row>
    <row r="261" spans="26:28">
      <c r="Z261">
        <f t="shared" si="8"/>
        <v>1</v>
      </c>
      <c r="AA261">
        <f>IF(AB261="",0,IFERROR(IF(VLOOKUP(AB261,AB$38:AB260,1,0)&gt;0,0,0),1))</f>
        <v>0</v>
      </c>
      <c r="AB261" s="16">
        <f>IF(DATOS!J225=X$39,DATOS!C225,"")</f>
        <v>0</v>
      </c>
    </row>
    <row r="262" spans="26:28">
      <c r="Z262">
        <f t="shared" si="8"/>
        <v>1</v>
      </c>
      <c r="AA262">
        <f>IF(AB262="",0,IFERROR(IF(VLOOKUP(AB262,AB$38:AB261,1,0)&gt;0,0,0),1))</f>
        <v>0</v>
      </c>
      <c r="AB262" s="16">
        <f>IF(DATOS!J226=X$39,DATOS!C226,"")</f>
        <v>0</v>
      </c>
    </row>
    <row r="263" spans="26:28">
      <c r="Z263">
        <f t="shared" si="8"/>
        <v>1</v>
      </c>
      <c r="AA263">
        <f>IF(AB263="",0,IFERROR(IF(VLOOKUP(AB263,AB$38:AB262,1,0)&gt;0,0,0),1))</f>
        <v>0</v>
      </c>
      <c r="AB263" s="16">
        <f>IF(DATOS!J227=X$39,DATOS!C227,"")</f>
        <v>0</v>
      </c>
    </row>
    <row r="264" spans="26:28">
      <c r="Z264">
        <f t="shared" si="8"/>
        <v>1</v>
      </c>
      <c r="AA264">
        <f>IF(AB264="",0,IFERROR(IF(VLOOKUP(AB264,AB$38:AB263,1,0)&gt;0,0,0),1))</f>
        <v>0</v>
      </c>
      <c r="AB264" s="16">
        <f>IF(DATOS!J228=X$39,DATOS!C228,"")</f>
        <v>0</v>
      </c>
    </row>
    <row r="265" spans="26:28">
      <c r="Z265">
        <f t="shared" si="8"/>
        <v>1</v>
      </c>
      <c r="AA265">
        <f>IF(AB265="",0,IFERROR(IF(VLOOKUP(AB265,AB$38:AB264,1,0)&gt;0,0,0),1))</f>
        <v>0</v>
      </c>
      <c r="AB265" s="16">
        <f>IF(DATOS!J229=X$39,DATOS!C229,"")</f>
        <v>0</v>
      </c>
    </row>
    <row r="266" spans="26:28">
      <c r="Z266">
        <f t="shared" si="8"/>
        <v>1</v>
      </c>
      <c r="AA266">
        <f>IF(AB266="",0,IFERROR(IF(VLOOKUP(AB266,AB$38:AB265,1,0)&gt;0,0,0),1))</f>
        <v>0</v>
      </c>
      <c r="AB266" s="16">
        <f>IF(DATOS!J230=X$39,DATOS!C230,"")</f>
        <v>0</v>
      </c>
    </row>
    <row r="267" spans="26:28">
      <c r="Z267">
        <f t="shared" si="8"/>
        <v>1</v>
      </c>
      <c r="AA267">
        <f>IF(AB267="",0,IFERROR(IF(VLOOKUP(AB267,AB$38:AB266,1,0)&gt;0,0,0),1))</f>
        <v>0</v>
      </c>
      <c r="AB267" s="16">
        <f>IF(DATOS!J231=X$39,DATOS!C231,"")</f>
        <v>0</v>
      </c>
    </row>
    <row r="268" spans="26:28">
      <c r="Z268">
        <f t="shared" si="8"/>
        <v>1</v>
      </c>
      <c r="AA268">
        <f>IF(AB268="",0,IFERROR(IF(VLOOKUP(AB268,AB$38:AB267,1,0)&gt;0,0,0),1))</f>
        <v>0</v>
      </c>
      <c r="AB268" s="16">
        <f>IF(DATOS!J232=X$39,DATOS!C232,"")</f>
        <v>0</v>
      </c>
    </row>
    <row r="269" spans="26:28">
      <c r="Z269">
        <f t="shared" si="8"/>
        <v>1</v>
      </c>
      <c r="AA269">
        <f>IF(AB269="",0,IFERROR(IF(VLOOKUP(AB269,AB$38:AB268,1,0)&gt;0,0,0),1))</f>
        <v>0</v>
      </c>
      <c r="AB269" s="16">
        <f>IF(DATOS!J233=X$39,DATOS!C233,"")</f>
        <v>0</v>
      </c>
    </row>
    <row r="270" spans="26:28">
      <c r="Z270">
        <f t="shared" si="8"/>
        <v>1</v>
      </c>
      <c r="AA270">
        <f>IF(AB270="",0,IFERROR(IF(VLOOKUP(AB270,AB$38:AB269,1,0)&gt;0,0,0),1))</f>
        <v>0</v>
      </c>
      <c r="AB270" s="16">
        <f>IF(DATOS!J234=X$39,DATOS!C234,"")</f>
        <v>0</v>
      </c>
    </row>
    <row r="271" spans="26:28">
      <c r="Z271">
        <f t="shared" si="8"/>
        <v>1</v>
      </c>
      <c r="AA271">
        <f>IF(AB271="",0,IFERROR(IF(VLOOKUP(AB271,AB$38:AB270,1,0)&gt;0,0,0),1))</f>
        <v>0</v>
      </c>
      <c r="AB271" s="16">
        <f>IF(DATOS!J235=X$39,DATOS!C235,"")</f>
        <v>0</v>
      </c>
    </row>
    <row r="272" spans="26:28">
      <c r="Z272">
        <f t="shared" si="8"/>
        <v>1</v>
      </c>
      <c r="AA272">
        <f>IF(AB272="",0,IFERROR(IF(VLOOKUP(AB272,AB$38:AB271,1,0)&gt;0,0,0),1))</f>
        <v>0</v>
      </c>
      <c r="AB272" s="16">
        <f>IF(DATOS!J236=X$39,DATOS!C236,"")</f>
        <v>0</v>
      </c>
    </row>
    <row r="273" spans="26:28">
      <c r="Z273">
        <f t="shared" si="8"/>
        <v>1</v>
      </c>
      <c r="AA273">
        <f>IF(AB273="",0,IFERROR(IF(VLOOKUP(AB273,AB$38:AB272,1,0)&gt;0,0,0),1))</f>
        <v>0</v>
      </c>
      <c r="AB273" s="16">
        <f>IF(DATOS!J237=X$39,DATOS!C237,"")</f>
        <v>0</v>
      </c>
    </row>
    <row r="274" spans="26:28">
      <c r="Z274">
        <f t="shared" si="8"/>
        <v>1</v>
      </c>
      <c r="AA274">
        <f>IF(AB274="",0,IFERROR(IF(VLOOKUP(AB274,AB$38:AB273,1,0)&gt;0,0,0),1))</f>
        <v>0</v>
      </c>
      <c r="AB274" s="16">
        <f>IF(DATOS!J238=X$39,DATOS!C238,"")</f>
        <v>0</v>
      </c>
    </row>
    <row r="275" spans="26:28">
      <c r="Z275">
        <f t="shared" si="8"/>
        <v>1</v>
      </c>
      <c r="AA275">
        <f>IF(AB275="",0,IFERROR(IF(VLOOKUP(AB275,AB$38:AB274,1,0)&gt;0,0,0),1))</f>
        <v>0</v>
      </c>
      <c r="AB275" s="16">
        <f>IF(DATOS!J239=X$39,DATOS!C239,"")</f>
        <v>0</v>
      </c>
    </row>
    <row r="276" spans="26:28">
      <c r="Z276">
        <f t="shared" si="8"/>
        <v>1</v>
      </c>
      <c r="AA276">
        <f>IF(AB276="",0,IFERROR(IF(VLOOKUP(AB276,AB$38:AB275,1,0)&gt;0,0,0),1))</f>
        <v>0</v>
      </c>
      <c r="AB276" s="16">
        <f>IF(DATOS!J240=X$39,DATOS!C240,"")</f>
        <v>0</v>
      </c>
    </row>
    <row r="277" spans="26:28">
      <c r="Z277">
        <f t="shared" si="8"/>
        <v>1</v>
      </c>
      <c r="AA277">
        <f>IF(AB277="",0,IFERROR(IF(VLOOKUP(AB277,AB$38:AB276,1,0)&gt;0,0,0),1))</f>
        <v>0</v>
      </c>
      <c r="AB277" s="16">
        <f>IF(DATOS!J241=X$39,DATOS!C241,"")</f>
        <v>0</v>
      </c>
    </row>
    <row r="278" spans="26:28">
      <c r="Z278">
        <f t="shared" si="8"/>
        <v>1</v>
      </c>
      <c r="AA278">
        <f>IF(AB278="",0,IFERROR(IF(VLOOKUP(AB278,AB$38:AB277,1,0)&gt;0,0,0),1))</f>
        <v>0</v>
      </c>
      <c r="AB278" s="16">
        <f>IF(DATOS!J242=X$39,DATOS!C242,"")</f>
        <v>0</v>
      </c>
    </row>
    <row r="279" spans="26:28">
      <c r="Z279">
        <f t="shared" si="8"/>
        <v>1</v>
      </c>
      <c r="AA279">
        <f>IF(AB279="",0,IFERROR(IF(VLOOKUP(AB279,AB$38:AB278,1,0)&gt;0,0,0),1))</f>
        <v>0</v>
      </c>
      <c r="AB279" s="16">
        <f>IF(DATOS!J243=X$39,DATOS!C243,"")</f>
        <v>0</v>
      </c>
    </row>
    <row r="280" spans="26:28">
      <c r="Z280">
        <f t="shared" si="8"/>
        <v>1</v>
      </c>
      <c r="AA280">
        <f>IF(AB280="",0,IFERROR(IF(VLOOKUP(AB280,AB$38:AB279,1,0)&gt;0,0,0),1))</f>
        <v>0</v>
      </c>
      <c r="AB280" s="16">
        <f>IF(DATOS!J244=X$39,DATOS!C244,"")</f>
        <v>0</v>
      </c>
    </row>
    <row r="281" spans="26:28">
      <c r="Z281">
        <f t="shared" si="8"/>
        <v>1</v>
      </c>
      <c r="AA281">
        <f>IF(AB281="",0,IFERROR(IF(VLOOKUP(AB281,AB$38:AB280,1,0)&gt;0,0,0),1))</f>
        <v>0</v>
      </c>
      <c r="AB281" s="16">
        <f>IF(DATOS!J245=X$39,DATOS!C245,"")</f>
        <v>0</v>
      </c>
    </row>
    <row r="282" spans="26:28">
      <c r="Z282">
        <f t="shared" si="8"/>
        <v>1</v>
      </c>
      <c r="AA282">
        <f>IF(AB282="",0,IFERROR(IF(VLOOKUP(AB282,AB$38:AB281,1,0)&gt;0,0,0),1))</f>
        <v>0</v>
      </c>
      <c r="AB282" s="16">
        <f>IF(DATOS!J246=X$39,DATOS!C246,"")</f>
        <v>0</v>
      </c>
    </row>
    <row r="283" spans="26:28">
      <c r="Z283">
        <f t="shared" si="8"/>
        <v>1</v>
      </c>
      <c r="AA283">
        <f>IF(AB283="",0,IFERROR(IF(VLOOKUP(AB283,AB$38:AB282,1,0)&gt;0,0,0),1))</f>
        <v>0</v>
      </c>
      <c r="AB283" s="16">
        <f>IF(DATOS!J247=X$39,DATOS!C247,"")</f>
        <v>0</v>
      </c>
    </row>
    <row r="284" spans="26:28">
      <c r="Z284">
        <f t="shared" si="8"/>
        <v>1</v>
      </c>
      <c r="AA284">
        <f>IF(AB284="",0,IFERROR(IF(VLOOKUP(AB284,AB$38:AB283,1,0)&gt;0,0,0),1))</f>
        <v>0</v>
      </c>
      <c r="AB284" s="16">
        <f>IF(DATOS!J248=X$39,DATOS!C248,"")</f>
        <v>0</v>
      </c>
    </row>
    <row r="285" spans="26:28">
      <c r="Z285">
        <f t="shared" si="8"/>
        <v>1</v>
      </c>
      <c r="AA285">
        <f>IF(AB285="",0,IFERROR(IF(VLOOKUP(AB285,AB$38:AB284,1,0)&gt;0,0,0),1))</f>
        <v>0</v>
      </c>
      <c r="AB285" s="16">
        <f>IF(DATOS!J249=X$39,DATOS!C249,"")</f>
        <v>0</v>
      </c>
    </row>
    <row r="286" spans="26:28">
      <c r="Z286">
        <f t="shared" si="8"/>
        <v>1</v>
      </c>
      <c r="AA286">
        <f>IF(AB286="",0,IFERROR(IF(VLOOKUP(AB286,AB$38:AB285,1,0)&gt;0,0,0),1))</f>
        <v>0</v>
      </c>
      <c r="AB286" s="16">
        <f>IF(DATOS!J250=X$39,DATOS!C250,"")</f>
        <v>0</v>
      </c>
    </row>
    <row r="287" spans="26:28">
      <c r="Z287">
        <f t="shared" si="8"/>
        <v>1</v>
      </c>
      <c r="AA287">
        <f>IF(AB287="",0,IFERROR(IF(VLOOKUP(AB287,AB$38:AB286,1,0)&gt;0,0,0),1))</f>
        <v>0</v>
      </c>
      <c r="AB287" s="16">
        <f>IF(DATOS!J251=X$39,DATOS!C251,"")</f>
        <v>0</v>
      </c>
    </row>
    <row r="288" spans="26:28">
      <c r="Z288">
        <f t="shared" si="8"/>
        <v>1</v>
      </c>
      <c r="AA288">
        <f>IF(AB288="",0,IFERROR(IF(VLOOKUP(AB288,AB$38:AB287,1,0)&gt;0,0,0),1))</f>
        <v>0</v>
      </c>
      <c r="AB288" s="16">
        <f>IF(DATOS!J252=X$39,DATOS!C252,"")</f>
        <v>0</v>
      </c>
    </row>
    <row r="289" spans="26:28">
      <c r="Z289">
        <f t="shared" si="8"/>
        <v>1</v>
      </c>
      <c r="AA289">
        <f>IF(AB289="",0,IFERROR(IF(VLOOKUP(AB289,AB$38:AB288,1,0)&gt;0,0,0),1))</f>
        <v>0</v>
      </c>
      <c r="AB289" s="16">
        <f>IF(DATOS!J253=X$39,DATOS!C253,"")</f>
        <v>0</v>
      </c>
    </row>
    <row r="290" spans="26:28">
      <c r="Z290">
        <f t="shared" si="8"/>
        <v>1</v>
      </c>
      <c r="AA290">
        <f>IF(AB290="",0,IFERROR(IF(VLOOKUP(AB290,AB$38:AB289,1,0)&gt;0,0,0),1))</f>
        <v>0</v>
      </c>
      <c r="AB290" s="16">
        <f>IF(DATOS!J254=X$39,DATOS!C254,"")</f>
        <v>0</v>
      </c>
    </row>
    <row r="291" spans="26:28">
      <c r="Z291">
        <f t="shared" si="8"/>
        <v>1</v>
      </c>
      <c r="AA291">
        <f>IF(AB291="",0,IFERROR(IF(VLOOKUP(AB291,AB$38:AB290,1,0)&gt;0,0,0),1))</f>
        <v>0</v>
      </c>
      <c r="AB291" s="16">
        <f>IF(DATOS!J255=X$39,DATOS!C255,"")</f>
        <v>0</v>
      </c>
    </row>
    <row r="292" spans="26:28">
      <c r="Z292">
        <f t="shared" si="8"/>
        <v>1</v>
      </c>
      <c r="AA292">
        <f>IF(AB292="",0,IFERROR(IF(VLOOKUP(AB292,AB$38:AB291,1,0)&gt;0,0,0),1))</f>
        <v>0</v>
      </c>
      <c r="AB292" s="16">
        <f>IF(DATOS!J256=X$39,DATOS!C256,"")</f>
        <v>0</v>
      </c>
    </row>
    <row r="293" spans="26:28">
      <c r="Z293">
        <f t="shared" si="8"/>
        <v>1</v>
      </c>
      <c r="AA293">
        <f>IF(AB293="",0,IFERROR(IF(VLOOKUP(AB293,AB$38:AB292,1,0)&gt;0,0,0),1))</f>
        <v>0</v>
      </c>
      <c r="AB293" s="16">
        <f>IF(DATOS!J257=X$39,DATOS!C257,"")</f>
        <v>0</v>
      </c>
    </row>
    <row r="294" spans="26:28">
      <c r="Z294">
        <f t="shared" ref="Z294:Z357" si="9">Z293+AA294</f>
        <v>1</v>
      </c>
      <c r="AA294">
        <f>IF(AB294="",0,IFERROR(IF(VLOOKUP(AB294,AB$38:AB293,1,0)&gt;0,0,0),1))</f>
        <v>0</v>
      </c>
      <c r="AB294" s="16">
        <f>IF(DATOS!J258=X$39,DATOS!C258,"")</f>
        <v>0</v>
      </c>
    </row>
    <row r="295" spans="26:28">
      <c r="Z295">
        <f t="shared" si="9"/>
        <v>1</v>
      </c>
      <c r="AA295">
        <f>IF(AB295="",0,IFERROR(IF(VLOOKUP(AB295,AB$38:AB294,1,0)&gt;0,0,0),1))</f>
        <v>0</v>
      </c>
      <c r="AB295" s="16">
        <f>IF(DATOS!J259=X$39,DATOS!C259,"")</f>
        <v>0</v>
      </c>
    </row>
    <row r="296" spans="26:28">
      <c r="Z296">
        <f t="shared" si="9"/>
        <v>1</v>
      </c>
      <c r="AA296">
        <f>IF(AB296="",0,IFERROR(IF(VLOOKUP(AB296,AB$38:AB295,1,0)&gt;0,0,0),1))</f>
        <v>0</v>
      </c>
      <c r="AB296" s="16">
        <f>IF(DATOS!J260=X$39,DATOS!C260,"")</f>
        <v>0</v>
      </c>
    </row>
    <row r="297" spans="26:28">
      <c r="Z297">
        <f t="shared" si="9"/>
        <v>1</v>
      </c>
      <c r="AA297">
        <f>IF(AB297="",0,IFERROR(IF(VLOOKUP(AB297,AB$38:AB296,1,0)&gt;0,0,0),1))</f>
        <v>0</v>
      </c>
      <c r="AB297" s="16">
        <f>IF(DATOS!J261=X$39,DATOS!C261,"")</f>
        <v>0</v>
      </c>
    </row>
    <row r="298" spans="26:28">
      <c r="Z298">
        <f t="shared" si="9"/>
        <v>1</v>
      </c>
      <c r="AA298">
        <f>IF(AB298="",0,IFERROR(IF(VLOOKUP(AB298,AB$38:AB297,1,0)&gt;0,0,0),1))</f>
        <v>0</v>
      </c>
      <c r="AB298" s="16">
        <f>IF(DATOS!J262=X$39,DATOS!C262,"")</f>
        <v>0</v>
      </c>
    </row>
    <row r="299" spans="26:28">
      <c r="Z299">
        <f t="shared" si="9"/>
        <v>1</v>
      </c>
      <c r="AA299">
        <f>IF(AB299="",0,IFERROR(IF(VLOOKUP(AB299,AB$38:AB298,1,0)&gt;0,0,0),1))</f>
        <v>0</v>
      </c>
      <c r="AB299" s="16">
        <f>IF(DATOS!J263=X$39,DATOS!C263,"")</f>
        <v>0</v>
      </c>
    </row>
    <row r="300" spans="26:28">
      <c r="Z300">
        <f t="shared" si="9"/>
        <v>1</v>
      </c>
      <c r="AA300">
        <f>IF(AB300="",0,IFERROR(IF(VLOOKUP(AB300,AB$38:AB299,1,0)&gt;0,0,0),1))</f>
        <v>0</v>
      </c>
      <c r="AB300" s="16">
        <f>IF(DATOS!J264=X$39,DATOS!C264,"")</f>
        <v>0</v>
      </c>
    </row>
    <row r="301" spans="26:28">
      <c r="Z301">
        <f t="shared" si="9"/>
        <v>1</v>
      </c>
      <c r="AA301">
        <f>IF(AB301="",0,IFERROR(IF(VLOOKUP(AB301,AB$38:AB300,1,0)&gt;0,0,0),1))</f>
        <v>0</v>
      </c>
      <c r="AB301" s="16">
        <f>IF(DATOS!J265=X$39,DATOS!C265,"")</f>
        <v>0</v>
      </c>
    </row>
    <row r="302" spans="26:28">
      <c r="Z302">
        <f t="shared" si="9"/>
        <v>1</v>
      </c>
      <c r="AA302">
        <f>IF(AB302="",0,IFERROR(IF(VLOOKUP(AB302,AB$38:AB301,1,0)&gt;0,0,0),1))</f>
        <v>0</v>
      </c>
      <c r="AB302" s="16">
        <f>IF(DATOS!J266=X$39,DATOS!C266,"")</f>
        <v>0</v>
      </c>
    </row>
    <row r="303" spans="26:28">
      <c r="Z303">
        <f t="shared" si="9"/>
        <v>1</v>
      </c>
      <c r="AA303">
        <f>IF(AB303="",0,IFERROR(IF(VLOOKUP(AB303,AB$38:AB302,1,0)&gt;0,0,0),1))</f>
        <v>0</v>
      </c>
      <c r="AB303" s="16">
        <f>IF(DATOS!J267=X$39,DATOS!C267,"")</f>
        <v>0</v>
      </c>
    </row>
    <row r="304" spans="26:28">
      <c r="Z304">
        <f t="shared" si="9"/>
        <v>1</v>
      </c>
      <c r="AA304">
        <f>IF(AB304="",0,IFERROR(IF(VLOOKUP(AB304,AB$38:AB303,1,0)&gt;0,0,0),1))</f>
        <v>0</v>
      </c>
      <c r="AB304" s="16">
        <f>IF(DATOS!J268=X$39,DATOS!C268,"")</f>
        <v>0</v>
      </c>
    </row>
    <row r="305" spans="26:28">
      <c r="Z305">
        <f t="shared" si="9"/>
        <v>1</v>
      </c>
      <c r="AA305">
        <f>IF(AB305="",0,IFERROR(IF(VLOOKUP(AB305,AB$38:AB304,1,0)&gt;0,0,0),1))</f>
        <v>0</v>
      </c>
      <c r="AB305" s="16">
        <f>IF(DATOS!J269=X$39,DATOS!C269,"")</f>
        <v>0</v>
      </c>
    </row>
    <row r="306" spans="26:28">
      <c r="Z306">
        <f t="shared" si="9"/>
        <v>1</v>
      </c>
      <c r="AA306">
        <f>IF(AB306="",0,IFERROR(IF(VLOOKUP(AB306,AB$38:AB305,1,0)&gt;0,0,0),1))</f>
        <v>0</v>
      </c>
      <c r="AB306" s="16">
        <f>IF(DATOS!J270=X$39,DATOS!C270,"")</f>
        <v>0</v>
      </c>
    </row>
    <row r="307" spans="26:28">
      <c r="Z307">
        <f t="shared" si="9"/>
        <v>1</v>
      </c>
      <c r="AA307">
        <f>IF(AB307="",0,IFERROR(IF(VLOOKUP(AB307,AB$38:AB306,1,0)&gt;0,0,0),1))</f>
        <v>0</v>
      </c>
      <c r="AB307" s="16">
        <f>IF(DATOS!J271=X$39,DATOS!C271,"")</f>
        <v>0</v>
      </c>
    </row>
    <row r="308" spans="26:28">
      <c r="Z308">
        <f t="shared" si="9"/>
        <v>1</v>
      </c>
      <c r="AA308">
        <f>IF(AB308="",0,IFERROR(IF(VLOOKUP(AB308,AB$38:AB307,1,0)&gt;0,0,0),1))</f>
        <v>0</v>
      </c>
      <c r="AB308" s="16">
        <f>IF(DATOS!J272=X$39,DATOS!C272,"")</f>
        <v>0</v>
      </c>
    </row>
    <row r="309" spans="26:28">
      <c r="Z309">
        <f t="shared" si="9"/>
        <v>1</v>
      </c>
      <c r="AA309">
        <f>IF(AB309="",0,IFERROR(IF(VLOOKUP(AB309,AB$38:AB308,1,0)&gt;0,0,0),1))</f>
        <v>0</v>
      </c>
      <c r="AB309" s="16">
        <f>IF(DATOS!J273=X$39,DATOS!C273,"")</f>
        <v>0</v>
      </c>
    </row>
    <row r="310" spans="26:28">
      <c r="Z310">
        <f t="shared" si="9"/>
        <v>1</v>
      </c>
      <c r="AA310">
        <f>IF(AB310="",0,IFERROR(IF(VLOOKUP(AB310,AB$38:AB309,1,0)&gt;0,0,0),1))</f>
        <v>0</v>
      </c>
      <c r="AB310" s="16">
        <f>IF(DATOS!J274=X$39,DATOS!C274,"")</f>
        <v>0</v>
      </c>
    </row>
    <row r="311" spans="26:28">
      <c r="Z311">
        <f t="shared" si="9"/>
        <v>1</v>
      </c>
      <c r="AA311">
        <f>IF(AB311="",0,IFERROR(IF(VLOOKUP(AB311,AB$38:AB310,1,0)&gt;0,0,0),1))</f>
        <v>0</v>
      </c>
      <c r="AB311" s="16">
        <f>IF(DATOS!J275=X$39,DATOS!C275,"")</f>
        <v>0</v>
      </c>
    </row>
    <row r="312" spans="26:28">
      <c r="Z312">
        <f t="shared" si="9"/>
        <v>1</v>
      </c>
      <c r="AA312">
        <f>IF(AB312="",0,IFERROR(IF(VLOOKUP(AB312,AB$38:AB311,1,0)&gt;0,0,0),1))</f>
        <v>0</v>
      </c>
      <c r="AB312" s="16">
        <f>IF(DATOS!J276=X$39,DATOS!C276,"")</f>
        <v>0</v>
      </c>
    </row>
    <row r="313" spans="26:28">
      <c r="Z313">
        <f t="shared" si="9"/>
        <v>1</v>
      </c>
      <c r="AA313">
        <f>IF(AB313="",0,IFERROR(IF(VLOOKUP(AB313,AB$38:AB312,1,0)&gt;0,0,0),1))</f>
        <v>0</v>
      </c>
      <c r="AB313" s="16">
        <f>IF(DATOS!J277=X$39,DATOS!C277,"")</f>
        <v>0</v>
      </c>
    </row>
    <row r="314" spans="26:28">
      <c r="Z314">
        <f t="shared" si="9"/>
        <v>1</v>
      </c>
      <c r="AA314">
        <f>IF(AB314="",0,IFERROR(IF(VLOOKUP(AB314,AB$38:AB313,1,0)&gt;0,0,0),1))</f>
        <v>0</v>
      </c>
      <c r="AB314" s="16">
        <f>IF(DATOS!J278=X$39,DATOS!C278,"")</f>
        <v>0</v>
      </c>
    </row>
    <row r="315" spans="26:28">
      <c r="Z315">
        <f t="shared" si="9"/>
        <v>1</v>
      </c>
      <c r="AA315">
        <f>IF(AB315="",0,IFERROR(IF(VLOOKUP(AB315,AB$38:AB314,1,0)&gt;0,0,0),1))</f>
        <v>0</v>
      </c>
      <c r="AB315" s="16">
        <f>IF(DATOS!J279=X$39,DATOS!C279,"")</f>
        <v>0</v>
      </c>
    </row>
    <row r="316" spans="26:28">
      <c r="Z316">
        <f t="shared" si="9"/>
        <v>1</v>
      </c>
      <c r="AA316">
        <f>IF(AB316="",0,IFERROR(IF(VLOOKUP(AB316,AB$38:AB315,1,0)&gt;0,0,0),1))</f>
        <v>0</v>
      </c>
      <c r="AB316" s="16">
        <f>IF(DATOS!J280=X$39,DATOS!C280,"")</f>
        <v>0</v>
      </c>
    </row>
    <row r="317" spans="26:28">
      <c r="Z317">
        <f t="shared" si="9"/>
        <v>1</v>
      </c>
      <c r="AA317">
        <f>IF(AB317="",0,IFERROR(IF(VLOOKUP(AB317,AB$38:AB316,1,0)&gt;0,0,0),1))</f>
        <v>0</v>
      </c>
      <c r="AB317" s="16">
        <f>IF(DATOS!J281=X$39,DATOS!C281,"")</f>
        <v>0</v>
      </c>
    </row>
    <row r="318" spans="26:28">
      <c r="Z318">
        <f t="shared" si="9"/>
        <v>1</v>
      </c>
      <c r="AA318">
        <f>IF(AB318="",0,IFERROR(IF(VLOOKUP(AB318,AB$38:AB317,1,0)&gt;0,0,0),1))</f>
        <v>0</v>
      </c>
      <c r="AB318" s="16">
        <f>IF(DATOS!J282=X$39,DATOS!C282,"")</f>
        <v>0</v>
      </c>
    </row>
    <row r="319" spans="26:28">
      <c r="Z319">
        <f t="shared" si="9"/>
        <v>1</v>
      </c>
      <c r="AA319">
        <f>IF(AB319="",0,IFERROR(IF(VLOOKUP(AB319,AB$38:AB318,1,0)&gt;0,0,0),1))</f>
        <v>0</v>
      </c>
      <c r="AB319" s="16">
        <f>IF(DATOS!J283=X$39,DATOS!C283,"")</f>
        <v>0</v>
      </c>
    </row>
    <row r="320" spans="26:28">
      <c r="Z320">
        <f t="shared" si="9"/>
        <v>1</v>
      </c>
      <c r="AA320">
        <f>IF(AB320="",0,IFERROR(IF(VLOOKUP(AB320,AB$38:AB319,1,0)&gt;0,0,0),1))</f>
        <v>0</v>
      </c>
      <c r="AB320" s="16">
        <f>IF(DATOS!J284=X$39,DATOS!C284,"")</f>
        <v>0</v>
      </c>
    </row>
    <row r="321" spans="26:28">
      <c r="Z321">
        <f t="shared" si="9"/>
        <v>1</v>
      </c>
      <c r="AA321">
        <f>IF(AB321="",0,IFERROR(IF(VLOOKUP(AB321,AB$38:AB320,1,0)&gt;0,0,0),1))</f>
        <v>0</v>
      </c>
      <c r="AB321" s="16">
        <f>IF(DATOS!J285=X$39,DATOS!C285,"")</f>
        <v>0</v>
      </c>
    </row>
    <row r="322" spans="26:28">
      <c r="Z322">
        <f t="shared" si="9"/>
        <v>1</v>
      </c>
      <c r="AA322">
        <f>IF(AB322="",0,IFERROR(IF(VLOOKUP(AB322,AB$38:AB321,1,0)&gt;0,0,0),1))</f>
        <v>0</v>
      </c>
      <c r="AB322" s="16">
        <f>IF(DATOS!J286=X$39,DATOS!C286,"")</f>
        <v>0</v>
      </c>
    </row>
    <row r="323" spans="26:28">
      <c r="Z323">
        <f t="shared" si="9"/>
        <v>1</v>
      </c>
      <c r="AA323">
        <f>IF(AB323="",0,IFERROR(IF(VLOOKUP(AB323,AB$38:AB322,1,0)&gt;0,0,0),1))</f>
        <v>0</v>
      </c>
      <c r="AB323" s="16">
        <f>IF(DATOS!J287=X$39,DATOS!C287,"")</f>
        <v>0</v>
      </c>
    </row>
    <row r="324" spans="26:28">
      <c r="Z324">
        <f t="shared" si="9"/>
        <v>1</v>
      </c>
      <c r="AA324">
        <f>IF(AB324="",0,IFERROR(IF(VLOOKUP(AB324,AB$38:AB323,1,0)&gt;0,0,0),1))</f>
        <v>0</v>
      </c>
      <c r="AB324" s="16">
        <f>IF(DATOS!J288=X$39,DATOS!C288,"")</f>
        <v>0</v>
      </c>
    </row>
    <row r="325" spans="26:28">
      <c r="Z325">
        <f t="shared" si="9"/>
        <v>1</v>
      </c>
      <c r="AA325">
        <f>IF(AB325="",0,IFERROR(IF(VLOOKUP(AB325,AB$38:AB324,1,0)&gt;0,0,0),1))</f>
        <v>0</v>
      </c>
      <c r="AB325" s="16">
        <f>IF(DATOS!J289=X$39,DATOS!C289,"")</f>
        <v>0</v>
      </c>
    </row>
    <row r="326" spans="26:28">
      <c r="Z326">
        <f t="shared" si="9"/>
        <v>1</v>
      </c>
      <c r="AA326">
        <f>IF(AB326="",0,IFERROR(IF(VLOOKUP(AB326,AB$38:AB325,1,0)&gt;0,0,0),1))</f>
        <v>0</v>
      </c>
      <c r="AB326" s="16">
        <f>IF(DATOS!J290=X$39,DATOS!C290,"")</f>
        <v>0</v>
      </c>
    </row>
    <row r="327" spans="26:28">
      <c r="Z327">
        <f t="shared" si="9"/>
        <v>1</v>
      </c>
      <c r="AA327">
        <f>IF(AB327="",0,IFERROR(IF(VLOOKUP(AB327,AB$38:AB326,1,0)&gt;0,0,0),1))</f>
        <v>0</v>
      </c>
      <c r="AB327" s="16">
        <f>IF(DATOS!J291=X$39,DATOS!C291,"")</f>
        <v>0</v>
      </c>
    </row>
    <row r="328" spans="26:28">
      <c r="Z328">
        <f t="shared" si="9"/>
        <v>1</v>
      </c>
      <c r="AA328">
        <f>IF(AB328="",0,IFERROR(IF(VLOOKUP(AB328,AB$38:AB327,1,0)&gt;0,0,0),1))</f>
        <v>0</v>
      </c>
      <c r="AB328" s="16">
        <f>IF(DATOS!J292=X$39,DATOS!C292,"")</f>
        <v>0</v>
      </c>
    </row>
    <row r="329" spans="26:28">
      <c r="Z329">
        <f t="shared" si="9"/>
        <v>1</v>
      </c>
      <c r="AA329">
        <f>IF(AB329="",0,IFERROR(IF(VLOOKUP(AB329,AB$38:AB328,1,0)&gt;0,0,0),1))</f>
        <v>0</v>
      </c>
      <c r="AB329" s="16">
        <f>IF(DATOS!J293=X$39,DATOS!C293,"")</f>
        <v>0</v>
      </c>
    </row>
    <row r="330" spans="26:28">
      <c r="Z330">
        <f t="shared" si="9"/>
        <v>1</v>
      </c>
      <c r="AA330">
        <f>IF(AB330="",0,IFERROR(IF(VLOOKUP(AB330,AB$38:AB329,1,0)&gt;0,0,0),1))</f>
        <v>0</v>
      </c>
      <c r="AB330" s="16">
        <f>IF(DATOS!J294=X$39,DATOS!C294,"")</f>
        <v>0</v>
      </c>
    </row>
    <row r="331" spans="26:28">
      <c r="Z331">
        <f t="shared" si="9"/>
        <v>1</v>
      </c>
      <c r="AA331">
        <f>IF(AB331="",0,IFERROR(IF(VLOOKUP(AB331,AB$38:AB330,1,0)&gt;0,0,0),1))</f>
        <v>0</v>
      </c>
      <c r="AB331" s="16">
        <f>IF(DATOS!J295=X$39,DATOS!C295,"")</f>
        <v>0</v>
      </c>
    </row>
    <row r="332" spans="26:28">
      <c r="Z332">
        <f t="shared" si="9"/>
        <v>1</v>
      </c>
      <c r="AA332">
        <f>IF(AB332="",0,IFERROR(IF(VLOOKUP(AB332,AB$38:AB331,1,0)&gt;0,0,0),1))</f>
        <v>0</v>
      </c>
      <c r="AB332" s="16">
        <f>IF(DATOS!J296=X$39,DATOS!C296,"")</f>
        <v>0</v>
      </c>
    </row>
    <row r="333" spans="26:28">
      <c r="Z333">
        <f t="shared" si="9"/>
        <v>1</v>
      </c>
      <c r="AA333">
        <f>IF(AB333="",0,IFERROR(IF(VLOOKUP(AB333,AB$38:AB332,1,0)&gt;0,0,0),1))</f>
        <v>0</v>
      </c>
      <c r="AB333" s="16">
        <f>IF(DATOS!J297=X$39,DATOS!C297,"")</f>
        <v>0</v>
      </c>
    </row>
    <row r="334" spans="26:28">
      <c r="Z334">
        <f t="shared" si="9"/>
        <v>1</v>
      </c>
      <c r="AA334">
        <f>IF(AB334="",0,IFERROR(IF(VLOOKUP(AB334,AB$38:AB333,1,0)&gt;0,0,0),1))</f>
        <v>0</v>
      </c>
      <c r="AB334" s="16">
        <f>IF(DATOS!J298=X$39,DATOS!C298,"")</f>
        <v>0</v>
      </c>
    </row>
    <row r="335" spans="26:28">
      <c r="Z335">
        <f t="shared" si="9"/>
        <v>1</v>
      </c>
      <c r="AA335">
        <f>IF(AB335="",0,IFERROR(IF(VLOOKUP(AB335,AB$38:AB334,1,0)&gt;0,0,0),1))</f>
        <v>0</v>
      </c>
      <c r="AB335" s="16">
        <f>IF(DATOS!J299=X$39,DATOS!C299,"")</f>
        <v>0</v>
      </c>
    </row>
    <row r="336" spans="26:28">
      <c r="Z336">
        <f t="shared" si="9"/>
        <v>1</v>
      </c>
      <c r="AA336">
        <f>IF(AB336="",0,IFERROR(IF(VLOOKUP(AB336,AB$38:AB335,1,0)&gt;0,0,0),1))</f>
        <v>0</v>
      </c>
      <c r="AB336" s="16">
        <f>IF(DATOS!J300=X$39,DATOS!C300,"")</f>
        <v>0</v>
      </c>
    </row>
    <row r="337" spans="26:28">
      <c r="Z337">
        <f t="shared" si="9"/>
        <v>1</v>
      </c>
      <c r="AA337">
        <f>IF(AB337="",0,IFERROR(IF(VLOOKUP(AB337,AB$38:AB336,1,0)&gt;0,0,0),1))</f>
        <v>0</v>
      </c>
      <c r="AB337" s="16">
        <f>IF(DATOS!J301=X$39,DATOS!C301,"")</f>
        <v>0</v>
      </c>
    </row>
    <row r="338" spans="26:28">
      <c r="Z338">
        <f t="shared" si="9"/>
        <v>1</v>
      </c>
      <c r="AA338">
        <f>IF(AB338="",0,IFERROR(IF(VLOOKUP(AB338,AB$38:AB337,1,0)&gt;0,0,0),1))</f>
        <v>0</v>
      </c>
      <c r="AB338" s="16">
        <f>IF(DATOS!J302=X$39,DATOS!C302,"")</f>
        <v>0</v>
      </c>
    </row>
    <row r="339" spans="26:28">
      <c r="Z339">
        <f t="shared" si="9"/>
        <v>1</v>
      </c>
      <c r="AA339">
        <f>IF(AB339="",0,IFERROR(IF(VLOOKUP(AB339,AB$38:AB338,1,0)&gt;0,0,0),1))</f>
        <v>0</v>
      </c>
      <c r="AB339" s="16">
        <f>IF(DATOS!J303=X$39,DATOS!C303,"")</f>
        <v>0</v>
      </c>
    </row>
    <row r="340" spans="26:28">
      <c r="Z340">
        <f t="shared" si="9"/>
        <v>1</v>
      </c>
      <c r="AA340">
        <f>IF(AB340="",0,IFERROR(IF(VLOOKUP(AB340,AB$38:AB339,1,0)&gt;0,0,0),1))</f>
        <v>0</v>
      </c>
      <c r="AB340" s="16">
        <f>IF(DATOS!J304=X$39,DATOS!C304,"")</f>
        <v>0</v>
      </c>
    </row>
    <row r="341" spans="26:28">
      <c r="Z341">
        <f t="shared" si="9"/>
        <v>1</v>
      </c>
      <c r="AA341">
        <f>IF(AB341="",0,IFERROR(IF(VLOOKUP(AB341,AB$38:AB340,1,0)&gt;0,0,0),1))</f>
        <v>0</v>
      </c>
      <c r="AB341" s="16">
        <f>IF(DATOS!J305=X$39,DATOS!C305,"")</f>
        <v>0</v>
      </c>
    </row>
    <row r="342" spans="26:28">
      <c r="Z342">
        <f t="shared" si="9"/>
        <v>1</v>
      </c>
      <c r="AA342">
        <f>IF(AB342="",0,IFERROR(IF(VLOOKUP(AB342,AB$38:AB341,1,0)&gt;0,0,0),1))</f>
        <v>0</v>
      </c>
      <c r="AB342" s="16">
        <f>IF(DATOS!J306=X$39,DATOS!C306,"")</f>
        <v>0</v>
      </c>
    </row>
    <row r="343" spans="26:28">
      <c r="Z343">
        <f t="shared" si="9"/>
        <v>1</v>
      </c>
      <c r="AA343">
        <f>IF(AB343="",0,IFERROR(IF(VLOOKUP(AB343,AB$38:AB342,1,0)&gt;0,0,0),1))</f>
        <v>0</v>
      </c>
      <c r="AB343" s="16">
        <f>IF(DATOS!J307=X$39,DATOS!C307,"")</f>
        <v>0</v>
      </c>
    </row>
    <row r="344" spans="26:28">
      <c r="Z344">
        <f t="shared" si="9"/>
        <v>1</v>
      </c>
      <c r="AA344">
        <f>IF(AB344="",0,IFERROR(IF(VLOOKUP(AB344,AB$38:AB343,1,0)&gt;0,0,0),1))</f>
        <v>0</v>
      </c>
      <c r="AB344" s="16">
        <f>IF(DATOS!J308=X$39,DATOS!C308,"")</f>
        <v>0</v>
      </c>
    </row>
    <row r="345" spans="26:28">
      <c r="Z345">
        <f t="shared" si="9"/>
        <v>1</v>
      </c>
      <c r="AA345">
        <f>IF(AB345="",0,IFERROR(IF(VLOOKUP(AB345,AB$38:AB344,1,0)&gt;0,0,0),1))</f>
        <v>0</v>
      </c>
      <c r="AB345" s="16">
        <f>IF(DATOS!J309=X$39,DATOS!C309,"")</f>
        <v>0</v>
      </c>
    </row>
    <row r="346" spans="26:28">
      <c r="Z346">
        <f t="shared" si="9"/>
        <v>1</v>
      </c>
      <c r="AA346">
        <f>IF(AB346="",0,IFERROR(IF(VLOOKUP(AB346,AB$38:AB345,1,0)&gt;0,0,0),1))</f>
        <v>0</v>
      </c>
      <c r="AB346" s="16">
        <f>IF(DATOS!J310=X$39,DATOS!C310,"")</f>
        <v>0</v>
      </c>
    </row>
    <row r="347" spans="26:28">
      <c r="Z347">
        <f t="shared" si="9"/>
        <v>1</v>
      </c>
      <c r="AA347">
        <f>IF(AB347="",0,IFERROR(IF(VLOOKUP(AB347,AB$38:AB346,1,0)&gt;0,0,0),1))</f>
        <v>0</v>
      </c>
      <c r="AB347" s="16">
        <f>IF(DATOS!J311=X$39,DATOS!C311,"")</f>
        <v>0</v>
      </c>
    </row>
    <row r="348" spans="26:28">
      <c r="Z348">
        <f t="shared" si="9"/>
        <v>1</v>
      </c>
      <c r="AA348">
        <f>IF(AB348="",0,IFERROR(IF(VLOOKUP(AB348,AB$38:AB347,1,0)&gt;0,0,0),1))</f>
        <v>0</v>
      </c>
      <c r="AB348" s="16">
        <f>IF(DATOS!J312=X$39,DATOS!C312,"")</f>
        <v>0</v>
      </c>
    </row>
    <row r="349" spans="26:28">
      <c r="Z349">
        <f t="shared" si="9"/>
        <v>1</v>
      </c>
      <c r="AA349">
        <f>IF(AB349="",0,IFERROR(IF(VLOOKUP(AB349,AB$38:AB348,1,0)&gt;0,0,0),1))</f>
        <v>0</v>
      </c>
      <c r="AB349" s="16">
        <f>IF(DATOS!J313=X$39,DATOS!C313,"")</f>
        <v>0</v>
      </c>
    </row>
    <row r="350" spans="26:28">
      <c r="Z350">
        <f t="shared" si="9"/>
        <v>1</v>
      </c>
      <c r="AA350">
        <f>IF(AB350="",0,IFERROR(IF(VLOOKUP(AB350,AB$38:AB349,1,0)&gt;0,0,0),1))</f>
        <v>0</v>
      </c>
      <c r="AB350" s="16">
        <f>IF(DATOS!J314=X$39,DATOS!C314,"")</f>
        <v>0</v>
      </c>
    </row>
    <row r="351" spans="26:28">
      <c r="Z351">
        <f t="shared" si="9"/>
        <v>1</v>
      </c>
      <c r="AA351">
        <f>IF(AB351="",0,IFERROR(IF(VLOOKUP(AB351,AB$38:AB350,1,0)&gt;0,0,0),1))</f>
        <v>0</v>
      </c>
      <c r="AB351" s="16">
        <f>IF(DATOS!J315=X$39,DATOS!C315,"")</f>
        <v>0</v>
      </c>
    </row>
    <row r="352" spans="26:28">
      <c r="Z352">
        <f t="shared" si="9"/>
        <v>1</v>
      </c>
      <c r="AA352">
        <f>IF(AB352="",0,IFERROR(IF(VLOOKUP(AB352,AB$38:AB351,1,0)&gt;0,0,0),1))</f>
        <v>0</v>
      </c>
      <c r="AB352" s="16">
        <f>IF(DATOS!J316=X$39,DATOS!C316,"")</f>
        <v>0</v>
      </c>
    </row>
    <row r="353" spans="26:28">
      <c r="Z353">
        <f t="shared" si="9"/>
        <v>1</v>
      </c>
      <c r="AA353">
        <f>IF(AB353="",0,IFERROR(IF(VLOOKUP(AB353,AB$38:AB352,1,0)&gt;0,0,0),1))</f>
        <v>0</v>
      </c>
      <c r="AB353" s="16">
        <f>IF(DATOS!J317=X$39,DATOS!C317,"")</f>
        <v>0</v>
      </c>
    </row>
    <row r="354" spans="26:28">
      <c r="Z354">
        <f t="shared" si="9"/>
        <v>1</v>
      </c>
      <c r="AA354">
        <f>IF(AB354="",0,IFERROR(IF(VLOOKUP(AB354,AB$38:AB353,1,0)&gt;0,0,0),1))</f>
        <v>0</v>
      </c>
      <c r="AB354" s="16">
        <f>IF(DATOS!J318=X$39,DATOS!C318,"")</f>
        <v>0</v>
      </c>
    </row>
    <row r="355" spans="26:28">
      <c r="Z355">
        <f t="shared" si="9"/>
        <v>1</v>
      </c>
      <c r="AA355">
        <f>IF(AB355="",0,IFERROR(IF(VLOOKUP(AB355,AB$38:AB354,1,0)&gt;0,0,0),1))</f>
        <v>0</v>
      </c>
      <c r="AB355" s="16">
        <f>IF(DATOS!J319=X$39,DATOS!C319,"")</f>
        <v>0</v>
      </c>
    </row>
    <row r="356" spans="26:28">
      <c r="Z356">
        <f t="shared" si="9"/>
        <v>1</v>
      </c>
      <c r="AA356">
        <f>IF(AB356="",0,IFERROR(IF(VLOOKUP(AB356,AB$38:AB355,1,0)&gt;0,0,0),1))</f>
        <v>0</v>
      </c>
      <c r="AB356" s="16">
        <f>IF(DATOS!J320=X$39,DATOS!C320,"")</f>
        <v>0</v>
      </c>
    </row>
    <row r="357" spans="26:28">
      <c r="Z357">
        <f t="shared" si="9"/>
        <v>1</v>
      </c>
      <c r="AA357">
        <f>IF(AB357="",0,IFERROR(IF(VLOOKUP(AB357,AB$38:AB356,1,0)&gt;0,0,0),1))</f>
        <v>0</v>
      </c>
      <c r="AB357" s="16">
        <f>IF(DATOS!J321=X$39,DATOS!C321,"")</f>
        <v>0</v>
      </c>
    </row>
    <row r="358" spans="26:28">
      <c r="Z358">
        <f t="shared" ref="Z358:Z421" si="10">Z357+AA358</f>
        <v>1</v>
      </c>
      <c r="AA358">
        <f>IF(AB358="",0,IFERROR(IF(VLOOKUP(AB358,AB$38:AB357,1,0)&gt;0,0,0),1))</f>
        <v>0</v>
      </c>
      <c r="AB358" s="16">
        <f>IF(DATOS!J322=X$39,DATOS!C322,"")</f>
        <v>0</v>
      </c>
    </row>
    <row r="359" spans="26:28">
      <c r="Z359">
        <f t="shared" si="10"/>
        <v>1</v>
      </c>
      <c r="AA359">
        <f>IF(AB359="",0,IFERROR(IF(VLOOKUP(AB359,AB$38:AB358,1,0)&gt;0,0,0),1))</f>
        <v>0</v>
      </c>
      <c r="AB359" s="16">
        <f>IF(DATOS!J323=X$39,DATOS!C323,"")</f>
        <v>0</v>
      </c>
    </row>
    <row r="360" spans="26:28">
      <c r="Z360">
        <f t="shared" si="10"/>
        <v>1</v>
      </c>
      <c r="AA360">
        <f>IF(AB360="",0,IFERROR(IF(VLOOKUP(AB360,AB$38:AB359,1,0)&gt;0,0,0),1))</f>
        <v>0</v>
      </c>
      <c r="AB360" s="16">
        <f>IF(DATOS!J324=X$39,DATOS!C324,"")</f>
        <v>0</v>
      </c>
    </row>
    <row r="361" spans="26:28">
      <c r="Z361">
        <f t="shared" si="10"/>
        <v>1</v>
      </c>
      <c r="AA361">
        <f>IF(AB361="",0,IFERROR(IF(VLOOKUP(AB361,AB$38:AB360,1,0)&gt;0,0,0),1))</f>
        <v>0</v>
      </c>
      <c r="AB361" s="16">
        <f>IF(DATOS!J325=X$39,DATOS!C325,"")</f>
        <v>0</v>
      </c>
    </row>
    <row r="362" spans="26:28">
      <c r="Z362">
        <f t="shared" si="10"/>
        <v>1</v>
      </c>
      <c r="AA362">
        <f>IF(AB362="",0,IFERROR(IF(VLOOKUP(AB362,AB$38:AB361,1,0)&gt;0,0,0),1))</f>
        <v>0</v>
      </c>
      <c r="AB362" s="16">
        <f>IF(DATOS!J326=X$39,DATOS!C326,"")</f>
        <v>0</v>
      </c>
    </row>
    <row r="363" spans="26:28">
      <c r="Z363">
        <f t="shared" si="10"/>
        <v>1</v>
      </c>
      <c r="AA363">
        <f>IF(AB363="",0,IFERROR(IF(VLOOKUP(AB363,AB$38:AB362,1,0)&gt;0,0,0),1))</f>
        <v>0</v>
      </c>
      <c r="AB363" s="16">
        <f>IF(DATOS!J327=X$39,DATOS!C327,"")</f>
        <v>0</v>
      </c>
    </row>
    <row r="364" spans="26:28">
      <c r="Z364">
        <f t="shared" si="10"/>
        <v>1</v>
      </c>
      <c r="AA364">
        <f>IF(AB364="",0,IFERROR(IF(VLOOKUP(AB364,AB$38:AB363,1,0)&gt;0,0,0),1))</f>
        <v>0</v>
      </c>
      <c r="AB364" s="16">
        <f>IF(DATOS!J328=X$39,DATOS!C328,"")</f>
        <v>0</v>
      </c>
    </row>
    <row r="365" spans="26:28">
      <c r="Z365">
        <f t="shared" si="10"/>
        <v>1</v>
      </c>
      <c r="AA365">
        <f>IF(AB365="",0,IFERROR(IF(VLOOKUP(AB365,AB$38:AB364,1,0)&gt;0,0,0),1))</f>
        <v>0</v>
      </c>
      <c r="AB365" s="16">
        <f>IF(DATOS!J329=X$39,DATOS!C329,"")</f>
        <v>0</v>
      </c>
    </row>
    <row r="366" spans="26:28">
      <c r="Z366">
        <f t="shared" si="10"/>
        <v>1</v>
      </c>
      <c r="AA366">
        <f>IF(AB366="",0,IFERROR(IF(VLOOKUP(AB366,AB$38:AB365,1,0)&gt;0,0,0),1))</f>
        <v>0</v>
      </c>
      <c r="AB366" s="16">
        <f>IF(DATOS!J330=X$39,DATOS!C330,"")</f>
        <v>0</v>
      </c>
    </row>
    <row r="367" spans="26:28">
      <c r="Z367">
        <f t="shared" si="10"/>
        <v>1</v>
      </c>
      <c r="AA367">
        <f>IF(AB367="",0,IFERROR(IF(VLOOKUP(AB367,AB$38:AB366,1,0)&gt;0,0,0),1))</f>
        <v>0</v>
      </c>
      <c r="AB367" s="16">
        <f>IF(DATOS!J331=X$39,DATOS!C331,"")</f>
        <v>0</v>
      </c>
    </row>
    <row r="368" spans="26:28">
      <c r="Z368">
        <f t="shared" si="10"/>
        <v>1</v>
      </c>
      <c r="AA368">
        <f>IF(AB368="",0,IFERROR(IF(VLOOKUP(AB368,AB$38:AB367,1,0)&gt;0,0,0),1))</f>
        <v>0</v>
      </c>
      <c r="AB368" s="16">
        <f>IF(DATOS!J332=X$39,DATOS!C332,"")</f>
        <v>0</v>
      </c>
    </row>
    <row r="369" spans="26:28">
      <c r="Z369">
        <f t="shared" si="10"/>
        <v>1</v>
      </c>
      <c r="AA369">
        <f>IF(AB369="",0,IFERROR(IF(VLOOKUP(AB369,AB$38:AB368,1,0)&gt;0,0,0),1))</f>
        <v>0</v>
      </c>
      <c r="AB369" s="16">
        <f>IF(DATOS!J333=X$39,DATOS!C333,"")</f>
        <v>0</v>
      </c>
    </row>
    <row r="370" spans="26:28">
      <c r="Z370">
        <f t="shared" si="10"/>
        <v>1</v>
      </c>
      <c r="AA370">
        <f>IF(AB370="",0,IFERROR(IF(VLOOKUP(AB370,AB$38:AB369,1,0)&gt;0,0,0),1))</f>
        <v>0</v>
      </c>
      <c r="AB370" s="16">
        <f>IF(DATOS!J334=X$39,DATOS!C334,"")</f>
        <v>0</v>
      </c>
    </row>
    <row r="371" spans="26:28">
      <c r="Z371">
        <f t="shared" si="10"/>
        <v>1</v>
      </c>
      <c r="AA371">
        <f>IF(AB371="",0,IFERROR(IF(VLOOKUP(AB371,AB$38:AB370,1,0)&gt;0,0,0),1))</f>
        <v>0</v>
      </c>
      <c r="AB371" s="16">
        <f>IF(DATOS!J335=X$39,DATOS!C335,"")</f>
        <v>0</v>
      </c>
    </row>
    <row r="372" spans="26:28">
      <c r="Z372">
        <f t="shared" si="10"/>
        <v>1</v>
      </c>
      <c r="AA372">
        <f>IF(AB372="",0,IFERROR(IF(VLOOKUP(AB372,AB$38:AB371,1,0)&gt;0,0,0),1))</f>
        <v>0</v>
      </c>
      <c r="AB372" s="16">
        <f>IF(DATOS!J336=X$39,DATOS!C336,"")</f>
        <v>0</v>
      </c>
    </row>
    <row r="373" spans="26:28">
      <c r="Z373">
        <f t="shared" si="10"/>
        <v>1</v>
      </c>
      <c r="AA373">
        <f>IF(AB373="",0,IFERROR(IF(VLOOKUP(AB373,AB$38:AB372,1,0)&gt;0,0,0),1))</f>
        <v>0</v>
      </c>
      <c r="AB373" s="16">
        <f>IF(DATOS!J337=X$39,DATOS!C337,"")</f>
        <v>0</v>
      </c>
    </row>
    <row r="374" spans="26:28">
      <c r="Z374">
        <f t="shared" si="10"/>
        <v>1</v>
      </c>
      <c r="AA374">
        <f>IF(AB374="",0,IFERROR(IF(VLOOKUP(AB374,AB$38:AB373,1,0)&gt;0,0,0),1))</f>
        <v>0</v>
      </c>
      <c r="AB374" s="16">
        <f>IF(DATOS!J338=X$39,DATOS!C338,"")</f>
        <v>0</v>
      </c>
    </row>
    <row r="375" spans="26:28">
      <c r="Z375">
        <f t="shared" si="10"/>
        <v>1</v>
      </c>
      <c r="AA375">
        <f>IF(AB375="",0,IFERROR(IF(VLOOKUP(AB375,AB$38:AB374,1,0)&gt;0,0,0),1))</f>
        <v>0</v>
      </c>
      <c r="AB375" s="16">
        <f>IF(DATOS!J339=X$39,DATOS!C339,"")</f>
        <v>0</v>
      </c>
    </row>
    <row r="376" spans="26:28">
      <c r="Z376">
        <f t="shared" si="10"/>
        <v>1</v>
      </c>
      <c r="AA376">
        <f>IF(AB376="",0,IFERROR(IF(VLOOKUP(AB376,AB$38:AB375,1,0)&gt;0,0,0),1))</f>
        <v>0</v>
      </c>
      <c r="AB376" s="16">
        <f>IF(DATOS!J340=X$39,DATOS!C340,"")</f>
        <v>0</v>
      </c>
    </row>
    <row r="377" spans="26:28">
      <c r="Z377">
        <f t="shared" si="10"/>
        <v>1</v>
      </c>
      <c r="AA377">
        <f>IF(AB377="",0,IFERROR(IF(VLOOKUP(AB377,AB$38:AB376,1,0)&gt;0,0,0),1))</f>
        <v>0</v>
      </c>
      <c r="AB377" s="16">
        <f>IF(DATOS!J341=X$39,DATOS!C341,"")</f>
        <v>0</v>
      </c>
    </row>
    <row r="378" spans="26:28">
      <c r="Z378">
        <f t="shared" si="10"/>
        <v>1</v>
      </c>
      <c r="AA378">
        <f>IF(AB378="",0,IFERROR(IF(VLOOKUP(AB378,AB$38:AB377,1,0)&gt;0,0,0),1))</f>
        <v>0</v>
      </c>
      <c r="AB378" s="16">
        <f>IF(DATOS!J342=X$39,DATOS!C342,"")</f>
        <v>0</v>
      </c>
    </row>
    <row r="379" spans="26:28">
      <c r="Z379">
        <f t="shared" si="10"/>
        <v>1</v>
      </c>
      <c r="AA379">
        <f>IF(AB379="",0,IFERROR(IF(VLOOKUP(AB379,AB$38:AB378,1,0)&gt;0,0,0),1))</f>
        <v>0</v>
      </c>
      <c r="AB379" s="16">
        <f>IF(DATOS!J343=X$39,DATOS!C343,"")</f>
        <v>0</v>
      </c>
    </row>
    <row r="380" spans="26:28">
      <c r="Z380">
        <f t="shared" si="10"/>
        <v>1</v>
      </c>
      <c r="AA380">
        <f>IF(AB380="",0,IFERROR(IF(VLOOKUP(AB380,AB$38:AB379,1,0)&gt;0,0,0),1))</f>
        <v>0</v>
      </c>
      <c r="AB380" s="16">
        <f>IF(DATOS!J344=X$39,DATOS!C344,"")</f>
        <v>0</v>
      </c>
    </row>
    <row r="381" spans="26:28">
      <c r="Z381">
        <f t="shared" si="10"/>
        <v>1</v>
      </c>
      <c r="AA381">
        <f>IF(AB381="",0,IFERROR(IF(VLOOKUP(AB381,AB$38:AB380,1,0)&gt;0,0,0),1))</f>
        <v>0</v>
      </c>
      <c r="AB381" s="16">
        <f>IF(DATOS!J345=X$39,DATOS!C345,"")</f>
        <v>0</v>
      </c>
    </row>
    <row r="382" spans="26:28">
      <c r="Z382">
        <f t="shared" si="10"/>
        <v>1</v>
      </c>
      <c r="AA382">
        <f>IF(AB382="",0,IFERROR(IF(VLOOKUP(AB382,AB$38:AB381,1,0)&gt;0,0,0),1))</f>
        <v>0</v>
      </c>
      <c r="AB382" s="16">
        <f>IF(DATOS!J346=X$39,DATOS!C346,"")</f>
        <v>0</v>
      </c>
    </row>
    <row r="383" spans="26:28">
      <c r="Z383">
        <f t="shared" si="10"/>
        <v>1</v>
      </c>
      <c r="AA383">
        <f>IF(AB383="",0,IFERROR(IF(VLOOKUP(AB383,AB$38:AB382,1,0)&gt;0,0,0),1))</f>
        <v>0</v>
      </c>
      <c r="AB383" s="16">
        <f>IF(DATOS!J347=X$39,DATOS!C347,"")</f>
        <v>0</v>
      </c>
    </row>
    <row r="384" spans="26:28">
      <c r="Z384">
        <f t="shared" si="10"/>
        <v>1</v>
      </c>
      <c r="AA384">
        <f>IF(AB384="",0,IFERROR(IF(VLOOKUP(AB384,AB$38:AB383,1,0)&gt;0,0,0),1))</f>
        <v>0</v>
      </c>
      <c r="AB384" s="16">
        <f>IF(DATOS!J348=X$39,DATOS!C348,"")</f>
        <v>0</v>
      </c>
    </row>
    <row r="385" spans="26:28">
      <c r="Z385">
        <f t="shared" si="10"/>
        <v>1</v>
      </c>
      <c r="AA385">
        <f>IF(AB385="",0,IFERROR(IF(VLOOKUP(AB385,AB$38:AB384,1,0)&gt;0,0,0),1))</f>
        <v>0</v>
      </c>
      <c r="AB385" s="16">
        <f>IF(DATOS!J349=X$39,DATOS!C349,"")</f>
        <v>0</v>
      </c>
    </row>
    <row r="386" spans="26:28">
      <c r="Z386">
        <f t="shared" si="10"/>
        <v>1</v>
      </c>
      <c r="AA386">
        <f>IF(AB386="",0,IFERROR(IF(VLOOKUP(AB386,AB$38:AB385,1,0)&gt;0,0,0),1))</f>
        <v>0</v>
      </c>
      <c r="AB386" s="16">
        <f>IF(DATOS!J350=X$39,DATOS!C350,"")</f>
        <v>0</v>
      </c>
    </row>
    <row r="387" spans="26:28">
      <c r="Z387">
        <f t="shared" si="10"/>
        <v>1</v>
      </c>
      <c r="AA387">
        <f>IF(AB387="",0,IFERROR(IF(VLOOKUP(AB387,AB$38:AB386,1,0)&gt;0,0,0),1))</f>
        <v>0</v>
      </c>
      <c r="AB387" s="16">
        <f>IF(DATOS!J351=X$39,DATOS!C351,"")</f>
        <v>0</v>
      </c>
    </row>
    <row r="388" spans="26:28">
      <c r="Z388">
        <f t="shared" si="10"/>
        <v>1</v>
      </c>
      <c r="AA388">
        <f>IF(AB388="",0,IFERROR(IF(VLOOKUP(AB388,AB$38:AB387,1,0)&gt;0,0,0),1))</f>
        <v>0</v>
      </c>
      <c r="AB388" s="16">
        <f>IF(DATOS!J352=X$39,DATOS!C352,"")</f>
        <v>0</v>
      </c>
    </row>
    <row r="389" spans="26:28">
      <c r="Z389">
        <f t="shared" si="10"/>
        <v>1</v>
      </c>
      <c r="AA389">
        <f>IF(AB389="",0,IFERROR(IF(VLOOKUP(AB389,AB$38:AB388,1,0)&gt;0,0,0),1))</f>
        <v>0</v>
      </c>
      <c r="AB389" s="16">
        <f>IF(DATOS!J353=X$39,DATOS!C353,"")</f>
        <v>0</v>
      </c>
    </row>
    <row r="390" spans="26:28">
      <c r="Z390">
        <f t="shared" si="10"/>
        <v>1</v>
      </c>
      <c r="AA390">
        <f>IF(AB390="",0,IFERROR(IF(VLOOKUP(AB390,AB$38:AB389,1,0)&gt;0,0,0),1))</f>
        <v>0</v>
      </c>
      <c r="AB390" s="16">
        <f>IF(DATOS!J354=X$39,DATOS!C354,"")</f>
        <v>0</v>
      </c>
    </row>
    <row r="391" spans="26:28">
      <c r="Z391">
        <f t="shared" si="10"/>
        <v>1</v>
      </c>
      <c r="AA391">
        <f>IF(AB391="",0,IFERROR(IF(VLOOKUP(AB391,AB$38:AB390,1,0)&gt;0,0,0),1))</f>
        <v>0</v>
      </c>
      <c r="AB391" s="16">
        <f>IF(DATOS!J355=X$39,DATOS!C355,"")</f>
        <v>0</v>
      </c>
    </row>
    <row r="392" spans="26:28">
      <c r="Z392">
        <f t="shared" si="10"/>
        <v>1</v>
      </c>
      <c r="AA392">
        <f>IF(AB392="",0,IFERROR(IF(VLOOKUP(AB392,AB$38:AB391,1,0)&gt;0,0,0),1))</f>
        <v>0</v>
      </c>
      <c r="AB392" s="16">
        <f>IF(DATOS!J356=X$39,DATOS!C356,"")</f>
        <v>0</v>
      </c>
    </row>
    <row r="393" spans="26:28">
      <c r="Z393">
        <f t="shared" si="10"/>
        <v>1</v>
      </c>
      <c r="AA393">
        <f>IF(AB393="",0,IFERROR(IF(VLOOKUP(AB393,AB$38:AB392,1,0)&gt;0,0,0),1))</f>
        <v>0</v>
      </c>
      <c r="AB393" s="16">
        <f>IF(DATOS!J357=X$39,DATOS!C357,"")</f>
        <v>0</v>
      </c>
    </row>
    <row r="394" spans="26:28">
      <c r="Z394">
        <f t="shared" si="10"/>
        <v>1</v>
      </c>
      <c r="AA394">
        <f>IF(AB394="",0,IFERROR(IF(VLOOKUP(AB394,AB$38:AB393,1,0)&gt;0,0,0),1))</f>
        <v>0</v>
      </c>
      <c r="AB394" s="16">
        <f>IF(DATOS!J358=X$39,DATOS!C358,"")</f>
        <v>0</v>
      </c>
    </row>
    <row r="395" spans="26:28">
      <c r="Z395">
        <f t="shared" si="10"/>
        <v>1</v>
      </c>
      <c r="AA395">
        <f>IF(AB395="",0,IFERROR(IF(VLOOKUP(AB395,AB$38:AB394,1,0)&gt;0,0,0),1))</f>
        <v>0</v>
      </c>
      <c r="AB395" s="16">
        <f>IF(DATOS!J359=X$39,DATOS!C359,"")</f>
        <v>0</v>
      </c>
    </row>
    <row r="396" spans="26:28">
      <c r="Z396">
        <f t="shared" si="10"/>
        <v>1</v>
      </c>
      <c r="AA396">
        <f>IF(AB396="",0,IFERROR(IF(VLOOKUP(AB396,AB$38:AB395,1,0)&gt;0,0,0),1))</f>
        <v>0</v>
      </c>
      <c r="AB396" s="16">
        <f>IF(DATOS!J360=X$39,DATOS!C360,"")</f>
        <v>0</v>
      </c>
    </row>
    <row r="397" spans="26:28">
      <c r="Z397">
        <f t="shared" si="10"/>
        <v>1</v>
      </c>
      <c r="AA397">
        <f>IF(AB397="",0,IFERROR(IF(VLOOKUP(AB397,AB$38:AB396,1,0)&gt;0,0,0),1))</f>
        <v>0</v>
      </c>
      <c r="AB397" s="16">
        <f>IF(DATOS!J361=X$39,DATOS!C361,"")</f>
        <v>0</v>
      </c>
    </row>
    <row r="398" spans="26:28">
      <c r="Z398">
        <f t="shared" si="10"/>
        <v>1</v>
      </c>
      <c r="AA398">
        <f>IF(AB398="",0,IFERROR(IF(VLOOKUP(AB398,AB$38:AB397,1,0)&gt;0,0,0),1))</f>
        <v>0</v>
      </c>
      <c r="AB398" s="16">
        <f>IF(DATOS!J362=X$39,DATOS!C362,"")</f>
        <v>0</v>
      </c>
    </row>
    <row r="399" spans="26:28">
      <c r="Z399">
        <f t="shared" si="10"/>
        <v>1</v>
      </c>
      <c r="AA399">
        <f>IF(AB399="",0,IFERROR(IF(VLOOKUP(AB399,AB$38:AB398,1,0)&gt;0,0,0),1))</f>
        <v>0</v>
      </c>
      <c r="AB399" s="16">
        <f>IF(DATOS!J363=X$39,DATOS!C363,"")</f>
        <v>0</v>
      </c>
    </row>
    <row r="400" spans="26:28">
      <c r="Z400">
        <f t="shared" si="10"/>
        <v>1</v>
      </c>
      <c r="AA400">
        <f>IF(AB400="",0,IFERROR(IF(VLOOKUP(AB400,AB$38:AB399,1,0)&gt;0,0,0),1))</f>
        <v>0</v>
      </c>
      <c r="AB400" s="16">
        <f>IF(DATOS!J364=X$39,DATOS!C364,"")</f>
        <v>0</v>
      </c>
    </row>
    <row r="401" spans="26:28">
      <c r="Z401">
        <f t="shared" si="10"/>
        <v>1</v>
      </c>
      <c r="AA401">
        <f>IF(AB401="",0,IFERROR(IF(VLOOKUP(AB401,AB$38:AB400,1,0)&gt;0,0,0),1))</f>
        <v>0</v>
      </c>
      <c r="AB401" s="16">
        <f>IF(DATOS!J365=X$39,DATOS!C365,"")</f>
        <v>0</v>
      </c>
    </row>
    <row r="402" spans="26:28">
      <c r="Z402">
        <f t="shared" si="10"/>
        <v>1</v>
      </c>
      <c r="AA402">
        <f>IF(AB402="",0,IFERROR(IF(VLOOKUP(AB402,AB$38:AB401,1,0)&gt;0,0,0),1))</f>
        <v>0</v>
      </c>
      <c r="AB402" s="16">
        <f>IF(DATOS!J366=X$39,DATOS!C366,"")</f>
        <v>0</v>
      </c>
    </row>
    <row r="403" spans="26:28">
      <c r="Z403">
        <f t="shared" si="10"/>
        <v>1</v>
      </c>
      <c r="AA403">
        <f>IF(AB403="",0,IFERROR(IF(VLOOKUP(AB403,AB$38:AB402,1,0)&gt;0,0,0),1))</f>
        <v>0</v>
      </c>
      <c r="AB403" s="16">
        <f>IF(DATOS!J367=X$39,DATOS!C367,"")</f>
        <v>0</v>
      </c>
    </row>
    <row r="404" spans="26:28">
      <c r="Z404">
        <f t="shared" si="10"/>
        <v>1</v>
      </c>
      <c r="AA404">
        <f>IF(AB404="",0,IFERROR(IF(VLOOKUP(AB404,AB$38:AB403,1,0)&gt;0,0,0),1))</f>
        <v>0</v>
      </c>
      <c r="AB404" s="16">
        <f>IF(DATOS!J368=X$39,DATOS!C368,"")</f>
        <v>0</v>
      </c>
    </row>
    <row r="405" spans="26:28">
      <c r="Z405">
        <f t="shared" si="10"/>
        <v>1</v>
      </c>
      <c r="AA405">
        <f>IF(AB405="",0,IFERROR(IF(VLOOKUP(AB405,AB$38:AB404,1,0)&gt;0,0,0),1))</f>
        <v>0</v>
      </c>
      <c r="AB405" s="16">
        <f>IF(DATOS!J369=X$39,DATOS!C369,"")</f>
        <v>0</v>
      </c>
    </row>
    <row r="406" spans="26:28">
      <c r="Z406">
        <f t="shared" si="10"/>
        <v>1</v>
      </c>
      <c r="AA406">
        <f>IF(AB406="",0,IFERROR(IF(VLOOKUP(AB406,AB$38:AB405,1,0)&gt;0,0,0),1))</f>
        <v>0</v>
      </c>
      <c r="AB406" s="16">
        <f>IF(DATOS!J370=X$39,DATOS!C370,"")</f>
        <v>0</v>
      </c>
    </row>
    <row r="407" spans="26:28">
      <c r="Z407">
        <f t="shared" si="10"/>
        <v>1</v>
      </c>
      <c r="AA407">
        <f>IF(AB407="",0,IFERROR(IF(VLOOKUP(AB407,AB$38:AB406,1,0)&gt;0,0,0),1))</f>
        <v>0</v>
      </c>
      <c r="AB407" s="16">
        <f>IF(DATOS!J371=X$39,DATOS!C371,"")</f>
        <v>0</v>
      </c>
    </row>
    <row r="408" spans="26:28">
      <c r="Z408">
        <f t="shared" si="10"/>
        <v>1</v>
      </c>
      <c r="AA408">
        <f>IF(AB408="",0,IFERROR(IF(VLOOKUP(AB408,AB$38:AB407,1,0)&gt;0,0,0),1))</f>
        <v>0</v>
      </c>
      <c r="AB408" s="16">
        <f>IF(DATOS!J372=X$39,DATOS!C372,"")</f>
        <v>0</v>
      </c>
    </row>
    <row r="409" spans="26:28">
      <c r="Z409">
        <f t="shared" si="10"/>
        <v>1</v>
      </c>
      <c r="AA409">
        <f>IF(AB409="",0,IFERROR(IF(VLOOKUP(AB409,AB$38:AB408,1,0)&gt;0,0,0),1))</f>
        <v>0</v>
      </c>
      <c r="AB409" s="16">
        <f>IF(DATOS!J373=X$39,DATOS!C373,"")</f>
        <v>0</v>
      </c>
    </row>
    <row r="410" spans="26:28">
      <c r="Z410">
        <f t="shared" si="10"/>
        <v>1</v>
      </c>
      <c r="AA410">
        <f>IF(AB410="",0,IFERROR(IF(VLOOKUP(AB410,AB$38:AB409,1,0)&gt;0,0,0),1))</f>
        <v>0</v>
      </c>
      <c r="AB410" s="16">
        <f>IF(DATOS!J374=X$39,DATOS!C374,"")</f>
        <v>0</v>
      </c>
    </row>
    <row r="411" spans="26:28">
      <c r="Z411">
        <f t="shared" si="10"/>
        <v>1</v>
      </c>
      <c r="AA411">
        <f>IF(AB411="",0,IFERROR(IF(VLOOKUP(AB411,AB$38:AB410,1,0)&gt;0,0,0),1))</f>
        <v>0</v>
      </c>
      <c r="AB411" s="16">
        <f>IF(DATOS!J375=X$39,DATOS!C375,"")</f>
        <v>0</v>
      </c>
    </row>
    <row r="412" spans="26:28">
      <c r="Z412">
        <f t="shared" si="10"/>
        <v>1</v>
      </c>
      <c r="AA412">
        <f>IF(AB412="",0,IFERROR(IF(VLOOKUP(AB412,AB$38:AB411,1,0)&gt;0,0,0),1))</f>
        <v>0</v>
      </c>
      <c r="AB412" s="16">
        <f>IF(DATOS!J376=X$39,DATOS!C376,"")</f>
        <v>0</v>
      </c>
    </row>
    <row r="413" spans="26:28">
      <c r="Z413">
        <f t="shared" si="10"/>
        <v>1</v>
      </c>
      <c r="AA413">
        <f>IF(AB413="",0,IFERROR(IF(VLOOKUP(AB413,AB$38:AB412,1,0)&gt;0,0,0),1))</f>
        <v>0</v>
      </c>
      <c r="AB413" s="16">
        <f>IF(DATOS!J377=X$39,DATOS!C377,"")</f>
        <v>0</v>
      </c>
    </row>
    <row r="414" spans="26:28">
      <c r="Z414">
        <f t="shared" si="10"/>
        <v>1</v>
      </c>
      <c r="AA414">
        <f>IF(AB414="",0,IFERROR(IF(VLOOKUP(AB414,AB$38:AB413,1,0)&gt;0,0,0),1))</f>
        <v>0</v>
      </c>
      <c r="AB414" s="16">
        <f>IF(DATOS!J378=X$39,DATOS!C378,"")</f>
        <v>0</v>
      </c>
    </row>
    <row r="415" spans="26:28">
      <c r="Z415">
        <f t="shared" si="10"/>
        <v>1</v>
      </c>
      <c r="AA415">
        <f>IF(AB415="",0,IFERROR(IF(VLOOKUP(AB415,AB$38:AB414,1,0)&gt;0,0,0),1))</f>
        <v>0</v>
      </c>
      <c r="AB415" s="16">
        <f>IF(DATOS!J379=X$39,DATOS!C379,"")</f>
        <v>0</v>
      </c>
    </row>
    <row r="416" spans="26:28">
      <c r="Z416">
        <f t="shared" si="10"/>
        <v>1</v>
      </c>
      <c r="AA416">
        <f>IF(AB416="",0,IFERROR(IF(VLOOKUP(AB416,AB$38:AB415,1,0)&gt;0,0,0),1))</f>
        <v>0</v>
      </c>
      <c r="AB416" s="16">
        <f>IF(DATOS!J380=X$39,DATOS!C380,"")</f>
        <v>0</v>
      </c>
    </row>
    <row r="417" spans="26:28">
      <c r="Z417">
        <f t="shared" si="10"/>
        <v>1</v>
      </c>
      <c r="AA417">
        <f>IF(AB417="",0,IFERROR(IF(VLOOKUP(AB417,AB$38:AB416,1,0)&gt;0,0,0),1))</f>
        <v>0</v>
      </c>
      <c r="AB417" s="16">
        <f>IF(DATOS!J381=X$39,DATOS!C381,"")</f>
        <v>0</v>
      </c>
    </row>
    <row r="418" spans="26:28">
      <c r="Z418">
        <f t="shared" si="10"/>
        <v>1</v>
      </c>
      <c r="AA418">
        <f>IF(AB418="",0,IFERROR(IF(VLOOKUP(AB418,AB$38:AB417,1,0)&gt;0,0,0),1))</f>
        <v>0</v>
      </c>
      <c r="AB418" s="16">
        <f>IF(DATOS!J382=X$39,DATOS!C382,"")</f>
        <v>0</v>
      </c>
    </row>
    <row r="419" spans="26:28">
      <c r="Z419">
        <f t="shared" si="10"/>
        <v>1</v>
      </c>
      <c r="AA419">
        <f>IF(AB419="",0,IFERROR(IF(VLOOKUP(AB419,AB$38:AB418,1,0)&gt;0,0,0),1))</f>
        <v>0</v>
      </c>
      <c r="AB419" s="16">
        <f>IF(DATOS!J383=X$39,DATOS!C383,"")</f>
        <v>0</v>
      </c>
    </row>
    <row r="420" spans="26:28">
      <c r="Z420">
        <f t="shared" si="10"/>
        <v>1</v>
      </c>
      <c r="AA420">
        <f>IF(AB420="",0,IFERROR(IF(VLOOKUP(AB420,AB$38:AB419,1,0)&gt;0,0,0),1))</f>
        <v>0</v>
      </c>
      <c r="AB420" s="16">
        <f>IF(DATOS!J384=X$39,DATOS!C384,"")</f>
        <v>0</v>
      </c>
    </row>
    <row r="421" spans="26:28">
      <c r="Z421">
        <f t="shared" si="10"/>
        <v>1</v>
      </c>
      <c r="AA421">
        <f>IF(AB421="",0,IFERROR(IF(VLOOKUP(AB421,AB$38:AB420,1,0)&gt;0,0,0),1))</f>
        <v>0</v>
      </c>
      <c r="AB421" s="16">
        <f>IF(DATOS!J385=X$39,DATOS!C385,"")</f>
        <v>0</v>
      </c>
    </row>
    <row r="422" spans="26:28">
      <c r="Z422">
        <f t="shared" ref="Z422:Z485" si="11">Z421+AA422</f>
        <v>1</v>
      </c>
      <c r="AA422">
        <f>IF(AB422="",0,IFERROR(IF(VLOOKUP(AB422,AB$38:AB421,1,0)&gt;0,0,0),1))</f>
        <v>0</v>
      </c>
      <c r="AB422" s="16">
        <f>IF(DATOS!J386=X$39,DATOS!C386,"")</f>
        <v>0</v>
      </c>
    </row>
    <row r="423" spans="26:28">
      <c r="Z423">
        <f t="shared" si="11"/>
        <v>1</v>
      </c>
      <c r="AA423">
        <f>IF(AB423="",0,IFERROR(IF(VLOOKUP(AB423,AB$38:AB422,1,0)&gt;0,0,0),1))</f>
        <v>0</v>
      </c>
      <c r="AB423" s="16">
        <f>IF(DATOS!J387=X$39,DATOS!C387,"")</f>
        <v>0</v>
      </c>
    </row>
    <row r="424" spans="26:28">
      <c r="Z424">
        <f t="shared" si="11"/>
        <v>1</v>
      </c>
      <c r="AA424">
        <f>IF(AB424="",0,IFERROR(IF(VLOOKUP(AB424,AB$38:AB423,1,0)&gt;0,0,0),1))</f>
        <v>0</v>
      </c>
      <c r="AB424" s="16">
        <f>IF(DATOS!J388=X$39,DATOS!C388,"")</f>
        <v>0</v>
      </c>
    </row>
    <row r="425" spans="26:28">
      <c r="Z425">
        <f t="shared" si="11"/>
        <v>1</v>
      </c>
      <c r="AA425">
        <f>IF(AB425="",0,IFERROR(IF(VLOOKUP(AB425,AB$38:AB424,1,0)&gt;0,0,0),1))</f>
        <v>0</v>
      </c>
      <c r="AB425" s="16">
        <f>IF(DATOS!J389=X$39,DATOS!C389,"")</f>
        <v>0</v>
      </c>
    </row>
    <row r="426" spans="26:28">
      <c r="Z426">
        <f t="shared" si="11"/>
        <v>1</v>
      </c>
      <c r="AA426">
        <f>IF(AB426="",0,IFERROR(IF(VLOOKUP(AB426,AB$38:AB425,1,0)&gt;0,0,0),1))</f>
        <v>0</v>
      </c>
      <c r="AB426" s="16">
        <f>IF(DATOS!J390=X$39,DATOS!C390,"")</f>
        <v>0</v>
      </c>
    </row>
    <row r="427" spans="26:28">
      <c r="Z427">
        <f t="shared" si="11"/>
        <v>1</v>
      </c>
      <c r="AA427">
        <f>IF(AB427="",0,IFERROR(IF(VLOOKUP(AB427,AB$38:AB426,1,0)&gt;0,0,0),1))</f>
        <v>0</v>
      </c>
      <c r="AB427" s="16">
        <f>IF(DATOS!J391=X$39,DATOS!C391,"")</f>
        <v>0</v>
      </c>
    </row>
    <row r="428" spans="26:28">
      <c r="Z428">
        <f t="shared" si="11"/>
        <v>1</v>
      </c>
      <c r="AA428">
        <f>IF(AB428="",0,IFERROR(IF(VLOOKUP(AB428,AB$38:AB427,1,0)&gt;0,0,0),1))</f>
        <v>0</v>
      </c>
      <c r="AB428" s="16">
        <f>IF(DATOS!J392=X$39,DATOS!C392,"")</f>
        <v>0</v>
      </c>
    </row>
    <row r="429" spans="26:28">
      <c r="Z429">
        <f t="shared" si="11"/>
        <v>1</v>
      </c>
      <c r="AA429">
        <f>IF(AB429="",0,IFERROR(IF(VLOOKUP(AB429,AB$38:AB428,1,0)&gt;0,0,0),1))</f>
        <v>0</v>
      </c>
      <c r="AB429" s="16">
        <f>IF(DATOS!J393=X$39,DATOS!C393,"")</f>
        <v>0</v>
      </c>
    </row>
    <row r="430" spans="26:28">
      <c r="Z430">
        <f t="shared" si="11"/>
        <v>1</v>
      </c>
      <c r="AA430">
        <f>IF(AB430="",0,IFERROR(IF(VLOOKUP(AB430,AB$38:AB429,1,0)&gt;0,0,0),1))</f>
        <v>0</v>
      </c>
      <c r="AB430" s="16">
        <f>IF(DATOS!J394=X$39,DATOS!C394,"")</f>
        <v>0</v>
      </c>
    </row>
    <row r="431" spans="26:28">
      <c r="Z431">
        <f t="shared" si="11"/>
        <v>1</v>
      </c>
      <c r="AA431">
        <f>IF(AB431="",0,IFERROR(IF(VLOOKUP(AB431,AB$38:AB430,1,0)&gt;0,0,0),1))</f>
        <v>0</v>
      </c>
      <c r="AB431" s="16">
        <f>IF(DATOS!J395=X$39,DATOS!C395,"")</f>
        <v>0</v>
      </c>
    </row>
    <row r="432" spans="26:28">
      <c r="Z432">
        <f t="shared" si="11"/>
        <v>1</v>
      </c>
      <c r="AA432">
        <f>IF(AB432="",0,IFERROR(IF(VLOOKUP(AB432,AB$38:AB431,1,0)&gt;0,0,0),1))</f>
        <v>0</v>
      </c>
      <c r="AB432" s="16">
        <f>IF(DATOS!J396=X$39,DATOS!C396,"")</f>
        <v>0</v>
      </c>
    </row>
    <row r="433" spans="26:28">
      <c r="Z433">
        <f t="shared" si="11"/>
        <v>1</v>
      </c>
      <c r="AA433">
        <f>IF(AB433="",0,IFERROR(IF(VLOOKUP(AB433,AB$38:AB432,1,0)&gt;0,0,0),1))</f>
        <v>0</v>
      </c>
      <c r="AB433" s="16">
        <f>IF(DATOS!J397=X$39,DATOS!C397,"")</f>
        <v>0</v>
      </c>
    </row>
    <row r="434" spans="26:28">
      <c r="Z434">
        <f t="shared" si="11"/>
        <v>1</v>
      </c>
      <c r="AA434">
        <f>IF(AB434="",0,IFERROR(IF(VLOOKUP(AB434,AB$38:AB433,1,0)&gt;0,0,0),1))</f>
        <v>0</v>
      </c>
      <c r="AB434" s="16">
        <f>IF(DATOS!J398=X$39,DATOS!C398,"")</f>
        <v>0</v>
      </c>
    </row>
    <row r="435" spans="26:28">
      <c r="Z435">
        <f t="shared" si="11"/>
        <v>1</v>
      </c>
      <c r="AA435">
        <f>IF(AB435="",0,IFERROR(IF(VLOOKUP(AB435,AB$38:AB434,1,0)&gt;0,0,0),1))</f>
        <v>0</v>
      </c>
      <c r="AB435" s="16">
        <f>IF(DATOS!J399=X$39,DATOS!C399,"")</f>
        <v>0</v>
      </c>
    </row>
    <row r="436" spans="26:28">
      <c r="Z436">
        <f t="shared" si="11"/>
        <v>1</v>
      </c>
      <c r="AA436">
        <f>IF(AB436="",0,IFERROR(IF(VLOOKUP(AB436,AB$38:AB435,1,0)&gt;0,0,0),1))</f>
        <v>0</v>
      </c>
      <c r="AB436" s="16">
        <f>IF(DATOS!J400=X$39,DATOS!C400,"")</f>
        <v>0</v>
      </c>
    </row>
    <row r="437" spans="26:28">
      <c r="Z437">
        <f t="shared" si="11"/>
        <v>1</v>
      </c>
      <c r="AA437">
        <f>IF(AB437="",0,IFERROR(IF(VLOOKUP(AB437,AB$38:AB436,1,0)&gt;0,0,0),1))</f>
        <v>0</v>
      </c>
      <c r="AB437" s="16">
        <f>IF(DATOS!J401=X$39,DATOS!C401,"")</f>
        <v>0</v>
      </c>
    </row>
    <row r="438" spans="26:28">
      <c r="Z438">
        <f t="shared" si="11"/>
        <v>1</v>
      </c>
      <c r="AA438">
        <f>IF(AB438="",0,IFERROR(IF(VLOOKUP(AB438,AB$38:AB437,1,0)&gt;0,0,0),1))</f>
        <v>0</v>
      </c>
      <c r="AB438" s="16">
        <f>IF(DATOS!J402=X$39,DATOS!C402,"")</f>
        <v>0</v>
      </c>
    </row>
    <row r="439" spans="26:28">
      <c r="Z439">
        <f t="shared" si="11"/>
        <v>1</v>
      </c>
      <c r="AA439">
        <f>IF(AB439="",0,IFERROR(IF(VLOOKUP(AB439,AB$38:AB438,1,0)&gt;0,0,0),1))</f>
        <v>0</v>
      </c>
      <c r="AB439" s="16">
        <f>IF(DATOS!J403=X$39,DATOS!C403,"")</f>
        <v>0</v>
      </c>
    </row>
    <row r="440" spans="26:28">
      <c r="Z440">
        <f t="shared" si="11"/>
        <v>1</v>
      </c>
      <c r="AA440">
        <f>IF(AB440="",0,IFERROR(IF(VLOOKUP(AB440,AB$38:AB439,1,0)&gt;0,0,0),1))</f>
        <v>0</v>
      </c>
      <c r="AB440" s="16">
        <f>IF(DATOS!J404=X$39,DATOS!C404,"")</f>
        <v>0</v>
      </c>
    </row>
    <row r="441" spans="26:28">
      <c r="Z441">
        <f t="shared" si="11"/>
        <v>1</v>
      </c>
      <c r="AA441">
        <f>IF(AB441="",0,IFERROR(IF(VLOOKUP(AB441,AB$38:AB440,1,0)&gt;0,0,0),1))</f>
        <v>0</v>
      </c>
      <c r="AB441" s="16">
        <f>IF(DATOS!J405=X$39,DATOS!C405,"")</f>
        <v>0</v>
      </c>
    </row>
    <row r="442" spans="26:28">
      <c r="Z442">
        <f t="shared" si="11"/>
        <v>1</v>
      </c>
      <c r="AA442">
        <f>IF(AB442="",0,IFERROR(IF(VLOOKUP(AB442,AB$38:AB441,1,0)&gt;0,0,0),1))</f>
        <v>0</v>
      </c>
      <c r="AB442" s="16">
        <f>IF(DATOS!J406=X$39,DATOS!C406,"")</f>
        <v>0</v>
      </c>
    </row>
    <row r="443" spans="26:28">
      <c r="Z443">
        <f t="shared" si="11"/>
        <v>1</v>
      </c>
      <c r="AA443">
        <f>IF(AB443="",0,IFERROR(IF(VLOOKUP(AB443,AB$38:AB442,1,0)&gt;0,0,0),1))</f>
        <v>0</v>
      </c>
      <c r="AB443" s="16">
        <f>IF(DATOS!J407=X$39,DATOS!C407,"")</f>
        <v>0</v>
      </c>
    </row>
    <row r="444" spans="26:28">
      <c r="Z444">
        <f t="shared" si="11"/>
        <v>1</v>
      </c>
      <c r="AA444">
        <f>IF(AB444="",0,IFERROR(IF(VLOOKUP(AB444,AB$38:AB443,1,0)&gt;0,0,0),1))</f>
        <v>0</v>
      </c>
      <c r="AB444" s="16">
        <f>IF(DATOS!J408=X$39,DATOS!C408,"")</f>
        <v>0</v>
      </c>
    </row>
    <row r="445" spans="26:28">
      <c r="Z445">
        <f t="shared" si="11"/>
        <v>1</v>
      </c>
      <c r="AA445">
        <f>IF(AB445="",0,IFERROR(IF(VLOOKUP(AB445,AB$38:AB444,1,0)&gt;0,0,0),1))</f>
        <v>0</v>
      </c>
      <c r="AB445" s="16">
        <f>IF(DATOS!J409=X$39,DATOS!C409,"")</f>
        <v>0</v>
      </c>
    </row>
    <row r="446" spans="26:28">
      <c r="Z446">
        <f t="shared" si="11"/>
        <v>1</v>
      </c>
      <c r="AA446">
        <f>IF(AB446="",0,IFERROR(IF(VLOOKUP(AB446,AB$38:AB445,1,0)&gt;0,0,0),1))</f>
        <v>0</v>
      </c>
      <c r="AB446" s="16">
        <f>IF(DATOS!J410=X$39,DATOS!C410,"")</f>
        <v>0</v>
      </c>
    </row>
    <row r="447" spans="26:28">
      <c r="Z447">
        <f t="shared" si="11"/>
        <v>1</v>
      </c>
      <c r="AA447">
        <f>IF(AB447="",0,IFERROR(IF(VLOOKUP(AB447,AB$38:AB446,1,0)&gt;0,0,0),1))</f>
        <v>0</v>
      </c>
      <c r="AB447" s="16">
        <f>IF(DATOS!J411=X$39,DATOS!C411,"")</f>
        <v>0</v>
      </c>
    </row>
    <row r="448" spans="26:28">
      <c r="Z448">
        <f t="shared" si="11"/>
        <v>1</v>
      </c>
      <c r="AA448">
        <f>IF(AB448="",0,IFERROR(IF(VLOOKUP(AB448,AB$38:AB447,1,0)&gt;0,0,0),1))</f>
        <v>0</v>
      </c>
      <c r="AB448" s="16">
        <f>IF(DATOS!J412=X$39,DATOS!C412,"")</f>
        <v>0</v>
      </c>
    </row>
    <row r="449" spans="26:28">
      <c r="Z449">
        <f t="shared" si="11"/>
        <v>1</v>
      </c>
      <c r="AA449">
        <f>IF(AB449="",0,IFERROR(IF(VLOOKUP(AB449,AB$38:AB448,1,0)&gt;0,0,0),1))</f>
        <v>0</v>
      </c>
      <c r="AB449" s="16">
        <f>IF(DATOS!J413=X$39,DATOS!C413,"")</f>
        <v>0</v>
      </c>
    </row>
    <row r="450" spans="26:28">
      <c r="Z450">
        <f t="shared" si="11"/>
        <v>1</v>
      </c>
      <c r="AA450">
        <f>IF(AB450="",0,IFERROR(IF(VLOOKUP(AB450,AB$38:AB449,1,0)&gt;0,0,0),1))</f>
        <v>0</v>
      </c>
      <c r="AB450" s="16">
        <f>IF(DATOS!J414=X$39,DATOS!C414,"")</f>
        <v>0</v>
      </c>
    </row>
    <row r="451" spans="26:28">
      <c r="Z451">
        <f t="shared" si="11"/>
        <v>1</v>
      </c>
      <c r="AA451">
        <f>IF(AB451="",0,IFERROR(IF(VLOOKUP(AB451,AB$38:AB450,1,0)&gt;0,0,0),1))</f>
        <v>0</v>
      </c>
      <c r="AB451" s="16">
        <f>IF(DATOS!J415=X$39,DATOS!C415,"")</f>
        <v>0</v>
      </c>
    </row>
    <row r="452" spans="26:28">
      <c r="Z452">
        <f t="shared" si="11"/>
        <v>1</v>
      </c>
      <c r="AA452">
        <f>IF(AB452="",0,IFERROR(IF(VLOOKUP(AB452,AB$38:AB451,1,0)&gt;0,0,0),1))</f>
        <v>0</v>
      </c>
      <c r="AB452" s="16">
        <f>IF(DATOS!J416=X$39,DATOS!C416,"")</f>
        <v>0</v>
      </c>
    </row>
    <row r="453" spans="26:28">
      <c r="Z453">
        <f t="shared" si="11"/>
        <v>1</v>
      </c>
      <c r="AA453">
        <f>IF(AB453="",0,IFERROR(IF(VLOOKUP(AB453,AB$38:AB452,1,0)&gt;0,0,0),1))</f>
        <v>0</v>
      </c>
      <c r="AB453" s="16">
        <f>IF(DATOS!J417=X$39,DATOS!C417,"")</f>
        <v>0</v>
      </c>
    </row>
    <row r="454" spans="26:28">
      <c r="Z454">
        <f t="shared" si="11"/>
        <v>1</v>
      </c>
      <c r="AA454">
        <f>IF(AB454="",0,IFERROR(IF(VLOOKUP(AB454,AB$38:AB453,1,0)&gt;0,0,0),1))</f>
        <v>0</v>
      </c>
      <c r="AB454" s="16">
        <f>IF(DATOS!J418=X$39,DATOS!C418,"")</f>
        <v>0</v>
      </c>
    </row>
    <row r="455" spans="26:28">
      <c r="Z455">
        <f t="shared" si="11"/>
        <v>1</v>
      </c>
      <c r="AA455">
        <f>IF(AB455="",0,IFERROR(IF(VLOOKUP(AB455,AB$38:AB454,1,0)&gt;0,0,0),1))</f>
        <v>0</v>
      </c>
      <c r="AB455" s="16">
        <f>IF(DATOS!J419=X$39,DATOS!C419,"")</f>
        <v>0</v>
      </c>
    </row>
    <row r="456" spans="26:28">
      <c r="Z456">
        <f t="shared" si="11"/>
        <v>1</v>
      </c>
      <c r="AA456">
        <f>IF(AB456="",0,IFERROR(IF(VLOOKUP(AB456,AB$38:AB455,1,0)&gt;0,0,0),1))</f>
        <v>0</v>
      </c>
      <c r="AB456" s="16">
        <f>IF(DATOS!J420=X$39,DATOS!C420,"")</f>
        <v>0</v>
      </c>
    </row>
    <row r="457" spans="26:28">
      <c r="Z457">
        <f t="shared" si="11"/>
        <v>1</v>
      </c>
      <c r="AA457">
        <f>IF(AB457="",0,IFERROR(IF(VLOOKUP(AB457,AB$38:AB456,1,0)&gt;0,0,0),1))</f>
        <v>0</v>
      </c>
      <c r="AB457" s="16">
        <f>IF(DATOS!J421=X$39,DATOS!C421,"")</f>
        <v>0</v>
      </c>
    </row>
    <row r="458" spans="26:28">
      <c r="Z458">
        <f t="shared" si="11"/>
        <v>1</v>
      </c>
      <c r="AA458">
        <f>IF(AB458="",0,IFERROR(IF(VLOOKUP(AB458,AB$38:AB457,1,0)&gt;0,0,0),1))</f>
        <v>0</v>
      </c>
      <c r="AB458" s="16">
        <f>IF(DATOS!J422=X$39,DATOS!C422,"")</f>
        <v>0</v>
      </c>
    </row>
    <row r="459" spans="26:28">
      <c r="Z459">
        <f t="shared" si="11"/>
        <v>1</v>
      </c>
      <c r="AA459">
        <f>IF(AB459="",0,IFERROR(IF(VLOOKUP(AB459,AB$38:AB458,1,0)&gt;0,0,0),1))</f>
        <v>0</v>
      </c>
      <c r="AB459" s="16">
        <f>IF(DATOS!J423=X$39,DATOS!C423,"")</f>
        <v>0</v>
      </c>
    </row>
    <row r="460" spans="26:28">
      <c r="Z460">
        <f t="shared" si="11"/>
        <v>1</v>
      </c>
      <c r="AA460">
        <f>IF(AB460="",0,IFERROR(IF(VLOOKUP(AB460,AB$38:AB459,1,0)&gt;0,0,0),1))</f>
        <v>0</v>
      </c>
      <c r="AB460" s="16">
        <f>IF(DATOS!J424=X$39,DATOS!C424,"")</f>
        <v>0</v>
      </c>
    </row>
    <row r="461" spans="26:28">
      <c r="Z461">
        <f t="shared" si="11"/>
        <v>1</v>
      </c>
      <c r="AA461">
        <f>IF(AB461="",0,IFERROR(IF(VLOOKUP(AB461,AB$38:AB460,1,0)&gt;0,0,0),1))</f>
        <v>0</v>
      </c>
      <c r="AB461" s="16">
        <f>IF(DATOS!J425=X$39,DATOS!C425,"")</f>
        <v>0</v>
      </c>
    </row>
    <row r="462" spans="26:28">
      <c r="Z462">
        <f t="shared" si="11"/>
        <v>1</v>
      </c>
      <c r="AA462">
        <f>IF(AB462="",0,IFERROR(IF(VLOOKUP(AB462,AB$38:AB461,1,0)&gt;0,0,0),1))</f>
        <v>0</v>
      </c>
      <c r="AB462" s="16">
        <f>IF(DATOS!J426=X$39,DATOS!C426,"")</f>
        <v>0</v>
      </c>
    </row>
    <row r="463" spans="26:28">
      <c r="Z463">
        <f t="shared" si="11"/>
        <v>1</v>
      </c>
      <c r="AA463">
        <f>IF(AB463="",0,IFERROR(IF(VLOOKUP(AB463,AB$38:AB462,1,0)&gt;0,0,0),1))</f>
        <v>0</v>
      </c>
      <c r="AB463" s="16">
        <f>IF(DATOS!J427=X$39,DATOS!C427,"")</f>
        <v>0</v>
      </c>
    </row>
    <row r="464" spans="26:28">
      <c r="Z464">
        <f t="shared" si="11"/>
        <v>1</v>
      </c>
      <c r="AA464">
        <f>IF(AB464="",0,IFERROR(IF(VLOOKUP(AB464,AB$38:AB463,1,0)&gt;0,0,0),1))</f>
        <v>0</v>
      </c>
      <c r="AB464" s="16">
        <f>IF(DATOS!J428=X$39,DATOS!C428,"")</f>
        <v>0</v>
      </c>
    </row>
    <row r="465" spans="26:28">
      <c r="Z465">
        <f t="shared" si="11"/>
        <v>1</v>
      </c>
      <c r="AA465">
        <f>IF(AB465="",0,IFERROR(IF(VLOOKUP(AB465,AB$38:AB464,1,0)&gt;0,0,0),1))</f>
        <v>0</v>
      </c>
      <c r="AB465" s="16">
        <f>IF(DATOS!J429=X$39,DATOS!C429,"")</f>
        <v>0</v>
      </c>
    </row>
    <row r="466" spans="26:28">
      <c r="Z466">
        <f t="shared" si="11"/>
        <v>1</v>
      </c>
      <c r="AA466">
        <f>IF(AB466="",0,IFERROR(IF(VLOOKUP(AB466,AB$38:AB465,1,0)&gt;0,0,0),1))</f>
        <v>0</v>
      </c>
      <c r="AB466" s="16">
        <f>IF(DATOS!J430=X$39,DATOS!C430,"")</f>
        <v>0</v>
      </c>
    </row>
    <row r="467" spans="26:28">
      <c r="Z467">
        <f t="shared" si="11"/>
        <v>1</v>
      </c>
      <c r="AA467">
        <f>IF(AB467="",0,IFERROR(IF(VLOOKUP(AB467,AB$38:AB466,1,0)&gt;0,0,0),1))</f>
        <v>0</v>
      </c>
      <c r="AB467" s="16">
        <f>IF(DATOS!J431=X$39,DATOS!C431,"")</f>
        <v>0</v>
      </c>
    </row>
    <row r="468" spans="26:28">
      <c r="Z468">
        <f t="shared" si="11"/>
        <v>1</v>
      </c>
      <c r="AA468">
        <f>IF(AB468="",0,IFERROR(IF(VLOOKUP(AB468,AB$38:AB467,1,0)&gt;0,0,0),1))</f>
        <v>0</v>
      </c>
      <c r="AB468" s="16">
        <f>IF(DATOS!J432=X$39,DATOS!C432,"")</f>
        <v>0</v>
      </c>
    </row>
    <row r="469" spans="26:28">
      <c r="Z469">
        <f t="shared" si="11"/>
        <v>1</v>
      </c>
      <c r="AA469">
        <f>IF(AB469="",0,IFERROR(IF(VLOOKUP(AB469,AB$38:AB468,1,0)&gt;0,0,0),1))</f>
        <v>0</v>
      </c>
      <c r="AB469" s="16">
        <f>IF(DATOS!J433=X$39,DATOS!C433,"")</f>
        <v>0</v>
      </c>
    </row>
    <row r="470" spans="26:28">
      <c r="Z470">
        <f t="shared" si="11"/>
        <v>1</v>
      </c>
      <c r="AA470">
        <f>IF(AB470="",0,IFERROR(IF(VLOOKUP(AB470,AB$38:AB469,1,0)&gt;0,0,0),1))</f>
        <v>0</v>
      </c>
      <c r="AB470" s="16">
        <f>IF(DATOS!J434=X$39,DATOS!C434,"")</f>
        <v>0</v>
      </c>
    </row>
    <row r="471" spans="26:28">
      <c r="Z471">
        <f t="shared" si="11"/>
        <v>1</v>
      </c>
      <c r="AA471">
        <f>IF(AB471="",0,IFERROR(IF(VLOOKUP(AB471,AB$38:AB470,1,0)&gt;0,0,0),1))</f>
        <v>0</v>
      </c>
      <c r="AB471" s="16">
        <f>IF(DATOS!J435=X$39,DATOS!C435,"")</f>
        <v>0</v>
      </c>
    </row>
    <row r="472" spans="26:28">
      <c r="Z472">
        <f t="shared" si="11"/>
        <v>1</v>
      </c>
      <c r="AA472">
        <f>IF(AB472="",0,IFERROR(IF(VLOOKUP(AB472,AB$38:AB471,1,0)&gt;0,0,0),1))</f>
        <v>0</v>
      </c>
      <c r="AB472" s="16">
        <f>IF(DATOS!J436=X$39,DATOS!C436,"")</f>
        <v>0</v>
      </c>
    </row>
    <row r="473" spans="26:28">
      <c r="Z473">
        <f t="shared" si="11"/>
        <v>1</v>
      </c>
      <c r="AA473">
        <f>IF(AB473="",0,IFERROR(IF(VLOOKUP(AB473,AB$38:AB472,1,0)&gt;0,0,0),1))</f>
        <v>0</v>
      </c>
      <c r="AB473" s="16">
        <f>IF(DATOS!J437=X$39,DATOS!C437,"")</f>
        <v>0</v>
      </c>
    </row>
    <row r="474" spans="26:28">
      <c r="Z474">
        <f t="shared" si="11"/>
        <v>1</v>
      </c>
      <c r="AA474">
        <f>IF(AB474="",0,IFERROR(IF(VLOOKUP(AB474,AB$38:AB473,1,0)&gt;0,0,0),1))</f>
        <v>0</v>
      </c>
      <c r="AB474" s="16">
        <f>IF(DATOS!J438=X$39,DATOS!C438,"")</f>
        <v>0</v>
      </c>
    </row>
    <row r="475" spans="26:28">
      <c r="Z475">
        <f t="shared" si="11"/>
        <v>1</v>
      </c>
      <c r="AA475">
        <f>IF(AB475="",0,IFERROR(IF(VLOOKUP(AB475,AB$38:AB474,1,0)&gt;0,0,0),1))</f>
        <v>0</v>
      </c>
      <c r="AB475" s="16">
        <f>IF(DATOS!J439=X$39,DATOS!C439,"")</f>
        <v>0</v>
      </c>
    </row>
    <row r="476" spans="26:28">
      <c r="Z476">
        <f t="shared" si="11"/>
        <v>1</v>
      </c>
      <c r="AA476">
        <f>IF(AB476="",0,IFERROR(IF(VLOOKUP(AB476,AB$38:AB475,1,0)&gt;0,0,0),1))</f>
        <v>0</v>
      </c>
      <c r="AB476" s="16">
        <f>IF(DATOS!J440=X$39,DATOS!C440,"")</f>
        <v>0</v>
      </c>
    </row>
    <row r="477" spans="26:28">
      <c r="Z477">
        <f t="shared" si="11"/>
        <v>1</v>
      </c>
      <c r="AA477">
        <f>IF(AB477="",0,IFERROR(IF(VLOOKUP(AB477,AB$38:AB476,1,0)&gt;0,0,0),1))</f>
        <v>0</v>
      </c>
      <c r="AB477" s="16">
        <f>IF(DATOS!J441=X$39,DATOS!C441,"")</f>
        <v>0</v>
      </c>
    </row>
    <row r="478" spans="26:28">
      <c r="Z478">
        <f t="shared" si="11"/>
        <v>1</v>
      </c>
      <c r="AA478">
        <f>IF(AB478="",0,IFERROR(IF(VLOOKUP(AB478,AB$38:AB477,1,0)&gt;0,0,0),1))</f>
        <v>0</v>
      </c>
      <c r="AB478" s="16">
        <f>IF(DATOS!J442=X$39,DATOS!C442,"")</f>
        <v>0</v>
      </c>
    </row>
    <row r="479" spans="26:28">
      <c r="Z479">
        <f t="shared" si="11"/>
        <v>1</v>
      </c>
      <c r="AA479">
        <f>IF(AB479="",0,IFERROR(IF(VLOOKUP(AB479,AB$38:AB478,1,0)&gt;0,0,0),1))</f>
        <v>0</v>
      </c>
      <c r="AB479" s="16">
        <f>IF(DATOS!J443=X$39,DATOS!C443,"")</f>
        <v>0</v>
      </c>
    </row>
    <row r="480" spans="26:28">
      <c r="Z480">
        <f t="shared" si="11"/>
        <v>1</v>
      </c>
      <c r="AA480">
        <f>IF(AB480="",0,IFERROR(IF(VLOOKUP(AB480,AB$38:AB479,1,0)&gt;0,0,0),1))</f>
        <v>0</v>
      </c>
      <c r="AB480" s="16">
        <f>IF(DATOS!J444=X$39,DATOS!C444,"")</f>
        <v>0</v>
      </c>
    </row>
    <row r="481" spans="26:28">
      <c r="Z481">
        <f t="shared" si="11"/>
        <v>1</v>
      </c>
      <c r="AA481">
        <f>IF(AB481="",0,IFERROR(IF(VLOOKUP(AB481,AB$38:AB480,1,0)&gt;0,0,0),1))</f>
        <v>0</v>
      </c>
      <c r="AB481" s="16">
        <f>IF(DATOS!J445=X$39,DATOS!C445,"")</f>
        <v>0</v>
      </c>
    </row>
    <row r="482" spans="26:28">
      <c r="Z482">
        <f t="shared" si="11"/>
        <v>1</v>
      </c>
      <c r="AA482">
        <f>IF(AB482="",0,IFERROR(IF(VLOOKUP(AB482,AB$38:AB481,1,0)&gt;0,0,0),1))</f>
        <v>0</v>
      </c>
      <c r="AB482" s="16">
        <f>IF(DATOS!J446=X$39,DATOS!C446,"")</f>
        <v>0</v>
      </c>
    </row>
    <row r="483" spans="26:28">
      <c r="Z483">
        <f t="shared" si="11"/>
        <v>1</v>
      </c>
      <c r="AA483">
        <f>IF(AB483="",0,IFERROR(IF(VLOOKUP(AB483,AB$38:AB482,1,0)&gt;0,0,0),1))</f>
        <v>0</v>
      </c>
      <c r="AB483" s="16">
        <f>IF(DATOS!J447=X$39,DATOS!C447,"")</f>
        <v>0</v>
      </c>
    </row>
    <row r="484" spans="26:28">
      <c r="Z484">
        <f t="shared" si="11"/>
        <v>1</v>
      </c>
      <c r="AA484">
        <f>IF(AB484="",0,IFERROR(IF(VLOOKUP(AB484,AB$38:AB483,1,0)&gt;0,0,0),1))</f>
        <v>0</v>
      </c>
      <c r="AB484" s="16">
        <f>IF(DATOS!J448=X$39,DATOS!C448,"")</f>
        <v>0</v>
      </c>
    </row>
    <row r="485" spans="26:28">
      <c r="Z485">
        <f t="shared" si="11"/>
        <v>1</v>
      </c>
      <c r="AA485">
        <f>IF(AB485="",0,IFERROR(IF(VLOOKUP(AB485,AB$38:AB484,1,0)&gt;0,0,0),1))</f>
        <v>0</v>
      </c>
      <c r="AB485" s="16">
        <f>IF(DATOS!J449=X$39,DATOS!C449,"")</f>
        <v>0</v>
      </c>
    </row>
    <row r="486" spans="26:28">
      <c r="Z486">
        <f t="shared" ref="Z486:Z549" si="12">Z485+AA486</f>
        <v>1</v>
      </c>
      <c r="AA486">
        <f>IF(AB486="",0,IFERROR(IF(VLOOKUP(AB486,AB$38:AB485,1,0)&gt;0,0,0),1))</f>
        <v>0</v>
      </c>
      <c r="AB486" s="16">
        <f>IF(DATOS!J450=X$39,DATOS!C450,"")</f>
        <v>0</v>
      </c>
    </row>
    <row r="487" spans="26:28">
      <c r="Z487">
        <f t="shared" si="12"/>
        <v>1</v>
      </c>
      <c r="AA487">
        <f>IF(AB487="",0,IFERROR(IF(VLOOKUP(AB487,AB$38:AB486,1,0)&gt;0,0,0),1))</f>
        <v>0</v>
      </c>
      <c r="AB487" s="16">
        <f>IF(DATOS!J451=X$39,DATOS!C451,"")</f>
        <v>0</v>
      </c>
    </row>
    <row r="488" spans="26:28">
      <c r="Z488">
        <f t="shared" si="12"/>
        <v>1</v>
      </c>
      <c r="AA488">
        <f>IF(AB488="",0,IFERROR(IF(VLOOKUP(AB488,AB$38:AB487,1,0)&gt;0,0,0),1))</f>
        <v>0</v>
      </c>
      <c r="AB488" s="16">
        <f>IF(DATOS!J452=X$39,DATOS!C452,"")</f>
        <v>0</v>
      </c>
    </row>
    <row r="489" spans="26:28">
      <c r="Z489">
        <f t="shared" si="12"/>
        <v>1</v>
      </c>
      <c r="AA489">
        <f>IF(AB489="",0,IFERROR(IF(VLOOKUP(AB489,AB$38:AB488,1,0)&gt;0,0,0),1))</f>
        <v>0</v>
      </c>
      <c r="AB489" s="16">
        <f>IF(DATOS!J453=X$39,DATOS!C453,"")</f>
        <v>0</v>
      </c>
    </row>
    <row r="490" spans="26:28">
      <c r="Z490">
        <f t="shared" si="12"/>
        <v>1</v>
      </c>
      <c r="AA490">
        <f>IF(AB490="",0,IFERROR(IF(VLOOKUP(AB490,AB$38:AB489,1,0)&gt;0,0,0),1))</f>
        <v>0</v>
      </c>
      <c r="AB490" s="16">
        <f>IF(DATOS!J454=X$39,DATOS!C454,"")</f>
        <v>0</v>
      </c>
    </row>
    <row r="491" spans="26:28">
      <c r="Z491">
        <f t="shared" si="12"/>
        <v>1</v>
      </c>
      <c r="AA491">
        <f>IF(AB491="",0,IFERROR(IF(VLOOKUP(AB491,AB$38:AB490,1,0)&gt;0,0,0),1))</f>
        <v>0</v>
      </c>
      <c r="AB491" s="16">
        <f>IF(DATOS!J455=X$39,DATOS!C455,"")</f>
        <v>0</v>
      </c>
    </row>
    <row r="492" spans="26:28">
      <c r="Z492">
        <f t="shared" si="12"/>
        <v>1</v>
      </c>
      <c r="AA492">
        <f>IF(AB492="",0,IFERROR(IF(VLOOKUP(AB492,AB$38:AB491,1,0)&gt;0,0,0),1))</f>
        <v>0</v>
      </c>
      <c r="AB492" s="16">
        <f>IF(DATOS!J456=X$39,DATOS!C456,"")</f>
        <v>0</v>
      </c>
    </row>
    <row r="493" spans="26:28">
      <c r="Z493">
        <f t="shared" si="12"/>
        <v>1</v>
      </c>
      <c r="AA493">
        <f>IF(AB493="",0,IFERROR(IF(VLOOKUP(AB493,AB$38:AB492,1,0)&gt;0,0,0),1))</f>
        <v>0</v>
      </c>
      <c r="AB493" s="16">
        <f>IF(DATOS!J457=X$39,DATOS!C457,"")</f>
        <v>0</v>
      </c>
    </row>
    <row r="494" spans="26:28">
      <c r="Z494">
        <f t="shared" si="12"/>
        <v>1</v>
      </c>
      <c r="AA494">
        <f>IF(AB494="",0,IFERROR(IF(VLOOKUP(AB494,AB$38:AB493,1,0)&gt;0,0,0),1))</f>
        <v>0</v>
      </c>
      <c r="AB494" s="16">
        <f>IF(DATOS!J458=X$39,DATOS!C458,"")</f>
        <v>0</v>
      </c>
    </row>
    <row r="495" spans="26:28">
      <c r="Z495">
        <f t="shared" si="12"/>
        <v>1</v>
      </c>
      <c r="AA495">
        <f>IF(AB495="",0,IFERROR(IF(VLOOKUP(AB495,AB$38:AB494,1,0)&gt;0,0,0),1))</f>
        <v>0</v>
      </c>
      <c r="AB495" s="16">
        <f>IF(DATOS!J459=X$39,DATOS!C459,"")</f>
        <v>0</v>
      </c>
    </row>
    <row r="496" spans="26:28">
      <c r="Z496">
        <f t="shared" si="12"/>
        <v>1</v>
      </c>
      <c r="AA496">
        <f>IF(AB496="",0,IFERROR(IF(VLOOKUP(AB496,AB$38:AB495,1,0)&gt;0,0,0),1))</f>
        <v>0</v>
      </c>
      <c r="AB496" s="16">
        <f>IF(DATOS!J460=X$39,DATOS!C460,"")</f>
        <v>0</v>
      </c>
    </row>
    <row r="497" spans="26:28">
      <c r="Z497">
        <f t="shared" si="12"/>
        <v>1</v>
      </c>
      <c r="AA497">
        <f>IF(AB497="",0,IFERROR(IF(VLOOKUP(AB497,AB$38:AB496,1,0)&gt;0,0,0),1))</f>
        <v>0</v>
      </c>
      <c r="AB497" s="16">
        <f>IF(DATOS!J461=X$39,DATOS!C461,"")</f>
        <v>0</v>
      </c>
    </row>
    <row r="498" spans="26:28">
      <c r="Z498">
        <f t="shared" si="12"/>
        <v>1</v>
      </c>
      <c r="AA498">
        <f>IF(AB498="",0,IFERROR(IF(VLOOKUP(AB498,AB$38:AB497,1,0)&gt;0,0,0),1))</f>
        <v>0</v>
      </c>
      <c r="AB498" s="16">
        <f>IF(DATOS!J462=X$39,DATOS!C462,"")</f>
        <v>0</v>
      </c>
    </row>
    <row r="499" spans="26:28">
      <c r="Z499">
        <f t="shared" si="12"/>
        <v>1</v>
      </c>
      <c r="AA499">
        <f>IF(AB499="",0,IFERROR(IF(VLOOKUP(AB499,AB$38:AB498,1,0)&gt;0,0,0),1))</f>
        <v>0</v>
      </c>
      <c r="AB499" s="16">
        <f>IF(DATOS!J463=X$39,DATOS!C463,"")</f>
        <v>0</v>
      </c>
    </row>
    <row r="500" spans="26:28">
      <c r="Z500">
        <f t="shared" si="12"/>
        <v>1</v>
      </c>
      <c r="AA500">
        <f>IF(AB500="",0,IFERROR(IF(VLOOKUP(AB500,AB$38:AB499,1,0)&gt;0,0,0),1))</f>
        <v>0</v>
      </c>
      <c r="AB500" s="16">
        <f>IF(DATOS!J464=X$39,DATOS!C464,"")</f>
        <v>0</v>
      </c>
    </row>
    <row r="501" spans="26:28">
      <c r="Z501">
        <f t="shared" si="12"/>
        <v>1</v>
      </c>
      <c r="AA501">
        <f>IF(AB501="",0,IFERROR(IF(VLOOKUP(AB501,AB$38:AB500,1,0)&gt;0,0,0),1))</f>
        <v>0</v>
      </c>
      <c r="AB501" s="16">
        <f>IF(DATOS!J465=X$39,DATOS!C465,"")</f>
        <v>0</v>
      </c>
    </row>
    <row r="502" spans="26:28">
      <c r="Z502">
        <f t="shared" si="12"/>
        <v>1</v>
      </c>
      <c r="AA502">
        <f>IF(AB502="",0,IFERROR(IF(VLOOKUP(AB502,AB$38:AB501,1,0)&gt;0,0,0),1))</f>
        <v>0</v>
      </c>
      <c r="AB502" s="16">
        <f>IF(DATOS!J466=X$39,DATOS!C466,"")</f>
        <v>0</v>
      </c>
    </row>
    <row r="503" spans="26:28">
      <c r="Z503">
        <f t="shared" si="12"/>
        <v>1</v>
      </c>
      <c r="AA503">
        <f>IF(AB503="",0,IFERROR(IF(VLOOKUP(AB503,AB$38:AB502,1,0)&gt;0,0,0),1))</f>
        <v>0</v>
      </c>
      <c r="AB503" s="16">
        <f>IF(DATOS!J467=X$39,DATOS!C467,"")</f>
        <v>0</v>
      </c>
    </row>
    <row r="504" spans="26:28">
      <c r="Z504">
        <f t="shared" si="12"/>
        <v>1</v>
      </c>
      <c r="AA504">
        <f>IF(AB504="",0,IFERROR(IF(VLOOKUP(AB504,AB$38:AB503,1,0)&gt;0,0,0),1))</f>
        <v>0</v>
      </c>
      <c r="AB504" s="16">
        <f>IF(DATOS!J468=X$39,DATOS!C468,"")</f>
        <v>0</v>
      </c>
    </row>
    <row r="505" spans="26:28">
      <c r="Z505">
        <f t="shared" si="12"/>
        <v>1</v>
      </c>
      <c r="AA505">
        <f>IF(AB505="",0,IFERROR(IF(VLOOKUP(AB505,AB$38:AB504,1,0)&gt;0,0,0),1))</f>
        <v>0</v>
      </c>
      <c r="AB505" s="16">
        <f>IF(DATOS!J469=X$39,DATOS!C469,"")</f>
        <v>0</v>
      </c>
    </row>
    <row r="506" spans="26:28">
      <c r="Z506">
        <f t="shared" si="12"/>
        <v>1</v>
      </c>
      <c r="AA506">
        <f>IF(AB506="",0,IFERROR(IF(VLOOKUP(AB506,AB$38:AB505,1,0)&gt;0,0,0),1))</f>
        <v>0</v>
      </c>
      <c r="AB506" s="16">
        <f>IF(DATOS!J470=X$39,DATOS!C470,"")</f>
        <v>0</v>
      </c>
    </row>
    <row r="507" spans="26:28">
      <c r="Z507">
        <f t="shared" si="12"/>
        <v>1</v>
      </c>
      <c r="AA507">
        <f>IF(AB507="",0,IFERROR(IF(VLOOKUP(AB507,AB$38:AB506,1,0)&gt;0,0,0),1))</f>
        <v>0</v>
      </c>
      <c r="AB507" s="16">
        <f>IF(DATOS!J471=X$39,DATOS!C471,"")</f>
        <v>0</v>
      </c>
    </row>
    <row r="508" spans="26:28">
      <c r="Z508">
        <f t="shared" si="12"/>
        <v>1</v>
      </c>
      <c r="AA508">
        <f>IF(AB508="",0,IFERROR(IF(VLOOKUP(AB508,AB$38:AB507,1,0)&gt;0,0,0),1))</f>
        <v>0</v>
      </c>
      <c r="AB508" s="16">
        <f>IF(DATOS!J472=X$39,DATOS!C472,"")</f>
        <v>0</v>
      </c>
    </row>
    <row r="509" spans="26:28">
      <c r="Z509">
        <f t="shared" si="12"/>
        <v>1</v>
      </c>
      <c r="AA509">
        <f>IF(AB509="",0,IFERROR(IF(VLOOKUP(AB509,AB$38:AB508,1,0)&gt;0,0,0),1))</f>
        <v>0</v>
      </c>
      <c r="AB509" s="16">
        <f>IF(DATOS!J473=X$39,DATOS!C473,"")</f>
        <v>0</v>
      </c>
    </row>
    <row r="510" spans="26:28">
      <c r="Z510">
        <f t="shared" si="12"/>
        <v>1</v>
      </c>
      <c r="AA510">
        <f>IF(AB510="",0,IFERROR(IF(VLOOKUP(AB510,AB$38:AB509,1,0)&gt;0,0,0),1))</f>
        <v>0</v>
      </c>
      <c r="AB510" s="16">
        <f>IF(DATOS!J474=X$39,DATOS!C474,"")</f>
        <v>0</v>
      </c>
    </row>
    <row r="511" spans="26:28">
      <c r="Z511">
        <f t="shared" si="12"/>
        <v>1</v>
      </c>
      <c r="AA511">
        <f>IF(AB511="",0,IFERROR(IF(VLOOKUP(AB511,AB$38:AB510,1,0)&gt;0,0,0),1))</f>
        <v>0</v>
      </c>
      <c r="AB511" s="16">
        <f>IF(DATOS!J475=X$39,DATOS!C475,"")</f>
        <v>0</v>
      </c>
    </row>
    <row r="512" spans="26:28">
      <c r="Z512">
        <f t="shared" si="12"/>
        <v>1</v>
      </c>
      <c r="AA512">
        <f>IF(AB512="",0,IFERROR(IF(VLOOKUP(AB512,AB$38:AB511,1,0)&gt;0,0,0),1))</f>
        <v>0</v>
      </c>
      <c r="AB512" s="16">
        <f>IF(DATOS!J476=X$39,DATOS!C476,"")</f>
        <v>0</v>
      </c>
    </row>
    <row r="513" spans="26:28">
      <c r="Z513">
        <f t="shared" si="12"/>
        <v>1</v>
      </c>
      <c r="AA513">
        <f>IF(AB513="",0,IFERROR(IF(VLOOKUP(AB513,AB$38:AB512,1,0)&gt;0,0,0),1))</f>
        <v>0</v>
      </c>
      <c r="AB513" s="16">
        <f>IF(DATOS!J477=X$39,DATOS!C477,"")</f>
        <v>0</v>
      </c>
    </row>
    <row r="514" spans="26:28">
      <c r="Z514">
        <f t="shared" si="12"/>
        <v>1</v>
      </c>
      <c r="AA514">
        <f>IF(AB514="",0,IFERROR(IF(VLOOKUP(AB514,AB$38:AB513,1,0)&gt;0,0,0),1))</f>
        <v>0</v>
      </c>
      <c r="AB514" s="16">
        <f>IF(DATOS!J478=X$39,DATOS!C478,"")</f>
        <v>0</v>
      </c>
    </row>
    <row r="515" spans="26:28">
      <c r="Z515">
        <f t="shared" si="12"/>
        <v>1</v>
      </c>
      <c r="AA515">
        <f>IF(AB515="",0,IFERROR(IF(VLOOKUP(AB515,AB$38:AB514,1,0)&gt;0,0,0),1))</f>
        <v>0</v>
      </c>
      <c r="AB515" s="16">
        <f>IF(DATOS!J479=X$39,DATOS!C479,"")</f>
        <v>0</v>
      </c>
    </row>
    <row r="516" spans="26:28">
      <c r="Z516">
        <f t="shared" si="12"/>
        <v>1</v>
      </c>
      <c r="AA516">
        <f>IF(AB516="",0,IFERROR(IF(VLOOKUP(AB516,AB$38:AB515,1,0)&gt;0,0,0),1))</f>
        <v>0</v>
      </c>
      <c r="AB516" s="16">
        <f>IF(DATOS!J480=X$39,DATOS!C480,"")</f>
        <v>0</v>
      </c>
    </row>
    <row r="517" spans="26:28">
      <c r="Z517">
        <f t="shared" si="12"/>
        <v>1</v>
      </c>
      <c r="AA517">
        <f>IF(AB517="",0,IFERROR(IF(VLOOKUP(AB517,AB$38:AB516,1,0)&gt;0,0,0),1))</f>
        <v>0</v>
      </c>
      <c r="AB517" s="16">
        <f>IF(DATOS!J481=X$39,DATOS!C481,"")</f>
        <v>0</v>
      </c>
    </row>
    <row r="518" spans="26:28">
      <c r="Z518">
        <f t="shared" si="12"/>
        <v>1</v>
      </c>
      <c r="AA518">
        <f>IF(AB518="",0,IFERROR(IF(VLOOKUP(AB518,AB$38:AB517,1,0)&gt;0,0,0),1))</f>
        <v>0</v>
      </c>
      <c r="AB518" s="16">
        <f>IF(DATOS!J482=X$39,DATOS!C482,"")</f>
        <v>0</v>
      </c>
    </row>
    <row r="519" spans="26:28">
      <c r="Z519">
        <f t="shared" si="12"/>
        <v>1</v>
      </c>
      <c r="AA519">
        <f>IF(AB519="",0,IFERROR(IF(VLOOKUP(AB519,AB$38:AB518,1,0)&gt;0,0,0),1))</f>
        <v>0</v>
      </c>
      <c r="AB519" s="16">
        <f>IF(DATOS!J483=X$39,DATOS!C483,"")</f>
        <v>0</v>
      </c>
    </row>
    <row r="520" spans="26:28">
      <c r="Z520">
        <f t="shared" si="12"/>
        <v>1</v>
      </c>
      <c r="AA520">
        <f>IF(AB520="",0,IFERROR(IF(VLOOKUP(AB520,AB$38:AB519,1,0)&gt;0,0,0),1))</f>
        <v>0</v>
      </c>
      <c r="AB520" s="16">
        <f>IF(DATOS!J484=X$39,DATOS!C484,"")</f>
        <v>0</v>
      </c>
    </row>
    <row r="521" spans="26:28">
      <c r="Z521">
        <f t="shared" si="12"/>
        <v>1</v>
      </c>
      <c r="AA521">
        <f>IF(AB521="",0,IFERROR(IF(VLOOKUP(AB521,AB$38:AB520,1,0)&gt;0,0,0),1))</f>
        <v>0</v>
      </c>
      <c r="AB521" s="16">
        <f>IF(DATOS!J485=X$39,DATOS!C485,"")</f>
        <v>0</v>
      </c>
    </row>
    <row r="522" spans="26:28">
      <c r="Z522">
        <f t="shared" si="12"/>
        <v>1</v>
      </c>
      <c r="AA522">
        <f>IF(AB522="",0,IFERROR(IF(VLOOKUP(AB522,AB$38:AB521,1,0)&gt;0,0,0),1))</f>
        <v>0</v>
      </c>
      <c r="AB522" s="16">
        <f>IF(DATOS!J486=X$39,DATOS!C486,"")</f>
        <v>0</v>
      </c>
    </row>
    <row r="523" spans="26:28">
      <c r="Z523">
        <f t="shared" si="12"/>
        <v>1</v>
      </c>
      <c r="AA523">
        <f>IF(AB523="",0,IFERROR(IF(VLOOKUP(AB523,AB$38:AB522,1,0)&gt;0,0,0),1))</f>
        <v>0</v>
      </c>
      <c r="AB523" s="16">
        <f>IF(DATOS!J487=X$39,DATOS!C487,"")</f>
        <v>0</v>
      </c>
    </row>
    <row r="524" spans="26:28">
      <c r="Z524">
        <f t="shared" si="12"/>
        <v>1</v>
      </c>
      <c r="AA524">
        <f>IF(AB524="",0,IFERROR(IF(VLOOKUP(AB524,AB$38:AB523,1,0)&gt;0,0,0),1))</f>
        <v>0</v>
      </c>
      <c r="AB524" s="16">
        <f>IF(DATOS!J488=X$39,DATOS!C488,"")</f>
        <v>0</v>
      </c>
    </row>
    <row r="525" spans="26:28">
      <c r="Z525">
        <f t="shared" si="12"/>
        <v>1</v>
      </c>
      <c r="AA525">
        <f>IF(AB525="",0,IFERROR(IF(VLOOKUP(AB525,AB$38:AB524,1,0)&gt;0,0,0),1))</f>
        <v>0</v>
      </c>
      <c r="AB525" s="16">
        <f>IF(DATOS!J489=X$39,DATOS!C489,"")</f>
        <v>0</v>
      </c>
    </row>
    <row r="526" spans="26:28">
      <c r="Z526">
        <f t="shared" si="12"/>
        <v>1</v>
      </c>
      <c r="AA526">
        <f>IF(AB526="",0,IFERROR(IF(VLOOKUP(AB526,AB$38:AB525,1,0)&gt;0,0,0),1))</f>
        <v>0</v>
      </c>
      <c r="AB526" s="16">
        <f>IF(DATOS!J490=X$39,DATOS!C490,"")</f>
        <v>0</v>
      </c>
    </row>
    <row r="527" spans="26:28">
      <c r="Z527">
        <f t="shared" si="12"/>
        <v>1</v>
      </c>
      <c r="AA527">
        <f>IF(AB527="",0,IFERROR(IF(VLOOKUP(AB527,AB$38:AB526,1,0)&gt;0,0,0),1))</f>
        <v>0</v>
      </c>
      <c r="AB527" s="16">
        <f>IF(DATOS!J491=X$39,DATOS!C491,"")</f>
        <v>0</v>
      </c>
    </row>
    <row r="528" spans="26:28">
      <c r="Z528">
        <f t="shared" si="12"/>
        <v>1</v>
      </c>
      <c r="AA528">
        <f>IF(AB528="",0,IFERROR(IF(VLOOKUP(AB528,AB$38:AB527,1,0)&gt;0,0,0),1))</f>
        <v>0</v>
      </c>
      <c r="AB528" s="16">
        <f>IF(DATOS!J492=X$39,DATOS!C492,"")</f>
        <v>0</v>
      </c>
    </row>
    <row r="529" spans="26:28">
      <c r="Z529">
        <f t="shared" si="12"/>
        <v>1</v>
      </c>
      <c r="AA529">
        <f>IF(AB529="",0,IFERROR(IF(VLOOKUP(AB529,AB$38:AB528,1,0)&gt;0,0,0),1))</f>
        <v>0</v>
      </c>
      <c r="AB529" s="16">
        <f>IF(DATOS!J493=X$39,DATOS!C493,"")</f>
        <v>0</v>
      </c>
    </row>
    <row r="530" spans="26:28">
      <c r="Z530">
        <f t="shared" si="12"/>
        <v>1</v>
      </c>
      <c r="AA530">
        <f>IF(AB530="",0,IFERROR(IF(VLOOKUP(AB530,AB$38:AB529,1,0)&gt;0,0,0),1))</f>
        <v>0</v>
      </c>
      <c r="AB530" s="16">
        <f>IF(DATOS!J494=X$39,DATOS!C494,"")</f>
        <v>0</v>
      </c>
    </row>
    <row r="531" spans="26:28">
      <c r="Z531">
        <f t="shared" si="12"/>
        <v>1</v>
      </c>
      <c r="AA531">
        <f>IF(AB531="",0,IFERROR(IF(VLOOKUP(AB531,AB$38:AB530,1,0)&gt;0,0,0),1))</f>
        <v>0</v>
      </c>
      <c r="AB531" s="16">
        <f>IF(DATOS!J495=X$39,DATOS!C495,"")</f>
        <v>0</v>
      </c>
    </row>
    <row r="532" spans="26:28">
      <c r="Z532">
        <f t="shared" si="12"/>
        <v>1</v>
      </c>
      <c r="AA532">
        <f>IF(AB532="",0,IFERROR(IF(VLOOKUP(AB532,AB$38:AB531,1,0)&gt;0,0,0),1))</f>
        <v>0</v>
      </c>
      <c r="AB532" s="16">
        <f>IF(DATOS!J496=X$39,DATOS!C496,"")</f>
        <v>0</v>
      </c>
    </row>
    <row r="533" spans="26:28">
      <c r="Z533">
        <f t="shared" si="12"/>
        <v>1</v>
      </c>
      <c r="AA533">
        <f>IF(AB533="",0,IFERROR(IF(VLOOKUP(AB533,AB$38:AB532,1,0)&gt;0,0,0),1))</f>
        <v>0</v>
      </c>
      <c r="AB533" s="16">
        <f>IF(DATOS!J497=X$39,DATOS!C497,"")</f>
        <v>0</v>
      </c>
    </row>
    <row r="534" spans="26:28">
      <c r="Z534">
        <f t="shared" si="12"/>
        <v>1</v>
      </c>
      <c r="AA534">
        <f>IF(AB534="",0,IFERROR(IF(VLOOKUP(AB534,AB$38:AB533,1,0)&gt;0,0,0),1))</f>
        <v>0</v>
      </c>
      <c r="AB534" s="16">
        <f>IF(DATOS!J498=X$39,DATOS!C498,"")</f>
        <v>0</v>
      </c>
    </row>
    <row r="535" spans="26:28">
      <c r="Z535">
        <f t="shared" si="12"/>
        <v>1</v>
      </c>
      <c r="AA535">
        <f>IF(AB535="",0,IFERROR(IF(VLOOKUP(AB535,AB$38:AB534,1,0)&gt;0,0,0),1))</f>
        <v>0</v>
      </c>
      <c r="AB535" s="16">
        <f>IF(DATOS!J499=X$39,DATOS!C499,"")</f>
        <v>0</v>
      </c>
    </row>
    <row r="536" spans="26:28">
      <c r="Z536">
        <f t="shared" si="12"/>
        <v>1</v>
      </c>
      <c r="AA536">
        <f>IF(AB536="",0,IFERROR(IF(VLOOKUP(AB536,AB$38:AB535,1,0)&gt;0,0,0),1))</f>
        <v>0</v>
      </c>
      <c r="AB536" s="16">
        <f>IF(DATOS!J500=X$39,DATOS!C500,"")</f>
        <v>0</v>
      </c>
    </row>
    <row r="537" spans="26:28">
      <c r="Z537">
        <f t="shared" si="12"/>
        <v>1</v>
      </c>
      <c r="AA537">
        <f>IF(AB537="",0,IFERROR(IF(VLOOKUP(AB537,AB$38:AB536,1,0)&gt;0,0,0),1))</f>
        <v>0</v>
      </c>
      <c r="AB537" s="16">
        <f>IF(DATOS!J501=X$39,DATOS!C501,"")</f>
        <v>0</v>
      </c>
    </row>
    <row r="538" spans="26:28">
      <c r="Z538">
        <f t="shared" si="12"/>
        <v>1</v>
      </c>
      <c r="AA538">
        <f>IF(AB538="",0,IFERROR(IF(VLOOKUP(AB538,AB$38:AB537,1,0)&gt;0,0,0),1))</f>
        <v>0</v>
      </c>
      <c r="AB538" s="16">
        <f>IF(DATOS!J502=X$39,DATOS!C502,"")</f>
        <v>0</v>
      </c>
    </row>
    <row r="539" spans="26:28">
      <c r="Z539">
        <f t="shared" si="12"/>
        <v>1</v>
      </c>
      <c r="AA539">
        <f>IF(AB539="",0,IFERROR(IF(VLOOKUP(AB539,AB$38:AB538,1,0)&gt;0,0,0),1))</f>
        <v>0</v>
      </c>
      <c r="AB539" s="16">
        <f>IF(DATOS!J503=X$39,DATOS!C503,"")</f>
        <v>0</v>
      </c>
    </row>
    <row r="540" spans="26:28">
      <c r="Z540">
        <f t="shared" si="12"/>
        <v>1</v>
      </c>
      <c r="AA540">
        <f>IF(AB540="",0,IFERROR(IF(VLOOKUP(AB540,AB$38:AB539,1,0)&gt;0,0,0),1))</f>
        <v>0</v>
      </c>
      <c r="AB540" s="16">
        <f>IF(DATOS!J504=X$39,DATOS!C504,"")</f>
        <v>0</v>
      </c>
    </row>
    <row r="541" spans="26:28">
      <c r="Z541">
        <f t="shared" si="12"/>
        <v>1</v>
      </c>
      <c r="AA541">
        <f>IF(AB541="",0,IFERROR(IF(VLOOKUP(AB541,AB$38:AB540,1,0)&gt;0,0,0),1))</f>
        <v>0</v>
      </c>
      <c r="AB541" s="16">
        <f>IF(DATOS!J505=X$39,DATOS!C505,"")</f>
        <v>0</v>
      </c>
    </row>
    <row r="542" spans="26:28">
      <c r="Z542">
        <f t="shared" si="12"/>
        <v>1</v>
      </c>
      <c r="AA542">
        <f>IF(AB542="",0,IFERROR(IF(VLOOKUP(AB542,AB$38:AB541,1,0)&gt;0,0,0),1))</f>
        <v>0</v>
      </c>
      <c r="AB542" s="16">
        <f>IF(DATOS!J506=X$39,DATOS!C506,"")</f>
        <v>0</v>
      </c>
    </row>
    <row r="543" spans="26:28">
      <c r="Z543">
        <f t="shared" si="12"/>
        <v>1</v>
      </c>
      <c r="AA543">
        <f>IF(AB543="",0,IFERROR(IF(VLOOKUP(AB543,AB$38:AB542,1,0)&gt;0,0,0),1))</f>
        <v>0</v>
      </c>
      <c r="AB543" s="16">
        <f>IF(DATOS!J507=X$39,DATOS!C507,"")</f>
        <v>0</v>
      </c>
    </row>
    <row r="544" spans="26:28">
      <c r="Z544">
        <f t="shared" si="12"/>
        <v>1</v>
      </c>
      <c r="AA544">
        <f>IF(AB544="",0,IFERROR(IF(VLOOKUP(AB544,AB$38:AB543,1,0)&gt;0,0,0),1))</f>
        <v>0</v>
      </c>
      <c r="AB544" s="16">
        <f>IF(DATOS!J508=X$39,DATOS!C508,"")</f>
        <v>0</v>
      </c>
    </row>
    <row r="545" spans="26:28">
      <c r="Z545">
        <f t="shared" si="12"/>
        <v>1</v>
      </c>
      <c r="AA545">
        <f>IF(AB545="",0,IFERROR(IF(VLOOKUP(AB545,AB$38:AB544,1,0)&gt;0,0,0),1))</f>
        <v>0</v>
      </c>
      <c r="AB545" s="16">
        <f>IF(DATOS!J509=X$39,DATOS!C509,"")</f>
        <v>0</v>
      </c>
    </row>
    <row r="546" spans="26:28">
      <c r="Z546">
        <f t="shared" si="12"/>
        <v>1</v>
      </c>
      <c r="AA546">
        <f>IF(AB546="",0,IFERROR(IF(VLOOKUP(AB546,AB$38:AB545,1,0)&gt;0,0,0),1))</f>
        <v>0</v>
      </c>
      <c r="AB546" s="16">
        <f>IF(DATOS!J510=X$39,DATOS!C510,"")</f>
        <v>0</v>
      </c>
    </row>
    <row r="547" spans="26:28">
      <c r="Z547">
        <f t="shared" si="12"/>
        <v>1</v>
      </c>
      <c r="AA547">
        <f>IF(AB547="",0,IFERROR(IF(VLOOKUP(AB547,AB$38:AB546,1,0)&gt;0,0,0),1))</f>
        <v>0</v>
      </c>
      <c r="AB547" s="16">
        <f>IF(DATOS!J511=X$39,DATOS!C511,"")</f>
        <v>0</v>
      </c>
    </row>
    <row r="548" spans="26:28">
      <c r="Z548">
        <f t="shared" si="12"/>
        <v>1</v>
      </c>
      <c r="AA548">
        <f>IF(AB548="",0,IFERROR(IF(VLOOKUP(AB548,AB$38:AB547,1,0)&gt;0,0,0),1))</f>
        <v>0</v>
      </c>
      <c r="AB548" s="16">
        <f>IF(DATOS!J512=X$39,DATOS!C512,"")</f>
        <v>0</v>
      </c>
    </row>
    <row r="549" spans="26:28">
      <c r="Z549">
        <f t="shared" si="12"/>
        <v>1</v>
      </c>
      <c r="AA549">
        <f>IF(AB549="",0,IFERROR(IF(VLOOKUP(AB549,AB$38:AB548,1,0)&gt;0,0,0),1))</f>
        <v>0</v>
      </c>
      <c r="AB549" s="16">
        <f>IF(DATOS!J513=X$39,DATOS!C513,"")</f>
        <v>0</v>
      </c>
    </row>
    <row r="550" spans="26:28">
      <c r="Z550">
        <f t="shared" ref="Z550:Z613" si="13">Z549+AA550</f>
        <v>1</v>
      </c>
      <c r="AA550">
        <f>IF(AB550="",0,IFERROR(IF(VLOOKUP(AB550,AB$38:AB549,1,0)&gt;0,0,0),1))</f>
        <v>0</v>
      </c>
      <c r="AB550" s="16">
        <f>IF(DATOS!J514=X$39,DATOS!C514,"")</f>
        <v>0</v>
      </c>
    </row>
    <row r="551" spans="26:28">
      <c r="Z551">
        <f t="shared" si="13"/>
        <v>1</v>
      </c>
      <c r="AA551">
        <f>IF(AB551="",0,IFERROR(IF(VLOOKUP(AB551,AB$38:AB550,1,0)&gt;0,0,0),1))</f>
        <v>0</v>
      </c>
      <c r="AB551" s="16">
        <f>IF(DATOS!J515=X$39,DATOS!C515,"")</f>
        <v>0</v>
      </c>
    </row>
    <row r="552" spans="26:28">
      <c r="Z552">
        <f t="shared" si="13"/>
        <v>1</v>
      </c>
      <c r="AA552">
        <f>IF(AB552="",0,IFERROR(IF(VLOOKUP(AB552,AB$38:AB551,1,0)&gt;0,0,0),1))</f>
        <v>0</v>
      </c>
      <c r="AB552" s="16">
        <f>IF(DATOS!J516=X$39,DATOS!C516,"")</f>
        <v>0</v>
      </c>
    </row>
    <row r="553" spans="26:28">
      <c r="Z553">
        <f t="shared" si="13"/>
        <v>1</v>
      </c>
      <c r="AA553">
        <f>IF(AB553="",0,IFERROR(IF(VLOOKUP(AB553,AB$38:AB552,1,0)&gt;0,0,0),1))</f>
        <v>0</v>
      </c>
      <c r="AB553" s="16">
        <f>IF(DATOS!J517=X$39,DATOS!C517,"")</f>
        <v>0</v>
      </c>
    </row>
    <row r="554" spans="26:28">
      <c r="Z554">
        <f t="shared" si="13"/>
        <v>1</v>
      </c>
      <c r="AA554">
        <f>IF(AB554="",0,IFERROR(IF(VLOOKUP(AB554,AB$38:AB553,1,0)&gt;0,0,0),1))</f>
        <v>0</v>
      </c>
      <c r="AB554" s="16">
        <f>IF(DATOS!J518=X$39,DATOS!C518,"")</f>
        <v>0</v>
      </c>
    </row>
    <row r="555" spans="26:28">
      <c r="Z555">
        <f t="shared" si="13"/>
        <v>1</v>
      </c>
      <c r="AA555">
        <f>IF(AB555="",0,IFERROR(IF(VLOOKUP(AB555,AB$38:AB554,1,0)&gt;0,0,0),1))</f>
        <v>0</v>
      </c>
      <c r="AB555" s="16">
        <f>IF(DATOS!J519=X$39,DATOS!C519,"")</f>
        <v>0</v>
      </c>
    </row>
    <row r="556" spans="26:28">
      <c r="Z556">
        <f t="shared" si="13"/>
        <v>1</v>
      </c>
      <c r="AA556">
        <f>IF(AB556="",0,IFERROR(IF(VLOOKUP(AB556,AB$38:AB555,1,0)&gt;0,0,0),1))</f>
        <v>0</v>
      </c>
      <c r="AB556" s="16">
        <f>IF(DATOS!J520=X$39,DATOS!C520,"")</f>
        <v>0</v>
      </c>
    </row>
    <row r="557" spans="26:28">
      <c r="Z557">
        <f t="shared" si="13"/>
        <v>1</v>
      </c>
      <c r="AA557">
        <f>IF(AB557="",0,IFERROR(IF(VLOOKUP(AB557,AB$38:AB556,1,0)&gt;0,0,0),1))</f>
        <v>0</v>
      </c>
      <c r="AB557" s="16">
        <f>IF(DATOS!J521=X$39,DATOS!C521,"")</f>
        <v>0</v>
      </c>
    </row>
    <row r="558" spans="26:28">
      <c r="Z558">
        <f t="shared" si="13"/>
        <v>1</v>
      </c>
      <c r="AA558">
        <f>IF(AB558="",0,IFERROR(IF(VLOOKUP(AB558,AB$38:AB557,1,0)&gt;0,0,0),1))</f>
        <v>0</v>
      </c>
      <c r="AB558" s="16">
        <f>IF(DATOS!J522=X$39,DATOS!C522,"")</f>
        <v>0</v>
      </c>
    </row>
    <row r="559" spans="26:28">
      <c r="Z559">
        <f t="shared" si="13"/>
        <v>1</v>
      </c>
      <c r="AA559">
        <f>IF(AB559="",0,IFERROR(IF(VLOOKUP(AB559,AB$38:AB558,1,0)&gt;0,0,0),1))</f>
        <v>0</v>
      </c>
      <c r="AB559" s="16">
        <f>IF(DATOS!J523=X$39,DATOS!C523,"")</f>
        <v>0</v>
      </c>
    </row>
    <row r="560" spans="26:28">
      <c r="Z560">
        <f t="shared" si="13"/>
        <v>1</v>
      </c>
      <c r="AA560">
        <f>IF(AB560="",0,IFERROR(IF(VLOOKUP(AB560,AB$38:AB559,1,0)&gt;0,0,0),1))</f>
        <v>0</v>
      </c>
      <c r="AB560" s="16">
        <f>IF(DATOS!J524=X$39,DATOS!C524,"")</f>
        <v>0</v>
      </c>
    </row>
    <row r="561" spans="26:28">
      <c r="Z561">
        <f t="shared" si="13"/>
        <v>1</v>
      </c>
      <c r="AA561">
        <f>IF(AB561="",0,IFERROR(IF(VLOOKUP(AB561,AB$38:AB560,1,0)&gt;0,0,0),1))</f>
        <v>0</v>
      </c>
      <c r="AB561" s="16">
        <f>IF(DATOS!J525=X$39,DATOS!C525,"")</f>
        <v>0</v>
      </c>
    </row>
    <row r="562" spans="26:28">
      <c r="Z562">
        <f t="shared" si="13"/>
        <v>1</v>
      </c>
      <c r="AA562">
        <f>IF(AB562="",0,IFERROR(IF(VLOOKUP(AB562,AB$38:AB561,1,0)&gt;0,0,0),1))</f>
        <v>0</v>
      </c>
      <c r="AB562" s="16">
        <f>IF(DATOS!J526=X$39,DATOS!C526,"")</f>
        <v>0</v>
      </c>
    </row>
    <row r="563" spans="26:28">
      <c r="Z563">
        <f t="shared" si="13"/>
        <v>1</v>
      </c>
      <c r="AA563">
        <f>IF(AB563="",0,IFERROR(IF(VLOOKUP(AB563,AB$38:AB562,1,0)&gt;0,0,0),1))</f>
        <v>0</v>
      </c>
      <c r="AB563" s="16">
        <f>IF(DATOS!J527=X$39,DATOS!C527,"")</f>
        <v>0</v>
      </c>
    </row>
    <row r="564" spans="26:28">
      <c r="Z564">
        <f t="shared" si="13"/>
        <v>1</v>
      </c>
      <c r="AA564">
        <f>IF(AB564="",0,IFERROR(IF(VLOOKUP(AB564,AB$38:AB563,1,0)&gt;0,0,0),1))</f>
        <v>0</v>
      </c>
      <c r="AB564" s="16">
        <f>IF(DATOS!J528=X$39,DATOS!C528,"")</f>
        <v>0</v>
      </c>
    </row>
    <row r="565" spans="26:28">
      <c r="Z565">
        <f t="shared" si="13"/>
        <v>1</v>
      </c>
      <c r="AA565">
        <f>IF(AB565="",0,IFERROR(IF(VLOOKUP(AB565,AB$38:AB564,1,0)&gt;0,0,0),1))</f>
        <v>0</v>
      </c>
      <c r="AB565" s="16">
        <f>IF(DATOS!J529=X$39,DATOS!C529,"")</f>
        <v>0</v>
      </c>
    </row>
    <row r="566" spans="26:28">
      <c r="Z566">
        <f t="shared" si="13"/>
        <v>1</v>
      </c>
      <c r="AA566">
        <f>IF(AB566="",0,IFERROR(IF(VLOOKUP(AB566,AB$38:AB565,1,0)&gt;0,0,0),1))</f>
        <v>0</v>
      </c>
      <c r="AB566" s="16">
        <f>IF(DATOS!J530=X$39,DATOS!C530,"")</f>
        <v>0</v>
      </c>
    </row>
    <row r="567" spans="26:28">
      <c r="Z567">
        <f t="shared" si="13"/>
        <v>1</v>
      </c>
      <c r="AA567">
        <f>IF(AB567="",0,IFERROR(IF(VLOOKUP(AB567,AB$38:AB566,1,0)&gt;0,0,0),1))</f>
        <v>0</v>
      </c>
      <c r="AB567" s="16">
        <f>IF(DATOS!J531=X$39,DATOS!C531,"")</f>
        <v>0</v>
      </c>
    </row>
    <row r="568" spans="26:28">
      <c r="Z568">
        <f t="shared" si="13"/>
        <v>1</v>
      </c>
      <c r="AA568">
        <f>IF(AB568="",0,IFERROR(IF(VLOOKUP(AB568,AB$38:AB567,1,0)&gt;0,0,0),1))</f>
        <v>0</v>
      </c>
      <c r="AB568" s="16">
        <f>IF(DATOS!J532=X$39,DATOS!C532,"")</f>
        <v>0</v>
      </c>
    </row>
    <row r="569" spans="26:28">
      <c r="Z569">
        <f t="shared" si="13"/>
        <v>1</v>
      </c>
      <c r="AA569">
        <f>IF(AB569="",0,IFERROR(IF(VLOOKUP(AB569,AB$38:AB568,1,0)&gt;0,0,0),1))</f>
        <v>0</v>
      </c>
      <c r="AB569" s="16">
        <f>IF(DATOS!J533=X$39,DATOS!C533,"")</f>
        <v>0</v>
      </c>
    </row>
    <row r="570" spans="26:28">
      <c r="Z570">
        <f t="shared" si="13"/>
        <v>1</v>
      </c>
      <c r="AA570">
        <f>IF(AB570="",0,IFERROR(IF(VLOOKUP(AB570,AB$38:AB569,1,0)&gt;0,0,0),1))</f>
        <v>0</v>
      </c>
      <c r="AB570" s="16">
        <f>IF(DATOS!J534=X$39,DATOS!C534,"")</f>
        <v>0</v>
      </c>
    </row>
    <row r="571" spans="26:28">
      <c r="Z571">
        <f t="shared" si="13"/>
        <v>1</v>
      </c>
      <c r="AA571">
        <f>IF(AB571="",0,IFERROR(IF(VLOOKUP(AB571,AB$38:AB570,1,0)&gt;0,0,0),1))</f>
        <v>0</v>
      </c>
      <c r="AB571" s="16">
        <f>IF(DATOS!J535=X$39,DATOS!C535,"")</f>
        <v>0</v>
      </c>
    </row>
    <row r="572" spans="26:28">
      <c r="Z572">
        <f t="shared" si="13"/>
        <v>1</v>
      </c>
      <c r="AA572">
        <f>IF(AB572="",0,IFERROR(IF(VLOOKUP(AB572,AB$38:AB571,1,0)&gt;0,0,0),1))</f>
        <v>0</v>
      </c>
      <c r="AB572" s="16">
        <f>IF(DATOS!J536=X$39,DATOS!C536,"")</f>
        <v>0</v>
      </c>
    </row>
    <row r="573" spans="26:28">
      <c r="Z573">
        <f t="shared" si="13"/>
        <v>1</v>
      </c>
      <c r="AA573">
        <f>IF(AB573="",0,IFERROR(IF(VLOOKUP(AB573,AB$38:AB572,1,0)&gt;0,0,0),1))</f>
        <v>0</v>
      </c>
      <c r="AB573" s="16">
        <f>IF(DATOS!J537=X$39,DATOS!C537,"")</f>
        <v>0</v>
      </c>
    </row>
    <row r="574" spans="26:28">
      <c r="Z574">
        <f t="shared" si="13"/>
        <v>1</v>
      </c>
      <c r="AA574">
        <f>IF(AB574="",0,IFERROR(IF(VLOOKUP(AB574,AB$38:AB573,1,0)&gt;0,0,0),1))</f>
        <v>0</v>
      </c>
      <c r="AB574" s="16">
        <f>IF(DATOS!J538=X$39,DATOS!C538,"")</f>
        <v>0</v>
      </c>
    </row>
    <row r="575" spans="26:28">
      <c r="Z575">
        <f t="shared" si="13"/>
        <v>1</v>
      </c>
      <c r="AA575">
        <f>IF(AB575="",0,IFERROR(IF(VLOOKUP(AB575,AB$38:AB574,1,0)&gt;0,0,0),1))</f>
        <v>0</v>
      </c>
      <c r="AB575" s="16">
        <f>IF(DATOS!J539=X$39,DATOS!C539,"")</f>
        <v>0</v>
      </c>
    </row>
    <row r="576" spans="26:28">
      <c r="Z576">
        <f t="shared" si="13"/>
        <v>1</v>
      </c>
      <c r="AA576">
        <f>IF(AB576="",0,IFERROR(IF(VLOOKUP(AB576,AB$38:AB575,1,0)&gt;0,0,0),1))</f>
        <v>0</v>
      </c>
      <c r="AB576" s="16">
        <f>IF(DATOS!J540=X$39,DATOS!C540,"")</f>
        <v>0</v>
      </c>
    </row>
    <row r="577" spans="26:28">
      <c r="Z577">
        <f t="shared" si="13"/>
        <v>1</v>
      </c>
      <c r="AA577">
        <f>IF(AB577="",0,IFERROR(IF(VLOOKUP(AB577,AB$38:AB576,1,0)&gt;0,0,0),1))</f>
        <v>0</v>
      </c>
      <c r="AB577" s="16">
        <f>IF(DATOS!J541=X$39,DATOS!C541,"")</f>
        <v>0</v>
      </c>
    </row>
    <row r="578" spans="26:28">
      <c r="Z578">
        <f t="shared" si="13"/>
        <v>1</v>
      </c>
      <c r="AA578">
        <f>IF(AB578="",0,IFERROR(IF(VLOOKUP(AB578,AB$38:AB577,1,0)&gt;0,0,0),1))</f>
        <v>0</v>
      </c>
      <c r="AB578" s="16">
        <f>IF(DATOS!J542=X$39,DATOS!C542,"")</f>
        <v>0</v>
      </c>
    </row>
    <row r="579" spans="26:28">
      <c r="Z579">
        <f t="shared" si="13"/>
        <v>1</v>
      </c>
      <c r="AA579">
        <f>IF(AB579="",0,IFERROR(IF(VLOOKUP(AB579,AB$38:AB578,1,0)&gt;0,0,0),1))</f>
        <v>0</v>
      </c>
      <c r="AB579" s="16">
        <f>IF(DATOS!J543=X$39,DATOS!C543,"")</f>
        <v>0</v>
      </c>
    </row>
    <row r="580" spans="26:28">
      <c r="Z580">
        <f t="shared" si="13"/>
        <v>1</v>
      </c>
      <c r="AA580">
        <f>IF(AB580="",0,IFERROR(IF(VLOOKUP(AB580,AB$38:AB579,1,0)&gt;0,0,0),1))</f>
        <v>0</v>
      </c>
      <c r="AB580" s="16">
        <f>IF(DATOS!J544=X$39,DATOS!C544,"")</f>
        <v>0</v>
      </c>
    </row>
    <row r="581" spans="26:28">
      <c r="Z581">
        <f t="shared" si="13"/>
        <v>1</v>
      </c>
      <c r="AA581">
        <f>IF(AB581="",0,IFERROR(IF(VLOOKUP(AB581,AB$38:AB580,1,0)&gt;0,0,0),1))</f>
        <v>0</v>
      </c>
      <c r="AB581" s="16">
        <f>IF(DATOS!J545=X$39,DATOS!C545,"")</f>
        <v>0</v>
      </c>
    </row>
    <row r="582" spans="26:28">
      <c r="Z582">
        <f t="shared" si="13"/>
        <v>1</v>
      </c>
      <c r="AA582">
        <f>IF(AB582="",0,IFERROR(IF(VLOOKUP(AB582,AB$38:AB581,1,0)&gt;0,0,0),1))</f>
        <v>0</v>
      </c>
      <c r="AB582" s="16">
        <f>IF(DATOS!J546=X$39,DATOS!C546,"")</f>
        <v>0</v>
      </c>
    </row>
    <row r="583" spans="26:28">
      <c r="Z583">
        <f t="shared" si="13"/>
        <v>1</v>
      </c>
      <c r="AA583">
        <f>IF(AB583="",0,IFERROR(IF(VLOOKUP(AB583,AB$38:AB582,1,0)&gt;0,0,0),1))</f>
        <v>0</v>
      </c>
      <c r="AB583" s="16">
        <f>IF(DATOS!J547=X$39,DATOS!C547,"")</f>
        <v>0</v>
      </c>
    </row>
    <row r="584" spans="26:28">
      <c r="Z584">
        <f t="shared" si="13"/>
        <v>1</v>
      </c>
      <c r="AA584">
        <f>IF(AB584="",0,IFERROR(IF(VLOOKUP(AB584,AB$38:AB583,1,0)&gt;0,0,0),1))</f>
        <v>0</v>
      </c>
      <c r="AB584" s="16">
        <f>IF(DATOS!J548=X$39,DATOS!C548,"")</f>
        <v>0</v>
      </c>
    </row>
    <row r="585" spans="26:28">
      <c r="Z585">
        <f t="shared" si="13"/>
        <v>1</v>
      </c>
      <c r="AA585">
        <f>IF(AB585="",0,IFERROR(IF(VLOOKUP(AB585,AB$38:AB584,1,0)&gt;0,0,0),1))</f>
        <v>0</v>
      </c>
      <c r="AB585" s="16">
        <f>IF(DATOS!J549=X$39,DATOS!C549,"")</f>
        <v>0</v>
      </c>
    </row>
    <row r="586" spans="26:28">
      <c r="Z586">
        <f t="shared" si="13"/>
        <v>1</v>
      </c>
      <c r="AA586">
        <f>IF(AB586="",0,IFERROR(IF(VLOOKUP(AB586,AB$38:AB585,1,0)&gt;0,0,0),1))</f>
        <v>0</v>
      </c>
      <c r="AB586" s="16">
        <f>IF(DATOS!J550=X$39,DATOS!C550,"")</f>
        <v>0</v>
      </c>
    </row>
    <row r="587" spans="26:28">
      <c r="Z587">
        <f t="shared" si="13"/>
        <v>1</v>
      </c>
      <c r="AA587">
        <f>IF(AB587="",0,IFERROR(IF(VLOOKUP(AB587,AB$38:AB586,1,0)&gt;0,0,0),1))</f>
        <v>0</v>
      </c>
      <c r="AB587" s="16">
        <f>IF(DATOS!J551=X$39,DATOS!C551,"")</f>
        <v>0</v>
      </c>
    </row>
    <row r="588" spans="26:28">
      <c r="Z588">
        <f t="shared" si="13"/>
        <v>1</v>
      </c>
      <c r="AA588">
        <f>IF(AB588="",0,IFERROR(IF(VLOOKUP(AB588,AB$38:AB587,1,0)&gt;0,0,0),1))</f>
        <v>0</v>
      </c>
      <c r="AB588" s="16">
        <f>IF(DATOS!J552=X$39,DATOS!C552,"")</f>
        <v>0</v>
      </c>
    </row>
    <row r="589" spans="26:28">
      <c r="Z589">
        <f t="shared" si="13"/>
        <v>1</v>
      </c>
      <c r="AA589">
        <f>IF(AB589="",0,IFERROR(IF(VLOOKUP(AB589,AB$38:AB588,1,0)&gt;0,0,0),1))</f>
        <v>0</v>
      </c>
      <c r="AB589" s="16">
        <f>IF(DATOS!J553=X$39,DATOS!C553,"")</f>
        <v>0</v>
      </c>
    </row>
    <row r="590" spans="26:28">
      <c r="Z590">
        <f t="shared" si="13"/>
        <v>1</v>
      </c>
      <c r="AA590">
        <f>IF(AB590="",0,IFERROR(IF(VLOOKUP(AB590,AB$38:AB589,1,0)&gt;0,0,0),1))</f>
        <v>0</v>
      </c>
      <c r="AB590" s="16">
        <f>IF(DATOS!J554=X$39,DATOS!C554,"")</f>
        <v>0</v>
      </c>
    </row>
    <row r="591" spans="26:28">
      <c r="Z591">
        <f t="shared" si="13"/>
        <v>1</v>
      </c>
      <c r="AA591">
        <f>IF(AB591="",0,IFERROR(IF(VLOOKUP(AB591,AB$38:AB590,1,0)&gt;0,0,0),1))</f>
        <v>0</v>
      </c>
      <c r="AB591" s="16">
        <f>IF(DATOS!J555=X$39,DATOS!C555,"")</f>
        <v>0</v>
      </c>
    </row>
    <row r="592" spans="26:28">
      <c r="Z592">
        <f t="shared" si="13"/>
        <v>1</v>
      </c>
      <c r="AA592">
        <f>IF(AB592="",0,IFERROR(IF(VLOOKUP(AB592,AB$38:AB591,1,0)&gt;0,0,0),1))</f>
        <v>0</v>
      </c>
      <c r="AB592" s="16">
        <f>IF(DATOS!J556=X$39,DATOS!C556,"")</f>
        <v>0</v>
      </c>
    </row>
    <row r="593" spans="26:28">
      <c r="Z593">
        <f t="shared" si="13"/>
        <v>1</v>
      </c>
      <c r="AA593">
        <f>IF(AB593="",0,IFERROR(IF(VLOOKUP(AB593,AB$38:AB592,1,0)&gt;0,0,0),1))</f>
        <v>0</v>
      </c>
      <c r="AB593" s="16">
        <f>IF(DATOS!J557=X$39,DATOS!C557,"")</f>
        <v>0</v>
      </c>
    </row>
    <row r="594" spans="26:28">
      <c r="Z594">
        <f t="shared" si="13"/>
        <v>1</v>
      </c>
      <c r="AA594">
        <f>IF(AB594="",0,IFERROR(IF(VLOOKUP(AB594,AB$38:AB593,1,0)&gt;0,0,0),1))</f>
        <v>0</v>
      </c>
      <c r="AB594" s="16">
        <f>IF(DATOS!J558=X$39,DATOS!C558,"")</f>
        <v>0</v>
      </c>
    </row>
    <row r="595" spans="26:28">
      <c r="Z595">
        <f t="shared" si="13"/>
        <v>1</v>
      </c>
      <c r="AA595">
        <f>IF(AB595="",0,IFERROR(IF(VLOOKUP(AB595,AB$38:AB594,1,0)&gt;0,0,0),1))</f>
        <v>0</v>
      </c>
      <c r="AB595" s="16">
        <f>IF(DATOS!J559=X$39,DATOS!C559,"")</f>
        <v>0</v>
      </c>
    </row>
    <row r="596" spans="26:28">
      <c r="Z596">
        <f t="shared" si="13"/>
        <v>1</v>
      </c>
      <c r="AA596">
        <f>IF(AB596="",0,IFERROR(IF(VLOOKUP(AB596,AB$38:AB595,1,0)&gt;0,0,0),1))</f>
        <v>0</v>
      </c>
      <c r="AB596" s="16">
        <f>IF(DATOS!J560=X$39,DATOS!C560,"")</f>
        <v>0</v>
      </c>
    </row>
    <row r="597" spans="26:28">
      <c r="Z597">
        <f t="shared" si="13"/>
        <v>1</v>
      </c>
      <c r="AA597">
        <f>IF(AB597="",0,IFERROR(IF(VLOOKUP(AB597,AB$38:AB596,1,0)&gt;0,0,0),1))</f>
        <v>0</v>
      </c>
      <c r="AB597" s="16">
        <f>IF(DATOS!J561=X$39,DATOS!C561,"")</f>
        <v>0</v>
      </c>
    </row>
    <row r="598" spans="26:28">
      <c r="Z598">
        <f t="shared" si="13"/>
        <v>1</v>
      </c>
      <c r="AA598">
        <f>IF(AB598="",0,IFERROR(IF(VLOOKUP(AB598,AB$38:AB597,1,0)&gt;0,0,0),1))</f>
        <v>0</v>
      </c>
      <c r="AB598" s="16">
        <f>IF(DATOS!J562=X$39,DATOS!C562,"")</f>
        <v>0</v>
      </c>
    </row>
    <row r="599" spans="26:28">
      <c r="Z599">
        <f t="shared" si="13"/>
        <v>1</v>
      </c>
      <c r="AA599">
        <f>IF(AB599="",0,IFERROR(IF(VLOOKUP(AB599,AB$38:AB598,1,0)&gt;0,0,0),1))</f>
        <v>0</v>
      </c>
      <c r="AB599" s="16">
        <f>IF(DATOS!J563=X$39,DATOS!C563,"")</f>
        <v>0</v>
      </c>
    </row>
    <row r="600" spans="26:28">
      <c r="Z600">
        <f t="shared" si="13"/>
        <v>1</v>
      </c>
      <c r="AA600">
        <f>IF(AB600="",0,IFERROR(IF(VLOOKUP(AB600,AB$38:AB599,1,0)&gt;0,0,0),1))</f>
        <v>0</v>
      </c>
      <c r="AB600" s="16">
        <f>IF(DATOS!J564=X$39,DATOS!C564,"")</f>
        <v>0</v>
      </c>
    </row>
    <row r="601" spans="26:28">
      <c r="Z601">
        <f t="shared" si="13"/>
        <v>1</v>
      </c>
      <c r="AA601">
        <f>IF(AB601="",0,IFERROR(IF(VLOOKUP(AB601,AB$38:AB600,1,0)&gt;0,0,0),1))</f>
        <v>0</v>
      </c>
      <c r="AB601" s="16">
        <f>IF(DATOS!J565=X$39,DATOS!C565,"")</f>
        <v>0</v>
      </c>
    </row>
    <row r="602" spans="26:28">
      <c r="Z602">
        <f t="shared" si="13"/>
        <v>1</v>
      </c>
      <c r="AA602">
        <f>IF(AB602="",0,IFERROR(IF(VLOOKUP(AB602,AB$38:AB601,1,0)&gt;0,0,0),1))</f>
        <v>0</v>
      </c>
      <c r="AB602" s="16">
        <f>IF(DATOS!J566=X$39,DATOS!C566,"")</f>
        <v>0</v>
      </c>
    </row>
    <row r="603" spans="26:28">
      <c r="Z603">
        <f t="shared" si="13"/>
        <v>1</v>
      </c>
      <c r="AA603">
        <f>IF(AB603="",0,IFERROR(IF(VLOOKUP(AB603,AB$38:AB602,1,0)&gt;0,0,0),1))</f>
        <v>0</v>
      </c>
      <c r="AB603" s="16">
        <f>IF(DATOS!J567=X$39,DATOS!C567,"")</f>
        <v>0</v>
      </c>
    </row>
    <row r="604" spans="26:28">
      <c r="Z604">
        <f t="shared" si="13"/>
        <v>1</v>
      </c>
      <c r="AA604">
        <f>IF(AB604="",0,IFERROR(IF(VLOOKUP(AB604,AB$38:AB603,1,0)&gt;0,0,0),1))</f>
        <v>0</v>
      </c>
      <c r="AB604" s="16">
        <f>IF(DATOS!J568=X$39,DATOS!C568,"")</f>
        <v>0</v>
      </c>
    </row>
    <row r="605" spans="26:28">
      <c r="Z605">
        <f t="shared" si="13"/>
        <v>1</v>
      </c>
      <c r="AA605">
        <f>IF(AB605="",0,IFERROR(IF(VLOOKUP(AB605,AB$38:AB604,1,0)&gt;0,0,0),1))</f>
        <v>0</v>
      </c>
      <c r="AB605" s="16">
        <f>IF(DATOS!J569=X$39,DATOS!C569,"")</f>
        <v>0</v>
      </c>
    </row>
    <row r="606" spans="26:28">
      <c r="Z606">
        <f t="shared" si="13"/>
        <v>1</v>
      </c>
      <c r="AA606">
        <f>IF(AB606="",0,IFERROR(IF(VLOOKUP(AB606,AB$38:AB605,1,0)&gt;0,0,0),1))</f>
        <v>0</v>
      </c>
      <c r="AB606" s="16">
        <f>IF(DATOS!J570=X$39,DATOS!C570,"")</f>
        <v>0</v>
      </c>
    </row>
    <row r="607" spans="26:28">
      <c r="Z607">
        <f t="shared" si="13"/>
        <v>1</v>
      </c>
      <c r="AA607">
        <f>IF(AB607="",0,IFERROR(IF(VLOOKUP(AB607,AB$38:AB606,1,0)&gt;0,0,0),1))</f>
        <v>0</v>
      </c>
      <c r="AB607" s="16">
        <f>IF(DATOS!J571=X$39,DATOS!C571,"")</f>
        <v>0</v>
      </c>
    </row>
    <row r="608" spans="26:28">
      <c r="Z608">
        <f t="shared" si="13"/>
        <v>1</v>
      </c>
      <c r="AA608">
        <f>IF(AB608="",0,IFERROR(IF(VLOOKUP(AB608,AB$38:AB607,1,0)&gt;0,0,0),1))</f>
        <v>0</v>
      </c>
      <c r="AB608" s="16">
        <f>IF(DATOS!J572=X$39,DATOS!C572,"")</f>
        <v>0</v>
      </c>
    </row>
    <row r="609" spans="26:28">
      <c r="Z609">
        <f t="shared" si="13"/>
        <v>1</v>
      </c>
      <c r="AA609">
        <f>IF(AB609="",0,IFERROR(IF(VLOOKUP(AB609,AB$38:AB608,1,0)&gt;0,0,0),1))</f>
        <v>0</v>
      </c>
      <c r="AB609" s="16">
        <f>IF(DATOS!J573=X$39,DATOS!C573,"")</f>
        <v>0</v>
      </c>
    </row>
    <row r="610" spans="26:28">
      <c r="Z610">
        <f t="shared" si="13"/>
        <v>1</v>
      </c>
      <c r="AA610">
        <f>IF(AB610="",0,IFERROR(IF(VLOOKUP(AB610,AB$38:AB609,1,0)&gt;0,0,0),1))</f>
        <v>0</v>
      </c>
      <c r="AB610" s="16">
        <f>IF(DATOS!J574=X$39,DATOS!C574,"")</f>
        <v>0</v>
      </c>
    </row>
    <row r="611" spans="26:28">
      <c r="Z611">
        <f t="shared" si="13"/>
        <v>1</v>
      </c>
      <c r="AA611">
        <f>IF(AB611="",0,IFERROR(IF(VLOOKUP(AB611,AB$38:AB610,1,0)&gt;0,0,0),1))</f>
        <v>0</v>
      </c>
      <c r="AB611" s="16">
        <f>IF(DATOS!J575=X$39,DATOS!C575,"")</f>
        <v>0</v>
      </c>
    </row>
    <row r="612" spans="26:28">
      <c r="Z612">
        <f t="shared" si="13"/>
        <v>1</v>
      </c>
      <c r="AA612">
        <f>IF(AB612="",0,IFERROR(IF(VLOOKUP(AB612,AB$38:AB611,1,0)&gt;0,0,0),1))</f>
        <v>0</v>
      </c>
      <c r="AB612" s="16">
        <f>IF(DATOS!J576=X$39,DATOS!C576,"")</f>
        <v>0</v>
      </c>
    </row>
    <row r="613" spans="26:28">
      <c r="Z613">
        <f t="shared" si="13"/>
        <v>1</v>
      </c>
      <c r="AA613">
        <f>IF(AB613="",0,IFERROR(IF(VLOOKUP(AB613,AB$38:AB612,1,0)&gt;0,0,0),1))</f>
        <v>0</v>
      </c>
      <c r="AB613" s="16">
        <f>IF(DATOS!J577=X$39,DATOS!C577,"")</f>
        <v>0</v>
      </c>
    </row>
    <row r="614" spans="26:28">
      <c r="Z614">
        <f t="shared" ref="Z614:Z677" si="14">Z613+AA614</f>
        <v>1</v>
      </c>
      <c r="AA614">
        <f>IF(AB614="",0,IFERROR(IF(VLOOKUP(AB614,AB$38:AB613,1,0)&gt;0,0,0),1))</f>
        <v>0</v>
      </c>
      <c r="AB614" s="16">
        <f>IF(DATOS!J578=X$39,DATOS!C578,"")</f>
        <v>0</v>
      </c>
    </row>
    <row r="615" spans="26:28">
      <c r="Z615">
        <f t="shared" si="14"/>
        <v>1</v>
      </c>
      <c r="AA615">
        <f>IF(AB615="",0,IFERROR(IF(VLOOKUP(AB615,AB$38:AB614,1,0)&gt;0,0,0),1))</f>
        <v>0</v>
      </c>
      <c r="AB615" s="16">
        <f>IF(DATOS!J579=X$39,DATOS!C579,"")</f>
        <v>0</v>
      </c>
    </row>
    <row r="616" spans="26:28">
      <c r="Z616">
        <f t="shared" si="14"/>
        <v>1</v>
      </c>
      <c r="AA616">
        <f>IF(AB616="",0,IFERROR(IF(VLOOKUP(AB616,AB$38:AB615,1,0)&gt;0,0,0),1))</f>
        <v>0</v>
      </c>
      <c r="AB616" s="16">
        <f>IF(DATOS!J580=X$39,DATOS!C580,"")</f>
        <v>0</v>
      </c>
    </row>
    <row r="617" spans="26:28">
      <c r="Z617">
        <f t="shared" si="14"/>
        <v>1</v>
      </c>
      <c r="AA617">
        <f>IF(AB617="",0,IFERROR(IF(VLOOKUP(AB617,AB$38:AB616,1,0)&gt;0,0,0),1))</f>
        <v>0</v>
      </c>
      <c r="AB617" s="16">
        <f>IF(DATOS!J581=X$39,DATOS!C581,"")</f>
        <v>0</v>
      </c>
    </row>
    <row r="618" spans="26:28">
      <c r="Z618">
        <f t="shared" si="14"/>
        <v>1</v>
      </c>
      <c r="AA618">
        <f>IF(AB618="",0,IFERROR(IF(VLOOKUP(AB618,AB$38:AB617,1,0)&gt;0,0,0),1))</f>
        <v>0</v>
      </c>
      <c r="AB618" s="16">
        <f>IF(DATOS!J582=X$39,DATOS!C582,"")</f>
        <v>0</v>
      </c>
    </row>
    <row r="619" spans="26:28">
      <c r="Z619">
        <f t="shared" si="14"/>
        <v>1</v>
      </c>
      <c r="AA619">
        <f>IF(AB619="",0,IFERROR(IF(VLOOKUP(AB619,AB$38:AB618,1,0)&gt;0,0,0),1))</f>
        <v>0</v>
      </c>
      <c r="AB619" s="16">
        <f>IF(DATOS!J583=X$39,DATOS!C583,"")</f>
        <v>0</v>
      </c>
    </row>
    <row r="620" spans="26:28">
      <c r="Z620">
        <f t="shared" si="14"/>
        <v>1</v>
      </c>
      <c r="AA620">
        <f>IF(AB620="",0,IFERROR(IF(VLOOKUP(AB620,AB$38:AB619,1,0)&gt;0,0,0),1))</f>
        <v>0</v>
      </c>
      <c r="AB620" s="16">
        <f>IF(DATOS!J584=X$39,DATOS!C584,"")</f>
        <v>0</v>
      </c>
    </row>
    <row r="621" spans="26:28">
      <c r="Z621">
        <f t="shared" si="14"/>
        <v>1</v>
      </c>
      <c r="AA621">
        <f>IF(AB621="",0,IFERROR(IF(VLOOKUP(AB621,AB$38:AB620,1,0)&gt;0,0,0),1))</f>
        <v>0</v>
      </c>
      <c r="AB621" s="16">
        <f>IF(DATOS!J585=X$39,DATOS!C585,"")</f>
        <v>0</v>
      </c>
    </row>
    <row r="622" spans="26:28">
      <c r="Z622">
        <f t="shared" si="14"/>
        <v>1</v>
      </c>
      <c r="AA622">
        <f>IF(AB622="",0,IFERROR(IF(VLOOKUP(AB622,AB$38:AB621,1,0)&gt;0,0,0),1))</f>
        <v>0</v>
      </c>
      <c r="AB622" s="16">
        <f>IF(DATOS!J586=X$39,DATOS!C586,"")</f>
        <v>0</v>
      </c>
    </row>
    <row r="623" spans="26:28">
      <c r="Z623">
        <f t="shared" si="14"/>
        <v>1</v>
      </c>
      <c r="AA623">
        <f>IF(AB623="",0,IFERROR(IF(VLOOKUP(AB623,AB$38:AB622,1,0)&gt;0,0,0),1))</f>
        <v>0</v>
      </c>
      <c r="AB623" s="16">
        <f>IF(DATOS!J587=X$39,DATOS!C587,"")</f>
        <v>0</v>
      </c>
    </row>
    <row r="624" spans="26:28">
      <c r="Z624">
        <f t="shared" si="14"/>
        <v>1</v>
      </c>
      <c r="AA624">
        <f>IF(AB624="",0,IFERROR(IF(VLOOKUP(AB624,AB$38:AB623,1,0)&gt;0,0,0),1))</f>
        <v>0</v>
      </c>
      <c r="AB624" s="16">
        <f>IF(DATOS!J588=X$39,DATOS!C588,"")</f>
        <v>0</v>
      </c>
    </row>
    <row r="625" spans="26:28">
      <c r="Z625">
        <f t="shared" si="14"/>
        <v>1</v>
      </c>
      <c r="AA625">
        <f>IF(AB625="",0,IFERROR(IF(VLOOKUP(AB625,AB$38:AB624,1,0)&gt;0,0,0),1))</f>
        <v>0</v>
      </c>
      <c r="AB625" s="16">
        <f>IF(DATOS!J589=X$39,DATOS!C589,"")</f>
        <v>0</v>
      </c>
    </row>
    <row r="626" spans="26:28">
      <c r="Z626">
        <f t="shared" si="14"/>
        <v>1</v>
      </c>
      <c r="AA626">
        <f>IF(AB626="",0,IFERROR(IF(VLOOKUP(AB626,AB$38:AB625,1,0)&gt;0,0,0),1))</f>
        <v>0</v>
      </c>
      <c r="AB626" s="16">
        <f>IF(DATOS!J590=X$39,DATOS!C590,"")</f>
        <v>0</v>
      </c>
    </row>
    <row r="627" spans="26:28">
      <c r="Z627">
        <f t="shared" si="14"/>
        <v>1</v>
      </c>
      <c r="AA627">
        <f>IF(AB627="",0,IFERROR(IF(VLOOKUP(AB627,AB$38:AB626,1,0)&gt;0,0,0),1))</f>
        <v>0</v>
      </c>
      <c r="AB627" s="16">
        <f>IF(DATOS!J591=X$39,DATOS!C591,"")</f>
        <v>0</v>
      </c>
    </row>
    <row r="628" spans="26:28">
      <c r="Z628">
        <f t="shared" si="14"/>
        <v>1</v>
      </c>
      <c r="AA628">
        <f>IF(AB628="",0,IFERROR(IF(VLOOKUP(AB628,AB$38:AB627,1,0)&gt;0,0,0),1))</f>
        <v>0</v>
      </c>
      <c r="AB628" s="16">
        <f>IF(DATOS!J592=X$39,DATOS!C592,"")</f>
        <v>0</v>
      </c>
    </row>
    <row r="629" spans="26:28">
      <c r="Z629">
        <f t="shared" si="14"/>
        <v>1</v>
      </c>
      <c r="AA629">
        <f>IF(AB629="",0,IFERROR(IF(VLOOKUP(AB629,AB$38:AB628,1,0)&gt;0,0,0),1))</f>
        <v>0</v>
      </c>
      <c r="AB629" s="16">
        <f>IF(DATOS!J593=X$39,DATOS!C593,"")</f>
        <v>0</v>
      </c>
    </row>
    <row r="630" spans="26:28">
      <c r="Z630">
        <f t="shared" si="14"/>
        <v>1</v>
      </c>
      <c r="AA630">
        <f>IF(AB630="",0,IFERROR(IF(VLOOKUP(AB630,AB$38:AB629,1,0)&gt;0,0,0),1))</f>
        <v>0</v>
      </c>
      <c r="AB630" s="16">
        <f>IF(DATOS!J594=X$39,DATOS!C594,"")</f>
        <v>0</v>
      </c>
    </row>
    <row r="631" spans="26:28">
      <c r="Z631">
        <f t="shared" si="14"/>
        <v>1</v>
      </c>
      <c r="AA631">
        <f>IF(AB631="",0,IFERROR(IF(VLOOKUP(AB631,AB$38:AB630,1,0)&gt;0,0,0),1))</f>
        <v>0</v>
      </c>
      <c r="AB631" s="16">
        <f>IF(DATOS!J595=X$39,DATOS!C595,"")</f>
        <v>0</v>
      </c>
    </row>
    <row r="632" spans="26:28">
      <c r="Z632">
        <f t="shared" si="14"/>
        <v>1</v>
      </c>
      <c r="AA632">
        <f>IF(AB632="",0,IFERROR(IF(VLOOKUP(AB632,AB$38:AB631,1,0)&gt;0,0,0),1))</f>
        <v>0</v>
      </c>
      <c r="AB632" s="16">
        <f>IF(DATOS!J596=X$39,DATOS!C596,"")</f>
        <v>0</v>
      </c>
    </row>
    <row r="633" spans="26:28">
      <c r="Z633">
        <f t="shared" si="14"/>
        <v>1</v>
      </c>
      <c r="AA633">
        <f>IF(AB633="",0,IFERROR(IF(VLOOKUP(AB633,AB$38:AB632,1,0)&gt;0,0,0),1))</f>
        <v>0</v>
      </c>
      <c r="AB633" s="16">
        <f>IF(DATOS!J597=X$39,DATOS!C597,"")</f>
        <v>0</v>
      </c>
    </row>
    <row r="634" spans="26:28">
      <c r="Z634">
        <f t="shared" si="14"/>
        <v>1</v>
      </c>
      <c r="AA634">
        <f>IF(AB634="",0,IFERROR(IF(VLOOKUP(AB634,AB$38:AB633,1,0)&gt;0,0,0),1))</f>
        <v>0</v>
      </c>
      <c r="AB634" s="16">
        <f>IF(DATOS!J598=X$39,DATOS!C598,"")</f>
        <v>0</v>
      </c>
    </row>
    <row r="635" spans="26:28">
      <c r="Z635">
        <f t="shared" si="14"/>
        <v>1</v>
      </c>
      <c r="AA635">
        <f>IF(AB635="",0,IFERROR(IF(VLOOKUP(AB635,AB$38:AB634,1,0)&gt;0,0,0),1))</f>
        <v>0</v>
      </c>
      <c r="AB635" s="16">
        <f>IF(DATOS!J599=X$39,DATOS!C599,"")</f>
        <v>0</v>
      </c>
    </row>
    <row r="636" spans="26:28">
      <c r="Z636">
        <f t="shared" si="14"/>
        <v>1</v>
      </c>
      <c r="AA636">
        <f>IF(AB636="",0,IFERROR(IF(VLOOKUP(AB636,AB$38:AB635,1,0)&gt;0,0,0),1))</f>
        <v>0</v>
      </c>
      <c r="AB636" s="16">
        <f>IF(DATOS!J600=X$39,DATOS!C600,"")</f>
        <v>0</v>
      </c>
    </row>
    <row r="637" spans="26:28">
      <c r="Z637">
        <f t="shared" si="14"/>
        <v>1</v>
      </c>
      <c r="AA637">
        <f>IF(AB637="",0,IFERROR(IF(VLOOKUP(AB637,AB$38:AB636,1,0)&gt;0,0,0),1))</f>
        <v>0</v>
      </c>
      <c r="AB637" s="16">
        <f>IF(DATOS!J601=X$39,DATOS!C601,"")</f>
        <v>0</v>
      </c>
    </row>
    <row r="638" spans="26:28">
      <c r="Z638">
        <f t="shared" si="14"/>
        <v>1</v>
      </c>
      <c r="AA638">
        <f>IF(AB638="",0,IFERROR(IF(VLOOKUP(AB638,AB$38:AB637,1,0)&gt;0,0,0),1))</f>
        <v>0</v>
      </c>
      <c r="AB638" s="16">
        <f>IF(DATOS!J602=X$39,DATOS!C602,"")</f>
        <v>0</v>
      </c>
    </row>
    <row r="639" spans="26:28">
      <c r="Z639">
        <f t="shared" si="14"/>
        <v>1</v>
      </c>
      <c r="AA639">
        <f>IF(AB639="",0,IFERROR(IF(VLOOKUP(AB639,AB$38:AB638,1,0)&gt;0,0,0),1))</f>
        <v>0</v>
      </c>
      <c r="AB639" s="16">
        <f>IF(DATOS!J603=X$39,DATOS!C603,"")</f>
        <v>0</v>
      </c>
    </row>
    <row r="640" spans="26:28">
      <c r="Z640">
        <f t="shared" si="14"/>
        <v>1</v>
      </c>
      <c r="AA640">
        <f>IF(AB640="",0,IFERROR(IF(VLOOKUP(AB640,AB$38:AB639,1,0)&gt;0,0,0),1))</f>
        <v>0</v>
      </c>
      <c r="AB640" s="16">
        <f>IF(DATOS!J604=X$39,DATOS!C604,"")</f>
        <v>0</v>
      </c>
    </row>
    <row r="641" spans="26:28">
      <c r="Z641">
        <f t="shared" si="14"/>
        <v>1</v>
      </c>
      <c r="AA641">
        <f>IF(AB641="",0,IFERROR(IF(VLOOKUP(AB641,AB$38:AB640,1,0)&gt;0,0,0),1))</f>
        <v>0</v>
      </c>
      <c r="AB641" s="16">
        <f>IF(DATOS!J605=X$39,DATOS!C605,"")</f>
        <v>0</v>
      </c>
    </row>
    <row r="642" spans="26:28">
      <c r="Z642">
        <f t="shared" si="14"/>
        <v>1</v>
      </c>
      <c r="AA642">
        <f>IF(AB642="",0,IFERROR(IF(VLOOKUP(AB642,AB$38:AB641,1,0)&gt;0,0,0),1))</f>
        <v>0</v>
      </c>
      <c r="AB642" s="16">
        <f>IF(DATOS!J606=X$39,DATOS!C606,"")</f>
        <v>0</v>
      </c>
    </row>
    <row r="643" spans="26:28">
      <c r="Z643">
        <f t="shared" si="14"/>
        <v>1</v>
      </c>
      <c r="AA643">
        <f>IF(AB643="",0,IFERROR(IF(VLOOKUP(AB643,AB$38:AB642,1,0)&gt;0,0,0),1))</f>
        <v>0</v>
      </c>
      <c r="AB643" s="16">
        <f>IF(DATOS!J607=X$39,DATOS!C607,"")</f>
        <v>0</v>
      </c>
    </row>
    <row r="644" spans="26:28">
      <c r="Z644">
        <f t="shared" si="14"/>
        <v>1</v>
      </c>
      <c r="AA644">
        <f>IF(AB644="",0,IFERROR(IF(VLOOKUP(AB644,AB$38:AB643,1,0)&gt;0,0,0),1))</f>
        <v>0</v>
      </c>
      <c r="AB644" s="16">
        <f>IF(DATOS!J608=X$39,DATOS!C608,"")</f>
        <v>0</v>
      </c>
    </row>
    <row r="645" spans="26:28">
      <c r="Z645">
        <f t="shared" si="14"/>
        <v>1</v>
      </c>
      <c r="AA645">
        <f>IF(AB645="",0,IFERROR(IF(VLOOKUP(AB645,AB$38:AB644,1,0)&gt;0,0,0),1))</f>
        <v>0</v>
      </c>
      <c r="AB645" s="16">
        <f>IF(DATOS!J609=X$39,DATOS!C609,"")</f>
        <v>0</v>
      </c>
    </row>
    <row r="646" spans="26:28">
      <c r="Z646">
        <f t="shared" si="14"/>
        <v>1</v>
      </c>
      <c r="AA646">
        <f>IF(AB646="",0,IFERROR(IF(VLOOKUP(AB646,AB$38:AB645,1,0)&gt;0,0,0),1))</f>
        <v>0</v>
      </c>
      <c r="AB646" s="16">
        <f>IF(DATOS!J610=X$39,DATOS!C610,"")</f>
        <v>0</v>
      </c>
    </row>
    <row r="647" spans="26:28">
      <c r="Z647">
        <f t="shared" si="14"/>
        <v>1</v>
      </c>
      <c r="AA647">
        <f>IF(AB647="",0,IFERROR(IF(VLOOKUP(AB647,AB$38:AB646,1,0)&gt;0,0,0),1))</f>
        <v>0</v>
      </c>
      <c r="AB647" s="16">
        <f>IF(DATOS!J611=X$39,DATOS!C611,"")</f>
        <v>0</v>
      </c>
    </row>
    <row r="648" spans="26:28">
      <c r="Z648">
        <f t="shared" si="14"/>
        <v>1</v>
      </c>
      <c r="AA648">
        <f>IF(AB648="",0,IFERROR(IF(VLOOKUP(AB648,AB$38:AB647,1,0)&gt;0,0,0),1))</f>
        <v>0</v>
      </c>
      <c r="AB648" s="16">
        <f>IF(DATOS!J612=X$39,DATOS!C612,"")</f>
        <v>0</v>
      </c>
    </row>
    <row r="649" spans="26:28">
      <c r="Z649">
        <f t="shared" si="14"/>
        <v>1</v>
      </c>
      <c r="AA649">
        <f>IF(AB649="",0,IFERROR(IF(VLOOKUP(AB649,AB$38:AB648,1,0)&gt;0,0,0),1))</f>
        <v>0</v>
      </c>
      <c r="AB649" s="16">
        <f>IF(DATOS!J613=X$39,DATOS!C613,"")</f>
        <v>0</v>
      </c>
    </row>
    <row r="650" spans="26:28">
      <c r="Z650">
        <f t="shared" si="14"/>
        <v>1</v>
      </c>
      <c r="AA650">
        <f>IF(AB650="",0,IFERROR(IF(VLOOKUP(AB650,AB$38:AB649,1,0)&gt;0,0,0),1))</f>
        <v>0</v>
      </c>
      <c r="AB650" s="16">
        <f>IF(DATOS!J614=X$39,DATOS!C614,"")</f>
        <v>0</v>
      </c>
    </row>
    <row r="651" spans="26:28">
      <c r="Z651">
        <f t="shared" si="14"/>
        <v>1</v>
      </c>
      <c r="AA651">
        <f>IF(AB651="",0,IFERROR(IF(VLOOKUP(AB651,AB$38:AB650,1,0)&gt;0,0,0),1))</f>
        <v>0</v>
      </c>
      <c r="AB651" s="16">
        <f>IF(DATOS!J615=X$39,DATOS!C615,"")</f>
        <v>0</v>
      </c>
    </row>
    <row r="652" spans="26:28">
      <c r="Z652">
        <f t="shared" si="14"/>
        <v>1</v>
      </c>
      <c r="AA652">
        <f>IF(AB652="",0,IFERROR(IF(VLOOKUP(AB652,AB$38:AB651,1,0)&gt;0,0,0),1))</f>
        <v>0</v>
      </c>
      <c r="AB652" s="16">
        <f>IF(DATOS!J616=X$39,DATOS!C616,"")</f>
        <v>0</v>
      </c>
    </row>
    <row r="653" spans="26:28">
      <c r="Z653">
        <f t="shared" si="14"/>
        <v>1</v>
      </c>
      <c r="AA653">
        <f>IF(AB653="",0,IFERROR(IF(VLOOKUP(AB653,AB$38:AB652,1,0)&gt;0,0,0),1))</f>
        <v>0</v>
      </c>
      <c r="AB653" s="16">
        <f>IF(DATOS!J617=X$39,DATOS!C617,"")</f>
        <v>0</v>
      </c>
    </row>
    <row r="654" spans="26:28">
      <c r="Z654">
        <f t="shared" si="14"/>
        <v>1</v>
      </c>
      <c r="AA654">
        <f>IF(AB654="",0,IFERROR(IF(VLOOKUP(AB654,AB$38:AB653,1,0)&gt;0,0,0),1))</f>
        <v>0</v>
      </c>
      <c r="AB654" s="16">
        <f>IF(DATOS!J618=X$39,DATOS!C618,"")</f>
        <v>0</v>
      </c>
    </row>
    <row r="655" spans="26:28">
      <c r="Z655">
        <f t="shared" si="14"/>
        <v>1</v>
      </c>
      <c r="AA655">
        <f>IF(AB655="",0,IFERROR(IF(VLOOKUP(AB655,AB$38:AB654,1,0)&gt;0,0,0),1))</f>
        <v>0</v>
      </c>
      <c r="AB655" s="16">
        <f>IF(DATOS!J619=X$39,DATOS!C619,"")</f>
        <v>0</v>
      </c>
    </row>
    <row r="656" spans="26:28">
      <c r="Z656">
        <f t="shared" si="14"/>
        <v>1</v>
      </c>
      <c r="AA656">
        <f>IF(AB656="",0,IFERROR(IF(VLOOKUP(AB656,AB$38:AB655,1,0)&gt;0,0,0),1))</f>
        <v>0</v>
      </c>
      <c r="AB656" s="16">
        <f>IF(DATOS!J620=X$39,DATOS!C620,"")</f>
        <v>0</v>
      </c>
    </row>
    <row r="657" spans="26:28">
      <c r="Z657">
        <f t="shared" si="14"/>
        <v>1</v>
      </c>
      <c r="AA657">
        <f>IF(AB657="",0,IFERROR(IF(VLOOKUP(AB657,AB$38:AB656,1,0)&gt;0,0,0),1))</f>
        <v>0</v>
      </c>
      <c r="AB657" s="16">
        <f>IF(DATOS!J621=X$39,DATOS!C621,"")</f>
        <v>0</v>
      </c>
    </row>
    <row r="658" spans="26:28">
      <c r="Z658">
        <f t="shared" si="14"/>
        <v>1</v>
      </c>
      <c r="AA658">
        <f>IF(AB658="",0,IFERROR(IF(VLOOKUP(AB658,AB$38:AB657,1,0)&gt;0,0,0),1))</f>
        <v>0</v>
      </c>
      <c r="AB658" s="16">
        <f>IF(DATOS!J622=X$39,DATOS!C622,"")</f>
        <v>0</v>
      </c>
    </row>
    <row r="659" spans="26:28">
      <c r="Z659">
        <f t="shared" si="14"/>
        <v>1</v>
      </c>
      <c r="AA659">
        <f>IF(AB659="",0,IFERROR(IF(VLOOKUP(AB659,AB$38:AB658,1,0)&gt;0,0,0),1))</f>
        <v>0</v>
      </c>
      <c r="AB659" s="16">
        <f>IF(DATOS!J623=X$39,DATOS!C623,"")</f>
        <v>0</v>
      </c>
    </row>
    <row r="660" spans="26:28">
      <c r="Z660">
        <f t="shared" si="14"/>
        <v>1</v>
      </c>
      <c r="AA660">
        <f>IF(AB660="",0,IFERROR(IF(VLOOKUP(AB660,AB$38:AB659,1,0)&gt;0,0,0),1))</f>
        <v>0</v>
      </c>
      <c r="AB660" s="16">
        <f>IF(DATOS!J624=X$39,DATOS!C624,"")</f>
        <v>0</v>
      </c>
    </row>
    <row r="661" spans="26:28">
      <c r="Z661">
        <f t="shared" si="14"/>
        <v>1</v>
      </c>
      <c r="AA661">
        <f>IF(AB661="",0,IFERROR(IF(VLOOKUP(AB661,AB$38:AB660,1,0)&gt;0,0,0),1))</f>
        <v>0</v>
      </c>
      <c r="AB661" s="16">
        <f>IF(DATOS!J625=X$39,DATOS!C625,"")</f>
        <v>0</v>
      </c>
    </row>
    <row r="662" spans="26:28">
      <c r="Z662">
        <f t="shared" si="14"/>
        <v>1</v>
      </c>
      <c r="AA662">
        <f>IF(AB662="",0,IFERROR(IF(VLOOKUP(AB662,AB$38:AB661,1,0)&gt;0,0,0),1))</f>
        <v>0</v>
      </c>
      <c r="AB662" s="16">
        <f>IF(DATOS!J626=X$39,DATOS!C626,"")</f>
        <v>0</v>
      </c>
    </row>
    <row r="663" spans="26:28">
      <c r="Z663">
        <f t="shared" si="14"/>
        <v>1</v>
      </c>
      <c r="AA663">
        <f>IF(AB663="",0,IFERROR(IF(VLOOKUP(AB663,AB$38:AB662,1,0)&gt;0,0,0),1))</f>
        <v>0</v>
      </c>
      <c r="AB663" s="16">
        <f>IF(DATOS!J627=X$39,DATOS!C627,"")</f>
        <v>0</v>
      </c>
    </row>
    <row r="664" spans="26:28">
      <c r="Z664">
        <f t="shared" si="14"/>
        <v>1</v>
      </c>
      <c r="AA664">
        <f>IF(AB664="",0,IFERROR(IF(VLOOKUP(AB664,AB$38:AB663,1,0)&gt;0,0,0),1))</f>
        <v>0</v>
      </c>
      <c r="AB664" s="16">
        <f>IF(DATOS!J628=X$39,DATOS!C628,"")</f>
        <v>0</v>
      </c>
    </row>
    <row r="665" spans="26:28">
      <c r="Z665">
        <f t="shared" si="14"/>
        <v>1</v>
      </c>
      <c r="AA665">
        <f>IF(AB665="",0,IFERROR(IF(VLOOKUP(AB665,AB$38:AB664,1,0)&gt;0,0,0),1))</f>
        <v>0</v>
      </c>
      <c r="AB665" s="16">
        <f>IF(DATOS!J629=X$39,DATOS!C629,"")</f>
        <v>0</v>
      </c>
    </row>
    <row r="666" spans="26:28">
      <c r="Z666">
        <f t="shared" si="14"/>
        <v>1</v>
      </c>
      <c r="AA666">
        <f>IF(AB666="",0,IFERROR(IF(VLOOKUP(AB666,AB$38:AB665,1,0)&gt;0,0,0),1))</f>
        <v>0</v>
      </c>
      <c r="AB666" s="16">
        <f>IF(DATOS!J630=X$39,DATOS!C630,"")</f>
        <v>0</v>
      </c>
    </row>
    <row r="667" spans="26:28">
      <c r="Z667">
        <f t="shared" si="14"/>
        <v>1</v>
      </c>
      <c r="AA667">
        <f>IF(AB667="",0,IFERROR(IF(VLOOKUP(AB667,AB$38:AB666,1,0)&gt;0,0,0),1))</f>
        <v>0</v>
      </c>
      <c r="AB667" s="16">
        <f>IF(DATOS!J631=X$39,DATOS!C631,"")</f>
        <v>0</v>
      </c>
    </row>
    <row r="668" spans="26:28">
      <c r="Z668">
        <f t="shared" si="14"/>
        <v>1</v>
      </c>
      <c r="AA668">
        <f>IF(AB668="",0,IFERROR(IF(VLOOKUP(AB668,AB$38:AB667,1,0)&gt;0,0,0),1))</f>
        <v>0</v>
      </c>
      <c r="AB668" s="16">
        <f>IF(DATOS!J632=X$39,DATOS!C632,"")</f>
        <v>0</v>
      </c>
    </row>
    <row r="669" spans="26:28">
      <c r="Z669">
        <f t="shared" si="14"/>
        <v>1</v>
      </c>
      <c r="AA669">
        <f>IF(AB669="",0,IFERROR(IF(VLOOKUP(AB669,AB$38:AB668,1,0)&gt;0,0,0),1))</f>
        <v>0</v>
      </c>
      <c r="AB669" s="16">
        <f>IF(DATOS!J633=X$39,DATOS!C633,"")</f>
        <v>0</v>
      </c>
    </row>
    <row r="670" spans="26:28">
      <c r="Z670">
        <f t="shared" si="14"/>
        <v>1</v>
      </c>
      <c r="AA670">
        <f>IF(AB670="",0,IFERROR(IF(VLOOKUP(AB670,AB$38:AB669,1,0)&gt;0,0,0),1))</f>
        <v>0</v>
      </c>
      <c r="AB670" s="16">
        <f>IF(DATOS!J634=X$39,DATOS!C634,"")</f>
        <v>0</v>
      </c>
    </row>
    <row r="671" spans="26:28">
      <c r="Z671">
        <f t="shared" si="14"/>
        <v>1</v>
      </c>
      <c r="AA671">
        <f>IF(AB671="",0,IFERROR(IF(VLOOKUP(AB671,AB$38:AB670,1,0)&gt;0,0,0),1))</f>
        <v>0</v>
      </c>
      <c r="AB671" s="16">
        <f>IF(DATOS!J635=X$39,DATOS!C635,"")</f>
        <v>0</v>
      </c>
    </row>
    <row r="672" spans="26:28">
      <c r="Z672">
        <f t="shared" si="14"/>
        <v>1</v>
      </c>
      <c r="AA672">
        <f>IF(AB672="",0,IFERROR(IF(VLOOKUP(AB672,AB$38:AB671,1,0)&gt;0,0,0),1))</f>
        <v>0</v>
      </c>
      <c r="AB672" s="16">
        <f>IF(DATOS!J636=X$39,DATOS!C636,"")</f>
        <v>0</v>
      </c>
    </row>
    <row r="673" spans="26:28">
      <c r="Z673">
        <f t="shared" si="14"/>
        <v>1</v>
      </c>
      <c r="AA673">
        <f>IF(AB673="",0,IFERROR(IF(VLOOKUP(AB673,AB$38:AB672,1,0)&gt;0,0,0),1))</f>
        <v>0</v>
      </c>
      <c r="AB673" s="16">
        <f>IF(DATOS!J637=X$39,DATOS!C637,"")</f>
        <v>0</v>
      </c>
    </row>
    <row r="674" spans="26:28">
      <c r="Z674">
        <f t="shared" si="14"/>
        <v>1</v>
      </c>
      <c r="AA674">
        <f>IF(AB674="",0,IFERROR(IF(VLOOKUP(AB674,AB$38:AB673,1,0)&gt;0,0,0),1))</f>
        <v>0</v>
      </c>
      <c r="AB674" s="16">
        <f>IF(DATOS!J638=X$39,DATOS!C638,"")</f>
        <v>0</v>
      </c>
    </row>
    <row r="675" spans="26:28">
      <c r="Z675">
        <f t="shared" si="14"/>
        <v>1</v>
      </c>
      <c r="AA675">
        <f>IF(AB675="",0,IFERROR(IF(VLOOKUP(AB675,AB$38:AB674,1,0)&gt;0,0,0),1))</f>
        <v>0</v>
      </c>
      <c r="AB675" s="16">
        <f>IF(DATOS!J639=X$39,DATOS!C639,"")</f>
        <v>0</v>
      </c>
    </row>
    <row r="676" spans="26:28">
      <c r="Z676">
        <f t="shared" si="14"/>
        <v>1</v>
      </c>
      <c r="AA676">
        <f>IF(AB676="",0,IFERROR(IF(VLOOKUP(AB676,AB$38:AB675,1,0)&gt;0,0,0),1))</f>
        <v>0</v>
      </c>
      <c r="AB676" s="16">
        <f>IF(DATOS!J640=X$39,DATOS!C640,"")</f>
        <v>0</v>
      </c>
    </row>
    <row r="677" spans="26:28">
      <c r="Z677">
        <f t="shared" si="14"/>
        <v>1</v>
      </c>
      <c r="AA677">
        <f>IF(AB677="",0,IFERROR(IF(VLOOKUP(AB677,AB$38:AB676,1,0)&gt;0,0,0),1))</f>
        <v>0</v>
      </c>
      <c r="AB677" s="16">
        <f>IF(DATOS!J641=X$39,DATOS!C641,"")</f>
        <v>0</v>
      </c>
    </row>
    <row r="678" spans="26:28">
      <c r="Z678">
        <f t="shared" ref="Z678:Z741" si="15">Z677+AA678</f>
        <v>1</v>
      </c>
      <c r="AA678">
        <f>IF(AB678="",0,IFERROR(IF(VLOOKUP(AB678,AB$38:AB677,1,0)&gt;0,0,0),1))</f>
        <v>0</v>
      </c>
      <c r="AB678" s="16">
        <f>IF(DATOS!J642=X$39,DATOS!C642,"")</f>
        <v>0</v>
      </c>
    </row>
    <row r="679" spans="26:28">
      <c r="Z679">
        <f t="shared" si="15"/>
        <v>1</v>
      </c>
      <c r="AA679">
        <f>IF(AB679="",0,IFERROR(IF(VLOOKUP(AB679,AB$38:AB678,1,0)&gt;0,0,0),1))</f>
        <v>0</v>
      </c>
      <c r="AB679" s="16">
        <f>IF(DATOS!J643=X$39,DATOS!C643,"")</f>
        <v>0</v>
      </c>
    </row>
    <row r="680" spans="26:28">
      <c r="Z680">
        <f t="shared" si="15"/>
        <v>1</v>
      </c>
      <c r="AA680">
        <f>IF(AB680="",0,IFERROR(IF(VLOOKUP(AB680,AB$38:AB679,1,0)&gt;0,0,0),1))</f>
        <v>0</v>
      </c>
      <c r="AB680" s="16">
        <f>IF(DATOS!J644=X$39,DATOS!C644,"")</f>
        <v>0</v>
      </c>
    </row>
    <row r="681" spans="26:28">
      <c r="Z681">
        <f t="shared" si="15"/>
        <v>1</v>
      </c>
      <c r="AA681">
        <f>IF(AB681="",0,IFERROR(IF(VLOOKUP(AB681,AB$38:AB680,1,0)&gt;0,0,0),1))</f>
        <v>0</v>
      </c>
      <c r="AB681" s="16">
        <f>IF(DATOS!J645=X$39,DATOS!C645,"")</f>
        <v>0</v>
      </c>
    </row>
    <row r="682" spans="26:28">
      <c r="Z682">
        <f t="shared" si="15"/>
        <v>1</v>
      </c>
      <c r="AA682">
        <f>IF(AB682="",0,IFERROR(IF(VLOOKUP(AB682,AB$38:AB681,1,0)&gt;0,0,0),1))</f>
        <v>0</v>
      </c>
      <c r="AB682" s="16">
        <f>IF(DATOS!J646=X$39,DATOS!C646,"")</f>
        <v>0</v>
      </c>
    </row>
    <row r="683" spans="26:28">
      <c r="Z683">
        <f t="shared" si="15"/>
        <v>1</v>
      </c>
      <c r="AA683">
        <f>IF(AB683="",0,IFERROR(IF(VLOOKUP(AB683,AB$38:AB682,1,0)&gt;0,0,0),1))</f>
        <v>0</v>
      </c>
      <c r="AB683" s="16">
        <f>IF(DATOS!J647=X$39,DATOS!C647,"")</f>
        <v>0</v>
      </c>
    </row>
    <row r="684" spans="26:28">
      <c r="Z684">
        <f t="shared" si="15"/>
        <v>1</v>
      </c>
      <c r="AA684">
        <f>IF(AB684="",0,IFERROR(IF(VLOOKUP(AB684,AB$38:AB683,1,0)&gt;0,0,0),1))</f>
        <v>0</v>
      </c>
      <c r="AB684" s="16">
        <f>IF(DATOS!J648=X$39,DATOS!C648,"")</f>
        <v>0</v>
      </c>
    </row>
    <row r="685" spans="26:28">
      <c r="Z685">
        <f t="shared" si="15"/>
        <v>1</v>
      </c>
      <c r="AA685">
        <f>IF(AB685="",0,IFERROR(IF(VLOOKUP(AB685,AB$38:AB684,1,0)&gt;0,0,0),1))</f>
        <v>0</v>
      </c>
      <c r="AB685" s="16">
        <f>IF(DATOS!J649=X$39,DATOS!C649,"")</f>
        <v>0</v>
      </c>
    </row>
    <row r="686" spans="26:28">
      <c r="Z686">
        <f t="shared" si="15"/>
        <v>1</v>
      </c>
      <c r="AA686">
        <f>IF(AB686="",0,IFERROR(IF(VLOOKUP(AB686,AB$38:AB685,1,0)&gt;0,0,0),1))</f>
        <v>0</v>
      </c>
      <c r="AB686" s="16">
        <f>IF(DATOS!J650=X$39,DATOS!C650,"")</f>
        <v>0</v>
      </c>
    </row>
    <row r="687" spans="26:28">
      <c r="Z687">
        <f t="shared" si="15"/>
        <v>1</v>
      </c>
      <c r="AA687">
        <f>IF(AB687="",0,IFERROR(IF(VLOOKUP(AB687,AB$38:AB686,1,0)&gt;0,0,0),1))</f>
        <v>0</v>
      </c>
      <c r="AB687" s="16">
        <f>IF(DATOS!J651=X$39,DATOS!C651,"")</f>
        <v>0</v>
      </c>
    </row>
    <row r="688" spans="26:28">
      <c r="Z688">
        <f t="shared" si="15"/>
        <v>1</v>
      </c>
      <c r="AA688">
        <f>IF(AB688="",0,IFERROR(IF(VLOOKUP(AB688,AB$38:AB687,1,0)&gt;0,0,0),1))</f>
        <v>0</v>
      </c>
      <c r="AB688" s="16">
        <f>IF(DATOS!J652=X$39,DATOS!C652,"")</f>
        <v>0</v>
      </c>
    </row>
    <row r="689" spans="26:28">
      <c r="Z689">
        <f t="shared" si="15"/>
        <v>1</v>
      </c>
      <c r="AA689">
        <f>IF(AB689="",0,IFERROR(IF(VLOOKUP(AB689,AB$38:AB688,1,0)&gt;0,0,0),1))</f>
        <v>0</v>
      </c>
      <c r="AB689" s="16">
        <f>IF(DATOS!J653=X$39,DATOS!C653,"")</f>
        <v>0</v>
      </c>
    </row>
    <row r="690" spans="26:28">
      <c r="Z690">
        <f t="shared" si="15"/>
        <v>1</v>
      </c>
      <c r="AA690">
        <f>IF(AB690="",0,IFERROR(IF(VLOOKUP(AB690,AB$38:AB689,1,0)&gt;0,0,0),1))</f>
        <v>0</v>
      </c>
      <c r="AB690" s="16">
        <f>IF(DATOS!J654=X$39,DATOS!C654,"")</f>
        <v>0</v>
      </c>
    </row>
    <row r="691" spans="26:28">
      <c r="Z691">
        <f t="shared" si="15"/>
        <v>1</v>
      </c>
      <c r="AA691">
        <f>IF(AB691="",0,IFERROR(IF(VLOOKUP(AB691,AB$38:AB690,1,0)&gt;0,0,0),1))</f>
        <v>0</v>
      </c>
      <c r="AB691" s="16">
        <f>IF(DATOS!J655=X$39,DATOS!C655,"")</f>
        <v>0</v>
      </c>
    </row>
    <row r="692" spans="26:28">
      <c r="Z692">
        <f t="shared" si="15"/>
        <v>1</v>
      </c>
      <c r="AA692">
        <f>IF(AB692="",0,IFERROR(IF(VLOOKUP(AB692,AB$38:AB691,1,0)&gt;0,0,0),1))</f>
        <v>0</v>
      </c>
      <c r="AB692" s="16">
        <f>IF(DATOS!J656=X$39,DATOS!C656,"")</f>
        <v>0</v>
      </c>
    </row>
    <row r="693" spans="26:28">
      <c r="Z693">
        <f t="shared" si="15"/>
        <v>1</v>
      </c>
      <c r="AA693">
        <f>IF(AB693="",0,IFERROR(IF(VLOOKUP(AB693,AB$38:AB692,1,0)&gt;0,0,0),1))</f>
        <v>0</v>
      </c>
      <c r="AB693" s="16">
        <f>IF(DATOS!J657=X$39,DATOS!C657,"")</f>
        <v>0</v>
      </c>
    </row>
    <row r="694" spans="26:28">
      <c r="Z694">
        <f t="shared" si="15"/>
        <v>1</v>
      </c>
      <c r="AA694">
        <f>IF(AB694="",0,IFERROR(IF(VLOOKUP(AB694,AB$38:AB693,1,0)&gt;0,0,0),1))</f>
        <v>0</v>
      </c>
      <c r="AB694" s="16">
        <f>IF(DATOS!J658=X$39,DATOS!C658,"")</f>
        <v>0</v>
      </c>
    </row>
    <row r="695" spans="26:28">
      <c r="Z695">
        <f t="shared" si="15"/>
        <v>1</v>
      </c>
      <c r="AA695">
        <f>IF(AB695="",0,IFERROR(IF(VLOOKUP(AB695,AB$38:AB694,1,0)&gt;0,0,0),1))</f>
        <v>0</v>
      </c>
      <c r="AB695" s="16">
        <f>IF(DATOS!J659=X$39,DATOS!C659,"")</f>
        <v>0</v>
      </c>
    </row>
    <row r="696" spans="26:28">
      <c r="Z696">
        <f t="shared" si="15"/>
        <v>1</v>
      </c>
      <c r="AA696">
        <f>IF(AB696="",0,IFERROR(IF(VLOOKUP(AB696,AB$38:AB695,1,0)&gt;0,0,0),1))</f>
        <v>0</v>
      </c>
      <c r="AB696" s="16">
        <f>IF(DATOS!J660=X$39,DATOS!C660,"")</f>
        <v>0</v>
      </c>
    </row>
    <row r="697" spans="26:28">
      <c r="Z697">
        <f t="shared" si="15"/>
        <v>1</v>
      </c>
      <c r="AA697">
        <f>IF(AB697="",0,IFERROR(IF(VLOOKUP(AB697,AB$38:AB696,1,0)&gt;0,0,0),1))</f>
        <v>0</v>
      </c>
      <c r="AB697" s="16">
        <f>IF(DATOS!J661=X$39,DATOS!C661,"")</f>
        <v>0</v>
      </c>
    </row>
    <row r="698" spans="26:28">
      <c r="Z698">
        <f t="shared" si="15"/>
        <v>1</v>
      </c>
      <c r="AA698">
        <f>IF(AB698="",0,IFERROR(IF(VLOOKUP(AB698,AB$38:AB697,1,0)&gt;0,0,0),1))</f>
        <v>0</v>
      </c>
      <c r="AB698" s="16">
        <f>IF(DATOS!J662=X$39,DATOS!C662,"")</f>
        <v>0</v>
      </c>
    </row>
    <row r="699" spans="26:28">
      <c r="Z699">
        <f t="shared" si="15"/>
        <v>1</v>
      </c>
      <c r="AA699">
        <f>IF(AB699="",0,IFERROR(IF(VLOOKUP(AB699,AB$38:AB698,1,0)&gt;0,0,0),1))</f>
        <v>0</v>
      </c>
      <c r="AB699" s="16">
        <f>IF(DATOS!J663=X$39,DATOS!C663,"")</f>
        <v>0</v>
      </c>
    </row>
    <row r="700" spans="26:28">
      <c r="Z700">
        <f t="shared" si="15"/>
        <v>1</v>
      </c>
      <c r="AA700">
        <f>IF(AB700="",0,IFERROR(IF(VLOOKUP(AB700,AB$38:AB699,1,0)&gt;0,0,0),1))</f>
        <v>0</v>
      </c>
      <c r="AB700" s="16">
        <f>IF(DATOS!J664=X$39,DATOS!C664,"")</f>
        <v>0</v>
      </c>
    </row>
    <row r="701" spans="26:28">
      <c r="Z701">
        <f t="shared" si="15"/>
        <v>1</v>
      </c>
      <c r="AA701">
        <f>IF(AB701="",0,IFERROR(IF(VLOOKUP(AB701,AB$38:AB700,1,0)&gt;0,0,0),1))</f>
        <v>0</v>
      </c>
      <c r="AB701" s="16">
        <f>IF(DATOS!J665=X$39,DATOS!C665,"")</f>
        <v>0</v>
      </c>
    </row>
    <row r="702" spans="26:28">
      <c r="Z702">
        <f t="shared" si="15"/>
        <v>1</v>
      </c>
      <c r="AA702">
        <f>IF(AB702="",0,IFERROR(IF(VLOOKUP(AB702,AB$38:AB701,1,0)&gt;0,0,0),1))</f>
        <v>0</v>
      </c>
      <c r="AB702" s="16">
        <f>IF(DATOS!J666=X$39,DATOS!C666,"")</f>
        <v>0</v>
      </c>
    </row>
    <row r="703" spans="26:28">
      <c r="Z703">
        <f t="shared" si="15"/>
        <v>1</v>
      </c>
      <c r="AA703">
        <f>IF(AB703="",0,IFERROR(IF(VLOOKUP(AB703,AB$38:AB702,1,0)&gt;0,0,0),1))</f>
        <v>0</v>
      </c>
      <c r="AB703" s="16">
        <f>IF(DATOS!J667=X$39,DATOS!C667,"")</f>
        <v>0</v>
      </c>
    </row>
    <row r="704" spans="26:28">
      <c r="Z704">
        <f t="shared" si="15"/>
        <v>1</v>
      </c>
      <c r="AA704">
        <f>IF(AB704="",0,IFERROR(IF(VLOOKUP(AB704,AB$38:AB703,1,0)&gt;0,0,0),1))</f>
        <v>0</v>
      </c>
      <c r="AB704" s="16">
        <f>IF(DATOS!J668=X$39,DATOS!C668,"")</f>
        <v>0</v>
      </c>
    </row>
    <row r="705" spans="26:28">
      <c r="Z705">
        <f t="shared" si="15"/>
        <v>1</v>
      </c>
      <c r="AA705">
        <f>IF(AB705="",0,IFERROR(IF(VLOOKUP(AB705,AB$38:AB704,1,0)&gt;0,0,0),1))</f>
        <v>0</v>
      </c>
      <c r="AB705" s="16">
        <f>IF(DATOS!J669=X$39,DATOS!C669,"")</f>
        <v>0</v>
      </c>
    </row>
    <row r="706" spans="26:28">
      <c r="Z706">
        <f t="shared" si="15"/>
        <v>1</v>
      </c>
      <c r="AA706">
        <f>IF(AB706="",0,IFERROR(IF(VLOOKUP(AB706,AB$38:AB705,1,0)&gt;0,0,0),1))</f>
        <v>0</v>
      </c>
      <c r="AB706" s="16">
        <f>IF(DATOS!J670=X$39,DATOS!C670,"")</f>
        <v>0</v>
      </c>
    </row>
    <row r="707" spans="26:28">
      <c r="Z707">
        <f t="shared" si="15"/>
        <v>1</v>
      </c>
      <c r="AA707">
        <f>IF(AB707="",0,IFERROR(IF(VLOOKUP(AB707,AB$38:AB706,1,0)&gt;0,0,0),1))</f>
        <v>0</v>
      </c>
      <c r="AB707" s="16">
        <f>IF(DATOS!J671=X$39,DATOS!C671,"")</f>
        <v>0</v>
      </c>
    </row>
    <row r="708" spans="26:28">
      <c r="Z708">
        <f t="shared" si="15"/>
        <v>1</v>
      </c>
      <c r="AA708">
        <f>IF(AB708="",0,IFERROR(IF(VLOOKUP(AB708,AB$38:AB707,1,0)&gt;0,0,0),1))</f>
        <v>0</v>
      </c>
      <c r="AB708" s="16">
        <f>IF(DATOS!J672=X$39,DATOS!C672,"")</f>
        <v>0</v>
      </c>
    </row>
    <row r="709" spans="26:28">
      <c r="Z709">
        <f t="shared" si="15"/>
        <v>1</v>
      </c>
      <c r="AA709">
        <f>IF(AB709="",0,IFERROR(IF(VLOOKUP(AB709,AB$38:AB708,1,0)&gt;0,0,0),1))</f>
        <v>0</v>
      </c>
      <c r="AB709" s="16">
        <f>IF(DATOS!J673=X$39,DATOS!C673,"")</f>
        <v>0</v>
      </c>
    </row>
    <row r="710" spans="26:28">
      <c r="Z710">
        <f t="shared" si="15"/>
        <v>1</v>
      </c>
      <c r="AA710">
        <f>IF(AB710="",0,IFERROR(IF(VLOOKUP(AB710,AB$38:AB709,1,0)&gt;0,0,0),1))</f>
        <v>0</v>
      </c>
      <c r="AB710" s="16">
        <f>IF(DATOS!J674=X$39,DATOS!C674,"")</f>
        <v>0</v>
      </c>
    </row>
    <row r="711" spans="26:28">
      <c r="Z711">
        <f t="shared" si="15"/>
        <v>1</v>
      </c>
      <c r="AA711">
        <f>IF(AB711="",0,IFERROR(IF(VLOOKUP(AB711,AB$38:AB710,1,0)&gt;0,0,0),1))</f>
        <v>0</v>
      </c>
      <c r="AB711" s="16">
        <f>IF(DATOS!J675=X$39,DATOS!C675,"")</f>
        <v>0</v>
      </c>
    </row>
    <row r="712" spans="26:28">
      <c r="Z712">
        <f t="shared" si="15"/>
        <v>1</v>
      </c>
      <c r="AA712">
        <f>IF(AB712="",0,IFERROR(IF(VLOOKUP(AB712,AB$38:AB711,1,0)&gt;0,0,0),1))</f>
        <v>0</v>
      </c>
      <c r="AB712" s="16">
        <f>IF(DATOS!J676=X$39,DATOS!C676,"")</f>
        <v>0</v>
      </c>
    </row>
    <row r="713" spans="26:28">
      <c r="Z713">
        <f t="shared" si="15"/>
        <v>1</v>
      </c>
      <c r="AA713">
        <f>IF(AB713="",0,IFERROR(IF(VLOOKUP(AB713,AB$38:AB712,1,0)&gt;0,0,0),1))</f>
        <v>0</v>
      </c>
      <c r="AB713" s="16">
        <f>IF(DATOS!J677=X$39,DATOS!C677,"")</f>
        <v>0</v>
      </c>
    </row>
    <row r="714" spans="26:28">
      <c r="Z714">
        <f t="shared" si="15"/>
        <v>1</v>
      </c>
      <c r="AA714">
        <f>IF(AB714="",0,IFERROR(IF(VLOOKUP(AB714,AB$38:AB713,1,0)&gt;0,0,0),1))</f>
        <v>0</v>
      </c>
      <c r="AB714" s="16">
        <f>IF(DATOS!J678=X$39,DATOS!C678,"")</f>
        <v>0</v>
      </c>
    </row>
    <row r="715" spans="26:28">
      <c r="Z715">
        <f t="shared" si="15"/>
        <v>1</v>
      </c>
      <c r="AA715">
        <f>IF(AB715="",0,IFERROR(IF(VLOOKUP(AB715,AB$38:AB714,1,0)&gt;0,0,0),1))</f>
        <v>0</v>
      </c>
      <c r="AB715" s="16">
        <f>IF(DATOS!J679=X$39,DATOS!C679,"")</f>
        <v>0</v>
      </c>
    </row>
    <row r="716" spans="26:28">
      <c r="Z716">
        <f t="shared" si="15"/>
        <v>1</v>
      </c>
      <c r="AA716">
        <f>IF(AB716="",0,IFERROR(IF(VLOOKUP(AB716,AB$38:AB715,1,0)&gt;0,0,0),1))</f>
        <v>0</v>
      </c>
      <c r="AB716" s="16">
        <f>IF(DATOS!J680=X$39,DATOS!C680,"")</f>
        <v>0</v>
      </c>
    </row>
    <row r="717" spans="26:28">
      <c r="Z717">
        <f t="shared" si="15"/>
        <v>1</v>
      </c>
      <c r="AA717">
        <f>IF(AB717="",0,IFERROR(IF(VLOOKUP(AB717,AB$38:AB716,1,0)&gt;0,0,0),1))</f>
        <v>0</v>
      </c>
      <c r="AB717" s="16">
        <f>IF(DATOS!J681=X$39,DATOS!C681,"")</f>
        <v>0</v>
      </c>
    </row>
    <row r="718" spans="26:28">
      <c r="Z718">
        <f t="shared" si="15"/>
        <v>1</v>
      </c>
      <c r="AA718">
        <f>IF(AB718="",0,IFERROR(IF(VLOOKUP(AB718,AB$38:AB717,1,0)&gt;0,0,0),1))</f>
        <v>0</v>
      </c>
      <c r="AB718" s="16">
        <f>IF(DATOS!J682=X$39,DATOS!C682,"")</f>
        <v>0</v>
      </c>
    </row>
    <row r="719" spans="26:28">
      <c r="Z719">
        <f t="shared" si="15"/>
        <v>1</v>
      </c>
      <c r="AA719">
        <f>IF(AB719="",0,IFERROR(IF(VLOOKUP(AB719,AB$38:AB718,1,0)&gt;0,0,0),1))</f>
        <v>0</v>
      </c>
      <c r="AB719" s="16">
        <f>IF(DATOS!J683=X$39,DATOS!C683,"")</f>
        <v>0</v>
      </c>
    </row>
    <row r="720" spans="26:28">
      <c r="Z720">
        <f t="shared" si="15"/>
        <v>1</v>
      </c>
      <c r="AA720">
        <f>IF(AB720="",0,IFERROR(IF(VLOOKUP(AB720,AB$38:AB719,1,0)&gt;0,0,0),1))</f>
        <v>0</v>
      </c>
      <c r="AB720" s="16">
        <f>IF(DATOS!J684=X$39,DATOS!C684,"")</f>
        <v>0</v>
      </c>
    </row>
    <row r="721" spans="26:28">
      <c r="Z721">
        <f t="shared" si="15"/>
        <v>1</v>
      </c>
      <c r="AA721">
        <f>IF(AB721="",0,IFERROR(IF(VLOOKUP(AB721,AB$38:AB720,1,0)&gt;0,0,0),1))</f>
        <v>0</v>
      </c>
      <c r="AB721" s="16">
        <f>IF(DATOS!J685=X$39,DATOS!C685,"")</f>
        <v>0</v>
      </c>
    </row>
    <row r="722" spans="26:28">
      <c r="Z722">
        <f t="shared" si="15"/>
        <v>1</v>
      </c>
      <c r="AA722">
        <f>IF(AB722="",0,IFERROR(IF(VLOOKUP(AB722,AB$38:AB721,1,0)&gt;0,0,0),1))</f>
        <v>0</v>
      </c>
      <c r="AB722" s="16">
        <f>IF(DATOS!J686=X$39,DATOS!C686,"")</f>
        <v>0</v>
      </c>
    </row>
    <row r="723" spans="26:28">
      <c r="Z723">
        <f t="shared" si="15"/>
        <v>1</v>
      </c>
      <c r="AA723">
        <f>IF(AB723="",0,IFERROR(IF(VLOOKUP(AB723,AB$38:AB722,1,0)&gt;0,0,0),1))</f>
        <v>0</v>
      </c>
      <c r="AB723" s="16">
        <f>IF(DATOS!J687=X$39,DATOS!C687,"")</f>
        <v>0</v>
      </c>
    </row>
    <row r="724" spans="26:28">
      <c r="Z724">
        <f t="shared" si="15"/>
        <v>1</v>
      </c>
      <c r="AA724">
        <f>IF(AB724="",0,IFERROR(IF(VLOOKUP(AB724,AB$38:AB723,1,0)&gt;0,0,0),1))</f>
        <v>0</v>
      </c>
      <c r="AB724" s="16">
        <f>IF(DATOS!J688=X$39,DATOS!C688,"")</f>
        <v>0</v>
      </c>
    </row>
    <row r="725" spans="26:28">
      <c r="Z725">
        <f t="shared" si="15"/>
        <v>1</v>
      </c>
      <c r="AA725">
        <f>IF(AB725="",0,IFERROR(IF(VLOOKUP(AB725,AB$38:AB724,1,0)&gt;0,0,0),1))</f>
        <v>0</v>
      </c>
      <c r="AB725" s="16">
        <f>IF(DATOS!J689=X$39,DATOS!C689,"")</f>
        <v>0</v>
      </c>
    </row>
    <row r="726" spans="26:28">
      <c r="Z726">
        <f t="shared" si="15"/>
        <v>1</v>
      </c>
      <c r="AA726">
        <f>IF(AB726="",0,IFERROR(IF(VLOOKUP(AB726,AB$38:AB725,1,0)&gt;0,0,0),1))</f>
        <v>0</v>
      </c>
      <c r="AB726" s="16">
        <f>IF(DATOS!J690=X$39,DATOS!C690,"")</f>
        <v>0</v>
      </c>
    </row>
    <row r="727" spans="26:28">
      <c r="Z727">
        <f t="shared" si="15"/>
        <v>1</v>
      </c>
      <c r="AA727">
        <f>IF(AB727="",0,IFERROR(IF(VLOOKUP(AB727,AB$38:AB726,1,0)&gt;0,0,0),1))</f>
        <v>0</v>
      </c>
      <c r="AB727" s="16">
        <f>IF(DATOS!J691=X$39,DATOS!C691,"")</f>
        <v>0</v>
      </c>
    </row>
    <row r="728" spans="26:28">
      <c r="Z728">
        <f t="shared" si="15"/>
        <v>1</v>
      </c>
      <c r="AA728">
        <f>IF(AB728="",0,IFERROR(IF(VLOOKUP(AB728,AB$38:AB727,1,0)&gt;0,0,0),1))</f>
        <v>0</v>
      </c>
      <c r="AB728" s="16">
        <f>IF(DATOS!J692=X$39,DATOS!C692,"")</f>
        <v>0</v>
      </c>
    </row>
    <row r="729" spans="26:28">
      <c r="Z729">
        <f t="shared" si="15"/>
        <v>1</v>
      </c>
      <c r="AA729">
        <f>IF(AB729="",0,IFERROR(IF(VLOOKUP(AB729,AB$38:AB728,1,0)&gt;0,0,0),1))</f>
        <v>0</v>
      </c>
      <c r="AB729" s="16">
        <f>IF(DATOS!J693=X$39,DATOS!C693,"")</f>
        <v>0</v>
      </c>
    </row>
    <row r="730" spans="26:28">
      <c r="Z730">
        <f t="shared" si="15"/>
        <v>1</v>
      </c>
      <c r="AA730">
        <f>IF(AB730="",0,IFERROR(IF(VLOOKUP(AB730,AB$38:AB729,1,0)&gt;0,0,0),1))</f>
        <v>0</v>
      </c>
      <c r="AB730" s="16">
        <f>IF(DATOS!J694=X$39,DATOS!C694,"")</f>
        <v>0</v>
      </c>
    </row>
    <row r="731" spans="26:28">
      <c r="Z731">
        <f t="shared" si="15"/>
        <v>1</v>
      </c>
      <c r="AA731">
        <f>IF(AB731="",0,IFERROR(IF(VLOOKUP(AB731,AB$38:AB730,1,0)&gt;0,0,0),1))</f>
        <v>0</v>
      </c>
      <c r="AB731" s="16">
        <f>IF(DATOS!J695=X$39,DATOS!C695,"")</f>
        <v>0</v>
      </c>
    </row>
    <row r="732" spans="26:28">
      <c r="Z732">
        <f t="shared" si="15"/>
        <v>1</v>
      </c>
      <c r="AA732">
        <f>IF(AB732="",0,IFERROR(IF(VLOOKUP(AB732,AB$38:AB731,1,0)&gt;0,0,0),1))</f>
        <v>0</v>
      </c>
      <c r="AB732" s="16">
        <f>IF(DATOS!J696=X$39,DATOS!C696,"")</f>
        <v>0</v>
      </c>
    </row>
    <row r="733" spans="26:28">
      <c r="Z733">
        <f t="shared" si="15"/>
        <v>1</v>
      </c>
      <c r="AA733">
        <f>IF(AB733="",0,IFERROR(IF(VLOOKUP(AB733,AB$38:AB732,1,0)&gt;0,0,0),1))</f>
        <v>0</v>
      </c>
      <c r="AB733" s="16">
        <f>IF(DATOS!J697=X$39,DATOS!C697,"")</f>
        <v>0</v>
      </c>
    </row>
    <row r="734" spans="26:28">
      <c r="Z734">
        <f t="shared" si="15"/>
        <v>1</v>
      </c>
      <c r="AA734">
        <f>IF(AB734="",0,IFERROR(IF(VLOOKUP(AB734,AB$38:AB733,1,0)&gt;0,0,0),1))</f>
        <v>0</v>
      </c>
      <c r="AB734" s="16">
        <f>IF(DATOS!J698=X$39,DATOS!C698,"")</f>
        <v>0</v>
      </c>
    </row>
    <row r="735" spans="26:28">
      <c r="Z735">
        <f t="shared" si="15"/>
        <v>1</v>
      </c>
      <c r="AA735">
        <f>IF(AB735="",0,IFERROR(IF(VLOOKUP(AB735,AB$38:AB734,1,0)&gt;0,0,0),1))</f>
        <v>0</v>
      </c>
      <c r="AB735" s="16">
        <f>IF(DATOS!J699=X$39,DATOS!C699,"")</f>
        <v>0</v>
      </c>
    </row>
    <row r="736" spans="26:28">
      <c r="Z736">
        <f t="shared" si="15"/>
        <v>1</v>
      </c>
      <c r="AA736">
        <f>IF(AB736="",0,IFERROR(IF(VLOOKUP(AB736,AB$38:AB735,1,0)&gt;0,0,0),1))</f>
        <v>0</v>
      </c>
      <c r="AB736" s="16">
        <f>IF(DATOS!J700=X$39,DATOS!C700,"")</f>
        <v>0</v>
      </c>
    </row>
    <row r="737" spans="26:28">
      <c r="Z737">
        <f t="shared" si="15"/>
        <v>1</v>
      </c>
      <c r="AA737">
        <f>IF(AB737="",0,IFERROR(IF(VLOOKUP(AB737,AB$38:AB736,1,0)&gt;0,0,0),1))</f>
        <v>0</v>
      </c>
      <c r="AB737" s="16">
        <f>IF(DATOS!J701=X$39,DATOS!C701,"")</f>
        <v>0</v>
      </c>
    </row>
    <row r="738" spans="26:28">
      <c r="Z738">
        <f t="shared" si="15"/>
        <v>1</v>
      </c>
      <c r="AA738">
        <f>IF(AB738="",0,IFERROR(IF(VLOOKUP(AB738,AB$38:AB737,1,0)&gt;0,0,0),1))</f>
        <v>0</v>
      </c>
      <c r="AB738" s="16">
        <f>IF(DATOS!J702=X$39,DATOS!C702,"")</f>
        <v>0</v>
      </c>
    </row>
    <row r="739" spans="26:28">
      <c r="Z739">
        <f t="shared" si="15"/>
        <v>1</v>
      </c>
      <c r="AA739">
        <f>IF(AB739="",0,IFERROR(IF(VLOOKUP(AB739,AB$38:AB738,1,0)&gt;0,0,0),1))</f>
        <v>0</v>
      </c>
      <c r="AB739" s="16">
        <f>IF(DATOS!J703=X$39,DATOS!C703,"")</f>
        <v>0</v>
      </c>
    </row>
    <row r="740" spans="26:28">
      <c r="Z740">
        <f t="shared" si="15"/>
        <v>1</v>
      </c>
      <c r="AA740">
        <f>IF(AB740="",0,IFERROR(IF(VLOOKUP(AB740,AB$38:AB739,1,0)&gt;0,0,0),1))</f>
        <v>0</v>
      </c>
      <c r="AB740" s="16">
        <f>IF(DATOS!J704=X$39,DATOS!C704,"")</f>
        <v>0</v>
      </c>
    </row>
    <row r="741" spans="26:28">
      <c r="Z741">
        <f t="shared" si="15"/>
        <v>1</v>
      </c>
      <c r="AA741">
        <f>IF(AB741="",0,IFERROR(IF(VLOOKUP(AB741,AB$38:AB740,1,0)&gt;0,0,0),1))</f>
        <v>0</v>
      </c>
      <c r="AB741" s="16">
        <f>IF(DATOS!J705=X$39,DATOS!C705,"")</f>
        <v>0</v>
      </c>
    </row>
    <row r="742" spans="26:28">
      <c r="Z742">
        <f t="shared" ref="Z742:Z805" si="16">Z741+AA742</f>
        <v>1</v>
      </c>
      <c r="AA742">
        <f>IF(AB742="",0,IFERROR(IF(VLOOKUP(AB742,AB$38:AB741,1,0)&gt;0,0,0),1))</f>
        <v>0</v>
      </c>
      <c r="AB742" s="16">
        <f>IF(DATOS!J706=X$39,DATOS!C706,"")</f>
        <v>0</v>
      </c>
    </row>
    <row r="743" spans="26:28">
      <c r="Z743">
        <f t="shared" si="16"/>
        <v>1</v>
      </c>
      <c r="AA743">
        <f>IF(AB743="",0,IFERROR(IF(VLOOKUP(AB743,AB$38:AB742,1,0)&gt;0,0,0),1))</f>
        <v>0</v>
      </c>
      <c r="AB743" s="16">
        <f>IF(DATOS!J707=X$39,DATOS!C707,"")</f>
        <v>0</v>
      </c>
    </row>
    <row r="744" spans="26:28">
      <c r="Z744">
        <f t="shared" si="16"/>
        <v>1</v>
      </c>
      <c r="AA744">
        <f>IF(AB744="",0,IFERROR(IF(VLOOKUP(AB744,AB$38:AB743,1,0)&gt;0,0,0),1))</f>
        <v>0</v>
      </c>
      <c r="AB744" s="16">
        <f>IF(DATOS!J708=X$39,DATOS!C708,"")</f>
        <v>0</v>
      </c>
    </row>
    <row r="745" spans="26:28">
      <c r="Z745">
        <f t="shared" si="16"/>
        <v>1</v>
      </c>
      <c r="AA745">
        <f>IF(AB745="",0,IFERROR(IF(VLOOKUP(AB745,AB$38:AB744,1,0)&gt;0,0,0),1))</f>
        <v>0</v>
      </c>
      <c r="AB745" s="16">
        <f>IF(DATOS!J709=X$39,DATOS!C709,"")</f>
        <v>0</v>
      </c>
    </row>
    <row r="746" spans="26:28">
      <c r="Z746">
        <f t="shared" si="16"/>
        <v>1</v>
      </c>
      <c r="AA746">
        <f>IF(AB746="",0,IFERROR(IF(VLOOKUP(AB746,AB$38:AB745,1,0)&gt;0,0,0),1))</f>
        <v>0</v>
      </c>
      <c r="AB746" s="16">
        <f>IF(DATOS!J710=X$39,DATOS!C710,"")</f>
        <v>0</v>
      </c>
    </row>
    <row r="747" spans="26:28">
      <c r="Z747">
        <f t="shared" si="16"/>
        <v>1</v>
      </c>
      <c r="AA747">
        <f>IF(AB747="",0,IFERROR(IF(VLOOKUP(AB747,AB$38:AB746,1,0)&gt;0,0,0),1))</f>
        <v>0</v>
      </c>
      <c r="AB747" s="16">
        <f>IF(DATOS!J711=X$39,DATOS!C711,"")</f>
        <v>0</v>
      </c>
    </row>
    <row r="748" spans="26:28">
      <c r="Z748">
        <f t="shared" si="16"/>
        <v>1</v>
      </c>
      <c r="AA748">
        <f>IF(AB748="",0,IFERROR(IF(VLOOKUP(AB748,AB$38:AB747,1,0)&gt;0,0,0),1))</f>
        <v>0</v>
      </c>
      <c r="AB748" s="16">
        <f>IF(DATOS!J712=X$39,DATOS!C712,"")</f>
        <v>0</v>
      </c>
    </row>
    <row r="749" spans="26:28">
      <c r="Z749">
        <f t="shared" si="16"/>
        <v>1</v>
      </c>
      <c r="AA749">
        <f>IF(AB749="",0,IFERROR(IF(VLOOKUP(AB749,AB$38:AB748,1,0)&gt;0,0,0),1))</f>
        <v>0</v>
      </c>
      <c r="AB749" s="16">
        <f>IF(DATOS!J713=X$39,DATOS!C713,"")</f>
        <v>0</v>
      </c>
    </row>
    <row r="750" spans="26:28">
      <c r="Z750">
        <f t="shared" si="16"/>
        <v>1</v>
      </c>
      <c r="AA750">
        <f>IF(AB750="",0,IFERROR(IF(VLOOKUP(AB750,AB$38:AB749,1,0)&gt;0,0,0),1))</f>
        <v>0</v>
      </c>
      <c r="AB750" s="16">
        <f>IF(DATOS!J714=X$39,DATOS!C714,"")</f>
        <v>0</v>
      </c>
    </row>
    <row r="751" spans="26:28">
      <c r="Z751">
        <f t="shared" si="16"/>
        <v>1</v>
      </c>
      <c r="AA751">
        <f>IF(AB751="",0,IFERROR(IF(VLOOKUP(AB751,AB$38:AB750,1,0)&gt;0,0,0),1))</f>
        <v>0</v>
      </c>
      <c r="AB751" s="16">
        <f>IF(DATOS!J715=X$39,DATOS!C715,"")</f>
        <v>0</v>
      </c>
    </row>
    <row r="752" spans="26:28">
      <c r="Z752">
        <f t="shared" si="16"/>
        <v>1</v>
      </c>
      <c r="AA752">
        <f>IF(AB752="",0,IFERROR(IF(VLOOKUP(AB752,AB$38:AB751,1,0)&gt;0,0,0),1))</f>
        <v>0</v>
      </c>
      <c r="AB752" s="16">
        <f>IF(DATOS!J716=X$39,DATOS!C716,"")</f>
        <v>0</v>
      </c>
    </row>
    <row r="753" spans="26:28">
      <c r="Z753">
        <f t="shared" si="16"/>
        <v>1</v>
      </c>
      <c r="AA753">
        <f>IF(AB753="",0,IFERROR(IF(VLOOKUP(AB753,AB$38:AB752,1,0)&gt;0,0,0),1))</f>
        <v>0</v>
      </c>
      <c r="AB753" s="16">
        <f>IF(DATOS!J717=X$39,DATOS!C717,"")</f>
        <v>0</v>
      </c>
    </row>
    <row r="754" spans="26:28">
      <c r="Z754">
        <f t="shared" si="16"/>
        <v>1</v>
      </c>
      <c r="AA754">
        <f>IF(AB754="",0,IFERROR(IF(VLOOKUP(AB754,AB$38:AB753,1,0)&gt;0,0,0),1))</f>
        <v>0</v>
      </c>
      <c r="AB754" s="16">
        <f>IF(DATOS!J718=X$39,DATOS!C718,"")</f>
        <v>0</v>
      </c>
    </row>
    <row r="755" spans="26:28">
      <c r="Z755">
        <f t="shared" si="16"/>
        <v>1</v>
      </c>
      <c r="AA755">
        <f>IF(AB755="",0,IFERROR(IF(VLOOKUP(AB755,AB$38:AB754,1,0)&gt;0,0,0),1))</f>
        <v>0</v>
      </c>
      <c r="AB755" s="16">
        <f>IF(DATOS!J719=X$39,DATOS!C719,"")</f>
        <v>0</v>
      </c>
    </row>
    <row r="756" spans="26:28">
      <c r="Z756">
        <f t="shared" si="16"/>
        <v>1</v>
      </c>
      <c r="AA756">
        <f>IF(AB756="",0,IFERROR(IF(VLOOKUP(AB756,AB$38:AB755,1,0)&gt;0,0,0),1))</f>
        <v>0</v>
      </c>
      <c r="AB756" s="16">
        <f>IF(DATOS!J720=X$39,DATOS!C720,"")</f>
        <v>0</v>
      </c>
    </row>
    <row r="757" spans="26:28">
      <c r="Z757">
        <f t="shared" si="16"/>
        <v>1</v>
      </c>
      <c r="AA757">
        <f>IF(AB757="",0,IFERROR(IF(VLOOKUP(AB757,AB$38:AB756,1,0)&gt;0,0,0),1))</f>
        <v>0</v>
      </c>
      <c r="AB757" s="16">
        <f>IF(DATOS!J721=X$39,DATOS!C721,"")</f>
        <v>0</v>
      </c>
    </row>
    <row r="758" spans="26:28">
      <c r="Z758">
        <f t="shared" si="16"/>
        <v>1</v>
      </c>
      <c r="AA758">
        <f>IF(AB758="",0,IFERROR(IF(VLOOKUP(AB758,AB$38:AB757,1,0)&gt;0,0,0),1))</f>
        <v>0</v>
      </c>
      <c r="AB758" s="16">
        <f>IF(DATOS!J722=X$39,DATOS!C722,"")</f>
        <v>0</v>
      </c>
    </row>
    <row r="759" spans="26:28">
      <c r="Z759">
        <f t="shared" si="16"/>
        <v>1</v>
      </c>
      <c r="AA759">
        <f>IF(AB759="",0,IFERROR(IF(VLOOKUP(AB759,AB$38:AB758,1,0)&gt;0,0,0),1))</f>
        <v>0</v>
      </c>
      <c r="AB759" s="16">
        <f>IF(DATOS!J723=X$39,DATOS!C723,"")</f>
        <v>0</v>
      </c>
    </row>
    <row r="760" spans="26:28">
      <c r="Z760">
        <f t="shared" si="16"/>
        <v>1</v>
      </c>
      <c r="AA760">
        <f>IF(AB760="",0,IFERROR(IF(VLOOKUP(AB760,AB$38:AB759,1,0)&gt;0,0,0),1))</f>
        <v>0</v>
      </c>
      <c r="AB760" s="16">
        <f>IF(DATOS!J724=X$39,DATOS!C724,"")</f>
        <v>0</v>
      </c>
    </row>
    <row r="761" spans="26:28">
      <c r="Z761">
        <f t="shared" si="16"/>
        <v>1</v>
      </c>
      <c r="AA761">
        <f>IF(AB761="",0,IFERROR(IF(VLOOKUP(AB761,AB$38:AB760,1,0)&gt;0,0,0),1))</f>
        <v>0</v>
      </c>
      <c r="AB761" s="16">
        <f>IF(DATOS!J725=X$39,DATOS!C725,"")</f>
        <v>0</v>
      </c>
    </row>
    <row r="762" spans="26:28">
      <c r="Z762">
        <f t="shared" si="16"/>
        <v>1</v>
      </c>
      <c r="AA762">
        <f>IF(AB762="",0,IFERROR(IF(VLOOKUP(AB762,AB$38:AB761,1,0)&gt;0,0,0),1))</f>
        <v>0</v>
      </c>
      <c r="AB762" s="16">
        <f>IF(DATOS!J726=X$39,DATOS!C726,"")</f>
        <v>0</v>
      </c>
    </row>
    <row r="763" spans="26:28">
      <c r="Z763">
        <f t="shared" si="16"/>
        <v>1</v>
      </c>
      <c r="AA763">
        <f>IF(AB763="",0,IFERROR(IF(VLOOKUP(AB763,AB$38:AB762,1,0)&gt;0,0,0),1))</f>
        <v>0</v>
      </c>
      <c r="AB763" s="16">
        <f>IF(DATOS!J727=X$39,DATOS!C727,"")</f>
        <v>0</v>
      </c>
    </row>
    <row r="764" spans="26:28">
      <c r="Z764">
        <f t="shared" si="16"/>
        <v>1</v>
      </c>
      <c r="AA764">
        <f>IF(AB764="",0,IFERROR(IF(VLOOKUP(AB764,AB$38:AB763,1,0)&gt;0,0,0),1))</f>
        <v>0</v>
      </c>
      <c r="AB764" s="16">
        <f>IF(DATOS!J728=X$39,DATOS!C728,"")</f>
        <v>0</v>
      </c>
    </row>
    <row r="765" spans="26:28">
      <c r="Z765">
        <f t="shared" si="16"/>
        <v>1</v>
      </c>
      <c r="AA765">
        <f>IF(AB765="",0,IFERROR(IF(VLOOKUP(AB765,AB$38:AB764,1,0)&gt;0,0,0),1))</f>
        <v>0</v>
      </c>
      <c r="AB765" s="16">
        <f>IF(DATOS!J729=X$39,DATOS!C729,"")</f>
        <v>0</v>
      </c>
    </row>
    <row r="766" spans="26:28">
      <c r="Z766">
        <f t="shared" si="16"/>
        <v>1</v>
      </c>
      <c r="AA766">
        <f>IF(AB766="",0,IFERROR(IF(VLOOKUP(AB766,AB$38:AB765,1,0)&gt;0,0,0),1))</f>
        <v>0</v>
      </c>
      <c r="AB766" s="16">
        <f>IF(DATOS!J730=X$39,DATOS!C730,"")</f>
        <v>0</v>
      </c>
    </row>
    <row r="767" spans="26:28">
      <c r="Z767">
        <f t="shared" si="16"/>
        <v>1</v>
      </c>
      <c r="AA767">
        <f>IF(AB767="",0,IFERROR(IF(VLOOKUP(AB767,AB$38:AB766,1,0)&gt;0,0,0),1))</f>
        <v>0</v>
      </c>
      <c r="AB767" s="16">
        <f>IF(DATOS!J731=X$39,DATOS!C731,"")</f>
        <v>0</v>
      </c>
    </row>
    <row r="768" spans="26:28">
      <c r="Z768">
        <f t="shared" si="16"/>
        <v>1</v>
      </c>
      <c r="AA768">
        <f>IF(AB768="",0,IFERROR(IF(VLOOKUP(AB768,AB$38:AB767,1,0)&gt;0,0,0),1))</f>
        <v>0</v>
      </c>
      <c r="AB768" s="16">
        <f>IF(DATOS!J732=X$39,DATOS!C732,"")</f>
        <v>0</v>
      </c>
    </row>
    <row r="769" spans="26:28">
      <c r="Z769">
        <f t="shared" si="16"/>
        <v>1</v>
      </c>
      <c r="AA769">
        <f>IF(AB769="",0,IFERROR(IF(VLOOKUP(AB769,AB$38:AB768,1,0)&gt;0,0,0),1))</f>
        <v>0</v>
      </c>
      <c r="AB769" s="16">
        <f>IF(DATOS!J733=X$39,DATOS!C733,"")</f>
        <v>0</v>
      </c>
    </row>
    <row r="770" spans="26:28">
      <c r="Z770">
        <f t="shared" si="16"/>
        <v>1</v>
      </c>
      <c r="AA770">
        <f>IF(AB770="",0,IFERROR(IF(VLOOKUP(AB770,AB$38:AB769,1,0)&gt;0,0,0),1))</f>
        <v>0</v>
      </c>
      <c r="AB770" s="16">
        <f>IF(DATOS!J734=X$39,DATOS!C734,"")</f>
        <v>0</v>
      </c>
    </row>
    <row r="771" spans="26:28">
      <c r="Z771">
        <f t="shared" si="16"/>
        <v>1</v>
      </c>
      <c r="AA771">
        <f>IF(AB771="",0,IFERROR(IF(VLOOKUP(AB771,AB$38:AB770,1,0)&gt;0,0,0),1))</f>
        <v>0</v>
      </c>
      <c r="AB771" s="16">
        <f>IF(DATOS!J735=X$39,DATOS!C735,"")</f>
        <v>0</v>
      </c>
    </row>
    <row r="772" spans="26:28">
      <c r="Z772">
        <f t="shared" si="16"/>
        <v>1</v>
      </c>
      <c r="AA772">
        <f>IF(AB772="",0,IFERROR(IF(VLOOKUP(AB772,AB$38:AB771,1,0)&gt;0,0,0),1))</f>
        <v>0</v>
      </c>
      <c r="AB772" s="16">
        <f>IF(DATOS!J736=X$39,DATOS!C736,"")</f>
        <v>0</v>
      </c>
    </row>
    <row r="773" spans="26:28">
      <c r="Z773">
        <f t="shared" si="16"/>
        <v>1</v>
      </c>
      <c r="AA773">
        <f>IF(AB773="",0,IFERROR(IF(VLOOKUP(AB773,AB$38:AB772,1,0)&gt;0,0,0),1))</f>
        <v>0</v>
      </c>
      <c r="AB773" s="16">
        <f>IF(DATOS!J737=X$39,DATOS!C737,"")</f>
        <v>0</v>
      </c>
    </row>
    <row r="774" spans="26:28">
      <c r="Z774">
        <f t="shared" si="16"/>
        <v>1</v>
      </c>
      <c r="AA774">
        <f>IF(AB774="",0,IFERROR(IF(VLOOKUP(AB774,AB$38:AB773,1,0)&gt;0,0,0),1))</f>
        <v>0</v>
      </c>
      <c r="AB774" s="16">
        <f>IF(DATOS!J738=X$39,DATOS!C738,"")</f>
        <v>0</v>
      </c>
    </row>
    <row r="775" spans="26:28">
      <c r="Z775">
        <f t="shared" si="16"/>
        <v>1</v>
      </c>
      <c r="AA775">
        <f>IF(AB775="",0,IFERROR(IF(VLOOKUP(AB775,AB$38:AB774,1,0)&gt;0,0,0),1))</f>
        <v>0</v>
      </c>
      <c r="AB775" s="16">
        <f>IF(DATOS!J739=X$39,DATOS!C739,"")</f>
        <v>0</v>
      </c>
    </row>
    <row r="776" spans="26:28">
      <c r="Z776">
        <f t="shared" si="16"/>
        <v>1</v>
      </c>
      <c r="AA776">
        <f>IF(AB776="",0,IFERROR(IF(VLOOKUP(AB776,AB$38:AB775,1,0)&gt;0,0,0),1))</f>
        <v>0</v>
      </c>
      <c r="AB776" s="16">
        <f>IF(DATOS!J740=X$39,DATOS!C740,"")</f>
        <v>0</v>
      </c>
    </row>
    <row r="777" spans="26:28">
      <c r="Z777">
        <f t="shared" si="16"/>
        <v>1</v>
      </c>
      <c r="AA777">
        <f>IF(AB777="",0,IFERROR(IF(VLOOKUP(AB777,AB$38:AB776,1,0)&gt;0,0,0),1))</f>
        <v>0</v>
      </c>
      <c r="AB777" s="16">
        <f>IF(DATOS!J741=X$39,DATOS!C741,"")</f>
        <v>0</v>
      </c>
    </row>
    <row r="778" spans="26:28">
      <c r="Z778">
        <f t="shared" si="16"/>
        <v>1</v>
      </c>
      <c r="AA778">
        <f>IF(AB778="",0,IFERROR(IF(VLOOKUP(AB778,AB$38:AB777,1,0)&gt;0,0,0),1))</f>
        <v>0</v>
      </c>
      <c r="AB778" s="16">
        <f>IF(DATOS!J742=X$39,DATOS!C742,"")</f>
        <v>0</v>
      </c>
    </row>
    <row r="779" spans="26:28">
      <c r="Z779">
        <f t="shared" si="16"/>
        <v>1</v>
      </c>
      <c r="AA779">
        <f>IF(AB779="",0,IFERROR(IF(VLOOKUP(AB779,AB$38:AB778,1,0)&gt;0,0,0),1))</f>
        <v>0</v>
      </c>
      <c r="AB779" s="16">
        <f>IF(DATOS!J743=X$39,DATOS!C743,"")</f>
        <v>0</v>
      </c>
    </row>
    <row r="780" spans="26:28">
      <c r="Z780">
        <f t="shared" si="16"/>
        <v>1</v>
      </c>
      <c r="AA780">
        <f>IF(AB780="",0,IFERROR(IF(VLOOKUP(AB780,AB$38:AB779,1,0)&gt;0,0,0),1))</f>
        <v>0</v>
      </c>
      <c r="AB780" s="16">
        <f>IF(DATOS!J744=X$39,DATOS!C744,"")</f>
        <v>0</v>
      </c>
    </row>
    <row r="781" spans="26:28">
      <c r="Z781">
        <f t="shared" si="16"/>
        <v>1</v>
      </c>
      <c r="AA781">
        <f>IF(AB781="",0,IFERROR(IF(VLOOKUP(AB781,AB$38:AB780,1,0)&gt;0,0,0),1))</f>
        <v>0</v>
      </c>
      <c r="AB781" s="16">
        <f>IF(DATOS!J745=X$39,DATOS!C745,"")</f>
        <v>0</v>
      </c>
    </row>
    <row r="782" spans="26:28">
      <c r="Z782">
        <f t="shared" si="16"/>
        <v>1</v>
      </c>
      <c r="AA782">
        <f>IF(AB782="",0,IFERROR(IF(VLOOKUP(AB782,AB$38:AB781,1,0)&gt;0,0,0),1))</f>
        <v>0</v>
      </c>
      <c r="AB782" s="16">
        <f>IF(DATOS!J746=X$39,DATOS!C746,"")</f>
        <v>0</v>
      </c>
    </row>
    <row r="783" spans="26:28">
      <c r="Z783">
        <f t="shared" si="16"/>
        <v>1</v>
      </c>
      <c r="AA783">
        <f>IF(AB783="",0,IFERROR(IF(VLOOKUP(AB783,AB$38:AB782,1,0)&gt;0,0,0),1))</f>
        <v>0</v>
      </c>
      <c r="AB783" s="16">
        <f>IF(DATOS!J747=X$39,DATOS!C747,"")</f>
        <v>0</v>
      </c>
    </row>
    <row r="784" spans="26:28">
      <c r="Z784">
        <f t="shared" si="16"/>
        <v>1</v>
      </c>
      <c r="AA784">
        <f>IF(AB784="",0,IFERROR(IF(VLOOKUP(AB784,AB$38:AB783,1,0)&gt;0,0,0),1))</f>
        <v>0</v>
      </c>
      <c r="AB784" s="16">
        <f>IF(DATOS!J748=X$39,DATOS!C748,"")</f>
        <v>0</v>
      </c>
    </row>
    <row r="785" spans="26:28">
      <c r="Z785">
        <f t="shared" si="16"/>
        <v>1</v>
      </c>
      <c r="AA785">
        <f>IF(AB785="",0,IFERROR(IF(VLOOKUP(AB785,AB$38:AB784,1,0)&gt;0,0,0),1))</f>
        <v>0</v>
      </c>
      <c r="AB785" s="16">
        <f>IF(DATOS!J749=X$39,DATOS!C749,"")</f>
        <v>0</v>
      </c>
    </row>
    <row r="786" spans="26:28">
      <c r="Z786">
        <f t="shared" si="16"/>
        <v>1</v>
      </c>
      <c r="AA786">
        <f>IF(AB786="",0,IFERROR(IF(VLOOKUP(AB786,AB$38:AB785,1,0)&gt;0,0,0),1))</f>
        <v>0</v>
      </c>
      <c r="AB786" s="16">
        <f>IF(DATOS!J750=X$39,DATOS!C750,"")</f>
        <v>0</v>
      </c>
    </row>
    <row r="787" spans="26:28">
      <c r="Z787">
        <f t="shared" si="16"/>
        <v>1</v>
      </c>
      <c r="AA787">
        <f>IF(AB787="",0,IFERROR(IF(VLOOKUP(AB787,AB$38:AB786,1,0)&gt;0,0,0),1))</f>
        <v>0</v>
      </c>
      <c r="AB787" s="16">
        <f>IF(DATOS!J751=X$39,DATOS!C751,"")</f>
        <v>0</v>
      </c>
    </row>
    <row r="788" spans="26:28">
      <c r="Z788">
        <f t="shared" si="16"/>
        <v>1</v>
      </c>
      <c r="AA788">
        <f>IF(AB788="",0,IFERROR(IF(VLOOKUP(AB788,AB$38:AB787,1,0)&gt;0,0,0),1))</f>
        <v>0</v>
      </c>
      <c r="AB788" s="16">
        <f>IF(DATOS!J752=X$39,DATOS!C752,"")</f>
        <v>0</v>
      </c>
    </row>
    <row r="789" spans="26:28">
      <c r="Z789">
        <f t="shared" si="16"/>
        <v>1</v>
      </c>
      <c r="AA789">
        <f>IF(AB789="",0,IFERROR(IF(VLOOKUP(AB789,AB$38:AB788,1,0)&gt;0,0,0),1))</f>
        <v>0</v>
      </c>
      <c r="AB789" s="16">
        <f>IF(DATOS!J753=X$39,DATOS!C753,"")</f>
        <v>0</v>
      </c>
    </row>
    <row r="790" spans="26:28">
      <c r="Z790">
        <f t="shared" si="16"/>
        <v>1</v>
      </c>
      <c r="AA790">
        <f>IF(AB790="",0,IFERROR(IF(VLOOKUP(AB790,AB$38:AB789,1,0)&gt;0,0,0),1))</f>
        <v>0</v>
      </c>
      <c r="AB790" s="16">
        <f>IF(DATOS!J754=X$39,DATOS!C754,"")</f>
        <v>0</v>
      </c>
    </row>
    <row r="791" spans="26:28">
      <c r="Z791">
        <f t="shared" si="16"/>
        <v>1</v>
      </c>
      <c r="AA791">
        <f>IF(AB791="",0,IFERROR(IF(VLOOKUP(AB791,AB$38:AB790,1,0)&gt;0,0,0),1))</f>
        <v>0</v>
      </c>
      <c r="AB791" s="16">
        <f>IF(DATOS!J755=X$39,DATOS!C755,"")</f>
        <v>0</v>
      </c>
    </row>
    <row r="792" spans="26:28">
      <c r="Z792">
        <f t="shared" si="16"/>
        <v>1</v>
      </c>
      <c r="AA792">
        <f>IF(AB792="",0,IFERROR(IF(VLOOKUP(AB792,AB$38:AB791,1,0)&gt;0,0,0),1))</f>
        <v>0</v>
      </c>
      <c r="AB792" s="16">
        <f>IF(DATOS!J756=X$39,DATOS!C756,"")</f>
        <v>0</v>
      </c>
    </row>
    <row r="793" spans="26:28">
      <c r="Z793">
        <f t="shared" si="16"/>
        <v>1</v>
      </c>
      <c r="AA793">
        <f>IF(AB793="",0,IFERROR(IF(VLOOKUP(AB793,AB$38:AB792,1,0)&gt;0,0,0),1))</f>
        <v>0</v>
      </c>
      <c r="AB793" s="16">
        <f>IF(DATOS!J757=X$39,DATOS!C757,"")</f>
        <v>0</v>
      </c>
    </row>
    <row r="794" spans="26:28">
      <c r="Z794">
        <f t="shared" si="16"/>
        <v>1</v>
      </c>
      <c r="AA794">
        <f>IF(AB794="",0,IFERROR(IF(VLOOKUP(AB794,AB$38:AB793,1,0)&gt;0,0,0),1))</f>
        <v>0</v>
      </c>
      <c r="AB794" s="16">
        <f>IF(DATOS!J758=X$39,DATOS!C758,"")</f>
        <v>0</v>
      </c>
    </row>
    <row r="795" spans="26:28">
      <c r="Z795">
        <f t="shared" si="16"/>
        <v>1</v>
      </c>
      <c r="AA795">
        <f>IF(AB795="",0,IFERROR(IF(VLOOKUP(AB795,AB$38:AB794,1,0)&gt;0,0,0),1))</f>
        <v>0</v>
      </c>
      <c r="AB795" s="16">
        <f>IF(DATOS!J759=X$39,DATOS!C759,"")</f>
        <v>0</v>
      </c>
    </row>
    <row r="796" spans="26:28">
      <c r="Z796">
        <f t="shared" si="16"/>
        <v>1</v>
      </c>
      <c r="AA796">
        <f>IF(AB796="",0,IFERROR(IF(VLOOKUP(AB796,AB$38:AB795,1,0)&gt;0,0,0),1))</f>
        <v>0</v>
      </c>
      <c r="AB796" s="16">
        <f>IF(DATOS!J760=X$39,DATOS!C760,"")</f>
        <v>0</v>
      </c>
    </row>
    <row r="797" spans="26:28">
      <c r="Z797">
        <f t="shared" si="16"/>
        <v>1</v>
      </c>
      <c r="AA797">
        <f>IF(AB797="",0,IFERROR(IF(VLOOKUP(AB797,AB$38:AB796,1,0)&gt;0,0,0),1))</f>
        <v>0</v>
      </c>
      <c r="AB797" s="16">
        <f>IF(DATOS!J761=X$39,DATOS!C761,"")</f>
        <v>0</v>
      </c>
    </row>
    <row r="798" spans="26:28">
      <c r="Z798">
        <f t="shared" si="16"/>
        <v>1</v>
      </c>
      <c r="AA798">
        <f>IF(AB798="",0,IFERROR(IF(VLOOKUP(AB798,AB$38:AB797,1,0)&gt;0,0,0),1))</f>
        <v>0</v>
      </c>
      <c r="AB798" s="16">
        <f>IF(DATOS!J762=X$39,DATOS!C762,"")</f>
        <v>0</v>
      </c>
    </row>
    <row r="799" spans="26:28">
      <c r="Z799">
        <f t="shared" si="16"/>
        <v>1</v>
      </c>
      <c r="AA799">
        <f>IF(AB799="",0,IFERROR(IF(VLOOKUP(AB799,AB$38:AB798,1,0)&gt;0,0,0),1))</f>
        <v>0</v>
      </c>
      <c r="AB799" s="16">
        <f>IF(DATOS!J763=X$39,DATOS!C763,"")</f>
        <v>0</v>
      </c>
    </row>
    <row r="800" spans="26:28">
      <c r="Z800">
        <f t="shared" si="16"/>
        <v>1</v>
      </c>
      <c r="AA800">
        <f>IF(AB800="",0,IFERROR(IF(VLOOKUP(AB800,AB$38:AB799,1,0)&gt;0,0,0),1))</f>
        <v>0</v>
      </c>
      <c r="AB800" s="16">
        <f>IF(DATOS!J764=X$39,DATOS!C764,"")</f>
        <v>0</v>
      </c>
    </row>
    <row r="801" spans="26:28">
      <c r="Z801">
        <f t="shared" si="16"/>
        <v>1</v>
      </c>
      <c r="AA801">
        <f>IF(AB801="",0,IFERROR(IF(VLOOKUP(AB801,AB$38:AB800,1,0)&gt;0,0,0),1))</f>
        <v>0</v>
      </c>
      <c r="AB801" s="16">
        <f>IF(DATOS!J765=X$39,DATOS!C765,"")</f>
        <v>0</v>
      </c>
    </row>
    <row r="802" spans="26:28">
      <c r="Z802">
        <f t="shared" si="16"/>
        <v>1</v>
      </c>
      <c r="AA802">
        <f>IF(AB802="",0,IFERROR(IF(VLOOKUP(AB802,AB$38:AB801,1,0)&gt;0,0,0),1))</f>
        <v>0</v>
      </c>
      <c r="AB802" s="16">
        <f>IF(DATOS!J766=X$39,DATOS!C766,"")</f>
        <v>0</v>
      </c>
    </row>
    <row r="803" spans="26:28">
      <c r="Z803">
        <f t="shared" si="16"/>
        <v>1</v>
      </c>
      <c r="AA803">
        <f>IF(AB803="",0,IFERROR(IF(VLOOKUP(AB803,AB$38:AB802,1,0)&gt;0,0,0),1))</f>
        <v>0</v>
      </c>
      <c r="AB803" s="16">
        <f>IF(DATOS!J767=X$39,DATOS!C767,"")</f>
        <v>0</v>
      </c>
    </row>
    <row r="804" spans="26:28">
      <c r="Z804">
        <f t="shared" si="16"/>
        <v>1</v>
      </c>
      <c r="AA804">
        <f>IF(AB804="",0,IFERROR(IF(VLOOKUP(AB804,AB$38:AB803,1,0)&gt;0,0,0),1))</f>
        <v>0</v>
      </c>
      <c r="AB804" s="16">
        <f>IF(DATOS!J768=X$39,DATOS!C768,"")</f>
        <v>0</v>
      </c>
    </row>
    <row r="805" spans="26:28">
      <c r="Z805">
        <f t="shared" si="16"/>
        <v>1</v>
      </c>
      <c r="AA805">
        <f>IF(AB805="",0,IFERROR(IF(VLOOKUP(AB805,AB$38:AB804,1,0)&gt;0,0,0),1))</f>
        <v>0</v>
      </c>
      <c r="AB805" s="16">
        <f>IF(DATOS!J769=X$39,DATOS!C769,"")</f>
        <v>0</v>
      </c>
    </row>
    <row r="806" spans="26:28">
      <c r="Z806">
        <f t="shared" ref="Z806:Z869" si="17">Z805+AA806</f>
        <v>1</v>
      </c>
      <c r="AA806">
        <f>IF(AB806="",0,IFERROR(IF(VLOOKUP(AB806,AB$38:AB805,1,0)&gt;0,0,0),1))</f>
        <v>0</v>
      </c>
      <c r="AB806" s="16">
        <f>IF(DATOS!J770=X$39,DATOS!C770,"")</f>
        <v>0</v>
      </c>
    </row>
    <row r="807" spans="26:28">
      <c r="Z807">
        <f t="shared" si="17"/>
        <v>1</v>
      </c>
      <c r="AA807">
        <f>IF(AB807="",0,IFERROR(IF(VLOOKUP(AB807,AB$38:AB806,1,0)&gt;0,0,0),1))</f>
        <v>0</v>
      </c>
      <c r="AB807" s="16">
        <f>IF(DATOS!J771=X$39,DATOS!C771,"")</f>
        <v>0</v>
      </c>
    </row>
    <row r="808" spans="26:28">
      <c r="Z808">
        <f t="shared" si="17"/>
        <v>1</v>
      </c>
      <c r="AA808">
        <f>IF(AB808="",0,IFERROR(IF(VLOOKUP(AB808,AB$38:AB807,1,0)&gt;0,0,0),1))</f>
        <v>0</v>
      </c>
      <c r="AB808" s="16">
        <f>IF(DATOS!J772=X$39,DATOS!C772,"")</f>
        <v>0</v>
      </c>
    </row>
    <row r="809" spans="26:28">
      <c r="Z809">
        <f t="shared" si="17"/>
        <v>1</v>
      </c>
      <c r="AA809">
        <f>IF(AB809="",0,IFERROR(IF(VLOOKUP(AB809,AB$38:AB808,1,0)&gt;0,0,0),1))</f>
        <v>0</v>
      </c>
      <c r="AB809" s="16">
        <f>IF(DATOS!J773=X$39,DATOS!C773,"")</f>
        <v>0</v>
      </c>
    </row>
    <row r="810" spans="26:28">
      <c r="Z810">
        <f t="shared" si="17"/>
        <v>1</v>
      </c>
      <c r="AA810">
        <f>IF(AB810="",0,IFERROR(IF(VLOOKUP(AB810,AB$38:AB809,1,0)&gt;0,0,0),1))</f>
        <v>0</v>
      </c>
      <c r="AB810" s="16">
        <f>IF(DATOS!J774=X$39,DATOS!C774,"")</f>
        <v>0</v>
      </c>
    </row>
    <row r="811" spans="26:28">
      <c r="Z811">
        <f t="shared" si="17"/>
        <v>1</v>
      </c>
      <c r="AA811">
        <f>IF(AB811="",0,IFERROR(IF(VLOOKUP(AB811,AB$38:AB810,1,0)&gt;0,0,0),1))</f>
        <v>0</v>
      </c>
      <c r="AB811" s="16">
        <f>IF(DATOS!J775=X$39,DATOS!C775,"")</f>
        <v>0</v>
      </c>
    </row>
    <row r="812" spans="26:28">
      <c r="Z812">
        <f t="shared" si="17"/>
        <v>1</v>
      </c>
      <c r="AA812">
        <f>IF(AB812="",0,IFERROR(IF(VLOOKUP(AB812,AB$38:AB811,1,0)&gt;0,0,0),1))</f>
        <v>0</v>
      </c>
      <c r="AB812" s="16">
        <f>IF(DATOS!J776=X$39,DATOS!C776,"")</f>
        <v>0</v>
      </c>
    </row>
    <row r="813" spans="26:28">
      <c r="Z813">
        <f t="shared" si="17"/>
        <v>1</v>
      </c>
      <c r="AA813">
        <f>IF(AB813="",0,IFERROR(IF(VLOOKUP(AB813,AB$38:AB812,1,0)&gt;0,0,0),1))</f>
        <v>0</v>
      </c>
      <c r="AB813" s="16">
        <f>IF(DATOS!J777=X$39,DATOS!C777,"")</f>
        <v>0</v>
      </c>
    </row>
    <row r="814" spans="26:28">
      <c r="Z814">
        <f t="shared" si="17"/>
        <v>1</v>
      </c>
      <c r="AA814">
        <f>IF(AB814="",0,IFERROR(IF(VLOOKUP(AB814,AB$38:AB813,1,0)&gt;0,0,0),1))</f>
        <v>0</v>
      </c>
      <c r="AB814" s="16">
        <f>IF(DATOS!J778=X$39,DATOS!C778,"")</f>
        <v>0</v>
      </c>
    </row>
    <row r="815" spans="26:28">
      <c r="Z815">
        <f t="shared" si="17"/>
        <v>1</v>
      </c>
      <c r="AA815">
        <f>IF(AB815="",0,IFERROR(IF(VLOOKUP(AB815,AB$38:AB814,1,0)&gt;0,0,0),1))</f>
        <v>0</v>
      </c>
      <c r="AB815" s="16">
        <f>IF(DATOS!J779=X$39,DATOS!C779,"")</f>
        <v>0</v>
      </c>
    </row>
    <row r="816" spans="26:28">
      <c r="Z816">
        <f t="shared" si="17"/>
        <v>1</v>
      </c>
      <c r="AA816">
        <f>IF(AB816="",0,IFERROR(IF(VLOOKUP(AB816,AB$38:AB815,1,0)&gt;0,0,0),1))</f>
        <v>0</v>
      </c>
      <c r="AB816" s="16">
        <f>IF(DATOS!J780=X$39,DATOS!C780,"")</f>
        <v>0</v>
      </c>
    </row>
    <row r="817" spans="26:28">
      <c r="Z817">
        <f t="shared" si="17"/>
        <v>1</v>
      </c>
      <c r="AA817">
        <f>IF(AB817="",0,IFERROR(IF(VLOOKUP(AB817,AB$38:AB816,1,0)&gt;0,0,0),1))</f>
        <v>0</v>
      </c>
      <c r="AB817" s="16">
        <f>IF(DATOS!J781=X$39,DATOS!C781,"")</f>
        <v>0</v>
      </c>
    </row>
    <row r="818" spans="26:28">
      <c r="Z818">
        <f t="shared" si="17"/>
        <v>1</v>
      </c>
      <c r="AA818">
        <f>IF(AB818="",0,IFERROR(IF(VLOOKUP(AB818,AB$38:AB817,1,0)&gt;0,0,0),1))</f>
        <v>0</v>
      </c>
      <c r="AB818" s="16">
        <f>IF(DATOS!J782=X$39,DATOS!C782,"")</f>
        <v>0</v>
      </c>
    </row>
    <row r="819" spans="26:28">
      <c r="Z819">
        <f t="shared" si="17"/>
        <v>1</v>
      </c>
      <c r="AA819">
        <f>IF(AB819="",0,IFERROR(IF(VLOOKUP(AB819,AB$38:AB818,1,0)&gt;0,0,0),1))</f>
        <v>0</v>
      </c>
      <c r="AB819" s="16">
        <f>IF(DATOS!J783=X$39,DATOS!C783,"")</f>
        <v>0</v>
      </c>
    </row>
    <row r="820" spans="26:28">
      <c r="Z820">
        <f t="shared" si="17"/>
        <v>1</v>
      </c>
      <c r="AA820">
        <f>IF(AB820="",0,IFERROR(IF(VLOOKUP(AB820,AB$38:AB819,1,0)&gt;0,0,0),1))</f>
        <v>0</v>
      </c>
      <c r="AB820" s="16">
        <f>IF(DATOS!J784=X$39,DATOS!C784,"")</f>
        <v>0</v>
      </c>
    </row>
    <row r="821" spans="26:28">
      <c r="Z821">
        <f t="shared" si="17"/>
        <v>1</v>
      </c>
      <c r="AA821">
        <f>IF(AB821="",0,IFERROR(IF(VLOOKUP(AB821,AB$38:AB820,1,0)&gt;0,0,0),1))</f>
        <v>0</v>
      </c>
      <c r="AB821" s="16">
        <f>IF(DATOS!J785=X$39,DATOS!C785,"")</f>
        <v>0</v>
      </c>
    </row>
    <row r="822" spans="26:28">
      <c r="Z822">
        <f t="shared" si="17"/>
        <v>1</v>
      </c>
      <c r="AA822">
        <f>IF(AB822="",0,IFERROR(IF(VLOOKUP(AB822,AB$38:AB821,1,0)&gt;0,0,0),1))</f>
        <v>0</v>
      </c>
      <c r="AB822" s="16">
        <f>IF(DATOS!J786=X$39,DATOS!C786,"")</f>
        <v>0</v>
      </c>
    </row>
    <row r="823" spans="26:28">
      <c r="Z823">
        <f t="shared" si="17"/>
        <v>1</v>
      </c>
      <c r="AA823">
        <f>IF(AB823="",0,IFERROR(IF(VLOOKUP(AB823,AB$38:AB822,1,0)&gt;0,0,0),1))</f>
        <v>0</v>
      </c>
      <c r="AB823" s="16">
        <f>IF(DATOS!J787=X$39,DATOS!C787,"")</f>
        <v>0</v>
      </c>
    </row>
    <row r="824" spans="26:28">
      <c r="Z824">
        <f t="shared" si="17"/>
        <v>1</v>
      </c>
      <c r="AA824">
        <f>IF(AB824="",0,IFERROR(IF(VLOOKUP(AB824,AB$38:AB823,1,0)&gt;0,0,0),1))</f>
        <v>0</v>
      </c>
      <c r="AB824" s="16">
        <f>IF(DATOS!J788=X$39,DATOS!C788,"")</f>
        <v>0</v>
      </c>
    </row>
    <row r="825" spans="26:28">
      <c r="Z825">
        <f t="shared" si="17"/>
        <v>1</v>
      </c>
      <c r="AA825">
        <f>IF(AB825="",0,IFERROR(IF(VLOOKUP(AB825,AB$38:AB824,1,0)&gt;0,0,0),1))</f>
        <v>0</v>
      </c>
      <c r="AB825" s="16">
        <f>IF(DATOS!J789=X$39,DATOS!C789,"")</f>
        <v>0</v>
      </c>
    </row>
    <row r="826" spans="26:28">
      <c r="Z826">
        <f t="shared" si="17"/>
        <v>1</v>
      </c>
      <c r="AA826">
        <f>IF(AB826="",0,IFERROR(IF(VLOOKUP(AB826,AB$38:AB825,1,0)&gt;0,0,0),1))</f>
        <v>0</v>
      </c>
      <c r="AB826" s="16">
        <f>IF(DATOS!J790=X$39,DATOS!C790,"")</f>
        <v>0</v>
      </c>
    </row>
    <row r="827" spans="26:28">
      <c r="Z827">
        <f t="shared" si="17"/>
        <v>1</v>
      </c>
      <c r="AA827">
        <f>IF(AB827="",0,IFERROR(IF(VLOOKUP(AB827,AB$38:AB826,1,0)&gt;0,0,0),1))</f>
        <v>0</v>
      </c>
      <c r="AB827" s="16">
        <f>IF(DATOS!J791=X$39,DATOS!C791,"")</f>
        <v>0</v>
      </c>
    </row>
    <row r="828" spans="26:28">
      <c r="Z828">
        <f t="shared" si="17"/>
        <v>1</v>
      </c>
      <c r="AA828">
        <f>IF(AB828="",0,IFERROR(IF(VLOOKUP(AB828,AB$38:AB827,1,0)&gt;0,0,0),1))</f>
        <v>0</v>
      </c>
      <c r="AB828" s="16">
        <f>IF(DATOS!J792=X$39,DATOS!C792,"")</f>
        <v>0</v>
      </c>
    </row>
    <row r="829" spans="26:28">
      <c r="Z829">
        <f t="shared" si="17"/>
        <v>1</v>
      </c>
      <c r="AA829">
        <f>IF(AB829="",0,IFERROR(IF(VLOOKUP(AB829,AB$38:AB828,1,0)&gt;0,0,0),1))</f>
        <v>0</v>
      </c>
      <c r="AB829" s="16">
        <f>IF(DATOS!J793=X$39,DATOS!C793,"")</f>
        <v>0</v>
      </c>
    </row>
    <row r="830" spans="26:28">
      <c r="Z830">
        <f t="shared" si="17"/>
        <v>1</v>
      </c>
      <c r="AA830">
        <f>IF(AB830="",0,IFERROR(IF(VLOOKUP(AB830,AB$38:AB829,1,0)&gt;0,0,0),1))</f>
        <v>0</v>
      </c>
      <c r="AB830" s="16">
        <f>IF(DATOS!J794=X$39,DATOS!C794,"")</f>
        <v>0</v>
      </c>
    </row>
    <row r="831" spans="26:28">
      <c r="Z831">
        <f t="shared" si="17"/>
        <v>1</v>
      </c>
      <c r="AA831">
        <f>IF(AB831="",0,IFERROR(IF(VLOOKUP(AB831,AB$38:AB830,1,0)&gt;0,0,0),1))</f>
        <v>0</v>
      </c>
      <c r="AB831" s="16">
        <f>IF(DATOS!J795=X$39,DATOS!C795,"")</f>
        <v>0</v>
      </c>
    </row>
    <row r="832" spans="26:28">
      <c r="Z832">
        <f t="shared" si="17"/>
        <v>1</v>
      </c>
      <c r="AA832">
        <f>IF(AB832="",0,IFERROR(IF(VLOOKUP(AB832,AB$38:AB831,1,0)&gt;0,0,0),1))</f>
        <v>0</v>
      </c>
      <c r="AB832" s="16">
        <f>IF(DATOS!J796=X$39,DATOS!C796,"")</f>
        <v>0</v>
      </c>
    </row>
    <row r="833" spans="26:28">
      <c r="Z833">
        <f t="shared" si="17"/>
        <v>1</v>
      </c>
      <c r="AA833">
        <f>IF(AB833="",0,IFERROR(IF(VLOOKUP(AB833,AB$38:AB832,1,0)&gt;0,0,0),1))</f>
        <v>0</v>
      </c>
      <c r="AB833" s="16">
        <f>IF(DATOS!J797=X$39,DATOS!C797,"")</f>
        <v>0</v>
      </c>
    </row>
    <row r="834" spans="26:28">
      <c r="Z834">
        <f t="shared" si="17"/>
        <v>1</v>
      </c>
      <c r="AA834">
        <f>IF(AB834="",0,IFERROR(IF(VLOOKUP(AB834,AB$38:AB833,1,0)&gt;0,0,0),1))</f>
        <v>0</v>
      </c>
      <c r="AB834" s="16">
        <f>IF(DATOS!J798=X$39,DATOS!C798,"")</f>
        <v>0</v>
      </c>
    </row>
    <row r="835" spans="26:28">
      <c r="Z835">
        <f t="shared" si="17"/>
        <v>1</v>
      </c>
      <c r="AA835">
        <f>IF(AB835="",0,IFERROR(IF(VLOOKUP(AB835,AB$38:AB834,1,0)&gt;0,0,0),1))</f>
        <v>0</v>
      </c>
      <c r="AB835" s="16">
        <f>IF(DATOS!J799=X$39,DATOS!C799,"")</f>
        <v>0</v>
      </c>
    </row>
    <row r="836" spans="26:28">
      <c r="Z836">
        <f t="shared" si="17"/>
        <v>1</v>
      </c>
      <c r="AA836">
        <f>IF(AB836="",0,IFERROR(IF(VLOOKUP(AB836,AB$38:AB835,1,0)&gt;0,0,0),1))</f>
        <v>0</v>
      </c>
      <c r="AB836" s="16">
        <f>IF(DATOS!J800=X$39,DATOS!C800,"")</f>
        <v>0</v>
      </c>
    </row>
    <row r="837" spans="26:28">
      <c r="Z837">
        <f t="shared" si="17"/>
        <v>1</v>
      </c>
      <c r="AA837">
        <f>IF(AB837="",0,IFERROR(IF(VLOOKUP(AB837,AB$38:AB836,1,0)&gt;0,0,0),1))</f>
        <v>0</v>
      </c>
      <c r="AB837" s="16">
        <f>IF(DATOS!J801=X$39,DATOS!C801,"")</f>
        <v>0</v>
      </c>
    </row>
    <row r="838" spans="26:28">
      <c r="Z838">
        <f t="shared" si="17"/>
        <v>1</v>
      </c>
      <c r="AA838">
        <f>IF(AB838="",0,IFERROR(IF(VLOOKUP(AB838,AB$38:AB837,1,0)&gt;0,0,0),1))</f>
        <v>0</v>
      </c>
      <c r="AB838" s="16">
        <f>IF(DATOS!J802=X$39,DATOS!C802,"")</f>
        <v>0</v>
      </c>
    </row>
    <row r="839" spans="26:28">
      <c r="Z839">
        <f t="shared" si="17"/>
        <v>1</v>
      </c>
      <c r="AA839">
        <f>IF(AB839="",0,IFERROR(IF(VLOOKUP(AB839,AB$38:AB838,1,0)&gt;0,0,0),1))</f>
        <v>0</v>
      </c>
      <c r="AB839" s="16">
        <f>IF(DATOS!J803=X$39,DATOS!C803,"")</f>
        <v>0</v>
      </c>
    </row>
    <row r="840" spans="26:28">
      <c r="Z840">
        <f t="shared" si="17"/>
        <v>1</v>
      </c>
      <c r="AA840">
        <f>IF(AB840="",0,IFERROR(IF(VLOOKUP(AB840,AB$38:AB839,1,0)&gt;0,0,0),1))</f>
        <v>0</v>
      </c>
      <c r="AB840" s="16">
        <f>IF(DATOS!J804=X$39,DATOS!C804,"")</f>
        <v>0</v>
      </c>
    </row>
    <row r="841" spans="26:28">
      <c r="Z841">
        <f t="shared" si="17"/>
        <v>1</v>
      </c>
      <c r="AA841">
        <f>IF(AB841="",0,IFERROR(IF(VLOOKUP(AB841,AB$38:AB840,1,0)&gt;0,0,0),1))</f>
        <v>0</v>
      </c>
      <c r="AB841" s="16">
        <f>IF(DATOS!J805=X$39,DATOS!C805,"")</f>
        <v>0</v>
      </c>
    </row>
    <row r="842" spans="26:28">
      <c r="Z842">
        <f t="shared" si="17"/>
        <v>1</v>
      </c>
      <c r="AA842">
        <f>IF(AB842="",0,IFERROR(IF(VLOOKUP(AB842,AB$38:AB841,1,0)&gt;0,0,0),1))</f>
        <v>0</v>
      </c>
      <c r="AB842" s="16">
        <f>IF(DATOS!J806=X$39,DATOS!C806,"")</f>
        <v>0</v>
      </c>
    </row>
    <row r="843" spans="26:28">
      <c r="Z843">
        <f t="shared" si="17"/>
        <v>1</v>
      </c>
      <c r="AA843">
        <f>IF(AB843="",0,IFERROR(IF(VLOOKUP(AB843,AB$38:AB842,1,0)&gt;0,0,0),1))</f>
        <v>0</v>
      </c>
      <c r="AB843" s="16">
        <f>IF(DATOS!J807=X$39,DATOS!C807,"")</f>
        <v>0</v>
      </c>
    </row>
    <row r="844" spans="26:28">
      <c r="Z844">
        <f t="shared" si="17"/>
        <v>1</v>
      </c>
      <c r="AA844">
        <f>IF(AB844="",0,IFERROR(IF(VLOOKUP(AB844,AB$38:AB843,1,0)&gt;0,0,0),1))</f>
        <v>0</v>
      </c>
      <c r="AB844" s="16">
        <f>IF(DATOS!J808=X$39,DATOS!C808,"")</f>
        <v>0</v>
      </c>
    </row>
    <row r="845" spans="26:28">
      <c r="Z845">
        <f t="shared" si="17"/>
        <v>1</v>
      </c>
      <c r="AA845">
        <f>IF(AB845="",0,IFERROR(IF(VLOOKUP(AB845,AB$38:AB844,1,0)&gt;0,0,0),1))</f>
        <v>0</v>
      </c>
      <c r="AB845" s="16">
        <f>IF(DATOS!J809=X$39,DATOS!C809,"")</f>
        <v>0</v>
      </c>
    </row>
    <row r="846" spans="26:28">
      <c r="Z846">
        <f t="shared" si="17"/>
        <v>1</v>
      </c>
      <c r="AA846">
        <f>IF(AB846="",0,IFERROR(IF(VLOOKUP(AB846,AB$38:AB845,1,0)&gt;0,0,0),1))</f>
        <v>0</v>
      </c>
      <c r="AB846" s="16">
        <f>IF(DATOS!J810=X$39,DATOS!C810,"")</f>
        <v>0</v>
      </c>
    </row>
    <row r="847" spans="26:28">
      <c r="Z847">
        <f t="shared" si="17"/>
        <v>1</v>
      </c>
      <c r="AA847">
        <f>IF(AB847="",0,IFERROR(IF(VLOOKUP(AB847,AB$38:AB846,1,0)&gt;0,0,0),1))</f>
        <v>0</v>
      </c>
      <c r="AB847" s="16">
        <f>IF(DATOS!J811=X$39,DATOS!C811,"")</f>
        <v>0</v>
      </c>
    </row>
    <row r="848" spans="26:28">
      <c r="Z848">
        <f t="shared" si="17"/>
        <v>1</v>
      </c>
      <c r="AA848">
        <f>IF(AB848="",0,IFERROR(IF(VLOOKUP(AB848,AB$38:AB847,1,0)&gt;0,0,0),1))</f>
        <v>0</v>
      </c>
      <c r="AB848" s="16">
        <f>IF(DATOS!J812=X$39,DATOS!C812,"")</f>
        <v>0</v>
      </c>
    </row>
    <row r="849" spans="26:28">
      <c r="Z849">
        <f t="shared" si="17"/>
        <v>1</v>
      </c>
      <c r="AA849">
        <f>IF(AB849="",0,IFERROR(IF(VLOOKUP(AB849,AB$38:AB848,1,0)&gt;0,0,0),1))</f>
        <v>0</v>
      </c>
      <c r="AB849" s="16">
        <f>IF(DATOS!J813=X$39,DATOS!C813,"")</f>
        <v>0</v>
      </c>
    </row>
    <row r="850" spans="26:28">
      <c r="Z850">
        <f t="shared" si="17"/>
        <v>1</v>
      </c>
      <c r="AA850">
        <f>IF(AB850="",0,IFERROR(IF(VLOOKUP(AB850,AB$38:AB849,1,0)&gt;0,0,0),1))</f>
        <v>0</v>
      </c>
      <c r="AB850" s="16">
        <f>IF(DATOS!J814=X$39,DATOS!C814,"")</f>
        <v>0</v>
      </c>
    </row>
    <row r="851" spans="26:28">
      <c r="Z851">
        <f t="shared" si="17"/>
        <v>1</v>
      </c>
      <c r="AA851">
        <f>IF(AB851="",0,IFERROR(IF(VLOOKUP(AB851,AB$38:AB850,1,0)&gt;0,0,0),1))</f>
        <v>0</v>
      </c>
      <c r="AB851" s="16">
        <f>IF(DATOS!J815=X$39,DATOS!C815,"")</f>
        <v>0</v>
      </c>
    </row>
    <row r="852" spans="26:28">
      <c r="Z852">
        <f t="shared" si="17"/>
        <v>1</v>
      </c>
      <c r="AA852">
        <f>IF(AB852="",0,IFERROR(IF(VLOOKUP(AB852,AB$38:AB851,1,0)&gt;0,0,0),1))</f>
        <v>0</v>
      </c>
      <c r="AB852" s="16">
        <f>IF(DATOS!J816=X$39,DATOS!C816,"")</f>
        <v>0</v>
      </c>
    </row>
    <row r="853" spans="26:28">
      <c r="Z853">
        <f t="shared" si="17"/>
        <v>1</v>
      </c>
      <c r="AA853">
        <f>IF(AB853="",0,IFERROR(IF(VLOOKUP(AB853,AB$38:AB852,1,0)&gt;0,0,0),1))</f>
        <v>0</v>
      </c>
      <c r="AB853" s="16">
        <f>IF(DATOS!J817=X$39,DATOS!C817,"")</f>
        <v>0</v>
      </c>
    </row>
    <row r="854" spans="26:28">
      <c r="Z854">
        <f t="shared" si="17"/>
        <v>1</v>
      </c>
      <c r="AA854">
        <f>IF(AB854="",0,IFERROR(IF(VLOOKUP(AB854,AB$38:AB853,1,0)&gt;0,0,0),1))</f>
        <v>0</v>
      </c>
      <c r="AB854" s="16">
        <f>IF(DATOS!J818=X$39,DATOS!C818,"")</f>
        <v>0</v>
      </c>
    </row>
    <row r="855" spans="26:28">
      <c r="Z855">
        <f t="shared" si="17"/>
        <v>1</v>
      </c>
      <c r="AA855">
        <f>IF(AB855="",0,IFERROR(IF(VLOOKUP(AB855,AB$38:AB854,1,0)&gt;0,0,0),1))</f>
        <v>0</v>
      </c>
      <c r="AB855" s="16">
        <f>IF(DATOS!J819=X$39,DATOS!C819,"")</f>
        <v>0</v>
      </c>
    </row>
    <row r="856" spans="26:28">
      <c r="Z856">
        <f t="shared" si="17"/>
        <v>1</v>
      </c>
      <c r="AA856">
        <f>IF(AB856="",0,IFERROR(IF(VLOOKUP(AB856,AB$38:AB855,1,0)&gt;0,0,0),1))</f>
        <v>0</v>
      </c>
      <c r="AB856" s="16">
        <f>IF(DATOS!J820=X$39,DATOS!C820,"")</f>
        <v>0</v>
      </c>
    </row>
    <row r="857" spans="26:28">
      <c r="Z857">
        <f t="shared" si="17"/>
        <v>1</v>
      </c>
      <c r="AA857">
        <f>IF(AB857="",0,IFERROR(IF(VLOOKUP(AB857,AB$38:AB856,1,0)&gt;0,0,0),1))</f>
        <v>0</v>
      </c>
      <c r="AB857" s="16">
        <f>IF(DATOS!J821=X$39,DATOS!C821,"")</f>
        <v>0</v>
      </c>
    </row>
    <row r="858" spans="26:28">
      <c r="Z858">
        <f t="shared" si="17"/>
        <v>1</v>
      </c>
      <c r="AA858">
        <f>IF(AB858="",0,IFERROR(IF(VLOOKUP(AB858,AB$38:AB857,1,0)&gt;0,0,0),1))</f>
        <v>0</v>
      </c>
      <c r="AB858" s="16">
        <f>IF(DATOS!J822=X$39,DATOS!C822,"")</f>
        <v>0</v>
      </c>
    </row>
    <row r="859" spans="26:28">
      <c r="Z859">
        <f t="shared" si="17"/>
        <v>1</v>
      </c>
      <c r="AA859">
        <f>IF(AB859="",0,IFERROR(IF(VLOOKUP(AB859,AB$38:AB858,1,0)&gt;0,0,0),1))</f>
        <v>0</v>
      </c>
      <c r="AB859" s="16">
        <f>IF(DATOS!J823=X$39,DATOS!C823,"")</f>
        <v>0</v>
      </c>
    </row>
    <row r="860" spans="26:28">
      <c r="Z860">
        <f t="shared" si="17"/>
        <v>1</v>
      </c>
      <c r="AA860">
        <f>IF(AB860="",0,IFERROR(IF(VLOOKUP(AB860,AB$38:AB859,1,0)&gt;0,0,0),1))</f>
        <v>0</v>
      </c>
      <c r="AB860" s="16">
        <f>IF(DATOS!J824=X$39,DATOS!C824,"")</f>
        <v>0</v>
      </c>
    </row>
    <row r="861" spans="26:28">
      <c r="Z861">
        <f t="shared" si="17"/>
        <v>1</v>
      </c>
      <c r="AA861">
        <f>IF(AB861="",0,IFERROR(IF(VLOOKUP(AB861,AB$38:AB860,1,0)&gt;0,0,0),1))</f>
        <v>0</v>
      </c>
      <c r="AB861" s="16">
        <f>IF(DATOS!J825=X$39,DATOS!C825,"")</f>
        <v>0</v>
      </c>
    </row>
    <row r="862" spans="26:28">
      <c r="Z862">
        <f t="shared" si="17"/>
        <v>1</v>
      </c>
      <c r="AA862">
        <f>IF(AB862="",0,IFERROR(IF(VLOOKUP(AB862,AB$38:AB861,1,0)&gt;0,0,0),1))</f>
        <v>0</v>
      </c>
      <c r="AB862" s="16">
        <f>IF(DATOS!J826=X$39,DATOS!C826,"")</f>
        <v>0</v>
      </c>
    </row>
    <row r="863" spans="26:28">
      <c r="Z863">
        <f t="shared" si="17"/>
        <v>1</v>
      </c>
      <c r="AA863">
        <f>IF(AB863="",0,IFERROR(IF(VLOOKUP(AB863,AB$38:AB862,1,0)&gt;0,0,0),1))</f>
        <v>0</v>
      </c>
      <c r="AB863" s="16">
        <f>IF(DATOS!J827=X$39,DATOS!C827,"")</f>
        <v>0</v>
      </c>
    </row>
    <row r="864" spans="26:28">
      <c r="Z864">
        <f t="shared" si="17"/>
        <v>1</v>
      </c>
      <c r="AA864">
        <f>IF(AB864="",0,IFERROR(IF(VLOOKUP(AB864,AB$38:AB863,1,0)&gt;0,0,0),1))</f>
        <v>0</v>
      </c>
      <c r="AB864" s="16">
        <f>IF(DATOS!J828=X$39,DATOS!C828,"")</f>
        <v>0</v>
      </c>
    </row>
    <row r="865" spans="26:28">
      <c r="Z865">
        <f t="shared" si="17"/>
        <v>1</v>
      </c>
      <c r="AA865">
        <f>IF(AB865="",0,IFERROR(IF(VLOOKUP(AB865,AB$38:AB864,1,0)&gt;0,0,0),1))</f>
        <v>0</v>
      </c>
      <c r="AB865" s="16">
        <f>IF(DATOS!J829=X$39,DATOS!C829,"")</f>
        <v>0</v>
      </c>
    </row>
    <row r="866" spans="26:28">
      <c r="Z866">
        <f t="shared" si="17"/>
        <v>1</v>
      </c>
      <c r="AA866">
        <f>IF(AB866="",0,IFERROR(IF(VLOOKUP(AB866,AB$38:AB865,1,0)&gt;0,0,0),1))</f>
        <v>0</v>
      </c>
      <c r="AB866" s="16">
        <f>IF(DATOS!J830=X$39,DATOS!C830,"")</f>
        <v>0</v>
      </c>
    </row>
    <row r="867" spans="26:28">
      <c r="Z867">
        <f t="shared" si="17"/>
        <v>1</v>
      </c>
      <c r="AA867">
        <f>IF(AB867="",0,IFERROR(IF(VLOOKUP(AB867,AB$38:AB866,1,0)&gt;0,0,0),1))</f>
        <v>0</v>
      </c>
      <c r="AB867" s="16">
        <f>IF(DATOS!J831=X$39,DATOS!C831,"")</f>
        <v>0</v>
      </c>
    </row>
    <row r="868" spans="26:28">
      <c r="Z868">
        <f t="shared" si="17"/>
        <v>1</v>
      </c>
      <c r="AA868">
        <f>IF(AB868="",0,IFERROR(IF(VLOOKUP(AB868,AB$38:AB867,1,0)&gt;0,0,0),1))</f>
        <v>0</v>
      </c>
      <c r="AB868" s="16">
        <f>IF(DATOS!J832=X$39,DATOS!C832,"")</f>
        <v>0</v>
      </c>
    </row>
    <row r="869" spans="26:28">
      <c r="Z869">
        <f t="shared" si="17"/>
        <v>1</v>
      </c>
      <c r="AA869">
        <f>IF(AB869="",0,IFERROR(IF(VLOOKUP(AB869,AB$38:AB868,1,0)&gt;0,0,0),1))</f>
        <v>0</v>
      </c>
      <c r="AB869" s="16">
        <f>IF(DATOS!J833=X$39,DATOS!C833,"")</f>
        <v>0</v>
      </c>
    </row>
    <row r="870" spans="26:28">
      <c r="Z870">
        <f t="shared" ref="Z870:Z933" si="18">Z869+AA870</f>
        <v>1</v>
      </c>
      <c r="AA870">
        <f>IF(AB870="",0,IFERROR(IF(VLOOKUP(AB870,AB$38:AB869,1,0)&gt;0,0,0),1))</f>
        <v>0</v>
      </c>
      <c r="AB870" s="16">
        <f>IF(DATOS!J834=X$39,DATOS!C834,"")</f>
        <v>0</v>
      </c>
    </row>
    <row r="871" spans="26:28">
      <c r="Z871">
        <f t="shared" si="18"/>
        <v>1</v>
      </c>
      <c r="AA871">
        <f>IF(AB871="",0,IFERROR(IF(VLOOKUP(AB871,AB$38:AB870,1,0)&gt;0,0,0),1))</f>
        <v>0</v>
      </c>
      <c r="AB871" s="16">
        <f>IF(DATOS!J835=X$39,DATOS!C835,"")</f>
        <v>0</v>
      </c>
    </row>
    <row r="872" spans="26:28">
      <c r="Z872">
        <f t="shared" si="18"/>
        <v>1</v>
      </c>
      <c r="AA872">
        <f>IF(AB872="",0,IFERROR(IF(VLOOKUP(AB872,AB$38:AB871,1,0)&gt;0,0,0),1))</f>
        <v>0</v>
      </c>
      <c r="AB872" s="16">
        <f>IF(DATOS!J836=X$39,DATOS!C836,"")</f>
        <v>0</v>
      </c>
    </row>
    <row r="873" spans="26:28">
      <c r="Z873">
        <f t="shared" si="18"/>
        <v>1</v>
      </c>
      <c r="AA873">
        <f>IF(AB873="",0,IFERROR(IF(VLOOKUP(AB873,AB$38:AB872,1,0)&gt;0,0,0),1))</f>
        <v>0</v>
      </c>
      <c r="AB873" s="16">
        <f>IF(DATOS!J837=X$39,DATOS!C837,"")</f>
        <v>0</v>
      </c>
    </row>
    <row r="874" spans="26:28">
      <c r="Z874">
        <f t="shared" si="18"/>
        <v>1</v>
      </c>
      <c r="AA874">
        <f>IF(AB874="",0,IFERROR(IF(VLOOKUP(AB874,AB$38:AB873,1,0)&gt;0,0,0),1))</f>
        <v>0</v>
      </c>
      <c r="AB874" s="16">
        <f>IF(DATOS!J838=X$39,DATOS!C838,"")</f>
        <v>0</v>
      </c>
    </row>
    <row r="875" spans="26:28">
      <c r="Z875">
        <f t="shared" si="18"/>
        <v>1</v>
      </c>
      <c r="AA875">
        <f>IF(AB875="",0,IFERROR(IF(VLOOKUP(AB875,AB$38:AB874,1,0)&gt;0,0,0),1))</f>
        <v>0</v>
      </c>
      <c r="AB875" s="16">
        <f>IF(DATOS!J839=X$39,DATOS!C839,"")</f>
        <v>0</v>
      </c>
    </row>
    <row r="876" spans="26:28">
      <c r="Z876">
        <f t="shared" si="18"/>
        <v>1</v>
      </c>
      <c r="AA876">
        <f>IF(AB876="",0,IFERROR(IF(VLOOKUP(AB876,AB$38:AB875,1,0)&gt;0,0,0),1))</f>
        <v>0</v>
      </c>
      <c r="AB876" s="16">
        <f>IF(DATOS!J840=X$39,DATOS!C840,"")</f>
        <v>0</v>
      </c>
    </row>
    <row r="877" spans="26:28">
      <c r="Z877">
        <f t="shared" si="18"/>
        <v>1</v>
      </c>
      <c r="AA877">
        <f>IF(AB877="",0,IFERROR(IF(VLOOKUP(AB877,AB$38:AB876,1,0)&gt;0,0,0),1))</f>
        <v>0</v>
      </c>
      <c r="AB877" s="16">
        <f>IF(DATOS!J841=X$39,DATOS!C841,"")</f>
        <v>0</v>
      </c>
    </row>
    <row r="878" spans="26:28">
      <c r="Z878">
        <f t="shared" si="18"/>
        <v>1</v>
      </c>
      <c r="AA878">
        <f>IF(AB878="",0,IFERROR(IF(VLOOKUP(AB878,AB$38:AB877,1,0)&gt;0,0,0),1))</f>
        <v>0</v>
      </c>
      <c r="AB878" s="16">
        <f>IF(DATOS!J842=X$39,DATOS!C842,"")</f>
        <v>0</v>
      </c>
    </row>
    <row r="879" spans="26:28">
      <c r="Z879">
        <f t="shared" si="18"/>
        <v>1</v>
      </c>
      <c r="AA879">
        <f>IF(AB879="",0,IFERROR(IF(VLOOKUP(AB879,AB$38:AB878,1,0)&gt;0,0,0),1))</f>
        <v>0</v>
      </c>
      <c r="AB879" s="16">
        <f>IF(DATOS!J843=X$39,DATOS!C843,"")</f>
        <v>0</v>
      </c>
    </row>
    <row r="880" spans="26:28">
      <c r="Z880">
        <f t="shared" si="18"/>
        <v>1</v>
      </c>
      <c r="AA880">
        <f>IF(AB880="",0,IFERROR(IF(VLOOKUP(AB880,AB$38:AB879,1,0)&gt;0,0,0),1))</f>
        <v>0</v>
      </c>
      <c r="AB880" s="16">
        <f>IF(DATOS!J844=X$39,DATOS!C844,"")</f>
        <v>0</v>
      </c>
    </row>
    <row r="881" spans="26:28">
      <c r="Z881">
        <f t="shared" si="18"/>
        <v>1</v>
      </c>
      <c r="AA881">
        <f>IF(AB881="",0,IFERROR(IF(VLOOKUP(AB881,AB$38:AB880,1,0)&gt;0,0,0),1))</f>
        <v>0</v>
      </c>
      <c r="AB881" s="16">
        <f>IF(DATOS!J845=X$39,DATOS!C845,"")</f>
        <v>0</v>
      </c>
    </row>
    <row r="882" spans="26:28">
      <c r="Z882">
        <f t="shared" si="18"/>
        <v>1</v>
      </c>
      <c r="AA882">
        <f>IF(AB882="",0,IFERROR(IF(VLOOKUP(AB882,AB$38:AB881,1,0)&gt;0,0,0),1))</f>
        <v>0</v>
      </c>
      <c r="AB882" s="16">
        <f>IF(DATOS!J846=X$39,DATOS!C846,"")</f>
        <v>0</v>
      </c>
    </row>
    <row r="883" spans="26:28">
      <c r="Z883">
        <f t="shared" si="18"/>
        <v>1</v>
      </c>
      <c r="AA883">
        <f>IF(AB883="",0,IFERROR(IF(VLOOKUP(AB883,AB$38:AB882,1,0)&gt;0,0,0),1))</f>
        <v>0</v>
      </c>
      <c r="AB883" s="16">
        <f>IF(DATOS!J847=X$39,DATOS!C847,"")</f>
        <v>0</v>
      </c>
    </row>
    <row r="884" spans="26:28">
      <c r="Z884">
        <f t="shared" si="18"/>
        <v>1</v>
      </c>
      <c r="AA884">
        <f>IF(AB884="",0,IFERROR(IF(VLOOKUP(AB884,AB$38:AB883,1,0)&gt;0,0,0),1))</f>
        <v>0</v>
      </c>
      <c r="AB884" s="16">
        <f>IF(DATOS!J848=X$39,DATOS!C848,"")</f>
        <v>0</v>
      </c>
    </row>
    <row r="885" spans="26:28">
      <c r="Z885">
        <f t="shared" si="18"/>
        <v>1</v>
      </c>
      <c r="AA885">
        <f>IF(AB885="",0,IFERROR(IF(VLOOKUP(AB885,AB$38:AB884,1,0)&gt;0,0,0),1))</f>
        <v>0</v>
      </c>
      <c r="AB885" s="16">
        <f>IF(DATOS!J849=X$39,DATOS!C849,"")</f>
        <v>0</v>
      </c>
    </row>
    <row r="886" spans="26:28">
      <c r="Z886">
        <f t="shared" si="18"/>
        <v>1</v>
      </c>
      <c r="AA886">
        <f>IF(AB886="",0,IFERROR(IF(VLOOKUP(AB886,AB$38:AB885,1,0)&gt;0,0,0),1))</f>
        <v>0</v>
      </c>
      <c r="AB886" s="16">
        <f>IF(DATOS!J850=X$39,DATOS!C850,"")</f>
        <v>0</v>
      </c>
    </row>
    <row r="887" spans="26:28">
      <c r="Z887">
        <f t="shared" si="18"/>
        <v>1</v>
      </c>
      <c r="AA887">
        <f>IF(AB887="",0,IFERROR(IF(VLOOKUP(AB887,AB$38:AB886,1,0)&gt;0,0,0),1))</f>
        <v>0</v>
      </c>
      <c r="AB887" s="16">
        <f>IF(DATOS!J851=X$39,DATOS!C851,"")</f>
        <v>0</v>
      </c>
    </row>
    <row r="888" spans="26:28">
      <c r="Z888">
        <f t="shared" si="18"/>
        <v>1</v>
      </c>
      <c r="AA888">
        <f>IF(AB888="",0,IFERROR(IF(VLOOKUP(AB888,AB$38:AB887,1,0)&gt;0,0,0),1))</f>
        <v>0</v>
      </c>
      <c r="AB888" s="16">
        <f>IF(DATOS!J852=X$39,DATOS!C852,"")</f>
        <v>0</v>
      </c>
    </row>
    <row r="889" spans="26:28">
      <c r="Z889">
        <f t="shared" si="18"/>
        <v>1</v>
      </c>
      <c r="AA889">
        <f>IF(AB889="",0,IFERROR(IF(VLOOKUP(AB889,AB$38:AB888,1,0)&gt;0,0,0),1))</f>
        <v>0</v>
      </c>
      <c r="AB889" s="16">
        <f>IF(DATOS!J853=X$39,DATOS!C853,"")</f>
        <v>0</v>
      </c>
    </row>
    <row r="890" spans="26:28">
      <c r="Z890">
        <f t="shared" si="18"/>
        <v>1</v>
      </c>
      <c r="AA890">
        <f>IF(AB890="",0,IFERROR(IF(VLOOKUP(AB890,AB$38:AB889,1,0)&gt;0,0,0),1))</f>
        <v>0</v>
      </c>
      <c r="AB890" s="16">
        <f>IF(DATOS!J854=X$39,DATOS!C854,"")</f>
        <v>0</v>
      </c>
    </row>
    <row r="891" spans="26:28">
      <c r="Z891">
        <f t="shared" si="18"/>
        <v>1</v>
      </c>
      <c r="AA891">
        <f>IF(AB891="",0,IFERROR(IF(VLOOKUP(AB891,AB$38:AB890,1,0)&gt;0,0,0),1))</f>
        <v>0</v>
      </c>
      <c r="AB891" s="16">
        <f>IF(DATOS!J855=X$39,DATOS!C855,"")</f>
        <v>0</v>
      </c>
    </row>
    <row r="892" spans="26:28">
      <c r="Z892">
        <f t="shared" si="18"/>
        <v>1</v>
      </c>
      <c r="AA892">
        <f>IF(AB892="",0,IFERROR(IF(VLOOKUP(AB892,AB$38:AB891,1,0)&gt;0,0,0),1))</f>
        <v>0</v>
      </c>
      <c r="AB892" s="16">
        <f>IF(DATOS!J856=X$39,DATOS!C856,"")</f>
        <v>0</v>
      </c>
    </row>
    <row r="893" spans="26:28">
      <c r="Z893">
        <f t="shared" si="18"/>
        <v>1</v>
      </c>
      <c r="AA893">
        <f>IF(AB893="",0,IFERROR(IF(VLOOKUP(AB893,AB$38:AB892,1,0)&gt;0,0,0),1))</f>
        <v>0</v>
      </c>
      <c r="AB893" s="16">
        <f>IF(DATOS!J857=X$39,DATOS!C857,"")</f>
        <v>0</v>
      </c>
    </row>
    <row r="894" spans="26:28">
      <c r="Z894">
        <f t="shared" si="18"/>
        <v>1</v>
      </c>
      <c r="AA894">
        <f>IF(AB894="",0,IFERROR(IF(VLOOKUP(AB894,AB$38:AB893,1,0)&gt;0,0,0),1))</f>
        <v>0</v>
      </c>
      <c r="AB894" s="16">
        <f>IF(DATOS!J858=X$39,DATOS!C858,"")</f>
        <v>0</v>
      </c>
    </row>
    <row r="895" spans="26:28">
      <c r="Z895">
        <f t="shared" si="18"/>
        <v>1</v>
      </c>
      <c r="AA895">
        <f>IF(AB895="",0,IFERROR(IF(VLOOKUP(AB895,AB$38:AB894,1,0)&gt;0,0,0),1))</f>
        <v>0</v>
      </c>
      <c r="AB895" s="16">
        <f>IF(DATOS!J859=X$39,DATOS!C859,"")</f>
        <v>0</v>
      </c>
    </row>
    <row r="896" spans="26:28">
      <c r="Z896">
        <f t="shared" si="18"/>
        <v>1</v>
      </c>
      <c r="AA896">
        <f>IF(AB896="",0,IFERROR(IF(VLOOKUP(AB896,AB$38:AB895,1,0)&gt;0,0,0),1))</f>
        <v>0</v>
      </c>
      <c r="AB896" s="16">
        <f>IF(DATOS!J860=X$39,DATOS!C860,"")</f>
        <v>0</v>
      </c>
    </row>
    <row r="897" spans="26:28">
      <c r="Z897">
        <f t="shared" si="18"/>
        <v>1</v>
      </c>
      <c r="AA897">
        <f>IF(AB897="",0,IFERROR(IF(VLOOKUP(AB897,AB$38:AB896,1,0)&gt;0,0,0),1))</f>
        <v>0</v>
      </c>
      <c r="AB897" s="16">
        <f>IF(DATOS!J861=X$39,DATOS!C861,"")</f>
        <v>0</v>
      </c>
    </row>
    <row r="898" spans="26:28">
      <c r="Z898">
        <f t="shared" si="18"/>
        <v>1</v>
      </c>
      <c r="AA898">
        <f>IF(AB898="",0,IFERROR(IF(VLOOKUP(AB898,AB$38:AB897,1,0)&gt;0,0,0),1))</f>
        <v>0</v>
      </c>
      <c r="AB898" s="16">
        <f>IF(DATOS!J862=X$39,DATOS!C862,"")</f>
        <v>0</v>
      </c>
    </row>
    <row r="899" spans="26:28">
      <c r="Z899">
        <f t="shared" si="18"/>
        <v>1</v>
      </c>
      <c r="AA899">
        <f>IF(AB899="",0,IFERROR(IF(VLOOKUP(AB899,AB$38:AB898,1,0)&gt;0,0,0),1))</f>
        <v>0</v>
      </c>
      <c r="AB899" s="16">
        <f>IF(DATOS!J863=X$39,DATOS!C863,"")</f>
        <v>0</v>
      </c>
    </row>
    <row r="900" spans="26:28">
      <c r="Z900">
        <f t="shared" si="18"/>
        <v>1</v>
      </c>
      <c r="AA900">
        <f>IF(AB900="",0,IFERROR(IF(VLOOKUP(AB900,AB$38:AB899,1,0)&gt;0,0,0),1))</f>
        <v>0</v>
      </c>
      <c r="AB900" s="16">
        <f>IF(DATOS!J864=X$39,DATOS!C864,"")</f>
        <v>0</v>
      </c>
    </row>
    <row r="901" spans="26:28">
      <c r="Z901">
        <f t="shared" si="18"/>
        <v>1</v>
      </c>
      <c r="AA901">
        <f>IF(AB901="",0,IFERROR(IF(VLOOKUP(AB901,AB$38:AB900,1,0)&gt;0,0,0),1))</f>
        <v>0</v>
      </c>
      <c r="AB901" s="16">
        <f>IF(DATOS!J865=X$39,DATOS!C865,"")</f>
        <v>0</v>
      </c>
    </row>
    <row r="902" spans="26:28">
      <c r="Z902">
        <f t="shared" si="18"/>
        <v>1</v>
      </c>
      <c r="AA902">
        <f>IF(AB902="",0,IFERROR(IF(VLOOKUP(AB902,AB$38:AB901,1,0)&gt;0,0,0),1))</f>
        <v>0</v>
      </c>
      <c r="AB902" s="16">
        <f>IF(DATOS!J866=X$39,DATOS!C866,"")</f>
        <v>0</v>
      </c>
    </row>
    <row r="903" spans="26:28">
      <c r="Z903">
        <f t="shared" si="18"/>
        <v>1</v>
      </c>
      <c r="AA903">
        <f>IF(AB903="",0,IFERROR(IF(VLOOKUP(AB903,AB$38:AB902,1,0)&gt;0,0,0),1))</f>
        <v>0</v>
      </c>
      <c r="AB903" s="16">
        <f>IF(DATOS!J867=X$39,DATOS!C867,"")</f>
        <v>0</v>
      </c>
    </row>
    <row r="904" spans="26:28">
      <c r="Z904">
        <f t="shared" si="18"/>
        <v>1</v>
      </c>
      <c r="AA904">
        <f>IF(AB904="",0,IFERROR(IF(VLOOKUP(AB904,AB$38:AB903,1,0)&gt;0,0,0),1))</f>
        <v>0</v>
      </c>
      <c r="AB904" s="16">
        <f>IF(DATOS!J868=X$39,DATOS!C868,"")</f>
        <v>0</v>
      </c>
    </row>
    <row r="905" spans="26:28">
      <c r="Z905">
        <f t="shared" si="18"/>
        <v>1</v>
      </c>
      <c r="AA905">
        <f>IF(AB905="",0,IFERROR(IF(VLOOKUP(AB905,AB$38:AB904,1,0)&gt;0,0,0),1))</f>
        <v>0</v>
      </c>
      <c r="AB905" s="16">
        <f>IF(DATOS!J869=X$39,DATOS!C869,"")</f>
        <v>0</v>
      </c>
    </row>
    <row r="906" spans="26:28">
      <c r="Z906">
        <f t="shared" si="18"/>
        <v>1</v>
      </c>
      <c r="AA906">
        <f>IF(AB906="",0,IFERROR(IF(VLOOKUP(AB906,AB$38:AB905,1,0)&gt;0,0,0),1))</f>
        <v>0</v>
      </c>
      <c r="AB906" s="16">
        <f>IF(DATOS!J870=X$39,DATOS!C870,"")</f>
        <v>0</v>
      </c>
    </row>
    <row r="907" spans="26:28">
      <c r="Z907">
        <f t="shared" si="18"/>
        <v>1</v>
      </c>
      <c r="AA907">
        <f>IF(AB907="",0,IFERROR(IF(VLOOKUP(AB907,AB$38:AB906,1,0)&gt;0,0,0),1))</f>
        <v>0</v>
      </c>
      <c r="AB907" s="16">
        <f>IF(DATOS!J871=X$39,DATOS!C871,"")</f>
        <v>0</v>
      </c>
    </row>
    <row r="908" spans="26:28">
      <c r="Z908">
        <f t="shared" si="18"/>
        <v>1</v>
      </c>
      <c r="AA908">
        <f>IF(AB908="",0,IFERROR(IF(VLOOKUP(AB908,AB$38:AB907,1,0)&gt;0,0,0),1))</f>
        <v>0</v>
      </c>
      <c r="AB908" s="16">
        <f>IF(DATOS!J872=X$39,DATOS!C872,"")</f>
        <v>0</v>
      </c>
    </row>
    <row r="909" spans="26:28">
      <c r="Z909">
        <f t="shared" si="18"/>
        <v>1</v>
      </c>
      <c r="AA909">
        <f>IF(AB909="",0,IFERROR(IF(VLOOKUP(AB909,AB$38:AB908,1,0)&gt;0,0,0),1))</f>
        <v>0</v>
      </c>
      <c r="AB909" s="16">
        <f>IF(DATOS!J873=X$39,DATOS!C873,"")</f>
        <v>0</v>
      </c>
    </row>
    <row r="910" spans="26:28">
      <c r="Z910">
        <f t="shared" si="18"/>
        <v>1</v>
      </c>
      <c r="AA910">
        <f>IF(AB910="",0,IFERROR(IF(VLOOKUP(AB910,AB$38:AB909,1,0)&gt;0,0,0),1))</f>
        <v>0</v>
      </c>
      <c r="AB910" s="16">
        <f>IF(DATOS!J874=X$39,DATOS!C874,"")</f>
        <v>0</v>
      </c>
    </row>
    <row r="911" spans="26:28">
      <c r="Z911">
        <f t="shared" si="18"/>
        <v>1</v>
      </c>
      <c r="AA911">
        <f>IF(AB911="",0,IFERROR(IF(VLOOKUP(AB911,AB$38:AB910,1,0)&gt;0,0,0),1))</f>
        <v>0</v>
      </c>
      <c r="AB911" s="16">
        <f>IF(DATOS!J875=X$39,DATOS!C875,"")</f>
        <v>0</v>
      </c>
    </row>
    <row r="912" spans="26:28">
      <c r="Z912">
        <f t="shared" si="18"/>
        <v>1</v>
      </c>
      <c r="AA912">
        <f>IF(AB912="",0,IFERROR(IF(VLOOKUP(AB912,AB$38:AB911,1,0)&gt;0,0,0),1))</f>
        <v>0</v>
      </c>
      <c r="AB912" s="16">
        <f>IF(DATOS!J876=X$39,DATOS!C876,"")</f>
        <v>0</v>
      </c>
    </row>
    <row r="913" spans="26:28">
      <c r="Z913">
        <f t="shared" si="18"/>
        <v>1</v>
      </c>
      <c r="AA913">
        <f>IF(AB913="",0,IFERROR(IF(VLOOKUP(AB913,AB$38:AB912,1,0)&gt;0,0,0),1))</f>
        <v>0</v>
      </c>
      <c r="AB913" s="16">
        <f>IF(DATOS!J877=X$39,DATOS!C877,"")</f>
        <v>0</v>
      </c>
    </row>
    <row r="914" spans="26:28">
      <c r="Z914">
        <f t="shared" si="18"/>
        <v>1</v>
      </c>
      <c r="AA914">
        <f>IF(AB914="",0,IFERROR(IF(VLOOKUP(AB914,AB$38:AB913,1,0)&gt;0,0,0),1))</f>
        <v>0</v>
      </c>
      <c r="AB914" s="16">
        <f>IF(DATOS!J878=X$39,DATOS!C878,"")</f>
        <v>0</v>
      </c>
    </row>
    <row r="915" spans="26:28">
      <c r="Z915">
        <f t="shared" si="18"/>
        <v>1</v>
      </c>
      <c r="AA915">
        <f>IF(AB915="",0,IFERROR(IF(VLOOKUP(AB915,AB$38:AB914,1,0)&gt;0,0,0),1))</f>
        <v>0</v>
      </c>
      <c r="AB915" s="16">
        <f>IF(DATOS!J879=X$39,DATOS!C879,"")</f>
        <v>0</v>
      </c>
    </row>
    <row r="916" spans="26:28">
      <c r="Z916">
        <f t="shared" si="18"/>
        <v>1</v>
      </c>
      <c r="AA916">
        <f>IF(AB916="",0,IFERROR(IF(VLOOKUP(AB916,AB$38:AB915,1,0)&gt;0,0,0),1))</f>
        <v>0</v>
      </c>
      <c r="AB916" s="16">
        <f>IF(DATOS!J880=X$39,DATOS!C880,"")</f>
        <v>0</v>
      </c>
    </row>
    <row r="917" spans="26:28">
      <c r="Z917">
        <f t="shared" si="18"/>
        <v>1</v>
      </c>
      <c r="AA917">
        <f>IF(AB917="",0,IFERROR(IF(VLOOKUP(AB917,AB$38:AB916,1,0)&gt;0,0,0),1))</f>
        <v>0</v>
      </c>
      <c r="AB917" s="16">
        <f>IF(DATOS!J881=X$39,DATOS!C881,"")</f>
        <v>0</v>
      </c>
    </row>
    <row r="918" spans="26:28">
      <c r="Z918">
        <f t="shared" si="18"/>
        <v>1</v>
      </c>
      <c r="AA918">
        <f>IF(AB918="",0,IFERROR(IF(VLOOKUP(AB918,AB$38:AB917,1,0)&gt;0,0,0),1))</f>
        <v>0</v>
      </c>
      <c r="AB918" s="16">
        <f>IF(DATOS!J882=X$39,DATOS!C882,"")</f>
        <v>0</v>
      </c>
    </row>
    <row r="919" spans="26:28">
      <c r="Z919">
        <f t="shared" si="18"/>
        <v>1</v>
      </c>
      <c r="AA919">
        <f>IF(AB919="",0,IFERROR(IF(VLOOKUP(AB919,AB$38:AB918,1,0)&gt;0,0,0),1))</f>
        <v>0</v>
      </c>
      <c r="AB919" s="16">
        <f>IF(DATOS!J883=X$39,DATOS!C883,"")</f>
        <v>0</v>
      </c>
    </row>
    <row r="920" spans="26:28">
      <c r="Z920">
        <f t="shared" si="18"/>
        <v>1</v>
      </c>
      <c r="AA920">
        <f>IF(AB920="",0,IFERROR(IF(VLOOKUP(AB920,AB$38:AB919,1,0)&gt;0,0,0),1))</f>
        <v>0</v>
      </c>
      <c r="AB920" s="16">
        <f>IF(DATOS!J884=X$39,DATOS!C884,"")</f>
        <v>0</v>
      </c>
    </row>
    <row r="921" spans="26:28">
      <c r="Z921">
        <f t="shared" si="18"/>
        <v>1</v>
      </c>
      <c r="AA921">
        <f>IF(AB921="",0,IFERROR(IF(VLOOKUP(AB921,AB$38:AB920,1,0)&gt;0,0,0),1))</f>
        <v>0</v>
      </c>
      <c r="AB921" s="16">
        <f>IF(DATOS!J885=X$39,DATOS!C885,"")</f>
        <v>0</v>
      </c>
    </row>
    <row r="922" spans="26:28">
      <c r="Z922">
        <f t="shared" si="18"/>
        <v>1</v>
      </c>
      <c r="AA922">
        <f>IF(AB922="",0,IFERROR(IF(VLOOKUP(AB922,AB$38:AB921,1,0)&gt;0,0,0),1))</f>
        <v>0</v>
      </c>
      <c r="AB922" s="16">
        <f>IF(DATOS!J886=X$39,DATOS!C886,"")</f>
        <v>0</v>
      </c>
    </row>
    <row r="923" spans="26:28">
      <c r="Z923">
        <f t="shared" si="18"/>
        <v>1</v>
      </c>
      <c r="AA923">
        <f>IF(AB923="",0,IFERROR(IF(VLOOKUP(AB923,AB$38:AB922,1,0)&gt;0,0,0),1))</f>
        <v>0</v>
      </c>
      <c r="AB923" s="16">
        <f>IF(DATOS!J887=X$39,DATOS!C887,"")</f>
        <v>0</v>
      </c>
    </row>
    <row r="924" spans="26:28">
      <c r="Z924">
        <f t="shared" si="18"/>
        <v>1</v>
      </c>
      <c r="AA924">
        <f>IF(AB924="",0,IFERROR(IF(VLOOKUP(AB924,AB$38:AB923,1,0)&gt;0,0,0),1))</f>
        <v>0</v>
      </c>
      <c r="AB924" s="16">
        <f>IF(DATOS!J888=X$39,DATOS!C888,"")</f>
        <v>0</v>
      </c>
    </row>
    <row r="925" spans="26:28">
      <c r="Z925">
        <f t="shared" si="18"/>
        <v>1</v>
      </c>
      <c r="AA925">
        <f>IF(AB925="",0,IFERROR(IF(VLOOKUP(AB925,AB$38:AB924,1,0)&gt;0,0,0),1))</f>
        <v>0</v>
      </c>
      <c r="AB925" s="16">
        <f>IF(DATOS!J889=X$39,DATOS!C889,"")</f>
        <v>0</v>
      </c>
    </row>
    <row r="926" spans="26:28">
      <c r="Z926">
        <f t="shared" si="18"/>
        <v>1</v>
      </c>
      <c r="AA926">
        <f>IF(AB926="",0,IFERROR(IF(VLOOKUP(AB926,AB$38:AB925,1,0)&gt;0,0,0),1))</f>
        <v>0</v>
      </c>
      <c r="AB926" s="16">
        <f>IF(DATOS!J890=X$39,DATOS!C890,"")</f>
        <v>0</v>
      </c>
    </row>
    <row r="927" spans="26:28">
      <c r="Z927">
        <f t="shared" si="18"/>
        <v>1</v>
      </c>
      <c r="AA927">
        <f>IF(AB927="",0,IFERROR(IF(VLOOKUP(AB927,AB$38:AB926,1,0)&gt;0,0,0),1))</f>
        <v>0</v>
      </c>
      <c r="AB927" s="16">
        <f>IF(DATOS!J891=X$39,DATOS!C891,"")</f>
        <v>0</v>
      </c>
    </row>
    <row r="928" spans="26:28">
      <c r="Z928">
        <f t="shared" si="18"/>
        <v>1</v>
      </c>
      <c r="AA928">
        <f>IF(AB928="",0,IFERROR(IF(VLOOKUP(AB928,AB$38:AB927,1,0)&gt;0,0,0),1))</f>
        <v>0</v>
      </c>
      <c r="AB928" s="16">
        <f>IF(DATOS!J892=X$39,DATOS!C892,"")</f>
        <v>0</v>
      </c>
    </row>
    <row r="929" spans="26:28">
      <c r="Z929">
        <f t="shared" si="18"/>
        <v>1</v>
      </c>
      <c r="AA929">
        <f>IF(AB929="",0,IFERROR(IF(VLOOKUP(AB929,AB$38:AB928,1,0)&gt;0,0,0),1))</f>
        <v>0</v>
      </c>
      <c r="AB929" s="16">
        <f>IF(DATOS!J893=X$39,DATOS!C893,"")</f>
        <v>0</v>
      </c>
    </row>
    <row r="930" spans="26:28">
      <c r="Z930">
        <f t="shared" si="18"/>
        <v>1</v>
      </c>
      <c r="AA930">
        <f>IF(AB930="",0,IFERROR(IF(VLOOKUP(AB930,AB$38:AB929,1,0)&gt;0,0,0),1))</f>
        <v>0</v>
      </c>
      <c r="AB930" s="16">
        <f>IF(DATOS!J894=X$39,DATOS!C894,"")</f>
        <v>0</v>
      </c>
    </row>
    <row r="931" spans="26:28">
      <c r="Z931">
        <f t="shared" si="18"/>
        <v>1</v>
      </c>
      <c r="AA931">
        <f>IF(AB931="",0,IFERROR(IF(VLOOKUP(AB931,AB$38:AB930,1,0)&gt;0,0,0),1))</f>
        <v>0</v>
      </c>
      <c r="AB931" s="16">
        <f>IF(DATOS!J895=X$39,DATOS!C895,"")</f>
        <v>0</v>
      </c>
    </row>
    <row r="932" spans="26:28">
      <c r="Z932">
        <f t="shared" si="18"/>
        <v>1</v>
      </c>
      <c r="AA932">
        <f>IF(AB932="",0,IFERROR(IF(VLOOKUP(AB932,AB$38:AB931,1,0)&gt;0,0,0),1))</f>
        <v>0</v>
      </c>
      <c r="AB932" s="16">
        <f>IF(DATOS!J896=X$39,DATOS!C896,"")</f>
        <v>0</v>
      </c>
    </row>
    <row r="933" spans="26:28">
      <c r="Z933">
        <f t="shared" si="18"/>
        <v>1</v>
      </c>
      <c r="AA933">
        <f>IF(AB933="",0,IFERROR(IF(VLOOKUP(AB933,AB$38:AB932,1,0)&gt;0,0,0),1))</f>
        <v>0</v>
      </c>
      <c r="AB933" s="16">
        <f>IF(DATOS!J897=X$39,DATOS!C897,"")</f>
        <v>0</v>
      </c>
    </row>
    <row r="934" spans="26:28">
      <c r="Z934">
        <f t="shared" ref="Z934:Z997" si="19">Z933+AA934</f>
        <v>1</v>
      </c>
      <c r="AA934">
        <f>IF(AB934="",0,IFERROR(IF(VLOOKUP(AB934,AB$38:AB933,1,0)&gt;0,0,0),1))</f>
        <v>0</v>
      </c>
      <c r="AB934" s="16">
        <f>IF(DATOS!J898=X$39,DATOS!C898,"")</f>
        <v>0</v>
      </c>
    </row>
    <row r="935" spans="26:28">
      <c r="Z935">
        <f t="shared" si="19"/>
        <v>1</v>
      </c>
      <c r="AA935">
        <f>IF(AB935="",0,IFERROR(IF(VLOOKUP(AB935,AB$38:AB934,1,0)&gt;0,0,0),1))</f>
        <v>0</v>
      </c>
      <c r="AB935" s="16">
        <f>IF(DATOS!J899=X$39,DATOS!C899,"")</f>
        <v>0</v>
      </c>
    </row>
    <row r="936" spans="26:28">
      <c r="Z936">
        <f t="shared" si="19"/>
        <v>1</v>
      </c>
      <c r="AA936">
        <f>IF(AB936="",0,IFERROR(IF(VLOOKUP(AB936,AB$38:AB935,1,0)&gt;0,0,0),1))</f>
        <v>0</v>
      </c>
      <c r="AB936" s="16">
        <f>IF(DATOS!J900=X$39,DATOS!C900,"")</f>
        <v>0</v>
      </c>
    </row>
    <row r="937" spans="26:28">
      <c r="Z937">
        <f t="shared" si="19"/>
        <v>1</v>
      </c>
      <c r="AA937">
        <f>IF(AB937="",0,IFERROR(IF(VLOOKUP(AB937,AB$38:AB936,1,0)&gt;0,0,0),1))</f>
        <v>0</v>
      </c>
      <c r="AB937" s="16">
        <f>IF(DATOS!J901=X$39,DATOS!C901,"")</f>
        <v>0</v>
      </c>
    </row>
    <row r="938" spans="26:28">
      <c r="Z938">
        <f t="shared" si="19"/>
        <v>1</v>
      </c>
      <c r="AA938">
        <f>IF(AB938="",0,IFERROR(IF(VLOOKUP(AB938,AB$38:AB937,1,0)&gt;0,0,0),1))</f>
        <v>0</v>
      </c>
      <c r="AB938" s="16">
        <f>IF(DATOS!J902=X$39,DATOS!C902,"")</f>
        <v>0</v>
      </c>
    </row>
    <row r="939" spans="26:28">
      <c r="Z939">
        <f t="shared" si="19"/>
        <v>1</v>
      </c>
      <c r="AA939">
        <f>IF(AB939="",0,IFERROR(IF(VLOOKUP(AB939,AB$38:AB938,1,0)&gt;0,0,0),1))</f>
        <v>0</v>
      </c>
      <c r="AB939" s="16">
        <f>IF(DATOS!J903=X$39,DATOS!C903,"")</f>
        <v>0</v>
      </c>
    </row>
    <row r="940" spans="26:28">
      <c r="Z940">
        <f t="shared" si="19"/>
        <v>1</v>
      </c>
      <c r="AA940">
        <f>IF(AB940="",0,IFERROR(IF(VLOOKUP(AB940,AB$38:AB939,1,0)&gt;0,0,0),1))</f>
        <v>0</v>
      </c>
      <c r="AB940" s="16">
        <f>IF(DATOS!J904=X$39,DATOS!C904,"")</f>
        <v>0</v>
      </c>
    </row>
    <row r="941" spans="26:28">
      <c r="Z941">
        <f t="shared" si="19"/>
        <v>1</v>
      </c>
      <c r="AA941">
        <f>IF(AB941="",0,IFERROR(IF(VLOOKUP(AB941,AB$38:AB940,1,0)&gt;0,0,0),1))</f>
        <v>0</v>
      </c>
      <c r="AB941" s="16">
        <f>IF(DATOS!J905=X$39,DATOS!C905,"")</f>
        <v>0</v>
      </c>
    </row>
    <row r="942" spans="26:28">
      <c r="Z942">
        <f t="shared" si="19"/>
        <v>1</v>
      </c>
      <c r="AA942">
        <f>IF(AB942="",0,IFERROR(IF(VLOOKUP(AB942,AB$38:AB941,1,0)&gt;0,0,0),1))</f>
        <v>0</v>
      </c>
      <c r="AB942" s="16">
        <f>IF(DATOS!J906=X$39,DATOS!C906,"")</f>
        <v>0</v>
      </c>
    </row>
    <row r="943" spans="26:28">
      <c r="Z943">
        <f t="shared" si="19"/>
        <v>1</v>
      </c>
      <c r="AA943">
        <f>IF(AB943="",0,IFERROR(IF(VLOOKUP(AB943,AB$38:AB942,1,0)&gt;0,0,0),1))</f>
        <v>0</v>
      </c>
      <c r="AB943" s="16">
        <f>IF(DATOS!J907=X$39,DATOS!C907,"")</f>
        <v>0</v>
      </c>
    </row>
    <row r="944" spans="26:28">
      <c r="Z944">
        <f t="shared" si="19"/>
        <v>1</v>
      </c>
      <c r="AA944">
        <f>IF(AB944="",0,IFERROR(IF(VLOOKUP(AB944,AB$38:AB943,1,0)&gt;0,0,0),1))</f>
        <v>0</v>
      </c>
      <c r="AB944" s="16">
        <f>IF(DATOS!J908=X$39,DATOS!C908,"")</f>
        <v>0</v>
      </c>
    </row>
    <row r="945" spans="26:28">
      <c r="Z945">
        <f t="shared" si="19"/>
        <v>1</v>
      </c>
      <c r="AA945">
        <f>IF(AB945="",0,IFERROR(IF(VLOOKUP(AB945,AB$38:AB944,1,0)&gt;0,0,0),1))</f>
        <v>0</v>
      </c>
      <c r="AB945" s="16">
        <f>IF(DATOS!J909=X$39,DATOS!C909,"")</f>
        <v>0</v>
      </c>
    </row>
    <row r="946" spans="26:28">
      <c r="Z946">
        <f t="shared" si="19"/>
        <v>1</v>
      </c>
      <c r="AA946">
        <f>IF(AB946="",0,IFERROR(IF(VLOOKUP(AB946,AB$38:AB945,1,0)&gt;0,0,0),1))</f>
        <v>0</v>
      </c>
      <c r="AB946" s="16">
        <f>IF(DATOS!J910=X$39,DATOS!C910,"")</f>
        <v>0</v>
      </c>
    </row>
    <row r="947" spans="26:28">
      <c r="Z947">
        <f t="shared" si="19"/>
        <v>1</v>
      </c>
      <c r="AA947">
        <f>IF(AB947="",0,IFERROR(IF(VLOOKUP(AB947,AB$38:AB946,1,0)&gt;0,0,0),1))</f>
        <v>0</v>
      </c>
      <c r="AB947" s="16">
        <f>IF(DATOS!J911=X$39,DATOS!C911,"")</f>
        <v>0</v>
      </c>
    </row>
    <row r="948" spans="26:28">
      <c r="Z948">
        <f t="shared" si="19"/>
        <v>1</v>
      </c>
      <c r="AA948">
        <f>IF(AB948="",0,IFERROR(IF(VLOOKUP(AB948,AB$38:AB947,1,0)&gt;0,0,0),1))</f>
        <v>0</v>
      </c>
      <c r="AB948" s="16">
        <f>IF(DATOS!J912=X$39,DATOS!C912,"")</f>
        <v>0</v>
      </c>
    </row>
    <row r="949" spans="26:28">
      <c r="Z949">
        <f t="shared" si="19"/>
        <v>1</v>
      </c>
      <c r="AA949">
        <f>IF(AB949="",0,IFERROR(IF(VLOOKUP(AB949,AB$38:AB948,1,0)&gt;0,0,0),1))</f>
        <v>0</v>
      </c>
      <c r="AB949" s="16">
        <f>IF(DATOS!J913=X$39,DATOS!C913,"")</f>
        <v>0</v>
      </c>
    </row>
    <row r="950" spans="26:28">
      <c r="Z950">
        <f t="shared" si="19"/>
        <v>1</v>
      </c>
      <c r="AA950">
        <f>IF(AB950="",0,IFERROR(IF(VLOOKUP(AB950,AB$38:AB949,1,0)&gt;0,0,0),1))</f>
        <v>0</v>
      </c>
      <c r="AB950" s="16">
        <f>IF(DATOS!J914=X$39,DATOS!C914,"")</f>
        <v>0</v>
      </c>
    </row>
    <row r="951" spans="26:28">
      <c r="Z951">
        <f t="shared" si="19"/>
        <v>1</v>
      </c>
      <c r="AA951">
        <f>IF(AB951="",0,IFERROR(IF(VLOOKUP(AB951,AB$38:AB950,1,0)&gt;0,0,0),1))</f>
        <v>0</v>
      </c>
      <c r="AB951" s="16">
        <f>IF(DATOS!J915=X$39,DATOS!C915,"")</f>
        <v>0</v>
      </c>
    </row>
    <row r="952" spans="26:28">
      <c r="Z952">
        <f t="shared" si="19"/>
        <v>1</v>
      </c>
      <c r="AA952">
        <f>IF(AB952="",0,IFERROR(IF(VLOOKUP(AB952,AB$38:AB951,1,0)&gt;0,0,0),1))</f>
        <v>0</v>
      </c>
      <c r="AB952" s="16">
        <f>IF(DATOS!J916=X$39,DATOS!C916,"")</f>
        <v>0</v>
      </c>
    </row>
    <row r="953" spans="26:28">
      <c r="Z953">
        <f t="shared" si="19"/>
        <v>1</v>
      </c>
      <c r="AA953">
        <f>IF(AB953="",0,IFERROR(IF(VLOOKUP(AB953,AB$38:AB952,1,0)&gt;0,0,0),1))</f>
        <v>0</v>
      </c>
      <c r="AB953" s="16">
        <f>IF(DATOS!J917=X$39,DATOS!C917,"")</f>
        <v>0</v>
      </c>
    </row>
    <row r="954" spans="26:28">
      <c r="Z954">
        <f t="shared" si="19"/>
        <v>1</v>
      </c>
      <c r="AA954">
        <f>IF(AB954="",0,IFERROR(IF(VLOOKUP(AB954,AB$38:AB953,1,0)&gt;0,0,0),1))</f>
        <v>0</v>
      </c>
      <c r="AB954" s="16">
        <f>IF(DATOS!J918=X$39,DATOS!C918,"")</f>
        <v>0</v>
      </c>
    </row>
    <row r="955" spans="26:28">
      <c r="Z955">
        <f t="shared" si="19"/>
        <v>1</v>
      </c>
      <c r="AA955">
        <f>IF(AB955="",0,IFERROR(IF(VLOOKUP(AB955,AB$38:AB954,1,0)&gt;0,0,0),1))</f>
        <v>0</v>
      </c>
      <c r="AB955" s="16">
        <f>IF(DATOS!J919=X$39,DATOS!C919,"")</f>
        <v>0</v>
      </c>
    </row>
    <row r="956" spans="26:28">
      <c r="Z956">
        <f t="shared" si="19"/>
        <v>1</v>
      </c>
      <c r="AA956">
        <f>IF(AB956="",0,IFERROR(IF(VLOOKUP(AB956,AB$38:AB955,1,0)&gt;0,0,0),1))</f>
        <v>0</v>
      </c>
      <c r="AB956" s="16">
        <f>IF(DATOS!J920=X$39,DATOS!C920,"")</f>
        <v>0</v>
      </c>
    </row>
    <row r="957" spans="26:28">
      <c r="Z957">
        <f t="shared" si="19"/>
        <v>1</v>
      </c>
      <c r="AA957">
        <f>IF(AB957="",0,IFERROR(IF(VLOOKUP(AB957,AB$38:AB956,1,0)&gt;0,0,0),1))</f>
        <v>0</v>
      </c>
      <c r="AB957" s="16">
        <f>IF(DATOS!J921=X$39,DATOS!C921,"")</f>
        <v>0</v>
      </c>
    </row>
    <row r="958" spans="26:28">
      <c r="Z958">
        <f t="shared" si="19"/>
        <v>1</v>
      </c>
      <c r="AA958">
        <f>IF(AB958="",0,IFERROR(IF(VLOOKUP(AB958,AB$38:AB957,1,0)&gt;0,0,0),1))</f>
        <v>0</v>
      </c>
      <c r="AB958" s="16">
        <f>IF(DATOS!J922=X$39,DATOS!C922,"")</f>
        <v>0</v>
      </c>
    </row>
    <row r="959" spans="26:28">
      <c r="Z959">
        <f t="shared" si="19"/>
        <v>1</v>
      </c>
      <c r="AA959">
        <f>IF(AB959="",0,IFERROR(IF(VLOOKUP(AB959,AB$38:AB958,1,0)&gt;0,0,0),1))</f>
        <v>0</v>
      </c>
      <c r="AB959" s="16">
        <f>IF(DATOS!J923=X$39,DATOS!C923,"")</f>
        <v>0</v>
      </c>
    </row>
    <row r="960" spans="26:28">
      <c r="Z960">
        <f t="shared" si="19"/>
        <v>1</v>
      </c>
      <c r="AA960">
        <f>IF(AB960="",0,IFERROR(IF(VLOOKUP(AB960,AB$38:AB959,1,0)&gt;0,0,0),1))</f>
        <v>0</v>
      </c>
      <c r="AB960" s="16">
        <f>IF(DATOS!J924=X$39,DATOS!C924,"")</f>
        <v>0</v>
      </c>
    </row>
    <row r="961" spans="26:28">
      <c r="Z961">
        <f t="shared" si="19"/>
        <v>1</v>
      </c>
      <c r="AA961">
        <f>IF(AB961="",0,IFERROR(IF(VLOOKUP(AB961,AB$38:AB960,1,0)&gt;0,0,0),1))</f>
        <v>0</v>
      </c>
      <c r="AB961" s="16">
        <f>IF(DATOS!J925=X$39,DATOS!C925,"")</f>
        <v>0</v>
      </c>
    </row>
    <row r="962" spans="26:28">
      <c r="Z962">
        <f t="shared" si="19"/>
        <v>1</v>
      </c>
      <c r="AA962">
        <f>IF(AB962="",0,IFERROR(IF(VLOOKUP(AB962,AB$38:AB961,1,0)&gt;0,0,0),1))</f>
        <v>0</v>
      </c>
      <c r="AB962" s="16">
        <f>IF(DATOS!J926=X$39,DATOS!C926,"")</f>
        <v>0</v>
      </c>
    </row>
    <row r="963" spans="26:28">
      <c r="Z963">
        <f t="shared" si="19"/>
        <v>1</v>
      </c>
      <c r="AA963">
        <f>IF(AB963="",0,IFERROR(IF(VLOOKUP(AB963,AB$38:AB962,1,0)&gt;0,0,0),1))</f>
        <v>0</v>
      </c>
      <c r="AB963" s="16">
        <f>IF(DATOS!J927=X$39,DATOS!C927,"")</f>
        <v>0</v>
      </c>
    </row>
    <row r="964" spans="26:28">
      <c r="Z964">
        <f t="shared" si="19"/>
        <v>1</v>
      </c>
      <c r="AA964">
        <f>IF(AB964="",0,IFERROR(IF(VLOOKUP(AB964,AB$38:AB963,1,0)&gt;0,0,0),1))</f>
        <v>0</v>
      </c>
      <c r="AB964" s="16">
        <f>IF(DATOS!J928=X$39,DATOS!C928,"")</f>
        <v>0</v>
      </c>
    </row>
    <row r="965" spans="26:28">
      <c r="Z965">
        <f t="shared" si="19"/>
        <v>1</v>
      </c>
      <c r="AA965">
        <f>IF(AB965="",0,IFERROR(IF(VLOOKUP(AB965,AB$38:AB964,1,0)&gt;0,0,0),1))</f>
        <v>0</v>
      </c>
      <c r="AB965" s="16">
        <f>IF(DATOS!J929=X$39,DATOS!C929,"")</f>
        <v>0</v>
      </c>
    </row>
    <row r="966" spans="26:28">
      <c r="Z966">
        <f t="shared" si="19"/>
        <v>1</v>
      </c>
      <c r="AA966">
        <f>IF(AB966="",0,IFERROR(IF(VLOOKUP(AB966,AB$38:AB965,1,0)&gt;0,0,0),1))</f>
        <v>0</v>
      </c>
      <c r="AB966" s="16">
        <f>IF(DATOS!J930=X$39,DATOS!C930,"")</f>
        <v>0</v>
      </c>
    </row>
    <row r="967" spans="26:28">
      <c r="Z967">
        <f t="shared" si="19"/>
        <v>1</v>
      </c>
      <c r="AA967">
        <f>IF(AB967="",0,IFERROR(IF(VLOOKUP(AB967,AB$38:AB966,1,0)&gt;0,0,0),1))</f>
        <v>0</v>
      </c>
      <c r="AB967" s="16">
        <f>IF(DATOS!J931=X$39,DATOS!C931,"")</f>
        <v>0</v>
      </c>
    </row>
    <row r="968" spans="26:28">
      <c r="Z968">
        <f t="shared" si="19"/>
        <v>1</v>
      </c>
      <c r="AA968">
        <f>IF(AB968="",0,IFERROR(IF(VLOOKUP(AB968,AB$38:AB967,1,0)&gt;0,0,0),1))</f>
        <v>0</v>
      </c>
      <c r="AB968" s="16">
        <f>IF(DATOS!J932=X$39,DATOS!C932,"")</f>
        <v>0</v>
      </c>
    </row>
    <row r="969" spans="26:28">
      <c r="Z969">
        <f t="shared" si="19"/>
        <v>1</v>
      </c>
      <c r="AA969">
        <f>IF(AB969="",0,IFERROR(IF(VLOOKUP(AB969,AB$38:AB968,1,0)&gt;0,0,0),1))</f>
        <v>0</v>
      </c>
      <c r="AB969" s="16">
        <f>IF(DATOS!J933=X$39,DATOS!C933,"")</f>
        <v>0</v>
      </c>
    </row>
    <row r="970" spans="26:28">
      <c r="Z970">
        <f t="shared" si="19"/>
        <v>1</v>
      </c>
      <c r="AA970">
        <f>IF(AB970="",0,IFERROR(IF(VLOOKUP(AB970,AB$38:AB969,1,0)&gt;0,0,0),1))</f>
        <v>0</v>
      </c>
      <c r="AB970" s="16">
        <f>IF(DATOS!J934=X$39,DATOS!C934,"")</f>
        <v>0</v>
      </c>
    </row>
    <row r="971" spans="26:28">
      <c r="Z971">
        <f t="shared" si="19"/>
        <v>1</v>
      </c>
      <c r="AA971">
        <f>IF(AB971="",0,IFERROR(IF(VLOOKUP(AB971,AB$38:AB970,1,0)&gt;0,0,0),1))</f>
        <v>0</v>
      </c>
      <c r="AB971" s="16">
        <f>IF(DATOS!J935=X$39,DATOS!C935,"")</f>
        <v>0</v>
      </c>
    </row>
    <row r="972" spans="26:28">
      <c r="Z972">
        <f t="shared" si="19"/>
        <v>1</v>
      </c>
      <c r="AA972">
        <f>IF(AB972="",0,IFERROR(IF(VLOOKUP(AB972,AB$38:AB971,1,0)&gt;0,0,0),1))</f>
        <v>0</v>
      </c>
      <c r="AB972" s="16">
        <f>IF(DATOS!J936=X$39,DATOS!C936,"")</f>
        <v>0</v>
      </c>
    </row>
    <row r="973" spans="26:28">
      <c r="Z973">
        <f t="shared" si="19"/>
        <v>1</v>
      </c>
      <c r="AA973">
        <f>IF(AB973="",0,IFERROR(IF(VLOOKUP(AB973,AB$38:AB972,1,0)&gt;0,0,0),1))</f>
        <v>0</v>
      </c>
      <c r="AB973" s="16">
        <f>IF(DATOS!J937=X$39,DATOS!C937,"")</f>
        <v>0</v>
      </c>
    </row>
    <row r="974" spans="26:28">
      <c r="Z974">
        <f t="shared" si="19"/>
        <v>1</v>
      </c>
      <c r="AA974">
        <f>IF(AB974="",0,IFERROR(IF(VLOOKUP(AB974,AB$38:AB973,1,0)&gt;0,0,0),1))</f>
        <v>0</v>
      </c>
      <c r="AB974" s="16">
        <f>IF(DATOS!J938=X$39,DATOS!C938,"")</f>
        <v>0</v>
      </c>
    </row>
    <row r="975" spans="26:28">
      <c r="Z975">
        <f t="shared" si="19"/>
        <v>1</v>
      </c>
      <c r="AA975">
        <f>IF(AB975="",0,IFERROR(IF(VLOOKUP(AB975,AB$38:AB974,1,0)&gt;0,0,0),1))</f>
        <v>0</v>
      </c>
      <c r="AB975" s="16">
        <f>IF(DATOS!J939=X$39,DATOS!C939,"")</f>
        <v>0</v>
      </c>
    </row>
    <row r="976" spans="26:28">
      <c r="Z976">
        <f t="shared" si="19"/>
        <v>1</v>
      </c>
      <c r="AA976">
        <f>IF(AB976="",0,IFERROR(IF(VLOOKUP(AB976,AB$38:AB975,1,0)&gt;0,0,0),1))</f>
        <v>0</v>
      </c>
      <c r="AB976" s="16">
        <f>IF(DATOS!J940=X$39,DATOS!C940,"")</f>
        <v>0</v>
      </c>
    </row>
    <row r="977" spans="26:28">
      <c r="Z977">
        <f t="shared" si="19"/>
        <v>1</v>
      </c>
      <c r="AA977">
        <f>IF(AB977="",0,IFERROR(IF(VLOOKUP(AB977,AB$38:AB976,1,0)&gt;0,0,0),1))</f>
        <v>0</v>
      </c>
      <c r="AB977" s="16">
        <f>IF(DATOS!J941=X$39,DATOS!C941,"")</f>
        <v>0</v>
      </c>
    </row>
    <row r="978" spans="26:28">
      <c r="Z978">
        <f t="shared" si="19"/>
        <v>1</v>
      </c>
      <c r="AA978">
        <f>IF(AB978="",0,IFERROR(IF(VLOOKUP(AB978,AB$38:AB977,1,0)&gt;0,0,0),1))</f>
        <v>0</v>
      </c>
      <c r="AB978" s="16">
        <f>IF(DATOS!J942=X$39,DATOS!C942,"")</f>
        <v>0</v>
      </c>
    </row>
    <row r="979" spans="26:28">
      <c r="Z979">
        <f t="shared" si="19"/>
        <v>1</v>
      </c>
      <c r="AA979">
        <f>IF(AB979="",0,IFERROR(IF(VLOOKUP(AB979,AB$38:AB978,1,0)&gt;0,0,0),1))</f>
        <v>0</v>
      </c>
      <c r="AB979" s="16">
        <f>IF(DATOS!J943=X$39,DATOS!C943,"")</f>
        <v>0</v>
      </c>
    </row>
    <row r="980" spans="26:28">
      <c r="Z980">
        <f t="shared" si="19"/>
        <v>1</v>
      </c>
      <c r="AA980">
        <f>IF(AB980="",0,IFERROR(IF(VLOOKUP(AB980,AB$38:AB979,1,0)&gt;0,0,0),1))</f>
        <v>0</v>
      </c>
      <c r="AB980" s="16">
        <f>IF(DATOS!J944=X$39,DATOS!C944,"")</f>
        <v>0</v>
      </c>
    </row>
    <row r="981" spans="26:28">
      <c r="Z981">
        <f t="shared" si="19"/>
        <v>1</v>
      </c>
      <c r="AA981">
        <f>IF(AB981="",0,IFERROR(IF(VLOOKUP(AB981,AB$38:AB980,1,0)&gt;0,0,0),1))</f>
        <v>0</v>
      </c>
      <c r="AB981" s="16">
        <f>IF(DATOS!J945=X$39,DATOS!C945,"")</f>
        <v>0</v>
      </c>
    </row>
    <row r="982" spans="26:28">
      <c r="Z982">
        <f t="shared" si="19"/>
        <v>1</v>
      </c>
      <c r="AA982">
        <f>IF(AB982="",0,IFERROR(IF(VLOOKUP(AB982,AB$38:AB981,1,0)&gt;0,0,0),1))</f>
        <v>0</v>
      </c>
      <c r="AB982" s="16">
        <f>IF(DATOS!J946=X$39,DATOS!C946,"")</f>
        <v>0</v>
      </c>
    </row>
    <row r="983" spans="26:28">
      <c r="Z983">
        <f t="shared" si="19"/>
        <v>1</v>
      </c>
      <c r="AA983">
        <f>IF(AB983="",0,IFERROR(IF(VLOOKUP(AB983,AB$38:AB982,1,0)&gt;0,0,0),1))</f>
        <v>0</v>
      </c>
      <c r="AB983" s="16">
        <f>IF(DATOS!J947=X$39,DATOS!C947,"")</f>
        <v>0</v>
      </c>
    </row>
    <row r="984" spans="26:28">
      <c r="Z984">
        <f t="shared" si="19"/>
        <v>1</v>
      </c>
      <c r="AA984">
        <f>IF(AB984="",0,IFERROR(IF(VLOOKUP(AB984,AB$38:AB983,1,0)&gt;0,0,0),1))</f>
        <v>0</v>
      </c>
      <c r="AB984" s="16">
        <f>IF(DATOS!J948=X$39,DATOS!C948,"")</f>
        <v>0</v>
      </c>
    </row>
    <row r="985" spans="26:28">
      <c r="Z985">
        <f t="shared" si="19"/>
        <v>1</v>
      </c>
      <c r="AA985">
        <f>IF(AB985="",0,IFERROR(IF(VLOOKUP(AB985,AB$38:AB984,1,0)&gt;0,0,0),1))</f>
        <v>0</v>
      </c>
      <c r="AB985" s="16">
        <f>IF(DATOS!J949=X$39,DATOS!C949,"")</f>
        <v>0</v>
      </c>
    </row>
    <row r="986" spans="26:28">
      <c r="Z986">
        <f t="shared" si="19"/>
        <v>1</v>
      </c>
      <c r="AA986">
        <f>IF(AB986="",0,IFERROR(IF(VLOOKUP(AB986,AB$38:AB985,1,0)&gt;0,0,0),1))</f>
        <v>0</v>
      </c>
      <c r="AB986" s="16">
        <f>IF(DATOS!J950=X$39,DATOS!C950,"")</f>
        <v>0</v>
      </c>
    </row>
    <row r="987" spans="26:28">
      <c r="Z987">
        <f t="shared" si="19"/>
        <v>1</v>
      </c>
      <c r="AA987">
        <f>IF(AB987="",0,IFERROR(IF(VLOOKUP(AB987,AB$38:AB986,1,0)&gt;0,0,0),1))</f>
        <v>0</v>
      </c>
      <c r="AB987" s="16">
        <f>IF(DATOS!J951=X$39,DATOS!C951,"")</f>
        <v>0</v>
      </c>
    </row>
    <row r="988" spans="26:28">
      <c r="Z988">
        <f t="shared" si="19"/>
        <v>1</v>
      </c>
      <c r="AA988">
        <f>IF(AB988="",0,IFERROR(IF(VLOOKUP(AB988,AB$38:AB987,1,0)&gt;0,0,0),1))</f>
        <v>0</v>
      </c>
      <c r="AB988" s="16">
        <f>IF(DATOS!J952=X$39,DATOS!C952,"")</f>
        <v>0</v>
      </c>
    </row>
    <row r="989" spans="26:28">
      <c r="Z989">
        <f t="shared" si="19"/>
        <v>1</v>
      </c>
      <c r="AA989">
        <f>IF(AB989="",0,IFERROR(IF(VLOOKUP(AB989,AB$38:AB988,1,0)&gt;0,0,0),1))</f>
        <v>0</v>
      </c>
      <c r="AB989" s="16">
        <f>IF(DATOS!J953=X$39,DATOS!C953,"")</f>
        <v>0</v>
      </c>
    </row>
    <row r="990" spans="26:28">
      <c r="Z990">
        <f t="shared" si="19"/>
        <v>1</v>
      </c>
      <c r="AA990">
        <f>IF(AB990="",0,IFERROR(IF(VLOOKUP(AB990,AB$38:AB989,1,0)&gt;0,0,0),1))</f>
        <v>0</v>
      </c>
      <c r="AB990" s="16">
        <f>IF(DATOS!J954=X$39,DATOS!C954,"")</f>
        <v>0</v>
      </c>
    </row>
    <row r="991" spans="26:28">
      <c r="Z991">
        <f t="shared" si="19"/>
        <v>1</v>
      </c>
      <c r="AA991">
        <f>IF(AB991="",0,IFERROR(IF(VLOOKUP(AB991,AB$38:AB990,1,0)&gt;0,0,0),1))</f>
        <v>0</v>
      </c>
      <c r="AB991" s="16">
        <f>IF(DATOS!J955=X$39,DATOS!C955,"")</f>
        <v>0</v>
      </c>
    </row>
    <row r="992" spans="26:28">
      <c r="Z992">
        <f t="shared" si="19"/>
        <v>1</v>
      </c>
      <c r="AA992">
        <f>IF(AB992="",0,IFERROR(IF(VLOOKUP(AB992,AB$38:AB991,1,0)&gt;0,0,0),1))</f>
        <v>0</v>
      </c>
      <c r="AB992" s="16">
        <f>IF(DATOS!J956=X$39,DATOS!C956,"")</f>
        <v>0</v>
      </c>
    </row>
    <row r="993" spans="26:28">
      <c r="Z993">
        <f t="shared" si="19"/>
        <v>1</v>
      </c>
      <c r="AA993">
        <f>IF(AB993="",0,IFERROR(IF(VLOOKUP(AB993,AB$38:AB992,1,0)&gt;0,0,0),1))</f>
        <v>0</v>
      </c>
      <c r="AB993" s="16">
        <f>IF(DATOS!J957=X$39,DATOS!C957,"")</f>
        <v>0</v>
      </c>
    </row>
    <row r="994" spans="26:28">
      <c r="Z994">
        <f t="shared" si="19"/>
        <v>1</v>
      </c>
      <c r="AA994">
        <f>IF(AB994="",0,IFERROR(IF(VLOOKUP(AB994,AB$38:AB993,1,0)&gt;0,0,0),1))</f>
        <v>0</v>
      </c>
      <c r="AB994" s="16">
        <f>IF(DATOS!J958=X$39,DATOS!C958,"")</f>
        <v>0</v>
      </c>
    </row>
    <row r="995" spans="26:28">
      <c r="Z995">
        <f t="shared" si="19"/>
        <v>1</v>
      </c>
      <c r="AA995">
        <f>IF(AB995="",0,IFERROR(IF(VLOOKUP(AB995,AB$38:AB994,1,0)&gt;0,0,0),1))</f>
        <v>0</v>
      </c>
      <c r="AB995" s="16">
        <f>IF(DATOS!J959=X$39,DATOS!C959,"")</f>
        <v>0</v>
      </c>
    </row>
    <row r="996" spans="26:28">
      <c r="Z996">
        <f t="shared" si="19"/>
        <v>1</v>
      </c>
      <c r="AA996">
        <f>IF(AB996="",0,IFERROR(IF(VLOOKUP(AB996,AB$38:AB995,1,0)&gt;0,0,0),1))</f>
        <v>0</v>
      </c>
      <c r="AB996" s="16">
        <f>IF(DATOS!J960=X$39,DATOS!C960,"")</f>
        <v>0</v>
      </c>
    </row>
    <row r="997" spans="26:28">
      <c r="Z997">
        <f t="shared" si="19"/>
        <v>1</v>
      </c>
      <c r="AA997">
        <f>IF(AB997="",0,IFERROR(IF(VLOOKUP(AB997,AB$38:AB996,1,0)&gt;0,0,0),1))</f>
        <v>0</v>
      </c>
      <c r="AB997" s="16">
        <f>IF(DATOS!J961=X$39,DATOS!C961,"")</f>
        <v>0</v>
      </c>
    </row>
    <row r="998" spans="26:28">
      <c r="Z998">
        <f t="shared" ref="Z998:Z1061" si="20">Z997+AA998</f>
        <v>1</v>
      </c>
      <c r="AA998">
        <f>IF(AB998="",0,IFERROR(IF(VLOOKUP(AB998,AB$38:AB997,1,0)&gt;0,0,0),1))</f>
        <v>0</v>
      </c>
      <c r="AB998" s="16">
        <f>IF(DATOS!J962=X$39,DATOS!C962,"")</f>
        <v>0</v>
      </c>
    </row>
    <row r="999" spans="26:28">
      <c r="Z999">
        <f t="shared" si="20"/>
        <v>1</v>
      </c>
      <c r="AA999">
        <f>IF(AB999="",0,IFERROR(IF(VLOOKUP(AB999,AB$38:AB998,1,0)&gt;0,0,0),1))</f>
        <v>0</v>
      </c>
      <c r="AB999" s="16">
        <f>IF(DATOS!J963=X$39,DATOS!C963,"")</f>
        <v>0</v>
      </c>
    </row>
    <row r="1000" spans="26:28">
      <c r="Z1000">
        <f t="shared" si="20"/>
        <v>1</v>
      </c>
      <c r="AA1000">
        <f>IF(AB1000="",0,IFERROR(IF(VLOOKUP(AB1000,AB$38:AB999,1,0)&gt;0,0,0),1))</f>
        <v>0</v>
      </c>
      <c r="AB1000" s="16">
        <f>IF(DATOS!J964=X$39,DATOS!C964,"")</f>
        <v>0</v>
      </c>
    </row>
    <row r="1001" spans="26:28">
      <c r="Z1001">
        <f t="shared" si="20"/>
        <v>1</v>
      </c>
      <c r="AA1001">
        <f>IF(AB1001="",0,IFERROR(IF(VLOOKUP(AB1001,AB$38:AB1000,1,0)&gt;0,0,0),1))</f>
        <v>0</v>
      </c>
      <c r="AB1001" s="16">
        <f>IF(DATOS!J965=X$39,DATOS!C965,"")</f>
        <v>0</v>
      </c>
    </row>
    <row r="1002" spans="26:28">
      <c r="Z1002">
        <f t="shared" si="20"/>
        <v>1</v>
      </c>
      <c r="AA1002">
        <f>IF(AB1002="",0,IFERROR(IF(VLOOKUP(AB1002,AB$38:AB1001,1,0)&gt;0,0,0),1))</f>
        <v>0</v>
      </c>
      <c r="AB1002" s="16">
        <f>IF(DATOS!J966=X$39,DATOS!C966,"")</f>
        <v>0</v>
      </c>
    </row>
    <row r="1003" spans="26:28">
      <c r="Z1003">
        <f t="shared" si="20"/>
        <v>1</v>
      </c>
      <c r="AA1003">
        <f>IF(AB1003="",0,IFERROR(IF(VLOOKUP(AB1003,AB$38:AB1002,1,0)&gt;0,0,0),1))</f>
        <v>0</v>
      </c>
      <c r="AB1003" s="16">
        <f>IF(DATOS!J967=X$39,DATOS!C967,"")</f>
        <v>0</v>
      </c>
    </row>
    <row r="1004" spans="26:28">
      <c r="Z1004">
        <f t="shared" si="20"/>
        <v>1</v>
      </c>
      <c r="AA1004">
        <f>IF(AB1004="",0,IFERROR(IF(VLOOKUP(AB1004,AB$38:AB1003,1,0)&gt;0,0,0),1))</f>
        <v>0</v>
      </c>
      <c r="AB1004" s="16">
        <f>IF(DATOS!J968=X$39,DATOS!C968,"")</f>
        <v>0</v>
      </c>
    </row>
    <row r="1005" spans="26:28">
      <c r="Z1005">
        <f t="shared" si="20"/>
        <v>1</v>
      </c>
      <c r="AA1005">
        <f>IF(AB1005="",0,IFERROR(IF(VLOOKUP(AB1005,AB$38:AB1004,1,0)&gt;0,0,0),1))</f>
        <v>0</v>
      </c>
      <c r="AB1005" s="16">
        <f>IF(DATOS!J969=X$39,DATOS!C969,"")</f>
        <v>0</v>
      </c>
    </row>
    <row r="1006" spans="26:28">
      <c r="Z1006">
        <f t="shared" si="20"/>
        <v>1</v>
      </c>
      <c r="AA1006">
        <f>IF(AB1006="",0,IFERROR(IF(VLOOKUP(AB1006,AB$38:AB1005,1,0)&gt;0,0,0),1))</f>
        <v>0</v>
      </c>
      <c r="AB1006" s="16">
        <f>IF(DATOS!J970=X$39,DATOS!C970,"")</f>
        <v>0</v>
      </c>
    </row>
    <row r="1007" spans="26:28">
      <c r="Z1007">
        <f t="shared" si="20"/>
        <v>1</v>
      </c>
      <c r="AA1007">
        <f>IF(AB1007="",0,IFERROR(IF(VLOOKUP(AB1007,AB$38:AB1006,1,0)&gt;0,0,0),1))</f>
        <v>0</v>
      </c>
      <c r="AB1007" s="16">
        <f>IF(DATOS!J971=X$39,DATOS!C971,"")</f>
        <v>0</v>
      </c>
    </row>
    <row r="1008" spans="26:28">
      <c r="Z1008">
        <f t="shared" si="20"/>
        <v>1</v>
      </c>
      <c r="AA1008">
        <f>IF(AB1008="",0,IFERROR(IF(VLOOKUP(AB1008,AB$38:AB1007,1,0)&gt;0,0,0),1))</f>
        <v>0</v>
      </c>
      <c r="AB1008" s="16">
        <f>IF(DATOS!J972=X$39,DATOS!C972,"")</f>
        <v>0</v>
      </c>
    </row>
    <row r="1009" spans="26:28">
      <c r="Z1009">
        <f t="shared" si="20"/>
        <v>1</v>
      </c>
      <c r="AA1009">
        <f>IF(AB1009="",0,IFERROR(IF(VLOOKUP(AB1009,AB$38:AB1008,1,0)&gt;0,0,0),1))</f>
        <v>0</v>
      </c>
      <c r="AB1009" s="16">
        <f>IF(DATOS!J973=X$39,DATOS!C973,"")</f>
        <v>0</v>
      </c>
    </row>
    <row r="1010" spans="26:28">
      <c r="Z1010">
        <f t="shared" si="20"/>
        <v>1</v>
      </c>
      <c r="AA1010">
        <f>IF(AB1010="",0,IFERROR(IF(VLOOKUP(AB1010,AB$38:AB1009,1,0)&gt;0,0,0),1))</f>
        <v>0</v>
      </c>
      <c r="AB1010" s="16">
        <f>IF(DATOS!J974=X$39,DATOS!C974,"")</f>
        <v>0</v>
      </c>
    </row>
    <row r="1011" spans="26:28">
      <c r="Z1011">
        <f t="shared" si="20"/>
        <v>1</v>
      </c>
      <c r="AA1011">
        <f>IF(AB1011="",0,IFERROR(IF(VLOOKUP(AB1011,AB$38:AB1010,1,0)&gt;0,0,0),1))</f>
        <v>0</v>
      </c>
      <c r="AB1011" s="16">
        <f>IF(DATOS!J975=X$39,DATOS!C975,"")</f>
        <v>0</v>
      </c>
    </row>
    <row r="1012" spans="26:28">
      <c r="Z1012">
        <f t="shared" si="20"/>
        <v>1</v>
      </c>
      <c r="AA1012">
        <f>IF(AB1012="",0,IFERROR(IF(VLOOKUP(AB1012,AB$38:AB1011,1,0)&gt;0,0,0),1))</f>
        <v>0</v>
      </c>
      <c r="AB1012" s="16">
        <f>IF(DATOS!J976=X$39,DATOS!C976,"")</f>
        <v>0</v>
      </c>
    </row>
    <row r="1013" spans="26:28">
      <c r="Z1013">
        <f t="shared" si="20"/>
        <v>1</v>
      </c>
      <c r="AA1013">
        <f>IF(AB1013="",0,IFERROR(IF(VLOOKUP(AB1013,AB$38:AB1012,1,0)&gt;0,0,0),1))</f>
        <v>0</v>
      </c>
      <c r="AB1013" s="16">
        <f>IF(DATOS!J977=X$39,DATOS!C977,"")</f>
        <v>0</v>
      </c>
    </row>
    <row r="1014" spans="26:28">
      <c r="Z1014">
        <f t="shared" si="20"/>
        <v>1</v>
      </c>
      <c r="AA1014">
        <f>IF(AB1014="",0,IFERROR(IF(VLOOKUP(AB1014,AB$38:AB1013,1,0)&gt;0,0,0),1))</f>
        <v>0</v>
      </c>
      <c r="AB1014" s="16">
        <f>IF(DATOS!J978=X$39,DATOS!C978,"")</f>
        <v>0</v>
      </c>
    </row>
    <row r="1015" spans="26:28">
      <c r="Z1015">
        <f t="shared" si="20"/>
        <v>1</v>
      </c>
      <c r="AA1015">
        <f>IF(AB1015="",0,IFERROR(IF(VLOOKUP(AB1015,AB$38:AB1014,1,0)&gt;0,0,0),1))</f>
        <v>0</v>
      </c>
      <c r="AB1015" s="16">
        <f>IF(DATOS!J979=X$39,DATOS!C979,"")</f>
        <v>0</v>
      </c>
    </row>
    <row r="1016" spans="26:28">
      <c r="Z1016">
        <f t="shared" si="20"/>
        <v>1</v>
      </c>
      <c r="AA1016">
        <f>IF(AB1016="",0,IFERROR(IF(VLOOKUP(AB1016,AB$38:AB1015,1,0)&gt;0,0,0),1))</f>
        <v>0</v>
      </c>
      <c r="AB1016" s="16">
        <f>IF(DATOS!J980=X$39,DATOS!C980,"")</f>
        <v>0</v>
      </c>
    </row>
    <row r="1017" spans="26:28">
      <c r="Z1017">
        <f t="shared" si="20"/>
        <v>1</v>
      </c>
      <c r="AA1017">
        <f>IF(AB1017="",0,IFERROR(IF(VLOOKUP(AB1017,AB$38:AB1016,1,0)&gt;0,0,0),1))</f>
        <v>0</v>
      </c>
      <c r="AB1017" s="16">
        <f>IF(DATOS!J981=X$39,DATOS!C981,"")</f>
        <v>0</v>
      </c>
    </row>
    <row r="1018" spans="26:28">
      <c r="Z1018">
        <f t="shared" si="20"/>
        <v>1</v>
      </c>
      <c r="AA1018">
        <f>IF(AB1018="",0,IFERROR(IF(VLOOKUP(AB1018,AB$38:AB1017,1,0)&gt;0,0,0),1))</f>
        <v>0</v>
      </c>
      <c r="AB1018" s="16">
        <f>IF(DATOS!J982=X$39,DATOS!C982,"")</f>
        <v>0</v>
      </c>
    </row>
    <row r="1019" spans="26:28">
      <c r="Z1019">
        <f t="shared" si="20"/>
        <v>1</v>
      </c>
      <c r="AA1019">
        <f>IF(AB1019="",0,IFERROR(IF(VLOOKUP(AB1019,AB$38:AB1018,1,0)&gt;0,0,0),1))</f>
        <v>0</v>
      </c>
      <c r="AB1019" s="16">
        <f>IF(DATOS!J983=X$39,DATOS!C983,"")</f>
        <v>0</v>
      </c>
    </row>
    <row r="1020" spans="26:28">
      <c r="Z1020">
        <f t="shared" si="20"/>
        <v>1</v>
      </c>
      <c r="AA1020">
        <f>IF(AB1020="",0,IFERROR(IF(VLOOKUP(AB1020,AB$38:AB1019,1,0)&gt;0,0,0),1))</f>
        <v>0</v>
      </c>
      <c r="AB1020" s="16">
        <f>IF(DATOS!J984=X$39,DATOS!C984,"")</f>
        <v>0</v>
      </c>
    </row>
    <row r="1021" spans="26:28">
      <c r="Z1021">
        <f t="shared" si="20"/>
        <v>1</v>
      </c>
      <c r="AA1021">
        <f>IF(AB1021="",0,IFERROR(IF(VLOOKUP(AB1021,AB$38:AB1020,1,0)&gt;0,0,0),1))</f>
        <v>0</v>
      </c>
      <c r="AB1021" s="16">
        <f>IF(DATOS!J985=X$39,DATOS!C985,"")</f>
        <v>0</v>
      </c>
    </row>
    <row r="1022" spans="26:28">
      <c r="Z1022">
        <f t="shared" si="20"/>
        <v>1</v>
      </c>
      <c r="AA1022">
        <f>IF(AB1022="",0,IFERROR(IF(VLOOKUP(AB1022,AB$38:AB1021,1,0)&gt;0,0,0),1))</f>
        <v>0</v>
      </c>
      <c r="AB1022" s="16">
        <f>IF(DATOS!J986=X$39,DATOS!C986,"")</f>
        <v>0</v>
      </c>
    </row>
    <row r="1023" spans="26:28">
      <c r="Z1023">
        <f t="shared" si="20"/>
        <v>1</v>
      </c>
      <c r="AA1023">
        <f>IF(AB1023="",0,IFERROR(IF(VLOOKUP(AB1023,AB$38:AB1022,1,0)&gt;0,0,0),1))</f>
        <v>0</v>
      </c>
      <c r="AB1023" s="16">
        <f>IF(DATOS!J987=X$39,DATOS!C987,"")</f>
        <v>0</v>
      </c>
    </row>
    <row r="1024" spans="26:28">
      <c r="Z1024">
        <f t="shared" si="20"/>
        <v>1</v>
      </c>
      <c r="AA1024">
        <f>IF(AB1024="",0,IFERROR(IF(VLOOKUP(AB1024,AB$38:AB1023,1,0)&gt;0,0,0),1))</f>
        <v>0</v>
      </c>
      <c r="AB1024" s="16">
        <f>IF(DATOS!J988=X$39,DATOS!C988,"")</f>
        <v>0</v>
      </c>
    </row>
    <row r="1025" spans="26:28">
      <c r="Z1025">
        <f t="shared" si="20"/>
        <v>1</v>
      </c>
      <c r="AA1025">
        <f>IF(AB1025="",0,IFERROR(IF(VLOOKUP(AB1025,AB$38:AB1024,1,0)&gt;0,0,0),1))</f>
        <v>0</v>
      </c>
      <c r="AB1025" s="16">
        <f>IF(DATOS!J989=X$39,DATOS!C989,"")</f>
        <v>0</v>
      </c>
    </row>
    <row r="1026" spans="26:28">
      <c r="Z1026">
        <f t="shared" si="20"/>
        <v>1</v>
      </c>
      <c r="AA1026">
        <f>IF(AB1026="",0,IFERROR(IF(VLOOKUP(AB1026,AB$38:AB1025,1,0)&gt;0,0,0),1))</f>
        <v>0</v>
      </c>
      <c r="AB1026" s="16">
        <f>IF(DATOS!J990=X$39,DATOS!C990,"")</f>
        <v>0</v>
      </c>
    </row>
    <row r="1027" spans="26:28">
      <c r="Z1027">
        <f t="shared" si="20"/>
        <v>1</v>
      </c>
      <c r="AA1027">
        <f>IF(AB1027="",0,IFERROR(IF(VLOOKUP(AB1027,AB$38:AB1026,1,0)&gt;0,0,0),1))</f>
        <v>0</v>
      </c>
      <c r="AB1027" s="16">
        <f>IF(DATOS!J991=X$39,DATOS!C991,"")</f>
        <v>0</v>
      </c>
    </row>
    <row r="1028" spans="26:28">
      <c r="Z1028">
        <f t="shared" si="20"/>
        <v>1</v>
      </c>
      <c r="AA1028">
        <f>IF(AB1028="",0,IFERROR(IF(VLOOKUP(AB1028,AB$38:AB1027,1,0)&gt;0,0,0),1))</f>
        <v>0</v>
      </c>
      <c r="AB1028" s="16">
        <f>IF(DATOS!J992=X$39,DATOS!C992,"")</f>
        <v>0</v>
      </c>
    </row>
    <row r="1029" spans="26:28">
      <c r="Z1029">
        <f t="shared" si="20"/>
        <v>1</v>
      </c>
      <c r="AA1029">
        <f>IF(AB1029="",0,IFERROR(IF(VLOOKUP(AB1029,AB$38:AB1028,1,0)&gt;0,0,0),1))</f>
        <v>0</v>
      </c>
      <c r="AB1029" s="16">
        <f>IF(DATOS!J993=X$39,DATOS!C993,"")</f>
        <v>0</v>
      </c>
    </row>
    <row r="1030" spans="26:28">
      <c r="Z1030">
        <f t="shared" si="20"/>
        <v>1</v>
      </c>
      <c r="AA1030">
        <f>IF(AB1030="",0,IFERROR(IF(VLOOKUP(AB1030,AB$38:AB1029,1,0)&gt;0,0,0),1))</f>
        <v>0</v>
      </c>
      <c r="AB1030" s="16">
        <f>IF(DATOS!J994=X$39,DATOS!C994,"")</f>
        <v>0</v>
      </c>
    </row>
    <row r="1031" spans="26:28">
      <c r="Z1031">
        <f t="shared" si="20"/>
        <v>1</v>
      </c>
      <c r="AA1031">
        <f>IF(AB1031="",0,IFERROR(IF(VLOOKUP(AB1031,AB$38:AB1030,1,0)&gt;0,0,0),1))</f>
        <v>0</v>
      </c>
      <c r="AB1031" s="16">
        <f>IF(DATOS!J995=X$39,DATOS!C995,"")</f>
        <v>0</v>
      </c>
    </row>
    <row r="1032" spans="26:28">
      <c r="Z1032">
        <f t="shared" si="20"/>
        <v>1</v>
      </c>
      <c r="AA1032">
        <f>IF(AB1032="",0,IFERROR(IF(VLOOKUP(AB1032,AB$38:AB1031,1,0)&gt;0,0,0),1))</f>
        <v>0</v>
      </c>
      <c r="AB1032" s="16">
        <f>IF(DATOS!J996=X$39,DATOS!C996,"")</f>
        <v>0</v>
      </c>
    </row>
    <row r="1033" spans="26:28">
      <c r="Z1033">
        <f t="shared" si="20"/>
        <v>1</v>
      </c>
      <c r="AA1033">
        <f>IF(AB1033="",0,IFERROR(IF(VLOOKUP(AB1033,AB$38:AB1032,1,0)&gt;0,0,0),1))</f>
        <v>0</v>
      </c>
      <c r="AB1033" s="16">
        <f>IF(DATOS!J997=X$39,DATOS!C997,"")</f>
        <v>0</v>
      </c>
    </row>
    <row r="1034" spans="26:28">
      <c r="Z1034">
        <f t="shared" si="20"/>
        <v>1</v>
      </c>
      <c r="AA1034">
        <f>IF(AB1034="",0,IFERROR(IF(VLOOKUP(AB1034,AB$38:AB1033,1,0)&gt;0,0,0),1))</f>
        <v>0</v>
      </c>
      <c r="AB1034" s="16">
        <f>IF(DATOS!J998=X$39,DATOS!C998,"")</f>
        <v>0</v>
      </c>
    </row>
    <row r="1035" spans="26:28">
      <c r="Z1035">
        <f t="shared" si="20"/>
        <v>1</v>
      </c>
      <c r="AA1035">
        <f>IF(AB1035="",0,IFERROR(IF(VLOOKUP(AB1035,AB$38:AB1034,1,0)&gt;0,0,0),1))</f>
        <v>0</v>
      </c>
      <c r="AB1035" s="16">
        <f>IF(DATOS!J999=X$39,DATOS!C999,"")</f>
        <v>0</v>
      </c>
    </row>
    <row r="1036" spans="26:28">
      <c r="Z1036">
        <f t="shared" si="20"/>
        <v>1</v>
      </c>
      <c r="AA1036">
        <f>IF(AB1036="",0,IFERROR(IF(VLOOKUP(AB1036,AB$38:AB1035,1,0)&gt;0,0,0),1))</f>
        <v>0</v>
      </c>
      <c r="AB1036" s="16">
        <f>IF(DATOS!J1000=X$39,DATOS!C1000,"")</f>
        <v>0</v>
      </c>
    </row>
    <row r="1037" spans="26:28">
      <c r="Z1037">
        <f t="shared" si="20"/>
        <v>1</v>
      </c>
      <c r="AA1037">
        <f>IF(AB1037="",0,IFERROR(IF(VLOOKUP(AB1037,AB$38:AB1036,1,0)&gt;0,0,0),1))</f>
        <v>0</v>
      </c>
      <c r="AB1037" s="16">
        <f>IF(DATOS!J1001=X$39,DATOS!C1001,"")</f>
        <v>0</v>
      </c>
    </row>
    <row r="1038" spans="26:28">
      <c r="Z1038">
        <f t="shared" si="20"/>
        <v>1</v>
      </c>
      <c r="AA1038">
        <f>IF(AB1038="",0,IFERROR(IF(VLOOKUP(AB1038,AB$38:AB1037,1,0)&gt;0,0,0),1))</f>
        <v>0</v>
      </c>
      <c r="AB1038" s="16">
        <f>IF(DATOS!J1002=X$39,DATOS!C1002,"")</f>
        <v>0</v>
      </c>
    </row>
    <row r="1039" spans="26:28">
      <c r="Z1039">
        <f t="shared" si="20"/>
        <v>1</v>
      </c>
      <c r="AA1039">
        <f>IF(AB1039="",0,IFERROR(IF(VLOOKUP(AB1039,AB$38:AB1038,1,0)&gt;0,0,0),1))</f>
        <v>0</v>
      </c>
      <c r="AB1039" s="16">
        <f>IF(DATOS!J1003=X$39,DATOS!C1003,"")</f>
        <v>0</v>
      </c>
    </row>
    <row r="1040" spans="26:28">
      <c r="Z1040">
        <f t="shared" si="20"/>
        <v>1</v>
      </c>
      <c r="AA1040">
        <f>IF(AB1040="",0,IFERROR(IF(VLOOKUP(AB1040,AB$38:AB1039,1,0)&gt;0,0,0),1))</f>
        <v>0</v>
      </c>
      <c r="AB1040" s="16">
        <f>IF(DATOS!J1004=X$39,DATOS!C1004,"")</f>
        <v>0</v>
      </c>
    </row>
    <row r="1041" spans="26:28">
      <c r="Z1041">
        <f t="shared" si="20"/>
        <v>1</v>
      </c>
      <c r="AA1041">
        <f>IF(AB1041="",0,IFERROR(IF(VLOOKUP(AB1041,AB$38:AB1040,1,0)&gt;0,0,0),1))</f>
        <v>0</v>
      </c>
      <c r="AB1041" s="16">
        <f>IF(DATOS!J1005=X$39,DATOS!C1005,"")</f>
        <v>0</v>
      </c>
    </row>
    <row r="1042" spans="26:28">
      <c r="Z1042">
        <f t="shared" si="20"/>
        <v>1</v>
      </c>
      <c r="AA1042">
        <f>IF(AB1042="",0,IFERROR(IF(VLOOKUP(AB1042,AB$38:AB1041,1,0)&gt;0,0,0),1))</f>
        <v>0</v>
      </c>
      <c r="AB1042" s="16">
        <f>IF(DATOS!J1006=X$39,DATOS!C1006,"")</f>
        <v>0</v>
      </c>
    </row>
    <row r="1043" spans="26:28">
      <c r="Z1043">
        <f t="shared" si="20"/>
        <v>1</v>
      </c>
      <c r="AA1043">
        <f>IF(AB1043="",0,IFERROR(IF(VLOOKUP(AB1043,AB$38:AB1042,1,0)&gt;0,0,0),1))</f>
        <v>0</v>
      </c>
      <c r="AB1043" s="16">
        <f>IF(DATOS!J1007=X$39,DATOS!C1007,"")</f>
        <v>0</v>
      </c>
    </row>
    <row r="1044" spans="26:28">
      <c r="Z1044">
        <f t="shared" si="20"/>
        <v>1</v>
      </c>
      <c r="AA1044">
        <f>IF(AB1044="",0,IFERROR(IF(VLOOKUP(AB1044,AB$38:AB1043,1,0)&gt;0,0,0),1))</f>
        <v>0</v>
      </c>
      <c r="AB1044" s="16">
        <f>IF(DATOS!J1008=X$39,DATOS!C1008,"")</f>
        <v>0</v>
      </c>
    </row>
    <row r="1045" spans="26:28">
      <c r="Z1045">
        <f t="shared" si="20"/>
        <v>1</v>
      </c>
      <c r="AA1045">
        <f>IF(AB1045="",0,IFERROR(IF(VLOOKUP(AB1045,AB$38:AB1044,1,0)&gt;0,0,0),1))</f>
        <v>0</v>
      </c>
      <c r="AB1045" s="16">
        <f>IF(DATOS!J1009=X$39,DATOS!C1009,"")</f>
        <v>0</v>
      </c>
    </row>
    <row r="1046" spans="26:28">
      <c r="Z1046">
        <f t="shared" si="20"/>
        <v>1</v>
      </c>
      <c r="AA1046">
        <f>IF(AB1046="",0,IFERROR(IF(VLOOKUP(AB1046,AB$38:AB1045,1,0)&gt;0,0,0),1))</f>
        <v>0</v>
      </c>
      <c r="AB1046" s="16">
        <f>IF(DATOS!J1010=X$39,DATOS!C1010,"")</f>
        <v>0</v>
      </c>
    </row>
    <row r="1047" spans="26:28">
      <c r="Z1047">
        <f t="shared" si="20"/>
        <v>1</v>
      </c>
      <c r="AA1047">
        <f>IF(AB1047="",0,IFERROR(IF(VLOOKUP(AB1047,AB$38:AB1046,1,0)&gt;0,0,0),1))</f>
        <v>0</v>
      </c>
      <c r="AB1047" s="16">
        <f>IF(DATOS!J1011=X$39,DATOS!C1011,"")</f>
        <v>0</v>
      </c>
    </row>
    <row r="1048" spans="26:28">
      <c r="Z1048">
        <f t="shared" si="20"/>
        <v>1</v>
      </c>
      <c r="AA1048">
        <f>IF(AB1048="",0,IFERROR(IF(VLOOKUP(AB1048,AB$38:AB1047,1,0)&gt;0,0,0),1))</f>
        <v>0</v>
      </c>
      <c r="AB1048" s="16">
        <f>IF(DATOS!J1012=X$39,DATOS!C1012,"")</f>
        <v>0</v>
      </c>
    </row>
    <row r="1049" spans="26:28">
      <c r="Z1049">
        <f t="shared" si="20"/>
        <v>1</v>
      </c>
      <c r="AA1049">
        <f>IF(AB1049="",0,IFERROR(IF(VLOOKUP(AB1049,AB$38:AB1048,1,0)&gt;0,0,0),1))</f>
        <v>0</v>
      </c>
      <c r="AB1049" s="16">
        <f>IF(DATOS!J1013=X$39,DATOS!C1013,"")</f>
        <v>0</v>
      </c>
    </row>
    <row r="1050" spans="26:28">
      <c r="Z1050">
        <f t="shared" si="20"/>
        <v>1</v>
      </c>
      <c r="AA1050">
        <f>IF(AB1050="",0,IFERROR(IF(VLOOKUP(AB1050,AB$38:AB1049,1,0)&gt;0,0,0),1))</f>
        <v>0</v>
      </c>
      <c r="AB1050" s="16">
        <f>IF(DATOS!J1014=X$39,DATOS!C1014,"")</f>
        <v>0</v>
      </c>
    </row>
    <row r="1051" spans="26:28">
      <c r="Z1051">
        <f t="shared" si="20"/>
        <v>1</v>
      </c>
      <c r="AA1051">
        <f>IF(AB1051="",0,IFERROR(IF(VLOOKUP(AB1051,AB$38:AB1050,1,0)&gt;0,0,0),1))</f>
        <v>0</v>
      </c>
      <c r="AB1051" s="16">
        <f>IF(DATOS!J1015=X$39,DATOS!C1015,"")</f>
        <v>0</v>
      </c>
    </row>
    <row r="1052" spans="26:28">
      <c r="Z1052">
        <f t="shared" si="20"/>
        <v>1</v>
      </c>
      <c r="AA1052">
        <f>IF(AB1052="",0,IFERROR(IF(VLOOKUP(AB1052,AB$38:AB1051,1,0)&gt;0,0,0),1))</f>
        <v>0</v>
      </c>
      <c r="AB1052" s="16">
        <f>IF(DATOS!J1016=X$39,DATOS!C1016,"")</f>
        <v>0</v>
      </c>
    </row>
    <row r="1053" spans="26:28">
      <c r="Z1053">
        <f t="shared" si="20"/>
        <v>1</v>
      </c>
      <c r="AA1053">
        <f>IF(AB1053="",0,IFERROR(IF(VLOOKUP(AB1053,AB$38:AB1052,1,0)&gt;0,0,0),1))</f>
        <v>0</v>
      </c>
      <c r="AB1053" s="16">
        <f>IF(DATOS!J1017=X$39,DATOS!C1017,"")</f>
        <v>0</v>
      </c>
    </row>
    <row r="1054" spans="26:28">
      <c r="Z1054">
        <f t="shared" si="20"/>
        <v>1</v>
      </c>
      <c r="AA1054">
        <f>IF(AB1054="",0,IFERROR(IF(VLOOKUP(AB1054,AB$38:AB1053,1,0)&gt;0,0,0),1))</f>
        <v>0</v>
      </c>
      <c r="AB1054" s="16">
        <f>IF(DATOS!J1018=X$39,DATOS!C1018,"")</f>
        <v>0</v>
      </c>
    </row>
    <row r="1055" spans="26:28">
      <c r="Z1055">
        <f t="shared" si="20"/>
        <v>1</v>
      </c>
      <c r="AA1055">
        <f>IF(AB1055="",0,IFERROR(IF(VLOOKUP(AB1055,AB$38:AB1054,1,0)&gt;0,0,0),1))</f>
        <v>0</v>
      </c>
      <c r="AB1055" s="16">
        <f>IF(DATOS!J1019=X$39,DATOS!C1019,"")</f>
        <v>0</v>
      </c>
    </row>
    <row r="1056" spans="26:28">
      <c r="Z1056">
        <f t="shared" si="20"/>
        <v>1</v>
      </c>
      <c r="AA1056">
        <f>IF(AB1056="",0,IFERROR(IF(VLOOKUP(AB1056,AB$38:AB1055,1,0)&gt;0,0,0),1))</f>
        <v>0</v>
      </c>
      <c r="AB1056" s="16">
        <f>IF(DATOS!J1020=X$39,DATOS!C1020,"")</f>
        <v>0</v>
      </c>
    </row>
    <row r="1057" spans="26:28">
      <c r="Z1057">
        <f t="shared" si="20"/>
        <v>1</v>
      </c>
      <c r="AA1057">
        <f>IF(AB1057="",0,IFERROR(IF(VLOOKUP(AB1057,AB$38:AB1056,1,0)&gt;0,0,0),1))</f>
        <v>0</v>
      </c>
      <c r="AB1057" s="16">
        <f>IF(DATOS!J1021=X$39,DATOS!C1021,"")</f>
        <v>0</v>
      </c>
    </row>
    <row r="1058" spans="26:28">
      <c r="Z1058">
        <f t="shared" si="20"/>
        <v>1</v>
      </c>
      <c r="AA1058">
        <f>IF(AB1058="",0,IFERROR(IF(VLOOKUP(AB1058,AB$38:AB1057,1,0)&gt;0,0,0),1))</f>
        <v>0</v>
      </c>
      <c r="AB1058" s="16">
        <f>IF(DATOS!J1022=X$39,DATOS!C1022,"")</f>
        <v>0</v>
      </c>
    </row>
    <row r="1059" spans="26:28">
      <c r="Z1059">
        <f t="shared" si="20"/>
        <v>1</v>
      </c>
      <c r="AA1059">
        <f>IF(AB1059="",0,IFERROR(IF(VLOOKUP(AB1059,AB$38:AB1058,1,0)&gt;0,0,0),1))</f>
        <v>0</v>
      </c>
      <c r="AB1059" s="16">
        <f>IF(DATOS!J1023=X$39,DATOS!C1023,"")</f>
        <v>0</v>
      </c>
    </row>
    <row r="1060" spans="26:28">
      <c r="Z1060">
        <f t="shared" si="20"/>
        <v>1</v>
      </c>
      <c r="AA1060">
        <f>IF(AB1060="",0,IFERROR(IF(VLOOKUP(AB1060,AB$38:AB1059,1,0)&gt;0,0,0),1))</f>
        <v>0</v>
      </c>
      <c r="AB1060" s="16">
        <f>IF(DATOS!J1024=X$39,DATOS!C1024,"")</f>
        <v>0</v>
      </c>
    </row>
    <row r="1061" spans="26:28">
      <c r="Z1061">
        <f t="shared" si="20"/>
        <v>1</v>
      </c>
      <c r="AA1061">
        <f>IF(AB1061="",0,IFERROR(IF(VLOOKUP(AB1061,AB$38:AB1060,1,0)&gt;0,0,0),1))</f>
        <v>0</v>
      </c>
      <c r="AB1061" s="16">
        <f>IF(DATOS!J1025=X$39,DATOS!C1025,"")</f>
        <v>0</v>
      </c>
    </row>
    <row r="1062" spans="26:28">
      <c r="Z1062">
        <f t="shared" ref="Z1062:Z1125" si="21">Z1061+AA1062</f>
        <v>1</v>
      </c>
      <c r="AA1062">
        <f>IF(AB1062="",0,IFERROR(IF(VLOOKUP(AB1062,AB$38:AB1061,1,0)&gt;0,0,0),1))</f>
        <v>0</v>
      </c>
      <c r="AB1062" s="16">
        <f>IF(DATOS!J1026=X$39,DATOS!C1026,"")</f>
        <v>0</v>
      </c>
    </row>
    <row r="1063" spans="26:28">
      <c r="Z1063">
        <f t="shared" si="21"/>
        <v>1</v>
      </c>
      <c r="AA1063">
        <f>IF(AB1063="",0,IFERROR(IF(VLOOKUP(AB1063,AB$38:AB1062,1,0)&gt;0,0,0),1))</f>
        <v>0</v>
      </c>
      <c r="AB1063" s="16">
        <f>IF(DATOS!J1027=X$39,DATOS!C1027,"")</f>
        <v>0</v>
      </c>
    </row>
    <row r="1064" spans="26:28">
      <c r="Z1064">
        <f t="shared" si="21"/>
        <v>1</v>
      </c>
      <c r="AA1064">
        <f>IF(AB1064="",0,IFERROR(IF(VLOOKUP(AB1064,AB$38:AB1063,1,0)&gt;0,0,0),1))</f>
        <v>0</v>
      </c>
      <c r="AB1064" s="16">
        <f>IF(DATOS!J1028=X$39,DATOS!C1028,"")</f>
        <v>0</v>
      </c>
    </row>
    <row r="1065" spans="26:28">
      <c r="Z1065">
        <f t="shared" si="21"/>
        <v>1</v>
      </c>
      <c r="AA1065">
        <f>IF(AB1065="",0,IFERROR(IF(VLOOKUP(AB1065,AB$38:AB1064,1,0)&gt;0,0,0),1))</f>
        <v>0</v>
      </c>
      <c r="AB1065" s="16">
        <f>IF(DATOS!J1029=X$39,DATOS!C1029,"")</f>
        <v>0</v>
      </c>
    </row>
    <row r="1066" spans="26:28">
      <c r="Z1066">
        <f t="shared" si="21"/>
        <v>1</v>
      </c>
      <c r="AA1066">
        <f>IF(AB1066="",0,IFERROR(IF(VLOOKUP(AB1066,AB$38:AB1065,1,0)&gt;0,0,0),1))</f>
        <v>0</v>
      </c>
      <c r="AB1066" s="16">
        <f>IF(DATOS!J1030=X$39,DATOS!C1030,"")</f>
        <v>0</v>
      </c>
    </row>
    <row r="1067" spans="26:28">
      <c r="Z1067">
        <f t="shared" si="21"/>
        <v>1</v>
      </c>
      <c r="AA1067">
        <f>IF(AB1067="",0,IFERROR(IF(VLOOKUP(AB1067,AB$38:AB1066,1,0)&gt;0,0,0),1))</f>
        <v>0</v>
      </c>
      <c r="AB1067" s="16">
        <f>IF(DATOS!J1031=X$39,DATOS!C1031,"")</f>
        <v>0</v>
      </c>
    </row>
    <row r="1068" spans="26:28">
      <c r="Z1068">
        <f t="shared" si="21"/>
        <v>1</v>
      </c>
      <c r="AA1068">
        <f>IF(AB1068="",0,IFERROR(IF(VLOOKUP(AB1068,AB$38:AB1067,1,0)&gt;0,0,0),1))</f>
        <v>0</v>
      </c>
      <c r="AB1068" s="16">
        <f>IF(DATOS!J1032=X$39,DATOS!C1032,"")</f>
        <v>0</v>
      </c>
    </row>
    <row r="1069" spans="26:28">
      <c r="Z1069">
        <f t="shared" si="21"/>
        <v>1</v>
      </c>
      <c r="AA1069">
        <f>IF(AB1069="",0,IFERROR(IF(VLOOKUP(AB1069,AB$38:AB1068,1,0)&gt;0,0,0),1))</f>
        <v>0</v>
      </c>
      <c r="AB1069" s="16">
        <f>IF(DATOS!J1033=X$39,DATOS!C1033,"")</f>
        <v>0</v>
      </c>
    </row>
    <row r="1070" spans="26:28">
      <c r="Z1070">
        <f t="shared" si="21"/>
        <v>1</v>
      </c>
      <c r="AA1070">
        <f>IF(AB1070="",0,IFERROR(IF(VLOOKUP(AB1070,AB$38:AB1069,1,0)&gt;0,0,0),1))</f>
        <v>0</v>
      </c>
      <c r="AB1070" s="16">
        <f>IF(DATOS!J1034=X$39,DATOS!C1034,"")</f>
        <v>0</v>
      </c>
    </row>
    <row r="1071" spans="26:28">
      <c r="Z1071">
        <f t="shared" si="21"/>
        <v>1</v>
      </c>
      <c r="AA1071">
        <f>IF(AB1071="",0,IFERROR(IF(VLOOKUP(AB1071,AB$38:AB1070,1,0)&gt;0,0,0),1))</f>
        <v>0</v>
      </c>
      <c r="AB1071" s="16">
        <f>IF(DATOS!J1035=X$39,DATOS!C1035,"")</f>
        <v>0</v>
      </c>
    </row>
    <row r="1072" spans="26:28">
      <c r="Z1072">
        <f t="shared" si="21"/>
        <v>1</v>
      </c>
      <c r="AA1072">
        <f>IF(AB1072="",0,IFERROR(IF(VLOOKUP(AB1072,AB$38:AB1071,1,0)&gt;0,0,0),1))</f>
        <v>0</v>
      </c>
      <c r="AB1072" s="16">
        <f>IF(DATOS!J1036=X$39,DATOS!C1036,"")</f>
        <v>0</v>
      </c>
    </row>
    <row r="1073" spans="26:28">
      <c r="Z1073">
        <f t="shared" si="21"/>
        <v>1</v>
      </c>
      <c r="AA1073">
        <f>IF(AB1073="",0,IFERROR(IF(VLOOKUP(AB1073,AB$38:AB1072,1,0)&gt;0,0,0),1))</f>
        <v>0</v>
      </c>
      <c r="AB1073" s="16">
        <f>IF(DATOS!J1037=X$39,DATOS!C1037,"")</f>
        <v>0</v>
      </c>
    </row>
    <row r="1074" spans="26:28">
      <c r="Z1074">
        <f t="shared" si="21"/>
        <v>1</v>
      </c>
      <c r="AA1074">
        <f>IF(AB1074="",0,IFERROR(IF(VLOOKUP(AB1074,AB$38:AB1073,1,0)&gt;0,0,0),1))</f>
        <v>0</v>
      </c>
      <c r="AB1074" s="16">
        <f>IF(DATOS!J1038=X$39,DATOS!C1038,"")</f>
        <v>0</v>
      </c>
    </row>
    <row r="1075" spans="26:28">
      <c r="Z1075">
        <f t="shared" si="21"/>
        <v>1</v>
      </c>
      <c r="AA1075">
        <f>IF(AB1075="",0,IFERROR(IF(VLOOKUP(AB1075,AB$38:AB1074,1,0)&gt;0,0,0),1))</f>
        <v>0</v>
      </c>
      <c r="AB1075" s="16">
        <f>IF(DATOS!J1039=X$39,DATOS!C1039,"")</f>
        <v>0</v>
      </c>
    </row>
    <row r="1076" spans="26:28">
      <c r="Z1076">
        <f t="shared" si="21"/>
        <v>1</v>
      </c>
      <c r="AA1076">
        <f>IF(AB1076="",0,IFERROR(IF(VLOOKUP(AB1076,AB$38:AB1075,1,0)&gt;0,0,0),1))</f>
        <v>0</v>
      </c>
      <c r="AB1076" s="16">
        <f>IF(DATOS!J1040=X$39,DATOS!C1040,"")</f>
        <v>0</v>
      </c>
    </row>
    <row r="1077" spans="26:28">
      <c r="Z1077">
        <f t="shared" si="21"/>
        <v>1</v>
      </c>
      <c r="AA1077">
        <f>IF(AB1077="",0,IFERROR(IF(VLOOKUP(AB1077,AB$38:AB1076,1,0)&gt;0,0,0),1))</f>
        <v>0</v>
      </c>
      <c r="AB1077" s="16">
        <f>IF(DATOS!J1041=X$39,DATOS!C1041,"")</f>
        <v>0</v>
      </c>
    </row>
    <row r="1078" spans="26:28">
      <c r="Z1078">
        <f t="shared" si="21"/>
        <v>1</v>
      </c>
      <c r="AA1078">
        <f>IF(AB1078="",0,IFERROR(IF(VLOOKUP(AB1078,AB$38:AB1077,1,0)&gt;0,0,0),1))</f>
        <v>0</v>
      </c>
      <c r="AB1078" s="16">
        <f>IF(DATOS!J1042=X$39,DATOS!C1042,"")</f>
        <v>0</v>
      </c>
    </row>
    <row r="1079" spans="26:28">
      <c r="Z1079">
        <f t="shared" si="21"/>
        <v>1</v>
      </c>
      <c r="AA1079">
        <f>IF(AB1079="",0,IFERROR(IF(VLOOKUP(AB1079,AB$38:AB1078,1,0)&gt;0,0,0),1))</f>
        <v>0</v>
      </c>
      <c r="AB1079" s="16">
        <f>IF(DATOS!J1043=X$39,DATOS!C1043,"")</f>
        <v>0</v>
      </c>
    </row>
    <row r="1080" spans="26:28">
      <c r="Z1080">
        <f t="shared" si="21"/>
        <v>1</v>
      </c>
      <c r="AA1080">
        <f>IF(AB1080="",0,IFERROR(IF(VLOOKUP(AB1080,AB$38:AB1079,1,0)&gt;0,0,0),1))</f>
        <v>0</v>
      </c>
      <c r="AB1080" s="16">
        <f>IF(DATOS!J1044=X$39,DATOS!C1044,"")</f>
        <v>0</v>
      </c>
    </row>
    <row r="1081" spans="26:28">
      <c r="Z1081">
        <f t="shared" si="21"/>
        <v>1</v>
      </c>
      <c r="AA1081">
        <f>IF(AB1081="",0,IFERROR(IF(VLOOKUP(AB1081,AB$38:AB1080,1,0)&gt;0,0,0),1))</f>
        <v>0</v>
      </c>
      <c r="AB1081" s="16">
        <f>IF(DATOS!J1045=X$39,DATOS!C1045,"")</f>
        <v>0</v>
      </c>
    </row>
    <row r="1082" spans="26:28">
      <c r="Z1082">
        <f t="shared" si="21"/>
        <v>1</v>
      </c>
      <c r="AA1082">
        <f>IF(AB1082="",0,IFERROR(IF(VLOOKUP(AB1082,AB$38:AB1081,1,0)&gt;0,0,0),1))</f>
        <v>0</v>
      </c>
      <c r="AB1082" s="16">
        <f>IF(DATOS!J1046=X$39,DATOS!C1046,"")</f>
        <v>0</v>
      </c>
    </row>
    <row r="1083" spans="26:28">
      <c r="Z1083">
        <f t="shared" si="21"/>
        <v>1</v>
      </c>
      <c r="AA1083">
        <f>IF(AB1083="",0,IFERROR(IF(VLOOKUP(AB1083,AB$38:AB1082,1,0)&gt;0,0,0),1))</f>
        <v>0</v>
      </c>
      <c r="AB1083" s="16">
        <f>IF(DATOS!J1047=X$39,DATOS!C1047,"")</f>
        <v>0</v>
      </c>
    </row>
    <row r="1084" spans="26:28">
      <c r="Z1084">
        <f t="shared" si="21"/>
        <v>1</v>
      </c>
      <c r="AA1084">
        <f>IF(AB1084="",0,IFERROR(IF(VLOOKUP(AB1084,AB$38:AB1083,1,0)&gt;0,0,0),1))</f>
        <v>0</v>
      </c>
      <c r="AB1084" s="16">
        <f>IF(DATOS!J1048=X$39,DATOS!C1048,"")</f>
        <v>0</v>
      </c>
    </row>
    <row r="1085" spans="26:28">
      <c r="Z1085">
        <f t="shared" si="21"/>
        <v>1</v>
      </c>
      <c r="AA1085">
        <f>IF(AB1085="",0,IFERROR(IF(VLOOKUP(AB1085,AB$38:AB1084,1,0)&gt;0,0,0),1))</f>
        <v>0</v>
      </c>
      <c r="AB1085" s="16">
        <f>IF(DATOS!J1049=X$39,DATOS!C1049,"")</f>
        <v>0</v>
      </c>
    </row>
    <row r="1086" spans="26:28">
      <c r="Z1086">
        <f t="shared" si="21"/>
        <v>1</v>
      </c>
      <c r="AA1086">
        <f>IF(AB1086="",0,IFERROR(IF(VLOOKUP(AB1086,AB$38:AB1085,1,0)&gt;0,0,0),1))</f>
        <v>0</v>
      </c>
      <c r="AB1086" s="16">
        <f>IF(DATOS!J1050=X$39,DATOS!C1050,"")</f>
        <v>0</v>
      </c>
    </row>
    <row r="1087" spans="26:28">
      <c r="Z1087">
        <f t="shared" si="21"/>
        <v>1</v>
      </c>
      <c r="AA1087">
        <f>IF(AB1087="",0,IFERROR(IF(VLOOKUP(AB1087,AB$38:AB1086,1,0)&gt;0,0,0),1))</f>
        <v>0</v>
      </c>
      <c r="AB1087" s="16">
        <f>IF(DATOS!J1051=X$39,DATOS!C1051,"")</f>
        <v>0</v>
      </c>
    </row>
    <row r="1088" spans="26:28">
      <c r="Z1088">
        <f t="shared" si="21"/>
        <v>1</v>
      </c>
      <c r="AA1088">
        <f>IF(AB1088="",0,IFERROR(IF(VLOOKUP(AB1088,AB$38:AB1087,1,0)&gt;0,0,0),1))</f>
        <v>0</v>
      </c>
      <c r="AB1088" s="16">
        <f>IF(DATOS!J1052=X$39,DATOS!C1052,"")</f>
        <v>0</v>
      </c>
    </row>
    <row r="1089" spans="26:28">
      <c r="Z1089">
        <f t="shared" si="21"/>
        <v>1</v>
      </c>
      <c r="AA1089">
        <f>IF(AB1089="",0,IFERROR(IF(VLOOKUP(AB1089,AB$38:AB1088,1,0)&gt;0,0,0),1))</f>
        <v>0</v>
      </c>
      <c r="AB1089" s="16">
        <f>IF(DATOS!J1053=X$39,DATOS!C1053,"")</f>
        <v>0</v>
      </c>
    </row>
    <row r="1090" spans="26:28">
      <c r="Z1090">
        <f t="shared" si="21"/>
        <v>1</v>
      </c>
      <c r="AA1090">
        <f>IF(AB1090="",0,IFERROR(IF(VLOOKUP(AB1090,AB$38:AB1089,1,0)&gt;0,0,0),1))</f>
        <v>0</v>
      </c>
      <c r="AB1090" s="16">
        <f>IF(DATOS!J1054=X$39,DATOS!C1054,"")</f>
        <v>0</v>
      </c>
    </row>
    <row r="1091" spans="26:28">
      <c r="Z1091">
        <f t="shared" si="21"/>
        <v>1</v>
      </c>
      <c r="AA1091">
        <f>IF(AB1091="",0,IFERROR(IF(VLOOKUP(AB1091,AB$38:AB1090,1,0)&gt;0,0,0),1))</f>
        <v>0</v>
      </c>
      <c r="AB1091" s="16">
        <f>IF(DATOS!J1055=X$39,DATOS!C1055,"")</f>
        <v>0</v>
      </c>
    </row>
    <row r="1092" spans="26:28">
      <c r="Z1092">
        <f t="shared" si="21"/>
        <v>1</v>
      </c>
      <c r="AA1092">
        <f>IF(AB1092="",0,IFERROR(IF(VLOOKUP(AB1092,AB$38:AB1091,1,0)&gt;0,0,0),1))</f>
        <v>0</v>
      </c>
      <c r="AB1092" s="16">
        <f>IF(DATOS!J1056=X$39,DATOS!C1056,"")</f>
        <v>0</v>
      </c>
    </row>
    <row r="1093" spans="26:28">
      <c r="Z1093">
        <f t="shared" si="21"/>
        <v>1</v>
      </c>
      <c r="AA1093">
        <f>IF(AB1093="",0,IFERROR(IF(VLOOKUP(AB1093,AB$38:AB1092,1,0)&gt;0,0,0),1))</f>
        <v>0</v>
      </c>
      <c r="AB1093" s="16">
        <f>IF(DATOS!J1057=X$39,DATOS!C1057,"")</f>
        <v>0</v>
      </c>
    </row>
    <row r="1094" spans="26:28">
      <c r="Z1094">
        <f t="shared" si="21"/>
        <v>1</v>
      </c>
      <c r="AA1094">
        <f>IF(AB1094="",0,IFERROR(IF(VLOOKUP(AB1094,AB$38:AB1093,1,0)&gt;0,0,0),1))</f>
        <v>0</v>
      </c>
      <c r="AB1094" s="16">
        <f>IF(DATOS!J1058=X$39,DATOS!C1058,"")</f>
        <v>0</v>
      </c>
    </row>
    <row r="1095" spans="26:28">
      <c r="Z1095">
        <f t="shared" si="21"/>
        <v>1</v>
      </c>
      <c r="AA1095">
        <f>IF(AB1095="",0,IFERROR(IF(VLOOKUP(AB1095,AB$38:AB1094,1,0)&gt;0,0,0),1))</f>
        <v>0</v>
      </c>
      <c r="AB1095" s="16">
        <f>IF(DATOS!J1059=X$39,DATOS!C1059,"")</f>
        <v>0</v>
      </c>
    </row>
    <row r="1096" spans="26:28">
      <c r="Z1096">
        <f t="shared" si="21"/>
        <v>1</v>
      </c>
      <c r="AA1096">
        <f>IF(AB1096="",0,IFERROR(IF(VLOOKUP(AB1096,AB$38:AB1095,1,0)&gt;0,0,0),1))</f>
        <v>0</v>
      </c>
      <c r="AB1096" s="16">
        <f>IF(DATOS!J1060=X$39,DATOS!C1060,"")</f>
        <v>0</v>
      </c>
    </row>
    <row r="1097" spans="26:28">
      <c r="Z1097">
        <f t="shared" si="21"/>
        <v>1</v>
      </c>
      <c r="AA1097">
        <f>IF(AB1097="",0,IFERROR(IF(VLOOKUP(AB1097,AB$38:AB1096,1,0)&gt;0,0,0),1))</f>
        <v>0</v>
      </c>
      <c r="AB1097" s="16">
        <f>IF(DATOS!J1061=X$39,DATOS!C1061,"")</f>
        <v>0</v>
      </c>
    </row>
    <row r="1098" spans="26:28">
      <c r="Z1098">
        <f t="shared" si="21"/>
        <v>1</v>
      </c>
      <c r="AA1098">
        <f>IF(AB1098="",0,IFERROR(IF(VLOOKUP(AB1098,AB$38:AB1097,1,0)&gt;0,0,0),1))</f>
        <v>0</v>
      </c>
      <c r="AB1098" s="16">
        <f>IF(DATOS!J1062=X$39,DATOS!C1062,"")</f>
        <v>0</v>
      </c>
    </row>
    <row r="1099" spans="26:28">
      <c r="Z1099">
        <f t="shared" si="21"/>
        <v>1</v>
      </c>
      <c r="AA1099">
        <f>IF(AB1099="",0,IFERROR(IF(VLOOKUP(AB1099,AB$38:AB1098,1,0)&gt;0,0,0),1))</f>
        <v>0</v>
      </c>
      <c r="AB1099" s="16">
        <f>IF(DATOS!J1063=X$39,DATOS!C1063,"")</f>
        <v>0</v>
      </c>
    </row>
    <row r="1100" spans="26:28">
      <c r="Z1100">
        <f t="shared" si="21"/>
        <v>1</v>
      </c>
      <c r="AA1100">
        <f>IF(AB1100="",0,IFERROR(IF(VLOOKUP(AB1100,AB$38:AB1099,1,0)&gt;0,0,0),1))</f>
        <v>0</v>
      </c>
      <c r="AB1100" s="16">
        <f>IF(DATOS!J1064=X$39,DATOS!C1064,"")</f>
        <v>0</v>
      </c>
    </row>
    <row r="1101" spans="26:28">
      <c r="Z1101">
        <f t="shared" si="21"/>
        <v>1</v>
      </c>
      <c r="AA1101">
        <f>IF(AB1101="",0,IFERROR(IF(VLOOKUP(AB1101,AB$38:AB1100,1,0)&gt;0,0,0),1))</f>
        <v>0</v>
      </c>
      <c r="AB1101" s="16">
        <f>IF(DATOS!J1065=X$39,DATOS!C1065,"")</f>
        <v>0</v>
      </c>
    </row>
    <row r="1102" spans="26:28">
      <c r="Z1102">
        <f t="shared" si="21"/>
        <v>1</v>
      </c>
      <c r="AA1102">
        <f>IF(AB1102="",0,IFERROR(IF(VLOOKUP(AB1102,AB$38:AB1101,1,0)&gt;0,0,0),1))</f>
        <v>0</v>
      </c>
      <c r="AB1102" s="16">
        <f>IF(DATOS!J1066=X$39,DATOS!C1066,"")</f>
        <v>0</v>
      </c>
    </row>
    <row r="1103" spans="26:28">
      <c r="Z1103">
        <f t="shared" si="21"/>
        <v>1</v>
      </c>
      <c r="AA1103">
        <f>IF(AB1103="",0,IFERROR(IF(VLOOKUP(AB1103,AB$38:AB1102,1,0)&gt;0,0,0),1))</f>
        <v>0</v>
      </c>
      <c r="AB1103" s="16">
        <f>IF(DATOS!J1067=X$39,DATOS!C1067,"")</f>
        <v>0</v>
      </c>
    </row>
    <row r="1104" spans="26:28">
      <c r="Z1104">
        <f t="shared" si="21"/>
        <v>1</v>
      </c>
      <c r="AA1104">
        <f>IF(AB1104="",0,IFERROR(IF(VLOOKUP(AB1104,AB$38:AB1103,1,0)&gt;0,0,0),1))</f>
        <v>0</v>
      </c>
      <c r="AB1104" s="16">
        <f>IF(DATOS!J1068=X$39,DATOS!C1068,"")</f>
        <v>0</v>
      </c>
    </row>
    <row r="1105" spans="26:28">
      <c r="Z1105">
        <f t="shared" si="21"/>
        <v>1</v>
      </c>
      <c r="AA1105">
        <f>IF(AB1105="",0,IFERROR(IF(VLOOKUP(AB1105,AB$38:AB1104,1,0)&gt;0,0,0),1))</f>
        <v>0</v>
      </c>
      <c r="AB1105" s="16">
        <f>IF(DATOS!J1069=X$39,DATOS!C1069,"")</f>
        <v>0</v>
      </c>
    </row>
    <row r="1106" spans="26:28">
      <c r="Z1106">
        <f t="shared" si="21"/>
        <v>1</v>
      </c>
      <c r="AA1106">
        <f>IF(AB1106="",0,IFERROR(IF(VLOOKUP(AB1106,AB$38:AB1105,1,0)&gt;0,0,0),1))</f>
        <v>0</v>
      </c>
      <c r="AB1106" s="16">
        <f>IF(DATOS!J1070=X$39,DATOS!C1070,"")</f>
        <v>0</v>
      </c>
    </row>
    <row r="1107" spans="26:28">
      <c r="Z1107">
        <f t="shared" si="21"/>
        <v>1</v>
      </c>
      <c r="AA1107">
        <f>IF(AB1107="",0,IFERROR(IF(VLOOKUP(AB1107,AB$38:AB1106,1,0)&gt;0,0,0),1))</f>
        <v>0</v>
      </c>
      <c r="AB1107" s="16">
        <f>IF(DATOS!J1071=X$39,DATOS!C1071,"")</f>
        <v>0</v>
      </c>
    </row>
    <row r="1108" spans="26:28">
      <c r="Z1108">
        <f t="shared" si="21"/>
        <v>1</v>
      </c>
      <c r="AA1108">
        <f>IF(AB1108="",0,IFERROR(IF(VLOOKUP(AB1108,AB$38:AB1107,1,0)&gt;0,0,0),1))</f>
        <v>0</v>
      </c>
      <c r="AB1108" s="16">
        <f>IF(DATOS!J1072=X$39,DATOS!C1072,"")</f>
        <v>0</v>
      </c>
    </row>
    <row r="1109" spans="26:28">
      <c r="Z1109">
        <f t="shared" si="21"/>
        <v>1</v>
      </c>
      <c r="AA1109">
        <f>IF(AB1109="",0,IFERROR(IF(VLOOKUP(AB1109,AB$38:AB1108,1,0)&gt;0,0,0),1))</f>
        <v>0</v>
      </c>
      <c r="AB1109" s="16">
        <f>IF(DATOS!J1073=X$39,DATOS!C1073,"")</f>
        <v>0</v>
      </c>
    </row>
    <row r="1110" spans="26:28">
      <c r="Z1110">
        <f t="shared" si="21"/>
        <v>1</v>
      </c>
      <c r="AA1110">
        <f>IF(AB1110="",0,IFERROR(IF(VLOOKUP(AB1110,AB$38:AB1109,1,0)&gt;0,0,0),1))</f>
        <v>0</v>
      </c>
      <c r="AB1110" s="16">
        <f>IF(DATOS!J1074=X$39,DATOS!C1074,"")</f>
        <v>0</v>
      </c>
    </row>
    <row r="1111" spans="26:28">
      <c r="Z1111">
        <f t="shared" si="21"/>
        <v>1</v>
      </c>
      <c r="AA1111">
        <f>IF(AB1111="",0,IFERROR(IF(VLOOKUP(AB1111,AB$38:AB1110,1,0)&gt;0,0,0),1))</f>
        <v>0</v>
      </c>
      <c r="AB1111" s="16">
        <f>IF(DATOS!J1075=X$39,DATOS!C1075,"")</f>
        <v>0</v>
      </c>
    </row>
    <row r="1112" spans="26:28">
      <c r="Z1112">
        <f t="shared" si="21"/>
        <v>1</v>
      </c>
      <c r="AA1112">
        <f>IF(AB1112="",0,IFERROR(IF(VLOOKUP(AB1112,AB$38:AB1111,1,0)&gt;0,0,0),1))</f>
        <v>0</v>
      </c>
      <c r="AB1112" s="16">
        <f>IF(DATOS!J1076=X$39,DATOS!C1076,"")</f>
        <v>0</v>
      </c>
    </row>
    <row r="1113" spans="26:28">
      <c r="Z1113">
        <f t="shared" si="21"/>
        <v>1</v>
      </c>
      <c r="AA1113">
        <f>IF(AB1113="",0,IFERROR(IF(VLOOKUP(AB1113,AB$38:AB1112,1,0)&gt;0,0,0),1))</f>
        <v>0</v>
      </c>
      <c r="AB1113" s="16">
        <f>IF(DATOS!J1077=X$39,DATOS!C1077,"")</f>
        <v>0</v>
      </c>
    </row>
    <row r="1114" spans="26:28">
      <c r="Z1114">
        <f t="shared" si="21"/>
        <v>1</v>
      </c>
      <c r="AA1114">
        <f>IF(AB1114="",0,IFERROR(IF(VLOOKUP(AB1114,AB$38:AB1113,1,0)&gt;0,0,0),1))</f>
        <v>0</v>
      </c>
      <c r="AB1114" s="16">
        <f>IF(DATOS!J1078=X$39,DATOS!C1078,"")</f>
        <v>0</v>
      </c>
    </row>
    <row r="1115" spans="26:28">
      <c r="Z1115">
        <f t="shared" si="21"/>
        <v>1</v>
      </c>
      <c r="AA1115">
        <f>IF(AB1115="",0,IFERROR(IF(VLOOKUP(AB1115,AB$38:AB1114,1,0)&gt;0,0,0),1))</f>
        <v>0</v>
      </c>
      <c r="AB1115" s="16">
        <f>IF(DATOS!J1079=X$39,DATOS!C1079,"")</f>
        <v>0</v>
      </c>
    </row>
    <row r="1116" spans="26:28">
      <c r="Z1116">
        <f t="shared" si="21"/>
        <v>1</v>
      </c>
      <c r="AA1116">
        <f>IF(AB1116="",0,IFERROR(IF(VLOOKUP(AB1116,AB$38:AB1115,1,0)&gt;0,0,0),1))</f>
        <v>0</v>
      </c>
      <c r="AB1116" s="16">
        <f>IF(DATOS!J1080=X$39,DATOS!C1080,"")</f>
        <v>0</v>
      </c>
    </row>
    <row r="1117" spans="26:28">
      <c r="Z1117">
        <f t="shared" si="21"/>
        <v>1</v>
      </c>
      <c r="AA1117">
        <f>IF(AB1117="",0,IFERROR(IF(VLOOKUP(AB1117,AB$38:AB1116,1,0)&gt;0,0,0),1))</f>
        <v>0</v>
      </c>
      <c r="AB1117" s="16">
        <f>IF(DATOS!J1081=X$39,DATOS!C1081,"")</f>
        <v>0</v>
      </c>
    </row>
    <row r="1118" spans="26:28">
      <c r="Z1118">
        <f t="shared" si="21"/>
        <v>1</v>
      </c>
      <c r="AA1118">
        <f>IF(AB1118="",0,IFERROR(IF(VLOOKUP(AB1118,AB$38:AB1117,1,0)&gt;0,0,0),1))</f>
        <v>0</v>
      </c>
      <c r="AB1118" s="16">
        <f>IF(DATOS!J1082=X$39,DATOS!C1082,"")</f>
        <v>0</v>
      </c>
    </row>
    <row r="1119" spans="26:28">
      <c r="Z1119">
        <f t="shared" si="21"/>
        <v>1</v>
      </c>
      <c r="AA1119">
        <f>IF(AB1119="",0,IFERROR(IF(VLOOKUP(AB1119,AB$38:AB1118,1,0)&gt;0,0,0),1))</f>
        <v>0</v>
      </c>
      <c r="AB1119" s="16">
        <f>IF(DATOS!J1083=X$39,DATOS!C1083,"")</f>
        <v>0</v>
      </c>
    </row>
    <row r="1120" spans="26:28">
      <c r="Z1120">
        <f t="shared" si="21"/>
        <v>1</v>
      </c>
      <c r="AA1120">
        <f>IF(AB1120="",0,IFERROR(IF(VLOOKUP(AB1120,AB$38:AB1119,1,0)&gt;0,0,0),1))</f>
        <v>0</v>
      </c>
      <c r="AB1120" s="16">
        <f>IF(DATOS!J1084=X$39,DATOS!C1084,"")</f>
        <v>0</v>
      </c>
    </row>
    <row r="1121" spans="26:28">
      <c r="Z1121">
        <f t="shared" si="21"/>
        <v>1</v>
      </c>
      <c r="AA1121">
        <f>IF(AB1121="",0,IFERROR(IF(VLOOKUP(AB1121,AB$38:AB1120,1,0)&gt;0,0,0),1))</f>
        <v>0</v>
      </c>
      <c r="AB1121" s="16">
        <f>IF(DATOS!J1085=X$39,DATOS!C1085,"")</f>
        <v>0</v>
      </c>
    </row>
    <row r="1122" spans="26:28">
      <c r="Z1122">
        <f t="shared" si="21"/>
        <v>1</v>
      </c>
      <c r="AA1122">
        <f>IF(AB1122="",0,IFERROR(IF(VLOOKUP(AB1122,AB$38:AB1121,1,0)&gt;0,0,0),1))</f>
        <v>0</v>
      </c>
      <c r="AB1122" s="16">
        <f>IF(DATOS!J1086=X$39,DATOS!C1086,"")</f>
        <v>0</v>
      </c>
    </row>
    <row r="1123" spans="26:28">
      <c r="Z1123">
        <f t="shared" si="21"/>
        <v>1</v>
      </c>
      <c r="AA1123">
        <f>IF(AB1123="",0,IFERROR(IF(VLOOKUP(AB1123,AB$38:AB1122,1,0)&gt;0,0,0),1))</f>
        <v>0</v>
      </c>
      <c r="AB1123" s="16">
        <f>IF(DATOS!J1087=X$39,DATOS!C1087,"")</f>
        <v>0</v>
      </c>
    </row>
    <row r="1124" spans="26:28">
      <c r="Z1124">
        <f t="shared" si="21"/>
        <v>1</v>
      </c>
      <c r="AA1124">
        <f>IF(AB1124="",0,IFERROR(IF(VLOOKUP(AB1124,AB$38:AB1123,1,0)&gt;0,0,0),1))</f>
        <v>0</v>
      </c>
      <c r="AB1124" s="16">
        <f>IF(DATOS!J1088=X$39,DATOS!C1088,"")</f>
        <v>0</v>
      </c>
    </row>
    <row r="1125" spans="26:28">
      <c r="Z1125">
        <f t="shared" si="21"/>
        <v>1</v>
      </c>
      <c r="AA1125">
        <f>IF(AB1125="",0,IFERROR(IF(VLOOKUP(AB1125,AB$38:AB1124,1,0)&gt;0,0,0),1))</f>
        <v>0</v>
      </c>
      <c r="AB1125" s="16">
        <f>IF(DATOS!J1089=X$39,DATOS!C1089,"")</f>
        <v>0</v>
      </c>
    </row>
    <row r="1126" spans="26:28">
      <c r="Z1126">
        <f t="shared" ref="Z1126:Z1189" si="22">Z1125+AA1126</f>
        <v>1</v>
      </c>
      <c r="AA1126">
        <f>IF(AB1126="",0,IFERROR(IF(VLOOKUP(AB1126,AB$38:AB1125,1,0)&gt;0,0,0),1))</f>
        <v>0</v>
      </c>
      <c r="AB1126" s="16">
        <f>IF(DATOS!J1090=X$39,DATOS!C1090,"")</f>
        <v>0</v>
      </c>
    </row>
    <row r="1127" spans="26:28">
      <c r="Z1127">
        <f t="shared" si="22"/>
        <v>1</v>
      </c>
      <c r="AA1127">
        <f>IF(AB1127="",0,IFERROR(IF(VLOOKUP(AB1127,AB$38:AB1126,1,0)&gt;0,0,0),1))</f>
        <v>0</v>
      </c>
      <c r="AB1127" s="16">
        <f>IF(DATOS!J1091=X$39,DATOS!C1091,"")</f>
        <v>0</v>
      </c>
    </row>
    <row r="1128" spans="26:28">
      <c r="Z1128">
        <f t="shared" si="22"/>
        <v>1</v>
      </c>
      <c r="AA1128">
        <f>IF(AB1128="",0,IFERROR(IF(VLOOKUP(AB1128,AB$38:AB1127,1,0)&gt;0,0,0),1))</f>
        <v>0</v>
      </c>
      <c r="AB1128" s="16">
        <f>IF(DATOS!J1092=X$39,DATOS!C1092,"")</f>
        <v>0</v>
      </c>
    </row>
    <row r="1129" spans="26:28">
      <c r="Z1129">
        <f t="shared" si="22"/>
        <v>1</v>
      </c>
      <c r="AA1129">
        <f>IF(AB1129="",0,IFERROR(IF(VLOOKUP(AB1129,AB$38:AB1128,1,0)&gt;0,0,0),1))</f>
        <v>0</v>
      </c>
      <c r="AB1129" s="16">
        <f>IF(DATOS!J1093=X$39,DATOS!C1093,"")</f>
        <v>0</v>
      </c>
    </row>
    <row r="1130" spans="26:28">
      <c r="Z1130">
        <f t="shared" si="22"/>
        <v>1</v>
      </c>
      <c r="AA1130">
        <f>IF(AB1130="",0,IFERROR(IF(VLOOKUP(AB1130,AB$38:AB1129,1,0)&gt;0,0,0),1))</f>
        <v>0</v>
      </c>
      <c r="AB1130" s="16">
        <f>IF(DATOS!J1094=X$39,DATOS!C1094,"")</f>
        <v>0</v>
      </c>
    </row>
    <row r="1131" spans="26:28">
      <c r="Z1131">
        <f t="shared" si="22"/>
        <v>1</v>
      </c>
      <c r="AA1131">
        <f>IF(AB1131="",0,IFERROR(IF(VLOOKUP(AB1131,AB$38:AB1130,1,0)&gt;0,0,0),1))</f>
        <v>0</v>
      </c>
      <c r="AB1131" s="16">
        <f>IF(DATOS!J1095=X$39,DATOS!C1095,"")</f>
        <v>0</v>
      </c>
    </row>
    <row r="1132" spans="26:28">
      <c r="Z1132">
        <f t="shared" si="22"/>
        <v>1</v>
      </c>
      <c r="AA1132">
        <f>IF(AB1132="",0,IFERROR(IF(VLOOKUP(AB1132,AB$38:AB1131,1,0)&gt;0,0,0),1))</f>
        <v>0</v>
      </c>
      <c r="AB1132" s="16">
        <f>IF(DATOS!J1096=X$39,DATOS!C1096,"")</f>
        <v>0</v>
      </c>
    </row>
    <row r="1133" spans="26:28">
      <c r="Z1133">
        <f t="shared" si="22"/>
        <v>1</v>
      </c>
      <c r="AA1133">
        <f>IF(AB1133="",0,IFERROR(IF(VLOOKUP(AB1133,AB$38:AB1132,1,0)&gt;0,0,0),1))</f>
        <v>0</v>
      </c>
      <c r="AB1133" s="16">
        <f>IF(DATOS!J1097=X$39,DATOS!C1097,"")</f>
        <v>0</v>
      </c>
    </row>
    <row r="1134" spans="26:28">
      <c r="Z1134">
        <f t="shared" si="22"/>
        <v>1</v>
      </c>
      <c r="AA1134">
        <f>IF(AB1134="",0,IFERROR(IF(VLOOKUP(AB1134,AB$38:AB1133,1,0)&gt;0,0,0),1))</f>
        <v>0</v>
      </c>
      <c r="AB1134" s="16">
        <f>IF(DATOS!J1098=X$39,DATOS!C1098,"")</f>
        <v>0</v>
      </c>
    </row>
    <row r="1135" spans="26:28">
      <c r="Z1135">
        <f t="shared" si="22"/>
        <v>1</v>
      </c>
      <c r="AA1135">
        <f>IF(AB1135="",0,IFERROR(IF(VLOOKUP(AB1135,AB$38:AB1134,1,0)&gt;0,0,0),1))</f>
        <v>0</v>
      </c>
      <c r="AB1135" s="16">
        <f>IF(DATOS!J1099=X$39,DATOS!C1099,"")</f>
        <v>0</v>
      </c>
    </row>
    <row r="1136" spans="26:28">
      <c r="Z1136">
        <f t="shared" si="22"/>
        <v>1</v>
      </c>
      <c r="AA1136">
        <f>IF(AB1136="",0,IFERROR(IF(VLOOKUP(AB1136,AB$38:AB1135,1,0)&gt;0,0,0),1))</f>
        <v>0</v>
      </c>
      <c r="AB1136" s="16">
        <f>IF(DATOS!J1100=X$39,DATOS!C1100,"")</f>
        <v>0</v>
      </c>
    </row>
    <row r="1137" spans="26:28">
      <c r="Z1137">
        <f t="shared" si="22"/>
        <v>1</v>
      </c>
      <c r="AA1137">
        <f>IF(AB1137="",0,IFERROR(IF(VLOOKUP(AB1137,AB$38:AB1136,1,0)&gt;0,0,0),1))</f>
        <v>0</v>
      </c>
      <c r="AB1137" s="16">
        <f>IF(DATOS!J1101=X$39,DATOS!C1101,"")</f>
        <v>0</v>
      </c>
    </row>
    <row r="1138" spans="26:28">
      <c r="Z1138">
        <f t="shared" si="22"/>
        <v>1</v>
      </c>
      <c r="AA1138">
        <f>IF(AB1138="",0,IFERROR(IF(VLOOKUP(AB1138,AB$38:AB1137,1,0)&gt;0,0,0),1))</f>
        <v>0</v>
      </c>
      <c r="AB1138" s="16">
        <f>IF(DATOS!J1102=X$39,DATOS!C1102,"")</f>
        <v>0</v>
      </c>
    </row>
    <row r="1139" spans="26:28">
      <c r="Z1139">
        <f t="shared" si="22"/>
        <v>1</v>
      </c>
      <c r="AA1139">
        <f>IF(AB1139="",0,IFERROR(IF(VLOOKUP(AB1139,AB$38:AB1138,1,0)&gt;0,0,0),1))</f>
        <v>0</v>
      </c>
      <c r="AB1139" s="16">
        <f>IF(DATOS!J1103=X$39,DATOS!C1103,"")</f>
        <v>0</v>
      </c>
    </row>
    <row r="1140" spans="26:28">
      <c r="Z1140">
        <f t="shared" si="22"/>
        <v>1</v>
      </c>
      <c r="AA1140">
        <f>IF(AB1140="",0,IFERROR(IF(VLOOKUP(AB1140,AB$38:AB1139,1,0)&gt;0,0,0),1))</f>
        <v>0</v>
      </c>
      <c r="AB1140" s="16">
        <f>IF(DATOS!J1104=X$39,DATOS!C1104,"")</f>
        <v>0</v>
      </c>
    </row>
    <row r="1141" spans="26:28">
      <c r="Z1141">
        <f t="shared" si="22"/>
        <v>1</v>
      </c>
      <c r="AA1141">
        <f>IF(AB1141="",0,IFERROR(IF(VLOOKUP(AB1141,AB$38:AB1140,1,0)&gt;0,0,0),1))</f>
        <v>0</v>
      </c>
      <c r="AB1141" s="16">
        <f>IF(DATOS!J1105=X$39,DATOS!C1105,"")</f>
        <v>0</v>
      </c>
    </row>
    <row r="1142" spans="26:28">
      <c r="Z1142">
        <f t="shared" si="22"/>
        <v>1</v>
      </c>
      <c r="AA1142">
        <f>IF(AB1142="",0,IFERROR(IF(VLOOKUP(AB1142,AB$38:AB1141,1,0)&gt;0,0,0),1))</f>
        <v>0</v>
      </c>
      <c r="AB1142" s="16">
        <f>IF(DATOS!J1106=X$39,DATOS!C1106,"")</f>
        <v>0</v>
      </c>
    </row>
    <row r="1143" spans="26:28">
      <c r="Z1143">
        <f t="shared" si="22"/>
        <v>1</v>
      </c>
      <c r="AA1143">
        <f>IF(AB1143="",0,IFERROR(IF(VLOOKUP(AB1143,AB$38:AB1142,1,0)&gt;0,0,0),1))</f>
        <v>0</v>
      </c>
      <c r="AB1143" s="16">
        <f>IF(DATOS!J1107=X$39,DATOS!C1107,"")</f>
        <v>0</v>
      </c>
    </row>
    <row r="1144" spans="26:28">
      <c r="Z1144">
        <f t="shared" si="22"/>
        <v>1</v>
      </c>
      <c r="AA1144">
        <f>IF(AB1144="",0,IFERROR(IF(VLOOKUP(AB1144,AB$38:AB1143,1,0)&gt;0,0,0),1))</f>
        <v>0</v>
      </c>
      <c r="AB1144" s="16">
        <f>IF(DATOS!J1108=X$39,DATOS!C1108,"")</f>
        <v>0</v>
      </c>
    </row>
    <row r="1145" spans="26:28">
      <c r="Z1145">
        <f t="shared" si="22"/>
        <v>1</v>
      </c>
      <c r="AA1145">
        <f>IF(AB1145="",0,IFERROR(IF(VLOOKUP(AB1145,AB$38:AB1144,1,0)&gt;0,0,0),1))</f>
        <v>0</v>
      </c>
      <c r="AB1145" s="16">
        <f>IF(DATOS!J1109=X$39,DATOS!C1109,"")</f>
        <v>0</v>
      </c>
    </row>
    <row r="1146" spans="26:28">
      <c r="Z1146">
        <f t="shared" si="22"/>
        <v>1</v>
      </c>
      <c r="AA1146">
        <f>IF(AB1146="",0,IFERROR(IF(VLOOKUP(AB1146,AB$38:AB1145,1,0)&gt;0,0,0),1))</f>
        <v>0</v>
      </c>
      <c r="AB1146" s="16">
        <f>IF(DATOS!J1110=X$39,DATOS!C1110,"")</f>
        <v>0</v>
      </c>
    </row>
    <row r="1147" spans="26:28">
      <c r="Z1147">
        <f t="shared" si="22"/>
        <v>1</v>
      </c>
      <c r="AA1147">
        <f>IF(AB1147="",0,IFERROR(IF(VLOOKUP(AB1147,AB$38:AB1146,1,0)&gt;0,0,0),1))</f>
        <v>0</v>
      </c>
      <c r="AB1147" s="16">
        <f>IF(DATOS!J1111=X$39,DATOS!C1111,"")</f>
        <v>0</v>
      </c>
    </row>
    <row r="1148" spans="26:28">
      <c r="Z1148">
        <f t="shared" si="22"/>
        <v>1</v>
      </c>
      <c r="AA1148">
        <f>IF(AB1148="",0,IFERROR(IF(VLOOKUP(AB1148,AB$38:AB1147,1,0)&gt;0,0,0),1))</f>
        <v>0</v>
      </c>
      <c r="AB1148" s="16">
        <f>IF(DATOS!J1112=X$39,DATOS!C1112,"")</f>
        <v>0</v>
      </c>
    </row>
    <row r="1149" spans="26:28">
      <c r="Z1149">
        <f t="shared" si="22"/>
        <v>1</v>
      </c>
      <c r="AA1149">
        <f>IF(AB1149="",0,IFERROR(IF(VLOOKUP(AB1149,AB$38:AB1148,1,0)&gt;0,0,0),1))</f>
        <v>0</v>
      </c>
      <c r="AB1149" s="16">
        <f>IF(DATOS!J1113=X$39,DATOS!C1113,"")</f>
        <v>0</v>
      </c>
    </row>
    <row r="1150" spans="26:28">
      <c r="Z1150">
        <f t="shared" si="22"/>
        <v>1</v>
      </c>
      <c r="AA1150">
        <f>IF(AB1150="",0,IFERROR(IF(VLOOKUP(AB1150,AB$38:AB1149,1,0)&gt;0,0,0),1))</f>
        <v>0</v>
      </c>
      <c r="AB1150" s="16">
        <f>IF(DATOS!J1114=X$39,DATOS!C1114,"")</f>
        <v>0</v>
      </c>
    </row>
    <row r="1151" spans="26:28">
      <c r="Z1151">
        <f t="shared" si="22"/>
        <v>1</v>
      </c>
      <c r="AA1151">
        <f>IF(AB1151="",0,IFERROR(IF(VLOOKUP(AB1151,AB$38:AB1150,1,0)&gt;0,0,0),1))</f>
        <v>0</v>
      </c>
      <c r="AB1151" s="16">
        <f>IF(DATOS!J1115=X$39,DATOS!C1115,"")</f>
        <v>0</v>
      </c>
    </row>
    <row r="1152" spans="26:28">
      <c r="Z1152">
        <f t="shared" si="22"/>
        <v>1</v>
      </c>
      <c r="AA1152">
        <f>IF(AB1152="",0,IFERROR(IF(VLOOKUP(AB1152,AB$38:AB1151,1,0)&gt;0,0,0),1))</f>
        <v>0</v>
      </c>
      <c r="AB1152" s="16">
        <f>IF(DATOS!J1116=X$39,DATOS!C1116,"")</f>
        <v>0</v>
      </c>
    </row>
    <row r="1153" spans="26:28">
      <c r="Z1153">
        <f t="shared" si="22"/>
        <v>1</v>
      </c>
      <c r="AA1153">
        <f>IF(AB1153="",0,IFERROR(IF(VLOOKUP(AB1153,AB$38:AB1152,1,0)&gt;0,0,0),1))</f>
        <v>0</v>
      </c>
      <c r="AB1153" s="16">
        <f>IF(DATOS!J1117=X$39,DATOS!C1117,"")</f>
        <v>0</v>
      </c>
    </row>
    <row r="1154" spans="26:28">
      <c r="Z1154">
        <f t="shared" si="22"/>
        <v>1</v>
      </c>
      <c r="AA1154">
        <f>IF(AB1154="",0,IFERROR(IF(VLOOKUP(AB1154,AB$38:AB1153,1,0)&gt;0,0,0),1))</f>
        <v>0</v>
      </c>
      <c r="AB1154" s="16">
        <f>IF(DATOS!J1118=X$39,DATOS!C1118,"")</f>
        <v>0</v>
      </c>
    </row>
    <row r="1155" spans="26:28">
      <c r="Z1155">
        <f t="shared" si="22"/>
        <v>1</v>
      </c>
      <c r="AA1155">
        <f>IF(AB1155="",0,IFERROR(IF(VLOOKUP(AB1155,AB$38:AB1154,1,0)&gt;0,0,0),1))</f>
        <v>0</v>
      </c>
      <c r="AB1155" s="16">
        <f>IF(DATOS!J1119=X$39,DATOS!C1119,"")</f>
        <v>0</v>
      </c>
    </row>
    <row r="1156" spans="26:28">
      <c r="Z1156">
        <f t="shared" si="22"/>
        <v>1</v>
      </c>
      <c r="AA1156">
        <f>IF(AB1156="",0,IFERROR(IF(VLOOKUP(AB1156,AB$38:AB1155,1,0)&gt;0,0,0),1))</f>
        <v>0</v>
      </c>
      <c r="AB1156" s="16">
        <f>IF(DATOS!J1120=X$39,DATOS!C1120,"")</f>
        <v>0</v>
      </c>
    </row>
    <row r="1157" spans="26:28">
      <c r="Z1157">
        <f t="shared" si="22"/>
        <v>1</v>
      </c>
      <c r="AA1157">
        <f>IF(AB1157="",0,IFERROR(IF(VLOOKUP(AB1157,AB$38:AB1156,1,0)&gt;0,0,0),1))</f>
        <v>0</v>
      </c>
      <c r="AB1157" s="16">
        <f>IF(DATOS!J1121=X$39,DATOS!C1121,"")</f>
        <v>0</v>
      </c>
    </row>
    <row r="1158" spans="26:28">
      <c r="Z1158">
        <f t="shared" si="22"/>
        <v>1</v>
      </c>
      <c r="AA1158">
        <f>IF(AB1158="",0,IFERROR(IF(VLOOKUP(AB1158,AB$38:AB1157,1,0)&gt;0,0,0),1))</f>
        <v>0</v>
      </c>
      <c r="AB1158" s="16">
        <f>IF(DATOS!J1122=X$39,DATOS!C1122,"")</f>
        <v>0</v>
      </c>
    </row>
    <row r="1159" spans="26:28">
      <c r="Z1159">
        <f t="shared" si="22"/>
        <v>1</v>
      </c>
      <c r="AA1159">
        <f>IF(AB1159="",0,IFERROR(IF(VLOOKUP(AB1159,AB$38:AB1158,1,0)&gt;0,0,0),1))</f>
        <v>0</v>
      </c>
      <c r="AB1159" s="16">
        <f>IF(DATOS!J1123=X$39,DATOS!C1123,"")</f>
        <v>0</v>
      </c>
    </row>
    <row r="1160" spans="26:28">
      <c r="Z1160">
        <f t="shared" si="22"/>
        <v>1</v>
      </c>
      <c r="AA1160">
        <f>IF(AB1160="",0,IFERROR(IF(VLOOKUP(AB1160,AB$38:AB1159,1,0)&gt;0,0,0),1))</f>
        <v>0</v>
      </c>
      <c r="AB1160" s="16">
        <f>IF(DATOS!J1124=X$39,DATOS!C1124,"")</f>
        <v>0</v>
      </c>
    </row>
    <row r="1161" spans="26:28">
      <c r="Z1161">
        <f t="shared" si="22"/>
        <v>1</v>
      </c>
      <c r="AA1161">
        <f>IF(AB1161="",0,IFERROR(IF(VLOOKUP(AB1161,AB$38:AB1160,1,0)&gt;0,0,0),1))</f>
        <v>0</v>
      </c>
      <c r="AB1161" s="16">
        <f>IF(DATOS!J1125=X$39,DATOS!C1125,"")</f>
        <v>0</v>
      </c>
    </row>
    <row r="1162" spans="26:28">
      <c r="Z1162">
        <f t="shared" si="22"/>
        <v>1</v>
      </c>
      <c r="AA1162">
        <f>IF(AB1162="",0,IFERROR(IF(VLOOKUP(AB1162,AB$38:AB1161,1,0)&gt;0,0,0),1))</f>
        <v>0</v>
      </c>
      <c r="AB1162" s="16">
        <f>IF(DATOS!J1126=X$39,DATOS!C1126,"")</f>
        <v>0</v>
      </c>
    </row>
    <row r="1163" spans="26:28">
      <c r="Z1163">
        <f t="shared" si="22"/>
        <v>1</v>
      </c>
      <c r="AA1163">
        <f>IF(AB1163="",0,IFERROR(IF(VLOOKUP(AB1163,AB$38:AB1162,1,0)&gt;0,0,0),1))</f>
        <v>0</v>
      </c>
      <c r="AB1163" s="16">
        <f>IF(DATOS!J1127=X$39,DATOS!C1127,"")</f>
        <v>0</v>
      </c>
    </row>
    <row r="1164" spans="26:28">
      <c r="Z1164">
        <f t="shared" si="22"/>
        <v>1</v>
      </c>
      <c r="AA1164">
        <f>IF(AB1164="",0,IFERROR(IF(VLOOKUP(AB1164,AB$38:AB1163,1,0)&gt;0,0,0),1))</f>
        <v>0</v>
      </c>
      <c r="AB1164" s="16">
        <f>IF(DATOS!J1128=X$39,DATOS!C1128,"")</f>
        <v>0</v>
      </c>
    </row>
    <row r="1165" spans="26:28">
      <c r="Z1165">
        <f t="shared" si="22"/>
        <v>1</v>
      </c>
      <c r="AA1165">
        <f>IF(AB1165="",0,IFERROR(IF(VLOOKUP(AB1165,AB$38:AB1164,1,0)&gt;0,0,0),1))</f>
        <v>0</v>
      </c>
      <c r="AB1165" s="16">
        <f>IF(DATOS!J1129=X$39,DATOS!C1129,"")</f>
        <v>0</v>
      </c>
    </row>
    <row r="1166" spans="26:28">
      <c r="Z1166">
        <f t="shared" si="22"/>
        <v>1</v>
      </c>
      <c r="AA1166">
        <f>IF(AB1166="",0,IFERROR(IF(VLOOKUP(AB1166,AB$38:AB1165,1,0)&gt;0,0,0),1))</f>
        <v>0</v>
      </c>
      <c r="AB1166" s="16">
        <f>IF(DATOS!J1130=X$39,DATOS!C1130,"")</f>
        <v>0</v>
      </c>
    </row>
    <row r="1167" spans="26:28">
      <c r="Z1167">
        <f t="shared" si="22"/>
        <v>1</v>
      </c>
      <c r="AA1167">
        <f>IF(AB1167="",0,IFERROR(IF(VLOOKUP(AB1167,AB$38:AB1166,1,0)&gt;0,0,0),1))</f>
        <v>0</v>
      </c>
      <c r="AB1167" s="16">
        <f>IF(DATOS!J1131=X$39,DATOS!C1131,"")</f>
        <v>0</v>
      </c>
    </row>
    <row r="1168" spans="26:28">
      <c r="Z1168">
        <f t="shared" si="22"/>
        <v>1</v>
      </c>
      <c r="AA1168">
        <f>IF(AB1168="",0,IFERROR(IF(VLOOKUP(AB1168,AB$38:AB1167,1,0)&gt;0,0,0),1))</f>
        <v>0</v>
      </c>
      <c r="AB1168" s="16">
        <f>IF(DATOS!J1132=X$39,DATOS!C1132,"")</f>
        <v>0</v>
      </c>
    </row>
    <row r="1169" spans="26:28">
      <c r="Z1169">
        <f t="shared" si="22"/>
        <v>1</v>
      </c>
      <c r="AA1169">
        <f>IF(AB1169="",0,IFERROR(IF(VLOOKUP(AB1169,AB$38:AB1168,1,0)&gt;0,0,0),1))</f>
        <v>0</v>
      </c>
      <c r="AB1169" s="16">
        <f>IF(DATOS!J1133=X$39,DATOS!C1133,"")</f>
        <v>0</v>
      </c>
    </row>
    <row r="1170" spans="26:28">
      <c r="Z1170">
        <f t="shared" si="22"/>
        <v>1</v>
      </c>
      <c r="AA1170">
        <f>IF(AB1170="",0,IFERROR(IF(VLOOKUP(AB1170,AB$38:AB1169,1,0)&gt;0,0,0),1))</f>
        <v>0</v>
      </c>
      <c r="AB1170" s="16">
        <f>IF(DATOS!J1134=X$39,DATOS!C1134,"")</f>
        <v>0</v>
      </c>
    </row>
    <row r="1171" spans="26:28">
      <c r="Z1171">
        <f t="shared" si="22"/>
        <v>1</v>
      </c>
      <c r="AA1171">
        <f>IF(AB1171="",0,IFERROR(IF(VLOOKUP(AB1171,AB$38:AB1170,1,0)&gt;0,0,0),1))</f>
        <v>0</v>
      </c>
      <c r="AB1171" s="16">
        <f>IF(DATOS!J1135=X$39,DATOS!C1135,"")</f>
        <v>0</v>
      </c>
    </row>
    <row r="1172" spans="26:28">
      <c r="Z1172">
        <f t="shared" si="22"/>
        <v>1</v>
      </c>
      <c r="AA1172">
        <f>IF(AB1172="",0,IFERROR(IF(VLOOKUP(AB1172,AB$38:AB1171,1,0)&gt;0,0,0),1))</f>
        <v>0</v>
      </c>
      <c r="AB1172" s="16">
        <f>IF(DATOS!J1136=X$39,DATOS!C1136,"")</f>
        <v>0</v>
      </c>
    </row>
    <row r="1173" spans="26:28">
      <c r="Z1173">
        <f t="shared" si="22"/>
        <v>1</v>
      </c>
      <c r="AA1173">
        <f>IF(AB1173="",0,IFERROR(IF(VLOOKUP(AB1173,AB$38:AB1172,1,0)&gt;0,0,0),1))</f>
        <v>0</v>
      </c>
      <c r="AB1173" s="16">
        <f>IF(DATOS!J1137=X$39,DATOS!C1137,"")</f>
        <v>0</v>
      </c>
    </row>
    <row r="1174" spans="26:28">
      <c r="Z1174">
        <f t="shared" si="22"/>
        <v>1</v>
      </c>
      <c r="AA1174">
        <f>IF(AB1174="",0,IFERROR(IF(VLOOKUP(AB1174,AB$38:AB1173,1,0)&gt;0,0,0),1))</f>
        <v>0</v>
      </c>
      <c r="AB1174" s="16">
        <f>IF(DATOS!J1138=X$39,DATOS!C1138,"")</f>
        <v>0</v>
      </c>
    </row>
    <row r="1175" spans="26:28">
      <c r="Z1175">
        <f t="shared" si="22"/>
        <v>1</v>
      </c>
      <c r="AA1175">
        <f>IF(AB1175="",0,IFERROR(IF(VLOOKUP(AB1175,AB$38:AB1174,1,0)&gt;0,0,0),1))</f>
        <v>0</v>
      </c>
      <c r="AB1175" s="16">
        <f>IF(DATOS!J1139=X$39,DATOS!C1139,"")</f>
        <v>0</v>
      </c>
    </row>
    <row r="1176" spans="26:28">
      <c r="Z1176">
        <f t="shared" si="22"/>
        <v>1</v>
      </c>
      <c r="AA1176">
        <f>IF(AB1176="",0,IFERROR(IF(VLOOKUP(AB1176,AB$38:AB1175,1,0)&gt;0,0,0),1))</f>
        <v>0</v>
      </c>
      <c r="AB1176" s="16">
        <f>IF(DATOS!J1140=X$39,DATOS!C1140,"")</f>
        <v>0</v>
      </c>
    </row>
    <row r="1177" spans="26:28">
      <c r="Z1177">
        <f t="shared" si="22"/>
        <v>1</v>
      </c>
      <c r="AA1177">
        <f>IF(AB1177="",0,IFERROR(IF(VLOOKUP(AB1177,AB$38:AB1176,1,0)&gt;0,0,0),1))</f>
        <v>0</v>
      </c>
      <c r="AB1177" s="16">
        <f>IF(DATOS!J1141=X$39,DATOS!C1141,"")</f>
        <v>0</v>
      </c>
    </row>
    <row r="1178" spans="26:28">
      <c r="Z1178">
        <f t="shared" si="22"/>
        <v>1</v>
      </c>
      <c r="AA1178">
        <f>IF(AB1178="",0,IFERROR(IF(VLOOKUP(AB1178,AB$38:AB1177,1,0)&gt;0,0,0),1))</f>
        <v>0</v>
      </c>
      <c r="AB1178" s="16">
        <f>IF(DATOS!J1142=X$39,DATOS!C1142,"")</f>
        <v>0</v>
      </c>
    </row>
    <row r="1179" spans="26:28">
      <c r="Z1179">
        <f t="shared" si="22"/>
        <v>1</v>
      </c>
      <c r="AA1179">
        <f>IF(AB1179="",0,IFERROR(IF(VLOOKUP(AB1179,AB$38:AB1178,1,0)&gt;0,0,0),1))</f>
        <v>0</v>
      </c>
      <c r="AB1179" s="16">
        <f>IF(DATOS!J1143=X$39,DATOS!C1143,"")</f>
        <v>0</v>
      </c>
    </row>
    <row r="1180" spans="26:28">
      <c r="Z1180">
        <f t="shared" si="22"/>
        <v>1</v>
      </c>
      <c r="AA1180">
        <f>IF(AB1180="",0,IFERROR(IF(VLOOKUP(AB1180,AB$38:AB1179,1,0)&gt;0,0,0),1))</f>
        <v>0</v>
      </c>
      <c r="AB1180" s="16">
        <f>IF(DATOS!J1144=X$39,DATOS!C1144,"")</f>
        <v>0</v>
      </c>
    </row>
    <row r="1181" spans="26:28">
      <c r="Z1181">
        <f t="shared" si="22"/>
        <v>1</v>
      </c>
      <c r="AA1181">
        <f>IF(AB1181="",0,IFERROR(IF(VLOOKUP(AB1181,AB$38:AB1180,1,0)&gt;0,0,0),1))</f>
        <v>0</v>
      </c>
      <c r="AB1181" s="16">
        <f>IF(DATOS!J1145=X$39,DATOS!C1145,"")</f>
        <v>0</v>
      </c>
    </row>
    <row r="1182" spans="26:28">
      <c r="Z1182">
        <f t="shared" si="22"/>
        <v>1</v>
      </c>
      <c r="AA1182">
        <f>IF(AB1182="",0,IFERROR(IF(VLOOKUP(AB1182,AB$38:AB1181,1,0)&gt;0,0,0),1))</f>
        <v>0</v>
      </c>
      <c r="AB1182" s="16">
        <f>IF(DATOS!J1146=X$39,DATOS!C1146,"")</f>
        <v>0</v>
      </c>
    </row>
    <row r="1183" spans="26:28">
      <c r="Z1183">
        <f t="shared" si="22"/>
        <v>1</v>
      </c>
      <c r="AA1183">
        <f>IF(AB1183="",0,IFERROR(IF(VLOOKUP(AB1183,AB$38:AB1182,1,0)&gt;0,0,0),1))</f>
        <v>0</v>
      </c>
      <c r="AB1183" s="16">
        <f>IF(DATOS!J1147=X$39,DATOS!C1147,"")</f>
        <v>0</v>
      </c>
    </row>
    <row r="1184" spans="26:28">
      <c r="Z1184">
        <f t="shared" si="22"/>
        <v>1</v>
      </c>
      <c r="AA1184">
        <f>IF(AB1184="",0,IFERROR(IF(VLOOKUP(AB1184,AB$38:AB1183,1,0)&gt;0,0,0),1))</f>
        <v>0</v>
      </c>
      <c r="AB1184" s="16">
        <f>IF(DATOS!J1148=X$39,DATOS!C1148,"")</f>
        <v>0</v>
      </c>
    </row>
    <row r="1185" spans="26:28">
      <c r="Z1185">
        <f t="shared" si="22"/>
        <v>1</v>
      </c>
      <c r="AA1185">
        <f>IF(AB1185="",0,IFERROR(IF(VLOOKUP(AB1185,AB$38:AB1184,1,0)&gt;0,0,0),1))</f>
        <v>0</v>
      </c>
      <c r="AB1185" s="16">
        <f>IF(DATOS!J1149=X$39,DATOS!C1149,"")</f>
        <v>0</v>
      </c>
    </row>
    <row r="1186" spans="26:28">
      <c r="Z1186">
        <f t="shared" si="22"/>
        <v>1</v>
      </c>
      <c r="AA1186">
        <f>IF(AB1186="",0,IFERROR(IF(VLOOKUP(AB1186,AB$38:AB1185,1,0)&gt;0,0,0),1))</f>
        <v>0</v>
      </c>
      <c r="AB1186" s="16">
        <f>IF(DATOS!J1150=X$39,DATOS!C1150,"")</f>
        <v>0</v>
      </c>
    </row>
    <row r="1187" spans="26:28">
      <c r="Z1187">
        <f t="shared" si="22"/>
        <v>1</v>
      </c>
      <c r="AA1187">
        <f>IF(AB1187="",0,IFERROR(IF(VLOOKUP(AB1187,AB$38:AB1186,1,0)&gt;0,0,0),1))</f>
        <v>0</v>
      </c>
      <c r="AB1187" s="16">
        <f>IF(DATOS!J1151=X$39,DATOS!C1151,"")</f>
        <v>0</v>
      </c>
    </row>
    <row r="1188" spans="26:28">
      <c r="Z1188">
        <f t="shared" si="22"/>
        <v>1</v>
      </c>
      <c r="AA1188">
        <f>IF(AB1188="",0,IFERROR(IF(VLOOKUP(AB1188,AB$38:AB1187,1,0)&gt;0,0,0),1))</f>
        <v>0</v>
      </c>
      <c r="AB1188" s="16">
        <f>IF(DATOS!J1152=X$39,DATOS!C1152,"")</f>
        <v>0</v>
      </c>
    </row>
    <row r="1189" spans="26:28">
      <c r="Z1189">
        <f t="shared" si="22"/>
        <v>1</v>
      </c>
      <c r="AA1189">
        <f>IF(AB1189="",0,IFERROR(IF(VLOOKUP(AB1189,AB$38:AB1188,1,0)&gt;0,0,0),1))</f>
        <v>0</v>
      </c>
      <c r="AB1189" s="16">
        <f>IF(DATOS!J1153=X$39,DATOS!C1153,"")</f>
        <v>0</v>
      </c>
    </row>
    <row r="1190" spans="26:28">
      <c r="Z1190">
        <f t="shared" ref="Z1190:Z1253" si="23">Z1189+AA1190</f>
        <v>1</v>
      </c>
      <c r="AA1190">
        <f>IF(AB1190="",0,IFERROR(IF(VLOOKUP(AB1190,AB$38:AB1189,1,0)&gt;0,0,0),1))</f>
        <v>0</v>
      </c>
      <c r="AB1190" s="16">
        <f>IF(DATOS!J1154=X$39,DATOS!C1154,"")</f>
        <v>0</v>
      </c>
    </row>
    <row r="1191" spans="26:28">
      <c r="Z1191">
        <f t="shared" si="23"/>
        <v>1</v>
      </c>
      <c r="AA1191">
        <f>IF(AB1191="",0,IFERROR(IF(VLOOKUP(AB1191,AB$38:AB1190,1,0)&gt;0,0,0),1))</f>
        <v>0</v>
      </c>
      <c r="AB1191" s="16">
        <f>IF(DATOS!J1155=X$39,DATOS!C1155,"")</f>
        <v>0</v>
      </c>
    </row>
    <row r="1192" spans="26:28">
      <c r="Z1192">
        <f t="shared" si="23"/>
        <v>1</v>
      </c>
      <c r="AA1192">
        <f>IF(AB1192="",0,IFERROR(IF(VLOOKUP(AB1192,AB$38:AB1191,1,0)&gt;0,0,0),1))</f>
        <v>0</v>
      </c>
      <c r="AB1192" s="16">
        <f>IF(DATOS!J1156=X$39,DATOS!C1156,"")</f>
        <v>0</v>
      </c>
    </row>
    <row r="1193" spans="26:28">
      <c r="Z1193">
        <f t="shared" si="23"/>
        <v>1</v>
      </c>
      <c r="AA1193">
        <f>IF(AB1193="",0,IFERROR(IF(VLOOKUP(AB1193,AB$38:AB1192,1,0)&gt;0,0,0),1))</f>
        <v>0</v>
      </c>
      <c r="AB1193" s="16">
        <f>IF(DATOS!J1157=X$39,DATOS!C1157,"")</f>
        <v>0</v>
      </c>
    </row>
    <row r="1194" spans="26:28">
      <c r="Z1194">
        <f t="shared" si="23"/>
        <v>1</v>
      </c>
      <c r="AA1194">
        <f>IF(AB1194="",0,IFERROR(IF(VLOOKUP(AB1194,AB$38:AB1193,1,0)&gt;0,0,0),1))</f>
        <v>0</v>
      </c>
      <c r="AB1194" s="16">
        <f>IF(DATOS!J1158=X$39,DATOS!C1158,"")</f>
        <v>0</v>
      </c>
    </row>
    <row r="1195" spans="26:28">
      <c r="Z1195">
        <f t="shared" si="23"/>
        <v>1</v>
      </c>
      <c r="AA1195">
        <f>IF(AB1195="",0,IFERROR(IF(VLOOKUP(AB1195,AB$38:AB1194,1,0)&gt;0,0,0),1))</f>
        <v>0</v>
      </c>
      <c r="AB1195" s="16">
        <f>IF(DATOS!J1159=X$39,DATOS!C1159,"")</f>
        <v>0</v>
      </c>
    </row>
    <row r="1196" spans="26:28">
      <c r="Z1196">
        <f t="shared" si="23"/>
        <v>1</v>
      </c>
      <c r="AA1196">
        <f>IF(AB1196="",0,IFERROR(IF(VLOOKUP(AB1196,AB$38:AB1195,1,0)&gt;0,0,0),1))</f>
        <v>0</v>
      </c>
      <c r="AB1196" s="16">
        <f>IF(DATOS!J1160=X$39,DATOS!C1160,"")</f>
        <v>0</v>
      </c>
    </row>
    <row r="1197" spans="26:28">
      <c r="Z1197">
        <f t="shared" si="23"/>
        <v>1</v>
      </c>
      <c r="AA1197">
        <f>IF(AB1197="",0,IFERROR(IF(VLOOKUP(AB1197,AB$38:AB1196,1,0)&gt;0,0,0),1))</f>
        <v>0</v>
      </c>
      <c r="AB1197" s="16">
        <f>IF(DATOS!J1161=X$39,DATOS!C1161,"")</f>
        <v>0</v>
      </c>
    </row>
    <row r="1198" spans="26:28">
      <c r="Z1198">
        <f t="shared" si="23"/>
        <v>1</v>
      </c>
      <c r="AA1198">
        <f>IF(AB1198="",0,IFERROR(IF(VLOOKUP(AB1198,AB$38:AB1197,1,0)&gt;0,0,0),1))</f>
        <v>0</v>
      </c>
      <c r="AB1198" s="16">
        <f>IF(DATOS!J1162=X$39,DATOS!C1162,"")</f>
        <v>0</v>
      </c>
    </row>
    <row r="1199" spans="26:28">
      <c r="Z1199">
        <f t="shared" si="23"/>
        <v>1</v>
      </c>
      <c r="AA1199">
        <f>IF(AB1199="",0,IFERROR(IF(VLOOKUP(AB1199,AB$38:AB1198,1,0)&gt;0,0,0),1))</f>
        <v>0</v>
      </c>
      <c r="AB1199" s="16">
        <f>IF(DATOS!J1163=X$39,DATOS!C1163,"")</f>
        <v>0</v>
      </c>
    </row>
    <row r="1200" spans="26:28">
      <c r="Z1200">
        <f t="shared" si="23"/>
        <v>1</v>
      </c>
      <c r="AA1200">
        <f>IF(AB1200="",0,IFERROR(IF(VLOOKUP(AB1200,AB$38:AB1199,1,0)&gt;0,0,0),1))</f>
        <v>0</v>
      </c>
      <c r="AB1200" s="16">
        <f>IF(DATOS!J1164=X$39,DATOS!C1164,"")</f>
        <v>0</v>
      </c>
    </row>
    <row r="1201" spans="26:28">
      <c r="Z1201">
        <f t="shared" si="23"/>
        <v>1</v>
      </c>
      <c r="AA1201">
        <f>IF(AB1201="",0,IFERROR(IF(VLOOKUP(AB1201,AB$38:AB1200,1,0)&gt;0,0,0),1))</f>
        <v>0</v>
      </c>
      <c r="AB1201" s="16">
        <f>IF(DATOS!J1165=X$39,DATOS!C1165,"")</f>
        <v>0</v>
      </c>
    </row>
    <row r="1202" spans="26:28">
      <c r="Z1202">
        <f t="shared" si="23"/>
        <v>1</v>
      </c>
      <c r="AA1202">
        <f>IF(AB1202="",0,IFERROR(IF(VLOOKUP(AB1202,AB$38:AB1201,1,0)&gt;0,0,0),1))</f>
        <v>0</v>
      </c>
      <c r="AB1202" s="16">
        <f>IF(DATOS!J1166=X$39,DATOS!C1166,"")</f>
        <v>0</v>
      </c>
    </row>
    <row r="1203" spans="26:28">
      <c r="Z1203">
        <f t="shared" si="23"/>
        <v>1</v>
      </c>
      <c r="AA1203">
        <f>IF(AB1203="",0,IFERROR(IF(VLOOKUP(AB1203,AB$38:AB1202,1,0)&gt;0,0,0),1))</f>
        <v>0</v>
      </c>
      <c r="AB1203" s="16">
        <f>IF(DATOS!J1167=X$39,DATOS!C1167,"")</f>
        <v>0</v>
      </c>
    </row>
    <row r="1204" spans="26:28">
      <c r="Z1204">
        <f t="shared" si="23"/>
        <v>1</v>
      </c>
      <c r="AA1204">
        <f>IF(AB1204="",0,IFERROR(IF(VLOOKUP(AB1204,AB$38:AB1203,1,0)&gt;0,0,0),1))</f>
        <v>0</v>
      </c>
      <c r="AB1204" s="16">
        <f>IF(DATOS!J1168=X$39,DATOS!C1168,"")</f>
        <v>0</v>
      </c>
    </row>
    <row r="1205" spans="26:28">
      <c r="Z1205">
        <f t="shared" si="23"/>
        <v>1</v>
      </c>
      <c r="AA1205">
        <f>IF(AB1205="",0,IFERROR(IF(VLOOKUP(AB1205,AB$38:AB1204,1,0)&gt;0,0,0),1))</f>
        <v>0</v>
      </c>
      <c r="AB1205" s="16">
        <f>IF(DATOS!J1169=X$39,DATOS!C1169,"")</f>
        <v>0</v>
      </c>
    </row>
    <row r="1206" spans="26:28">
      <c r="Z1206">
        <f t="shared" si="23"/>
        <v>1</v>
      </c>
      <c r="AA1206">
        <f>IF(AB1206="",0,IFERROR(IF(VLOOKUP(AB1206,AB$38:AB1205,1,0)&gt;0,0,0),1))</f>
        <v>0</v>
      </c>
      <c r="AB1206" s="16">
        <f>IF(DATOS!J1170=X$39,DATOS!C1170,"")</f>
        <v>0</v>
      </c>
    </row>
    <row r="1207" spans="26:28">
      <c r="Z1207">
        <f t="shared" si="23"/>
        <v>1</v>
      </c>
      <c r="AA1207">
        <f>IF(AB1207="",0,IFERROR(IF(VLOOKUP(AB1207,AB$38:AB1206,1,0)&gt;0,0,0),1))</f>
        <v>0</v>
      </c>
      <c r="AB1207" s="16">
        <f>IF(DATOS!J1171=X$39,DATOS!C1171,"")</f>
        <v>0</v>
      </c>
    </row>
    <row r="1208" spans="26:28">
      <c r="Z1208">
        <f t="shared" si="23"/>
        <v>1</v>
      </c>
      <c r="AA1208">
        <f>IF(AB1208="",0,IFERROR(IF(VLOOKUP(AB1208,AB$38:AB1207,1,0)&gt;0,0,0),1))</f>
        <v>0</v>
      </c>
      <c r="AB1208" s="16">
        <f>IF(DATOS!J1172=X$39,DATOS!C1172,"")</f>
        <v>0</v>
      </c>
    </row>
    <row r="1209" spans="26:28">
      <c r="Z1209">
        <f t="shared" si="23"/>
        <v>1</v>
      </c>
      <c r="AA1209">
        <f>IF(AB1209="",0,IFERROR(IF(VLOOKUP(AB1209,AB$38:AB1208,1,0)&gt;0,0,0),1))</f>
        <v>0</v>
      </c>
      <c r="AB1209" s="16">
        <f>IF(DATOS!J1173=X$39,DATOS!C1173,"")</f>
        <v>0</v>
      </c>
    </row>
    <row r="1210" spans="26:28">
      <c r="Z1210">
        <f t="shared" si="23"/>
        <v>1</v>
      </c>
      <c r="AA1210">
        <f>IF(AB1210="",0,IFERROR(IF(VLOOKUP(AB1210,AB$38:AB1209,1,0)&gt;0,0,0),1))</f>
        <v>0</v>
      </c>
      <c r="AB1210" s="16">
        <f>IF(DATOS!J1174=X$39,DATOS!C1174,"")</f>
        <v>0</v>
      </c>
    </row>
    <row r="1211" spans="26:28">
      <c r="Z1211">
        <f t="shared" si="23"/>
        <v>1</v>
      </c>
      <c r="AA1211">
        <f>IF(AB1211="",0,IFERROR(IF(VLOOKUP(AB1211,AB$38:AB1210,1,0)&gt;0,0,0),1))</f>
        <v>0</v>
      </c>
      <c r="AB1211" s="16">
        <f>IF(DATOS!J1175=X$39,DATOS!C1175,"")</f>
        <v>0</v>
      </c>
    </row>
    <row r="1212" spans="26:28">
      <c r="Z1212">
        <f t="shared" si="23"/>
        <v>1</v>
      </c>
      <c r="AA1212">
        <f>IF(AB1212="",0,IFERROR(IF(VLOOKUP(AB1212,AB$38:AB1211,1,0)&gt;0,0,0),1))</f>
        <v>0</v>
      </c>
      <c r="AB1212" s="16">
        <f>IF(DATOS!J1176=X$39,DATOS!C1176,"")</f>
        <v>0</v>
      </c>
    </row>
    <row r="1213" spans="26:28">
      <c r="Z1213">
        <f t="shared" si="23"/>
        <v>1</v>
      </c>
      <c r="AA1213">
        <f>IF(AB1213="",0,IFERROR(IF(VLOOKUP(AB1213,AB$38:AB1212,1,0)&gt;0,0,0),1))</f>
        <v>0</v>
      </c>
      <c r="AB1213" s="16">
        <f>IF(DATOS!J1177=X$39,DATOS!C1177,"")</f>
        <v>0</v>
      </c>
    </row>
    <row r="1214" spans="26:28">
      <c r="Z1214">
        <f t="shared" si="23"/>
        <v>1</v>
      </c>
      <c r="AA1214">
        <f>IF(AB1214="",0,IFERROR(IF(VLOOKUP(AB1214,AB$38:AB1213,1,0)&gt;0,0,0),1))</f>
        <v>0</v>
      </c>
      <c r="AB1214" s="16">
        <f>IF(DATOS!J1178=X$39,DATOS!C1178,"")</f>
        <v>0</v>
      </c>
    </row>
    <row r="1215" spans="26:28">
      <c r="Z1215">
        <f t="shared" si="23"/>
        <v>1</v>
      </c>
      <c r="AA1215">
        <f>IF(AB1215="",0,IFERROR(IF(VLOOKUP(AB1215,AB$38:AB1214,1,0)&gt;0,0,0),1))</f>
        <v>0</v>
      </c>
      <c r="AB1215" s="16">
        <f>IF(DATOS!J1179=X$39,DATOS!C1179,"")</f>
        <v>0</v>
      </c>
    </row>
    <row r="1216" spans="26:28">
      <c r="Z1216">
        <f t="shared" si="23"/>
        <v>1</v>
      </c>
      <c r="AA1216">
        <f>IF(AB1216="",0,IFERROR(IF(VLOOKUP(AB1216,AB$38:AB1215,1,0)&gt;0,0,0),1))</f>
        <v>0</v>
      </c>
      <c r="AB1216" s="16">
        <f>IF(DATOS!J1180=X$39,DATOS!C1180,"")</f>
        <v>0</v>
      </c>
    </row>
    <row r="1217" spans="26:28">
      <c r="Z1217">
        <f t="shared" si="23"/>
        <v>1</v>
      </c>
      <c r="AA1217">
        <f>IF(AB1217="",0,IFERROR(IF(VLOOKUP(AB1217,AB$38:AB1216,1,0)&gt;0,0,0),1))</f>
        <v>0</v>
      </c>
      <c r="AB1217" s="16">
        <f>IF(DATOS!J1181=X$39,DATOS!C1181,"")</f>
        <v>0</v>
      </c>
    </row>
    <row r="1218" spans="26:28">
      <c r="Z1218">
        <f t="shared" si="23"/>
        <v>1</v>
      </c>
      <c r="AA1218">
        <f>IF(AB1218="",0,IFERROR(IF(VLOOKUP(AB1218,AB$38:AB1217,1,0)&gt;0,0,0),1))</f>
        <v>0</v>
      </c>
      <c r="AB1218" s="16">
        <f>IF(DATOS!J1182=X$39,DATOS!C1182,"")</f>
        <v>0</v>
      </c>
    </row>
    <row r="1219" spans="26:28">
      <c r="Z1219">
        <f t="shared" si="23"/>
        <v>1</v>
      </c>
      <c r="AA1219">
        <f>IF(AB1219="",0,IFERROR(IF(VLOOKUP(AB1219,AB$38:AB1218,1,0)&gt;0,0,0),1))</f>
        <v>0</v>
      </c>
      <c r="AB1219" s="16">
        <f>IF(DATOS!J1183=X$39,DATOS!C1183,"")</f>
        <v>0</v>
      </c>
    </row>
    <row r="1220" spans="26:28">
      <c r="Z1220">
        <f t="shared" si="23"/>
        <v>1</v>
      </c>
      <c r="AA1220">
        <f>IF(AB1220="",0,IFERROR(IF(VLOOKUP(AB1220,AB$38:AB1219,1,0)&gt;0,0,0),1))</f>
        <v>0</v>
      </c>
      <c r="AB1220" s="16">
        <f>IF(DATOS!J1184=X$39,DATOS!C1184,"")</f>
        <v>0</v>
      </c>
    </row>
    <row r="1221" spans="26:28">
      <c r="Z1221">
        <f t="shared" si="23"/>
        <v>1</v>
      </c>
      <c r="AA1221">
        <f>IF(AB1221="",0,IFERROR(IF(VLOOKUP(AB1221,AB$38:AB1220,1,0)&gt;0,0,0),1))</f>
        <v>0</v>
      </c>
      <c r="AB1221" s="16">
        <f>IF(DATOS!J1185=X$39,DATOS!C1185,"")</f>
        <v>0</v>
      </c>
    </row>
    <row r="1222" spans="26:28">
      <c r="Z1222">
        <f t="shared" si="23"/>
        <v>1</v>
      </c>
      <c r="AA1222">
        <f>IF(AB1222="",0,IFERROR(IF(VLOOKUP(AB1222,AB$38:AB1221,1,0)&gt;0,0,0),1))</f>
        <v>0</v>
      </c>
      <c r="AB1222" s="16">
        <f>IF(DATOS!J1186=X$39,DATOS!C1186,"")</f>
        <v>0</v>
      </c>
    </row>
    <row r="1223" spans="26:28">
      <c r="Z1223">
        <f t="shared" si="23"/>
        <v>1</v>
      </c>
      <c r="AA1223">
        <f>IF(AB1223="",0,IFERROR(IF(VLOOKUP(AB1223,AB$38:AB1222,1,0)&gt;0,0,0),1))</f>
        <v>0</v>
      </c>
      <c r="AB1223" s="16">
        <f>IF(DATOS!J1187=X$39,DATOS!C1187,"")</f>
        <v>0</v>
      </c>
    </row>
    <row r="1224" spans="26:28">
      <c r="Z1224">
        <f t="shared" si="23"/>
        <v>1</v>
      </c>
      <c r="AA1224">
        <f>IF(AB1224="",0,IFERROR(IF(VLOOKUP(AB1224,AB$38:AB1223,1,0)&gt;0,0,0),1))</f>
        <v>0</v>
      </c>
      <c r="AB1224" s="16">
        <f>IF(DATOS!J1188=X$39,DATOS!C1188,"")</f>
        <v>0</v>
      </c>
    </row>
    <row r="1225" spans="26:28">
      <c r="Z1225">
        <f t="shared" si="23"/>
        <v>1</v>
      </c>
      <c r="AA1225">
        <f>IF(AB1225="",0,IFERROR(IF(VLOOKUP(AB1225,AB$38:AB1224,1,0)&gt;0,0,0),1))</f>
        <v>0</v>
      </c>
      <c r="AB1225" s="16">
        <f>IF(DATOS!J1189=X$39,DATOS!C1189,"")</f>
        <v>0</v>
      </c>
    </row>
    <row r="1226" spans="26:28">
      <c r="Z1226">
        <f t="shared" si="23"/>
        <v>1</v>
      </c>
      <c r="AA1226">
        <f>IF(AB1226="",0,IFERROR(IF(VLOOKUP(AB1226,AB$38:AB1225,1,0)&gt;0,0,0),1))</f>
        <v>0</v>
      </c>
      <c r="AB1226" s="16">
        <f>IF(DATOS!J1190=X$39,DATOS!C1190,"")</f>
        <v>0</v>
      </c>
    </row>
    <row r="1227" spans="26:28">
      <c r="Z1227">
        <f t="shared" si="23"/>
        <v>1</v>
      </c>
      <c r="AA1227">
        <f>IF(AB1227="",0,IFERROR(IF(VLOOKUP(AB1227,AB$38:AB1226,1,0)&gt;0,0,0),1))</f>
        <v>0</v>
      </c>
      <c r="AB1227" s="16">
        <f>IF(DATOS!J1191=X$39,DATOS!C1191,"")</f>
        <v>0</v>
      </c>
    </row>
    <row r="1228" spans="26:28">
      <c r="Z1228">
        <f t="shared" si="23"/>
        <v>1</v>
      </c>
      <c r="AA1228">
        <f>IF(AB1228="",0,IFERROR(IF(VLOOKUP(AB1228,AB$38:AB1227,1,0)&gt;0,0,0),1))</f>
        <v>0</v>
      </c>
      <c r="AB1228" s="16">
        <f>IF(DATOS!J1192=X$39,DATOS!C1192,"")</f>
        <v>0</v>
      </c>
    </row>
    <row r="1229" spans="26:28">
      <c r="Z1229">
        <f t="shared" si="23"/>
        <v>1</v>
      </c>
      <c r="AA1229">
        <f>IF(AB1229="",0,IFERROR(IF(VLOOKUP(AB1229,AB$38:AB1228,1,0)&gt;0,0,0),1))</f>
        <v>0</v>
      </c>
      <c r="AB1229" s="16">
        <f>IF(DATOS!J1193=X$39,DATOS!C1193,"")</f>
        <v>0</v>
      </c>
    </row>
    <row r="1230" spans="26:28">
      <c r="Z1230">
        <f t="shared" si="23"/>
        <v>1</v>
      </c>
      <c r="AA1230">
        <f>IF(AB1230="",0,IFERROR(IF(VLOOKUP(AB1230,AB$38:AB1229,1,0)&gt;0,0,0),1))</f>
        <v>0</v>
      </c>
      <c r="AB1230" s="16">
        <f>IF(DATOS!J1194=X$39,DATOS!C1194,"")</f>
        <v>0</v>
      </c>
    </row>
    <row r="1231" spans="26:28">
      <c r="Z1231">
        <f t="shared" si="23"/>
        <v>1</v>
      </c>
      <c r="AA1231">
        <f>IF(AB1231="",0,IFERROR(IF(VLOOKUP(AB1231,AB$38:AB1230,1,0)&gt;0,0,0),1))</f>
        <v>0</v>
      </c>
      <c r="AB1231" s="16">
        <f>IF(DATOS!J1195=X$39,DATOS!C1195,"")</f>
        <v>0</v>
      </c>
    </row>
    <row r="1232" spans="26:28">
      <c r="Z1232">
        <f t="shared" si="23"/>
        <v>1</v>
      </c>
      <c r="AA1232">
        <f>IF(AB1232="",0,IFERROR(IF(VLOOKUP(AB1232,AB$38:AB1231,1,0)&gt;0,0,0),1))</f>
        <v>0</v>
      </c>
      <c r="AB1232" s="16">
        <f>IF(DATOS!J1196=X$39,DATOS!C1196,"")</f>
        <v>0</v>
      </c>
    </row>
    <row r="1233" spans="26:28">
      <c r="Z1233">
        <f t="shared" si="23"/>
        <v>1</v>
      </c>
      <c r="AA1233">
        <f>IF(AB1233="",0,IFERROR(IF(VLOOKUP(AB1233,AB$38:AB1232,1,0)&gt;0,0,0),1))</f>
        <v>0</v>
      </c>
      <c r="AB1233" s="16">
        <f>IF(DATOS!J1197=X$39,DATOS!C1197,"")</f>
        <v>0</v>
      </c>
    </row>
    <row r="1234" spans="26:28">
      <c r="Z1234">
        <f t="shared" si="23"/>
        <v>1</v>
      </c>
      <c r="AA1234">
        <f>IF(AB1234="",0,IFERROR(IF(VLOOKUP(AB1234,AB$38:AB1233,1,0)&gt;0,0,0),1))</f>
        <v>0</v>
      </c>
      <c r="AB1234" s="16">
        <f>IF(DATOS!J1198=X$39,DATOS!C1198,"")</f>
        <v>0</v>
      </c>
    </row>
    <row r="1235" spans="26:28">
      <c r="Z1235">
        <f t="shared" si="23"/>
        <v>1</v>
      </c>
      <c r="AA1235">
        <f>IF(AB1235="",0,IFERROR(IF(VLOOKUP(AB1235,AB$38:AB1234,1,0)&gt;0,0,0),1))</f>
        <v>0</v>
      </c>
      <c r="AB1235" s="16">
        <f>IF(DATOS!J1199=X$39,DATOS!C1199,"")</f>
        <v>0</v>
      </c>
    </row>
    <row r="1236" spans="26:28">
      <c r="Z1236">
        <f t="shared" si="23"/>
        <v>1</v>
      </c>
      <c r="AA1236">
        <f>IF(AB1236="",0,IFERROR(IF(VLOOKUP(AB1236,AB$38:AB1235,1,0)&gt;0,0,0),1))</f>
        <v>0</v>
      </c>
      <c r="AB1236" s="16">
        <f>IF(DATOS!J1200=X$39,DATOS!C1200,"")</f>
        <v>0</v>
      </c>
    </row>
    <row r="1237" spans="26:28">
      <c r="Z1237">
        <f t="shared" si="23"/>
        <v>1</v>
      </c>
      <c r="AA1237">
        <f>IF(AB1237="",0,IFERROR(IF(VLOOKUP(AB1237,AB$38:AB1236,1,0)&gt;0,0,0),1))</f>
        <v>0</v>
      </c>
      <c r="AB1237" s="16">
        <f>IF(DATOS!J1201=X$39,DATOS!C1201,"")</f>
        <v>0</v>
      </c>
    </row>
    <row r="1238" spans="26:28">
      <c r="Z1238">
        <f t="shared" si="23"/>
        <v>1</v>
      </c>
      <c r="AA1238">
        <f>IF(AB1238="",0,IFERROR(IF(VLOOKUP(AB1238,AB$38:AB1237,1,0)&gt;0,0,0),1))</f>
        <v>0</v>
      </c>
      <c r="AB1238" s="16">
        <f>IF(DATOS!J1202=X$39,DATOS!C1202,"")</f>
        <v>0</v>
      </c>
    </row>
    <row r="1239" spans="26:28">
      <c r="Z1239">
        <f t="shared" si="23"/>
        <v>1</v>
      </c>
      <c r="AA1239">
        <f>IF(AB1239="",0,IFERROR(IF(VLOOKUP(AB1239,AB$38:AB1238,1,0)&gt;0,0,0),1))</f>
        <v>0</v>
      </c>
      <c r="AB1239" s="16">
        <f>IF(DATOS!J1203=X$39,DATOS!C1203,"")</f>
        <v>0</v>
      </c>
    </row>
    <row r="1240" spans="26:28">
      <c r="Z1240">
        <f t="shared" si="23"/>
        <v>1</v>
      </c>
      <c r="AA1240">
        <f>IF(AB1240="",0,IFERROR(IF(VLOOKUP(AB1240,AB$38:AB1239,1,0)&gt;0,0,0),1))</f>
        <v>0</v>
      </c>
      <c r="AB1240" s="16">
        <f>IF(DATOS!J1204=X$39,DATOS!C1204,"")</f>
        <v>0</v>
      </c>
    </row>
    <row r="1241" spans="26:28">
      <c r="Z1241">
        <f t="shared" si="23"/>
        <v>1</v>
      </c>
      <c r="AA1241">
        <f>IF(AB1241="",0,IFERROR(IF(VLOOKUP(AB1241,AB$38:AB1240,1,0)&gt;0,0,0),1))</f>
        <v>0</v>
      </c>
      <c r="AB1241" s="16">
        <f>IF(DATOS!J1205=X$39,DATOS!C1205,"")</f>
        <v>0</v>
      </c>
    </row>
    <row r="1242" spans="26:28">
      <c r="Z1242">
        <f t="shared" si="23"/>
        <v>1</v>
      </c>
      <c r="AA1242">
        <f>IF(AB1242="",0,IFERROR(IF(VLOOKUP(AB1242,AB$38:AB1241,1,0)&gt;0,0,0),1))</f>
        <v>0</v>
      </c>
      <c r="AB1242" s="16">
        <f>IF(DATOS!J1206=X$39,DATOS!C1206,"")</f>
        <v>0</v>
      </c>
    </row>
    <row r="1243" spans="26:28">
      <c r="Z1243">
        <f t="shared" si="23"/>
        <v>1</v>
      </c>
      <c r="AA1243">
        <f>IF(AB1243="",0,IFERROR(IF(VLOOKUP(AB1243,AB$38:AB1242,1,0)&gt;0,0,0),1))</f>
        <v>0</v>
      </c>
      <c r="AB1243" s="16">
        <f>IF(DATOS!J1207=X$39,DATOS!C1207,"")</f>
        <v>0</v>
      </c>
    </row>
    <row r="1244" spans="26:28">
      <c r="Z1244">
        <f t="shared" si="23"/>
        <v>1</v>
      </c>
      <c r="AA1244">
        <f>IF(AB1244="",0,IFERROR(IF(VLOOKUP(AB1244,AB$38:AB1243,1,0)&gt;0,0,0),1))</f>
        <v>0</v>
      </c>
      <c r="AB1244" s="16">
        <f>IF(DATOS!J1208=X$39,DATOS!C1208,"")</f>
        <v>0</v>
      </c>
    </row>
    <row r="1245" spans="26:28">
      <c r="Z1245">
        <f t="shared" si="23"/>
        <v>1</v>
      </c>
      <c r="AA1245">
        <f>IF(AB1245="",0,IFERROR(IF(VLOOKUP(AB1245,AB$38:AB1244,1,0)&gt;0,0,0),1))</f>
        <v>0</v>
      </c>
      <c r="AB1245" s="16">
        <f>IF(DATOS!J1209=X$39,DATOS!C1209,"")</f>
        <v>0</v>
      </c>
    </row>
    <row r="1246" spans="26:28">
      <c r="Z1246">
        <f t="shared" si="23"/>
        <v>1</v>
      </c>
      <c r="AA1246">
        <f>IF(AB1246="",0,IFERROR(IF(VLOOKUP(AB1246,AB$38:AB1245,1,0)&gt;0,0,0),1))</f>
        <v>0</v>
      </c>
      <c r="AB1246" s="16">
        <f>IF(DATOS!J1210=X$39,DATOS!C1210,"")</f>
        <v>0</v>
      </c>
    </row>
    <row r="1247" spans="26:28">
      <c r="Z1247">
        <f t="shared" si="23"/>
        <v>1</v>
      </c>
      <c r="AA1247">
        <f>IF(AB1247="",0,IFERROR(IF(VLOOKUP(AB1247,AB$38:AB1246,1,0)&gt;0,0,0),1))</f>
        <v>0</v>
      </c>
      <c r="AB1247" s="16">
        <f>IF(DATOS!J1211=X$39,DATOS!C1211,"")</f>
        <v>0</v>
      </c>
    </row>
    <row r="1248" spans="26:28">
      <c r="Z1248">
        <f t="shared" si="23"/>
        <v>1</v>
      </c>
      <c r="AA1248">
        <f>IF(AB1248="",0,IFERROR(IF(VLOOKUP(AB1248,AB$38:AB1247,1,0)&gt;0,0,0),1))</f>
        <v>0</v>
      </c>
      <c r="AB1248" s="16">
        <f>IF(DATOS!J1212=X$39,DATOS!C1212,"")</f>
        <v>0</v>
      </c>
    </row>
    <row r="1249" spans="26:28">
      <c r="Z1249">
        <f t="shared" si="23"/>
        <v>1</v>
      </c>
      <c r="AA1249">
        <f>IF(AB1249="",0,IFERROR(IF(VLOOKUP(AB1249,AB$38:AB1248,1,0)&gt;0,0,0),1))</f>
        <v>0</v>
      </c>
      <c r="AB1249" s="16">
        <f>IF(DATOS!J1213=X$39,DATOS!C1213,"")</f>
        <v>0</v>
      </c>
    </row>
    <row r="1250" spans="26:28">
      <c r="Z1250">
        <f t="shared" si="23"/>
        <v>1</v>
      </c>
      <c r="AA1250">
        <f>IF(AB1250="",0,IFERROR(IF(VLOOKUP(AB1250,AB$38:AB1249,1,0)&gt;0,0,0),1))</f>
        <v>0</v>
      </c>
      <c r="AB1250" s="16">
        <f>IF(DATOS!J1214=X$39,DATOS!C1214,"")</f>
        <v>0</v>
      </c>
    </row>
    <row r="1251" spans="26:28">
      <c r="Z1251">
        <f t="shared" si="23"/>
        <v>1</v>
      </c>
      <c r="AA1251">
        <f>IF(AB1251="",0,IFERROR(IF(VLOOKUP(AB1251,AB$38:AB1250,1,0)&gt;0,0,0),1))</f>
        <v>0</v>
      </c>
      <c r="AB1251" s="16">
        <f>IF(DATOS!J1215=X$39,DATOS!C1215,"")</f>
        <v>0</v>
      </c>
    </row>
    <row r="1252" spans="26:28">
      <c r="Z1252">
        <f t="shared" si="23"/>
        <v>1</v>
      </c>
      <c r="AA1252">
        <f>IF(AB1252="",0,IFERROR(IF(VLOOKUP(AB1252,AB$38:AB1251,1,0)&gt;0,0,0),1))</f>
        <v>0</v>
      </c>
      <c r="AB1252" s="16">
        <f>IF(DATOS!J1216=X$39,DATOS!C1216,"")</f>
        <v>0</v>
      </c>
    </row>
    <row r="1253" spans="26:28">
      <c r="Z1253">
        <f t="shared" si="23"/>
        <v>1</v>
      </c>
      <c r="AA1253">
        <f>IF(AB1253="",0,IFERROR(IF(VLOOKUP(AB1253,AB$38:AB1252,1,0)&gt;0,0,0),1))</f>
        <v>0</v>
      </c>
      <c r="AB1253" s="16">
        <f>IF(DATOS!J1217=X$39,DATOS!C1217,"")</f>
        <v>0</v>
      </c>
    </row>
    <row r="1254" spans="26:28">
      <c r="Z1254">
        <f t="shared" ref="Z1254:Z1317" si="24">Z1253+AA1254</f>
        <v>1</v>
      </c>
      <c r="AA1254">
        <f>IF(AB1254="",0,IFERROR(IF(VLOOKUP(AB1254,AB$38:AB1253,1,0)&gt;0,0,0),1))</f>
        <v>0</v>
      </c>
      <c r="AB1254" s="16">
        <f>IF(DATOS!J1218=X$39,DATOS!C1218,"")</f>
        <v>0</v>
      </c>
    </row>
    <row r="1255" spans="26:28">
      <c r="Z1255">
        <f t="shared" si="24"/>
        <v>1</v>
      </c>
      <c r="AA1255">
        <f>IF(AB1255="",0,IFERROR(IF(VLOOKUP(AB1255,AB$38:AB1254,1,0)&gt;0,0,0),1))</f>
        <v>0</v>
      </c>
      <c r="AB1255" s="16">
        <f>IF(DATOS!J1219=X$39,DATOS!C1219,"")</f>
        <v>0</v>
      </c>
    </row>
    <row r="1256" spans="26:28">
      <c r="Z1256">
        <f t="shared" si="24"/>
        <v>1</v>
      </c>
      <c r="AA1256">
        <f>IF(AB1256="",0,IFERROR(IF(VLOOKUP(AB1256,AB$38:AB1255,1,0)&gt;0,0,0),1))</f>
        <v>0</v>
      </c>
      <c r="AB1256" s="16">
        <f>IF(DATOS!J1220=X$39,DATOS!C1220,"")</f>
        <v>0</v>
      </c>
    </row>
    <row r="1257" spans="26:28">
      <c r="Z1257">
        <f t="shared" si="24"/>
        <v>1</v>
      </c>
      <c r="AA1257">
        <f>IF(AB1257="",0,IFERROR(IF(VLOOKUP(AB1257,AB$38:AB1256,1,0)&gt;0,0,0),1))</f>
        <v>0</v>
      </c>
      <c r="AB1257" s="16">
        <f>IF(DATOS!J1221=X$39,DATOS!C1221,"")</f>
        <v>0</v>
      </c>
    </row>
    <row r="1258" spans="26:28">
      <c r="Z1258">
        <f t="shared" si="24"/>
        <v>1</v>
      </c>
      <c r="AA1258">
        <f>IF(AB1258="",0,IFERROR(IF(VLOOKUP(AB1258,AB$38:AB1257,1,0)&gt;0,0,0),1))</f>
        <v>0</v>
      </c>
      <c r="AB1258" s="16">
        <f>IF(DATOS!J1222=X$39,DATOS!C1222,"")</f>
        <v>0</v>
      </c>
    </row>
    <row r="1259" spans="26:28">
      <c r="Z1259">
        <f t="shared" si="24"/>
        <v>1</v>
      </c>
      <c r="AA1259">
        <f>IF(AB1259="",0,IFERROR(IF(VLOOKUP(AB1259,AB$38:AB1258,1,0)&gt;0,0,0),1))</f>
        <v>0</v>
      </c>
      <c r="AB1259" s="16">
        <f>IF(DATOS!J1223=X$39,DATOS!C1223,"")</f>
        <v>0</v>
      </c>
    </row>
    <row r="1260" spans="26:28">
      <c r="Z1260">
        <f t="shared" si="24"/>
        <v>1</v>
      </c>
      <c r="AA1260">
        <f>IF(AB1260="",0,IFERROR(IF(VLOOKUP(AB1260,AB$38:AB1259,1,0)&gt;0,0,0),1))</f>
        <v>0</v>
      </c>
      <c r="AB1260" s="16">
        <f>IF(DATOS!J1224=X$39,DATOS!C1224,"")</f>
        <v>0</v>
      </c>
    </row>
    <row r="1261" spans="26:28">
      <c r="Z1261">
        <f t="shared" si="24"/>
        <v>1</v>
      </c>
      <c r="AA1261">
        <f>IF(AB1261="",0,IFERROR(IF(VLOOKUP(AB1261,AB$38:AB1260,1,0)&gt;0,0,0),1))</f>
        <v>0</v>
      </c>
      <c r="AB1261" s="16">
        <f>IF(DATOS!J1225=X$39,DATOS!C1225,"")</f>
        <v>0</v>
      </c>
    </row>
    <row r="1262" spans="26:28">
      <c r="Z1262">
        <f t="shared" si="24"/>
        <v>1</v>
      </c>
      <c r="AA1262">
        <f>IF(AB1262="",0,IFERROR(IF(VLOOKUP(AB1262,AB$38:AB1261,1,0)&gt;0,0,0),1))</f>
        <v>0</v>
      </c>
      <c r="AB1262" s="16">
        <f>IF(DATOS!J1226=X$39,DATOS!C1226,"")</f>
        <v>0</v>
      </c>
    </row>
    <row r="1263" spans="26:28">
      <c r="Z1263">
        <f t="shared" si="24"/>
        <v>1</v>
      </c>
      <c r="AA1263">
        <f>IF(AB1263="",0,IFERROR(IF(VLOOKUP(AB1263,AB$38:AB1262,1,0)&gt;0,0,0),1))</f>
        <v>0</v>
      </c>
      <c r="AB1263" s="16">
        <f>IF(DATOS!J1227=X$39,DATOS!C1227,"")</f>
        <v>0</v>
      </c>
    </row>
    <row r="1264" spans="26:28">
      <c r="Z1264">
        <f t="shared" si="24"/>
        <v>1</v>
      </c>
      <c r="AA1264">
        <f>IF(AB1264="",0,IFERROR(IF(VLOOKUP(AB1264,AB$38:AB1263,1,0)&gt;0,0,0),1))</f>
        <v>0</v>
      </c>
      <c r="AB1264" s="16">
        <f>IF(DATOS!J1228=X$39,DATOS!C1228,"")</f>
        <v>0</v>
      </c>
    </row>
    <row r="1265" spans="26:28">
      <c r="Z1265">
        <f t="shared" si="24"/>
        <v>1</v>
      </c>
      <c r="AA1265">
        <f>IF(AB1265="",0,IFERROR(IF(VLOOKUP(AB1265,AB$38:AB1264,1,0)&gt;0,0,0),1))</f>
        <v>0</v>
      </c>
      <c r="AB1265" s="16">
        <f>IF(DATOS!J1229=X$39,DATOS!C1229,"")</f>
        <v>0</v>
      </c>
    </row>
    <row r="1266" spans="26:28">
      <c r="Z1266">
        <f t="shared" si="24"/>
        <v>1</v>
      </c>
      <c r="AA1266">
        <f>IF(AB1266="",0,IFERROR(IF(VLOOKUP(AB1266,AB$38:AB1265,1,0)&gt;0,0,0),1))</f>
        <v>0</v>
      </c>
      <c r="AB1266" s="16">
        <f>IF(DATOS!J1230=X$39,DATOS!C1230,"")</f>
        <v>0</v>
      </c>
    </row>
    <row r="1267" spans="26:28">
      <c r="Z1267">
        <f t="shared" si="24"/>
        <v>1</v>
      </c>
      <c r="AA1267">
        <f>IF(AB1267="",0,IFERROR(IF(VLOOKUP(AB1267,AB$38:AB1266,1,0)&gt;0,0,0),1))</f>
        <v>0</v>
      </c>
      <c r="AB1267" s="16">
        <f>IF(DATOS!J1231=X$39,DATOS!C1231,"")</f>
        <v>0</v>
      </c>
    </row>
    <row r="1268" spans="26:28">
      <c r="Z1268">
        <f t="shared" si="24"/>
        <v>1</v>
      </c>
      <c r="AA1268">
        <f>IF(AB1268="",0,IFERROR(IF(VLOOKUP(AB1268,AB$38:AB1267,1,0)&gt;0,0,0),1))</f>
        <v>0</v>
      </c>
      <c r="AB1268" s="16">
        <f>IF(DATOS!J1232=X$39,DATOS!C1232,"")</f>
        <v>0</v>
      </c>
    </row>
    <row r="1269" spans="26:28">
      <c r="Z1269">
        <f t="shared" si="24"/>
        <v>1</v>
      </c>
      <c r="AA1269">
        <f>IF(AB1269="",0,IFERROR(IF(VLOOKUP(AB1269,AB$38:AB1268,1,0)&gt;0,0,0),1))</f>
        <v>0</v>
      </c>
      <c r="AB1269" s="16">
        <f>IF(DATOS!J1233=X$39,DATOS!C1233,"")</f>
        <v>0</v>
      </c>
    </row>
    <row r="1270" spans="26:28">
      <c r="Z1270">
        <f t="shared" si="24"/>
        <v>1</v>
      </c>
      <c r="AA1270">
        <f>IF(AB1270="",0,IFERROR(IF(VLOOKUP(AB1270,AB$38:AB1269,1,0)&gt;0,0,0),1))</f>
        <v>0</v>
      </c>
      <c r="AB1270" s="16">
        <f>IF(DATOS!J1234=X$39,DATOS!C1234,"")</f>
        <v>0</v>
      </c>
    </row>
    <row r="1271" spans="26:28">
      <c r="Z1271">
        <f t="shared" si="24"/>
        <v>1</v>
      </c>
      <c r="AA1271">
        <f>IF(AB1271="",0,IFERROR(IF(VLOOKUP(AB1271,AB$38:AB1270,1,0)&gt;0,0,0),1))</f>
        <v>0</v>
      </c>
      <c r="AB1271" s="16">
        <f>IF(DATOS!J1235=X$39,DATOS!C1235,"")</f>
        <v>0</v>
      </c>
    </row>
    <row r="1272" spans="26:28">
      <c r="Z1272">
        <f t="shared" si="24"/>
        <v>1</v>
      </c>
      <c r="AA1272">
        <f>IF(AB1272="",0,IFERROR(IF(VLOOKUP(AB1272,AB$38:AB1271,1,0)&gt;0,0,0),1))</f>
        <v>0</v>
      </c>
      <c r="AB1272" s="16">
        <f>IF(DATOS!J1236=X$39,DATOS!C1236,"")</f>
        <v>0</v>
      </c>
    </row>
    <row r="1273" spans="26:28">
      <c r="Z1273">
        <f t="shared" si="24"/>
        <v>1</v>
      </c>
      <c r="AA1273">
        <f>IF(AB1273="",0,IFERROR(IF(VLOOKUP(AB1273,AB$38:AB1272,1,0)&gt;0,0,0),1))</f>
        <v>0</v>
      </c>
      <c r="AB1273" s="16">
        <f>IF(DATOS!J1237=X$39,DATOS!C1237,"")</f>
        <v>0</v>
      </c>
    </row>
    <row r="1274" spans="26:28">
      <c r="Z1274">
        <f t="shared" si="24"/>
        <v>1</v>
      </c>
      <c r="AA1274">
        <f>IF(AB1274="",0,IFERROR(IF(VLOOKUP(AB1274,AB$38:AB1273,1,0)&gt;0,0,0),1))</f>
        <v>0</v>
      </c>
      <c r="AB1274" s="16">
        <f>IF(DATOS!J1238=X$39,DATOS!C1238,"")</f>
        <v>0</v>
      </c>
    </row>
    <row r="1275" spans="26:28">
      <c r="Z1275">
        <f t="shared" si="24"/>
        <v>1</v>
      </c>
      <c r="AA1275">
        <f>IF(AB1275="",0,IFERROR(IF(VLOOKUP(AB1275,AB$38:AB1274,1,0)&gt;0,0,0),1))</f>
        <v>0</v>
      </c>
      <c r="AB1275" s="16">
        <f>IF(DATOS!J1239=X$39,DATOS!C1239,"")</f>
        <v>0</v>
      </c>
    </row>
    <row r="1276" spans="26:28">
      <c r="Z1276">
        <f t="shared" si="24"/>
        <v>1</v>
      </c>
      <c r="AA1276">
        <f>IF(AB1276="",0,IFERROR(IF(VLOOKUP(AB1276,AB$38:AB1275,1,0)&gt;0,0,0),1))</f>
        <v>0</v>
      </c>
      <c r="AB1276" s="16">
        <f>IF(DATOS!J1240=X$39,DATOS!C1240,"")</f>
        <v>0</v>
      </c>
    </row>
    <row r="1277" spans="26:28">
      <c r="Z1277">
        <f t="shared" si="24"/>
        <v>1</v>
      </c>
      <c r="AA1277">
        <f>IF(AB1277="",0,IFERROR(IF(VLOOKUP(AB1277,AB$38:AB1276,1,0)&gt;0,0,0),1))</f>
        <v>0</v>
      </c>
      <c r="AB1277" s="16">
        <f>IF(DATOS!J1241=X$39,DATOS!C1241,"")</f>
        <v>0</v>
      </c>
    </row>
    <row r="1278" spans="26:28">
      <c r="Z1278">
        <f t="shared" si="24"/>
        <v>1</v>
      </c>
      <c r="AA1278">
        <f>IF(AB1278="",0,IFERROR(IF(VLOOKUP(AB1278,AB$38:AB1277,1,0)&gt;0,0,0),1))</f>
        <v>0</v>
      </c>
      <c r="AB1278" s="16">
        <f>IF(DATOS!J1242=X$39,DATOS!C1242,"")</f>
        <v>0</v>
      </c>
    </row>
    <row r="1279" spans="26:28">
      <c r="Z1279">
        <f t="shared" si="24"/>
        <v>1</v>
      </c>
      <c r="AA1279">
        <f>IF(AB1279="",0,IFERROR(IF(VLOOKUP(AB1279,AB$38:AB1278,1,0)&gt;0,0,0),1))</f>
        <v>0</v>
      </c>
      <c r="AB1279" s="16">
        <f>IF(DATOS!J1243=X$39,DATOS!C1243,"")</f>
        <v>0</v>
      </c>
    </row>
    <row r="1280" spans="26:28">
      <c r="Z1280">
        <f t="shared" si="24"/>
        <v>1</v>
      </c>
      <c r="AA1280">
        <f>IF(AB1280="",0,IFERROR(IF(VLOOKUP(AB1280,AB$38:AB1279,1,0)&gt;0,0,0),1))</f>
        <v>0</v>
      </c>
      <c r="AB1280" s="16">
        <f>IF(DATOS!J1244=X$39,DATOS!C1244,"")</f>
        <v>0</v>
      </c>
    </row>
    <row r="1281" spans="26:28">
      <c r="Z1281">
        <f t="shared" si="24"/>
        <v>1</v>
      </c>
      <c r="AA1281">
        <f>IF(AB1281="",0,IFERROR(IF(VLOOKUP(AB1281,AB$38:AB1280,1,0)&gt;0,0,0),1))</f>
        <v>0</v>
      </c>
      <c r="AB1281" s="16">
        <f>IF(DATOS!J1245=X$39,DATOS!C1245,"")</f>
        <v>0</v>
      </c>
    </row>
    <row r="1282" spans="26:28">
      <c r="Z1282">
        <f t="shared" si="24"/>
        <v>1</v>
      </c>
      <c r="AA1282">
        <f>IF(AB1282="",0,IFERROR(IF(VLOOKUP(AB1282,AB$38:AB1281,1,0)&gt;0,0,0),1))</f>
        <v>0</v>
      </c>
      <c r="AB1282" s="16">
        <f>IF(DATOS!J1246=X$39,DATOS!C1246,"")</f>
        <v>0</v>
      </c>
    </row>
    <row r="1283" spans="26:28">
      <c r="Z1283">
        <f t="shared" si="24"/>
        <v>1</v>
      </c>
      <c r="AA1283">
        <f>IF(AB1283="",0,IFERROR(IF(VLOOKUP(AB1283,AB$38:AB1282,1,0)&gt;0,0,0),1))</f>
        <v>0</v>
      </c>
      <c r="AB1283" s="16">
        <f>IF(DATOS!J1247=X$39,DATOS!C1247,"")</f>
        <v>0</v>
      </c>
    </row>
    <row r="1284" spans="26:28">
      <c r="Z1284">
        <f t="shared" si="24"/>
        <v>1</v>
      </c>
      <c r="AA1284">
        <f>IF(AB1284="",0,IFERROR(IF(VLOOKUP(AB1284,AB$38:AB1283,1,0)&gt;0,0,0),1))</f>
        <v>0</v>
      </c>
      <c r="AB1284" s="16">
        <f>IF(DATOS!J1248=X$39,DATOS!C1248,"")</f>
        <v>0</v>
      </c>
    </row>
    <row r="1285" spans="26:28">
      <c r="Z1285">
        <f t="shared" si="24"/>
        <v>1</v>
      </c>
      <c r="AA1285">
        <f>IF(AB1285="",0,IFERROR(IF(VLOOKUP(AB1285,AB$38:AB1284,1,0)&gt;0,0,0),1))</f>
        <v>0</v>
      </c>
      <c r="AB1285" s="16">
        <f>IF(DATOS!J1249=X$39,DATOS!C1249,"")</f>
        <v>0</v>
      </c>
    </row>
    <row r="1286" spans="26:28">
      <c r="Z1286">
        <f t="shared" si="24"/>
        <v>1</v>
      </c>
      <c r="AA1286">
        <f>IF(AB1286="",0,IFERROR(IF(VLOOKUP(AB1286,AB$38:AB1285,1,0)&gt;0,0,0),1))</f>
        <v>0</v>
      </c>
      <c r="AB1286" s="16">
        <f>IF(DATOS!J1250=X$39,DATOS!C1250,"")</f>
        <v>0</v>
      </c>
    </row>
    <row r="1287" spans="26:28">
      <c r="Z1287">
        <f t="shared" si="24"/>
        <v>1</v>
      </c>
      <c r="AA1287">
        <f>IF(AB1287="",0,IFERROR(IF(VLOOKUP(AB1287,AB$38:AB1286,1,0)&gt;0,0,0),1))</f>
        <v>0</v>
      </c>
      <c r="AB1287" s="16">
        <f>IF(DATOS!J1251=X$39,DATOS!C1251,"")</f>
        <v>0</v>
      </c>
    </row>
    <row r="1288" spans="26:28">
      <c r="Z1288">
        <f t="shared" si="24"/>
        <v>1</v>
      </c>
      <c r="AA1288">
        <f>IF(AB1288="",0,IFERROR(IF(VLOOKUP(AB1288,AB$38:AB1287,1,0)&gt;0,0,0),1))</f>
        <v>0</v>
      </c>
      <c r="AB1288" s="16">
        <f>IF(DATOS!J1252=X$39,DATOS!C1252,"")</f>
        <v>0</v>
      </c>
    </row>
    <row r="1289" spans="26:28">
      <c r="Z1289">
        <f t="shared" si="24"/>
        <v>1</v>
      </c>
      <c r="AA1289">
        <f>IF(AB1289="",0,IFERROR(IF(VLOOKUP(AB1289,AB$38:AB1288,1,0)&gt;0,0,0),1))</f>
        <v>0</v>
      </c>
      <c r="AB1289" s="16">
        <f>IF(DATOS!J1253=X$39,DATOS!C1253,"")</f>
        <v>0</v>
      </c>
    </row>
    <row r="1290" spans="26:28">
      <c r="Z1290">
        <f t="shared" si="24"/>
        <v>1</v>
      </c>
      <c r="AA1290">
        <f>IF(AB1290="",0,IFERROR(IF(VLOOKUP(AB1290,AB$38:AB1289,1,0)&gt;0,0,0),1))</f>
        <v>0</v>
      </c>
      <c r="AB1290" s="16">
        <f>IF(DATOS!J1254=X$39,DATOS!C1254,"")</f>
        <v>0</v>
      </c>
    </row>
    <row r="1291" spans="26:28">
      <c r="Z1291">
        <f t="shared" si="24"/>
        <v>1</v>
      </c>
      <c r="AA1291">
        <f>IF(AB1291="",0,IFERROR(IF(VLOOKUP(AB1291,AB$38:AB1290,1,0)&gt;0,0,0),1))</f>
        <v>0</v>
      </c>
      <c r="AB1291" s="16">
        <f>IF(DATOS!J1255=X$39,DATOS!C1255,"")</f>
        <v>0</v>
      </c>
    </row>
    <row r="1292" spans="26:28">
      <c r="Z1292">
        <f t="shared" si="24"/>
        <v>1</v>
      </c>
      <c r="AA1292">
        <f>IF(AB1292="",0,IFERROR(IF(VLOOKUP(AB1292,AB$38:AB1291,1,0)&gt;0,0,0),1))</f>
        <v>0</v>
      </c>
      <c r="AB1292" s="16">
        <f>IF(DATOS!J1256=X$39,DATOS!C1256,"")</f>
        <v>0</v>
      </c>
    </row>
    <row r="1293" spans="26:28">
      <c r="Z1293">
        <f t="shared" si="24"/>
        <v>1</v>
      </c>
      <c r="AA1293">
        <f>IF(AB1293="",0,IFERROR(IF(VLOOKUP(AB1293,AB$38:AB1292,1,0)&gt;0,0,0),1))</f>
        <v>0</v>
      </c>
      <c r="AB1293" s="16">
        <f>IF(DATOS!J1257=X$39,DATOS!C1257,"")</f>
        <v>0</v>
      </c>
    </row>
    <row r="1294" spans="26:28">
      <c r="Z1294">
        <f t="shared" si="24"/>
        <v>1</v>
      </c>
      <c r="AA1294">
        <f>IF(AB1294="",0,IFERROR(IF(VLOOKUP(AB1294,AB$38:AB1293,1,0)&gt;0,0,0),1))</f>
        <v>0</v>
      </c>
      <c r="AB1294" s="16">
        <f>IF(DATOS!J1258=X$39,DATOS!C1258,"")</f>
        <v>0</v>
      </c>
    </row>
    <row r="1295" spans="26:28">
      <c r="Z1295">
        <f t="shared" si="24"/>
        <v>1</v>
      </c>
      <c r="AA1295">
        <f>IF(AB1295="",0,IFERROR(IF(VLOOKUP(AB1295,AB$38:AB1294,1,0)&gt;0,0,0),1))</f>
        <v>0</v>
      </c>
      <c r="AB1295" s="16">
        <f>IF(DATOS!J1259=X$39,DATOS!C1259,"")</f>
        <v>0</v>
      </c>
    </row>
    <row r="1296" spans="26:28">
      <c r="Z1296">
        <f t="shared" si="24"/>
        <v>1</v>
      </c>
      <c r="AA1296">
        <f>IF(AB1296="",0,IFERROR(IF(VLOOKUP(AB1296,AB$38:AB1295,1,0)&gt;0,0,0),1))</f>
        <v>0</v>
      </c>
      <c r="AB1296" s="16">
        <f>IF(DATOS!J1260=X$39,DATOS!C1260,"")</f>
        <v>0</v>
      </c>
    </row>
    <row r="1297" spans="26:28">
      <c r="Z1297">
        <f t="shared" si="24"/>
        <v>1</v>
      </c>
      <c r="AA1297">
        <f>IF(AB1297="",0,IFERROR(IF(VLOOKUP(AB1297,AB$38:AB1296,1,0)&gt;0,0,0),1))</f>
        <v>0</v>
      </c>
      <c r="AB1297" s="16">
        <f>IF(DATOS!J1261=X$39,DATOS!C1261,"")</f>
        <v>0</v>
      </c>
    </row>
    <row r="1298" spans="26:28">
      <c r="Z1298">
        <f t="shared" si="24"/>
        <v>1</v>
      </c>
      <c r="AA1298">
        <f>IF(AB1298="",0,IFERROR(IF(VLOOKUP(AB1298,AB$38:AB1297,1,0)&gt;0,0,0),1))</f>
        <v>0</v>
      </c>
      <c r="AB1298" s="16">
        <f>IF(DATOS!J1262=X$39,DATOS!C1262,"")</f>
        <v>0</v>
      </c>
    </row>
    <row r="1299" spans="26:28">
      <c r="Z1299">
        <f t="shared" si="24"/>
        <v>1</v>
      </c>
      <c r="AA1299">
        <f>IF(AB1299="",0,IFERROR(IF(VLOOKUP(AB1299,AB$38:AB1298,1,0)&gt;0,0,0),1))</f>
        <v>0</v>
      </c>
      <c r="AB1299" s="16">
        <f>IF(DATOS!J1263=X$39,DATOS!C1263,"")</f>
        <v>0</v>
      </c>
    </row>
    <row r="1300" spans="26:28">
      <c r="Z1300">
        <f t="shared" si="24"/>
        <v>1</v>
      </c>
      <c r="AA1300">
        <f>IF(AB1300="",0,IFERROR(IF(VLOOKUP(AB1300,AB$38:AB1299,1,0)&gt;0,0,0),1))</f>
        <v>0</v>
      </c>
      <c r="AB1300" s="16">
        <f>IF(DATOS!J1264=X$39,DATOS!C1264,"")</f>
        <v>0</v>
      </c>
    </row>
    <row r="1301" spans="26:28">
      <c r="Z1301">
        <f t="shared" si="24"/>
        <v>1</v>
      </c>
      <c r="AA1301">
        <f>IF(AB1301="",0,IFERROR(IF(VLOOKUP(AB1301,AB$38:AB1300,1,0)&gt;0,0,0),1))</f>
        <v>0</v>
      </c>
      <c r="AB1301" s="16">
        <f>IF(DATOS!J1265=X$39,DATOS!C1265,"")</f>
        <v>0</v>
      </c>
    </row>
    <row r="1302" spans="26:28">
      <c r="Z1302">
        <f t="shared" si="24"/>
        <v>1</v>
      </c>
      <c r="AA1302">
        <f>IF(AB1302="",0,IFERROR(IF(VLOOKUP(AB1302,AB$38:AB1301,1,0)&gt;0,0,0),1))</f>
        <v>0</v>
      </c>
      <c r="AB1302" s="16">
        <f>IF(DATOS!J1266=X$39,DATOS!C1266,"")</f>
        <v>0</v>
      </c>
    </row>
    <row r="1303" spans="26:28">
      <c r="Z1303">
        <f t="shared" si="24"/>
        <v>1</v>
      </c>
      <c r="AA1303">
        <f>IF(AB1303="",0,IFERROR(IF(VLOOKUP(AB1303,AB$38:AB1302,1,0)&gt;0,0,0),1))</f>
        <v>0</v>
      </c>
      <c r="AB1303" s="16">
        <f>IF(DATOS!J1267=X$39,DATOS!C1267,"")</f>
        <v>0</v>
      </c>
    </row>
    <row r="1304" spans="26:28">
      <c r="Z1304">
        <f t="shared" si="24"/>
        <v>1</v>
      </c>
      <c r="AA1304">
        <f>IF(AB1304="",0,IFERROR(IF(VLOOKUP(AB1304,AB$38:AB1303,1,0)&gt;0,0,0),1))</f>
        <v>0</v>
      </c>
      <c r="AB1304" s="16">
        <f>IF(DATOS!J1268=X$39,DATOS!C1268,"")</f>
        <v>0</v>
      </c>
    </row>
    <row r="1305" spans="26:28">
      <c r="Z1305">
        <f t="shared" si="24"/>
        <v>1</v>
      </c>
      <c r="AA1305">
        <f>IF(AB1305="",0,IFERROR(IF(VLOOKUP(AB1305,AB$38:AB1304,1,0)&gt;0,0,0),1))</f>
        <v>0</v>
      </c>
      <c r="AB1305" s="16">
        <f>IF(DATOS!J1269=X$39,DATOS!C1269,"")</f>
        <v>0</v>
      </c>
    </row>
    <row r="1306" spans="26:28">
      <c r="Z1306">
        <f t="shared" si="24"/>
        <v>1</v>
      </c>
      <c r="AA1306">
        <f>IF(AB1306="",0,IFERROR(IF(VLOOKUP(AB1306,AB$38:AB1305,1,0)&gt;0,0,0),1))</f>
        <v>0</v>
      </c>
      <c r="AB1306" s="16">
        <f>IF(DATOS!J1270=X$39,DATOS!C1270,"")</f>
        <v>0</v>
      </c>
    </row>
    <row r="1307" spans="26:28">
      <c r="Z1307">
        <f t="shared" si="24"/>
        <v>1</v>
      </c>
      <c r="AA1307">
        <f>IF(AB1307="",0,IFERROR(IF(VLOOKUP(AB1307,AB$38:AB1306,1,0)&gt;0,0,0),1))</f>
        <v>0</v>
      </c>
      <c r="AB1307" s="16">
        <f>IF(DATOS!J1271=X$39,DATOS!C1271,"")</f>
        <v>0</v>
      </c>
    </row>
    <row r="1308" spans="26:28">
      <c r="Z1308">
        <f t="shared" si="24"/>
        <v>1</v>
      </c>
      <c r="AA1308">
        <f>IF(AB1308="",0,IFERROR(IF(VLOOKUP(AB1308,AB$38:AB1307,1,0)&gt;0,0,0),1))</f>
        <v>0</v>
      </c>
      <c r="AB1308" s="16">
        <f>IF(DATOS!J1272=X$39,DATOS!C1272,"")</f>
        <v>0</v>
      </c>
    </row>
    <row r="1309" spans="26:28">
      <c r="Z1309">
        <f t="shared" si="24"/>
        <v>1</v>
      </c>
      <c r="AA1309">
        <f>IF(AB1309="",0,IFERROR(IF(VLOOKUP(AB1309,AB$38:AB1308,1,0)&gt;0,0,0),1))</f>
        <v>0</v>
      </c>
      <c r="AB1309" s="16">
        <f>IF(DATOS!J1273=X$39,DATOS!C1273,"")</f>
        <v>0</v>
      </c>
    </row>
    <row r="1310" spans="26:28">
      <c r="Z1310">
        <f t="shared" si="24"/>
        <v>1</v>
      </c>
      <c r="AA1310">
        <f>IF(AB1310="",0,IFERROR(IF(VLOOKUP(AB1310,AB$38:AB1309,1,0)&gt;0,0,0),1))</f>
        <v>0</v>
      </c>
      <c r="AB1310" s="16">
        <f>IF(DATOS!J1274=X$39,DATOS!C1274,"")</f>
        <v>0</v>
      </c>
    </row>
    <row r="1311" spans="26:28">
      <c r="Z1311">
        <f t="shared" si="24"/>
        <v>1</v>
      </c>
      <c r="AA1311">
        <f>IF(AB1311="",0,IFERROR(IF(VLOOKUP(AB1311,AB$38:AB1310,1,0)&gt;0,0,0),1))</f>
        <v>0</v>
      </c>
      <c r="AB1311" s="16">
        <f>IF(DATOS!J1275=X$39,DATOS!C1275,"")</f>
        <v>0</v>
      </c>
    </row>
    <row r="1312" spans="26:28">
      <c r="Z1312">
        <f t="shared" si="24"/>
        <v>1</v>
      </c>
      <c r="AA1312">
        <f>IF(AB1312="",0,IFERROR(IF(VLOOKUP(AB1312,AB$38:AB1311,1,0)&gt;0,0,0),1))</f>
        <v>0</v>
      </c>
      <c r="AB1312" s="16">
        <f>IF(DATOS!J1276=X$39,DATOS!C1276,"")</f>
        <v>0</v>
      </c>
    </row>
    <row r="1313" spans="26:28">
      <c r="Z1313">
        <f t="shared" si="24"/>
        <v>1</v>
      </c>
      <c r="AA1313">
        <f>IF(AB1313="",0,IFERROR(IF(VLOOKUP(AB1313,AB$38:AB1312,1,0)&gt;0,0,0),1))</f>
        <v>0</v>
      </c>
      <c r="AB1313" s="16">
        <f>IF(DATOS!J1277=X$39,DATOS!C1277,"")</f>
        <v>0</v>
      </c>
    </row>
    <row r="1314" spans="26:28">
      <c r="Z1314">
        <f t="shared" si="24"/>
        <v>1</v>
      </c>
      <c r="AA1314">
        <f>IF(AB1314="",0,IFERROR(IF(VLOOKUP(AB1314,AB$38:AB1313,1,0)&gt;0,0,0),1))</f>
        <v>0</v>
      </c>
      <c r="AB1314" s="16">
        <f>IF(DATOS!J1278=X$39,DATOS!C1278,"")</f>
        <v>0</v>
      </c>
    </row>
    <row r="1315" spans="26:28">
      <c r="Z1315">
        <f t="shared" si="24"/>
        <v>1</v>
      </c>
      <c r="AA1315">
        <f>IF(AB1315="",0,IFERROR(IF(VLOOKUP(AB1315,AB$38:AB1314,1,0)&gt;0,0,0),1))</f>
        <v>0</v>
      </c>
      <c r="AB1315" s="16">
        <f>IF(DATOS!J1279=X$39,DATOS!C1279,"")</f>
        <v>0</v>
      </c>
    </row>
    <row r="1316" spans="26:28">
      <c r="Z1316">
        <f t="shared" si="24"/>
        <v>1</v>
      </c>
      <c r="AA1316">
        <f>IF(AB1316="",0,IFERROR(IF(VLOOKUP(AB1316,AB$38:AB1315,1,0)&gt;0,0,0),1))</f>
        <v>0</v>
      </c>
      <c r="AB1316" s="16">
        <f>IF(DATOS!J1280=X$39,DATOS!C1280,"")</f>
        <v>0</v>
      </c>
    </row>
    <row r="1317" spans="26:28">
      <c r="Z1317">
        <f t="shared" si="24"/>
        <v>1</v>
      </c>
      <c r="AA1317">
        <f>IF(AB1317="",0,IFERROR(IF(VLOOKUP(AB1317,AB$38:AB1316,1,0)&gt;0,0,0),1))</f>
        <v>0</v>
      </c>
      <c r="AB1317" s="16">
        <f>IF(DATOS!J1281=X$39,DATOS!C1281,"")</f>
        <v>0</v>
      </c>
    </row>
    <row r="1318" spans="26:28">
      <c r="Z1318">
        <f t="shared" ref="Z1318:Z1381" si="25">Z1317+AA1318</f>
        <v>1</v>
      </c>
      <c r="AA1318">
        <f>IF(AB1318="",0,IFERROR(IF(VLOOKUP(AB1318,AB$38:AB1317,1,0)&gt;0,0,0),1))</f>
        <v>0</v>
      </c>
      <c r="AB1318" s="16">
        <f>IF(DATOS!J1282=X$39,DATOS!C1282,"")</f>
        <v>0</v>
      </c>
    </row>
    <row r="1319" spans="26:28">
      <c r="Z1319">
        <f t="shared" si="25"/>
        <v>1</v>
      </c>
      <c r="AA1319">
        <f>IF(AB1319="",0,IFERROR(IF(VLOOKUP(AB1319,AB$38:AB1318,1,0)&gt;0,0,0),1))</f>
        <v>0</v>
      </c>
      <c r="AB1319" s="16">
        <f>IF(DATOS!J1283=X$39,DATOS!C1283,"")</f>
        <v>0</v>
      </c>
    </row>
    <row r="1320" spans="26:28">
      <c r="Z1320">
        <f t="shared" si="25"/>
        <v>1</v>
      </c>
      <c r="AA1320">
        <f>IF(AB1320="",0,IFERROR(IF(VLOOKUP(AB1320,AB$38:AB1319,1,0)&gt;0,0,0),1))</f>
        <v>0</v>
      </c>
      <c r="AB1320" s="16">
        <f>IF(DATOS!J1284=X$39,DATOS!C1284,"")</f>
        <v>0</v>
      </c>
    </row>
    <row r="1321" spans="26:28">
      <c r="Z1321">
        <f t="shared" si="25"/>
        <v>1</v>
      </c>
      <c r="AA1321">
        <f>IF(AB1321="",0,IFERROR(IF(VLOOKUP(AB1321,AB$38:AB1320,1,0)&gt;0,0,0),1))</f>
        <v>0</v>
      </c>
      <c r="AB1321" s="16">
        <f>IF(DATOS!J1285=X$39,DATOS!C1285,"")</f>
        <v>0</v>
      </c>
    </row>
    <row r="1322" spans="26:28">
      <c r="Z1322">
        <f t="shared" si="25"/>
        <v>1</v>
      </c>
      <c r="AA1322">
        <f>IF(AB1322="",0,IFERROR(IF(VLOOKUP(AB1322,AB$38:AB1321,1,0)&gt;0,0,0),1))</f>
        <v>0</v>
      </c>
      <c r="AB1322" s="16">
        <f>IF(DATOS!J1286=X$39,DATOS!C1286,"")</f>
        <v>0</v>
      </c>
    </row>
    <row r="1323" spans="26:28">
      <c r="Z1323">
        <f t="shared" si="25"/>
        <v>1</v>
      </c>
      <c r="AA1323">
        <f>IF(AB1323="",0,IFERROR(IF(VLOOKUP(AB1323,AB$38:AB1322,1,0)&gt;0,0,0),1))</f>
        <v>0</v>
      </c>
      <c r="AB1323" s="16">
        <f>IF(DATOS!J1287=X$39,DATOS!C1287,"")</f>
        <v>0</v>
      </c>
    </row>
    <row r="1324" spans="26:28">
      <c r="Z1324">
        <f t="shared" si="25"/>
        <v>1</v>
      </c>
      <c r="AA1324">
        <f>IF(AB1324="",0,IFERROR(IF(VLOOKUP(AB1324,AB$38:AB1323,1,0)&gt;0,0,0),1))</f>
        <v>0</v>
      </c>
      <c r="AB1324" s="16">
        <f>IF(DATOS!J1288=X$39,DATOS!C1288,"")</f>
        <v>0</v>
      </c>
    </row>
    <row r="1325" spans="26:28">
      <c r="Z1325">
        <f t="shared" si="25"/>
        <v>1</v>
      </c>
      <c r="AA1325">
        <f>IF(AB1325="",0,IFERROR(IF(VLOOKUP(AB1325,AB$38:AB1324,1,0)&gt;0,0,0),1))</f>
        <v>0</v>
      </c>
      <c r="AB1325" s="16">
        <f>IF(DATOS!J1289=X$39,DATOS!C1289,"")</f>
        <v>0</v>
      </c>
    </row>
    <row r="1326" spans="26:28">
      <c r="Z1326">
        <f t="shared" si="25"/>
        <v>1</v>
      </c>
      <c r="AA1326">
        <f>IF(AB1326="",0,IFERROR(IF(VLOOKUP(AB1326,AB$38:AB1325,1,0)&gt;0,0,0),1))</f>
        <v>0</v>
      </c>
      <c r="AB1326" s="16">
        <f>IF(DATOS!J1290=X$39,DATOS!C1290,"")</f>
        <v>0</v>
      </c>
    </row>
    <row r="1327" spans="26:28">
      <c r="Z1327">
        <f t="shared" si="25"/>
        <v>1</v>
      </c>
      <c r="AA1327">
        <f>IF(AB1327="",0,IFERROR(IF(VLOOKUP(AB1327,AB$38:AB1326,1,0)&gt;0,0,0),1))</f>
        <v>0</v>
      </c>
      <c r="AB1327" s="16">
        <f>IF(DATOS!J1291=X$39,DATOS!C1291,"")</f>
        <v>0</v>
      </c>
    </row>
    <row r="1328" spans="26:28">
      <c r="Z1328">
        <f t="shared" si="25"/>
        <v>1</v>
      </c>
      <c r="AA1328">
        <f>IF(AB1328="",0,IFERROR(IF(VLOOKUP(AB1328,AB$38:AB1327,1,0)&gt;0,0,0),1))</f>
        <v>0</v>
      </c>
      <c r="AB1328" s="16">
        <f>IF(DATOS!J1292=X$39,DATOS!C1292,"")</f>
        <v>0</v>
      </c>
    </row>
    <row r="1329" spans="26:28">
      <c r="Z1329">
        <f t="shared" si="25"/>
        <v>1</v>
      </c>
      <c r="AA1329">
        <f>IF(AB1329="",0,IFERROR(IF(VLOOKUP(AB1329,AB$38:AB1328,1,0)&gt;0,0,0),1))</f>
        <v>0</v>
      </c>
      <c r="AB1329" s="16">
        <f>IF(DATOS!J1293=X$39,DATOS!C1293,"")</f>
        <v>0</v>
      </c>
    </row>
    <row r="1330" spans="26:28">
      <c r="Z1330">
        <f t="shared" si="25"/>
        <v>1</v>
      </c>
      <c r="AA1330">
        <f>IF(AB1330="",0,IFERROR(IF(VLOOKUP(AB1330,AB$38:AB1329,1,0)&gt;0,0,0),1))</f>
        <v>0</v>
      </c>
      <c r="AB1330" s="16">
        <f>IF(DATOS!J1294=X$39,DATOS!C1294,"")</f>
        <v>0</v>
      </c>
    </row>
    <row r="1331" spans="26:28">
      <c r="Z1331">
        <f t="shared" si="25"/>
        <v>1</v>
      </c>
      <c r="AA1331">
        <f>IF(AB1331="",0,IFERROR(IF(VLOOKUP(AB1331,AB$38:AB1330,1,0)&gt;0,0,0),1))</f>
        <v>0</v>
      </c>
      <c r="AB1331" s="16">
        <f>IF(DATOS!J1295=X$39,DATOS!C1295,"")</f>
        <v>0</v>
      </c>
    </row>
    <row r="1332" spans="26:28">
      <c r="Z1332">
        <f t="shared" si="25"/>
        <v>1</v>
      </c>
      <c r="AA1332">
        <f>IF(AB1332="",0,IFERROR(IF(VLOOKUP(AB1332,AB$38:AB1331,1,0)&gt;0,0,0),1))</f>
        <v>0</v>
      </c>
      <c r="AB1332" s="16">
        <f>IF(DATOS!J1296=X$39,DATOS!C1296,"")</f>
        <v>0</v>
      </c>
    </row>
    <row r="1333" spans="26:28">
      <c r="Z1333">
        <f t="shared" si="25"/>
        <v>1</v>
      </c>
      <c r="AA1333">
        <f>IF(AB1333="",0,IFERROR(IF(VLOOKUP(AB1333,AB$38:AB1332,1,0)&gt;0,0,0),1))</f>
        <v>0</v>
      </c>
      <c r="AB1333" s="16">
        <f>IF(DATOS!J1297=X$39,DATOS!C1297,"")</f>
        <v>0</v>
      </c>
    </row>
    <row r="1334" spans="26:28">
      <c r="Z1334">
        <f t="shared" si="25"/>
        <v>1</v>
      </c>
      <c r="AA1334">
        <f>IF(AB1334="",0,IFERROR(IF(VLOOKUP(AB1334,AB$38:AB1333,1,0)&gt;0,0,0),1))</f>
        <v>0</v>
      </c>
      <c r="AB1334" s="16">
        <f>IF(DATOS!J1298=X$39,DATOS!C1298,"")</f>
        <v>0</v>
      </c>
    </row>
    <row r="1335" spans="26:28">
      <c r="Z1335">
        <f t="shared" si="25"/>
        <v>1</v>
      </c>
      <c r="AA1335">
        <f>IF(AB1335="",0,IFERROR(IF(VLOOKUP(AB1335,AB$38:AB1334,1,0)&gt;0,0,0),1))</f>
        <v>0</v>
      </c>
      <c r="AB1335" s="16">
        <f>IF(DATOS!J1299=X$39,DATOS!C1299,"")</f>
        <v>0</v>
      </c>
    </row>
    <row r="1336" spans="26:28">
      <c r="Z1336">
        <f t="shared" si="25"/>
        <v>1</v>
      </c>
      <c r="AA1336">
        <f>IF(AB1336="",0,IFERROR(IF(VLOOKUP(AB1336,AB$38:AB1335,1,0)&gt;0,0,0),1))</f>
        <v>0</v>
      </c>
      <c r="AB1336" s="16">
        <f>IF(DATOS!J1300=X$39,DATOS!C1300,"")</f>
        <v>0</v>
      </c>
    </row>
    <row r="1337" spans="26:28">
      <c r="Z1337">
        <f t="shared" si="25"/>
        <v>1</v>
      </c>
      <c r="AA1337">
        <f>IF(AB1337="",0,IFERROR(IF(VLOOKUP(AB1337,AB$38:AB1336,1,0)&gt;0,0,0),1))</f>
        <v>0</v>
      </c>
      <c r="AB1337" s="16">
        <f>IF(DATOS!J1301=X$39,DATOS!C1301,"")</f>
        <v>0</v>
      </c>
    </row>
    <row r="1338" spans="26:28">
      <c r="Z1338">
        <f t="shared" si="25"/>
        <v>1</v>
      </c>
      <c r="AA1338">
        <f>IF(AB1338="",0,IFERROR(IF(VLOOKUP(AB1338,AB$38:AB1337,1,0)&gt;0,0,0),1))</f>
        <v>0</v>
      </c>
      <c r="AB1338" s="16">
        <f>IF(DATOS!J1302=X$39,DATOS!C1302,"")</f>
        <v>0</v>
      </c>
    </row>
    <row r="1339" spans="26:28">
      <c r="Z1339">
        <f t="shared" si="25"/>
        <v>1</v>
      </c>
      <c r="AA1339">
        <f>IF(AB1339="",0,IFERROR(IF(VLOOKUP(AB1339,AB$38:AB1338,1,0)&gt;0,0,0),1))</f>
        <v>0</v>
      </c>
      <c r="AB1339" s="16">
        <f>IF(DATOS!J1303=X$39,DATOS!C1303,"")</f>
        <v>0</v>
      </c>
    </row>
    <row r="1340" spans="26:28">
      <c r="Z1340">
        <f t="shared" si="25"/>
        <v>1</v>
      </c>
      <c r="AA1340">
        <f>IF(AB1340="",0,IFERROR(IF(VLOOKUP(AB1340,AB$38:AB1339,1,0)&gt;0,0,0),1))</f>
        <v>0</v>
      </c>
      <c r="AB1340" s="16">
        <f>IF(DATOS!J1304=X$39,DATOS!C1304,"")</f>
        <v>0</v>
      </c>
    </row>
    <row r="1341" spans="26:28">
      <c r="Z1341">
        <f t="shared" si="25"/>
        <v>1</v>
      </c>
      <c r="AA1341">
        <f>IF(AB1341="",0,IFERROR(IF(VLOOKUP(AB1341,AB$38:AB1340,1,0)&gt;0,0,0),1))</f>
        <v>0</v>
      </c>
      <c r="AB1341" s="16">
        <f>IF(DATOS!J1305=X$39,DATOS!C1305,"")</f>
        <v>0</v>
      </c>
    </row>
    <row r="1342" spans="26:28">
      <c r="Z1342">
        <f t="shared" si="25"/>
        <v>1</v>
      </c>
      <c r="AA1342">
        <f>IF(AB1342="",0,IFERROR(IF(VLOOKUP(AB1342,AB$38:AB1341,1,0)&gt;0,0,0),1))</f>
        <v>0</v>
      </c>
      <c r="AB1342" s="16">
        <f>IF(DATOS!J1306=X$39,DATOS!C1306,"")</f>
        <v>0</v>
      </c>
    </row>
    <row r="1343" spans="26:28">
      <c r="Z1343">
        <f t="shared" si="25"/>
        <v>1</v>
      </c>
      <c r="AA1343">
        <f>IF(AB1343="",0,IFERROR(IF(VLOOKUP(AB1343,AB$38:AB1342,1,0)&gt;0,0,0),1))</f>
        <v>0</v>
      </c>
      <c r="AB1343" s="16">
        <f>IF(DATOS!J1307=X$39,DATOS!C1307,"")</f>
        <v>0</v>
      </c>
    </row>
    <row r="1344" spans="26:28">
      <c r="Z1344">
        <f t="shared" si="25"/>
        <v>1</v>
      </c>
      <c r="AA1344">
        <f>IF(AB1344="",0,IFERROR(IF(VLOOKUP(AB1344,AB$38:AB1343,1,0)&gt;0,0,0),1))</f>
        <v>0</v>
      </c>
      <c r="AB1344" s="16">
        <f>IF(DATOS!J1308=X$39,DATOS!C1308,"")</f>
        <v>0</v>
      </c>
    </row>
    <row r="1345" spans="26:28">
      <c r="Z1345">
        <f t="shared" si="25"/>
        <v>1</v>
      </c>
      <c r="AA1345">
        <f>IF(AB1345="",0,IFERROR(IF(VLOOKUP(AB1345,AB$38:AB1344,1,0)&gt;0,0,0),1))</f>
        <v>0</v>
      </c>
      <c r="AB1345" s="16">
        <f>IF(DATOS!J1309=X$39,DATOS!C1309,"")</f>
        <v>0</v>
      </c>
    </row>
    <row r="1346" spans="26:28">
      <c r="Z1346">
        <f t="shared" si="25"/>
        <v>1</v>
      </c>
      <c r="AA1346">
        <f>IF(AB1346="",0,IFERROR(IF(VLOOKUP(AB1346,AB$38:AB1345,1,0)&gt;0,0,0),1))</f>
        <v>0</v>
      </c>
      <c r="AB1346" s="16">
        <f>IF(DATOS!J1310=X$39,DATOS!C1310,"")</f>
        <v>0</v>
      </c>
    </row>
    <row r="1347" spans="26:28">
      <c r="Z1347">
        <f t="shared" si="25"/>
        <v>1</v>
      </c>
      <c r="AA1347">
        <f>IF(AB1347="",0,IFERROR(IF(VLOOKUP(AB1347,AB$38:AB1346,1,0)&gt;0,0,0),1))</f>
        <v>0</v>
      </c>
      <c r="AB1347" s="16">
        <f>IF(DATOS!J1311=X$39,DATOS!C1311,"")</f>
        <v>0</v>
      </c>
    </row>
    <row r="1348" spans="26:28">
      <c r="Z1348">
        <f t="shared" si="25"/>
        <v>1</v>
      </c>
      <c r="AA1348">
        <f>IF(AB1348="",0,IFERROR(IF(VLOOKUP(AB1348,AB$38:AB1347,1,0)&gt;0,0,0),1))</f>
        <v>0</v>
      </c>
      <c r="AB1348" s="16">
        <f>IF(DATOS!J1312=X$39,DATOS!C1312,"")</f>
        <v>0</v>
      </c>
    </row>
    <row r="1349" spans="26:28">
      <c r="Z1349">
        <f t="shared" si="25"/>
        <v>1</v>
      </c>
      <c r="AA1349">
        <f>IF(AB1349="",0,IFERROR(IF(VLOOKUP(AB1349,AB$38:AB1348,1,0)&gt;0,0,0),1))</f>
        <v>0</v>
      </c>
      <c r="AB1349" s="16">
        <f>IF(DATOS!J1313=X$39,DATOS!C1313,"")</f>
        <v>0</v>
      </c>
    </row>
    <row r="1350" spans="26:28">
      <c r="Z1350">
        <f t="shared" si="25"/>
        <v>1</v>
      </c>
      <c r="AA1350">
        <f>IF(AB1350="",0,IFERROR(IF(VLOOKUP(AB1350,AB$38:AB1349,1,0)&gt;0,0,0),1))</f>
        <v>0</v>
      </c>
      <c r="AB1350" s="16">
        <f>IF(DATOS!J1314=X$39,DATOS!C1314,"")</f>
        <v>0</v>
      </c>
    </row>
    <row r="1351" spans="26:28">
      <c r="Z1351">
        <f t="shared" si="25"/>
        <v>1</v>
      </c>
      <c r="AA1351">
        <f>IF(AB1351="",0,IFERROR(IF(VLOOKUP(AB1351,AB$38:AB1350,1,0)&gt;0,0,0),1))</f>
        <v>0</v>
      </c>
      <c r="AB1351" s="16">
        <f>IF(DATOS!J1315=X$39,DATOS!C1315,"")</f>
        <v>0</v>
      </c>
    </row>
    <row r="1352" spans="26:28">
      <c r="Z1352">
        <f t="shared" si="25"/>
        <v>1</v>
      </c>
      <c r="AA1352">
        <f>IF(AB1352="",0,IFERROR(IF(VLOOKUP(AB1352,AB$38:AB1351,1,0)&gt;0,0,0),1))</f>
        <v>0</v>
      </c>
      <c r="AB1352" s="16">
        <f>IF(DATOS!J1316=X$39,DATOS!C1316,"")</f>
        <v>0</v>
      </c>
    </row>
    <row r="1353" spans="26:28">
      <c r="Z1353">
        <f t="shared" si="25"/>
        <v>1</v>
      </c>
      <c r="AA1353">
        <f>IF(AB1353="",0,IFERROR(IF(VLOOKUP(AB1353,AB$38:AB1352,1,0)&gt;0,0,0),1))</f>
        <v>0</v>
      </c>
      <c r="AB1353" s="16">
        <f>IF(DATOS!J1317=X$39,DATOS!C1317,"")</f>
        <v>0</v>
      </c>
    </row>
    <row r="1354" spans="26:28">
      <c r="Z1354">
        <f t="shared" si="25"/>
        <v>1</v>
      </c>
      <c r="AA1354">
        <f>IF(AB1354="",0,IFERROR(IF(VLOOKUP(AB1354,AB$38:AB1353,1,0)&gt;0,0,0),1))</f>
        <v>0</v>
      </c>
      <c r="AB1354" s="16">
        <f>IF(DATOS!J1318=X$39,DATOS!C1318,"")</f>
        <v>0</v>
      </c>
    </row>
    <row r="1355" spans="26:28">
      <c r="Z1355">
        <f t="shared" si="25"/>
        <v>1</v>
      </c>
      <c r="AA1355">
        <f>IF(AB1355="",0,IFERROR(IF(VLOOKUP(AB1355,AB$38:AB1354,1,0)&gt;0,0,0),1))</f>
        <v>0</v>
      </c>
      <c r="AB1355" s="16">
        <f>IF(DATOS!J1319=X$39,DATOS!C1319,"")</f>
        <v>0</v>
      </c>
    </row>
    <row r="1356" spans="26:28">
      <c r="Z1356">
        <f t="shared" si="25"/>
        <v>1</v>
      </c>
      <c r="AA1356">
        <f>IF(AB1356="",0,IFERROR(IF(VLOOKUP(AB1356,AB$38:AB1355,1,0)&gt;0,0,0),1))</f>
        <v>0</v>
      </c>
      <c r="AB1356" s="16">
        <f>IF(DATOS!J1320=X$39,DATOS!C1320,"")</f>
        <v>0</v>
      </c>
    </row>
    <row r="1357" spans="26:28">
      <c r="Z1357">
        <f t="shared" si="25"/>
        <v>1</v>
      </c>
      <c r="AA1357">
        <f>IF(AB1357="",0,IFERROR(IF(VLOOKUP(AB1357,AB$38:AB1356,1,0)&gt;0,0,0),1))</f>
        <v>0</v>
      </c>
      <c r="AB1357" s="16">
        <f>IF(DATOS!J1321=X$39,DATOS!C1321,"")</f>
        <v>0</v>
      </c>
    </row>
    <row r="1358" spans="26:28">
      <c r="Z1358">
        <f t="shared" si="25"/>
        <v>1</v>
      </c>
      <c r="AA1358">
        <f>IF(AB1358="",0,IFERROR(IF(VLOOKUP(AB1358,AB$38:AB1357,1,0)&gt;0,0,0),1))</f>
        <v>0</v>
      </c>
      <c r="AB1358" s="16">
        <f>IF(DATOS!J1322=X$39,DATOS!C1322,"")</f>
        <v>0</v>
      </c>
    </row>
    <row r="1359" spans="26:28">
      <c r="Z1359">
        <f t="shared" si="25"/>
        <v>1</v>
      </c>
      <c r="AA1359">
        <f>IF(AB1359="",0,IFERROR(IF(VLOOKUP(AB1359,AB$38:AB1358,1,0)&gt;0,0,0),1))</f>
        <v>0</v>
      </c>
      <c r="AB1359" s="16">
        <f>IF(DATOS!J1323=X$39,DATOS!C1323,"")</f>
        <v>0</v>
      </c>
    </row>
    <row r="1360" spans="26:28">
      <c r="Z1360">
        <f t="shared" si="25"/>
        <v>1</v>
      </c>
      <c r="AA1360">
        <f>IF(AB1360="",0,IFERROR(IF(VLOOKUP(AB1360,AB$38:AB1359,1,0)&gt;0,0,0),1))</f>
        <v>0</v>
      </c>
      <c r="AB1360" s="16">
        <f>IF(DATOS!J1324=X$39,DATOS!C1324,"")</f>
        <v>0</v>
      </c>
    </row>
    <row r="1361" spans="26:28">
      <c r="Z1361">
        <f t="shared" si="25"/>
        <v>1</v>
      </c>
      <c r="AA1361">
        <f>IF(AB1361="",0,IFERROR(IF(VLOOKUP(AB1361,AB$38:AB1360,1,0)&gt;0,0,0),1))</f>
        <v>0</v>
      </c>
      <c r="AB1361" s="16">
        <f>IF(DATOS!J1325=X$39,DATOS!C1325,"")</f>
        <v>0</v>
      </c>
    </row>
    <row r="1362" spans="26:28">
      <c r="Z1362">
        <f t="shared" si="25"/>
        <v>1</v>
      </c>
      <c r="AA1362">
        <f>IF(AB1362="",0,IFERROR(IF(VLOOKUP(AB1362,AB$38:AB1361,1,0)&gt;0,0,0),1))</f>
        <v>0</v>
      </c>
      <c r="AB1362" s="16">
        <f>IF(DATOS!J1326=X$39,DATOS!C1326,"")</f>
        <v>0</v>
      </c>
    </row>
    <row r="1363" spans="26:28">
      <c r="Z1363">
        <f t="shared" si="25"/>
        <v>1</v>
      </c>
      <c r="AA1363">
        <f>IF(AB1363="",0,IFERROR(IF(VLOOKUP(AB1363,AB$38:AB1362,1,0)&gt;0,0,0),1))</f>
        <v>0</v>
      </c>
      <c r="AB1363" s="16">
        <f>IF(DATOS!J1327=X$39,DATOS!C1327,"")</f>
        <v>0</v>
      </c>
    </row>
    <row r="1364" spans="26:28">
      <c r="Z1364">
        <f t="shared" si="25"/>
        <v>1</v>
      </c>
      <c r="AA1364">
        <f>IF(AB1364="",0,IFERROR(IF(VLOOKUP(AB1364,AB$38:AB1363,1,0)&gt;0,0,0),1))</f>
        <v>0</v>
      </c>
      <c r="AB1364" s="16">
        <f>IF(DATOS!J1328=X$39,DATOS!C1328,"")</f>
        <v>0</v>
      </c>
    </row>
    <row r="1365" spans="26:28">
      <c r="Z1365">
        <f t="shared" si="25"/>
        <v>1</v>
      </c>
      <c r="AA1365">
        <f>IF(AB1365="",0,IFERROR(IF(VLOOKUP(AB1365,AB$38:AB1364,1,0)&gt;0,0,0),1))</f>
        <v>0</v>
      </c>
      <c r="AB1365" s="16">
        <f>IF(DATOS!J1329=X$39,DATOS!C1329,"")</f>
        <v>0</v>
      </c>
    </row>
    <row r="1366" spans="26:28">
      <c r="Z1366">
        <f t="shared" si="25"/>
        <v>1</v>
      </c>
      <c r="AA1366">
        <f>IF(AB1366="",0,IFERROR(IF(VLOOKUP(AB1366,AB$38:AB1365,1,0)&gt;0,0,0),1))</f>
        <v>0</v>
      </c>
      <c r="AB1366" s="16">
        <f>IF(DATOS!J1330=X$39,DATOS!C1330,"")</f>
        <v>0</v>
      </c>
    </row>
    <row r="1367" spans="26:28">
      <c r="Z1367">
        <f t="shared" si="25"/>
        <v>1</v>
      </c>
      <c r="AA1367">
        <f>IF(AB1367="",0,IFERROR(IF(VLOOKUP(AB1367,AB$38:AB1366,1,0)&gt;0,0,0),1))</f>
        <v>0</v>
      </c>
      <c r="AB1367" s="16">
        <f>IF(DATOS!J1331=X$39,DATOS!C1331,"")</f>
        <v>0</v>
      </c>
    </row>
    <row r="1368" spans="26:28">
      <c r="Z1368">
        <f t="shared" si="25"/>
        <v>1</v>
      </c>
      <c r="AA1368">
        <f>IF(AB1368="",0,IFERROR(IF(VLOOKUP(AB1368,AB$38:AB1367,1,0)&gt;0,0,0),1))</f>
        <v>0</v>
      </c>
      <c r="AB1368" s="16">
        <f>IF(DATOS!J1332=X$39,DATOS!C1332,"")</f>
        <v>0</v>
      </c>
    </row>
    <row r="1369" spans="26:28">
      <c r="Z1369">
        <f t="shared" si="25"/>
        <v>1</v>
      </c>
      <c r="AA1369">
        <f>IF(AB1369="",0,IFERROR(IF(VLOOKUP(AB1369,AB$38:AB1368,1,0)&gt;0,0,0),1))</f>
        <v>0</v>
      </c>
      <c r="AB1369" s="16">
        <f>IF(DATOS!J1333=X$39,DATOS!C1333,"")</f>
        <v>0</v>
      </c>
    </row>
    <row r="1370" spans="26:28">
      <c r="Z1370">
        <f t="shared" si="25"/>
        <v>1</v>
      </c>
      <c r="AA1370">
        <f>IF(AB1370="",0,IFERROR(IF(VLOOKUP(AB1370,AB$38:AB1369,1,0)&gt;0,0,0),1))</f>
        <v>0</v>
      </c>
      <c r="AB1370" s="16">
        <f>IF(DATOS!J1334=X$39,DATOS!C1334,"")</f>
        <v>0</v>
      </c>
    </row>
    <row r="1371" spans="26:28">
      <c r="Z1371">
        <f t="shared" si="25"/>
        <v>1</v>
      </c>
      <c r="AA1371">
        <f>IF(AB1371="",0,IFERROR(IF(VLOOKUP(AB1371,AB$38:AB1370,1,0)&gt;0,0,0),1))</f>
        <v>0</v>
      </c>
      <c r="AB1371" s="16">
        <f>IF(DATOS!J1335=X$39,DATOS!C1335,"")</f>
        <v>0</v>
      </c>
    </row>
    <row r="1372" spans="26:28">
      <c r="Z1372">
        <f t="shared" si="25"/>
        <v>1</v>
      </c>
      <c r="AA1372">
        <f>IF(AB1372="",0,IFERROR(IF(VLOOKUP(AB1372,AB$38:AB1371,1,0)&gt;0,0,0),1))</f>
        <v>0</v>
      </c>
      <c r="AB1372" s="16">
        <f>IF(DATOS!J1336=X$39,DATOS!C1336,"")</f>
        <v>0</v>
      </c>
    </row>
    <row r="1373" spans="26:28">
      <c r="Z1373">
        <f t="shared" si="25"/>
        <v>1</v>
      </c>
      <c r="AA1373">
        <f>IF(AB1373="",0,IFERROR(IF(VLOOKUP(AB1373,AB$38:AB1372,1,0)&gt;0,0,0),1))</f>
        <v>0</v>
      </c>
      <c r="AB1373" s="16">
        <f>IF(DATOS!J1337=X$39,DATOS!C1337,"")</f>
        <v>0</v>
      </c>
    </row>
    <row r="1374" spans="26:28">
      <c r="Z1374">
        <f t="shared" si="25"/>
        <v>1</v>
      </c>
      <c r="AA1374">
        <f>IF(AB1374="",0,IFERROR(IF(VLOOKUP(AB1374,AB$38:AB1373,1,0)&gt;0,0,0),1))</f>
        <v>0</v>
      </c>
      <c r="AB1374" s="16">
        <f>IF(DATOS!J1338=X$39,DATOS!C1338,"")</f>
        <v>0</v>
      </c>
    </row>
    <row r="1375" spans="26:28">
      <c r="Z1375">
        <f t="shared" si="25"/>
        <v>1</v>
      </c>
      <c r="AA1375">
        <f>IF(AB1375="",0,IFERROR(IF(VLOOKUP(AB1375,AB$38:AB1374,1,0)&gt;0,0,0),1))</f>
        <v>0</v>
      </c>
      <c r="AB1375" s="16">
        <f>IF(DATOS!J1339=X$39,DATOS!C1339,"")</f>
        <v>0</v>
      </c>
    </row>
    <row r="1376" spans="26:28">
      <c r="Z1376">
        <f t="shared" si="25"/>
        <v>1</v>
      </c>
      <c r="AA1376">
        <f>IF(AB1376="",0,IFERROR(IF(VLOOKUP(AB1376,AB$38:AB1375,1,0)&gt;0,0,0),1))</f>
        <v>0</v>
      </c>
      <c r="AB1376" s="16">
        <f>IF(DATOS!J1340=X$39,DATOS!C1340,"")</f>
        <v>0</v>
      </c>
    </row>
    <row r="1377" spans="26:28">
      <c r="Z1377">
        <f t="shared" si="25"/>
        <v>1</v>
      </c>
      <c r="AA1377">
        <f>IF(AB1377="",0,IFERROR(IF(VLOOKUP(AB1377,AB$38:AB1376,1,0)&gt;0,0,0),1))</f>
        <v>0</v>
      </c>
      <c r="AB1377" s="16">
        <f>IF(DATOS!J1341=X$39,DATOS!C1341,"")</f>
        <v>0</v>
      </c>
    </row>
    <row r="1378" spans="26:28">
      <c r="Z1378">
        <f t="shared" si="25"/>
        <v>1</v>
      </c>
      <c r="AA1378">
        <f>IF(AB1378="",0,IFERROR(IF(VLOOKUP(AB1378,AB$38:AB1377,1,0)&gt;0,0,0),1))</f>
        <v>0</v>
      </c>
      <c r="AB1378" s="16">
        <f>IF(DATOS!J1342=X$39,DATOS!C1342,"")</f>
        <v>0</v>
      </c>
    </row>
    <row r="1379" spans="26:28">
      <c r="Z1379">
        <f t="shared" si="25"/>
        <v>1</v>
      </c>
      <c r="AA1379">
        <f>IF(AB1379="",0,IFERROR(IF(VLOOKUP(AB1379,AB$38:AB1378,1,0)&gt;0,0,0),1))</f>
        <v>0</v>
      </c>
      <c r="AB1379" s="16">
        <f>IF(DATOS!J1343=X$39,DATOS!C1343,"")</f>
        <v>0</v>
      </c>
    </row>
    <row r="1380" spans="26:28">
      <c r="Z1380">
        <f t="shared" si="25"/>
        <v>1</v>
      </c>
      <c r="AA1380">
        <f>IF(AB1380="",0,IFERROR(IF(VLOOKUP(AB1380,AB$38:AB1379,1,0)&gt;0,0,0),1))</f>
        <v>0</v>
      </c>
      <c r="AB1380" s="16">
        <f>IF(DATOS!J1344=X$39,DATOS!C1344,"")</f>
        <v>0</v>
      </c>
    </row>
    <row r="1381" spans="26:28">
      <c r="Z1381">
        <f t="shared" si="25"/>
        <v>1</v>
      </c>
      <c r="AA1381">
        <f>IF(AB1381="",0,IFERROR(IF(VLOOKUP(AB1381,AB$38:AB1380,1,0)&gt;0,0,0),1))</f>
        <v>0</v>
      </c>
      <c r="AB1381" s="16">
        <f>IF(DATOS!J1345=X$39,DATOS!C1345,"")</f>
        <v>0</v>
      </c>
    </row>
    <row r="1382" spans="26:28">
      <c r="Z1382">
        <f t="shared" ref="Z1382:Z1445" si="26">Z1381+AA1382</f>
        <v>1</v>
      </c>
      <c r="AA1382">
        <f>IF(AB1382="",0,IFERROR(IF(VLOOKUP(AB1382,AB$38:AB1381,1,0)&gt;0,0,0),1))</f>
        <v>0</v>
      </c>
      <c r="AB1382" s="16">
        <f>IF(DATOS!J1346=X$39,DATOS!C1346,"")</f>
        <v>0</v>
      </c>
    </row>
    <row r="1383" spans="26:28">
      <c r="Z1383">
        <f t="shared" si="26"/>
        <v>1</v>
      </c>
      <c r="AA1383">
        <f>IF(AB1383="",0,IFERROR(IF(VLOOKUP(AB1383,AB$38:AB1382,1,0)&gt;0,0,0),1))</f>
        <v>0</v>
      </c>
      <c r="AB1383" s="16">
        <f>IF(DATOS!J1347=X$39,DATOS!C1347,"")</f>
        <v>0</v>
      </c>
    </row>
    <row r="1384" spans="26:28">
      <c r="Z1384">
        <f t="shared" si="26"/>
        <v>1</v>
      </c>
      <c r="AA1384">
        <f>IF(AB1384="",0,IFERROR(IF(VLOOKUP(AB1384,AB$38:AB1383,1,0)&gt;0,0,0),1))</f>
        <v>0</v>
      </c>
      <c r="AB1384" s="16">
        <f>IF(DATOS!J1348=X$39,DATOS!C1348,"")</f>
        <v>0</v>
      </c>
    </row>
    <row r="1385" spans="26:28">
      <c r="Z1385">
        <f t="shared" si="26"/>
        <v>1</v>
      </c>
      <c r="AA1385">
        <f>IF(AB1385="",0,IFERROR(IF(VLOOKUP(AB1385,AB$38:AB1384,1,0)&gt;0,0,0),1))</f>
        <v>0</v>
      </c>
      <c r="AB1385" s="16">
        <f>IF(DATOS!J1349=X$39,DATOS!C1349,"")</f>
        <v>0</v>
      </c>
    </row>
    <row r="1386" spans="26:28">
      <c r="Z1386">
        <f t="shared" si="26"/>
        <v>1</v>
      </c>
      <c r="AA1386">
        <f>IF(AB1386="",0,IFERROR(IF(VLOOKUP(AB1386,AB$38:AB1385,1,0)&gt;0,0,0),1))</f>
        <v>0</v>
      </c>
      <c r="AB1386" s="16">
        <f>IF(DATOS!J1350=X$39,DATOS!C1350,"")</f>
        <v>0</v>
      </c>
    </row>
    <row r="1387" spans="26:28">
      <c r="Z1387">
        <f t="shared" si="26"/>
        <v>1</v>
      </c>
      <c r="AA1387">
        <f>IF(AB1387="",0,IFERROR(IF(VLOOKUP(AB1387,AB$38:AB1386,1,0)&gt;0,0,0),1))</f>
        <v>0</v>
      </c>
      <c r="AB1387" s="16">
        <f>IF(DATOS!J1351=X$39,DATOS!C1351,"")</f>
        <v>0</v>
      </c>
    </row>
    <row r="1388" spans="26:28">
      <c r="Z1388">
        <f t="shared" si="26"/>
        <v>1</v>
      </c>
      <c r="AA1388">
        <f>IF(AB1388="",0,IFERROR(IF(VLOOKUP(AB1388,AB$38:AB1387,1,0)&gt;0,0,0),1))</f>
        <v>0</v>
      </c>
      <c r="AB1388" s="16">
        <f>IF(DATOS!J1352=X$39,DATOS!C1352,"")</f>
        <v>0</v>
      </c>
    </row>
    <row r="1389" spans="26:28">
      <c r="Z1389">
        <f t="shared" si="26"/>
        <v>1</v>
      </c>
      <c r="AA1389">
        <f>IF(AB1389="",0,IFERROR(IF(VLOOKUP(AB1389,AB$38:AB1388,1,0)&gt;0,0,0),1))</f>
        <v>0</v>
      </c>
      <c r="AB1389" s="16">
        <f>IF(DATOS!J1353=X$39,DATOS!C1353,"")</f>
        <v>0</v>
      </c>
    </row>
    <row r="1390" spans="26:28">
      <c r="Z1390">
        <f t="shared" si="26"/>
        <v>1</v>
      </c>
      <c r="AA1390">
        <f>IF(AB1390="",0,IFERROR(IF(VLOOKUP(AB1390,AB$38:AB1389,1,0)&gt;0,0,0),1))</f>
        <v>0</v>
      </c>
      <c r="AB1390" s="16">
        <f>IF(DATOS!J1354=X$39,DATOS!C1354,"")</f>
        <v>0</v>
      </c>
    </row>
    <row r="1391" spans="26:28">
      <c r="Z1391">
        <f t="shared" si="26"/>
        <v>1</v>
      </c>
      <c r="AA1391">
        <f>IF(AB1391="",0,IFERROR(IF(VLOOKUP(AB1391,AB$38:AB1390,1,0)&gt;0,0,0),1))</f>
        <v>0</v>
      </c>
      <c r="AB1391" s="16">
        <f>IF(DATOS!J1355=X$39,DATOS!C1355,"")</f>
        <v>0</v>
      </c>
    </row>
    <row r="1392" spans="26:28">
      <c r="Z1392">
        <f t="shared" si="26"/>
        <v>1</v>
      </c>
      <c r="AA1392">
        <f>IF(AB1392="",0,IFERROR(IF(VLOOKUP(AB1392,AB$38:AB1391,1,0)&gt;0,0,0),1))</f>
        <v>0</v>
      </c>
      <c r="AB1392" s="16">
        <f>IF(DATOS!J1356=X$39,DATOS!C1356,"")</f>
        <v>0</v>
      </c>
    </row>
    <row r="1393" spans="26:28">
      <c r="Z1393">
        <f t="shared" si="26"/>
        <v>1</v>
      </c>
      <c r="AA1393">
        <f>IF(AB1393="",0,IFERROR(IF(VLOOKUP(AB1393,AB$38:AB1392,1,0)&gt;0,0,0),1))</f>
        <v>0</v>
      </c>
      <c r="AB1393" s="16">
        <f>IF(DATOS!J1357=X$39,DATOS!C1357,"")</f>
        <v>0</v>
      </c>
    </row>
    <row r="1394" spans="26:28">
      <c r="Z1394">
        <f t="shared" si="26"/>
        <v>1</v>
      </c>
      <c r="AA1394">
        <f>IF(AB1394="",0,IFERROR(IF(VLOOKUP(AB1394,AB$38:AB1393,1,0)&gt;0,0,0),1))</f>
        <v>0</v>
      </c>
      <c r="AB1394" s="16">
        <f>IF(DATOS!J1358=X$39,DATOS!C1358,"")</f>
        <v>0</v>
      </c>
    </row>
    <row r="1395" spans="26:28">
      <c r="Z1395">
        <f t="shared" si="26"/>
        <v>1</v>
      </c>
      <c r="AA1395">
        <f>IF(AB1395="",0,IFERROR(IF(VLOOKUP(AB1395,AB$38:AB1394,1,0)&gt;0,0,0),1))</f>
        <v>0</v>
      </c>
      <c r="AB1395" s="16">
        <f>IF(DATOS!J1359=X$39,DATOS!C1359,"")</f>
        <v>0</v>
      </c>
    </row>
    <row r="1396" spans="26:28">
      <c r="Z1396">
        <f t="shared" si="26"/>
        <v>1</v>
      </c>
      <c r="AA1396">
        <f>IF(AB1396="",0,IFERROR(IF(VLOOKUP(AB1396,AB$38:AB1395,1,0)&gt;0,0,0),1))</f>
        <v>0</v>
      </c>
      <c r="AB1396" s="16">
        <f>IF(DATOS!J1360=X$39,DATOS!C1360,"")</f>
        <v>0</v>
      </c>
    </row>
    <row r="1397" spans="26:28">
      <c r="Z1397">
        <f t="shared" si="26"/>
        <v>1</v>
      </c>
      <c r="AA1397">
        <f>IF(AB1397="",0,IFERROR(IF(VLOOKUP(AB1397,AB$38:AB1396,1,0)&gt;0,0,0),1))</f>
        <v>0</v>
      </c>
      <c r="AB1397" s="16">
        <f>IF(DATOS!J1361=X$39,DATOS!C1361,"")</f>
        <v>0</v>
      </c>
    </row>
    <row r="1398" spans="26:28">
      <c r="Z1398">
        <f t="shared" si="26"/>
        <v>1</v>
      </c>
      <c r="AA1398">
        <f>IF(AB1398="",0,IFERROR(IF(VLOOKUP(AB1398,AB$38:AB1397,1,0)&gt;0,0,0),1))</f>
        <v>0</v>
      </c>
      <c r="AB1398" s="16">
        <f>IF(DATOS!J1362=X$39,DATOS!C1362,"")</f>
        <v>0</v>
      </c>
    </row>
    <row r="1399" spans="26:28">
      <c r="Z1399">
        <f t="shared" si="26"/>
        <v>1</v>
      </c>
      <c r="AA1399">
        <f>IF(AB1399="",0,IFERROR(IF(VLOOKUP(AB1399,AB$38:AB1398,1,0)&gt;0,0,0),1))</f>
        <v>0</v>
      </c>
      <c r="AB1399" s="16">
        <f>IF(DATOS!J1363=X$39,DATOS!C1363,"")</f>
        <v>0</v>
      </c>
    </row>
    <row r="1400" spans="26:28">
      <c r="Z1400">
        <f t="shared" si="26"/>
        <v>1</v>
      </c>
      <c r="AA1400">
        <f>IF(AB1400="",0,IFERROR(IF(VLOOKUP(AB1400,AB$38:AB1399,1,0)&gt;0,0,0),1))</f>
        <v>0</v>
      </c>
      <c r="AB1400" s="16">
        <f>IF(DATOS!J1364=X$39,DATOS!C1364,"")</f>
        <v>0</v>
      </c>
    </row>
    <row r="1401" spans="26:28">
      <c r="Z1401">
        <f t="shared" si="26"/>
        <v>1</v>
      </c>
      <c r="AA1401">
        <f>IF(AB1401="",0,IFERROR(IF(VLOOKUP(AB1401,AB$38:AB1400,1,0)&gt;0,0,0),1))</f>
        <v>0</v>
      </c>
      <c r="AB1401" s="16">
        <f>IF(DATOS!J1365=X$39,DATOS!C1365,"")</f>
        <v>0</v>
      </c>
    </row>
    <row r="1402" spans="26:28">
      <c r="Z1402">
        <f t="shared" si="26"/>
        <v>1</v>
      </c>
      <c r="AA1402">
        <f>IF(AB1402="",0,IFERROR(IF(VLOOKUP(AB1402,AB$38:AB1401,1,0)&gt;0,0,0),1))</f>
        <v>0</v>
      </c>
      <c r="AB1402" s="16">
        <f>IF(DATOS!J1366=X$39,DATOS!C1366,"")</f>
        <v>0</v>
      </c>
    </row>
    <row r="1403" spans="26:28">
      <c r="Z1403">
        <f t="shared" si="26"/>
        <v>1</v>
      </c>
      <c r="AA1403">
        <f>IF(AB1403="",0,IFERROR(IF(VLOOKUP(AB1403,AB$38:AB1402,1,0)&gt;0,0,0),1))</f>
        <v>0</v>
      </c>
      <c r="AB1403" s="16">
        <f>IF(DATOS!J1367=X$39,DATOS!C1367,"")</f>
        <v>0</v>
      </c>
    </row>
    <row r="1404" spans="26:28">
      <c r="Z1404">
        <f t="shared" si="26"/>
        <v>1</v>
      </c>
      <c r="AA1404">
        <f>IF(AB1404="",0,IFERROR(IF(VLOOKUP(AB1404,AB$38:AB1403,1,0)&gt;0,0,0),1))</f>
        <v>0</v>
      </c>
      <c r="AB1404" s="16">
        <f>IF(DATOS!J1368=X$39,DATOS!C1368,"")</f>
        <v>0</v>
      </c>
    </row>
    <row r="1405" spans="26:28">
      <c r="Z1405">
        <f t="shared" si="26"/>
        <v>1</v>
      </c>
      <c r="AA1405">
        <f>IF(AB1405="",0,IFERROR(IF(VLOOKUP(AB1405,AB$38:AB1404,1,0)&gt;0,0,0),1))</f>
        <v>0</v>
      </c>
      <c r="AB1405" s="16">
        <f>IF(DATOS!J1369=X$39,DATOS!C1369,"")</f>
        <v>0</v>
      </c>
    </row>
    <row r="1406" spans="26:28">
      <c r="Z1406">
        <f t="shared" si="26"/>
        <v>1</v>
      </c>
      <c r="AA1406">
        <f>IF(AB1406="",0,IFERROR(IF(VLOOKUP(AB1406,AB$38:AB1405,1,0)&gt;0,0,0),1))</f>
        <v>0</v>
      </c>
      <c r="AB1406" s="16">
        <f>IF(DATOS!J1370=X$39,DATOS!C1370,"")</f>
        <v>0</v>
      </c>
    </row>
    <row r="1407" spans="26:28">
      <c r="Z1407">
        <f t="shared" si="26"/>
        <v>1</v>
      </c>
      <c r="AA1407">
        <f>IF(AB1407="",0,IFERROR(IF(VLOOKUP(AB1407,AB$38:AB1406,1,0)&gt;0,0,0),1))</f>
        <v>0</v>
      </c>
      <c r="AB1407" s="16">
        <f>IF(DATOS!J1371=X$39,DATOS!C1371,"")</f>
        <v>0</v>
      </c>
    </row>
    <row r="1408" spans="26:28">
      <c r="Z1408">
        <f t="shared" si="26"/>
        <v>1</v>
      </c>
      <c r="AA1408">
        <f>IF(AB1408="",0,IFERROR(IF(VLOOKUP(AB1408,AB$38:AB1407,1,0)&gt;0,0,0),1))</f>
        <v>0</v>
      </c>
      <c r="AB1408" s="16">
        <f>IF(DATOS!J1372=X$39,DATOS!C1372,"")</f>
        <v>0</v>
      </c>
    </row>
    <row r="1409" spans="26:28">
      <c r="Z1409">
        <f t="shared" si="26"/>
        <v>1</v>
      </c>
      <c r="AA1409">
        <f>IF(AB1409="",0,IFERROR(IF(VLOOKUP(AB1409,AB$38:AB1408,1,0)&gt;0,0,0),1))</f>
        <v>0</v>
      </c>
      <c r="AB1409" s="16">
        <f>IF(DATOS!J1373=X$39,DATOS!C1373,"")</f>
        <v>0</v>
      </c>
    </row>
    <row r="1410" spans="26:28">
      <c r="Z1410">
        <f t="shared" si="26"/>
        <v>1</v>
      </c>
      <c r="AA1410">
        <f>IF(AB1410="",0,IFERROR(IF(VLOOKUP(AB1410,AB$38:AB1409,1,0)&gt;0,0,0),1))</f>
        <v>0</v>
      </c>
      <c r="AB1410" s="16">
        <f>IF(DATOS!J1374=X$39,DATOS!C1374,"")</f>
        <v>0</v>
      </c>
    </row>
    <row r="1411" spans="26:28">
      <c r="Z1411">
        <f t="shared" si="26"/>
        <v>1</v>
      </c>
      <c r="AA1411">
        <f>IF(AB1411="",0,IFERROR(IF(VLOOKUP(AB1411,AB$38:AB1410,1,0)&gt;0,0,0),1))</f>
        <v>0</v>
      </c>
      <c r="AB1411" s="16">
        <f>IF(DATOS!J1375=X$39,DATOS!C1375,"")</f>
        <v>0</v>
      </c>
    </row>
    <row r="1412" spans="26:28">
      <c r="Z1412">
        <f t="shared" si="26"/>
        <v>1</v>
      </c>
      <c r="AA1412">
        <f>IF(AB1412="",0,IFERROR(IF(VLOOKUP(AB1412,AB$38:AB1411,1,0)&gt;0,0,0),1))</f>
        <v>0</v>
      </c>
      <c r="AB1412" s="16">
        <f>IF(DATOS!J1376=X$39,DATOS!C1376,"")</f>
        <v>0</v>
      </c>
    </row>
    <row r="1413" spans="26:28">
      <c r="Z1413">
        <f t="shared" si="26"/>
        <v>1</v>
      </c>
      <c r="AA1413">
        <f>IF(AB1413="",0,IFERROR(IF(VLOOKUP(AB1413,AB$38:AB1412,1,0)&gt;0,0,0),1))</f>
        <v>0</v>
      </c>
      <c r="AB1413" s="16">
        <f>IF(DATOS!J1377=X$39,DATOS!C1377,"")</f>
        <v>0</v>
      </c>
    </row>
    <row r="1414" spans="26:28">
      <c r="Z1414">
        <f t="shared" si="26"/>
        <v>1</v>
      </c>
      <c r="AA1414">
        <f>IF(AB1414="",0,IFERROR(IF(VLOOKUP(AB1414,AB$38:AB1413,1,0)&gt;0,0,0),1))</f>
        <v>0</v>
      </c>
      <c r="AB1414" s="16">
        <f>IF(DATOS!J1378=X$39,DATOS!C1378,"")</f>
        <v>0</v>
      </c>
    </row>
    <row r="1415" spans="26:28">
      <c r="Z1415">
        <f t="shared" si="26"/>
        <v>1</v>
      </c>
      <c r="AA1415">
        <f>IF(AB1415="",0,IFERROR(IF(VLOOKUP(AB1415,AB$38:AB1414,1,0)&gt;0,0,0),1))</f>
        <v>0</v>
      </c>
      <c r="AB1415" s="16">
        <f>IF(DATOS!J1379=X$39,DATOS!C1379,"")</f>
        <v>0</v>
      </c>
    </row>
    <row r="1416" spans="26:28">
      <c r="Z1416">
        <f t="shared" si="26"/>
        <v>1</v>
      </c>
      <c r="AA1416">
        <f>IF(AB1416="",0,IFERROR(IF(VLOOKUP(AB1416,AB$38:AB1415,1,0)&gt;0,0,0),1))</f>
        <v>0</v>
      </c>
      <c r="AB1416" s="16">
        <f>IF(DATOS!J1380=X$39,DATOS!C1380,"")</f>
        <v>0</v>
      </c>
    </row>
    <row r="1417" spans="26:28">
      <c r="Z1417">
        <f t="shared" si="26"/>
        <v>1</v>
      </c>
      <c r="AA1417">
        <f>IF(AB1417="",0,IFERROR(IF(VLOOKUP(AB1417,AB$38:AB1416,1,0)&gt;0,0,0),1))</f>
        <v>0</v>
      </c>
      <c r="AB1417" s="16">
        <f>IF(DATOS!J1381=X$39,DATOS!C1381,"")</f>
        <v>0</v>
      </c>
    </row>
    <row r="1418" spans="26:28">
      <c r="Z1418">
        <f t="shared" si="26"/>
        <v>1</v>
      </c>
      <c r="AA1418">
        <f>IF(AB1418="",0,IFERROR(IF(VLOOKUP(AB1418,AB$38:AB1417,1,0)&gt;0,0,0),1))</f>
        <v>0</v>
      </c>
      <c r="AB1418" s="16">
        <f>IF(DATOS!J1382=X$39,DATOS!C1382,"")</f>
        <v>0</v>
      </c>
    </row>
    <row r="1419" spans="26:28">
      <c r="Z1419">
        <f t="shared" si="26"/>
        <v>1</v>
      </c>
      <c r="AA1419">
        <f>IF(AB1419="",0,IFERROR(IF(VLOOKUP(AB1419,AB$38:AB1418,1,0)&gt;0,0,0),1))</f>
        <v>0</v>
      </c>
      <c r="AB1419" s="16">
        <f>IF(DATOS!J1383=X$39,DATOS!C1383,"")</f>
        <v>0</v>
      </c>
    </row>
    <row r="1420" spans="26:28">
      <c r="Z1420">
        <f t="shared" si="26"/>
        <v>1</v>
      </c>
      <c r="AA1420">
        <f>IF(AB1420="",0,IFERROR(IF(VLOOKUP(AB1420,AB$38:AB1419,1,0)&gt;0,0,0),1))</f>
        <v>0</v>
      </c>
      <c r="AB1420" s="16">
        <f>IF(DATOS!J1384=X$39,DATOS!C1384,"")</f>
        <v>0</v>
      </c>
    </row>
    <row r="1421" spans="26:28">
      <c r="Z1421">
        <f t="shared" si="26"/>
        <v>1</v>
      </c>
      <c r="AA1421">
        <f>IF(AB1421="",0,IFERROR(IF(VLOOKUP(AB1421,AB$38:AB1420,1,0)&gt;0,0,0),1))</f>
        <v>0</v>
      </c>
      <c r="AB1421" s="16">
        <f>IF(DATOS!J1385=X$39,DATOS!C1385,"")</f>
        <v>0</v>
      </c>
    </row>
    <row r="1422" spans="26:28">
      <c r="Z1422">
        <f t="shared" si="26"/>
        <v>1</v>
      </c>
      <c r="AA1422">
        <f>IF(AB1422="",0,IFERROR(IF(VLOOKUP(AB1422,AB$38:AB1421,1,0)&gt;0,0,0),1))</f>
        <v>0</v>
      </c>
      <c r="AB1422" s="16">
        <f>IF(DATOS!J1386=X$39,DATOS!C1386,"")</f>
        <v>0</v>
      </c>
    </row>
    <row r="1423" spans="26:28">
      <c r="Z1423">
        <f t="shared" si="26"/>
        <v>1</v>
      </c>
      <c r="AA1423">
        <f>IF(AB1423="",0,IFERROR(IF(VLOOKUP(AB1423,AB$38:AB1422,1,0)&gt;0,0,0),1))</f>
        <v>0</v>
      </c>
      <c r="AB1423" s="16">
        <f>IF(DATOS!J1387=X$39,DATOS!C1387,"")</f>
        <v>0</v>
      </c>
    </row>
    <row r="1424" spans="26:28">
      <c r="Z1424">
        <f t="shared" si="26"/>
        <v>1</v>
      </c>
      <c r="AA1424">
        <f>IF(AB1424="",0,IFERROR(IF(VLOOKUP(AB1424,AB$38:AB1423,1,0)&gt;0,0,0),1))</f>
        <v>0</v>
      </c>
      <c r="AB1424" s="16">
        <f>IF(DATOS!J1388=X$39,DATOS!C1388,"")</f>
        <v>0</v>
      </c>
    </row>
    <row r="1425" spans="26:28">
      <c r="Z1425">
        <f t="shared" si="26"/>
        <v>1</v>
      </c>
      <c r="AA1425">
        <f>IF(AB1425="",0,IFERROR(IF(VLOOKUP(AB1425,AB$38:AB1424,1,0)&gt;0,0,0),1))</f>
        <v>0</v>
      </c>
      <c r="AB1425" s="16">
        <f>IF(DATOS!J1389=X$39,DATOS!C1389,"")</f>
        <v>0</v>
      </c>
    </row>
    <row r="1426" spans="26:28">
      <c r="Z1426">
        <f t="shared" si="26"/>
        <v>1</v>
      </c>
      <c r="AA1426">
        <f>IF(AB1426="",0,IFERROR(IF(VLOOKUP(AB1426,AB$38:AB1425,1,0)&gt;0,0,0),1))</f>
        <v>0</v>
      </c>
      <c r="AB1426" s="16">
        <f>IF(DATOS!J1390=X$39,DATOS!C1390,"")</f>
        <v>0</v>
      </c>
    </row>
    <row r="1427" spans="26:28">
      <c r="Z1427">
        <f t="shared" si="26"/>
        <v>1</v>
      </c>
      <c r="AA1427">
        <f>IF(AB1427="",0,IFERROR(IF(VLOOKUP(AB1427,AB$38:AB1426,1,0)&gt;0,0,0),1))</f>
        <v>0</v>
      </c>
      <c r="AB1427" s="16">
        <f>IF(DATOS!J1391=X$39,DATOS!C1391,"")</f>
        <v>0</v>
      </c>
    </row>
    <row r="1428" spans="26:28">
      <c r="Z1428">
        <f t="shared" si="26"/>
        <v>1</v>
      </c>
      <c r="AA1428">
        <f>IF(AB1428="",0,IFERROR(IF(VLOOKUP(AB1428,AB$38:AB1427,1,0)&gt;0,0,0),1))</f>
        <v>0</v>
      </c>
      <c r="AB1428" s="16">
        <f>IF(DATOS!J1392=X$39,DATOS!C1392,"")</f>
        <v>0</v>
      </c>
    </row>
    <row r="1429" spans="26:28">
      <c r="Z1429">
        <f t="shared" si="26"/>
        <v>1</v>
      </c>
      <c r="AA1429">
        <f>IF(AB1429="",0,IFERROR(IF(VLOOKUP(AB1429,AB$38:AB1428,1,0)&gt;0,0,0),1))</f>
        <v>0</v>
      </c>
      <c r="AB1429" s="16">
        <f>IF(DATOS!J1393=X$39,DATOS!C1393,"")</f>
        <v>0</v>
      </c>
    </row>
    <row r="1430" spans="26:28">
      <c r="Z1430">
        <f t="shared" si="26"/>
        <v>1</v>
      </c>
      <c r="AA1430">
        <f>IF(AB1430="",0,IFERROR(IF(VLOOKUP(AB1430,AB$38:AB1429,1,0)&gt;0,0,0),1))</f>
        <v>0</v>
      </c>
      <c r="AB1430" s="16">
        <f>IF(DATOS!J1394=X$39,DATOS!C1394,"")</f>
        <v>0</v>
      </c>
    </row>
    <row r="1431" spans="26:28">
      <c r="Z1431">
        <f t="shared" si="26"/>
        <v>1</v>
      </c>
      <c r="AA1431">
        <f>IF(AB1431="",0,IFERROR(IF(VLOOKUP(AB1431,AB$38:AB1430,1,0)&gt;0,0,0),1))</f>
        <v>0</v>
      </c>
      <c r="AB1431" s="16">
        <f>IF(DATOS!J1395=X$39,DATOS!C1395,"")</f>
        <v>0</v>
      </c>
    </row>
    <row r="1432" spans="26:28">
      <c r="Z1432">
        <f t="shared" si="26"/>
        <v>1</v>
      </c>
      <c r="AA1432">
        <f>IF(AB1432="",0,IFERROR(IF(VLOOKUP(AB1432,AB$38:AB1431,1,0)&gt;0,0,0),1))</f>
        <v>0</v>
      </c>
      <c r="AB1432" s="16">
        <f>IF(DATOS!J1396=X$39,DATOS!C1396,"")</f>
        <v>0</v>
      </c>
    </row>
    <row r="1433" spans="26:28">
      <c r="Z1433">
        <f t="shared" si="26"/>
        <v>1</v>
      </c>
      <c r="AA1433">
        <f>IF(AB1433="",0,IFERROR(IF(VLOOKUP(AB1433,AB$38:AB1432,1,0)&gt;0,0,0),1))</f>
        <v>0</v>
      </c>
      <c r="AB1433" s="16">
        <f>IF(DATOS!J1397=X$39,DATOS!C1397,"")</f>
        <v>0</v>
      </c>
    </row>
    <row r="1434" spans="26:28">
      <c r="Z1434">
        <f t="shared" si="26"/>
        <v>1</v>
      </c>
      <c r="AA1434">
        <f>IF(AB1434="",0,IFERROR(IF(VLOOKUP(AB1434,AB$38:AB1433,1,0)&gt;0,0,0),1))</f>
        <v>0</v>
      </c>
      <c r="AB1434" s="16">
        <f>IF(DATOS!J1398=X$39,DATOS!C1398,"")</f>
        <v>0</v>
      </c>
    </row>
    <row r="1435" spans="26:28">
      <c r="Z1435">
        <f t="shared" si="26"/>
        <v>1</v>
      </c>
      <c r="AA1435">
        <f>IF(AB1435="",0,IFERROR(IF(VLOOKUP(AB1435,AB$38:AB1434,1,0)&gt;0,0,0),1))</f>
        <v>0</v>
      </c>
      <c r="AB1435" s="16">
        <f>IF(DATOS!J1399=X$39,DATOS!C1399,"")</f>
        <v>0</v>
      </c>
    </row>
    <row r="1436" spans="26:28">
      <c r="Z1436">
        <f t="shared" si="26"/>
        <v>1</v>
      </c>
      <c r="AA1436">
        <f>IF(AB1436="",0,IFERROR(IF(VLOOKUP(AB1436,AB$38:AB1435,1,0)&gt;0,0,0),1))</f>
        <v>0</v>
      </c>
      <c r="AB1436" s="16">
        <f>IF(DATOS!J1400=X$39,DATOS!C1400,"")</f>
        <v>0</v>
      </c>
    </row>
    <row r="1437" spans="26:28">
      <c r="Z1437">
        <f t="shared" si="26"/>
        <v>1</v>
      </c>
      <c r="AA1437">
        <f>IF(AB1437="",0,IFERROR(IF(VLOOKUP(AB1437,AB$38:AB1436,1,0)&gt;0,0,0),1))</f>
        <v>0</v>
      </c>
      <c r="AB1437" s="16">
        <f>IF(DATOS!J1401=X$39,DATOS!C1401,"")</f>
        <v>0</v>
      </c>
    </row>
    <row r="1438" spans="26:28">
      <c r="Z1438">
        <f t="shared" si="26"/>
        <v>1</v>
      </c>
      <c r="AA1438">
        <f>IF(AB1438="",0,IFERROR(IF(VLOOKUP(AB1438,AB$38:AB1437,1,0)&gt;0,0,0),1))</f>
        <v>0</v>
      </c>
      <c r="AB1438" s="16">
        <f>IF(DATOS!J1402=X$39,DATOS!C1402,"")</f>
        <v>0</v>
      </c>
    </row>
    <row r="1439" spans="26:28">
      <c r="Z1439">
        <f t="shared" si="26"/>
        <v>1</v>
      </c>
      <c r="AA1439">
        <f>IF(AB1439="",0,IFERROR(IF(VLOOKUP(AB1439,AB$38:AB1438,1,0)&gt;0,0,0),1))</f>
        <v>0</v>
      </c>
      <c r="AB1439" s="16">
        <f>IF(DATOS!J1403=X$39,DATOS!C1403,"")</f>
        <v>0</v>
      </c>
    </row>
    <row r="1440" spans="26:28">
      <c r="Z1440">
        <f t="shared" si="26"/>
        <v>1</v>
      </c>
      <c r="AA1440">
        <f>IF(AB1440="",0,IFERROR(IF(VLOOKUP(AB1440,AB$38:AB1439,1,0)&gt;0,0,0),1))</f>
        <v>0</v>
      </c>
      <c r="AB1440" s="16">
        <f>IF(DATOS!J1404=X$39,DATOS!C1404,"")</f>
        <v>0</v>
      </c>
    </row>
    <row r="1441" spans="26:28">
      <c r="Z1441">
        <f t="shared" si="26"/>
        <v>1</v>
      </c>
      <c r="AA1441">
        <f>IF(AB1441="",0,IFERROR(IF(VLOOKUP(AB1441,AB$38:AB1440,1,0)&gt;0,0,0),1))</f>
        <v>0</v>
      </c>
      <c r="AB1441" s="16">
        <f>IF(DATOS!J1405=X$39,DATOS!C1405,"")</f>
        <v>0</v>
      </c>
    </row>
    <row r="1442" spans="26:28">
      <c r="Z1442">
        <f t="shared" si="26"/>
        <v>1</v>
      </c>
      <c r="AA1442">
        <f>IF(AB1442="",0,IFERROR(IF(VLOOKUP(AB1442,AB$38:AB1441,1,0)&gt;0,0,0),1))</f>
        <v>0</v>
      </c>
      <c r="AB1442" s="16">
        <f>IF(DATOS!J1406=X$39,DATOS!C1406,"")</f>
        <v>0</v>
      </c>
    </row>
    <row r="1443" spans="26:28">
      <c r="Z1443">
        <f t="shared" si="26"/>
        <v>1</v>
      </c>
      <c r="AA1443">
        <f>IF(AB1443="",0,IFERROR(IF(VLOOKUP(AB1443,AB$38:AB1442,1,0)&gt;0,0,0),1))</f>
        <v>0</v>
      </c>
      <c r="AB1443" s="16">
        <f>IF(DATOS!J1407=X$39,DATOS!C1407,"")</f>
        <v>0</v>
      </c>
    </row>
    <row r="1444" spans="26:28">
      <c r="Z1444">
        <f t="shared" si="26"/>
        <v>1</v>
      </c>
      <c r="AA1444">
        <f>IF(AB1444="",0,IFERROR(IF(VLOOKUP(AB1444,AB$38:AB1443,1,0)&gt;0,0,0),1))</f>
        <v>0</v>
      </c>
      <c r="AB1444" s="16">
        <f>IF(DATOS!J1408=X$39,DATOS!C1408,"")</f>
        <v>0</v>
      </c>
    </row>
    <row r="1445" spans="26:28">
      <c r="Z1445">
        <f t="shared" si="26"/>
        <v>1</v>
      </c>
      <c r="AA1445">
        <f>IF(AB1445="",0,IFERROR(IF(VLOOKUP(AB1445,AB$38:AB1444,1,0)&gt;0,0,0),1))</f>
        <v>0</v>
      </c>
      <c r="AB1445" s="16">
        <f>IF(DATOS!J1409=X$39,DATOS!C1409,"")</f>
        <v>0</v>
      </c>
    </row>
    <row r="1446" spans="26:28">
      <c r="Z1446">
        <f t="shared" ref="Z1446:Z1509" si="27">Z1445+AA1446</f>
        <v>1</v>
      </c>
      <c r="AA1446">
        <f>IF(AB1446="",0,IFERROR(IF(VLOOKUP(AB1446,AB$38:AB1445,1,0)&gt;0,0,0),1))</f>
        <v>0</v>
      </c>
      <c r="AB1446" s="16">
        <f>IF(DATOS!J1410=X$39,DATOS!C1410,"")</f>
        <v>0</v>
      </c>
    </row>
    <row r="1447" spans="26:28">
      <c r="Z1447">
        <f t="shared" si="27"/>
        <v>1</v>
      </c>
      <c r="AA1447">
        <f>IF(AB1447="",0,IFERROR(IF(VLOOKUP(AB1447,AB$38:AB1446,1,0)&gt;0,0,0),1))</f>
        <v>0</v>
      </c>
      <c r="AB1447" s="16">
        <f>IF(DATOS!J1411=X$39,DATOS!C1411,"")</f>
        <v>0</v>
      </c>
    </row>
    <row r="1448" spans="26:28">
      <c r="Z1448">
        <f t="shared" si="27"/>
        <v>1</v>
      </c>
      <c r="AA1448">
        <f>IF(AB1448="",0,IFERROR(IF(VLOOKUP(AB1448,AB$38:AB1447,1,0)&gt;0,0,0),1))</f>
        <v>0</v>
      </c>
      <c r="AB1448" s="16">
        <f>IF(DATOS!J1412=X$39,DATOS!C1412,"")</f>
        <v>0</v>
      </c>
    </row>
    <row r="1449" spans="26:28">
      <c r="Z1449">
        <f t="shared" si="27"/>
        <v>1</v>
      </c>
      <c r="AA1449">
        <f>IF(AB1449="",0,IFERROR(IF(VLOOKUP(AB1449,AB$38:AB1448,1,0)&gt;0,0,0),1))</f>
        <v>0</v>
      </c>
      <c r="AB1449" s="16">
        <f>IF(DATOS!J1413=X$39,DATOS!C1413,"")</f>
        <v>0</v>
      </c>
    </row>
    <row r="1450" spans="26:28">
      <c r="Z1450">
        <f t="shared" si="27"/>
        <v>1</v>
      </c>
      <c r="AA1450">
        <f>IF(AB1450="",0,IFERROR(IF(VLOOKUP(AB1450,AB$38:AB1449,1,0)&gt;0,0,0),1))</f>
        <v>0</v>
      </c>
      <c r="AB1450" s="16">
        <f>IF(DATOS!J1414=X$39,DATOS!C1414,"")</f>
        <v>0</v>
      </c>
    </row>
    <row r="1451" spans="26:28">
      <c r="Z1451">
        <f t="shared" si="27"/>
        <v>1</v>
      </c>
      <c r="AA1451">
        <f>IF(AB1451="",0,IFERROR(IF(VLOOKUP(AB1451,AB$38:AB1450,1,0)&gt;0,0,0),1))</f>
        <v>0</v>
      </c>
      <c r="AB1451" s="16">
        <f>IF(DATOS!J1415=X$39,DATOS!C1415,"")</f>
        <v>0</v>
      </c>
    </row>
    <row r="1452" spans="26:28">
      <c r="Z1452">
        <f t="shared" si="27"/>
        <v>1</v>
      </c>
      <c r="AA1452">
        <f>IF(AB1452="",0,IFERROR(IF(VLOOKUP(AB1452,AB$38:AB1451,1,0)&gt;0,0,0),1))</f>
        <v>0</v>
      </c>
      <c r="AB1452" s="16">
        <f>IF(DATOS!J1416=X$39,DATOS!C1416,"")</f>
        <v>0</v>
      </c>
    </row>
    <row r="1453" spans="26:28">
      <c r="Z1453">
        <f t="shared" si="27"/>
        <v>1</v>
      </c>
      <c r="AA1453">
        <f>IF(AB1453="",0,IFERROR(IF(VLOOKUP(AB1453,AB$38:AB1452,1,0)&gt;0,0,0),1))</f>
        <v>0</v>
      </c>
      <c r="AB1453" s="16">
        <f>IF(DATOS!J1417=X$39,DATOS!C1417,"")</f>
        <v>0</v>
      </c>
    </row>
    <row r="1454" spans="26:28">
      <c r="Z1454">
        <f t="shared" si="27"/>
        <v>1</v>
      </c>
      <c r="AA1454">
        <f>IF(AB1454="",0,IFERROR(IF(VLOOKUP(AB1454,AB$38:AB1453,1,0)&gt;0,0,0),1))</f>
        <v>0</v>
      </c>
      <c r="AB1454" s="16">
        <f>IF(DATOS!J1418=X$39,DATOS!C1418,"")</f>
        <v>0</v>
      </c>
    </row>
    <row r="1455" spans="26:28">
      <c r="Z1455">
        <f t="shared" si="27"/>
        <v>1</v>
      </c>
      <c r="AA1455">
        <f>IF(AB1455="",0,IFERROR(IF(VLOOKUP(AB1455,AB$38:AB1454,1,0)&gt;0,0,0),1))</f>
        <v>0</v>
      </c>
      <c r="AB1455" s="16">
        <f>IF(DATOS!J1419=X$39,DATOS!C1419,"")</f>
        <v>0</v>
      </c>
    </row>
    <row r="1456" spans="26:28">
      <c r="Z1456">
        <f t="shared" si="27"/>
        <v>1</v>
      </c>
      <c r="AA1456">
        <f>IF(AB1456="",0,IFERROR(IF(VLOOKUP(AB1456,AB$38:AB1455,1,0)&gt;0,0,0),1))</f>
        <v>0</v>
      </c>
      <c r="AB1456" s="16">
        <f>IF(DATOS!J1420=X$39,DATOS!C1420,"")</f>
        <v>0</v>
      </c>
    </row>
    <row r="1457" spans="26:28">
      <c r="Z1457">
        <f t="shared" si="27"/>
        <v>1</v>
      </c>
      <c r="AA1457">
        <f>IF(AB1457="",0,IFERROR(IF(VLOOKUP(AB1457,AB$38:AB1456,1,0)&gt;0,0,0),1))</f>
        <v>0</v>
      </c>
      <c r="AB1457" s="16">
        <f>IF(DATOS!J1421=X$39,DATOS!C1421,"")</f>
        <v>0</v>
      </c>
    </row>
    <row r="1458" spans="26:28">
      <c r="Z1458">
        <f t="shared" si="27"/>
        <v>1</v>
      </c>
      <c r="AA1458">
        <f>IF(AB1458="",0,IFERROR(IF(VLOOKUP(AB1458,AB$38:AB1457,1,0)&gt;0,0,0),1))</f>
        <v>0</v>
      </c>
      <c r="AB1458" s="16">
        <f>IF(DATOS!J1422=X$39,DATOS!C1422,"")</f>
        <v>0</v>
      </c>
    </row>
    <row r="1459" spans="26:28">
      <c r="Z1459">
        <f t="shared" si="27"/>
        <v>1</v>
      </c>
      <c r="AA1459">
        <f>IF(AB1459="",0,IFERROR(IF(VLOOKUP(AB1459,AB$38:AB1458,1,0)&gt;0,0,0),1))</f>
        <v>0</v>
      </c>
      <c r="AB1459" s="16">
        <f>IF(DATOS!J1423=X$39,DATOS!C1423,"")</f>
        <v>0</v>
      </c>
    </row>
    <row r="1460" spans="26:28">
      <c r="Z1460">
        <f t="shared" si="27"/>
        <v>1</v>
      </c>
      <c r="AA1460">
        <f>IF(AB1460="",0,IFERROR(IF(VLOOKUP(AB1460,AB$38:AB1459,1,0)&gt;0,0,0),1))</f>
        <v>0</v>
      </c>
      <c r="AB1460" s="16">
        <f>IF(DATOS!J1424=X$39,DATOS!C1424,"")</f>
        <v>0</v>
      </c>
    </row>
    <row r="1461" spans="26:28">
      <c r="Z1461">
        <f t="shared" si="27"/>
        <v>1</v>
      </c>
      <c r="AA1461">
        <f>IF(AB1461="",0,IFERROR(IF(VLOOKUP(AB1461,AB$38:AB1460,1,0)&gt;0,0,0),1))</f>
        <v>0</v>
      </c>
      <c r="AB1461" s="16">
        <f>IF(DATOS!J1425=X$39,DATOS!C1425,"")</f>
        <v>0</v>
      </c>
    </row>
    <row r="1462" spans="26:28">
      <c r="Z1462">
        <f t="shared" si="27"/>
        <v>1</v>
      </c>
      <c r="AA1462">
        <f>IF(AB1462="",0,IFERROR(IF(VLOOKUP(AB1462,AB$38:AB1461,1,0)&gt;0,0,0),1))</f>
        <v>0</v>
      </c>
      <c r="AB1462" s="16">
        <f>IF(DATOS!J1426=X$39,DATOS!C1426,"")</f>
        <v>0</v>
      </c>
    </row>
    <row r="1463" spans="26:28">
      <c r="Z1463">
        <f t="shared" si="27"/>
        <v>1</v>
      </c>
      <c r="AA1463">
        <f>IF(AB1463="",0,IFERROR(IF(VLOOKUP(AB1463,AB$38:AB1462,1,0)&gt;0,0,0),1))</f>
        <v>0</v>
      </c>
      <c r="AB1463" s="16">
        <f>IF(DATOS!J1427=X$39,DATOS!C1427,"")</f>
        <v>0</v>
      </c>
    </row>
    <row r="1464" spans="26:28">
      <c r="Z1464">
        <f t="shared" si="27"/>
        <v>1</v>
      </c>
      <c r="AA1464">
        <f>IF(AB1464="",0,IFERROR(IF(VLOOKUP(AB1464,AB$38:AB1463,1,0)&gt;0,0,0),1))</f>
        <v>0</v>
      </c>
      <c r="AB1464" s="16">
        <f>IF(DATOS!J1428=X$39,DATOS!C1428,"")</f>
        <v>0</v>
      </c>
    </row>
    <row r="1465" spans="26:28">
      <c r="Z1465">
        <f t="shared" si="27"/>
        <v>1</v>
      </c>
      <c r="AA1465">
        <f>IF(AB1465="",0,IFERROR(IF(VLOOKUP(AB1465,AB$38:AB1464,1,0)&gt;0,0,0),1))</f>
        <v>0</v>
      </c>
      <c r="AB1465" s="16">
        <f>IF(DATOS!J1429=X$39,DATOS!C1429,"")</f>
        <v>0</v>
      </c>
    </row>
    <row r="1466" spans="26:28">
      <c r="Z1466">
        <f t="shared" si="27"/>
        <v>1</v>
      </c>
      <c r="AA1466">
        <f>IF(AB1466="",0,IFERROR(IF(VLOOKUP(AB1466,AB$38:AB1465,1,0)&gt;0,0,0),1))</f>
        <v>0</v>
      </c>
      <c r="AB1466" s="16">
        <f>IF(DATOS!J1430=X$39,DATOS!C1430,"")</f>
        <v>0</v>
      </c>
    </row>
    <row r="1467" spans="26:28">
      <c r="Z1467">
        <f t="shared" si="27"/>
        <v>1</v>
      </c>
      <c r="AA1467">
        <f>IF(AB1467="",0,IFERROR(IF(VLOOKUP(AB1467,AB$38:AB1466,1,0)&gt;0,0,0),1))</f>
        <v>0</v>
      </c>
      <c r="AB1467" s="16">
        <f>IF(DATOS!J1431=X$39,DATOS!C1431,"")</f>
        <v>0</v>
      </c>
    </row>
    <row r="1468" spans="26:28">
      <c r="Z1468">
        <f t="shared" si="27"/>
        <v>1</v>
      </c>
      <c r="AA1468">
        <f>IF(AB1468="",0,IFERROR(IF(VLOOKUP(AB1468,AB$38:AB1467,1,0)&gt;0,0,0),1))</f>
        <v>0</v>
      </c>
      <c r="AB1468" s="16">
        <f>IF(DATOS!J1432=X$39,DATOS!C1432,"")</f>
        <v>0</v>
      </c>
    </row>
    <row r="1469" spans="26:28">
      <c r="Z1469">
        <f t="shared" si="27"/>
        <v>1</v>
      </c>
      <c r="AA1469">
        <f>IF(AB1469="",0,IFERROR(IF(VLOOKUP(AB1469,AB$38:AB1468,1,0)&gt;0,0,0),1))</f>
        <v>0</v>
      </c>
      <c r="AB1469" s="16">
        <f>IF(DATOS!J1433=X$39,DATOS!C1433,"")</f>
        <v>0</v>
      </c>
    </row>
    <row r="1470" spans="26:28">
      <c r="Z1470">
        <f t="shared" si="27"/>
        <v>1</v>
      </c>
      <c r="AA1470">
        <f>IF(AB1470="",0,IFERROR(IF(VLOOKUP(AB1470,AB$38:AB1469,1,0)&gt;0,0,0),1))</f>
        <v>0</v>
      </c>
      <c r="AB1470" s="16">
        <f>IF(DATOS!J1434=X$39,DATOS!C1434,"")</f>
        <v>0</v>
      </c>
    </row>
    <row r="1471" spans="26:28">
      <c r="Z1471">
        <f t="shared" si="27"/>
        <v>1</v>
      </c>
      <c r="AA1471">
        <f>IF(AB1471="",0,IFERROR(IF(VLOOKUP(AB1471,AB$38:AB1470,1,0)&gt;0,0,0),1))</f>
        <v>0</v>
      </c>
      <c r="AB1471" s="16">
        <f>IF(DATOS!J1435=X$39,DATOS!C1435,"")</f>
        <v>0</v>
      </c>
    </row>
    <row r="1472" spans="26:28">
      <c r="Z1472">
        <f t="shared" si="27"/>
        <v>1</v>
      </c>
      <c r="AA1472">
        <f>IF(AB1472="",0,IFERROR(IF(VLOOKUP(AB1472,AB$38:AB1471,1,0)&gt;0,0,0),1))</f>
        <v>0</v>
      </c>
      <c r="AB1472" s="16">
        <f>IF(DATOS!J1436=X$39,DATOS!C1436,"")</f>
        <v>0</v>
      </c>
    </row>
    <row r="1473" spans="26:28">
      <c r="Z1473">
        <f t="shared" si="27"/>
        <v>1</v>
      </c>
      <c r="AA1473">
        <f>IF(AB1473="",0,IFERROR(IF(VLOOKUP(AB1473,AB$38:AB1472,1,0)&gt;0,0,0),1))</f>
        <v>0</v>
      </c>
      <c r="AB1473" s="16">
        <f>IF(DATOS!J1437=X$39,DATOS!C1437,"")</f>
        <v>0</v>
      </c>
    </row>
    <row r="1474" spans="26:28">
      <c r="Z1474">
        <f t="shared" si="27"/>
        <v>1</v>
      </c>
      <c r="AA1474">
        <f>IF(AB1474="",0,IFERROR(IF(VLOOKUP(AB1474,AB$38:AB1473,1,0)&gt;0,0,0),1))</f>
        <v>0</v>
      </c>
      <c r="AB1474" s="16">
        <f>IF(DATOS!J1438=X$39,DATOS!C1438,"")</f>
        <v>0</v>
      </c>
    </row>
    <row r="1475" spans="26:28">
      <c r="Z1475">
        <f t="shared" si="27"/>
        <v>1</v>
      </c>
      <c r="AA1475">
        <f>IF(AB1475="",0,IFERROR(IF(VLOOKUP(AB1475,AB$38:AB1474,1,0)&gt;0,0,0),1))</f>
        <v>0</v>
      </c>
      <c r="AB1475" s="16">
        <f>IF(DATOS!J1439=X$39,DATOS!C1439,"")</f>
        <v>0</v>
      </c>
    </row>
    <row r="1476" spans="26:28">
      <c r="Z1476">
        <f t="shared" si="27"/>
        <v>1</v>
      </c>
      <c r="AA1476">
        <f>IF(AB1476="",0,IFERROR(IF(VLOOKUP(AB1476,AB$38:AB1475,1,0)&gt;0,0,0),1))</f>
        <v>0</v>
      </c>
      <c r="AB1476" s="16">
        <f>IF(DATOS!J1440=X$39,DATOS!C1440,"")</f>
        <v>0</v>
      </c>
    </row>
    <row r="1477" spans="26:28">
      <c r="Z1477">
        <f t="shared" si="27"/>
        <v>1</v>
      </c>
      <c r="AA1477">
        <f>IF(AB1477="",0,IFERROR(IF(VLOOKUP(AB1477,AB$38:AB1476,1,0)&gt;0,0,0),1))</f>
        <v>0</v>
      </c>
      <c r="AB1477" s="16">
        <f>IF(DATOS!J1441=X$39,DATOS!C1441,"")</f>
        <v>0</v>
      </c>
    </row>
    <row r="1478" spans="26:28">
      <c r="Z1478">
        <f t="shared" si="27"/>
        <v>1</v>
      </c>
      <c r="AA1478">
        <f>IF(AB1478="",0,IFERROR(IF(VLOOKUP(AB1478,AB$38:AB1477,1,0)&gt;0,0,0),1))</f>
        <v>0</v>
      </c>
      <c r="AB1478" s="16">
        <f>IF(DATOS!J1442=X$39,DATOS!C1442,"")</f>
        <v>0</v>
      </c>
    </row>
    <row r="1479" spans="26:28">
      <c r="Z1479">
        <f t="shared" si="27"/>
        <v>1</v>
      </c>
      <c r="AA1479">
        <f>IF(AB1479="",0,IFERROR(IF(VLOOKUP(AB1479,AB$38:AB1478,1,0)&gt;0,0,0),1))</f>
        <v>0</v>
      </c>
      <c r="AB1479" s="16">
        <f>IF(DATOS!J1443=X$39,DATOS!C1443,"")</f>
        <v>0</v>
      </c>
    </row>
    <row r="1480" spans="26:28">
      <c r="Z1480">
        <f t="shared" si="27"/>
        <v>1</v>
      </c>
      <c r="AA1480">
        <f>IF(AB1480="",0,IFERROR(IF(VLOOKUP(AB1480,AB$38:AB1479,1,0)&gt;0,0,0),1))</f>
        <v>0</v>
      </c>
      <c r="AB1480" s="16">
        <f>IF(DATOS!J1444=X$39,DATOS!C1444,"")</f>
        <v>0</v>
      </c>
    </row>
    <row r="1481" spans="26:28">
      <c r="Z1481">
        <f t="shared" si="27"/>
        <v>1</v>
      </c>
      <c r="AA1481">
        <f>IF(AB1481="",0,IFERROR(IF(VLOOKUP(AB1481,AB$38:AB1480,1,0)&gt;0,0,0),1))</f>
        <v>0</v>
      </c>
      <c r="AB1481" s="16">
        <f>IF(DATOS!J1445=X$39,DATOS!C1445,"")</f>
        <v>0</v>
      </c>
    </row>
    <row r="1482" spans="26:28">
      <c r="Z1482">
        <f t="shared" si="27"/>
        <v>1</v>
      </c>
      <c r="AA1482">
        <f>IF(AB1482="",0,IFERROR(IF(VLOOKUP(AB1482,AB$38:AB1481,1,0)&gt;0,0,0),1))</f>
        <v>0</v>
      </c>
      <c r="AB1482" s="16">
        <f>IF(DATOS!J1446=X$39,DATOS!C1446,"")</f>
        <v>0</v>
      </c>
    </row>
    <row r="1483" spans="26:28">
      <c r="Z1483">
        <f t="shared" si="27"/>
        <v>1</v>
      </c>
      <c r="AA1483">
        <f>IF(AB1483="",0,IFERROR(IF(VLOOKUP(AB1483,AB$38:AB1482,1,0)&gt;0,0,0),1))</f>
        <v>0</v>
      </c>
      <c r="AB1483" s="16">
        <f>IF(DATOS!J1447=X$39,DATOS!C1447,"")</f>
        <v>0</v>
      </c>
    </row>
    <row r="1484" spans="26:28">
      <c r="Z1484">
        <f t="shared" si="27"/>
        <v>1</v>
      </c>
      <c r="AA1484">
        <f>IF(AB1484="",0,IFERROR(IF(VLOOKUP(AB1484,AB$38:AB1483,1,0)&gt;0,0,0),1))</f>
        <v>0</v>
      </c>
      <c r="AB1484" s="16">
        <f>IF(DATOS!J1448=X$39,DATOS!C1448,"")</f>
        <v>0</v>
      </c>
    </row>
    <row r="1485" spans="26:28">
      <c r="Z1485">
        <f t="shared" si="27"/>
        <v>1</v>
      </c>
      <c r="AA1485">
        <f>IF(AB1485="",0,IFERROR(IF(VLOOKUP(AB1485,AB$38:AB1484,1,0)&gt;0,0,0),1))</f>
        <v>0</v>
      </c>
      <c r="AB1485" s="16">
        <f>IF(DATOS!J1449=X$39,DATOS!C1449,"")</f>
        <v>0</v>
      </c>
    </row>
    <row r="1486" spans="26:28">
      <c r="Z1486">
        <f t="shared" si="27"/>
        <v>1</v>
      </c>
      <c r="AA1486">
        <f>IF(AB1486="",0,IFERROR(IF(VLOOKUP(AB1486,AB$38:AB1485,1,0)&gt;0,0,0),1))</f>
        <v>0</v>
      </c>
      <c r="AB1486" s="16">
        <f>IF(DATOS!J1450=X$39,DATOS!C1450,"")</f>
        <v>0</v>
      </c>
    </row>
    <row r="1487" spans="26:28">
      <c r="Z1487">
        <f t="shared" si="27"/>
        <v>1</v>
      </c>
      <c r="AA1487">
        <f>IF(AB1487="",0,IFERROR(IF(VLOOKUP(AB1487,AB$38:AB1486,1,0)&gt;0,0,0),1))</f>
        <v>0</v>
      </c>
      <c r="AB1487" s="16">
        <f>IF(DATOS!J1451=X$39,DATOS!C1451,"")</f>
        <v>0</v>
      </c>
    </row>
    <row r="1488" spans="26:28">
      <c r="Z1488">
        <f t="shared" si="27"/>
        <v>1</v>
      </c>
      <c r="AA1488">
        <f>IF(AB1488="",0,IFERROR(IF(VLOOKUP(AB1488,AB$38:AB1487,1,0)&gt;0,0,0),1))</f>
        <v>0</v>
      </c>
      <c r="AB1488" s="16">
        <f>IF(DATOS!J1452=X$39,DATOS!C1452,"")</f>
        <v>0</v>
      </c>
    </row>
    <row r="1489" spans="26:28">
      <c r="Z1489">
        <f t="shared" si="27"/>
        <v>1</v>
      </c>
      <c r="AA1489">
        <f>IF(AB1489="",0,IFERROR(IF(VLOOKUP(AB1489,AB$38:AB1488,1,0)&gt;0,0,0),1))</f>
        <v>0</v>
      </c>
      <c r="AB1489" s="16">
        <f>IF(DATOS!J1453=X$39,DATOS!C1453,"")</f>
        <v>0</v>
      </c>
    </row>
    <row r="1490" spans="26:28">
      <c r="Z1490">
        <f t="shared" si="27"/>
        <v>1</v>
      </c>
      <c r="AA1490">
        <f>IF(AB1490="",0,IFERROR(IF(VLOOKUP(AB1490,AB$38:AB1489,1,0)&gt;0,0,0),1))</f>
        <v>0</v>
      </c>
      <c r="AB1490" s="16">
        <f>IF(DATOS!J1454=X$39,DATOS!C1454,"")</f>
        <v>0</v>
      </c>
    </row>
    <row r="1491" spans="26:28">
      <c r="Z1491">
        <f t="shared" si="27"/>
        <v>1</v>
      </c>
      <c r="AA1491">
        <f>IF(AB1491="",0,IFERROR(IF(VLOOKUP(AB1491,AB$38:AB1490,1,0)&gt;0,0,0),1))</f>
        <v>0</v>
      </c>
      <c r="AB1491" s="16">
        <f>IF(DATOS!J1455=X$39,DATOS!C1455,"")</f>
        <v>0</v>
      </c>
    </row>
    <row r="1492" spans="26:28">
      <c r="Z1492">
        <f t="shared" si="27"/>
        <v>1</v>
      </c>
      <c r="AA1492">
        <f>IF(AB1492="",0,IFERROR(IF(VLOOKUP(AB1492,AB$38:AB1491,1,0)&gt;0,0,0),1))</f>
        <v>0</v>
      </c>
      <c r="AB1492" s="16">
        <f>IF(DATOS!J1456=X$39,DATOS!C1456,"")</f>
        <v>0</v>
      </c>
    </row>
    <row r="1493" spans="26:28">
      <c r="Z1493">
        <f t="shared" si="27"/>
        <v>1</v>
      </c>
      <c r="AA1493">
        <f>IF(AB1493="",0,IFERROR(IF(VLOOKUP(AB1493,AB$38:AB1492,1,0)&gt;0,0,0),1))</f>
        <v>0</v>
      </c>
      <c r="AB1493" s="16">
        <f>IF(DATOS!J1457=X$39,DATOS!C1457,"")</f>
        <v>0</v>
      </c>
    </row>
    <row r="1494" spans="26:28">
      <c r="Z1494">
        <f t="shared" si="27"/>
        <v>1</v>
      </c>
      <c r="AA1494">
        <f>IF(AB1494="",0,IFERROR(IF(VLOOKUP(AB1494,AB$38:AB1493,1,0)&gt;0,0,0),1))</f>
        <v>0</v>
      </c>
      <c r="AB1494" s="16">
        <f>IF(DATOS!J1458=X$39,DATOS!C1458,"")</f>
        <v>0</v>
      </c>
    </row>
    <row r="1495" spans="26:28">
      <c r="Z1495">
        <f t="shared" si="27"/>
        <v>1</v>
      </c>
      <c r="AA1495">
        <f>IF(AB1495="",0,IFERROR(IF(VLOOKUP(AB1495,AB$38:AB1494,1,0)&gt;0,0,0),1))</f>
        <v>0</v>
      </c>
      <c r="AB1495" s="16">
        <f>IF(DATOS!J1459=X$39,DATOS!C1459,"")</f>
        <v>0</v>
      </c>
    </row>
    <row r="1496" spans="26:28">
      <c r="Z1496">
        <f t="shared" si="27"/>
        <v>1</v>
      </c>
      <c r="AA1496">
        <f>IF(AB1496="",0,IFERROR(IF(VLOOKUP(AB1496,AB$38:AB1495,1,0)&gt;0,0,0),1))</f>
        <v>0</v>
      </c>
      <c r="AB1496" s="16">
        <f>IF(DATOS!J1460=X$39,DATOS!C1460,"")</f>
        <v>0</v>
      </c>
    </row>
    <row r="1497" spans="26:28">
      <c r="Z1497">
        <f t="shared" si="27"/>
        <v>1</v>
      </c>
      <c r="AA1497">
        <f>IF(AB1497="",0,IFERROR(IF(VLOOKUP(AB1497,AB$38:AB1496,1,0)&gt;0,0,0),1))</f>
        <v>0</v>
      </c>
      <c r="AB1497" s="16">
        <f>IF(DATOS!J1461=X$39,DATOS!C1461,"")</f>
        <v>0</v>
      </c>
    </row>
    <row r="1498" spans="26:28">
      <c r="Z1498">
        <f t="shared" si="27"/>
        <v>1</v>
      </c>
      <c r="AA1498">
        <f>IF(AB1498="",0,IFERROR(IF(VLOOKUP(AB1498,AB$38:AB1497,1,0)&gt;0,0,0),1))</f>
        <v>0</v>
      </c>
      <c r="AB1498" s="16">
        <f>IF(DATOS!J1462=X$39,DATOS!C1462,"")</f>
        <v>0</v>
      </c>
    </row>
    <row r="1499" spans="26:28">
      <c r="Z1499">
        <f t="shared" si="27"/>
        <v>1</v>
      </c>
      <c r="AA1499">
        <f>IF(AB1499="",0,IFERROR(IF(VLOOKUP(AB1499,AB$38:AB1498,1,0)&gt;0,0,0),1))</f>
        <v>0</v>
      </c>
      <c r="AB1499" s="16">
        <f>IF(DATOS!J1463=X$39,DATOS!C1463,"")</f>
        <v>0</v>
      </c>
    </row>
    <row r="1500" spans="26:28">
      <c r="Z1500">
        <f t="shared" si="27"/>
        <v>1</v>
      </c>
      <c r="AA1500">
        <f>IF(AB1500="",0,IFERROR(IF(VLOOKUP(AB1500,AB$38:AB1499,1,0)&gt;0,0,0),1))</f>
        <v>0</v>
      </c>
      <c r="AB1500" s="16">
        <f>IF(DATOS!J1464=X$39,DATOS!C1464,"")</f>
        <v>0</v>
      </c>
    </row>
    <row r="1501" spans="26:28">
      <c r="Z1501">
        <f t="shared" si="27"/>
        <v>1</v>
      </c>
      <c r="AA1501">
        <f>IF(AB1501="",0,IFERROR(IF(VLOOKUP(AB1501,AB$38:AB1500,1,0)&gt;0,0,0),1))</f>
        <v>0</v>
      </c>
      <c r="AB1501" s="16">
        <f>IF(DATOS!J1465=X$39,DATOS!C1465,"")</f>
        <v>0</v>
      </c>
    </row>
    <row r="1502" spans="26:28">
      <c r="Z1502">
        <f t="shared" si="27"/>
        <v>1</v>
      </c>
      <c r="AA1502">
        <f>IF(AB1502="",0,IFERROR(IF(VLOOKUP(AB1502,AB$38:AB1501,1,0)&gt;0,0,0),1))</f>
        <v>0</v>
      </c>
      <c r="AB1502" s="16">
        <f>IF(DATOS!J1466=X$39,DATOS!C1466,"")</f>
        <v>0</v>
      </c>
    </row>
    <row r="1503" spans="26:28">
      <c r="Z1503">
        <f t="shared" si="27"/>
        <v>1</v>
      </c>
      <c r="AA1503">
        <f>IF(AB1503="",0,IFERROR(IF(VLOOKUP(AB1503,AB$38:AB1502,1,0)&gt;0,0,0),1))</f>
        <v>0</v>
      </c>
      <c r="AB1503" s="16">
        <f>IF(DATOS!J1467=X$39,DATOS!C1467,"")</f>
        <v>0</v>
      </c>
    </row>
    <row r="1504" spans="26:28">
      <c r="Z1504">
        <f t="shared" si="27"/>
        <v>1</v>
      </c>
      <c r="AA1504">
        <f>IF(AB1504="",0,IFERROR(IF(VLOOKUP(AB1504,AB$38:AB1503,1,0)&gt;0,0,0),1))</f>
        <v>0</v>
      </c>
      <c r="AB1504" s="16">
        <f>IF(DATOS!J1468=X$39,DATOS!C1468,"")</f>
        <v>0</v>
      </c>
    </row>
    <row r="1505" spans="26:28">
      <c r="Z1505">
        <f t="shared" si="27"/>
        <v>1</v>
      </c>
      <c r="AA1505">
        <f>IF(AB1505="",0,IFERROR(IF(VLOOKUP(AB1505,AB$38:AB1504,1,0)&gt;0,0,0),1))</f>
        <v>0</v>
      </c>
      <c r="AB1505" s="16">
        <f>IF(DATOS!J1469=X$39,DATOS!C1469,"")</f>
        <v>0</v>
      </c>
    </row>
    <row r="1506" spans="26:28">
      <c r="Z1506">
        <f t="shared" si="27"/>
        <v>1</v>
      </c>
      <c r="AA1506">
        <f>IF(AB1506="",0,IFERROR(IF(VLOOKUP(AB1506,AB$38:AB1505,1,0)&gt;0,0,0),1))</f>
        <v>0</v>
      </c>
      <c r="AB1506" s="16">
        <f>IF(DATOS!J1470=X$39,DATOS!C1470,"")</f>
        <v>0</v>
      </c>
    </row>
    <row r="1507" spans="26:28">
      <c r="Z1507">
        <f t="shared" si="27"/>
        <v>1</v>
      </c>
      <c r="AA1507">
        <f>IF(AB1507="",0,IFERROR(IF(VLOOKUP(AB1507,AB$38:AB1506,1,0)&gt;0,0,0),1))</f>
        <v>0</v>
      </c>
      <c r="AB1507" s="16">
        <f>IF(DATOS!J1471=X$39,DATOS!C1471,"")</f>
        <v>0</v>
      </c>
    </row>
    <row r="1508" spans="26:28">
      <c r="Z1508">
        <f t="shared" si="27"/>
        <v>1</v>
      </c>
      <c r="AA1508">
        <f>IF(AB1508="",0,IFERROR(IF(VLOOKUP(AB1508,AB$38:AB1507,1,0)&gt;0,0,0),1))</f>
        <v>0</v>
      </c>
      <c r="AB1508" s="16">
        <f>IF(DATOS!J1472=X$39,DATOS!C1472,"")</f>
        <v>0</v>
      </c>
    </row>
    <row r="1509" spans="26:28">
      <c r="Z1509">
        <f t="shared" si="27"/>
        <v>1</v>
      </c>
      <c r="AA1509">
        <f>IF(AB1509="",0,IFERROR(IF(VLOOKUP(AB1509,AB$38:AB1508,1,0)&gt;0,0,0),1))</f>
        <v>0</v>
      </c>
      <c r="AB1509" s="16">
        <f>IF(DATOS!J1473=X$39,DATOS!C1473,"")</f>
        <v>0</v>
      </c>
    </row>
    <row r="1510" spans="26:28">
      <c r="Z1510">
        <f t="shared" ref="Z1510:Z1573" si="28">Z1509+AA1510</f>
        <v>1</v>
      </c>
      <c r="AA1510">
        <f>IF(AB1510="",0,IFERROR(IF(VLOOKUP(AB1510,AB$38:AB1509,1,0)&gt;0,0,0),1))</f>
        <v>0</v>
      </c>
      <c r="AB1510" s="16">
        <f>IF(DATOS!J1474=X$39,DATOS!C1474,"")</f>
        <v>0</v>
      </c>
    </row>
    <row r="1511" spans="26:28">
      <c r="Z1511">
        <f t="shared" si="28"/>
        <v>1</v>
      </c>
      <c r="AA1511">
        <f>IF(AB1511="",0,IFERROR(IF(VLOOKUP(AB1511,AB$38:AB1510,1,0)&gt;0,0,0),1))</f>
        <v>0</v>
      </c>
      <c r="AB1511" s="16">
        <f>IF(DATOS!J1475=X$39,DATOS!C1475,"")</f>
        <v>0</v>
      </c>
    </row>
    <row r="1512" spans="26:28">
      <c r="Z1512">
        <f t="shared" si="28"/>
        <v>1</v>
      </c>
      <c r="AA1512">
        <f>IF(AB1512="",0,IFERROR(IF(VLOOKUP(AB1512,AB$38:AB1511,1,0)&gt;0,0,0),1))</f>
        <v>0</v>
      </c>
      <c r="AB1512" s="16">
        <f>IF(DATOS!J1476=X$39,DATOS!C1476,"")</f>
        <v>0</v>
      </c>
    </row>
    <row r="1513" spans="26:28">
      <c r="Z1513">
        <f t="shared" si="28"/>
        <v>1</v>
      </c>
      <c r="AA1513">
        <f>IF(AB1513="",0,IFERROR(IF(VLOOKUP(AB1513,AB$38:AB1512,1,0)&gt;0,0,0),1))</f>
        <v>0</v>
      </c>
      <c r="AB1513" s="16">
        <f>IF(DATOS!J1477=X$39,DATOS!C1477,"")</f>
        <v>0</v>
      </c>
    </row>
    <row r="1514" spans="26:28">
      <c r="Z1514">
        <f t="shared" si="28"/>
        <v>1</v>
      </c>
      <c r="AA1514">
        <f>IF(AB1514="",0,IFERROR(IF(VLOOKUP(AB1514,AB$38:AB1513,1,0)&gt;0,0,0),1))</f>
        <v>0</v>
      </c>
      <c r="AB1514" s="16">
        <f>IF(DATOS!J1478=X$39,DATOS!C1478,"")</f>
        <v>0</v>
      </c>
    </row>
    <row r="1515" spans="26:28">
      <c r="Z1515">
        <f t="shared" si="28"/>
        <v>1</v>
      </c>
      <c r="AA1515">
        <f>IF(AB1515="",0,IFERROR(IF(VLOOKUP(AB1515,AB$38:AB1514,1,0)&gt;0,0,0),1))</f>
        <v>0</v>
      </c>
      <c r="AB1515" s="16">
        <f>IF(DATOS!J1479=X$39,DATOS!C1479,"")</f>
        <v>0</v>
      </c>
    </row>
    <row r="1516" spans="26:28">
      <c r="Z1516">
        <f t="shared" si="28"/>
        <v>1</v>
      </c>
      <c r="AA1516">
        <f>IF(AB1516="",0,IFERROR(IF(VLOOKUP(AB1516,AB$38:AB1515,1,0)&gt;0,0,0),1))</f>
        <v>0</v>
      </c>
      <c r="AB1516" s="16">
        <f>IF(DATOS!J1480=X$39,DATOS!C1480,"")</f>
        <v>0</v>
      </c>
    </row>
    <row r="1517" spans="26:28">
      <c r="Z1517">
        <f t="shared" si="28"/>
        <v>1</v>
      </c>
      <c r="AA1517">
        <f>IF(AB1517="",0,IFERROR(IF(VLOOKUP(AB1517,AB$38:AB1516,1,0)&gt;0,0,0),1))</f>
        <v>0</v>
      </c>
      <c r="AB1517" s="16">
        <f>IF(DATOS!J1481=X$39,DATOS!C1481,"")</f>
        <v>0</v>
      </c>
    </row>
    <row r="1518" spans="26:28">
      <c r="Z1518">
        <f t="shared" si="28"/>
        <v>1</v>
      </c>
      <c r="AA1518">
        <f>IF(AB1518="",0,IFERROR(IF(VLOOKUP(AB1518,AB$38:AB1517,1,0)&gt;0,0,0),1))</f>
        <v>0</v>
      </c>
      <c r="AB1518" s="16">
        <f>IF(DATOS!J1482=X$39,DATOS!C1482,"")</f>
        <v>0</v>
      </c>
    </row>
    <row r="1519" spans="26:28">
      <c r="Z1519">
        <f t="shared" si="28"/>
        <v>1</v>
      </c>
      <c r="AA1519">
        <f>IF(AB1519="",0,IFERROR(IF(VLOOKUP(AB1519,AB$38:AB1518,1,0)&gt;0,0,0),1))</f>
        <v>0</v>
      </c>
      <c r="AB1519" s="16">
        <f>IF(DATOS!J1483=X$39,DATOS!C1483,"")</f>
        <v>0</v>
      </c>
    </row>
    <row r="1520" spans="26:28">
      <c r="Z1520">
        <f t="shared" si="28"/>
        <v>1</v>
      </c>
      <c r="AA1520">
        <f>IF(AB1520="",0,IFERROR(IF(VLOOKUP(AB1520,AB$38:AB1519,1,0)&gt;0,0,0),1))</f>
        <v>0</v>
      </c>
      <c r="AB1520" s="16">
        <f>IF(DATOS!J1484=X$39,DATOS!C1484,"")</f>
        <v>0</v>
      </c>
    </row>
    <row r="1521" spans="26:28">
      <c r="Z1521">
        <f t="shared" si="28"/>
        <v>1</v>
      </c>
      <c r="AA1521">
        <f>IF(AB1521="",0,IFERROR(IF(VLOOKUP(AB1521,AB$38:AB1520,1,0)&gt;0,0,0),1))</f>
        <v>0</v>
      </c>
      <c r="AB1521" s="16">
        <f>IF(DATOS!J1485=X$39,DATOS!C1485,"")</f>
        <v>0</v>
      </c>
    </row>
    <row r="1522" spans="26:28">
      <c r="Z1522">
        <f t="shared" si="28"/>
        <v>1</v>
      </c>
      <c r="AA1522">
        <f>IF(AB1522="",0,IFERROR(IF(VLOOKUP(AB1522,AB$38:AB1521,1,0)&gt;0,0,0),1))</f>
        <v>0</v>
      </c>
      <c r="AB1522" s="16">
        <f>IF(DATOS!J1486=X$39,DATOS!C1486,"")</f>
        <v>0</v>
      </c>
    </row>
    <row r="1523" spans="26:28">
      <c r="Z1523">
        <f t="shared" si="28"/>
        <v>1</v>
      </c>
      <c r="AA1523">
        <f>IF(AB1523="",0,IFERROR(IF(VLOOKUP(AB1523,AB$38:AB1522,1,0)&gt;0,0,0),1))</f>
        <v>0</v>
      </c>
      <c r="AB1523" s="16">
        <f>IF(DATOS!J1487=X$39,DATOS!C1487,"")</f>
        <v>0</v>
      </c>
    </row>
    <row r="1524" spans="26:28">
      <c r="Z1524">
        <f t="shared" si="28"/>
        <v>1</v>
      </c>
      <c r="AA1524">
        <f>IF(AB1524="",0,IFERROR(IF(VLOOKUP(AB1524,AB$38:AB1523,1,0)&gt;0,0,0),1))</f>
        <v>0</v>
      </c>
      <c r="AB1524" s="16">
        <f>IF(DATOS!J1488=X$39,DATOS!C1488,"")</f>
        <v>0</v>
      </c>
    </row>
    <row r="1525" spans="26:28">
      <c r="Z1525">
        <f t="shared" si="28"/>
        <v>1</v>
      </c>
      <c r="AA1525">
        <f>IF(AB1525="",0,IFERROR(IF(VLOOKUP(AB1525,AB$38:AB1524,1,0)&gt;0,0,0),1))</f>
        <v>0</v>
      </c>
      <c r="AB1525" s="16">
        <f>IF(DATOS!J1489=X$39,DATOS!C1489,"")</f>
        <v>0</v>
      </c>
    </row>
    <row r="1526" spans="26:28">
      <c r="Z1526">
        <f t="shared" si="28"/>
        <v>1</v>
      </c>
      <c r="AA1526">
        <f>IF(AB1526="",0,IFERROR(IF(VLOOKUP(AB1526,AB$38:AB1525,1,0)&gt;0,0,0),1))</f>
        <v>0</v>
      </c>
      <c r="AB1526" s="16">
        <f>IF(DATOS!J1490=X$39,DATOS!C1490,"")</f>
        <v>0</v>
      </c>
    </row>
    <row r="1527" spans="26:28">
      <c r="Z1527">
        <f t="shared" si="28"/>
        <v>1</v>
      </c>
      <c r="AA1527">
        <f>IF(AB1527="",0,IFERROR(IF(VLOOKUP(AB1527,AB$38:AB1526,1,0)&gt;0,0,0),1))</f>
        <v>0</v>
      </c>
      <c r="AB1527" s="16">
        <f>IF(DATOS!J1491=X$39,DATOS!C1491,"")</f>
        <v>0</v>
      </c>
    </row>
    <row r="1528" spans="26:28">
      <c r="Z1528">
        <f t="shared" si="28"/>
        <v>1</v>
      </c>
      <c r="AA1528">
        <f>IF(AB1528="",0,IFERROR(IF(VLOOKUP(AB1528,AB$38:AB1527,1,0)&gt;0,0,0),1))</f>
        <v>0</v>
      </c>
      <c r="AB1528" s="16">
        <f>IF(DATOS!J1492=X$39,DATOS!C1492,"")</f>
        <v>0</v>
      </c>
    </row>
    <row r="1529" spans="26:28">
      <c r="Z1529">
        <f t="shared" si="28"/>
        <v>1</v>
      </c>
      <c r="AA1529">
        <f>IF(AB1529="",0,IFERROR(IF(VLOOKUP(AB1529,AB$38:AB1528,1,0)&gt;0,0,0),1))</f>
        <v>0</v>
      </c>
      <c r="AB1529" s="16">
        <f>IF(DATOS!J1493=X$39,DATOS!C1493,"")</f>
        <v>0</v>
      </c>
    </row>
    <row r="1530" spans="26:28">
      <c r="Z1530">
        <f t="shared" si="28"/>
        <v>1</v>
      </c>
      <c r="AA1530">
        <f>IF(AB1530="",0,IFERROR(IF(VLOOKUP(AB1530,AB$38:AB1529,1,0)&gt;0,0,0),1))</f>
        <v>0</v>
      </c>
      <c r="AB1530" s="16">
        <f>IF(DATOS!J1494=X$39,DATOS!C1494,"")</f>
        <v>0</v>
      </c>
    </row>
    <row r="1531" spans="26:28">
      <c r="Z1531">
        <f t="shared" si="28"/>
        <v>1</v>
      </c>
      <c r="AA1531">
        <f>IF(AB1531="",0,IFERROR(IF(VLOOKUP(AB1531,AB$38:AB1530,1,0)&gt;0,0,0),1))</f>
        <v>0</v>
      </c>
      <c r="AB1531" s="16">
        <f>IF(DATOS!J1495=X$39,DATOS!C1495,"")</f>
        <v>0</v>
      </c>
    </row>
    <row r="1532" spans="26:28">
      <c r="Z1532">
        <f t="shared" si="28"/>
        <v>1</v>
      </c>
      <c r="AA1532">
        <f>IF(AB1532="",0,IFERROR(IF(VLOOKUP(AB1532,AB$38:AB1531,1,0)&gt;0,0,0),1))</f>
        <v>0</v>
      </c>
      <c r="AB1532" s="16">
        <f>IF(DATOS!J1496=X$39,DATOS!C1496,"")</f>
        <v>0</v>
      </c>
    </row>
    <row r="1533" spans="26:28">
      <c r="Z1533">
        <f t="shared" si="28"/>
        <v>1</v>
      </c>
      <c r="AA1533">
        <f>IF(AB1533="",0,IFERROR(IF(VLOOKUP(AB1533,AB$38:AB1532,1,0)&gt;0,0,0),1))</f>
        <v>0</v>
      </c>
      <c r="AB1533" s="16">
        <f>IF(DATOS!J1497=X$39,DATOS!C1497,"")</f>
        <v>0</v>
      </c>
    </row>
    <row r="1534" spans="26:28">
      <c r="Z1534">
        <f t="shared" si="28"/>
        <v>1</v>
      </c>
      <c r="AA1534">
        <f>IF(AB1534="",0,IFERROR(IF(VLOOKUP(AB1534,AB$38:AB1533,1,0)&gt;0,0,0),1))</f>
        <v>0</v>
      </c>
      <c r="AB1534" s="16">
        <f>IF(DATOS!J1498=X$39,DATOS!C1498,"")</f>
        <v>0</v>
      </c>
    </row>
    <row r="1535" spans="26:28">
      <c r="Z1535">
        <f t="shared" si="28"/>
        <v>1</v>
      </c>
      <c r="AA1535">
        <f>IF(AB1535="",0,IFERROR(IF(VLOOKUP(AB1535,AB$38:AB1534,1,0)&gt;0,0,0),1))</f>
        <v>0</v>
      </c>
      <c r="AB1535" s="16">
        <f>IF(DATOS!J1499=X$39,DATOS!C1499,"")</f>
        <v>0</v>
      </c>
    </row>
    <row r="1536" spans="26:28">
      <c r="Z1536">
        <f t="shared" si="28"/>
        <v>1</v>
      </c>
      <c r="AA1536">
        <f>IF(AB1536="",0,IFERROR(IF(VLOOKUP(AB1536,AB$38:AB1535,1,0)&gt;0,0,0),1))</f>
        <v>0</v>
      </c>
      <c r="AB1536" s="16">
        <f>IF(DATOS!J1500=X$39,DATOS!C1500,"")</f>
        <v>0</v>
      </c>
    </row>
    <row r="1537" spans="26:28">
      <c r="Z1537">
        <f t="shared" si="28"/>
        <v>1</v>
      </c>
      <c r="AA1537">
        <f>IF(AB1537="",0,IFERROR(IF(VLOOKUP(AB1537,AB$38:AB1536,1,0)&gt;0,0,0),1))</f>
        <v>0</v>
      </c>
      <c r="AB1537" s="16">
        <f>IF(DATOS!J1501=X$39,DATOS!C1501,"")</f>
        <v>0</v>
      </c>
    </row>
    <row r="1538" spans="26:28">
      <c r="Z1538">
        <f t="shared" si="28"/>
        <v>1</v>
      </c>
      <c r="AA1538">
        <f>IF(AB1538="",0,IFERROR(IF(VLOOKUP(AB1538,AB$38:AB1537,1,0)&gt;0,0,0),1))</f>
        <v>0</v>
      </c>
      <c r="AB1538" s="16">
        <f>IF(DATOS!J1502=X$39,DATOS!C1502,"")</f>
        <v>0</v>
      </c>
    </row>
    <row r="1539" spans="26:28">
      <c r="Z1539">
        <f t="shared" si="28"/>
        <v>1</v>
      </c>
      <c r="AA1539">
        <f>IF(AB1539="",0,IFERROR(IF(VLOOKUP(AB1539,AB$38:AB1538,1,0)&gt;0,0,0),1))</f>
        <v>0</v>
      </c>
      <c r="AB1539" s="16">
        <f>IF(DATOS!J1503=X$39,DATOS!C1503,"")</f>
        <v>0</v>
      </c>
    </row>
    <row r="1540" spans="26:28">
      <c r="Z1540">
        <f t="shared" si="28"/>
        <v>1</v>
      </c>
      <c r="AA1540">
        <f>IF(AB1540="",0,IFERROR(IF(VLOOKUP(AB1540,AB$38:AB1539,1,0)&gt;0,0,0),1))</f>
        <v>0</v>
      </c>
      <c r="AB1540" s="16">
        <f>IF(DATOS!J1504=X$39,DATOS!C1504,"")</f>
        <v>0</v>
      </c>
    </row>
    <row r="1541" spans="26:28">
      <c r="Z1541">
        <f t="shared" si="28"/>
        <v>1</v>
      </c>
      <c r="AA1541">
        <f>IF(AB1541="",0,IFERROR(IF(VLOOKUP(AB1541,AB$38:AB1540,1,0)&gt;0,0,0),1))</f>
        <v>0</v>
      </c>
      <c r="AB1541" s="16">
        <f>IF(DATOS!J1505=X$39,DATOS!C1505,"")</f>
        <v>0</v>
      </c>
    </row>
    <row r="1542" spans="26:28">
      <c r="Z1542">
        <f t="shared" si="28"/>
        <v>1</v>
      </c>
      <c r="AA1542">
        <f>IF(AB1542="",0,IFERROR(IF(VLOOKUP(AB1542,AB$38:AB1541,1,0)&gt;0,0,0),1))</f>
        <v>0</v>
      </c>
      <c r="AB1542" s="16">
        <f>IF(DATOS!J1506=X$39,DATOS!C1506,"")</f>
        <v>0</v>
      </c>
    </row>
    <row r="1543" spans="26:28">
      <c r="Z1543">
        <f t="shared" si="28"/>
        <v>1</v>
      </c>
      <c r="AA1543">
        <f>IF(AB1543="",0,IFERROR(IF(VLOOKUP(AB1543,AB$38:AB1542,1,0)&gt;0,0,0),1))</f>
        <v>0</v>
      </c>
      <c r="AB1543" s="16">
        <f>IF(DATOS!J1507=X$39,DATOS!C1507,"")</f>
        <v>0</v>
      </c>
    </row>
    <row r="1544" spans="26:28">
      <c r="Z1544">
        <f t="shared" si="28"/>
        <v>1</v>
      </c>
      <c r="AA1544">
        <f>IF(AB1544="",0,IFERROR(IF(VLOOKUP(AB1544,AB$38:AB1543,1,0)&gt;0,0,0),1))</f>
        <v>0</v>
      </c>
      <c r="AB1544" s="16">
        <f>IF(DATOS!J1508=X$39,DATOS!C1508,"")</f>
        <v>0</v>
      </c>
    </row>
    <row r="1545" spans="26:28">
      <c r="Z1545">
        <f t="shared" si="28"/>
        <v>1</v>
      </c>
      <c r="AA1545">
        <f>IF(AB1545="",0,IFERROR(IF(VLOOKUP(AB1545,AB$38:AB1544,1,0)&gt;0,0,0),1))</f>
        <v>0</v>
      </c>
      <c r="AB1545" s="16">
        <f>IF(DATOS!J1509=X$39,DATOS!C1509,"")</f>
        <v>0</v>
      </c>
    </row>
    <row r="1546" spans="26:28">
      <c r="Z1546">
        <f t="shared" si="28"/>
        <v>1</v>
      </c>
      <c r="AA1546">
        <f>IF(AB1546="",0,IFERROR(IF(VLOOKUP(AB1546,AB$38:AB1545,1,0)&gt;0,0,0),1))</f>
        <v>0</v>
      </c>
      <c r="AB1546" s="16">
        <f>IF(DATOS!J1510=X$39,DATOS!C1510,"")</f>
        <v>0</v>
      </c>
    </row>
    <row r="1547" spans="26:28">
      <c r="Z1547">
        <f t="shared" si="28"/>
        <v>1</v>
      </c>
      <c r="AA1547">
        <f>IF(AB1547="",0,IFERROR(IF(VLOOKUP(AB1547,AB$38:AB1546,1,0)&gt;0,0,0),1))</f>
        <v>0</v>
      </c>
      <c r="AB1547" s="16">
        <f>IF(DATOS!J1511=X$39,DATOS!C1511,"")</f>
        <v>0</v>
      </c>
    </row>
    <row r="1548" spans="26:28">
      <c r="Z1548">
        <f t="shared" si="28"/>
        <v>1</v>
      </c>
      <c r="AA1548">
        <f>IF(AB1548="",0,IFERROR(IF(VLOOKUP(AB1548,AB$38:AB1547,1,0)&gt;0,0,0),1))</f>
        <v>0</v>
      </c>
      <c r="AB1548" s="16">
        <f>IF(DATOS!J1512=X$39,DATOS!C1512,"")</f>
        <v>0</v>
      </c>
    </row>
    <row r="1549" spans="26:28">
      <c r="Z1549">
        <f t="shared" si="28"/>
        <v>1</v>
      </c>
      <c r="AA1549">
        <f>IF(AB1549="",0,IFERROR(IF(VLOOKUP(AB1549,AB$38:AB1548,1,0)&gt;0,0,0),1))</f>
        <v>0</v>
      </c>
      <c r="AB1549" s="16">
        <f>IF(DATOS!J1513=X$39,DATOS!C1513,"")</f>
        <v>0</v>
      </c>
    </row>
    <row r="1550" spans="26:28">
      <c r="Z1550">
        <f t="shared" si="28"/>
        <v>1</v>
      </c>
      <c r="AA1550">
        <f>IF(AB1550="",0,IFERROR(IF(VLOOKUP(AB1550,AB$38:AB1549,1,0)&gt;0,0,0),1))</f>
        <v>0</v>
      </c>
      <c r="AB1550" s="16">
        <f>IF(DATOS!J1514=X$39,DATOS!C1514,"")</f>
        <v>0</v>
      </c>
    </row>
    <row r="1551" spans="26:28">
      <c r="Z1551">
        <f t="shared" si="28"/>
        <v>1</v>
      </c>
      <c r="AA1551">
        <f>IF(AB1551="",0,IFERROR(IF(VLOOKUP(AB1551,AB$38:AB1550,1,0)&gt;0,0,0),1))</f>
        <v>0</v>
      </c>
      <c r="AB1551" s="16">
        <f>IF(DATOS!J1515=X$39,DATOS!C1515,"")</f>
        <v>0</v>
      </c>
    </row>
    <row r="1552" spans="26:28">
      <c r="Z1552">
        <f t="shared" si="28"/>
        <v>1</v>
      </c>
      <c r="AA1552">
        <f>IF(AB1552="",0,IFERROR(IF(VLOOKUP(AB1552,AB$38:AB1551,1,0)&gt;0,0,0),1))</f>
        <v>0</v>
      </c>
      <c r="AB1552" s="16">
        <f>IF(DATOS!J1516=X$39,DATOS!C1516,"")</f>
        <v>0</v>
      </c>
    </row>
    <row r="1553" spans="26:28">
      <c r="Z1553">
        <f t="shared" si="28"/>
        <v>1</v>
      </c>
      <c r="AA1553">
        <f>IF(AB1553="",0,IFERROR(IF(VLOOKUP(AB1553,AB$38:AB1552,1,0)&gt;0,0,0),1))</f>
        <v>0</v>
      </c>
      <c r="AB1553" s="16">
        <f>IF(DATOS!J1517=X$39,DATOS!C1517,"")</f>
        <v>0</v>
      </c>
    </row>
    <row r="1554" spans="26:28">
      <c r="Z1554">
        <f t="shared" si="28"/>
        <v>1</v>
      </c>
      <c r="AA1554">
        <f>IF(AB1554="",0,IFERROR(IF(VLOOKUP(AB1554,AB$38:AB1553,1,0)&gt;0,0,0),1))</f>
        <v>0</v>
      </c>
      <c r="AB1554" s="16">
        <f>IF(DATOS!J1518=X$39,DATOS!C1518,"")</f>
        <v>0</v>
      </c>
    </row>
    <row r="1555" spans="26:28">
      <c r="Z1555">
        <f t="shared" si="28"/>
        <v>1</v>
      </c>
      <c r="AA1555">
        <f>IF(AB1555="",0,IFERROR(IF(VLOOKUP(AB1555,AB$38:AB1554,1,0)&gt;0,0,0),1))</f>
        <v>0</v>
      </c>
      <c r="AB1555" s="16">
        <f>IF(DATOS!J1519=X$39,DATOS!C1519,"")</f>
        <v>0</v>
      </c>
    </row>
    <row r="1556" spans="26:28">
      <c r="Z1556">
        <f t="shared" si="28"/>
        <v>1</v>
      </c>
      <c r="AA1556">
        <f>IF(AB1556="",0,IFERROR(IF(VLOOKUP(AB1556,AB$38:AB1555,1,0)&gt;0,0,0),1))</f>
        <v>0</v>
      </c>
      <c r="AB1556" s="16">
        <f>IF(DATOS!J1520=X$39,DATOS!C1520,"")</f>
        <v>0</v>
      </c>
    </row>
    <row r="1557" spans="26:28">
      <c r="Z1557">
        <f t="shared" si="28"/>
        <v>1</v>
      </c>
      <c r="AA1557">
        <f>IF(AB1557="",0,IFERROR(IF(VLOOKUP(AB1557,AB$38:AB1556,1,0)&gt;0,0,0),1))</f>
        <v>0</v>
      </c>
      <c r="AB1557" s="16">
        <f>IF(DATOS!J1521=X$39,DATOS!C1521,"")</f>
        <v>0</v>
      </c>
    </row>
    <row r="1558" spans="26:28">
      <c r="Z1558">
        <f t="shared" si="28"/>
        <v>1</v>
      </c>
      <c r="AA1558">
        <f>IF(AB1558="",0,IFERROR(IF(VLOOKUP(AB1558,AB$38:AB1557,1,0)&gt;0,0,0),1))</f>
        <v>0</v>
      </c>
      <c r="AB1558" s="16">
        <f>IF(DATOS!J1522=X$39,DATOS!C1522,"")</f>
        <v>0</v>
      </c>
    </row>
    <row r="1559" spans="26:28">
      <c r="Z1559">
        <f t="shared" si="28"/>
        <v>1</v>
      </c>
      <c r="AA1559">
        <f>IF(AB1559="",0,IFERROR(IF(VLOOKUP(AB1559,AB$38:AB1558,1,0)&gt;0,0,0),1))</f>
        <v>0</v>
      </c>
      <c r="AB1559" s="16">
        <f>IF(DATOS!J1523=X$39,DATOS!C1523,"")</f>
        <v>0</v>
      </c>
    </row>
    <row r="1560" spans="26:28">
      <c r="Z1560">
        <f t="shared" si="28"/>
        <v>1</v>
      </c>
      <c r="AA1560">
        <f>IF(AB1560="",0,IFERROR(IF(VLOOKUP(AB1560,AB$38:AB1559,1,0)&gt;0,0,0),1))</f>
        <v>0</v>
      </c>
      <c r="AB1560" s="16">
        <f>IF(DATOS!J1524=X$39,DATOS!C1524,"")</f>
        <v>0</v>
      </c>
    </row>
    <row r="1561" spans="26:28">
      <c r="Z1561">
        <f t="shared" si="28"/>
        <v>1</v>
      </c>
      <c r="AA1561">
        <f>IF(AB1561="",0,IFERROR(IF(VLOOKUP(AB1561,AB$38:AB1560,1,0)&gt;0,0,0),1))</f>
        <v>0</v>
      </c>
      <c r="AB1561" s="16">
        <f>IF(DATOS!J1525=X$39,DATOS!C1525,"")</f>
        <v>0</v>
      </c>
    </row>
    <row r="1562" spans="26:28">
      <c r="Z1562">
        <f t="shared" si="28"/>
        <v>1</v>
      </c>
      <c r="AA1562">
        <f>IF(AB1562="",0,IFERROR(IF(VLOOKUP(AB1562,AB$38:AB1561,1,0)&gt;0,0,0),1))</f>
        <v>0</v>
      </c>
      <c r="AB1562" s="16">
        <f>IF(DATOS!J1526=X$39,DATOS!C1526,"")</f>
        <v>0</v>
      </c>
    </row>
    <row r="1563" spans="26:28">
      <c r="Z1563">
        <f t="shared" si="28"/>
        <v>1</v>
      </c>
      <c r="AA1563">
        <f>IF(AB1563="",0,IFERROR(IF(VLOOKUP(AB1563,AB$38:AB1562,1,0)&gt;0,0,0),1))</f>
        <v>0</v>
      </c>
      <c r="AB1563" s="16">
        <f>IF(DATOS!J1527=X$39,DATOS!C1527,"")</f>
        <v>0</v>
      </c>
    </row>
    <row r="1564" spans="26:28">
      <c r="Z1564">
        <f t="shared" si="28"/>
        <v>1</v>
      </c>
      <c r="AA1564">
        <f>IF(AB1564="",0,IFERROR(IF(VLOOKUP(AB1564,AB$38:AB1563,1,0)&gt;0,0,0),1))</f>
        <v>0</v>
      </c>
      <c r="AB1564" s="16">
        <f>IF(DATOS!J1528=X$39,DATOS!C1528,"")</f>
        <v>0</v>
      </c>
    </row>
    <row r="1565" spans="26:28">
      <c r="Z1565">
        <f t="shared" si="28"/>
        <v>1</v>
      </c>
      <c r="AA1565">
        <f>IF(AB1565="",0,IFERROR(IF(VLOOKUP(AB1565,AB$38:AB1564,1,0)&gt;0,0,0),1))</f>
        <v>0</v>
      </c>
      <c r="AB1565" s="16">
        <f>IF(DATOS!J1529=X$39,DATOS!C1529,"")</f>
        <v>0</v>
      </c>
    </row>
    <row r="1566" spans="26:28">
      <c r="Z1566">
        <f t="shared" si="28"/>
        <v>1</v>
      </c>
      <c r="AA1566">
        <f>IF(AB1566="",0,IFERROR(IF(VLOOKUP(AB1566,AB$38:AB1565,1,0)&gt;0,0,0),1))</f>
        <v>0</v>
      </c>
      <c r="AB1566" s="16">
        <f>IF(DATOS!J1530=X$39,DATOS!C1530,"")</f>
        <v>0</v>
      </c>
    </row>
    <row r="1567" spans="26:28">
      <c r="Z1567">
        <f t="shared" si="28"/>
        <v>1</v>
      </c>
      <c r="AA1567">
        <f>IF(AB1567="",0,IFERROR(IF(VLOOKUP(AB1567,AB$38:AB1566,1,0)&gt;0,0,0),1))</f>
        <v>0</v>
      </c>
      <c r="AB1567" s="16">
        <f>IF(DATOS!J1531=X$39,DATOS!C1531,"")</f>
        <v>0</v>
      </c>
    </row>
    <row r="1568" spans="26:28">
      <c r="Z1568">
        <f t="shared" si="28"/>
        <v>1</v>
      </c>
      <c r="AA1568">
        <f>IF(AB1568="",0,IFERROR(IF(VLOOKUP(AB1568,AB$38:AB1567,1,0)&gt;0,0,0),1))</f>
        <v>0</v>
      </c>
      <c r="AB1568" s="16">
        <f>IF(DATOS!J1532=X$39,DATOS!C1532,"")</f>
        <v>0</v>
      </c>
    </row>
    <row r="1569" spans="26:28">
      <c r="Z1569">
        <f t="shared" si="28"/>
        <v>1</v>
      </c>
      <c r="AA1569">
        <f>IF(AB1569="",0,IFERROR(IF(VLOOKUP(AB1569,AB$38:AB1568,1,0)&gt;0,0,0),1))</f>
        <v>0</v>
      </c>
      <c r="AB1569" s="16">
        <f>IF(DATOS!J1533=X$39,DATOS!C1533,"")</f>
        <v>0</v>
      </c>
    </row>
    <row r="1570" spans="26:28">
      <c r="Z1570">
        <f t="shared" si="28"/>
        <v>1</v>
      </c>
      <c r="AA1570">
        <f>IF(AB1570="",0,IFERROR(IF(VLOOKUP(AB1570,AB$38:AB1569,1,0)&gt;0,0,0),1))</f>
        <v>0</v>
      </c>
      <c r="AB1570" s="16">
        <f>IF(DATOS!J1534=X$39,DATOS!C1534,"")</f>
        <v>0</v>
      </c>
    </row>
    <row r="1571" spans="26:28">
      <c r="Z1571">
        <f t="shared" si="28"/>
        <v>1</v>
      </c>
      <c r="AA1571">
        <f>IF(AB1571="",0,IFERROR(IF(VLOOKUP(AB1571,AB$38:AB1570,1,0)&gt;0,0,0),1))</f>
        <v>0</v>
      </c>
      <c r="AB1571" s="16">
        <f>IF(DATOS!J1535=X$39,DATOS!C1535,"")</f>
        <v>0</v>
      </c>
    </row>
    <row r="1572" spans="26:28">
      <c r="Z1572">
        <f t="shared" si="28"/>
        <v>1</v>
      </c>
      <c r="AA1572">
        <f>IF(AB1572="",0,IFERROR(IF(VLOOKUP(AB1572,AB$38:AB1571,1,0)&gt;0,0,0),1))</f>
        <v>0</v>
      </c>
      <c r="AB1572" s="16">
        <f>IF(DATOS!J1536=X$39,DATOS!C1536,"")</f>
        <v>0</v>
      </c>
    </row>
    <row r="1573" spans="26:28">
      <c r="Z1573">
        <f t="shared" si="28"/>
        <v>1</v>
      </c>
      <c r="AA1573">
        <f>IF(AB1573="",0,IFERROR(IF(VLOOKUP(AB1573,AB$38:AB1572,1,0)&gt;0,0,0),1))</f>
        <v>0</v>
      </c>
      <c r="AB1573" s="16">
        <f>IF(DATOS!J1537=X$39,DATOS!C1537,"")</f>
        <v>0</v>
      </c>
    </row>
    <row r="1574" spans="26:28">
      <c r="Z1574">
        <f t="shared" ref="Z1574:Z1637" si="29">Z1573+AA1574</f>
        <v>1</v>
      </c>
      <c r="AA1574">
        <f>IF(AB1574="",0,IFERROR(IF(VLOOKUP(AB1574,AB$38:AB1573,1,0)&gt;0,0,0),1))</f>
        <v>0</v>
      </c>
      <c r="AB1574" s="16">
        <f>IF(DATOS!J1538=X$39,DATOS!C1538,"")</f>
        <v>0</v>
      </c>
    </row>
    <row r="1575" spans="26:28">
      <c r="Z1575">
        <f t="shared" si="29"/>
        <v>1</v>
      </c>
      <c r="AA1575">
        <f>IF(AB1575="",0,IFERROR(IF(VLOOKUP(AB1575,AB$38:AB1574,1,0)&gt;0,0,0),1))</f>
        <v>0</v>
      </c>
      <c r="AB1575" s="16">
        <f>IF(DATOS!J1539=X$39,DATOS!C1539,"")</f>
        <v>0</v>
      </c>
    </row>
    <row r="1576" spans="26:28">
      <c r="Z1576">
        <f t="shared" si="29"/>
        <v>1</v>
      </c>
      <c r="AA1576">
        <f>IF(AB1576="",0,IFERROR(IF(VLOOKUP(AB1576,AB$38:AB1575,1,0)&gt;0,0,0),1))</f>
        <v>0</v>
      </c>
      <c r="AB1576" s="16">
        <f>IF(DATOS!J1540=X$39,DATOS!C1540,"")</f>
        <v>0</v>
      </c>
    </row>
    <row r="1577" spans="26:28">
      <c r="Z1577">
        <f t="shared" si="29"/>
        <v>1</v>
      </c>
      <c r="AA1577">
        <f>IF(AB1577="",0,IFERROR(IF(VLOOKUP(AB1577,AB$38:AB1576,1,0)&gt;0,0,0),1))</f>
        <v>0</v>
      </c>
      <c r="AB1577" s="16">
        <f>IF(DATOS!J1541=X$39,DATOS!C1541,"")</f>
        <v>0</v>
      </c>
    </row>
    <row r="1578" spans="26:28">
      <c r="Z1578">
        <f t="shared" si="29"/>
        <v>1</v>
      </c>
      <c r="AA1578">
        <f>IF(AB1578="",0,IFERROR(IF(VLOOKUP(AB1578,AB$38:AB1577,1,0)&gt;0,0,0),1))</f>
        <v>0</v>
      </c>
      <c r="AB1578" s="16">
        <f>IF(DATOS!J1542=X$39,DATOS!C1542,"")</f>
        <v>0</v>
      </c>
    </row>
    <row r="1579" spans="26:28">
      <c r="Z1579">
        <f t="shared" si="29"/>
        <v>1</v>
      </c>
      <c r="AA1579">
        <f>IF(AB1579="",0,IFERROR(IF(VLOOKUP(AB1579,AB$38:AB1578,1,0)&gt;0,0,0),1))</f>
        <v>0</v>
      </c>
      <c r="AB1579" s="16">
        <f>IF(DATOS!J1543=X$39,DATOS!C1543,"")</f>
        <v>0</v>
      </c>
    </row>
    <row r="1580" spans="26:28">
      <c r="Z1580">
        <f t="shared" si="29"/>
        <v>1</v>
      </c>
      <c r="AA1580">
        <f>IF(AB1580="",0,IFERROR(IF(VLOOKUP(AB1580,AB$38:AB1579,1,0)&gt;0,0,0),1))</f>
        <v>0</v>
      </c>
      <c r="AB1580" s="16">
        <f>IF(DATOS!J1544=X$39,DATOS!C1544,"")</f>
        <v>0</v>
      </c>
    </row>
    <row r="1581" spans="26:28">
      <c r="Z1581">
        <f t="shared" si="29"/>
        <v>1</v>
      </c>
      <c r="AA1581">
        <f>IF(AB1581="",0,IFERROR(IF(VLOOKUP(AB1581,AB$38:AB1580,1,0)&gt;0,0,0),1))</f>
        <v>0</v>
      </c>
      <c r="AB1581" s="16">
        <f>IF(DATOS!J1545=X$39,DATOS!C1545,"")</f>
        <v>0</v>
      </c>
    </row>
    <row r="1582" spans="26:28">
      <c r="Z1582">
        <f t="shared" si="29"/>
        <v>1</v>
      </c>
      <c r="AA1582">
        <f>IF(AB1582="",0,IFERROR(IF(VLOOKUP(AB1582,AB$38:AB1581,1,0)&gt;0,0,0),1))</f>
        <v>0</v>
      </c>
      <c r="AB1582" s="16">
        <f>IF(DATOS!J1546=X$39,DATOS!C1546,"")</f>
        <v>0</v>
      </c>
    </row>
    <row r="1583" spans="26:28">
      <c r="Z1583">
        <f t="shared" si="29"/>
        <v>1</v>
      </c>
      <c r="AA1583">
        <f>IF(AB1583="",0,IFERROR(IF(VLOOKUP(AB1583,AB$38:AB1582,1,0)&gt;0,0,0),1))</f>
        <v>0</v>
      </c>
      <c r="AB1583" s="16">
        <f>IF(DATOS!J1547=X$39,DATOS!C1547,"")</f>
        <v>0</v>
      </c>
    </row>
    <row r="1584" spans="26:28">
      <c r="Z1584">
        <f t="shared" si="29"/>
        <v>1</v>
      </c>
      <c r="AA1584">
        <f>IF(AB1584="",0,IFERROR(IF(VLOOKUP(AB1584,AB$38:AB1583,1,0)&gt;0,0,0),1))</f>
        <v>0</v>
      </c>
      <c r="AB1584" s="16">
        <f>IF(DATOS!J1548=X$39,DATOS!C1548,"")</f>
        <v>0</v>
      </c>
    </row>
    <row r="1585" spans="26:28">
      <c r="Z1585">
        <f t="shared" si="29"/>
        <v>1</v>
      </c>
      <c r="AA1585">
        <f>IF(AB1585="",0,IFERROR(IF(VLOOKUP(AB1585,AB$38:AB1584,1,0)&gt;0,0,0),1))</f>
        <v>0</v>
      </c>
      <c r="AB1585" s="16">
        <f>IF(DATOS!J1549=X$39,DATOS!C1549,"")</f>
        <v>0</v>
      </c>
    </row>
    <row r="1586" spans="26:28">
      <c r="Z1586">
        <f t="shared" si="29"/>
        <v>1</v>
      </c>
      <c r="AA1586">
        <f>IF(AB1586="",0,IFERROR(IF(VLOOKUP(AB1586,AB$38:AB1585,1,0)&gt;0,0,0),1))</f>
        <v>0</v>
      </c>
      <c r="AB1586" s="16">
        <f>IF(DATOS!J1550=X$39,DATOS!C1550,"")</f>
        <v>0</v>
      </c>
    </row>
    <row r="1587" spans="26:28">
      <c r="Z1587">
        <f t="shared" si="29"/>
        <v>1</v>
      </c>
      <c r="AA1587">
        <f>IF(AB1587="",0,IFERROR(IF(VLOOKUP(AB1587,AB$38:AB1586,1,0)&gt;0,0,0),1))</f>
        <v>0</v>
      </c>
      <c r="AB1587" s="16">
        <f>IF(DATOS!J1551=X$39,DATOS!C1551,"")</f>
        <v>0</v>
      </c>
    </row>
    <row r="1588" spans="26:28">
      <c r="Z1588">
        <f t="shared" si="29"/>
        <v>1</v>
      </c>
      <c r="AA1588">
        <f>IF(AB1588="",0,IFERROR(IF(VLOOKUP(AB1588,AB$38:AB1587,1,0)&gt;0,0,0),1))</f>
        <v>0</v>
      </c>
      <c r="AB1588" s="16">
        <f>IF(DATOS!J1552=X$39,DATOS!C1552,"")</f>
        <v>0</v>
      </c>
    </row>
    <row r="1589" spans="26:28">
      <c r="Z1589">
        <f t="shared" si="29"/>
        <v>1</v>
      </c>
      <c r="AA1589">
        <f>IF(AB1589="",0,IFERROR(IF(VLOOKUP(AB1589,AB$38:AB1588,1,0)&gt;0,0,0),1))</f>
        <v>0</v>
      </c>
      <c r="AB1589" s="16">
        <f>IF(DATOS!J1553=X$39,DATOS!C1553,"")</f>
        <v>0</v>
      </c>
    </row>
    <row r="1590" spans="26:28">
      <c r="Z1590">
        <f t="shared" si="29"/>
        <v>1</v>
      </c>
      <c r="AA1590">
        <f>IF(AB1590="",0,IFERROR(IF(VLOOKUP(AB1590,AB$38:AB1589,1,0)&gt;0,0,0),1))</f>
        <v>0</v>
      </c>
      <c r="AB1590" s="16">
        <f>IF(DATOS!J1554=X$39,DATOS!C1554,"")</f>
        <v>0</v>
      </c>
    </row>
    <row r="1591" spans="26:28">
      <c r="Z1591">
        <f t="shared" si="29"/>
        <v>1</v>
      </c>
      <c r="AA1591">
        <f>IF(AB1591="",0,IFERROR(IF(VLOOKUP(AB1591,AB$38:AB1590,1,0)&gt;0,0,0),1))</f>
        <v>0</v>
      </c>
      <c r="AB1591" s="16">
        <f>IF(DATOS!J1555=X$39,DATOS!C1555,"")</f>
        <v>0</v>
      </c>
    </row>
    <row r="1592" spans="26:28">
      <c r="Z1592">
        <f t="shared" si="29"/>
        <v>1</v>
      </c>
      <c r="AA1592">
        <f>IF(AB1592="",0,IFERROR(IF(VLOOKUP(AB1592,AB$38:AB1591,1,0)&gt;0,0,0),1))</f>
        <v>0</v>
      </c>
      <c r="AB1592" s="16">
        <f>IF(DATOS!J1556=X$39,DATOS!C1556,"")</f>
        <v>0</v>
      </c>
    </row>
    <row r="1593" spans="26:28">
      <c r="Z1593">
        <f t="shared" si="29"/>
        <v>1</v>
      </c>
      <c r="AA1593">
        <f>IF(AB1593="",0,IFERROR(IF(VLOOKUP(AB1593,AB$38:AB1592,1,0)&gt;0,0,0),1))</f>
        <v>0</v>
      </c>
      <c r="AB1593" s="16">
        <f>IF(DATOS!J1557=X$39,DATOS!C1557,"")</f>
        <v>0</v>
      </c>
    </row>
    <row r="1594" spans="26:28">
      <c r="Z1594">
        <f t="shared" si="29"/>
        <v>1</v>
      </c>
      <c r="AA1594">
        <f>IF(AB1594="",0,IFERROR(IF(VLOOKUP(AB1594,AB$38:AB1593,1,0)&gt;0,0,0),1))</f>
        <v>0</v>
      </c>
      <c r="AB1594" s="16">
        <f>IF(DATOS!J1558=X$39,DATOS!C1558,"")</f>
        <v>0</v>
      </c>
    </row>
    <row r="1595" spans="26:28">
      <c r="Z1595">
        <f t="shared" si="29"/>
        <v>1</v>
      </c>
      <c r="AA1595">
        <f>IF(AB1595="",0,IFERROR(IF(VLOOKUP(AB1595,AB$38:AB1594,1,0)&gt;0,0,0),1))</f>
        <v>0</v>
      </c>
      <c r="AB1595" s="16">
        <f>IF(DATOS!J1559=X$39,DATOS!C1559,"")</f>
        <v>0</v>
      </c>
    </row>
    <row r="1596" spans="26:28">
      <c r="Z1596">
        <f t="shared" si="29"/>
        <v>1</v>
      </c>
      <c r="AA1596">
        <f>IF(AB1596="",0,IFERROR(IF(VLOOKUP(AB1596,AB$38:AB1595,1,0)&gt;0,0,0),1))</f>
        <v>0</v>
      </c>
      <c r="AB1596" s="16">
        <f>IF(DATOS!J1560=X$39,DATOS!C1560,"")</f>
        <v>0</v>
      </c>
    </row>
    <row r="1597" spans="26:28">
      <c r="Z1597">
        <f t="shared" si="29"/>
        <v>1</v>
      </c>
      <c r="AA1597">
        <f>IF(AB1597="",0,IFERROR(IF(VLOOKUP(AB1597,AB$38:AB1596,1,0)&gt;0,0,0),1))</f>
        <v>0</v>
      </c>
      <c r="AB1597" s="16">
        <f>IF(DATOS!J1561=X$39,DATOS!C1561,"")</f>
        <v>0</v>
      </c>
    </row>
    <row r="1598" spans="26:28">
      <c r="Z1598">
        <f t="shared" si="29"/>
        <v>1</v>
      </c>
      <c r="AA1598">
        <f>IF(AB1598="",0,IFERROR(IF(VLOOKUP(AB1598,AB$38:AB1597,1,0)&gt;0,0,0),1))</f>
        <v>0</v>
      </c>
      <c r="AB1598" s="16">
        <f>IF(DATOS!J1562=X$39,DATOS!C1562,"")</f>
        <v>0</v>
      </c>
    </row>
    <row r="1599" spans="26:28">
      <c r="Z1599">
        <f t="shared" si="29"/>
        <v>1</v>
      </c>
      <c r="AA1599">
        <f>IF(AB1599="",0,IFERROR(IF(VLOOKUP(AB1599,AB$38:AB1598,1,0)&gt;0,0,0),1))</f>
        <v>0</v>
      </c>
      <c r="AB1599" s="16">
        <f>IF(DATOS!J1563=X$39,DATOS!C1563,"")</f>
        <v>0</v>
      </c>
    </row>
    <row r="1600" spans="26:28">
      <c r="Z1600">
        <f t="shared" si="29"/>
        <v>1</v>
      </c>
      <c r="AA1600">
        <f>IF(AB1600="",0,IFERROR(IF(VLOOKUP(AB1600,AB$38:AB1599,1,0)&gt;0,0,0),1))</f>
        <v>0</v>
      </c>
      <c r="AB1600" s="16">
        <f>IF(DATOS!J1564=X$39,DATOS!C1564,"")</f>
        <v>0</v>
      </c>
    </row>
    <row r="1601" spans="26:28">
      <c r="Z1601">
        <f t="shared" si="29"/>
        <v>1</v>
      </c>
      <c r="AA1601">
        <f>IF(AB1601="",0,IFERROR(IF(VLOOKUP(AB1601,AB$38:AB1600,1,0)&gt;0,0,0),1))</f>
        <v>0</v>
      </c>
      <c r="AB1601" s="16">
        <f>IF(DATOS!J1565=X$39,DATOS!C1565,"")</f>
        <v>0</v>
      </c>
    </row>
    <row r="1602" spans="26:28">
      <c r="Z1602">
        <f t="shared" si="29"/>
        <v>1</v>
      </c>
      <c r="AA1602">
        <f>IF(AB1602="",0,IFERROR(IF(VLOOKUP(AB1602,AB$38:AB1601,1,0)&gt;0,0,0),1))</f>
        <v>0</v>
      </c>
      <c r="AB1602" s="16">
        <f>IF(DATOS!J1566=X$39,DATOS!C1566,"")</f>
        <v>0</v>
      </c>
    </row>
    <row r="1603" spans="26:28">
      <c r="Z1603">
        <f t="shared" si="29"/>
        <v>1</v>
      </c>
      <c r="AA1603">
        <f>IF(AB1603="",0,IFERROR(IF(VLOOKUP(AB1603,AB$38:AB1602,1,0)&gt;0,0,0),1))</f>
        <v>0</v>
      </c>
      <c r="AB1603" s="16">
        <f>IF(DATOS!J1567=X$39,DATOS!C1567,"")</f>
        <v>0</v>
      </c>
    </row>
    <row r="1604" spans="26:28">
      <c r="Z1604">
        <f t="shared" si="29"/>
        <v>1</v>
      </c>
      <c r="AA1604">
        <f>IF(AB1604="",0,IFERROR(IF(VLOOKUP(AB1604,AB$38:AB1603,1,0)&gt;0,0,0),1))</f>
        <v>0</v>
      </c>
      <c r="AB1604" s="16">
        <f>IF(DATOS!J1568=X$39,DATOS!C1568,"")</f>
        <v>0</v>
      </c>
    </row>
    <row r="1605" spans="26:28">
      <c r="Z1605">
        <f t="shared" si="29"/>
        <v>1</v>
      </c>
      <c r="AA1605">
        <f>IF(AB1605="",0,IFERROR(IF(VLOOKUP(AB1605,AB$38:AB1604,1,0)&gt;0,0,0),1))</f>
        <v>0</v>
      </c>
      <c r="AB1605" s="16">
        <f>IF(DATOS!J1569=X$39,DATOS!C1569,"")</f>
        <v>0</v>
      </c>
    </row>
    <row r="1606" spans="26:28">
      <c r="Z1606">
        <f t="shared" si="29"/>
        <v>1</v>
      </c>
      <c r="AA1606">
        <f>IF(AB1606="",0,IFERROR(IF(VLOOKUP(AB1606,AB$38:AB1605,1,0)&gt;0,0,0),1))</f>
        <v>0</v>
      </c>
      <c r="AB1606" s="16">
        <f>IF(DATOS!J1570=X$39,DATOS!C1570,"")</f>
        <v>0</v>
      </c>
    </row>
    <row r="1607" spans="26:28">
      <c r="Z1607">
        <f t="shared" si="29"/>
        <v>1</v>
      </c>
      <c r="AA1607">
        <f>IF(AB1607="",0,IFERROR(IF(VLOOKUP(AB1607,AB$38:AB1606,1,0)&gt;0,0,0),1))</f>
        <v>0</v>
      </c>
      <c r="AB1607" s="16">
        <f>IF(DATOS!J1571=X$39,DATOS!C1571,"")</f>
        <v>0</v>
      </c>
    </row>
    <row r="1608" spans="26:28">
      <c r="Z1608">
        <f t="shared" si="29"/>
        <v>1</v>
      </c>
      <c r="AA1608">
        <f>IF(AB1608="",0,IFERROR(IF(VLOOKUP(AB1608,AB$38:AB1607,1,0)&gt;0,0,0),1))</f>
        <v>0</v>
      </c>
      <c r="AB1608" s="16">
        <f>IF(DATOS!J1572=X$39,DATOS!C1572,"")</f>
        <v>0</v>
      </c>
    </row>
    <row r="1609" spans="26:28">
      <c r="Z1609">
        <f t="shared" si="29"/>
        <v>1</v>
      </c>
      <c r="AA1609">
        <f>IF(AB1609="",0,IFERROR(IF(VLOOKUP(AB1609,AB$38:AB1608,1,0)&gt;0,0,0),1))</f>
        <v>0</v>
      </c>
      <c r="AB1609" s="16">
        <f>IF(DATOS!J1573=X$39,DATOS!C1573,"")</f>
        <v>0</v>
      </c>
    </row>
    <row r="1610" spans="26:28">
      <c r="Z1610">
        <f t="shared" si="29"/>
        <v>1</v>
      </c>
      <c r="AA1610">
        <f>IF(AB1610="",0,IFERROR(IF(VLOOKUP(AB1610,AB$38:AB1609,1,0)&gt;0,0,0),1))</f>
        <v>0</v>
      </c>
      <c r="AB1610" s="16">
        <f>IF(DATOS!J1574=X$39,DATOS!C1574,"")</f>
        <v>0</v>
      </c>
    </row>
    <row r="1611" spans="26:28">
      <c r="Z1611">
        <f t="shared" si="29"/>
        <v>1</v>
      </c>
      <c r="AA1611">
        <f>IF(AB1611="",0,IFERROR(IF(VLOOKUP(AB1611,AB$38:AB1610,1,0)&gt;0,0,0),1))</f>
        <v>0</v>
      </c>
      <c r="AB1611" s="16">
        <f>IF(DATOS!J1575=X$39,DATOS!C1575,"")</f>
        <v>0</v>
      </c>
    </row>
    <row r="1612" spans="26:28">
      <c r="Z1612">
        <f t="shared" si="29"/>
        <v>1</v>
      </c>
      <c r="AA1612">
        <f>IF(AB1612="",0,IFERROR(IF(VLOOKUP(AB1612,AB$38:AB1611,1,0)&gt;0,0,0),1))</f>
        <v>0</v>
      </c>
      <c r="AB1612" s="16">
        <f>IF(DATOS!J1576=X$39,DATOS!C1576,"")</f>
        <v>0</v>
      </c>
    </row>
    <row r="1613" spans="26:28">
      <c r="Z1613">
        <f t="shared" si="29"/>
        <v>1</v>
      </c>
      <c r="AA1613">
        <f>IF(AB1613="",0,IFERROR(IF(VLOOKUP(AB1613,AB$38:AB1612,1,0)&gt;0,0,0),1))</f>
        <v>0</v>
      </c>
      <c r="AB1613" s="16">
        <f>IF(DATOS!J1577=X$39,DATOS!C1577,"")</f>
        <v>0</v>
      </c>
    </row>
    <row r="1614" spans="26:28">
      <c r="Z1614">
        <f t="shared" si="29"/>
        <v>1</v>
      </c>
      <c r="AA1614">
        <f>IF(AB1614="",0,IFERROR(IF(VLOOKUP(AB1614,AB$38:AB1613,1,0)&gt;0,0,0),1))</f>
        <v>0</v>
      </c>
      <c r="AB1614" s="16">
        <f>IF(DATOS!J1578=X$39,DATOS!C1578,"")</f>
        <v>0</v>
      </c>
    </row>
    <row r="1615" spans="26:28">
      <c r="Z1615">
        <f t="shared" si="29"/>
        <v>1</v>
      </c>
      <c r="AA1615">
        <f>IF(AB1615="",0,IFERROR(IF(VLOOKUP(AB1615,AB$38:AB1614,1,0)&gt;0,0,0),1))</f>
        <v>0</v>
      </c>
      <c r="AB1615" s="16">
        <f>IF(DATOS!J1579=X$39,DATOS!C1579,"")</f>
        <v>0</v>
      </c>
    </row>
    <row r="1616" spans="26:28">
      <c r="Z1616">
        <f t="shared" si="29"/>
        <v>1</v>
      </c>
      <c r="AA1616">
        <f>IF(AB1616="",0,IFERROR(IF(VLOOKUP(AB1616,AB$38:AB1615,1,0)&gt;0,0,0),1))</f>
        <v>0</v>
      </c>
      <c r="AB1616" s="16">
        <f>IF(DATOS!J1580=X$39,DATOS!C1580,"")</f>
        <v>0</v>
      </c>
    </row>
    <row r="1617" spans="26:28">
      <c r="Z1617">
        <f t="shared" si="29"/>
        <v>1</v>
      </c>
      <c r="AA1617">
        <f>IF(AB1617="",0,IFERROR(IF(VLOOKUP(AB1617,AB$38:AB1616,1,0)&gt;0,0,0),1))</f>
        <v>0</v>
      </c>
      <c r="AB1617" s="16">
        <f>IF(DATOS!J1581=X$39,DATOS!C1581,"")</f>
        <v>0</v>
      </c>
    </row>
    <row r="1618" spans="26:28">
      <c r="Z1618">
        <f t="shared" si="29"/>
        <v>1</v>
      </c>
      <c r="AA1618">
        <f>IF(AB1618="",0,IFERROR(IF(VLOOKUP(AB1618,AB$38:AB1617,1,0)&gt;0,0,0),1))</f>
        <v>0</v>
      </c>
      <c r="AB1618" s="16">
        <f>IF(DATOS!J1582=X$39,DATOS!C1582,"")</f>
        <v>0</v>
      </c>
    </row>
    <row r="1619" spans="26:28">
      <c r="Z1619">
        <f t="shared" si="29"/>
        <v>1</v>
      </c>
      <c r="AA1619">
        <f>IF(AB1619="",0,IFERROR(IF(VLOOKUP(AB1619,AB$38:AB1618,1,0)&gt;0,0,0),1))</f>
        <v>0</v>
      </c>
      <c r="AB1619" s="16">
        <f>IF(DATOS!J1583=X$39,DATOS!C1583,"")</f>
        <v>0</v>
      </c>
    </row>
    <row r="1620" spans="26:28">
      <c r="Z1620">
        <f t="shared" si="29"/>
        <v>1</v>
      </c>
      <c r="AA1620">
        <f>IF(AB1620="",0,IFERROR(IF(VLOOKUP(AB1620,AB$38:AB1619,1,0)&gt;0,0,0),1))</f>
        <v>0</v>
      </c>
      <c r="AB1620" s="16">
        <f>IF(DATOS!J1584=X$39,DATOS!C1584,"")</f>
        <v>0</v>
      </c>
    </row>
    <row r="1621" spans="26:28">
      <c r="Z1621">
        <f t="shared" si="29"/>
        <v>1</v>
      </c>
      <c r="AA1621">
        <f>IF(AB1621="",0,IFERROR(IF(VLOOKUP(AB1621,AB$38:AB1620,1,0)&gt;0,0,0),1))</f>
        <v>0</v>
      </c>
      <c r="AB1621" s="16">
        <f>IF(DATOS!J1585=X$39,DATOS!C1585,"")</f>
        <v>0</v>
      </c>
    </row>
    <row r="1622" spans="26:28">
      <c r="Z1622">
        <f t="shared" si="29"/>
        <v>1</v>
      </c>
      <c r="AA1622">
        <f>IF(AB1622="",0,IFERROR(IF(VLOOKUP(AB1622,AB$38:AB1621,1,0)&gt;0,0,0),1))</f>
        <v>0</v>
      </c>
      <c r="AB1622" s="16">
        <f>IF(DATOS!J1586=X$39,DATOS!C1586,"")</f>
        <v>0</v>
      </c>
    </row>
    <row r="1623" spans="26:28">
      <c r="Z1623">
        <f t="shared" si="29"/>
        <v>1</v>
      </c>
      <c r="AA1623">
        <f>IF(AB1623="",0,IFERROR(IF(VLOOKUP(AB1623,AB$38:AB1622,1,0)&gt;0,0,0),1))</f>
        <v>0</v>
      </c>
      <c r="AB1623" s="16">
        <f>IF(DATOS!J1587=X$39,DATOS!C1587,"")</f>
        <v>0</v>
      </c>
    </row>
    <row r="1624" spans="26:28">
      <c r="Z1624">
        <f t="shared" si="29"/>
        <v>1</v>
      </c>
      <c r="AA1624">
        <f>IF(AB1624="",0,IFERROR(IF(VLOOKUP(AB1624,AB$38:AB1623,1,0)&gt;0,0,0),1))</f>
        <v>0</v>
      </c>
      <c r="AB1624" s="16">
        <f>IF(DATOS!J1588=X$39,DATOS!C1588,"")</f>
        <v>0</v>
      </c>
    </row>
    <row r="1625" spans="26:28">
      <c r="Z1625">
        <f t="shared" si="29"/>
        <v>1</v>
      </c>
      <c r="AA1625">
        <f>IF(AB1625="",0,IFERROR(IF(VLOOKUP(AB1625,AB$38:AB1624,1,0)&gt;0,0,0),1))</f>
        <v>0</v>
      </c>
      <c r="AB1625" s="16">
        <f>IF(DATOS!J1589=X$39,DATOS!C1589,"")</f>
        <v>0</v>
      </c>
    </row>
    <row r="1626" spans="26:28">
      <c r="Z1626">
        <f t="shared" si="29"/>
        <v>1</v>
      </c>
      <c r="AA1626">
        <f>IF(AB1626="",0,IFERROR(IF(VLOOKUP(AB1626,AB$38:AB1625,1,0)&gt;0,0,0),1))</f>
        <v>0</v>
      </c>
      <c r="AB1626" s="16">
        <f>IF(DATOS!J1590=X$39,DATOS!C1590,"")</f>
        <v>0</v>
      </c>
    </row>
    <row r="1627" spans="26:28">
      <c r="Z1627">
        <f t="shared" si="29"/>
        <v>1</v>
      </c>
      <c r="AA1627">
        <f>IF(AB1627="",0,IFERROR(IF(VLOOKUP(AB1627,AB$38:AB1626,1,0)&gt;0,0,0),1))</f>
        <v>0</v>
      </c>
      <c r="AB1627" s="16">
        <f>IF(DATOS!J1591=X$39,DATOS!C1591,"")</f>
        <v>0</v>
      </c>
    </row>
    <row r="1628" spans="26:28">
      <c r="Z1628">
        <f t="shared" si="29"/>
        <v>1</v>
      </c>
      <c r="AA1628">
        <f>IF(AB1628="",0,IFERROR(IF(VLOOKUP(AB1628,AB$38:AB1627,1,0)&gt;0,0,0),1))</f>
        <v>0</v>
      </c>
      <c r="AB1628" s="16">
        <f>IF(DATOS!J1592=X$39,DATOS!C1592,"")</f>
        <v>0</v>
      </c>
    </row>
    <row r="1629" spans="26:28">
      <c r="Z1629">
        <f t="shared" si="29"/>
        <v>1</v>
      </c>
      <c r="AA1629">
        <f>IF(AB1629="",0,IFERROR(IF(VLOOKUP(AB1629,AB$38:AB1628,1,0)&gt;0,0,0),1))</f>
        <v>0</v>
      </c>
      <c r="AB1629" s="16">
        <f>IF(DATOS!J1593=X$39,DATOS!C1593,"")</f>
        <v>0</v>
      </c>
    </row>
    <row r="1630" spans="26:28">
      <c r="Z1630">
        <f t="shared" si="29"/>
        <v>1</v>
      </c>
      <c r="AA1630">
        <f>IF(AB1630="",0,IFERROR(IF(VLOOKUP(AB1630,AB$38:AB1629,1,0)&gt;0,0,0),1))</f>
        <v>0</v>
      </c>
      <c r="AB1630" s="16">
        <f>IF(DATOS!J1594=X$39,DATOS!C1594,"")</f>
        <v>0</v>
      </c>
    </row>
    <row r="1631" spans="26:28">
      <c r="Z1631">
        <f t="shared" si="29"/>
        <v>1</v>
      </c>
      <c r="AA1631">
        <f>IF(AB1631="",0,IFERROR(IF(VLOOKUP(AB1631,AB$38:AB1630,1,0)&gt;0,0,0),1))</f>
        <v>0</v>
      </c>
      <c r="AB1631" s="16">
        <f>IF(DATOS!J1595=X$39,DATOS!C1595,"")</f>
        <v>0</v>
      </c>
    </row>
    <row r="1632" spans="26:28">
      <c r="Z1632">
        <f t="shared" si="29"/>
        <v>1</v>
      </c>
      <c r="AA1632">
        <f>IF(AB1632="",0,IFERROR(IF(VLOOKUP(AB1632,AB$38:AB1631,1,0)&gt;0,0,0),1))</f>
        <v>0</v>
      </c>
      <c r="AB1632" s="16">
        <f>IF(DATOS!J1596=X$39,DATOS!C1596,"")</f>
        <v>0</v>
      </c>
    </row>
    <row r="1633" spans="26:28">
      <c r="Z1633">
        <f t="shared" si="29"/>
        <v>1</v>
      </c>
      <c r="AA1633">
        <f>IF(AB1633="",0,IFERROR(IF(VLOOKUP(AB1633,AB$38:AB1632,1,0)&gt;0,0,0),1))</f>
        <v>0</v>
      </c>
      <c r="AB1633" s="16">
        <f>IF(DATOS!J1597=X$39,DATOS!C1597,"")</f>
        <v>0</v>
      </c>
    </row>
    <row r="1634" spans="26:28">
      <c r="Z1634">
        <f t="shared" si="29"/>
        <v>1</v>
      </c>
      <c r="AA1634">
        <f>IF(AB1634="",0,IFERROR(IF(VLOOKUP(AB1634,AB$38:AB1633,1,0)&gt;0,0,0),1))</f>
        <v>0</v>
      </c>
      <c r="AB1634" s="16">
        <f>IF(DATOS!J1598=X$39,DATOS!C1598,"")</f>
        <v>0</v>
      </c>
    </row>
    <row r="1635" spans="26:28">
      <c r="Z1635">
        <f t="shared" si="29"/>
        <v>1</v>
      </c>
      <c r="AA1635">
        <f>IF(AB1635="",0,IFERROR(IF(VLOOKUP(AB1635,AB$38:AB1634,1,0)&gt;0,0,0),1))</f>
        <v>0</v>
      </c>
      <c r="AB1635" s="16">
        <f>IF(DATOS!J1599=X$39,DATOS!C1599,"")</f>
        <v>0</v>
      </c>
    </row>
    <row r="1636" spans="26:28">
      <c r="Z1636">
        <f t="shared" si="29"/>
        <v>1</v>
      </c>
      <c r="AA1636">
        <f>IF(AB1636="",0,IFERROR(IF(VLOOKUP(AB1636,AB$38:AB1635,1,0)&gt;0,0,0),1))</f>
        <v>0</v>
      </c>
      <c r="AB1636" s="16">
        <f>IF(DATOS!J1600=X$39,DATOS!C1600,"")</f>
        <v>0</v>
      </c>
    </row>
    <row r="1637" spans="26:28">
      <c r="Z1637">
        <f t="shared" si="29"/>
        <v>1</v>
      </c>
      <c r="AA1637">
        <f>IF(AB1637="",0,IFERROR(IF(VLOOKUP(AB1637,AB$38:AB1636,1,0)&gt;0,0,0),1))</f>
        <v>0</v>
      </c>
      <c r="AB1637" s="16">
        <f>IF(DATOS!J1601=X$39,DATOS!C1601,"")</f>
        <v>0</v>
      </c>
    </row>
    <row r="1638" spans="26:28">
      <c r="Z1638">
        <f t="shared" ref="Z1638:Z1701" si="30">Z1637+AA1638</f>
        <v>1</v>
      </c>
      <c r="AA1638">
        <f>IF(AB1638="",0,IFERROR(IF(VLOOKUP(AB1638,AB$38:AB1637,1,0)&gt;0,0,0),1))</f>
        <v>0</v>
      </c>
      <c r="AB1638" s="16">
        <f>IF(DATOS!J1602=X$39,DATOS!C1602,"")</f>
        <v>0</v>
      </c>
    </row>
    <row r="1639" spans="26:28">
      <c r="Z1639">
        <f t="shared" si="30"/>
        <v>1</v>
      </c>
      <c r="AA1639">
        <f>IF(AB1639="",0,IFERROR(IF(VLOOKUP(AB1639,AB$38:AB1638,1,0)&gt;0,0,0),1))</f>
        <v>0</v>
      </c>
      <c r="AB1639" s="16">
        <f>IF(DATOS!J1603=X$39,DATOS!C1603,"")</f>
        <v>0</v>
      </c>
    </row>
    <row r="1640" spans="26:28">
      <c r="Z1640">
        <f t="shared" si="30"/>
        <v>1</v>
      </c>
      <c r="AA1640">
        <f>IF(AB1640="",0,IFERROR(IF(VLOOKUP(AB1640,AB$38:AB1639,1,0)&gt;0,0,0),1))</f>
        <v>0</v>
      </c>
      <c r="AB1640" s="16">
        <f>IF(DATOS!J1604=X$39,DATOS!C1604,"")</f>
        <v>0</v>
      </c>
    </row>
    <row r="1641" spans="26:28">
      <c r="Z1641">
        <f t="shared" si="30"/>
        <v>1</v>
      </c>
      <c r="AA1641">
        <f>IF(AB1641="",0,IFERROR(IF(VLOOKUP(AB1641,AB$38:AB1640,1,0)&gt;0,0,0),1))</f>
        <v>0</v>
      </c>
      <c r="AB1641" s="16">
        <f>IF(DATOS!J1605=X$39,DATOS!C1605,"")</f>
        <v>0</v>
      </c>
    </row>
    <row r="1642" spans="26:28">
      <c r="Z1642">
        <f t="shared" si="30"/>
        <v>1</v>
      </c>
      <c r="AA1642">
        <f>IF(AB1642="",0,IFERROR(IF(VLOOKUP(AB1642,AB$38:AB1641,1,0)&gt;0,0,0),1))</f>
        <v>0</v>
      </c>
      <c r="AB1642" s="16">
        <f>IF(DATOS!J1606=X$39,DATOS!C1606,"")</f>
        <v>0</v>
      </c>
    </row>
    <row r="1643" spans="26:28">
      <c r="Z1643">
        <f t="shared" si="30"/>
        <v>1</v>
      </c>
      <c r="AA1643">
        <f>IF(AB1643="",0,IFERROR(IF(VLOOKUP(AB1643,AB$38:AB1642,1,0)&gt;0,0,0),1))</f>
        <v>0</v>
      </c>
      <c r="AB1643" s="16">
        <f>IF(DATOS!J1607=X$39,DATOS!C1607,"")</f>
        <v>0</v>
      </c>
    </row>
    <row r="1644" spans="26:28">
      <c r="Z1644">
        <f t="shared" si="30"/>
        <v>1</v>
      </c>
      <c r="AA1644">
        <f>IF(AB1644="",0,IFERROR(IF(VLOOKUP(AB1644,AB$38:AB1643,1,0)&gt;0,0,0),1))</f>
        <v>0</v>
      </c>
      <c r="AB1644" s="16">
        <f>IF(DATOS!J1608=X$39,DATOS!C1608,"")</f>
        <v>0</v>
      </c>
    </row>
    <row r="1645" spans="26:28">
      <c r="Z1645">
        <f t="shared" si="30"/>
        <v>1</v>
      </c>
      <c r="AA1645">
        <f>IF(AB1645="",0,IFERROR(IF(VLOOKUP(AB1645,AB$38:AB1644,1,0)&gt;0,0,0),1))</f>
        <v>0</v>
      </c>
      <c r="AB1645" s="16">
        <f>IF(DATOS!J1609=X$39,DATOS!C1609,"")</f>
        <v>0</v>
      </c>
    </row>
    <row r="1646" spans="26:28">
      <c r="Z1646">
        <f t="shared" si="30"/>
        <v>1</v>
      </c>
      <c r="AA1646">
        <f>IF(AB1646="",0,IFERROR(IF(VLOOKUP(AB1646,AB$38:AB1645,1,0)&gt;0,0,0),1))</f>
        <v>0</v>
      </c>
      <c r="AB1646" s="16">
        <f>IF(DATOS!J1610=X$39,DATOS!C1610,"")</f>
        <v>0</v>
      </c>
    </row>
    <row r="1647" spans="26:28">
      <c r="Z1647">
        <f t="shared" si="30"/>
        <v>1</v>
      </c>
      <c r="AA1647">
        <f>IF(AB1647="",0,IFERROR(IF(VLOOKUP(AB1647,AB$38:AB1646,1,0)&gt;0,0,0),1))</f>
        <v>0</v>
      </c>
      <c r="AB1647" s="16">
        <f>IF(DATOS!J1611=X$39,DATOS!C1611,"")</f>
        <v>0</v>
      </c>
    </row>
    <row r="1648" spans="26:28">
      <c r="Z1648">
        <f t="shared" si="30"/>
        <v>1</v>
      </c>
      <c r="AA1648">
        <f>IF(AB1648="",0,IFERROR(IF(VLOOKUP(AB1648,AB$38:AB1647,1,0)&gt;0,0,0),1))</f>
        <v>0</v>
      </c>
      <c r="AB1648" s="16">
        <f>IF(DATOS!J1612=X$39,DATOS!C1612,"")</f>
        <v>0</v>
      </c>
    </row>
    <row r="1649" spans="26:28">
      <c r="Z1649">
        <f t="shared" si="30"/>
        <v>1</v>
      </c>
      <c r="AA1649">
        <f>IF(AB1649="",0,IFERROR(IF(VLOOKUP(AB1649,AB$38:AB1648,1,0)&gt;0,0,0),1))</f>
        <v>0</v>
      </c>
      <c r="AB1649" s="16">
        <f>IF(DATOS!J1613=X$39,DATOS!C1613,"")</f>
        <v>0</v>
      </c>
    </row>
    <row r="1650" spans="26:28">
      <c r="Z1650">
        <f t="shared" si="30"/>
        <v>1</v>
      </c>
      <c r="AA1650">
        <f>IF(AB1650="",0,IFERROR(IF(VLOOKUP(AB1650,AB$38:AB1649,1,0)&gt;0,0,0),1))</f>
        <v>0</v>
      </c>
      <c r="AB1650" s="16">
        <f>IF(DATOS!J1614=X$39,DATOS!C1614,"")</f>
        <v>0</v>
      </c>
    </row>
    <row r="1651" spans="26:28">
      <c r="Z1651">
        <f t="shared" si="30"/>
        <v>1</v>
      </c>
      <c r="AA1651">
        <f>IF(AB1651="",0,IFERROR(IF(VLOOKUP(AB1651,AB$38:AB1650,1,0)&gt;0,0,0),1))</f>
        <v>0</v>
      </c>
      <c r="AB1651" s="16">
        <f>IF(DATOS!J1615=X$39,DATOS!C1615,"")</f>
        <v>0</v>
      </c>
    </row>
    <row r="1652" spans="26:28">
      <c r="Z1652">
        <f t="shared" si="30"/>
        <v>1</v>
      </c>
      <c r="AA1652">
        <f>IF(AB1652="",0,IFERROR(IF(VLOOKUP(AB1652,AB$38:AB1651,1,0)&gt;0,0,0),1))</f>
        <v>0</v>
      </c>
      <c r="AB1652" s="16">
        <f>IF(DATOS!J1616=X$39,DATOS!C1616,"")</f>
        <v>0</v>
      </c>
    </row>
    <row r="1653" spans="26:28">
      <c r="Z1653">
        <f t="shared" si="30"/>
        <v>1</v>
      </c>
      <c r="AA1653">
        <f>IF(AB1653="",0,IFERROR(IF(VLOOKUP(AB1653,AB$38:AB1652,1,0)&gt;0,0,0),1))</f>
        <v>0</v>
      </c>
      <c r="AB1653" s="16">
        <f>IF(DATOS!J1617=X$39,DATOS!C1617,"")</f>
        <v>0</v>
      </c>
    </row>
    <row r="1654" spans="26:28">
      <c r="Z1654">
        <f t="shared" si="30"/>
        <v>1</v>
      </c>
      <c r="AA1654">
        <f>IF(AB1654="",0,IFERROR(IF(VLOOKUP(AB1654,AB$38:AB1653,1,0)&gt;0,0,0),1))</f>
        <v>0</v>
      </c>
      <c r="AB1654" s="16">
        <f>IF(DATOS!J1618=X$39,DATOS!C1618,"")</f>
        <v>0</v>
      </c>
    </row>
    <row r="1655" spans="26:28">
      <c r="Z1655">
        <f t="shared" si="30"/>
        <v>1</v>
      </c>
      <c r="AA1655">
        <f>IF(AB1655="",0,IFERROR(IF(VLOOKUP(AB1655,AB$38:AB1654,1,0)&gt;0,0,0),1))</f>
        <v>0</v>
      </c>
      <c r="AB1655" s="16">
        <f>IF(DATOS!J1619=X$39,DATOS!C1619,"")</f>
        <v>0</v>
      </c>
    </row>
    <row r="1656" spans="26:28">
      <c r="Z1656">
        <f t="shared" si="30"/>
        <v>1</v>
      </c>
      <c r="AA1656">
        <f>IF(AB1656="",0,IFERROR(IF(VLOOKUP(AB1656,AB$38:AB1655,1,0)&gt;0,0,0),1))</f>
        <v>0</v>
      </c>
      <c r="AB1656" s="16">
        <f>IF(DATOS!J1620=X$39,DATOS!C1620,"")</f>
        <v>0</v>
      </c>
    </row>
    <row r="1657" spans="26:28">
      <c r="Z1657">
        <f t="shared" si="30"/>
        <v>1</v>
      </c>
      <c r="AA1657">
        <f>IF(AB1657="",0,IFERROR(IF(VLOOKUP(AB1657,AB$38:AB1656,1,0)&gt;0,0,0),1))</f>
        <v>0</v>
      </c>
      <c r="AB1657" s="16">
        <f>IF(DATOS!J1621=X$39,DATOS!C1621,"")</f>
        <v>0</v>
      </c>
    </row>
    <row r="1658" spans="26:28">
      <c r="Z1658">
        <f t="shared" si="30"/>
        <v>1</v>
      </c>
      <c r="AA1658">
        <f>IF(AB1658="",0,IFERROR(IF(VLOOKUP(AB1658,AB$38:AB1657,1,0)&gt;0,0,0),1))</f>
        <v>0</v>
      </c>
      <c r="AB1658" s="16">
        <f>IF(DATOS!J1622=X$39,DATOS!C1622,"")</f>
        <v>0</v>
      </c>
    </row>
    <row r="1659" spans="26:28">
      <c r="Z1659">
        <f t="shared" si="30"/>
        <v>1</v>
      </c>
      <c r="AA1659">
        <f>IF(AB1659="",0,IFERROR(IF(VLOOKUP(AB1659,AB$38:AB1658,1,0)&gt;0,0,0),1))</f>
        <v>0</v>
      </c>
      <c r="AB1659" s="16">
        <f>IF(DATOS!J1623=X$39,DATOS!C1623,"")</f>
        <v>0</v>
      </c>
    </row>
    <row r="1660" spans="26:28">
      <c r="Z1660">
        <f t="shared" si="30"/>
        <v>1</v>
      </c>
      <c r="AA1660">
        <f>IF(AB1660="",0,IFERROR(IF(VLOOKUP(AB1660,AB$38:AB1659,1,0)&gt;0,0,0),1))</f>
        <v>0</v>
      </c>
      <c r="AB1660" s="16">
        <f>IF(DATOS!J1624=X$39,DATOS!C1624,"")</f>
        <v>0</v>
      </c>
    </row>
    <row r="1661" spans="26:28">
      <c r="Z1661">
        <f t="shared" si="30"/>
        <v>1</v>
      </c>
      <c r="AA1661">
        <f>IF(AB1661="",0,IFERROR(IF(VLOOKUP(AB1661,AB$38:AB1660,1,0)&gt;0,0,0),1))</f>
        <v>0</v>
      </c>
      <c r="AB1661" s="16">
        <f>IF(DATOS!J1625=X$39,DATOS!C1625,"")</f>
        <v>0</v>
      </c>
    </row>
    <row r="1662" spans="26:28">
      <c r="Z1662">
        <f t="shared" si="30"/>
        <v>1</v>
      </c>
      <c r="AA1662">
        <f>IF(AB1662="",0,IFERROR(IF(VLOOKUP(AB1662,AB$38:AB1661,1,0)&gt;0,0,0),1))</f>
        <v>0</v>
      </c>
      <c r="AB1662" s="16">
        <f>IF(DATOS!J1626=X$39,DATOS!C1626,"")</f>
        <v>0</v>
      </c>
    </row>
    <row r="1663" spans="26:28">
      <c r="Z1663">
        <f t="shared" si="30"/>
        <v>1</v>
      </c>
      <c r="AA1663">
        <f>IF(AB1663="",0,IFERROR(IF(VLOOKUP(AB1663,AB$38:AB1662,1,0)&gt;0,0,0),1))</f>
        <v>0</v>
      </c>
      <c r="AB1663" s="16">
        <f>IF(DATOS!J1627=X$39,DATOS!C1627,"")</f>
        <v>0</v>
      </c>
    </row>
    <row r="1664" spans="26:28">
      <c r="Z1664">
        <f t="shared" si="30"/>
        <v>1</v>
      </c>
      <c r="AA1664">
        <f>IF(AB1664="",0,IFERROR(IF(VLOOKUP(AB1664,AB$38:AB1663,1,0)&gt;0,0,0),1))</f>
        <v>0</v>
      </c>
      <c r="AB1664" s="16">
        <f>IF(DATOS!J1628=X$39,DATOS!C1628,"")</f>
        <v>0</v>
      </c>
    </row>
    <row r="1665" spans="26:28">
      <c r="Z1665">
        <f t="shared" si="30"/>
        <v>1</v>
      </c>
      <c r="AA1665">
        <f>IF(AB1665="",0,IFERROR(IF(VLOOKUP(AB1665,AB$38:AB1664,1,0)&gt;0,0,0),1))</f>
        <v>0</v>
      </c>
      <c r="AB1665" s="16">
        <f>IF(DATOS!J1629=X$39,DATOS!C1629,"")</f>
        <v>0</v>
      </c>
    </row>
    <row r="1666" spans="26:28">
      <c r="Z1666">
        <f t="shared" si="30"/>
        <v>1</v>
      </c>
      <c r="AA1666">
        <f>IF(AB1666="",0,IFERROR(IF(VLOOKUP(AB1666,AB$38:AB1665,1,0)&gt;0,0,0),1))</f>
        <v>0</v>
      </c>
      <c r="AB1666" s="16">
        <f>IF(DATOS!J1630=X$39,DATOS!C1630,"")</f>
        <v>0</v>
      </c>
    </row>
    <row r="1667" spans="26:28">
      <c r="Z1667">
        <f t="shared" si="30"/>
        <v>1</v>
      </c>
      <c r="AA1667">
        <f>IF(AB1667="",0,IFERROR(IF(VLOOKUP(AB1667,AB$38:AB1666,1,0)&gt;0,0,0),1))</f>
        <v>0</v>
      </c>
      <c r="AB1667" s="16">
        <f>IF(DATOS!J1631=X$39,DATOS!C1631,"")</f>
        <v>0</v>
      </c>
    </row>
    <row r="1668" spans="26:28">
      <c r="Z1668">
        <f t="shared" si="30"/>
        <v>1</v>
      </c>
      <c r="AA1668">
        <f>IF(AB1668="",0,IFERROR(IF(VLOOKUP(AB1668,AB$38:AB1667,1,0)&gt;0,0,0),1))</f>
        <v>0</v>
      </c>
      <c r="AB1668" s="16">
        <f>IF(DATOS!J1632=X$39,DATOS!C1632,"")</f>
        <v>0</v>
      </c>
    </row>
    <row r="1669" spans="26:28">
      <c r="Z1669">
        <f t="shared" si="30"/>
        <v>1</v>
      </c>
      <c r="AA1669">
        <f>IF(AB1669="",0,IFERROR(IF(VLOOKUP(AB1669,AB$38:AB1668,1,0)&gt;0,0,0),1))</f>
        <v>0</v>
      </c>
      <c r="AB1669" s="16">
        <f>IF(DATOS!J1633=X$39,DATOS!C1633,"")</f>
        <v>0</v>
      </c>
    </row>
    <row r="1670" spans="26:28">
      <c r="Z1670">
        <f t="shared" si="30"/>
        <v>1</v>
      </c>
      <c r="AA1670">
        <f>IF(AB1670="",0,IFERROR(IF(VLOOKUP(AB1670,AB$38:AB1669,1,0)&gt;0,0,0),1))</f>
        <v>0</v>
      </c>
      <c r="AB1670" s="16">
        <f>IF(DATOS!J1634=X$39,DATOS!C1634,"")</f>
        <v>0</v>
      </c>
    </row>
    <row r="1671" spans="26:28">
      <c r="Z1671">
        <f t="shared" si="30"/>
        <v>1</v>
      </c>
      <c r="AA1671">
        <f>IF(AB1671="",0,IFERROR(IF(VLOOKUP(AB1671,AB$38:AB1670,1,0)&gt;0,0,0),1))</f>
        <v>0</v>
      </c>
      <c r="AB1671" s="16">
        <f>IF(DATOS!J1635=X$39,DATOS!C1635,"")</f>
        <v>0</v>
      </c>
    </row>
    <row r="1672" spans="26:28">
      <c r="Z1672">
        <f t="shared" si="30"/>
        <v>1</v>
      </c>
      <c r="AA1672">
        <f>IF(AB1672="",0,IFERROR(IF(VLOOKUP(AB1672,AB$38:AB1671,1,0)&gt;0,0,0),1))</f>
        <v>0</v>
      </c>
      <c r="AB1672" s="16">
        <f>IF(DATOS!J1636=X$39,DATOS!C1636,"")</f>
        <v>0</v>
      </c>
    </row>
    <row r="1673" spans="26:28">
      <c r="Z1673">
        <f t="shared" si="30"/>
        <v>1</v>
      </c>
      <c r="AA1673">
        <f>IF(AB1673="",0,IFERROR(IF(VLOOKUP(AB1673,AB$38:AB1672,1,0)&gt;0,0,0),1))</f>
        <v>0</v>
      </c>
      <c r="AB1673" s="16">
        <f>IF(DATOS!J1637=X$39,DATOS!C1637,"")</f>
        <v>0</v>
      </c>
    </row>
    <row r="1674" spans="26:28">
      <c r="Z1674">
        <f t="shared" si="30"/>
        <v>1</v>
      </c>
      <c r="AA1674">
        <f>IF(AB1674="",0,IFERROR(IF(VLOOKUP(AB1674,AB$38:AB1673,1,0)&gt;0,0,0),1))</f>
        <v>0</v>
      </c>
      <c r="AB1674" s="16">
        <f>IF(DATOS!J1638=X$39,DATOS!C1638,"")</f>
        <v>0</v>
      </c>
    </row>
    <row r="1675" spans="26:28">
      <c r="Z1675">
        <f t="shared" si="30"/>
        <v>1</v>
      </c>
      <c r="AA1675">
        <f>IF(AB1675="",0,IFERROR(IF(VLOOKUP(AB1675,AB$38:AB1674,1,0)&gt;0,0,0),1))</f>
        <v>0</v>
      </c>
      <c r="AB1675" s="16">
        <f>IF(DATOS!J1639=X$39,DATOS!C1639,"")</f>
        <v>0</v>
      </c>
    </row>
    <row r="1676" spans="26:28">
      <c r="Z1676">
        <f t="shared" si="30"/>
        <v>1</v>
      </c>
      <c r="AA1676">
        <f>IF(AB1676="",0,IFERROR(IF(VLOOKUP(AB1676,AB$38:AB1675,1,0)&gt;0,0,0),1))</f>
        <v>0</v>
      </c>
      <c r="AB1676" s="16">
        <f>IF(DATOS!J1640=X$39,DATOS!C1640,"")</f>
        <v>0</v>
      </c>
    </row>
    <row r="1677" spans="26:28">
      <c r="Z1677">
        <f t="shared" si="30"/>
        <v>1</v>
      </c>
      <c r="AA1677">
        <f>IF(AB1677="",0,IFERROR(IF(VLOOKUP(AB1677,AB$38:AB1676,1,0)&gt;0,0,0),1))</f>
        <v>0</v>
      </c>
      <c r="AB1677" s="16">
        <f>IF(DATOS!J1641=X$39,DATOS!C1641,"")</f>
        <v>0</v>
      </c>
    </row>
    <row r="1678" spans="26:28">
      <c r="Z1678">
        <f t="shared" si="30"/>
        <v>1</v>
      </c>
      <c r="AA1678">
        <f>IF(AB1678="",0,IFERROR(IF(VLOOKUP(AB1678,AB$38:AB1677,1,0)&gt;0,0,0),1))</f>
        <v>0</v>
      </c>
      <c r="AB1678" s="16">
        <f>IF(DATOS!J1642=X$39,DATOS!C1642,"")</f>
        <v>0</v>
      </c>
    </row>
    <row r="1679" spans="26:28">
      <c r="Z1679">
        <f t="shared" si="30"/>
        <v>1</v>
      </c>
      <c r="AA1679">
        <f>IF(AB1679="",0,IFERROR(IF(VLOOKUP(AB1679,AB$38:AB1678,1,0)&gt;0,0,0),1))</f>
        <v>0</v>
      </c>
      <c r="AB1679" s="16">
        <f>IF(DATOS!J1643=X$39,DATOS!C1643,"")</f>
        <v>0</v>
      </c>
    </row>
    <row r="1680" spans="26:28">
      <c r="Z1680">
        <f t="shared" si="30"/>
        <v>1</v>
      </c>
      <c r="AA1680">
        <f>IF(AB1680="",0,IFERROR(IF(VLOOKUP(AB1680,AB$38:AB1679,1,0)&gt;0,0,0),1))</f>
        <v>0</v>
      </c>
      <c r="AB1680" s="16">
        <f>IF(DATOS!J1644=X$39,DATOS!C1644,"")</f>
        <v>0</v>
      </c>
    </row>
    <row r="1681" spans="26:28">
      <c r="Z1681">
        <f t="shared" si="30"/>
        <v>1</v>
      </c>
      <c r="AA1681">
        <f>IF(AB1681="",0,IFERROR(IF(VLOOKUP(AB1681,AB$38:AB1680,1,0)&gt;0,0,0),1))</f>
        <v>0</v>
      </c>
      <c r="AB1681" s="16">
        <f>IF(DATOS!J1645=X$39,DATOS!C1645,"")</f>
        <v>0</v>
      </c>
    </row>
    <row r="1682" spans="26:28">
      <c r="Z1682">
        <f t="shared" si="30"/>
        <v>1</v>
      </c>
      <c r="AA1682">
        <f>IF(AB1682="",0,IFERROR(IF(VLOOKUP(AB1682,AB$38:AB1681,1,0)&gt;0,0,0),1))</f>
        <v>0</v>
      </c>
      <c r="AB1682" s="16">
        <f>IF(DATOS!J1646=X$39,DATOS!C1646,"")</f>
        <v>0</v>
      </c>
    </row>
    <row r="1683" spans="26:28">
      <c r="Z1683">
        <f t="shared" si="30"/>
        <v>1</v>
      </c>
      <c r="AA1683">
        <f>IF(AB1683="",0,IFERROR(IF(VLOOKUP(AB1683,AB$38:AB1682,1,0)&gt;0,0,0),1))</f>
        <v>0</v>
      </c>
      <c r="AB1683" s="16">
        <f>IF(DATOS!J1647=X$39,DATOS!C1647,"")</f>
        <v>0</v>
      </c>
    </row>
    <row r="1684" spans="26:28">
      <c r="Z1684">
        <f t="shared" si="30"/>
        <v>1</v>
      </c>
      <c r="AA1684">
        <f>IF(AB1684="",0,IFERROR(IF(VLOOKUP(AB1684,AB$38:AB1683,1,0)&gt;0,0,0),1))</f>
        <v>0</v>
      </c>
      <c r="AB1684" s="16">
        <f>IF(DATOS!J1648=X$39,DATOS!C1648,"")</f>
        <v>0</v>
      </c>
    </row>
    <row r="1685" spans="26:28">
      <c r="Z1685">
        <f t="shared" si="30"/>
        <v>1</v>
      </c>
      <c r="AA1685">
        <f>IF(AB1685="",0,IFERROR(IF(VLOOKUP(AB1685,AB$38:AB1684,1,0)&gt;0,0,0),1))</f>
        <v>0</v>
      </c>
      <c r="AB1685" s="16">
        <f>IF(DATOS!J1649=X$39,DATOS!C1649,"")</f>
        <v>0</v>
      </c>
    </row>
    <row r="1686" spans="26:28">
      <c r="Z1686">
        <f t="shared" si="30"/>
        <v>1</v>
      </c>
      <c r="AA1686">
        <f>IF(AB1686="",0,IFERROR(IF(VLOOKUP(AB1686,AB$38:AB1685,1,0)&gt;0,0,0),1))</f>
        <v>0</v>
      </c>
      <c r="AB1686" s="16">
        <f>IF(DATOS!J1650=X$39,DATOS!C1650,"")</f>
        <v>0</v>
      </c>
    </row>
    <row r="1687" spans="26:28">
      <c r="Z1687">
        <f t="shared" si="30"/>
        <v>1</v>
      </c>
      <c r="AA1687">
        <f>IF(AB1687="",0,IFERROR(IF(VLOOKUP(AB1687,AB$38:AB1686,1,0)&gt;0,0,0),1))</f>
        <v>0</v>
      </c>
      <c r="AB1687" s="16">
        <f>IF(DATOS!J1651=X$39,DATOS!C1651,"")</f>
        <v>0</v>
      </c>
    </row>
    <row r="1688" spans="26:28">
      <c r="Z1688">
        <f t="shared" si="30"/>
        <v>1</v>
      </c>
      <c r="AA1688">
        <f>IF(AB1688="",0,IFERROR(IF(VLOOKUP(AB1688,AB$38:AB1687,1,0)&gt;0,0,0),1))</f>
        <v>0</v>
      </c>
      <c r="AB1688" s="16">
        <f>IF(DATOS!J1652=X$39,DATOS!C1652,"")</f>
        <v>0</v>
      </c>
    </row>
    <row r="1689" spans="26:28">
      <c r="Z1689">
        <f t="shared" si="30"/>
        <v>1</v>
      </c>
      <c r="AA1689">
        <f>IF(AB1689="",0,IFERROR(IF(VLOOKUP(AB1689,AB$38:AB1688,1,0)&gt;0,0,0),1))</f>
        <v>0</v>
      </c>
      <c r="AB1689" s="16">
        <f>IF(DATOS!J1653=X$39,DATOS!C1653,"")</f>
        <v>0</v>
      </c>
    </row>
    <row r="1690" spans="26:28">
      <c r="Z1690">
        <f t="shared" si="30"/>
        <v>1</v>
      </c>
      <c r="AA1690">
        <f>IF(AB1690="",0,IFERROR(IF(VLOOKUP(AB1690,AB$38:AB1689,1,0)&gt;0,0,0),1))</f>
        <v>0</v>
      </c>
      <c r="AB1690" s="16">
        <f>IF(DATOS!J1654=X$39,DATOS!C1654,"")</f>
        <v>0</v>
      </c>
    </row>
    <row r="1691" spans="26:28">
      <c r="Z1691">
        <f t="shared" si="30"/>
        <v>1</v>
      </c>
      <c r="AA1691">
        <f>IF(AB1691="",0,IFERROR(IF(VLOOKUP(AB1691,AB$38:AB1690,1,0)&gt;0,0,0),1))</f>
        <v>0</v>
      </c>
      <c r="AB1691" s="16">
        <f>IF(DATOS!J1655=X$39,DATOS!C1655,"")</f>
        <v>0</v>
      </c>
    </row>
    <row r="1692" spans="26:28">
      <c r="Z1692">
        <f t="shared" si="30"/>
        <v>1</v>
      </c>
      <c r="AA1692">
        <f>IF(AB1692="",0,IFERROR(IF(VLOOKUP(AB1692,AB$38:AB1691,1,0)&gt;0,0,0),1))</f>
        <v>0</v>
      </c>
      <c r="AB1692" s="16">
        <f>IF(DATOS!J1656=X$39,DATOS!C1656,"")</f>
        <v>0</v>
      </c>
    </row>
    <row r="1693" spans="26:28">
      <c r="Z1693">
        <f t="shared" si="30"/>
        <v>1</v>
      </c>
      <c r="AA1693">
        <f>IF(AB1693="",0,IFERROR(IF(VLOOKUP(AB1693,AB$38:AB1692,1,0)&gt;0,0,0),1))</f>
        <v>0</v>
      </c>
      <c r="AB1693" s="16">
        <f>IF(DATOS!J1657=X$39,DATOS!C1657,"")</f>
        <v>0</v>
      </c>
    </row>
    <row r="1694" spans="26:28">
      <c r="Z1694">
        <f t="shared" si="30"/>
        <v>1</v>
      </c>
      <c r="AA1694">
        <f>IF(AB1694="",0,IFERROR(IF(VLOOKUP(AB1694,AB$38:AB1693,1,0)&gt;0,0,0),1))</f>
        <v>0</v>
      </c>
      <c r="AB1694" s="16">
        <f>IF(DATOS!J1658=X$39,DATOS!C1658,"")</f>
        <v>0</v>
      </c>
    </row>
    <row r="1695" spans="26:28">
      <c r="Z1695">
        <f t="shared" si="30"/>
        <v>1</v>
      </c>
      <c r="AA1695">
        <f>IF(AB1695="",0,IFERROR(IF(VLOOKUP(AB1695,AB$38:AB1694,1,0)&gt;0,0,0),1))</f>
        <v>0</v>
      </c>
      <c r="AB1695" s="16">
        <f>IF(DATOS!J1659=X$39,DATOS!C1659,"")</f>
        <v>0</v>
      </c>
    </row>
    <row r="1696" spans="26:28">
      <c r="Z1696">
        <f t="shared" si="30"/>
        <v>1</v>
      </c>
      <c r="AA1696">
        <f>IF(AB1696="",0,IFERROR(IF(VLOOKUP(AB1696,AB$38:AB1695,1,0)&gt;0,0,0),1))</f>
        <v>0</v>
      </c>
      <c r="AB1696" s="16">
        <f>IF(DATOS!J1660=X$39,DATOS!C1660,"")</f>
        <v>0</v>
      </c>
    </row>
    <row r="1697" spans="26:28">
      <c r="Z1697">
        <f t="shared" si="30"/>
        <v>1</v>
      </c>
      <c r="AA1697">
        <f>IF(AB1697="",0,IFERROR(IF(VLOOKUP(AB1697,AB$38:AB1696,1,0)&gt;0,0,0),1))</f>
        <v>0</v>
      </c>
      <c r="AB1697" s="16">
        <f>IF(DATOS!J1661=X$39,DATOS!C1661,"")</f>
        <v>0</v>
      </c>
    </row>
    <row r="1698" spans="26:28">
      <c r="Z1698">
        <f t="shared" si="30"/>
        <v>1</v>
      </c>
      <c r="AA1698">
        <f>IF(AB1698="",0,IFERROR(IF(VLOOKUP(AB1698,AB$38:AB1697,1,0)&gt;0,0,0),1))</f>
        <v>0</v>
      </c>
      <c r="AB1698" s="16">
        <f>IF(DATOS!J1662=X$39,DATOS!C1662,"")</f>
        <v>0</v>
      </c>
    </row>
    <row r="1699" spans="26:28">
      <c r="Z1699">
        <f t="shared" si="30"/>
        <v>1</v>
      </c>
      <c r="AA1699">
        <f>IF(AB1699="",0,IFERROR(IF(VLOOKUP(AB1699,AB$38:AB1698,1,0)&gt;0,0,0),1))</f>
        <v>0</v>
      </c>
      <c r="AB1699" s="16">
        <f>IF(DATOS!J1663=X$39,DATOS!C1663,"")</f>
        <v>0</v>
      </c>
    </row>
    <row r="1700" spans="26:28">
      <c r="Z1700">
        <f t="shared" si="30"/>
        <v>1</v>
      </c>
      <c r="AA1700">
        <f>IF(AB1700="",0,IFERROR(IF(VLOOKUP(AB1700,AB$38:AB1699,1,0)&gt;0,0,0),1))</f>
        <v>0</v>
      </c>
      <c r="AB1700" s="16">
        <f>IF(DATOS!J1664=X$39,DATOS!C1664,"")</f>
        <v>0</v>
      </c>
    </row>
    <row r="1701" spans="26:28">
      <c r="Z1701">
        <f t="shared" si="30"/>
        <v>1</v>
      </c>
      <c r="AA1701">
        <f>IF(AB1701="",0,IFERROR(IF(VLOOKUP(AB1701,AB$38:AB1700,1,0)&gt;0,0,0),1))</f>
        <v>0</v>
      </c>
      <c r="AB1701" s="16">
        <f>IF(DATOS!J1665=X$39,DATOS!C1665,"")</f>
        <v>0</v>
      </c>
    </row>
    <row r="1702" spans="26:28">
      <c r="Z1702">
        <f t="shared" ref="Z1702:Z1765" si="31">Z1701+AA1702</f>
        <v>1</v>
      </c>
      <c r="AA1702">
        <f>IF(AB1702="",0,IFERROR(IF(VLOOKUP(AB1702,AB$38:AB1701,1,0)&gt;0,0,0),1))</f>
        <v>0</v>
      </c>
      <c r="AB1702" s="16">
        <f>IF(DATOS!J1666=X$39,DATOS!C1666,"")</f>
        <v>0</v>
      </c>
    </row>
    <row r="1703" spans="26:28">
      <c r="Z1703">
        <f t="shared" si="31"/>
        <v>1</v>
      </c>
      <c r="AA1703">
        <f>IF(AB1703="",0,IFERROR(IF(VLOOKUP(AB1703,AB$38:AB1702,1,0)&gt;0,0,0),1))</f>
        <v>0</v>
      </c>
      <c r="AB1703" s="16">
        <f>IF(DATOS!J1667=X$39,DATOS!C1667,"")</f>
        <v>0</v>
      </c>
    </row>
    <row r="1704" spans="26:28">
      <c r="Z1704">
        <f t="shared" si="31"/>
        <v>1</v>
      </c>
      <c r="AA1704">
        <f>IF(AB1704="",0,IFERROR(IF(VLOOKUP(AB1704,AB$38:AB1703,1,0)&gt;0,0,0),1))</f>
        <v>0</v>
      </c>
      <c r="AB1704" s="16">
        <f>IF(DATOS!J1668=X$39,DATOS!C1668,"")</f>
        <v>0</v>
      </c>
    </row>
    <row r="1705" spans="26:28">
      <c r="Z1705">
        <f t="shared" si="31"/>
        <v>1</v>
      </c>
      <c r="AA1705">
        <f>IF(AB1705="",0,IFERROR(IF(VLOOKUP(AB1705,AB$38:AB1704,1,0)&gt;0,0,0),1))</f>
        <v>0</v>
      </c>
      <c r="AB1705" s="16">
        <f>IF(DATOS!J1669=X$39,DATOS!C1669,"")</f>
        <v>0</v>
      </c>
    </row>
    <row r="1706" spans="26:28">
      <c r="Z1706">
        <f t="shared" si="31"/>
        <v>1</v>
      </c>
      <c r="AA1706">
        <f>IF(AB1706="",0,IFERROR(IF(VLOOKUP(AB1706,AB$38:AB1705,1,0)&gt;0,0,0),1))</f>
        <v>0</v>
      </c>
      <c r="AB1706" s="16">
        <f>IF(DATOS!J1670=X$39,DATOS!C1670,"")</f>
        <v>0</v>
      </c>
    </row>
    <row r="1707" spans="26:28">
      <c r="Z1707">
        <f t="shared" si="31"/>
        <v>1</v>
      </c>
      <c r="AA1707">
        <f>IF(AB1707="",0,IFERROR(IF(VLOOKUP(AB1707,AB$38:AB1706,1,0)&gt;0,0,0),1))</f>
        <v>0</v>
      </c>
      <c r="AB1707" s="16">
        <f>IF(DATOS!J1671=X$39,DATOS!C1671,"")</f>
        <v>0</v>
      </c>
    </row>
    <row r="1708" spans="26:28">
      <c r="Z1708">
        <f t="shared" si="31"/>
        <v>1</v>
      </c>
      <c r="AA1708">
        <f>IF(AB1708="",0,IFERROR(IF(VLOOKUP(AB1708,AB$38:AB1707,1,0)&gt;0,0,0),1))</f>
        <v>0</v>
      </c>
      <c r="AB1708" s="16">
        <f>IF(DATOS!J1672=X$39,DATOS!C1672,"")</f>
        <v>0</v>
      </c>
    </row>
    <row r="1709" spans="26:28">
      <c r="Z1709">
        <f t="shared" si="31"/>
        <v>1</v>
      </c>
      <c r="AA1709">
        <f>IF(AB1709="",0,IFERROR(IF(VLOOKUP(AB1709,AB$38:AB1708,1,0)&gt;0,0,0),1))</f>
        <v>0</v>
      </c>
      <c r="AB1709" s="16">
        <f>IF(DATOS!J1673=X$39,DATOS!C1673,"")</f>
        <v>0</v>
      </c>
    </row>
    <row r="1710" spans="26:28">
      <c r="Z1710">
        <f t="shared" si="31"/>
        <v>1</v>
      </c>
      <c r="AA1710">
        <f>IF(AB1710="",0,IFERROR(IF(VLOOKUP(AB1710,AB$38:AB1709,1,0)&gt;0,0,0),1))</f>
        <v>0</v>
      </c>
      <c r="AB1710" s="16">
        <f>IF(DATOS!J1674=X$39,DATOS!C1674,"")</f>
        <v>0</v>
      </c>
    </row>
    <row r="1711" spans="26:28">
      <c r="Z1711">
        <f t="shared" si="31"/>
        <v>1</v>
      </c>
      <c r="AA1711">
        <f>IF(AB1711="",0,IFERROR(IF(VLOOKUP(AB1711,AB$38:AB1710,1,0)&gt;0,0,0),1))</f>
        <v>0</v>
      </c>
      <c r="AB1711" s="16">
        <f>IF(DATOS!J1675=X$39,DATOS!C1675,"")</f>
        <v>0</v>
      </c>
    </row>
    <row r="1712" spans="26:28">
      <c r="Z1712">
        <f t="shared" si="31"/>
        <v>1</v>
      </c>
      <c r="AA1712">
        <f>IF(AB1712="",0,IFERROR(IF(VLOOKUP(AB1712,AB$38:AB1711,1,0)&gt;0,0,0),1))</f>
        <v>0</v>
      </c>
      <c r="AB1712" s="16">
        <f>IF(DATOS!J1676=X$39,DATOS!C1676,"")</f>
        <v>0</v>
      </c>
    </row>
    <row r="1713" spans="26:28">
      <c r="Z1713">
        <f t="shared" si="31"/>
        <v>1</v>
      </c>
      <c r="AA1713">
        <f>IF(AB1713="",0,IFERROR(IF(VLOOKUP(AB1713,AB$38:AB1712,1,0)&gt;0,0,0),1))</f>
        <v>0</v>
      </c>
      <c r="AB1713" s="16">
        <f>IF(DATOS!J1677=X$39,DATOS!C1677,"")</f>
        <v>0</v>
      </c>
    </row>
    <row r="1714" spans="26:28">
      <c r="Z1714">
        <f t="shared" si="31"/>
        <v>1</v>
      </c>
      <c r="AA1714">
        <f>IF(AB1714="",0,IFERROR(IF(VLOOKUP(AB1714,AB$38:AB1713,1,0)&gt;0,0,0),1))</f>
        <v>0</v>
      </c>
      <c r="AB1714" s="16">
        <f>IF(DATOS!J1678=X$39,DATOS!C1678,"")</f>
        <v>0</v>
      </c>
    </row>
    <row r="1715" spans="26:28">
      <c r="Z1715">
        <f t="shared" si="31"/>
        <v>1</v>
      </c>
      <c r="AA1715">
        <f>IF(AB1715="",0,IFERROR(IF(VLOOKUP(AB1715,AB$38:AB1714,1,0)&gt;0,0,0),1))</f>
        <v>0</v>
      </c>
      <c r="AB1715" s="16">
        <f>IF(DATOS!J1679=X$39,DATOS!C1679,"")</f>
        <v>0</v>
      </c>
    </row>
    <row r="1716" spans="26:28">
      <c r="Z1716">
        <f t="shared" si="31"/>
        <v>1</v>
      </c>
      <c r="AA1716">
        <f>IF(AB1716="",0,IFERROR(IF(VLOOKUP(AB1716,AB$38:AB1715,1,0)&gt;0,0,0),1))</f>
        <v>0</v>
      </c>
      <c r="AB1716" s="16">
        <f>IF(DATOS!J1680=X$39,DATOS!C1680,"")</f>
        <v>0</v>
      </c>
    </row>
    <row r="1717" spans="26:28">
      <c r="Z1717">
        <f t="shared" si="31"/>
        <v>1</v>
      </c>
      <c r="AA1717">
        <f>IF(AB1717="",0,IFERROR(IF(VLOOKUP(AB1717,AB$38:AB1716,1,0)&gt;0,0,0),1))</f>
        <v>0</v>
      </c>
      <c r="AB1717" s="16">
        <f>IF(DATOS!J1681=X$39,DATOS!C1681,"")</f>
        <v>0</v>
      </c>
    </row>
    <row r="1718" spans="26:28">
      <c r="Z1718">
        <f t="shared" si="31"/>
        <v>1</v>
      </c>
      <c r="AA1718">
        <f>IF(AB1718="",0,IFERROR(IF(VLOOKUP(AB1718,AB$38:AB1717,1,0)&gt;0,0,0),1))</f>
        <v>0</v>
      </c>
      <c r="AB1718" s="16">
        <f>IF(DATOS!J1682=X$39,DATOS!C1682,"")</f>
        <v>0</v>
      </c>
    </row>
    <row r="1719" spans="26:28">
      <c r="Z1719">
        <f t="shared" si="31"/>
        <v>1</v>
      </c>
      <c r="AA1719">
        <f>IF(AB1719="",0,IFERROR(IF(VLOOKUP(AB1719,AB$38:AB1718,1,0)&gt;0,0,0),1))</f>
        <v>0</v>
      </c>
      <c r="AB1719" s="16">
        <f>IF(DATOS!J1683=X$39,DATOS!C1683,"")</f>
        <v>0</v>
      </c>
    </row>
    <row r="1720" spans="26:28">
      <c r="Z1720">
        <f t="shared" si="31"/>
        <v>1</v>
      </c>
      <c r="AA1720">
        <f>IF(AB1720="",0,IFERROR(IF(VLOOKUP(AB1720,AB$38:AB1719,1,0)&gt;0,0,0),1))</f>
        <v>0</v>
      </c>
      <c r="AB1720" s="16">
        <f>IF(DATOS!J1684=X$39,DATOS!C1684,"")</f>
        <v>0</v>
      </c>
    </row>
    <row r="1721" spans="26:28">
      <c r="Z1721">
        <f t="shared" si="31"/>
        <v>1</v>
      </c>
      <c r="AA1721">
        <f>IF(AB1721="",0,IFERROR(IF(VLOOKUP(AB1721,AB$38:AB1720,1,0)&gt;0,0,0),1))</f>
        <v>0</v>
      </c>
      <c r="AB1721" s="16">
        <f>IF(DATOS!J1685=X$39,DATOS!C1685,"")</f>
        <v>0</v>
      </c>
    </row>
    <row r="1722" spans="26:28">
      <c r="Z1722">
        <f t="shared" si="31"/>
        <v>1</v>
      </c>
      <c r="AA1722">
        <f>IF(AB1722="",0,IFERROR(IF(VLOOKUP(AB1722,AB$38:AB1721,1,0)&gt;0,0,0),1))</f>
        <v>0</v>
      </c>
      <c r="AB1722" s="16">
        <f>IF(DATOS!J1686=X$39,DATOS!C1686,"")</f>
        <v>0</v>
      </c>
    </row>
    <row r="1723" spans="26:28">
      <c r="Z1723">
        <f t="shared" si="31"/>
        <v>1</v>
      </c>
      <c r="AA1723">
        <f>IF(AB1723="",0,IFERROR(IF(VLOOKUP(AB1723,AB$38:AB1722,1,0)&gt;0,0,0),1))</f>
        <v>0</v>
      </c>
      <c r="AB1723" s="16">
        <f>IF(DATOS!J1687=X$39,DATOS!C1687,"")</f>
        <v>0</v>
      </c>
    </row>
    <row r="1724" spans="26:28">
      <c r="Z1724">
        <f t="shared" si="31"/>
        <v>1</v>
      </c>
      <c r="AA1724">
        <f>IF(AB1724="",0,IFERROR(IF(VLOOKUP(AB1724,AB$38:AB1723,1,0)&gt;0,0,0),1))</f>
        <v>0</v>
      </c>
      <c r="AB1724" s="16">
        <f>IF(DATOS!J1688=X$39,DATOS!C1688,"")</f>
        <v>0</v>
      </c>
    </row>
    <row r="1725" spans="26:28">
      <c r="Z1725">
        <f t="shared" si="31"/>
        <v>1</v>
      </c>
      <c r="AA1725">
        <f>IF(AB1725="",0,IFERROR(IF(VLOOKUP(AB1725,AB$38:AB1724,1,0)&gt;0,0,0),1))</f>
        <v>0</v>
      </c>
      <c r="AB1725" s="16">
        <f>IF(DATOS!J1689=X$39,DATOS!C1689,"")</f>
        <v>0</v>
      </c>
    </row>
    <row r="1726" spans="26:28">
      <c r="Z1726">
        <f t="shared" si="31"/>
        <v>1</v>
      </c>
      <c r="AA1726">
        <f>IF(AB1726="",0,IFERROR(IF(VLOOKUP(AB1726,AB$38:AB1725,1,0)&gt;0,0,0),1))</f>
        <v>0</v>
      </c>
      <c r="AB1726" s="16">
        <f>IF(DATOS!J1690=X$39,DATOS!C1690,"")</f>
        <v>0</v>
      </c>
    </row>
    <row r="1727" spans="26:28">
      <c r="Z1727">
        <f t="shared" si="31"/>
        <v>1</v>
      </c>
      <c r="AA1727">
        <f>IF(AB1727="",0,IFERROR(IF(VLOOKUP(AB1727,AB$38:AB1726,1,0)&gt;0,0,0),1))</f>
        <v>0</v>
      </c>
      <c r="AB1727" s="16">
        <f>IF(DATOS!J1691=X$39,DATOS!C1691,"")</f>
        <v>0</v>
      </c>
    </row>
    <row r="1728" spans="26:28">
      <c r="Z1728">
        <f t="shared" si="31"/>
        <v>1</v>
      </c>
      <c r="AA1728">
        <f>IF(AB1728="",0,IFERROR(IF(VLOOKUP(AB1728,AB$38:AB1727,1,0)&gt;0,0,0),1))</f>
        <v>0</v>
      </c>
      <c r="AB1728" s="16">
        <f>IF(DATOS!J1692=X$39,DATOS!C1692,"")</f>
        <v>0</v>
      </c>
    </row>
    <row r="1729" spans="26:28">
      <c r="Z1729">
        <f t="shared" si="31"/>
        <v>1</v>
      </c>
      <c r="AA1729">
        <f>IF(AB1729="",0,IFERROR(IF(VLOOKUP(AB1729,AB$38:AB1728,1,0)&gt;0,0,0),1))</f>
        <v>0</v>
      </c>
      <c r="AB1729" s="16">
        <f>IF(DATOS!J1693=X$39,DATOS!C1693,"")</f>
        <v>0</v>
      </c>
    </row>
    <row r="1730" spans="26:28">
      <c r="Z1730">
        <f t="shared" si="31"/>
        <v>1</v>
      </c>
      <c r="AA1730">
        <f>IF(AB1730="",0,IFERROR(IF(VLOOKUP(AB1730,AB$38:AB1729,1,0)&gt;0,0,0),1))</f>
        <v>0</v>
      </c>
      <c r="AB1730" s="16">
        <f>IF(DATOS!J1694=X$39,DATOS!C1694,"")</f>
        <v>0</v>
      </c>
    </row>
    <row r="1731" spans="26:28">
      <c r="Z1731">
        <f t="shared" si="31"/>
        <v>1</v>
      </c>
      <c r="AA1731">
        <f>IF(AB1731="",0,IFERROR(IF(VLOOKUP(AB1731,AB$38:AB1730,1,0)&gt;0,0,0),1))</f>
        <v>0</v>
      </c>
      <c r="AB1731" s="16">
        <f>IF(DATOS!J1695=X$39,DATOS!C1695,"")</f>
        <v>0</v>
      </c>
    </row>
    <row r="1732" spans="26:28">
      <c r="Z1732">
        <f t="shared" si="31"/>
        <v>1</v>
      </c>
      <c r="AA1732">
        <f>IF(AB1732="",0,IFERROR(IF(VLOOKUP(AB1732,AB$38:AB1731,1,0)&gt;0,0,0),1))</f>
        <v>0</v>
      </c>
      <c r="AB1732" s="16">
        <f>IF(DATOS!J1696=X$39,DATOS!C1696,"")</f>
        <v>0</v>
      </c>
    </row>
    <row r="1733" spans="26:28">
      <c r="Z1733">
        <f t="shared" si="31"/>
        <v>1</v>
      </c>
      <c r="AA1733">
        <f>IF(AB1733="",0,IFERROR(IF(VLOOKUP(AB1733,AB$38:AB1732,1,0)&gt;0,0,0),1))</f>
        <v>0</v>
      </c>
      <c r="AB1733" s="16">
        <f>IF(DATOS!J1697=X$39,DATOS!C1697,"")</f>
        <v>0</v>
      </c>
    </row>
    <row r="1734" spans="26:28">
      <c r="Z1734">
        <f t="shared" si="31"/>
        <v>1</v>
      </c>
      <c r="AA1734">
        <f>IF(AB1734="",0,IFERROR(IF(VLOOKUP(AB1734,AB$38:AB1733,1,0)&gt;0,0,0),1))</f>
        <v>0</v>
      </c>
      <c r="AB1734" s="16">
        <f>IF(DATOS!J1698=X$39,DATOS!C1698,"")</f>
        <v>0</v>
      </c>
    </row>
    <row r="1735" spans="26:28">
      <c r="Z1735">
        <f t="shared" si="31"/>
        <v>1</v>
      </c>
      <c r="AA1735">
        <f>IF(AB1735="",0,IFERROR(IF(VLOOKUP(AB1735,AB$38:AB1734,1,0)&gt;0,0,0),1))</f>
        <v>0</v>
      </c>
      <c r="AB1735" s="16">
        <f>IF(DATOS!J1699=X$39,DATOS!C1699,"")</f>
        <v>0</v>
      </c>
    </row>
    <row r="1736" spans="26:28">
      <c r="Z1736">
        <f t="shared" si="31"/>
        <v>1</v>
      </c>
      <c r="AA1736">
        <f>IF(AB1736="",0,IFERROR(IF(VLOOKUP(AB1736,AB$38:AB1735,1,0)&gt;0,0,0),1))</f>
        <v>0</v>
      </c>
      <c r="AB1736" s="16">
        <f>IF(DATOS!J1700=X$39,DATOS!C1700,"")</f>
        <v>0</v>
      </c>
    </row>
    <row r="1737" spans="26:28">
      <c r="Z1737">
        <f t="shared" si="31"/>
        <v>1</v>
      </c>
      <c r="AA1737">
        <f>IF(AB1737="",0,IFERROR(IF(VLOOKUP(AB1737,AB$38:AB1736,1,0)&gt;0,0,0),1))</f>
        <v>0</v>
      </c>
      <c r="AB1737" s="16">
        <f>IF(DATOS!J1701=X$39,DATOS!C1701,"")</f>
        <v>0</v>
      </c>
    </row>
    <row r="1738" spans="26:28">
      <c r="Z1738">
        <f t="shared" si="31"/>
        <v>1</v>
      </c>
      <c r="AA1738">
        <f>IF(AB1738="",0,IFERROR(IF(VLOOKUP(AB1738,AB$38:AB1737,1,0)&gt;0,0,0),1))</f>
        <v>0</v>
      </c>
      <c r="AB1738" s="16">
        <f>IF(DATOS!J1702=X$39,DATOS!C1702,"")</f>
        <v>0</v>
      </c>
    </row>
    <row r="1739" spans="26:28">
      <c r="Z1739">
        <f t="shared" si="31"/>
        <v>1</v>
      </c>
      <c r="AA1739">
        <f>IF(AB1739="",0,IFERROR(IF(VLOOKUP(AB1739,AB$38:AB1738,1,0)&gt;0,0,0),1))</f>
        <v>0</v>
      </c>
      <c r="AB1739" s="16">
        <f>IF(DATOS!J1703=X$39,DATOS!C1703,"")</f>
        <v>0</v>
      </c>
    </row>
    <row r="1740" spans="26:28">
      <c r="Z1740">
        <f t="shared" si="31"/>
        <v>1</v>
      </c>
      <c r="AA1740">
        <f>IF(AB1740="",0,IFERROR(IF(VLOOKUP(AB1740,AB$38:AB1739,1,0)&gt;0,0,0),1))</f>
        <v>0</v>
      </c>
      <c r="AB1740" s="16">
        <f>IF(DATOS!J1704=X$39,DATOS!C1704,"")</f>
        <v>0</v>
      </c>
    </row>
    <row r="1741" spans="26:28">
      <c r="Z1741">
        <f t="shared" si="31"/>
        <v>1</v>
      </c>
      <c r="AA1741">
        <f>IF(AB1741="",0,IFERROR(IF(VLOOKUP(AB1741,AB$38:AB1740,1,0)&gt;0,0,0),1))</f>
        <v>0</v>
      </c>
      <c r="AB1741" s="16">
        <f>IF(DATOS!J1705=X$39,DATOS!C1705,"")</f>
        <v>0</v>
      </c>
    </row>
    <row r="1742" spans="26:28">
      <c r="Z1742">
        <f t="shared" si="31"/>
        <v>1</v>
      </c>
      <c r="AA1742">
        <f>IF(AB1742="",0,IFERROR(IF(VLOOKUP(AB1742,AB$38:AB1741,1,0)&gt;0,0,0),1))</f>
        <v>0</v>
      </c>
      <c r="AB1742" s="16">
        <f>IF(DATOS!J1706=X$39,DATOS!C1706,"")</f>
        <v>0</v>
      </c>
    </row>
    <row r="1743" spans="26:28">
      <c r="Z1743">
        <f t="shared" si="31"/>
        <v>1</v>
      </c>
      <c r="AA1743">
        <f>IF(AB1743="",0,IFERROR(IF(VLOOKUP(AB1743,AB$38:AB1742,1,0)&gt;0,0,0),1))</f>
        <v>0</v>
      </c>
      <c r="AB1743" s="16">
        <f>IF(DATOS!J1707=X$39,DATOS!C1707,"")</f>
        <v>0</v>
      </c>
    </row>
    <row r="1744" spans="26:28">
      <c r="Z1744">
        <f t="shared" si="31"/>
        <v>1</v>
      </c>
      <c r="AA1744">
        <f>IF(AB1744="",0,IFERROR(IF(VLOOKUP(AB1744,AB$38:AB1743,1,0)&gt;0,0,0),1))</f>
        <v>0</v>
      </c>
      <c r="AB1744" s="16">
        <f>IF(DATOS!J1708=X$39,DATOS!C1708,"")</f>
        <v>0</v>
      </c>
    </row>
    <row r="1745" spans="26:28">
      <c r="Z1745">
        <f t="shared" si="31"/>
        <v>1</v>
      </c>
      <c r="AA1745">
        <f>IF(AB1745="",0,IFERROR(IF(VLOOKUP(AB1745,AB$38:AB1744,1,0)&gt;0,0,0),1))</f>
        <v>0</v>
      </c>
      <c r="AB1745" s="16">
        <f>IF(DATOS!J1709=X$39,DATOS!C1709,"")</f>
        <v>0</v>
      </c>
    </row>
    <row r="1746" spans="26:28">
      <c r="Z1746">
        <f t="shared" si="31"/>
        <v>1</v>
      </c>
      <c r="AA1746">
        <f>IF(AB1746="",0,IFERROR(IF(VLOOKUP(AB1746,AB$38:AB1745,1,0)&gt;0,0,0),1))</f>
        <v>0</v>
      </c>
      <c r="AB1746" s="16">
        <f>IF(DATOS!J1710=X$39,DATOS!C1710,"")</f>
        <v>0</v>
      </c>
    </row>
    <row r="1747" spans="26:28">
      <c r="Z1747">
        <f t="shared" si="31"/>
        <v>1</v>
      </c>
      <c r="AA1747">
        <f>IF(AB1747="",0,IFERROR(IF(VLOOKUP(AB1747,AB$38:AB1746,1,0)&gt;0,0,0),1))</f>
        <v>0</v>
      </c>
      <c r="AB1747" s="16">
        <f>IF(DATOS!J1711=X$39,DATOS!C1711,"")</f>
        <v>0</v>
      </c>
    </row>
    <row r="1748" spans="26:28">
      <c r="Z1748">
        <f t="shared" si="31"/>
        <v>1</v>
      </c>
      <c r="AA1748">
        <f>IF(AB1748="",0,IFERROR(IF(VLOOKUP(AB1748,AB$38:AB1747,1,0)&gt;0,0,0),1))</f>
        <v>0</v>
      </c>
      <c r="AB1748" s="16">
        <f>IF(DATOS!J1712=X$39,DATOS!C1712,"")</f>
        <v>0</v>
      </c>
    </row>
    <row r="1749" spans="26:28">
      <c r="Z1749">
        <f t="shared" si="31"/>
        <v>1</v>
      </c>
      <c r="AA1749">
        <f>IF(AB1749="",0,IFERROR(IF(VLOOKUP(AB1749,AB$38:AB1748,1,0)&gt;0,0,0),1))</f>
        <v>0</v>
      </c>
      <c r="AB1749" s="16">
        <f>IF(DATOS!J1713=X$39,DATOS!C1713,"")</f>
        <v>0</v>
      </c>
    </row>
    <row r="1750" spans="26:28">
      <c r="Z1750">
        <f t="shared" si="31"/>
        <v>1</v>
      </c>
      <c r="AA1750">
        <f>IF(AB1750="",0,IFERROR(IF(VLOOKUP(AB1750,AB$38:AB1749,1,0)&gt;0,0,0),1))</f>
        <v>0</v>
      </c>
      <c r="AB1750" s="16">
        <f>IF(DATOS!J1714=X$39,DATOS!C1714,"")</f>
        <v>0</v>
      </c>
    </row>
    <row r="1751" spans="26:28">
      <c r="Z1751">
        <f t="shared" si="31"/>
        <v>1</v>
      </c>
      <c r="AA1751">
        <f>IF(AB1751="",0,IFERROR(IF(VLOOKUP(AB1751,AB$38:AB1750,1,0)&gt;0,0,0),1))</f>
        <v>0</v>
      </c>
      <c r="AB1751" s="16">
        <f>IF(DATOS!J1715=X$39,DATOS!C1715,"")</f>
        <v>0</v>
      </c>
    </row>
    <row r="1752" spans="26:28">
      <c r="Z1752">
        <f t="shared" si="31"/>
        <v>1</v>
      </c>
      <c r="AA1752">
        <f>IF(AB1752="",0,IFERROR(IF(VLOOKUP(AB1752,AB$38:AB1751,1,0)&gt;0,0,0),1))</f>
        <v>0</v>
      </c>
      <c r="AB1752" s="16">
        <f>IF(DATOS!J1716=X$39,DATOS!C1716,"")</f>
        <v>0</v>
      </c>
    </row>
    <row r="1753" spans="26:28">
      <c r="Z1753">
        <f t="shared" si="31"/>
        <v>1</v>
      </c>
      <c r="AA1753">
        <f>IF(AB1753="",0,IFERROR(IF(VLOOKUP(AB1753,AB$38:AB1752,1,0)&gt;0,0,0),1))</f>
        <v>0</v>
      </c>
      <c r="AB1753" s="16">
        <f>IF(DATOS!J1717=X$39,DATOS!C1717,"")</f>
        <v>0</v>
      </c>
    </row>
    <row r="1754" spans="26:28">
      <c r="Z1754">
        <f t="shared" si="31"/>
        <v>1</v>
      </c>
      <c r="AA1754">
        <f>IF(AB1754="",0,IFERROR(IF(VLOOKUP(AB1754,AB$38:AB1753,1,0)&gt;0,0,0),1))</f>
        <v>0</v>
      </c>
      <c r="AB1754" s="16">
        <f>IF(DATOS!J1718=X$39,DATOS!C1718,"")</f>
        <v>0</v>
      </c>
    </row>
    <row r="1755" spans="26:28">
      <c r="Z1755">
        <f t="shared" si="31"/>
        <v>1</v>
      </c>
      <c r="AA1755">
        <f>IF(AB1755="",0,IFERROR(IF(VLOOKUP(AB1755,AB$38:AB1754,1,0)&gt;0,0,0),1))</f>
        <v>0</v>
      </c>
      <c r="AB1755" s="16">
        <f>IF(DATOS!J1719=X$39,DATOS!C1719,"")</f>
        <v>0</v>
      </c>
    </row>
    <row r="1756" spans="26:28">
      <c r="Z1756">
        <f t="shared" si="31"/>
        <v>1</v>
      </c>
      <c r="AA1756">
        <f>IF(AB1756="",0,IFERROR(IF(VLOOKUP(AB1756,AB$38:AB1755,1,0)&gt;0,0,0),1))</f>
        <v>0</v>
      </c>
      <c r="AB1756" s="16">
        <f>IF(DATOS!J1720=X$39,DATOS!C1720,"")</f>
        <v>0</v>
      </c>
    </row>
    <row r="1757" spans="26:28">
      <c r="Z1757">
        <f t="shared" si="31"/>
        <v>1</v>
      </c>
      <c r="AA1757">
        <f>IF(AB1757="",0,IFERROR(IF(VLOOKUP(AB1757,AB$38:AB1756,1,0)&gt;0,0,0),1))</f>
        <v>0</v>
      </c>
      <c r="AB1757" s="16">
        <f>IF(DATOS!J1721=X$39,DATOS!C1721,"")</f>
        <v>0</v>
      </c>
    </row>
    <row r="1758" spans="26:28">
      <c r="Z1758">
        <f t="shared" si="31"/>
        <v>1</v>
      </c>
      <c r="AA1758">
        <f>IF(AB1758="",0,IFERROR(IF(VLOOKUP(AB1758,AB$38:AB1757,1,0)&gt;0,0,0),1))</f>
        <v>0</v>
      </c>
      <c r="AB1758" s="16">
        <f>IF(DATOS!J1722=X$39,DATOS!C1722,"")</f>
        <v>0</v>
      </c>
    </row>
    <row r="1759" spans="26:28">
      <c r="Z1759">
        <f t="shared" si="31"/>
        <v>1</v>
      </c>
      <c r="AA1759">
        <f>IF(AB1759="",0,IFERROR(IF(VLOOKUP(AB1759,AB$38:AB1758,1,0)&gt;0,0,0),1))</f>
        <v>0</v>
      </c>
      <c r="AB1759" s="16">
        <f>IF(DATOS!J1723=X$39,DATOS!C1723,"")</f>
        <v>0</v>
      </c>
    </row>
    <row r="1760" spans="26:28">
      <c r="Z1760">
        <f t="shared" si="31"/>
        <v>1</v>
      </c>
      <c r="AA1760">
        <f>IF(AB1760="",0,IFERROR(IF(VLOOKUP(AB1760,AB$38:AB1759,1,0)&gt;0,0,0),1))</f>
        <v>0</v>
      </c>
      <c r="AB1760" s="16">
        <f>IF(DATOS!J1724=X$39,DATOS!C1724,"")</f>
        <v>0</v>
      </c>
    </row>
    <row r="1761" spans="26:28">
      <c r="Z1761">
        <f t="shared" si="31"/>
        <v>1</v>
      </c>
      <c r="AA1761">
        <f>IF(AB1761="",0,IFERROR(IF(VLOOKUP(AB1761,AB$38:AB1760,1,0)&gt;0,0,0),1))</f>
        <v>0</v>
      </c>
      <c r="AB1761" s="16">
        <f>IF(DATOS!J1725=X$39,DATOS!C1725,"")</f>
        <v>0</v>
      </c>
    </row>
    <row r="1762" spans="26:28">
      <c r="Z1762">
        <f t="shared" si="31"/>
        <v>1</v>
      </c>
      <c r="AA1762">
        <f>IF(AB1762="",0,IFERROR(IF(VLOOKUP(AB1762,AB$38:AB1761,1,0)&gt;0,0,0),1))</f>
        <v>0</v>
      </c>
      <c r="AB1762" s="16">
        <f>IF(DATOS!J1726=X$39,DATOS!C1726,"")</f>
        <v>0</v>
      </c>
    </row>
    <row r="1763" spans="26:28">
      <c r="Z1763">
        <f t="shared" si="31"/>
        <v>1</v>
      </c>
      <c r="AA1763">
        <f>IF(AB1763="",0,IFERROR(IF(VLOOKUP(AB1763,AB$38:AB1762,1,0)&gt;0,0,0),1))</f>
        <v>0</v>
      </c>
      <c r="AB1763" s="16">
        <f>IF(DATOS!J1727=X$39,DATOS!C1727,"")</f>
        <v>0</v>
      </c>
    </row>
    <row r="1764" spans="26:28">
      <c r="Z1764">
        <f t="shared" si="31"/>
        <v>1</v>
      </c>
      <c r="AA1764">
        <f>IF(AB1764="",0,IFERROR(IF(VLOOKUP(AB1764,AB$38:AB1763,1,0)&gt;0,0,0),1))</f>
        <v>0</v>
      </c>
      <c r="AB1764" s="16">
        <f>IF(DATOS!J1728=X$39,DATOS!C1728,"")</f>
        <v>0</v>
      </c>
    </row>
    <row r="1765" spans="26:28">
      <c r="Z1765">
        <f t="shared" si="31"/>
        <v>1</v>
      </c>
      <c r="AA1765">
        <f>IF(AB1765="",0,IFERROR(IF(VLOOKUP(AB1765,AB$38:AB1764,1,0)&gt;0,0,0),1))</f>
        <v>0</v>
      </c>
      <c r="AB1765" s="16">
        <f>IF(DATOS!J1729=X$39,DATOS!C1729,"")</f>
        <v>0</v>
      </c>
    </row>
    <row r="1766" spans="26:28">
      <c r="Z1766">
        <f t="shared" ref="Z1766:Z1829" si="32">Z1765+AA1766</f>
        <v>1</v>
      </c>
      <c r="AA1766">
        <f>IF(AB1766="",0,IFERROR(IF(VLOOKUP(AB1766,AB$38:AB1765,1,0)&gt;0,0,0),1))</f>
        <v>0</v>
      </c>
      <c r="AB1766" s="16">
        <f>IF(DATOS!J1730=X$39,DATOS!C1730,"")</f>
        <v>0</v>
      </c>
    </row>
    <row r="1767" spans="26:28">
      <c r="Z1767">
        <f t="shared" si="32"/>
        <v>1</v>
      </c>
      <c r="AA1767">
        <f>IF(AB1767="",0,IFERROR(IF(VLOOKUP(AB1767,AB$38:AB1766,1,0)&gt;0,0,0),1))</f>
        <v>0</v>
      </c>
      <c r="AB1767" s="16">
        <f>IF(DATOS!J1731=X$39,DATOS!C1731,"")</f>
        <v>0</v>
      </c>
    </row>
    <row r="1768" spans="26:28">
      <c r="Z1768">
        <f t="shared" si="32"/>
        <v>1</v>
      </c>
      <c r="AA1768">
        <f>IF(AB1768="",0,IFERROR(IF(VLOOKUP(AB1768,AB$38:AB1767,1,0)&gt;0,0,0),1))</f>
        <v>0</v>
      </c>
      <c r="AB1768" s="16">
        <f>IF(DATOS!J1732=X$39,DATOS!C1732,"")</f>
        <v>0</v>
      </c>
    </row>
    <row r="1769" spans="26:28">
      <c r="Z1769">
        <f t="shared" si="32"/>
        <v>1</v>
      </c>
      <c r="AA1769">
        <f>IF(AB1769="",0,IFERROR(IF(VLOOKUP(AB1769,AB$38:AB1768,1,0)&gt;0,0,0),1))</f>
        <v>0</v>
      </c>
      <c r="AB1769" s="16">
        <f>IF(DATOS!J1733=X$39,DATOS!C1733,"")</f>
        <v>0</v>
      </c>
    </row>
    <row r="1770" spans="26:28">
      <c r="Z1770">
        <f t="shared" si="32"/>
        <v>1</v>
      </c>
      <c r="AA1770">
        <f>IF(AB1770="",0,IFERROR(IF(VLOOKUP(AB1770,AB$38:AB1769,1,0)&gt;0,0,0),1))</f>
        <v>0</v>
      </c>
      <c r="AB1770" s="16">
        <f>IF(DATOS!J1734=X$39,DATOS!C1734,"")</f>
        <v>0</v>
      </c>
    </row>
    <row r="1771" spans="26:28">
      <c r="Z1771">
        <f t="shared" si="32"/>
        <v>1</v>
      </c>
      <c r="AA1771">
        <f>IF(AB1771="",0,IFERROR(IF(VLOOKUP(AB1771,AB$38:AB1770,1,0)&gt;0,0,0),1))</f>
        <v>0</v>
      </c>
      <c r="AB1771" s="16">
        <f>IF(DATOS!J1735=X$39,DATOS!C1735,"")</f>
        <v>0</v>
      </c>
    </row>
    <row r="1772" spans="26:28">
      <c r="Z1772">
        <f t="shared" si="32"/>
        <v>1</v>
      </c>
      <c r="AA1772">
        <f>IF(AB1772="",0,IFERROR(IF(VLOOKUP(AB1772,AB$38:AB1771,1,0)&gt;0,0,0),1))</f>
        <v>0</v>
      </c>
      <c r="AB1772" s="16">
        <f>IF(DATOS!J1736=X$39,DATOS!C1736,"")</f>
        <v>0</v>
      </c>
    </row>
    <row r="1773" spans="26:28">
      <c r="Z1773">
        <f t="shared" si="32"/>
        <v>1</v>
      </c>
      <c r="AA1773">
        <f>IF(AB1773="",0,IFERROR(IF(VLOOKUP(AB1773,AB$38:AB1772,1,0)&gt;0,0,0),1))</f>
        <v>0</v>
      </c>
      <c r="AB1773" s="16">
        <f>IF(DATOS!J1737=X$39,DATOS!C1737,"")</f>
        <v>0</v>
      </c>
    </row>
    <row r="1774" spans="26:28">
      <c r="Z1774">
        <f t="shared" si="32"/>
        <v>1</v>
      </c>
      <c r="AA1774">
        <f>IF(AB1774="",0,IFERROR(IF(VLOOKUP(AB1774,AB$38:AB1773,1,0)&gt;0,0,0),1))</f>
        <v>0</v>
      </c>
      <c r="AB1774" s="16">
        <f>IF(DATOS!J1738=X$39,DATOS!C1738,"")</f>
        <v>0</v>
      </c>
    </row>
    <row r="1775" spans="26:28">
      <c r="Z1775">
        <f t="shared" si="32"/>
        <v>1</v>
      </c>
      <c r="AA1775">
        <f>IF(AB1775="",0,IFERROR(IF(VLOOKUP(AB1775,AB$38:AB1774,1,0)&gt;0,0,0),1))</f>
        <v>0</v>
      </c>
      <c r="AB1775" s="16">
        <f>IF(DATOS!J1739=X$39,DATOS!C1739,"")</f>
        <v>0</v>
      </c>
    </row>
    <row r="1776" spans="26:28">
      <c r="Z1776">
        <f t="shared" si="32"/>
        <v>1</v>
      </c>
      <c r="AA1776">
        <f>IF(AB1776="",0,IFERROR(IF(VLOOKUP(AB1776,AB$38:AB1775,1,0)&gt;0,0,0),1))</f>
        <v>0</v>
      </c>
      <c r="AB1776" s="16">
        <f>IF(DATOS!J1740=X$39,DATOS!C1740,"")</f>
        <v>0</v>
      </c>
    </row>
    <row r="1777" spans="26:28">
      <c r="Z1777">
        <f t="shared" si="32"/>
        <v>1</v>
      </c>
      <c r="AA1777">
        <f>IF(AB1777="",0,IFERROR(IF(VLOOKUP(AB1777,AB$38:AB1776,1,0)&gt;0,0,0),1))</f>
        <v>0</v>
      </c>
      <c r="AB1777" s="16">
        <f>IF(DATOS!J1741=X$39,DATOS!C1741,"")</f>
        <v>0</v>
      </c>
    </row>
    <row r="1778" spans="26:28">
      <c r="Z1778">
        <f t="shared" si="32"/>
        <v>1</v>
      </c>
      <c r="AA1778">
        <f>IF(AB1778="",0,IFERROR(IF(VLOOKUP(AB1778,AB$38:AB1777,1,0)&gt;0,0,0),1))</f>
        <v>0</v>
      </c>
      <c r="AB1778" s="16">
        <f>IF(DATOS!J1742=X$39,DATOS!C1742,"")</f>
        <v>0</v>
      </c>
    </row>
    <row r="1779" spans="26:28">
      <c r="Z1779">
        <f t="shared" si="32"/>
        <v>1</v>
      </c>
      <c r="AA1779">
        <f>IF(AB1779="",0,IFERROR(IF(VLOOKUP(AB1779,AB$38:AB1778,1,0)&gt;0,0,0),1))</f>
        <v>0</v>
      </c>
      <c r="AB1779" s="16">
        <f>IF(DATOS!J1743=X$39,DATOS!C1743,"")</f>
        <v>0</v>
      </c>
    </row>
    <row r="1780" spans="26:28">
      <c r="Z1780">
        <f t="shared" si="32"/>
        <v>1</v>
      </c>
      <c r="AA1780">
        <f>IF(AB1780="",0,IFERROR(IF(VLOOKUP(AB1780,AB$38:AB1779,1,0)&gt;0,0,0),1))</f>
        <v>0</v>
      </c>
      <c r="AB1780" s="16">
        <f>IF(DATOS!J1744=X$39,DATOS!C1744,"")</f>
        <v>0</v>
      </c>
    </row>
    <row r="1781" spans="26:28">
      <c r="Z1781">
        <f t="shared" si="32"/>
        <v>1</v>
      </c>
      <c r="AA1781">
        <f>IF(AB1781="",0,IFERROR(IF(VLOOKUP(AB1781,AB$38:AB1780,1,0)&gt;0,0,0),1))</f>
        <v>0</v>
      </c>
      <c r="AB1781" s="16">
        <f>IF(DATOS!J1745=X$39,DATOS!C1745,"")</f>
        <v>0</v>
      </c>
    </row>
    <row r="1782" spans="26:28">
      <c r="Z1782">
        <f t="shared" si="32"/>
        <v>1</v>
      </c>
      <c r="AA1782">
        <f>IF(AB1782="",0,IFERROR(IF(VLOOKUP(AB1782,AB$38:AB1781,1,0)&gt;0,0,0),1))</f>
        <v>0</v>
      </c>
      <c r="AB1782" s="16">
        <f>IF(DATOS!J1746=X$39,DATOS!C1746,"")</f>
        <v>0</v>
      </c>
    </row>
    <row r="1783" spans="26:28">
      <c r="Z1783">
        <f t="shared" si="32"/>
        <v>1</v>
      </c>
      <c r="AA1783">
        <f>IF(AB1783="",0,IFERROR(IF(VLOOKUP(AB1783,AB$38:AB1782,1,0)&gt;0,0,0),1))</f>
        <v>0</v>
      </c>
      <c r="AB1783" s="16">
        <f>IF(DATOS!J1747=X$39,DATOS!C1747,"")</f>
        <v>0</v>
      </c>
    </row>
    <row r="1784" spans="26:28">
      <c r="Z1784">
        <f t="shared" si="32"/>
        <v>1</v>
      </c>
      <c r="AA1784">
        <f>IF(AB1784="",0,IFERROR(IF(VLOOKUP(AB1784,AB$38:AB1783,1,0)&gt;0,0,0),1))</f>
        <v>0</v>
      </c>
      <c r="AB1784" s="16">
        <f>IF(DATOS!J1748=X$39,DATOS!C1748,"")</f>
        <v>0</v>
      </c>
    </row>
    <row r="1785" spans="26:28">
      <c r="Z1785">
        <f t="shared" si="32"/>
        <v>1</v>
      </c>
      <c r="AA1785">
        <f>IF(AB1785="",0,IFERROR(IF(VLOOKUP(AB1785,AB$38:AB1784,1,0)&gt;0,0,0),1))</f>
        <v>0</v>
      </c>
      <c r="AB1785" s="16">
        <f>IF(DATOS!J1749=X$39,DATOS!C1749,"")</f>
        <v>0</v>
      </c>
    </row>
    <row r="1786" spans="26:28">
      <c r="Z1786">
        <f t="shared" si="32"/>
        <v>1</v>
      </c>
      <c r="AA1786">
        <f>IF(AB1786="",0,IFERROR(IF(VLOOKUP(AB1786,AB$38:AB1785,1,0)&gt;0,0,0),1))</f>
        <v>0</v>
      </c>
      <c r="AB1786" s="16">
        <f>IF(DATOS!J1750=X$39,DATOS!C1750,"")</f>
        <v>0</v>
      </c>
    </row>
    <row r="1787" spans="26:28">
      <c r="Z1787">
        <f t="shared" si="32"/>
        <v>1</v>
      </c>
      <c r="AA1787">
        <f>IF(AB1787="",0,IFERROR(IF(VLOOKUP(AB1787,AB$38:AB1786,1,0)&gt;0,0,0),1))</f>
        <v>0</v>
      </c>
      <c r="AB1787" s="16">
        <f>IF(DATOS!J1751=X$39,DATOS!C1751,"")</f>
        <v>0</v>
      </c>
    </row>
    <row r="1788" spans="26:28">
      <c r="Z1788">
        <f t="shared" si="32"/>
        <v>1</v>
      </c>
      <c r="AA1788">
        <f>IF(AB1788="",0,IFERROR(IF(VLOOKUP(AB1788,AB$38:AB1787,1,0)&gt;0,0,0),1))</f>
        <v>0</v>
      </c>
      <c r="AB1788" s="16">
        <f>IF(DATOS!J1752=X$39,DATOS!C1752,"")</f>
        <v>0</v>
      </c>
    </row>
    <row r="1789" spans="26:28">
      <c r="Z1789">
        <f t="shared" si="32"/>
        <v>1</v>
      </c>
      <c r="AA1789">
        <f>IF(AB1789="",0,IFERROR(IF(VLOOKUP(AB1789,AB$38:AB1788,1,0)&gt;0,0,0),1))</f>
        <v>0</v>
      </c>
      <c r="AB1789" s="16">
        <f>IF(DATOS!J1753=X$39,DATOS!C1753,"")</f>
        <v>0</v>
      </c>
    </row>
    <row r="1790" spans="26:28">
      <c r="Z1790">
        <f t="shared" si="32"/>
        <v>1</v>
      </c>
      <c r="AA1790">
        <f>IF(AB1790="",0,IFERROR(IF(VLOOKUP(AB1790,AB$38:AB1789,1,0)&gt;0,0,0),1))</f>
        <v>0</v>
      </c>
      <c r="AB1790" s="16">
        <f>IF(DATOS!J1754=X$39,DATOS!C1754,"")</f>
        <v>0</v>
      </c>
    </row>
    <row r="1791" spans="26:28">
      <c r="Z1791">
        <f t="shared" si="32"/>
        <v>1</v>
      </c>
      <c r="AA1791">
        <f>IF(AB1791="",0,IFERROR(IF(VLOOKUP(AB1791,AB$38:AB1790,1,0)&gt;0,0,0),1))</f>
        <v>0</v>
      </c>
      <c r="AB1791" s="16">
        <f>IF(DATOS!J1755=X$39,DATOS!C1755,"")</f>
        <v>0</v>
      </c>
    </row>
    <row r="1792" spans="26:28">
      <c r="Z1792">
        <f t="shared" si="32"/>
        <v>1</v>
      </c>
      <c r="AA1792">
        <f>IF(AB1792="",0,IFERROR(IF(VLOOKUP(AB1792,AB$38:AB1791,1,0)&gt;0,0,0),1))</f>
        <v>0</v>
      </c>
      <c r="AB1792" s="16">
        <f>IF(DATOS!J1756=X$39,DATOS!C1756,"")</f>
        <v>0</v>
      </c>
    </row>
    <row r="1793" spans="26:28">
      <c r="Z1793">
        <f t="shared" si="32"/>
        <v>1</v>
      </c>
      <c r="AA1793">
        <f>IF(AB1793="",0,IFERROR(IF(VLOOKUP(AB1793,AB$38:AB1792,1,0)&gt;0,0,0),1))</f>
        <v>0</v>
      </c>
      <c r="AB1793" s="16">
        <f>IF(DATOS!J1757=X$39,DATOS!C1757,"")</f>
        <v>0</v>
      </c>
    </row>
    <row r="1794" spans="26:28">
      <c r="Z1794">
        <f t="shared" si="32"/>
        <v>1</v>
      </c>
      <c r="AA1794">
        <f>IF(AB1794="",0,IFERROR(IF(VLOOKUP(AB1794,AB$38:AB1793,1,0)&gt;0,0,0),1))</f>
        <v>0</v>
      </c>
      <c r="AB1794" s="16">
        <f>IF(DATOS!J1758=X$39,DATOS!C1758,"")</f>
        <v>0</v>
      </c>
    </row>
    <row r="1795" spans="26:28">
      <c r="Z1795">
        <f t="shared" si="32"/>
        <v>1</v>
      </c>
      <c r="AA1795">
        <f>IF(AB1795="",0,IFERROR(IF(VLOOKUP(AB1795,AB$38:AB1794,1,0)&gt;0,0,0),1))</f>
        <v>0</v>
      </c>
      <c r="AB1795" s="16">
        <f>IF(DATOS!J1759=X$39,DATOS!C1759,"")</f>
        <v>0</v>
      </c>
    </row>
    <row r="1796" spans="26:28">
      <c r="Z1796">
        <f t="shared" si="32"/>
        <v>1</v>
      </c>
      <c r="AA1796">
        <f>IF(AB1796="",0,IFERROR(IF(VLOOKUP(AB1796,AB$38:AB1795,1,0)&gt;0,0,0),1))</f>
        <v>0</v>
      </c>
      <c r="AB1796" s="16">
        <f>IF(DATOS!J1760=X$39,DATOS!C1760,"")</f>
        <v>0</v>
      </c>
    </row>
    <row r="1797" spans="26:28">
      <c r="Z1797">
        <f t="shared" si="32"/>
        <v>1</v>
      </c>
      <c r="AA1797">
        <f>IF(AB1797="",0,IFERROR(IF(VLOOKUP(AB1797,AB$38:AB1796,1,0)&gt;0,0,0),1))</f>
        <v>0</v>
      </c>
      <c r="AB1797" s="16">
        <f>IF(DATOS!J1761=X$39,DATOS!C1761,"")</f>
        <v>0</v>
      </c>
    </row>
    <row r="1798" spans="26:28">
      <c r="Z1798">
        <f t="shared" si="32"/>
        <v>1</v>
      </c>
      <c r="AA1798">
        <f>IF(AB1798="",0,IFERROR(IF(VLOOKUP(AB1798,AB$38:AB1797,1,0)&gt;0,0,0),1))</f>
        <v>0</v>
      </c>
      <c r="AB1798" s="16">
        <f>IF(DATOS!J1762=X$39,DATOS!C1762,"")</f>
        <v>0</v>
      </c>
    </row>
    <row r="1799" spans="26:28">
      <c r="Z1799">
        <f t="shared" si="32"/>
        <v>1</v>
      </c>
      <c r="AA1799">
        <f>IF(AB1799="",0,IFERROR(IF(VLOOKUP(AB1799,AB$38:AB1798,1,0)&gt;0,0,0),1))</f>
        <v>0</v>
      </c>
      <c r="AB1799" s="16">
        <f>IF(DATOS!J1763=X$39,DATOS!C1763,"")</f>
        <v>0</v>
      </c>
    </row>
    <row r="1800" spans="26:28">
      <c r="Z1800">
        <f t="shared" si="32"/>
        <v>1</v>
      </c>
      <c r="AA1800">
        <f>IF(AB1800="",0,IFERROR(IF(VLOOKUP(AB1800,AB$38:AB1799,1,0)&gt;0,0,0),1))</f>
        <v>0</v>
      </c>
      <c r="AB1800" s="16">
        <f>IF(DATOS!J1764=X$39,DATOS!C1764,"")</f>
        <v>0</v>
      </c>
    </row>
    <row r="1801" spans="26:28">
      <c r="Z1801">
        <f t="shared" si="32"/>
        <v>1</v>
      </c>
      <c r="AA1801">
        <f>IF(AB1801="",0,IFERROR(IF(VLOOKUP(AB1801,AB$38:AB1800,1,0)&gt;0,0,0),1))</f>
        <v>0</v>
      </c>
      <c r="AB1801" s="16">
        <f>IF(DATOS!J1765=X$39,DATOS!C1765,"")</f>
        <v>0</v>
      </c>
    </row>
    <row r="1802" spans="26:28">
      <c r="Z1802">
        <f t="shared" si="32"/>
        <v>1</v>
      </c>
      <c r="AA1802">
        <f>IF(AB1802="",0,IFERROR(IF(VLOOKUP(AB1802,AB$38:AB1801,1,0)&gt;0,0,0),1))</f>
        <v>0</v>
      </c>
      <c r="AB1802" s="16">
        <f>IF(DATOS!J1766=X$39,DATOS!C1766,"")</f>
        <v>0</v>
      </c>
    </row>
    <row r="1803" spans="26:28">
      <c r="Z1803">
        <f t="shared" si="32"/>
        <v>1</v>
      </c>
      <c r="AA1803">
        <f>IF(AB1803="",0,IFERROR(IF(VLOOKUP(AB1803,AB$38:AB1802,1,0)&gt;0,0,0),1))</f>
        <v>0</v>
      </c>
      <c r="AB1803" s="16">
        <f>IF(DATOS!J1767=X$39,DATOS!C1767,"")</f>
        <v>0</v>
      </c>
    </row>
    <row r="1804" spans="26:28">
      <c r="Z1804">
        <f t="shared" si="32"/>
        <v>1</v>
      </c>
      <c r="AA1804">
        <f>IF(AB1804="",0,IFERROR(IF(VLOOKUP(AB1804,AB$38:AB1803,1,0)&gt;0,0,0),1))</f>
        <v>0</v>
      </c>
      <c r="AB1804" s="16">
        <f>IF(DATOS!J1768=X$39,DATOS!C1768,"")</f>
        <v>0</v>
      </c>
    </row>
    <row r="1805" spans="26:28">
      <c r="Z1805">
        <f t="shared" si="32"/>
        <v>1</v>
      </c>
      <c r="AA1805">
        <f>IF(AB1805="",0,IFERROR(IF(VLOOKUP(AB1805,AB$38:AB1804,1,0)&gt;0,0,0),1))</f>
        <v>0</v>
      </c>
      <c r="AB1805" s="16">
        <f>IF(DATOS!J1769=X$39,DATOS!C1769,"")</f>
        <v>0</v>
      </c>
    </row>
    <row r="1806" spans="26:28">
      <c r="Z1806">
        <f t="shared" si="32"/>
        <v>1</v>
      </c>
      <c r="AA1806">
        <f>IF(AB1806="",0,IFERROR(IF(VLOOKUP(AB1806,AB$38:AB1805,1,0)&gt;0,0,0),1))</f>
        <v>0</v>
      </c>
      <c r="AB1806" s="16">
        <f>IF(DATOS!J1770=X$39,DATOS!C1770,"")</f>
        <v>0</v>
      </c>
    </row>
    <row r="1807" spans="26:28">
      <c r="Z1807">
        <f t="shared" si="32"/>
        <v>1</v>
      </c>
      <c r="AA1807">
        <f>IF(AB1807="",0,IFERROR(IF(VLOOKUP(AB1807,AB$38:AB1806,1,0)&gt;0,0,0),1))</f>
        <v>0</v>
      </c>
      <c r="AB1807" s="16">
        <f>IF(DATOS!J1771=X$39,DATOS!C1771,"")</f>
        <v>0</v>
      </c>
    </row>
    <row r="1808" spans="26:28">
      <c r="Z1808">
        <f t="shared" si="32"/>
        <v>1</v>
      </c>
      <c r="AA1808">
        <f>IF(AB1808="",0,IFERROR(IF(VLOOKUP(AB1808,AB$38:AB1807,1,0)&gt;0,0,0),1))</f>
        <v>0</v>
      </c>
      <c r="AB1808" s="16">
        <f>IF(DATOS!J1772=X$39,DATOS!C1772,"")</f>
        <v>0</v>
      </c>
    </row>
    <row r="1809" spans="26:28">
      <c r="Z1809">
        <f t="shared" si="32"/>
        <v>1</v>
      </c>
      <c r="AA1809">
        <f>IF(AB1809="",0,IFERROR(IF(VLOOKUP(AB1809,AB$38:AB1808,1,0)&gt;0,0,0),1))</f>
        <v>0</v>
      </c>
      <c r="AB1809" s="16">
        <f>IF(DATOS!J1773=X$39,DATOS!C1773,"")</f>
        <v>0</v>
      </c>
    </row>
    <row r="1810" spans="26:28">
      <c r="Z1810">
        <f t="shared" si="32"/>
        <v>1</v>
      </c>
      <c r="AA1810">
        <f>IF(AB1810="",0,IFERROR(IF(VLOOKUP(AB1810,AB$38:AB1809,1,0)&gt;0,0,0),1))</f>
        <v>0</v>
      </c>
      <c r="AB1810" s="16">
        <f>IF(DATOS!J1774=X$39,DATOS!C1774,"")</f>
        <v>0</v>
      </c>
    </row>
    <row r="1811" spans="26:28">
      <c r="Z1811">
        <f t="shared" si="32"/>
        <v>1</v>
      </c>
      <c r="AA1811">
        <f>IF(AB1811="",0,IFERROR(IF(VLOOKUP(AB1811,AB$38:AB1810,1,0)&gt;0,0,0),1))</f>
        <v>0</v>
      </c>
      <c r="AB1811" s="16">
        <f>IF(DATOS!J1775=X$39,DATOS!C1775,"")</f>
        <v>0</v>
      </c>
    </row>
    <row r="1812" spans="26:28">
      <c r="Z1812">
        <f t="shared" si="32"/>
        <v>1</v>
      </c>
      <c r="AA1812">
        <f>IF(AB1812="",0,IFERROR(IF(VLOOKUP(AB1812,AB$38:AB1811,1,0)&gt;0,0,0),1))</f>
        <v>0</v>
      </c>
      <c r="AB1812" s="16">
        <f>IF(DATOS!J1776=X$39,DATOS!C1776,"")</f>
        <v>0</v>
      </c>
    </row>
    <row r="1813" spans="26:28">
      <c r="Z1813">
        <f t="shared" si="32"/>
        <v>1</v>
      </c>
      <c r="AA1813">
        <f>IF(AB1813="",0,IFERROR(IF(VLOOKUP(AB1813,AB$38:AB1812,1,0)&gt;0,0,0),1))</f>
        <v>0</v>
      </c>
      <c r="AB1813" s="16">
        <f>IF(DATOS!J1777=X$39,DATOS!C1777,"")</f>
        <v>0</v>
      </c>
    </row>
    <row r="1814" spans="26:28">
      <c r="Z1814">
        <f t="shared" si="32"/>
        <v>1</v>
      </c>
      <c r="AA1814">
        <f>IF(AB1814="",0,IFERROR(IF(VLOOKUP(AB1814,AB$38:AB1813,1,0)&gt;0,0,0),1))</f>
        <v>0</v>
      </c>
      <c r="AB1814" s="16">
        <f>IF(DATOS!J1778=X$39,DATOS!C1778,"")</f>
        <v>0</v>
      </c>
    </row>
    <row r="1815" spans="26:28">
      <c r="Z1815">
        <f t="shared" si="32"/>
        <v>1</v>
      </c>
      <c r="AA1815">
        <f>IF(AB1815="",0,IFERROR(IF(VLOOKUP(AB1815,AB$38:AB1814,1,0)&gt;0,0,0),1))</f>
        <v>0</v>
      </c>
      <c r="AB1815" s="16">
        <f>IF(DATOS!J1779=X$39,DATOS!C1779,"")</f>
        <v>0</v>
      </c>
    </row>
    <row r="1816" spans="26:28">
      <c r="Z1816">
        <f t="shared" si="32"/>
        <v>1</v>
      </c>
      <c r="AA1816">
        <f>IF(AB1816="",0,IFERROR(IF(VLOOKUP(AB1816,AB$38:AB1815,1,0)&gt;0,0,0),1))</f>
        <v>0</v>
      </c>
      <c r="AB1816" s="16">
        <f>IF(DATOS!J1780=X$39,DATOS!C1780,"")</f>
        <v>0</v>
      </c>
    </row>
    <row r="1817" spans="26:28">
      <c r="Z1817">
        <f t="shared" si="32"/>
        <v>1</v>
      </c>
      <c r="AA1817">
        <f>IF(AB1817="",0,IFERROR(IF(VLOOKUP(AB1817,AB$38:AB1816,1,0)&gt;0,0,0),1))</f>
        <v>0</v>
      </c>
      <c r="AB1817" s="16">
        <f>IF(DATOS!J1781=X$39,DATOS!C1781,"")</f>
        <v>0</v>
      </c>
    </row>
    <row r="1818" spans="26:28">
      <c r="Z1818">
        <f t="shared" si="32"/>
        <v>1</v>
      </c>
      <c r="AA1818">
        <f>IF(AB1818="",0,IFERROR(IF(VLOOKUP(AB1818,AB$38:AB1817,1,0)&gt;0,0,0),1))</f>
        <v>0</v>
      </c>
      <c r="AB1818" s="16">
        <f>IF(DATOS!J1782=X$39,DATOS!C1782,"")</f>
        <v>0</v>
      </c>
    </row>
    <row r="1819" spans="26:28">
      <c r="Z1819">
        <f t="shared" si="32"/>
        <v>1</v>
      </c>
      <c r="AA1819">
        <f>IF(AB1819="",0,IFERROR(IF(VLOOKUP(AB1819,AB$38:AB1818,1,0)&gt;0,0,0),1))</f>
        <v>0</v>
      </c>
      <c r="AB1819" s="16">
        <f>IF(DATOS!J1783=X$39,DATOS!C1783,"")</f>
        <v>0</v>
      </c>
    </row>
    <row r="1820" spans="26:28">
      <c r="Z1820">
        <f t="shared" si="32"/>
        <v>1</v>
      </c>
      <c r="AA1820">
        <f>IF(AB1820="",0,IFERROR(IF(VLOOKUP(AB1820,AB$38:AB1819,1,0)&gt;0,0,0),1))</f>
        <v>0</v>
      </c>
      <c r="AB1820" s="16">
        <f>IF(DATOS!J1784=X$39,DATOS!C1784,"")</f>
        <v>0</v>
      </c>
    </row>
    <row r="1821" spans="26:28">
      <c r="Z1821">
        <f t="shared" si="32"/>
        <v>1</v>
      </c>
      <c r="AA1821">
        <f>IF(AB1821="",0,IFERROR(IF(VLOOKUP(AB1821,AB$38:AB1820,1,0)&gt;0,0,0),1))</f>
        <v>0</v>
      </c>
      <c r="AB1821" s="16">
        <f>IF(DATOS!J1785=X$39,DATOS!C1785,"")</f>
        <v>0</v>
      </c>
    </row>
    <row r="1822" spans="26:28">
      <c r="Z1822">
        <f t="shared" si="32"/>
        <v>1</v>
      </c>
      <c r="AA1822">
        <f>IF(AB1822="",0,IFERROR(IF(VLOOKUP(AB1822,AB$38:AB1821,1,0)&gt;0,0,0),1))</f>
        <v>0</v>
      </c>
      <c r="AB1822" s="16">
        <f>IF(DATOS!J1786=X$39,DATOS!C1786,"")</f>
        <v>0</v>
      </c>
    </row>
    <row r="1823" spans="26:28">
      <c r="Z1823">
        <f t="shared" si="32"/>
        <v>1</v>
      </c>
      <c r="AA1823">
        <f>IF(AB1823="",0,IFERROR(IF(VLOOKUP(AB1823,AB$38:AB1822,1,0)&gt;0,0,0),1))</f>
        <v>0</v>
      </c>
      <c r="AB1823" s="16">
        <f>IF(DATOS!J1787=X$39,DATOS!C1787,"")</f>
        <v>0</v>
      </c>
    </row>
    <row r="1824" spans="26:28">
      <c r="Z1824">
        <f t="shared" si="32"/>
        <v>1</v>
      </c>
      <c r="AA1824">
        <f>IF(AB1824="",0,IFERROR(IF(VLOOKUP(AB1824,AB$38:AB1823,1,0)&gt;0,0,0),1))</f>
        <v>0</v>
      </c>
      <c r="AB1824" s="16">
        <f>IF(DATOS!J1788=X$39,DATOS!C1788,"")</f>
        <v>0</v>
      </c>
    </row>
    <row r="1825" spans="26:28">
      <c r="Z1825">
        <f t="shared" si="32"/>
        <v>1</v>
      </c>
      <c r="AA1825">
        <f>IF(AB1825="",0,IFERROR(IF(VLOOKUP(AB1825,AB$38:AB1824,1,0)&gt;0,0,0),1))</f>
        <v>0</v>
      </c>
      <c r="AB1825" s="16">
        <f>IF(DATOS!J1789=X$39,DATOS!C1789,"")</f>
        <v>0</v>
      </c>
    </row>
    <row r="1826" spans="26:28">
      <c r="Z1826">
        <f t="shared" si="32"/>
        <v>1</v>
      </c>
      <c r="AA1826">
        <f>IF(AB1826="",0,IFERROR(IF(VLOOKUP(AB1826,AB$38:AB1825,1,0)&gt;0,0,0),1))</f>
        <v>0</v>
      </c>
      <c r="AB1826" s="16">
        <f>IF(DATOS!J1790=X$39,DATOS!C1790,"")</f>
        <v>0</v>
      </c>
    </row>
    <row r="1827" spans="26:28">
      <c r="Z1827">
        <f t="shared" si="32"/>
        <v>1</v>
      </c>
      <c r="AA1827">
        <f>IF(AB1827="",0,IFERROR(IF(VLOOKUP(AB1827,AB$38:AB1826,1,0)&gt;0,0,0),1))</f>
        <v>0</v>
      </c>
      <c r="AB1827" s="16">
        <f>IF(DATOS!J1791=X$39,DATOS!C1791,"")</f>
        <v>0</v>
      </c>
    </row>
    <row r="1828" spans="26:28">
      <c r="Z1828">
        <f t="shared" si="32"/>
        <v>1</v>
      </c>
      <c r="AA1828">
        <f>IF(AB1828="",0,IFERROR(IF(VLOOKUP(AB1828,AB$38:AB1827,1,0)&gt;0,0,0),1))</f>
        <v>0</v>
      </c>
      <c r="AB1828" s="16">
        <f>IF(DATOS!J1792=X$39,DATOS!C1792,"")</f>
        <v>0</v>
      </c>
    </row>
    <row r="1829" spans="26:28">
      <c r="Z1829">
        <f t="shared" si="32"/>
        <v>1</v>
      </c>
      <c r="AA1829">
        <f>IF(AB1829="",0,IFERROR(IF(VLOOKUP(AB1829,AB$38:AB1828,1,0)&gt;0,0,0),1))</f>
        <v>0</v>
      </c>
      <c r="AB1829" s="16">
        <f>IF(DATOS!J1793=X$39,DATOS!C1793,"")</f>
        <v>0</v>
      </c>
    </row>
    <row r="1830" spans="26:28">
      <c r="Z1830">
        <f t="shared" ref="Z1830:Z1893" si="33">Z1829+AA1830</f>
        <v>1</v>
      </c>
      <c r="AA1830">
        <f>IF(AB1830="",0,IFERROR(IF(VLOOKUP(AB1830,AB$38:AB1829,1,0)&gt;0,0,0),1))</f>
        <v>0</v>
      </c>
      <c r="AB1830" s="16">
        <f>IF(DATOS!J1794=X$39,DATOS!C1794,"")</f>
        <v>0</v>
      </c>
    </row>
    <row r="1831" spans="26:28">
      <c r="Z1831">
        <f t="shared" si="33"/>
        <v>1</v>
      </c>
      <c r="AA1831">
        <f>IF(AB1831="",0,IFERROR(IF(VLOOKUP(AB1831,AB$38:AB1830,1,0)&gt;0,0,0),1))</f>
        <v>0</v>
      </c>
      <c r="AB1831" s="16">
        <f>IF(DATOS!J1795=X$39,DATOS!C1795,"")</f>
        <v>0</v>
      </c>
    </row>
    <row r="1832" spans="26:28">
      <c r="Z1832">
        <f t="shared" si="33"/>
        <v>1</v>
      </c>
      <c r="AA1832">
        <f>IF(AB1832="",0,IFERROR(IF(VLOOKUP(AB1832,AB$38:AB1831,1,0)&gt;0,0,0),1))</f>
        <v>0</v>
      </c>
      <c r="AB1832" s="16">
        <f>IF(DATOS!J1796=X$39,DATOS!C1796,"")</f>
        <v>0</v>
      </c>
    </row>
    <row r="1833" spans="26:28">
      <c r="Z1833">
        <f t="shared" si="33"/>
        <v>1</v>
      </c>
      <c r="AA1833">
        <f>IF(AB1833="",0,IFERROR(IF(VLOOKUP(AB1833,AB$38:AB1832,1,0)&gt;0,0,0),1))</f>
        <v>0</v>
      </c>
      <c r="AB1833" s="16">
        <f>IF(DATOS!J1797=X$39,DATOS!C1797,"")</f>
        <v>0</v>
      </c>
    </row>
    <row r="1834" spans="26:28">
      <c r="Z1834">
        <f t="shared" si="33"/>
        <v>1</v>
      </c>
      <c r="AA1834">
        <f>IF(AB1834="",0,IFERROR(IF(VLOOKUP(AB1834,AB$38:AB1833,1,0)&gt;0,0,0),1))</f>
        <v>0</v>
      </c>
      <c r="AB1834" s="16">
        <f>IF(DATOS!J1798=X$39,DATOS!C1798,"")</f>
        <v>0</v>
      </c>
    </row>
    <row r="1835" spans="26:28">
      <c r="Z1835">
        <f t="shared" si="33"/>
        <v>1</v>
      </c>
      <c r="AA1835">
        <f>IF(AB1835="",0,IFERROR(IF(VLOOKUP(AB1835,AB$38:AB1834,1,0)&gt;0,0,0),1))</f>
        <v>0</v>
      </c>
      <c r="AB1835" s="16">
        <f>IF(DATOS!J1799=X$39,DATOS!C1799,"")</f>
        <v>0</v>
      </c>
    </row>
    <row r="1836" spans="26:28">
      <c r="Z1836">
        <f t="shared" si="33"/>
        <v>1</v>
      </c>
      <c r="AA1836">
        <f>IF(AB1836="",0,IFERROR(IF(VLOOKUP(AB1836,AB$38:AB1835,1,0)&gt;0,0,0),1))</f>
        <v>0</v>
      </c>
      <c r="AB1836" s="16">
        <f>IF(DATOS!J1800=X$39,DATOS!C1800,"")</f>
        <v>0</v>
      </c>
    </row>
    <row r="1837" spans="26:28">
      <c r="Z1837">
        <f t="shared" si="33"/>
        <v>1</v>
      </c>
      <c r="AA1837">
        <f>IF(AB1837="",0,IFERROR(IF(VLOOKUP(AB1837,AB$38:AB1836,1,0)&gt;0,0,0),1))</f>
        <v>0</v>
      </c>
      <c r="AB1837" s="16">
        <f>IF(DATOS!J1801=X$39,DATOS!C1801,"")</f>
        <v>0</v>
      </c>
    </row>
    <row r="1838" spans="26:28">
      <c r="Z1838">
        <f t="shared" si="33"/>
        <v>1</v>
      </c>
      <c r="AA1838">
        <f>IF(AB1838="",0,IFERROR(IF(VLOOKUP(AB1838,AB$38:AB1837,1,0)&gt;0,0,0),1))</f>
        <v>0</v>
      </c>
      <c r="AB1838" s="16">
        <f>IF(DATOS!J1802=X$39,DATOS!C1802,"")</f>
        <v>0</v>
      </c>
    </row>
    <row r="1839" spans="26:28">
      <c r="Z1839">
        <f t="shared" si="33"/>
        <v>1</v>
      </c>
      <c r="AA1839">
        <f>IF(AB1839="",0,IFERROR(IF(VLOOKUP(AB1839,AB$38:AB1838,1,0)&gt;0,0,0),1))</f>
        <v>0</v>
      </c>
      <c r="AB1839" s="16">
        <f>IF(DATOS!J1803=X$39,DATOS!C1803,"")</f>
        <v>0</v>
      </c>
    </row>
    <row r="1840" spans="26:28">
      <c r="Z1840">
        <f t="shared" si="33"/>
        <v>1</v>
      </c>
      <c r="AA1840">
        <f>IF(AB1840="",0,IFERROR(IF(VLOOKUP(AB1840,AB$38:AB1839,1,0)&gt;0,0,0),1))</f>
        <v>0</v>
      </c>
      <c r="AB1840" s="16">
        <f>IF(DATOS!J1804=X$39,DATOS!C1804,"")</f>
        <v>0</v>
      </c>
    </row>
    <row r="1841" spans="26:28">
      <c r="Z1841">
        <f t="shared" si="33"/>
        <v>1</v>
      </c>
      <c r="AA1841">
        <f>IF(AB1841="",0,IFERROR(IF(VLOOKUP(AB1841,AB$38:AB1840,1,0)&gt;0,0,0),1))</f>
        <v>0</v>
      </c>
      <c r="AB1841" s="16">
        <f>IF(DATOS!J1805=X$39,DATOS!C1805,"")</f>
        <v>0</v>
      </c>
    </row>
    <row r="1842" spans="26:28">
      <c r="Z1842">
        <f t="shared" si="33"/>
        <v>1</v>
      </c>
      <c r="AA1842">
        <f>IF(AB1842="",0,IFERROR(IF(VLOOKUP(AB1842,AB$38:AB1841,1,0)&gt;0,0,0),1))</f>
        <v>0</v>
      </c>
      <c r="AB1842" s="16">
        <f>IF(DATOS!J1806=X$39,DATOS!C1806,"")</f>
        <v>0</v>
      </c>
    </row>
    <row r="1843" spans="26:28">
      <c r="Z1843">
        <f t="shared" si="33"/>
        <v>1</v>
      </c>
      <c r="AA1843">
        <f>IF(AB1843="",0,IFERROR(IF(VLOOKUP(AB1843,AB$38:AB1842,1,0)&gt;0,0,0),1))</f>
        <v>0</v>
      </c>
      <c r="AB1843" s="16">
        <f>IF(DATOS!J1807=X$39,DATOS!C1807,"")</f>
        <v>0</v>
      </c>
    </row>
    <row r="1844" spans="26:28">
      <c r="Z1844">
        <f t="shared" si="33"/>
        <v>1</v>
      </c>
      <c r="AA1844">
        <f>IF(AB1844="",0,IFERROR(IF(VLOOKUP(AB1844,AB$38:AB1843,1,0)&gt;0,0,0),1))</f>
        <v>0</v>
      </c>
      <c r="AB1844" s="16">
        <f>IF(DATOS!J1808=X$39,DATOS!C1808,"")</f>
        <v>0</v>
      </c>
    </row>
    <row r="1845" spans="26:28">
      <c r="Z1845">
        <f t="shared" si="33"/>
        <v>1</v>
      </c>
      <c r="AA1845">
        <f>IF(AB1845="",0,IFERROR(IF(VLOOKUP(AB1845,AB$38:AB1844,1,0)&gt;0,0,0),1))</f>
        <v>0</v>
      </c>
      <c r="AB1845" s="16">
        <f>IF(DATOS!J1809=X$39,DATOS!C1809,"")</f>
        <v>0</v>
      </c>
    </row>
    <row r="1846" spans="26:28">
      <c r="Z1846">
        <f t="shared" si="33"/>
        <v>1</v>
      </c>
      <c r="AA1846">
        <f>IF(AB1846="",0,IFERROR(IF(VLOOKUP(AB1846,AB$38:AB1845,1,0)&gt;0,0,0),1))</f>
        <v>0</v>
      </c>
      <c r="AB1846" s="16">
        <f>IF(DATOS!J1810=X$39,DATOS!C1810,"")</f>
        <v>0</v>
      </c>
    </row>
    <row r="1847" spans="26:28">
      <c r="Z1847">
        <f t="shared" si="33"/>
        <v>1</v>
      </c>
      <c r="AA1847">
        <f>IF(AB1847="",0,IFERROR(IF(VLOOKUP(AB1847,AB$38:AB1846,1,0)&gt;0,0,0),1))</f>
        <v>0</v>
      </c>
      <c r="AB1847" s="16">
        <f>IF(DATOS!J1811=X$39,DATOS!C1811,"")</f>
        <v>0</v>
      </c>
    </row>
    <row r="1848" spans="26:28">
      <c r="Z1848">
        <f t="shared" si="33"/>
        <v>1</v>
      </c>
      <c r="AA1848">
        <f>IF(AB1848="",0,IFERROR(IF(VLOOKUP(AB1848,AB$38:AB1847,1,0)&gt;0,0,0),1))</f>
        <v>0</v>
      </c>
      <c r="AB1848" s="16">
        <f>IF(DATOS!J1812=X$39,DATOS!C1812,"")</f>
        <v>0</v>
      </c>
    </row>
    <row r="1849" spans="26:28">
      <c r="Z1849">
        <f t="shared" si="33"/>
        <v>1</v>
      </c>
      <c r="AA1849">
        <f>IF(AB1849="",0,IFERROR(IF(VLOOKUP(AB1849,AB$38:AB1848,1,0)&gt;0,0,0),1))</f>
        <v>0</v>
      </c>
      <c r="AB1849" s="16">
        <f>IF(DATOS!J1813=X$39,DATOS!C1813,"")</f>
        <v>0</v>
      </c>
    </row>
    <row r="1850" spans="26:28">
      <c r="Z1850">
        <f t="shared" si="33"/>
        <v>1</v>
      </c>
      <c r="AA1850">
        <f>IF(AB1850="",0,IFERROR(IF(VLOOKUP(AB1850,AB$38:AB1849,1,0)&gt;0,0,0),1))</f>
        <v>0</v>
      </c>
      <c r="AB1850" s="16">
        <f>IF(DATOS!J1814=X$39,DATOS!C1814,"")</f>
        <v>0</v>
      </c>
    </row>
    <row r="1851" spans="26:28">
      <c r="Z1851">
        <f t="shared" si="33"/>
        <v>1</v>
      </c>
      <c r="AA1851">
        <f>IF(AB1851="",0,IFERROR(IF(VLOOKUP(AB1851,AB$38:AB1850,1,0)&gt;0,0,0),1))</f>
        <v>0</v>
      </c>
      <c r="AB1851" s="16">
        <f>IF(DATOS!J1815=X$39,DATOS!C1815,"")</f>
        <v>0</v>
      </c>
    </row>
    <row r="1852" spans="26:28">
      <c r="Z1852">
        <f t="shared" si="33"/>
        <v>1</v>
      </c>
      <c r="AA1852">
        <f>IF(AB1852="",0,IFERROR(IF(VLOOKUP(AB1852,AB$38:AB1851,1,0)&gt;0,0,0),1))</f>
        <v>0</v>
      </c>
      <c r="AB1852" s="16">
        <f>IF(DATOS!J1816=X$39,DATOS!C1816,"")</f>
        <v>0</v>
      </c>
    </row>
    <row r="1853" spans="26:28">
      <c r="Z1853">
        <f t="shared" si="33"/>
        <v>1</v>
      </c>
      <c r="AA1853">
        <f>IF(AB1853="",0,IFERROR(IF(VLOOKUP(AB1853,AB$38:AB1852,1,0)&gt;0,0,0),1))</f>
        <v>0</v>
      </c>
      <c r="AB1853" s="16">
        <f>IF(DATOS!J1817=X$39,DATOS!C1817,"")</f>
        <v>0</v>
      </c>
    </row>
    <row r="1854" spans="26:28">
      <c r="Z1854">
        <f t="shared" si="33"/>
        <v>1</v>
      </c>
      <c r="AA1854">
        <f>IF(AB1854="",0,IFERROR(IF(VLOOKUP(AB1854,AB$38:AB1853,1,0)&gt;0,0,0),1))</f>
        <v>0</v>
      </c>
      <c r="AB1854" s="16">
        <f>IF(DATOS!J1818=X$39,DATOS!C1818,"")</f>
        <v>0</v>
      </c>
    </row>
    <row r="1855" spans="26:28">
      <c r="Z1855">
        <f t="shared" si="33"/>
        <v>1</v>
      </c>
      <c r="AA1855">
        <f>IF(AB1855="",0,IFERROR(IF(VLOOKUP(AB1855,AB$38:AB1854,1,0)&gt;0,0,0),1))</f>
        <v>0</v>
      </c>
      <c r="AB1855" s="16">
        <f>IF(DATOS!J1819=X$39,DATOS!C1819,"")</f>
        <v>0</v>
      </c>
    </row>
    <row r="1856" spans="26:28">
      <c r="Z1856">
        <f t="shared" si="33"/>
        <v>1</v>
      </c>
      <c r="AA1856">
        <f>IF(AB1856="",0,IFERROR(IF(VLOOKUP(AB1856,AB$38:AB1855,1,0)&gt;0,0,0),1))</f>
        <v>0</v>
      </c>
      <c r="AB1856" s="16">
        <f>IF(DATOS!J1820=X$39,DATOS!C1820,"")</f>
        <v>0</v>
      </c>
    </row>
    <row r="1857" spans="26:28">
      <c r="Z1857">
        <f t="shared" si="33"/>
        <v>1</v>
      </c>
      <c r="AA1857">
        <f>IF(AB1857="",0,IFERROR(IF(VLOOKUP(AB1857,AB$38:AB1856,1,0)&gt;0,0,0),1))</f>
        <v>0</v>
      </c>
      <c r="AB1857" s="16">
        <f>IF(DATOS!J1821=X$39,DATOS!C1821,"")</f>
        <v>0</v>
      </c>
    </row>
    <row r="1858" spans="26:28">
      <c r="Z1858">
        <f t="shared" si="33"/>
        <v>1</v>
      </c>
      <c r="AA1858">
        <f>IF(AB1858="",0,IFERROR(IF(VLOOKUP(AB1858,AB$38:AB1857,1,0)&gt;0,0,0),1))</f>
        <v>0</v>
      </c>
      <c r="AB1858" s="16">
        <f>IF(DATOS!J1822=X$39,DATOS!C1822,"")</f>
        <v>0</v>
      </c>
    </row>
    <row r="1859" spans="26:28">
      <c r="Z1859">
        <f t="shared" si="33"/>
        <v>1</v>
      </c>
      <c r="AA1859">
        <f>IF(AB1859="",0,IFERROR(IF(VLOOKUP(AB1859,AB$38:AB1858,1,0)&gt;0,0,0),1))</f>
        <v>0</v>
      </c>
      <c r="AB1859" s="16">
        <f>IF(DATOS!J1823=X$39,DATOS!C1823,"")</f>
        <v>0</v>
      </c>
    </row>
    <row r="1860" spans="26:28">
      <c r="Z1860">
        <f t="shared" si="33"/>
        <v>1</v>
      </c>
      <c r="AA1860">
        <f>IF(AB1860="",0,IFERROR(IF(VLOOKUP(AB1860,AB$38:AB1859,1,0)&gt;0,0,0),1))</f>
        <v>0</v>
      </c>
      <c r="AB1860" s="16">
        <f>IF(DATOS!J1824=X$39,DATOS!C1824,"")</f>
        <v>0</v>
      </c>
    </row>
    <row r="1861" spans="26:28">
      <c r="Z1861">
        <f t="shared" si="33"/>
        <v>1</v>
      </c>
      <c r="AA1861">
        <f>IF(AB1861="",0,IFERROR(IF(VLOOKUP(AB1861,AB$38:AB1860,1,0)&gt;0,0,0),1))</f>
        <v>0</v>
      </c>
      <c r="AB1861" s="16">
        <f>IF(DATOS!J1825=X$39,DATOS!C1825,"")</f>
        <v>0</v>
      </c>
    </row>
    <row r="1862" spans="26:28">
      <c r="Z1862">
        <f t="shared" si="33"/>
        <v>1</v>
      </c>
      <c r="AA1862">
        <f>IF(AB1862="",0,IFERROR(IF(VLOOKUP(AB1862,AB$38:AB1861,1,0)&gt;0,0,0),1))</f>
        <v>0</v>
      </c>
      <c r="AB1862" s="16">
        <f>IF(DATOS!J1826=X$39,DATOS!C1826,"")</f>
        <v>0</v>
      </c>
    </row>
    <row r="1863" spans="26:28">
      <c r="Z1863">
        <f t="shared" si="33"/>
        <v>1</v>
      </c>
      <c r="AA1863">
        <f>IF(AB1863="",0,IFERROR(IF(VLOOKUP(AB1863,AB$38:AB1862,1,0)&gt;0,0,0),1))</f>
        <v>0</v>
      </c>
      <c r="AB1863" s="16">
        <f>IF(DATOS!J1827=X$39,DATOS!C1827,"")</f>
        <v>0</v>
      </c>
    </row>
    <row r="1864" spans="26:28">
      <c r="Z1864">
        <f t="shared" si="33"/>
        <v>1</v>
      </c>
      <c r="AA1864">
        <f>IF(AB1864="",0,IFERROR(IF(VLOOKUP(AB1864,AB$38:AB1863,1,0)&gt;0,0,0),1))</f>
        <v>0</v>
      </c>
      <c r="AB1864" s="16">
        <f>IF(DATOS!J1828=X$39,DATOS!C1828,"")</f>
        <v>0</v>
      </c>
    </row>
    <row r="1865" spans="26:28">
      <c r="Z1865">
        <f t="shared" si="33"/>
        <v>1</v>
      </c>
      <c r="AA1865">
        <f>IF(AB1865="",0,IFERROR(IF(VLOOKUP(AB1865,AB$38:AB1864,1,0)&gt;0,0,0),1))</f>
        <v>0</v>
      </c>
      <c r="AB1865" s="16">
        <f>IF(DATOS!J1829=X$39,DATOS!C1829,"")</f>
        <v>0</v>
      </c>
    </row>
    <row r="1866" spans="26:28">
      <c r="Z1866">
        <f t="shared" si="33"/>
        <v>1</v>
      </c>
      <c r="AA1866">
        <f>IF(AB1866="",0,IFERROR(IF(VLOOKUP(AB1866,AB$38:AB1865,1,0)&gt;0,0,0),1))</f>
        <v>0</v>
      </c>
      <c r="AB1866" s="16">
        <f>IF(DATOS!J1830=X$39,DATOS!C1830,"")</f>
        <v>0</v>
      </c>
    </row>
    <row r="1867" spans="26:28">
      <c r="Z1867">
        <f t="shared" si="33"/>
        <v>1</v>
      </c>
      <c r="AA1867">
        <f>IF(AB1867="",0,IFERROR(IF(VLOOKUP(AB1867,AB$38:AB1866,1,0)&gt;0,0,0),1))</f>
        <v>0</v>
      </c>
      <c r="AB1867" s="16">
        <f>IF(DATOS!J1831=X$39,DATOS!C1831,"")</f>
        <v>0</v>
      </c>
    </row>
    <row r="1868" spans="26:28">
      <c r="Z1868">
        <f t="shared" si="33"/>
        <v>1</v>
      </c>
      <c r="AA1868">
        <f>IF(AB1868="",0,IFERROR(IF(VLOOKUP(AB1868,AB$38:AB1867,1,0)&gt;0,0,0),1))</f>
        <v>0</v>
      </c>
      <c r="AB1868" s="16">
        <f>IF(DATOS!J1832=X$39,DATOS!C1832,"")</f>
        <v>0</v>
      </c>
    </row>
    <row r="1869" spans="26:28">
      <c r="Z1869">
        <f t="shared" si="33"/>
        <v>1</v>
      </c>
      <c r="AA1869">
        <f>IF(AB1869="",0,IFERROR(IF(VLOOKUP(AB1869,AB$38:AB1868,1,0)&gt;0,0,0),1))</f>
        <v>0</v>
      </c>
      <c r="AB1869" s="16">
        <f>IF(DATOS!J1833=X$39,DATOS!C1833,"")</f>
        <v>0</v>
      </c>
    </row>
    <row r="1870" spans="26:28">
      <c r="Z1870">
        <f t="shared" si="33"/>
        <v>1</v>
      </c>
      <c r="AA1870">
        <f>IF(AB1870="",0,IFERROR(IF(VLOOKUP(AB1870,AB$38:AB1869,1,0)&gt;0,0,0),1))</f>
        <v>0</v>
      </c>
      <c r="AB1870" s="16">
        <f>IF(DATOS!J1834=X$39,DATOS!C1834,"")</f>
        <v>0</v>
      </c>
    </row>
    <row r="1871" spans="26:28">
      <c r="Z1871">
        <f t="shared" si="33"/>
        <v>1</v>
      </c>
      <c r="AA1871">
        <f>IF(AB1871="",0,IFERROR(IF(VLOOKUP(AB1871,AB$38:AB1870,1,0)&gt;0,0,0),1))</f>
        <v>0</v>
      </c>
      <c r="AB1871" s="16">
        <f>IF(DATOS!J1835=X$39,DATOS!C1835,"")</f>
        <v>0</v>
      </c>
    </row>
    <row r="1872" spans="26:28">
      <c r="Z1872">
        <f t="shared" si="33"/>
        <v>1</v>
      </c>
      <c r="AA1872">
        <f>IF(AB1872="",0,IFERROR(IF(VLOOKUP(AB1872,AB$38:AB1871,1,0)&gt;0,0,0),1))</f>
        <v>0</v>
      </c>
      <c r="AB1872" s="16">
        <f>IF(DATOS!J1836=X$39,DATOS!C1836,"")</f>
        <v>0</v>
      </c>
    </row>
    <row r="1873" spans="26:28">
      <c r="Z1873">
        <f t="shared" si="33"/>
        <v>1</v>
      </c>
      <c r="AA1873">
        <f>IF(AB1873="",0,IFERROR(IF(VLOOKUP(AB1873,AB$38:AB1872,1,0)&gt;0,0,0),1))</f>
        <v>0</v>
      </c>
      <c r="AB1873" s="16">
        <f>IF(DATOS!J1837=X$39,DATOS!C1837,"")</f>
        <v>0</v>
      </c>
    </row>
    <row r="1874" spans="26:28">
      <c r="Z1874">
        <f t="shared" si="33"/>
        <v>1</v>
      </c>
      <c r="AA1874">
        <f>IF(AB1874="",0,IFERROR(IF(VLOOKUP(AB1874,AB$38:AB1873,1,0)&gt;0,0,0),1))</f>
        <v>0</v>
      </c>
      <c r="AB1874" s="16">
        <f>IF(DATOS!J1838=X$39,DATOS!C1838,"")</f>
        <v>0</v>
      </c>
    </row>
    <row r="1875" spans="26:28">
      <c r="Z1875">
        <f t="shared" si="33"/>
        <v>1</v>
      </c>
      <c r="AA1875">
        <f>IF(AB1875="",0,IFERROR(IF(VLOOKUP(AB1875,AB$38:AB1874,1,0)&gt;0,0,0),1))</f>
        <v>0</v>
      </c>
      <c r="AB1875" s="16">
        <f>IF(DATOS!J1839=X$39,DATOS!C1839,"")</f>
        <v>0</v>
      </c>
    </row>
    <row r="1876" spans="26:28">
      <c r="Z1876">
        <f t="shared" si="33"/>
        <v>1</v>
      </c>
      <c r="AA1876">
        <f>IF(AB1876="",0,IFERROR(IF(VLOOKUP(AB1876,AB$38:AB1875,1,0)&gt;0,0,0),1))</f>
        <v>0</v>
      </c>
      <c r="AB1876" s="16">
        <f>IF(DATOS!J1840=X$39,DATOS!C1840,"")</f>
        <v>0</v>
      </c>
    </row>
    <row r="1877" spans="26:28">
      <c r="Z1877">
        <f t="shared" si="33"/>
        <v>1</v>
      </c>
      <c r="AA1877">
        <f>IF(AB1877="",0,IFERROR(IF(VLOOKUP(AB1877,AB$38:AB1876,1,0)&gt;0,0,0),1))</f>
        <v>0</v>
      </c>
      <c r="AB1877" s="16">
        <f>IF(DATOS!J1841=X$39,DATOS!C1841,"")</f>
        <v>0</v>
      </c>
    </row>
    <row r="1878" spans="26:28">
      <c r="Z1878">
        <f t="shared" si="33"/>
        <v>1</v>
      </c>
      <c r="AA1878">
        <f>IF(AB1878="",0,IFERROR(IF(VLOOKUP(AB1878,AB$38:AB1877,1,0)&gt;0,0,0),1))</f>
        <v>0</v>
      </c>
      <c r="AB1878" s="16">
        <f>IF(DATOS!J1842=X$39,DATOS!C1842,"")</f>
        <v>0</v>
      </c>
    </row>
    <row r="1879" spans="26:28">
      <c r="Z1879">
        <f t="shared" si="33"/>
        <v>1</v>
      </c>
      <c r="AA1879">
        <f>IF(AB1879="",0,IFERROR(IF(VLOOKUP(AB1879,AB$38:AB1878,1,0)&gt;0,0,0),1))</f>
        <v>0</v>
      </c>
      <c r="AB1879" s="16">
        <f>IF(DATOS!J1843=X$39,DATOS!C1843,"")</f>
        <v>0</v>
      </c>
    </row>
    <row r="1880" spans="26:28">
      <c r="Z1880">
        <f t="shared" si="33"/>
        <v>1</v>
      </c>
      <c r="AA1880">
        <f>IF(AB1880="",0,IFERROR(IF(VLOOKUP(AB1880,AB$38:AB1879,1,0)&gt;0,0,0),1))</f>
        <v>0</v>
      </c>
      <c r="AB1880" s="16">
        <f>IF(DATOS!J1844=X$39,DATOS!C1844,"")</f>
        <v>0</v>
      </c>
    </row>
    <row r="1881" spans="26:28">
      <c r="Z1881">
        <f t="shared" si="33"/>
        <v>1</v>
      </c>
      <c r="AA1881">
        <f>IF(AB1881="",0,IFERROR(IF(VLOOKUP(AB1881,AB$38:AB1880,1,0)&gt;0,0,0),1))</f>
        <v>0</v>
      </c>
      <c r="AB1881" s="16">
        <f>IF(DATOS!J1845=X$39,DATOS!C1845,"")</f>
        <v>0</v>
      </c>
    </row>
    <row r="1882" spans="26:28">
      <c r="Z1882">
        <f t="shared" si="33"/>
        <v>1</v>
      </c>
      <c r="AA1882">
        <f>IF(AB1882="",0,IFERROR(IF(VLOOKUP(AB1882,AB$38:AB1881,1,0)&gt;0,0,0),1))</f>
        <v>0</v>
      </c>
      <c r="AB1882" s="16">
        <f>IF(DATOS!J1846=X$39,DATOS!C1846,"")</f>
        <v>0</v>
      </c>
    </row>
    <row r="1883" spans="26:28">
      <c r="Z1883">
        <f t="shared" si="33"/>
        <v>1</v>
      </c>
      <c r="AA1883">
        <f>IF(AB1883="",0,IFERROR(IF(VLOOKUP(AB1883,AB$38:AB1882,1,0)&gt;0,0,0),1))</f>
        <v>0</v>
      </c>
      <c r="AB1883" s="16">
        <f>IF(DATOS!J1847=X$39,DATOS!C1847,"")</f>
        <v>0</v>
      </c>
    </row>
    <row r="1884" spans="26:28">
      <c r="Z1884">
        <f t="shared" si="33"/>
        <v>1</v>
      </c>
      <c r="AA1884">
        <f>IF(AB1884="",0,IFERROR(IF(VLOOKUP(AB1884,AB$38:AB1883,1,0)&gt;0,0,0),1))</f>
        <v>0</v>
      </c>
      <c r="AB1884" s="16">
        <f>IF(DATOS!J1848=X$39,DATOS!C1848,"")</f>
        <v>0</v>
      </c>
    </row>
    <row r="1885" spans="26:28">
      <c r="Z1885">
        <f t="shared" si="33"/>
        <v>1</v>
      </c>
      <c r="AA1885">
        <f>IF(AB1885="",0,IFERROR(IF(VLOOKUP(AB1885,AB$38:AB1884,1,0)&gt;0,0,0),1))</f>
        <v>0</v>
      </c>
      <c r="AB1885" s="16">
        <f>IF(DATOS!J1849=X$39,DATOS!C1849,"")</f>
        <v>0</v>
      </c>
    </row>
    <row r="1886" spans="26:28">
      <c r="Z1886">
        <f t="shared" si="33"/>
        <v>1</v>
      </c>
      <c r="AA1886">
        <f>IF(AB1886="",0,IFERROR(IF(VLOOKUP(AB1886,AB$38:AB1885,1,0)&gt;0,0,0),1))</f>
        <v>0</v>
      </c>
      <c r="AB1886" s="16">
        <f>IF(DATOS!J1850=X$39,DATOS!C1850,"")</f>
        <v>0</v>
      </c>
    </row>
    <row r="1887" spans="26:28">
      <c r="Z1887">
        <f t="shared" si="33"/>
        <v>1</v>
      </c>
      <c r="AA1887">
        <f>IF(AB1887="",0,IFERROR(IF(VLOOKUP(AB1887,AB$38:AB1886,1,0)&gt;0,0,0),1))</f>
        <v>0</v>
      </c>
      <c r="AB1887" s="16">
        <f>IF(DATOS!J1851=X$39,DATOS!C1851,"")</f>
        <v>0</v>
      </c>
    </row>
    <row r="1888" spans="26:28">
      <c r="Z1888">
        <f t="shared" si="33"/>
        <v>1</v>
      </c>
      <c r="AA1888">
        <f>IF(AB1888="",0,IFERROR(IF(VLOOKUP(AB1888,AB$38:AB1887,1,0)&gt;0,0,0),1))</f>
        <v>0</v>
      </c>
      <c r="AB1888" s="16">
        <f>IF(DATOS!J1852=X$39,DATOS!C1852,"")</f>
        <v>0</v>
      </c>
    </row>
    <row r="1889" spans="26:28">
      <c r="Z1889">
        <f t="shared" si="33"/>
        <v>1</v>
      </c>
      <c r="AA1889">
        <f>IF(AB1889="",0,IFERROR(IF(VLOOKUP(AB1889,AB$38:AB1888,1,0)&gt;0,0,0),1))</f>
        <v>0</v>
      </c>
      <c r="AB1889" s="16">
        <f>IF(DATOS!J1853=X$39,DATOS!C1853,"")</f>
        <v>0</v>
      </c>
    </row>
    <row r="1890" spans="26:28">
      <c r="Z1890">
        <f t="shared" si="33"/>
        <v>1</v>
      </c>
      <c r="AA1890">
        <f>IF(AB1890="",0,IFERROR(IF(VLOOKUP(AB1890,AB$38:AB1889,1,0)&gt;0,0,0),1))</f>
        <v>0</v>
      </c>
      <c r="AB1890" s="16">
        <f>IF(DATOS!J1854=X$39,DATOS!C1854,"")</f>
        <v>0</v>
      </c>
    </row>
    <row r="1891" spans="26:28">
      <c r="Z1891">
        <f t="shared" si="33"/>
        <v>1</v>
      </c>
      <c r="AA1891">
        <f>IF(AB1891="",0,IFERROR(IF(VLOOKUP(AB1891,AB$38:AB1890,1,0)&gt;0,0,0),1))</f>
        <v>0</v>
      </c>
      <c r="AB1891" s="16">
        <f>IF(DATOS!J1855=X$39,DATOS!C1855,"")</f>
        <v>0</v>
      </c>
    </row>
    <row r="1892" spans="26:28">
      <c r="Z1892">
        <f t="shared" si="33"/>
        <v>1</v>
      </c>
      <c r="AA1892">
        <f>IF(AB1892="",0,IFERROR(IF(VLOOKUP(AB1892,AB$38:AB1891,1,0)&gt;0,0,0),1))</f>
        <v>0</v>
      </c>
      <c r="AB1892" s="16">
        <f>IF(DATOS!J1856=X$39,DATOS!C1856,"")</f>
        <v>0</v>
      </c>
    </row>
    <row r="1893" spans="26:28">
      <c r="Z1893">
        <f t="shared" si="33"/>
        <v>1</v>
      </c>
      <c r="AA1893">
        <f>IF(AB1893="",0,IFERROR(IF(VLOOKUP(AB1893,AB$38:AB1892,1,0)&gt;0,0,0),1))</f>
        <v>0</v>
      </c>
      <c r="AB1893" s="16">
        <f>IF(DATOS!J1857=X$39,DATOS!C1857,"")</f>
        <v>0</v>
      </c>
    </row>
    <row r="1894" spans="26:28">
      <c r="Z1894">
        <f t="shared" ref="Z1894:Z1957" si="34">Z1893+AA1894</f>
        <v>1</v>
      </c>
      <c r="AA1894">
        <f>IF(AB1894="",0,IFERROR(IF(VLOOKUP(AB1894,AB$38:AB1893,1,0)&gt;0,0,0),1))</f>
        <v>0</v>
      </c>
      <c r="AB1894" s="16">
        <f>IF(DATOS!J1858=X$39,DATOS!C1858,"")</f>
        <v>0</v>
      </c>
    </row>
    <row r="1895" spans="26:28">
      <c r="Z1895">
        <f t="shared" si="34"/>
        <v>1</v>
      </c>
      <c r="AA1895">
        <f>IF(AB1895="",0,IFERROR(IF(VLOOKUP(AB1895,AB$38:AB1894,1,0)&gt;0,0,0),1))</f>
        <v>0</v>
      </c>
      <c r="AB1895" s="16">
        <f>IF(DATOS!J1859=X$39,DATOS!C1859,"")</f>
        <v>0</v>
      </c>
    </row>
    <row r="1896" spans="26:28">
      <c r="Z1896">
        <f t="shared" si="34"/>
        <v>1</v>
      </c>
      <c r="AA1896">
        <f>IF(AB1896="",0,IFERROR(IF(VLOOKUP(AB1896,AB$38:AB1895,1,0)&gt;0,0,0),1))</f>
        <v>0</v>
      </c>
      <c r="AB1896" s="16">
        <f>IF(DATOS!J1860=X$39,DATOS!C1860,"")</f>
        <v>0</v>
      </c>
    </row>
    <row r="1897" spans="26:28">
      <c r="Z1897">
        <f t="shared" si="34"/>
        <v>1</v>
      </c>
      <c r="AA1897">
        <f>IF(AB1897="",0,IFERROR(IF(VLOOKUP(AB1897,AB$38:AB1896,1,0)&gt;0,0,0),1))</f>
        <v>0</v>
      </c>
      <c r="AB1897" s="16">
        <f>IF(DATOS!J1861=X$39,DATOS!C1861,"")</f>
        <v>0</v>
      </c>
    </row>
    <row r="1898" spans="26:28">
      <c r="Z1898">
        <f t="shared" si="34"/>
        <v>1</v>
      </c>
      <c r="AA1898">
        <f>IF(AB1898="",0,IFERROR(IF(VLOOKUP(AB1898,AB$38:AB1897,1,0)&gt;0,0,0),1))</f>
        <v>0</v>
      </c>
      <c r="AB1898" s="16">
        <f>IF(DATOS!J1862=X$39,DATOS!C1862,"")</f>
        <v>0</v>
      </c>
    </row>
    <row r="1899" spans="26:28">
      <c r="Z1899">
        <f t="shared" si="34"/>
        <v>1</v>
      </c>
      <c r="AA1899">
        <f>IF(AB1899="",0,IFERROR(IF(VLOOKUP(AB1899,AB$38:AB1898,1,0)&gt;0,0,0),1))</f>
        <v>0</v>
      </c>
      <c r="AB1899" s="16">
        <f>IF(DATOS!J1863=X$39,DATOS!C1863,"")</f>
        <v>0</v>
      </c>
    </row>
    <row r="1900" spans="26:28">
      <c r="Z1900">
        <f t="shared" si="34"/>
        <v>1</v>
      </c>
      <c r="AA1900">
        <f>IF(AB1900="",0,IFERROR(IF(VLOOKUP(AB1900,AB$38:AB1899,1,0)&gt;0,0,0),1))</f>
        <v>0</v>
      </c>
      <c r="AB1900" s="16">
        <f>IF(DATOS!J1864=X$39,DATOS!C1864,"")</f>
        <v>0</v>
      </c>
    </row>
    <row r="1901" spans="26:28">
      <c r="Z1901">
        <f t="shared" si="34"/>
        <v>1</v>
      </c>
      <c r="AA1901">
        <f>IF(AB1901="",0,IFERROR(IF(VLOOKUP(AB1901,AB$38:AB1900,1,0)&gt;0,0,0),1))</f>
        <v>0</v>
      </c>
      <c r="AB1901" s="16">
        <f>IF(DATOS!J1865=X$39,DATOS!C1865,"")</f>
        <v>0</v>
      </c>
    </row>
    <row r="1902" spans="26:28">
      <c r="Z1902">
        <f t="shared" si="34"/>
        <v>1</v>
      </c>
      <c r="AA1902">
        <f>IF(AB1902="",0,IFERROR(IF(VLOOKUP(AB1902,AB$38:AB1901,1,0)&gt;0,0,0),1))</f>
        <v>0</v>
      </c>
      <c r="AB1902" s="16">
        <f>IF(DATOS!J1866=X$39,DATOS!C1866,"")</f>
        <v>0</v>
      </c>
    </row>
    <row r="1903" spans="26:28">
      <c r="Z1903">
        <f t="shared" si="34"/>
        <v>1</v>
      </c>
      <c r="AA1903">
        <f>IF(AB1903="",0,IFERROR(IF(VLOOKUP(AB1903,AB$38:AB1902,1,0)&gt;0,0,0),1))</f>
        <v>0</v>
      </c>
      <c r="AB1903" s="16">
        <f>IF(DATOS!J1867=X$39,DATOS!C1867,"")</f>
        <v>0</v>
      </c>
    </row>
    <row r="1904" spans="26:28">
      <c r="Z1904">
        <f t="shared" si="34"/>
        <v>1</v>
      </c>
      <c r="AA1904">
        <f>IF(AB1904="",0,IFERROR(IF(VLOOKUP(AB1904,AB$38:AB1903,1,0)&gt;0,0,0),1))</f>
        <v>0</v>
      </c>
      <c r="AB1904" s="16">
        <f>IF(DATOS!J1868=X$39,DATOS!C1868,"")</f>
        <v>0</v>
      </c>
    </row>
    <row r="1905" spans="26:28">
      <c r="Z1905">
        <f t="shared" si="34"/>
        <v>1</v>
      </c>
      <c r="AA1905">
        <f>IF(AB1905="",0,IFERROR(IF(VLOOKUP(AB1905,AB$38:AB1904,1,0)&gt;0,0,0),1))</f>
        <v>0</v>
      </c>
      <c r="AB1905" s="16">
        <f>IF(DATOS!J1869=X$39,DATOS!C1869,"")</f>
        <v>0</v>
      </c>
    </row>
    <row r="1906" spans="26:28">
      <c r="Z1906">
        <f t="shared" si="34"/>
        <v>1</v>
      </c>
      <c r="AA1906">
        <f>IF(AB1906="",0,IFERROR(IF(VLOOKUP(AB1906,AB$38:AB1905,1,0)&gt;0,0,0),1))</f>
        <v>0</v>
      </c>
      <c r="AB1906" s="16">
        <f>IF(DATOS!J1870=X$39,DATOS!C1870,"")</f>
        <v>0</v>
      </c>
    </row>
    <row r="1907" spans="26:28">
      <c r="Z1907">
        <f t="shared" si="34"/>
        <v>1</v>
      </c>
      <c r="AA1907">
        <f>IF(AB1907="",0,IFERROR(IF(VLOOKUP(AB1907,AB$38:AB1906,1,0)&gt;0,0,0),1))</f>
        <v>0</v>
      </c>
      <c r="AB1907" s="16">
        <f>IF(DATOS!J1871=X$39,DATOS!C1871,"")</f>
        <v>0</v>
      </c>
    </row>
    <row r="1908" spans="26:28">
      <c r="Z1908">
        <f t="shared" si="34"/>
        <v>1</v>
      </c>
      <c r="AA1908">
        <f>IF(AB1908="",0,IFERROR(IF(VLOOKUP(AB1908,AB$38:AB1907,1,0)&gt;0,0,0),1))</f>
        <v>0</v>
      </c>
      <c r="AB1908" s="16">
        <f>IF(DATOS!J1872=X$39,DATOS!C1872,"")</f>
        <v>0</v>
      </c>
    </row>
    <row r="1909" spans="26:28">
      <c r="Z1909">
        <f t="shared" si="34"/>
        <v>1</v>
      </c>
      <c r="AA1909">
        <f>IF(AB1909="",0,IFERROR(IF(VLOOKUP(AB1909,AB$38:AB1908,1,0)&gt;0,0,0),1))</f>
        <v>0</v>
      </c>
      <c r="AB1909" s="16">
        <f>IF(DATOS!J1873=X$39,DATOS!C1873,"")</f>
        <v>0</v>
      </c>
    </row>
    <row r="1910" spans="26:28">
      <c r="Z1910">
        <f t="shared" si="34"/>
        <v>1</v>
      </c>
      <c r="AA1910">
        <f>IF(AB1910="",0,IFERROR(IF(VLOOKUP(AB1910,AB$38:AB1909,1,0)&gt;0,0,0),1))</f>
        <v>0</v>
      </c>
      <c r="AB1910" s="16">
        <f>IF(DATOS!J1874=X$39,DATOS!C1874,"")</f>
        <v>0</v>
      </c>
    </row>
    <row r="1911" spans="26:28">
      <c r="Z1911">
        <f t="shared" si="34"/>
        <v>1</v>
      </c>
      <c r="AA1911">
        <f>IF(AB1911="",0,IFERROR(IF(VLOOKUP(AB1911,AB$38:AB1910,1,0)&gt;0,0,0),1))</f>
        <v>0</v>
      </c>
      <c r="AB1911" s="16">
        <f>IF(DATOS!J1875=X$39,DATOS!C1875,"")</f>
        <v>0</v>
      </c>
    </row>
    <row r="1912" spans="26:28">
      <c r="Z1912">
        <f t="shared" si="34"/>
        <v>1</v>
      </c>
      <c r="AA1912">
        <f>IF(AB1912="",0,IFERROR(IF(VLOOKUP(AB1912,AB$38:AB1911,1,0)&gt;0,0,0),1))</f>
        <v>0</v>
      </c>
      <c r="AB1912" s="16">
        <f>IF(DATOS!J1876=X$39,DATOS!C1876,"")</f>
        <v>0</v>
      </c>
    </row>
    <row r="1913" spans="26:28">
      <c r="Z1913">
        <f t="shared" si="34"/>
        <v>1</v>
      </c>
      <c r="AA1913">
        <f>IF(AB1913="",0,IFERROR(IF(VLOOKUP(AB1913,AB$38:AB1912,1,0)&gt;0,0,0),1))</f>
        <v>0</v>
      </c>
      <c r="AB1913" s="16">
        <f>IF(DATOS!J1877=X$39,DATOS!C1877,"")</f>
        <v>0</v>
      </c>
    </row>
    <row r="1914" spans="26:28">
      <c r="Z1914">
        <f t="shared" si="34"/>
        <v>1</v>
      </c>
      <c r="AA1914">
        <f>IF(AB1914="",0,IFERROR(IF(VLOOKUP(AB1914,AB$38:AB1913,1,0)&gt;0,0,0),1))</f>
        <v>0</v>
      </c>
      <c r="AB1914" s="16">
        <f>IF(DATOS!J1878=X$39,DATOS!C1878,"")</f>
        <v>0</v>
      </c>
    </row>
    <row r="1915" spans="26:28">
      <c r="Z1915">
        <f t="shared" si="34"/>
        <v>1</v>
      </c>
      <c r="AA1915">
        <f>IF(AB1915="",0,IFERROR(IF(VLOOKUP(AB1915,AB$38:AB1914,1,0)&gt;0,0,0),1))</f>
        <v>0</v>
      </c>
      <c r="AB1915" s="16">
        <f>IF(DATOS!J1879=X$39,DATOS!C1879,"")</f>
        <v>0</v>
      </c>
    </row>
    <row r="1916" spans="26:28">
      <c r="Z1916">
        <f t="shared" si="34"/>
        <v>1</v>
      </c>
      <c r="AA1916">
        <f>IF(AB1916="",0,IFERROR(IF(VLOOKUP(AB1916,AB$38:AB1915,1,0)&gt;0,0,0),1))</f>
        <v>0</v>
      </c>
      <c r="AB1916" s="16">
        <f>IF(DATOS!J1880=X$39,DATOS!C1880,"")</f>
        <v>0</v>
      </c>
    </row>
    <row r="1917" spans="26:28">
      <c r="Z1917">
        <f t="shared" si="34"/>
        <v>1</v>
      </c>
      <c r="AA1917">
        <f>IF(AB1917="",0,IFERROR(IF(VLOOKUP(AB1917,AB$38:AB1916,1,0)&gt;0,0,0),1))</f>
        <v>0</v>
      </c>
      <c r="AB1917" s="16">
        <f>IF(DATOS!J1881=X$39,DATOS!C1881,"")</f>
        <v>0</v>
      </c>
    </row>
    <row r="1918" spans="26:28">
      <c r="Z1918">
        <f t="shared" si="34"/>
        <v>1</v>
      </c>
      <c r="AA1918">
        <f>IF(AB1918="",0,IFERROR(IF(VLOOKUP(AB1918,AB$38:AB1917,1,0)&gt;0,0,0),1))</f>
        <v>0</v>
      </c>
      <c r="AB1918" s="16">
        <f>IF(DATOS!J1882=X$39,DATOS!C1882,"")</f>
        <v>0</v>
      </c>
    </row>
    <row r="1919" spans="26:28">
      <c r="Z1919">
        <f t="shared" si="34"/>
        <v>1</v>
      </c>
      <c r="AA1919">
        <f>IF(AB1919="",0,IFERROR(IF(VLOOKUP(AB1919,AB$38:AB1918,1,0)&gt;0,0,0),1))</f>
        <v>0</v>
      </c>
      <c r="AB1919" s="16">
        <f>IF(DATOS!J1883=X$39,DATOS!C1883,"")</f>
        <v>0</v>
      </c>
    </row>
    <row r="1920" spans="26:28">
      <c r="Z1920">
        <f t="shared" si="34"/>
        <v>1</v>
      </c>
      <c r="AA1920">
        <f>IF(AB1920="",0,IFERROR(IF(VLOOKUP(AB1920,AB$38:AB1919,1,0)&gt;0,0,0),1))</f>
        <v>0</v>
      </c>
      <c r="AB1920" s="16">
        <f>IF(DATOS!J1884=X$39,DATOS!C1884,"")</f>
        <v>0</v>
      </c>
    </row>
    <row r="1921" spans="26:28">
      <c r="Z1921">
        <f t="shared" si="34"/>
        <v>1</v>
      </c>
      <c r="AA1921">
        <f>IF(AB1921="",0,IFERROR(IF(VLOOKUP(AB1921,AB$38:AB1920,1,0)&gt;0,0,0),1))</f>
        <v>0</v>
      </c>
      <c r="AB1921" s="16">
        <f>IF(DATOS!J1885=X$39,DATOS!C1885,"")</f>
        <v>0</v>
      </c>
    </row>
    <row r="1922" spans="26:28">
      <c r="Z1922">
        <f t="shared" si="34"/>
        <v>1</v>
      </c>
      <c r="AA1922">
        <f>IF(AB1922="",0,IFERROR(IF(VLOOKUP(AB1922,AB$38:AB1921,1,0)&gt;0,0,0),1))</f>
        <v>0</v>
      </c>
      <c r="AB1922" s="16">
        <f>IF(DATOS!J1886=X$39,DATOS!C1886,"")</f>
        <v>0</v>
      </c>
    </row>
    <row r="1923" spans="26:28">
      <c r="Z1923">
        <f t="shared" si="34"/>
        <v>1</v>
      </c>
      <c r="AA1923">
        <f>IF(AB1923="",0,IFERROR(IF(VLOOKUP(AB1923,AB$38:AB1922,1,0)&gt;0,0,0),1))</f>
        <v>0</v>
      </c>
      <c r="AB1923" s="16">
        <f>IF(DATOS!J1887=X$39,DATOS!C1887,"")</f>
        <v>0</v>
      </c>
    </row>
    <row r="1924" spans="26:28">
      <c r="Z1924">
        <f t="shared" si="34"/>
        <v>1</v>
      </c>
      <c r="AA1924">
        <f>IF(AB1924="",0,IFERROR(IF(VLOOKUP(AB1924,AB$38:AB1923,1,0)&gt;0,0,0),1))</f>
        <v>0</v>
      </c>
      <c r="AB1924" s="16">
        <f>IF(DATOS!J1888=X$39,DATOS!C1888,"")</f>
        <v>0</v>
      </c>
    </row>
    <row r="1925" spans="26:28">
      <c r="Z1925">
        <f t="shared" si="34"/>
        <v>1</v>
      </c>
      <c r="AA1925">
        <f>IF(AB1925="",0,IFERROR(IF(VLOOKUP(AB1925,AB$38:AB1924,1,0)&gt;0,0,0),1))</f>
        <v>0</v>
      </c>
      <c r="AB1925" s="16">
        <f>IF(DATOS!J1889=X$39,DATOS!C1889,"")</f>
        <v>0</v>
      </c>
    </row>
    <row r="1926" spans="26:28">
      <c r="Z1926">
        <f t="shared" si="34"/>
        <v>1</v>
      </c>
      <c r="AA1926">
        <f>IF(AB1926="",0,IFERROR(IF(VLOOKUP(AB1926,AB$38:AB1925,1,0)&gt;0,0,0),1))</f>
        <v>0</v>
      </c>
      <c r="AB1926" s="16">
        <f>IF(DATOS!J1890=X$39,DATOS!C1890,"")</f>
        <v>0</v>
      </c>
    </row>
    <row r="1927" spans="26:28">
      <c r="Z1927">
        <f t="shared" si="34"/>
        <v>1</v>
      </c>
      <c r="AA1927">
        <f>IF(AB1927="",0,IFERROR(IF(VLOOKUP(AB1927,AB$38:AB1926,1,0)&gt;0,0,0),1))</f>
        <v>0</v>
      </c>
      <c r="AB1927" s="16">
        <f>IF(DATOS!J1891=X$39,DATOS!C1891,"")</f>
        <v>0</v>
      </c>
    </row>
    <row r="1928" spans="26:28">
      <c r="Z1928">
        <f t="shared" si="34"/>
        <v>1</v>
      </c>
      <c r="AA1928">
        <f>IF(AB1928="",0,IFERROR(IF(VLOOKUP(AB1928,AB$38:AB1927,1,0)&gt;0,0,0),1))</f>
        <v>0</v>
      </c>
      <c r="AB1928" s="16">
        <f>IF(DATOS!J1892=X$39,DATOS!C1892,"")</f>
        <v>0</v>
      </c>
    </row>
    <row r="1929" spans="26:28">
      <c r="Z1929">
        <f t="shared" si="34"/>
        <v>1</v>
      </c>
      <c r="AA1929">
        <f>IF(AB1929="",0,IFERROR(IF(VLOOKUP(AB1929,AB$38:AB1928,1,0)&gt;0,0,0),1))</f>
        <v>0</v>
      </c>
      <c r="AB1929" s="16">
        <f>IF(DATOS!J1893=X$39,DATOS!C1893,"")</f>
        <v>0</v>
      </c>
    </row>
    <row r="1930" spans="26:28">
      <c r="Z1930">
        <f t="shared" si="34"/>
        <v>1</v>
      </c>
      <c r="AA1930">
        <f>IF(AB1930="",0,IFERROR(IF(VLOOKUP(AB1930,AB$38:AB1929,1,0)&gt;0,0,0),1))</f>
        <v>0</v>
      </c>
      <c r="AB1930" s="16">
        <f>IF(DATOS!J1894=X$39,DATOS!C1894,"")</f>
        <v>0</v>
      </c>
    </row>
    <row r="1931" spans="26:28">
      <c r="Z1931">
        <f t="shared" si="34"/>
        <v>1</v>
      </c>
      <c r="AA1931">
        <f>IF(AB1931="",0,IFERROR(IF(VLOOKUP(AB1931,AB$38:AB1930,1,0)&gt;0,0,0),1))</f>
        <v>0</v>
      </c>
      <c r="AB1931" s="16">
        <f>IF(DATOS!J1895=X$39,DATOS!C1895,"")</f>
        <v>0</v>
      </c>
    </row>
    <row r="1932" spans="26:28">
      <c r="Z1932">
        <f t="shared" si="34"/>
        <v>1</v>
      </c>
      <c r="AA1932">
        <f>IF(AB1932="",0,IFERROR(IF(VLOOKUP(AB1932,AB$38:AB1931,1,0)&gt;0,0,0),1))</f>
        <v>0</v>
      </c>
      <c r="AB1932" s="16">
        <f>IF(DATOS!J1896=X$39,DATOS!C1896,"")</f>
        <v>0</v>
      </c>
    </row>
    <row r="1933" spans="26:28">
      <c r="Z1933">
        <f t="shared" si="34"/>
        <v>1</v>
      </c>
      <c r="AA1933">
        <f>IF(AB1933="",0,IFERROR(IF(VLOOKUP(AB1933,AB$38:AB1932,1,0)&gt;0,0,0),1))</f>
        <v>0</v>
      </c>
      <c r="AB1933" s="16">
        <f>IF(DATOS!J1897=X$39,DATOS!C1897,"")</f>
        <v>0</v>
      </c>
    </row>
    <row r="1934" spans="26:28">
      <c r="Z1934">
        <f t="shared" si="34"/>
        <v>1</v>
      </c>
      <c r="AA1934">
        <f>IF(AB1934="",0,IFERROR(IF(VLOOKUP(AB1934,AB$38:AB1933,1,0)&gt;0,0,0),1))</f>
        <v>0</v>
      </c>
      <c r="AB1934" s="16">
        <f>IF(DATOS!J1898=X$39,DATOS!C1898,"")</f>
        <v>0</v>
      </c>
    </row>
    <row r="1935" spans="26:28">
      <c r="Z1935">
        <f t="shared" si="34"/>
        <v>1</v>
      </c>
      <c r="AA1935">
        <f>IF(AB1935="",0,IFERROR(IF(VLOOKUP(AB1935,AB$38:AB1934,1,0)&gt;0,0,0),1))</f>
        <v>0</v>
      </c>
      <c r="AB1935" s="16">
        <f>IF(DATOS!J1899=X$39,DATOS!C1899,"")</f>
        <v>0</v>
      </c>
    </row>
    <row r="1936" spans="26:28">
      <c r="Z1936">
        <f t="shared" si="34"/>
        <v>1</v>
      </c>
      <c r="AA1936">
        <f>IF(AB1936="",0,IFERROR(IF(VLOOKUP(AB1936,AB$38:AB1935,1,0)&gt;0,0,0),1))</f>
        <v>0</v>
      </c>
      <c r="AB1936" s="16">
        <f>IF(DATOS!J1900=X$39,DATOS!C1900,"")</f>
        <v>0</v>
      </c>
    </row>
    <row r="1937" spans="26:28">
      <c r="Z1937">
        <f t="shared" si="34"/>
        <v>1</v>
      </c>
      <c r="AA1937">
        <f>IF(AB1937="",0,IFERROR(IF(VLOOKUP(AB1937,AB$38:AB1936,1,0)&gt;0,0,0),1))</f>
        <v>0</v>
      </c>
      <c r="AB1937" s="16">
        <f>IF(DATOS!J1901=X$39,DATOS!C1901,"")</f>
        <v>0</v>
      </c>
    </row>
    <row r="1938" spans="26:28">
      <c r="Z1938">
        <f t="shared" si="34"/>
        <v>1</v>
      </c>
      <c r="AA1938">
        <f>IF(AB1938="",0,IFERROR(IF(VLOOKUP(AB1938,AB$38:AB1937,1,0)&gt;0,0,0),1))</f>
        <v>0</v>
      </c>
      <c r="AB1938" s="16">
        <f>IF(DATOS!J1902=X$39,DATOS!C1902,"")</f>
        <v>0</v>
      </c>
    </row>
    <row r="1939" spans="26:28">
      <c r="Z1939">
        <f t="shared" si="34"/>
        <v>1</v>
      </c>
      <c r="AA1939">
        <f>IF(AB1939="",0,IFERROR(IF(VLOOKUP(AB1939,AB$38:AB1938,1,0)&gt;0,0,0),1))</f>
        <v>0</v>
      </c>
      <c r="AB1939" s="16">
        <f>IF(DATOS!J1903=X$39,DATOS!C1903,"")</f>
        <v>0</v>
      </c>
    </row>
    <row r="1940" spans="26:28">
      <c r="Z1940">
        <f t="shared" si="34"/>
        <v>1</v>
      </c>
      <c r="AA1940">
        <f>IF(AB1940="",0,IFERROR(IF(VLOOKUP(AB1940,AB$38:AB1939,1,0)&gt;0,0,0),1))</f>
        <v>0</v>
      </c>
      <c r="AB1940" s="16">
        <f>IF(DATOS!J1904=X$39,DATOS!C1904,"")</f>
        <v>0</v>
      </c>
    </row>
    <row r="1941" spans="26:28">
      <c r="Z1941">
        <f t="shared" si="34"/>
        <v>1</v>
      </c>
      <c r="AA1941">
        <f>IF(AB1941="",0,IFERROR(IF(VLOOKUP(AB1941,AB$38:AB1940,1,0)&gt;0,0,0),1))</f>
        <v>0</v>
      </c>
      <c r="AB1941" s="16">
        <f>IF(DATOS!J1905=X$39,DATOS!C1905,"")</f>
        <v>0</v>
      </c>
    </row>
    <row r="1942" spans="26:28">
      <c r="Z1942">
        <f t="shared" si="34"/>
        <v>1</v>
      </c>
      <c r="AA1942">
        <f>IF(AB1942="",0,IFERROR(IF(VLOOKUP(AB1942,AB$38:AB1941,1,0)&gt;0,0,0),1))</f>
        <v>0</v>
      </c>
      <c r="AB1942" s="16">
        <f>IF(DATOS!J1906=X$39,DATOS!C1906,"")</f>
        <v>0</v>
      </c>
    </row>
    <row r="1943" spans="26:28">
      <c r="Z1943">
        <f t="shared" si="34"/>
        <v>1</v>
      </c>
      <c r="AA1943">
        <f>IF(AB1943="",0,IFERROR(IF(VLOOKUP(AB1943,AB$38:AB1942,1,0)&gt;0,0,0),1))</f>
        <v>0</v>
      </c>
      <c r="AB1943" s="16">
        <f>IF(DATOS!J1907=X$39,DATOS!C1907,"")</f>
        <v>0</v>
      </c>
    </row>
    <row r="1944" spans="26:28">
      <c r="Z1944">
        <f t="shared" si="34"/>
        <v>1</v>
      </c>
      <c r="AA1944">
        <f>IF(AB1944="",0,IFERROR(IF(VLOOKUP(AB1944,AB$38:AB1943,1,0)&gt;0,0,0),1))</f>
        <v>0</v>
      </c>
      <c r="AB1944" s="16">
        <f>IF(DATOS!J1908=X$39,DATOS!C1908,"")</f>
        <v>0</v>
      </c>
    </row>
    <row r="1945" spans="26:28">
      <c r="Z1945">
        <f t="shared" si="34"/>
        <v>1</v>
      </c>
      <c r="AA1945">
        <f>IF(AB1945="",0,IFERROR(IF(VLOOKUP(AB1945,AB$38:AB1944,1,0)&gt;0,0,0),1))</f>
        <v>0</v>
      </c>
      <c r="AB1945" s="16">
        <f>IF(DATOS!J1909=X$39,DATOS!C1909,"")</f>
        <v>0</v>
      </c>
    </row>
    <row r="1946" spans="26:28">
      <c r="Z1946">
        <f t="shared" si="34"/>
        <v>1</v>
      </c>
      <c r="AA1946">
        <f>IF(AB1946="",0,IFERROR(IF(VLOOKUP(AB1946,AB$38:AB1945,1,0)&gt;0,0,0),1))</f>
        <v>0</v>
      </c>
      <c r="AB1946" s="16">
        <f>IF(DATOS!J1910=X$39,DATOS!C1910,"")</f>
        <v>0</v>
      </c>
    </row>
    <row r="1947" spans="26:28">
      <c r="Z1947">
        <f t="shared" si="34"/>
        <v>1</v>
      </c>
      <c r="AA1947">
        <f>IF(AB1947="",0,IFERROR(IF(VLOOKUP(AB1947,AB$38:AB1946,1,0)&gt;0,0,0),1))</f>
        <v>0</v>
      </c>
      <c r="AB1947" s="16">
        <f>IF(DATOS!J1911=X$39,DATOS!C1911,"")</f>
        <v>0</v>
      </c>
    </row>
    <row r="1948" spans="26:28">
      <c r="Z1948">
        <f t="shared" si="34"/>
        <v>1</v>
      </c>
      <c r="AA1948">
        <f>IF(AB1948="",0,IFERROR(IF(VLOOKUP(AB1948,AB$38:AB1947,1,0)&gt;0,0,0),1))</f>
        <v>0</v>
      </c>
      <c r="AB1948" s="16">
        <f>IF(DATOS!J1912=X$39,DATOS!C1912,"")</f>
        <v>0</v>
      </c>
    </row>
    <row r="1949" spans="26:28">
      <c r="Z1949">
        <f t="shared" si="34"/>
        <v>1</v>
      </c>
      <c r="AA1949">
        <f>IF(AB1949="",0,IFERROR(IF(VLOOKUP(AB1949,AB$38:AB1948,1,0)&gt;0,0,0),1))</f>
        <v>0</v>
      </c>
      <c r="AB1949" s="16">
        <f>IF(DATOS!J1913=X$39,DATOS!C1913,"")</f>
        <v>0</v>
      </c>
    </row>
    <row r="1950" spans="26:28">
      <c r="Z1950">
        <f t="shared" si="34"/>
        <v>1</v>
      </c>
      <c r="AA1950">
        <f>IF(AB1950="",0,IFERROR(IF(VLOOKUP(AB1950,AB$38:AB1949,1,0)&gt;0,0,0),1))</f>
        <v>0</v>
      </c>
      <c r="AB1950" s="16">
        <f>IF(DATOS!J1914=X$39,DATOS!C1914,"")</f>
        <v>0</v>
      </c>
    </row>
    <row r="1951" spans="26:28">
      <c r="Z1951">
        <f t="shared" si="34"/>
        <v>1</v>
      </c>
      <c r="AA1951">
        <f>IF(AB1951="",0,IFERROR(IF(VLOOKUP(AB1951,AB$38:AB1950,1,0)&gt;0,0,0),1))</f>
        <v>0</v>
      </c>
      <c r="AB1951" s="16">
        <f>IF(DATOS!J1915=X$39,DATOS!C1915,"")</f>
        <v>0</v>
      </c>
    </row>
    <row r="1952" spans="26:28">
      <c r="Z1952">
        <f t="shared" si="34"/>
        <v>1</v>
      </c>
      <c r="AA1952">
        <f>IF(AB1952="",0,IFERROR(IF(VLOOKUP(AB1952,AB$38:AB1951,1,0)&gt;0,0,0),1))</f>
        <v>0</v>
      </c>
      <c r="AB1952" s="16">
        <f>IF(DATOS!J1916=X$39,DATOS!C1916,"")</f>
        <v>0</v>
      </c>
    </row>
    <row r="1953" spans="26:28">
      <c r="Z1953">
        <f t="shared" si="34"/>
        <v>1</v>
      </c>
      <c r="AA1953">
        <f>IF(AB1953="",0,IFERROR(IF(VLOOKUP(AB1953,AB$38:AB1952,1,0)&gt;0,0,0),1))</f>
        <v>0</v>
      </c>
      <c r="AB1953" s="16">
        <f>IF(DATOS!J1917=X$39,DATOS!C1917,"")</f>
        <v>0</v>
      </c>
    </row>
    <row r="1954" spans="26:28">
      <c r="Z1954">
        <f t="shared" si="34"/>
        <v>1</v>
      </c>
      <c r="AA1954">
        <f>IF(AB1954="",0,IFERROR(IF(VLOOKUP(AB1954,AB$38:AB1953,1,0)&gt;0,0,0),1))</f>
        <v>0</v>
      </c>
      <c r="AB1954" s="16">
        <f>IF(DATOS!J1918=X$39,DATOS!C1918,"")</f>
        <v>0</v>
      </c>
    </row>
    <row r="1955" spans="26:28">
      <c r="Z1955">
        <f t="shared" si="34"/>
        <v>1</v>
      </c>
      <c r="AA1955">
        <f>IF(AB1955="",0,IFERROR(IF(VLOOKUP(AB1955,AB$38:AB1954,1,0)&gt;0,0,0),1))</f>
        <v>0</v>
      </c>
      <c r="AB1955" s="16">
        <f>IF(DATOS!J1919=X$39,DATOS!C1919,"")</f>
        <v>0</v>
      </c>
    </row>
    <row r="1956" spans="26:28">
      <c r="Z1956">
        <f t="shared" si="34"/>
        <v>1</v>
      </c>
      <c r="AA1956">
        <f>IF(AB1956="",0,IFERROR(IF(VLOOKUP(AB1956,AB$38:AB1955,1,0)&gt;0,0,0),1))</f>
        <v>0</v>
      </c>
      <c r="AB1956" s="16">
        <f>IF(DATOS!J1920=X$39,DATOS!C1920,"")</f>
        <v>0</v>
      </c>
    </row>
    <row r="1957" spans="26:28">
      <c r="Z1957">
        <f t="shared" si="34"/>
        <v>1</v>
      </c>
      <c r="AA1957">
        <f>IF(AB1957="",0,IFERROR(IF(VLOOKUP(AB1957,AB$38:AB1956,1,0)&gt;0,0,0),1))</f>
        <v>0</v>
      </c>
      <c r="AB1957" s="16">
        <f>IF(DATOS!J1921=X$39,DATOS!C1921,"")</f>
        <v>0</v>
      </c>
    </row>
    <row r="1958" spans="26:28">
      <c r="Z1958">
        <f t="shared" ref="Z1958:Z2021" si="35">Z1957+AA1958</f>
        <v>1</v>
      </c>
      <c r="AA1958">
        <f>IF(AB1958="",0,IFERROR(IF(VLOOKUP(AB1958,AB$38:AB1957,1,0)&gt;0,0,0),1))</f>
        <v>0</v>
      </c>
      <c r="AB1958" s="16">
        <f>IF(DATOS!J1922=X$39,DATOS!C1922,"")</f>
        <v>0</v>
      </c>
    </row>
    <row r="1959" spans="26:28">
      <c r="Z1959">
        <f t="shared" si="35"/>
        <v>1</v>
      </c>
      <c r="AA1959">
        <f>IF(AB1959="",0,IFERROR(IF(VLOOKUP(AB1959,AB$38:AB1958,1,0)&gt;0,0,0),1))</f>
        <v>0</v>
      </c>
      <c r="AB1959" s="16">
        <f>IF(DATOS!J1923=X$39,DATOS!C1923,"")</f>
        <v>0</v>
      </c>
    </row>
    <row r="1960" spans="26:28">
      <c r="Z1960">
        <f t="shared" si="35"/>
        <v>1</v>
      </c>
      <c r="AA1960">
        <f>IF(AB1960="",0,IFERROR(IF(VLOOKUP(AB1960,AB$38:AB1959,1,0)&gt;0,0,0),1))</f>
        <v>0</v>
      </c>
      <c r="AB1960" s="16">
        <f>IF(DATOS!J1924=X$39,DATOS!C1924,"")</f>
        <v>0</v>
      </c>
    </row>
    <row r="1961" spans="26:28">
      <c r="Z1961">
        <f t="shared" si="35"/>
        <v>1</v>
      </c>
      <c r="AA1961">
        <f>IF(AB1961="",0,IFERROR(IF(VLOOKUP(AB1961,AB$38:AB1960,1,0)&gt;0,0,0),1))</f>
        <v>0</v>
      </c>
      <c r="AB1961" s="16">
        <f>IF(DATOS!J1925=X$39,DATOS!C1925,"")</f>
        <v>0</v>
      </c>
    </row>
    <row r="1962" spans="26:28">
      <c r="Z1962">
        <f t="shared" si="35"/>
        <v>1</v>
      </c>
      <c r="AA1962">
        <f>IF(AB1962="",0,IFERROR(IF(VLOOKUP(AB1962,AB$38:AB1961,1,0)&gt;0,0,0),1))</f>
        <v>0</v>
      </c>
      <c r="AB1962" s="16">
        <f>IF(DATOS!J1926=X$39,DATOS!C1926,"")</f>
        <v>0</v>
      </c>
    </row>
    <row r="1963" spans="26:28">
      <c r="Z1963">
        <f t="shared" si="35"/>
        <v>1</v>
      </c>
      <c r="AA1963">
        <f>IF(AB1963="",0,IFERROR(IF(VLOOKUP(AB1963,AB$38:AB1962,1,0)&gt;0,0,0),1))</f>
        <v>0</v>
      </c>
      <c r="AB1963" s="16">
        <f>IF(DATOS!J1927=X$39,DATOS!C1927,"")</f>
        <v>0</v>
      </c>
    </row>
    <row r="1964" spans="26:28">
      <c r="Z1964">
        <f t="shared" si="35"/>
        <v>1</v>
      </c>
      <c r="AA1964">
        <f>IF(AB1964="",0,IFERROR(IF(VLOOKUP(AB1964,AB$38:AB1963,1,0)&gt;0,0,0),1))</f>
        <v>0</v>
      </c>
      <c r="AB1964" s="16">
        <f>IF(DATOS!J1928=X$39,DATOS!C1928,"")</f>
        <v>0</v>
      </c>
    </row>
    <row r="1965" spans="26:28">
      <c r="Z1965">
        <f t="shared" si="35"/>
        <v>1</v>
      </c>
      <c r="AA1965">
        <f>IF(AB1965="",0,IFERROR(IF(VLOOKUP(AB1965,AB$38:AB1964,1,0)&gt;0,0,0),1))</f>
        <v>0</v>
      </c>
      <c r="AB1965" s="16">
        <f>IF(DATOS!J1929=X$39,DATOS!C1929,"")</f>
        <v>0</v>
      </c>
    </row>
    <row r="1966" spans="26:28">
      <c r="Z1966">
        <f t="shared" si="35"/>
        <v>1</v>
      </c>
      <c r="AA1966">
        <f>IF(AB1966="",0,IFERROR(IF(VLOOKUP(AB1966,AB$38:AB1965,1,0)&gt;0,0,0),1))</f>
        <v>0</v>
      </c>
      <c r="AB1966" s="16">
        <f>IF(DATOS!J1930=X$39,DATOS!C1930,"")</f>
        <v>0</v>
      </c>
    </row>
    <row r="1967" spans="26:28">
      <c r="Z1967">
        <f t="shared" si="35"/>
        <v>1</v>
      </c>
      <c r="AA1967">
        <f>IF(AB1967="",0,IFERROR(IF(VLOOKUP(AB1967,AB$38:AB1966,1,0)&gt;0,0,0),1))</f>
        <v>0</v>
      </c>
      <c r="AB1967" s="16">
        <f>IF(DATOS!J1931=X$39,DATOS!C1931,"")</f>
        <v>0</v>
      </c>
    </row>
    <row r="1968" spans="26:28">
      <c r="Z1968">
        <f t="shared" si="35"/>
        <v>1</v>
      </c>
      <c r="AA1968">
        <f>IF(AB1968="",0,IFERROR(IF(VLOOKUP(AB1968,AB$38:AB1967,1,0)&gt;0,0,0),1))</f>
        <v>0</v>
      </c>
      <c r="AB1968" s="16">
        <f>IF(DATOS!J1932=X$39,DATOS!C1932,"")</f>
        <v>0</v>
      </c>
    </row>
    <row r="1969" spans="26:28">
      <c r="Z1969">
        <f t="shared" si="35"/>
        <v>1</v>
      </c>
      <c r="AA1969">
        <f>IF(AB1969="",0,IFERROR(IF(VLOOKUP(AB1969,AB$38:AB1968,1,0)&gt;0,0,0),1))</f>
        <v>0</v>
      </c>
      <c r="AB1969" s="16">
        <f>IF(DATOS!J1933=X$39,DATOS!C1933,"")</f>
        <v>0</v>
      </c>
    </row>
    <row r="1970" spans="26:28">
      <c r="Z1970">
        <f t="shared" si="35"/>
        <v>1</v>
      </c>
      <c r="AA1970">
        <f>IF(AB1970="",0,IFERROR(IF(VLOOKUP(AB1970,AB$38:AB1969,1,0)&gt;0,0,0),1))</f>
        <v>0</v>
      </c>
      <c r="AB1970" s="16">
        <f>IF(DATOS!J1934=X$39,DATOS!C1934,"")</f>
        <v>0</v>
      </c>
    </row>
    <row r="1971" spans="26:28">
      <c r="Z1971">
        <f t="shared" si="35"/>
        <v>1</v>
      </c>
      <c r="AA1971">
        <f>IF(AB1971="",0,IFERROR(IF(VLOOKUP(AB1971,AB$38:AB1970,1,0)&gt;0,0,0),1))</f>
        <v>0</v>
      </c>
      <c r="AB1971" s="16">
        <f>IF(DATOS!J1935=X$39,DATOS!C1935,"")</f>
        <v>0</v>
      </c>
    </row>
    <row r="1972" spans="26:28">
      <c r="Z1972">
        <f t="shared" si="35"/>
        <v>1</v>
      </c>
      <c r="AA1972">
        <f>IF(AB1972="",0,IFERROR(IF(VLOOKUP(AB1972,AB$38:AB1971,1,0)&gt;0,0,0),1))</f>
        <v>0</v>
      </c>
      <c r="AB1972" s="16">
        <f>IF(DATOS!J1936=X$39,DATOS!C1936,"")</f>
        <v>0</v>
      </c>
    </row>
    <row r="1973" spans="26:28">
      <c r="Z1973">
        <f t="shared" si="35"/>
        <v>1</v>
      </c>
      <c r="AA1973">
        <f>IF(AB1973="",0,IFERROR(IF(VLOOKUP(AB1973,AB$38:AB1972,1,0)&gt;0,0,0),1))</f>
        <v>0</v>
      </c>
      <c r="AB1973" s="16">
        <f>IF(DATOS!J1937=X$39,DATOS!C1937,"")</f>
        <v>0</v>
      </c>
    </row>
    <row r="1974" spans="26:28">
      <c r="Z1974">
        <f t="shared" si="35"/>
        <v>1</v>
      </c>
      <c r="AA1974">
        <f>IF(AB1974="",0,IFERROR(IF(VLOOKUP(AB1974,AB$38:AB1973,1,0)&gt;0,0,0),1))</f>
        <v>0</v>
      </c>
      <c r="AB1974" s="16">
        <f>IF(DATOS!J1938=X$39,DATOS!C1938,"")</f>
        <v>0</v>
      </c>
    </row>
    <row r="1975" spans="26:28">
      <c r="Z1975">
        <f t="shared" si="35"/>
        <v>1</v>
      </c>
      <c r="AA1975">
        <f>IF(AB1975="",0,IFERROR(IF(VLOOKUP(AB1975,AB$38:AB1974,1,0)&gt;0,0,0),1))</f>
        <v>0</v>
      </c>
      <c r="AB1975" s="16">
        <f>IF(DATOS!J1939=X$39,DATOS!C1939,"")</f>
        <v>0</v>
      </c>
    </row>
    <row r="1976" spans="26:28">
      <c r="Z1976">
        <f t="shared" si="35"/>
        <v>1</v>
      </c>
      <c r="AA1976">
        <f>IF(AB1976="",0,IFERROR(IF(VLOOKUP(AB1976,AB$38:AB1975,1,0)&gt;0,0,0),1))</f>
        <v>0</v>
      </c>
      <c r="AB1976" s="16">
        <f>IF(DATOS!J1940=X$39,DATOS!C1940,"")</f>
        <v>0</v>
      </c>
    </row>
    <row r="1977" spans="26:28">
      <c r="Z1977">
        <f t="shared" si="35"/>
        <v>1</v>
      </c>
      <c r="AA1977">
        <f>IF(AB1977="",0,IFERROR(IF(VLOOKUP(AB1977,AB$38:AB1976,1,0)&gt;0,0,0),1))</f>
        <v>0</v>
      </c>
      <c r="AB1977" s="16">
        <f>IF(DATOS!J1941=X$39,DATOS!C1941,"")</f>
        <v>0</v>
      </c>
    </row>
    <row r="1978" spans="26:28">
      <c r="Z1978">
        <f t="shared" si="35"/>
        <v>1</v>
      </c>
      <c r="AA1978">
        <f>IF(AB1978="",0,IFERROR(IF(VLOOKUP(AB1978,AB$38:AB1977,1,0)&gt;0,0,0),1))</f>
        <v>0</v>
      </c>
      <c r="AB1978" s="16">
        <f>IF(DATOS!J1942=X$39,DATOS!C1942,"")</f>
        <v>0</v>
      </c>
    </row>
    <row r="1979" spans="26:28">
      <c r="Z1979">
        <f t="shared" si="35"/>
        <v>1</v>
      </c>
      <c r="AA1979">
        <f>IF(AB1979="",0,IFERROR(IF(VLOOKUP(AB1979,AB$38:AB1978,1,0)&gt;0,0,0),1))</f>
        <v>0</v>
      </c>
      <c r="AB1979" s="16">
        <f>IF(DATOS!J1943=X$39,DATOS!C1943,"")</f>
        <v>0</v>
      </c>
    </row>
    <row r="1980" spans="26:28">
      <c r="Z1980">
        <f t="shared" si="35"/>
        <v>1</v>
      </c>
      <c r="AA1980">
        <f>IF(AB1980="",0,IFERROR(IF(VLOOKUP(AB1980,AB$38:AB1979,1,0)&gt;0,0,0),1))</f>
        <v>0</v>
      </c>
      <c r="AB1980" s="16">
        <f>IF(DATOS!J1944=X$39,DATOS!C1944,"")</f>
        <v>0</v>
      </c>
    </row>
    <row r="1981" spans="26:28">
      <c r="Z1981">
        <f t="shared" si="35"/>
        <v>1</v>
      </c>
      <c r="AA1981">
        <f>IF(AB1981="",0,IFERROR(IF(VLOOKUP(AB1981,AB$38:AB1980,1,0)&gt;0,0,0),1))</f>
        <v>0</v>
      </c>
      <c r="AB1981" s="16">
        <f>IF(DATOS!J1945=X$39,DATOS!C1945,"")</f>
        <v>0</v>
      </c>
    </row>
    <row r="1982" spans="26:28">
      <c r="Z1982">
        <f t="shared" si="35"/>
        <v>1</v>
      </c>
      <c r="AA1982">
        <f>IF(AB1982="",0,IFERROR(IF(VLOOKUP(AB1982,AB$38:AB1981,1,0)&gt;0,0,0),1))</f>
        <v>0</v>
      </c>
      <c r="AB1982" s="16">
        <f>IF(DATOS!J1946=X$39,DATOS!C1946,"")</f>
        <v>0</v>
      </c>
    </row>
    <row r="1983" spans="26:28">
      <c r="Z1983">
        <f t="shared" si="35"/>
        <v>1</v>
      </c>
      <c r="AA1983">
        <f>IF(AB1983="",0,IFERROR(IF(VLOOKUP(AB1983,AB$38:AB1982,1,0)&gt;0,0,0),1))</f>
        <v>0</v>
      </c>
      <c r="AB1983" s="16">
        <f>IF(DATOS!J1947=X$39,DATOS!C1947,"")</f>
        <v>0</v>
      </c>
    </row>
    <row r="1984" spans="26:28">
      <c r="Z1984">
        <f t="shared" si="35"/>
        <v>1</v>
      </c>
      <c r="AA1984">
        <f>IF(AB1984="",0,IFERROR(IF(VLOOKUP(AB1984,AB$38:AB1983,1,0)&gt;0,0,0),1))</f>
        <v>0</v>
      </c>
      <c r="AB1984" s="16">
        <f>IF(DATOS!J1948=X$39,DATOS!C1948,"")</f>
        <v>0</v>
      </c>
    </row>
    <row r="1985" spans="26:28">
      <c r="Z1985">
        <f t="shared" si="35"/>
        <v>1</v>
      </c>
      <c r="AA1985">
        <f>IF(AB1985="",0,IFERROR(IF(VLOOKUP(AB1985,AB$38:AB1984,1,0)&gt;0,0,0),1))</f>
        <v>0</v>
      </c>
      <c r="AB1985" s="16">
        <f>IF(DATOS!J1949=X$39,DATOS!C1949,"")</f>
        <v>0</v>
      </c>
    </row>
    <row r="1986" spans="26:28">
      <c r="Z1986">
        <f t="shared" si="35"/>
        <v>1</v>
      </c>
      <c r="AA1986">
        <f>IF(AB1986="",0,IFERROR(IF(VLOOKUP(AB1986,AB$38:AB1985,1,0)&gt;0,0,0),1))</f>
        <v>0</v>
      </c>
      <c r="AB1986" s="16">
        <f>IF(DATOS!J1950=X$39,DATOS!C1950,"")</f>
        <v>0</v>
      </c>
    </row>
    <row r="1987" spans="26:28">
      <c r="Z1987">
        <f t="shared" si="35"/>
        <v>1</v>
      </c>
      <c r="AA1987">
        <f>IF(AB1987="",0,IFERROR(IF(VLOOKUP(AB1987,AB$38:AB1986,1,0)&gt;0,0,0),1))</f>
        <v>0</v>
      </c>
      <c r="AB1987" s="16">
        <f>IF(DATOS!J1951=X$39,DATOS!C1951,"")</f>
        <v>0</v>
      </c>
    </row>
    <row r="1988" spans="26:28">
      <c r="Z1988">
        <f t="shared" si="35"/>
        <v>1</v>
      </c>
      <c r="AA1988">
        <f>IF(AB1988="",0,IFERROR(IF(VLOOKUP(AB1988,AB$38:AB1987,1,0)&gt;0,0,0),1))</f>
        <v>0</v>
      </c>
      <c r="AB1988" s="16">
        <f>IF(DATOS!J1952=X$39,DATOS!C1952,"")</f>
        <v>0</v>
      </c>
    </row>
    <row r="1989" spans="26:28">
      <c r="Z1989">
        <f t="shared" si="35"/>
        <v>1</v>
      </c>
      <c r="AA1989">
        <f>IF(AB1989="",0,IFERROR(IF(VLOOKUP(AB1989,AB$38:AB1988,1,0)&gt;0,0,0),1))</f>
        <v>0</v>
      </c>
      <c r="AB1989" s="16">
        <f>IF(DATOS!J1953=X$39,DATOS!C1953,"")</f>
        <v>0</v>
      </c>
    </row>
    <row r="1990" spans="26:28">
      <c r="Z1990">
        <f t="shared" si="35"/>
        <v>1</v>
      </c>
      <c r="AA1990">
        <f>IF(AB1990="",0,IFERROR(IF(VLOOKUP(AB1990,AB$38:AB1989,1,0)&gt;0,0,0),1))</f>
        <v>0</v>
      </c>
      <c r="AB1990" s="16">
        <f>IF(DATOS!J1954=X$39,DATOS!C1954,"")</f>
        <v>0</v>
      </c>
    </row>
    <row r="1991" spans="26:28">
      <c r="Z1991">
        <f t="shared" si="35"/>
        <v>1</v>
      </c>
      <c r="AA1991">
        <f>IF(AB1991="",0,IFERROR(IF(VLOOKUP(AB1991,AB$38:AB1990,1,0)&gt;0,0,0),1))</f>
        <v>0</v>
      </c>
      <c r="AB1991" s="16">
        <f>IF(DATOS!J1955=X$39,DATOS!C1955,"")</f>
        <v>0</v>
      </c>
    </row>
    <row r="1992" spans="26:28">
      <c r="Z1992">
        <f t="shared" si="35"/>
        <v>1</v>
      </c>
      <c r="AA1992">
        <f>IF(AB1992="",0,IFERROR(IF(VLOOKUP(AB1992,AB$38:AB1991,1,0)&gt;0,0,0),1))</f>
        <v>0</v>
      </c>
      <c r="AB1992" s="16">
        <f>IF(DATOS!J1956=X$39,DATOS!C1956,"")</f>
        <v>0</v>
      </c>
    </row>
    <row r="1993" spans="26:28">
      <c r="Z1993">
        <f t="shared" si="35"/>
        <v>1</v>
      </c>
      <c r="AA1993">
        <f>IF(AB1993="",0,IFERROR(IF(VLOOKUP(AB1993,AB$38:AB1992,1,0)&gt;0,0,0),1))</f>
        <v>0</v>
      </c>
      <c r="AB1993" s="16">
        <f>IF(DATOS!J1957=X$39,DATOS!C1957,"")</f>
        <v>0</v>
      </c>
    </row>
    <row r="1994" spans="26:28">
      <c r="Z1994">
        <f t="shared" si="35"/>
        <v>1</v>
      </c>
      <c r="AA1994">
        <f>IF(AB1994="",0,IFERROR(IF(VLOOKUP(AB1994,AB$38:AB1993,1,0)&gt;0,0,0),1))</f>
        <v>0</v>
      </c>
      <c r="AB1994" s="16">
        <f>IF(DATOS!J1958=X$39,DATOS!C1958,"")</f>
        <v>0</v>
      </c>
    </row>
    <row r="1995" spans="26:28">
      <c r="Z1995">
        <f t="shared" si="35"/>
        <v>1</v>
      </c>
      <c r="AA1995">
        <f>IF(AB1995="",0,IFERROR(IF(VLOOKUP(AB1995,AB$38:AB1994,1,0)&gt;0,0,0),1))</f>
        <v>0</v>
      </c>
      <c r="AB1995" s="16">
        <f>IF(DATOS!J1959=X$39,DATOS!C1959,"")</f>
        <v>0</v>
      </c>
    </row>
    <row r="1996" spans="26:28">
      <c r="Z1996">
        <f t="shared" si="35"/>
        <v>1</v>
      </c>
      <c r="AA1996">
        <f>IF(AB1996="",0,IFERROR(IF(VLOOKUP(AB1996,AB$38:AB1995,1,0)&gt;0,0,0),1))</f>
        <v>0</v>
      </c>
      <c r="AB1996" s="16">
        <f>IF(DATOS!J1960=X$39,DATOS!C1960,"")</f>
        <v>0</v>
      </c>
    </row>
    <row r="1997" spans="26:28">
      <c r="Z1997">
        <f t="shared" si="35"/>
        <v>1</v>
      </c>
      <c r="AA1997">
        <f>IF(AB1997="",0,IFERROR(IF(VLOOKUP(AB1997,AB$38:AB1996,1,0)&gt;0,0,0),1))</f>
        <v>0</v>
      </c>
      <c r="AB1997" s="16">
        <f>IF(DATOS!J1961=X$39,DATOS!C1961,"")</f>
        <v>0</v>
      </c>
    </row>
    <row r="1998" spans="26:28">
      <c r="Z1998">
        <f t="shared" si="35"/>
        <v>1</v>
      </c>
      <c r="AA1998">
        <f>IF(AB1998="",0,IFERROR(IF(VLOOKUP(AB1998,AB$38:AB1997,1,0)&gt;0,0,0),1))</f>
        <v>0</v>
      </c>
      <c r="AB1998" s="16">
        <f>IF(DATOS!J1962=X$39,DATOS!C1962,"")</f>
        <v>0</v>
      </c>
    </row>
    <row r="1999" spans="26:28">
      <c r="Z1999">
        <f t="shared" si="35"/>
        <v>1</v>
      </c>
      <c r="AA1999">
        <f>IF(AB1999="",0,IFERROR(IF(VLOOKUP(AB1999,AB$38:AB1998,1,0)&gt;0,0,0),1))</f>
        <v>0</v>
      </c>
      <c r="AB1999" s="16">
        <f>IF(DATOS!J1963=X$39,DATOS!C1963,"")</f>
        <v>0</v>
      </c>
    </row>
    <row r="2000" spans="26:28">
      <c r="Z2000">
        <f t="shared" si="35"/>
        <v>1</v>
      </c>
      <c r="AA2000">
        <f>IF(AB2000="",0,IFERROR(IF(VLOOKUP(AB2000,AB$38:AB1999,1,0)&gt;0,0,0),1))</f>
        <v>0</v>
      </c>
      <c r="AB2000" s="16">
        <f>IF(DATOS!J1964=X$39,DATOS!C1964,"")</f>
        <v>0</v>
      </c>
    </row>
    <row r="2001" spans="26:28">
      <c r="Z2001">
        <f t="shared" si="35"/>
        <v>1</v>
      </c>
      <c r="AA2001">
        <f>IF(AB2001="",0,IFERROR(IF(VLOOKUP(AB2001,AB$38:AB2000,1,0)&gt;0,0,0),1))</f>
        <v>0</v>
      </c>
      <c r="AB2001" s="16">
        <f>IF(DATOS!J1965=X$39,DATOS!C1965,"")</f>
        <v>0</v>
      </c>
    </row>
    <row r="2002" spans="26:28">
      <c r="Z2002">
        <f t="shared" si="35"/>
        <v>1</v>
      </c>
      <c r="AA2002">
        <f>IF(AB2002="",0,IFERROR(IF(VLOOKUP(AB2002,AB$38:AB2001,1,0)&gt;0,0,0),1))</f>
        <v>0</v>
      </c>
      <c r="AB2002" s="16">
        <f>IF(DATOS!J1966=X$39,DATOS!C1966,"")</f>
        <v>0</v>
      </c>
    </row>
    <row r="2003" spans="26:28">
      <c r="Z2003">
        <f t="shared" si="35"/>
        <v>1</v>
      </c>
      <c r="AA2003">
        <f>IF(AB2003="",0,IFERROR(IF(VLOOKUP(AB2003,AB$38:AB2002,1,0)&gt;0,0,0),1))</f>
        <v>0</v>
      </c>
      <c r="AB2003" s="16">
        <f>IF(DATOS!J1967=X$39,DATOS!C1967,"")</f>
        <v>0</v>
      </c>
    </row>
    <row r="2004" spans="26:28">
      <c r="Z2004">
        <f t="shared" si="35"/>
        <v>1</v>
      </c>
      <c r="AA2004">
        <f>IF(AB2004="",0,IFERROR(IF(VLOOKUP(AB2004,AB$38:AB2003,1,0)&gt;0,0,0),1))</f>
        <v>0</v>
      </c>
      <c r="AB2004" s="16">
        <f>IF(DATOS!J1968=X$39,DATOS!C1968,"")</f>
        <v>0</v>
      </c>
    </row>
    <row r="2005" spans="26:28">
      <c r="Z2005">
        <f t="shared" si="35"/>
        <v>1</v>
      </c>
      <c r="AA2005">
        <f>IF(AB2005="",0,IFERROR(IF(VLOOKUP(AB2005,AB$38:AB2004,1,0)&gt;0,0,0),1))</f>
        <v>0</v>
      </c>
      <c r="AB2005" s="16">
        <f>IF(DATOS!J1969=X$39,DATOS!C1969,"")</f>
        <v>0</v>
      </c>
    </row>
    <row r="2006" spans="26:28">
      <c r="Z2006">
        <f t="shared" si="35"/>
        <v>1</v>
      </c>
      <c r="AA2006">
        <f>IF(AB2006="",0,IFERROR(IF(VLOOKUP(AB2006,AB$38:AB2005,1,0)&gt;0,0,0),1))</f>
        <v>0</v>
      </c>
      <c r="AB2006" s="16">
        <f>IF(DATOS!J1970=X$39,DATOS!C1970,"")</f>
        <v>0</v>
      </c>
    </row>
    <row r="2007" spans="26:28">
      <c r="Z2007">
        <f t="shared" si="35"/>
        <v>1</v>
      </c>
      <c r="AA2007">
        <f>IF(AB2007="",0,IFERROR(IF(VLOOKUP(AB2007,AB$38:AB2006,1,0)&gt;0,0,0),1))</f>
        <v>0</v>
      </c>
      <c r="AB2007" s="16">
        <f>IF(DATOS!J1971=X$39,DATOS!C1971,"")</f>
        <v>0</v>
      </c>
    </row>
    <row r="2008" spans="26:28">
      <c r="Z2008">
        <f t="shared" si="35"/>
        <v>1</v>
      </c>
      <c r="AA2008">
        <f>IF(AB2008="",0,IFERROR(IF(VLOOKUP(AB2008,AB$38:AB2007,1,0)&gt;0,0,0),1))</f>
        <v>0</v>
      </c>
      <c r="AB2008" s="16">
        <f>IF(DATOS!J1972=X$39,DATOS!C1972,"")</f>
        <v>0</v>
      </c>
    </row>
    <row r="2009" spans="26:28">
      <c r="Z2009">
        <f t="shared" si="35"/>
        <v>1</v>
      </c>
      <c r="AA2009">
        <f>IF(AB2009="",0,IFERROR(IF(VLOOKUP(AB2009,AB$38:AB2008,1,0)&gt;0,0,0),1))</f>
        <v>0</v>
      </c>
      <c r="AB2009" s="16">
        <f>IF(DATOS!J1973=X$39,DATOS!C1973,"")</f>
        <v>0</v>
      </c>
    </row>
    <row r="2010" spans="26:28">
      <c r="Z2010">
        <f t="shared" si="35"/>
        <v>1</v>
      </c>
      <c r="AA2010">
        <f>IF(AB2010="",0,IFERROR(IF(VLOOKUP(AB2010,AB$38:AB2009,1,0)&gt;0,0,0),1))</f>
        <v>0</v>
      </c>
      <c r="AB2010" s="16">
        <f>IF(DATOS!J1974=X$39,DATOS!C1974,"")</f>
        <v>0</v>
      </c>
    </row>
    <row r="2011" spans="26:28">
      <c r="Z2011">
        <f t="shared" si="35"/>
        <v>1</v>
      </c>
      <c r="AA2011">
        <f>IF(AB2011="",0,IFERROR(IF(VLOOKUP(AB2011,AB$38:AB2010,1,0)&gt;0,0,0),1))</f>
        <v>0</v>
      </c>
      <c r="AB2011" s="16">
        <f>IF(DATOS!J1975=X$39,DATOS!C1975,"")</f>
        <v>0</v>
      </c>
    </row>
    <row r="2012" spans="26:28">
      <c r="Z2012">
        <f t="shared" si="35"/>
        <v>1</v>
      </c>
      <c r="AA2012">
        <f>IF(AB2012="",0,IFERROR(IF(VLOOKUP(AB2012,AB$38:AB2011,1,0)&gt;0,0,0),1))</f>
        <v>0</v>
      </c>
      <c r="AB2012" s="16">
        <f>IF(DATOS!J1976=X$39,DATOS!C1976,"")</f>
        <v>0</v>
      </c>
    </row>
    <row r="2013" spans="26:28">
      <c r="Z2013">
        <f t="shared" si="35"/>
        <v>1</v>
      </c>
      <c r="AA2013">
        <f>IF(AB2013="",0,IFERROR(IF(VLOOKUP(AB2013,AB$38:AB2012,1,0)&gt;0,0,0),1))</f>
        <v>0</v>
      </c>
      <c r="AB2013" s="16">
        <f>IF(DATOS!J1977=X$39,DATOS!C1977,"")</f>
        <v>0</v>
      </c>
    </row>
    <row r="2014" spans="26:28">
      <c r="Z2014">
        <f t="shared" si="35"/>
        <v>1</v>
      </c>
      <c r="AA2014">
        <f>IF(AB2014="",0,IFERROR(IF(VLOOKUP(AB2014,AB$38:AB2013,1,0)&gt;0,0,0),1))</f>
        <v>0</v>
      </c>
      <c r="AB2014" s="16">
        <f>IF(DATOS!J1978=X$39,DATOS!C1978,"")</f>
        <v>0</v>
      </c>
    </row>
    <row r="2015" spans="26:28">
      <c r="Z2015">
        <f t="shared" si="35"/>
        <v>1</v>
      </c>
      <c r="AA2015">
        <f>IF(AB2015="",0,IFERROR(IF(VLOOKUP(AB2015,AB$38:AB2014,1,0)&gt;0,0,0),1))</f>
        <v>0</v>
      </c>
      <c r="AB2015" s="16">
        <f>IF(DATOS!J1979=X$39,DATOS!C1979,"")</f>
        <v>0</v>
      </c>
    </row>
    <row r="2016" spans="26:28">
      <c r="Z2016">
        <f t="shared" si="35"/>
        <v>1</v>
      </c>
      <c r="AA2016">
        <f>IF(AB2016="",0,IFERROR(IF(VLOOKUP(AB2016,AB$38:AB2015,1,0)&gt;0,0,0),1))</f>
        <v>0</v>
      </c>
      <c r="AB2016" s="16">
        <f>IF(DATOS!J1980=X$39,DATOS!C1980,"")</f>
        <v>0</v>
      </c>
    </row>
    <row r="2017" spans="26:28">
      <c r="Z2017">
        <f t="shared" si="35"/>
        <v>1</v>
      </c>
      <c r="AA2017">
        <f>IF(AB2017="",0,IFERROR(IF(VLOOKUP(AB2017,AB$38:AB2016,1,0)&gt;0,0,0),1))</f>
        <v>0</v>
      </c>
      <c r="AB2017" s="16">
        <f>IF(DATOS!J1981=X$39,DATOS!C1981,"")</f>
        <v>0</v>
      </c>
    </row>
    <row r="2018" spans="26:28">
      <c r="Z2018">
        <f t="shared" si="35"/>
        <v>1</v>
      </c>
      <c r="AA2018">
        <f>IF(AB2018="",0,IFERROR(IF(VLOOKUP(AB2018,AB$38:AB2017,1,0)&gt;0,0,0),1))</f>
        <v>0</v>
      </c>
      <c r="AB2018" s="16">
        <f>IF(DATOS!J1982=X$39,DATOS!C1982,"")</f>
        <v>0</v>
      </c>
    </row>
    <row r="2019" spans="26:28">
      <c r="Z2019">
        <f t="shared" si="35"/>
        <v>1</v>
      </c>
      <c r="AA2019">
        <f>IF(AB2019="",0,IFERROR(IF(VLOOKUP(AB2019,AB$38:AB2018,1,0)&gt;0,0,0),1))</f>
        <v>0</v>
      </c>
      <c r="AB2019" s="16">
        <f>IF(DATOS!J1983=X$39,DATOS!C1983,"")</f>
        <v>0</v>
      </c>
    </row>
    <row r="2020" spans="26:28">
      <c r="Z2020">
        <f t="shared" si="35"/>
        <v>1</v>
      </c>
      <c r="AA2020">
        <f>IF(AB2020="",0,IFERROR(IF(VLOOKUP(AB2020,AB$38:AB2019,1,0)&gt;0,0,0),1))</f>
        <v>0</v>
      </c>
      <c r="AB2020" s="16">
        <f>IF(DATOS!J1984=X$39,DATOS!C1984,"")</f>
        <v>0</v>
      </c>
    </row>
    <row r="2021" spans="26:28">
      <c r="Z2021">
        <f t="shared" si="35"/>
        <v>1</v>
      </c>
      <c r="AA2021">
        <f>IF(AB2021="",0,IFERROR(IF(VLOOKUP(AB2021,AB$38:AB2020,1,0)&gt;0,0,0),1))</f>
        <v>0</v>
      </c>
      <c r="AB2021" s="16">
        <f>IF(DATOS!J1985=X$39,DATOS!C1985,"")</f>
        <v>0</v>
      </c>
    </row>
    <row r="2022" spans="26:28">
      <c r="Z2022">
        <f t="shared" ref="Z2022:Z2085" si="36">Z2021+AA2022</f>
        <v>1</v>
      </c>
      <c r="AA2022">
        <f>IF(AB2022="",0,IFERROR(IF(VLOOKUP(AB2022,AB$38:AB2021,1,0)&gt;0,0,0),1))</f>
        <v>0</v>
      </c>
      <c r="AB2022" s="16">
        <f>IF(DATOS!J1986=X$39,DATOS!C1986,"")</f>
        <v>0</v>
      </c>
    </row>
    <row r="2023" spans="26:28">
      <c r="Z2023">
        <f t="shared" si="36"/>
        <v>1</v>
      </c>
      <c r="AA2023">
        <f>IF(AB2023="",0,IFERROR(IF(VLOOKUP(AB2023,AB$38:AB2022,1,0)&gt;0,0,0),1))</f>
        <v>0</v>
      </c>
      <c r="AB2023" s="16">
        <f>IF(DATOS!J1987=X$39,DATOS!C1987,"")</f>
        <v>0</v>
      </c>
    </row>
    <row r="2024" spans="26:28">
      <c r="Z2024">
        <f t="shared" si="36"/>
        <v>1</v>
      </c>
      <c r="AA2024">
        <f>IF(AB2024="",0,IFERROR(IF(VLOOKUP(AB2024,AB$38:AB2023,1,0)&gt;0,0,0),1))</f>
        <v>0</v>
      </c>
      <c r="AB2024" s="16">
        <f>IF(DATOS!J1988=X$39,DATOS!C1988,"")</f>
        <v>0</v>
      </c>
    </row>
    <row r="2025" spans="26:28">
      <c r="Z2025">
        <f t="shared" si="36"/>
        <v>1</v>
      </c>
      <c r="AA2025">
        <f>IF(AB2025="",0,IFERROR(IF(VLOOKUP(AB2025,AB$38:AB2024,1,0)&gt;0,0,0),1))</f>
        <v>0</v>
      </c>
      <c r="AB2025" s="16">
        <f>IF(DATOS!J1989=X$39,DATOS!C1989,"")</f>
        <v>0</v>
      </c>
    </row>
    <row r="2026" spans="26:28">
      <c r="Z2026">
        <f t="shared" si="36"/>
        <v>1</v>
      </c>
      <c r="AA2026">
        <f>IF(AB2026="",0,IFERROR(IF(VLOOKUP(AB2026,AB$38:AB2025,1,0)&gt;0,0,0),1))</f>
        <v>0</v>
      </c>
      <c r="AB2026" s="16">
        <f>IF(DATOS!J1990=X$39,DATOS!C1990,"")</f>
        <v>0</v>
      </c>
    </row>
    <row r="2027" spans="26:28">
      <c r="Z2027">
        <f t="shared" si="36"/>
        <v>1</v>
      </c>
      <c r="AA2027">
        <f>IF(AB2027="",0,IFERROR(IF(VLOOKUP(AB2027,AB$38:AB2026,1,0)&gt;0,0,0),1))</f>
        <v>0</v>
      </c>
      <c r="AB2027" s="16">
        <f>IF(DATOS!J1991=X$39,DATOS!C1991,"")</f>
        <v>0</v>
      </c>
    </row>
    <row r="2028" spans="26:28">
      <c r="Z2028">
        <f t="shared" si="36"/>
        <v>1</v>
      </c>
      <c r="AA2028">
        <f>IF(AB2028="",0,IFERROR(IF(VLOOKUP(AB2028,AB$38:AB2027,1,0)&gt;0,0,0),1))</f>
        <v>0</v>
      </c>
      <c r="AB2028" s="16">
        <f>IF(DATOS!J1992=X$39,DATOS!C1992,"")</f>
        <v>0</v>
      </c>
    </row>
    <row r="2029" spans="26:28">
      <c r="Z2029">
        <f t="shared" si="36"/>
        <v>1</v>
      </c>
      <c r="AA2029">
        <f>IF(AB2029="",0,IFERROR(IF(VLOOKUP(AB2029,AB$38:AB2028,1,0)&gt;0,0,0),1))</f>
        <v>0</v>
      </c>
      <c r="AB2029" s="16">
        <f>IF(DATOS!J1993=X$39,DATOS!C1993,"")</f>
        <v>0</v>
      </c>
    </row>
    <row r="2030" spans="26:28">
      <c r="Z2030">
        <f t="shared" si="36"/>
        <v>1</v>
      </c>
      <c r="AA2030">
        <f>IF(AB2030="",0,IFERROR(IF(VLOOKUP(AB2030,AB$38:AB2029,1,0)&gt;0,0,0),1))</f>
        <v>0</v>
      </c>
      <c r="AB2030" s="16">
        <f>IF(DATOS!J1994=X$39,DATOS!C1994,"")</f>
        <v>0</v>
      </c>
    </row>
    <row r="2031" spans="26:28">
      <c r="Z2031">
        <f t="shared" si="36"/>
        <v>1</v>
      </c>
      <c r="AA2031">
        <f>IF(AB2031="",0,IFERROR(IF(VLOOKUP(AB2031,AB$38:AB2030,1,0)&gt;0,0,0),1))</f>
        <v>0</v>
      </c>
      <c r="AB2031" s="16">
        <f>IF(DATOS!J1995=X$39,DATOS!C1995,"")</f>
        <v>0</v>
      </c>
    </row>
    <row r="2032" spans="26:28">
      <c r="Z2032">
        <f t="shared" si="36"/>
        <v>1</v>
      </c>
      <c r="AA2032">
        <f>IF(AB2032="",0,IFERROR(IF(VLOOKUP(AB2032,AB$38:AB2031,1,0)&gt;0,0,0),1))</f>
        <v>0</v>
      </c>
      <c r="AB2032" s="16">
        <f>IF(DATOS!J1996=X$39,DATOS!C1996,"")</f>
        <v>0</v>
      </c>
    </row>
    <row r="2033" spans="26:28">
      <c r="Z2033">
        <f t="shared" si="36"/>
        <v>1</v>
      </c>
      <c r="AA2033">
        <f>IF(AB2033="",0,IFERROR(IF(VLOOKUP(AB2033,AB$38:AB2032,1,0)&gt;0,0,0),1))</f>
        <v>0</v>
      </c>
      <c r="AB2033" s="16">
        <f>IF(DATOS!J1997=X$39,DATOS!C1997,"")</f>
        <v>0</v>
      </c>
    </row>
    <row r="2034" spans="26:28">
      <c r="Z2034">
        <f t="shared" si="36"/>
        <v>1</v>
      </c>
      <c r="AA2034">
        <f>IF(AB2034="",0,IFERROR(IF(VLOOKUP(AB2034,AB$38:AB2033,1,0)&gt;0,0,0),1))</f>
        <v>0</v>
      </c>
      <c r="AB2034" s="16">
        <f>IF(DATOS!J1998=X$39,DATOS!C1998,"")</f>
        <v>0</v>
      </c>
    </row>
    <row r="2035" spans="26:28">
      <c r="Z2035">
        <f t="shared" si="36"/>
        <v>1</v>
      </c>
      <c r="AA2035">
        <f>IF(AB2035="",0,IFERROR(IF(VLOOKUP(AB2035,AB$38:AB2034,1,0)&gt;0,0,0),1))</f>
        <v>0</v>
      </c>
      <c r="AB2035" s="16">
        <f>IF(DATOS!J1999=X$39,DATOS!C1999,"")</f>
        <v>0</v>
      </c>
    </row>
    <row r="2036" spans="26:28">
      <c r="Z2036">
        <f t="shared" si="36"/>
        <v>1</v>
      </c>
      <c r="AA2036">
        <f>IF(AB2036="",0,IFERROR(IF(VLOOKUP(AB2036,AB$38:AB2035,1,0)&gt;0,0,0),1))</f>
        <v>0</v>
      </c>
      <c r="AB2036" s="16">
        <f>IF(DATOS!J2000=X$39,DATOS!C2000,"")</f>
        <v>0</v>
      </c>
    </row>
    <row r="2037" spans="26:28">
      <c r="Z2037">
        <f t="shared" si="36"/>
        <v>1</v>
      </c>
      <c r="AA2037">
        <f>IF(AB2037="",0,IFERROR(IF(VLOOKUP(AB2037,AB$38:AB2036,1,0)&gt;0,0,0),1))</f>
        <v>0</v>
      </c>
      <c r="AB2037" s="16">
        <f>IF(DATOS!J2001=X$39,DATOS!C2001,"")</f>
        <v>0</v>
      </c>
    </row>
    <row r="2038" spans="26:28">
      <c r="Z2038">
        <f t="shared" si="36"/>
        <v>1</v>
      </c>
      <c r="AA2038">
        <f>IF(AB2038="",0,IFERROR(IF(VLOOKUP(AB2038,AB$38:AB2037,1,0)&gt;0,0,0),1))</f>
        <v>0</v>
      </c>
      <c r="AB2038" s="16">
        <f>IF(DATOS!J2002=X$39,DATOS!C2002,"")</f>
        <v>0</v>
      </c>
    </row>
    <row r="2039" spans="26:28">
      <c r="Z2039">
        <f t="shared" si="36"/>
        <v>1</v>
      </c>
      <c r="AA2039">
        <f>IF(AB2039="",0,IFERROR(IF(VLOOKUP(AB2039,AB$38:AB2038,1,0)&gt;0,0,0),1))</f>
        <v>0</v>
      </c>
      <c r="AB2039" s="16">
        <f>IF(DATOS!J2003=X$39,DATOS!C2003,"")</f>
        <v>0</v>
      </c>
    </row>
    <row r="2040" spans="26:28">
      <c r="Z2040">
        <f t="shared" si="36"/>
        <v>1</v>
      </c>
      <c r="AA2040">
        <f>IF(AB2040="",0,IFERROR(IF(VLOOKUP(AB2040,AB$38:AB2039,1,0)&gt;0,0,0),1))</f>
        <v>0</v>
      </c>
      <c r="AB2040" s="16">
        <f>IF(DATOS!J2004=X$39,DATOS!C2004,"")</f>
        <v>0</v>
      </c>
    </row>
    <row r="2041" spans="26:28">
      <c r="Z2041">
        <f t="shared" si="36"/>
        <v>1</v>
      </c>
      <c r="AA2041">
        <f>IF(AB2041="",0,IFERROR(IF(VLOOKUP(AB2041,AB$38:AB2040,1,0)&gt;0,0,0),1))</f>
        <v>0</v>
      </c>
      <c r="AB2041" s="16">
        <f>IF(DATOS!J2005=X$39,DATOS!C2005,"")</f>
        <v>0</v>
      </c>
    </row>
    <row r="2042" spans="26:28">
      <c r="Z2042">
        <f t="shared" si="36"/>
        <v>1</v>
      </c>
      <c r="AA2042">
        <f>IF(AB2042="",0,IFERROR(IF(VLOOKUP(AB2042,AB$38:AB2041,1,0)&gt;0,0,0),1))</f>
        <v>0</v>
      </c>
      <c r="AB2042" s="16">
        <f>IF(DATOS!J2006=X$39,DATOS!C2006,"")</f>
        <v>0</v>
      </c>
    </row>
    <row r="2043" spans="26:28">
      <c r="Z2043">
        <f t="shared" si="36"/>
        <v>1</v>
      </c>
      <c r="AA2043">
        <f>IF(AB2043="",0,IFERROR(IF(VLOOKUP(AB2043,AB$38:AB2042,1,0)&gt;0,0,0),1))</f>
        <v>0</v>
      </c>
      <c r="AB2043" s="16">
        <f>IF(DATOS!J2007=X$39,DATOS!C2007,"")</f>
        <v>0</v>
      </c>
    </row>
    <row r="2044" spans="26:28">
      <c r="Z2044">
        <f t="shared" si="36"/>
        <v>1</v>
      </c>
      <c r="AA2044">
        <f>IF(AB2044="",0,IFERROR(IF(VLOOKUP(AB2044,AB$38:AB2043,1,0)&gt;0,0,0),1))</f>
        <v>0</v>
      </c>
      <c r="AB2044" s="16">
        <f>IF(DATOS!J2008=X$39,DATOS!C2008,"")</f>
        <v>0</v>
      </c>
    </row>
    <row r="2045" spans="26:28">
      <c r="Z2045">
        <f t="shared" si="36"/>
        <v>1</v>
      </c>
      <c r="AA2045">
        <f>IF(AB2045="",0,IFERROR(IF(VLOOKUP(AB2045,AB$38:AB2044,1,0)&gt;0,0,0),1))</f>
        <v>0</v>
      </c>
      <c r="AB2045" s="16">
        <f>IF(DATOS!J2009=X$39,DATOS!C2009,"")</f>
        <v>0</v>
      </c>
    </row>
    <row r="2046" spans="26:28">
      <c r="Z2046">
        <f t="shared" si="36"/>
        <v>1</v>
      </c>
      <c r="AA2046">
        <f>IF(AB2046="",0,IFERROR(IF(VLOOKUP(AB2046,AB$38:AB2045,1,0)&gt;0,0,0),1))</f>
        <v>0</v>
      </c>
      <c r="AB2046" s="16">
        <f>IF(DATOS!J2010=X$39,DATOS!C2010,"")</f>
        <v>0</v>
      </c>
    </row>
    <row r="2047" spans="26:28">
      <c r="Z2047">
        <f t="shared" si="36"/>
        <v>1</v>
      </c>
      <c r="AA2047">
        <f>IF(AB2047="",0,IFERROR(IF(VLOOKUP(AB2047,AB$38:AB2046,1,0)&gt;0,0,0),1))</f>
        <v>0</v>
      </c>
      <c r="AB2047" s="16">
        <f>IF(DATOS!J2011=X$39,DATOS!C2011,"")</f>
        <v>0</v>
      </c>
    </row>
    <row r="2048" spans="26:28">
      <c r="Z2048">
        <f t="shared" si="36"/>
        <v>1</v>
      </c>
      <c r="AA2048">
        <f>IF(AB2048="",0,IFERROR(IF(VLOOKUP(AB2048,AB$38:AB2047,1,0)&gt;0,0,0),1))</f>
        <v>0</v>
      </c>
      <c r="AB2048" s="16">
        <f>IF(DATOS!J2012=X$39,DATOS!C2012,"")</f>
        <v>0</v>
      </c>
    </row>
    <row r="2049" spans="26:28">
      <c r="Z2049">
        <f t="shared" si="36"/>
        <v>1</v>
      </c>
      <c r="AA2049">
        <f>IF(AB2049="",0,IFERROR(IF(VLOOKUP(AB2049,AB$38:AB2048,1,0)&gt;0,0,0),1))</f>
        <v>0</v>
      </c>
      <c r="AB2049" s="16">
        <f>IF(DATOS!J2013=X$39,DATOS!C2013,"")</f>
        <v>0</v>
      </c>
    </row>
    <row r="2050" spans="26:28">
      <c r="Z2050">
        <f t="shared" si="36"/>
        <v>1</v>
      </c>
      <c r="AA2050">
        <f>IF(AB2050="",0,IFERROR(IF(VLOOKUP(AB2050,AB$38:AB2049,1,0)&gt;0,0,0),1))</f>
        <v>0</v>
      </c>
      <c r="AB2050" s="16">
        <f>IF(DATOS!J2014=X$39,DATOS!C2014,"")</f>
        <v>0</v>
      </c>
    </row>
    <row r="2051" spans="26:28">
      <c r="Z2051">
        <f t="shared" si="36"/>
        <v>1</v>
      </c>
      <c r="AA2051">
        <f>IF(AB2051="",0,IFERROR(IF(VLOOKUP(AB2051,AB$38:AB2050,1,0)&gt;0,0,0),1))</f>
        <v>0</v>
      </c>
      <c r="AB2051" s="16">
        <f>IF(DATOS!J2015=X$39,DATOS!C2015,"")</f>
        <v>0</v>
      </c>
    </row>
    <row r="2052" spans="26:28">
      <c r="Z2052">
        <f t="shared" si="36"/>
        <v>1</v>
      </c>
      <c r="AA2052">
        <f>IF(AB2052="",0,IFERROR(IF(VLOOKUP(AB2052,AB$38:AB2051,1,0)&gt;0,0,0),1))</f>
        <v>0</v>
      </c>
      <c r="AB2052" s="16">
        <f>IF(DATOS!J2016=X$39,DATOS!C2016,"")</f>
        <v>0</v>
      </c>
    </row>
    <row r="2053" spans="26:28">
      <c r="Z2053">
        <f t="shared" si="36"/>
        <v>1</v>
      </c>
      <c r="AA2053">
        <f>IF(AB2053="",0,IFERROR(IF(VLOOKUP(AB2053,AB$38:AB2052,1,0)&gt;0,0,0),1))</f>
        <v>0</v>
      </c>
      <c r="AB2053" s="16">
        <f>IF(DATOS!J2017=X$39,DATOS!C2017,"")</f>
        <v>0</v>
      </c>
    </row>
    <row r="2054" spans="26:28">
      <c r="Z2054">
        <f t="shared" si="36"/>
        <v>1</v>
      </c>
      <c r="AA2054">
        <f>IF(AB2054="",0,IFERROR(IF(VLOOKUP(AB2054,AB$38:AB2053,1,0)&gt;0,0,0),1))</f>
        <v>0</v>
      </c>
      <c r="AB2054" s="16">
        <f>IF(DATOS!J2018=X$39,DATOS!C2018,"")</f>
        <v>0</v>
      </c>
    </row>
    <row r="2055" spans="26:28">
      <c r="Z2055">
        <f t="shared" si="36"/>
        <v>1</v>
      </c>
      <c r="AA2055">
        <f>IF(AB2055="",0,IFERROR(IF(VLOOKUP(AB2055,AB$38:AB2054,1,0)&gt;0,0,0),1))</f>
        <v>0</v>
      </c>
      <c r="AB2055" s="16">
        <f>IF(DATOS!J2019=X$39,DATOS!C2019,"")</f>
        <v>0</v>
      </c>
    </row>
    <row r="2056" spans="26:28">
      <c r="Z2056">
        <f t="shared" si="36"/>
        <v>1</v>
      </c>
      <c r="AA2056">
        <f>IF(AB2056="",0,IFERROR(IF(VLOOKUP(AB2056,AB$38:AB2055,1,0)&gt;0,0,0),1))</f>
        <v>0</v>
      </c>
      <c r="AB2056" s="16">
        <f>IF(DATOS!J2020=X$39,DATOS!C2020,"")</f>
        <v>0</v>
      </c>
    </row>
    <row r="2057" spans="26:28">
      <c r="Z2057">
        <f t="shared" si="36"/>
        <v>1</v>
      </c>
      <c r="AA2057">
        <f>IF(AB2057="",0,IFERROR(IF(VLOOKUP(AB2057,AB$38:AB2056,1,0)&gt;0,0,0),1))</f>
        <v>0</v>
      </c>
      <c r="AB2057" s="16">
        <f>IF(DATOS!J2021=X$39,DATOS!C2021,"")</f>
        <v>0</v>
      </c>
    </row>
    <row r="2058" spans="26:28">
      <c r="Z2058">
        <f t="shared" si="36"/>
        <v>1</v>
      </c>
      <c r="AA2058">
        <f>IF(AB2058="",0,IFERROR(IF(VLOOKUP(AB2058,AB$38:AB2057,1,0)&gt;0,0,0),1))</f>
        <v>0</v>
      </c>
      <c r="AB2058" s="16">
        <f>IF(DATOS!J2022=X$39,DATOS!C2022,"")</f>
        <v>0</v>
      </c>
    </row>
    <row r="2059" spans="26:28">
      <c r="Z2059">
        <f t="shared" si="36"/>
        <v>1</v>
      </c>
      <c r="AA2059">
        <f>IF(AB2059="",0,IFERROR(IF(VLOOKUP(AB2059,AB$38:AB2058,1,0)&gt;0,0,0),1))</f>
        <v>0</v>
      </c>
      <c r="AB2059" s="16">
        <f>IF(DATOS!J2023=X$39,DATOS!C2023,"")</f>
        <v>0</v>
      </c>
    </row>
    <row r="2060" spans="26:28">
      <c r="Z2060">
        <f t="shared" si="36"/>
        <v>1</v>
      </c>
      <c r="AA2060">
        <f>IF(AB2060="",0,IFERROR(IF(VLOOKUP(AB2060,AB$38:AB2059,1,0)&gt;0,0,0),1))</f>
        <v>0</v>
      </c>
      <c r="AB2060" s="16">
        <f>IF(DATOS!J2024=X$39,DATOS!C2024,"")</f>
        <v>0</v>
      </c>
    </row>
    <row r="2061" spans="26:28">
      <c r="Z2061">
        <f t="shared" si="36"/>
        <v>1</v>
      </c>
      <c r="AA2061">
        <f>IF(AB2061="",0,IFERROR(IF(VLOOKUP(AB2061,AB$38:AB2060,1,0)&gt;0,0,0),1))</f>
        <v>0</v>
      </c>
      <c r="AB2061" s="16">
        <f>IF(DATOS!J2025=X$39,DATOS!C2025,"")</f>
        <v>0</v>
      </c>
    </row>
    <row r="2062" spans="26:28">
      <c r="Z2062">
        <f t="shared" si="36"/>
        <v>1</v>
      </c>
      <c r="AA2062">
        <f>IF(AB2062="",0,IFERROR(IF(VLOOKUP(AB2062,AB$38:AB2061,1,0)&gt;0,0,0),1))</f>
        <v>0</v>
      </c>
      <c r="AB2062" s="16">
        <f>IF(DATOS!J2026=X$39,DATOS!C2026,"")</f>
        <v>0</v>
      </c>
    </row>
    <row r="2063" spans="26:28">
      <c r="Z2063">
        <f t="shared" si="36"/>
        <v>1</v>
      </c>
      <c r="AA2063">
        <f>IF(AB2063="",0,IFERROR(IF(VLOOKUP(AB2063,AB$38:AB2062,1,0)&gt;0,0,0),1))</f>
        <v>0</v>
      </c>
      <c r="AB2063" s="16">
        <f>IF(DATOS!J2027=X$39,DATOS!C2027,"")</f>
        <v>0</v>
      </c>
    </row>
    <row r="2064" spans="26:28">
      <c r="Z2064">
        <f t="shared" si="36"/>
        <v>1</v>
      </c>
      <c r="AA2064">
        <f>IF(AB2064="",0,IFERROR(IF(VLOOKUP(AB2064,AB$38:AB2063,1,0)&gt;0,0,0),1))</f>
        <v>0</v>
      </c>
      <c r="AB2064" s="16">
        <f>IF(DATOS!J2028=X$39,DATOS!C2028,"")</f>
        <v>0</v>
      </c>
    </row>
    <row r="2065" spans="26:28">
      <c r="Z2065">
        <f t="shared" si="36"/>
        <v>1</v>
      </c>
      <c r="AA2065">
        <f>IF(AB2065="",0,IFERROR(IF(VLOOKUP(AB2065,AB$38:AB2064,1,0)&gt;0,0,0),1))</f>
        <v>0</v>
      </c>
      <c r="AB2065" s="16">
        <f>IF(DATOS!J2029=X$39,DATOS!C2029,"")</f>
        <v>0</v>
      </c>
    </row>
    <row r="2066" spans="26:28">
      <c r="Z2066">
        <f t="shared" si="36"/>
        <v>1</v>
      </c>
      <c r="AA2066">
        <f>IF(AB2066="",0,IFERROR(IF(VLOOKUP(AB2066,AB$38:AB2065,1,0)&gt;0,0,0),1))</f>
        <v>0</v>
      </c>
      <c r="AB2066" s="16">
        <f>IF(DATOS!J2030=X$39,DATOS!C2030,"")</f>
        <v>0</v>
      </c>
    </row>
    <row r="2067" spans="26:28">
      <c r="Z2067">
        <f t="shared" si="36"/>
        <v>1</v>
      </c>
      <c r="AA2067">
        <f>IF(AB2067="",0,IFERROR(IF(VLOOKUP(AB2067,AB$38:AB2066,1,0)&gt;0,0,0),1))</f>
        <v>0</v>
      </c>
      <c r="AB2067" s="16">
        <f>IF(DATOS!J2031=X$39,DATOS!C2031,"")</f>
        <v>0</v>
      </c>
    </row>
    <row r="2068" spans="26:28">
      <c r="Z2068">
        <f t="shared" si="36"/>
        <v>1</v>
      </c>
      <c r="AA2068">
        <f>IF(AB2068="",0,IFERROR(IF(VLOOKUP(AB2068,AB$38:AB2067,1,0)&gt;0,0,0),1))</f>
        <v>0</v>
      </c>
      <c r="AB2068" s="16">
        <f>IF(DATOS!J2032=X$39,DATOS!C2032,"")</f>
        <v>0</v>
      </c>
    </row>
    <row r="2069" spans="26:28">
      <c r="Z2069">
        <f t="shared" si="36"/>
        <v>1</v>
      </c>
      <c r="AA2069">
        <f>IF(AB2069="",0,IFERROR(IF(VLOOKUP(AB2069,AB$38:AB2068,1,0)&gt;0,0,0),1))</f>
        <v>0</v>
      </c>
      <c r="AB2069" s="16">
        <f>IF(DATOS!J2033=X$39,DATOS!C2033,"")</f>
        <v>0</v>
      </c>
    </row>
    <row r="2070" spans="26:28">
      <c r="Z2070">
        <f t="shared" si="36"/>
        <v>1</v>
      </c>
      <c r="AA2070">
        <f>IF(AB2070="",0,IFERROR(IF(VLOOKUP(AB2070,AB$38:AB2069,1,0)&gt;0,0,0),1))</f>
        <v>0</v>
      </c>
      <c r="AB2070" s="16">
        <f>IF(DATOS!J2034=X$39,DATOS!C2034,"")</f>
        <v>0</v>
      </c>
    </row>
    <row r="2071" spans="26:28">
      <c r="Z2071">
        <f t="shared" si="36"/>
        <v>1</v>
      </c>
      <c r="AA2071">
        <f>IF(AB2071="",0,IFERROR(IF(VLOOKUP(AB2071,AB$38:AB2070,1,0)&gt;0,0,0),1))</f>
        <v>0</v>
      </c>
      <c r="AB2071" s="16">
        <f>IF(DATOS!J2035=X$39,DATOS!C2035,"")</f>
        <v>0</v>
      </c>
    </row>
    <row r="2072" spans="26:28">
      <c r="Z2072">
        <f t="shared" si="36"/>
        <v>1</v>
      </c>
      <c r="AA2072">
        <f>IF(AB2072="",0,IFERROR(IF(VLOOKUP(AB2072,AB$38:AB2071,1,0)&gt;0,0,0),1))</f>
        <v>0</v>
      </c>
      <c r="AB2072" s="16">
        <f>IF(DATOS!J2036=X$39,DATOS!C2036,"")</f>
        <v>0</v>
      </c>
    </row>
    <row r="2073" spans="26:28">
      <c r="Z2073">
        <f t="shared" si="36"/>
        <v>1</v>
      </c>
      <c r="AA2073">
        <f>IF(AB2073="",0,IFERROR(IF(VLOOKUP(AB2073,AB$38:AB2072,1,0)&gt;0,0,0),1))</f>
        <v>0</v>
      </c>
      <c r="AB2073" s="16">
        <f>IF(DATOS!J2037=X$39,DATOS!C2037,"")</f>
        <v>0</v>
      </c>
    </row>
    <row r="2074" spans="26:28">
      <c r="Z2074">
        <f t="shared" si="36"/>
        <v>1</v>
      </c>
      <c r="AA2074">
        <f>IF(AB2074="",0,IFERROR(IF(VLOOKUP(AB2074,AB$38:AB2073,1,0)&gt;0,0,0),1))</f>
        <v>0</v>
      </c>
      <c r="AB2074" s="16">
        <f>IF(DATOS!J2038=X$39,DATOS!C2038,"")</f>
        <v>0</v>
      </c>
    </row>
    <row r="2075" spans="26:28">
      <c r="Z2075">
        <f t="shared" si="36"/>
        <v>1</v>
      </c>
      <c r="AA2075">
        <f>IF(AB2075="",0,IFERROR(IF(VLOOKUP(AB2075,AB$38:AB2074,1,0)&gt;0,0,0),1))</f>
        <v>0</v>
      </c>
      <c r="AB2075" s="16">
        <f>IF(DATOS!J2039=X$39,DATOS!C2039,"")</f>
        <v>0</v>
      </c>
    </row>
    <row r="2076" spans="26:28">
      <c r="Z2076">
        <f t="shared" si="36"/>
        <v>1</v>
      </c>
      <c r="AA2076">
        <f>IF(AB2076="",0,IFERROR(IF(VLOOKUP(AB2076,AB$38:AB2075,1,0)&gt;0,0,0),1))</f>
        <v>0</v>
      </c>
      <c r="AB2076" s="16">
        <f>IF(DATOS!J2040=X$39,DATOS!C2040,"")</f>
        <v>0</v>
      </c>
    </row>
    <row r="2077" spans="26:28">
      <c r="Z2077">
        <f t="shared" si="36"/>
        <v>1</v>
      </c>
      <c r="AA2077">
        <f>IF(AB2077="",0,IFERROR(IF(VLOOKUP(AB2077,AB$38:AB2076,1,0)&gt;0,0,0),1))</f>
        <v>0</v>
      </c>
      <c r="AB2077" s="16">
        <f>IF(DATOS!J2041=X$39,DATOS!C2041,"")</f>
        <v>0</v>
      </c>
    </row>
    <row r="2078" spans="26:28">
      <c r="Z2078">
        <f t="shared" si="36"/>
        <v>1</v>
      </c>
      <c r="AA2078">
        <f>IF(AB2078="",0,IFERROR(IF(VLOOKUP(AB2078,AB$38:AB2077,1,0)&gt;0,0,0),1))</f>
        <v>0</v>
      </c>
      <c r="AB2078" s="16">
        <f>IF(DATOS!J2042=X$39,DATOS!C2042,"")</f>
        <v>0</v>
      </c>
    </row>
    <row r="2079" spans="26:28">
      <c r="Z2079">
        <f t="shared" si="36"/>
        <v>1</v>
      </c>
      <c r="AA2079">
        <f>IF(AB2079="",0,IFERROR(IF(VLOOKUP(AB2079,AB$38:AB2078,1,0)&gt;0,0,0),1))</f>
        <v>0</v>
      </c>
      <c r="AB2079" s="16">
        <f>IF(DATOS!J2043=X$39,DATOS!C2043,"")</f>
        <v>0</v>
      </c>
    </row>
    <row r="2080" spans="26:28">
      <c r="Z2080">
        <f t="shared" si="36"/>
        <v>1</v>
      </c>
      <c r="AA2080">
        <f>IF(AB2080="",0,IFERROR(IF(VLOOKUP(AB2080,AB$38:AB2079,1,0)&gt;0,0,0),1))</f>
        <v>0</v>
      </c>
      <c r="AB2080" s="16">
        <f>IF(DATOS!J2044=X$39,DATOS!C2044,"")</f>
        <v>0</v>
      </c>
    </row>
    <row r="2081" spans="26:28">
      <c r="Z2081">
        <f t="shared" si="36"/>
        <v>1</v>
      </c>
      <c r="AA2081">
        <f>IF(AB2081="",0,IFERROR(IF(VLOOKUP(AB2081,AB$38:AB2080,1,0)&gt;0,0,0),1))</f>
        <v>0</v>
      </c>
      <c r="AB2081" s="16">
        <f>IF(DATOS!J2045=X$39,DATOS!C2045,"")</f>
        <v>0</v>
      </c>
    </row>
    <row r="2082" spans="26:28">
      <c r="Z2082">
        <f t="shared" si="36"/>
        <v>1</v>
      </c>
      <c r="AA2082">
        <f>IF(AB2082="",0,IFERROR(IF(VLOOKUP(AB2082,AB$38:AB2081,1,0)&gt;0,0,0),1))</f>
        <v>0</v>
      </c>
      <c r="AB2082" s="16">
        <f>IF(DATOS!J2046=X$39,DATOS!C2046,"")</f>
        <v>0</v>
      </c>
    </row>
    <row r="2083" spans="26:28">
      <c r="Z2083">
        <f t="shared" si="36"/>
        <v>1</v>
      </c>
      <c r="AA2083">
        <f>IF(AB2083="",0,IFERROR(IF(VLOOKUP(AB2083,AB$38:AB2082,1,0)&gt;0,0,0),1))</f>
        <v>0</v>
      </c>
      <c r="AB2083" s="16">
        <f>IF(DATOS!J2047=X$39,DATOS!C2047,"")</f>
        <v>0</v>
      </c>
    </row>
    <row r="2084" spans="26:28">
      <c r="Z2084">
        <f t="shared" si="36"/>
        <v>1</v>
      </c>
      <c r="AA2084">
        <f>IF(AB2084="",0,IFERROR(IF(VLOOKUP(AB2084,AB$38:AB2083,1,0)&gt;0,0,0),1))</f>
        <v>0</v>
      </c>
      <c r="AB2084" s="16">
        <f>IF(DATOS!J2048=X$39,DATOS!C2048,"")</f>
        <v>0</v>
      </c>
    </row>
    <row r="2085" spans="26:28">
      <c r="Z2085">
        <f t="shared" si="36"/>
        <v>1</v>
      </c>
      <c r="AA2085">
        <f>IF(AB2085="",0,IFERROR(IF(VLOOKUP(AB2085,AB$38:AB2084,1,0)&gt;0,0,0),1))</f>
        <v>0</v>
      </c>
      <c r="AB2085" s="16">
        <f>IF(DATOS!J2049=X$39,DATOS!C2049,"")</f>
        <v>0</v>
      </c>
    </row>
    <row r="2086" spans="26:28">
      <c r="Z2086">
        <f t="shared" ref="Z2086:Z2149" si="37">Z2085+AA2086</f>
        <v>1</v>
      </c>
      <c r="AA2086">
        <f>IF(AB2086="",0,IFERROR(IF(VLOOKUP(AB2086,AB$38:AB2085,1,0)&gt;0,0,0),1))</f>
        <v>0</v>
      </c>
      <c r="AB2086" s="16">
        <f>IF(DATOS!J2050=X$39,DATOS!C2050,"")</f>
        <v>0</v>
      </c>
    </row>
    <row r="2087" spans="26:28">
      <c r="Z2087">
        <f t="shared" si="37"/>
        <v>1</v>
      </c>
      <c r="AA2087">
        <f>IF(AB2087="",0,IFERROR(IF(VLOOKUP(AB2087,AB$38:AB2086,1,0)&gt;0,0,0),1))</f>
        <v>0</v>
      </c>
      <c r="AB2087" s="16">
        <f>IF(DATOS!J2051=X$39,DATOS!C2051,"")</f>
        <v>0</v>
      </c>
    </row>
    <row r="2088" spans="26:28">
      <c r="Z2088">
        <f t="shared" si="37"/>
        <v>1</v>
      </c>
      <c r="AA2088">
        <f>IF(AB2088="",0,IFERROR(IF(VLOOKUP(AB2088,AB$38:AB2087,1,0)&gt;0,0,0),1))</f>
        <v>0</v>
      </c>
      <c r="AB2088" s="16">
        <f>IF(DATOS!J2052=X$39,DATOS!C2052,"")</f>
        <v>0</v>
      </c>
    </row>
    <row r="2089" spans="26:28">
      <c r="Z2089">
        <f t="shared" si="37"/>
        <v>1</v>
      </c>
      <c r="AA2089">
        <f>IF(AB2089="",0,IFERROR(IF(VLOOKUP(AB2089,AB$38:AB2088,1,0)&gt;0,0,0),1))</f>
        <v>0</v>
      </c>
      <c r="AB2089" s="16">
        <f>IF(DATOS!J2053=X$39,DATOS!C2053,"")</f>
        <v>0</v>
      </c>
    </row>
    <row r="2090" spans="26:28">
      <c r="Z2090">
        <f t="shared" si="37"/>
        <v>1</v>
      </c>
      <c r="AA2090">
        <f>IF(AB2090="",0,IFERROR(IF(VLOOKUP(AB2090,AB$38:AB2089,1,0)&gt;0,0,0),1))</f>
        <v>0</v>
      </c>
      <c r="AB2090" s="16">
        <f>IF(DATOS!J2054=X$39,DATOS!C2054,"")</f>
        <v>0</v>
      </c>
    </row>
    <row r="2091" spans="26:28">
      <c r="Z2091">
        <f t="shared" si="37"/>
        <v>1</v>
      </c>
      <c r="AA2091">
        <f>IF(AB2091="",0,IFERROR(IF(VLOOKUP(AB2091,AB$38:AB2090,1,0)&gt;0,0,0),1))</f>
        <v>0</v>
      </c>
      <c r="AB2091" s="16">
        <f>IF(DATOS!J2055=X$39,DATOS!C2055,"")</f>
        <v>0</v>
      </c>
    </row>
    <row r="2092" spans="26:28">
      <c r="Z2092">
        <f t="shared" si="37"/>
        <v>1</v>
      </c>
      <c r="AA2092">
        <f>IF(AB2092="",0,IFERROR(IF(VLOOKUP(AB2092,AB$38:AB2091,1,0)&gt;0,0,0),1))</f>
        <v>0</v>
      </c>
      <c r="AB2092" s="16">
        <f>IF(DATOS!J2056=X$39,DATOS!C2056,"")</f>
        <v>0</v>
      </c>
    </row>
    <row r="2093" spans="26:28">
      <c r="Z2093">
        <f t="shared" si="37"/>
        <v>1</v>
      </c>
      <c r="AA2093">
        <f>IF(AB2093="",0,IFERROR(IF(VLOOKUP(AB2093,AB$38:AB2092,1,0)&gt;0,0,0),1))</f>
        <v>0</v>
      </c>
      <c r="AB2093" s="16">
        <f>IF(DATOS!J2057=X$39,DATOS!C2057,"")</f>
        <v>0</v>
      </c>
    </row>
    <row r="2094" spans="26:28">
      <c r="Z2094">
        <f t="shared" si="37"/>
        <v>1</v>
      </c>
      <c r="AA2094">
        <f>IF(AB2094="",0,IFERROR(IF(VLOOKUP(AB2094,AB$38:AB2093,1,0)&gt;0,0,0),1))</f>
        <v>0</v>
      </c>
      <c r="AB2094" s="16">
        <f>IF(DATOS!J2058=X$39,DATOS!C2058,"")</f>
        <v>0</v>
      </c>
    </row>
    <row r="2095" spans="26:28">
      <c r="Z2095">
        <f t="shared" si="37"/>
        <v>1</v>
      </c>
      <c r="AA2095">
        <f>IF(AB2095="",0,IFERROR(IF(VLOOKUP(AB2095,AB$38:AB2094,1,0)&gt;0,0,0),1))</f>
        <v>0</v>
      </c>
      <c r="AB2095" s="16">
        <f>IF(DATOS!J2059=X$39,DATOS!C2059,"")</f>
        <v>0</v>
      </c>
    </row>
    <row r="2096" spans="26:28">
      <c r="Z2096">
        <f t="shared" si="37"/>
        <v>1</v>
      </c>
      <c r="AA2096">
        <f>IF(AB2096="",0,IFERROR(IF(VLOOKUP(AB2096,AB$38:AB2095,1,0)&gt;0,0,0),1))</f>
        <v>0</v>
      </c>
      <c r="AB2096" s="16">
        <f>IF(DATOS!J2060=X$39,DATOS!C2060,"")</f>
        <v>0</v>
      </c>
    </row>
    <row r="2097" spans="26:28">
      <c r="Z2097">
        <f t="shared" si="37"/>
        <v>1</v>
      </c>
      <c r="AA2097">
        <f>IF(AB2097="",0,IFERROR(IF(VLOOKUP(AB2097,AB$38:AB2096,1,0)&gt;0,0,0),1))</f>
        <v>0</v>
      </c>
      <c r="AB2097" s="16">
        <f>IF(DATOS!J2061=X$39,DATOS!C2061,"")</f>
        <v>0</v>
      </c>
    </row>
    <row r="2098" spans="26:28">
      <c r="Z2098">
        <f t="shared" si="37"/>
        <v>1</v>
      </c>
      <c r="AA2098">
        <f>IF(AB2098="",0,IFERROR(IF(VLOOKUP(AB2098,AB$38:AB2097,1,0)&gt;0,0,0),1))</f>
        <v>0</v>
      </c>
      <c r="AB2098" s="16">
        <f>IF(DATOS!J2062=X$39,DATOS!C2062,"")</f>
        <v>0</v>
      </c>
    </row>
    <row r="2099" spans="26:28">
      <c r="Z2099">
        <f t="shared" si="37"/>
        <v>1</v>
      </c>
      <c r="AA2099">
        <f>IF(AB2099="",0,IFERROR(IF(VLOOKUP(AB2099,AB$38:AB2098,1,0)&gt;0,0,0),1))</f>
        <v>0</v>
      </c>
      <c r="AB2099" s="16">
        <f>IF(DATOS!J2063=X$39,DATOS!C2063,"")</f>
        <v>0</v>
      </c>
    </row>
    <row r="2100" spans="26:28">
      <c r="Z2100">
        <f t="shared" si="37"/>
        <v>1</v>
      </c>
      <c r="AA2100">
        <f>IF(AB2100="",0,IFERROR(IF(VLOOKUP(AB2100,AB$38:AB2099,1,0)&gt;0,0,0),1))</f>
        <v>0</v>
      </c>
      <c r="AB2100" s="16">
        <f>IF(DATOS!J2064=X$39,DATOS!C2064,"")</f>
        <v>0</v>
      </c>
    </row>
    <row r="2101" spans="26:28">
      <c r="Z2101">
        <f t="shared" si="37"/>
        <v>1</v>
      </c>
      <c r="AA2101">
        <f>IF(AB2101="",0,IFERROR(IF(VLOOKUP(AB2101,AB$38:AB2100,1,0)&gt;0,0,0),1))</f>
        <v>0</v>
      </c>
      <c r="AB2101" s="16">
        <f>IF(DATOS!J2065=X$39,DATOS!C2065,"")</f>
        <v>0</v>
      </c>
    </row>
    <row r="2102" spans="26:28">
      <c r="Z2102">
        <f t="shared" si="37"/>
        <v>1</v>
      </c>
      <c r="AA2102">
        <f>IF(AB2102="",0,IFERROR(IF(VLOOKUP(AB2102,AB$38:AB2101,1,0)&gt;0,0,0),1))</f>
        <v>0</v>
      </c>
      <c r="AB2102" s="16">
        <f>IF(DATOS!J2066=X$39,DATOS!C2066,"")</f>
        <v>0</v>
      </c>
    </row>
    <row r="2103" spans="26:28">
      <c r="Z2103">
        <f t="shared" si="37"/>
        <v>1</v>
      </c>
      <c r="AB2103" s="16">
        <f>IF(DATOS!J2067=X$39,DATOS!C2067,"")</f>
        <v>0</v>
      </c>
    </row>
    <row r="2104" spans="26:28">
      <c r="Z2104">
        <f t="shared" si="37"/>
        <v>1</v>
      </c>
      <c r="AA2104">
        <f>IF(AB2104="",0,IFERROR(IF(VLOOKUP(AB2104,AB$38:AB2103,1,0)&gt;0,0,0),1))</f>
        <v>0</v>
      </c>
      <c r="AB2104" s="16">
        <f>IF(DATOS!J2068=X$39,DATOS!C2068,"")</f>
        <v>0</v>
      </c>
    </row>
    <row r="2105" spans="26:28">
      <c r="Z2105">
        <f t="shared" si="37"/>
        <v>1</v>
      </c>
      <c r="AA2105">
        <f>IF(AB2105="",0,IFERROR(IF(VLOOKUP(AB2105,AB$38:AB2104,1,0)&gt;0,0,0),1))</f>
        <v>0</v>
      </c>
      <c r="AB2105" s="16">
        <f>IF(DATOS!J2069=X$39,DATOS!C2069,"")</f>
        <v>0</v>
      </c>
    </row>
    <row r="2106" spans="26:28">
      <c r="Z2106">
        <f t="shared" si="37"/>
        <v>1</v>
      </c>
      <c r="AA2106">
        <f>IF(AB2106="",0,IFERROR(IF(VLOOKUP(AB2106,AB$38:AB2105,1,0)&gt;0,0,0),1))</f>
        <v>0</v>
      </c>
      <c r="AB2106" s="16">
        <f>IF(DATOS!J2070=X$39,DATOS!C2070,"")</f>
        <v>0</v>
      </c>
    </row>
    <row r="2107" spans="26:28">
      <c r="Z2107">
        <f t="shared" si="37"/>
        <v>1</v>
      </c>
      <c r="AA2107">
        <f>IF(AB2107="",0,IFERROR(IF(VLOOKUP(AB2107,AB$38:AB2106,1,0)&gt;0,0,0),1))</f>
        <v>0</v>
      </c>
      <c r="AB2107" s="16">
        <f>IF(DATOS!J2071=X$39,DATOS!C2071,"")</f>
        <v>0</v>
      </c>
    </row>
    <row r="2108" spans="26:28">
      <c r="Z2108">
        <f t="shared" si="37"/>
        <v>1</v>
      </c>
      <c r="AA2108">
        <f>IF(AB2108="",0,IFERROR(IF(VLOOKUP(AB2108,AB$38:AB2107,1,0)&gt;0,0,0),1))</f>
        <v>0</v>
      </c>
      <c r="AB2108" s="16">
        <f>IF(DATOS!J2072=X$39,DATOS!C2072,"")</f>
        <v>0</v>
      </c>
    </row>
    <row r="2109" spans="26:28">
      <c r="Z2109">
        <f t="shared" si="37"/>
        <v>1</v>
      </c>
      <c r="AA2109">
        <f>IF(AB2109="",0,IFERROR(IF(VLOOKUP(AB2109,AB$38:AB2108,1,0)&gt;0,0,0),1))</f>
        <v>0</v>
      </c>
      <c r="AB2109" s="16">
        <f>IF(DATOS!J2073=X$39,DATOS!C2073,"")</f>
        <v>0</v>
      </c>
    </row>
    <row r="2110" spans="26:28">
      <c r="Z2110">
        <f t="shared" si="37"/>
        <v>1</v>
      </c>
      <c r="AA2110">
        <f>IF(AB2110="",0,IFERROR(IF(VLOOKUP(AB2110,AB$38:AB2109,1,0)&gt;0,0,0),1))</f>
        <v>0</v>
      </c>
      <c r="AB2110" s="16">
        <f>IF(DATOS!J2074=X$39,DATOS!C2074,"")</f>
        <v>0</v>
      </c>
    </row>
    <row r="2111" spans="26:28">
      <c r="Z2111">
        <f t="shared" si="37"/>
        <v>1</v>
      </c>
      <c r="AA2111">
        <f>IF(AB2111="",0,IFERROR(IF(VLOOKUP(AB2111,AB$38:AB2110,1,0)&gt;0,0,0),1))</f>
        <v>0</v>
      </c>
      <c r="AB2111" s="16">
        <f>IF(DATOS!J2075=X$39,DATOS!C2075,"")</f>
        <v>0</v>
      </c>
    </row>
    <row r="2112" spans="26:28">
      <c r="Z2112">
        <f t="shared" si="37"/>
        <v>1</v>
      </c>
      <c r="AA2112">
        <f>IF(AB2112="",0,IFERROR(IF(VLOOKUP(AB2112,AB$38:AB2111,1,0)&gt;0,0,0),1))</f>
        <v>0</v>
      </c>
      <c r="AB2112" s="16">
        <f>IF(DATOS!J2076=X$39,DATOS!C2076,"")</f>
        <v>0</v>
      </c>
    </row>
    <row r="2113" spans="26:28">
      <c r="Z2113">
        <f t="shared" si="37"/>
        <v>1</v>
      </c>
      <c r="AA2113">
        <f>IF(AB2113="",0,IFERROR(IF(VLOOKUP(AB2113,AB$38:AB2112,1,0)&gt;0,0,0),1))</f>
        <v>0</v>
      </c>
      <c r="AB2113" s="16">
        <f>IF(DATOS!J2077=X$39,DATOS!C2077,"")</f>
        <v>0</v>
      </c>
    </row>
    <row r="2114" spans="26:28">
      <c r="Z2114">
        <f t="shared" si="37"/>
        <v>1</v>
      </c>
      <c r="AA2114">
        <f>IF(AB2114="",0,IFERROR(IF(VLOOKUP(AB2114,AB$38:AB2113,1,0)&gt;0,0,0),1))</f>
        <v>0</v>
      </c>
      <c r="AB2114" s="16">
        <f>IF(DATOS!J2078=X$39,DATOS!C2078,"")</f>
        <v>0</v>
      </c>
    </row>
    <row r="2115" spans="26:28">
      <c r="Z2115">
        <f t="shared" si="37"/>
        <v>1</v>
      </c>
      <c r="AA2115">
        <f>IF(AB2115="",0,IFERROR(IF(VLOOKUP(AB2115,AB$38:AB2114,1,0)&gt;0,0,0),1))</f>
        <v>0</v>
      </c>
      <c r="AB2115" s="16">
        <f>IF(DATOS!J2079=X$39,DATOS!C2079,"")</f>
        <v>0</v>
      </c>
    </row>
    <row r="2116" spans="26:28">
      <c r="Z2116">
        <f t="shared" si="37"/>
        <v>1</v>
      </c>
      <c r="AA2116">
        <f>IF(AB2116="",0,IFERROR(IF(VLOOKUP(AB2116,AB$38:AB2115,1,0)&gt;0,0,0),1))</f>
        <v>0</v>
      </c>
      <c r="AB2116" s="16">
        <f>IF(DATOS!J2080=X$39,DATOS!C2080,"")</f>
        <v>0</v>
      </c>
    </row>
    <row r="2117" spans="26:28">
      <c r="Z2117">
        <f t="shared" si="37"/>
        <v>1</v>
      </c>
      <c r="AA2117">
        <f>IF(AB2117="",0,IFERROR(IF(VLOOKUP(AB2117,AB$38:AB2116,1,0)&gt;0,0,0),1))</f>
        <v>0</v>
      </c>
      <c r="AB2117" s="16">
        <f>IF(DATOS!J2081=X$39,DATOS!C2081,"")</f>
        <v>0</v>
      </c>
    </row>
    <row r="2118" spans="26:28">
      <c r="Z2118">
        <f t="shared" si="37"/>
        <v>1</v>
      </c>
      <c r="AA2118">
        <f>IF(AB2118="",0,IFERROR(IF(VLOOKUP(AB2118,AB$38:AB2117,1,0)&gt;0,0,0),1))</f>
        <v>0</v>
      </c>
      <c r="AB2118" s="16">
        <f>IF(DATOS!J2082=X$39,DATOS!C2082,"")</f>
        <v>0</v>
      </c>
    </row>
    <row r="2119" spans="26:28">
      <c r="Z2119">
        <f t="shared" si="37"/>
        <v>1</v>
      </c>
      <c r="AA2119">
        <f>IF(AB2119="",0,IFERROR(IF(VLOOKUP(AB2119,AB$38:AB2118,1,0)&gt;0,0,0),1))</f>
        <v>0</v>
      </c>
      <c r="AB2119" s="16">
        <f>IF(DATOS!J2083=X$39,DATOS!C2083,"")</f>
        <v>0</v>
      </c>
    </row>
    <row r="2120" spans="26:28">
      <c r="Z2120">
        <f t="shared" si="37"/>
        <v>1</v>
      </c>
      <c r="AA2120">
        <f>IF(AB2120="",0,IFERROR(IF(VLOOKUP(AB2120,AB$38:AB2119,1,0)&gt;0,0,0),1))</f>
        <v>0</v>
      </c>
      <c r="AB2120" s="16">
        <f>IF(DATOS!J2084=X$39,DATOS!C2084,"")</f>
        <v>0</v>
      </c>
    </row>
    <row r="2121" spans="26:28">
      <c r="Z2121">
        <f t="shared" si="37"/>
        <v>1</v>
      </c>
      <c r="AA2121">
        <f>IF(AB2121="",0,IFERROR(IF(VLOOKUP(AB2121,AB$38:AB2120,1,0)&gt;0,0,0),1))</f>
        <v>0</v>
      </c>
      <c r="AB2121" s="16">
        <f>IF(DATOS!J2085=X$39,DATOS!C2085,"")</f>
        <v>0</v>
      </c>
    </row>
    <row r="2122" spans="26:28">
      <c r="Z2122">
        <f t="shared" si="37"/>
        <v>1</v>
      </c>
      <c r="AA2122">
        <f>IF(AB2122="",0,IFERROR(IF(VLOOKUP(AB2122,AB$38:AB2121,1,0)&gt;0,0,0),1))</f>
        <v>0</v>
      </c>
      <c r="AB2122" s="16">
        <f>IF(DATOS!J2086=X$39,DATOS!C2086,"")</f>
        <v>0</v>
      </c>
    </row>
    <row r="2123" spans="26:28">
      <c r="Z2123">
        <f t="shared" si="37"/>
        <v>1</v>
      </c>
      <c r="AA2123">
        <f>IF(AB2123="",0,IFERROR(IF(VLOOKUP(AB2123,AB$38:AB2122,1,0)&gt;0,0,0),1))</f>
        <v>0</v>
      </c>
      <c r="AB2123" s="16">
        <f>IF(DATOS!J2087=X$39,DATOS!C2087,"")</f>
        <v>0</v>
      </c>
    </row>
    <row r="2124" spans="26:28">
      <c r="Z2124">
        <f t="shared" si="37"/>
        <v>1</v>
      </c>
      <c r="AA2124">
        <f>IF(AB2124="",0,IFERROR(IF(VLOOKUP(AB2124,AB$38:AB2123,1,0)&gt;0,0,0),1))</f>
        <v>0</v>
      </c>
      <c r="AB2124" s="16">
        <f>IF(DATOS!J2088=X$39,DATOS!C2088,"")</f>
        <v>0</v>
      </c>
    </row>
    <row r="2125" spans="26:28">
      <c r="Z2125">
        <f t="shared" si="37"/>
        <v>1</v>
      </c>
      <c r="AA2125">
        <f>IF(AB2125="",0,IFERROR(IF(VLOOKUP(AB2125,AB$38:AB2124,1,0)&gt;0,0,0),1))</f>
        <v>0</v>
      </c>
      <c r="AB2125" s="16">
        <f>IF(DATOS!J2089=X$39,DATOS!C2089,"")</f>
        <v>0</v>
      </c>
    </row>
    <row r="2126" spans="26:28">
      <c r="Z2126">
        <f t="shared" si="37"/>
        <v>1</v>
      </c>
      <c r="AA2126">
        <f>IF(AB2126="",0,IFERROR(IF(VLOOKUP(AB2126,AB$38:AB2125,1,0)&gt;0,0,0),1))</f>
        <v>0</v>
      </c>
      <c r="AB2126" s="16">
        <f>IF(DATOS!J2090=X$39,DATOS!C2090,"")</f>
        <v>0</v>
      </c>
    </row>
    <row r="2127" spans="26:28">
      <c r="Z2127">
        <f t="shared" si="37"/>
        <v>1</v>
      </c>
      <c r="AA2127">
        <f>IF(AB2127="",0,IFERROR(IF(VLOOKUP(AB2127,AB$38:AB2126,1,0)&gt;0,0,0),1))</f>
        <v>0</v>
      </c>
      <c r="AB2127" s="16">
        <f>IF(DATOS!J2091=X$39,DATOS!C2091,"")</f>
        <v>0</v>
      </c>
    </row>
    <row r="2128" spans="26:28">
      <c r="Z2128">
        <f t="shared" si="37"/>
        <v>1</v>
      </c>
      <c r="AA2128">
        <f>IF(AB2128="",0,IFERROR(IF(VLOOKUP(AB2128,AB$38:AB2127,1,0)&gt;0,0,0),1))</f>
        <v>0</v>
      </c>
      <c r="AB2128" s="16">
        <f>IF(DATOS!J2092=X$39,DATOS!C2092,"")</f>
        <v>0</v>
      </c>
    </row>
    <row r="2129" spans="26:28">
      <c r="Z2129">
        <f t="shared" si="37"/>
        <v>1</v>
      </c>
      <c r="AA2129">
        <f>IF(AB2129="",0,IFERROR(IF(VLOOKUP(AB2129,AB$38:AB2128,1,0)&gt;0,0,0),1))</f>
        <v>0</v>
      </c>
      <c r="AB2129" s="16">
        <f>IF(DATOS!J2093=X$39,DATOS!C2093,"")</f>
        <v>0</v>
      </c>
    </row>
    <row r="2130" spans="26:28">
      <c r="Z2130">
        <f t="shared" si="37"/>
        <v>1</v>
      </c>
      <c r="AA2130">
        <f>IF(AB2130="",0,IFERROR(IF(VLOOKUP(AB2130,AB$38:AB2129,1,0)&gt;0,0,0),1))</f>
        <v>0</v>
      </c>
      <c r="AB2130" s="16">
        <f>IF(DATOS!J2094=X$39,DATOS!C2094,"")</f>
        <v>0</v>
      </c>
    </row>
    <row r="2131" spans="26:28">
      <c r="Z2131">
        <f t="shared" si="37"/>
        <v>1</v>
      </c>
      <c r="AA2131">
        <f>IF(AB2131="",0,IFERROR(IF(VLOOKUP(AB2131,AB$38:AB2130,1,0)&gt;0,0,0),1))</f>
        <v>0</v>
      </c>
      <c r="AB2131" s="16">
        <f>IF(DATOS!J2095=X$39,DATOS!C2095,"")</f>
        <v>0</v>
      </c>
    </row>
    <row r="2132" spans="26:28">
      <c r="Z2132">
        <f t="shared" si="37"/>
        <v>1</v>
      </c>
      <c r="AA2132">
        <f>IF(AB2132="",0,IFERROR(IF(VLOOKUP(AB2132,AB$38:AB2131,1,0)&gt;0,0,0),1))</f>
        <v>0</v>
      </c>
      <c r="AB2132" s="16">
        <f>IF(DATOS!J2096=X$39,DATOS!C2096,"")</f>
        <v>0</v>
      </c>
    </row>
    <row r="2133" spans="26:28">
      <c r="Z2133">
        <f t="shared" si="37"/>
        <v>1</v>
      </c>
      <c r="AA2133">
        <f>IF(AB2133="",0,IFERROR(IF(VLOOKUP(AB2133,AB$38:AB2132,1,0)&gt;0,0,0),1))</f>
        <v>0</v>
      </c>
      <c r="AB2133" s="16">
        <f>IF(DATOS!J2097=X$39,DATOS!C2097,"")</f>
        <v>0</v>
      </c>
    </row>
    <row r="2134" spans="26:28">
      <c r="Z2134">
        <f t="shared" si="37"/>
        <v>1</v>
      </c>
      <c r="AA2134">
        <f>IF(AB2134="",0,IFERROR(IF(VLOOKUP(AB2134,AB$38:AB2133,1,0)&gt;0,0,0),1))</f>
        <v>0</v>
      </c>
      <c r="AB2134" s="16">
        <f>IF(DATOS!J2098=X$39,DATOS!C2098,"")</f>
        <v>0</v>
      </c>
    </row>
    <row r="2135" spans="26:28">
      <c r="Z2135">
        <f t="shared" si="37"/>
        <v>1</v>
      </c>
      <c r="AA2135">
        <f>IF(AB2135="",0,IFERROR(IF(VLOOKUP(AB2135,AB$38:AB2134,1,0)&gt;0,0,0),1))</f>
        <v>0</v>
      </c>
      <c r="AB2135" s="16">
        <f>IF(DATOS!J2099=X$39,DATOS!C2099,"")</f>
        <v>0</v>
      </c>
    </row>
    <row r="2136" spans="26:28">
      <c r="Z2136">
        <f t="shared" si="37"/>
        <v>1</v>
      </c>
      <c r="AA2136">
        <f>IF(AB2136="",0,IFERROR(IF(VLOOKUP(AB2136,AB$38:AB2135,1,0)&gt;0,0,0),1))</f>
        <v>0</v>
      </c>
      <c r="AB2136" s="16">
        <f>IF(DATOS!J2100=X$39,DATOS!C2100,"")</f>
        <v>0</v>
      </c>
    </row>
    <row r="2137" spans="26:28">
      <c r="Z2137">
        <f t="shared" si="37"/>
        <v>1</v>
      </c>
      <c r="AA2137">
        <f>IF(AB2137="",0,IFERROR(IF(VLOOKUP(AB2137,AB$38:AB2136,1,0)&gt;0,0,0),1))</f>
        <v>0</v>
      </c>
      <c r="AB2137" s="16">
        <f>IF(DATOS!J2101=X$39,DATOS!C2101,"")</f>
        <v>0</v>
      </c>
    </row>
    <row r="2138" spans="26:28">
      <c r="Z2138">
        <f t="shared" si="37"/>
        <v>1</v>
      </c>
      <c r="AA2138">
        <f>IF(AB2138="",0,IFERROR(IF(VLOOKUP(AB2138,AB$38:AB2137,1,0)&gt;0,0,0),1))</f>
        <v>0</v>
      </c>
      <c r="AB2138" s="16">
        <f>IF(DATOS!J2102=X$39,DATOS!C2102,"")</f>
        <v>0</v>
      </c>
    </row>
    <row r="2139" spans="26:28">
      <c r="Z2139">
        <f t="shared" si="37"/>
        <v>1</v>
      </c>
      <c r="AA2139">
        <f>IF(AB2139="",0,IFERROR(IF(VLOOKUP(AB2139,AB$38:AB2138,1,0)&gt;0,0,0),1))</f>
        <v>0</v>
      </c>
      <c r="AB2139" s="16">
        <f>IF(DATOS!J2103=X$39,DATOS!C2103,"")</f>
        <v>0</v>
      </c>
    </row>
    <row r="2140" spans="26:28">
      <c r="Z2140">
        <f t="shared" si="37"/>
        <v>1</v>
      </c>
      <c r="AA2140">
        <f>IF(AB2140="",0,IFERROR(IF(VLOOKUP(AB2140,AB$38:AB2139,1,0)&gt;0,0,0),1))</f>
        <v>0</v>
      </c>
      <c r="AB2140" s="16">
        <f>IF(DATOS!J2104=X$39,DATOS!C2104,"")</f>
        <v>0</v>
      </c>
    </row>
    <row r="2141" spans="26:28">
      <c r="Z2141">
        <f t="shared" si="37"/>
        <v>1</v>
      </c>
      <c r="AA2141">
        <f>IF(AB2141="",0,IFERROR(IF(VLOOKUP(AB2141,AB$38:AB2140,1,0)&gt;0,0,0),1))</f>
        <v>0</v>
      </c>
      <c r="AB2141" s="16">
        <f>IF(DATOS!J2105=X$39,DATOS!C2105,"")</f>
        <v>0</v>
      </c>
    </row>
    <row r="2142" spans="26:28">
      <c r="Z2142">
        <f t="shared" si="37"/>
        <v>1</v>
      </c>
      <c r="AA2142">
        <f>IF(AB2142="",0,IFERROR(IF(VLOOKUP(AB2142,AB$38:AB2141,1,0)&gt;0,0,0),1))</f>
        <v>0</v>
      </c>
      <c r="AB2142" s="16">
        <f>IF(DATOS!J2106=X$39,DATOS!C2106,"")</f>
        <v>0</v>
      </c>
    </row>
    <row r="2143" spans="26:28">
      <c r="Z2143">
        <f t="shared" si="37"/>
        <v>1</v>
      </c>
      <c r="AA2143">
        <f>IF(AB2143="",0,IFERROR(IF(VLOOKUP(AB2143,AB$38:AB2142,1,0)&gt;0,0,0),1))</f>
        <v>0</v>
      </c>
      <c r="AB2143" s="16">
        <f>IF(DATOS!J2107=X$39,DATOS!C2107,"")</f>
        <v>0</v>
      </c>
    </row>
    <row r="2144" spans="26:28">
      <c r="Z2144">
        <f t="shared" si="37"/>
        <v>1</v>
      </c>
      <c r="AA2144">
        <f>IF(AB2144="",0,IFERROR(IF(VLOOKUP(AB2144,AB$38:AB2143,1,0)&gt;0,0,0),1))</f>
        <v>0</v>
      </c>
      <c r="AB2144" s="16">
        <f>IF(DATOS!J2108=X$39,DATOS!C2108,"")</f>
        <v>0</v>
      </c>
    </row>
    <row r="2145" spans="26:28">
      <c r="Z2145">
        <f t="shared" si="37"/>
        <v>1</v>
      </c>
      <c r="AA2145">
        <f>IF(AB2145="",0,IFERROR(IF(VLOOKUP(AB2145,AB$38:AB2144,1,0)&gt;0,0,0),1))</f>
        <v>0</v>
      </c>
      <c r="AB2145" s="16">
        <f>IF(DATOS!J2109=X$39,DATOS!C2109,"")</f>
        <v>0</v>
      </c>
    </row>
    <row r="2146" spans="26:28">
      <c r="Z2146">
        <f t="shared" si="37"/>
        <v>1</v>
      </c>
      <c r="AA2146">
        <f>IF(AB2146="",0,IFERROR(IF(VLOOKUP(AB2146,AB$38:AB2145,1,0)&gt;0,0,0),1))</f>
        <v>0</v>
      </c>
      <c r="AB2146" s="16">
        <f>IF(DATOS!J2110=X$39,DATOS!C2110,"")</f>
        <v>0</v>
      </c>
    </row>
    <row r="2147" spans="26:28">
      <c r="Z2147">
        <f t="shared" si="37"/>
        <v>1</v>
      </c>
      <c r="AA2147">
        <f>IF(AB2147="",0,IFERROR(IF(VLOOKUP(AB2147,AB$38:AB2146,1,0)&gt;0,0,0),1))</f>
        <v>0</v>
      </c>
      <c r="AB2147" s="16">
        <f>IF(DATOS!J2111=X$39,DATOS!C2111,"")</f>
        <v>0</v>
      </c>
    </row>
    <row r="2148" spans="26:28">
      <c r="Z2148">
        <f t="shared" si="37"/>
        <v>1</v>
      </c>
      <c r="AA2148">
        <f>IF(AB2148="",0,IFERROR(IF(VLOOKUP(AB2148,AB$38:AB2147,1,0)&gt;0,0,0),1))</f>
        <v>0</v>
      </c>
      <c r="AB2148" s="16">
        <f>IF(DATOS!J2112=X$39,DATOS!C2112,"")</f>
        <v>0</v>
      </c>
    </row>
    <row r="2149" spans="26:28">
      <c r="Z2149">
        <f t="shared" si="37"/>
        <v>1</v>
      </c>
      <c r="AA2149">
        <f>IF(AB2149="",0,IFERROR(IF(VLOOKUP(AB2149,AB$38:AB2148,1,0)&gt;0,0,0),1))</f>
        <v>0</v>
      </c>
      <c r="AB2149" s="16">
        <f>IF(DATOS!J2113=X$39,DATOS!C2113,"")</f>
        <v>0</v>
      </c>
    </row>
    <row r="2150" spans="26:28">
      <c r="Z2150">
        <f t="shared" ref="Z2150:Z2213" si="38">Z2149+AA2150</f>
        <v>1</v>
      </c>
      <c r="AA2150">
        <f>IF(AB2150="",0,IFERROR(IF(VLOOKUP(AB2150,AB$38:AB2149,1,0)&gt;0,0,0),1))</f>
        <v>0</v>
      </c>
      <c r="AB2150" s="16">
        <f>IF(DATOS!J2114=X$39,DATOS!C2114,"")</f>
        <v>0</v>
      </c>
    </row>
    <row r="2151" spans="26:28">
      <c r="Z2151">
        <f t="shared" si="38"/>
        <v>1</v>
      </c>
      <c r="AA2151">
        <f>IF(AB2151="",0,IFERROR(IF(VLOOKUP(AB2151,AB$38:AB2150,1,0)&gt;0,0,0),1))</f>
        <v>0</v>
      </c>
      <c r="AB2151" s="16">
        <f>IF(DATOS!J2115=X$39,DATOS!C2115,"")</f>
        <v>0</v>
      </c>
    </row>
    <row r="2152" spans="26:28">
      <c r="Z2152">
        <f t="shared" si="38"/>
        <v>1</v>
      </c>
      <c r="AA2152">
        <f>IF(AB2152="",0,IFERROR(IF(VLOOKUP(AB2152,AB$38:AB2151,1,0)&gt;0,0,0),1))</f>
        <v>0</v>
      </c>
      <c r="AB2152" s="16">
        <f>IF(DATOS!J2116=X$39,DATOS!C2116,"")</f>
        <v>0</v>
      </c>
    </row>
    <row r="2153" spans="26:28">
      <c r="Z2153">
        <f t="shared" si="38"/>
        <v>1</v>
      </c>
      <c r="AA2153">
        <f>IF(AB2153="",0,IFERROR(IF(VLOOKUP(AB2153,AB$38:AB2152,1,0)&gt;0,0,0),1))</f>
        <v>0</v>
      </c>
      <c r="AB2153" s="16">
        <f>IF(DATOS!J2117=X$39,DATOS!C2117,"")</f>
        <v>0</v>
      </c>
    </row>
    <row r="2154" spans="26:28">
      <c r="Z2154">
        <f t="shared" si="38"/>
        <v>1</v>
      </c>
      <c r="AA2154">
        <f>IF(AB2154="",0,IFERROR(IF(VLOOKUP(AB2154,AB$38:AB2153,1,0)&gt;0,0,0),1))</f>
        <v>0</v>
      </c>
      <c r="AB2154" s="16">
        <f>IF(DATOS!J2118=X$39,DATOS!C2118,"")</f>
        <v>0</v>
      </c>
    </row>
    <row r="2155" spans="26:28">
      <c r="Z2155">
        <f t="shared" si="38"/>
        <v>1</v>
      </c>
      <c r="AA2155">
        <f>IF(AB2155="",0,IFERROR(IF(VLOOKUP(AB2155,AB$38:AB2154,1,0)&gt;0,0,0),1))</f>
        <v>0</v>
      </c>
      <c r="AB2155" s="16">
        <f>IF(DATOS!J2119=X$39,DATOS!C2119,"")</f>
        <v>0</v>
      </c>
    </row>
    <row r="2156" spans="26:28">
      <c r="Z2156">
        <f t="shared" si="38"/>
        <v>1</v>
      </c>
      <c r="AA2156">
        <f>IF(AB2156="",0,IFERROR(IF(VLOOKUP(AB2156,AB$38:AB2155,1,0)&gt;0,0,0),1))</f>
        <v>0</v>
      </c>
      <c r="AB2156" s="16">
        <f>IF(DATOS!J2120=X$39,DATOS!C2120,"")</f>
        <v>0</v>
      </c>
    </row>
    <row r="2157" spans="26:28">
      <c r="Z2157">
        <f t="shared" si="38"/>
        <v>1</v>
      </c>
      <c r="AA2157">
        <f>IF(AB2157="",0,IFERROR(IF(VLOOKUP(AB2157,AB$38:AB2156,1,0)&gt;0,0,0),1))</f>
        <v>0</v>
      </c>
      <c r="AB2157" s="16">
        <f>IF(DATOS!J2121=X$39,DATOS!C2121,"")</f>
        <v>0</v>
      </c>
    </row>
    <row r="2158" spans="26:28">
      <c r="Z2158">
        <f t="shared" si="38"/>
        <v>1</v>
      </c>
      <c r="AA2158">
        <f>IF(AB2158="",0,IFERROR(IF(VLOOKUP(AB2158,AB$38:AB2157,1,0)&gt;0,0,0),1))</f>
        <v>0</v>
      </c>
      <c r="AB2158" s="16">
        <f>IF(DATOS!J2122=X$39,DATOS!C2122,"")</f>
        <v>0</v>
      </c>
    </row>
    <row r="2159" spans="26:28">
      <c r="Z2159">
        <f t="shared" si="38"/>
        <v>1</v>
      </c>
      <c r="AA2159">
        <f>IF(AB2159="",0,IFERROR(IF(VLOOKUP(AB2159,AB$38:AB2158,1,0)&gt;0,0,0),1))</f>
        <v>0</v>
      </c>
      <c r="AB2159" s="16">
        <f>IF(DATOS!J2123=X$39,DATOS!C2123,"")</f>
        <v>0</v>
      </c>
    </row>
    <row r="2160" spans="26:28">
      <c r="Z2160">
        <f t="shared" si="38"/>
        <v>1</v>
      </c>
      <c r="AA2160">
        <f>IF(AB2160="",0,IFERROR(IF(VLOOKUP(AB2160,AB$38:AB2159,1,0)&gt;0,0,0),1))</f>
        <v>0</v>
      </c>
      <c r="AB2160" s="16">
        <f>IF(DATOS!J2124=X$39,DATOS!C2124,"")</f>
        <v>0</v>
      </c>
    </row>
    <row r="2161" spans="26:28">
      <c r="Z2161">
        <f t="shared" si="38"/>
        <v>1</v>
      </c>
      <c r="AA2161">
        <f>IF(AB2161="",0,IFERROR(IF(VLOOKUP(AB2161,AB$38:AB2160,1,0)&gt;0,0,0),1))</f>
        <v>0</v>
      </c>
      <c r="AB2161" s="16">
        <f>IF(DATOS!J2125=X$39,DATOS!C2125,"")</f>
        <v>0</v>
      </c>
    </row>
    <row r="2162" spans="26:28">
      <c r="Z2162">
        <f t="shared" si="38"/>
        <v>1</v>
      </c>
      <c r="AA2162">
        <f>IF(AB2162="",0,IFERROR(IF(VLOOKUP(AB2162,AB$38:AB2161,1,0)&gt;0,0,0),1))</f>
        <v>0</v>
      </c>
      <c r="AB2162" s="16">
        <f>IF(DATOS!J2126=X$39,DATOS!C2126,"")</f>
        <v>0</v>
      </c>
    </row>
    <row r="2163" spans="26:28">
      <c r="Z2163">
        <f t="shared" si="38"/>
        <v>1</v>
      </c>
      <c r="AA2163">
        <f>IF(AB2163="",0,IFERROR(IF(VLOOKUP(AB2163,AB$38:AB2162,1,0)&gt;0,0,0),1))</f>
        <v>0</v>
      </c>
      <c r="AB2163" s="16">
        <f>IF(DATOS!J2127=X$39,DATOS!C2127,"")</f>
        <v>0</v>
      </c>
    </row>
    <row r="2164" spans="26:28">
      <c r="Z2164">
        <f t="shared" si="38"/>
        <v>1</v>
      </c>
      <c r="AA2164">
        <f>IF(AB2164="",0,IFERROR(IF(VLOOKUP(AB2164,AB$38:AB2163,1,0)&gt;0,0,0),1))</f>
        <v>0</v>
      </c>
      <c r="AB2164" s="16">
        <f>IF(DATOS!J2128=X$39,DATOS!C2128,"")</f>
        <v>0</v>
      </c>
    </row>
    <row r="2165" spans="26:28">
      <c r="Z2165">
        <f t="shared" si="38"/>
        <v>1</v>
      </c>
      <c r="AA2165">
        <f>IF(AB2165="",0,IFERROR(IF(VLOOKUP(AB2165,AB$38:AB2164,1,0)&gt;0,0,0),1))</f>
        <v>0</v>
      </c>
      <c r="AB2165" s="16">
        <f>IF(DATOS!J2129=X$39,DATOS!C2129,"")</f>
        <v>0</v>
      </c>
    </row>
    <row r="2166" spans="26:28">
      <c r="Z2166">
        <f t="shared" si="38"/>
        <v>1</v>
      </c>
      <c r="AA2166">
        <f>IF(AB2166="",0,IFERROR(IF(VLOOKUP(AB2166,AB$38:AB2165,1,0)&gt;0,0,0),1))</f>
        <v>0</v>
      </c>
      <c r="AB2166" s="16">
        <f>IF(DATOS!J2130=X$39,DATOS!C2130,"")</f>
        <v>0</v>
      </c>
    </row>
    <row r="2167" spans="26:28">
      <c r="Z2167">
        <f t="shared" si="38"/>
        <v>1</v>
      </c>
      <c r="AA2167">
        <f>IF(AB2167="",0,IFERROR(IF(VLOOKUP(AB2167,AB$38:AB2166,1,0)&gt;0,0,0),1))</f>
        <v>0</v>
      </c>
      <c r="AB2167" s="16">
        <f>IF(DATOS!J2131=X$39,DATOS!C2131,"")</f>
        <v>0</v>
      </c>
    </row>
    <row r="2168" spans="26:28">
      <c r="Z2168">
        <f t="shared" si="38"/>
        <v>1</v>
      </c>
      <c r="AA2168">
        <f>IF(AB2168="",0,IFERROR(IF(VLOOKUP(AB2168,AB$38:AB2167,1,0)&gt;0,0,0),1))</f>
        <v>0</v>
      </c>
      <c r="AB2168" s="16">
        <f>IF(DATOS!J2132=X$39,DATOS!C2132,"")</f>
        <v>0</v>
      </c>
    </row>
    <row r="2169" spans="26:28">
      <c r="Z2169">
        <f t="shared" si="38"/>
        <v>1</v>
      </c>
      <c r="AA2169">
        <f>IF(AB2169="",0,IFERROR(IF(VLOOKUP(AB2169,AB$38:AB2168,1,0)&gt;0,0,0),1))</f>
        <v>0</v>
      </c>
      <c r="AB2169" s="16">
        <f>IF(DATOS!J2133=X$39,DATOS!C2133,"")</f>
        <v>0</v>
      </c>
    </row>
    <row r="2170" spans="26:28">
      <c r="Z2170">
        <f t="shared" si="38"/>
        <v>1</v>
      </c>
      <c r="AA2170">
        <f>IF(AB2170="",0,IFERROR(IF(VLOOKUP(AB2170,AB$38:AB2169,1,0)&gt;0,0,0),1))</f>
        <v>0</v>
      </c>
      <c r="AB2170" s="16">
        <f>IF(DATOS!J2134=X$39,DATOS!C2134,"")</f>
        <v>0</v>
      </c>
    </row>
    <row r="2171" spans="26:28">
      <c r="Z2171">
        <f t="shared" si="38"/>
        <v>1</v>
      </c>
      <c r="AA2171">
        <f>IF(AB2171="",0,IFERROR(IF(VLOOKUP(AB2171,AB$38:AB2170,1,0)&gt;0,0,0),1))</f>
        <v>0</v>
      </c>
      <c r="AB2171" s="16">
        <f>IF(DATOS!J2135=X$39,DATOS!C2135,"")</f>
        <v>0</v>
      </c>
    </row>
    <row r="2172" spans="26:28">
      <c r="Z2172">
        <f t="shared" si="38"/>
        <v>1</v>
      </c>
      <c r="AA2172">
        <f>IF(AB2172="",0,IFERROR(IF(VLOOKUP(AB2172,AB$38:AB2171,1,0)&gt;0,0,0),1))</f>
        <v>0</v>
      </c>
      <c r="AB2172" s="16">
        <f>IF(DATOS!J2136=X$39,DATOS!C2136,"")</f>
        <v>0</v>
      </c>
    </row>
    <row r="2173" spans="26:28">
      <c r="Z2173">
        <f t="shared" si="38"/>
        <v>1</v>
      </c>
      <c r="AA2173">
        <f>IF(AB2173="",0,IFERROR(IF(VLOOKUP(AB2173,AB$38:AB2172,1,0)&gt;0,0,0),1))</f>
        <v>0</v>
      </c>
      <c r="AB2173" s="16">
        <f>IF(DATOS!J2137=X$39,DATOS!C2137,"")</f>
        <v>0</v>
      </c>
    </row>
    <row r="2174" spans="26:28">
      <c r="Z2174">
        <f t="shared" si="38"/>
        <v>1</v>
      </c>
      <c r="AA2174">
        <f>IF(AB2174="",0,IFERROR(IF(VLOOKUP(AB2174,AB$38:AB2173,1,0)&gt;0,0,0),1))</f>
        <v>0</v>
      </c>
      <c r="AB2174" s="16">
        <f>IF(DATOS!J2138=X$39,DATOS!C2138,"")</f>
        <v>0</v>
      </c>
    </row>
    <row r="2175" spans="26:28">
      <c r="Z2175">
        <f t="shared" si="38"/>
        <v>1</v>
      </c>
      <c r="AA2175">
        <f>IF(AB2175="",0,IFERROR(IF(VLOOKUP(AB2175,AB$38:AB2174,1,0)&gt;0,0,0),1))</f>
        <v>0</v>
      </c>
      <c r="AB2175" s="16">
        <f>IF(DATOS!J2139=X$39,DATOS!C2139,"")</f>
        <v>0</v>
      </c>
    </row>
    <row r="2176" spans="26:28">
      <c r="Z2176">
        <f t="shared" si="38"/>
        <v>1</v>
      </c>
      <c r="AA2176">
        <f>IF(AB2176="",0,IFERROR(IF(VLOOKUP(AB2176,AB$38:AB2175,1,0)&gt;0,0,0),1))</f>
        <v>0</v>
      </c>
      <c r="AB2176" s="16">
        <f>IF(DATOS!J2140=X$39,DATOS!C2140,"")</f>
        <v>0</v>
      </c>
    </row>
    <row r="2177" spans="26:28">
      <c r="Z2177">
        <f t="shared" si="38"/>
        <v>1</v>
      </c>
      <c r="AA2177">
        <f>IF(AB2177="",0,IFERROR(IF(VLOOKUP(AB2177,AB$38:AB2176,1,0)&gt;0,0,0),1))</f>
        <v>0</v>
      </c>
      <c r="AB2177" s="16">
        <f>IF(DATOS!J2141=X$39,DATOS!C2141,"")</f>
        <v>0</v>
      </c>
    </row>
    <row r="2178" spans="26:28">
      <c r="Z2178">
        <f t="shared" si="38"/>
        <v>1</v>
      </c>
      <c r="AA2178">
        <f>IF(AB2178="",0,IFERROR(IF(VLOOKUP(AB2178,AB$38:AB2177,1,0)&gt;0,0,0),1))</f>
        <v>0</v>
      </c>
      <c r="AB2178" s="16">
        <f>IF(DATOS!J2142=X$39,DATOS!C2142,"")</f>
        <v>0</v>
      </c>
    </row>
    <row r="2179" spans="26:28">
      <c r="Z2179">
        <f t="shared" si="38"/>
        <v>1</v>
      </c>
      <c r="AA2179">
        <f>IF(AB2179="",0,IFERROR(IF(VLOOKUP(AB2179,AB$38:AB2178,1,0)&gt;0,0,0),1))</f>
        <v>0</v>
      </c>
      <c r="AB2179" s="16">
        <f>IF(DATOS!J2143=X$39,DATOS!C2143,"")</f>
        <v>0</v>
      </c>
    </row>
    <row r="2180" spans="26:28">
      <c r="Z2180">
        <f t="shared" si="38"/>
        <v>1</v>
      </c>
      <c r="AA2180">
        <f>IF(AB2180="",0,IFERROR(IF(VLOOKUP(AB2180,AB$38:AB2179,1,0)&gt;0,0,0),1))</f>
        <v>0</v>
      </c>
      <c r="AB2180" s="16">
        <f>IF(DATOS!J2144=X$39,DATOS!C2144,"")</f>
        <v>0</v>
      </c>
    </row>
    <row r="2181" spans="26:28">
      <c r="Z2181">
        <f t="shared" si="38"/>
        <v>1</v>
      </c>
      <c r="AA2181">
        <f>IF(AB2181="",0,IFERROR(IF(VLOOKUP(AB2181,AB$38:AB2180,1,0)&gt;0,0,0),1))</f>
        <v>0</v>
      </c>
      <c r="AB2181" s="16">
        <f>IF(DATOS!J2145=X$39,DATOS!C2145,"")</f>
        <v>0</v>
      </c>
    </row>
    <row r="2182" spans="26:28">
      <c r="Z2182">
        <f t="shared" si="38"/>
        <v>1</v>
      </c>
      <c r="AA2182">
        <f>IF(AB2182="",0,IFERROR(IF(VLOOKUP(AB2182,AB$38:AB2181,1,0)&gt;0,0,0),1))</f>
        <v>0</v>
      </c>
      <c r="AB2182" s="16">
        <f>IF(DATOS!J2146=X$39,DATOS!C2146,"")</f>
        <v>0</v>
      </c>
    </row>
    <row r="2183" spans="26:28">
      <c r="Z2183">
        <f t="shared" si="38"/>
        <v>1</v>
      </c>
      <c r="AA2183">
        <f>IF(AB2183="",0,IFERROR(IF(VLOOKUP(AB2183,AB$38:AB2182,1,0)&gt;0,0,0),1))</f>
        <v>0</v>
      </c>
      <c r="AB2183" s="16">
        <f>IF(DATOS!J2147=X$39,DATOS!C2147,"")</f>
        <v>0</v>
      </c>
    </row>
    <row r="2184" spans="26:28">
      <c r="Z2184">
        <f t="shared" si="38"/>
        <v>1</v>
      </c>
      <c r="AA2184">
        <f>IF(AB2184="",0,IFERROR(IF(VLOOKUP(AB2184,AB$38:AB2183,1,0)&gt;0,0,0),1))</f>
        <v>0</v>
      </c>
      <c r="AB2184" s="16">
        <f>IF(DATOS!J2148=X$39,DATOS!C2148,"")</f>
        <v>0</v>
      </c>
    </row>
    <row r="2185" spans="26:28">
      <c r="Z2185">
        <f t="shared" si="38"/>
        <v>1</v>
      </c>
      <c r="AA2185">
        <f>IF(AB2185="",0,IFERROR(IF(VLOOKUP(AB2185,AB$38:AB2184,1,0)&gt;0,0,0),1))</f>
        <v>0</v>
      </c>
      <c r="AB2185" s="16">
        <f>IF(DATOS!J2149=X$39,DATOS!C2149,"")</f>
        <v>0</v>
      </c>
    </row>
    <row r="2186" spans="26:28">
      <c r="Z2186">
        <f t="shared" si="38"/>
        <v>1</v>
      </c>
      <c r="AA2186">
        <f>IF(AB2186="",0,IFERROR(IF(VLOOKUP(AB2186,AB$38:AB2185,1,0)&gt;0,0,0),1))</f>
        <v>0</v>
      </c>
      <c r="AB2186" s="16">
        <f>IF(DATOS!J2150=X$39,DATOS!C2150,"")</f>
        <v>0</v>
      </c>
    </row>
    <row r="2187" spans="26:28">
      <c r="Z2187">
        <f t="shared" si="38"/>
        <v>1</v>
      </c>
      <c r="AA2187">
        <f>IF(AB2187="",0,IFERROR(IF(VLOOKUP(AB2187,AB$38:AB2186,1,0)&gt;0,0,0),1))</f>
        <v>0</v>
      </c>
      <c r="AB2187" s="16">
        <f>IF(DATOS!J2151=X$39,DATOS!C2151,"")</f>
        <v>0</v>
      </c>
    </row>
    <row r="2188" spans="26:28">
      <c r="Z2188">
        <f t="shared" si="38"/>
        <v>1</v>
      </c>
      <c r="AA2188">
        <f>IF(AB2188="",0,IFERROR(IF(VLOOKUP(AB2188,AB$38:AB2187,1,0)&gt;0,0,0),1))</f>
        <v>0</v>
      </c>
      <c r="AB2188" s="16">
        <f>IF(DATOS!J2152=X$39,DATOS!C2152,"")</f>
        <v>0</v>
      </c>
    </row>
    <row r="2189" spans="26:28">
      <c r="Z2189">
        <f t="shared" si="38"/>
        <v>1</v>
      </c>
      <c r="AA2189">
        <f>IF(AB2189="",0,IFERROR(IF(VLOOKUP(AB2189,AB$38:AB2188,1,0)&gt;0,0,0),1))</f>
        <v>0</v>
      </c>
      <c r="AB2189" s="16">
        <f>IF(DATOS!J2153=X$39,DATOS!C2153,"")</f>
        <v>0</v>
      </c>
    </row>
    <row r="2190" spans="26:28">
      <c r="Z2190">
        <f t="shared" si="38"/>
        <v>1</v>
      </c>
      <c r="AA2190">
        <f>IF(AB2190="",0,IFERROR(IF(VLOOKUP(AB2190,AB$38:AB2189,1,0)&gt;0,0,0),1))</f>
        <v>0</v>
      </c>
      <c r="AB2190" s="16">
        <f>IF(DATOS!J2154=X$39,DATOS!C2154,"")</f>
        <v>0</v>
      </c>
    </row>
    <row r="2191" spans="26:28">
      <c r="Z2191">
        <f t="shared" si="38"/>
        <v>1</v>
      </c>
      <c r="AA2191">
        <f>IF(AB2191="",0,IFERROR(IF(VLOOKUP(AB2191,AB$38:AB2190,1,0)&gt;0,0,0),1))</f>
        <v>0</v>
      </c>
      <c r="AB2191" s="16">
        <f>IF(DATOS!J2155=X$39,DATOS!C2155,"")</f>
        <v>0</v>
      </c>
    </row>
    <row r="2192" spans="26:28">
      <c r="Z2192">
        <f t="shared" si="38"/>
        <v>1</v>
      </c>
      <c r="AA2192">
        <f>IF(AB2192="",0,IFERROR(IF(VLOOKUP(AB2192,AB$38:AB2191,1,0)&gt;0,0,0),1))</f>
        <v>0</v>
      </c>
      <c r="AB2192" s="16">
        <f>IF(DATOS!J2156=X$39,DATOS!C2156,"")</f>
        <v>0</v>
      </c>
    </row>
    <row r="2193" spans="26:28">
      <c r="Z2193">
        <f t="shared" si="38"/>
        <v>1</v>
      </c>
      <c r="AA2193">
        <f>IF(AB2193="",0,IFERROR(IF(VLOOKUP(AB2193,AB$38:AB2192,1,0)&gt;0,0,0),1))</f>
        <v>0</v>
      </c>
      <c r="AB2193" s="16">
        <f>IF(DATOS!J2157=X$39,DATOS!C2157,"")</f>
        <v>0</v>
      </c>
    </row>
    <row r="2194" spans="26:28">
      <c r="Z2194">
        <f t="shared" si="38"/>
        <v>1</v>
      </c>
      <c r="AA2194">
        <f>IF(AB2194="",0,IFERROR(IF(VLOOKUP(AB2194,AB$38:AB2193,1,0)&gt;0,0,0),1))</f>
        <v>0</v>
      </c>
      <c r="AB2194" s="16">
        <f>IF(DATOS!J2158=X$39,DATOS!C2158,"")</f>
        <v>0</v>
      </c>
    </row>
    <row r="2195" spans="26:28">
      <c r="Z2195">
        <f t="shared" si="38"/>
        <v>1</v>
      </c>
      <c r="AA2195">
        <f>IF(AB2195="",0,IFERROR(IF(VLOOKUP(AB2195,AB$38:AB2194,1,0)&gt;0,0,0),1))</f>
        <v>0</v>
      </c>
      <c r="AB2195" s="16">
        <f>IF(DATOS!J2159=X$39,DATOS!C2159,"")</f>
        <v>0</v>
      </c>
    </row>
    <row r="2196" spans="26:28">
      <c r="Z2196">
        <f t="shared" si="38"/>
        <v>1</v>
      </c>
      <c r="AA2196">
        <f>IF(AB2196="",0,IFERROR(IF(VLOOKUP(AB2196,AB$38:AB2195,1,0)&gt;0,0,0),1))</f>
        <v>0</v>
      </c>
      <c r="AB2196" s="16">
        <f>IF(DATOS!J2160=X$39,DATOS!C2160,"")</f>
        <v>0</v>
      </c>
    </row>
    <row r="2197" spans="26:28">
      <c r="Z2197">
        <f t="shared" si="38"/>
        <v>1</v>
      </c>
      <c r="AA2197">
        <f>IF(AB2197="",0,IFERROR(IF(VLOOKUP(AB2197,AB$38:AB2196,1,0)&gt;0,0,0),1))</f>
        <v>0</v>
      </c>
      <c r="AB2197" s="16">
        <f>IF(DATOS!J2161=X$39,DATOS!C2161,"")</f>
        <v>0</v>
      </c>
    </row>
    <row r="2198" spans="26:28">
      <c r="Z2198">
        <f t="shared" si="38"/>
        <v>1</v>
      </c>
      <c r="AA2198">
        <f>IF(AB2198="",0,IFERROR(IF(VLOOKUP(AB2198,AB$38:AB2197,1,0)&gt;0,0,0),1))</f>
        <v>0</v>
      </c>
      <c r="AB2198" s="16">
        <f>IF(DATOS!J2162=X$39,DATOS!C2162,"")</f>
        <v>0</v>
      </c>
    </row>
    <row r="2199" spans="26:28">
      <c r="Z2199">
        <f t="shared" si="38"/>
        <v>1</v>
      </c>
      <c r="AA2199">
        <f>IF(AB2199="",0,IFERROR(IF(VLOOKUP(AB2199,AB$38:AB2198,1,0)&gt;0,0,0),1))</f>
        <v>0</v>
      </c>
      <c r="AB2199" s="16">
        <f>IF(DATOS!J2163=X$39,DATOS!C2163,"")</f>
        <v>0</v>
      </c>
    </row>
    <row r="2200" spans="26:28">
      <c r="Z2200">
        <f t="shared" si="38"/>
        <v>1</v>
      </c>
      <c r="AA2200">
        <f>IF(AB2200="",0,IFERROR(IF(VLOOKUP(AB2200,AB$38:AB2199,1,0)&gt;0,0,0),1))</f>
        <v>0</v>
      </c>
      <c r="AB2200" s="16">
        <f>IF(DATOS!J2164=X$39,DATOS!C2164,"")</f>
        <v>0</v>
      </c>
    </row>
    <row r="2201" spans="26:28">
      <c r="Z2201">
        <f t="shared" si="38"/>
        <v>1</v>
      </c>
      <c r="AA2201">
        <f>IF(AB2201="",0,IFERROR(IF(VLOOKUP(AB2201,AB$38:AB2200,1,0)&gt;0,0,0),1))</f>
        <v>0</v>
      </c>
      <c r="AB2201" s="16">
        <f>IF(DATOS!J2165=X$39,DATOS!C2165,"")</f>
        <v>0</v>
      </c>
    </row>
    <row r="2202" spans="26:28">
      <c r="Z2202">
        <f t="shared" si="38"/>
        <v>1</v>
      </c>
      <c r="AA2202">
        <f>IF(AB2202="",0,IFERROR(IF(VLOOKUP(AB2202,AB$38:AB2201,1,0)&gt;0,0,0),1))</f>
        <v>0</v>
      </c>
      <c r="AB2202" s="16">
        <f>IF(DATOS!J2166=X$39,DATOS!C2166,"")</f>
        <v>0</v>
      </c>
    </row>
    <row r="2203" spans="26:28">
      <c r="Z2203">
        <f t="shared" si="38"/>
        <v>1</v>
      </c>
      <c r="AA2203">
        <f>IF(AB2203="",0,IFERROR(IF(VLOOKUP(AB2203,AB$38:AB2202,1,0)&gt;0,0,0),1))</f>
        <v>0</v>
      </c>
      <c r="AB2203" s="16">
        <f>IF(DATOS!J2167=X$39,DATOS!C2167,"")</f>
        <v>0</v>
      </c>
    </row>
    <row r="2204" spans="26:28">
      <c r="Z2204">
        <f t="shared" si="38"/>
        <v>1</v>
      </c>
      <c r="AA2204">
        <f>IF(AB2204="",0,IFERROR(IF(VLOOKUP(AB2204,AB$38:AB2203,1,0)&gt;0,0,0),1))</f>
        <v>0</v>
      </c>
      <c r="AB2204" s="16">
        <f>IF(DATOS!J2168=X$39,DATOS!C2168,"")</f>
        <v>0</v>
      </c>
    </row>
    <row r="2205" spans="26:28">
      <c r="Z2205">
        <f t="shared" si="38"/>
        <v>1</v>
      </c>
      <c r="AA2205">
        <f>IF(AB2205="",0,IFERROR(IF(VLOOKUP(AB2205,AB$38:AB2204,1,0)&gt;0,0,0),1))</f>
        <v>0</v>
      </c>
      <c r="AB2205" s="16">
        <f>IF(DATOS!J2169=X$39,DATOS!C2169,"")</f>
        <v>0</v>
      </c>
    </row>
    <row r="2206" spans="26:28">
      <c r="Z2206">
        <f t="shared" si="38"/>
        <v>1</v>
      </c>
      <c r="AA2206">
        <f>IF(AB2206="",0,IFERROR(IF(VLOOKUP(AB2206,AB$38:AB2205,1,0)&gt;0,0,0),1))</f>
        <v>0</v>
      </c>
      <c r="AB2206" s="16">
        <f>IF(DATOS!J2170=X$39,DATOS!C2170,"")</f>
        <v>0</v>
      </c>
    </row>
    <row r="2207" spans="26:28">
      <c r="Z2207">
        <f t="shared" si="38"/>
        <v>1</v>
      </c>
      <c r="AA2207">
        <f>IF(AB2207="",0,IFERROR(IF(VLOOKUP(AB2207,AB$38:AB2206,1,0)&gt;0,0,0),1))</f>
        <v>0</v>
      </c>
      <c r="AB2207" s="16">
        <f>IF(DATOS!J2171=X$39,DATOS!C2171,"")</f>
        <v>0</v>
      </c>
    </row>
    <row r="2208" spans="26:28">
      <c r="Z2208">
        <f t="shared" si="38"/>
        <v>1</v>
      </c>
      <c r="AA2208">
        <f>IF(AB2208="",0,IFERROR(IF(VLOOKUP(AB2208,AB$38:AB2207,1,0)&gt;0,0,0),1))</f>
        <v>0</v>
      </c>
      <c r="AB2208" s="16">
        <f>IF(DATOS!J2172=X$39,DATOS!C2172,"")</f>
        <v>0</v>
      </c>
    </row>
    <row r="2209" spans="26:28">
      <c r="Z2209">
        <f t="shared" si="38"/>
        <v>1</v>
      </c>
      <c r="AA2209">
        <f>IF(AB2209="",0,IFERROR(IF(VLOOKUP(AB2209,AB$38:AB2208,1,0)&gt;0,0,0),1))</f>
        <v>0</v>
      </c>
      <c r="AB2209" s="16">
        <f>IF(DATOS!J2173=X$39,DATOS!C2173,"")</f>
        <v>0</v>
      </c>
    </row>
    <row r="2210" spans="26:28">
      <c r="Z2210">
        <f t="shared" si="38"/>
        <v>1</v>
      </c>
      <c r="AA2210">
        <f>IF(AB2210="",0,IFERROR(IF(VLOOKUP(AB2210,AB$38:AB2209,1,0)&gt;0,0,0),1))</f>
        <v>0</v>
      </c>
      <c r="AB2210" s="16">
        <f>IF(DATOS!J2174=X$39,DATOS!C2174,"")</f>
        <v>0</v>
      </c>
    </row>
    <row r="2211" spans="26:28">
      <c r="Z2211">
        <f t="shared" si="38"/>
        <v>1</v>
      </c>
      <c r="AA2211">
        <f>IF(AB2211="",0,IFERROR(IF(VLOOKUP(AB2211,AB$38:AB2210,1,0)&gt;0,0,0),1))</f>
        <v>0</v>
      </c>
      <c r="AB2211" s="16">
        <f>IF(DATOS!J2175=X$39,DATOS!C2175,"")</f>
        <v>0</v>
      </c>
    </row>
    <row r="2212" spans="26:28">
      <c r="Z2212">
        <f t="shared" si="38"/>
        <v>1</v>
      </c>
      <c r="AA2212">
        <f>IF(AB2212="",0,IFERROR(IF(VLOOKUP(AB2212,AB$38:AB2211,1,0)&gt;0,0,0),1))</f>
        <v>0</v>
      </c>
      <c r="AB2212" s="16">
        <f>IF(DATOS!J2176=X$39,DATOS!C2176,"")</f>
        <v>0</v>
      </c>
    </row>
    <row r="2213" spans="26:28">
      <c r="Z2213">
        <f t="shared" si="38"/>
        <v>1</v>
      </c>
      <c r="AA2213">
        <f>IF(AB2213="",0,IFERROR(IF(VLOOKUP(AB2213,AB$38:AB2212,1,0)&gt;0,0,0),1))</f>
        <v>0</v>
      </c>
      <c r="AB2213" s="16">
        <f>IF(DATOS!J2177=X$39,DATOS!C2177,"")</f>
        <v>0</v>
      </c>
    </row>
    <row r="2214" spans="26:28">
      <c r="Z2214">
        <f t="shared" ref="Z2214:Z2277" si="39">Z2213+AA2214</f>
        <v>1</v>
      </c>
      <c r="AA2214">
        <f>IF(AB2214="",0,IFERROR(IF(VLOOKUP(AB2214,AB$38:AB2213,1,0)&gt;0,0,0),1))</f>
        <v>0</v>
      </c>
      <c r="AB2214" s="16">
        <f>IF(DATOS!J2178=X$39,DATOS!C2178,"")</f>
        <v>0</v>
      </c>
    </row>
    <row r="2215" spans="26:28">
      <c r="Z2215">
        <f t="shared" si="39"/>
        <v>1</v>
      </c>
      <c r="AA2215">
        <f>IF(AB2215="",0,IFERROR(IF(VLOOKUP(AB2215,AB$38:AB2214,1,0)&gt;0,0,0),1))</f>
        <v>0</v>
      </c>
      <c r="AB2215" s="16">
        <f>IF(DATOS!J2179=X$39,DATOS!C2179,"")</f>
        <v>0</v>
      </c>
    </row>
    <row r="2216" spans="26:28">
      <c r="Z2216">
        <f t="shared" si="39"/>
        <v>1</v>
      </c>
      <c r="AA2216">
        <f>IF(AB2216="",0,IFERROR(IF(VLOOKUP(AB2216,AB$38:AB2215,1,0)&gt;0,0,0),1))</f>
        <v>0</v>
      </c>
      <c r="AB2216" s="16">
        <f>IF(DATOS!J2180=X$39,DATOS!C2180,"")</f>
        <v>0</v>
      </c>
    </row>
    <row r="2217" spans="26:28">
      <c r="Z2217">
        <f t="shared" si="39"/>
        <v>1</v>
      </c>
      <c r="AA2217">
        <f>IF(AB2217="",0,IFERROR(IF(VLOOKUP(AB2217,AB$38:AB2216,1,0)&gt;0,0,0),1))</f>
        <v>0</v>
      </c>
      <c r="AB2217" s="16">
        <f>IF(DATOS!J2181=X$39,DATOS!C2181,"")</f>
        <v>0</v>
      </c>
    </row>
    <row r="2218" spans="26:28">
      <c r="Z2218">
        <f t="shared" si="39"/>
        <v>1</v>
      </c>
      <c r="AA2218">
        <f>IF(AB2218="",0,IFERROR(IF(VLOOKUP(AB2218,AB$38:AB2217,1,0)&gt;0,0,0),1))</f>
        <v>0</v>
      </c>
      <c r="AB2218" s="16">
        <f>IF(DATOS!J2182=X$39,DATOS!C2182,"")</f>
        <v>0</v>
      </c>
    </row>
    <row r="2219" spans="26:28">
      <c r="Z2219">
        <f t="shared" si="39"/>
        <v>1</v>
      </c>
      <c r="AA2219">
        <f>IF(AB2219="",0,IFERROR(IF(VLOOKUP(AB2219,AB$38:AB2218,1,0)&gt;0,0,0),1))</f>
        <v>0</v>
      </c>
      <c r="AB2219" s="16">
        <f>IF(DATOS!J2183=X$39,DATOS!C2183,"")</f>
        <v>0</v>
      </c>
    </row>
    <row r="2220" spans="26:28">
      <c r="Z2220">
        <f t="shared" si="39"/>
        <v>1</v>
      </c>
      <c r="AA2220">
        <f>IF(AB2220="",0,IFERROR(IF(VLOOKUP(AB2220,AB$38:AB2219,1,0)&gt;0,0,0),1))</f>
        <v>0</v>
      </c>
      <c r="AB2220" s="16">
        <f>IF(DATOS!J2184=X$39,DATOS!C2184,"")</f>
        <v>0</v>
      </c>
    </row>
    <row r="2221" spans="26:28">
      <c r="Z2221">
        <f t="shared" si="39"/>
        <v>1</v>
      </c>
      <c r="AA2221">
        <f>IF(AB2221="",0,IFERROR(IF(VLOOKUP(AB2221,AB$38:AB2220,1,0)&gt;0,0,0),1))</f>
        <v>0</v>
      </c>
      <c r="AB2221" s="16">
        <f>IF(DATOS!J2185=X$39,DATOS!C2185,"")</f>
        <v>0</v>
      </c>
    </row>
    <row r="2222" spans="26:28">
      <c r="Z2222">
        <f t="shared" si="39"/>
        <v>1</v>
      </c>
      <c r="AA2222">
        <f>IF(AB2222="",0,IFERROR(IF(VLOOKUP(AB2222,AB$38:AB2221,1,0)&gt;0,0,0),1))</f>
        <v>0</v>
      </c>
      <c r="AB2222" s="16">
        <f>IF(DATOS!J2186=X$39,DATOS!C2186,"")</f>
        <v>0</v>
      </c>
    </row>
    <row r="2223" spans="26:28">
      <c r="Z2223">
        <f t="shared" si="39"/>
        <v>1</v>
      </c>
      <c r="AA2223">
        <f>IF(AB2223="",0,IFERROR(IF(VLOOKUP(AB2223,AB$38:AB2222,1,0)&gt;0,0,0),1))</f>
        <v>0</v>
      </c>
      <c r="AB2223" s="16">
        <f>IF(DATOS!J2187=X$39,DATOS!C2187,"")</f>
        <v>0</v>
      </c>
    </row>
    <row r="2224" spans="26:28">
      <c r="Z2224">
        <f t="shared" si="39"/>
        <v>1</v>
      </c>
      <c r="AA2224">
        <f>IF(AB2224="",0,IFERROR(IF(VLOOKUP(AB2224,AB$38:AB2223,1,0)&gt;0,0,0),1))</f>
        <v>0</v>
      </c>
      <c r="AB2224" s="16">
        <f>IF(DATOS!J2188=X$39,DATOS!C2188,"")</f>
        <v>0</v>
      </c>
    </row>
    <row r="2225" spans="26:28">
      <c r="Z2225">
        <f t="shared" si="39"/>
        <v>1</v>
      </c>
      <c r="AA2225">
        <f>IF(AB2225="",0,IFERROR(IF(VLOOKUP(AB2225,AB$38:AB2224,1,0)&gt;0,0,0),1))</f>
        <v>0</v>
      </c>
      <c r="AB2225" s="16">
        <f>IF(DATOS!J2189=X$39,DATOS!C2189,"")</f>
        <v>0</v>
      </c>
    </row>
    <row r="2226" spans="26:28">
      <c r="Z2226">
        <f t="shared" si="39"/>
        <v>1</v>
      </c>
      <c r="AA2226">
        <f>IF(AB2226="",0,IFERROR(IF(VLOOKUP(AB2226,AB$38:AB2225,1,0)&gt;0,0,0),1))</f>
        <v>0</v>
      </c>
      <c r="AB2226" s="16">
        <f>IF(DATOS!J2190=X$39,DATOS!C2190,"")</f>
        <v>0</v>
      </c>
    </row>
    <row r="2227" spans="26:28">
      <c r="Z2227">
        <f t="shared" si="39"/>
        <v>1</v>
      </c>
      <c r="AA2227">
        <f>IF(AB2227="",0,IFERROR(IF(VLOOKUP(AB2227,AB$38:AB2226,1,0)&gt;0,0,0),1))</f>
        <v>0</v>
      </c>
      <c r="AB2227" s="16">
        <f>IF(DATOS!J2191=X$39,DATOS!C2191,"")</f>
        <v>0</v>
      </c>
    </row>
    <row r="2228" spans="26:28">
      <c r="Z2228">
        <f t="shared" si="39"/>
        <v>1</v>
      </c>
      <c r="AA2228">
        <f>IF(AB2228="",0,IFERROR(IF(VLOOKUP(AB2228,AB$38:AB2227,1,0)&gt;0,0,0),1))</f>
        <v>0</v>
      </c>
      <c r="AB2228" s="16">
        <f>IF(DATOS!J2192=X$39,DATOS!C2192,"")</f>
        <v>0</v>
      </c>
    </row>
    <row r="2229" spans="26:28">
      <c r="Z2229">
        <f t="shared" si="39"/>
        <v>1</v>
      </c>
      <c r="AA2229">
        <f>IF(AB2229="",0,IFERROR(IF(VLOOKUP(AB2229,AB$38:AB2228,1,0)&gt;0,0,0),1))</f>
        <v>0</v>
      </c>
      <c r="AB2229" s="16">
        <f>IF(DATOS!J2193=X$39,DATOS!C2193,"")</f>
        <v>0</v>
      </c>
    </row>
    <row r="2230" spans="26:28">
      <c r="Z2230">
        <f t="shared" si="39"/>
        <v>1</v>
      </c>
      <c r="AA2230">
        <f>IF(AB2230="",0,IFERROR(IF(VLOOKUP(AB2230,AB$38:AB2229,1,0)&gt;0,0,0),1))</f>
        <v>0</v>
      </c>
      <c r="AB2230" s="16">
        <f>IF(DATOS!J2194=X$39,DATOS!C2194,"")</f>
        <v>0</v>
      </c>
    </row>
    <row r="2231" spans="26:28">
      <c r="Z2231">
        <f t="shared" si="39"/>
        <v>1</v>
      </c>
      <c r="AA2231">
        <f>IF(AB2231="",0,IFERROR(IF(VLOOKUP(AB2231,AB$38:AB2230,1,0)&gt;0,0,0),1))</f>
        <v>0</v>
      </c>
      <c r="AB2231" s="16">
        <f>IF(DATOS!J2195=X$39,DATOS!C2195,"")</f>
        <v>0</v>
      </c>
    </row>
    <row r="2232" spans="26:28">
      <c r="Z2232">
        <f t="shared" si="39"/>
        <v>1</v>
      </c>
      <c r="AA2232">
        <f>IF(AB2232="",0,IFERROR(IF(VLOOKUP(AB2232,AB$38:AB2231,1,0)&gt;0,0,0),1))</f>
        <v>0</v>
      </c>
      <c r="AB2232" s="16">
        <f>IF(DATOS!J2196=X$39,DATOS!C2196,"")</f>
        <v>0</v>
      </c>
    </row>
    <row r="2233" spans="26:28">
      <c r="Z2233">
        <f t="shared" si="39"/>
        <v>1</v>
      </c>
      <c r="AA2233">
        <f>IF(AB2233="",0,IFERROR(IF(VLOOKUP(AB2233,AB$38:AB2232,1,0)&gt;0,0,0),1))</f>
        <v>0</v>
      </c>
      <c r="AB2233" s="16">
        <f>IF(DATOS!J2197=X$39,DATOS!C2197,"")</f>
        <v>0</v>
      </c>
    </row>
    <row r="2234" spans="26:28">
      <c r="Z2234">
        <f t="shared" si="39"/>
        <v>1</v>
      </c>
      <c r="AA2234">
        <f>IF(AB2234="",0,IFERROR(IF(VLOOKUP(AB2234,AB$38:AB2233,1,0)&gt;0,0,0),1))</f>
        <v>0</v>
      </c>
      <c r="AB2234" s="16">
        <f>IF(DATOS!J2198=X$39,DATOS!C2198,"")</f>
        <v>0</v>
      </c>
    </row>
    <row r="2235" spans="26:28">
      <c r="Z2235">
        <f t="shared" si="39"/>
        <v>1</v>
      </c>
      <c r="AA2235">
        <f>IF(AB2235="",0,IFERROR(IF(VLOOKUP(AB2235,AB$38:AB2234,1,0)&gt;0,0,0),1))</f>
        <v>0</v>
      </c>
      <c r="AB2235" s="16">
        <f>IF(DATOS!J2199=X$39,DATOS!C2199,"")</f>
        <v>0</v>
      </c>
    </row>
    <row r="2236" spans="26:28">
      <c r="Z2236">
        <f t="shared" si="39"/>
        <v>1</v>
      </c>
      <c r="AA2236">
        <f>IF(AB2236="",0,IFERROR(IF(VLOOKUP(AB2236,AB$38:AB2235,1,0)&gt;0,0,0),1))</f>
        <v>0</v>
      </c>
      <c r="AB2236" s="16">
        <f>IF(DATOS!J2200=X$39,DATOS!C2200,"")</f>
        <v>0</v>
      </c>
    </row>
    <row r="2237" spans="26:28">
      <c r="Z2237">
        <f t="shared" si="39"/>
        <v>1</v>
      </c>
      <c r="AA2237">
        <f>IF(AB2237="",0,IFERROR(IF(VLOOKUP(AB2237,AB$38:AB2236,1,0)&gt;0,0,0),1))</f>
        <v>0</v>
      </c>
      <c r="AB2237" s="16">
        <f>IF(DATOS!J2201=X$39,DATOS!C2201,"")</f>
        <v>0</v>
      </c>
    </row>
    <row r="2238" spans="26:28">
      <c r="Z2238">
        <f t="shared" si="39"/>
        <v>1</v>
      </c>
      <c r="AA2238">
        <f>IF(AB2238="",0,IFERROR(IF(VLOOKUP(AB2238,AB$38:AB2237,1,0)&gt;0,0,0),1))</f>
        <v>0</v>
      </c>
      <c r="AB2238" s="16">
        <f>IF(DATOS!J2202=X$39,DATOS!C2202,"")</f>
        <v>0</v>
      </c>
    </row>
    <row r="2239" spans="26:28">
      <c r="Z2239">
        <f t="shared" si="39"/>
        <v>1</v>
      </c>
      <c r="AA2239">
        <f>IF(AB2239="",0,IFERROR(IF(VLOOKUP(AB2239,AB$38:AB2238,1,0)&gt;0,0,0),1))</f>
        <v>0</v>
      </c>
      <c r="AB2239" s="16">
        <f>IF(DATOS!J2203=X$39,DATOS!C2203,"")</f>
        <v>0</v>
      </c>
    </row>
    <row r="2240" spans="26:28">
      <c r="Z2240">
        <f t="shared" si="39"/>
        <v>1</v>
      </c>
      <c r="AA2240">
        <f>IF(AB2240="",0,IFERROR(IF(VLOOKUP(AB2240,AB$38:AB2239,1,0)&gt;0,0,0),1))</f>
        <v>0</v>
      </c>
      <c r="AB2240" s="16">
        <f>IF(DATOS!J2204=X$39,DATOS!C2204,"")</f>
        <v>0</v>
      </c>
    </row>
    <row r="2241" spans="26:28">
      <c r="Z2241">
        <f t="shared" si="39"/>
        <v>1</v>
      </c>
      <c r="AA2241">
        <f>IF(AB2241="",0,IFERROR(IF(VLOOKUP(AB2241,AB$38:AB2240,1,0)&gt;0,0,0),1))</f>
        <v>0</v>
      </c>
      <c r="AB2241" s="16">
        <f>IF(DATOS!J2205=X$39,DATOS!C2205,"")</f>
        <v>0</v>
      </c>
    </row>
    <row r="2242" spans="26:28">
      <c r="Z2242">
        <f t="shared" si="39"/>
        <v>1</v>
      </c>
      <c r="AA2242">
        <f>IF(AB2242="",0,IFERROR(IF(VLOOKUP(AB2242,AB$38:AB2241,1,0)&gt;0,0,0),1))</f>
        <v>0</v>
      </c>
      <c r="AB2242" s="16">
        <f>IF(DATOS!J2206=X$39,DATOS!C2206,"")</f>
        <v>0</v>
      </c>
    </row>
    <row r="2243" spans="26:28">
      <c r="Z2243">
        <f t="shared" si="39"/>
        <v>1</v>
      </c>
      <c r="AA2243">
        <f>IF(AB2243="",0,IFERROR(IF(VLOOKUP(AB2243,AB$38:AB2242,1,0)&gt;0,0,0),1))</f>
        <v>0</v>
      </c>
      <c r="AB2243" s="16">
        <f>IF(DATOS!J2207=X$39,DATOS!C2207,"")</f>
        <v>0</v>
      </c>
    </row>
    <row r="2244" spans="26:28">
      <c r="Z2244">
        <f t="shared" si="39"/>
        <v>1</v>
      </c>
      <c r="AA2244">
        <f>IF(AB2244="",0,IFERROR(IF(VLOOKUP(AB2244,AB$38:AB2243,1,0)&gt;0,0,0),1))</f>
        <v>0</v>
      </c>
      <c r="AB2244" s="16">
        <f>IF(DATOS!J2208=X$39,DATOS!C2208,"")</f>
        <v>0</v>
      </c>
    </row>
    <row r="2245" spans="26:28">
      <c r="Z2245">
        <f t="shared" si="39"/>
        <v>1</v>
      </c>
      <c r="AA2245">
        <f>IF(AB2245="",0,IFERROR(IF(VLOOKUP(AB2245,AB$38:AB2244,1,0)&gt;0,0,0),1))</f>
        <v>0</v>
      </c>
      <c r="AB2245" s="16">
        <f>IF(DATOS!J2209=X$39,DATOS!C2209,"")</f>
        <v>0</v>
      </c>
    </row>
    <row r="2246" spans="26:28">
      <c r="Z2246">
        <f t="shared" si="39"/>
        <v>1</v>
      </c>
      <c r="AA2246">
        <f>IF(AB2246="",0,IFERROR(IF(VLOOKUP(AB2246,AB$38:AB2245,1,0)&gt;0,0,0),1))</f>
        <v>0</v>
      </c>
      <c r="AB2246" s="16">
        <f>IF(DATOS!J2210=X$39,DATOS!C2210,"")</f>
        <v>0</v>
      </c>
    </row>
    <row r="2247" spans="26:28">
      <c r="Z2247">
        <f t="shared" si="39"/>
        <v>1</v>
      </c>
      <c r="AA2247">
        <f>IF(AB2247="",0,IFERROR(IF(VLOOKUP(AB2247,AB$38:AB2246,1,0)&gt;0,0,0),1))</f>
        <v>0</v>
      </c>
      <c r="AB2247" s="16">
        <f>IF(DATOS!J2211=X$39,DATOS!C2211,"")</f>
        <v>0</v>
      </c>
    </row>
    <row r="2248" spans="26:28">
      <c r="Z2248">
        <f t="shared" si="39"/>
        <v>1</v>
      </c>
      <c r="AA2248">
        <f>IF(AB2248="",0,IFERROR(IF(VLOOKUP(AB2248,AB$38:AB2247,1,0)&gt;0,0,0),1))</f>
        <v>0</v>
      </c>
      <c r="AB2248" s="16">
        <f>IF(DATOS!J2212=X$39,DATOS!C2212,"")</f>
        <v>0</v>
      </c>
    </row>
    <row r="2249" spans="26:28">
      <c r="Z2249">
        <f t="shared" si="39"/>
        <v>1</v>
      </c>
      <c r="AA2249">
        <f>IF(AB2249="",0,IFERROR(IF(VLOOKUP(AB2249,AB$38:AB2248,1,0)&gt;0,0,0),1))</f>
        <v>0</v>
      </c>
      <c r="AB2249" s="16">
        <f>IF(DATOS!J2213=X$39,DATOS!C2213,"")</f>
        <v>0</v>
      </c>
    </row>
    <row r="2250" spans="26:28">
      <c r="Z2250">
        <f t="shared" si="39"/>
        <v>1</v>
      </c>
      <c r="AA2250">
        <f>IF(AB2250="",0,IFERROR(IF(VLOOKUP(AB2250,AB$38:AB2249,1,0)&gt;0,0,0),1))</f>
        <v>0</v>
      </c>
      <c r="AB2250" s="16">
        <f>IF(DATOS!J2214=X$39,DATOS!C2214,"")</f>
        <v>0</v>
      </c>
    </row>
    <row r="2251" spans="26:28">
      <c r="Z2251">
        <f t="shared" si="39"/>
        <v>1</v>
      </c>
      <c r="AA2251">
        <f>IF(AB2251="",0,IFERROR(IF(VLOOKUP(AB2251,AB$38:AB2250,1,0)&gt;0,0,0),1))</f>
        <v>0</v>
      </c>
      <c r="AB2251" s="16">
        <f>IF(DATOS!J2215=X$39,DATOS!C2215,"")</f>
        <v>0</v>
      </c>
    </row>
    <row r="2252" spans="26:28">
      <c r="Z2252">
        <f t="shared" si="39"/>
        <v>1</v>
      </c>
      <c r="AA2252">
        <f>IF(AB2252="",0,IFERROR(IF(VLOOKUP(AB2252,AB$38:AB2251,1,0)&gt;0,0,0),1))</f>
        <v>0</v>
      </c>
      <c r="AB2252" s="16">
        <f>IF(DATOS!J2216=X$39,DATOS!C2216,"")</f>
        <v>0</v>
      </c>
    </row>
    <row r="2253" spans="26:28">
      <c r="Z2253">
        <f t="shared" si="39"/>
        <v>1</v>
      </c>
      <c r="AA2253">
        <f>IF(AB2253="",0,IFERROR(IF(VLOOKUP(AB2253,AB$38:AB2252,1,0)&gt;0,0,0),1))</f>
        <v>0</v>
      </c>
      <c r="AB2253" s="16">
        <f>IF(DATOS!J2217=X$39,DATOS!C2217,"")</f>
        <v>0</v>
      </c>
    </row>
    <row r="2254" spans="26:28">
      <c r="Z2254">
        <f t="shared" si="39"/>
        <v>1</v>
      </c>
      <c r="AA2254">
        <f>IF(AB2254="",0,IFERROR(IF(VLOOKUP(AB2254,AB$38:AB2253,1,0)&gt;0,0,0),1))</f>
        <v>0</v>
      </c>
      <c r="AB2254" s="16">
        <f>IF(DATOS!J2218=X$39,DATOS!C2218,"")</f>
        <v>0</v>
      </c>
    </row>
    <row r="2255" spans="26:28">
      <c r="Z2255">
        <f t="shared" si="39"/>
        <v>1</v>
      </c>
      <c r="AA2255">
        <f>IF(AB2255="",0,IFERROR(IF(VLOOKUP(AB2255,AB$38:AB2254,1,0)&gt;0,0,0),1))</f>
        <v>0</v>
      </c>
      <c r="AB2255" s="16">
        <f>IF(DATOS!J2219=X$39,DATOS!C2219,"")</f>
        <v>0</v>
      </c>
    </row>
    <row r="2256" spans="26:28">
      <c r="Z2256">
        <f t="shared" si="39"/>
        <v>1</v>
      </c>
      <c r="AA2256">
        <f>IF(AB2256="",0,IFERROR(IF(VLOOKUP(AB2256,AB$38:AB2255,1,0)&gt;0,0,0),1))</f>
        <v>0</v>
      </c>
      <c r="AB2256" s="16">
        <f>IF(DATOS!J2220=X$39,DATOS!C2220,"")</f>
        <v>0</v>
      </c>
    </row>
    <row r="2257" spans="26:28">
      <c r="Z2257">
        <f t="shared" si="39"/>
        <v>1</v>
      </c>
      <c r="AA2257">
        <f>IF(AB2257="",0,IFERROR(IF(VLOOKUP(AB2257,AB$38:AB2256,1,0)&gt;0,0,0),1))</f>
        <v>0</v>
      </c>
      <c r="AB2257" s="16">
        <f>IF(DATOS!J2221=X$39,DATOS!C2221,"")</f>
        <v>0</v>
      </c>
    </row>
    <row r="2258" spans="26:28">
      <c r="Z2258">
        <f t="shared" si="39"/>
        <v>1</v>
      </c>
      <c r="AA2258">
        <f>IF(AB2258="",0,IFERROR(IF(VLOOKUP(AB2258,AB$38:AB2257,1,0)&gt;0,0,0),1))</f>
        <v>0</v>
      </c>
      <c r="AB2258" s="16">
        <f>IF(DATOS!J2222=X$39,DATOS!C2222,"")</f>
        <v>0</v>
      </c>
    </row>
    <row r="2259" spans="26:28">
      <c r="Z2259">
        <f t="shared" si="39"/>
        <v>1</v>
      </c>
      <c r="AA2259">
        <f>IF(AB2259="",0,IFERROR(IF(VLOOKUP(AB2259,AB$38:AB2258,1,0)&gt;0,0,0),1))</f>
        <v>0</v>
      </c>
      <c r="AB2259" s="16">
        <f>IF(DATOS!J2223=X$39,DATOS!C2223,"")</f>
        <v>0</v>
      </c>
    </row>
    <row r="2260" spans="26:28">
      <c r="Z2260">
        <f t="shared" si="39"/>
        <v>1</v>
      </c>
      <c r="AA2260">
        <f>IF(AB2260="",0,IFERROR(IF(VLOOKUP(AB2260,AB$38:AB2259,1,0)&gt;0,0,0),1))</f>
        <v>0</v>
      </c>
      <c r="AB2260" s="16">
        <f>IF(DATOS!J2224=X$39,DATOS!C2224,"")</f>
        <v>0</v>
      </c>
    </row>
    <row r="2261" spans="26:28">
      <c r="Z2261">
        <f t="shared" si="39"/>
        <v>1</v>
      </c>
      <c r="AA2261">
        <f>IF(AB2261="",0,IFERROR(IF(VLOOKUP(AB2261,AB$38:AB2260,1,0)&gt;0,0,0),1))</f>
        <v>0</v>
      </c>
      <c r="AB2261" s="16">
        <f>IF(DATOS!J2225=X$39,DATOS!C2225,"")</f>
        <v>0</v>
      </c>
    </row>
    <row r="2262" spans="26:28">
      <c r="Z2262">
        <f t="shared" si="39"/>
        <v>1</v>
      </c>
      <c r="AA2262">
        <f>IF(AB2262="",0,IFERROR(IF(VLOOKUP(AB2262,AB$38:AB2261,1,0)&gt;0,0,0),1))</f>
        <v>0</v>
      </c>
      <c r="AB2262" s="16">
        <f>IF(DATOS!J2226=X$39,DATOS!C2226,"")</f>
        <v>0</v>
      </c>
    </row>
    <row r="2263" spans="26:28">
      <c r="Z2263">
        <f t="shared" si="39"/>
        <v>1</v>
      </c>
      <c r="AA2263">
        <f>IF(AB2263="",0,IFERROR(IF(VLOOKUP(AB2263,AB$38:AB2262,1,0)&gt;0,0,0),1))</f>
        <v>0</v>
      </c>
      <c r="AB2263" s="16">
        <f>IF(DATOS!J2227=X$39,DATOS!C2227,"")</f>
        <v>0</v>
      </c>
    </row>
    <row r="2264" spans="26:28">
      <c r="Z2264">
        <f t="shared" si="39"/>
        <v>1</v>
      </c>
      <c r="AA2264">
        <f>IF(AB2264="",0,IFERROR(IF(VLOOKUP(AB2264,AB$38:AB2263,1,0)&gt;0,0,0),1))</f>
        <v>0</v>
      </c>
      <c r="AB2264" s="16">
        <f>IF(DATOS!J2228=X$39,DATOS!C2228,"")</f>
        <v>0</v>
      </c>
    </row>
    <row r="2265" spans="26:28">
      <c r="Z2265">
        <f t="shared" si="39"/>
        <v>1</v>
      </c>
      <c r="AA2265">
        <f>IF(AB2265="",0,IFERROR(IF(VLOOKUP(AB2265,AB$38:AB2264,1,0)&gt;0,0,0),1))</f>
        <v>0</v>
      </c>
      <c r="AB2265" s="16">
        <f>IF(DATOS!J2229=X$39,DATOS!C2229,"")</f>
        <v>0</v>
      </c>
    </row>
    <row r="2266" spans="26:28">
      <c r="Z2266">
        <f t="shared" si="39"/>
        <v>1</v>
      </c>
      <c r="AA2266">
        <f>IF(AB2266="",0,IFERROR(IF(VLOOKUP(AB2266,AB$38:AB2265,1,0)&gt;0,0,0),1))</f>
        <v>0</v>
      </c>
      <c r="AB2266" s="16">
        <f>IF(DATOS!J2230=X$39,DATOS!C2230,"")</f>
        <v>0</v>
      </c>
    </row>
    <row r="2267" spans="26:28">
      <c r="Z2267">
        <f t="shared" si="39"/>
        <v>1</v>
      </c>
      <c r="AA2267">
        <f>IF(AB2267="",0,IFERROR(IF(VLOOKUP(AB2267,AB$38:AB2266,1,0)&gt;0,0,0),1))</f>
        <v>0</v>
      </c>
      <c r="AB2267" s="16">
        <f>IF(DATOS!J2231=X$39,DATOS!C2231,"")</f>
        <v>0</v>
      </c>
    </row>
    <row r="2268" spans="26:28">
      <c r="Z2268">
        <f t="shared" si="39"/>
        <v>1</v>
      </c>
      <c r="AA2268">
        <f>IF(AB2268="",0,IFERROR(IF(VLOOKUP(AB2268,AB$38:AB2267,1,0)&gt;0,0,0),1))</f>
        <v>0</v>
      </c>
      <c r="AB2268" s="16">
        <f>IF(DATOS!J2232=X$39,DATOS!C2232,"")</f>
        <v>0</v>
      </c>
    </row>
    <row r="2269" spans="26:28">
      <c r="Z2269">
        <f t="shared" si="39"/>
        <v>1</v>
      </c>
      <c r="AA2269">
        <f>IF(AB2269="",0,IFERROR(IF(VLOOKUP(AB2269,AB$38:AB2268,1,0)&gt;0,0,0),1))</f>
        <v>0</v>
      </c>
      <c r="AB2269" s="16">
        <f>IF(DATOS!J2233=X$39,DATOS!C2233,"")</f>
        <v>0</v>
      </c>
    </row>
    <row r="2270" spans="26:28">
      <c r="Z2270">
        <f t="shared" si="39"/>
        <v>1</v>
      </c>
      <c r="AA2270">
        <f>IF(AB2270="",0,IFERROR(IF(VLOOKUP(AB2270,AB$38:AB2269,1,0)&gt;0,0,0),1))</f>
        <v>0</v>
      </c>
      <c r="AB2270" s="16">
        <f>IF(DATOS!J2234=X$39,DATOS!C2234,"")</f>
        <v>0</v>
      </c>
    </row>
    <row r="2271" spans="26:28">
      <c r="Z2271">
        <f t="shared" si="39"/>
        <v>1</v>
      </c>
      <c r="AA2271">
        <f>IF(AB2271="",0,IFERROR(IF(VLOOKUP(AB2271,AB$38:AB2270,1,0)&gt;0,0,0),1))</f>
        <v>0</v>
      </c>
      <c r="AB2271" s="16">
        <f>IF(DATOS!J2235=X$39,DATOS!C2235,"")</f>
        <v>0</v>
      </c>
    </row>
    <row r="2272" spans="26:28">
      <c r="Z2272">
        <f t="shared" si="39"/>
        <v>1</v>
      </c>
      <c r="AA2272">
        <f>IF(AB2272="",0,IFERROR(IF(VLOOKUP(AB2272,AB$38:AB2271,1,0)&gt;0,0,0),1))</f>
        <v>0</v>
      </c>
      <c r="AB2272" s="16">
        <f>IF(DATOS!J2236=X$39,DATOS!C2236,"")</f>
        <v>0</v>
      </c>
    </row>
    <row r="2273" spans="26:28">
      <c r="Z2273">
        <f t="shared" si="39"/>
        <v>1</v>
      </c>
      <c r="AA2273">
        <f>IF(AB2273="",0,IFERROR(IF(VLOOKUP(AB2273,AB$38:AB2272,1,0)&gt;0,0,0),1))</f>
        <v>0</v>
      </c>
      <c r="AB2273" s="16">
        <f>IF(DATOS!J2237=X$39,DATOS!C2237,"")</f>
        <v>0</v>
      </c>
    </row>
    <row r="2274" spans="26:28">
      <c r="Z2274">
        <f t="shared" si="39"/>
        <v>1</v>
      </c>
      <c r="AA2274">
        <f>IF(AB2274="",0,IFERROR(IF(VLOOKUP(AB2274,AB$38:AB2273,1,0)&gt;0,0,0),1))</f>
        <v>0</v>
      </c>
      <c r="AB2274" s="16">
        <f>IF(DATOS!J2238=X$39,DATOS!C2238,"")</f>
        <v>0</v>
      </c>
    </row>
    <row r="2275" spans="26:28">
      <c r="Z2275">
        <f t="shared" si="39"/>
        <v>1</v>
      </c>
      <c r="AA2275">
        <f>IF(AB2275="",0,IFERROR(IF(VLOOKUP(AB2275,AB$38:AB2274,1,0)&gt;0,0,0),1))</f>
        <v>0</v>
      </c>
      <c r="AB2275" s="16">
        <f>IF(DATOS!J2239=X$39,DATOS!C2239,"")</f>
        <v>0</v>
      </c>
    </row>
    <row r="2276" spans="26:28">
      <c r="Z2276">
        <f t="shared" si="39"/>
        <v>1</v>
      </c>
      <c r="AA2276">
        <f>IF(AB2276="",0,IFERROR(IF(VLOOKUP(AB2276,AB$38:AB2275,1,0)&gt;0,0,0),1))</f>
        <v>0</v>
      </c>
      <c r="AB2276" s="16">
        <f>IF(DATOS!J2240=X$39,DATOS!C2240,"")</f>
        <v>0</v>
      </c>
    </row>
    <row r="2277" spans="26:28">
      <c r="Z2277">
        <f t="shared" si="39"/>
        <v>1</v>
      </c>
      <c r="AA2277">
        <f>IF(AB2277="",0,IFERROR(IF(VLOOKUP(AB2277,AB$38:AB2276,1,0)&gt;0,0,0),1))</f>
        <v>0</v>
      </c>
      <c r="AB2277" s="16">
        <f>IF(DATOS!J2241=X$39,DATOS!C2241,"")</f>
        <v>0</v>
      </c>
    </row>
    <row r="2278" spans="26:28">
      <c r="Z2278">
        <f t="shared" ref="Z2278:Z2341" si="40">Z2277+AA2278</f>
        <v>1</v>
      </c>
      <c r="AA2278">
        <f>IF(AB2278="",0,IFERROR(IF(VLOOKUP(AB2278,AB$38:AB2277,1,0)&gt;0,0,0),1))</f>
        <v>0</v>
      </c>
      <c r="AB2278" s="16">
        <f>IF(DATOS!J2242=X$39,DATOS!C2242,"")</f>
        <v>0</v>
      </c>
    </row>
    <row r="2279" spans="26:28">
      <c r="Z2279">
        <f t="shared" si="40"/>
        <v>1</v>
      </c>
      <c r="AA2279">
        <f>IF(AB2279="",0,IFERROR(IF(VLOOKUP(AB2279,AB$38:AB2278,1,0)&gt;0,0,0),1))</f>
        <v>0</v>
      </c>
      <c r="AB2279" s="16">
        <f>IF(DATOS!J2243=X$39,DATOS!C2243,"")</f>
        <v>0</v>
      </c>
    </row>
    <row r="2280" spans="26:28">
      <c r="Z2280">
        <f t="shared" si="40"/>
        <v>1</v>
      </c>
      <c r="AA2280">
        <f>IF(AB2280="",0,IFERROR(IF(VLOOKUP(AB2280,AB$38:AB2279,1,0)&gt;0,0,0),1))</f>
        <v>0</v>
      </c>
      <c r="AB2280" s="16">
        <f>IF(DATOS!J2244=X$39,DATOS!C2244,"")</f>
        <v>0</v>
      </c>
    </row>
    <row r="2281" spans="26:28">
      <c r="Z2281">
        <f t="shared" si="40"/>
        <v>1</v>
      </c>
      <c r="AA2281">
        <f>IF(AB2281="",0,IFERROR(IF(VLOOKUP(AB2281,AB$38:AB2280,1,0)&gt;0,0,0),1))</f>
        <v>0</v>
      </c>
      <c r="AB2281" s="16">
        <f>IF(DATOS!J2245=X$39,DATOS!C2245,"")</f>
        <v>0</v>
      </c>
    </row>
    <row r="2282" spans="26:28">
      <c r="Z2282">
        <f t="shared" si="40"/>
        <v>1</v>
      </c>
      <c r="AA2282">
        <f>IF(AB2282="",0,IFERROR(IF(VLOOKUP(AB2282,AB$38:AB2281,1,0)&gt;0,0,0),1))</f>
        <v>0</v>
      </c>
      <c r="AB2282" s="16">
        <f>IF(DATOS!J2246=X$39,DATOS!C2246,"")</f>
        <v>0</v>
      </c>
    </row>
    <row r="2283" spans="26:28">
      <c r="Z2283">
        <f t="shared" si="40"/>
        <v>1</v>
      </c>
      <c r="AA2283">
        <f>IF(AB2283="",0,IFERROR(IF(VLOOKUP(AB2283,AB$38:AB2282,1,0)&gt;0,0,0),1))</f>
        <v>0</v>
      </c>
      <c r="AB2283" s="16">
        <f>IF(DATOS!J2247=X$39,DATOS!C2247,"")</f>
        <v>0</v>
      </c>
    </row>
    <row r="2284" spans="26:28">
      <c r="Z2284">
        <f t="shared" si="40"/>
        <v>1</v>
      </c>
      <c r="AA2284">
        <f>IF(AB2284="",0,IFERROR(IF(VLOOKUP(AB2284,AB$38:AB2283,1,0)&gt;0,0,0),1))</f>
        <v>0</v>
      </c>
      <c r="AB2284" s="16">
        <f>IF(DATOS!J2248=X$39,DATOS!C2248,"")</f>
        <v>0</v>
      </c>
    </row>
    <row r="2285" spans="26:28">
      <c r="Z2285">
        <f t="shared" si="40"/>
        <v>1</v>
      </c>
      <c r="AA2285">
        <f>IF(AB2285="",0,IFERROR(IF(VLOOKUP(AB2285,AB$38:AB2284,1,0)&gt;0,0,0),1))</f>
        <v>0</v>
      </c>
      <c r="AB2285" s="16">
        <f>IF(DATOS!J2249=X$39,DATOS!C2249,"")</f>
        <v>0</v>
      </c>
    </row>
    <row r="2286" spans="26:28">
      <c r="Z2286">
        <f t="shared" si="40"/>
        <v>1</v>
      </c>
      <c r="AA2286">
        <f>IF(AB2286="",0,IFERROR(IF(VLOOKUP(AB2286,AB$38:AB2285,1,0)&gt;0,0,0),1))</f>
        <v>0</v>
      </c>
      <c r="AB2286" s="16">
        <f>IF(DATOS!J2250=X$39,DATOS!C2250,"")</f>
        <v>0</v>
      </c>
    </row>
    <row r="2287" spans="26:28">
      <c r="Z2287">
        <f t="shared" si="40"/>
        <v>1</v>
      </c>
      <c r="AA2287">
        <f>IF(AB2287="",0,IFERROR(IF(VLOOKUP(AB2287,AB$38:AB2286,1,0)&gt;0,0,0),1))</f>
        <v>0</v>
      </c>
      <c r="AB2287" s="16">
        <f>IF(DATOS!J2251=X$39,DATOS!C2251,"")</f>
        <v>0</v>
      </c>
    </row>
    <row r="2288" spans="26:28">
      <c r="Z2288">
        <f t="shared" si="40"/>
        <v>1</v>
      </c>
      <c r="AA2288">
        <f>IF(AB2288="",0,IFERROR(IF(VLOOKUP(AB2288,AB$38:AB2287,1,0)&gt;0,0,0),1))</f>
        <v>0</v>
      </c>
      <c r="AB2288" s="16">
        <f>IF(DATOS!J2252=X$39,DATOS!C2252,"")</f>
        <v>0</v>
      </c>
    </row>
    <row r="2289" spans="26:28">
      <c r="Z2289">
        <f t="shared" si="40"/>
        <v>1</v>
      </c>
      <c r="AA2289">
        <f>IF(AB2289="",0,IFERROR(IF(VLOOKUP(AB2289,AB$38:AB2288,1,0)&gt;0,0,0),1))</f>
        <v>0</v>
      </c>
      <c r="AB2289" s="16">
        <f>IF(DATOS!J2253=X$39,DATOS!C2253,"")</f>
        <v>0</v>
      </c>
    </row>
    <row r="2290" spans="26:28">
      <c r="Z2290">
        <f t="shared" si="40"/>
        <v>1</v>
      </c>
      <c r="AA2290">
        <f>IF(AB2290="",0,IFERROR(IF(VLOOKUP(AB2290,AB$38:AB2289,1,0)&gt;0,0,0),1))</f>
        <v>0</v>
      </c>
      <c r="AB2290" s="16">
        <f>IF(DATOS!J2254=X$39,DATOS!C2254,"")</f>
        <v>0</v>
      </c>
    </row>
    <row r="2291" spans="26:28">
      <c r="Z2291">
        <f t="shared" si="40"/>
        <v>1</v>
      </c>
      <c r="AA2291">
        <f>IF(AB2291="",0,IFERROR(IF(VLOOKUP(AB2291,AB$38:AB2290,1,0)&gt;0,0,0),1))</f>
        <v>0</v>
      </c>
      <c r="AB2291" s="16">
        <f>IF(DATOS!J2255=X$39,DATOS!C2255,"")</f>
        <v>0</v>
      </c>
    </row>
    <row r="2292" spans="26:28">
      <c r="Z2292">
        <f t="shared" si="40"/>
        <v>1</v>
      </c>
      <c r="AA2292">
        <f>IF(AB2292="",0,IFERROR(IF(VLOOKUP(AB2292,AB$38:AB2291,1,0)&gt;0,0,0),1))</f>
        <v>0</v>
      </c>
      <c r="AB2292" s="16">
        <f>IF(DATOS!J2256=X$39,DATOS!C2256,"")</f>
        <v>0</v>
      </c>
    </row>
    <row r="2293" spans="26:28">
      <c r="Z2293">
        <f t="shared" si="40"/>
        <v>1</v>
      </c>
      <c r="AA2293">
        <f>IF(AB2293="",0,IFERROR(IF(VLOOKUP(AB2293,AB$38:AB2292,1,0)&gt;0,0,0),1))</f>
        <v>0</v>
      </c>
      <c r="AB2293" s="16">
        <f>IF(DATOS!J2257=X$39,DATOS!C2257,"")</f>
        <v>0</v>
      </c>
    </row>
    <row r="2294" spans="26:28">
      <c r="Z2294">
        <f t="shared" si="40"/>
        <v>1</v>
      </c>
      <c r="AA2294">
        <f>IF(AB2294="",0,IFERROR(IF(VLOOKUP(AB2294,AB$38:AB2293,1,0)&gt;0,0,0),1))</f>
        <v>0</v>
      </c>
      <c r="AB2294" s="16">
        <f>IF(DATOS!J2258=X$39,DATOS!C2258,"")</f>
        <v>0</v>
      </c>
    </row>
    <row r="2295" spans="26:28">
      <c r="Z2295">
        <f t="shared" si="40"/>
        <v>1</v>
      </c>
      <c r="AA2295">
        <f>IF(AB2295="",0,IFERROR(IF(VLOOKUP(AB2295,AB$38:AB2294,1,0)&gt;0,0,0),1))</f>
        <v>0</v>
      </c>
      <c r="AB2295" s="16">
        <f>IF(DATOS!J2259=X$39,DATOS!C2259,"")</f>
        <v>0</v>
      </c>
    </row>
    <row r="2296" spans="26:28">
      <c r="Z2296">
        <f t="shared" si="40"/>
        <v>1</v>
      </c>
      <c r="AA2296">
        <f>IF(AB2296="",0,IFERROR(IF(VLOOKUP(AB2296,AB$38:AB2295,1,0)&gt;0,0,0),1))</f>
        <v>0</v>
      </c>
      <c r="AB2296" s="16">
        <f>IF(DATOS!J2260=X$39,DATOS!C2260,"")</f>
        <v>0</v>
      </c>
    </row>
    <row r="2297" spans="26:28">
      <c r="Z2297">
        <f t="shared" si="40"/>
        <v>1</v>
      </c>
      <c r="AA2297">
        <f>IF(AB2297="",0,IFERROR(IF(VLOOKUP(AB2297,AB$38:AB2296,1,0)&gt;0,0,0),1))</f>
        <v>0</v>
      </c>
      <c r="AB2297" s="16">
        <f>IF(DATOS!J2261=X$39,DATOS!C2261,"")</f>
        <v>0</v>
      </c>
    </row>
    <row r="2298" spans="26:28">
      <c r="Z2298">
        <f t="shared" si="40"/>
        <v>1</v>
      </c>
      <c r="AA2298">
        <f>IF(AB2298="",0,IFERROR(IF(VLOOKUP(AB2298,AB$38:AB2297,1,0)&gt;0,0,0),1))</f>
        <v>0</v>
      </c>
      <c r="AB2298" s="16">
        <f>IF(DATOS!J2262=X$39,DATOS!C2262,"")</f>
        <v>0</v>
      </c>
    </row>
    <row r="2299" spans="26:28">
      <c r="Z2299">
        <f t="shared" si="40"/>
        <v>1</v>
      </c>
      <c r="AA2299">
        <f>IF(AB2299="",0,IFERROR(IF(VLOOKUP(AB2299,AB$38:AB2298,1,0)&gt;0,0,0),1))</f>
        <v>0</v>
      </c>
      <c r="AB2299" s="16">
        <f>IF(DATOS!J2263=X$39,DATOS!C2263,"")</f>
        <v>0</v>
      </c>
    </row>
    <row r="2300" spans="26:28">
      <c r="Z2300">
        <f t="shared" si="40"/>
        <v>1</v>
      </c>
      <c r="AA2300">
        <f>IF(AB2300="",0,IFERROR(IF(VLOOKUP(AB2300,AB$38:AB2299,1,0)&gt;0,0,0),1))</f>
        <v>0</v>
      </c>
      <c r="AB2300" s="16">
        <f>IF(DATOS!J2264=X$39,DATOS!C2264,"")</f>
        <v>0</v>
      </c>
    </row>
    <row r="2301" spans="26:28">
      <c r="Z2301">
        <f t="shared" si="40"/>
        <v>1</v>
      </c>
      <c r="AA2301">
        <f>IF(AB2301="",0,IFERROR(IF(VLOOKUP(AB2301,AB$38:AB2300,1,0)&gt;0,0,0),1))</f>
        <v>0</v>
      </c>
      <c r="AB2301" s="16">
        <f>IF(DATOS!J2265=X$39,DATOS!C2265,"")</f>
        <v>0</v>
      </c>
    </row>
    <row r="2302" spans="26:28">
      <c r="Z2302">
        <f t="shared" si="40"/>
        <v>1</v>
      </c>
      <c r="AA2302">
        <f>IF(AB2302="",0,IFERROR(IF(VLOOKUP(AB2302,AB$38:AB2301,1,0)&gt;0,0,0),1))</f>
        <v>0</v>
      </c>
      <c r="AB2302" s="16">
        <f>IF(DATOS!J2266=X$39,DATOS!C2266,"")</f>
        <v>0</v>
      </c>
    </row>
    <row r="2303" spans="26:28">
      <c r="Z2303">
        <f t="shared" si="40"/>
        <v>1</v>
      </c>
      <c r="AA2303">
        <f>IF(AB2303="",0,IFERROR(IF(VLOOKUP(AB2303,AB$38:AB2302,1,0)&gt;0,0,0),1))</f>
        <v>0</v>
      </c>
      <c r="AB2303" s="16">
        <f>IF(DATOS!J2267=X$39,DATOS!C2267,"")</f>
        <v>0</v>
      </c>
    </row>
    <row r="2304" spans="26:28">
      <c r="Z2304">
        <f t="shared" si="40"/>
        <v>1</v>
      </c>
      <c r="AA2304">
        <f>IF(AB2304="",0,IFERROR(IF(VLOOKUP(AB2304,AB$38:AB2303,1,0)&gt;0,0,0),1))</f>
        <v>0</v>
      </c>
      <c r="AB2304" s="16">
        <f>IF(DATOS!J2268=X$39,DATOS!C2268,"")</f>
        <v>0</v>
      </c>
    </row>
    <row r="2305" spans="26:28">
      <c r="Z2305">
        <f t="shared" si="40"/>
        <v>1</v>
      </c>
      <c r="AA2305">
        <f>IF(AB2305="",0,IFERROR(IF(VLOOKUP(AB2305,AB$38:AB2304,1,0)&gt;0,0,0),1))</f>
        <v>0</v>
      </c>
      <c r="AB2305" s="16">
        <f>IF(DATOS!J2269=X$39,DATOS!C2269,"")</f>
        <v>0</v>
      </c>
    </row>
    <row r="2306" spans="26:28">
      <c r="Z2306">
        <f t="shared" si="40"/>
        <v>1</v>
      </c>
      <c r="AA2306">
        <f>IF(AB2306="",0,IFERROR(IF(VLOOKUP(AB2306,AB$38:AB2305,1,0)&gt;0,0,0),1))</f>
        <v>0</v>
      </c>
      <c r="AB2306" s="16">
        <f>IF(DATOS!J2270=X$39,DATOS!C2270,"")</f>
        <v>0</v>
      </c>
    </row>
    <row r="2307" spans="26:28">
      <c r="Z2307">
        <f t="shared" si="40"/>
        <v>1</v>
      </c>
      <c r="AA2307">
        <f>IF(AB2307="",0,IFERROR(IF(VLOOKUP(AB2307,AB$38:AB2306,1,0)&gt;0,0,0),1))</f>
        <v>0</v>
      </c>
      <c r="AB2307" s="16">
        <f>IF(DATOS!J2271=X$39,DATOS!C2271,"")</f>
        <v>0</v>
      </c>
    </row>
    <row r="2308" spans="26:28">
      <c r="Z2308">
        <f t="shared" si="40"/>
        <v>1</v>
      </c>
      <c r="AA2308">
        <f>IF(AB2308="",0,IFERROR(IF(VLOOKUP(AB2308,AB$38:AB2307,1,0)&gt;0,0,0),1))</f>
        <v>0</v>
      </c>
      <c r="AB2308" s="16">
        <f>IF(DATOS!J2272=X$39,DATOS!C2272,"")</f>
        <v>0</v>
      </c>
    </row>
    <row r="2309" spans="26:28">
      <c r="Z2309">
        <f t="shared" si="40"/>
        <v>1</v>
      </c>
      <c r="AA2309">
        <f>IF(AB2309="",0,IFERROR(IF(VLOOKUP(AB2309,AB$38:AB2308,1,0)&gt;0,0,0),1))</f>
        <v>0</v>
      </c>
      <c r="AB2309" s="16">
        <f>IF(DATOS!J2273=X$39,DATOS!C2273,"")</f>
        <v>0</v>
      </c>
    </row>
    <row r="2310" spans="26:28">
      <c r="Z2310">
        <f t="shared" si="40"/>
        <v>1</v>
      </c>
      <c r="AA2310">
        <f>IF(AB2310="",0,IFERROR(IF(VLOOKUP(AB2310,AB$38:AB2309,1,0)&gt;0,0,0),1))</f>
        <v>0</v>
      </c>
      <c r="AB2310" s="16">
        <f>IF(DATOS!J2274=X$39,DATOS!C2274,"")</f>
        <v>0</v>
      </c>
    </row>
    <row r="2311" spans="26:28">
      <c r="Z2311">
        <f t="shared" si="40"/>
        <v>1</v>
      </c>
      <c r="AA2311">
        <f>IF(AB2311="",0,IFERROR(IF(VLOOKUP(AB2311,AB$38:AB2310,1,0)&gt;0,0,0),1))</f>
        <v>0</v>
      </c>
      <c r="AB2311" s="16">
        <f>IF(DATOS!J2275=X$39,DATOS!C2275,"")</f>
        <v>0</v>
      </c>
    </row>
    <row r="2312" spans="26:28">
      <c r="Z2312">
        <f t="shared" si="40"/>
        <v>1</v>
      </c>
      <c r="AA2312">
        <f>IF(AB2312="",0,IFERROR(IF(VLOOKUP(AB2312,AB$38:AB2311,1,0)&gt;0,0,0),1))</f>
        <v>0</v>
      </c>
      <c r="AB2312" s="16">
        <f>IF(DATOS!J2276=X$39,DATOS!C2276,"")</f>
        <v>0</v>
      </c>
    </row>
    <row r="2313" spans="26:28">
      <c r="Z2313">
        <f t="shared" si="40"/>
        <v>1</v>
      </c>
      <c r="AA2313">
        <f>IF(AB2313="",0,IFERROR(IF(VLOOKUP(AB2313,AB$38:AB2312,1,0)&gt;0,0,0),1))</f>
        <v>0</v>
      </c>
      <c r="AB2313" s="16">
        <f>IF(DATOS!J2277=X$39,DATOS!C2277,"")</f>
        <v>0</v>
      </c>
    </row>
    <row r="2314" spans="26:28">
      <c r="Z2314">
        <f t="shared" si="40"/>
        <v>1</v>
      </c>
      <c r="AA2314">
        <f>IF(AB2314="",0,IFERROR(IF(VLOOKUP(AB2314,AB$38:AB2313,1,0)&gt;0,0,0),1))</f>
        <v>0</v>
      </c>
      <c r="AB2314" s="16">
        <f>IF(DATOS!J2278=X$39,DATOS!C2278,"")</f>
        <v>0</v>
      </c>
    </row>
    <row r="2315" spans="26:28">
      <c r="Z2315">
        <f t="shared" si="40"/>
        <v>1</v>
      </c>
      <c r="AA2315">
        <f>IF(AB2315="",0,IFERROR(IF(VLOOKUP(AB2315,AB$38:AB2314,1,0)&gt;0,0,0),1))</f>
        <v>0</v>
      </c>
      <c r="AB2315" s="16">
        <f>IF(DATOS!J2279=X$39,DATOS!C2279,"")</f>
        <v>0</v>
      </c>
    </row>
    <row r="2316" spans="26:28">
      <c r="Z2316">
        <f t="shared" si="40"/>
        <v>1</v>
      </c>
      <c r="AA2316">
        <f>IF(AB2316="",0,IFERROR(IF(VLOOKUP(AB2316,AB$38:AB2315,1,0)&gt;0,0,0),1))</f>
        <v>0</v>
      </c>
      <c r="AB2316" s="16">
        <f>IF(DATOS!J2280=X$39,DATOS!C2280,"")</f>
        <v>0</v>
      </c>
    </row>
    <row r="2317" spans="26:28">
      <c r="Z2317">
        <f t="shared" si="40"/>
        <v>1</v>
      </c>
      <c r="AA2317">
        <f>IF(AB2317="",0,IFERROR(IF(VLOOKUP(AB2317,AB$38:AB2316,1,0)&gt;0,0,0),1))</f>
        <v>0</v>
      </c>
      <c r="AB2317" s="16">
        <f>IF(DATOS!J2281=X$39,DATOS!C2281,"")</f>
        <v>0</v>
      </c>
    </row>
    <row r="2318" spans="26:28">
      <c r="Z2318">
        <f t="shared" si="40"/>
        <v>1</v>
      </c>
      <c r="AA2318">
        <f>IF(AB2318="",0,IFERROR(IF(VLOOKUP(AB2318,AB$38:AB2317,1,0)&gt;0,0,0),1))</f>
        <v>0</v>
      </c>
      <c r="AB2318" s="16">
        <f>IF(DATOS!J2282=X$39,DATOS!C2282,"")</f>
        <v>0</v>
      </c>
    </row>
    <row r="2319" spans="26:28">
      <c r="Z2319">
        <f t="shared" si="40"/>
        <v>1</v>
      </c>
      <c r="AA2319">
        <f>IF(AB2319="",0,IFERROR(IF(VLOOKUP(AB2319,AB$38:AB2318,1,0)&gt;0,0,0),1))</f>
        <v>0</v>
      </c>
      <c r="AB2319" s="16">
        <f>IF(DATOS!J2283=X$39,DATOS!C2283,"")</f>
        <v>0</v>
      </c>
    </row>
    <row r="2320" spans="26:28">
      <c r="Z2320">
        <f t="shared" si="40"/>
        <v>1</v>
      </c>
      <c r="AA2320">
        <f>IF(AB2320="",0,IFERROR(IF(VLOOKUP(AB2320,AB$38:AB2319,1,0)&gt;0,0,0),1))</f>
        <v>0</v>
      </c>
      <c r="AB2320" s="16">
        <f>IF(DATOS!J2284=X$39,DATOS!C2284,"")</f>
        <v>0</v>
      </c>
    </row>
    <row r="2321" spans="26:28">
      <c r="Z2321">
        <f t="shared" si="40"/>
        <v>1</v>
      </c>
      <c r="AA2321">
        <f>IF(AB2321="",0,IFERROR(IF(VLOOKUP(AB2321,AB$38:AB2320,1,0)&gt;0,0,0),1))</f>
        <v>0</v>
      </c>
      <c r="AB2321" s="16">
        <f>IF(DATOS!J2285=X$39,DATOS!C2285,"")</f>
        <v>0</v>
      </c>
    </row>
    <row r="2322" spans="26:28">
      <c r="Z2322">
        <f t="shared" si="40"/>
        <v>1</v>
      </c>
      <c r="AA2322">
        <f>IF(AB2322="",0,IFERROR(IF(VLOOKUP(AB2322,AB$38:AB2321,1,0)&gt;0,0,0),1))</f>
        <v>0</v>
      </c>
      <c r="AB2322" s="16">
        <f>IF(DATOS!J2286=X$39,DATOS!C2286,"")</f>
        <v>0</v>
      </c>
    </row>
    <row r="2323" spans="26:28">
      <c r="Z2323">
        <f t="shared" si="40"/>
        <v>1</v>
      </c>
      <c r="AA2323">
        <f>IF(AB2323="",0,IFERROR(IF(VLOOKUP(AB2323,AB$38:AB2322,1,0)&gt;0,0,0),1))</f>
        <v>0</v>
      </c>
      <c r="AB2323" s="16">
        <f>IF(DATOS!J2287=X$39,DATOS!C2287,"")</f>
        <v>0</v>
      </c>
    </row>
    <row r="2324" spans="26:28">
      <c r="Z2324">
        <f t="shared" si="40"/>
        <v>1</v>
      </c>
      <c r="AA2324">
        <f>IF(AB2324="",0,IFERROR(IF(VLOOKUP(AB2324,AB$38:AB2323,1,0)&gt;0,0,0),1))</f>
        <v>0</v>
      </c>
      <c r="AB2324" s="16">
        <f>IF(DATOS!J2288=X$39,DATOS!C2288,"")</f>
        <v>0</v>
      </c>
    </row>
    <row r="2325" spans="26:28">
      <c r="Z2325">
        <f t="shared" si="40"/>
        <v>1</v>
      </c>
      <c r="AA2325">
        <f>IF(AB2325="",0,IFERROR(IF(VLOOKUP(AB2325,AB$38:AB2324,1,0)&gt;0,0,0),1))</f>
        <v>0</v>
      </c>
      <c r="AB2325" s="16">
        <f>IF(DATOS!J2289=X$39,DATOS!C2289,"")</f>
        <v>0</v>
      </c>
    </row>
    <row r="2326" spans="26:28">
      <c r="Z2326">
        <f t="shared" si="40"/>
        <v>1</v>
      </c>
      <c r="AA2326">
        <f>IF(AB2326="",0,IFERROR(IF(VLOOKUP(AB2326,AB$38:AB2325,1,0)&gt;0,0,0),1))</f>
        <v>0</v>
      </c>
      <c r="AB2326" s="16">
        <f>IF(DATOS!J2290=X$39,DATOS!C2290,"")</f>
        <v>0</v>
      </c>
    </row>
    <row r="2327" spans="26:28">
      <c r="Z2327">
        <f t="shared" si="40"/>
        <v>1</v>
      </c>
      <c r="AA2327">
        <f>IF(AB2327="",0,IFERROR(IF(VLOOKUP(AB2327,AB$38:AB2326,1,0)&gt;0,0,0),1))</f>
        <v>0</v>
      </c>
      <c r="AB2327" s="16">
        <f>IF(DATOS!J2291=X$39,DATOS!C2291,"")</f>
        <v>0</v>
      </c>
    </row>
    <row r="2328" spans="26:28">
      <c r="Z2328">
        <f t="shared" si="40"/>
        <v>1</v>
      </c>
      <c r="AA2328">
        <f>IF(AB2328="",0,IFERROR(IF(VLOOKUP(AB2328,AB$38:AB2327,1,0)&gt;0,0,0),1))</f>
        <v>0</v>
      </c>
      <c r="AB2328" s="16">
        <f>IF(DATOS!J2292=X$39,DATOS!C2292,"")</f>
        <v>0</v>
      </c>
    </row>
    <row r="2329" spans="26:28">
      <c r="Z2329">
        <f t="shared" si="40"/>
        <v>1</v>
      </c>
      <c r="AA2329">
        <f>IF(AB2329="",0,IFERROR(IF(VLOOKUP(AB2329,AB$38:AB2328,1,0)&gt;0,0,0),1))</f>
        <v>0</v>
      </c>
      <c r="AB2329" s="16">
        <f>IF(DATOS!J2293=X$39,DATOS!C2293,"")</f>
        <v>0</v>
      </c>
    </row>
    <row r="2330" spans="26:28">
      <c r="Z2330">
        <f t="shared" si="40"/>
        <v>1</v>
      </c>
      <c r="AA2330">
        <f>IF(AB2330="",0,IFERROR(IF(VLOOKUP(AB2330,AB$38:AB2329,1,0)&gt;0,0,0),1))</f>
        <v>0</v>
      </c>
      <c r="AB2330" s="16">
        <f>IF(DATOS!J2294=X$39,DATOS!C2294,"")</f>
        <v>0</v>
      </c>
    </row>
    <row r="2331" spans="26:28">
      <c r="Z2331">
        <f t="shared" si="40"/>
        <v>1</v>
      </c>
      <c r="AA2331">
        <f>IF(AB2331="",0,IFERROR(IF(VLOOKUP(AB2331,AB$38:AB2330,1,0)&gt;0,0,0),1))</f>
        <v>0</v>
      </c>
      <c r="AB2331" s="16">
        <f>IF(DATOS!J2295=X$39,DATOS!C2295,"")</f>
        <v>0</v>
      </c>
    </row>
    <row r="2332" spans="26:28">
      <c r="Z2332">
        <f t="shared" si="40"/>
        <v>1</v>
      </c>
      <c r="AA2332">
        <f>IF(AB2332="",0,IFERROR(IF(VLOOKUP(AB2332,AB$38:AB2331,1,0)&gt;0,0,0),1))</f>
        <v>0</v>
      </c>
      <c r="AB2332" s="16">
        <f>IF(DATOS!J2296=X$39,DATOS!C2296,"")</f>
        <v>0</v>
      </c>
    </row>
    <row r="2333" spans="26:28">
      <c r="Z2333">
        <f t="shared" si="40"/>
        <v>1</v>
      </c>
      <c r="AA2333">
        <f>IF(AB2333="",0,IFERROR(IF(VLOOKUP(AB2333,AB$38:AB2332,1,0)&gt;0,0,0),1))</f>
        <v>0</v>
      </c>
      <c r="AB2333" s="16">
        <f>IF(DATOS!J2297=X$39,DATOS!C2297,"")</f>
        <v>0</v>
      </c>
    </row>
    <row r="2334" spans="26:28">
      <c r="Z2334">
        <f t="shared" si="40"/>
        <v>1</v>
      </c>
      <c r="AA2334">
        <f>IF(AB2334="",0,IFERROR(IF(VLOOKUP(AB2334,AB$38:AB2333,1,0)&gt;0,0,0),1))</f>
        <v>0</v>
      </c>
      <c r="AB2334" s="16">
        <f>IF(DATOS!J2298=X$39,DATOS!C2298,"")</f>
        <v>0</v>
      </c>
    </row>
    <row r="2335" spans="26:28">
      <c r="Z2335">
        <f t="shared" si="40"/>
        <v>1</v>
      </c>
      <c r="AA2335">
        <f>IF(AB2335="",0,IFERROR(IF(VLOOKUP(AB2335,AB$38:AB2334,1,0)&gt;0,0,0),1))</f>
        <v>0</v>
      </c>
      <c r="AB2335" s="16">
        <f>IF(DATOS!J2299=X$39,DATOS!C2299,"")</f>
        <v>0</v>
      </c>
    </row>
    <row r="2336" spans="26:28">
      <c r="Z2336">
        <f t="shared" si="40"/>
        <v>1</v>
      </c>
      <c r="AA2336">
        <f>IF(AB2336="",0,IFERROR(IF(VLOOKUP(AB2336,AB$38:AB2335,1,0)&gt;0,0,0),1))</f>
        <v>0</v>
      </c>
      <c r="AB2336" s="16">
        <f>IF(DATOS!J2300=X$39,DATOS!C2300,"")</f>
        <v>0</v>
      </c>
    </row>
    <row r="2337" spans="26:28">
      <c r="Z2337">
        <f t="shared" si="40"/>
        <v>1</v>
      </c>
      <c r="AA2337">
        <f>IF(AB2337="",0,IFERROR(IF(VLOOKUP(AB2337,AB$38:AB2336,1,0)&gt;0,0,0),1))</f>
        <v>0</v>
      </c>
      <c r="AB2337" s="16">
        <f>IF(DATOS!J2301=X$39,DATOS!C2301,"")</f>
        <v>0</v>
      </c>
    </row>
    <row r="2338" spans="26:28">
      <c r="Z2338">
        <f t="shared" si="40"/>
        <v>1</v>
      </c>
      <c r="AA2338">
        <f>IF(AB2338="",0,IFERROR(IF(VLOOKUP(AB2338,AB$38:AB2337,1,0)&gt;0,0,0),1))</f>
        <v>0</v>
      </c>
      <c r="AB2338" s="16">
        <f>IF(DATOS!J2302=X$39,DATOS!C2302,"")</f>
        <v>0</v>
      </c>
    </row>
    <row r="2339" spans="26:28">
      <c r="Z2339">
        <f t="shared" si="40"/>
        <v>1</v>
      </c>
      <c r="AA2339">
        <f>IF(AB2339="",0,IFERROR(IF(VLOOKUP(AB2339,AB$38:AB2338,1,0)&gt;0,0,0),1))</f>
        <v>0</v>
      </c>
      <c r="AB2339" s="16">
        <f>IF(DATOS!J2303=X$39,DATOS!C2303,"")</f>
        <v>0</v>
      </c>
    </row>
    <row r="2340" spans="26:28">
      <c r="Z2340">
        <f t="shared" si="40"/>
        <v>1</v>
      </c>
      <c r="AA2340">
        <f>IF(AB2340="",0,IFERROR(IF(VLOOKUP(AB2340,AB$38:AB2339,1,0)&gt;0,0,0),1))</f>
        <v>0</v>
      </c>
      <c r="AB2340" s="16">
        <f>IF(DATOS!J2304=X$39,DATOS!C2304,"")</f>
        <v>0</v>
      </c>
    </row>
    <row r="2341" spans="26:28">
      <c r="Z2341">
        <f t="shared" si="40"/>
        <v>1</v>
      </c>
      <c r="AA2341">
        <f>IF(AB2341="",0,IFERROR(IF(VLOOKUP(AB2341,AB$38:AB2340,1,0)&gt;0,0,0),1))</f>
        <v>0</v>
      </c>
      <c r="AB2341" s="16">
        <f>IF(DATOS!J2305=X$39,DATOS!C2305,"")</f>
        <v>0</v>
      </c>
    </row>
    <row r="2342" spans="26:28">
      <c r="Z2342">
        <f t="shared" ref="Z2342:Z2405" si="41">Z2341+AA2342</f>
        <v>1</v>
      </c>
      <c r="AA2342">
        <f>IF(AB2342="",0,IFERROR(IF(VLOOKUP(AB2342,AB$38:AB2341,1,0)&gt;0,0,0),1))</f>
        <v>0</v>
      </c>
      <c r="AB2342" s="16">
        <f>IF(DATOS!J2306=X$39,DATOS!C2306,"")</f>
        <v>0</v>
      </c>
    </row>
    <row r="2343" spans="26:28">
      <c r="Z2343">
        <f t="shared" si="41"/>
        <v>1</v>
      </c>
      <c r="AA2343">
        <f>IF(AB2343="",0,IFERROR(IF(VLOOKUP(AB2343,AB$38:AB2342,1,0)&gt;0,0,0),1))</f>
        <v>0</v>
      </c>
      <c r="AB2343" s="16">
        <f>IF(DATOS!J2307=X$39,DATOS!C2307,"")</f>
        <v>0</v>
      </c>
    </row>
    <row r="2344" spans="26:28">
      <c r="Z2344">
        <f t="shared" si="41"/>
        <v>1</v>
      </c>
      <c r="AA2344">
        <f>IF(AB2344="",0,IFERROR(IF(VLOOKUP(AB2344,AB$38:AB2343,1,0)&gt;0,0,0),1))</f>
        <v>0</v>
      </c>
      <c r="AB2344" s="16">
        <f>IF(DATOS!J2308=X$39,DATOS!C2308,"")</f>
        <v>0</v>
      </c>
    </row>
    <row r="2345" spans="26:28">
      <c r="Z2345">
        <f t="shared" si="41"/>
        <v>1</v>
      </c>
      <c r="AA2345">
        <f>IF(AB2345="",0,IFERROR(IF(VLOOKUP(AB2345,AB$38:AB2344,1,0)&gt;0,0,0),1))</f>
        <v>0</v>
      </c>
      <c r="AB2345" s="16">
        <f>IF(DATOS!J2309=X$39,DATOS!C2309,"")</f>
        <v>0</v>
      </c>
    </row>
    <row r="2346" spans="26:28">
      <c r="Z2346">
        <f t="shared" si="41"/>
        <v>1</v>
      </c>
      <c r="AA2346">
        <f>IF(AB2346="",0,IFERROR(IF(VLOOKUP(AB2346,AB$38:AB2345,1,0)&gt;0,0,0),1))</f>
        <v>0</v>
      </c>
      <c r="AB2346" s="16">
        <f>IF(DATOS!J2310=X$39,DATOS!C2310,"")</f>
        <v>0</v>
      </c>
    </row>
    <row r="2347" spans="26:28">
      <c r="Z2347">
        <f t="shared" si="41"/>
        <v>1</v>
      </c>
      <c r="AA2347">
        <f>IF(AB2347="",0,IFERROR(IF(VLOOKUP(AB2347,AB$38:AB2346,1,0)&gt;0,0,0),1))</f>
        <v>0</v>
      </c>
      <c r="AB2347" s="16">
        <f>IF(DATOS!J2311=X$39,DATOS!C2311,"")</f>
        <v>0</v>
      </c>
    </row>
    <row r="2348" spans="26:28">
      <c r="Z2348">
        <f t="shared" si="41"/>
        <v>1</v>
      </c>
      <c r="AA2348">
        <f>IF(AB2348="",0,IFERROR(IF(VLOOKUP(AB2348,AB$38:AB2347,1,0)&gt;0,0,0),1))</f>
        <v>0</v>
      </c>
      <c r="AB2348" s="16">
        <f>IF(DATOS!J2312=X$39,DATOS!C2312,"")</f>
        <v>0</v>
      </c>
    </row>
    <row r="2349" spans="26:28">
      <c r="Z2349">
        <f t="shared" si="41"/>
        <v>1</v>
      </c>
      <c r="AA2349">
        <f>IF(AB2349="",0,IFERROR(IF(VLOOKUP(AB2349,AB$38:AB2348,1,0)&gt;0,0,0),1))</f>
        <v>0</v>
      </c>
      <c r="AB2349" s="16">
        <f>IF(DATOS!J2313=X$39,DATOS!C2313,"")</f>
        <v>0</v>
      </c>
    </row>
    <row r="2350" spans="26:28">
      <c r="Z2350">
        <f t="shared" si="41"/>
        <v>1</v>
      </c>
      <c r="AA2350">
        <f>IF(AB2350="",0,IFERROR(IF(VLOOKUP(AB2350,AB$38:AB2349,1,0)&gt;0,0,0),1))</f>
        <v>0</v>
      </c>
      <c r="AB2350" s="16">
        <f>IF(DATOS!J2314=X$39,DATOS!C2314,"")</f>
        <v>0</v>
      </c>
    </row>
    <row r="2351" spans="26:28">
      <c r="Z2351">
        <f t="shared" si="41"/>
        <v>1</v>
      </c>
      <c r="AA2351">
        <f>IF(AB2351="",0,IFERROR(IF(VLOOKUP(AB2351,AB$38:AB2350,1,0)&gt;0,0,0),1))</f>
        <v>0</v>
      </c>
      <c r="AB2351" s="16">
        <f>IF(DATOS!J2315=X$39,DATOS!C2315,"")</f>
        <v>0</v>
      </c>
    </row>
    <row r="2352" spans="26:28">
      <c r="Z2352">
        <f t="shared" si="41"/>
        <v>1</v>
      </c>
      <c r="AA2352">
        <f>IF(AB2352="",0,IFERROR(IF(VLOOKUP(AB2352,AB$38:AB2351,1,0)&gt;0,0,0),1))</f>
        <v>0</v>
      </c>
      <c r="AB2352" s="16">
        <f>IF(DATOS!J2316=X$39,DATOS!C2316,"")</f>
        <v>0</v>
      </c>
    </row>
    <row r="2353" spans="26:28">
      <c r="Z2353">
        <f t="shared" si="41"/>
        <v>1</v>
      </c>
      <c r="AA2353">
        <f>IF(AB2353="",0,IFERROR(IF(VLOOKUP(AB2353,AB$38:AB2352,1,0)&gt;0,0,0),1))</f>
        <v>0</v>
      </c>
      <c r="AB2353" s="16">
        <f>IF(DATOS!J2317=X$39,DATOS!C2317,"")</f>
        <v>0</v>
      </c>
    </row>
    <row r="2354" spans="26:28">
      <c r="Z2354">
        <f t="shared" si="41"/>
        <v>1</v>
      </c>
      <c r="AA2354">
        <f>IF(AB2354="",0,IFERROR(IF(VLOOKUP(AB2354,AB$38:AB2353,1,0)&gt;0,0,0),1))</f>
        <v>0</v>
      </c>
      <c r="AB2354" s="16">
        <f>IF(DATOS!J2318=X$39,DATOS!C2318,"")</f>
        <v>0</v>
      </c>
    </row>
    <row r="2355" spans="26:28">
      <c r="Z2355">
        <f t="shared" si="41"/>
        <v>1</v>
      </c>
      <c r="AA2355">
        <f>IF(AB2355="",0,IFERROR(IF(VLOOKUP(AB2355,AB$38:AB2354,1,0)&gt;0,0,0),1))</f>
        <v>0</v>
      </c>
      <c r="AB2355" s="16">
        <f>IF(DATOS!J2319=X$39,DATOS!C2319,"")</f>
        <v>0</v>
      </c>
    </row>
    <row r="2356" spans="26:28">
      <c r="Z2356">
        <f t="shared" si="41"/>
        <v>1</v>
      </c>
      <c r="AA2356">
        <f>IF(AB2356="",0,IFERROR(IF(VLOOKUP(AB2356,AB$38:AB2355,1,0)&gt;0,0,0),1))</f>
        <v>0</v>
      </c>
      <c r="AB2356" s="16">
        <f>IF(DATOS!J2320=X$39,DATOS!C2320,"")</f>
        <v>0</v>
      </c>
    </row>
    <row r="2357" spans="26:28">
      <c r="Z2357">
        <f t="shared" si="41"/>
        <v>1</v>
      </c>
      <c r="AA2357">
        <f>IF(AB2357="",0,IFERROR(IF(VLOOKUP(AB2357,AB$38:AB2356,1,0)&gt;0,0,0),1))</f>
        <v>0</v>
      </c>
      <c r="AB2357" s="16">
        <f>IF(DATOS!J2321=X$39,DATOS!C2321,"")</f>
        <v>0</v>
      </c>
    </row>
    <row r="2358" spans="26:28">
      <c r="Z2358">
        <f t="shared" si="41"/>
        <v>1</v>
      </c>
      <c r="AA2358">
        <f>IF(AB2358="",0,IFERROR(IF(VLOOKUP(AB2358,AB$38:AB2357,1,0)&gt;0,0,0),1))</f>
        <v>0</v>
      </c>
      <c r="AB2358" s="16">
        <f>IF(DATOS!J2322=X$39,DATOS!C2322,"")</f>
        <v>0</v>
      </c>
    </row>
    <row r="2359" spans="26:28">
      <c r="Z2359">
        <f t="shared" si="41"/>
        <v>1</v>
      </c>
      <c r="AA2359">
        <f>IF(AB2359="",0,IFERROR(IF(VLOOKUP(AB2359,AB$38:AB2358,1,0)&gt;0,0,0),1))</f>
        <v>0</v>
      </c>
      <c r="AB2359" s="16">
        <f>IF(DATOS!J2323=X$39,DATOS!C2323,"")</f>
        <v>0</v>
      </c>
    </row>
    <row r="2360" spans="26:28">
      <c r="Z2360">
        <f t="shared" si="41"/>
        <v>1</v>
      </c>
      <c r="AA2360">
        <f>IF(AB2360="",0,IFERROR(IF(VLOOKUP(AB2360,AB$38:AB2359,1,0)&gt;0,0,0),1))</f>
        <v>0</v>
      </c>
      <c r="AB2360" s="16">
        <f>IF(DATOS!J2324=X$39,DATOS!C2324,"")</f>
        <v>0</v>
      </c>
    </row>
    <row r="2361" spans="26:28">
      <c r="Z2361">
        <f t="shared" si="41"/>
        <v>1</v>
      </c>
      <c r="AA2361">
        <f>IF(AB2361="",0,IFERROR(IF(VLOOKUP(AB2361,AB$38:AB2360,1,0)&gt;0,0,0),1))</f>
        <v>0</v>
      </c>
      <c r="AB2361" s="16">
        <f>IF(DATOS!J2325=X$39,DATOS!C2325,"")</f>
        <v>0</v>
      </c>
    </row>
    <row r="2362" spans="26:28">
      <c r="Z2362">
        <f t="shared" si="41"/>
        <v>1</v>
      </c>
      <c r="AA2362">
        <f>IF(AB2362="",0,IFERROR(IF(VLOOKUP(AB2362,AB$38:AB2361,1,0)&gt;0,0,0),1))</f>
        <v>0</v>
      </c>
      <c r="AB2362" s="16">
        <f>IF(DATOS!J2326=X$39,DATOS!C2326,"")</f>
        <v>0</v>
      </c>
    </row>
    <row r="2363" spans="26:28">
      <c r="Z2363">
        <f t="shared" si="41"/>
        <v>1</v>
      </c>
      <c r="AA2363">
        <f>IF(AB2363="",0,IFERROR(IF(VLOOKUP(AB2363,AB$38:AB2362,1,0)&gt;0,0,0),1))</f>
        <v>0</v>
      </c>
      <c r="AB2363" s="16">
        <f>IF(DATOS!J2327=X$39,DATOS!C2327,"")</f>
        <v>0</v>
      </c>
    </row>
    <row r="2364" spans="26:28">
      <c r="Z2364">
        <f t="shared" si="41"/>
        <v>1</v>
      </c>
      <c r="AA2364">
        <f>IF(AB2364="",0,IFERROR(IF(VLOOKUP(AB2364,AB$38:AB2363,1,0)&gt;0,0,0),1))</f>
        <v>0</v>
      </c>
      <c r="AB2364" s="16">
        <f>IF(DATOS!J2328=X$39,DATOS!C2328,"")</f>
        <v>0</v>
      </c>
    </row>
    <row r="2365" spans="26:28">
      <c r="Z2365">
        <f t="shared" si="41"/>
        <v>1</v>
      </c>
      <c r="AA2365">
        <f>IF(AB2365="",0,IFERROR(IF(VLOOKUP(AB2365,AB$38:AB2364,1,0)&gt;0,0,0),1))</f>
        <v>0</v>
      </c>
      <c r="AB2365" s="16">
        <f>IF(DATOS!J2329=X$39,DATOS!C2329,"")</f>
        <v>0</v>
      </c>
    </row>
    <row r="2366" spans="26:28">
      <c r="Z2366">
        <f t="shared" si="41"/>
        <v>1</v>
      </c>
      <c r="AA2366">
        <f>IF(AB2366="",0,IFERROR(IF(VLOOKUP(AB2366,AB$38:AB2365,1,0)&gt;0,0,0),1))</f>
        <v>0</v>
      </c>
      <c r="AB2366" s="16">
        <f>IF(DATOS!J2330=X$39,DATOS!C2330,"")</f>
        <v>0</v>
      </c>
    </row>
    <row r="2367" spans="26:28">
      <c r="Z2367">
        <f t="shared" si="41"/>
        <v>1</v>
      </c>
      <c r="AA2367">
        <f>IF(AB2367="",0,IFERROR(IF(VLOOKUP(AB2367,AB$38:AB2366,1,0)&gt;0,0,0),1))</f>
        <v>0</v>
      </c>
      <c r="AB2367" s="16">
        <f>IF(DATOS!J2331=X$39,DATOS!C2331,"")</f>
        <v>0</v>
      </c>
    </row>
    <row r="2368" spans="26:28">
      <c r="Z2368">
        <f t="shared" si="41"/>
        <v>1</v>
      </c>
      <c r="AA2368">
        <f>IF(AB2368="",0,IFERROR(IF(VLOOKUP(AB2368,AB$38:AB2367,1,0)&gt;0,0,0),1))</f>
        <v>0</v>
      </c>
      <c r="AB2368" s="16">
        <f>IF(DATOS!J2332=X$39,DATOS!C2332,"")</f>
        <v>0</v>
      </c>
    </row>
    <row r="2369" spans="26:28">
      <c r="Z2369">
        <f t="shared" si="41"/>
        <v>1</v>
      </c>
      <c r="AA2369">
        <f>IF(AB2369="",0,IFERROR(IF(VLOOKUP(AB2369,AB$38:AB2368,1,0)&gt;0,0,0),1))</f>
        <v>0</v>
      </c>
      <c r="AB2369" s="16">
        <f>IF(DATOS!J2333=X$39,DATOS!C2333,"")</f>
        <v>0</v>
      </c>
    </row>
    <row r="2370" spans="26:28">
      <c r="Z2370">
        <f t="shared" si="41"/>
        <v>1</v>
      </c>
      <c r="AA2370">
        <f>IF(AB2370="",0,IFERROR(IF(VLOOKUP(AB2370,AB$38:AB2369,1,0)&gt;0,0,0),1))</f>
        <v>0</v>
      </c>
      <c r="AB2370" s="16">
        <f>IF(DATOS!J2334=X$39,DATOS!C2334,"")</f>
        <v>0</v>
      </c>
    </row>
    <row r="2371" spans="26:28">
      <c r="Z2371">
        <f t="shared" si="41"/>
        <v>1</v>
      </c>
      <c r="AA2371">
        <f>IF(AB2371="",0,IFERROR(IF(VLOOKUP(AB2371,AB$38:AB2370,1,0)&gt;0,0,0),1))</f>
        <v>0</v>
      </c>
      <c r="AB2371" s="16">
        <f>IF(DATOS!J2335=X$39,DATOS!C2335,"")</f>
        <v>0</v>
      </c>
    </row>
    <row r="2372" spans="26:28">
      <c r="Z2372">
        <f t="shared" si="41"/>
        <v>1</v>
      </c>
      <c r="AA2372">
        <f>IF(AB2372="",0,IFERROR(IF(VLOOKUP(AB2372,AB$38:AB2371,1,0)&gt;0,0,0),1))</f>
        <v>0</v>
      </c>
      <c r="AB2372" s="16">
        <f>IF(DATOS!J2336=X$39,DATOS!C2336,"")</f>
        <v>0</v>
      </c>
    </row>
    <row r="2373" spans="26:28">
      <c r="Z2373">
        <f t="shared" si="41"/>
        <v>1</v>
      </c>
      <c r="AA2373">
        <f>IF(AB2373="",0,IFERROR(IF(VLOOKUP(AB2373,AB$38:AB2372,1,0)&gt;0,0,0),1))</f>
        <v>0</v>
      </c>
      <c r="AB2373" s="16">
        <f>IF(DATOS!J2337=X$39,DATOS!C2337,"")</f>
        <v>0</v>
      </c>
    </row>
    <row r="2374" spans="26:28">
      <c r="Z2374">
        <f t="shared" si="41"/>
        <v>1</v>
      </c>
      <c r="AA2374">
        <f>IF(AB2374="",0,IFERROR(IF(VLOOKUP(AB2374,AB$38:AB2373,1,0)&gt;0,0,0),1))</f>
        <v>0</v>
      </c>
      <c r="AB2374" s="16">
        <f>IF(DATOS!J2338=X$39,DATOS!C2338,"")</f>
        <v>0</v>
      </c>
    </row>
    <row r="2375" spans="26:28">
      <c r="Z2375">
        <f t="shared" si="41"/>
        <v>1</v>
      </c>
      <c r="AA2375">
        <f>IF(AB2375="",0,IFERROR(IF(VLOOKUP(AB2375,AB$38:AB2374,1,0)&gt;0,0,0),1))</f>
        <v>0</v>
      </c>
      <c r="AB2375" s="16">
        <f>IF(DATOS!J2339=X$39,DATOS!C2339,"")</f>
        <v>0</v>
      </c>
    </row>
    <row r="2376" spans="26:28">
      <c r="Z2376">
        <f t="shared" si="41"/>
        <v>1</v>
      </c>
      <c r="AA2376">
        <f>IF(AB2376="",0,IFERROR(IF(VLOOKUP(AB2376,AB$38:AB2375,1,0)&gt;0,0,0),1))</f>
        <v>0</v>
      </c>
      <c r="AB2376" s="16">
        <f>IF(DATOS!J2340=X$39,DATOS!C2340,"")</f>
        <v>0</v>
      </c>
    </row>
    <row r="2377" spans="26:28">
      <c r="Z2377">
        <f t="shared" si="41"/>
        <v>1</v>
      </c>
      <c r="AA2377">
        <f>IF(AB2377="",0,IFERROR(IF(VLOOKUP(AB2377,AB$38:AB2376,1,0)&gt;0,0,0),1))</f>
        <v>0</v>
      </c>
      <c r="AB2377" s="16">
        <f>IF(DATOS!J2341=X$39,DATOS!C2341,"")</f>
        <v>0</v>
      </c>
    </row>
    <row r="2378" spans="26:28">
      <c r="Z2378">
        <f t="shared" si="41"/>
        <v>1</v>
      </c>
      <c r="AA2378">
        <f>IF(AB2378="",0,IFERROR(IF(VLOOKUP(AB2378,AB$38:AB2377,1,0)&gt;0,0,0),1))</f>
        <v>0</v>
      </c>
      <c r="AB2378" s="16">
        <f>IF(DATOS!J2342=X$39,DATOS!C2342,"")</f>
        <v>0</v>
      </c>
    </row>
    <row r="2379" spans="26:28">
      <c r="Z2379">
        <f t="shared" si="41"/>
        <v>1</v>
      </c>
      <c r="AA2379">
        <f>IF(AB2379="",0,IFERROR(IF(VLOOKUP(AB2379,AB$38:AB2378,1,0)&gt;0,0,0),1))</f>
        <v>0</v>
      </c>
      <c r="AB2379" s="16">
        <f>IF(DATOS!J2343=X$39,DATOS!C2343,"")</f>
        <v>0</v>
      </c>
    </row>
    <row r="2380" spans="26:28">
      <c r="Z2380">
        <f t="shared" si="41"/>
        <v>1</v>
      </c>
      <c r="AA2380">
        <f>IF(AB2380="",0,IFERROR(IF(VLOOKUP(AB2380,AB$38:AB2379,1,0)&gt;0,0,0),1))</f>
        <v>0</v>
      </c>
      <c r="AB2380" s="16">
        <f>IF(DATOS!J2344=X$39,DATOS!C2344,"")</f>
        <v>0</v>
      </c>
    </row>
    <row r="2381" spans="26:28">
      <c r="Z2381">
        <f t="shared" si="41"/>
        <v>1</v>
      </c>
      <c r="AA2381">
        <f>IF(AB2381="",0,IFERROR(IF(VLOOKUP(AB2381,AB$38:AB2380,1,0)&gt;0,0,0),1))</f>
        <v>0</v>
      </c>
      <c r="AB2381" s="16">
        <f>IF(DATOS!J2345=X$39,DATOS!C2345,"")</f>
        <v>0</v>
      </c>
    </row>
    <row r="2382" spans="26:28">
      <c r="Z2382">
        <f t="shared" si="41"/>
        <v>1</v>
      </c>
      <c r="AA2382">
        <f>IF(AB2382="",0,IFERROR(IF(VLOOKUP(AB2382,AB$38:AB2381,1,0)&gt;0,0,0),1))</f>
        <v>0</v>
      </c>
      <c r="AB2382" s="16">
        <f>IF(DATOS!J2346=X$39,DATOS!C2346,"")</f>
        <v>0</v>
      </c>
    </row>
    <row r="2383" spans="26:28">
      <c r="Z2383">
        <f t="shared" si="41"/>
        <v>1</v>
      </c>
      <c r="AA2383">
        <f>IF(AB2383="",0,IFERROR(IF(VLOOKUP(AB2383,AB$38:AB2382,1,0)&gt;0,0,0),1))</f>
        <v>0</v>
      </c>
      <c r="AB2383" s="16">
        <f>IF(DATOS!J2347=X$39,DATOS!C2347,"")</f>
        <v>0</v>
      </c>
    </row>
    <row r="2384" spans="26:28">
      <c r="Z2384">
        <f t="shared" si="41"/>
        <v>1</v>
      </c>
      <c r="AA2384">
        <f>IF(AB2384="",0,IFERROR(IF(VLOOKUP(AB2384,AB$38:AB2383,1,0)&gt;0,0,0),1))</f>
        <v>0</v>
      </c>
      <c r="AB2384" s="16">
        <f>IF(DATOS!J2348=X$39,DATOS!C2348,"")</f>
        <v>0</v>
      </c>
    </row>
    <row r="2385" spans="26:28">
      <c r="Z2385">
        <f t="shared" si="41"/>
        <v>1</v>
      </c>
      <c r="AA2385">
        <f>IF(AB2385="",0,IFERROR(IF(VLOOKUP(AB2385,AB$38:AB2384,1,0)&gt;0,0,0),1))</f>
        <v>0</v>
      </c>
      <c r="AB2385" s="16">
        <f>IF(DATOS!J2349=X$39,DATOS!C2349,"")</f>
        <v>0</v>
      </c>
    </row>
    <row r="2386" spans="26:28">
      <c r="Z2386">
        <f t="shared" si="41"/>
        <v>1</v>
      </c>
      <c r="AA2386">
        <f>IF(AB2386="",0,IFERROR(IF(VLOOKUP(AB2386,AB$38:AB2385,1,0)&gt;0,0,0),1))</f>
        <v>0</v>
      </c>
      <c r="AB2386" s="16">
        <f>IF(DATOS!J2350=X$39,DATOS!C2350,"")</f>
        <v>0</v>
      </c>
    </row>
    <row r="2387" spans="26:28">
      <c r="Z2387">
        <f t="shared" si="41"/>
        <v>1</v>
      </c>
      <c r="AA2387">
        <f>IF(AB2387="",0,IFERROR(IF(VLOOKUP(AB2387,AB$38:AB2386,1,0)&gt;0,0,0),1))</f>
        <v>0</v>
      </c>
      <c r="AB2387" s="16">
        <f>IF(DATOS!J2351=X$39,DATOS!C2351,"")</f>
        <v>0</v>
      </c>
    </row>
    <row r="2388" spans="26:28">
      <c r="Z2388">
        <f t="shared" si="41"/>
        <v>1</v>
      </c>
      <c r="AA2388">
        <f>IF(AB2388="",0,IFERROR(IF(VLOOKUP(AB2388,AB$38:AB2387,1,0)&gt;0,0,0),1))</f>
        <v>0</v>
      </c>
      <c r="AB2388" s="16">
        <f>IF(DATOS!J2352=X$39,DATOS!C2352,"")</f>
        <v>0</v>
      </c>
    </row>
    <row r="2389" spans="26:28">
      <c r="Z2389">
        <f t="shared" si="41"/>
        <v>1</v>
      </c>
      <c r="AA2389">
        <f>IF(AB2389="",0,IFERROR(IF(VLOOKUP(AB2389,AB$38:AB2388,1,0)&gt;0,0,0),1))</f>
        <v>0</v>
      </c>
      <c r="AB2389" s="16">
        <f>IF(DATOS!J2353=X$39,DATOS!C2353,"")</f>
        <v>0</v>
      </c>
    </row>
    <row r="2390" spans="26:28">
      <c r="Z2390">
        <f t="shared" si="41"/>
        <v>1</v>
      </c>
      <c r="AA2390">
        <f>IF(AB2390="",0,IFERROR(IF(VLOOKUP(AB2390,AB$38:AB2389,1,0)&gt;0,0,0),1))</f>
        <v>0</v>
      </c>
      <c r="AB2390" s="16">
        <f>IF(DATOS!J2354=X$39,DATOS!C2354,"")</f>
        <v>0</v>
      </c>
    </row>
    <row r="2391" spans="26:28">
      <c r="Z2391">
        <f t="shared" si="41"/>
        <v>1</v>
      </c>
      <c r="AA2391">
        <f>IF(AB2391="",0,IFERROR(IF(VLOOKUP(AB2391,AB$38:AB2390,1,0)&gt;0,0,0),1))</f>
        <v>0</v>
      </c>
      <c r="AB2391" s="16">
        <f>IF(DATOS!J2355=X$39,DATOS!C2355,"")</f>
        <v>0</v>
      </c>
    </row>
    <row r="2392" spans="26:28">
      <c r="Z2392">
        <f t="shared" si="41"/>
        <v>1</v>
      </c>
      <c r="AA2392">
        <f>IF(AB2392="",0,IFERROR(IF(VLOOKUP(AB2392,AB$38:AB2391,1,0)&gt;0,0,0),1))</f>
        <v>0</v>
      </c>
      <c r="AB2392" s="16">
        <f>IF(DATOS!J2356=X$39,DATOS!C2356,"")</f>
        <v>0</v>
      </c>
    </row>
    <row r="2393" spans="26:28">
      <c r="Z2393">
        <f t="shared" si="41"/>
        <v>1</v>
      </c>
      <c r="AA2393">
        <f>IF(AB2393="",0,IFERROR(IF(VLOOKUP(AB2393,AB$38:AB2392,1,0)&gt;0,0,0),1))</f>
        <v>0</v>
      </c>
      <c r="AB2393" s="16">
        <f>IF(DATOS!J2357=X$39,DATOS!C2357,"")</f>
        <v>0</v>
      </c>
    </row>
    <row r="2394" spans="26:28">
      <c r="Z2394">
        <f t="shared" si="41"/>
        <v>1</v>
      </c>
      <c r="AA2394">
        <f>IF(AB2394="",0,IFERROR(IF(VLOOKUP(AB2394,AB$38:AB2393,1,0)&gt;0,0,0),1))</f>
        <v>0</v>
      </c>
      <c r="AB2394" s="16">
        <f>IF(DATOS!J2358=X$39,DATOS!C2358,"")</f>
        <v>0</v>
      </c>
    </row>
    <row r="2395" spans="26:28">
      <c r="Z2395">
        <f t="shared" si="41"/>
        <v>1</v>
      </c>
      <c r="AA2395">
        <f>IF(AB2395="",0,IFERROR(IF(VLOOKUP(AB2395,AB$38:AB2394,1,0)&gt;0,0,0),1))</f>
        <v>0</v>
      </c>
      <c r="AB2395" s="16">
        <f>IF(DATOS!J2359=X$39,DATOS!C2359,"")</f>
        <v>0</v>
      </c>
    </row>
    <row r="2396" spans="26:28">
      <c r="Z2396">
        <f t="shared" si="41"/>
        <v>1</v>
      </c>
      <c r="AA2396">
        <f>IF(AB2396="",0,IFERROR(IF(VLOOKUP(AB2396,AB$38:AB2395,1,0)&gt;0,0,0),1))</f>
        <v>0</v>
      </c>
      <c r="AB2396" s="16">
        <f>IF(DATOS!J2360=X$39,DATOS!C2360,"")</f>
        <v>0</v>
      </c>
    </row>
    <row r="2397" spans="26:28">
      <c r="Z2397">
        <f t="shared" si="41"/>
        <v>1</v>
      </c>
      <c r="AA2397">
        <f>IF(AB2397="",0,IFERROR(IF(VLOOKUP(AB2397,AB$38:AB2396,1,0)&gt;0,0,0),1))</f>
        <v>0</v>
      </c>
      <c r="AB2397" s="16">
        <f>IF(DATOS!J2361=X$39,DATOS!C2361,"")</f>
        <v>0</v>
      </c>
    </row>
    <row r="2398" spans="26:28">
      <c r="Z2398">
        <f t="shared" si="41"/>
        <v>1</v>
      </c>
      <c r="AA2398">
        <f>IF(AB2398="",0,IFERROR(IF(VLOOKUP(AB2398,AB$38:AB2397,1,0)&gt;0,0,0),1))</f>
        <v>0</v>
      </c>
      <c r="AB2398" s="16">
        <f>IF(DATOS!J2362=X$39,DATOS!C2362,"")</f>
        <v>0</v>
      </c>
    </row>
    <row r="2399" spans="26:28">
      <c r="Z2399">
        <f t="shared" si="41"/>
        <v>1</v>
      </c>
      <c r="AA2399">
        <f>IF(AB2399="",0,IFERROR(IF(VLOOKUP(AB2399,AB$38:AB2398,1,0)&gt;0,0,0),1))</f>
        <v>0</v>
      </c>
      <c r="AB2399" s="16">
        <f>IF(DATOS!J2363=X$39,DATOS!C2363,"")</f>
        <v>0</v>
      </c>
    </row>
    <row r="2400" spans="26:28">
      <c r="Z2400">
        <f t="shared" si="41"/>
        <v>1</v>
      </c>
      <c r="AA2400">
        <f>IF(AB2400="",0,IFERROR(IF(VLOOKUP(AB2400,AB$38:AB2399,1,0)&gt;0,0,0),1))</f>
        <v>0</v>
      </c>
      <c r="AB2400" s="16">
        <f>IF(DATOS!J2364=X$39,DATOS!C2364,"")</f>
        <v>0</v>
      </c>
    </row>
    <row r="2401" spans="26:28">
      <c r="Z2401">
        <f t="shared" si="41"/>
        <v>1</v>
      </c>
      <c r="AA2401">
        <f>IF(AB2401="",0,IFERROR(IF(VLOOKUP(AB2401,AB$38:AB2400,1,0)&gt;0,0,0),1))</f>
        <v>0</v>
      </c>
      <c r="AB2401" s="16">
        <f>IF(DATOS!J2365=X$39,DATOS!C2365,"")</f>
        <v>0</v>
      </c>
    </row>
    <row r="2402" spans="26:28">
      <c r="Z2402">
        <f t="shared" si="41"/>
        <v>1</v>
      </c>
      <c r="AA2402">
        <f>IF(AB2402="",0,IFERROR(IF(VLOOKUP(AB2402,AB$38:AB2401,1,0)&gt;0,0,0),1))</f>
        <v>0</v>
      </c>
      <c r="AB2402" s="16">
        <f>IF(DATOS!J2366=X$39,DATOS!C2366,"")</f>
        <v>0</v>
      </c>
    </row>
    <row r="2403" spans="26:28">
      <c r="Z2403">
        <f t="shared" si="41"/>
        <v>1</v>
      </c>
      <c r="AA2403">
        <f>IF(AB2403="",0,IFERROR(IF(VLOOKUP(AB2403,AB$38:AB2402,1,0)&gt;0,0,0),1))</f>
        <v>0</v>
      </c>
      <c r="AB2403" s="16">
        <f>IF(DATOS!J2367=X$39,DATOS!C2367,"")</f>
        <v>0</v>
      </c>
    </row>
    <row r="2404" spans="26:28">
      <c r="Z2404">
        <f t="shared" si="41"/>
        <v>1</v>
      </c>
      <c r="AA2404">
        <f>IF(AB2404="",0,IFERROR(IF(VLOOKUP(AB2404,AB$38:AB2403,1,0)&gt;0,0,0),1))</f>
        <v>0</v>
      </c>
      <c r="AB2404" s="16">
        <f>IF(DATOS!J2368=X$39,DATOS!C2368,"")</f>
        <v>0</v>
      </c>
    </row>
    <row r="2405" spans="26:28">
      <c r="Z2405">
        <f t="shared" si="41"/>
        <v>1</v>
      </c>
      <c r="AA2405">
        <f>IF(AB2405="",0,IFERROR(IF(VLOOKUP(AB2405,AB$38:AB2404,1,0)&gt;0,0,0),1))</f>
        <v>0</v>
      </c>
      <c r="AB2405" s="16">
        <f>IF(DATOS!J2369=X$39,DATOS!C2369,"")</f>
        <v>0</v>
      </c>
    </row>
    <row r="2406" spans="26:28">
      <c r="Z2406">
        <f t="shared" ref="Z2406:Z2469" si="42">Z2405+AA2406</f>
        <v>1</v>
      </c>
      <c r="AA2406">
        <f>IF(AB2406="",0,IFERROR(IF(VLOOKUP(AB2406,AB$38:AB2405,1,0)&gt;0,0,0),1))</f>
        <v>0</v>
      </c>
      <c r="AB2406" s="16">
        <f>IF(DATOS!J2370=X$39,DATOS!C2370,"")</f>
        <v>0</v>
      </c>
    </row>
    <row r="2407" spans="26:28">
      <c r="Z2407">
        <f t="shared" si="42"/>
        <v>1</v>
      </c>
      <c r="AA2407">
        <f>IF(AB2407="",0,IFERROR(IF(VLOOKUP(AB2407,AB$38:AB2406,1,0)&gt;0,0,0),1))</f>
        <v>0</v>
      </c>
      <c r="AB2407" s="16">
        <f>IF(DATOS!J2371=X$39,DATOS!C2371,"")</f>
        <v>0</v>
      </c>
    </row>
    <row r="2408" spans="26:28">
      <c r="Z2408">
        <f t="shared" si="42"/>
        <v>1</v>
      </c>
      <c r="AA2408">
        <f>IF(AB2408="",0,IFERROR(IF(VLOOKUP(AB2408,AB$38:AB2407,1,0)&gt;0,0,0),1))</f>
        <v>0</v>
      </c>
      <c r="AB2408" s="16">
        <f>IF(DATOS!J2372=X$39,DATOS!C2372,"")</f>
        <v>0</v>
      </c>
    </row>
    <row r="2409" spans="26:28">
      <c r="Z2409">
        <f t="shared" si="42"/>
        <v>1</v>
      </c>
      <c r="AA2409">
        <f>IF(AB2409="",0,IFERROR(IF(VLOOKUP(AB2409,AB$38:AB2408,1,0)&gt;0,0,0),1))</f>
        <v>0</v>
      </c>
      <c r="AB2409" s="16">
        <f>IF(DATOS!J2373=X$39,DATOS!C2373,"")</f>
        <v>0</v>
      </c>
    </row>
    <row r="2410" spans="26:28">
      <c r="Z2410">
        <f t="shared" si="42"/>
        <v>1</v>
      </c>
      <c r="AA2410">
        <f>IF(AB2410="",0,IFERROR(IF(VLOOKUP(AB2410,AB$38:AB2409,1,0)&gt;0,0,0),1))</f>
        <v>0</v>
      </c>
      <c r="AB2410" s="16">
        <f>IF(DATOS!J2374=X$39,DATOS!C2374,"")</f>
        <v>0</v>
      </c>
    </row>
    <row r="2411" spans="26:28">
      <c r="Z2411">
        <f t="shared" si="42"/>
        <v>1</v>
      </c>
      <c r="AA2411">
        <f>IF(AB2411="",0,IFERROR(IF(VLOOKUP(AB2411,AB$38:AB2410,1,0)&gt;0,0,0),1))</f>
        <v>0</v>
      </c>
      <c r="AB2411" s="16">
        <f>IF(DATOS!J2375=X$39,DATOS!C2375,"")</f>
        <v>0</v>
      </c>
    </row>
    <row r="2412" spans="26:28">
      <c r="Z2412">
        <f t="shared" si="42"/>
        <v>1</v>
      </c>
      <c r="AA2412">
        <f>IF(AB2412="",0,IFERROR(IF(VLOOKUP(AB2412,AB$38:AB2411,1,0)&gt;0,0,0),1))</f>
        <v>0</v>
      </c>
      <c r="AB2412" s="16">
        <f>IF(DATOS!J2376=X$39,DATOS!C2376,"")</f>
        <v>0</v>
      </c>
    </row>
    <row r="2413" spans="26:28">
      <c r="Z2413">
        <f t="shared" si="42"/>
        <v>1</v>
      </c>
      <c r="AA2413">
        <f>IF(AB2413="",0,IFERROR(IF(VLOOKUP(AB2413,AB$38:AB2412,1,0)&gt;0,0,0),1))</f>
        <v>0</v>
      </c>
      <c r="AB2413" s="16">
        <f>IF(DATOS!J2377=X$39,DATOS!C2377,"")</f>
        <v>0</v>
      </c>
    </row>
    <row r="2414" spans="26:28">
      <c r="Z2414">
        <f t="shared" si="42"/>
        <v>1</v>
      </c>
      <c r="AA2414">
        <f>IF(AB2414="",0,IFERROR(IF(VLOOKUP(AB2414,AB$38:AB2413,1,0)&gt;0,0,0),1))</f>
        <v>0</v>
      </c>
      <c r="AB2414" s="16">
        <f>IF(DATOS!J2378=X$39,DATOS!C2378,"")</f>
        <v>0</v>
      </c>
    </row>
    <row r="2415" spans="26:28">
      <c r="Z2415">
        <f t="shared" si="42"/>
        <v>1</v>
      </c>
      <c r="AA2415">
        <f>IF(AB2415="",0,IFERROR(IF(VLOOKUP(AB2415,AB$38:AB2414,1,0)&gt;0,0,0),1))</f>
        <v>0</v>
      </c>
      <c r="AB2415" s="16">
        <f>IF(DATOS!J2379=X$39,DATOS!C2379,"")</f>
        <v>0</v>
      </c>
    </row>
    <row r="2416" spans="26:28">
      <c r="Z2416">
        <f t="shared" si="42"/>
        <v>1</v>
      </c>
      <c r="AA2416">
        <f>IF(AB2416="",0,IFERROR(IF(VLOOKUP(AB2416,AB$38:AB2415,1,0)&gt;0,0,0),1))</f>
        <v>0</v>
      </c>
      <c r="AB2416" s="16">
        <f>IF(DATOS!J2380=X$39,DATOS!C2380,"")</f>
        <v>0</v>
      </c>
    </row>
    <row r="2417" spans="26:28">
      <c r="Z2417">
        <f t="shared" si="42"/>
        <v>1</v>
      </c>
      <c r="AA2417">
        <f>IF(AB2417="",0,IFERROR(IF(VLOOKUP(AB2417,AB$38:AB2416,1,0)&gt;0,0,0),1))</f>
        <v>0</v>
      </c>
      <c r="AB2417" s="16">
        <f>IF(DATOS!J2381=X$39,DATOS!C2381,"")</f>
        <v>0</v>
      </c>
    </row>
    <row r="2418" spans="26:28">
      <c r="Z2418">
        <f t="shared" si="42"/>
        <v>1</v>
      </c>
      <c r="AA2418">
        <f>IF(AB2418="",0,IFERROR(IF(VLOOKUP(AB2418,AB$38:AB2417,1,0)&gt;0,0,0),1))</f>
        <v>0</v>
      </c>
      <c r="AB2418" s="16">
        <f>IF(DATOS!J2382=X$39,DATOS!C2382,"")</f>
        <v>0</v>
      </c>
    </row>
    <row r="2419" spans="26:28">
      <c r="Z2419">
        <f t="shared" si="42"/>
        <v>1</v>
      </c>
      <c r="AA2419">
        <f>IF(AB2419="",0,IFERROR(IF(VLOOKUP(AB2419,AB$38:AB2418,1,0)&gt;0,0,0),1))</f>
        <v>0</v>
      </c>
      <c r="AB2419" s="16">
        <f>IF(DATOS!J2383=X$39,DATOS!C2383,"")</f>
        <v>0</v>
      </c>
    </row>
    <row r="2420" spans="26:28">
      <c r="Z2420">
        <f t="shared" si="42"/>
        <v>1</v>
      </c>
      <c r="AA2420">
        <f>IF(AB2420="",0,IFERROR(IF(VLOOKUP(AB2420,AB$38:AB2419,1,0)&gt;0,0,0),1))</f>
        <v>0</v>
      </c>
      <c r="AB2420" s="16">
        <f>IF(DATOS!J2384=X$39,DATOS!C2384,"")</f>
        <v>0</v>
      </c>
    </row>
    <row r="2421" spans="26:28">
      <c r="Z2421">
        <f t="shared" si="42"/>
        <v>1</v>
      </c>
      <c r="AA2421">
        <f>IF(AB2421="",0,IFERROR(IF(VLOOKUP(AB2421,AB$38:AB2420,1,0)&gt;0,0,0),1))</f>
        <v>0</v>
      </c>
      <c r="AB2421" s="16">
        <f>IF(DATOS!J2385=X$39,DATOS!C2385,"")</f>
        <v>0</v>
      </c>
    </row>
    <row r="2422" spans="26:28">
      <c r="Z2422">
        <f t="shared" si="42"/>
        <v>1</v>
      </c>
      <c r="AA2422">
        <f>IF(AB2422="",0,IFERROR(IF(VLOOKUP(AB2422,AB$38:AB2421,1,0)&gt;0,0,0),1))</f>
        <v>0</v>
      </c>
      <c r="AB2422" s="16">
        <f>IF(DATOS!J2386=X$39,DATOS!C2386,"")</f>
        <v>0</v>
      </c>
    </row>
    <row r="2423" spans="26:28">
      <c r="Z2423">
        <f t="shared" si="42"/>
        <v>1</v>
      </c>
      <c r="AA2423">
        <f>IF(AB2423="",0,IFERROR(IF(VLOOKUP(AB2423,AB$38:AB2422,1,0)&gt;0,0,0),1))</f>
        <v>0</v>
      </c>
      <c r="AB2423" s="16">
        <f>IF(DATOS!J2387=X$39,DATOS!C2387,"")</f>
        <v>0</v>
      </c>
    </row>
    <row r="2424" spans="26:28">
      <c r="Z2424">
        <f t="shared" si="42"/>
        <v>1</v>
      </c>
      <c r="AA2424">
        <f>IF(AB2424="",0,IFERROR(IF(VLOOKUP(AB2424,AB$38:AB2423,1,0)&gt;0,0,0),1))</f>
        <v>0</v>
      </c>
      <c r="AB2424" s="16">
        <f>IF(DATOS!J2388=X$39,DATOS!C2388,"")</f>
        <v>0</v>
      </c>
    </row>
    <row r="2425" spans="26:28">
      <c r="Z2425">
        <f t="shared" si="42"/>
        <v>1</v>
      </c>
      <c r="AA2425">
        <f>IF(AB2425="",0,IFERROR(IF(VLOOKUP(AB2425,AB$38:AB2424,1,0)&gt;0,0,0),1))</f>
        <v>0</v>
      </c>
      <c r="AB2425" s="16">
        <f>IF(DATOS!J2389=X$39,DATOS!C2389,"")</f>
        <v>0</v>
      </c>
    </row>
    <row r="2426" spans="26:28">
      <c r="Z2426">
        <f t="shared" si="42"/>
        <v>1</v>
      </c>
      <c r="AA2426">
        <f>IF(AB2426="",0,IFERROR(IF(VLOOKUP(AB2426,AB$38:AB2425,1,0)&gt;0,0,0),1))</f>
        <v>0</v>
      </c>
      <c r="AB2426" s="16">
        <f>IF(DATOS!J2390=X$39,DATOS!C2390,"")</f>
        <v>0</v>
      </c>
    </row>
    <row r="2427" spans="26:28">
      <c r="Z2427">
        <f t="shared" si="42"/>
        <v>1</v>
      </c>
      <c r="AA2427">
        <f>IF(AB2427="",0,IFERROR(IF(VLOOKUP(AB2427,AB$38:AB2426,1,0)&gt;0,0,0),1))</f>
        <v>0</v>
      </c>
      <c r="AB2427" s="16">
        <f>IF(DATOS!J2391=X$39,DATOS!C2391,"")</f>
        <v>0</v>
      </c>
    </row>
    <row r="2428" spans="26:28">
      <c r="Z2428">
        <f t="shared" si="42"/>
        <v>1</v>
      </c>
      <c r="AA2428">
        <f>IF(AB2428="",0,IFERROR(IF(VLOOKUP(AB2428,AB$38:AB2427,1,0)&gt;0,0,0),1))</f>
        <v>0</v>
      </c>
      <c r="AB2428" s="16">
        <f>IF(DATOS!J2392=X$39,DATOS!C2392,"")</f>
        <v>0</v>
      </c>
    </row>
    <row r="2429" spans="26:28">
      <c r="Z2429">
        <f t="shared" si="42"/>
        <v>1</v>
      </c>
      <c r="AA2429">
        <f>IF(AB2429="",0,IFERROR(IF(VLOOKUP(AB2429,AB$38:AB2428,1,0)&gt;0,0,0),1))</f>
        <v>0</v>
      </c>
      <c r="AB2429" s="16">
        <f>IF(DATOS!J2393=X$39,DATOS!C2393,"")</f>
        <v>0</v>
      </c>
    </row>
    <row r="2430" spans="26:28">
      <c r="Z2430">
        <f t="shared" si="42"/>
        <v>1</v>
      </c>
      <c r="AA2430">
        <f>IF(AB2430="",0,IFERROR(IF(VLOOKUP(AB2430,AB$38:AB2429,1,0)&gt;0,0,0),1))</f>
        <v>0</v>
      </c>
      <c r="AB2430" s="16">
        <f>IF(DATOS!J2394=X$39,DATOS!C2394,"")</f>
        <v>0</v>
      </c>
    </row>
    <row r="2431" spans="26:28">
      <c r="Z2431">
        <f t="shared" si="42"/>
        <v>1</v>
      </c>
      <c r="AA2431">
        <f>IF(AB2431="",0,IFERROR(IF(VLOOKUP(AB2431,AB$38:AB2430,1,0)&gt;0,0,0),1))</f>
        <v>0</v>
      </c>
      <c r="AB2431" s="16">
        <f>IF(DATOS!J2395=X$39,DATOS!C2395,"")</f>
        <v>0</v>
      </c>
    </row>
    <row r="2432" spans="26:28">
      <c r="Z2432">
        <f t="shared" si="42"/>
        <v>1</v>
      </c>
      <c r="AA2432">
        <f>IF(AB2432="",0,IFERROR(IF(VLOOKUP(AB2432,AB$38:AB2431,1,0)&gt;0,0,0),1))</f>
        <v>0</v>
      </c>
      <c r="AB2432" s="16">
        <f>IF(DATOS!J2396=X$39,DATOS!C2396,"")</f>
        <v>0</v>
      </c>
    </row>
    <row r="2433" spans="26:28">
      <c r="Z2433">
        <f t="shared" si="42"/>
        <v>1</v>
      </c>
      <c r="AA2433">
        <f>IF(AB2433="",0,IFERROR(IF(VLOOKUP(AB2433,AB$38:AB2432,1,0)&gt;0,0,0),1))</f>
        <v>0</v>
      </c>
      <c r="AB2433" s="16">
        <f>IF(DATOS!J2397=X$39,DATOS!C2397,"")</f>
        <v>0</v>
      </c>
    </row>
    <row r="2434" spans="26:28">
      <c r="Z2434">
        <f t="shared" si="42"/>
        <v>1</v>
      </c>
      <c r="AA2434">
        <f>IF(AB2434="",0,IFERROR(IF(VLOOKUP(AB2434,AB$38:AB2433,1,0)&gt;0,0,0),1))</f>
        <v>0</v>
      </c>
      <c r="AB2434" s="16">
        <f>IF(DATOS!J2398=X$39,DATOS!C2398,"")</f>
        <v>0</v>
      </c>
    </row>
    <row r="2435" spans="26:28">
      <c r="Z2435">
        <f t="shared" si="42"/>
        <v>1</v>
      </c>
      <c r="AA2435">
        <f>IF(AB2435="",0,IFERROR(IF(VLOOKUP(AB2435,AB$38:AB2434,1,0)&gt;0,0,0),1))</f>
        <v>0</v>
      </c>
      <c r="AB2435" s="16">
        <f>IF(DATOS!J2399=X$39,DATOS!C2399,"")</f>
        <v>0</v>
      </c>
    </row>
    <row r="2436" spans="26:28">
      <c r="Z2436">
        <f t="shared" si="42"/>
        <v>1</v>
      </c>
      <c r="AA2436">
        <f>IF(AB2436="",0,IFERROR(IF(VLOOKUP(AB2436,AB$38:AB2435,1,0)&gt;0,0,0),1))</f>
        <v>0</v>
      </c>
      <c r="AB2436" s="16">
        <f>IF(DATOS!J2400=X$39,DATOS!C2400,"")</f>
        <v>0</v>
      </c>
    </row>
    <row r="2437" spans="26:28">
      <c r="Z2437">
        <f t="shared" si="42"/>
        <v>1</v>
      </c>
      <c r="AA2437">
        <f>IF(AB2437="",0,IFERROR(IF(VLOOKUP(AB2437,AB$38:AB2436,1,0)&gt;0,0,0),1))</f>
        <v>0</v>
      </c>
      <c r="AB2437" s="16">
        <f>IF(DATOS!J2401=X$39,DATOS!C2401,"")</f>
        <v>0</v>
      </c>
    </row>
    <row r="2438" spans="26:28">
      <c r="Z2438">
        <f t="shared" si="42"/>
        <v>1</v>
      </c>
      <c r="AA2438">
        <f>IF(AB2438="",0,IFERROR(IF(VLOOKUP(AB2438,AB$38:AB2437,1,0)&gt;0,0,0),1))</f>
        <v>0</v>
      </c>
      <c r="AB2438" s="16">
        <f>IF(DATOS!J2402=X$39,DATOS!C2402,"")</f>
        <v>0</v>
      </c>
    </row>
    <row r="2439" spans="26:28">
      <c r="Z2439">
        <f t="shared" si="42"/>
        <v>1</v>
      </c>
      <c r="AA2439">
        <f>IF(AB2439="",0,IFERROR(IF(VLOOKUP(AB2439,AB$38:AB2438,1,0)&gt;0,0,0),1))</f>
        <v>0</v>
      </c>
      <c r="AB2439" s="16">
        <f>IF(DATOS!J2403=X$39,DATOS!C2403,"")</f>
        <v>0</v>
      </c>
    </row>
    <row r="2440" spans="26:28">
      <c r="Z2440">
        <f t="shared" si="42"/>
        <v>1</v>
      </c>
      <c r="AA2440">
        <f>IF(AB2440="",0,IFERROR(IF(VLOOKUP(AB2440,AB$38:AB2439,1,0)&gt;0,0,0),1))</f>
        <v>0</v>
      </c>
      <c r="AB2440" s="16">
        <f>IF(DATOS!J2404=X$39,DATOS!C2404,"")</f>
        <v>0</v>
      </c>
    </row>
    <row r="2441" spans="26:28">
      <c r="Z2441">
        <f t="shared" si="42"/>
        <v>1</v>
      </c>
      <c r="AA2441">
        <f>IF(AB2441="",0,IFERROR(IF(VLOOKUP(AB2441,AB$38:AB2440,1,0)&gt;0,0,0),1))</f>
        <v>0</v>
      </c>
      <c r="AB2441" s="16">
        <f>IF(DATOS!J2405=X$39,DATOS!C2405,"")</f>
        <v>0</v>
      </c>
    </row>
    <row r="2442" spans="26:28">
      <c r="Z2442">
        <f t="shared" si="42"/>
        <v>1</v>
      </c>
      <c r="AA2442">
        <f>IF(AB2442="",0,IFERROR(IF(VLOOKUP(AB2442,AB$38:AB2441,1,0)&gt;0,0,0),1))</f>
        <v>0</v>
      </c>
      <c r="AB2442" s="16">
        <f>IF(DATOS!J2406=X$39,DATOS!C2406,"")</f>
        <v>0</v>
      </c>
    </row>
    <row r="2443" spans="26:28">
      <c r="Z2443">
        <f t="shared" si="42"/>
        <v>1</v>
      </c>
      <c r="AA2443">
        <f>IF(AB2443="",0,IFERROR(IF(VLOOKUP(AB2443,AB$38:AB2442,1,0)&gt;0,0,0),1))</f>
        <v>0</v>
      </c>
      <c r="AB2443" s="16">
        <f>IF(DATOS!J2407=X$39,DATOS!C2407,"")</f>
        <v>0</v>
      </c>
    </row>
    <row r="2444" spans="26:28">
      <c r="Z2444">
        <f t="shared" si="42"/>
        <v>1</v>
      </c>
      <c r="AA2444">
        <f>IF(AB2444="",0,IFERROR(IF(VLOOKUP(AB2444,AB$38:AB2443,1,0)&gt;0,0,0),1))</f>
        <v>0</v>
      </c>
      <c r="AB2444" s="16">
        <f>IF(DATOS!J2408=X$39,DATOS!C2408,"")</f>
        <v>0</v>
      </c>
    </row>
    <row r="2445" spans="26:28">
      <c r="Z2445">
        <f t="shared" si="42"/>
        <v>1</v>
      </c>
      <c r="AA2445">
        <f>IF(AB2445="",0,IFERROR(IF(VLOOKUP(AB2445,AB$38:AB2444,1,0)&gt;0,0,0),1))</f>
        <v>0</v>
      </c>
      <c r="AB2445" s="16">
        <f>IF(DATOS!J2409=X$39,DATOS!C2409,"")</f>
        <v>0</v>
      </c>
    </row>
    <row r="2446" spans="26:28">
      <c r="Z2446">
        <f t="shared" si="42"/>
        <v>1</v>
      </c>
      <c r="AA2446">
        <f>IF(AB2446="",0,IFERROR(IF(VLOOKUP(AB2446,AB$38:AB2445,1,0)&gt;0,0,0),1))</f>
        <v>0</v>
      </c>
      <c r="AB2446" s="16">
        <f>IF(DATOS!J2410=X$39,DATOS!C2410,"")</f>
        <v>0</v>
      </c>
    </row>
    <row r="2447" spans="26:28">
      <c r="Z2447">
        <f t="shared" si="42"/>
        <v>1</v>
      </c>
      <c r="AA2447">
        <f>IF(AB2447="",0,IFERROR(IF(VLOOKUP(AB2447,AB$38:AB2446,1,0)&gt;0,0,0),1))</f>
        <v>0</v>
      </c>
      <c r="AB2447" s="16">
        <f>IF(DATOS!J2411=X$39,DATOS!C2411,"")</f>
        <v>0</v>
      </c>
    </row>
    <row r="2448" spans="26:28">
      <c r="Z2448">
        <f t="shared" si="42"/>
        <v>1</v>
      </c>
      <c r="AA2448">
        <f>IF(AB2448="",0,IFERROR(IF(VLOOKUP(AB2448,AB$38:AB2447,1,0)&gt;0,0,0),1))</f>
        <v>0</v>
      </c>
      <c r="AB2448" s="16">
        <f>IF(DATOS!J2412=X$39,DATOS!C2412,"")</f>
        <v>0</v>
      </c>
    </row>
    <row r="2449" spans="26:28">
      <c r="Z2449">
        <f t="shared" si="42"/>
        <v>1</v>
      </c>
      <c r="AA2449">
        <f>IF(AB2449="",0,IFERROR(IF(VLOOKUP(AB2449,AB$38:AB2448,1,0)&gt;0,0,0),1))</f>
        <v>0</v>
      </c>
      <c r="AB2449" s="16">
        <f>IF(DATOS!J2413=X$39,DATOS!C2413,"")</f>
        <v>0</v>
      </c>
    </row>
    <row r="2450" spans="26:28">
      <c r="Z2450">
        <f t="shared" si="42"/>
        <v>1</v>
      </c>
      <c r="AA2450">
        <f>IF(AB2450="",0,IFERROR(IF(VLOOKUP(AB2450,AB$38:AB2449,1,0)&gt;0,0,0),1))</f>
        <v>0</v>
      </c>
      <c r="AB2450" s="16">
        <f>IF(DATOS!J2414=X$39,DATOS!C2414,"")</f>
        <v>0</v>
      </c>
    </row>
    <row r="2451" spans="26:28">
      <c r="Z2451">
        <f t="shared" si="42"/>
        <v>1</v>
      </c>
      <c r="AA2451">
        <f>IF(AB2451="",0,IFERROR(IF(VLOOKUP(AB2451,AB$38:AB2450,1,0)&gt;0,0,0),1))</f>
        <v>0</v>
      </c>
      <c r="AB2451" s="16">
        <f>IF(DATOS!J2415=X$39,DATOS!C2415,"")</f>
        <v>0</v>
      </c>
    </row>
    <row r="2452" spans="26:28">
      <c r="Z2452">
        <f t="shared" si="42"/>
        <v>1</v>
      </c>
      <c r="AA2452">
        <f>IF(AB2452="",0,IFERROR(IF(VLOOKUP(AB2452,AB$38:AB2451,1,0)&gt;0,0,0),1))</f>
        <v>0</v>
      </c>
      <c r="AB2452" s="16">
        <f>IF(DATOS!J2416=X$39,DATOS!C2416,"")</f>
        <v>0</v>
      </c>
    </row>
    <row r="2453" spans="26:28">
      <c r="Z2453">
        <f t="shared" si="42"/>
        <v>1</v>
      </c>
      <c r="AA2453">
        <f>IF(AB2453="",0,IFERROR(IF(VLOOKUP(AB2453,AB$38:AB2452,1,0)&gt;0,0,0),1))</f>
        <v>0</v>
      </c>
      <c r="AB2453" s="16">
        <f>IF(DATOS!J2417=X$39,DATOS!C2417,"")</f>
        <v>0</v>
      </c>
    </row>
    <row r="2454" spans="26:28">
      <c r="Z2454">
        <f t="shared" si="42"/>
        <v>1</v>
      </c>
      <c r="AA2454">
        <f>IF(AB2454="",0,IFERROR(IF(VLOOKUP(AB2454,AB$38:AB2453,1,0)&gt;0,0,0),1))</f>
        <v>0</v>
      </c>
      <c r="AB2454" s="16">
        <f>IF(DATOS!J2418=X$39,DATOS!C2418,"")</f>
        <v>0</v>
      </c>
    </row>
    <row r="2455" spans="26:28">
      <c r="Z2455">
        <f t="shared" si="42"/>
        <v>1</v>
      </c>
      <c r="AA2455">
        <f>IF(AB2455="",0,IFERROR(IF(VLOOKUP(AB2455,AB$38:AB2454,1,0)&gt;0,0,0),1))</f>
        <v>0</v>
      </c>
      <c r="AB2455" s="16">
        <f>IF(DATOS!J2419=X$39,DATOS!C2419,"")</f>
        <v>0</v>
      </c>
    </row>
    <row r="2456" spans="26:28">
      <c r="Z2456">
        <f t="shared" si="42"/>
        <v>1</v>
      </c>
      <c r="AA2456">
        <f>IF(AB2456="",0,IFERROR(IF(VLOOKUP(AB2456,AB$38:AB2455,1,0)&gt;0,0,0),1))</f>
        <v>0</v>
      </c>
      <c r="AB2456" s="16">
        <f>IF(DATOS!J2420=X$39,DATOS!C2420,"")</f>
        <v>0</v>
      </c>
    </row>
    <row r="2457" spans="26:28">
      <c r="Z2457">
        <f t="shared" si="42"/>
        <v>1</v>
      </c>
      <c r="AA2457">
        <f>IF(AB2457="",0,IFERROR(IF(VLOOKUP(AB2457,AB$38:AB2456,1,0)&gt;0,0,0),1))</f>
        <v>0</v>
      </c>
      <c r="AB2457" s="16">
        <f>IF(DATOS!J2421=X$39,DATOS!C2421,"")</f>
        <v>0</v>
      </c>
    </row>
    <row r="2458" spans="26:28">
      <c r="Z2458">
        <f t="shared" si="42"/>
        <v>1</v>
      </c>
      <c r="AA2458">
        <f>IF(AB2458="",0,IFERROR(IF(VLOOKUP(AB2458,AB$38:AB2457,1,0)&gt;0,0,0),1))</f>
        <v>0</v>
      </c>
      <c r="AB2458" s="16">
        <f>IF(DATOS!J2422=X$39,DATOS!C2422,"")</f>
        <v>0</v>
      </c>
    </row>
    <row r="2459" spans="26:28">
      <c r="Z2459">
        <f t="shared" si="42"/>
        <v>1</v>
      </c>
      <c r="AA2459">
        <f>IF(AB2459="",0,IFERROR(IF(VLOOKUP(AB2459,AB$38:AB2458,1,0)&gt;0,0,0),1))</f>
        <v>0</v>
      </c>
      <c r="AB2459" s="16">
        <f>IF(DATOS!J2423=X$39,DATOS!C2423,"")</f>
        <v>0</v>
      </c>
    </row>
    <row r="2460" spans="26:28">
      <c r="Z2460">
        <f t="shared" si="42"/>
        <v>1</v>
      </c>
      <c r="AA2460">
        <f>IF(AB2460="",0,IFERROR(IF(VLOOKUP(AB2460,AB$38:AB2459,1,0)&gt;0,0,0),1))</f>
        <v>0</v>
      </c>
      <c r="AB2460" s="16">
        <f>IF(DATOS!J2424=X$39,DATOS!C2424,"")</f>
        <v>0</v>
      </c>
    </row>
    <row r="2461" spans="26:28">
      <c r="Z2461">
        <f t="shared" si="42"/>
        <v>1</v>
      </c>
      <c r="AA2461">
        <f>IF(AB2461="",0,IFERROR(IF(VLOOKUP(AB2461,AB$38:AB2460,1,0)&gt;0,0,0),1))</f>
        <v>0</v>
      </c>
      <c r="AB2461" s="16">
        <f>IF(DATOS!J2425=X$39,DATOS!C2425,"")</f>
        <v>0</v>
      </c>
    </row>
    <row r="2462" spans="26:28">
      <c r="Z2462">
        <f t="shared" si="42"/>
        <v>1</v>
      </c>
      <c r="AA2462">
        <f>IF(AB2462="",0,IFERROR(IF(VLOOKUP(AB2462,AB$38:AB2461,1,0)&gt;0,0,0),1))</f>
        <v>0</v>
      </c>
      <c r="AB2462" s="16">
        <f>IF(DATOS!J2426=X$39,DATOS!C2426,"")</f>
        <v>0</v>
      </c>
    </row>
    <row r="2463" spans="26:28">
      <c r="Z2463">
        <f t="shared" si="42"/>
        <v>1</v>
      </c>
      <c r="AA2463">
        <f>IF(AB2463="",0,IFERROR(IF(VLOOKUP(AB2463,AB$38:AB2462,1,0)&gt;0,0,0),1))</f>
        <v>0</v>
      </c>
      <c r="AB2463" s="16">
        <f>IF(DATOS!J2427=X$39,DATOS!C2427,"")</f>
        <v>0</v>
      </c>
    </row>
    <row r="2464" spans="26:28">
      <c r="Z2464">
        <f t="shared" si="42"/>
        <v>1</v>
      </c>
      <c r="AA2464">
        <f>IF(AB2464="",0,IFERROR(IF(VLOOKUP(AB2464,AB$38:AB2463,1,0)&gt;0,0,0),1))</f>
        <v>0</v>
      </c>
      <c r="AB2464" s="16">
        <f>IF(DATOS!J2428=X$39,DATOS!C2428,"")</f>
        <v>0</v>
      </c>
    </row>
    <row r="2465" spans="26:28">
      <c r="Z2465">
        <f t="shared" si="42"/>
        <v>1</v>
      </c>
      <c r="AA2465">
        <f>IF(AB2465="",0,IFERROR(IF(VLOOKUP(AB2465,AB$38:AB2464,1,0)&gt;0,0,0),1))</f>
        <v>0</v>
      </c>
      <c r="AB2465" s="16">
        <f>IF(DATOS!J2429=X$39,DATOS!C2429,"")</f>
        <v>0</v>
      </c>
    </row>
    <row r="2466" spans="26:28">
      <c r="Z2466">
        <f t="shared" si="42"/>
        <v>1</v>
      </c>
      <c r="AA2466">
        <f>IF(AB2466="",0,IFERROR(IF(VLOOKUP(AB2466,AB$38:AB2465,1,0)&gt;0,0,0),1))</f>
        <v>0</v>
      </c>
      <c r="AB2466" s="16">
        <f>IF(DATOS!J2430=X$39,DATOS!C2430,"")</f>
        <v>0</v>
      </c>
    </row>
    <row r="2467" spans="26:28">
      <c r="Z2467">
        <f t="shared" si="42"/>
        <v>1</v>
      </c>
      <c r="AA2467">
        <f>IF(AB2467="",0,IFERROR(IF(VLOOKUP(AB2467,AB$38:AB2466,1,0)&gt;0,0,0),1))</f>
        <v>0</v>
      </c>
      <c r="AB2467" s="16">
        <f>IF(DATOS!J2431=X$39,DATOS!C2431,"")</f>
        <v>0</v>
      </c>
    </row>
    <row r="2468" spans="26:28">
      <c r="Z2468">
        <f t="shared" si="42"/>
        <v>1</v>
      </c>
      <c r="AA2468">
        <f>IF(AB2468="",0,IFERROR(IF(VLOOKUP(AB2468,AB$38:AB2467,1,0)&gt;0,0,0),1))</f>
        <v>0</v>
      </c>
      <c r="AB2468" s="16">
        <f>IF(DATOS!J2432=X$39,DATOS!C2432,"")</f>
        <v>0</v>
      </c>
    </row>
    <row r="2469" spans="26:28">
      <c r="Z2469">
        <f t="shared" si="42"/>
        <v>1</v>
      </c>
      <c r="AA2469">
        <f>IF(AB2469="",0,IFERROR(IF(VLOOKUP(AB2469,AB$38:AB2468,1,0)&gt;0,0,0),1))</f>
        <v>0</v>
      </c>
      <c r="AB2469" s="16">
        <f>IF(DATOS!J2433=X$39,DATOS!C2433,"")</f>
        <v>0</v>
      </c>
    </row>
    <row r="2470" spans="26:28">
      <c r="Z2470">
        <f t="shared" ref="Z2470:Z2533" si="43">Z2469+AA2470</f>
        <v>1</v>
      </c>
      <c r="AA2470">
        <f>IF(AB2470="",0,IFERROR(IF(VLOOKUP(AB2470,AB$38:AB2469,1,0)&gt;0,0,0),1))</f>
        <v>0</v>
      </c>
      <c r="AB2470" s="16">
        <f>IF(DATOS!J2434=X$39,DATOS!C2434,"")</f>
        <v>0</v>
      </c>
    </row>
    <row r="2471" spans="26:28">
      <c r="Z2471">
        <f t="shared" si="43"/>
        <v>1</v>
      </c>
      <c r="AA2471">
        <f>IF(AB2471="",0,IFERROR(IF(VLOOKUP(AB2471,AB$38:AB2470,1,0)&gt;0,0,0),1))</f>
        <v>0</v>
      </c>
      <c r="AB2471" s="16">
        <f>IF(DATOS!J2435=X$39,DATOS!C2435,"")</f>
        <v>0</v>
      </c>
    </row>
    <row r="2472" spans="26:28">
      <c r="Z2472">
        <f t="shared" si="43"/>
        <v>1</v>
      </c>
      <c r="AA2472">
        <f>IF(AB2472="",0,IFERROR(IF(VLOOKUP(AB2472,AB$38:AB2471,1,0)&gt;0,0,0),1))</f>
        <v>0</v>
      </c>
      <c r="AB2472" s="16">
        <f>IF(DATOS!J2436=X$39,DATOS!C2436,"")</f>
        <v>0</v>
      </c>
    </row>
    <row r="2473" spans="26:28">
      <c r="Z2473">
        <f t="shared" si="43"/>
        <v>1</v>
      </c>
      <c r="AA2473">
        <f>IF(AB2473="",0,IFERROR(IF(VLOOKUP(AB2473,AB$38:AB2472,1,0)&gt;0,0,0),1))</f>
        <v>0</v>
      </c>
      <c r="AB2473" s="16">
        <f>IF(DATOS!J2437=X$39,DATOS!C2437,"")</f>
        <v>0</v>
      </c>
    </row>
    <row r="2474" spans="26:28">
      <c r="Z2474">
        <f t="shared" si="43"/>
        <v>1</v>
      </c>
      <c r="AA2474">
        <f>IF(AB2474="",0,IFERROR(IF(VLOOKUP(AB2474,AB$38:AB2473,1,0)&gt;0,0,0),1))</f>
        <v>0</v>
      </c>
      <c r="AB2474" s="16">
        <f>IF(DATOS!J2438=X$39,DATOS!C2438,"")</f>
        <v>0</v>
      </c>
    </row>
    <row r="2475" spans="26:28">
      <c r="Z2475">
        <f t="shared" si="43"/>
        <v>1</v>
      </c>
      <c r="AA2475">
        <f>IF(AB2475="",0,IFERROR(IF(VLOOKUP(AB2475,AB$38:AB2474,1,0)&gt;0,0,0),1))</f>
        <v>0</v>
      </c>
      <c r="AB2475" s="16">
        <f>IF(DATOS!J2439=X$39,DATOS!C2439,"")</f>
        <v>0</v>
      </c>
    </row>
    <row r="2476" spans="26:28">
      <c r="Z2476">
        <f t="shared" si="43"/>
        <v>1</v>
      </c>
      <c r="AA2476">
        <f>IF(AB2476="",0,IFERROR(IF(VLOOKUP(AB2476,AB$38:AB2475,1,0)&gt;0,0,0),1))</f>
        <v>0</v>
      </c>
      <c r="AB2476" s="16">
        <f>IF(DATOS!J2440=X$39,DATOS!C2440,"")</f>
        <v>0</v>
      </c>
    </row>
    <row r="2477" spans="26:28">
      <c r="Z2477">
        <f t="shared" si="43"/>
        <v>1</v>
      </c>
      <c r="AA2477">
        <f>IF(AB2477="",0,IFERROR(IF(VLOOKUP(AB2477,AB$38:AB2476,1,0)&gt;0,0,0),1))</f>
        <v>0</v>
      </c>
      <c r="AB2477" s="16">
        <f>IF(DATOS!J2441=X$39,DATOS!C2441,"")</f>
        <v>0</v>
      </c>
    </row>
    <row r="2478" spans="26:28">
      <c r="Z2478">
        <f t="shared" si="43"/>
        <v>1</v>
      </c>
      <c r="AA2478">
        <f>IF(AB2478="",0,IFERROR(IF(VLOOKUP(AB2478,AB$38:AB2477,1,0)&gt;0,0,0),1))</f>
        <v>0</v>
      </c>
      <c r="AB2478" s="16">
        <f>IF(DATOS!J2442=X$39,DATOS!C2442,"")</f>
        <v>0</v>
      </c>
    </row>
    <row r="2479" spans="26:28">
      <c r="Z2479">
        <f t="shared" si="43"/>
        <v>1</v>
      </c>
      <c r="AA2479">
        <f>IF(AB2479="",0,IFERROR(IF(VLOOKUP(AB2479,AB$38:AB2478,1,0)&gt;0,0,0),1))</f>
        <v>0</v>
      </c>
      <c r="AB2479" s="16">
        <f>IF(DATOS!J2443=X$39,DATOS!C2443,"")</f>
        <v>0</v>
      </c>
    </row>
    <row r="2480" spans="26:28">
      <c r="Z2480">
        <f t="shared" si="43"/>
        <v>1</v>
      </c>
      <c r="AA2480">
        <f>IF(AB2480="",0,IFERROR(IF(VLOOKUP(AB2480,AB$38:AB2479,1,0)&gt;0,0,0),1))</f>
        <v>0</v>
      </c>
      <c r="AB2480" s="16">
        <f>IF(DATOS!J2444=X$39,DATOS!C2444,"")</f>
        <v>0</v>
      </c>
    </row>
    <row r="2481" spans="26:28">
      <c r="Z2481">
        <f t="shared" si="43"/>
        <v>1</v>
      </c>
      <c r="AA2481">
        <f>IF(AB2481="",0,IFERROR(IF(VLOOKUP(AB2481,AB$38:AB2480,1,0)&gt;0,0,0),1))</f>
        <v>0</v>
      </c>
      <c r="AB2481" s="16">
        <f>IF(DATOS!J2445=X$39,DATOS!C2445,"")</f>
        <v>0</v>
      </c>
    </row>
    <row r="2482" spans="26:28">
      <c r="Z2482">
        <f t="shared" si="43"/>
        <v>1</v>
      </c>
      <c r="AA2482">
        <f>IF(AB2482="",0,IFERROR(IF(VLOOKUP(AB2482,AB$38:AB2481,1,0)&gt;0,0,0),1))</f>
        <v>0</v>
      </c>
      <c r="AB2482" s="16">
        <f>IF(DATOS!J2446=X$39,DATOS!C2446,"")</f>
        <v>0</v>
      </c>
    </row>
    <row r="2483" spans="26:28">
      <c r="Z2483">
        <f t="shared" si="43"/>
        <v>1</v>
      </c>
      <c r="AA2483">
        <f>IF(AB2483="",0,IFERROR(IF(VLOOKUP(AB2483,AB$38:AB2482,1,0)&gt;0,0,0),1))</f>
        <v>0</v>
      </c>
      <c r="AB2483" s="16">
        <f>IF(DATOS!J2447=X$39,DATOS!C2447,"")</f>
        <v>0</v>
      </c>
    </row>
    <row r="2484" spans="26:28">
      <c r="Z2484">
        <f t="shared" si="43"/>
        <v>1</v>
      </c>
      <c r="AA2484">
        <f>IF(AB2484="",0,IFERROR(IF(VLOOKUP(AB2484,AB$38:AB2483,1,0)&gt;0,0,0),1))</f>
        <v>0</v>
      </c>
      <c r="AB2484" s="16">
        <f>IF(DATOS!J2448=X$39,DATOS!C2448,"")</f>
        <v>0</v>
      </c>
    </row>
    <row r="2485" spans="26:28">
      <c r="Z2485">
        <f t="shared" si="43"/>
        <v>1</v>
      </c>
      <c r="AA2485">
        <f>IF(AB2485="",0,IFERROR(IF(VLOOKUP(AB2485,AB$38:AB2484,1,0)&gt;0,0,0),1))</f>
        <v>0</v>
      </c>
      <c r="AB2485" s="16">
        <f>IF(DATOS!J2449=X$39,DATOS!C2449,"")</f>
        <v>0</v>
      </c>
    </row>
    <row r="2486" spans="26:28">
      <c r="Z2486">
        <f t="shared" si="43"/>
        <v>1</v>
      </c>
      <c r="AA2486">
        <f>IF(AB2486="",0,IFERROR(IF(VLOOKUP(AB2486,AB$38:AB2485,1,0)&gt;0,0,0),1))</f>
        <v>0</v>
      </c>
      <c r="AB2486" s="16">
        <f>IF(DATOS!J2450=X$39,DATOS!C2450,"")</f>
        <v>0</v>
      </c>
    </row>
    <row r="2487" spans="26:28">
      <c r="Z2487">
        <f t="shared" si="43"/>
        <v>1</v>
      </c>
      <c r="AA2487">
        <f>IF(AB2487="",0,IFERROR(IF(VLOOKUP(AB2487,AB$38:AB2486,1,0)&gt;0,0,0),1))</f>
        <v>0</v>
      </c>
      <c r="AB2487" s="16">
        <f>IF(DATOS!J2451=X$39,DATOS!C2451,"")</f>
        <v>0</v>
      </c>
    </row>
    <row r="2488" spans="26:28">
      <c r="Z2488">
        <f t="shared" si="43"/>
        <v>1</v>
      </c>
      <c r="AA2488">
        <f>IF(AB2488="",0,IFERROR(IF(VLOOKUP(AB2488,AB$38:AB2487,1,0)&gt;0,0,0),1))</f>
        <v>0</v>
      </c>
      <c r="AB2488" s="16">
        <f>IF(DATOS!J2452=X$39,DATOS!C2452,"")</f>
        <v>0</v>
      </c>
    </row>
    <row r="2489" spans="26:28">
      <c r="Z2489">
        <f t="shared" si="43"/>
        <v>1</v>
      </c>
      <c r="AA2489">
        <f>IF(AB2489="",0,IFERROR(IF(VLOOKUP(AB2489,AB$38:AB2488,1,0)&gt;0,0,0),1))</f>
        <v>0</v>
      </c>
      <c r="AB2489" s="16">
        <f>IF(DATOS!J2453=X$39,DATOS!C2453,"")</f>
        <v>0</v>
      </c>
    </row>
    <row r="2490" spans="26:28">
      <c r="Z2490">
        <f t="shared" si="43"/>
        <v>1</v>
      </c>
      <c r="AA2490">
        <f>IF(AB2490="",0,IFERROR(IF(VLOOKUP(AB2490,AB$38:AB2489,1,0)&gt;0,0,0),1))</f>
        <v>0</v>
      </c>
      <c r="AB2490" s="16">
        <f>IF(DATOS!J2454=X$39,DATOS!C2454,"")</f>
        <v>0</v>
      </c>
    </row>
    <row r="2491" spans="26:28">
      <c r="Z2491">
        <f t="shared" si="43"/>
        <v>1</v>
      </c>
      <c r="AA2491">
        <f>IF(AB2491="",0,IFERROR(IF(VLOOKUP(AB2491,AB$38:AB2490,1,0)&gt;0,0,0),1))</f>
        <v>0</v>
      </c>
      <c r="AB2491" s="16">
        <f>IF(DATOS!J2455=X$39,DATOS!C2455,"")</f>
        <v>0</v>
      </c>
    </row>
    <row r="2492" spans="26:28">
      <c r="Z2492">
        <f t="shared" si="43"/>
        <v>1</v>
      </c>
      <c r="AA2492">
        <f>IF(AB2492="",0,IFERROR(IF(VLOOKUP(AB2492,AB$38:AB2491,1,0)&gt;0,0,0),1))</f>
        <v>0</v>
      </c>
      <c r="AB2492" s="16">
        <f>IF(DATOS!J2456=X$39,DATOS!C2456,"")</f>
        <v>0</v>
      </c>
    </row>
    <row r="2493" spans="26:28">
      <c r="Z2493">
        <f t="shared" si="43"/>
        <v>1</v>
      </c>
      <c r="AA2493">
        <f>IF(AB2493="",0,IFERROR(IF(VLOOKUP(AB2493,AB$38:AB2492,1,0)&gt;0,0,0),1))</f>
        <v>0</v>
      </c>
      <c r="AB2493" s="16">
        <f>IF(DATOS!J2457=X$39,DATOS!C2457,"")</f>
        <v>0</v>
      </c>
    </row>
    <row r="2494" spans="26:28">
      <c r="Z2494">
        <f t="shared" si="43"/>
        <v>1</v>
      </c>
      <c r="AA2494">
        <f>IF(AB2494="",0,IFERROR(IF(VLOOKUP(AB2494,AB$38:AB2493,1,0)&gt;0,0,0),1))</f>
        <v>0</v>
      </c>
      <c r="AB2494" s="16">
        <f>IF(DATOS!J2458=X$39,DATOS!C2458,"")</f>
        <v>0</v>
      </c>
    </row>
    <row r="2495" spans="26:28">
      <c r="Z2495">
        <f t="shared" si="43"/>
        <v>1</v>
      </c>
      <c r="AA2495">
        <f>IF(AB2495="",0,IFERROR(IF(VLOOKUP(AB2495,AB$38:AB2494,1,0)&gt;0,0,0),1))</f>
        <v>0</v>
      </c>
      <c r="AB2495" s="16">
        <f>IF(DATOS!J2459=X$39,DATOS!C2459,"")</f>
        <v>0</v>
      </c>
    </row>
    <row r="2496" spans="26:28">
      <c r="Z2496">
        <f t="shared" si="43"/>
        <v>1</v>
      </c>
      <c r="AA2496">
        <f>IF(AB2496="",0,IFERROR(IF(VLOOKUP(AB2496,AB$38:AB2495,1,0)&gt;0,0,0),1))</f>
        <v>0</v>
      </c>
      <c r="AB2496" s="16">
        <f>IF(DATOS!J2460=X$39,DATOS!C2460,"")</f>
        <v>0</v>
      </c>
    </row>
    <row r="2497" spans="26:28">
      <c r="Z2497">
        <f t="shared" si="43"/>
        <v>1</v>
      </c>
      <c r="AA2497">
        <f>IF(AB2497="",0,IFERROR(IF(VLOOKUP(AB2497,AB$38:AB2496,1,0)&gt;0,0,0),1))</f>
        <v>0</v>
      </c>
      <c r="AB2497" s="16">
        <f>IF(DATOS!J2461=X$39,DATOS!C2461,"")</f>
        <v>0</v>
      </c>
    </row>
    <row r="2498" spans="26:28">
      <c r="Z2498">
        <f t="shared" si="43"/>
        <v>1</v>
      </c>
      <c r="AA2498">
        <f>IF(AB2498="",0,IFERROR(IF(VLOOKUP(AB2498,AB$38:AB2497,1,0)&gt;0,0,0),1))</f>
        <v>0</v>
      </c>
      <c r="AB2498" s="16">
        <f>IF(DATOS!J2462=X$39,DATOS!C2462,"")</f>
        <v>0</v>
      </c>
    </row>
    <row r="2499" spans="26:28">
      <c r="Z2499">
        <f t="shared" si="43"/>
        <v>1</v>
      </c>
      <c r="AA2499">
        <f>IF(AB2499="",0,IFERROR(IF(VLOOKUP(AB2499,AB$38:AB2498,1,0)&gt;0,0,0),1))</f>
        <v>0</v>
      </c>
      <c r="AB2499" s="16">
        <f>IF(DATOS!J2463=X$39,DATOS!C2463,"")</f>
        <v>0</v>
      </c>
    </row>
    <row r="2500" spans="26:28">
      <c r="Z2500">
        <f t="shared" si="43"/>
        <v>1</v>
      </c>
      <c r="AA2500">
        <f>IF(AB2500="",0,IFERROR(IF(VLOOKUP(AB2500,AB$38:AB2499,1,0)&gt;0,0,0),1))</f>
        <v>0</v>
      </c>
      <c r="AB2500" s="16">
        <f>IF(DATOS!J2464=X$39,DATOS!C2464,"")</f>
        <v>0</v>
      </c>
    </row>
    <row r="2501" spans="26:28">
      <c r="Z2501">
        <f t="shared" si="43"/>
        <v>1</v>
      </c>
      <c r="AA2501">
        <f>IF(AB2501="",0,IFERROR(IF(VLOOKUP(AB2501,AB$38:AB2500,1,0)&gt;0,0,0),1))</f>
        <v>0</v>
      </c>
      <c r="AB2501" s="16">
        <f>IF(DATOS!J2465=X$39,DATOS!C2465,"")</f>
        <v>0</v>
      </c>
    </row>
    <row r="2502" spans="26:28">
      <c r="Z2502">
        <f t="shared" si="43"/>
        <v>1</v>
      </c>
      <c r="AA2502">
        <f>IF(AB2502="",0,IFERROR(IF(VLOOKUP(AB2502,AB$38:AB2501,1,0)&gt;0,0,0),1))</f>
        <v>0</v>
      </c>
      <c r="AB2502" s="16">
        <f>IF(DATOS!J2466=X$39,DATOS!C2466,"")</f>
        <v>0</v>
      </c>
    </row>
    <row r="2503" spans="26:28">
      <c r="Z2503">
        <f t="shared" si="43"/>
        <v>1</v>
      </c>
      <c r="AA2503">
        <f>IF(AB2503="",0,IFERROR(IF(VLOOKUP(AB2503,AB$38:AB2502,1,0)&gt;0,0,0),1))</f>
        <v>0</v>
      </c>
      <c r="AB2503" s="16">
        <f>IF(DATOS!J2467=X$39,DATOS!C2467,"")</f>
        <v>0</v>
      </c>
    </row>
    <row r="2504" spans="26:28">
      <c r="Z2504">
        <f t="shared" si="43"/>
        <v>1</v>
      </c>
      <c r="AA2504">
        <f>IF(AB2504="",0,IFERROR(IF(VLOOKUP(AB2504,AB$38:AB2503,1,0)&gt;0,0,0),1))</f>
        <v>0</v>
      </c>
      <c r="AB2504" s="16">
        <f>IF(DATOS!J2468=X$39,DATOS!C2468,"")</f>
        <v>0</v>
      </c>
    </row>
    <row r="2505" spans="26:28">
      <c r="Z2505">
        <f t="shared" si="43"/>
        <v>1</v>
      </c>
      <c r="AA2505">
        <f>IF(AB2505="",0,IFERROR(IF(VLOOKUP(AB2505,AB$38:AB2504,1,0)&gt;0,0,0),1))</f>
        <v>0</v>
      </c>
      <c r="AB2505" s="16">
        <f>IF(DATOS!J2469=X$39,DATOS!C2469,"")</f>
        <v>0</v>
      </c>
    </row>
    <row r="2506" spans="26:28">
      <c r="Z2506">
        <f t="shared" si="43"/>
        <v>1</v>
      </c>
      <c r="AA2506">
        <f>IF(AB2506="",0,IFERROR(IF(VLOOKUP(AB2506,AB$38:AB2505,1,0)&gt;0,0,0),1))</f>
        <v>0</v>
      </c>
      <c r="AB2506" s="16">
        <f>IF(DATOS!J2470=X$39,DATOS!C2470,"")</f>
        <v>0</v>
      </c>
    </row>
    <row r="2507" spans="26:28">
      <c r="Z2507">
        <f t="shared" si="43"/>
        <v>1</v>
      </c>
      <c r="AA2507">
        <f>IF(AB2507="",0,IFERROR(IF(VLOOKUP(AB2507,AB$38:AB2506,1,0)&gt;0,0,0),1))</f>
        <v>0</v>
      </c>
      <c r="AB2507" s="16">
        <f>IF(DATOS!J2471=X$39,DATOS!C2471,"")</f>
        <v>0</v>
      </c>
    </row>
    <row r="2508" spans="26:28">
      <c r="Z2508">
        <f t="shared" si="43"/>
        <v>1</v>
      </c>
      <c r="AA2508">
        <f>IF(AB2508="",0,IFERROR(IF(VLOOKUP(AB2508,AB$38:AB2507,1,0)&gt;0,0,0),1))</f>
        <v>0</v>
      </c>
      <c r="AB2508" s="16">
        <f>IF(DATOS!J2472=X$39,DATOS!C2472,"")</f>
        <v>0</v>
      </c>
    </row>
    <row r="2509" spans="26:28">
      <c r="Z2509">
        <f t="shared" si="43"/>
        <v>1</v>
      </c>
      <c r="AA2509">
        <f>IF(AB2509="",0,IFERROR(IF(VLOOKUP(AB2509,AB$38:AB2508,1,0)&gt;0,0,0),1))</f>
        <v>0</v>
      </c>
      <c r="AB2509" s="16">
        <f>IF(DATOS!J2473=X$39,DATOS!C2473,"")</f>
        <v>0</v>
      </c>
    </row>
    <row r="2510" spans="26:28">
      <c r="Z2510">
        <f t="shared" si="43"/>
        <v>1</v>
      </c>
      <c r="AA2510">
        <f>IF(AB2510="",0,IFERROR(IF(VLOOKUP(AB2510,AB$38:AB2509,1,0)&gt;0,0,0),1))</f>
        <v>0</v>
      </c>
      <c r="AB2510" s="16">
        <f>IF(DATOS!J2474=X$39,DATOS!C2474,"")</f>
        <v>0</v>
      </c>
    </row>
    <row r="2511" spans="26:28">
      <c r="Z2511">
        <f t="shared" si="43"/>
        <v>1</v>
      </c>
      <c r="AA2511">
        <f>IF(AB2511="",0,IFERROR(IF(VLOOKUP(AB2511,AB$38:AB2510,1,0)&gt;0,0,0),1))</f>
        <v>0</v>
      </c>
      <c r="AB2511" s="16">
        <f>IF(DATOS!J2475=X$39,DATOS!C2475,"")</f>
        <v>0</v>
      </c>
    </row>
    <row r="2512" spans="26:28">
      <c r="Z2512">
        <f t="shared" si="43"/>
        <v>1</v>
      </c>
      <c r="AA2512">
        <f>IF(AB2512="",0,IFERROR(IF(VLOOKUP(AB2512,AB$38:AB2511,1,0)&gt;0,0,0),1))</f>
        <v>0</v>
      </c>
      <c r="AB2512" s="16">
        <f>IF(DATOS!J2476=X$39,DATOS!C2476,"")</f>
        <v>0</v>
      </c>
    </row>
    <row r="2513" spans="26:28">
      <c r="Z2513">
        <f t="shared" si="43"/>
        <v>1</v>
      </c>
      <c r="AA2513">
        <f>IF(AB2513="",0,IFERROR(IF(VLOOKUP(AB2513,AB$38:AB2512,1,0)&gt;0,0,0),1))</f>
        <v>0</v>
      </c>
      <c r="AB2513" s="16">
        <f>IF(DATOS!J2477=X$39,DATOS!C2477,"")</f>
        <v>0</v>
      </c>
    </row>
    <row r="2514" spans="26:28">
      <c r="Z2514">
        <f t="shared" si="43"/>
        <v>1</v>
      </c>
      <c r="AA2514">
        <f>IF(AB2514="",0,IFERROR(IF(VLOOKUP(AB2514,AB$38:AB2513,1,0)&gt;0,0,0),1))</f>
        <v>0</v>
      </c>
      <c r="AB2514" s="16">
        <f>IF(DATOS!J2478=X$39,DATOS!C2478,"")</f>
        <v>0</v>
      </c>
    </row>
    <row r="2515" spans="26:28">
      <c r="Z2515">
        <f t="shared" si="43"/>
        <v>1</v>
      </c>
      <c r="AA2515">
        <f>IF(AB2515="",0,IFERROR(IF(VLOOKUP(AB2515,AB$38:AB2514,1,0)&gt;0,0,0),1))</f>
        <v>0</v>
      </c>
      <c r="AB2515" s="16">
        <f>IF(DATOS!J2479=X$39,DATOS!C2479,"")</f>
        <v>0</v>
      </c>
    </row>
    <row r="2516" spans="26:28">
      <c r="Z2516">
        <f t="shared" si="43"/>
        <v>1</v>
      </c>
      <c r="AA2516">
        <f>IF(AB2516="",0,IFERROR(IF(VLOOKUP(AB2516,AB$38:AB2515,1,0)&gt;0,0,0),1))</f>
        <v>0</v>
      </c>
      <c r="AB2516" s="16">
        <f>IF(DATOS!J2480=X$39,DATOS!C2480,"")</f>
        <v>0</v>
      </c>
    </row>
    <row r="2517" spans="26:28">
      <c r="Z2517">
        <f t="shared" si="43"/>
        <v>1</v>
      </c>
      <c r="AA2517">
        <f>IF(AB2517="",0,IFERROR(IF(VLOOKUP(AB2517,AB$38:AB2516,1,0)&gt;0,0,0),1))</f>
        <v>0</v>
      </c>
      <c r="AB2517" s="16">
        <f>IF(DATOS!J2481=X$39,DATOS!C2481,"")</f>
        <v>0</v>
      </c>
    </row>
    <row r="2518" spans="26:28">
      <c r="Z2518">
        <f t="shared" si="43"/>
        <v>1</v>
      </c>
      <c r="AA2518">
        <f>IF(AB2518="",0,IFERROR(IF(VLOOKUP(AB2518,AB$38:AB2517,1,0)&gt;0,0,0),1))</f>
        <v>0</v>
      </c>
      <c r="AB2518" s="16">
        <f>IF(DATOS!J2482=X$39,DATOS!C2482,"")</f>
        <v>0</v>
      </c>
    </row>
    <row r="2519" spans="26:28">
      <c r="Z2519">
        <f t="shared" si="43"/>
        <v>1</v>
      </c>
      <c r="AA2519">
        <f>IF(AB2519="",0,IFERROR(IF(VLOOKUP(AB2519,AB$38:AB2518,1,0)&gt;0,0,0),1))</f>
        <v>0</v>
      </c>
      <c r="AB2519" s="16">
        <f>IF(DATOS!J2483=X$39,DATOS!C2483,"")</f>
        <v>0</v>
      </c>
    </row>
    <row r="2520" spans="26:28">
      <c r="Z2520">
        <f t="shared" si="43"/>
        <v>1</v>
      </c>
      <c r="AA2520">
        <f>IF(AB2520="",0,IFERROR(IF(VLOOKUP(AB2520,AB$38:AB2519,1,0)&gt;0,0,0),1))</f>
        <v>0</v>
      </c>
      <c r="AB2520" s="16">
        <f>IF(DATOS!J2484=X$39,DATOS!C2484,"")</f>
        <v>0</v>
      </c>
    </row>
    <row r="2521" spans="26:28">
      <c r="Z2521">
        <f t="shared" si="43"/>
        <v>1</v>
      </c>
      <c r="AA2521">
        <f>IF(AB2521="",0,IFERROR(IF(VLOOKUP(AB2521,AB$38:AB2520,1,0)&gt;0,0,0),1))</f>
        <v>0</v>
      </c>
      <c r="AB2521" s="16">
        <f>IF(DATOS!J2485=X$39,DATOS!C2485,"")</f>
        <v>0</v>
      </c>
    </row>
    <row r="2522" spans="26:28">
      <c r="Z2522">
        <f t="shared" si="43"/>
        <v>1</v>
      </c>
      <c r="AA2522">
        <f>IF(AB2522="",0,IFERROR(IF(VLOOKUP(AB2522,AB$38:AB2521,1,0)&gt;0,0,0),1))</f>
        <v>0</v>
      </c>
      <c r="AB2522" s="16">
        <f>IF(DATOS!J2486=X$39,DATOS!C2486,"")</f>
        <v>0</v>
      </c>
    </row>
    <row r="2523" spans="26:28">
      <c r="Z2523">
        <f t="shared" si="43"/>
        <v>1</v>
      </c>
      <c r="AA2523">
        <f>IF(AB2523="",0,IFERROR(IF(VLOOKUP(AB2523,AB$38:AB2522,1,0)&gt;0,0,0),1))</f>
        <v>0</v>
      </c>
      <c r="AB2523" s="16">
        <f>IF(DATOS!J2487=X$39,DATOS!C2487,"")</f>
        <v>0</v>
      </c>
    </row>
    <row r="2524" spans="26:28">
      <c r="Z2524">
        <f t="shared" si="43"/>
        <v>1</v>
      </c>
      <c r="AA2524">
        <f>IF(AB2524="",0,IFERROR(IF(VLOOKUP(AB2524,AB$38:AB2523,1,0)&gt;0,0,0),1))</f>
        <v>0</v>
      </c>
      <c r="AB2524" s="16">
        <f>IF(DATOS!J2488=X$39,DATOS!C2488,"")</f>
        <v>0</v>
      </c>
    </row>
    <row r="2525" spans="26:28">
      <c r="Z2525">
        <f t="shared" si="43"/>
        <v>1</v>
      </c>
      <c r="AA2525">
        <f>IF(AB2525="",0,IFERROR(IF(VLOOKUP(AB2525,AB$38:AB2524,1,0)&gt;0,0,0),1))</f>
        <v>0</v>
      </c>
      <c r="AB2525" s="16">
        <f>IF(DATOS!J2489=X$39,DATOS!C2489,"")</f>
        <v>0</v>
      </c>
    </row>
    <row r="2526" spans="26:28">
      <c r="Z2526">
        <f t="shared" si="43"/>
        <v>1</v>
      </c>
      <c r="AA2526">
        <f>IF(AB2526="",0,IFERROR(IF(VLOOKUP(AB2526,AB$38:AB2525,1,0)&gt;0,0,0),1))</f>
        <v>0</v>
      </c>
      <c r="AB2526" s="16">
        <f>IF(DATOS!J2490=X$39,DATOS!C2490,"")</f>
        <v>0</v>
      </c>
    </row>
    <row r="2527" spans="26:28">
      <c r="Z2527">
        <f t="shared" si="43"/>
        <v>1</v>
      </c>
      <c r="AA2527">
        <f>IF(AB2527="",0,IFERROR(IF(VLOOKUP(AB2527,AB$38:AB2526,1,0)&gt;0,0,0),1))</f>
        <v>0</v>
      </c>
      <c r="AB2527" s="16">
        <f>IF(DATOS!J2491=X$39,DATOS!C2491,"")</f>
        <v>0</v>
      </c>
    </row>
    <row r="2528" spans="26:28">
      <c r="Z2528">
        <f t="shared" si="43"/>
        <v>1</v>
      </c>
      <c r="AA2528">
        <f>IF(AB2528="",0,IFERROR(IF(VLOOKUP(AB2528,AB$38:AB2527,1,0)&gt;0,0,0),1))</f>
        <v>0</v>
      </c>
      <c r="AB2528" s="16">
        <f>IF(DATOS!J2492=X$39,DATOS!C2492,"")</f>
        <v>0</v>
      </c>
    </row>
    <row r="2529" spans="26:28">
      <c r="Z2529">
        <f t="shared" si="43"/>
        <v>1</v>
      </c>
      <c r="AA2529">
        <f>IF(AB2529="",0,IFERROR(IF(VLOOKUP(AB2529,AB$38:AB2528,1,0)&gt;0,0,0),1))</f>
        <v>0</v>
      </c>
      <c r="AB2529" s="16">
        <f>IF(DATOS!J2493=X$39,DATOS!C2493,"")</f>
        <v>0</v>
      </c>
    </row>
    <row r="2530" spans="26:28">
      <c r="Z2530">
        <f t="shared" si="43"/>
        <v>1</v>
      </c>
      <c r="AA2530">
        <f>IF(AB2530="",0,IFERROR(IF(VLOOKUP(AB2530,AB$38:AB2529,1,0)&gt;0,0,0),1))</f>
        <v>0</v>
      </c>
      <c r="AB2530" s="16">
        <f>IF(DATOS!J2494=X$39,DATOS!C2494,"")</f>
        <v>0</v>
      </c>
    </row>
    <row r="2531" spans="26:28">
      <c r="Z2531">
        <f t="shared" si="43"/>
        <v>1</v>
      </c>
      <c r="AA2531">
        <f>IF(AB2531="",0,IFERROR(IF(VLOOKUP(AB2531,AB$38:AB2530,1,0)&gt;0,0,0),1))</f>
        <v>0</v>
      </c>
      <c r="AB2531" s="16">
        <f>IF(DATOS!J2495=X$39,DATOS!C2495,"")</f>
        <v>0</v>
      </c>
    </row>
    <row r="2532" spans="26:28">
      <c r="Z2532">
        <f t="shared" si="43"/>
        <v>1</v>
      </c>
      <c r="AA2532">
        <f>IF(AB2532="",0,IFERROR(IF(VLOOKUP(AB2532,AB$38:AB2531,1,0)&gt;0,0,0),1))</f>
        <v>0</v>
      </c>
      <c r="AB2532" s="16">
        <f>IF(DATOS!J2496=X$39,DATOS!C2496,"")</f>
        <v>0</v>
      </c>
    </row>
    <row r="2533" spans="26:28">
      <c r="Z2533">
        <f t="shared" si="43"/>
        <v>1</v>
      </c>
      <c r="AA2533">
        <f>IF(AB2533="",0,IFERROR(IF(VLOOKUP(AB2533,AB$38:AB2532,1,0)&gt;0,0,0),1))</f>
        <v>0</v>
      </c>
      <c r="AB2533" s="16">
        <f>IF(DATOS!J2497=X$39,DATOS!C2497,"")</f>
        <v>0</v>
      </c>
    </row>
    <row r="2534" spans="26:28">
      <c r="Z2534">
        <f t="shared" ref="Z2534:Z2597" si="44">Z2533+AA2534</f>
        <v>1</v>
      </c>
      <c r="AA2534">
        <f>IF(AB2534="",0,IFERROR(IF(VLOOKUP(AB2534,AB$38:AB2533,1,0)&gt;0,0,0),1))</f>
        <v>0</v>
      </c>
      <c r="AB2534" s="16">
        <f>IF(DATOS!J2498=X$39,DATOS!C2498,"")</f>
        <v>0</v>
      </c>
    </row>
    <row r="2535" spans="26:28">
      <c r="Z2535">
        <f t="shared" si="44"/>
        <v>1</v>
      </c>
      <c r="AA2535">
        <f>IF(AB2535="",0,IFERROR(IF(VLOOKUP(AB2535,AB$38:AB2534,1,0)&gt;0,0,0),1))</f>
        <v>0</v>
      </c>
      <c r="AB2535" s="16">
        <f>IF(DATOS!J2499=X$39,DATOS!C2499,"")</f>
        <v>0</v>
      </c>
    </row>
    <row r="2536" spans="26:28">
      <c r="Z2536">
        <f t="shared" si="44"/>
        <v>1</v>
      </c>
      <c r="AA2536">
        <f>IF(AB2536="",0,IFERROR(IF(VLOOKUP(AB2536,AB$38:AB2535,1,0)&gt;0,0,0),1))</f>
        <v>0</v>
      </c>
      <c r="AB2536" s="16">
        <f>IF(DATOS!J2500=X$39,DATOS!C2500,"")</f>
        <v>0</v>
      </c>
    </row>
    <row r="2537" spans="26:28">
      <c r="Z2537">
        <f t="shared" si="44"/>
        <v>1</v>
      </c>
      <c r="AA2537">
        <f>IF(AB2537="",0,IFERROR(IF(VLOOKUP(AB2537,AB$38:AB2536,1,0)&gt;0,0,0),1))</f>
        <v>0</v>
      </c>
      <c r="AB2537" s="16">
        <f>IF(DATOS!J2501=X$39,DATOS!C2501,"")</f>
        <v>0</v>
      </c>
    </row>
    <row r="2538" spans="26:28">
      <c r="Z2538">
        <f t="shared" si="44"/>
        <v>1</v>
      </c>
      <c r="AA2538">
        <f>IF(AB2538="",0,IFERROR(IF(VLOOKUP(AB2538,AB$38:AB2537,1,0)&gt;0,0,0),1))</f>
        <v>0</v>
      </c>
      <c r="AB2538" s="16">
        <f>IF(DATOS!J2502=X$39,DATOS!C2502,"")</f>
        <v>0</v>
      </c>
    </row>
    <row r="2539" spans="26:28">
      <c r="Z2539">
        <f t="shared" si="44"/>
        <v>1</v>
      </c>
      <c r="AA2539">
        <f>IF(AB2539="",0,IFERROR(IF(VLOOKUP(AB2539,AB$38:AB2538,1,0)&gt;0,0,0),1))</f>
        <v>0</v>
      </c>
      <c r="AB2539" s="16">
        <f>IF(DATOS!J2503=X$39,DATOS!C2503,"")</f>
        <v>0</v>
      </c>
    </row>
    <row r="2540" spans="26:28">
      <c r="Z2540">
        <f t="shared" si="44"/>
        <v>1</v>
      </c>
      <c r="AA2540">
        <f>IF(AB2540="",0,IFERROR(IF(VLOOKUP(AB2540,AB$38:AB2539,1,0)&gt;0,0,0),1))</f>
        <v>0</v>
      </c>
      <c r="AB2540" s="16">
        <f>IF(DATOS!J2504=X$39,DATOS!C2504,"")</f>
        <v>0</v>
      </c>
    </row>
    <row r="2541" spans="26:28">
      <c r="Z2541">
        <f t="shared" si="44"/>
        <v>1</v>
      </c>
      <c r="AA2541">
        <f>IF(AB2541="",0,IFERROR(IF(VLOOKUP(AB2541,AB$38:AB2540,1,0)&gt;0,0,0),1))</f>
        <v>0</v>
      </c>
      <c r="AB2541" s="16">
        <f>IF(DATOS!J2505=X$39,DATOS!C2505,"")</f>
        <v>0</v>
      </c>
    </row>
    <row r="2542" spans="26:28">
      <c r="Z2542">
        <f t="shared" si="44"/>
        <v>1</v>
      </c>
      <c r="AA2542">
        <f>IF(AB2542="",0,IFERROR(IF(VLOOKUP(AB2542,AB$38:AB2541,1,0)&gt;0,0,0),1))</f>
        <v>0</v>
      </c>
      <c r="AB2542" s="16">
        <f>IF(DATOS!J2506=X$39,DATOS!C2506,"")</f>
        <v>0</v>
      </c>
    </row>
    <row r="2543" spans="26:28">
      <c r="Z2543">
        <f t="shared" si="44"/>
        <v>1</v>
      </c>
      <c r="AA2543">
        <f>IF(AB2543="",0,IFERROR(IF(VLOOKUP(AB2543,AB$38:AB2542,1,0)&gt;0,0,0),1))</f>
        <v>0</v>
      </c>
      <c r="AB2543" s="16">
        <f>IF(DATOS!J2507=X$39,DATOS!C2507,"")</f>
        <v>0</v>
      </c>
    </row>
    <row r="2544" spans="26:28">
      <c r="Z2544">
        <f t="shared" si="44"/>
        <v>1</v>
      </c>
      <c r="AA2544">
        <f>IF(AB2544="",0,IFERROR(IF(VLOOKUP(AB2544,AB$38:AB2543,1,0)&gt;0,0,0),1))</f>
        <v>0</v>
      </c>
      <c r="AB2544" s="16">
        <f>IF(DATOS!J2508=X$39,DATOS!C2508,"")</f>
        <v>0</v>
      </c>
    </row>
    <row r="2545" spans="26:28">
      <c r="Z2545">
        <f t="shared" si="44"/>
        <v>1</v>
      </c>
      <c r="AA2545">
        <f>IF(AB2545="",0,IFERROR(IF(VLOOKUP(AB2545,AB$38:AB2544,1,0)&gt;0,0,0),1))</f>
        <v>0</v>
      </c>
      <c r="AB2545" s="16">
        <f>IF(DATOS!J2509=X$39,DATOS!C2509,"")</f>
        <v>0</v>
      </c>
    </row>
    <row r="2546" spans="26:28">
      <c r="Z2546">
        <f t="shared" si="44"/>
        <v>1</v>
      </c>
      <c r="AA2546">
        <f>IF(AB2546="",0,IFERROR(IF(VLOOKUP(AB2546,AB$38:AB2545,1,0)&gt;0,0,0),1))</f>
        <v>0</v>
      </c>
      <c r="AB2546" s="16">
        <f>IF(DATOS!J2510=X$39,DATOS!C2510,"")</f>
        <v>0</v>
      </c>
    </row>
    <row r="2547" spans="26:28">
      <c r="Z2547">
        <f t="shared" si="44"/>
        <v>1</v>
      </c>
      <c r="AA2547">
        <f>IF(AB2547="",0,IFERROR(IF(VLOOKUP(AB2547,AB$38:AB2546,1,0)&gt;0,0,0),1))</f>
        <v>0</v>
      </c>
      <c r="AB2547" s="16">
        <f>IF(DATOS!J2511=X$39,DATOS!C2511,"")</f>
        <v>0</v>
      </c>
    </row>
    <row r="2548" spans="26:28">
      <c r="Z2548">
        <f t="shared" si="44"/>
        <v>1</v>
      </c>
      <c r="AA2548">
        <f>IF(AB2548="",0,IFERROR(IF(VLOOKUP(AB2548,AB$38:AB2547,1,0)&gt;0,0,0),1))</f>
        <v>0</v>
      </c>
      <c r="AB2548" s="16">
        <f>IF(DATOS!J2512=X$39,DATOS!C2512,"")</f>
        <v>0</v>
      </c>
    </row>
    <row r="2549" spans="26:28">
      <c r="Z2549">
        <f t="shared" si="44"/>
        <v>1</v>
      </c>
      <c r="AA2549">
        <f>IF(AB2549="",0,IFERROR(IF(VLOOKUP(AB2549,AB$38:AB2548,1,0)&gt;0,0,0),1))</f>
        <v>0</v>
      </c>
      <c r="AB2549" s="16">
        <f>IF(DATOS!J2513=X$39,DATOS!C2513,"")</f>
        <v>0</v>
      </c>
    </row>
    <row r="2550" spans="26:28">
      <c r="Z2550">
        <f t="shared" si="44"/>
        <v>1</v>
      </c>
      <c r="AA2550">
        <f>IF(AB2550="",0,IFERROR(IF(VLOOKUP(AB2550,AB$38:AB2549,1,0)&gt;0,0,0),1))</f>
        <v>0</v>
      </c>
      <c r="AB2550" s="16">
        <f>IF(DATOS!J2514=X$39,DATOS!C2514,"")</f>
        <v>0</v>
      </c>
    </row>
    <row r="2551" spans="26:28">
      <c r="Z2551">
        <f t="shared" si="44"/>
        <v>1</v>
      </c>
      <c r="AA2551">
        <f>IF(AB2551="",0,IFERROR(IF(VLOOKUP(AB2551,AB$38:AB2550,1,0)&gt;0,0,0),1))</f>
        <v>0</v>
      </c>
      <c r="AB2551" s="16">
        <f>IF(DATOS!J2515=X$39,DATOS!C2515,"")</f>
        <v>0</v>
      </c>
    </row>
    <row r="2552" spans="26:28">
      <c r="Z2552">
        <f t="shared" si="44"/>
        <v>1</v>
      </c>
      <c r="AA2552">
        <f>IF(AB2552="",0,IFERROR(IF(VLOOKUP(AB2552,AB$38:AB2551,1,0)&gt;0,0,0),1))</f>
        <v>0</v>
      </c>
      <c r="AB2552" s="16">
        <f>IF(DATOS!J2516=X$39,DATOS!C2516,"")</f>
        <v>0</v>
      </c>
    </row>
    <row r="2553" spans="26:28">
      <c r="Z2553">
        <f t="shared" si="44"/>
        <v>1</v>
      </c>
      <c r="AA2553">
        <f>IF(AB2553="",0,IFERROR(IF(VLOOKUP(AB2553,AB$38:AB2552,1,0)&gt;0,0,0),1))</f>
        <v>0</v>
      </c>
      <c r="AB2553" s="16">
        <f>IF(DATOS!J2517=X$39,DATOS!C2517,"")</f>
        <v>0</v>
      </c>
    </row>
    <row r="2554" spans="26:28">
      <c r="Z2554">
        <f t="shared" si="44"/>
        <v>1</v>
      </c>
      <c r="AA2554">
        <f>IF(AB2554="",0,IFERROR(IF(VLOOKUP(AB2554,AB$38:AB2553,1,0)&gt;0,0,0),1))</f>
        <v>0</v>
      </c>
      <c r="AB2554" s="16">
        <f>IF(DATOS!J2518=X$39,DATOS!C2518,"")</f>
        <v>0</v>
      </c>
    </row>
    <row r="2555" spans="26:28">
      <c r="Z2555">
        <f t="shared" si="44"/>
        <v>1</v>
      </c>
      <c r="AA2555">
        <f>IF(AB2555="",0,IFERROR(IF(VLOOKUP(AB2555,AB$38:AB2554,1,0)&gt;0,0,0),1))</f>
        <v>0</v>
      </c>
      <c r="AB2555" s="16">
        <f>IF(DATOS!J2519=X$39,DATOS!C2519,"")</f>
        <v>0</v>
      </c>
    </row>
    <row r="2556" spans="26:28">
      <c r="Z2556">
        <f t="shared" si="44"/>
        <v>1</v>
      </c>
      <c r="AA2556">
        <f>IF(AB2556="",0,IFERROR(IF(VLOOKUP(AB2556,AB$38:AB2555,1,0)&gt;0,0,0),1))</f>
        <v>0</v>
      </c>
      <c r="AB2556" s="16">
        <f>IF(DATOS!J2520=X$39,DATOS!C2520,"")</f>
        <v>0</v>
      </c>
    </row>
    <row r="2557" spans="26:28">
      <c r="Z2557">
        <f t="shared" si="44"/>
        <v>1</v>
      </c>
      <c r="AA2557">
        <f>IF(AB2557="",0,IFERROR(IF(VLOOKUP(AB2557,AB$38:AB2556,1,0)&gt;0,0,0),1))</f>
        <v>0</v>
      </c>
      <c r="AB2557" s="16">
        <f>IF(DATOS!J2521=X$39,DATOS!C2521,"")</f>
        <v>0</v>
      </c>
    </row>
    <row r="2558" spans="26:28">
      <c r="Z2558">
        <f t="shared" si="44"/>
        <v>1</v>
      </c>
      <c r="AA2558">
        <f>IF(AB2558="",0,IFERROR(IF(VLOOKUP(AB2558,AB$38:AB2557,1,0)&gt;0,0,0),1))</f>
        <v>0</v>
      </c>
      <c r="AB2558" s="16">
        <f>IF(DATOS!J2522=X$39,DATOS!C2522,"")</f>
        <v>0</v>
      </c>
    </row>
    <row r="2559" spans="26:28">
      <c r="Z2559">
        <f t="shared" si="44"/>
        <v>1</v>
      </c>
      <c r="AA2559">
        <f>IF(AB2559="",0,IFERROR(IF(VLOOKUP(AB2559,AB$38:AB2558,1,0)&gt;0,0,0),1))</f>
        <v>0</v>
      </c>
      <c r="AB2559" s="16">
        <f>IF(DATOS!J2523=X$39,DATOS!C2523,"")</f>
        <v>0</v>
      </c>
    </row>
    <row r="2560" spans="26:28">
      <c r="Z2560">
        <f t="shared" si="44"/>
        <v>1</v>
      </c>
      <c r="AA2560">
        <f>IF(AB2560="",0,IFERROR(IF(VLOOKUP(AB2560,AB$38:AB2559,1,0)&gt;0,0,0),1))</f>
        <v>0</v>
      </c>
      <c r="AB2560" s="16">
        <f>IF(DATOS!J2524=X$39,DATOS!C2524,"")</f>
        <v>0</v>
      </c>
    </row>
    <row r="2561" spans="26:28">
      <c r="Z2561">
        <f t="shared" si="44"/>
        <v>1</v>
      </c>
      <c r="AA2561">
        <f>IF(AB2561="",0,IFERROR(IF(VLOOKUP(AB2561,AB$38:AB2560,1,0)&gt;0,0,0),1))</f>
        <v>0</v>
      </c>
      <c r="AB2561" s="16">
        <f>IF(DATOS!J2525=X$39,DATOS!C2525,"")</f>
        <v>0</v>
      </c>
    </row>
    <row r="2562" spans="26:28">
      <c r="Z2562">
        <f t="shared" si="44"/>
        <v>1</v>
      </c>
      <c r="AA2562">
        <f>IF(AB2562="",0,IFERROR(IF(VLOOKUP(AB2562,AB$38:AB2561,1,0)&gt;0,0,0),1))</f>
        <v>0</v>
      </c>
      <c r="AB2562" s="16">
        <f>IF(DATOS!J2526=X$39,DATOS!C2526,"")</f>
        <v>0</v>
      </c>
    </row>
    <row r="2563" spans="26:28">
      <c r="Z2563">
        <f t="shared" si="44"/>
        <v>1</v>
      </c>
      <c r="AA2563">
        <f>IF(AB2563="",0,IFERROR(IF(VLOOKUP(AB2563,AB$38:AB2562,1,0)&gt;0,0,0),1))</f>
        <v>0</v>
      </c>
      <c r="AB2563" s="16">
        <f>IF(DATOS!J2527=X$39,DATOS!C2527,"")</f>
        <v>0</v>
      </c>
    </row>
    <row r="2564" spans="26:28">
      <c r="Z2564">
        <f t="shared" si="44"/>
        <v>1</v>
      </c>
      <c r="AA2564">
        <f>IF(AB2564="",0,IFERROR(IF(VLOOKUP(AB2564,AB$38:AB2563,1,0)&gt;0,0,0),1))</f>
        <v>0</v>
      </c>
      <c r="AB2564" s="16">
        <f>IF(DATOS!J2528=X$39,DATOS!C2528,"")</f>
        <v>0</v>
      </c>
    </row>
    <row r="2565" spans="26:28">
      <c r="Z2565">
        <f t="shared" si="44"/>
        <v>1</v>
      </c>
      <c r="AA2565">
        <f>IF(AB2565="",0,IFERROR(IF(VLOOKUP(AB2565,AB$38:AB2564,1,0)&gt;0,0,0),1))</f>
        <v>0</v>
      </c>
      <c r="AB2565" s="16">
        <f>IF(DATOS!J2529=X$39,DATOS!C2529,"")</f>
        <v>0</v>
      </c>
    </row>
    <row r="2566" spans="26:28">
      <c r="Z2566">
        <f t="shared" si="44"/>
        <v>1</v>
      </c>
      <c r="AA2566">
        <f>IF(AB2566="",0,IFERROR(IF(VLOOKUP(AB2566,AB$38:AB2565,1,0)&gt;0,0,0),1))</f>
        <v>0</v>
      </c>
      <c r="AB2566" s="16">
        <f>IF(DATOS!J2530=X$39,DATOS!C2530,"")</f>
        <v>0</v>
      </c>
    </row>
    <row r="2567" spans="26:28">
      <c r="Z2567">
        <f t="shared" si="44"/>
        <v>1</v>
      </c>
      <c r="AA2567">
        <f>IF(AB2567="",0,IFERROR(IF(VLOOKUP(AB2567,AB$38:AB2566,1,0)&gt;0,0,0),1))</f>
        <v>0</v>
      </c>
      <c r="AB2567" s="16">
        <f>IF(DATOS!J2531=X$39,DATOS!C2531,"")</f>
        <v>0</v>
      </c>
    </row>
    <row r="2568" spans="26:28">
      <c r="Z2568">
        <f t="shared" si="44"/>
        <v>1</v>
      </c>
      <c r="AA2568">
        <f>IF(AB2568="",0,IFERROR(IF(VLOOKUP(AB2568,AB$38:AB2567,1,0)&gt;0,0,0),1))</f>
        <v>0</v>
      </c>
      <c r="AB2568" s="16">
        <f>IF(DATOS!J2532=X$39,DATOS!C2532,"")</f>
        <v>0</v>
      </c>
    </row>
    <row r="2569" spans="26:28">
      <c r="Z2569">
        <f t="shared" si="44"/>
        <v>1</v>
      </c>
      <c r="AA2569">
        <f>IF(AB2569="",0,IFERROR(IF(VLOOKUP(AB2569,AB$38:AB2568,1,0)&gt;0,0,0),1))</f>
        <v>0</v>
      </c>
      <c r="AB2569" s="16">
        <f>IF(DATOS!J2533=X$39,DATOS!C2533,"")</f>
        <v>0</v>
      </c>
    </row>
    <row r="2570" spans="26:28">
      <c r="Z2570">
        <f t="shared" si="44"/>
        <v>1</v>
      </c>
      <c r="AA2570">
        <f>IF(AB2570="",0,IFERROR(IF(VLOOKUP(AB2570,AB$38:AB2569,1,0)&gt;0,0,0),1))</f>
        <v>0</v>
      </c>
      <c r="AB2570" s="16">
        <f>IF(DATOS!J2534=X$39,DATOS!C2534,"")</f>
        <v>0</v>
      </c>
    </row>
    <row r="2571" spans="26:28">
      <c r="Z2571">
        <f t="shared" si="44"/>
        <v>1</v>
      </c>
      <c r="AA2571">
        <f>IF(AB2571="",0,IFERROR(IF(VLOOKUP(AB2571,AB$38:AB2570,1,0)&gt;0,0,0),1))</f>
        <v>0</v>
      </c>
      <c r="AB2571" s="16">
        <f>IF(DATOS!J2535=X$39,DATOS!C2535,"")</f>
        <v>0</v>
      </c>
    </row>
    <row r="2572" spans="26:28">
      <c r="Z2572">
        <f t="shared" si="44"/>
        <v>1</v>
      </c>
      <c r="AA2572">
        <f>IF(AB2572="",0,IFERROR(IF(VLOOKUP(AB2572,AB$38:AB2571,1,0)&gt;0,0,0),1))</f>
        <v>0</v>
      </c>
      <c r="AB2572" s="16">
        <f>IF(DATOS!J2536=X$39,DATOS!C2536,"")</f>
        <v>0</v>
      </c>
    </row>
    <row r="2573" spans="26:28">
      <c r="Z2573">
        <f t="shared" si="44"/>
        <v>1</v>
      </c>
      <c r="AA2573">
        <f>IF(AB2573="",0,IFERROR(IF(VLOOKUP(AB2573,AB$38:AB2572,1,0)&gt;0,0,0),1))</f>
        <v>0</v>
      </c>
      <c r="AB2573" s="16">
        <f>IF(DATOS!J2537=X$39,DATOS!C2537,"")</f>
        <v>0</v>
      </c>
    </row>
    <row r="2574" spans="26:28">
      <c r="Z2574">
        <f t="shared" si="44"/>
        <v>1</v>
      </c>
      <c r="AA2574">
        <f>IF(AB2574="",0,IFERROR(IF(VLOOKUP(AB2574,AB$38:AB2573,1,0)&gt;0,0,0),1))</f>
        <v>0</v>
      </c>
      <c r="AB2574" s="16">
        <f>IF(DATOS!J2538=X$39,DATOS!C2538,"")</f>
        <v>0</v>
      </c>
    </row>
    <row r="2575" spans="26:28">
      <c r="Z2575">
        <f t="shared" si="44"/>
        <v>1</v>
      </c>
      <c r="AA2575">
        <f>IF(AB2575="",0,IFERROR(IF(VLOOKUP(AB2575,AB$38:AB2574,1,0)&gt;0,0,0),1))</f>
        <v>0</v>
      </c>
      <c r="AB2575" s="16">
        <f>IF(DATOS!J2539=X$39,DATOS!C2539,"")</f>
        <v>0</v>
      </c>
    </row>
    <row r="2576" spans="26:28">
      <c r="Z2576">
        <f t="shared" si="44"/>
        <v>1</v>
      </c>
      <c r="AA2576">
        <f>IF(AB2576="",0,IFERROR(IF(VLOOKUP(AB2576,AB$38:AB2575,1,0)&gt;0,0,0),1))</f>
        <v>0</v>
      </c>
      <c r="AB2576" s="16">
        <f>IF(DATOS!J2540=X$39,DATOS!C2540,"")</f>
        <v>0</v>
      </c>
    </row>
    <row r="2577" spans="26:28">
      <c r="Z2577">
        <f t="shared" si="44"/>
        <v>1</v>
      </c>
      <c r="AA2577">
        <f>IF(AB2577="",0,IFERROR(IF(VLOOKUP(AB2577,AB$38:AB2576,1,0)&gt;0,0,0),1))</f>
        <v>0</v>
      </c>
      <c r="AB2577" s="16">
        <f>IF(DATOS!J2541=X$39,DATOS!C2541,"")</f>
        <v>0</v>
      </c>
    </row>
    <row r="2578" spans="26:28">
      <c r="Z2578">
        <f t="shared" si="44"/>
        <v>1</v>
      </c>
      <c r="AA2578">
        <f>IF(AB2578="",0,IFERROR(IF(VLOOKUP(AB2578,AB$38:AB2577,1,0)&gt;0,0,0),1))</f>
        <v>0</v>
      </c>
      <c r="AB2578" s="16">
        <f>IF(DATOS!J2542=X$39,DATOS!C2542,"")</f>
        <v>0</v>
      </c>
    </row>
    <row r="2579" spans="26:28">
      <c r="Z2579">
        <f t="shared" si="44"/>
        <v>1</v>
      </c>
      <c r="AA2579">
        <f>IF(AB2579="",0,IFERROR(IF(VLOOKUP(AB2579,AB$38:AB2578,1,0)&gt;0,0,0),1))</f>
        <v>0</v>
      </c>
      <c r="AB2579" s="16">
        <f>IF(DATOS!J2543=X$39,DATOS!C2543,"")</f>
        <v>0</v>
      </c>
    </row>
    <row r="2580" spans="26:28">
      <c r="Z2580">
        <f t="shared" si="44"/>
        <v>1</v>
      </c>
      <c r="AA2580">
        <f>IF(AB2580="",0,IFERROR(IF(VLOOKUP(AB2580,AB$38:AB2579,1,0)&gt;0,0,0),1))</f>
        <v>0</v>
      </c>
      <c r="AB2580" s="16">
        <f>IF(DATOS!J2544=X$39,DATOS!C2544,"")</f>
        <v>0</v>
      </c>
    </row>
    <row r="2581" spans="26:28">
      <c r="Z2581">
        <f t="shared" si="44"/>
        <v>1</v>
      </c>
      <c r="AA2581">
        <f>IF(AB2581="",0,IFERROR(IF(VLOOKUP(AB2581,AB$38:AB2580,1,0)&gt;0,0,0),1))</f>
        <v>0</v>
      </c>
      <c r="AB2581" s="16">
        <f>IF(DATOS!J2545=X$39,DATOS!C2545,"")</f>
        <v>0</v>
      </c>
    </row>
    <row r="2582" spans="26:28">
      <c r="Z2582">
        <f t="shared" si="44"/>
        <v>1</v>
      </c>
      <c r="AA2582">
        <f>IF(AB2582="",0,IFERROR(IF(VLOOKUP(AB2582,AB$38:AB2581,1,0)&gt;0,0,0),1))</f>
        <v>0</v>
      </c>
      <c r="AB2582" s="16">
        <f>IF(DATOS!J2546=X$39,DATOS!C2546,"")</f>
        <v>0</v>
      </c>
    </row>
    <row r="2583" spans="26:28">
      <c r="Z2583">
        <f t="shared" si="44"/>
        <v>1</v>
      </c>
      <c r="AA2583">
        <f>IF(AB2583="",0,IFERROR(IF(VLOOKUP(AB2583,AB$38:AB2582,1,0)&gt;0,0,0),1))</f>
        <v>0</v>
      </c>
      <c r="AB2583" s="16">
        <f>IF(DATOS!J2547=X$39,DATOS!C2547,"")</f>
        <v>0</v>
      </c>
    </row>
    <row r="2584" spans="26:28">
      <c r="Z2584">
        <f t="shared" si="44"/>
        <v>1</v>
      </c>
      <c r="AA2584">
        <f>IF(AB2584="",0,IFERROR(IF(VLOOKUP(AB2584,AB$38:AB2583,1,0)&gt;0,0,0),1))</f>
        <v>0</v>
      </c>
      <c r="AB2584" s="16">
        <f>IF(DATOS!J2548=X$39,DATOS!C2548,"")</f>
        <v>0</v>
      </c>
    </row>
    <row r="2585" spans="26:28">
      <c r="Z2585">
        <f t="shared" si="44"/>
        <v>1</v>
      </c>
      <c r="AA2585">
        <f>IF(AB2585="",0,IFERROR(IF(VLOOKUP(AB2585,AB$38:AB2584,1,0)&gt;0,0,0),1))</f>
        <v>0</v>
      </c>
      <c r="AB2585" s="16">
        <f>IF(DATOS!J2549=X$39,DATOS!C2549,"")</f>
        <v>0</v>
      </c>
    </row>
    <row r="2586" spans="26:28">
      <c r="Z2586">
        <f t="shared" si="44"/>
        <v>1</v>
      </c>
      <c r="AA2586">
        <f>IF(AB2586="",0,IFERROR(IF(VLOOKUP(AB2586,AB$38:AB2585,1,0)&gt;0,0,0),1))</f>
        <v>0</v>
      </c>
      <c r="AB2586" s="16">
        <f>IF(DATOS!J2550=X$39,DATOS!C2550,"")</f>
        <v>0</v>
      </c>
    </row>
    <row r="2587" spans="26:28">
      <c r="Z2587">
        <f t="shared" si="44"/>
        <v>1</v>
      </c>
      <c r="AA2587">
        <f>IF(AB2587="",0,IFERROR(IF(VLOOKUP(AB2587,AB$38:AB2586,1,0)&gt;0,0,0),1))</f>
        <v>0</v>
      </c>
      <c r="AB2587" s="16">
        <f>IF(DATOS!J2551=X$39,DATOS!C2551,"")</f>
        <v>0</v>
      </c>
    </row>
    <row r="2588" spans="26:28">
      <c r="Z2588">
        <f t="shared" si="44"/>
        <v>1</v>
      </c>
      <c r="AA2588">
        <f>IF(AB2588="",0,IFERROR(IF(VLOOKUP(AB2588,AB$38:AB2587,1,0)&gt;0,0,0),1))</f>
        <v>0</v>
      </c>
      <c r="AB2588" s="16">
        <f>IF(DATOS!J2552=X$39,DATOS!C2552,"")</f>
        <v>0</v>
      </c>
    </row>
    <row r="2589" spans="26:28">
      <c r="Z2589">
        <f t="shared" si="44"/>
        <v>1</v>
      </c>
      <c r="AA2589">
        <f>IF(AB2589="",0,IFERROR(IF(VLOOKUP(AB2589,AB$38:AB2588,1,0)&gt;0,0,0),1))</f>
        <v>0</v>
      </c>
      <c r="AB2589" s="16">
        <f>IF(DATOS!J2553=X$39,DATOS!C2553,"")</f>
        <v>0</v>
      </c>
    </row>
    <row r="2590" spans="26:28">
      <c r="Z2590">
        <f t="shared" si="44"/>
        <v>1</v>
      </c>
      <c r="AA2590">
        <f>IF(AB2590="",0,IFERROR(IF(VLOOKUP(AB2590,AB$38:AB2589,1,0)&gt;0,0,0),1))</f>
        <v>0</v>
      </c>
      <c r="AB2590" s="16">
        <f>IF(DATOS!J2554=X$39,DATOS!C2554,"")</f>
        <v>0</v>
      </c>
    </row>
    <row r="2591" spans="26:28">
      <c r="Z2591">
        <f t="shared" si="44"/>
        <v>1</v>
      </c>
      <c r="AA2591">
        <f>IF(AB2591="",0,IFERROR(IF(VLOOKUP(AB2591,AB$38:AB2590,1,0)&gt;0,0,0),1))</f>
        <v>0</v>
      </c>
      <c r="AB2591" s="16">
        <f>IF(DATOS!J2555=X$39,DATOS!C2555,"")</f>
        <v>0</v>
      </c>
    </row>
    <row r="2592" spans="26:28">
      <c r="Z2592">
        <f t="shared" si="44"/>
        <v>1</v>
      </c>
      <c r="AA2592">
        <f>IF(AB2592="",0,IFERROR(IF(VLOOKUP(AB2592,AB$38:AB2591,1,0)&gt;0,0,0),1))</f>
        <v>0</v>
      </c>
      <c r="AB2592" s="16">
        <f>IF(DATOS!J2556=X$39,DATOS!C2556,"")</f>
        <v>0</v>
      </c>
    </row>
    <row r="2593" spans="26:28">
      <c r="Z2593">
        <f t="shared" si="44"/>
        <v>1</v>
      </c>
      <c r="AA2593">
        <f>IF(AB2593="",0,IFERROR(IF(VLOOKUP(AB2593,AB$38:AB2592,1,0)&gt;0,0,0),1))</f>
        <v>0</v>
      </c>
      <c r="AB2593" s="16">
        <f>IF(DATOS!J2557=X$39,DATOS!C2557,"")</f>
        <v>0</v>
      </c>
    </row>
    <row r="2594" spans="26:28">
      <c r="Z2594">
        <f t="shared" si="44"/>
        <v>1</v>
      </c>
      <c r="AA2594">
        <f>IF(AB2594="",0,IFERROR(IF(VLOOKUP(AB2594,AB$38:AB2593,1,0)&gt;0,0,0),1))</f>
        <v>0</v>
      </c>
      <c r="AB2594" s="16">
        <f>IF(DATOS!J2558=X$39,DATOS!C2558,"")</f>
        <v>0</v>
      </c>
    </row>
    <row r="2595" spans="26:28">
      <c r="Z2595">
        <f t="shared" si="44"/>
        <v>1</v>
      </c>
      <c r="AA2595">
        <f>IF(AB2595="",0,IFERROR(IF(VLOOKUP(AB2595,AB$38:AB2594,1,0)&gt;0,0,0),1))</f>
        <v>0</v>
      </c>
      <c r="AB2595" s="16">
        <f>IF(DATOS!J2559=X$39,DATOS!C2559,"")</f>
        <v>0</v>
      </c>
    </row>
    <row r="2596" spans="26:28">
      <c r="Z2596">
        <f t="shared" si="44"/>
        <v>1</v>
      </c>
      <c r="AA2596">
        <f>IF(AB2596="",0,IFERROR(IF(VLOOKUP(AB2596,AB$38:AB2595,1,0)&gt;0,0,0),1))</f>
        <v>0</v>
      </c>
      <c r="AB2596" s="16">
        <f>IF(DATOS!J2560=X$39,DATOS!C2560,"")</f>
        <v>0</v>
      </c>
    </row>
    <row r="2597" spans="26:28">
      <c r="Z2597">
        <f t="shared" si="44"/>
        <v>1</v>
      </c>
      <c r="AA2597">
        <f>IF(AB2597="",0,IFERROR(IF(VLOOKUP(AB2597,AB$38:AB2596,1,0)&gt;0,0,0),1))</f>
        <v>0</v>
      </c>
      <c r="AB2597" s="16">
        <f>IF(DATOS!J2561=X$39,DATOS!C2561,"")</f>
        <v>0</v>
      </c>
    </row>
    <row r="2598" spans="26:28">
      <c r="Z2598">
        <f t="shared" ref="Z2598:Z2661" si="45">Z2597+AA2598</f>
        <v>1</v>
      </c>
      <c r="AA2598">
        <f>IF(AB2598="",0,IFERROR(IF(VLOOKUP(AB2598,AB$38:AB2597,1,0)&gt;0,0,0),1))</f>
        <v>0</v>
      </c>
      <c r="AB2598" s="16">
        <f>IF(DATOS!J2562=X$39,DATOS!C2562,"")</f>
        <v>0</v>
      </c>
    </row>
    <row r="2599" spans="26:28">
      <c r="Z2599">
        <f t="shared" si="45"/>
        <v>1</v>
      </c>
      <c r="AA2599">
        <f>IF(AB2599="",0,IFERROR(IF(VLOOKUP(AB2599,AB$38:AB2598,1,0)&gt;0,0,0),1))</f>
        <v>0</v>
      </c>
      <c r="AB2599" s="16">
        <f>IF(DATOS!J2563=X$39,DATOS!C2563,"")</f>
        <v>0</v>
      </c>
    </row>
    <row r="2600" spans="26:28">
      <c r="Z2600">
        <f t="shared" si="45"/>
        <v>1</v>
      </c>
      <c r="AA2600">
        <f>IF(AB2600="",0,IFERROR(IF(VLOOKUP(AB2600,AB$38:AB2599,1,0)&gt;0,0,0),1))</f>
        <v>0</v>
      </c>
      <c r="AB2600" s="16">
        <f>IF(DATOS!J2564=X$39,DATOS!C2564,"")</f>
        <v>0</v>
      </c>
    </row>
    <row r="2601" spans="26:28">
      <c r="Z2601">
        <f t="shared" si="45"/>
        <v>1</v>
      </c>
      <c r="AA2601">
        <f>IF(AB2601="",0,IFERROR(IF(VLOOKUP(AB2601,AB$38:AB2600,1,0)&gt;0,0,0),1))</f>
        <v>0</v>
      </c>
      <c r="AB2601" s="16">
        <f>IF(DATOS!J2565=X$39,DATOS!C2565,"")</f>
        <v>0</v>
      </c>
    </row>
    <row r="2602" spans="26:28">
      <c r="Z2602">
        <f t="shared" si="45"/>
        <v>1</v>
      </c>
      <c r="AA2602">
        <f>IF(AB2602="",0,IFERROR(IF(VLOOKUP(AB2602,AB$38:AB2601,1,0)&gt;0,0,0),1))</f>
        <v>0</v>
      </c>
      <c r="AB2602" s="16">
        <f>IF(DATOS!J2566=X$39,DATOS!C2566,"")</f>
        <v>0</v>
      </c>
    </row>
    <row r="2603" spans="26:28">
      <c r="Z2603">
        <f t="shared" si="45"/>
        <v>1</v>
      </c>
      <c r="AA2603">
        <f>IF(AB2603="",0,IFERROR(IF(VLOOKUP(AB2603,AB$38:AB2602,1,0)&gt;0,0,0),1))</f>
        <v>0</v>
      </c>
      <c r="AB2603" s="16">
        <f>IF(DATOS!J2567=X$39,DATOS!C2567,"")</f>
        <v>0</v>
      </c>
    </row>
    <row r="2604" spans="26:28">
      <c r="Z2604">
        <f t="shared" si="45"/>
        <v>1</v>
      </c>
      <c r="AA2604">
        <f>IF(AB2604="",0,IFERROR(IF(VLOOKUP(AB2604,AB$38:AB2603,1,0)&gt;0,0,0),1))</f>
        <v>0</v>
      </c>
      <c r="AB2604" s="16">
        <f>IF(DATOS!J2568=X$39,DATOS!C2568,"")</f>
        <v>0</v>
      </c>
    </row>
    <row r="2605" spans="26:28">
      <c r="Z2605">
        <f t="shared" si="45"/>
        <v>1</v>
      </c>
      <c r="AA2605">
        <f>IF(AB2605="",0,IFERROR(IF(VLOOKUP(AB2605,AB$38:AB2604,1,0)&gt;0,0,0),1))</f>
        <v>0</v>
      </c>
      <c r="AB2605" s="16">
        <f>IF(DATOS!J2569=X$39,DATOS!C2569,"")</f>
        <v>0</v>
      </c>
    </row>
    <row r="2606" spans="26:28">
      <c r="Z2606">
        <f t="shared" si="45"/>
        <v>1</v>
      </c>
      <c r="AA2606">
        <f>IF(AB2606="",0,IFERROR(IF(VLOOKUP(AB2606,AB$38:AB2605,1,0)&gt;0,0,0),1))</f>
        <v>0</v>
      </c>
      <c r="AB2606" s="16">
        <f>IF(DATOS!J2570=X$39,DATOS!C2570,"")</f>
        <v>0</v>
      </c>
    </row>
    <row r="2607" spans="26:28">
      <c r="Z2607">
        <f t="shared" si="45"/>
        <v>1</v>
      </c>
      <c r="AA2607">
        <f>IF(AB2607="",0,IFERROR(IF(VLOOKUP(AB2607,AB$38:AB2606,1,0)&gt;0,0,0),1))</f>
        <v>0</v>
      </c>
      <c r="AB2607" s="16">
        <f>IF(DATOS!J2571=X$39,DATOS!C2571,"")</f>
        <v>0</v>
      </c>
    </row>
    <row r="2608" spans="26:28">
      <c r="Z2608">
        <f t="shared" si="45"/>
        <v>1</v>
      </c>
      <c r="AA2608">
        <f>IF(AB2608="",0,IFERROR(IF(VLOOKUP(AB2608,AB$38:AB2607,1,0)&gt;0,0,0),1))</f>
        <v>0</v>
      </c>
      <c r="AB2608" s="16">
        <f>IF(DATOS!J2572=X$39,DATOS!C2572,"")</f>
        <v>0</v>
      </c>
    </row>
    <row r="2609" spans="26:28">
      <c r="Z2609">
        <f t="shared" si="45"/>
        <v>1</v>
      </c>
      <c r="AA2609">
        <f>IF(AB2609="",0,IFERROR(IF(VLOOKUP(AB2609,AB$38:AB2608,1,0)&gt;0,0,0),1))</f>
        <v>0</v>
      </c>
      <c r="AB2609" s="16">
        <f>IF(DATOS!J2573=X$39,DATOS!C2573,"")</f>
        <v>0</v>
      </c>
    </row>
    <row r="2610" spans="26:28">
      <c r="Z2610">
        <f t="shared" si="45"/>
        <v>1</v>
      </c>
      <c r="AA2610">
        <f>IF(AB2610="",0,IFERROR(IF(VLOOKUP(AB2610,AB$38:AB2609,1,0)&gt;0,0,0),1))</f>
        <v>0</v>
      </c>
      <c r="AB2610" s="16">
        <f>IF(DATOS!J2574=X$39,DATOS!C2574,"")</f>
        <v>0</v>
      </c>
    </row>
    <row r="2611" spans="26:28">
      <c r="Z2611">
        <f t="shared" si="45"/>
        <v>1</v>
      </c>
      <c r="AA2611">
        <f>IF(AB2611="",0,IFERROR(IF(VLOOKUP(AB2611,AB$38:AB2610,1,0)&gt;0,0,0),1))</f>
        <v>0</v>
      </c>
      <c r="AB2611" s="16">
        <f>IF(DATOS!J2575=X$39,DATOS!C2575,"")</f>
        <v>0</v>
      </c>
    </row>
    <row r="2612" spans="26:28">
      <c r="Z2612">
        <f t="shared" si="45"/>
        <v>1</v>
      </c>
      <c r="AA2612">
        <f>IF(AB2612="",0,IFERROR(IF(VLOOKUP(AB2612,AB$38:AB2611,1,0)&gt;0,0,0),1))</f>
        <v>0</v>
      </c>
      <c r="AB2612" s="16">
        <f>IF(DATOS!J2576=X$39,DATOS!C2576,"")</f>
        <v>0</v>
      </c>
    </row>
    <row r="2613" spans="26:28">
      <c r="Z2613">
        <f t="shared" si="45"/>
        <v>1</v>
      </c>
      <c r="AA2613">
        <f>IF(AB2613="",0,IFERROR(IF(VLOOKUP(AB2613,AB$38:AB2612,1,0)&gt;0,0,0),1))</f>
        <v>0</v>
      </c>
      <c r="AB2613" s="16">
        <f>IF(DATOS!J2577=X$39,DATOS!C2577,"")</f>
        <v>0</v>
      </c>
    </row>
    <row r="2614" spans="26:28">
      <c r="Z2614">
        <f t="shared" si="45"/>
        <v>1</v>
      </c>
      <c r="AA2614">
        <f>IF(AB2614="",0,IFERROR(IF(VLOOKUP(AB2614,AB$38:AB2613,1,0)&gt;0,0,0),1))</f>
        <v>0</v>
      </c>
      <c r="AB2614" s="16">
        <f>IF(DATOS!J2578=X$39,DATOS!C2578,"")</f>
        <v>0</v>
      </c>
    </row>
    <row r="2615" spans="26:28">
      <c r="Z2615">
        <f t="shared" si="45"/>
        <v>1</v>
      </c>
      <c r="AA2615">
        <f>IF(AB2615="",0,IFERROR(IF(VLOOKUP(AB2615,AB$38:AB2614,1,0)&gt;0,0,0),1))</f>
        <v>0</v>
      </c>
      <c r="AB2615" s="16">
        <f>IF(DATOS!J2579=X$39,DATOS!C2579,"")</f>
        <v>0</v>
      </c>
    </row>
    <row r="2616" spans="26:28">
      <c r="Z2616">
        <f t="shared" si="45"/>
        <v>1</v>
      </c>
      <c r="AA2616">
        <f>IF(AB2616="",0,IFERROR(IF(VLOOKUP(AB2616,AB$38:AB2615,1,0)&gt;0,0,0),1))</f>
        <v>0</v>
      </c>
      <c r="AB2616" s="16">
        <f>IF(DATOS!J2580=X$39,DATOS!C2580,"")</f>
        <v>0</v>
      </c>
    </row>
    <row r="2617" spans="26:28">
      <c r="Z2617">
        <f t="shared" si="45"/>
        <v>1</v>
      </c>
      <c r="AA2617">
        <f>IF(AB2617="",0,IFERROR(IF(VLOOKUP(AB2617,AB$38:AB2616,1,0)&gt;0,0,0),1))</f>
        <v>0</v>
      </c>
      <c r="AB2617" s="16">
        <f>IF(DATOS!J2581=X$39,DATOS!C2581,"")</f>
        <v>0</v>
      </c>
    </row>
    <row r="2618" spans="26:28">
      <c r="Z2618">
        <f t="shared" si="45"/>
        <v>1</v>
      </c>
      <c r="AA2618">
        <f>IF(AB2618="",0,IFERROR(IF(VLOOKUP(AB2618,AB$38:AB2617,1,0)&gt;0,0,0),1))</f>
        <v>0</v>
      </c>
      <c r="AB2618" s="16">
        <f>IF(DATOS!J2582=X$39,DATOS!C2582,"")</f>
        <v>0</v>
      </c>
    </row>
    <row r="2619" spans="26:28">
      <c r="Z2619">
        <f t="shared" si="45"/>
        <v>1</v>
      </c>
      <c r="AA2619">
        <f>IF(AB2619="",0,IFERROR(IF(VLOOKUP(AB2619,AB$38:AB2618,1,0)&gt;0,0,0),1))</f>
        <v>0</v>
      </c>
      <c r="AB2619" s="16">
        <f>IF(DATOS!J2583=X$39,DATOS!C2583,"")</f>
        <v>0</v>
      </c>
    </row>
    <row r="2620" spans="26:28">
      <c r="Z2620">
        <f t="shared" si="45"/>
        <v>1</v>
      </c>
      <c r="AA2620">
        <f>IF(AB2620="",0,IFERROR(IF(VLOOKUP(AB2620,AB$38:AB2619,1,0)&gt;0,0,0),1))</f>
        <v>0</v>
      </c>
      <c r="AB2620" s="16">
        <f>IF(DATOS!J2584=X$39,DATOS!C2584,"")</f>
        <v>0</v>
      </c>
    </row>
    <row r="2621" spans="26:28">
      <c r="Z2621">
        <f t="shared" si="45"/>
        <v>1</v>
      </c>
      <c r="AA2621">
        <f>IF(AB2621="",0,IFERROR(IF(VLOOKUP(AB2621,AB$38:AB2620,1,0)&gt;0,0,0),1))</f>
        <v>0</v>
      </c>
      <c r="AB2621" s="16">
        <f>IF(DATOS!J2585=X$39,DATOS!C2585,"")</f>
        <v>0</v>
      </c>
    </row>
    <row r="2622" spans="26:28">
      <c r="Z2622">
        <f t="shared" si="45"/>
        <v>1</v>
      </c>
      <c r="AA2622">
        <f>IF(AB2622="",0,IFERROR(IF(VLOOKUP(AB2622,AB$38:AB2621,1,0)&gt;0,0,0),1))</f>
        <v>0</v>
      </c>
      <c r="AB2622" s="16">
        <f>IF(DATOS!J2586=X$39,DATOS!C2586,"")</f>
        <v>0</v>
      </c>
    </row>
    <row r="2623" spans="26:28">
      <c r="Z2623">
        <f t="shared" si="45"/>
        <v>1</v>
      </c>
      <c r="AA2623">
        <f>IF(AB2623="",0,IFERROR(IF(VLOOKUP(AB2623,AB$38:AB2622,1,0)&gt;0,0,0),1))</f>
        <v>0</v>
      </c>
      <c r="AB2623" s="16">
        <f>IF(DATOS!J2587=X$39,DATOS!C2587,"")</f>
        <v>0</v>
      </c>
    </row>
    <row r="2624" spans="26:28">
      <c r="Z2624">
        <f t="shared" si="45"/>
        <v>1</v>
      </c>
      <c r="AA2624">
        <f>IF(AB2624="",0,IFERROR(IF(VLOOKUP(AB2624,AB$38:AB2623,1,0)&gt;0,0,0),1))</f>
        <v>0</v>
      </c>
      <c r="AB2624" s="16">
        <f>IF(DATOS!J2588=X$39,DATOS!C2588,"")</f>
        <v>0</v>
      </c>
    </row>
    <row r="2625" spans="26:28">
      <c r="Z2625">
        <f t="shared" si="45"/>
        <v>1</v>
      </c>
      <c r="AA2625">
        <f>IF(AB2625="",0,IFERROR(IF(VLOOKUP(AB2625,AB$38:AB2624,1,0)&gt;0,0,0),1))</f>
        <v>0</v>
      </c>
      <c r="AB2625" s="16">
        <f>IF(DATOS!J2589=X$39,DATOS!C2589,"")</f>
        <v>0</v>
      </c>
    </row>
    <row r="2626" spans="26:28">
      <c r="Z2626">
        <f t="shared" si="45"/>
        <v>1</v>
      </c>
      <c r="AA2626">
        <f>IF(AB2626="",0,IFERROR(IF(VLOOKUP(AB2626,AB$38:AB2625,1,0)&gt;0,0,0),1))</f>
        <v>0</v>
      </c>
      <c r="AB2626" s="16">
        <f>IF(DATOS!J2590=X$39,DATOS!C2590,"")</f>
        <v>0</v>
      </c>
    </row>
    <row r="2627" spans="26:28">
      <c r="Z2627">
        <f t="shared" si="45"/>
        <v>1</v>
      </c>
      <c r="AA2627">
        <f>IF(AB2627="",0,IFERROR(IF(VLOOKUP(AB2627,AB$38:AB2626,1,0)&gt;0,0,0),1))</f>
        <v>0</v>
      </c>
      <c r="AB2627" s="16">
        <f>IF(DATOS!J2591=X$39,DATOS!C2591,"")</f>
        <v>0</v>
      </c>
    </row>
    <row r="2628" spans="26:28">
      <c r="Z2628">
        <f t="shared" si="45"/>
        <v>1</v>
      </c>
      <c r="AA2628">
        <f>IF(AB2628="",0,IFERROR(IF(VLOOKUP(AB2628,AB$38:AB2627,1,0)&gt;0,0,0),1))</f>
        <v>0</v>
      </c>
      <c r="AB2628" s="16">
        <f>IF(DATOS!J2592=X$39,DATOS!C2592,"")</f>
        <v>0</v>
      </c>
    </row>
    <row r="2629" spans="26:28">
      <c r="Z2629">
        <f t="shared" si="45"/>
        <v>1</v>
      </c>
      <c r="AA2629">
        <f>IF(AB2629="",0,IFERROR(IF(VLOOKUP(AB2629,AB$38:AB2628,1,0)&gt;0,0,0),1))</f>
        <v>0</v>
      </c>
      <c r="AB2629" s="16">
        <f>IF(DATOS!J2593=X$39,DATOS!C2593,"")</f>
        <v>0</v>
      </c>
    </row>
    <row r="2630" spans="26:28">
      <c r="Z2630">
        <f t="shared" si="45"/>
        <v>1</v>
      </c>
      <c r="AA2630">
        <f>IF(AB2630="",0,IFERROR(IF(VLOOKUP(AB2630,AB$38:AB2629,1,0)&gt;0,0,0),1))</f>
        <v>0</v>
      </c>
      <c r="AB2630" s="16">
        <f>IF(DATOS!J2594=X$39,DATOS!C2594,"")</f>
        <v>0</v>
      </c>
    </row>
    <row r="2631" spans="26:28">
      <c r="Z2631">
        <f t="shared" si="45"/>
        <v>1</v>
      </c>
      <c r="AA2631">
        <f>IF(AB2631="",0,IFERROR(IF(VLOOKUP(AB2631,AB$38:AB2630,1,0)&gt;0,0,0),1))</f>
        <v>0</v>
      </c>
      <c r="AB2631" s="16">
        <f>IF(DATOS!J2595=X$39,DATOS!C2595,"")</f>
        <v>0</v>
      </c>
    </row>
    <row r="2632" spans="26:28">
      <c r="Z2632">
        <f t="shared" si="45"/>
        <v>1</v>
      </c>
      <c r="AA2632">
        <f>IF(AB2632="",0,IFERROR(IF(VLOOKUP(AB2632,AB$38:AB2631,1,0)&gt;0,0,0),1))</f>
        <v>0</v>
      </c>
      <c r="AB2632" s="16">
        <f>IF(DATOS!J2596=X$39,DATOS!C2596,"")</f>
        <v>0</v>
      </c>
    </row>
    <row r="2633" spans="26:28">
      <c r="Z2633">
        <f t="shared" si="45"/>
        <v>1</v>
      </c>
      <c r="AA2633">
        <f>IF(AB2633="",0,IFERROR(IF(VLOOKUP(AB2633,AB$38:AB2632,1,0)&gt;0,0,0),1))</f>
        <v>0</v>
      </c>
      <c r="AB2633" s="16">
        <f>IF(DATOS!J2597=X$39,DATOS!C2597,"")</f>
        <v>0</v>
      </c>
    </row>
    <row r="2634" spans="26:28">
      <c r="Z2634">
        <f t="shared" si="45"/>
        <v>1</v>
      </c>
      <c r="AA2634">
        <f>IF(AB2634="",0,IFERROR(IF(VLOOKUP(AB2634,AB$38:AB2633,1,0)&gt;0,0,0),1))</f>
        <v>0</v>
      </c>
      <c r="AB2634" s="16">
        <f>IF(DATOS!J2598=X$39,DATOS!C2598,"")</f>
        <v>0</v>
      </c>
    </row>
    <row r="2635" spans="26:28">
      <c r="Z2635">
        <f t="shared" si="45"/>
        <v>1</v>
      </c>
      <c r="AA2635">
        <f>IF(AB2635="",0,IFERROR(IF(VLOOKUP(AB2635,AB$38:AB2634,1,0)&gt;0,0,0),1))</f>
        <v>0</v>
      </c>
      <c r="AB2635" s="16">
        <f>IF(DATOS!J2599=X$39,DATOS!C2599,"")</f>
        <v>0</v>
      </c>
    </row>
    <row r="2636" spans="26:28">
      <c r="Z2636">
        <f t="shared" si="45"/>
        <v>1</v>
      </c>
      <c r="AA2636">
        <f>IF(AB2636="",0,IFERROR(IF(VLOOKUP(AB2636,AB$38:AB2635,1,0)&gt;0,0,0),1))</f>
        <v>0</v>
      </c>
      <c r="AB2636" s="16">
        <f>IF(DATOS!J2600=X$39,DATOS!C2600,"")</f>
        <v>0</v>
      </c>
    </row>
    <row r="2637" spans="26:28">
      <c r="Z2637">
        <f t="shared" si="45"/>
        <v>1</v>
      </c>
      <c r="AA2637">
        <f>IF(AB2637="",0,IFERROR(IF(VLOOKUP(AB2637,AB$38:AB2636,1,0)&gt;0,0,0),1))</f>
        <v>0</v>
      </c>
      <c r="AB2637" s="16">
        <f>IF(DATOS!J2601=X$39,DATOS!C2601,"")</f>
        <v>0</v>
      </c>
    </row>
    <row r="2638" spans="26:28">
      <c r="Z2638">
        <f t="shared" si="45"/>
        <v>1</v>
      </c>
      <c r="AA2638">
        <f>IF(AB2638="",0,IFERROR(IF(VLOOKUP(AB2638,AB$38:AB2637,1,0)&gt;0,0,0),1))</f>
        <v>0</v>
      </c>
      <c r="AB2638" s="16">
        <f>IF(DATOS!J2602=X$39,DATOS!C2602,"")</f>
        <v>0</v>
      </c>
    </row>
    <row r="2639" spans="26:28">
      <c r="Z2639">
        <f t="shared" si="45"/>
        <v>1</v>
      </c>
      <c r="AA2639">
        <f>IF(AB2639="",0,IFERROR(IF(VLOOKUP(AB2639,AB$38:AB2638,1,0)&gt;0,0,0),1))</f>
        <v>0</v>
      </c>
      <c r="AB2639" s="16">
        <f>IF(DATOS!J2603=X$39,DATOS!C2603,"")</f>
        <v>0</v>
      </c>
    </row>
    <row r="2640" spans="26:28">
      <c r="Z2640">
        <f t="shared" si="45"/>
        <v>1</v>
      </c>
      <c r="AA2640">
        <f>IF(AB2640="",0,IFERROR(IF(VLOOKUP(AB2640,AB$38:AB2639,1,0)&gt;0,0,0),1))</f>
        <v>0</v>
      </c>
      <c r="AB2640" s="16">
        <f>IF(DATOS!J2604=X$39,DATOS!C2604,"")</f>
        <v>0</v>
      </c>
    </row>
    <row r="2641" spans="26:28">
      <c r="Z2641">
        <f t="shared" si="45"/>
        <v>1</v>
      </c>
      <c r="AA2641">
        <f>IF(AB2641="",0,IFERROR(IF(VLOOKUP(AB2641,AB$38:AB2640,1,0)&gt;0,0,0),1))</f>
        <v>0</v>
      </c>
      <c r="AB2641" s="16">
        <f>IF(DATOS!J2605=X$39,DATOS!C2605,"")</f>
        <v>0</v>
      </c>
    </row>
    <row r="2642" spans="26:28">
      <c r="Z2642">
        <f t="shared" si="45"/>
        <v>1</v>
      </c>
      <c r="AA2642">
        <f>IF(AB2642="",0,IFERROR(IF(VLOOKUP(AB2642,AB$38:AB2641,1,0)&gt;0,0,0),1))</f>
        <v>0</v>
      </c>
      <c r="AB2642" s="16">
        <f>IF(DATOS!J2606=X$39,DATOS!C2606,"")</f>
        <v>0</v>
      </c>
    </row>
    <row r="2643" spans="26:28">
      <c r="Z2643">
        <f t="shared" si="45"/>
        <v>1</v>
      </c>
      <c r="AA2643">
        <f>IF(AB2643="",0,IFERROR(IF(VLOOKUP(AB2643,AB$38:AB2642,1,0)&gt;0,0,0),1))</f>
        <v>0</v>
      </c>
      <c r="AB2643" s="16">
        <f>IF(DATOS!J2607=X$39,DATOS!C2607,"")</f>
        <v>0</v>
      </c>
    </row>
    <row r="2644" spans="26:28">
      <c r="Z2644">
        <f t="shared" si="45"/>
        <v>1</v>
      </c>
      <c r="AA2644">
        <f>IF(AB2644="",0,IFERROR(IF(VLOOKUP(AB2644,AB$38:AB2643,1,0)&gt;0,0,0),1))</f>
        <v>0</v>
      </c>
      <c r="AB2644" s="16">
        <f>IF(DATOS!J2608=X$39,DATOS!C2608,"")</f>
        <v>0</v>
      </c>
    </row>
    <row r="2645" spans="26:28">
      <c r="Z2645">
        <f t="shared" si="45"/>
        <v>1</v>
      </c>
      <c r="AA2645">
        <f>IF(AB2645="",0,IFERROR(IF(VLOOKUP(AB2645,AB$38:AB2644,1,0)&gt;0,0,0),1))</f>
        <v>0</v>
      </c>
      <c r="AB2645" s="16">
        <f>IF(DATOS!J2609=X$39,DATOS!C2609,"")</f>
        <v>0</v>
      </c>
    </row>
    <row r="2646" spans="26:28">
      <c r="Z2646">
        <f t="shared" si="45"/>
        <v>1</v>
      </c>
      <c r="AA2646">
        <f>IF(AB2646="",0,IFERROR(IF(VLOOKUP(AB2646,AB$38:AB2645,1,0)&gt;0,0,0),1))</f>
        <v>0</v>
      </c>
      <c r="AB2646" s="16">
        <f>IF(DATOS!J2610=X$39,DATOS!C2610,"")</f>
        <v>0</v>
      </c>
    </row>
    <row r="2647" spans="26:28">
      <c r="Z2647">
        <f t="shared" si="45"/>
        <v>1</v>
      </c>
      <c r="AA2647">
        <f>IF(AB2647="",0,IFERROR(IF(VLOOKUP(AB2647,AB$38:AB2646,1,0)&gt;0,0,0),1))</f>
        <v>0</v>
      </c>
      <c r="AB2647" s="16">
        <f>IF(DATOS!J2611=X$39,DATOS!C2611,"")</f>
        <v>0</v>
      </c>
    </row>
    <row r="2648" spans="26:28">
      <c r="Z2648">
        <f t="shared" si="45"/>
        <v>1</v>
      </c>
      <c r="AA2648">
        <f>IF(AB2648="",0,IFERROR(IF(VLOOKUP(AB2648,AB$38:AB2647,1,0)&gt;0,0,0),1))</f>
        <v>0</v>
      </c>
      <c r="AB2648" s="16">
        <f>IF(DATOS!J2612=X$39,DATOS!C2612,"")</f>
        <v>0</v>
      </c>
    </row>
    <row r="2649" spans="26:28">
      <c r="Z2649">
        <f t="shared" si="45"/>
        <v>1</v>
      </c>
      <c r="AA2649">
        <f>IF(AB2649="",0,IFERROR(IF(VLOOKUP(AB2649,AB$38:AB2648,1,0)&gt;0,0,0),1))</f>
        <v>0</v>
      </c>
      <c r="AB2649" s="16">
        <f>IF(DATOS!J2613=X$39,DATOS!C2613,"")</f>
        <v>0</v>
      </c>
    </row>
    <row r="2650" spans="26:28">
      <c r="Z2650">
        <f t="shared" si="45"/>
        <v>1</v>
      </c>
      <c r="AA2650">
        <f>IF(AB2650="",0,IFERROR(IF(VLOOKUP(AB2650,AB$38:AB2649,1,0)&gt;0,0,0),1))</f>
        <v>0</v>
      </c>
      <c r="AB2650" s="16">
        <f>IF(DATOS!J2614=X$39,DATOS!C2614,"")</f>
        <v>0</v>
      </c>
    </row>
    <row r="2651" spans="26:28">
      <c r="Z2651">
        <f t="shared" si="45"/>
        <v>1</v>
      </c>
      <c r="AA2651">
        <f>IF(AB2651="",0,IFERROR(IF(VLOOKUP(AB2651,AB$38:AB2650,1,0)&gt;0,0,0),1))</f>
        <v>0</v>
      </c>
      <c r="AB2651" s="16">
        <f>IF(DATOS!J2615=X$39,DATOS!C2615,"")</f>
        <v>0</v>
      </c>
    </row>
    <row r="2652" spans="26:28">
      <c r="Z2652">
        <f t="shared" si="45"/>
        <v>1</v>
      </c>
      <c r="AA2652">
        <f>IF(AB2652="",0,IFERROR(IF(VLOOKUP(AB2652,AB$38:AB2651,1,0)&gt;0,0,0),1))</f>
        <v>0</v>
      </c>
      <c r="AB2652" s="16">
        <f>IF(DATOS!J2616=X$39,DATOS!C2616,"")</f>
        <v>0</v>
      </c>
    </row>
    <row r="2653" spans="26:28">
      <c r="Z2653">
        <f t="shared" si="45"/>
        <v>1</v>
      </c>
      <c r="AA2653">
        <f>IF(AB2653="",0,IFERROR(IF(VLOOKUP(AB2653,AB$38:AB2652,1,0)&gt;0,0,0),1))</f>
        <v>0</v>
      </c>
      <c r="AB2653" s="16">
        <f>IF(DATOS!J2617=X$39,DATOS!C2617,"")</f>
        <v>0</v>
      </c>
    </row>
    <row r="2654" spans="26:28">
      <c r="Z2654">
        <f t="shared" si="45"/>
        <v>1</v>
      </c>
      <c r="AA2654">
        <f>IF(AB2654="",0,IFERROR(IF(VLOOKUP(AB2654,AB$38:AB2653,1,0)&gt;0,0,0),1))</f>
        <v>0</v>
      </c>
      <c r="AB2654" s="16">
        <f>IF(DATOS!J2618=X$39,DATOS!C2618,"")</f>
        <v>0</v>
      </c>
    </row>
    <row r="2655" spans="26:28">
      <c r="Z2655">
        <f t="shared" si="45"/>
        <v>1</v>
      </c>
      <c r="AA2655">
        <f>IF(AB2655="",0,IFERROR(IF(VLOOKUP(AB2655,AB$38:AB2654,1,0)&gt;0,0,0),1))</f>
        <v>0</v>
      </c>
      <c r="AB2655" s="16">
        <f>IF(DATOS!J2619=X$39,DATOS!C2619,"")</f>
        <v>0</v>
      </c>
    </row>
    <row r="2656" spans="26:28">
      <c r="Z2656">
        <f t="shared" si="45"/>
        <v>1</v>
      </c>
      <c r="AA2656">
        <f>IF(AB2656="",0,IFERROR(IF(VLOOKUP(AB2656,AB$38:AB2655,1,0)&gt;0,0,0),1))</f>
        <v>0</v>
      </c>
      <c r="AB2656" s="16">
        <f>IF(DATOS!J2620=X$39,DATOS!C2620,"")</f>
        <v>0</v>
      </c>
    </row>
    <row r="2657" spans="26:28">
      <c r="Z2657">
        <f t="shared" si="45"/>
        <v>1</v>
      </c>
      <c r="AA2657">
        <f>IF(AB2657="",0,IFERROR(IF(VLOOKUP(AB2657,AB$38:AB2656,1,0)&gt;0,0,0),1))</f>
        <v>0</v>
      </c>
      <c r="AB2657" s="16">
        <f>IF(DATOS!J2621=X$39,DATOS!C2621,"")</f>
        <v>0</v>
      </c>
    </row>
    <row r="2658" spans="26:28">
      <c r="Z2658">
        <f t="shared" si="45"/>
        <v>1</v>
      </c>
      <c r="AA2658">
        <f>IF(AB2658="",0,IFERROR(IF(VLOOKUP(AB2658,AB$38:AB2657,1,0)&gt;0,0,0),1))</f>
        <v>0</v>
      </c>
      <c r="AB2658" s="16">
        <f>IF(DATOS!J2622=X$39,DATOS!C2622,"")</f>
        <v>0</v>
      </c>
    </row>
    <row r="2659" spans="26:28">
      <c r="Z2659">
        <f t="shared" si="45"/>
        <v>1</v>
      </c>
      <c r="AA2659">
        <f>IF(AB2659="",0,IFERROR(IF(VLOOKUP(AB2659,AB$38:AB2658,1,0)&gt;0,0,0),1))</f>
        <v>0</v>
      </c>
      <c r="AB2659" s="16">
        <f>IF(DATOS!J2623=X$39,DATOS!C2623,"")</f>
        <v>0</v>
      </c>
    </row>
    <row r="2660" spans="26:28">
      <c r="Z2660">
        <f t="shared" si="45"/>
        <v>1</v>
      </c>
      <c r="AA2660">
        <f>IF(AB2660="",0,IFERROR(IF(VLOOKUP(AB2660,AB$38:AB2659,1,0)&gt;0,0,0),1))</f>
        <v>0</v>
      </c>
      <c r="AB2660" s="16">
        <f>IF(DATOS!J2624=X$39,DATOS!C2624,"")</f>
        <v>0</v>
      </c>
    </row>
    <row r="2661" spans="26:28">
      <c r="Z2661">
        <f t="shared" si="45"/>
        <v>1</v>
      </c>
      <c r="AA2661">
        <f>IF(AB2661="",0,IFERROR(IF(VLOOKUP(AB2661,AB$38:AB2660,1,0)&gt;0,0,0),1))</f>
        <v>0</v>
      </c>
      <c r="AB2661" s="16">
        <f>IF(DATOS!J2625=X$39,DATOS!C2625,"")</f>
        <v>0</v>
      </c>
    </row>
    <row r="2662" spans="26:28">
      <c r="Z2662">
        <f t="shared" ref="Z2662:Z2725" si="46">Z2661+AA2662</f>
        <v>1</v>
      </c>
      <c r="AA2662">
        <f>IF(AB2662="",0,IFERROR(IF(VLOOKUP(AB2662,AB$38:AB2661,1,0)&gt;0,0,0),1))</f>
        <v>0</v>
      </c>
      <c r="AB2662" s="16">
        <f>IF(DATOS!J2626=X$39,DATOS!C2626,"")</f>
        <v>0</v>
      </c>
    </row>
    <row r="2663" spans="26:28">
      <c r="Z2663">
        <f t="shared" si="46"/>
        <v>1</v>
      </c>
      <c r="AA2663">
        <f>IF(AB2663="",0,IFERROR(IF(VLOOKUP(AB2663,AB$38:AB2662,1,0)&gt;0,0,0),1))</f>
        <v>0</v>
      </c>
      <c r="AB2663" s="16">
        <f>IF(DATOS!J2627=X$39,DATOS!C2627,"")</f>
        <v>0</v>
      </c>
    </row>
    <row r="2664" spans="26:28">
      <c r="Z2664">
        <f t="shared" si="46"/>
        <v>1</v>
      </c>
      <c r="AA2664">
        <f>IF(AB2664="",0,IFERROR(IF(VLOOKUP(AB2664,AB$38:AB2663,1,0)&gt;0,0,0),1))</f>
        <v>0</v>
      </c>
      <c r="AB2664" s="16">
        <f>IF(DATOS!J2628=X$39,DATOS!C2628,"")</f>
        <v>0</v>
      </c>
    </row>
    <row r="2665" spans="26:28">
      <c r="Z2665">
        <f t="shared" si="46"/>
        <v>1</v>
      </c>
      <c r="AA2665">
        <f>IF(AB2665="",0,IFERROR(IF(VLOOKUP(AB2665,AB$38:AB2664,1,0)&gt;0,0,0),1))</f>
        <v>0</v>
      </c>
      <c r="AB2665" s="16">
        <f>IF(DATOS!J2629=X$39,DATOS!C2629,"")</f>
        <v>0</v>
      </c>
    </row>
    <row r="2666" spans="26:28">
      <c r="Z2666">
        <f t="shared" si="46"/>
        <v>1</v>
      </c>
      <c r="AA2666">
        <f>IF(AB2666="",0,IFERROR(IF(VLOOKUP(AB2666,AB$38:AB2665,1,0)&gt;0,0,0),1))</f>
        <v>0</v>
      </c>
      <c r="AB2666" s="16">
        <f>IF(DATOS!J2630=X$39,DATOS!C2630,"")</f>
        <v>0</v>
      </c>
    </row>
    <row r="2667" spans="26:28">
      <c r="Z2667">
        <f t="shared" si="46"/>
        <v>1</v>
      </c>
      <c r="AA2667">
        <f>IF(AB2667="",0,IFERROR(IF(VLOOKUP(AB2667,AB$38:AB2666,1,0)&gt;0,0,0),1))</f>
        <v>0</v>
      </c>
      <c r="AB2667" s="16">
        <f>IF(DATOS!J2631=X$39,DATOS!C2631,"")</f>
        <v>0</v>
      </c>
    </row>
    <row r="2668" spans="26:28">
      <c r="Z2668">
        <f t="shared" si="46"/>
        <v>1</v>
      </c>
      <c r="AA2668">
        <f>IF(AB2668="",0,IFERROR(IF(VLOOKUP(AB2668,AB$38:AB2667,1,0)&gt;0,0,0),1))</f>
        <v>0</v>
      </c>
      <c r="AB2668" s="16">
        <f>IF(DATOS!J2632=X$39,DATOS!C2632,"")</f>
        <v>0</v>
      </c>
    </row>
    <row r="2669" spans="26:28">
      <c r="Z2669">
        <f t="shared" si="46"/>
        <v>1</v>
      </c>
      <c r="AA2669">
        <f>IF(AB2669="",0,IFERROR(IF(VLOOKUP(AB2669,AB$38:AB2668,1,0)&gt;0,0,0),1))</f>
        <v>0</v>
      </c>
      <c r="AB2669" s="16">
        <f>IF(DATOS!J2633=X$39,DATOS!C2633,"")</f>
        <v>0</v>
      </c>
    </row>
    <row r="2670" spans="26:28">
      <c r="Z2670">
        <f t="shared" si="46"/>
        <v>1</v>
      </c>
      <c r="AA2670">
        <f>IF(AB2670="",0,IFERROR(IF(VLOOKUP(AB2670,AB$38:AB2669,1,0)&gt;0,0,0),1))</f>
        <v>0</v>
      </c>
      <c r="AB2670" s="16">
        <f>IF(DATOS!J2634=X$39,DATOS!C2634,"")</f>
        <v>0</v>
      </c>
    </row>
    <row r="2671" spans="26:28">
      <c r="Z2671">
        <f t="shared" si="46"/>
        <v>1</v>
      </c>
      <c r="AA2671">
        <f>IF(AB2671="",0,IFERROR(IF(VLOOKUP(AB2671,AB$38:AB2670,1,0)&gt;0,0,0),1))</f>
        <v>0</v>
      </c>
      <c r="AB2671" s="16">
        <f>IF(DATOS!J2635=X$39,DATOS!C2635,"")</f>
        <v>0</v>
      </c>
    </row>
    <row r="2672" spans="26:28">
      <c r="Z2672">
        <f t="shared" si="46"/>
        <v>1</v>
      </c>
      <c r="AA2672">
        <f>IF(AB2672="",0,IFERROR(IF(VLOOKUP(AB2672,AB$38:AB2671,1,0)&gt;0,0,0),1))</f>
        <v>0</v>
      </c>
      <c r="AB2672" s="16">
        <f>IF(DATOS!J2636=X$39,DATOS!C2636,"")</f>
        <v>0</v>
      </c>
    </row>
    <row r="2673" spans="26:28">
      <c r="Z2673">
        <f t="shared" si="46"/>
        <v>1</v>
      </c>
      <c r="AA2673">
        <f>IF(AB2673="",0,IFERROR(IF(VLOOKUP(AB2673,AB$38:AB2672,1,0)&gt;0,0,0),1))</f>
        <v>0</v>
      </c>
      <c r="AB2673" s="16">
        <f>IF(DATOS!J2637=X$39,DATOS!C2637,"")</f>
        <v>0</v>
      </c>
    </row>
    <row r="2674" spans="26:28">
      <c r="Z2674">
        <f t="shared" si="46"/>
        <v>1</v>
      </c>
      <c r="AA2674">
        <f>IF(AB2674="",0,IFERROR(IF(VLOOKUP(AB2674,AB$38:AB2673,1,0)&gt;0,0,0),1))</f>
        <v>0</v>
      </c>
      <c r="AB2674" s="16">
        <f>IF(DATOS!J2638=X$39,DATOS!C2638,"")</f>
        <v>0</v>
      </c>
    </row>
    <row r="2675" spans="26:28">
      <c r="Z2675">
        <f t="shared" si="46"/>
        <v>1</v>
      </c>
      <c r="AA2675">
        <f>IF(AB2675="",0,IFERROR(IF(VLOOKUP(AB2675,AB$38:AB2674,1,0)&gt;0,0,0),1))</f>
        <v>0</v>
      </c>
      <c r="AB2675" s="16">
        <f>IF(DATOS!J2639=X$39,DATOS!C2639,"")</f>
        <v>0</v>
      </c>
    </row>
    <row r="2676" spans="26:28">
      <c r="Z2676">
        <f t="shared" si="46"/>
        <v>1</v>
      </c>
      <c r="AA2676">
        <f>IF(AB2676="",0,IFERROR(IF(VLOOKUP(AB2676,AB$38:AB2675,1,0)&gt;0,0,0),1))</f>
        <v>0</v>
      </c>
      <c r="AB2676" s="16">
        <f>IF(DATOS!J2640=X$39,DATOS!C2640,"")</f>
        <v>0</v>
      </c>
    </row>
    <row r="2677" spans="26:28">
      <c r="Z2677">
        <f t="shared" si="46"/>
        <v>1</v>
      </c>
      <c r="AA2677">
        <f>IF(AB2677="",0,IFERROR(IF(VLOOKUP(AB2677,AB$38:AB2676,1,0)&gt;0,0,0),1))</f>
        <v>0</v>
      </c>
      <c r="AB2677" s="16">
        <f>IF(DATOS!J2641=X$39,DATOS!C2641,"")</f>
        <v>0</v>
      </c>
    </row>
    <row r="2678" spans="26:28">
      <c r="Z2678">
        <f t="shared" si="46"/>
        <v>1</v>
      </c>
      <c r="AA2678">
        <f>IF(AB2678="",0,IFERROR(IF(VLOOKUP(AB2678,AB$38:AB2677,1,0)&gt;0,0,0),1))</f>
        <v>0</v>
      </c>
      <c r="AB2678" s="16">
        <f>IF(DATOS!J2642=X$39,DATOS!C2642,"")</f>
        <v>0</v>
      </c>
    </row>
    <row r="2679" spans="26:28">
      <c r="Z2679">
        <f t="shared" si="46"/>
        <v>1</v>
      </c>
      <c r="AA2679">
        <f>IF(AB2679="",0,IFERROR(IF(VLOOKUP(AB2679,AB$38:AB2678,1,0)&gt;0,0,0),1))</f>
        <v>0</v>
      </c>
      <c r="AB2679" s="16">
        <f>IF(DATOS!J2643=X$39,DATOS!C2643,"")</f>
        <v>0</v>
      </c>
    </row>
    <row r="2680" spans="26:28">
      <c r="Z2680">
        <f t="shared" si="46"/>
        <v>1</v>
      </c>
      <c r="AA2680">
        <f>IF(AB2680="",0,IFERROR(IF(VLOOKUP(AB2680,AB$38:AB2679,1,0)&gt;0,0,0),1))</f>
        <v>0</v>
      </c>
      <c r="AB2680" s="16">
        <f>IF(DATOS!J2644=X$39,DATOS!C2644,"")</f>
        <v>0</v>
      </c>
    </row>
    <row r="2681" spans="26:28">
      <c r="Z2681">
        <f t="shared" si="46"/>
        <v>1</v>
      </c>
      <c r="AA2681">
        <f>IF(AB2681="",0,IFERROR(IF(VLOOKUP(AB2681,AB$38:AB2680,1,0)&gt;0,0,0),1))</f>
        <v>0</v>
      </c>
      <c r="AB2681" s="16">
        <f>IF(DATOS!J2645=X$39,DATOS!C2645,"")</f>
        <v>0</v>
      </c>
    </row>
    <row r="2682" spans="26:28">
      <c r="Z2682">
        <f t="shared" si="46"/>
        <v>1</v>
      </c>
      <c r="AA2682">
        <f>IF(AB2682="",0,IFERROR(IF(VLOOKUP(AB2682,AB$38:AB2681,1,0)&gt;0,0,0),1))</f>
        <v>0</v>
      </c>
      <c r="AB2682" s="16">
        <f>IF(DATOS!J2646=X$39,DATOS!C2646,"")</f>
        <v>0</v>
      </c>
    </row>
    <row r="2683" spans="26:28">
      <c r="Z2683">
        <f t="shared" si="46"/>
        <v>1</v>
      </c>
      <c r="AA2683">
        <f>IF(AB2683="",0,IFERROR(IF(VLOOKUP(AB2683,AB$38:AB2682,1,0)&gt;0,0,0),1))</f>
        <v>0</v>
      </c>
      <c r="AB2683" s="16">
        <f>IF(DATOS!J2647=X$39,DATOS!C2647,"")</f>
        <v>0</v>
      </c>
    </row>
    <row r="2684" spans="26:28">
      <c r="Z2684">
        <f t="shared" si="46"/>
        <v>1</v>
      </c>
      <c r="AA2684">
        <f>IF(AB2684="",0,IFERROR(IF(VLOOKUP(AB2684,AB$38:AB2683,1,0)&gt;0,0,0),1))</f>
        <v>0</v>
      </c>
      <c r="AB2684" s="16">
        <f>IF(DATOS!J2648=X$39,DATOS!C2648,"")</f>
        <v>0</v>
      </c>
    </row>
    <row r="2685" spans="26:28">
      <c r="Z2685">
        <f t="shared" si="46"/>
        <v>1</v>
      </c>
      <c r="AA2685">
        <f>IF(AB2685="",0,IFERROR(IF(VLOOKUP(AB2685,AB$38:AB2684,1,0)&gt;0,0,0),1))</f>
        <v>0</v>
      </c>
      <c r="AB2685" s="16">
        <f>IF(DATOS!J2649=X$39,DATOS!C2649,"")</f>
        <v>0</v>
      </c>
    </row>
    <row r="2686" spans="26:28">
      <c r="Z2686">
        <f t="shared" si="46"/>
        <v>1</v>
      </c>
      <c r="AA2686">
        <f>IF(AB2686="",0,IFERROR(IF(VLOOKUP(AB2686,AB$38:AB2685,1,0)&gt;0,0,0),1))</f>
        <v>0</v>
      </c>
      <c r="AB2686" s="16">
        <f>IF(DATOS!J2650=X$39,DATOS!C2650,"")</f>
        <v>0</v>
      </c>
    </row>
    <row r="2687" spans="26:28">
      <c r="Z2687">
        <f t="shared" si="46"/>
        <v>1</v>
      </c>
      <c r="AA2687">
        <f>IF(AB2687="",0,IFERROR(IF(VLOOKUP(AB2687,AB$38:AB2686,1,0)&gt;0,0,0),1))</f>
        <v>0</v>
      </c>
      <c r="AB2687" s="16">
        <f>IF(DATOS!J2651=X$39,DATOS!C2651,"")</f>
        <v>0</v>
      </c>
    </row>
    <row r="2688" spans="26:28">
      <c r="Z2688">
        <f t="shared" si="46"/>
        <v>1</v>
      </c>
      <c r="AA2688">
        <f>IF(AB2688="",0,IFERROR(IF(VLOOKUP(AB2688,AB$38:AB2687,1,0)&gt;0,0,0),1))</f>
        <v>0</v>
      </c>
      <c r="AB2688" s="16">
        <f>IF(DATOS!J2652=X$39,DATOS!C2652,"")</f>
        <v>0</v>
      </c>
    </row>
    <row r="2689" spans="26:28">
      <c r="Z2689">
        <f t="shared" si="46"/>
        <v>1</v>
      </c>
      <c r="AA2689">
        <f>IF(AB2689="",0,IFERROR(IF(VLOOKUP(AB2689,AB$38:AB2688,1,0)&gt;0,0,0),1))</f>
        <v>0</v>
      </c>
      <c r="AB2689" s="16">
        <f>IF(DATOS!J2653=X$39,DATOS!C2653,"")</f>
        <v>0</v>
      </c>
    </row>
    <row r="2690" spans="26:28">
      <c r="Z2690">
        <f t="shared" si="46"/>
        <v>1</v>
      </c>
      <c r="AA2690">
        <f>IF(AB2690="",0,IFERROR(IF(VLOOKUP(AB2690,AB$38:AB2689,1,0)&gt;0,0,0),1))</f>
        <v>0</v>
      </c>
      <c r="AB2690" s="16">
        <f>IF(DATOS!J2654=X$39,DATOS!C2654,"")</f>
        <v>0</v>
      </c>
    </row>
    <row r="2691" spans="26:28">
      <c r="Z2691">
        <f t="shared" si="46"/>
        <v>1</v>
      </c>
      <c r="AA2691">
        <f>IF(AB2691="",0,IFERROR(IF(VLOOKUP(AB2691,AB$38:AB2690,1,0)&gt;0,0,0),1))</f>
        <v>0</v>
      </c>
      <c r="AB2691" s="16">
        <f>IF(DATOS!J2655=X$39,DATOS!C2655,"")</f>
        <v>0</v>
      </c>
    </row>
    <row r="2692" spans="26:28">
      <c r="Z2692">
        <f t="shared" si="46"/>
        <v>1</v>
      </c>
      <c r="AA2692">
        <f>IF(AB2692="",0,IFERROR(IF(VLOOKUP(AB2692,AB$38:AB2691,1,0)&gt;0,0,0),1))</f>
        <v>0</v>
      </c>
      <c r="AB2692" s="16">
        <f>IF(DATOS!J2656=X$39,DATOS!C2656,"")</f>
        <v>0</v>
      </c>
    </row>
    <row r="2693" spans="26:28">
      <c r="Z2693">
        <f t="shared" si="46"/>
        <v>1</v>
      </c>
      <c r="AA2693">
        <f>IF(AB2693="",0,IFERROR(IF(VLOOKUP(AB2693,AB$38:AB2692,1,0)&gt;0,0,0),1))</f>
        <v>0</v>
      </c>
      <c r="AB2693" s="16">
        <f>IF(DATOS!J2657=X$39,DATOS!C2657,"")</f>
        <v>0</v>
      </c>
    </row>
    <row r="2694" spans="26:28">
      <c r="Z2694">
        <f t="shared" si="46"/>
        <v>1</v>
      </c>
      <c r="AA2694">
        <f>IF(AB2694="",0,IFERROR(IF(VLOOKUP(AB2694,AB$38:AB2693,1,0)&gt;0,0,0),1))</f>
        <v>0</v>
      </c>
      <c r="AB2694" s="16">
        <f>IF(DATOS!J2658=X$39,DATOS!C2658,"")</f>
        <v>0</v>
      </c>
    </row>
    <row r="2695" spans="26:28">
      <c r="Z2695">
        <f t="shared" si="46"/>
        <v>1</v>
      </c>
      <c r="AA2695">
        <f>IF(AB2695="",0,IFERROR(IF(VLOOKUP(AB2695,AB$38:AB2694,1,0)&gt;0,0,0),1))</f>
        <v>0</v>
      </c>
      <c r="AB2695" s="16">
        <f>IF(DATOS!J2659=X$39,DATOS!C2659,"")</f>
        <v>0</v>
      </c>
    </row>
    <row r="2696" spans="26:28">
      <c r="Z2696">
        <f t="shared" si="46"/>
        <v>1</v>
      </c>
      <c r="AA2696">
        <f>IF(AB2696="",0,IFERROR(IF(VLOOKUP(AB2696,AB$38:AB2695,1,0)&gt;0,0,0),1))</f>
        <v>0</v>
      </c>
      <c r="AB2696" s="16">
        <f>IF(DATOS!J2660=X$39,DATOS!C2660,"")</f>
        <v>0</v>
      </c>
    </row>
    <row r="2697" spans="26:28">
      <c r="Z2697">
        <f t="shared" si="46"/>
        <v>1</v>
      </c>
      <c r="AA2697">
        <f>IF(AB2697="",0,IFERROR(IF(VLOOKUP(AB2697,AB$38:AB2696,1,0)&gt;0,0,0),1))</f>
        <v>0</v>
      </c>
      <c r="AB2697" s="16">
        <f>IF(DATOS!J2661=X$39,DATOS!C2661,"")</f>
        <v>0</v>
      </c>
    </row>
    <row r="2698" spans="26:28">
      <c r="Z2698">
        <f t="shared" si="46"/>
        <v>1</v>
      </c>
      <c r="AA2698">
        <f>IF(AB2698="",0,IFERROR(IF(VLOOKUP(AB2698,AB$38:AB2697,1,0)&gt;0,0,0),1))</f>
        <v>0</v>
      </c>
      <c r="AB2698" s="16">
        <f>IF(DATOS!J2662=X$39,DATOS!C2662,"")</f>
        <v>0</v>
      </c>
    </row>
    <row r="2699" spans="26:28">
      <c r="Z2699">
        <f t="shared" si="46"/>
        <v>1</v>
      </c>
      <c r="AA2699">
        <f>IF(AB2699="",0,IFERROR(IF(VLOOKUP(AB2699,AB$38:AB2698,1,0)&gt;0,0,0),1))</f>
        <v>0</v>
      </c>
      <c r="AB2699" s="16">
        <f>IF(DATOS!J2663=X$39,DATOS!C2663,"")</f>
        <v>0</v>
      </c>
    </row>
    <row r="2700" spans="26:28">
      <c r="Z2700">
        <f t="shared" si="46"/>
        <v>1</v>
      </c>
      <c r="AA2700">
        <f>IF(AB2700="",0,IFERROR(IF(VLOOKUP(AB2700,AB$38:AB2699,1,0)&gt;0,0,0),1))</f>
        <v>0</v>
      </c>
      <c r="AB2700" s="16">
        <f>IF(DATOS!J2664=X$39,DATOS!C2664,"")</f>
        <v>0</v>
      </c>
    </row>
    <row r="2701" spans="26:28">
      <c r="Z2701">
        <f t="shared" si="46"/>
        <v>1</v>
      </c>
      <c r="AA2701">
        <f>IF(AB2701="",0,IFERROR(IF(VLOOKUP(AB2701,AB$38:AB2700,1,0)&gt;0,0,0),1))</f>
        <v>0</v>
      </c>
      <c r="AB2701" s="16">
        <f>IF(DATOS!J2665=X$39,DATOS!C2665,"")</f>
        <v>0</v>
      </c>
    </row>
    <row r="2702" spans="26:28">
      <c r="Z2702">
        <f t="shared" si="46"/>
        <v>1</v>
      </c>
      <c r="AA2702">
        <f>IF(AB2702="",0,IFERROR(IF(VLOOKUP(AB2702,AB$38:AB2701,1,0)&gt;0,0,0),1))</f>
        <v>0</v>
      </c>
      <c r="AB2702" s="16">
        <f>IF(DATOS!J2666=X$39,DATOS!C2666,"")</f>
        <v>0</v>
      </c>
    </row>
    <row r="2703" spans="26:28">
      <c r="Z2703">
        <f t="shared" si="46"/>
        <v>1</v>
      </c>
      <c r="AA2703">
        <f>IF(AB2703="",0,IFERROR(IF(VLOOKUP(AB2703,AB$38:AB2702,1,0)&gt;0,0,0),1))</f>
        <v>0</v>
      </c>
      <c r="AB2703" s="16">
        <f>IF(DATOS!J2667=X$39,DATOS!C2667,"")</f>
        <v>0</v>
      </c>
    </row>
    <row r="2704" spans="26:28">
      <c r="Z2704">
        <f t="shared" si="46"/>
        <v>1</v>
      </c>
      <c r="AA2704">
        <f>IF(AB2704="",0,IFERROR(IF(VLOOKUP(AB2704,AB$38:AB2703,1,0)&gt;0,0,0),1))</f>
        <v>0</v>
      </c>
      <c r="AB2704" s="16">
        <f>IF(DATOS!J2668=X$39,DATOS!C2668,"")</f>
        <v>0</v>
      </c>
    </row>
    <row r="2705" spans="26:28">
      <c r="Z2705">
        <f t="shared" si="46"/>
        <v>1</v>
      </c>
      <c r="AA2705">
        <f>IF(AB2705="",0,IFERROR(IF(VLOOKUP(AB2705,AB$38:AB2704,1,0)&gt;0,0,0),1))</f>
        <v>0</v>
      </c>
      <c r="AB2705" s="16">
        <f>IF(DATOS!J2669=X$39,DATOS!C2669,"")</f>
        <v>0</v>
      </c>
    </row>
    <row r="2706" spans="26:28">
      <c r="Z2706">
        <f t="shared" si="46"/>
        <v>1</v>
      </c>
      <c r="AA2706">
        <f>IF(AB2706="",0,IFERROR(IF(VLOOKUP(AB2706,AB$38:AB2705,1,0)&gt;0,0,0),1))</f>
        <v>0</v>
      </c>
      <c r="AB2706" s="16">
        <f>IF(DATOS!J2670=X$39,DATOS!C2670,"")</f>
        <v>0</v>
      </c>
    </row>
    <row r="2707" spans="26:28">
      <c r="Z2707">
        <f t="shared" si="46"/>
        <v>1</v>
      </c>
      <c r="AA2707">
        <f>IF(AB2707="",0,IFERROR(IF(VLOOKUP(AB2707,AB$38:AB2706,1,0)&gt;0,0,0),1))</f>
        <v>0</v>
      </c>
      <c r="AB2707" s="16">
        <f>IF(DATOS!J2671=X$39,DATOS!C2671,"")</f>
        <v>0</v>
      </c>
    </row>
    <row r="2708" spans="26:28">
      <c r="Z2708">
        <f t="shared" si="46"/>
        <v>1</v>
      </c>
      <c r="AA2708">
        <f>IF(AB2708="",0,IFERROR(IF(VLOOKUP(AB2708,AB$38:AB2707,1,0)&gt;0,0,0),1))</f>
        <v>0</v>
      </c>
      <c r="AB2708" s="16">
        <f>IF(DATOS!J2672=X$39,DATOS!C2672,"")</f>
        <v>0</v>
      </c>
    </row>
    <row r="2709" spans="26:28">
      <c r="Z2709">
        <f t="shared" si="46"/>
        <v>1</v>
      </c>
      <c r="AA2709">
        <f>IF(AB2709="",0,IFERROR(IF(VLOOKUP(AB2709,AB$38:AB2708,1,0)&gt;0,0,0),1))</f>
        <v>0</v>
      </c>
      <c r="AB2709" s="16">
        <f>IF(DATOS!J2673=X$39,DATOS!C2673,"")</f>
        <v>0</v>
      </c>
    </row>
    <row r="2710" spans="26:28">
      <c r="Z2710">
        <f t="shared" si="46"/>
        <v>1</v>
      </c>
      <c r="AA2710">
        <f>IF(AB2710="",0,IFERROR(IF(VLOOKUP(AB2710,AB$38:AB2709,1,0)&gt;0,0,0),1))</f>
        <v>0</v>
      </c>
      <c r="AB2710" s="16">
        <f>IF(DATOS!J2674=X$39,DATOS!C2674,"")</f>
        <v>0</v>
      </c>
    </row>
    <row r="2711" spans="26:28">
      <c r="Z2711">
        <f t="shared" si="46"/>
        <v>1</v>
      </c>
      <c r="AA2711">
        <f>IF(AB2711="",0,IFERROR(IF(VLOOKUP(AB2711,AB$38:AB2710,1,0)&gt;0,0,0),1))</f>
        <v>0</v>
      </c>
      <c r="AB2711" s="16">
        <f>IF(DATOS!J2675=X$39,DATOS!C2675,"")</f>
        <v>0</v>
      </c>
    </row>
    <row r="2712" spans="26:28">
      <c r="Z2712">
        <f t="shared" si="46"/>
        <v>1</v>
      </c>
      <c r="AA2712">
        <f>IF(AB2712="",0,IFERROR(IF(VLOOKUP(AB2712,AB$38:AB2711,1,0)&gt;0,0,0),1))</f>
        <v>0</v>
      </c>
      <c r="AB2712" s="16">
        <f>IF(DATOS!J2676=X$39,DATOS!C2676,"")</f>
        <v>0</v>
      </c>
    </row>
    <row r="2713" spans="26:28">
      <c r="Z2713">
        <f t="shared" si="46"/>
        <v>1</v>
      </c>
      <c r="AA2713">
        <f>IF(AB2713="",0,IFERROR(IF(VLOOKUP(AB2713,AB$38:AB2712,1,0)&gt;0,0,0),1))</f>
        <v>0</v>
      </c>
      <c r="AB2713" s="16">
        <f>IF(DATOS!J2677=X$39,DATOS!C2677,"")</f>
        <v>0</v>
      </c>
    </row>
    <row r="2714" spans="26:28">
      <c r="Z2714">
        <f t="shared" si="46"/>
        <v>1</v>
      </c>
      <c r="AA2714">
        <f>IF(AB2714="",0,IFERROR(IF(VLOOKUP(AB2714,AB$38:AB2713,1,0)&gt;0,0,0),1))</f>
        <v>0</v>
      </c>
      <c r="AB2714" s="16">
        <f>IF(DATOS!J2678=X$39,DATOS!C2678,"")</f>
        <v>0</v>
      </c>
    </row>
    <row r="2715" spans="26:28">
      <c r="Z2715">
        <f t="shared" si="46"/>
        <v>1</v>
      </c>
      <c r="AA2715">
        <f>IF(AB2715="",0,IFERROR(IF(VLOOKUP(AB2715,AB$38:AB2714,1,0)&gt;0,0,0),1))</f>
        <v>0</v>
      </c>
      <c r="AB2715" s="16">
        <f>IF(DATOS!J2679=X$39,DATOS!C2679,"")</f>
        <v>0</v>
      </c>
    </row>
    <row r="2716" spans="26:28">
      <c r="Z2716">
        <f t="shared" si="46"/>
        <v>1</v>
      </c>
      <c r="AA2716">
        <f>IF(AB2716="",0,IFERROR(IF(VLOOKUP(AB2716,AB$38:AB2715,1,0)&gt;0,0,0),1))</f>
        <v>0</v>
      </c>
      <c r="AB2716" s="16">
        <f>IF(DATOS!J2680=X$39,DATOS!C2680,"")</f>
        <v>0</v>
      </c>
    </row>
    <row r="2717" spans="26:28">
      <c r="Z2717">
        <f t="shared" si="46"/>
        <v>1</v>
      </c>
      <c r="AA2717">
        <f>IF(AB2717="",0,IFERROR(IF(VLOOKUP(AB2717,AB$38:AB2716,1,0)&gt;0,0,0),1))</f>
        <v>0</v>
      </c>
      <c r="AB2717" s="16">
        <f>IF(DATOS!J2681=X$39,DATOS!C2681,"")</f>
        <v>0</v>
      </c>
    </row>
    <row r="2718" spans="26:28">
      <c r="Z2718">
        <f t="shared" si="46"/>
        <v>1</v>
      </c>
      <c r="AA2718">
        <f>IF(AB2718="",0,IFERROR(IF(VLOOKUP(AB2718,AB$38:AB2717,1,0)&gt;0,0,0),1))</f>
        <v>0</v>
      </c>
      <c r="AB2718" s="16">
        <f>IF(DATOS!J2682=X$39,DATOS!C2682,"")</f>
        <v>0</v>
      </c>
    </row>
    <row r="2719" spans="26:28">
      <c r="Z2719">
        <f t="shared" si="46"/>
        <v>1</v>
      </c>
      <c r="AA2719">
        <f>IF(AB2719="",0,IFERROR(IF(VLOOKUP(AB2719,AB$38:AB2718,1,0)&gt;0,0,0),1))</f>
        <v>0</v>
      </c>
      <c r="AB2719" s="16">
        <f>IF(DATOS!J2683=X$39,DATOS!C2683,"")</f>
        <v>0</v>
      </c>
    </row>
    <row r="2720" spans="26:28">
      <c r="Z2720">
        <f t="shared" si="46"/>
        <v>1</v>
      </c>
      <c r="AA2720">
        <f>IF(AB2720="",0,IFERROR(IF(VLOOKUP(AB2720,AB$38:AB2719,1,0)&gt;0,0,0),1))</f>
        <v>0</v>
      </c>
      <c r="AB2720" s="16">
        <f>IF(DATOS!J2684=X$39,DATOS!C2684,"")</f>
        <v>0</v>
      </c>
    </row>
    <row r="2721" spans="26:28">
      <c r="Z2721">
        <f t="shared" si="46"/>
        <v>1</v>
      </c>
      <c r="AA2721">
        <f>IF(AB2721="",0,IFERROR(IF(VLOOKUP(AB2721,AB$38:AB2720,1,0)&gt;0,0,0),1))</f>
        <v>0</v>
      </c>
      <c r="AB2721" s="16">
        <f>IF(DATOS!J2685=X$39,DATOS!C2685,"")</f>
        <v>0</v>
      </c>
    </row>
    <row r="2722" spans="26:28">
      <c r="Z2722">
        <f t="shared" si="46"/>
        <v>1</v>
      </c>
      <c r="AA2722">
        <f>IF(AB2722="",0,IFERROR(IF(VLOOKUP(AB2722,AB$38:AB2721,1,0)&gt;0,0,0),1))</f>
        <v>0</v>
      </c>
      <c r="AB2722" s="16">
        <f>IF(DATOS!J2686=X$39,DATOS!C2686,"")</f>
        <v>0</v>
      </c>
    </row>
    <row r="2723" spans="26:28">
      <c r="Z2723">
        <f t="shared" si="46"/>
        <v>1</v>
      </c>
      <c r="AA2723">
        <f>IF(AB2723="",0,IFERROR(IF(VLOOKUP(AB2723,AB$38:AB2722,1,0)&gt;0,0,0),1))</f>
        <v>0</v>
      </c>
      <c r="AB2723" s="16">
        <f>IF(DATOS!J2687=X$39,DATOS!C2687,"")</f>
        <v>0</v>
      </c>
    </row>
    <row r="2724" spans="26:28">
      <c r="Z2724">
        <f t="shared" si="46"/>
        <v>1</v>
      </c>
      <c r="AA2724">
        <f>IF(AB2724="",0,IFERROR(IF(VLOOKUP(AB2724,AB$38:AB2723,1,0)&gt;0,0,0),1))</f>
        <v>0</v>
      </c>
      <c r="AB2724" s="16">
        <f>IF(DATOS!J2688=X$39,DATOS!C2688,"")</f>
        <v>0</v>
      </c>
    </row>
    <row r="2725" spans="26:28">
      <c r="Z2725">
        <f t="shared" si="46"/>
        <v>1</v>
      </c>
      <c r="AA2725">
        <f>IF(AB2725="",0,IFERROR(IF(VLOOKUP(AB2725,AB$38:AB2724,1,0)&gt;0,0,0),1))</f>
        <v>0</v>
      </c>
      <c r="AB2725" s="16">
        <f>IF(DATOS!J2689=X$39,DATOS!C2689,"")</f>
        <v>0</v>
      </c>
    </row>
    <row r="2726" spans="26:28">
      <c r="Z2726">
        <f t="shared" ref="Z2726:Z2789" si="47">Z2725+AA2726</f>
        <v>1</v>
      </c>
      <c r="AA2726">
        <f>IF(AB2726="",0,IFERROR(IF(VLOOKUP(AB2726,AB$38:AB2725,1,0)&gt;0,0,0),1))</f>
        <v>0</v>
      </c>
      <c r="AB2726" s="16">
        <f>IF(DATOS!J2690=X$39,DATOS!C2690,"")</f>
        <v>0</v>
      </c>
    </row>
    <row r="2727" spans="26:28">
      <c r="Z2727">
        <f t="shared" si="47"/>
        <v>1</v>
      </c>
      <c r="AA2727">
        <f>IF(AB2727="",0,IFERROR(IF(VLOOKUP(AB2727,AB$38:AB2726,1,0)&gt;0,0,0),1))</f>
        <v>0</v>
      </c>
      <c r="AB2727" s="16">
        <f>IF(DATOS!J2691=X$39,DATOS!C2691,"")</f>
        <v>0</v>
      </c>
    </row>
    <row r="2728" spans="26:28">
      <c r="Z2728">
        <f t="shared" si="47"/>
        <v>1</v>
      </c>
      <c r="AA2728">
        <f>IF(AB2728="",0,IFERROR(IF(VLOOKUP(AB2728,AB$38:AB2727,1,0)&gt;0,0,0),1))</f>
        <v>0</v>
      </c>
      <c r="AB2728" s="16">
        <f>IF(DATOS!J2692=X$39,DATOS!C2692,"")</f>
        <v>0</v>
      </c>
    </row>
    <row r="2729" spans="26:28">
      <c r="Z2729">
        <f t="shared" si="47"/>
        <v>1</v>
      </c>
      <c r="AA2729">
        <f>IF(AB2729="",0,IFERROR(IF(VLOOKUP(AB2729,AB$38:AB2728,1,0)&gt;0,0,0),1))</f>
        <v>0</v>
      </c>
      <c r="AB2729" s="16">
        <f>IF(DATOS!J2693=X$39,DATOS!C2693,"")</f>
        <v>0</v>
      </c>
    </row>
    <row r="2730" spans="26:28">
      <c r="Z2730">
        <f t="shared" si="47"/>
        <v>1</v>
      </c>
      <c r="AA2730">
        <f>IF(AB2730="",0,IFERROR(IF(VLOOKUP(AB2730,AB$38:AB2729,1,0)&gt;0,0,0),1))</f>
        <v>0</v>
      </c>
      <c r="AB2730" s="16">
        <f>IF(DATOS!J2694=X$39,DATOS!C2694,"")</f>
        <v>0</v>
      </c>
    </row>
    <row r="2731" spans="26:28">
      <c r="Z2731">
        <f t="shared" si="47"/>
        <v>1</v>
      </c>
      <c r="AA2731">
        <f>IF(AB2731="",0,IFERROR(IF(VLOOKUP(AB2731,AB$38:AB2730,1,0)&gt;0,0,0),1))</f>
        <v>0</v>
      </c>
      <c r="AB2731" s="16">
        <f>IF(DATOS!J2695=X$39,DATOS!C2695,"")</f>
        <v>0</v>
      </c>
    </row>
    <row r="2732" spans="26:28">
      <c r="Z2732">
        <f t="shared" si="47"/>
        <v>1</v>
      </c>
      <c r="AA2732">
        <f>IF(AB2732="",0,IFERROR(IF(VLOOKUP(AB2732,AB$38:AB2731,1,0)&gt;0,0,0),1))</f>
        <v>0</v>
      </c>
      <c r="AB2732" s="16">
        <f>IF(DATOS!J2696=X$39,DATOS!C2696,"")</f>
        <v>0</v>
      </c>
    </row>
    <row r="2733" spans="26:28">
      <c r="Z2733">
        <f t="shared" si="47"/>
        <v>1</v>
      </c>
      <c r="AA2733">
        <f>IF(AB2733="",0,IFERROR(IF(VLOOKUP(AB2733,AB$38:AB2732,1,0)&gt;0,0,0),1))</f>
        <v>0</v>
      </c>
      <c r="AB2733" s="16">
        <f>IF(DATOS!J2697=X$39,DATOS!C2697,"")</f>
        <v>0</v>
      </c>
    </row>
    <row r="2734" spans="26:28">
      <c r="Z2734">
        <f t="shared" si="47"/>
        <v>1</v>
      </c>
      <c r="AA2734">
        <f>IF(AB2734="",0,IFERROR(IF(VLOOKUP(AB2734,AB$38:AB2733,1,0)&gt;0,0,0),1))</f>
        <v>0</v>
      </c>
      <c r="AB2734" s="16">
        <f>IF(DATOS!J2698=X$39,DATOS!C2698,"")</f>
        <v>0</v>
      </c>
    </row>
    <row r="2735" spans="26:28">
      <c r="Z2735">
        <f t="shared" si="47"/>
        <v>1</v>
      </c>
      <c r="AA2735">
        <f>IF(AB2735="",0,IFERROR(IF(VLOOKUP(AB2735,AB$38:AB2734,1,0)&gt;0,0,0),1))</f>
        <v>0</v>
      </c>
      <c r="AB2735" s="16">
        <f>IF(DATOS!J2699=X$39,DATOS!C2699,"")</f>
        <v>0</v>
      </c>
    </row>
    <row r="2736" spans="26:28">
      <c r="Z2736">
        <f t="shared" si="47"/>
        <v>1</v>
      </c>
      <c r="AA2736">
        <f>IF(AB2736="",0,IFERROR(IF(VLOOKUP(AB2736,AB$38:AB2735,1,0)&gt;0,0,0),1))</f>
        <v>0</v>
      </c>
      <c r="AB2736" s="16">
        <f>IF(DATOS!J2700=X$39,DATOS!C2700,"")</f>
        <v>0</v>
      </c>
    </row>
    <row r="2737" spans="26:28">
      <c r="Z2737">
        <f t="shared" si="47"/>
        <v>1</v>
      </c>
      <c r="AA2737">
        <f>IF(AB2737="",0,IFERROR(IF(VLOOKUP(AB2737,AB$38:AB2736,1,0)&gt;0,0,0),1))</f>
        <v>0</v>
      </c>
      <c r="AB2737" s="16">
        <f>IF(DATOS!J2701=X$39,DATOS!C2701,"")</f>
        <v>0</v>
      </c>
    </row>
    <row r="2738" spans="26:28">
      <c r="Z2738">
        <f t="shared" si="47"/>
        <v>1</v>
      </c>
      <c r="AA2738">
        <f>IF(AB2738="",0,IFERROR(IF(VLOOKUP(AB2738,AB$38:AB2737,1,0)&gt;0,0,0),1))</f>
        <v>0</v>
      </c>
      <c r="AB2738" s="16">
        <f>IF(DATOS!J2702=X$39,DATOS!C2702,"")</f>
        <v>0</v>
      </c>
    </row>
    <row r="2739" spans="26:28">
      <c r="Z2739">
        <f t="shared" si="47"/>
        <v>1</v>
      </c>
      <c r="AA2739">
        <f>IF(AB2739="",0,IFERROR(IF(VLOOKUP(AB2739,AB$38:AB2738,1,0)&gt;0,0,0),1))</f>
        <v>0</v>
      </c>
      <c r="AB2739" s="16">
        <f>IF(DATOS!J2703=X$39,DATOS!C2703,"")</f>
        <v>0</v>
      </c>
    </row>
    <row r="2740" spans="26:28">
      <c r="Z2740">
        <f t="shared" si="47"/>
        <v>1</v>
      </c>
      <c r="AA2740">
        <f>IF(AB2740="",0,IFERROR(IF(VLOOKUP(AB2740,AB$38:AB2739,1,0)&gt;0,0,0),1))</f>
        <v>0</v>
      </c>
      <c r="AB2740" s="16">
        <f>IF(DATOS!J2704=X$39,DATOS!C2704,"")</f>
        <v>0</v>
      </c>
    </row>
    <row r="2741" spans="26:28">
      <c r="Z2741">
        <f t="shared" si="47"/>
        <v>1</v>
      </c>
      <c r="AA2741">
        <f>IF(AB2741="",0,IFERROR(IF(VLOOKUP(AB2741,AB$38:AB2740,1,0)&gt;0,0,0),1))</f>
        <v>0</v>
      </c>
      <c r="AB2741" s="16">
        <f>IF(DATOS!J2705=X$39,DATOS!C2705,"")</f>
        <v>0</v>
      </c>
    </row>
    <row r="2742" spans="26:28">
      <c r="Z2742">
        <f t="shared" si="47"/>
        <v>1</v>
      </c>
      <c r="AA2742">
        <f>IF(AB2742="",0,IFERROR(IF(VLOOKUP(AB2742,AB$38:AB2741,1,0)&gt;0,0,0),1))</f>
        <v>0</v>
      </c>
      <c r="AB2742" s="16">
        <f>IF(DATOS!J2706=X$39,DATOS!C2706,"")</f>
        <v>0</v>
      </c>
    </row>
    <row r="2743" spans="26:28">
      <c r="Z2743">
        <f t="shared" si="47"/>
        <v>1</v>
      </c>
      <c r="AA2743">
        <f>IF(AB2743="",0,IFERROR(IF(VLOOKUP(AB2743,AB$38:AB2742,1,0)&gt;0,0,0),1))</f>
        <v>0</v>
      </c>
      <c r="AB2743" s="16">
        <f>IF(DATOS!J2707=X$39,DATOS!C2707,"")</f>
        <v>0</v>
      </c>
    </row>
    <row r="2744" spans="26:28">
      <c r="Z2744">
        <f t="shared" si="47"/>
        <v>1</v>
      </c>
      <c r="AA2744">
        <f>IF(AB2744="",0,IFERROR(IF(VLOOKUP(AB2744,AB$38:AB2743,1,0)&gt;0,0,0),1))</f>
        <v>0</v>
      </c>
      <c r="AB2744" s="16">
        <f>IF(DATOS!J2708=X$39,DATOS!C2708,"")</f>
        <v>0</v>
      </c>
    </row>
    <row r="2745" spans="26:28">
      <c r="Z2745">
        <f t="shared" si="47"/>
        <v>1</v>
      </c>
      <c r="AA2745">
        <f>IF(AB2745="",0,IFERROR(IF(VLOOKUP(AB2745,AB$38:AB2744,1,0)&gt;0,0,0),1))</f>
        <v>0</v>
      </c>
      <c r="AB2745" s="16">
        <f>IF(DATOS!J2709=X$39,DATOS!C2709,"")</f>
        <v>0</v>
      </c>
    </row>
    <row r="2746" spans="26:28">
      <c r="Z2746">
        <f t="shared" si="47"/>
        <v>1</v>
      </c>
      <c r="AA2746">
        <f>IF(AB2746="",0,IFERROR(IF(VLOOKUP(AB2746,AB$38:AB2745,1,0)&gt;0,0,0),1))</f>
        <v>0</v>
      </c>
      <c r="AB2746" s="16">
        <f>IF(DATOS!J2710=X$39,DATOS!C2710,"")</f>
        <v>0</v>
      </c>
    </row>
    <row r="2747" spans="26:28">
      <c r="Z2747">
        <f t="shared" si="47"/>
        <v>1</v>
      </c>
      <c r="AA2747">
        <f>IF(AB2747="",0,IFERROR(IF(VLOOKUP(AB2747,AB$38:AB2746,1,0)&gt;0,0,0),1))</f>
        <v>0</v>
      </c>
      <c r="AB2747" s="16">
        <f>IF(DATOS!J2711=X$39,DATOS!C2711,"")</f>
        <v>0</v>
      </c>
    </row>
    <row r="2748" spans="26:28">
      <c r="Z2748">
        <f t="shared" si="47"/>
        <v>1</v>
      </c>
      <c r="AA2748">
        <f>IF(AB2748="",0,IFERROR(IF(VLOOKUP(AB2748,AB$38:AB2747,1,0)&gt;0,0,0),1))</f>
        <v>0</v>
      </c>
      <c r="AB2748" s="16">
        <f>IF(DATOS!J2712=X$39,DATOS!C2712,"")</f>
        <v>0</v>
      </c>
    </row>
    <row r="2749" spans="26:28">
      <c r="Z2749">
        <f t="shared" si="47"/>
        <v>1</v>
      </c>
      <c r="AA2749">
        <f>IF(AB2749="",0,IFERROR(IF(VLOOKUP(AB2749,AB$38:AB2748,1,0)&gt;0,0,0),1))</f>
        <v>0</v>
      </c>
      <c r="AB2749" s="16">
        <f>IF(DATOS!J2713=X$39,DATOS!C2713,"")</f>
        <v>0</v>
      </c>
    </row>
    <row r="2750" spans="26:28">
      <c r="Z2750">
        <f t="shared" si="47"/>
        <v>1</v>
      </c>
      <c r="AA2750">
        <f>IF(AB2750="",0,IFERROR(IF(VLOOKUP(AB2750,AB$38:AB2749,1,0)&gt;0,0,0),1))</f>
        <v>0</v>
      </c>
      <c r="AB2750" s="16">
        <f>IF(DATOS!J2714=X$39,DATOS!C2714,"")</f>
        <v>0</v>
      </c>
    </row>
    <row r="2751" spans="26:28">
      <c r="Z2751">
        <f t="shared" si="47"/>
        <v>1</v>
      </c>
      <c r="AA2751">
        <f>IF(AB2751="",0,IFERROR(IF(VLOOKUP(AB2751,AB$38:AB2750,1,0)&gt;0,0,0),1))</f>
        <v>0</v>
      </c>
      <c r="AB2751" s="16">
        <f>IF(DATOS!J2715=X$39,DATOS!C2715,"")</f>
        <v>0</v>
      </c>
    </row>
    <row r="2752" spans="26:28">
      <c r="Z2752">
        <f t="shared" si="47"/>
        <v>1</v>
      </c>
      <c r="AA2752">
        <f>IF(AB2752="",0,IFERROR(IF(VLOOKUP(AB2752,AB$38:AB2751,1,0)&gt;0,0,0),1))</f>
        <v>0</v>
      </c>
      <c r="AB2752" s="16">
        <f>IF(DATOS!J2716=X$39,DATOS!C2716,"")</f>
        <v>0</v>
      </c>
    </row>
    <row r="2753" spans="26:28">
      <c r="Z2753">
        <f t="shared" si="47"/>
        <v>1</v>
      </c>
      <c r="AA2753">
        <f>IF(AB2753="",0,IFERROR(IF(VLOOKUP(AB2753,AB$38:AB2752,1,0)&gt;0,0,0),1))</f>
        <v>0</v>
      </c>
      <c r="AB2753" s="16">
        <f>IF(DATOS!J2717=X$39,DATOS!C2717,"")</f>
        <v>0</v>
      </c>
    </row>
    <row r="2754" spans="26:28">
      <c r="Z2754">
        <f t="shared" si="47"/>
        <v>1</v>
      </c>
      <c r="AA2754">
        <f>IF(AB2754="",0,IFERROR(IF(VLOOKUP(AB2754,AB$38:AB2753,1,0)&gt;0,0,0),1))</f>
        <v>0</v>
      </c>
      <c r="AB2754" s="16">
        <f>IF(DATOS!J2718=X$39,DATOS!C2718,"")</f>
        <v>0</v>
      </c>
    </row>
    <row r="2755" spans="26:28">
      <c r="Z2755">
        <f t="shared" si="47"/>
        <v>1</v>
      </c>
      <c r="AA2755">
        <f>IF(AB2755="",0,IFERROR(IF(VLOOKUP(AB2755,AB$38:AB2754,1,0)&gt;0,0,0),1))</f>
        <v>0</v>
      </c>
      <c r="AB2755" s="16">
        <f>IF(DATOS!J2719=X$39,DATOS!C2719,"")</f>
        <v>0</v>
      </c>
    </row>
    <row r="2756" spans="26:28">
      <c r="Z2756">
        <f t="shared" si="47"/>
        <v>1</v>
      </c>
      <c r="AA2756">
        <f>IF(AB2756="",0,IFERROR(IF(VLOOKUP(AB2756,AB$38:AB2755,1,0)&gt;0,0,0),1))</f>
        <v>0</v>
      </c>
      <c r="AB2756" s="16">
        <f>IF(DATOS!J2720=X$39,DATOS!C2720,"")</f>
        <v>0</v>
      </c>
    </row>
    <row r="2757" spans="26:28">
      <c r="Z2757">
        <f t="shared" si="47"/>
        <v>1</v>
      </c>
      <c r="AA2757">
        <f>IF(AB2757="",0,IFERROR(IF(VLOOKUP(AB2757,AB$38:AB2756,1,0)&gt;0,0,0),1))</f>
        <v>0</v>
      </c>
      <c r="AB2757" s="16">
        <f>IF(DATOS!J2721=X$39,DATOS!C2721,"")</f>
        <v>0</v>
      </c>
    </row>
    <row r="2758" spans="26:28">
      <c r="Z2758">
        <f t="shared" si="47"/>
        <v>1</v>
      </c>
      <c r="AA2758">
        <f>IF(AB2758="",0,IFERROR(IF(VLOOKUP(AB2758,AB$38:AB2757,1,0)&gt;0,0,0),1))</f>
        <v>0</v>
      </c>
      <c r="AB2758" s="16">
        <f>IF(DATOS!J2722=X$39,DATOS!C2722,"")</f>
        <v>0</v>
      </c>
    </row>
    <row r="2759" spans="26:28">
      <c r="Z2759">
        <f t="shared" si="47"/>
        <v>1</v>
      </c>
      <c r="AA2759">
        <f>IF(AB2759="",0,IFERROR(IF(VLOOKUP(AB2759,AB$38:AB2758,1,0)&gt;0,0,0),1))</f>
        <v>0</v>
      </c>
      <c r="AB2759" s="16">
        <f>IF(DATOS!J2723=X$39,DATOS!C2723,"")</f>
        <v>0</v>
      </c>
    </row>
    <row r="2760" spans="26:28">
      <c r="Z2760">
        <f t="shared" si="47"/>
        <v>1</v>
      </c>
      <c r="AA2760">
        <f>IF(AB2760="",0,IFERROR(IF(VLOOKUP(AB2760,AB$38:AB2759,1,0)&gt;0,0,0),1))</f>
        <v>0</v>
      </c>
      <c r="AB2760" s="16">
        <f>IF(DATOS!J2724=X$39,DATOS!C2724,"")</f>
        <v>0</v>
      </c>
    </row>
    <row r="2761" spans="26:28">
      <c r="Z2761">
        <f t="shared" si="47"/>
        <v>1</v>
      </c>
      <c r="AA2761">
        <f>IF(AB2761="",0,IFERROR(IF(VLOOKUP(AB2761,AB$38:AB2760,1,0)&gt;0,0,0),1))</f>
        <v>0</v>
      </c>
      <c r="AB2761" s="16">
        <f>IF(DATOS!J2725=X$39,DATOS!C2725,"")</f>
        <v>0</v>
      </c>
    </row>
    <row r="2762" spans="26:28">
      <c r="Z2762">
        <f t="shared" si="47"/>
        <v>1</v>
      </c>
      <c r="AA2762">
        <f>IF(AB2762="",0,IFERROR(IF(VLOOKUP(AB2762,AB$38:AB2761,1,0)&gt;0,0,0),1))</f>
        <v>0</v>
      </c>
      <c r="AB2762" s="16">
        <f>IF(DATOS!J2726=X$39,DATOS!C2726,"")</f>
        <v>0</v>
      </c>
    </row>
    <row r="2763" spans="26:28">
      <c r="Z2763">
        <f t="shared" si="47"/>
        <v>1</v>
      </c>
      <c r="AA2763">
        <f>IF(AB2763="",0,IFERROR(IF(VLOOKUP(AB2763,AB$38:AB2762,1,0)&gt;0,0,0),1))</f>
        <v>0</v>
      </c>
      <c r="AB2763" s="16">
        <f>IF(DATOS!J2727=X$39,DATOS!C2727,"")</f>
        <v>0</v>
      </c>
    </row>
    <row r="2764" spans="26:28">
      <c r="Z2764">
        <f t="shared" si="47"/>
        <v>1</v>
      </c>
      <c r="AA2764">
        <f>IF(AB2764="",0,IFERROR(IF(VLOOKUP(AB2764,AB$38:AB2763,1,0)&gt;0,0,0),1))</f>
        <v>0</v>
      </c>
      <c r="AB2764" s="16">
        <f>IF(DATOS!J2728=X$39,DATOS!C2728,"")</f>
        <v>0</v>
      </c>
    </row>
    <row r="2765" spans="26:28">
      <c r="Z2765">
        <f t="shared" si="47"/>
        <v>1</v>
      </c>
      <c r="AA2765">
        <f>IF(AB2765="",0,IFERROR(IF(VLOOKUP(AB2765,AB$38:AB2764,1,0)&gt;0,0,0),1))</f>
        <v>0</v>
      </c>
      <c r="AB2765" s="16">
        <f>IF(DATOS!J2729=X$39,DATOS!C2729,"")</f>
        <v>0</v>
      </c>
    </row>
    <row r="2766" spans="26:28">
      <c r="Z2766">
        <f t="shared" si="47"/>
        <v>1</v>
      </c>
      <c r="AA2766">
        <f>IF(AB2766="",0,IFERROR(IF(VLOOKUP(AB2766,AB$38:AB2765,1,0)&gt;0,0,0),1))</f>
        <v>0</v>
      </c>
      <c r="AB2766" s="16">
        <f>IF(DATOS!J2730=X$39,DATOS!C2730,"")</f>
        <v>0</v>
      </c>
    </row>
    <row r="2767" spans="26:28">
      <c r="Z2767">
        <f t="shared" si="47"/>
        <v>1</v>
      </c>
      <c r="AA2767">
        <f>IF(AB2767="",0,IFERROR(IF(VLOOKUP(AB2767,AB$38:AB2766,1,0)&gt;0,0,0),1))</f>
        <v>0</v>
      </c>
      <c r="AB2767" s="16">
        <f>IF(DATOS!J2731=X$39,DATOS!C2731,"")</f>
        <v>0</v>
      </c>
    </row>
    <row r="2768" spans="26:28">
      <c r="Z2768">
        <f t="shared" si="47"/>
        <v>1</v>
      </c>
      <c r="AA2768">
        <f>IF(AB2768="",0,IFERROR(IF(VLOOKUP(AB2768,AB$38:AB2767,1,0)&gt;0,0,0),1))</f>
        <v>0</v>
      </c>
      <c r="AB2768" s="16">
        <f>IF(DATOS!J2732=X$39,DATOS!C2732,"")</f>
        <v>0</v>
      </c>
    </row>
    <row r="2769" spans="26:28">
      <c r="Z2769">
        <f t="shared" si="47"/>
        <v>1</v>
      </c>
      <c r="AA2769">
        <f>IF(AB2769="",0,IFERROR(IF(VLOOKUP(AB2769,AB$38:AB2768,1,0)&gt;0,0,0),1))</f>
        <v>0</v>
      </c>
      <c r="AB2769" s="16">
        <f>IF(DATOS!J2733=X$39,DATOS!C2733,"")</f>
        <v>0</v>
      </c>
    </row>
    <row r="2770" spans="26:28">
      <c r="Z2770">
        <f t="shared" si="47"/>
        <v>1</v>
      </c>
      <c r="AA2770">
        <f>IF(AB2770="",0,IFERROR(IF(VLOOKUP(AB2770,AB$38:AB2769,1,0)&gt;0,0,0),1))</f>
        <v>0</v>
      </c>
      <c r="AB2770" s="16">
        <f>IF(DATOS!J2734=X$39,DATOS!C2734,"")</f>
        <v>0</v>
      </c>
    </row>
    <row r="2771" spans="26:28">
      <c r="Z2771">
        <f t="shared" si="47"/>
        <v>1</v>
      </c>
      <c r="AA2771">
        <f>IF(AB2771="",0,IFERROR(IF(VLOOKUP(AB2771,AB$38:AB2770,1,0)&gt;0,0,0),1))</f>
        <v>0</v>
      </c>
      <c r="AB2771" s="16">
        <f>IF(DATOS!J2735=X$39,DATOS!C2735,"")</f>
        <v>0</v>
      </c>
    </row>
    <row r="2772" spans="26:28">
      <c r="Z2772">
        <f t="shared" si="47"/>
        <v>1</v>
      </c>
      <c r="AA2772">
        <f>IF(AB2772="",0,IFERROR(IF(VLOOKUP(AB2772,AB$38:AB2771,1,0)&gt;0,0,0),1))</f>
        <v>0</v>
      </c>
      <c r="AB2772" s="16">
        <f>IF(DATOS!J2736=X$39,DATOS!C2736,"")</f>
        <v>0</v>
      </c>
    </row>
    <row r="2773" spans="26:28">
      <c r="Z2773">
        <f t="shared" si="47"/>
        <v>1</v>
      </c>
      <c r="AA2773">
        <f>IF(AB2773="",0,IFERROR(IF(VLOOKUP(AB2773,AB$38:AB2772,1,0)&gt;0,0,0),1))</f>
        <v>0</v>
      </c>
      <c r="AB2773" s="16">
        <f>IF(DATOS!J2737=X$39,DATOS!C2737,"")</f>
        <v>0</v>
      </c>
    </row>
    <row r="2774" spans="26:28">
      <c r="Z2774">
        <f t="shared" si="47"/>
        <v>1</v>
      </c>
      <c r="AA2774">
        <f>IF(AB2774="",0,IFERROR(IF(VLOOKUP(AB2774,AB$38:AB2773,1,0)&gt;0,0,0),1))</f>
        <v>0</v>
      </c>
      <c r="AB2774" s="16">
        <f>IF(DATOS!J2738=X$39,DATOS!C2738,"")</f>
        <v>0</v>
      </c>
    </row>
    <row r="2775" spans="26:28">
      <c r="Z2775">
        <f t="shared" si="47"/>
        <v>1</v>
      </c>
      <c r="AA2775">
        <f>IF(AB2775="",0,IFERROR(IF(VLOOKUP(AB2775,AB$38:AB2774,1,0)&gt;0,0,0),1))</f>
        <v>0</v>
      </c>
      <c r="AB2775" s="16">
        <f>IF(DATOS!J2739=X$39,DATOS!C2739,"")</f>
        <v>0</v>
      </c>
    </row>
    <row r="2776" spans="26:28">
      <c r="Z2776">
        <f t="shared" si="47"/>
        <v>1</v>
      </c>
      <c r="AA2776">
        <f>IF(AB2776="",0,IFERROR(IF(VLOOKUP(AB2776,AB$38:AB2775,1,0)&gt;0,0,0),1))</f>
        <v>0</v>
      </c>
      <c r="AB2776" s="16">
        <f>IF(DATOS!J2740=X$39,DATOS!C2740,"")</f>
        <v>0</v>
      </c>
    </row>
    <row r="2777" spans="26:28">
      <c r="Z2777">
        <f t="shared" si="47"/>
        <v>1</v>
      </c>
      <c r="AA2777">
        <f>IF(AB2777="",0,IFERROR(IF(VLOOKUP(AB2777,AB$38:AB2776,1,0)&gt;0,0,0),1))</f>
        <v>0</v>
      </c>
      <c r="AB2777" s="16">
        <f>IF(DATOS!J2741=X$39,DATOS!C2741,"")</f>
        <v>0</v>
      </c>
    </row>
    <row r="2778" spans="26:28">
      <c r="Z2778">
        <f t="shared" si="47"/>
        <v>1</v>
      </c>
      <c r="AA2778">
        <f>IF(AB2778="",0,IFERROR(IF(VLOOKUP(AB2778,AB$38:AB2777,1,0)&gt;0,0,0),1))</f>
        <v>0</v>
      </c>
      <c r="AB2778" s="16">
        <f>IF(DATOS!J2742=X$39,DATOS!C2742,"")</f>
        <v>0</v>
      </c>
    </row>
    <row r="2779" spans="26:28">
      <c r="Z2779">
        <f t="shared" si="47"/>
        <v>1</v>
      </c>
      <c r="AA2779">
        <f>IF(AB2779="",0,IFERROR(IF(VLOOKUP(AB2779,AB$38:AB2778,1,0)&gt;0,0,0),1))</f>
        <v>0</v>
      </c>
      <c r="AB2779" s="16">
        <f>IF(DATOS!J2743=X$39,DATOS!C2743,"")</f>
        <v>0</v>
      </c>
    </row>
    <row r="2780" spans="26:28">
      <c r="Z2780">
        <f t="shared" si="47"/>
        <v>1</v>
      </c>
      <c r="AA2780">
        <f>IF(AB2780="",0,IFERROR(IF(VLOOKUP(AB2780,AB$38:AB2779,1,0)&gt;0,0,0),1))</f>
        <v>0</v>
      </c>
      <c r="AB2780" s="16">
        <f>IF(DATOS!J2744=X$39,DATOS!C2744,"")</f>
        <v>0</v>
      </c>
    </row>
    <row r="2781" spans="26:28">
      <c r="Z2781">
        <f t="shared" si="47"/>
        <v>1</v>
      </c>
      <c r="AA2781">
        <f>IF(AB2781="",0,IFERROR(IF(VLOOKUP(AB2781,AB$38:AB2780,1,0)&gt;0,0,0),1))</f>
        <v>0</v>
      </c>
      <c r="AB2781" s="16">
        <f>IF(DATOS!J2745=X$39,DATOS!C2745,"")</f>
        <v>0</v>
      </c>
    </row>
    <row r="2782" spans="26:28">
      <c r="Z2782">
        <f t="shared" si="47"/>
        <v>1</v>
      </c>
      <c r="AA2782">
        <f>IF(AB2782="",0,IFERROR(IF(VLOOKUP(AB2782,AB$38:AB2781,1,0)&gt;0,0,0),1))</f>
        <v>0</v>
      </c>
      <c r="AB2782" s="16">
        <f>IF(DATOS!J2746=X$39,DATOS!C2746,"")</f>
        <v>0</v>
      </c>
    </row>
    <row r="2783" spans="26:28">
      <c r="Z2783">
        <f t="shared" si="47"/>
        <v>1</v>
      </c>
      <c r="AA2783">
        <f>IF(AB2783="",0,IFERROR(IF(VLOOKUP(AB2783,AB$38:AB2782,1,0)&gt;0,0,0),1))</f>
        <v>0</v>
      </c>
      <c r="AB2783" s="16">
        <f>IF(DATOS!J2747=X$39,DATOS!C2747,"")</f>
        <v>0</v>
      </c>
    </row>
    <row r="2784" spans="26:28">
      <c r="Z2784">
        <f t="shared" si="47"/>
        <v>1</v>
      </c>
      <c r="AA2784">
        <f>IF(AB2784="",0,IFERROR(IF(VLOOKUP(AB2784,AB$38:AB2783,1,0)&gt;0,0,0),1))</f>
        <v>0</v>
      </c>
      <c r="AB2784" s="16">
        <f>IF(DATOS!J2748=X$39,DATOS!C2748,"")</f>
        <v>0</v>
      </c>
    </row>
    <row r="2785" spans="26:28">
      <c r="Z2785">
        <f t="shared" si="47"/>
        <v>1</v>
      </c>
      <c r="AA2785">
        <f>IF(AB2785="",0,IFERROR(IF(VLOOKUP(AB2785,AB$38:AB2784,1,0)&gt;0,0,0),1))</f>
        <v>0</v>
      </c>
      <c r="AB2785" s="16">
        <f>IF(DATOS!J2749=X$39,DATOS!C2749,"")</f>
        <v>0</v>
      </c>
    </row>
    <row r="2786" spans="26:28">
      <c r="Z2786">
        <f t="shared" si="47"/>
        <v>1</v>
      </c>
      <c r="AA2786">
        <f>IF(AB2786="",0,IFERROR(IF(VLOOKUP(AB2786,AB$38:AB2785,1,0)&gt;0,0,0),1))</f>
        <v>0</v>
      </c>
      <c r="AB2786" s="16">
        <f>IF(DATOS!J2750=X$39,DATOS!C2750,"")</f>
        <v>0</v>
      </c>
    </row>
    <row r="2787" spans="26:28">
      <c r="Z2787">
        <f t="shared" si="47"/>
        <v>1</v>
      </c>
      <c r="AA2787">
        <f>IF(AB2787="",0,IFERROR(IF(VLOOKUP(AB2787,AB$38:AB2786,1,0)&gt;0,0,0),1))</f>
        <v>0</v>
      </c>
      <c r="AB2787" s="16">
        <f>IF(DATOS!J2751=X$39,DATOS!C2751,"")</f>
        <v>0</v>
      </c>
    </row>
    <row r="2788" spans="26:28">
      <c r="Z2788">
        <f t="shared" si="47"/>
        <v>1</v>
      </c>
      <c r="AA2788">
        <f>IF(AB2788="",0,IFERROR(IF(VLOOKUP(AB2788,AB$38:AB2787,1,0)&gt;0,0,0),1))</f>
        <v>0</v>
      </c>
      <c r="AB2788" s="16">
        <f>IF(DATOS!J2752=X$39,DATOS!C2752,"")</f>
        <v>0</v>
      </c>
    </row>
    <row r="2789" spans="26:28">
      <c r="Z2789">
        <f t="shared" si="47"/>
        <v>1</v>
      </c>
      <c r="AA2789">
        <f>IF(AB2789="",0,IFERROR(IF(VLOOKUP(AB2789,AB$38:AB2788,1,0)&gt;0,0,0),1))</f>
        <v>0</v>
      </c>
      <c r="AB2789" s="16">
        <f>IF(DATOS!J2753=X$39,DATOS!C2753,"")</f>
        <v>0</v>
      </c>
    </row>
    <row r="2790" spans="26:28">
      <c r="Z2790">
        <f t="shared" ref="Z2790:Z2853" si="48">Z2789+AA2790</f>
        <v>1</v>
      </c>
      <c r="AA2790">
        <f>IF(AB2790="",0,IFERROR(IF(VLOOKUP(AB2790,AB$38:AB2789,1,0)&gt;0,0,0),1))</f>
        <v>0</v>
      </c>
      <c r="AB2790" s="16">
        <f>IF(DATOS!J2754=X$39,DATOS!C2754,"")</f>
        <v>0</v>
      </c>
    </row>
    <row r="2791" spans="26:28">
      <c r="Z2791">
        <f t="shared" si="48"/>
        <v>1</v>
      </c>
      <c r="AA2791">
        <f>IF(AB2791="",0,IFERROR(IF(VLOOKUP(AB2791,AB$38:AB2790,1,0)&gt;0,0,0),1))</f>
        <v>0</v>
      </c>
      <c r="AB2791" s="16">
        <f>IF(DATOS!J2755=X$39,DATOS!C2755,"")</f>
        <v>0</v>
      </c>
    </row>
    <row r="2792" spans="26:28">
      <c r="Z2792">
        <f t="shared" si="48"/>
        <v>1</v>
      </c>
      <c r="AA2792">
        <f>IF(AB2792="",0,IFERROR(IF(VLOOKUP(AB2792,AB$38:AB2791,1,0)&gt;0,0,0),1))</f>
        <v>0</v>
      </c>
      <c r="AB2792" s="16">
        <f>IF(DATOS!J2756=X$39,DATOS!C2756,"")</f>
        <v>0</v>
      </c>
    </row>
    <row r="2793" spans="26:28">
      <c r="Z2793">
        <f t="shared" si="48"/>
        <v>1</v>
      </c>
      <c r="AA2793">
        <f>IF(AB2793="",0,IFERROR(IF(VLOOKUP(AB2793,AB$38:AB2792,1,0)&gt;0,0,0),1))</f>
        <v>0</v>
      </c>
      <c r="AB2793" s="16">
        <f>IF(DATOS!J2757=X$39,DATOS!C2757,"")</f>
        <v>0</v>
      </c>
    </row>
    <row r="2794" spans="26:28">
      <c r="Z2794">
        <f t="shared" si="48"/>
        <v>1</v>
      </c>
      <c r="AA2794">
        <f>IF(AB2794="",0,IFERROR(IF(VLOOKUP(AB2794,AB$38:AB2793,1,0)&gt;0,0,0),1))</f>
        <v>0</v>
      </c>
      <c r="AB2794" s="16">
        <f>IF(DATOS!J2758=X$39,DATOS!C2758,"")</f>
        <v>0</v>
      </c>
    </row>
    <row r="2795" spans="26:28">
      <c r="Z2795">
        <f t="shared" si="48"/>
        <v>1</v>
      </c>
      <c r="AA2795">
        <f>IF(AB2795="",0,IFERROR(IF(VLOOKUP(AB2795,AB$38:AB2794,1,0)&gt;0,0,0),1))</f>
        <v>0</v>
      </c>
      <c r="AB2795" s="16">
        <f>IF(DATOS!J2759=X$39,DATOS!C2759,"")</f>
        <v>0</v>
      </c>
    </row>
    <row r="2796" spans="26:28">
      <c r="Z2796">
        <f t="shared" si="48"/>
        <v>1</v>
      </c>
      <c r="AA2796">
        <f>IF(AB2796="",0,IFERROR(IF(VLOOKUP(AB2796,AB$38:AB2795,1,0)&gt;0,0,0),1))</f>
        <v>0</v>
      </c>
      <c r="AB2796" s="16">
        <f>IF(DATOS!J2760=X$39,DATOS!C2760,"")</f>
        <v>0</v>
      </c>
    </row>
    <row r="2797" spans="26:28">
      <c r="Z2797">
        <f t="shared" si="48"/>
        <v>1</v>
      </c>
      <c r="AA2797">
        <f>IF(AB2797="",0,IFERROR(IF(VLOOKUP(AB2797,AB$38:AB2796,1,0)&gt;0,0,0),1))</f>
        <v>0</v>
      </c>
      <c r="AB2797" s="16">
        <f>IF(DATOS!J2761=X$39,DATOS!C2761,"")</f>
        <v>0</v>
      </c>
    </row>
    <row r="2798" spans="26:28">
      <c r="Z2798">
        <f t="shared" si="48"/>
        <v>1</v>
      </c>
      <c r="AA2798">
        <f>IF(AB2798="",0,IFERROR(IF(VLOOKUP(AB2798,AB$38:AB2797,1,0)&gt;0,0,0),1))</f>
        <v>0</v>
      </c>
      <c r="AB2798" s="16">
        <f>IF(DATOS!J2762=X$39,DATOS!C2762,"")</f>
        <v>0</v>
      </c>
    </row>
    <row r="2799" spans="26:28">
      <c r="Z2799">
        <f t="shared" si="48"/>
        <v>1</v>
      </c>
      <c r="AA2799">
        <f>IF(AB2799="",0,IFERROR(IF(VLOOKUP(AB2799,AB$38:AB2798,1,0)&gt;0,0,0),1))</f>
        <v>0</v>
      </c>
      <c r="AB2799" s="16">
        <f>IF(DATOS!J2763=X$39,DATOS!C2763,"")</f>
        <v>0</v>
      </c>
    </row>
    <row r="2800" spans="26:28">
      <c r="Z2800">
        <f t="shared" si="48"/>
        <v>1</v>
      </c>
      <c r="AA2800">
        <f>IF(AB2800="",0,IFERROR(IF(VLOOKUP(AB2800,AB$38:AB2799,1,0)&gt;0,0,0),1))</f>
        <v>0</v>
      </c>
      <c r="AB2800" s="16">
        <f>IF(DATOS!J2764=X$39,DATOS!C2764,"")</f>
        <v>0</v>
      </c>
    </row>
    <row r="2801" spans="26:28">
      <c r="Z2801">
        <f t="shared" si="48"/>
        <v>1</v>
      </c>
      <c r="AA2801">
        <f>IF(AB2801="",0,IFERROR(IF(VLOOKUP(AB2801,AB$38:AB2800,1,0)&gt;0,0,0),1))</f>
        <v>0</v>
      </c>
      <c r="AB2801" s="16">
        <f>IF(DATOS!J2765=X$39,DATOS!C2765,"")</f>
        <v>0</v>
      </c>
    </row>
    <row r="2802" spans="26:28">
      <c r="Z2802">
        <f t="shared" si="48"/>
        <v>1</v>
      </c>
      <c r="AA2802">
        <f>IF(AB2802="",0,IFERROR(IF(VLOOKUP(AB2802,AB$38:AB2801,1,0)&gt;0,0,0),1))</f>
        <v>0</v>
      </c>
      <c r="AB2802" s="16">
        <f>IF(DATOS!J2766=X$39,DATOS!C2766,"")</f>
        <v>0</v>
      </c>
    </row>
    <row r="2803" spans="26:28">
      <c r="Z2803">
        <f t="shared" si="48"/>
        <v>1</v>
      </c>
      <c r="AA2803">
        <f>IF(AB2803="",0,IFERROR(IF(VLOOKUP(AB2803,AB$38:AB2802,1,0)&gt;0,0,0),1))</f>
        <v>0</v>
      </c>
      <c r="AB2803" s="16">
        <f>IF(DATOS!J2767=X$39,DATOS!C2767,"")</f>
        <v>0</v>
      </c>
    </row>
    <row r="2804" spans="26:28">
      <c r="Z2804">
        <f t="shared" si="48"/>
        <v>1</v>
      </c>
      <c r="AA2804">
        <f>IF(AB2804="",0,IFERROR(IF(VLOOKUP(AB2804,AB$38:AB2803,1,0)&gt;0,0,0),1))</f>
        <v>0</v>
      </c>
      <c r="AB2804" s="16">
        <f>IF(DATOS!J2768=X$39,DATOS!C2768,"")</f>
        <v>0</v>
      </c>
    </row>
    <row r="2805" spans="26:28">
      <c r="Z2805">
        <f t="shared" si="48"/>
        <v>1</v>
      </c>
      <c r="AA2805">
        <f>IF(AB2805="",0,IFERROR(IF(VLOOKUP(AB2805,AB$38:AB2804,1,0)&gt;0,0,0),1))</f>
        <v>0</v>
      </c>
      <c r="AB2805" s="16">
        <f>IF(DATOS!J2769=X$39,DATOS!C2769,"")</f>
        <v>0</v>
      </c>
    </row>
    <row r="2806" spans="26:28">
      <c r="Z2806">
        <f t="shared" si="48"/>
        <v>1</v>
      </c>
      <c r="AA2806">
        <f>IF(AB2806="",0,IFERROR(IF(VLOOKUP(AB2806,AB$38:AB2805,1,0)&gt;0,0,0),1))</f>
        <v>0</v>
      </c>
      <c r="AB2806" s="16">
        <f>IF(DATOS!J2770=X$39,DATOS!C2770,"")</f>
        <v>0</v>
      </c>
    </row>
    <row r="2807" spans="26:28">
      <c r="Z2807">
        <f t="shared" si="48"/>
        <v>1</v>
      </c>
      <c r="AA2807">
        <f>IF(AB2807="",0,IFERROR(IF(VLOOKUP(AB2807,AB$38:AB2806,1,0)&gt;0,0,0),1))</f>
        <v>0</v>
      </c>
      <c r="AB2807" s="16">
        <f>IF(DATOS!J2771=X$39,DATOS!C2771,"")</f>
        <v>0</v>
      </c>
    </row>
    <row r="2808" spans="26:28">
      <c r="Z2808">
        <f t="shared" si="48"/>
        <v>1</v>
      </c>
      <c r="AA2808">
        <f>IF(AB2808="",0,IFERROR(IF(VLOOKUP(AB2808,AB$38:AB2807,1,0)&gt;0,0,0),1))</f>
        <v>0</v>
      </c>
      <c r="AB2808" s="16">
        <f>IF(DATOS!J2772=X$39,DATOS!C2772,"")</f>
        <v>0</v>
      </c>
    </row>
    <row r="2809" spans="26:28">
      <c r="Z2809">
        <f t="shared" si="48"/>
        <v>1</v>
      </c>
      <c r="AA2809">
        <f>IF(AB2809="",0,IFERROR(IF(VLOOKUP(AB2809,AB$38:AB2808,1,0)&gt;0,0,0),1))</f>
        <v>0</v>
      </c>
      <c r="AB2809" s="16">
        <f>IF(DATOS!J2773=X$39,DATOS!C2773,"")</f>
        <v>0</v>
      </c>
    </row>
    <row r="2810" spans="26:28">
      <c r="Z2810">
        <f t="shared" si="48"/>
        <v>1</v>
      </c>
      <c r="AA2810">
        <f>IF(AB2810="",0,IFERROR(IF(VLOOKUP(AB2810,AB$38:AB2809,1,0)&gt;0,0,0),1))</f>
        <v>0</v>
      </c>
      <c r="AB2810" s="16">
        <f>IF(DATOS!J2774=X$39,DATOS!C2774,"")</f>
        <v>0</v>
      </c>
    </row>
    <row r="2811" spans="26:28">
      <c r="Z2811">
        <f t="shared" si="48"/>
        <v>1</v>
      </c>
      <c r="AA2811">
        <f>IF(AB2811="",0,IFERROR(IF(VLOOKUP(AB2811,AB$38:AB2810,1,0)&gt;0,0,0),1))</f>
        <v>0</v>
      </c>
      <c r="AB2811" s="16">
        <f>IF(DATOS!J2775=X$39,DATOS!C2775,"")</f>
        <v>0</v>
      </c>
    </row>
    <row r="2812" spans="26:28">
      <c r="Z2812">
        <f t="shared" si="48"/>
        <v>1</v>
      </c>
      <c r="AA2812">
        <f>IF(AB2812="",0,IFERROR(IF(VLOOKUP(AB2812,AB$38:AB2811,1,0)&gt;0,0,0),1))</f>
        <v>0</v>
      </c>
      <c r="AB2812" s="16">
        <f>IF(DATOS!J2776=X$39,DATOS!C2776,"")</f>
        <v>0</v>
      </c>
    </row>
    <row r="2813" spans="26:28">
      <c r="Z2813">
        <f t="shared" si="48"/>
        <v>1</v>
      </c>
      <c r="AA2813">
        <f>IF(AB2813="",0,IFERROR(IF(VLOOKUP(AB2813,AB$38:AB2812,1,0)&gt;0,0,0),1))</f>
        <v>0</v>
      </c>
      <c r="AB2813" s="16">
        <f>IF(DATOS!J2777=X$39,DATOS!C2777,"")</f>
        <v>0</v>
      </c>
    </row>
    <row r="2814" spans="26:28">
      <c r="Z2814">
        <f t="shared" si="48"/>
        <v>1</v>
      </c>
      <c r="AA2814">
        <f>IF(AB2814="",0,IFERROR(IF(VLOOKUP(AB2814,AB$38:AB2813,1,0)&gt;0,0,0),1))</f>
        <v>0</v>
      </c>
      <c r="AB2814" s="16">
        <f>IF(DATOS!J2778=X$39,DATOS!C2778,"")</f>
        <v>0</v>
      </c>
    </row>
    <row r="2815" spans="26:28">
      <c r="Z2815">
        <f t="shared" si="48"/>
        <v>1</v>
      </c>
      <c r="AA2815">
        <f>IF(AB2815="",0,IFERROR(IF(VLOOKUP(AB2815,AB$38:AB2814,1,0)&gt;0,0,0),1))</f>
        <v>0</v>
      </c>
      <c r="AB2815" s="16">
        <f>IF(DATOS!J2779=X$39,DATOS!C2779,"")</f>
        <v>0</v>
      </c>
    </row>
    <row r="2816" spans="26:28">
      <c r="Z2816">
        <f t="shared" si="48"/>
        <v>1</v>
      </c>
      <c r="AA2816">
        <f>IF(AB2816="",0,IFERROR(IF(VLOOKUP(AB2816,AB$38:AB2815,1,0)&gt;0,0,0),1))</f>
        <v>0</v>
      </c>
      <c r="AB2816" s="16">
        <f>IF(DATOS!J2780=X$39,DATOS!C2780,"")</f>
        <v>0</v>
      </c>
    </row>
    <row r="2817" spans="26:28">
      <c r="Z2817">
        <f t="shared" si="48"/>
        <v>1</v>
      </c>
      <c r="AA2817">
        <f>IF(AB2817="",0,IFERROR(IF(VLOOKUP(AB2817,AB$38:AB2816,1,0)&gt;0,0,0),1))</f>
        <v>0</v>
      </c>
      <c r="AB2817" s="16">
        <f>IF(DATOS!J2781=X$39,DATOS!C2781,"")</f>
        <v>0</v>
      </c>
    </row>
    <row r="2818" spans="26:28">
      <c r="Z2818">
        <f t="shared" si="48"/>
        <v>1</v>
      </c>
      <c r="AA2818">
        <f>IF(AB2818="",0,IFERROR(IF(VLOOKUP(AB2818,AB$38:AB2817,1,0)&gt;0,0,0),1))</f>
        <v>0</v>
      </c>
      <c r="AB2818" s="16">
        <f>IF(DATOS!J2782=X$39,DATOS!C2782,"")</f>
        <v>0</v>
      </c>
    </row>
    <row r="2819" spans="26:28">
      <c r="Z2819">
        <f t="shared" si="48"/>
        <v>1</v>
      </c>
      <c r="AA2819">
        <f>IF(AB2819="",0,IFERROR(IF(VLOOKUP(AB2819,AB$38:AB2818,1,0)&gt;0,0,0),1))</f>
        <v>0</v>
      </c>
      <c r="AB2819" s="16">
        <f>IF(DATOS!J2783=X$39,DATOS!C2783,"")</f>
        <v>0</v>
      </c>
    </row>
    <row r="2820" spans="26:28">
      <c r="Z2820">
        <f t="shared" si="48"/>
        <v>1</v>
      </c>
      <c r="AA2820">
        <f>IF(AB2820="",0,IFERROR(IF(VLOOKUP(AB2820,AB$38:AB2819,1,0)&gt;0,0,0),1))</f>
        <v>0</v>
      </c>
      <c r="AB2820" s="16">
        <f>IF(DATOS!J2784=X$39,DATOS!C2784,"")</f>
        <v>0</v>
      </c>
    </row>
    <row r="2821" spans="26:28">
      <c r="Z2821">
        <f t="shared" si="48"/>
        <v>1</v>
      </c>
      <c r="AA2821">
        <f>IF(AB2821="",0,IFERROR(IF(VLOOKUP(AB2821,AB$38:AB2820,1,0)&gt;0,0,0),1))</f>
        <v>0</v>
      </c>
      <c r="AB2821" s="16">
        <f>IF(DATOS!J2785=X$39,DATOS!C2785,"")</f>
        <v>0</v>
      </c>
    </row>
    <row r="2822" spans="26:28">
      <c r="Z2822">
        <f t="shared" si="48"/>
        <v>1</v>
      </c>
      <c r="AA2822">
        <f>IF(AB2822="",0,IFERROR(IF(VLOOKUP(AB2822,AB$38:AB2821,1,0)&gt;0,0,0),1))</f>
        <v>0</v>
      </c>
      <c r="AB2822" s="16">
        <f>IF(DATOS!J2786=X$39,DATOS!C2786,"")</f>
        <v>0</v>
      </c>
    </row>
    <row r="2823" spans="26:28">
      <c r="Z2823">
        <f t="shared" si="48"/>
        <v>1</v>
      </c>
      <c r="AA2823">
        <f>IF(AB2823="",0,IFERROR(IF(VLOOKUP(AB2823,AB$38:AB2822,1,0)&gt;0,0,0),1))</f>
        <v>0</v>
      </c>
      <c r="AB2823" s="16">
        <f>IF(DATOS!J2787=X$39,DATOS!C2787,"")</f>
        <v>0</v>
      </c>
    </row>
    <row r="2824" spans="26:28">
      <c r="Z2824">
        <f t="shared" si="48"/>
        <v>1</v>
      </c>
      <c r="AA2824">
        <f>IF(AB2824="",0,IFERROR(IF(VLOOKUP(AB2824,AB$38:AB2823,1,0)&gt;0,0,0),1))</f>
        <v>0</v>
      </c>
      <c r="AB2824" s="16">
        <f>IF(DATOS!J2788=X$39,DATOS!C2788,"")</f>
        <v>0</v>
      </c>
    </row>
    <row r="2825" spans="26:28">
      <c r="Z2825">
        <f t="shared" si="48"/>
        <v>1</v>
      </c>
      <c r="AA2825">
        <f>IF(AB2825="",0,IFERROR(IF(VLOOKUP(AB2825,AB$38:AB2824,1,0)&gt;0,0,0),1))</f>
        <v>0</v>
      </c>
      <c r="AB2825" s="16">
        <f>IF(DATOS!J2789=X$39,DATOS!C2789,"")</f>
        <v>0</v>
      </c>
    </row>
    <row r="2826" spans="26:28">
      <c r="Z2826">
        <f t="shared" si="48"/>
        <v>1</v>
      </c>
      <c r="AA2826">
        <f>IF(AB2826="",0,IFERROR(IF(VLOOKUP(AB2826,AB$38:AB2825,1,0)&gt;0,0,0),1))</f>
        <v>0</v>
      </c>
      <c r="AB2826" s="16">
        <f>IF(DATOS!J2790=X$39,DATOS!C2790,"")</f>
        <v>0</v>
      </c>
    </row>
    <row r="2827" spans="26:28">
      <c r="Z2827">
        <f t="shared" si="48"/>
        <v>1</v>
      </c>
      <c r="AA2827">
        <f>IF(AB2827="",0,IFERROR(IF(VLOOKUP(AB2827,AB$38:AB2826,1,0)&gt;0,0,0),1))</f>
        <v>0</v>
      </c>
      <c r="AB2827" s="16">
        <f>IF(DATOS!J2791=X$39,DATOS!C2791,"")</f>
        <v>0</v>
      </c>
    </row>
    <row r="2828" spans="26:28">
      <c r="Z2828">
        <f t="shared" si="48"/>
        <v>1</v>
      </c>
      <c r="AA2828">
        <f>IF(AB2828="",0,IFERROR(IF(VLOOKUP(AB2828,AB$38:AB2827,1,0)&gt;0,0,0),1))</f>
        <v>0</v>
      </c>
      <c r="AB2828" s="16">
        <f>IF(DATOS!J2792=X$39,DATOS!C2792,"")</f>
        <v>0</v>
      </c>
    </row>
    <row r="2829" spans="26:28">
      <c r="Z2829">
        <f t="shared" si="48"/>
        <v>1</v>
      </c>
      <c r="AA2829">
        <f>IF(AB2829="",0,IFERROR(IF(VLOOKUP(AB2829,AB$38:AB2828,1,0)&gt;0,0,0),1))</f>
        <v>0</v>
      </c>
      <c r="AB2829" s="16">
        <f>IF(DATOS!J2793=X$39,DATOS!C2793,"")</f>
        <v>0</v>
      </c>
    </row>
    <row r="2830" spans="26:28">
      <c r="Z2830">
        <f t="shared" si="48"/>
        <v>1</v>
      </c>
      <c r="AA2830">
        <f>IF(AB2830="",0,IFERROR(IF(VLOOKUP(AB2830,AB$38:AB2829,1,0)&gt;0,0,0),1))</f>
        <v>0</v>
      </c>
      <c r="AB2830" s="16">
        <f>IF(DATOS!J2794=X$39,DATOS!C2794,"")</f>
        <v>0</v>
      </c>
    </row>
    <row r="2831" spans="26:28">
      <c r="Z2831">
        <f t="shared" si="48"/>
        <v>1</v>
      </c>
      <c r="AA2831">
        <f>IF(AB2831="",0,IFERROR(IF(VLOOKUP(AB2831,AB$38:AB2830,1,0)&gt;0,0,0),1))</f>
        <v>0</v>
      </c>
      <c r="AB2831" s="16">
        <f>IF(DATOS!J2795=X$39,DATOS!C2795,"")</f>
        <v>0</v>
      </c>
    </row>
    <row r="2832" spans="26:28">
      <c r="Z2832">
        <f t="shared" si="48"/>
        <v>1</v>
      </c>
      <c r="AA2832">
        <f>IF(AB2832="",0,IFERROR(IF(VLOOKUP(AB2832,AB$38:AB2831,1,0)&gt;0,0,0),1))</f>
        <v>0</v>
      </c>
      <c r="AB2832" s="16">
        <f>IF(DATOS!J2796=X$39,DATOS!C2796,"")</f>
        <v>0</v>
      </c>
    </row>
    <row r="2833" spans="26:28">
      <c r="Z2833">
        <f t="shared" si="48"/>
        <v>1</v>
      </c>
      <c r="AA2833">
        <f>IF(AB2833="",0,IFERROR(IF(VLOOKUP(AB2833,AB$38:AB2832,1,0)&gt;0,0,0),1))</f>
        <v>0</v>
      </c>
      <c r="AB2833" s="16">
        <f>IF(DATOS!J2797=X$39,DATOS!C2797,"")</f>
        <v>0</v>
      </c>
    </row>
    <row r="2834" spans="26:28">
      <c r="Z2834">
        <f t="shared" si="48"/>
        <v>1</v>
      </c>
      <c r="AA2834">
        <f>IF(AB2834="",0,IFERROR(IF(VLOOKUP(AB2834,AB$38:AB2833,1,0)&gt;0,0,0),1))</f>
        <v>0</v>
      </c>
      <c r="AB2834" s="16">
        <f>IF(DATOS!J2798=X$39,DATOS!C2798,"")</f>
        <v>0</v>
      </c>
    </row>
    <row r="2835" spans="26:28">
      <c r="Z2835">
        <f t="shared" si="48"/>
        <v>1</v>
      </c>
      <c r="AA2835">
        <f>IF(AB2835="",0,IFERROR(IF(VLOOKUP(AB2835,AB$38:AB2834,1,0)&gt;0,0,0),1))</f>
        <v>0</v>
      </c>
      <c r="AB2835" s="16">
        <f>IF(DATOS!J2799=X$39,DATOS!C2799,"")</f>
        <v>0</v>
      </c>
    </row>
    <row r="2836" spans="26:28">
      <c r="Z2836">
        <f t="shared" si="48"/>
        <v>1</v>
      </c>
      <c r="AA2836">
        <f>IF(AB2836="",0,IFERROR(IF(VLOOKUP(AB2836,AB$38:AB2835,1,0)&gt;0,0,0),1))</f>
        <v>0</v>
      </c>
      <c r="AB2836" s="16">
        <f>IF(DATOS!J2800=X$39,DATOS!C2800,"")</f>
        <v>0</v>
      </c>
    </row>
    <row r="2837" spans="26:28">
      <c r="Z2837">
        <f t="shared" si="48"/>
        <v>1</v>
      </c>
      <c r="AA2837">
        <f>IF(AB2837="",0,IFERROR(IF(VLOOKUP(AB2837,AB$38:AB2836,1,0)&gt;0,0,0),1))</f>
        <v>0</v>
      </c>
      <c r="AB2837" s="16">
        <f>IF(DATOS!J2801=X$39,DATOS!C2801,"")</f>
        <v>0</v>
      </c>
    </row>
    <row r="2838" spans="26:28">
      <c r="Z2838">
        <f t="shared" si="48"/>
        <v>1</v>
      </c>
      <c r="AA2838">
        <f>IF(AB2838="",0,IFERROR(IF(VLOOKUP(AB2838,AB$38:AB2837,1,0)&gt;0,0,0),1))</f>
        <v>0</v>
      </c>
      <c r="AB2838" s="16">
        <f>IF(DATOS!J2802=X$39,DATOS!C2802,"")</f>
        <v>0</v>
      </c>
    </row>
    <row r="2839" spans="26:28">
      <c r="Z2839">
        <f t="shared" si="48"/>
        <v>1</v>
      </c>
      <c r="AA2839">
        <f>IF(AB2839="",0,IFERROR(IF(VLOOKUP(AB2839,AB$38:AB2838,1,0)&gt;0,0,0),1))</f>
        <v>0</v>
      </c>
      <c r="AB2839" s="16">
        <f>IF(DATOS!J2803=X$39,DATOS!C2803,"")</f>
        <v>0</v>
      </c>
    </row>
    <row r="2840" spans="26:28">
      <c r="Z2840">
        <f t="shared" si="48"/>
        <v>1</v>
      </c>
      <c r="AA2840">
        <f>IF(AB2840="",0,IFERROR(IF(VLOOKUP(AB2840,AB$38:AB2839,1,0)&gt;0,0,0),1))</f>
        <v>0</v>
      </c>
      <c r="AB2840" s="16">
        <f>IF(DATOS!J2804=X$39,DATOS!C2804,"")</f>
        <v>0</v>
      </c>
    </row>
    <row r="2841" spans="26:28">
      <c r="Z2841">
        <f t="shared" si="48"/>
        <v>1</v>
      </c>
      <c r="AA2841">
        <f>IF(AB2841="",0,IFERROR(IF(VLOOKUP(AB2841,AB$38:AB2840,1,0)&gt;0,0,0),1))</f>
        <v>0</v>
      </c>
      <c r="AB2841" s="16">
        <f>IF(DATOS!J2805=X$39,DATOS!C2805,"")</f>
        <v>0</v>
      </c>
    </row>
    <row r="2842" spans="26:28">
      <c r="Z2842">
        <f t="shared" si="48"/>
        <v>1</v>
      </c>
      <c r="AA2842">
        <f>IF(AB2842="",0,IFERROR(IF(VLOOKUP(AB2842,AB$38:AB2841,1,0)&gt;0,0,0),1))</f>
        <v>0</v>
      </c>
      <c r="AB2842" s="16">
        <f>IF(DATOS!J2806=X$39,DATOS!C2806,"")</f>
        <v>0</v>
      </c>
    </row>
    <row r="2843" spans="26:28">
      <c r="Z2843">
        <f t="shared" si="48"/>
        <v>1</v>
      </c>
      <c r="AA2843">
        <f>IF(AB2843="",0,IFERROR(IF(VLOOKUP(AB2843,AB$38:AB2842,1,0)&gt;0,0,0),1))</f>
        <v>0</v>
      </c>
      <c r="AB2843" s="16">
        <f>IF(DATOS!J2807=X$39,DATOS!C2807,"")</f>
        <v>0</v>
      </c>
    </row>
    <row r="2844" spans="26:28">
      <c r="Z2844">
        <f t="shared" si="48"/>
        <v>1</v>
      </c>
      <c r="AA2844">
        <f>IF(AB2844="",0,IFERROR(IF(VLOOKUP(AB2844,AB$38:AB2843,1,0)&gt;0,0,0),1))</f>
        <v>0</v>
      </c>
      <c r="AB2844" s="16">
        <f>IF(DATOS!J2808=X$39,DATOS!C2808,"")</f>
        <v>0</v>
      </c>
    </row>
    <row r="2845" spans="26:28">
      <c r="Z2845">
        <f t="shared" si="48"/>
        <v>1</v>
      </c>
      <c r="AA2845">
        <f>IF(AB2845="",0,IFERROR(IF(VLOOKUP(AB2845,AB$38:AB2844,1,0)&gt;0,0,0),1))</f>
        <v>0</v>
      </c>
      <c r="AB2845" s="16">
        <f>IF(DATOS!J2809=X$39,DATOS!C2809,"")</f>
        <v>0</v>
      </c>
    </row>
    <row r="2846" spans="26:28">
      <c r="Z2846">
        <f t="shared" si="48"/>
        <v>1</v>
      </c>
      <c r="AA2846">
        <f>IF(AB2846="",0,IFERROR(IF(VLOOKUP(AB2846,AB$38:AB2845,1,0)&gt;0,0,0),1))</f>
        <v>0</v>
      </c>
      <c r="AB2846" s="16">
        <f>IF(DATOS!J2810=X$39,DATOS!C2810,"")</f>
        <v>0</v>
      </c>
    </row>
    <row r="2847" spans="26:28">
      <c r="Z2847">
        <f t="shared" si="48"/>
        <v>1</v>
      </c>
      <c r="AA2847">
        <f>IF(AB2847="",0,IFERROR(IF(VLOOKUP(AB2847,AB$38:AB2846,1,0)&gt;0,0,0),1))</f>
        <v>0</v>
      </c>
      <c r="AB2847" s="16">
        <f>IF(DATOS!J2811=X$39,DATOS!C2811,"")</f>
        <v>0</v>
      </c>
    </row>
    <row r="2848" spans="26:28">
      <c r="Z2848">
        <f t="shared" si="48"/>
        <v>1</v>
      </c>
      <c r="AA2848">
        <f>IF(AB2848="",0,IFERROR(IF(VLOOKUP(AB2848,AB$38:AB2847,1,0)&gt;0,0,0),1))</f>
        <v>0</v>
      </c>
      <c r="AB2848" s="16">
        <f>IF(DATOS!J2812=X$39,DATOS!C2812,"")</f>
        <v>0</v>
      </c>
    </row>
    <row r="2849" spans="26:28">
      <c r="Z2849">
        <f t="shared" si="48"/>
        <v>1</v>
      </c>
      <c r="AA2849">
        <f>IF(AB2849="",0,IFERROR(IF(VLOOKUP(AB2849,AB$38:AB2848,1,0)&gt;0,0,0),1))</f>
        <v>0</v>
      </c>
      <c r="AB2849" s="16">
        <f>IF(DATOS!J2813=X$39,DATOS!C2813,"")</f>
        <v>0</v>
      </c>
    </row>
    <row r="2850" spans="26:28">
      <c r="Z2850">
        <f t="shared" si="48"/>
        <v>1</v>
      </c>
      <c r="AA2850">
        <f>IF(AB2850="",0,IFERROR(IF(VLOOKUP(AB2850,AB$38:AB2849,1,0)&gt;0,0,0),1))</f>
        <v>0</v>
      </c>
      <c r="AB2850" s="16">
        <f>IF(DATOS!J2814=X$39,DATOS!C2814,"")</f>
        <v>0</v>
      </c>
    </row>
    <row r="2851" spans="26:28">
      <c r="Z2851">
        <f t="shared" si="48"/>
        <v>1</v>
      </c>
      <c r="AA2851">
        <f>IF(AB2851="",0,IFERROR(IF(VLOOKUP(AB2851,AB$38:AB2850,1,0)&gt;0,0,0),1))</f>
        <v>0</v>
      </c>
      <c r="AB2851" s="16">
        <f>IF(DATOS!J2815=X$39,DATOS!C2815,"")</f>
        <v>0</v>
      </c>
    </row>
    <row r="2852" spans="26:28">
      <c r="Z2852">
        <f t="shared" si="48"/>
        <v>1</v>
      </c>
      <c r="AA2852">
        <f>IF(AB2852="",0,IFERROR(IF(VLOOKUP(AB2852,AB$38:AB2851,1,0)&gt;0,0,0),1))</f>
        <v>0</v>
      </c>
      <c r="AB2852" s="16">
        <f>IF(DATOS!J2816=X$39,DATOS!C2816,"")</f>
        <v>0</v>
      </c>
    </row>
    <row r="2853" spans="26:28">
      <c r="Z2853">
        <f t="shared" si="48"/>
        <v>1</v>
      </c>
      <c r="AA2853">
        <f>IF(AB2853="",0,IFERROR(IF(VLOOKUP(AB2853,AB$38:AB2852,1,0)&gt;0,0,0),1))</f>
        <v>0</v>
      </c>
      <c r="AB2853" s="16">
        <f>IF(DATOS!J2817=X$39,DATOS!C2817,"")</f>
        <v>0</v>
      </c>
    </row>
    <row r="2854" spans="26:28">
      <c r="Z2854">
        <f t="shared" ref="Z2854:Z2917" si="49">Z2853+AA2854</f>
        <v>1</v>
      </c>
      <c r="AA2854">
        <f>IF(AB2854="",0,IFERROR(IF(VLOOKUP(AB2854,AB$38:AB2853,1,0)&gt;0,0,0),1))</f>
        <v>0</v>
      </c>
      <c r="AB2854" s="16">
        <f>IF(DATOS!J2818=X$39,DATOS!C2818,"")</f>
        <v>0</v>
      </c>
    </row>
    <row r="2855" spans="26:28">
      <c r="Z2855">
        <f t="shared" si="49"/>
        <v>1</v>
      </c>
      <c r="AA2855">
        <f>IF(AB2855="",0,IFERROR(IF(VLOOKUP(AB2855,AB$38:AB2854,1,0)&gt;0,0,0),1))</f>
        <v>0</v>
      </c>
      <c r="AB2855" s="16">
        <f>IF(DATOS!J2819=X$39,DATOS!C2819,"")</f>
        <v>0</v>
      </c>
    </row>
    <row r="2856" spans="26:28">
      <c r="Z2856">
        <f t="shared" si="49"/>
        <v>1</v>
      </c>
      <c r="AA2856">
        <f>IF(AB2856="",0,IFERROR(IF(VLOOKUP(AB2856,AB$38:AB2855,1,0)&gt;0,0,0),1))</f>
        <v>0</v>
      </c>
      <c r="AB2856" s="16">
        <f>IF(DATOS!J2820=X$39,DATOS!C2820,"")</f>
        <v>0</v>
      </c>
    </row>
    <row r="2857" spans="26:28">
      <c r="Z2857">
        <f t="shared" si="49"/>
        <v>1</v>
      </c>
      <c r="AA2857">
        <f>IF(AB2857="",0,IFERROR(IF(VLOOKUP(AB2857,AB$38:AB2856,1,0)&gt;0,0,0),1))</f>
        <v>0</v>
      </c>
      <c r="AB2857" s="16">
        <f>IF(DATOS!J2821=X$39,DATOS!C2821,"")</f>
        <v>0</v>
      </c>
    </row>
    <row r="2858" spans="26:28">
      <c r="Z2858">
        <f t="shared" si="49"/>
        <v>1</v>
      </c>
      <c r="AA2858">
        <f>IF(AB2858="",0,IFERROR(IF(VLOOKUP(AB2858,AB$38:AB2857,1,0)&gt;0,0,0),1))</f>
        <v>0</v>
      </c>
      <c r="AB2858" s="16">
        <f>IF(DATOS!J2822=X$39,DATOS!C2822,"")</f>
        <v>0</v>
      </c>
    </row>
    <row r="2859" spans="26:28">
      <c r="Z2859">
        <f t="shared" si="49"/>
        <v>1</v>
      </c>
      <c r="AA2859">
        <f>IF(AB2859="",0,IFERROR(IF(VLOOKUP(AB2859,AB$38:AB2858,1,0)&gt;0,0,0),1))</f>
        <v>0</v>
      </c>
      <c r="AB2859" s="16">
        <f>IF(DATOS!J2823=X$39,DATOS!C2823,"")</f>
        <v>0</v>
      </c>
    </row>
    <row r="2860" spans="26:28">
      <c r="Z2860">
        <f t="shared" si="49"/>
        <v>1</v>
      </c>
      <c r="AA2860">
        <f>IF(AB2860="",0,IFERROR(IF(VLOOKUP(AB2860,AB$38:AB2859,1,0)&gt;0,0,0),1))</f>
        <v>0</v>
      </c>
      <c r="AB2860" s="16">
        <f>IF(DATOS!J2824=X$39,DATOS!C2824,"")</f>
        <v>0</v>
      </c>
    </row>
    <row r="2861" spans="26:28">
      <c r="Z2861">
        <f t="shared" si="49"/>
        <v>1</v>
      </c>
      <c r="AA2861">
        <f>IF(AB2861="",0,IFERROR(IF(VLOOKUP(AB2861,AB$38:AB2860,1,0)&gt;0,0,0),1))</f>
        <v>0</v>
      </c>
      <c r="AB2861" s="16">
        <f>IF(DATOS!J2825=X$39,DATOS!C2825,"")</f>
        <v>0</v>
      </c>
    </row>
    <row r="2862" spans="26:28">
      <c r="Z2862">
        <f t="shared" si="49"/>
        <v>1</v>
      </c>
      <c r="AA2862">
        <f>IF(AB2862="",0,IFERROR(IF(VLOOKUP(AB2862,AB$38:AB2861,1,0)&gt;0,0,0),1))</f>
        <v>0</v>
      </c>
      <c r="AB2862" s="16">
        <f>IF(DATOS!J2826=X$39,DATOS!C2826,"")</f>
        <v>0</v>
      </c>
    </row>
    <row r="2863" spans="26:28">
      <c r="Z2863">
        <f t="shared" si="49"/>
        <v>1</v>
      </c>
      <c r="AA2863">
        <f>IF(AB2863="",0,IFERROR(IF(VLOOKUP(AB2863,AB$38:AB2862,1,0)&gt;0,0,0),1))</f>
        <v>0</v>
      </c>
      <c r="AB2863" s="16">
        <f>IF(DATOS!J2827=X$39,DATOS!C2827,"")</f>
        <v>0</v>
      </c>
    </row>
    <row r="2864" spans="26:28">
      <c r="Z2864">
        <f t="shared" si="49"/>
        <v>1</v>
      </c>
      <c r="AA2864">
        <f>IF(AB2864="",0,IFERROR(IF(VLOOKUP(AB2864,AB$38:AB2863,1,0)&gt;0,0,0),1))</f>
        <v>0</v>
      </c>
      <c r="AB2864" s="16">
        <f>IF(DATOS!J2828=X$39,DATOS!C2828,"")</f>
        <v>0</v>
      </c>
    </row>
    <row r="2865" spans="26:28">
      <c r="Z2865">
        <f t="shared" si="49"/>
        <v>1</v>
      </c>
      <c r="AA2865">
        <f>IF(AB2865="",0,IFERROR(IF(VLOOKUP(AB2865,AB$38:AB2864,1,0)&gt;0,0,0),1))</f>
        <v>0</v>
      </c>
      <c r="AB2865" s="16">
        <f>IF(DATOS!J2829=X$39,DATOS!C2829,"")</f>
        <v>0</v>
      </c>
    </row>
    <row r="2866" spans="26:28">
      <c r="Z2866">
        <f t="shared" si="49"/>
        <v>1</v>
      </c>
      <c r="AA2866">
        <f>IF(AB2866="",0,IFERROR(IF(VLOOKUP(AB2866,AB$38:AB2865,1,0)&gt;0,0,0),1))</f>
        <v>0</v>
      </c>
      <c r="AB2866" s="16">
        <f>IF(DATOS!J2830=X$39,DATOS!C2830,"")</f>
        <v>0</v>
      </c>
    </row>
    <row r="2867" spans="26:28">
      <c r="Z2867">
        <f t="shared" si="49"/>
        <v>1</v>
      </c>
      <c r="AA2867">
        <f>IF(AB2867="",0,IFERROR(IF(VLOOKUP(AB2867,AB$38:AB2866,1,0)&gt;0,0,0),1))</f>
        <v>0</v>
      </c>
      <c r="AB2867" s="16">
        <f>IF(DATOS!J2831=X$39,DATOS!C2831,"")</f>
        <v>0</v>
      </c>
    </row>
    <row r="2868" spans="26:28">
      <c r="Z2868">
        <f t="shared" si="49"/>
        <v>1</v>
      </c>
      <c r="AA2868">
        <f>IF(AB2868="",0,IFERROR(IF(VLOOKUP(AB2868,AB$38:AB2867,1,0)&gt;0,0,0),1))</f>
        <v>0</v>
      </c>
      <c r="AB2868" s="16">
        <f>IF(DATOS!J2832=X$39,DATOS!C2832,"")</f>
        <v>0</v>
      </c>
    </row>
    <row r="2869" spans="26:28">
      <c r="Z2869">
        <f t="shared" si="49"/>
        <v>1</v>
      </c>
      <c r="AA2869">
        <f>IF(AB2869="",0,IFERROR(IF(VLOOKUP(AB2869,AB$38:AB2868,1,0)&gt;0,0,0),1))</f>
        <v>0</v>
      </c>
      <c r="AB2869" s="16">
        <f>IF(DATOS!J2833=X$39,DATOS!C2833,"")</f>
        <v>0</v>
      </c>
    </row>
    <row r="2870" spans="26:28">
      <c r="Z2870">
        <f t="shared" si="49"/>
        <v>1</v>
      </c>
      <c r="AA2870">
        <f>IF(AB2870="",0,IFERROR(IF(VLOOKUP(AB2870,AB$38:AB2869,1,0)&gt;0,0,0),1))</f>
        <v>0</v>
      </c>
      <c r="AB2870" s="16">
        <f>IF(DATOS!J2834=X$39,DATOS!C2834,"")</f>
        <v>0</v>
      </c>
    </row>
    <row r="2871" spans="26:28">
      <c r="Z2871">
        <f t="shared" si="49"/>
        <v>1</v>
      </c>
      <c r="AA2871">
        <f>IF(AB2871="",0,IFERROR(IF(VLOOKUP(AB2871,AB$38:AB2870,1,0)&gt;0,0,0),1))</f>
        <v>0</v>
      </c>
      <c r="AB2871" s="16">
        <f>IF(DATOS!J2835=X$39,DATOS!C2835,"")</f>
        <v>0</v>
      </c>
    </row>
    <row r="2872" spans="26:28">
      <c r="Z2872">
        <f t="shared" si="49"/>
        <v>1</v>
      </c>
      <c r="AA2872">
        <f>IF(AB2872="",0,IFERROR(IF(VLOOKUP(AB2872,AB$38:AB2871,1,0)&gt;0,0,0),1))</f>
        <v>0</v>
      </c>
      <c r="AB2872" s="16">
        <f>IF(DATOS!J2836=X$39,DATOS!C2836,"")</f>
        <v>0</v>
      </c>
    </row>
    <row r="2873" spans="26:28">
      <c r="Z2873">
        <f t="shared" si="49"/>
        <v>1</v>
      </c>
      <c r="AA2873">
        <f>IF(AB2873="",0,IFERROR(IF(VLOOKUP(AB2873,AB$38:AB2872,1,0)&gt;0,0,0),1))</f>
        <v>0</v>
      </c>
      <c r="AB2873" s="16">
        <f>IF(DATOS!J2837=X$39,DATOS!C2837,"")</f>
        <v>0</v>
      </c>
    </row>
    <row r="2874" spans="26:28">
      <c r="Z2874">
        <f t="shared" si="49"/>
        <v>1</v>
      </c>
      <c r="AA2874">
        <f>IF(AB2874="",0,IFERROR(IF(VLOOKUP(AB2874,AB$38:AB2873,1,0)&gt;0,0,0),1))</f>
        <v>0</v>
      </c>
      <c r="AB2874" s="16">
        <f>IF(DATOS!J2838=X$39,DATOS!C2838,"")</f>
        <v>0</v>
      </c>
    </row>
    <row r="2875" spans="26:28">
      <c r="Z2875">
        <f t="shared" si="49"/>
        <v>1</v>
      </c>
      <c r="AA2875">
        <f>IF(AB2875="",0,IFERROR(IF(VLOOKUP(AB2875,AB$38:AB2874,1,0)&gt;0,0,0),1))</f>
        <v>0</v>
      </c>
      <c r="AB2875" s="16">
        <f>IF(DATOS!J2839=X$39,DATOS!C2839,"")</f>
        <v>0</v>
      </c>
    </row>
    <row r="2876" spans="26:28">
      <c r="Z2876">
        <f t="shared" si="49"/>
        <v>1</v>
      </c>
      <c r="AA2876">
        <f>IF(AB2876="",0,IFERROR(IF(VLOOKUP(AB2876,AB$38:AB2875,1,0)&gt;0,0,0),1))</f>
        <v>0</v>
      </c>
      <c r="AB2876" s="16">
        <f>IF(DATOS!J2840=X$39,DATOS!C2840,"")</f>
        <v>0</v>
      </c>
    </row>
    <row r="2877" spans="26:28">
      <c r="Z2877">
        <f t="shared" si="49"/>
        <v>1</v>
      </c>
      <c r="AA2877">
        <f>IF(AB2877="",0,IFERROR(IF(VLOOKUP(AB2877,AB$38:AB2876,1,0)&gt;0,0,0),1))</f>
        <v>0</v>
      </c>
      <c r="AB2877" s="16">
        <f>IF(DATOS!J2841=X$39,DATOS!C2841,"")</f>
        <v>0</v>
      </c>
    </row>
    <row r="2878" spans="26:28">
      <c r="Z2878">
        <f t="shared" si="49"/>
        <v>1</v>
      </c>
      <c r="AA2878">
        <f>IF(AB2878="",0,IFERROR(IF(VLOOKUP(AB2878,AB$38:AB2877,1,0)&gt;0,0,0),1))</f>
        <v>0</v>
      </c>
      <c r="AB2878" s="16">
        <f>IF(DATOS!J2842=X$39,DATOS!C2842,"")</f>
        <v>0</v>
      </c>
    </row>
    <row r="2879" spans="26:28">
      <c r="Z2879">
        <f t="shared" si="49"/>
        <v>1</v>
      </c>
      <c r="AA2879">
        <f>IF(AB2879="",0,IFERROR(IF(VLOOKUP(AB2879,AB$38:AB2878,1,0)&gt;0,0,0),1))</f>
        <v>0</v>
      </c>
      <c r="AB2879" s="16">
        <f>IF(DATOS!J2843=X$39,DATOS!C2843,"")</f>
        <v>0</v>
      </c>
    </row>
    <row r="2880" spans="26:28">
      <c r="Z2880">
        <f t="shared" si="49"/>
        <v>1</v>
      </c>
      <c r="AA2880">
        <f>IF(AB2880="",0,IFERROR(IF(VLOOKUP(AB2880,AB$38:AB2879,1,0)&gt;0,0,0),1))</f>
        <v>0</v>
      </c>
      <c r="AB2880" s="16">
        <f>IF(DATOS!J2844=X$39,DATOS!C2844,"")</f>
        <v>0</v>
      </c>
    </row>
    <row r="2881" spans="26:28">
      <c r="Z2881">
        <f t="shared" si="49"/>
        <v>1</v>
      </c>
      <c r="AA2881">
        <f>IF(AB2881="",0,IFERROR(IF(VLOOKUP(AB2881,AB$38:AB2880,1,0)&gt;0,0,0),1))</f>
        <v>0</v>
      </c>
      <c r="AB2881" s="16">
        <f>IF(DATOS!J2845=X$39,DATOS!C2845,"")</f>
        <v>0</v>
      </c>
    </row>
    <row r="2882" spans="26:28">
      <c r="Z2882">
        <f t="shared" si="49"/>
        <v>1</v>
      </c>
      <c r="AA2882">
        <f>IF(AB2882="",0,IFERROR(IF(VLOOKUP(AB2882,AB$38:AB2881,1,0)&gt;0,0,0),1))</f>
        <v>0</v>
      </c>
      <c r="AB2882" s="16">
        <f>IF(DATOS!J2846=X$39,DATOS!C2846,"")</f>
        <v>0</v>
      </c>
    </row>
    <row r="2883" spans="26:28">
      <c r="Z2883">
        <f t="shared" si="49"/>
        <v>1</v>
      </c>
      <c r="AA2883">
        <f>IF(AB2883="",0,IFERROR(IF(VLOOKUP(AB2883,AB$38:AB2882,1,0)&gt;0,0,0),1))</f>
        <v>0</v>
      </c>
      <c r="AB2883" s="16">
        <f>IF(DATOS!J2847=X$39,DATOS!C2847,"")</f>
        <v>0</v>
      </c>
    </row>
    <row r="2884" spans="26:28">
      <c r="Z2884">
        <f t="shared" si="49"/>
        <v>1</v>
      </c>
      <c r="AA2884">
        <f>IF(AB2884="",0,IFERROR(IF(VLOOKUP(AB2884,AB$38:AB2883,1,0)&gt;0,0,0),1))</f>
        <v>0</v>
      </c>
      <c r="AB2884" s="16">
        <f>IF(DATOS!J2848=X$39,DATOS!C2848,"")</f>
        <v>0</v>
      </c>
    </row>
    <row r="2885" spans="26:28">
      <c r="Z2885">
        <f t="shared" si="49"/>
        <v>1</v>
      </c>
      <c r="AA2885">
        <f>IF(AB2885="",0,IFERROR(IF(VLOOKUP(AB2885,AB$38:AB2884,1,0)&gt;0,0,0),1))</f>
        <v>0</v>
      </c>
      <c r="AB2885" s="16">
        <f>IF(DATOS!J2849=X$39,DATOS!C2849,"")</f>
        <v>0</v>
      </c>
    </row>
    <row r="2886" spans="26:28">
      <c r="Z2886">
        <f t="shared" si="49"/>
        <v>1</v>
      </c>
      <c r="AA2886">
        <f>IF(AB2886="",0,IFERROR(IF(VLOOKUP(AB2886,AB$38:AB2885,1,0)&gt;0,0,0),1))</f>
        <v>0</v>
      </c>
      <c r="AB2886" s="16">
        <f>IF(DATOS!J2850=X$39,DATOS!C2850,"")</f>
        <v>0</v>
      </c>
    </row>
    <row r="2887" spans="26:28">
      <c r="Z2887">
        <f t="shared" si="49"/>
        <v>1</v>
      </c>
      <c r="AA2887">
        <f>IF(AB2887="",0,IFERROR(IF(VLOOKUP(AB2887,AB$38:AB2886,1,0)&gt;0,0,0),1))</f>
        <v>0</v>
      </c>
      <c r="AB2887" s="16">
        <f>IF(DATOS!J2851=X$39,DATOS!C2851,"")</f>
        <v>0</v>
      </c>
    </row>
    <row r="2888" spans="26:28">
      <c r="Z2888">
        <f t="shared" si="49"/>
        <v>1</v>
      </c>
      <c r="AA2888">
        <f>IF(AB2888="",0,IFERROR(IF(VLOOKUP(AB2888,AB$38:AB2887,1,0)&gt;0,0,0),1))</f>
        <v>0</v>
      </c>
      <c r="AB2888" s="16">
        <f>IF(DATOS!J2852=X$39,DATOS!C2852,"")</f>
        <v>0</v>
      </c>
    </row>
    <row r="2889" spans="26:28">
      <c r="Z2889">
        <f t="shared" si="49"/>
        <v>1</v>
      </c>
      <c r="AA2889">
        <f>IF(AB2889="",0,IFERROR(IF(VLOOKUP(AB2889,AB$38:AB2888,1,0)&gt;0,0,0),1))</f>
        <v>0</v>
      </c>
      <c r="AB2889" s="16">
        <f>IF(DATOS!J2853=X$39,DATOS!C2853,"")</f>
        <v>0</v>
      </c>
    </row>
    <row r="2890" spans="26:28">
      <c r="Z2890">
        <f t="shared" si="49"/>
        <v>1</v>
      </c>
      <c r="AA2890">
        <f>IF(AB2890="",0,IFERROR(IF(VLOOKUP(AB2890,AB$38:AB2889,1,0)&gt;0,0,0),1))</f>
        <v>0</v>
      </c>
      <c r="AB2890" s="16">
        <f>IF(DATOS!J2854=X$39,DATOS!C2854,"")</f>
        <v>0</v>
      </c>
    </row>
    <row r="2891" spans="26:28">
      <c r="Z2891">
        <f t="shared" si="49"/>
        <v>1</v>
      </c>
      <c r="AA2891">
        <f>IF(AB2891="",0,IFERROR(IF(VLOOKUP(AB2891,AB$38:AB2890,1,0)&gt;0,0,0),1))</f>
        <v>0</v>
      </c>
      <c r="AB2891" s="16">
        <f>IF(DATOS!J2855=X$39,DATOS!C2855,"")</f>
        <v>0</v>
      </c>
    </row>
    <row r="2892" spans="26:28">
      <c r="Z2892">
        <f t="shared" si="49"/>
        <v>1</v>
      </c>
      <c r="AA2892">
        <f>IF(AB2892="",0,IFERROR(IF(VLOOKUP(AB2892,AB$38:AB2891,1,0)&gt;0,0,0),1))</f>
        <v>0</v>
      </c>
      <c r="AB2892" s="16">
        <f>IF(DATOS!J2856=X$39,DATOS!C2856,"")</f>
        <v>0</v>
      </c>
    </row>
    <row r="2893" spans="26:28">
      <c r="Z2893">
        <f t="shared" si="49"/>
        <v>1</v>
      </c>
      <c r="AA2893">
        <f>IF(AB2893="",0,IFERROR(IF(VLOOKUP(AB2893,AB$38:AB2892,1,0)&gt;0,0,0),1))</f>
        <v>0</v>
      </c>
      <c r="AB2893" s="16">
        <f>IF(DATOS!J2857=X$39,DATOS!C2857,"")</f>
        <v>0</v>
      </c>
    </row>
    <row r="2894" spans="26:28">
      <c r="Z2894">
        <f t="shared" si="49"/>
        <v>1</v>
      </c>
      <c r="AA2894">
        <f>IF(AB2894="",0,IFERROR(IF(VLOOKUP(AB2894,AB$38:AB2893,1,0)&gt;0,0,0),1))</f>
        <v>0</v>
      </c>
      <c r="AB2894" s="16">
        <f>IF(DATOS!J2858=X$39,DATOS!C2858,"")</f>
        <v>0</v>
      </c>
    </row>
    <row r="2895" spans="26:28">
      <c r="Z2895">
        <f t="shared" si="49"/>
        <v>1</v>
      </c>
      <c r="AA2895">
        <f>IF(AB2895="",0,IFERROR(IF(VLOOKUP(AB2895,AB$38:AB2894,1,0)&gt;0,0,0),1))</f>
        <v>0</v>
      </c>
      <c r="AB2895" s="16">
        <f>IF(DATOS!J2859=X$39,DATOS!C2859,"")</f>
        <v>0</v>
      </c>
    </row>
    <row r="2896" spans="26:28">
      <c r="Z2896">
        <f t="shared" si="49"/>
        <v>1</v>
      </c>
      <c r="AA2896">
        <f>IF(AB2896="",0,IFERROR(IF(VLOOKUP(AB2896,AB$38:AB2895,1,0)&gt;0,0,0),1))</f>
        <v>0</v>
      </c>
      <c r="AB2896" s="16">
        <f>IF(DATOS!J2860=X$39,DATOS!C2860,"")</f>
        <v>0</v>
      </c>
    </row>
    <row r="2897" spans="26:28">
      <c r="Z2897">
        <f t="shared" si="49"/>
        <v>1</v>
      </c>
      <c r="AA2897">
        <f>IF(AB2897="",0,IFERROR(IF(VLOOKUP(AB2897,AB$38:AB2896,1,0)&gt;0,0,0),1))</f>
        <v>0</v>
      </c>
      <c r="AB2897" s="16">
        <f>IF(DATOS!J2861=X$39,DATOS!C2861,"")</f>
        <v>0</v>
      </c>
    </row>
    <row r="2898" spans="26:28">
      <c r="Z2898">
        <f t="shared" si="49"/>
        <v>1</v>
      </c>
      <c r="AA2898">
        <f>IF(AB2898="",0,IFERROR(IF(VLOOKUP(AB2898,AB$38:AB2897,1,0)&gt;0,0,0),1))</f>
        <v>0</v>
      </c>
      <c r="AB2898" s="16">
        <f>IF(DATOS!J2862=X$39,DATOS!C2862,"")</f>
        <v>0</v>
      </c>
    </row>
    <row r="2899" spans="26:28">
      <c r="Z2899">
        <f t="shared" si="49"/>
        <v>1</v>
      </c>
      <c r="AA2899">
        <f>IF(AB2899="",0,IFERROR(IF(VLOOKUP(AB2899,AB$38:AB2898,1,0)&gt;0,0,0),1))</f>
        <v>0</v>
      </c>
      <c r="AB2899" s="16">
        <f>IF(DATOS!J2863=X$39,DATOS!C2863,"")</f>
        <v>0</v>
      </c>
    </row>
    <row r="2900" spans="26:28">
      <c r="Z2900">
        <f t="shared" si="49"/>
        <v>1</v>
      </c>
      <c r="AA2900">
        <f>IF(AB2900="",0,IFERROR(IF(VLOOKUP(AB2900,AB$38:AB2899,1,0)&gt;0,0,0),1))</f>
        <v>0</v>
      </c>
      <c r="AB2900" s="16">
        <f>IF(DATOS!J2864=X$39,DATOS!C2864,"")</f>
        <v>0</v>
      </c>
    </row>
    <row r="2901" spans="26:28">
      <c r="Z2901">
        <f t="shared" si="49"/>
        <v>1</v>
      </c>
      <c r="AA2901">
        <f>IF(AB2901="",0,IFERROR(IF(VLOOKUP(AB2901,AB$38:AB2900,1,0)&gt;0,0,0),1))</f>
        <v>0</v>
      </c>
      <c r="AB2901" s="16">
        <f>IF(DATOS!J2865=X$39,DATOS!C2865,"")</f>
        <v>0</v>
      </c>
    </row>
    <row r="2902" spans="26:28">
      <c r="Z2902">
        <f t="shared" si="49"/>
        <v>1</v>
      </c>
      <c r="AA2902">
        <f>IF(AB2902="",0,IFERROR(IF(VLOOKUP(AB2902,AB$38:AB2901,1,0)&gt;0,0,0),1))</f>
        <v>0</v>
      </c>
      <c r="AB2902" s="16">
        <f>IF(DATOS!J2866=X$39,DATOS!C2866,"")</f>
        <v>0</v>
      </c>
    </row>
    <row r="2903" spans="26:28">
      <c r="Z2903">
        <f t="shared" si="49"/>
        <v>1</v>
      </c>
      <c r="AA2903">
        <f>IF(AB2903="",0,IFERROR(IF(VLOOKUP(AB2903,AB$38:AB2902,1,0)&gt;0,0,0),1))</f>
        <v>0</v>
      </c>
      <c r="AB2903" s="16">
        <f>IF(DATOS!J2867=X$39,DATOS!C2867,"")</f>
        <v>0</v>
      </c>
    </row>
    <row r="2904" spans="26:28">
      <c r="Z2904">
        <f t="shared" si="49"/>
        <v>1</v>
      </c>
      <c r="AA2904">
        <f>IF(AB2904="",0,IFERROR(IF(VLOOKUP(AB2904,AB$38:AB2903,1,0)&gt;0,0,0),1))</f>
        <v>0</v>
      </c>
      <c r="AB2904" s="16">
        <f>IF(DATOS!J2868=X$39,DATOS!C2868,"")</f>
        <v>0</v>
      </c>
    </row>
    <row r="2905" spans="26:28">
      <c r="Z2905">
        <f t="shared" si="49"/>
        <v>1</v>
      </c>
      <c r="AA2905">
        <f>IF(AB2905="",0,IFERROR(IF(VLOOKUP(AB2905,AB$38:AB2904,1,0)&gt;0,0,0),1))</f>
        <v>0</v>
      </c>
      <c r="AB2905" s="16">
        <f>IF(DATOS!J2869=X$39,DATOS!C2869,"")</f>
        <v>0</v>
      </c>
    </row>
    <row r="2906" spans="26:28">
      <c r="Z2906">
        <f t="shared" si="49"/>
        <v>1</v>
      </c>
      <c r="AA2906">
        <f>IF(AB2906="",0,IFERROR(IF(VLOOKUP(AB2906,AB$38:AB2905,1,0)&gt;0,0,0),1))</f>
        <v>0</v>
      </c>
      <c r="AB2906" s="16">
        <f>IF(DATOS!J2870=X$39,DATOS!C2870,"")</f>
        <v>0</v>
      </c>
    </row>
    <row r="2907" spans="26:28">
      <c r="Z2907">
        <f t="shared" si="49"/>
        <v>1</v>
      </c>
      <c r="AA2907">
        <f>IF(AB2907="",0,IFERROR(IF(VLOOKUP(AB2907,AB$38:AB2906,1,0)&gt;0,0,0),1))</f>
        <v>0</v>
      </c>
      <c r="AB2907" s="16">
        <f>IF(DATOS!J2871=X$39,DATOS!C2871,"")</f>
        <v>0</v>
      </c>
    </row>
    <row r="2908" spans="26:28">
      <c r="Z2908">
        <f t="shared" si="49"/>
        <v>1</v>
      </c>
      <c r="AA2908">
        <f>IF(AB2908="",0,IFERROR(IF(VLOOKUP(AB2908,AB$38:AB2907,1,0)&gt;0,0,0),1))</f>
        <v>0</v>
      </c>
      <c r="AB2908" s="16">
        <f>IF(DATOS!J2872=X$39,DATOS!C2872,"")</f>
        <v>0</v>
      </c>
    </row>
    <row r="2909" spans="26:28">
      <c r="Z2909">
        <f t="shared" si="49"/>
        <v>1</v>
      </c>
      <c r="AA2909">
        <f>IF(AB2909="",0,IFERROR(IF(VLOOKUP(AB2909,AB$38:AB2908,1,0)&gt;0,0,0),1))</f>
        <v>0</v>
      </c>
      <c r="AB2909" s="16">
        <f>IF(DATOS!J2873=X$39,DATOS!C2873,"")</f>
        <v>0</v>
      </c>
    </row>
    <row r="2910" spans="26:28">
      <c r="Z2910">
        <f t="shared" si="49"/>
        <v>1</v>
      </c>
      <c r="AA2910">
        <f>IF(AB2910="",0,IFERROR(IF(VLOOKUP(AB2910,AB$38:AB2909,1,0)&gt;0,0,0),1))</f>
        <v>0</v>
      </c>
      <c r="AB2910" s="16">
        <f>IF(DATOS!J2874=X$39,DATOS!C2874,"")</f>
        <v>0</v>
      </c>
    </row>
    <row r="2911" spans="26:28">
      <c r="Z2911">
        <f t="shared" si="49"/>
        <v>1</v>
      </c>
      <c r="AA2911">
        <f>IF(AB2911="",0,IFERROR(IF(VLOOKUP(AB2911,AB$38:AB2910,1,0)&gt;0,0,0),1))</f>
        <v>0</v>
      </c>
      <c r="AB2911" s="16">
        <f>IF(DATOS!J2875=X$39,DATOS!C2875,"")</f>
        <v>0</v>
      </c>
    </row>
    <row r="2912" spans="26:28">
      <c r="Z2912">
        <f t="shared" si="49"/>
        <v>1</v>
      </c>
      <c r="AA2912">
        <f>IF(AB2912="",0,IFERROR(IF(VLOOKUP(AB2912,AB$38:AB2911,1,0)&gt;0,0,0),1))</f>
        <v>0</v>
      </c>
      <c r="AB2912" s="16">
        <f>IF(DATOS!J2876=X$39,DATOS!C2876,"")</f>
        <v>0</v>
      </c>
    </row>
    <row r="2913" spans="26:28">
      <c r="Z2913">
        <f t="shared" si="49"/>
        <v>1</v>
      </c>
      <c r="AA2913">
        <f>IF(AB2913="",0,IFERROR(IF(VLOOKUP(AB2913,AB$38:AB2912,1,0)&gt;0,0,0),1))</f>
        <v>0</v>
      </c>
      <c r="AB2913" s="16">
        <f>IF(DATOS!J2877=X$39,DATOS!C2877,"")</f>
        <v>0</v>
      </c>
    </row>
    <row r="2914" spans="26:28">
      <c r="Z2914">
        <f t="shared" si="49"/>
        <v>1</v>
      </c>
      <c r="AA2914">
        <f>IF(AB2914="",0,IFERROR(IF(VLOOKUP(AB2914,AB$38:AB2913,1,0)&gt;0,0,0),1))</f>
        <v>0</v>
      </c>
      <c r="AB2914" s="16">
        <f>IF(DATOS!J2878=X$39,DATOS!C2878,"")</f>
        <v>0</v>
      </c>
    </row>
    <row r="2915" spans="26:28">
      <c r="Z2915">
        <f t="shared" si="49"/>
        <v>1</v>
      </c>
      <c r="AA2915">
        <f>IF(AB2915="",0,IFERROR(IF(VLOOKUP(AB2915,AB$38:AB2914,1,0)&gt;0,0,0),1))</f>
        <v>0</v>
      </c>
      <c r="AB2915" s="16">
        <f>IF(DATOS!J2879=X$39,DATOS!C2879,"")</f>
        <v>0</v>
      </c>
    </row>
    <row r="2916" spans="26:28">
      <c r="Z2916">
        <f t="shared" si="49"/>
        <v>1</v>
      </c>
      <c r="AA2916">
        <f>IF(AB2916="",0,IFERROR(IF(VLOOKUP(AB2916,AB$38:AB2915,1,0)&gt;0,0,0),1))</f>
        <v>0</v>
      </c>
      <c r="AB2916" s="16">
        <f>IF(DATOS!J2880=X$39,DATOS!C2880,"")</f>
        <v>0</v>
      </c>
    </row>
    <row r="2917" spans="26:28">
      <c r="Z2917">
        <f t="shared" si="49"/>
        <v>1</v>
      </c>
      <c r="AA2917">
        <f>IF(AB2917="",0,IFERROR(IF(VLOOKUP(AB2917,AB$38:AB2916,1,0)&gt;0,0,0),1))</f>
        <v>0</v>
      </c>
      <c r="AB2917" s="16">
        <f>IF(DATOS!J2881=X$39,DATOS!C2881,"")</f>
        <v>0</v>
      </c>
    </row>
    <row r="2918" spans="26:28">
      <c r="Z2918">
        <f t="shared" ref="Z2918:Z2981" si="50">Z2917+AA2918</f>
        <v>1</v>
      </c>
      <c r="AA2918">
        <f>IF(AB2918="",0,IFERROR(IF(VLOOKUP(AB2918,AB$38:AB2917,1,0)&gt;0,0,0),1))</f>
        <v>0</v>
      </c>
      <c r="AB2918" s="16">
        <f>IF(DATOS!J2882=X$39,DATOS!C2882,"")</f>
        <v>0</v>
      </c>
    </row>
    <row r="2919" spans="26:28">
      <c r="Z2919">
        <f t="shared" si="50"/>
        <v>1</v>
      </c>
      <c r="AA2919">
        <f>IF(AB2919="",0,IFERROR(IF(VLOOKUP(AB2919,AB$38:AB2918,1,0)&gt;0,0,0),1))</f>
        <v>0</v>
      </c>
      <c r="AB2919" s="16">
        <f>IF(DATOS!J2883=X$39,DATOS!C2883,"")</f>
        <v>0</v>
      </c>
    </row>
    <row r="2920" spans="26:28">
      <c r="Z2920">
        <f t="shared" si="50"/>
        <v>1</v>
      </c>
      <c r="AA2920">
        <f>IF(AB2920="",0,IFERROR(IF(VLOOKUP(AB2920,AB$38:AB2919,1,0)&gt;0,0,0),1))</f>
        <v>0</v>
      </c>
      <c r="AB2920" s="16">
        <f>IF(DATOS!J2884=X$39,DATOS!C2884,"")</f>
        <v>0</v>
      </c>
    </row>
    <row r="2921" spans="26:28">
      <c r="Z2921">
        <f t="shared" si="50"/>
        <v>1</v>
      </c>
      <c r="AA2921">
        <f>IF(AB2921="",0,IFERROR(IF(VLOOKUP(AB2921,AB$38:AB2920,1,0)&gt;0,0,0),1))</f>
        <v>0</v>
      </c>
      <c r="AB2921" s="16">
        <f>IF(DATOS!J2885=X$39,DATOS!C2885,"")</f>
        <v>0</v>
      </c>
    </row>
    <row r="2922" spans="26:28">
      <c r="Z2922">
        <f t="shared" si="50"/>
        <v>1</v>
      </c>
      <c r="AA2922">
        <f>IF(AB2922="",0,IFERROR(IF(VLOOKUP(AB2922,AB$38:AB2921,1,0)&gt;0,0,0),1))</f>
        <v>0</v>
      </c>
      <c r="AB2922" s="16">
        <f>IF(DATOS!J2886=X$39,DATOS!C2886,"")</f>
        <v>0</v>
      </c>
    </row>
    <row r="2923" spans="26:28">
      <c r="Z2923">
        <f t="shared" si="50"/>
        <v>1</v>
      </c>
      <c r="AA2923">
        <f>IF(AB2923="",0,IFERROR(IF(VLOOKUP(AB2923,AB$38:AB2922,1,0)&gt;0,0,0),1))</f>
        <v>0</v>
      </c>
      <c r="AB2923" s="16">
        <f>IF(DATOS!J2887=X$39,DATOS!C2887,"")</f>
        <v>0</v>
      </c>
    </row>
    <row r="2924" spans="26:28">
      <c r="Z2924">
        <f t="shared" si="50"/>
        <v>1</v>
      </c>
      <c r="AA2924">
        <f>IF(AB2924="",0,IFERROR(IF(VLOOKUP(AB2924,AB$38:AB2923,1,0)&gt;0,0,0),1))</f>
        <v>0</v>
      </c>
      <c r="AB2924" s="16">
        <f>IF(DATOS!J2888=X$39,DATOS!C2888,"")</f>
        <v>0</v>
      </c>
    </row>
    <row r="2925" spans="26:28">
      <c r="Z2925">
        <f t="shared" si="50"/>
        <v>1</v>
      </c>
      <c r="AA2925">
        <f>IF(AB2925="",0,IFERROR(IF(VLOOKUP(AB2925,AB$38:AB2924,1,0)&gt;0,0,0),1))</f>
        <v>0</v>
      </c>
      <c r="AB2925" s="16">
        <f>IF(DATOS!J2889=X$39,DATOS!C2889,"")</f>
        <v>0</v>
      </c>
    </row>
    <row r="2926" spans="26:28">
      <c r="Z2926">
        <f t="shared" si="50"/>
        <v>1</v>
      </c>
      <c r="AA2926">
        <f>IF(AB2926="",0,IFERROR(IF(VLOOKUP(AB2926,AB$38:AB2925,1,0)&gt;0,0,0),1))</f>
        <v>0</v>
      </c>
      <c r="AB2926" s="16">
        <f>IF(DATOS!J2890=X$39,DATOS!C2890,"")</f>
        <v>0</v>
      </c>
    </row>
    <row r="2927" spans="26:28">
      <c r="Z2927">
        <f t="shared" si="50"/>
        <v>1</v>
      </c>
      <c r="AA2927">
        <f>IF(AB2927="",0,IFERROR(IF(VLOOKUP(AB2927,AB$38:AB2926,1,0)&gt;0,0,0),1))</f>
        <v>0</v>
      </c>
      <c r="AB2927" s="16">
        <f>IF(DATOS!J2891=X$39,DATOS!C2891,"")</f>
        <v>0</v>
      </c>
    </row>
    <row r="2928" spans="26:28">
      <c r="Z2928">
        <f t="shared" si="50"/>
        <v>1</v>
      </c>
      <c r="AA2928">
        <f>IF(AB2928="",0,IFERROR(IF(VLOOKUP(AB2928,AB$38:AB2927,1,0)&gt;0,0,0),1))</f>
        <v>0</v>
      </c>
      <c r="AB2928" s="16">
        <f>IF(DATOS!J2892=X$39,DATOS!C2892,"")</f>
        <v>0</v>
      </c>
    </row>
    <row r="2929" spans="26:28">
      <c r="Z2929">
        <f t="shared" si="50"/>
        <v>1</v>
      </c>
      <c r="AA2929">
        <f>IF(AB2929="",0,IFERROR(IF(VLOOKUP(AB2929,AB$38:AB2928,1,0)&gt;0,0,0),1))</f>
        <v>0</v>
      </c>
      <c r="AB2929" s="16">
        <f>IF(DATOS!J2893=X$39,DATOS!C2893,"")</f>
        <v>0</v>
      </c>
    </row>
    <row r="2930" spans="26:28">
      <c r="Z2930">
        <f t="shared" si="50"/>
        <v>1</v>
      </c>
      <c r="AA2930">
        <f>IF(AB2930="",0,IFERROR(IF(VLOOKUP(AB2930,AB$38:AB2929,1,0)&gt;0,0,0),1))</f>
        <v>0</v>
      </c>
      <c r="AB2930" s="16">
        <f>IF(DATOS!J2894=X$39,DATOS!C2894,"")</f>
        <v>0</v>
      </c>
    </row>
    <row r="2931" spans="26:28">
      <c r="Z2931">
        <f t="shared" si="50"/>
        <v>1</v>
      </c>
      <c r="AA2931">
        <f>IF(AB2931="",0,IFERROR(IF(VLOOKUP(AB2931,AB$38:AB2930,1,0)&gt;0,0,0),1))</f>
        <v>0</v>
      </c>
      <c r="AB2931" s="16">
        <f>IF(DATOS!J2895=X$39,DATOS!C2895,"")</f>
        <v>0</v>
      </c>
    </row>
    <row r="2932" spans="26:28">
      <c r="Z2932">
        <f t="shared" si="50"/>
        <v>1</v>
      </c>
      <c r="AA2932">
        <f>IF(AB2932="",0,IFERROR(IF(VLOOKUP(AB2932,AB$38:AB2931,1,0)&gt;0,0,0),1))</f>
        <v>0</v>
      </c>
      <c r="AB2932" s="16">
        <f>IF(DATOS!J2896=X$39,DATOS!C2896,"")</f>
        <v>0</v>
      </c>
    </row>
    <row r="2933" spans="26:28">
      <c r="Z2933">
        <f t="shared" si="50"/>
        <v>1</v>
      </c>
      <c r="AA2933">
        <f>IF(AB2933="",0,IFERROR(IF(VLOOKUP(AB2933,AB$38:AB2932,1,0)&gt;0,0,0),1))</f>
        <v>0</v>
      </c>
      <c r="AB2933" s="16">
        <f>IF(DATOS!J2897=X$39,DATOS!C2897,"")</f>
        <v>0</v>
      </c>
    </row>
    <row r="2934" spans="26:28">
      <c r="Z2934">
        <f t="shared" si="50"/>
        <v>1</v>
      </c>
      <c r="AA2934">
        <f>IF(AB2934="",0,IFERROR(IF(VLOOKUP(AB2934,AB$38:AB2933,1,0)&gt;0,0,0),1))</f>
        <v>0</v>
      </c>
      <c r="AB2934" s="16">
        <f>IF(DATOS!J2898=X$39,DATOS!C2898,"")</f>
        <v>0</v>
      </c>
    </row>
    <row r="2935" spans="26:28">
      <c r="Z2935">
        <f t="shared" si="50"/>
        <v>1</v>
      </c>
      <c r="AA2935">
        <f>IF(AB2935="",0,IFERROR(IF(VLOOKUP(AB2935,AB$38:AB2934,1,0)&gt;0,0,0),1))</f>
        <v>0</v>
      </c>
      <c r="AB2935" s="16">
        <f>IF(DATOS!J2899=X$39,DATOS!C2899,"")</f>
        <v>0</v>
      </c>
    </row>
    <row r="2936" spans="26:28">
      <c r="Z2936">
        <f t="shared" si="50"/>
        <v>1</v>
      </c>
      <c r="AA2936">
        <f>IF(AB2936="",0,IFERROR(IF(VLOOKUP(AB2936,AB$38:AB2935,1,0)&gt;0,0,0),1))</f>
        <v>0</v>
      </c>
      <c r="AB2936" s="16">
        <f>IF(DATOS!J2900=X$39,DATOS!C2900,"")</f>
        <v>0</v>
      </c>
    </row>
    <row r="2937" spans="26:28">
      <c r="Z2937">
        <f t="shared" si="50"/>
        <v>1</v>
      </c>
      <c r="AA2937">
        <f>IF(AB2937="",0,IFERROR(IF(VLOOKUP(AB2937,AB$38:AB2936,1,0)&gt;0,0,0),1))</f>
        <v>0</v>
      </c>
      <c r="AB2937" s="16">
        <f>IF(DATOS!J2901=X$39,DATOS!C2901,"")</f>
        <v>0</v>
      </c>
    </row>
    <row r="2938" spans="26:28">
      <c r="Z2938">
        <f t="shared" si="50"/>
        <v>1</v>
      </c>
      <c r="AA2938">
        <f>IF(AB2938="",0,IFERROR(IF(VLOOKUP(AB2938,AB$38:AB2937,1,0)&gt;0,0,0),1))</f>
        <v>0</v>
      </c>
      <c r="AB2938" s="16">
        <f>IF(DATOS!J2902=X$39,DATOS!C2902,"")</f>
        <v>0</v>
      </c>
    </row>
    <row r="2939" spans="26:28">
      <c r="Z2939">
        <f t="shared" si="50"/>
        <v>1</v>
      </c>
      <c r="AA2939">
        <f>IF(AB2939="",0,IFERROR(IF(VLOOKUP(AB2939,AB$38:AB2938,1,0)&gt;0,0,0),1))</f>
        <v>0</v>
      </c>
      <c r="AB2939" s="16">
        <f>IF(DATOS!J2903=X$39,DATOS!C2903,"")</f>
        <v>0</v>
      </c>
    </row>
    <row r="2940" spans="26:28">
      <c r="Z2940">
        <f t="shared" si="50"/>
        <v>1</v>
      </c>
      <c r="AA2940">
        <f>IF(AB2940="",0,IFERROR(IF(VLOOKUP(AB2940,AB$38:AB2939,1,0)&gt;0,0,0),1))</f>
        <v>0</v>
      </c>
      <c r="AB2940" s="16">
        <f>IF(DATOS!J2904=X$39,DATOS!C2904,"")</f>
        <v>0</v>
      </c>
    </row>
    <row r="2941" spans="26:28">
      <c r="Z2941">
        <f t="shared" si="50"/>
        <v>1</v>
      </c>
      <c r="AA2941">
        <f>IF(AB2941="",0,IFERROR(IF(VLOOKUP(AB2941,AB$38:AB2940,1,0)&gt;0,0,0),1))</f>
        <v>0</v>
      </c>
      <c r="AB2941" s="16">
        <f>IF(DATOS!J2905=X$39,DATOS!C2905,"")</f>
        <v>0</v>
      </c>
    </row>
    <row r="2942" spans="26:28">
      <c r="Z2942">
        <f t="shared" si="50"/>
        <v>1</v>
      </c>
      <c r="AA2942">
        <f>IF(AB2942="",0,IFERROR(IF(VLOOKUP(AB2942,AB$38:AB2941,1,0)&gt;0,0,0),1))</f>
        <v>0</v>
      </c>
      <c r="AB2942" s="16">
        <f>IF(DATOS!J2906=X$39,DATOS!C2906,"")</f>
        <v>0</v>
      </c>
    </row>
    <row r="2943" spans="26:28">
      <c r="Z2943">
        <f t="shared" si="50"/>
        <v>1</v>
      </c>
      <c r="AA2943">
        <f>IF(AB2943="",0,IFERROR(IF(VLOOKUP(AB2943,AB$38:AB2942,1,0)&gt;0,0,0),1))</f>
        <v>0</v>
      </c>
      <c r="AB2943" s="16">
        <f>IF(DATOS!J2907=X$39,DATOS!C2907,"")</f>
        <v>0</v>
      </c>
    </row>
    <row r="2944" spans="26:28">
      <c r="Z2944">
        <f t="shared" si="50"/>
        <v>1</v>
      </c>
      <c r="AA2944">
        <f>IF(AB2944="",0,IFERROR(IF(VLOOKUP(AB2944,AB$38:AB2943,1,0)&gt;0,0,0),1))</f>
        <v>0</v>
      </c>
      <c r="AB2944" s="16">
        <f>IF(DATOS!J2908=X$39,DATOS!C2908,"")</f>
        <v>0</v>
      </c>
    </row>
    <row r="2945" spans="26:28">
      <c r="Z2945">
        <f t="shared" si="50"/>
        <v>1</v>
      </c>
      <c r="AA2945">
        <f>IF(AB2945="",0,IFERROR(IF(VLOOKUP(AB2945,AB$38:AB2944,1,0)&gt;0,0,0),1))</f>
        <v>0</v>
      </c>
      <c r="AB2945" s="16">
        <f>IF(DATOS!J2909=X$39,DATOS!C2909,"")</f>
        <v>0</v>
      </c>
    </row>
    <row r="2946" spans="26:28">
      <c r="Z2946">
        <f t="shared" si="50"/>
        <v>1</v>
      </c>
      <c r="AA2946">
        <f>IF(AB2946="",0,IFERROR(IF(VLOOKUP(AB2946,AB$38:AB2945,1,0)&gt;0,0,0),1))</f>
        <v>0</v>
      </c>
      <c r="AB2946" s="16">
        <f>IF(DATOS!J2910=X$39,DATOS!C2910,"")</f>
        <v>0</v>
      </c>
    </row>
    <row r="2947" spans="26:28">
      <c r="Z2947">
        <f t="shared" si="50"/>
        <v>1</v>
      </c>
      <c r="AA2947">
        <f>IF(AB2947="",0,IFERROR(IF(VLOOKUP(AB2947,AB$38:AB2946,1,0)&gt;0,0,0),1))</f>
        <v>0</v>
      </c>
      <c r="AB2947" s="16">
        <f>IF(DATOS!J2911=X$39,DATOS!C2911,"")</f>
        <v>0</v>
      </c>
    </row>
    <row r="2948" spans="26:28">
      <c r="Z2948">
        <f t="shared" si="50"/>
        <v>1</v>
      </c>
      <c r="AA2948">
        <f>IF(AB2948="",0,IFERROR(IF(VLOOKUP(AB2948,AB$38:AB2947,1,0)&gt;0,0,0),1))</f>
        <v>0</v>
      </c>
      <c r="AB2948" s="16">
        <f>IF(DATOS!J2912=X$39,DATOS!C2912,"")</f>
        <v>0</v>
      </c>
    </row>
    <row r="2949" spans="26:28">
      <c r="Z2949">
        <f t="shared" si="50"/>
        <v>1</v>
      </c>
      <c r="AA2949">
        <f>IF(AB2949="",0,IFERROR(IF(VLOOKUP(AB2949,AB$38:AB2948,1,0)&gt;0,0,0),1))</f>
        <v>0</v>
      </c>
      <c r="AB2949" s="16">
        <f>IF(DATOS!J2913=X$39,DATOS!C2913,"")</f>
        <v>0</v>
      </c>
    </row>
    <row r="2950" spans="26:28">
      <c r="Z2950">
        <f t="shared" si="50"/>
        <v>1</v>
      </c>
      <c r="AA2950">
        <f>IF(AB2950="",0,IFERROR(IF(VLOOKUP(AB2950,AB$38:AB2949,1,0)&gt;0,0,0),1))</f>
        <v>0</v>
      </c>
      <c r="AB2950" s="16">
        <f>IF(DATOS!J2914=X$39,DATOS!C2914,"")</f>
        <v>0</v>
      </c>
    </row>
    <row r="2951" spans="26:28">
      <c r="Z2951">
        <f t="shared" si="50"/>
        <v>1</v>
      </c>
      <c r="AA2951">
        <f>IF(AB2951="",0,IFERROR(IF(VLOOKUP(AB2951,AB$38:AB2950,1,0)&gt;0,0,0),1))</f>
        <v>0</v>
      </c>
      <c r="AB2951" s="16">
        <f>IF(DATOS!J2915=X$39,DATOS!C2915,"")</f>
        <v>0</v>
      </c>
    </row>
    <row r="2952" spans="26:28">
      <c r="Z2952">
        <f t="shared" si="50"/>
        <v>1</v>
      </c>
      <c r="AA2952">
        <f>IF(AB2952="",0,IFERROR(IF(VLOOKUP(AB2952,AB$38:AB2951,1,0)&gt;0,0,0),1))</f>
        <v>0</v>
      </c>
      <c r="AB2952" s="16">
        <f>IF(DATOS!J2916=X$39,DATOS!C2916,"")</f>
        <v>0</v>
      </c>
    </row>
    <row r="2953" spans="26:28">
      <c r="Z2953">
        <f t="shared" si="50"/>
        <v>1</v>
      </c>
      <c r="AA2953">
        <f>IF(AB2953="",0,IFERROR(IF(VLOOKUP(AB2953,AB$38:AB2952,1,0)&gt;0,0,0),1))</f>
        <v>0</v>
      </c>
      <c r="AB2953" s="16">
        <f>IF(DATOS!J2917=X$39,DATOS!C2917,"")</f>
        <v>0</v>
      </c>
    </row>
    <row r="2954" spans="26:28">
      <c r="Z2954">
        <f t="shared" si="50"/>
        <v>1</v>
      </c>
      <c r="AA2954">
        <f>IF(AB2954="",0,IFERROR(IF(VLOOKUP(AB2954,AB$38:AB2953,1,0)&gt;0,0,0),1))</f>
        <v>0</v>
      </c>
      <c r="AB2954" s="16">
        <f>IF(DATOS!J2918=X$39,DATOS!C2918,"")</f>
        <v>0</v>
      </c>
    </row>
    <row r="2955" spans="26:28">
      <c r="Z2955">
        <f t="shared" si="50"/>
        <v>1</v>
      </c>
      <c r="AA2955">
        <f>IF(AB2955="",0,IFERROR(IF(VLOOKUP(AB2955,AB$38:AB2954,1,0)&gt;0,0,0),1))</f>
        <v>0</v>
      </c>
      <c r="AB2955" s="16">
        <f>IF(DATOS!J2919=X$39,DATOS!C2919,"")</f>
        <v>0</v>
      </c>
    </row>
    <row r="2956" spans="26:28">
      <c r="Z2956">
        <f t="shared" si="50"/>
        <v>1</v>
      </c>
      <c r="AA2956">
        <f>IF(AB2956="",0,IFERROR(IF(VLOOKUP(AB2956,AB$38:AB2955,1,0)&gt;0,0,0),1))</f>
        <v>0</v>
      </c>
      <c r="AB2956" s="16">
        <f>IF(DATOS!J2920=X$39,DATOS!C2920,"")</f>
        <v>0</v>
      </c>
    </row>
    <row r="2957" spans="26:28">
      <c r="Z2957">
        <f t="shared" si="50"/>
        <v>1</v>
      </c>
      <c r="AA2957">
        <f>IF(AB2957="",0,IFERROR(IF(VLOOKUP(AB2957,AB$38:AB2956,1,0)&gt;0,0,0),1))</f>
        <v>0</v>
      </c>
      <c r="AB2957" s="16">
        <f>IF(DATOS!J2921=X$39,DATOS!C2921,"")</f>
        <v>0</v>
      </c>
    </row>
    <row r="2958" spans="26:28">
      <c r="Z2958">
        <f t="shared" si="50"/>
        <v>1</v>
      </c>
      <c r="AA2958">
        <f>IF(AB2958="",0,IFERROR(IF(VLOOKUP(AB2958,AB$38:AB2957,1,0)&gt;0,0,0),1))</f>
        <v>0</v>
      </c>
      <c r="AB2958" s="16">
        <f>IF(DATOS!J2922=X$39,DATOS!C2922,"")</f>
        <v>0</v>
      </c>
    </row>
    <row r="2959" spans="26:28">
      <c r="Z2959">
        <f t="shared" si="50"/>
        <v>1</v>
      </c>
      <c r="AA2959">
        <f>IF(AB2959="",0,IFERROR(IF(VLOOKUP(AB2959,AB$38:AB2958,1,0)&gt;0,0,0),1))</f>
        <v>0</v>
      </c>
      <c r="AB2959" s="16">
        <f>IF(DATOS!J2923=X$39,DATOS!C2923,"")</f>
        <v>0</v>
      </c>
    </row>
    <row r="2960" spans="26:28">
      <c r="Z2960">
        <f t="shared" si="50"/>
        <v>1</v>
      </c>
      <c r="AA2960">
        <f>IF(AB2960="",0,IFERROR(IF(VLOOKUP(AB2960,AB$38:AB2959,1,0)&gt;0,0,0),1))</f>
        <v>0</v>
      </c>
      <c r="AB2960" s="16">
        <f>IF(DATOS!J2924=X$39,DATOS!C2924,"")</f>
        <v>0</v>
      </c>
    </row>
    <row r="2961" spans="26:28">
      <c r="Z2961">
        <f t="shared" si="50"/>
        <v>1</v>
      </c>
      <c r="AA2961">
        <f>IF(AB2961="",0,IFERROR(IF(VLOOKUP(AB2961,AB$38:AB2960,1,0)&gt;0,0,0),1))</f>
        <v>0</v>
      </c>
      <c r="AB2961" s="16">
        <f>IF(DATOS!J2925=X$39,DATOS!C2925,"")</f>
        <v>0</v>
      </c>
    </row>
    <row r="2962" spans="26:28">
      <c r="Z2962">
        <f t="shared" si="50"/>
        <v>1</v>
      </c>
      <c r="AA2962">
        <f>IF(AB2962="",0,IFERROR(IF(VLOOKUP(AB2962,AB$38:AB2961,1,0)&gt;0,0,0),1))</f>
        <v>0</v>
      </c>
      <c r="AB2962" s="16">
        <f>IF(DATOS!J2926=X$39,DATOS!C2926,"")</f>
        <v>0</v>
      </c>
    </row>
    <row r="2963" spans="26:28">
      <c r="Z2963">
        <f t="shared" si="50"/>
        <v>1</v>
      </c>
      <c r="AA2963">
        <f>IF(AB2963="",0,IFERROR(IF(VLOOKUP(AB2963,AB$38:AB2962,1,0)&gt;0,0,0),1))</f>
        <v>0</v>
      </c>
      <c r="AB2963" s="16">
        <f>IF(DATOS!J2927=X$39,DATOS!C2927,"")</f>
        <v>0</v>
      </c>
    </row>
    <row r="2964" spans="26:28">
      <c r="Z2964">
        <f t="shared" si="50"/>
        <v>1</v>
      </c>
      <c r="AA2964">
        <f>IF(AB2964="",0,IFERROR(IF(VLOOKUP(AB2964,AB$38:AB2963,1,0)&gt;0,0,0),1))</f>
        <v>0</v>
      </c>
      <c r="AB2964" s="16">
        <f>IF(DATOS!J2928=X$39,DATOS!C2928,"")</f>
        <v>0</v>
      </c>
    </row>
    <row r="2965" spans="26:28">
      <c r="Z2965">
        <f t="shared" si="50"/>
        <v>1</v>
      </c>
      <c r="AA2965">
        <f>IF(AB2965="",0,IFERROR(IF(VLOOKUP(AB2965,AB$38:AB2964,1,0)&gt;0,0,0),1))</f>
        <v>0</v>
      </c>
      <c r="AB2965" s="16">
        <f>IF(DATOS!J2929=X$39,DATOS!C2929,"")</f>
        <v>0</v>
      </c>
    </row>
    <row r="2966" spans="26:28">
      <c r="Z2966">
        <f t="shared" si="50"/>
        <v>1</v>
      </c>
      <c r="AA2966">
        <f>IF(AB2966="",0,IFERROR(IF(VLOOKUP(AB2966,AB$38:AB2965,1,0)&gt;0,0,0),1))</f>
        <v>0</v>
      </c>
      <c r="AB2966" s="16">
        <f>IF(DATOS!J2930=X$39,DATOS!C2930,"")</f>
        <v>0</v>
      </c>
    </row>
    <row r="2967" spans="26:28">
      <c r="Z2967">
        <f t="shared" si="50"/>
        <v>1</v>
      </c>
      <c r="AA2967">
        <f>IF(AB2967="",0,IFERROR(IF(VLOOKUP(AB2967,AB$38:AB2966,1,0)&gt;0,0,0),1))</f>
        <v>0</v>
      </c>
      <c r="AB2967" s="16">
        <f>IF(DATOS!J2931=X$39,DATOS!C2931,"")</f>
        <v>0</v>
      </c>
    </row>
    <row r="2968" spans="26:28">
      <c r="Z2968">
        <f t="shared" si="50"/>
        <v>1</v>
      </c>
      <c r="AA2968">
        <f>IF(AB2968="",0,IFERROR(IF(VLOOKUP(AB2968,AB$38:AB2967,1,0)&gt;0,0,0),1))</f>
        <v>0</v>
      </c>
      <c r="AB2968" s="16">
        <f>IF(DATOS!J2932=X$39,DATOS!C2932,"")</f>
        <v>0</v>
      </c>
    </row>
    <row r="2969" spans="26:28">
      <c r="Z2969">
        <f t="shared" si="50"/>
        <v>1</v>
      </c>
      <c r="AA2969">
        <f>IF(AB2969="",0,IFERROR(IF(VLOOKUP(AB2969,AB$38:AB2968,1,0)&gt;0,0,0),1))</f>
        <v>0</v>
      </c>
      <c r="AB2969" s="16">
        <f>IF(DATOS!J2933=X$39,DATOS!C2933,"")</f>
        <v>0</v>
      </c>
    </row>
    <row r="2970" spans="26:28">
      <c r="Z2970">
        <f t="shared" si="50"/>
        <v>1</v>
      </c>
      <c r="AA2970">
        <f>IF(AB2970="",0,IFERROR(IF(VLOOKUP(AB2970,AB$38:AB2969,1,0)&gt;0,0,0),1))</f>
        <v>0</v>
      </c>
      <c r="AB2970" s="16">
        <f>IF(DATOS!J2934=X$39,DATOS!C2934,"")</f>
        <v>0</v>
      </c>
    </row>
    <row r="2971" spans="26:28">
      <c r="Z2971">
        <f t="shared" si="50"/>
        <v>1</v>
      </c>
      <c r="AA2971">
        <f>IF(AB2971="",0,IFERROR(IF(VLOOKUP(AB2971,AB$38:AB2970,1,0)&gt;0,0,0),1))</f>
        <v>0</v>
      </c>
      <c r="AB2971" s="16">
        <f>IF(DATOS!J2935=X$39,DATOS!C2935,"")</f>
        <v>0</v>
      </c>
    </row>
    <row r="2972" spans="26:28">
      <c r="Z2972">
        <f t="shared" si="50"/>
        <v>1</v>
      </c>
      <c r="AA2972">
        <f>IF(AB2972="",0,IFERROR(IF(VLOOKUP(AB2972,AB$38:AB2971,1,0)&gt;0,0,0),1))</f>
        <v>0</v>
      </c>
      <c r="AB2972" s="16">
        <f>IF(DATOS!J2936=X$39,DATOS!C2936,"")</f>
        <v>0</v>
      </c>
    </row>
    <row r="2973" spans="26:28">
      <c r="Z2973">
        <f t="shared" si="50"/>
        <v>1</v>
      </c>
      <c r="AA2973">
        <f>IF(AB2973="",0,IFERROR(IF(VLOOKUP(AB2973,AB$38:AB2972,1,0)&gt;0,0,0),1))</f>
        <v>0</v>
      </c>
      <c r="AB2973" s="16">
        <f>IF(DATOS!J2937=X$39,DATOS!C2937,"")</f>
        <v>0</v>
      </c>
    </row>
    <row r="2974" spans="26:28">
      <c r="Z2974">
        <f t="shared" si="50"/>
        <v>1</v>
      </c>
      <c r="AA2974">
        <f>IF(AB2974="",0,IFERROR(IF(VLOOKUP(AB2974,AB$38:AB2973,1,0)&gt;0,0,0),1))</f>
        <v>0</v>
      </c>
      <c r="AB2974" s="16">
        <f>IF(DATOS!J2938=X$39,DATOS!C2938,"")</f>
        <v>0</v>
      </c>
    </row>
    <row r="2975" spans="26:28">
      <c r="Z2975">
        <f t="shared" si="50"/>
        <v>1</v>
      </c>
      <c r="AA2975">
        <f>IF(AB2975="",0,IFERROR(IF(VLOOKUP(AB2975,AB$38:AB2974,1,0)&gt;0,0,0),1))</f>
        <v>0</v>
      </c>
      <c r="AB2975" s="16">
        <f>IF(DATOS!J2939=X$39,DATOS!C2939,"")</f>
        <v>0</v>
      </c>
    </row>
    <row r="2976" spans="26:28">
      <c r="Z2976">
        <f t="shared" si="50"/>
        <v>1</v>
      </c>
      <c r="AA2976">
        <f>IF(AB2976="",0,IFERROR(IF(VLOOKUP(AB2976,AB$38:AB2975,1,0)&gt;0,0,0),1))</f>
        <v>0</v>
      </c>
      <c r="AB2976" s="16">
        <f>IF(DATOS!J2940=X$39,DATOS!C2940,"")</f>
        <v>0</v>
      </c>
    </row>
    <row r="2977" spans="26:28">
      <c r="Z2977">
        <f t="shared" si="50"/>
        <v>1</v>
      </c>
      <c r="AA2977">
        <f>IF(AB2977="",0,IFERROR(IF(VLOOKUP(AB2977,AB$38:AB2976,1,0)&gt;0,0,0),1))</f>
        <v>0</v>
      </c>
      <c r="AB2977" s="16">
        <f>IF(DATOS!J2941=X$39,DATOS!C2941,"")</f>
        <v>0</v>
      </c>
    </row>
    <row r="2978" spans="26:28">
      <c r="Z2978">
        <f t="shared" si="50"/>
        <v>1</v>
      </c>
      <c r="AA2978">
        <f>IF(AB2978="",0,IFERROR(IF(VLOOKUP(AB2978,AB$38:AB2977,1,0)&gt;0,0,0),1))</f>
        <v>0</v>
      </c>
      <c r="AB2978" s="16">
        <f>IF(DATOS!J2942=X$39,DATOS!C2942,"")</f>
        <v>0</v>
      </c>
    </row>
    <row r="2979" spans="26:28">
      <c r="Z2979">
        <f t="shared" si="50"/>
        <v>1</v>
      </c>
      <c r="AA2979">
        <f>IF(AB2979="",0,IFERROR(IF(VLOOKUP(AB2979,AB$38:AB2978,1,0)&gt;0,0,0),1))</f>
        <v>0</v>
      </c>
      <c r="AB2979" s="16">
        <f>IF(DATOS!J2943=X$39,DATOS!C2943,"")</f>
        <v>0</v>
      </c>
    </row>
    <row r="2980" spans="26:28">
      <c r="Z2980">
        <f t="shared" si="50"/>
        <v>1</v>
      </c>
      <c r="AA2980">
        <f>IF(AB2980="",0,IFERROR(IF(VLOOKUP(AB2980,AB$38:AB2979,1,0)&gt;0,0,0),1))</f>
        <v>0</v>
      </c>
      <c r="AB2980" s="16">
        <f>IF(DATOS!J2944=X$39,DATOS!C2944,"")</f>
        <v>0</v>
      </c>
    </row>
    <row r="2981" spans="26:28">
      <c r="Z2981">
        <f t="shared" si="50"/>
        <v>1</v>
      </c>
      <c r="AA2981">
        <f>IF(AB2981="",0,IFERROR(IF(VLOOKUP(AB2981,AB$38:AB2980,1,0)&gt;0,0,0),1))</f>
        <v>0</v>
      </c>
      <c r="AB2981" s="16">
        <f>IF(DATOS!J2945=X$39,DATOS!C2945,"")</f>
        <v>0</v>
      </c>
    </row>
    <row r="2982" spans="26:28">
      <c r="Z2982">
        <f t="shared" ref="Z2982:Z3045" si="51">Z2981+AA2982</f>
        <v>1</v>
      </c>
      <c r="AA2982">
        <f>IF(AB2982="",0,IFERROR(IF(VLOOKUP(AB2982,AB$38:AB2981,1,0)&gt;0,0,0),1))</f>
        <v>0</v>
      </c>
      <c r="AB2982" s="16">
        <f>IF(DATOS!J2946=X$39,DATOS!C2946,"")</f>
        <v>0</v>
      </c>
    </row>
    <row r="2983" spans="26:28">
      <c r="Z2983">
        <f t="shared" si="51"/>
        <v>1</v>
      </c>
      <c r="AA2983">
        <f>IF(AB2983="",0,IFERROR(IF(VLOOKUP(AB2983,AB$38:AB2982,1,0)&gt;0,0,0),1))</f>
        <v>0</v>
      </c>
      <c r="AB2983" s="16">
        <f>IF(DATOS!J2947=X$39,DATOS!C2947,"")</f>
        <v>0</v>
      </c>
    </row>
    <row r="2984" spans="26:28">
      <c r="Z2984">
        <f t="shared" si="51"/>
        <v>1</v>
      </c>
      <c r="AA2984">
        <f>IF(AB2984="",0,IFERROR(IF(VLOOKUP(AB2984,AB$38:AB2983,1,0)&gt;0,0,0),1))</f>
        <v>0</v>
      </c>
      <c r="AB2984" s="16">
        <f>IF(DATOS!J2948=X$39,DATOS!C2948,"")</f>
        <v>0</v>
      </c>
    </row>
    <row r="2985" spans="26:28">
      <c r="Z2985">
        <f t="shared" si="51"/>
        <v>1</v>
      </c>
      <c r="AA2985">
        <f>IF(AB2985="",0,IFERROR(IF(VLOOKUP(AB2985,AB$38:AB2984,1,0)&gt;0,0,0),1))</f>
        <v>0</v>
      </c>
      <c r="AB2985" s="16">
        <f>IF(DATOS!J2949=X$39,DATOS!C2949,"")</f>
        <v>0</v>
      </c>
    </row>
    <row r="2986" spans="26:28">
      <c r="Z2986">
        <f t="shared" si="51"/>
        <v>1</v>
      </c>
      <c r="AA2986">
        <f>IF(AB2986="",0,IFERROR(IF(VLOOKUP(AB2986,AB$38:AB2985,1,0)&gt;0,0,0),1))</f>
        <v>0</v>
      </c>
      <c r="AB2986" s="16">
        <f>IF(DATOS!J2950=X$39,DATOS!C2950,"")</f>
        <v>0</v>
      </c>
    </row>
    <row r="2987" spans="26:28">
      <c r="Z2987">
        <f t="shared" si="51"/>
        <v>1</v>
      </c>
      <c r="AA2987">
        <f>IF(AB2987="",0,IFERROR(IF(VLOOKUP(AB2987,AB$38:AB2986,1,0)&gt;0,0,0),1))</f>
        <v>0</v>
      </c>
      <c r="AB2987" s="16">
        <f>IF(DATOS!J2951=X$39,DATOS!C2951,"")</f>
        <v>0</v>
      </c>
    </row>
    <row r="2988" spans="26:28">
      <c r="Z2988">
        <f t="shared" si="51"/>
        <v>1</v>
      </c>
      <c r="AA2988">
        <f>IF(AB2988="",0,IFERROR(IF(VLOOKUP(AB2988,AB$38:AB2987,1,0)&gt;0,0,0),1))</f>
        <v>0</v>
      </c>
      <c r="AB2988" s="16">
        <f>IF(DATOS!J2952=X$39,DATOS!C2952,"")</f>
        <v>0</v>
      </c>
    </row>
    <row r="2989" spans="26:28">
      <c r="Z2989">
        <f t="shared" si="51"/>
        <v>1</v>
      </c>
      <c r="AA2989">
        <f>IF(AB2989="",0,IFERROR(IF(VLOOKUP(AB2989,AB$38:AB2988,1,0)&gt;0,0,0),1))</f>
        <v>0</v>
      </c>
      <c r="AB2989" s="16">
        <f>IF(DATOS!J2953=X$39,DATOS!C2953,"")</f>
        <v>0</v>
      </c>
    </row>
    <row r="2990" spans="26:28">
      <c r="Z2990">
        <f t="shared" si="51"/>
        <v>1</v>
      </c>
      <c r="AA2990">
        <f>IF(AB2990="",0,IFERROR(IF(VLOOKUP(AB2990,AB$38:AB2989,1,0)&gt;0,0,0),1))</f>
        <v>0</v>
      </c>
      <c r="AB2990" s="16">
        <f>IF(DATOS!J2954=X$39,DATOS!C2954,"")</f>
        <v>0</v>
      </c>
    </row>
    <row r="2991" spans="26:28">
      <c r="Z2991">
        <f t="shared" si="51"/>
        <v>1</v>
      </c>
      <c r="AA2991">
        <f>IF(AB2991="",0,IFERROR(IF(VLOOKUP(AB2991,AB$38:AB2990,1,0)&gt;0,0,0),1))</f>
        <v>0</v>
      </c>
      <c r="AB2991" s="16">
        <f>IF(DATOS!J2955=X$39,DATOS!C2955,"")</f>
        <v>0</v>
      </c>
    </row>
    <row r="2992" spans="26:28">
      <c r="Z2992">
        <f t="shared" si="51"/>
        <v>1</v>
      </c>
      <c r="AA2992">
        <f>IF(AB2992="",0,IFERROR(IF(VLOOKUP(AB2992,AB$38:AB2991,1,0)&gt;0,0,0),1))</f>
        <v>0</v>
      </c>
      <c r="AB2992" s="16">
        <f>IF(DATOS!J2956=X$39,DATOS!C2956,"")</f>
        <v>0</v>
      </c>
    </row>
    <row r="2993" spans="26:28">
      <c r="Z2993">
        <f t="shared" si="51"/>
        <v>1</v>
      </c>
      <c r="AA2993">
        <f>IF(AB2993="",0,IFERROR(IF(VLOOKUP(AB2993,AB$38:AB2992,1,0)&gt;0,0,0),1))</f>
        <v>0</v>
      </c>
      <c r="AB2993" s="16">
        <f>IF(DATOS!J2957=X$39,DATOS!C2957,"")</f>
        <v>0</v>
      </c>
    </row>
    <row r="2994" spans="26:28">
      <c r="Z2994">
        <f t="shared" si="51"/>
        <v>1</v>
      </c>
      <c r="AA2994">
        <f>IF(AB2994="",0,IFERROR(IF(VLOOKUP(AB2994,AB$38:AB2993,1,0)&gt;0,0,0),1))</f>
        <v>0</v>
      </c>
      <c r="AB2994" s="16">
        <f>IF(DATOS!J2958=X$39,DATOS!C2958,"")</f>
        <v>0</v>
      </c>
    </row>
    <row r="2995" spans="26:28">
      <c r="Z2995">
        <f t="shared" si="51"/>
        <v>1</v>
      </c>
      <c r="AA2995">
        <f>IF(AB2995="",0,IFERROR(IF(VLOOKUP(AB2995,AB$38:AB2994,1,0)&gt;0,0,0),1))</f>
        <v>0</v>
      </c>
      <c r="AB2995" s="16">
        <f>IF(DATOS!J2959=X$39,DATOS!C2959,"")</f>
        <v>0</v>
      </c>
    </row>
    <row r="2996" spans="26:28">
      <c r="Z2996">
        <f t="shared" si="51"/>
        <v>1</v>
      </c>
      <c r="AA2996">
        <f>IF(AB2996="",0,IFERROR(IF(VLOOKUP(AB2996,AB$38:AB2995,1,0)&gt;0,0,0),1))</f>
        <v>0</v>
      </c>
      <c r="AB2996" s="16">
        <f>IF(DATOS!J2960=X$39,DATOS!C2960,"")</f>
        <v>0</v>
      </c>
    </row>
    <row r="2997" spans="26:28">
      <c r="Z2997">
        <f t="shared" si="51"/>
        <v>1</v>
      </c>
      <c r="AA2997">
        <f>IF(AB2997="",0,IFERROR(IF(VLOOKUP(AB2997,AB$38:AB2996,1,0)&gt;0,0,0),1))</f>
        <v>0</v>
      </c>
      <c r="AB2997" s="16">
        <f>IF(DATOS!J2961=X$39,DATOS!C2961,"")</f>
        <v>0</v>
      </c>
    </row>
    <row r="2998" spans="26:28">
      <c r="Z2998">
        <f t="shared" si="51"/>
        <v>1</v>
      </c>
      <c r="AA2998">
        <f>IF(AB2998="",0,IFERROR(IF(VLOOKUP(AB2998,AB$38:AB2997,1,0)&gt;0,0,0),1))</f>
        <v>0</v>
      </c>
      <c r="AB2998" s="16">
        <f>IF(DATOS!J2962=X$39,DATOS!C2962,"")</f>
        <v>0</v>
      </c>
    </row>
    <row r="2999" spans="26:28">
      <c r="Z2999">
        <f t="shared" si="51"/>
        <v>1</v>
      </c>
      <c r="AA2999">
        <f>IF(AB2999="",0,IFERROR(IF(VLOOKUP(AB2999,AB$38:AB2998,1,0)&gt;0,0,0),1))</f>
        <v>0</v>
      </c>
      <c r="AB2999" s="16">
        <f>IF(DATOS!J2963=X$39,DATOS!C2963,"")</f>
        <v>0</v>
      </c>
    </row>
    <row r="3000" spans="26:28">
      <c r="Z3000">
        <f t="shared" si="51"/>
        <v>1</v>
      </c>
      <c r="AA3000">
        <f>IF(AB3000="",0,IFERROR(IF(VLOOKUP(AB3000,AB$38:AB2999,1,0)&gt;0,0,0),1))</f>
        <v>0</v>
      </c>
      <c r="AB3000" s="16">
        <f>IF(DATOS!J2964=X$39,DATOS!C2964,"")</f>
        <v>0</v>
      </c>
    </row>
    <row r="3001" spans="26:28">
      <c r="Z3001">
        <f t="shared" si="51"/>
        <v>1</v>
      </c>
      <c r="AA3001">
        <f>IF(AB3001="",0,IFERROR(IF(VLOOKUP(AB3001,AB$38:AB3000,1,0)&gt;0,0,0),1))</f>
        <v>0</v>
      </c>
      <c r="AB3001" s="16">
        <f>IF(DATOS!J2965=X$39,DATOS!C2965,"")</f>
        <v>0</v>
      </c>
    </row>
    <row r="3002" spans="26:28">
      <c r="Z3002">
        <f t="shared" si="51"/>
        <v>1</v>
      </c>
      <c r="AA3002">
        <f>IF(AB3002="",0,IFERROR(IF(VLOOKUP(AB3002,AB$38:AB3001,1,0)&gt;0,0,0),1))</f>
        <v>0</v>
      </c>
      <c r="AB3002" s="16">
        <f>IF(DATOS!J2966=X$39,DATOS!C2966,"")</f>
        <v>0</v>
      </c>
    </row>
    <row r="3003" spans="26:28">
      <c r="Z3003">
        <f t="shared" si="51"/>
        <v>1</v>
      </c>
      <c r="AA3003">
        <f>IF(AB3003="",0,IFERROR(IF(VLOOKUP(AB3003,AB$38:AB3002,1,0)&gt;0,0,0),1))</f>
        <v>0</v>
      </c>
      <c r="AB3003" s="16">
        <f>IF(DATOS!J2967=X$39,DATOS!C2967,"")</f>
        <v>0</v>
      </c>
    </row>
    <row r="3004" spans="26:28">
      <c r="Z3004">
        <f t="shared" si="51"/>
        <v>1</v>
      </c>
      <c r="AA3004">
        <f>IF(AB3004="",0,IFERROR(IF(VLOOKUP(AB3004,AB$38:AB3003,1,0)&gt;0,0,0),1))</f>
        <v>0</v>
      </c>
      <c r="AB3004" s="16">
        <f>IF(DATOS!J2968=X$39,DATOS!C2968,"")</f>
        <v>0</v>
      </c>
    </row>
    <row r="3005" spans="26:28">
      <c r="Z3005">
        <f t="shared" si="51"/>
        <v>1</v>
      </c>
      <c r="AA3005">
        <f>IF(AB3005="",0,IFERROR(IF(VLOOKUP(AB3005,AB$38:AB3004,1,0)&gt;0,0,0),1))</f>
        <v>0</v>
      </c>
      <c r="AB3005" s="16">
        <f>IF(DATOS!J2969=X$39,DATOS!C2969,"")</f>
        <v>0</v>
      </c>
    </row>
    <row r="3006" spans="26:28">
      <c r="Z3006">
        <f t="shared" si="51"/>
        <v>1</v>
      </c>
      <c r="AA3006">
        <f>IF(AB3006="",0,IFERROR(IF(VLOOKUP(AB3006,AB$38:AB3005,1,0)&gt;0,0,0),1))</f>
        <v>0</v>
      </c>
      <c r="AB3006" s="16">
        <f>IF(DATOS!J2970=X$39,DATOS!C2970,"")</f>
        <v>0</v>
      </c>
    </row>
    <row r="3007" spans="26:28">
      <c r="Z3007">
        <f t="shared" si="51"/>
        <v>1</v>
      </c>
      <c r="AA3007">
        <f>IF(AB3007="",0,IFERROR(IF(VLOOKUP(AB3007,AB$38:AB3006,1,0)&gt;0,0,0),1))</f>
        <v>0</v>
      </c>
      <c r="AB3007" s="16">
        <f>IF(DATOS!J2971=X$39,DATOS!C2971,"")</f>
        <v>0</v>
      </c>
    </row>
    <row r="3008" spans="26:28">
      <c r="Z3008">
        <f t="shared" si="51"/>
        <v>1</v>
      </c>
      <c r="AA3008">
        <f>IF(AB3008="",0,IFERROR(IF(VLOOKUP(AB3008,AB$38:AB3007,1,0)&gt;0,0,0),1))</f>
        <v>0</v>
      </c>
      <c r="AB3008" s="16">
        <f>IF(DATOS!J2972=X$39,DATOS!C2972,"")</f>
        <v>0</v>
      </c>
    </row>
    <row r="3009" spans="26:28">
      <c r="Z3009">
        <f t="shared" si="51"/>
        <v>1</v>
      </c>
      <c r="AA3009">
        <f>IF(AB3009="",0,IFERROR(IF(VLOOKUP(AB3009,AB$38:AB3008,1,0)&gt;0,0,0),1))</f>
        <v>0</v>
      </c>
      <c r="AB3009" s="16">
        <f>IF(DATOS!J2973=X$39,DATOS!C2973,"")</f>
        <v>0</v>
      </c>
    </row>
    <row r="3010" spans="26:28">
      <c r="Z3010">
        <f t="shared" si="51"/>
        <v>1</v>
      </c>
      <c r="AA3010">
        <f>IF(AB3010="",0,IFERROR(IF(VLOOKUP(AB3010,AB$38:AB3009,1,0)&gt;0,0,0),1))</f>
        <v>0</v>
      </c>
      <c r="AB3010" s="16">
        <f>IF(DATOS!J2974=X$39,DATOS!C2974,"")</f>
        <v>0</v>
      </c>
    </row>
    <row r="3011" spans="26:28">
      <c r="Z3011">
        <f t="shared" si="51"/>
        <v>1</v>
      </c>
      <c r="AA3011">
        <f>IF(AB3011="",0,IFERROR(IF(VLOOKUP(AB3011,AB$38:AB3010,1,0)&gt;0,0,0),1))</f>
        <v>0</v>
      </c>
      <c r="AB3011" s="16">
        <f>IF(DATOS!J2975=X$39,DATOS!C2975,"")</f>
        <v>0</v>
      </c>
    </row>
    <row r="3012" spans="26:28">
      <c r="Z3012">
        <f t="shared" si="51"/>
        <v>1</v>
      </c>
      <c r="AA3012">
        <f>IF(AB3012="",0,IFERROR(IF(VLOOKUP(AB3012,AB$38:AB3011,1,0)&gt;0,0,0),1))</f>
        <v>0</v>
      </c>
      <c r="AB3012" s="16">
        <f>IF(DATOS!J2976=X$39,DATOS!C2976,"")</f>
        <v>0</v>
      </c>
    </row>
    <row r="3013" spans="26:28">
      <c r="Z3013">
        <f t="shared" si="51"/>
        <v>1</v>
      </c>
      <c r="AA3013">
        <f>IF(AB3013="",0,IFERROR(IF(VLOOKUP(AB3013,AB$38:AB3012,1,0)&gt;0,0,0),1))</f>
        <v>0</v>
      </c>
      <c r="AB3013" s="16">
        <f>IF(DATOS!J2977=X$39,DATOS!C2977,"")</f>
        <v>0</v>
      </c>
    </row>
    <row r="3014" spans="26:28">
      <c r="Z3014">
        <f t="shared" si="51"/>
        <v>1</v>
      </c>
      <c r="AA3014">
        <f>IF(AB3014="",0,IFERROR(IF(VLOOKUP(AB3014,AB$38:AB3013,1,0)&gt;0,0,0),1))</f>
        <v>0</v>
      </c>
      <c r="AB3014" s="16">
        <f>IF(DATOS!J2978=X$39,DATOS!C2978,"")</f>
        <v>0</v>
      </c>
    </row>
    <row r="3015" spans="26:28">
      <c r="Z3015">
        <f t="shared" si="51"/>
        <v>1</v>
      </c>
      <c r="AA3015">
        <f>IF(AB3015="",0,IFERROR(IF(VLOOKUP(AB3015,AB$38:AB3014,1,0)&gt;0,0,0),1))</f>
        <v>0</v>
      </c>
      <c r="AB3015" s="16">
        <f>IF(DATOS!J2979=X$39,DATOS!C2979,"")</f>
        <v>0</v>
      </c>
    </row>
    <row r="3016" spans="26:28">
      <c r="Z3016">
        <f t="shared" si="51"/>
        <v>1</v>
      </c>
      <c r="AA3016">
        <f>IF(AB3016="",0,IFERROR(IF(VLOOKUP(AB3016,AB$38:AB3015,1,0)&gt;0,0,0),1))</f>
        <v>0</v>
      </c>
      <c r="AB3016" s="16">
        <f>IF(DATOS!J2980=X$39,DATOS!C2980,"")</f>
        <v>0</v>
      </c>
    </row>
    <row r="3017" spans="26:28">
      <c r="Z3017">
        <f t="shared" si="51"/>
        <v>1</v>
      </c>
      <c r="AA3017">
        <f>IF(AB3017="",0,IFERROR(IF(VLOOKUP(AB3017,AB$38:AB3016,1,0)&gt;0,0,0),1))</f>
        <v>0</v>
      </c>
      <c r="AB3017" s="16">
        <f>IF(DATOS!J2981=X$39,DATOS!C2981,"")</f>
        <v>0</v>
      </c>
    </row>
    <row r="3018" spans="26:28">
      <c r="Z3018">
        <f t="shared" si="51"/>
        <v>1</v>
      </c>
      <c r="AA3018">
        <f>IF(AB3018="",0,IFERROR(IF(VLOOKUP(AB3018,AB$38:AB3017,1,0)&gt;0,0,0),1))</f>
        <v>0</v>
      </c>
      <c r="AB3018" s="16">
        <f>IF(DATOS!J2982=X$39,DATOS!C2982,"")</f>
        <v>0</v>
      </c>
    </row>
    <row r="3019" spans="26:28">
      <c r="Z3019">
        <f t="shared" si="51"/>
        <v>1</v>
      </c>
      <c r="AA3019">
        <f>IF(AB3019="",0,IFERROR(IF(VLOOKUP(AB3019,AB$38:AB3018,1,0)&gt;0,0,0),1))</f>
        <v>0</v>
      </c>
      <c r="AB3019" s="16">
        <f>IF(DATOS!J2983=X$39,DATOS!C2983,"")</f>
        <v>0</v>
      </c>
    </row>
    <row r="3020" spans="26:28">
      <c r="Z3020">
        <f t="shared" si="51"/>
        <v>1</v>
      </c>
      <c r="AA3020">
        <f>IF(AB3020="",0,IFERROR(IF(VLOOKUP(AB3020,AB$38:AB3019,1,0)&gt;0,0,0),1))</f>
        <v>0</v>
      </c>
      <c r="AB3020" s="16">
        <f>IF(DATOS!J2984=X$39,DATOS!C2984,"")</f>
        <v>0</v>
      </c>
    </row>
    <row r="3021" spans="26:28">
      <c r="Z3021">
        <f t="shared" si="51"/>
        <v>1</v>
      </c>
      <c r="AA3021">
        <f>IF(AB3021="",0,IFERROR(IF(VLOOKUP(AB3021,AB$38:AB3020,1,0)&gt;0,0,0),1))</f>
        <v>0</v>
      </c>
      <c r="AB3021" s="16">
        <f>IF(DATOS!J2985=X$39,DATOS!C2985,"")</f>
        <v>0</v>
      </c>
    </row>
    <row r="3022" spans="26:28">
      <c r="Z3022">
        <f t="shared" si="51"/>
        <v>1</v>
      </c>
      <c r="AA3022">
        <f>IF(AB3022="",0,IFERROR(IF(VLOOKUP(AB3022,AB$38:AB3021,1,0)&gt;0,0,0),1))</f>
        <v>0</v>
      </c>
      <c r="AB3022" s="16">
        <f>IF(DATOS!J2986=X$39,DATOS!C2986,"")</f>
        <v>0</v>
      </c>
    </row>
    <row r="3023" spans="26:28">
      <c r="Z3023">
        <f t="shared" si="51"/>
        <v>1</v>
      </c>
      <c r="AA3023">
        <f>IF(AB3023="",0,IFERROR(IF(VLOOKUP(AB3023,AB$38:AB3022,1,0)&gt;0,0,0),1))</f>
        <v>0</v>
      </c>
      <c r="AB3023" s="16">
        <f>IF(DATOS!J2987=X$39,DATOS!C2987,"")</f>
        <v>0</v>
      </c>
    </row>
    <row r="3024" spans="26:28">
      <c r="Z3024">
        <f t="shared" si="51"/>
        <v>1</v>
      </c>
      <c r="AA3024">
        <f>IF(AB3024="",0,IFERROR(IF(VLOOKUP(AB3024,AB$38:AB3023,1,0)&gt;0,0,0),1))</f>
        <v>0</v>
      </c>
      <c r="AB3024" s="16">
        <f>IF(DATOS!J2988=X$39,DATOS!C2988,"")</f>
        <v>0</v>
      </c>
    </row>
    <row r="3025" spans="26:28">
      <c r="Z3025">
        <f t="shared" si="51"/>
        <v>1</v>
      </c>
      <c r="AA3025">
        <f>IF(AB3025="",0,IFERROR(IF(VLOOKUP(AB3025,AB$38:AB3024,1,0)&gt;0,0,0),1))</f>
        <v>0</v>
      </c>
      <c r="AB3025" s="16">
        <f>IF(DATOS!J2989=X$39,DATOS!C2989,"")</f>
        <v>0</v>
      </c>
    </row>
    <row r="3026" spans="26:28">
      <c r="Z3026">
        <f t="shared" si="51"/>
        <v>1</v>
      </c>
      <c r="AA3026">
        <f>IF(AB3026="",0,IFERROR(IF(VLOOKUP(AB3026,AB$38:AB3025,1,0)&gt;0,0,0),1))</f>
        <v>0</v>
      </c>
      <c r="AB3026" s="16">
        <f>IF(DATOS!J2990=X$39,DATOS!C2990,"")</f>
        <v>0</v>
      </c>
    </row>
    <row r="3027" spans="26:28">
      <c r="Z3027">
        <f t="shared" si="51"/>
        <v>1</v>
      </c>
      <c r="AA3027">
        <f>IF(AB3027="",0,IFERROR(IF(VLOOKUP(AB3027,AB$38:AB3026,1,0)&gt;0,0,0),1))</f>
        <v>0</v>
      </c>
      <c r="AB3027" s="16">
        <f>IF(DATOS!J2991=X$39,DATOS!C2991,"")</f>
        <v>0</v>
      </c>
    </row>
    <row r="3028" spans="26:28">
      <c r="Z3028">
        <f t="shared" si="51"/>
        <v>1</v>
      </c>
      <c r="AA3028">
        <f>IF(AB3028="",0,IFERROR(IF(VLOOKUP(AB3028,AB$38:AB3027,1,0)&gt;0,0,0),1))</f>
        <v>0</v>
      </c>
      <c r="AB3028" s="16">
        <f>IF(DATOS!J2992=X$39,DATOS!C2992,"")</f>
        <v>0</v>
      </c>
    </row>
    <row r="3029" spans="26:28">
      <c r="Z3029">
        <f t="shared" si="51"/>
        <v>1</v>
      </c>
      <c r="AA3029">
        <f>IF(AB3029="",0,IFERROR(IF(VLOOKUP(AB3029,AB$38:AB3028,1,0)&gt;0,0,0),1))</f>
        <v>0</v>
      </c>
      <c r="AB3029" s="16">
        <f>IF(DATOS!J2993=X$39,DATOS!C2993,"")</f>
        <v>0</v>
      </c>
    </row>
    <row r="3030" spans="26:28">
      <c r="Z3030">
        <f t="shared" si="51"/>
        <v>1</v>
      </c>
      <c r="AA3030">
        <f>IF(AB3030="",0,IFERROR(IF(VLOOKUP(AB3030,AB$38:AB3029,1,0)&gt;0,0,0),1))</f>
        <v>0</v>
      </c>
      <c r="AB3030" s="16">
        <f>IF(DATOS!J2994=X$39,DATOS!C2994,"")</f>
        <v>0</v>
      </c>
    </row>
    <row r="3031" spans="26:28">
      <c r="Z3031">
        <f t="shared" si="51"/>
        <v>1</v>
      </c>
      <c r="AA3031">
        <f>IF(AB3031="",0,IFERROR(IF(VLOOKUP(AB3031,AB$38:AB3030,1,0)&gt;0,0,0),1))</f>
        <v>0</v>
      </c>
      <c r="AB3031" s="16">
        <f>IF(DATOS!J2995=X$39,DATOS!C2995,"")</f>
        <v>0</v>
      </c>
    </row>
    <row r="3032" spans="26:28">
      <c r="Z3032">
        <f t="shared" si="51"/>
        <v>1</v>
      </c>
      <c r="AA3032">
        <f>IF(AB3032="",0,IFERROR(IF(VLOOKUP(AB3032,AB$38:AB3031,1,0)&gt;0,0,0),1))</f>
        <v>0</v>
      </c>
      <c r="AB3032" s="16">
        <f>IF(DATOS!J2996=X$39,DATOS!C2996,"")</f>
        <v>0</v>
      </c>
    </row>
    <row r="3033" spans="26:28">
      <c r="Z3033">
        <f t="shared" si="51"/>
        <v>1</v>
      </c>
      <c r="AA3033">
        <f>IF(AB3033="",0,IFERROR(IF(VLOOKUP(AB3033,AB$38:AB3032,1,0)&gt;0,0,0),1))</f>
        <v>0</v>
      </c>
      <c r="AB3033" s="16">
        <f>IF(DATOS!J2997=X$39,DATOS!C2997,"")</f>
        <v>0</v>
      </c>
    </row>
    <row r="3034" spans="26:28">
      <c r="Z3034">
        <f t="shared" si="51"/>
        <v>1</v>
      </c>
      <c r="AA3034">
        <f>IF(AB3034="",0,IFERROR(IF(VLOOKUP(AB3034,AB$38:AB3033,1,0)&gt;0,0,0),1))</f>
        <v>0</v>
      </c>
      <c r="AB3034" s="16">
        <f>IF(DATOS!J2998=X$39,DATOS!C2998,"")</f>
        <v>0</v>
      </c>
    </row>
    <row r="3035" spans="26:28">
      <c r="Z3035">
        <f t="shared" si="51"/>
        <v>1</v>
      </c>
      <c r="AA3035">
        <f>IF(AB3035="",0,IFERROR(IF(VLOOKUP(AB3035,AB$38:AB3034,1,0)&gt;0,0,0),1))</f>
        <v>0</v>
      </c>
      <c r="AB3035" s="16">
        <f>IF(DATOS!J2999=X$39,DATOS!C2999,"")</f>
        <v>0</v>
      </c>
    </row>
    <row r="3036" spans="26:28">
      <c r="Z3036">
        <f t="shared" si="51"/>
        <v>1</v>
      </c>
      <c r="AA3036">
        <f>IF(AB3036="",0,IFERROR(IF(VLOOKUP(AB3036,AB$38:AB3035,1,0)&gt;0,0,0),1))</f>
        <v>0</v>
      </c>
      <c r="AB3036" s="16">
        <f>IF(DATOS!J3000=X$39,DATOS!C3000,"")</f>
        <v>0</v>
      </c>
    </row>
    <row r="3037" spans="26:28">
      <c r="Z3037">
        <f t="shared" si="51"/>
        <v>1</v>
      </c>
      <c r="AA3037">
        <f>IF(AB3037="",0,IFERROR(IF(VLOOKUP(AB3037,AB$38:AB3036,1,0)&gt;0,0,0),1))</f>
        <v>0</v>
      </c>
      <c r="AB3037" s="16">
        <f>IF(DATOS!J3001=X$39,DATOS!C3001,"")</f>
        <v>0</v>
      </c>
    </row>
    <row r="3038" spans="26:28">
      <c r="Z3038">
        <f t="shared" si="51"/>
        <v>1</v>
      </c>
      <c r="AA3038">
        <f>IF(AB3038="",0,IFERROR(IF(VLOOKUP(AB3038,AB$38:AB3037,1,0)&gt;0,0,0),1))</f>
        <v>0</v>
      </c>
      <c r="AB3038" s="16">
        <f>IF(DATOS!J3002=X$39,DATOS!C3002,"")</f>
        <v>0</v>
      </c>
    </row>
    <row r="3039" spans="26:28">
      <c r="Z3039">
        <f t="shared" si="51"/>
        <v>1</v>
      </c>
      <c r="AA3039">
        <f>IF(AB3039="",0,IFERROR(IF(VLOOKUP(AB3039,AB$38:AB3038,1,0)&gt;0,0,0),1))</f>
        <v>0</v>
      </c>
      <c r="AB3039" s="16">
        <f>IF(DATOS!J3003=X$39,DATOS!C3003,"")</f>
        <v>0</v>
      </c>
    </row>
    <row r="3040" spans="26:28">
      <c r="Z3040">
        <f t="shared" si="51"/>
        <v>1</v>
      </c>
      <c r="AA3040">
        <f>IF(AB3040="",0,IFERROR(IF(VLOOKUP(AB3040,AB$38:AB3039,1,0)&gt;0,0,0),1))</f>
        <v>0</v>
      </c>
      <c r="AB3040" s="16">
        <f>IF(DATOS!J3004=X$39,DATOS!C3004,"")</f>
        <v>0</v>
      </c>
    </row>
    <row r="3041" spans="26:28">
      <c r="Z3041">
        <f t="shared" si="51"/>
        <v>1</v>
      </c>
      <c r="AA3041">
        <f>IF(AB3041="",0,IFERROR(IF(VLOOKUP(AB3041,AB$38:AB3040,1,0)&gt;0,0,0),1))</f>
        <v>0</v>
      </c>
      <c r="AB3041" s="16">
        <f>IF(DATOS!J3005=X$39,DATOS!C3005,"")</f>
        <v>0</v>
      </c>
    </row>
    <row r="3042" spans="26:28">
      <c r="Z3042">
        <f t="shared" si="51"/>
        <v>1</v>
      </c>
      <c r="AA3042">
        <f>IF(AB3042="",0,IFERROR(IF(VLOOKUP(AB3042,AB$38:AB3041,1,0)&gt;0,0,0),1))</f>
        <v>0</v>
      </c>
      <c r="AB3042" s="16">
        <f>IF(DATOS!J3006=X$39,DATOS!C3006,"")</f>
        <v>0</v>
      </c>
    </row>
    <row r="3043" spans="26:28">
      <c r="Z3043">
        <f t="shared" si="51"/>
        <v>1</v>
      </c>
      <c r="AA3043">
        <f>IF(AB3043="",0,IFERROR(IF(VLOOKUP(AB3043,AB$38:AB3042,1,0)&gt;0,0,0),1))</f>
        <v>0</v>
      </c>
      <c r="AB3043" s="16">
        <f>IF(DATOS!J3007=X$39,DATOS!C3007,"")</f>
        <v>0</v>
      </c>
    </row>
    <row r="3044" spans="26:28">
      <c r="Z3044">
        <f t="shared" si="51"/>
        <v>1</v>
      </c>
      <c r="AA3044">
        <f>IF(AB3044="",0,IFERROR(IF(VLOOKUP(AB3044,AB$38:AB3043,1,0)&gt;0,0,0),1))</f>
        <v>0</v>
      </c>
      <c r="AB3044" s="16">
        <f>IF(DATOS!J3008=X$39,DATOS!C3008,"")</f>
        <v>0</v>
      </c>
    </row>
    <row r="3045" spans="26:28">
      <c r="Z3045">
        <f t="shared" si="51"/>
        <v>1</v>
      </c>
      <c r="AA3045">
        <f>IF(AB3045="",0,IFERROR(IF(VLOOKUP(AB3045,AB$38:AB3044,1,0)&gt;0,0,0),1))</f>
        <v>0</v>
      </c>
      <c r="AB3045" s="16">
        <f>IF(DATOS!J3009=X$39,DATOS!C3009,"")</f>
        <v>0</v>
      </c>
    </row>
    <row r="3046" spans="26:28">
      <c r="Z3046">
        <f t="shared" ref="Z3046:Z3109" si="52">Z3045+AA3046</f>
        <v>1</v>
      </c>
      <c r="AA3046">
        <f>IF(AB3046="",0,IFERROR(IF(VLOOKUP(AB3046,AB$38:AB3045,1,0)&gt;0,0,0),1))</f>
        <v>0</v>
      </c>
      <c r="AB3046" s="16">
        <f>IF(DATOS!J3010=X$39,DATOS!C3010,"")</f>
        <v>0</v>
      </c>
    </row>
    <row r="3047" spans="26:28">
      <c r="Z3047">
        <f t="shared" si="52"/>
        <v>1</v>
      </c>
      <c r="AA3047">
        <f>IF(AB3047="",0,IFERROR(IF(VLOOKUP(AB3047,AB$38:AB3046,1,0)&gt;0,0,0),1))</f>
        <v>0</v>
      </c>
      <c r="AB3047" s="16">
        <f>IF(DATOS!J3011=X$39,DATOS!C3011,"")</f>
        <v>0</v>
      </c>
    </row>
    <row r="3048" spans="26:28">
      <c r="Z3048">
        <f t="shared" si="52"/>
        <v>1</v>
      </c>
      <c r="AA3048">
        <f>IF(AB3048="",0,IFERROR(IF(VLOOKUP(AB3048,AB$38:AB3047,1,0)&gt;0,0,0),1))</f>
        <v>0</v>
      </c>
      <c r="AB3048" s="16">
        <f>IF(DATOS!J3012=X$39,DATOS!C3012,"")</f>
        <v>0</v>
      </c>
    </row>
    <row r="3049" spans="26:28">
      <c r="Z3049">
        <f t="shared" si="52"/>
        <v>1</v>
      </c>
      <c r="AA3049">
        <f>IF(AB3049="",0,IFERROR(IF(VLOOKUP(AB3049,AB$38:AB3048,1,0)&gt;0,0,0),1))</f>
        <v>0</v>
      </c>
      <c r="AB3049" s="16">
        <f>IF(DATOS!J3013=X$39,DATOS!C3013,"")</f>
        <v>0</v>
      </c>
    </row>
    <row r="3050" spans="26:28">
      <c r="Z3050">
        <f t="shared" si="52"/>
        <v>1</v>
      </c>
      <c r="AA3050">
        <f>IF(AB3050="",0,IFERROR(IF(VLOOKUP(AB3050,AB$38:AB3049,1,0)&gt;0,0,0),1))</f>
        <v>0</v>
      </c>
      <c r="AB3050" s="16">
        <f>IF(DATOS!J3014=X$39,DATOS!C3014,"")</f>
        <v>0</v>
      </c>
    </row>
    <row r="3051" spans="26:28">
      <c r="Z3051">
        <f t="shared" si="52"/>
        <v>1</v>
      </c>
      <c r="AA3051">
        <f>IF(AB3051="",0,IFERROR(IF(VLOOKUP(AB3051,AB$38:AB3050,1,0)&gt;0,0,0),1))</f>
        <v>0</v>
      </c>
      <c r="AB3051" s="16">
        <f>IF(DATOS!J3015=X$39,DATOS!C3015,"")</f>
        <v>0</v>
      </c>
    </row>
    <row r="3052" spans="26:28">
      <c r="Z3052">
        <f t="shared" si="52"/>
        <v>1</v>
      </c>
      <c r="AA3052">
        <f>IF(AB3052="",0,IFERROR(IF(VLOOKUP(AB3052,AB$38:AB3051,1,0)&gt;0,0,0),1))</f>
        <v>0</v>
      </c>
      <c r="AB3052" s="16">
        <f>IF(DATOS!J3016=X$39,DATOS!C3016,"")</f>
        <v>0</v>
      </c>
    </row>
    <row r="3053" spans="26:28">
      <c r="Z3053">
        <f t="shared" si="52"/>
        <v>1</v>
      </c>
      <c r="AA3053">
        <f>IF(AB3053="",0,IFERROR(IF(VLOOKUP(AB3053,AB$38:AB3052,1,0)&gt;0,0,0),1))</f>
        <v>0</v>
      </c>
      <c r="AB3053" s="16">
        <f>IF(DATOS!J3017=X$39,DATOS!C3017,"")</f>
        <v>0</v>
      </c>
    </row>
    <row r="3054" spans="26:28">
      <c r="Z3054">
        <f t="shared" si="52"/>
        <v>1</v>
      </c>
      <c r="AA3054">
        <f>IF(AB3054="",0,IFERROR(IF(VLOOKUP(AB3054,AB$38:AB3053,1,0)&gt;0,0,0),1))</f>
        <v>0</v>
      </c>
      <c r="AB3054" s="16">
        <f>IF(DATOS!J3018=X$39,DATOS!C3018,"")</f>
        <v>0</v>
      </c>
    </row>
    <row r="3055" spans="26:28">
      <c r="Z3055">
        <f t="shared" si="52"/>
        <v>1</v>
      </c>
      <c r="AA3055">
        <f>IF(AB3055="",0,IFERROR(IF(VLOOKUP(AB3055,AB$38:AB3054,1,0)&gt;0,0,0),1))</f>
        <v>0</v>
      </c>
      <c r="AB3055" s="16">
        <f>IF(DATOS!J3019=X$39,DATOS!C3019,"")</f>
        <v>0</v>
      </c>
    </row>
    <row r="3056" spans="26:28">
      <c r="Z3056">
        <f t="shared" si="52"/>
        <v>1</v>
      </c>
      <c r="AA3056">
        <f>IF(AB3056="",0,IFERROR(IF(VLOOKUP(AB3056,AB$38:AB3055,1,0)&gt;0,0,0),1))</f>
        <v>0</v>
      </c>
      <c r="AB3056" s="16">
        <f>IF(DATOS!J3020=X$39,DATOS!C3020,"")</f>
        <v>0</v>
      </c>
    </row>
    <row r="3057" spans="26:28">
      <c r="Z3057">
        <f t="shared" si="52"/>
        <v>1</v>
      </c>
      <c r="AA3057">
        <f>IF(AB3057="",0,IFERROR(IF(VLOOKUP(AB3057,AB$38:AB3056,1,0)&gt;0,0,0),1))</f>
        <v>0</v>
      </c>
      <c r="AB3057" s="16">
        <f>IF(DATOS!J3021=X$39,DATOS!C3021,"")</f>
        <v>0</v>
      </c>
    </row>
    <row r="3058" spans="26:28">
      <c r="Z3058">
        <f t="shared" si="52"/>
        <v>1</v>
      </c>
      <c r="AA3058">
        <f>IF(AB3058="",0,IFERROR(IF(VLOOKUP(AB3058,AB$38:AB3057,1,0)&gt;0,0,0),1))</f>
        <v>0</v>
      </c>
      <c r="AB3058" s="16">
        <f>IF(DATOS!J3022=X$39,DATOS!C3022,"")</f>
        <v>0</v>
      </c>
    </row>
    <row r="3059" spans="26:28">
      <c r="Z3059">
        <f t="shared" si="52"/>
        <v>1</v>
      </c>
      <c r="AA3059">
        <f>IF(AB3059="",0,IFERROR(IF(VLOOKUP(AB3059,AB$38:AB3058,1,0)&gt;0,0,0),1))</f>
        <v>0</v>
      </c>
      <c r="AB3059" s="16">
        <f>IF(DATOS!J3023=X$39,DATOS!C3023,"")</f>
        <v>0</v>
      </c>
    </row>
    <row r="3060" spans="26:28">
      <c r="Z3060">
        <f t="shared" si="52"/>
        <v>1</v>
      </c>
      <c r="AA3060">
        <f>IF(AB3060="",0,IFERROR(IF(VLOOKUP(AB3060,AB$38:AB3059,1,0)&gt;0,0,0),1))</f>
        <v>0</v>
      </c>
      <c r="AB3060" s="16">
        <f>IF(DATOS!J3024=X$39,DATOS!C3024,"")</f>
        <v>0</v>
      </c>
    </row>
    <row r="3061" spans="26:28">
      <c r="Z3061">
        <f t="shared" si="52"/>
        <v>1</v>
      </c>
      <c r="AA3061">
        <f>IF(AB3061="",0,IFERROR(IF(VLOOKUP(AB3061,AB$38:AB3060,1,0)&gt;0,0,0),1))</f>
        <v>0</v>
      </c>
      <c r="AB3061" s="16">
        <f>IF(DATOS!J3025=X$39,DATOS!C3025,"")</f>
        <v>0</v>
      </c>
    </row>
    <row r="3062" spans="26:28">
      <c r="Z3062">
        <f t="shared" si="52"/>
        <v>1</v>
      </c>
      <c r="AA3062">
        <f>IF(AB3062="",0,IFERROR(IF(VLOOKUP(AB3062,AB$38:AB3061,1,0)&gt;0,0,0),1))</f>
        <v>0</v>
      </c>
      <c r="AB3062" s="16">
        <f>IF(DATOS!J3026=X$39,DATOS!C3026,"")</f>
        <v>0</v>
      </c>
    </row>
    <row r="3063" spans="26:28">
      <c r="Z3063">
        <f t="shared" si="52"/>
        <v>1</v>
      </c>
      <c r="AA3063">
        <f>IF(AB3063="",0,IFERROR(IF(VLOOKUP(AB3063,AB$38:AB3062,1,0)&gt;0,0,0),1))</f>
        <v>0</v>
      </c>
      <c r="AB3063" s="16">
        <f>IF(DATOS!J3027=X$39,DATOS!C3027,"")</f>
        <v>0</v>
      </c>
    </row>
    <row r="3064" spans="26:28">
      <c r="Z3064">
        <f t="shared" si="52"/>
        <v>1</v>
      </c>
      <c r="AA3064">
        <f>IF(AB3064="",0,IFERROR(IF(VLOOKUP(AB3064,AB$38:AB3063,1,0)&gt;0,0,0),1))</f>
        <v>0</v>
      </c>
      <c r="AB3064" s="16">
        <f>IF(DATOS!J3028=X$39,DATOS!C3028,"")</f>
        <v>0</v>
      </c>
    </row>
    <row r="3065" spans="26:28">
      <c r="Z3065">
        <f t="shared" si="52"/>
        <v>1</v>
      </c>
      <c r="AA3065">
        <f>IF(AB3065="",0,IFERROR(IF(VLOOKUP(AB3065,AB$38:AB3064,1,0)&gt;0,0,0),1))</f>
        <v>0</v>
      </c>
      <c r="AB3065" s="16">
        <f>IF(DATOS!J3029=X$39,DATOS!C3029,"")</f>
        <v>0</v>
      </c>
    </row>
    <row r="3066" spans="26:28">
      <c r="Z3066">
        <f t="shared" si="52"/>
        <v>1</v>
      </c>
      <c r="AA3066">
        <f>IF(AB3066="",0,IFERROR(IF(VLOOKUP(AB3066,AB$38:AB3065,1,0)&gt;0,0,0),1))</f>
        <v>0</v>
      </c>
      <c r="AB3066" s="16">
        <f>IF(DATOS!J3030=X$39,DATOS!C3030,"")</f>
        <v>0</v>
      </c>
    </row>
    <row r="3067" spans="26:28">
      <c r="Z3067">
        <f t="shared" si="52"/>
        <v>1</v>
      </c>
      <c r="AA3067">
        <f>IF(AB3067="",0,IFERROR(IF(VLOOKUP(AB3067,AB$38:AB3066,1,0)&gt;0,0,0),1))</f>
        <v>0</v>
      </c>
      <c r="AB3067" s="16">
        <f>IF(DATOS!J3031=X$39,DATOS!C3031,"")</f>
        <v>0</v>
      </c>
    </row>
    <row r="3068" spans="26:28">
      <c r="Z3068">
        <f t="shared" si="52"/>
        <v>1</v>
      </c>
      <c r="AA3068">
        <f>IF(AB3068="",0,IFERROR(IF(VLOOKUP(AB3068,AB$38:AB3067,1,0)&gt;0,0,0),1))</f>
        <v>0</v>
      </c>
      <c r="AB3068" s="16">
        <f>IF(DATOS!J3032=X$39,DATOS!C3032,"")</f>
        <v>0</v>
      </c>
    </row>
    <row r="3069" spans="26:28">
      <c r="Z3069">
        <f t="shared" si="52"/>
        <v>1</v>
      </c>
      <c r="AA3069">
        <f>IF(AB3069="",0,IFERROR(IF(VLOOKUP(AB3069,AB$38:AB3068,1,0)&gt;0,0,0),1))</f>
        <v>0</v>
      </c>
      <c r="AB3069" s="16">
        <f>IF(DATOS!J3033=X$39,DATOS!C3033,"")</f>
        <v>0</v>
      </c>
    </row>
    <row r="3070" spans="26:28">
      <c r="Z3070">
        <f t="shared" si="52"/>
        <v>1</v>
      </c>
      <c r="AA3070">
        <f>IF(AB3070="",0,IFERROR(IF(VLOOKUP(AB3070,AB$38:AB3069,1,0)&gt;0,0,0),1))</f>
        <v>0</v>
      </c>
      <c r="AB3070" s="16">
        <f>IF(DATOS!J3034=X$39,DATOS!C3034,"")</f>
        <v>0</v>
      </c>
    </row>
    <row r="3071" spans="26:28">
      <c r="Z3071">
        <f t="shared" si="52"/>
        <v>1</v>
      </c>
      <c r="AA3071">
        <f>IF(AB3071="",0,IFERROR(IF(VLOOKUP(AB3071,AB$38:AB3070,1,0)&gt;0,0,0),1))</f>
        <v>0</v>
      </c>
      <c r="AB3071" s="16">
        <f>IF(DATOS!J3035=X$39,DATOS!C3035,"")</f>
        <v>0</v>
      </c>
    </row>
    <row r="3072" spans="26:28">
      <c r="Z3072">
        <f t="shared" si="52"/>
        <v>1</v>
      </c>
      <c r="AA3072">
        <f>IF(AB3072="",0,IFERROR(IF(VLOOKUP(AB3072,AB$38:AB3071,1,0)&gt;0,0,0),1))</f>
        <v>0</v>
      </c>
      <c r="AB3072" s="16">
        <f>IF(DATOS!J3036=X$39,DATOS!C3036,"")</f>
        <v>0</v>
      </c>
    </row>
    <row r="3073" spans="26:28">
      <c r="Z3073">
        <f t="shared" si="52"/>
        <v>1</v>
      </c>
      <c r="AA3073">
        <f>IF(AB3073="",0,IFERROR(IF(VLOOKUP(AB3073,AB$38:AB3072,1,0)&gt;0,0,0),1))</f>
        <v>0</v>
      </c>
      <c r="AB3073" s="16">
        <f>IF(DATOS!J3037=X$39,DATOS!C3037,"")</f>
        <v>0</v>
      </c>
    </row>
    <row r="3074" spans="26:28">
      <c r="Z3074">
        <f t="shared" si="52"/>
        <v>1</v>
      </c>
      <c r="AA3074">
        <f>IF(AB3074="",0,IFERROR(IF(VLOOKUP(AB3074,AB$38:AB3073,1,0)&gt;0,0,0),1))</f>
        <v>0</v>
      </c>
      <c r="AB3074" s="16">
        <f>IF(DATOS!J3038=X$39,DATOS!C3038,"")</f>
        <v>0</v>
      </c>
    </row>
    <row r="3075" spans="26:28">
      <c r="Z3075">
        <f t="shared" si="52"/>
        <v>1</v>
      </c>
      <c r="AA3075">
        <f>IF(AB3075="",0,IFERROR(IF(VLOOKUP(AB3075,AB$38:AB3074,1,0)&gt;0,0,0),1))</f>
        <v>0</v>
      </c>
      <c r="AB3075" s="16">
        <f>IF(DATOS!J3039=X$39,DATOS!C3039,"")</f>
        <v>0</v>
      </c>
    </row>
    <row r="3076" spans="26:28">
      <c r="Z3076">
        <f t="shared" si="52"/>
        <v>1</v>
      </c>
      <c r="AA3076">
        <f>IF(AB3076="",0,IFERROR(IF(VLOOKUP(AB3076,AB$38:AB3075,1,0)&gt;0,0,0),1))</f>
        <v>0</v>
      </c>
      <c r="AB3076" s="16">
        <f>IF(DATOS!J3040=X$39,DATOS!C3040,"")</f>
        <v>0</v>
      </c>
    </row>
    <row r="3077" spans="26:28">
      <c r="Z3077">
        <f t="shared" si="52"/>
        <v>1</v>
      </c>
      <c r="AA3077">
        <f>IF(AB3077="",0,IFERROR(IF(VLOOKUP(AB3077,AB$38:AB3076,1,0)&gt;0,0,0),1))</f>
        <v>0</v>
      </c>
      <c r="AB3077" s="16">
        <f>IF(DATOS!J3041=X$39,DATOS!C3041,"")</f>
        <v>0</v>
      </c>
    </row>
    <row r="3078" spans="26:28">
      <c r="Z3078">
        <f t="shared" si="52"/>
        <v>1</v>
      </c>
      <c r="AA3078">
        <f>IF(AB3078="",0,IFERROR(IF(VLOOKUP(AB3078,AB$38:AB3077,1,0)&gt;0,0,0),1))</f>
        <v>0</v>
      </c>
      <c r="AB3078" s="16">
        <f>IF(DATOS!J3042=X$39,DATOS!C3042,"")</f>
        <v>0</v>
      </c>
    </row>
    <row r="3079" spans="26:28">
      <c r="Z3079">
        <f t="shared" si="52"/>
        <v>1</v>
      </c>
      <c r="AA3079">
        <f>IF(AB3079="",0,IFERROR(IF(VLOOKUP(AB3079,AB$38:AB3078,1,0)&gt;0,0,0),1))</f>
        <v>0</v>
      </c>
      <c r="AB3079" s="16">
        <f>IF(DATOS!J3043=X$39,DATOS!C3043,"")</f>
        <v>0</v>
      </c>
    </row>
    <row r="3080" spans="26:28">
      <c r="Z3080">
        <f t="shared" si="52"/>
        <v>1</v>
      </c>
      <c r="AA3080">
        <f>IF(AB3080="",0,IFERROR(IF(VLOOKUP(AB3080,AB$38:AB3079,1,0)&gt;0,0,0),1))</f>
        <v>0</v>
      </c>
      <c r="AB3080" s="16">
        <f>IF(DATOS!J3044=X$39,DATOS!C3044,"")</f>
        <v>0</v>
      </c>
    </row>
    <row r="3081" spans="26:28">
      <c r="Z3081">
        <f t="shared" si="52"/>
        <v>1</v>
      </c>
      <c r="AA3081">
        <f>IF(AB3081="",0,IFERROR(IF(VLOOKUP(AB3081,AB$38:AB3080,1,0)&gt;0,0,0),1))</f>
        <v>0</v>
      </c>
      <c r="AB3081" s="16">
        <f>IF(DATOS!J3045=X$39,DATOS!C3045,"")</f>
        <v>0</v>
      </c>
    </row>
    <row r="3082" spans="26:28">
      <c r="Z3082">
        <f t="shared" si="52"/>
        <v>1</v>
      </c>
      <c r="AA3082">
        <f>IF(AB3082="",0,IFERROR(IF(VLOOKUP(AB3082,AB$38:AB3081,1,0)&gt;0,0,0),1))</f>
        <v>0</v>
      </c>
      <c r="AB3082" s="16">
        <f>IF(DATOS!J3046=X$39,DATOS!C3046,"")</f>
        <v>0</v>
      </c>
    </row>
    <row r="3083" spans="26:28">
      <c r="Z3083">
        <f t="shared" si="52"/>
        <v>1</v>
      </c>
      <c r="AA3083">
        <f>IF(AB3083="",0,IFERROR(IF(VLOOKUP(AB3083,AB$38:AB3082,1,0)&gt;0,0,0),1))</f>
        <v>0</v>
      </c>
      <c r="AB3083" s="16">
        <f>IF(DATOS!J3047=X$39,DATOS!C3047,"")</f>
        <v>0</v>
      </c>
    </row>
    <row r="3084" spans="26:28">
      <c r="Z3084">
        <f t="shared" si="52"/>
        <v>1</v>
      </c>
      <c r="AA3084">
        <f>IF(AB3084="",0,IFERROR(IF(VLOOKUP(AB3084,AB$38:AB3083,1,0)&gt;0,0,0),1))</f>
        <v>0</v>
      </c>
      <c r="AB3084" s="16">
        <f>IF(DATOS!J3048=X$39,DATOS!C3048,"")</f>
        <v>0</v>
      </c>
    </row>
    <row r="3085" spans="26:28">
      <c r="Z3085">
        <f t="shared" si="52"/>
        <v>1</v>
      </c>
      <c r="AA3085">
        <f>IF(AB3085="",0,IFERROR(IF(VLOOKUP(AB3085,AB$38:AB3084,1,0)&gt;0,0,0),1))</f>
        <v>0</v>
      </c>
      <c r="AB3085" s="16">
        <f>IF(DATOS!J3049=X$39,DATOS!C3049,"")</f>
        <v>0</v>
      </c>
    </row>
    <row r="3086" spans="26:28">
      <c r="Z3086">
        <f t="shared" si="52"/>
        <v>1</v>
      </c>
      <c r="AA3086">
        <f>IF(AB3086="",0,IFERROR(IF(VLOOKUP(AB3086,AB$38:AB3085,1,0)&gt;0,0,0),1))</f>
        <v>0</v>
      </c>
      <c r="AB3086" s="16">
        <f>IF(DATOS!J3050=X$39,DATOS!C3050,"")</f>
        <v>0</v>
      </c>
    </row>
    <row r="3087" spans="26:28">
      <c r="Z3087">
        <f t="shared" si="52"/>
        <v>1</v>
      </c>
      <c r="AA3087">
        <f>IF(AB3087="",0,IFERROR(IF(VLOOKUP(AB3087,AB$38:AB3086,1,0)&gt;0,0,0),1))</f>
        <v>0</v>
      </c>
      <c r="AB3087" s="16">
        <f>IF(DATOS!J3051=X$39,DATOS!C3051,"")</f>
        <v>0</v>
      </c>
    </row>
    <row r="3088" spans="26:28">
      <c r="Z3088">
        <f t="shared" si="52"/>
        <v>1</v>
      </c>
      <c r="AA3088">
        <f>IF(AB3088="",0,IFERROR(IF(VLOOKUP(AB3088,AB$38:AB3087,1,0)&gt;0,0,0),1))</f>
        <v>0</v>
      </c>
      <c r="AB3088" s="16">
        <f>IF(DATOS!J3052=X$39,DATOS!C3052,"")</f>
        <v>0</v>
      </c>
    </row>
    <row r="3089" spans="26:28">
      <c r="Z3089">
        <f t="shared" si="52"/>
        <v>1</v>
      </c>
      <c r="AA3089">
        <f>IF(AB3089="",0,IFERROR(IF(VLOOKUP(AB3089,AB$38:AB3088,1,0)&gt;0,0,0),1))</f>
        <v>0</v>
      </c>
      <c r="AB3089" s="16">
        <f>IF(DATOS!J3053=X$39,DATOS!C3053,"")</f>
        <v>0</v>
      </c>
    </row>
    <row r="3090" spans="26:28">
      <c r="Z3090">
        <f t="shared" si="52"/>
        <v>1</v>
      </c>
      <c r="AA3090">
        <f>IF(AB3090="",0,IFERROR(IF(VLOOKUP(AB3090,AB$38:AB3089,1,0)&gt;0,0,0),1))</f>
        <v>0</v>
      </c>
      <c r="AB3090" s="16">
        <f>IF(DATOS!J3054=X$39,DATOS!C3054,"")</f>
        <v>0</v>
      </c>
    </row>
    <row r="3091" spans="26:28">
      <c r="Z3091">
        <f t="shared" si="52"/>
        <v>1</v>
      </c>
      <c r="AA3091">
        <f>IF(AB3091="",0,IFERROR(IF(VLOOKUP(AB3091,AB$38:AB3090,1,0)&gt;0,0,0),1))</f>
        <v>0</v>
      </c>
      <c r="AB3091" s="16">
        <f>IF(DATOS!J3055=X$39,DATOS!C3055,"")</f>
        <v>0</v>
      </c>
    </row>
    <row r="3092" spans="26:28">
      <c r="Z3092">
        <f t="shared" si="52"/>
        <v>1</v>
      </c>
      <c r="AA3092">
        <f>IF(AB3092="",0,IFERROR(IF(VLOOKUP(AB3092,AB$38:AB3091,1,0)&gt;0,0,0),1))</f>
        <v>0</v>
      </c>
      <c r="AB3092" s="16">
        <f>IF(DATOS!J3056=X$39,DATOS!C3056,"")</f>
        <v>0</v>
      </c>
    </row>
    <row r="3093" spans="26:28">
      <c r="Z3093">
        <f t="shared" si="52"/>
        <v>1</v>
      </c>
      <c r="AA3093">
        <f>IF(AB3093="",0,IFERROR(IF(VLOOKUP(AB3093,AB$38:AB3092,1,0)&gt;0,0,0),1))</f>
        <v>0</v>
      </c>
      <c r="AB3093" s="16">
        <f>IF(DATOS!J3057=X$39,DATOS!C3057,"")</f>
        <v>0</v>
      </c>
    </row>
    <row r="3094" spans="26:28">
      <c r="Z3094">
        <f t="shared" si="52"/>
        <v>1</v>
      </c>
      <c r="AA3094">
        <f>IF(AB3094="",0,IFERROR(IF(VLOOKUP(AB3094,AB$38:AB3093,1,0)&gt;0,0,0),1))</f>
        <v>0</v>
      </c>
      <c r="AB3094" s="16">
        <f>IF(DATOS!J3058=X$39,DATOS!C3058,"")</f>
        <v>0</v>
      </c>
    </row>
    <row r="3095" spans="26:28">
      <c r="Z3095">
        <f t="shared" si="52"/>
        <v>1</v>
      </c>
      <c r="AA3095">
        <f>IF(AB3095="",0,IFERROR(IF(VLOOKUP(AB3095,AB$38:AB3094,1,0)&gt;0,0,0),1))</f>
        <v>0</v>
      </c>
      <c r="AB3095" s="16">
        <f>IF(DATOS!J3059=X$39,DATOS!C3059,"")</f>
        <v>0</v>
      </c>
    </row>
    <row r="3096" spans="26:28">
      <c r="Z3096">
        <f t="shared" si="52"/>
        <v>1</v>
      </c>
      <c r="AA3096">
        <f>IF(AB3096="",0,IFERROR(IF(VLOOKUP(AB3096,AB$38:AB3095,1,0)&gt;0,0,0),1))</f>
        <v>0</v>
      </c>
      <c r="AB3096" s="16">
        <f>IF(DATOS!J3060=X$39,DATOS!C3060,"")</f>
        <v>0</v>
      </c>
    </row>
    <row r="3097" spans="26:28">
      <c r="Z3097">
        <f t="shared" si="52"/>
        <v>1</v>
      </c>
      <c r="AA3097">
        <f>IF(AB3097="",0,IFERROR(IF(VLOOKUP(AB3097,AB$38:AB3096,1,0)&gt;0,0,0),1))</f>
        <v>0</v>
      </c>
      <c r="AB3097" s="16">
        <f>IF(DATOS!J3061=X$39,DATOS!C3061,"")</f>
        <v>0</v>
      </c>
    </row>
    <row r="3098" spans="26:28">
      <c r="Z3098">
        <f t="shared" si="52"/>
        <v>1</v>
      </c>
      <c r="AA3098">
        <f>IF(AB3098="",0,IFERROR(IF(VLOOKUP(AB3098,AB$38:AB3097,1,0)&gt;0,0,0),1))</f>
        <v>0</v>
      </c>
      <c r="AB3098" s="16">
        <f>IF(DATOS!J3062=X$39,DATOS!C3062,"")</f>
        <v>0</v>
      </c>
    </row>
    <row r="3099" spans="26:28">
      <c r="Z3099">
        <f t="shared" si="52"/>
        <v>1</v>
      </c>
      <c r="AA3099">
        <f>IF(AB3099="",0,IFERROR(IF(VLOOKUP(AB3099,AB$38:AB3098,1,0)&gt;0,0,0),1))</f>
        <v>0</v>
      </c>
      <c r="AB3099" s="16">
        <f>IF(DATOS!J3063=X$39,DATOS!C3063,"")</f>
        <v>0</v>
      </c>
    </row>
    <row r="3100" spans="26:28">
      <c r="Z3100">
        <f t="shared" si="52"/>
        <v>1</v>
      </c>
      <c r="AA3100">
        <f>IF(AB3100="",0,IFERROR(IF(VLOOKUP(AB3100,AB$38:AB3099,1,0)&gt;0,0,0),1))</f>
        <v>0</v>
      </c>
      <c r="AB3100" s="16">
        <f>IF(DATOS!J3064=X$39,DATOS!C3064,"")</f>
        <v>0</v>
      </c>
    </row>
    <row r="3101" spans="26:28">
      <c r="Z3101">
        <f t="shared" si="52"/>
        <v>1</v>
      </c>
      <c r="AA3101">
        <f>IF(AB3101="",0,IFERROR(IF(VLOOKUP(AB3101,AB$38:AB3100,1,0)&gt;0,0,0),1))</f>
        <v>0</v>
      </c>
      <c r="AB3101" s="16">
        <f>IF(DATOS!J3065=X$39,DATOS!C3065,"")</f>
        <v>0</v>
      </c>
    </row>
    <row r="3102" spans="26:28">
      <c r="Z3102">
        <f t="shared" si="52"/>
        <v>1</v>
      </c>
      <c r="AA3102">
        <f>IF(AB3102="",0,IFERROR(IF(VLOOKUP(AB3102,AB$38:AB3101,1,0)&gt;0,0,0),1))</f>
        <v>0</v>
      </c>
      <c r="AB3102" s="16">
        <f>IF(DATOS!J3066=X$39,DATOS!C3066,"")</f>
        <v>0</v>
      </c>
    </row>
    <row r="3103" spans="26:28">
      <c r="Z3103">
        <f t="shared" si="52"/>
        <v>1</v>
      </c>
      <c r="AA3103">
        <f>IF(AB3103="",0,IFERROR(IF(VLOOKUP(AB3103,AB$38:AB3102,1,0)&gt;0,0,0),1))</f>
        <v>0</v>
      </c>
      <c r="AB3103" s="16">
        <f>IF(DATOS!J3067=X$39,DATOS!C3067,"")</f>
        <v>0</v>
      </c>
    </row>
    <row r="3104" spans="26:28">
      <c r="Z3104">
        <f t="shared" si="52"/>
        <v>1</v>
      </c>
      <c r="AA3104">
        <f>IF(AB3104="",0,IFERROR(IF(VLOOKUP(AB3104,AB$38:AB3103,1,0)&gt;0,0,0),1))</f>
        <v>0</v>
      </c>
      <c r="AB3104" s="16">
        <f>IF(DATOS!J3068=X$39,DATOS!C3068,"")</f>
        <v>0</v>
      </c>
    </row>
    <row r="3105" spans="26:28">
      <c r="Z3105">
        <f t="shared" si="52"/>
        <v>1</v>
      </c>
      <c r="AA3105">
        <f>IF(AB3105="",0,IFERROR(IF(VLOOKUP(AB3105,AB$38:AB3104,1,0)&gt;0,0,0),1))</f>
        <v>0</v>
      </c>
      <c r="AB3105" s="16">
        <f>IF(DATOS!J3069=X$39,DATOS!C3069,"")</f>
        <v>0</v>
      </c>
    </row>
    <row r="3106" spans="26:28">
      <c r="Z3106">
        <f t="shared" si="52"/>
        <v>1</v>
      </c>
      <c r="AA3106">
        <f>IF(AB3106="",0,IFERROR(IF(VLOOKUP(AB3106,AB$38:AB3105,1,0)&gt;0,0,0),1))</f>
        <v>0</v>
      </c>
      <c r="AB3106" s="16">
        <f>IF(DATOS!J3070=X$39,DATOS!C3070,"")</f>
        <v>0</v>
      </c>
    </row>
    <row r="3107" spans="26:28">
      <c r="Z3107">
        <f t="shared" si="52"/>
        <v>1</v>
      </c>
      <c r="AA3107">
        <f>IF(AB3107="",0,IFERROR(IF(VLOOKUP(AB3107,AB$38:AB3106,1,0)&gt;0,0,0),1))</f>
        <v>0</v>
      </c>
      <c r="AB3107" s="16">
        <f>IF(DATOS!J3071=X$39,DATOS!C3071,"")</f>
        <v>0</v>
      </c>
    </row>
    <row r="3108" spans="26:28">
      <c r="Z3108">
        <f t="shared" si="52"/>
        <v>1</v>
      </c>
      <c r="AA3108">
        <f>IF(AB3108="",0,IFERROR(IF(VLOOKUP(AB3108,AB$38:AB3107,1,0)&gt;0,0,0),1))</f>
        <v>0</v>
      </c>
      <c r="AB3108" s="16">
        <f>IF(DATOS!J3072=X$39,DATOS!C3072,"")</f>
        <v>0</v>
      </c>
    </row>
    <row r="3109" spans="26:28">
      <c r="Z3109">
        <f t="shared" si="52"/>
        <v>1</v>
      </c>
      <c r="AA3109">
        <f>IF(AB3109="",0,IFERROR(IF(VLOOKUP(AB3109,AB$38:AB3108,1,0)&gt;0,0,0),1))</f>
        <v>0</v>
      </c>
      <c r="AB3109" s="16">
        <f>IF(DATOS!J3073=X$39,DATOS!C3073,"")</f>
        <v>0</v>
      </c>
    </row>
    <row r="3110" spans="26:28">
      <c r="Z3110">
        <f t="shared" ref="Z3110:Z3173" si="53">Z3109+AA3110</f>
        <v>1</v>
      </c>
      <c r="AA3110">
        <f>IF(AB3110="",0,IFERROR(IF(VLOOKUP(AB3110,AB$38:AB3109,1,0)&gt;0,0,0),1))</f>
        <v>0</v>
      </c>
      <c r="AB3110" s="16">
        <f>IF(DATOS!J3074=X$39,DATOS!C3074,"")</f>
        <v>0</v>
      </c>
    </row>
    <row r="3111" spans="26:28">
      <c r="Z3111">
        <f t="shared" si="53"/>
        <v>1</v>
      </c>
      <c r="AA3111">
        <f>IF(AB3111="",0,IFERROR(IF(VLOOKUP(AB3111,AB$38:AB3110,1,0)&gt;0,0,0),1))</f>
        <v>0</v>
      </c>
      <c r="AB3111" s="16">
        <f>IF(DATOS!J3075=X$39,DATOS!C3075,"")</f>
        <v>0</v>
      </c>
    </row>
    <row r="3112" spans="26:28">
      <c r="Z3112">
        <f t="shared" si="53"/>
        <v>1</v>
      </c>
      <c r="AA3112">
        <f>IF(AB3112="",0,IFERROR(IF(VLOOKUP(AB3112,AB$38:AB3111,1,0)&gt;0,0,0),1))</f>
        <v>0</v>
      </c>
      <c r="AB3112" s="16">
        <f>IF(DATOS!J3076=X$39,DATOS!C3076,"")</f>
        <v>0</v>
      </c>
    </row>
    <row r="3113" spans="26:28">
      <c r="Z3113">
        <f t="shared" si="53"/>
        <v>1</v>
      </c>
      <c r="AA3113">
        <f>IF(AB3113="",0,IFERROR(IF(VLOOKUP(AB3113,AB$38:AB3112,1,0)&gt;0,0,0),1))</f>
        <v>0</v>
      </c>
      <c r="AB3113" s="16">
        <f>IF(DATOS!J3077=X$39,DATOS!C3077,"")</f>
        <v>0</v>
      </c>
    </row>
    <row r="3114" spans="26:28">
      <c r="Z3114">
        <f t="shared" si="53"/>
        <v>1</v>
      </c>
      <c r="AA3114">
        <f>IF(AB3114="",0,IFERROR(IF(VLOOKUP(AB3114,AB$38:AB3113,1,0)&gt;0,0,0),1))</f>
        <v>0</v>
      </c>
      <c r="AB3114" s="16">
        <f>IF(DATOS!J3078=X$39,DATOS!C3078,"")</f>
        <v>0</v>
      </c>
    </row>
    <row r="3115" spans="26:28">
      <c r="Z3115">
        <f t="shared" si="53"/>
        <v>1</v>
      </c>
      <c r="AA3115">
        <f>IF(AB3115="",0,IFERROR(IF(VLOOKUP(AB3115,AB$38:AB3114,1,0)&gt;0,0,0),1))</f>
        <v>0</v>
      </c>
      <c r="AB3115" s="16">
        <f>IF(DATOS!J3079=X$39,DATOS!C3079,"")</f>
        <v>0</v>
      </c>
    </row>
    <row r="3116" spans="26:28">
      <c r="Z3116">
        <f t="shared" si="53"/>
        <v>1</v>
      </c>
      <c r="AA3116">
        <f>IF(AB3116="",0,IFERROR(IF(VLOOKUP(AB3116,AB$38:AB3115,1,0)&gt;0,0,0),1))</f>
        <v>0</v>
      </c>
      <c r="AB3116" s="16">
        <f>IF(DATOS!J3080=X$39,DATOS!C3080,"")</f>
        <v>0</v>
      </c>
    </row>
    <row r="3117" spans="26:28">
      <c r="Z3117">
        <f t="shared" si="53"/>
        <v>1</v>
      </c>
      <c r="AA3117">
        <f>IF(AB3117="",0,IFERROR(IF(VLOOKUP(AB3117,AB$38:AB3116,1,0)&gt;0,0,0),1))</f>
        <v>0</v>
      </c>
      <c r="AB3117" s="16">
        <f>IF(DATOS!J3081=X$39,DATOS!C3081,"")</f>
        <v>0</v>
      </c>
    </row>
    <row r="3118" spans="26:28">
      <c r="Z3118">
        <f t="shared" si="53"/>
        <v>1</v>
      </c>
      <c r="AA3118">
        <f>IF(AB3118="",0,IFERROR(IF(VLOOKUP(AB3118,AB$38:AB3117,1,0)&gt;0,0,0),1))</f>
        <v>0</v>
      </c>
      <c r="AB3118" s="16">
        <f>IF(DATOS!J3082=X$39,DATOS!C3082,"")</f>
        <v>0</v>
      </c>
    </row>
    <row r="3119" spans="26:28">
      <c r="Z3119">
        <f t="shared" si="53"/>
        <v>1</v>
      </c>
      <c r="AA3119">
        <f>IF(AB3119="",0,IFERROR(IF(VLOOKUP(AB3119,AB$38:AB3118,1,0)&gt;0,0,0),1))</f>
        <v>0</v>
      </c>
      <c r="AB3119" s="16">
        <f>IF(DATOS!J3083=X$39,DATOS!C3083,"")</f>
        <v>0</v>
      </c>
    </row>
    <row r="3120" spans="26:28">
      <c r="Z3120">
        <f t="shared" si="53"/>
        <v>1</v>
      </c>
      <c r="AA3120">
        <f>IF(AB3120="",0,IFERROR(IF(VLOOKUP(AB3120,AB$38:AB3119,1,0)&gt;0,0,0),1))</f>
        <v>0</v>
      </c>
      <c r="AB3120" s="16">
        <f>IF(DATOS!J3084=X$39,DATOS!C3084,"")</f>
        <v>0</v>
      </c>
    </row>
    <row r="3121" spans="26:28">
      <c r="Z3121">
        <f t="shared" si="53"/>
        <v>1</v>
      </c>
      <c r="AA3121">
        <f>IF(AB3121="",0,IFERROR(IF(VLOOKUP(AB3121,AB$38:AB3120,1,0)&gt;0,0,0),1))</f>
        <v>0</v>
      </c>
      <c r="AB3121" s="16">
        <f>IF(DATOS!J3085=X$39,DATOS!C3085,"")</f>
        <v>0</v>
      </c>
    </row>
    <row r="3122" spans="26:28">
      <c r="Z3122">
        <f t="shared" si="53"/>
        <v>1</v>
      </c>
      <c r="AA3122">
        <f>IF(AB3122="",0,IFERROR(IF(VLOOKUP(AB3122,AB$38:AB3121,1,0)&gt;0,0,0),1))</f>
        <v>0</v>
      </c>
      <c r="AB3122" s="16">
        <f>IF(DATOS!J3086=X$39,DATOS!C3086,"")</f>
        <v>0</v>
      </c>
    </row>
    <row r="3123" spans="26:28">
      <c r="Z3123">
        <f t="shared" si="53"/>
        <v>1</v>
      </c>
      <c r="AA3123">
        <f>IF(AB3123="",0,IFERROR(IF(VLOOKUP(AB3123,AB$38:AB3122,1,0)&gt;0,0,0),1))</f>
        <v>0</v>
      </c>
      <c r="AB3123" s="16">
        <f>IF(DATOS!J3087=X$39,DATOS!C3087,"")</f>
        <v>0</v>
      </c>
    </row>
    <row r="3124" spans="26:28">
      <c r="Z3124">
        <f t="shared" si="53"/>
        <v>1</v>
      </c>
      <c r="AA3124">
        <f>IF(AB3124="",0,IFERROR(IF(VLOOKUP(AB3124,AB$38:AB3123,1,0)&gt;0,0,0),1))</f>
        <v>0</v>
      </c>
      <c r="AB3124" s="16">
        <f>IF(DATOS!J3088=X$39,DATOS!C3088,"")</f>
        <v>0</v>
      </c>
    </row>
    <row r="3125" spans="26:28">
      <c r="Z3125">
        <f t="shared" si="53"/>
        <v>1</v>
      </c>
      <c r="AA3125">
        <f>IF(AB3125="",0,IFERROR(IF(VLOOKUP(AB3125,AB$38:AB3124,1,0)&gt;0,0,0),1))</f>
        <v>0</v>
      </c>
      <c r="AB3125" s="16">
        <f>IF(DATOS!J3089=X$39,DATOS!C3089,"")</f>
        <v>0</v>
      </c>
    </row>
    <row r="3126" spans="26:28">
      <c r="Z3126">
        <f t="shared" si="53"/>
        <v>1</v>
      </c>
      <c r="AA3126">
        <f>IF(AB3126="",0,IFERROR(IF(VLOOKUP(AB3126,AB$38:AB3125,1,0)&gt;0,0,0),1))</f>
        <v>0</v>
      </c>
      <c r="AB3126" s="16">
        <f>IF(DATOS!J3090=X$39,DATOS!C3090,"")</f>
        <v>0</v>
      </c>
    </row>
    <row r="3127" spans="26:28">
      <c r="Z3127">
        <f t="shared" si="53"/>
        <v>1</v>
      </c>
      <c r="AA3127">
        <f>IF(AB3127="",0,IFERROR(IF(VLOOKUP(AB3127,AB$38:AB3126,1,0)&gt;0,0,0),1))</f>
        <v>0</v>
      </c>
      <c r="AB3127" s="16">
        <f>IF(DATOS!J3091=X$39,DATOS!C3091,"")</f>
        <v>0</v>
      </c>
    </row>
    <row r="3128" spans="26:28">
      <c r="Z3128">
        <f t="shared" si="53"/>
        <v>1</v>
      </c>
      <c r="AA3128">
        <f>IF(AB3128="",0,IFERROR(IF(VLOOKUP(AB3128,AB$38:AB3127,1,0)&gt;0,0,0),1))</f>
        <v>0</v>
      </c>
      <c r="AB3128" s="16">
        <f>IF(DATOS!J3092=X$39,DATOS!C3092,"")</f>
        <v>0</v>
      </c>
    </row>
    <row r="3129" spans="26:28">
      <c r="Z3129">
        <f t="shared" si="53"/>
        <v>1</v>
      </c>
      <c r="AA3129">
        <f>IF(AB3129="",0,IFERROR(IF(VLOOKUP(AB3129,AB$38:AB3128,1,0)&gt;0,0,0),1))</f>
        <v>0</v>
      </c>
      <c r="AB3129" s="16">
        <f>IF(DATOS!J3093=X$39,DATOS!C3093,"")</f>
        <v>0</v>
      </c>
    </row>
    <row r="3130" spans="26:28">
      <c r="Z3130">
        <f t="shared" si="53"/>
        <v>1</v>
      </c>
      <c r="AA3130">
        <f>IF(AB3130="",0,IFERROR(IF(VLOOKUP(AB3130,AB$38:AB3129,1,0)&gt;0,0,0),1))</f>
        <v>0</v>
      </c>
      <c r="AB3130" s="16">
        <f>IF(DATOS!J3094=X$39,DATOS!C3094,"")</f>
        <v>0</v>
      </c>
    </row>
    <row r="3131" spans="26:28">
      <c r="Z3131">
        <f t="shared" si="53"/>
        <v>1</v>
      </c>
      <c r="AA3131">
        <f>IF(AB3131="",0,IFERROR(IF(VLOOKUP(AB3131,AB$38:AB3130,1,0)&gt;0,0,0),1))</f>
        <v>0</v>
      </c>
      <c r="AB3131" s="16">
        <f>IF(DATOS!J3095=X$39,DATOS!C3095,"")</f>
        <v>0</v>
      </c>
    </row>
    <row r="3132" spans="26:28">
      <c r="Z3132">
        <f t="shared" si="53"/>
        <v>1</v>
      </c>
      <c r="AA3132">
        <f>IF(AB3132="",0,IFERROR(IF(VLOOKUP(AB3132,AB$38:AB3131,1,0)&gt;0,0,0),1))</f>
        <v>0</v>
      </c>
      <c r="AB3132" s="16">
        <f>IF(DATOS!J3096=X$39,DATOS!C3096,"")</f>
        <v>0</v>
      </c>
    </row>
    <row r="3133" spans="26:28">
      <c r="Z3133">
        <f t="shared" si="53"/>
        <v>1</v>
      </c>
      <c r="AA3133">
        <f>IF(AB3133="",0,IFERROR(IF(VLOOKUP(AB3133,AB$38:AB3132,1,0)&gt;0,0,0),1))</f>
        <v>0</v>
      </c>
      <c r="AB3133" s="16">
        <f>IF(DATOS!J3097=X$39,DATOS!C3097,"")</f>
        <v>0</v>
      </c>
    </row>
    <row r="3134" spans="26:28">
      <c r="Z3134">
        <f t="shared" si="53"/>
        <v>1</v>
      </c>
      <c r="AA3134">
        <f>IF(AB3134="",0,IFERROR(IF(VLOOKUP(AB3134,AB$38:AB3133,1,0)&gt;0,0,0),1))</f>
        <v>0</v>
      </c>
      <c r="AB3134" s="16">
        <f>IF(DATOS!J3098=X$39,DATOS!C3098,"")</f>
        <v>0</v>
      </c>
    </row>
    <row r="3135" spans="26:28">
      <c r="Z3135">
        <f t="shared" si="53"/>
        <v>1</v>
      </c>
      <c r="AA3135">
        <f>IF(AB3135="",0,IFERROR(IF(VLOOKUP(AB3135,AB$38:AB3134,1,0)&gt;0,0,0),1))</f>
        <v>0</v>
      </c>
      <c r="AB3135" s="16">
        <f>IF(DATOS!J3099=X$39,DATOS!C3099,"")</f>
        <v>0</v>
      </c>
    </row>
    <row r="3136" spans="26:28">
      <c r="Z3136">
        <f t="shared" si="53"/>
        <v>1</v>
      </c>
      <c r="AA3136">
        <f>IF(AB3136="",0,IFERROR(IF(VLOOKUP(AB3136,AB$38:AB3135,1,0)&gt;0,0,0),1))</f>
        <v>0</v>
      </c>
      <c r="AB3136" s="16">
        <f>IF(DATOS!J3100=X$39,DATOS!C3100,"")</f>
        <v>0</v>
      </c>
    </row>
    <row r="3137" spans="26:28">
      <c r="Z3137">
        <f t="shared" si="53"/>
        <v>1</v>
      </c>
      <c r="AA3137">
        <f>IF(AB3137="",0,IFERROR(IF(VLOOKUP(AB3137,AB$38:AB3136,1,0)&gt;0,0,0),1))</f>
        <v>0</v>
      </c>
      <c r="AB3137" s="16">
        <f>IF(DATOS!J3101=X$39,DATOS!C3101,"")</f>
        <v>0</v>
      </c>
    </row>
    <row r="3138" spans="26:28">
      <c r="Z3138">
        <f t="shared" si="53"/>
        <v>1</v>
      </c>
      <c r="AA3138">
        <f>IF(AB3138="",0,IFERROR(IF(VLOOKUP(AB3138,AB$38:AB3137,1,0)&gt;0,0,0),1))</f>
        <v>0</v>
      </c>
      <c r="AB3138" s="16">
        <f>IF(DATOS!J3102=X$39,DATOS!C3102,"")</f>
        <v>0</v>
      </c>
    </row>
    <row r="3139" spans="26:28">
      <c r="Z3139">
        <f t="shared" si="53"/>
        <v>1</v>
      </c>
      <c r="AA3139">
        <f>IF(AB3139="",0,IFERROR(IF(VLOOKUP(AB3139,AB$38:AB3138,1,0)&gt;0,0,0),1))</f>
        <v>0</v>
      </c>
      <c r="AB3139" s="16">
        <f>IF(DATOS!J3103=X$39,DATOS!C3103,"")</f>
        <v>0</v>
      </c>
    </row>
    <row r="3140" spans="26:28">
      <c r="Z3140">
        <f t="shared" si="53"/>
        <v>1</v>
      </c>
      <c r="AA3140">
        <f>IF(AB3140="",0,IFERROR(IF(VLOOKUP(AB3140,AB$38:AB3139,1,0)&gt;0,0,0),1))</f>
        <v>0</v>
      </c>
      <c r="AB3140" s="16">
        <f>IF(DATOS!J3104=X$39,DATOS!C3104,"")</f>
        <v>0</v>
      </c>
    </row>
    <row r="3141" spans="26:28">
      <c r="Z3141">
        <f t="shared" si="53"/>
        <v>1</v>
      </c>
      <c r="AA3141">
        <f>IF(AB3141="",0,IFERROR(IF(VLOOKUP(AB3141,AB$38:AB3140,1,0)&gt;0,0,0),1))</f>
        <v>0</v>
      </c>
      <c r="AB3141" s="16">
        <f>IF(DATOS!J3105=X$39,DATOS!C3105,"")</f>
        <v>0</v>
      </c>
    </row>
    <row r="3142" spans="26:28">
      <c r="Z3142">
        <f t="shared" si="53"/>
        <v>1</v>
      </c>
      <c r="AA3142">
        <f>IF(AB3142="",0,IFERROR(IF(VLOOKUP(AB3142,AB$38:AB3141,1,0)&gt;0,0,0),1))</f>
        <v>0</v>
      </c>
      <c r="AB3142" s="16">
        <f>IF(DATOS!J3106=X$39,DATOS!C3106,"")</f>
        <v>0</v>
      </c>
    </row>
    <row r="3143" spans="26:28">
      <c r="Z3143">
        <f t="shared" si="53"/>
        <v>1</v>
      </c>
      <c r="AA3143">
        <f>IF(AB3143="",0,IFERROR(IF(VLOOKUP(AB3143,AB$38:AB3142,1,0)&gt;0,0,0),1))</f>
        <v>0</v>
      </c>
      <c r="AB3143" s="16">
        <f>IF(DATOS!J3107=X$39,DATOS!C3107,"")</f>
        <v>0</v>
      </c>
    </row>
    <row r="3144" spans="26:28">
      <c r="Z3144">
        <f t="shared" si="53"/>
        <v>1</v>
      </c>
      <c r="AA3144">
        <f>IF(AB3144="",0,IFERROR(IF(VLOOKUP(AB3144,AB$38:AB3143,1,0)&gt;0,0,0),1))</f>
        <v>0</v>
      </c>
      <c r="AB3144" s="16">
        <f>IF(DATOS!J3108=X$39,DATOS!C3108,"")</f>
        <v>0</v>
      </c>
    </row>
    <row r="3145" spans="26:28">
      <c r="Z3145">
        <f t="shared" si="53"/>
        <v>1</v>
      </c>
      <c r="AA3145">
        <f>IF(AB3145="",0,IFERROR(IF(VLOOKUP(AB3145,AB$38:AB3144,1,0)&gt;0,0,0),1))</f>
        <v>0</v>
      </c>
      <c r="AB3145" s="16">
        <f>IF(DATOS!J3109=X$39,DATOS!C3109,"")</f>
        <v>0</v>
      </c>
    </row>
    <row r="3146" spans="26:28">
      <c r="Z3146">
        <f t="shared" si="53"/>
        <v>1</v>
      </c>
      <c r="AA3146">
        <f>IF(AB3146="",0,IFERROR(IF(VLOOKUP(AB3146,AB$38:AB3145,1,0)&gt;0,0,0),1))</f>
        <v>0</v>
      </c>
      <c r="AB3146" s="16">
        <f>IF(DATOS!J3110=X$39,DATOS!C3110,"")</f>
        <v>0</v>
      </c>
    </row>
    <row r="3147" spans="26:28">
      <c r="Z3147">
        <f t="shared" si="53"/>
        <v>1</v>
      </c>
      <c r="AA3147">
        <f>IF(AB3147="",0,IFERROR(IF(VLOOKUP(AB3147,AB$38:AB3146,1,0)&gt;0,0,0),1))</f>
        <v>0</v>
      </c>
      <c r="AB3147" s="16">
        <f>IF(DATOS!J3111=X$39,DATOS!C3111,"")</f>
        <v>0</v>
      </c>
    </row>
    <row r="3148" spans="26:28">
      <c r="Z3148">
        <f t="shared" si="53"/>
        <v>1</v>
      </c>
      <c r="AA3148">
        <f>IF(AB3148="",0,IFERROR(IF(VLOOKUP(AB3148,AB$38:AB3147,1,0)&gt;0,0,0),1))</f>
        <v>0</v>
      </c>
      <c r="AB3148" s="16">
        <f>IF(DATOS!J3112=X$39,DATOS!C3112,"")</f>
        <v>0</v>
      </c>
    </row>
    <row r="3149" spans="26:28">
      <c r="Z3149">
        <f t="shared" si="53"/>
        <v>1</v>
      </c>
      <c r="AA3149">
        <f>IF(AB3149="",0,IFERROR(IF(VLOOKUP(AB3149,AB$38:AB3148,1,0)&gt;0,0,0),1))</f>
        <v>0</v>
      </c>
      <c r="AB3149" s="16">
        <f>IF(DATOS!J3113=X$39,DATOS!C3113,"")</f>
        <v>0</v>
      </c>
    </row>
    <row r="3150" spans="26:28">
      <c r="Z3150">
        <f t="shared" si="53"/>
        <v>1</v>
      </c>
      <c r="AA3150">
        <f>IF(AB3150="",0,IFERROR(IF(VLOOKUP(AB3150,AB$38:AB3149,1,0)&gt;0,0,0),1))</f>
        <v>0</v>
      </c>
      <c r="AB3150" s="16">
        <f>IF(DATOS!J3114=X$39,DATOS!C3114,"")</f>
        <v>0</v>
      </c>
    </row>
    <row r="3151" spans="26:28">
      <c r="Z3151">
        <f t="shared" si="53"/>
        <v>1</v>
      </c>
      <c r="AA3151">
        <f>IF(AB3151="",0,IFERROR(IF(VLOOKUP(AB3151,AB$38:AB3150,1,0)&gt;0,0,0),1))</f>
        <v>0</v>
      </c>
      <c r="AB3151" s="16">
        <f>IF(DATOS!J3115=X$39,DATOS!C3115,"")</f>
        <v>0</v>
      </c>
    </row>
    <row r="3152" spans="26:28">
      <c r="Z3152">
        <f t="shared" si="53"/>
        <v>1</v>
      </c>
      <c r="AA3152">
        <f>IF(AB3152="",0,IFERROR(IF(VLOOKUP(AB3152,AB$38:AB3151,1,0)&gt;0,0,0),1))</f>
        <v>0</v>
      </c>
      <c r="AB3152" s="16">
        <f>IF(DATOS!J3116=X$39,DATOS!C3116,"")</f>
        <v>0</v>
      </c>
    </row>
    <row r="3153" spans="26:28">
      <c r="Z3153">
        <f t="shared" si="53"/>
        <v>1</v>
      </c>
      <c r="AA3153">
        <f>IF(AB3153="",0,IFERROR(IF(VLOOKUP(AB3153,AB$38:AB3152,1,0)&gt;0,0,0),1))</f>
        <v>0</v>
      </c>
      <c r="AB3153" s="16">
        <f>IF(DATOS!J3117=X$39,DATOS!C3117,"")</f>
        <v>0</v>
      </c>
    </row>
    <row r="3154" spans="26:28">
      <c r="Z3154">
        <f t="shared" si="53"/>
        <v>1</v>
      </c>
      <c r="AA3154">
        <f>IF(AB3154="",0,IFERROR(IF(VLOOKUP(AB3154,AB$38:AB3153,1,0)&gt;0,0,0),1))</f>
        <v>0</v>
      </c>
      <c r="AB3154" s="16">
        <f>IF(DATOS!J3118=X$39,DATOS!C3118,"")</f>
        <v>0</v>
      </c>
    </row>
    <row r="3155" spans="26:28">
      <c r="Z3155">
        <f t="shared" si="53"/>
        <v>1</v>
      </c>
      <c r="AA3155">
        <f>IF(AB3155="",0,IFERROR(IF(VLOOKUP(AB3155,AB$38:AB3154,1,0)&gt;0,0,0),1))</f>
        <v>0</v>
      </c>
      <c r="AB3155" s="16">
        <f>IF(DATOS!J3119=X$39,DATOS!C3119,"")</f>
        <v>0</v>
      </c>
    </row>
    <row r="3156" spans="26:28">
      <c r="Z3156">
        <f t="shared" si="53"/>
        <v>1</v>
      </c>
      <c r="AA3156">
        <f>IF(AB3156="",0,IFERROR(IF(VLOOKUP(AB3156,AB$38:AB3155,1,0)&gt;0,0,0),1))</f>
        <v>0</v>
      </c>
      <c r="AB3156" s="16">
        <f>IF(DATOS!J3120=X$39,DATOS!C3120,"")</f>
        <v>0</v>
      </c>
    </row>
    <row r="3157" spans="26:28">
      <c r="Z3157">
        <f t="shared" si="53"/>
        <v>1</v>
      </c>
      <c r="AA3157">
        <f>IF(AB3157="",0,IFERROR(IF(VLOOKUP(AB3157,AB$38:AB3156,1,0)&gt;0,0,0),1))</f>
        <v>0</v>
      </c>
      <c r="AB3157" s="16">
        <f>IF(DATOS!J3121=X$39,DATOS!C3121,"")</f>
        <v>0</v>
      </c>
    </row>
    <row r="3158" spans="26:28">
      <c r="Z3158">
        <f t="shared" si="53"/>
        <v>1</v>
      </c>
      <c r="AA3158">
        <f>IF(AB3158="",0,IFERROR(IF(VLOOKUP(AB3158,AB$38:AB3157,1,0)&gt;0,0,0),1))</f>
        <v>0</v>
      </c>
      <c r="AB3158" s="16">
        <f>IF(DATOS!J3122=X$39,DATOS!C3122,"")</f>
        <v>0</v>
      </c>
    </row>
    <row r="3159" spans="26:28">
      <c r="Z3159">
        <f t="shared" si="53"/>
        <v>1</v>
      </c>
      <c r="AA3159">
        <f>IF(AB3159="",0,IFERROR(IF(VLOOKUP(AB3159,AB$38:AB3158,1,0)&gt;0,0,0),1))</f>
        <v>0</v>
      </c>
      <c r="AB3159" s="16">
        <f>IF(DATOS!J3123=X$39,DATOS!C3123,"")</f>
        <v>0</v>
      </c>
    </row>
    <row r="3160" spans="26:28">
      <c r="Z3160">
        <f t="shared" si="53"/>
        <v>1</v>
      </c>
      <c r="AA3160">
        <f>IF(AB3160="",0,IFERROR(IF(VLOOKUP(AB3160,AB$38:AB3159,1,0)&gt;0,0,0),1))</f>
        <v>0</v>
      </c>
      <c r="AB3160" s="16">
        <f>IF(DATOS!J3124=X$39,DATOS!C3124,"")</f>
        <v>0</v>
      </c>
    </row>
    <row r="3161" spans="26:28">
      <c r="Z3161">
        <f t="shared" si="53"/>
        <v>1</v>
      </c>
      <c r="AA3161">
        <f>IF(AB3161="",0,IFERROR(IF(VLOOKUP(AB3161,AB$38:AB3160,1,0)&gt;0,0,0),1))</f>
        <v>0</v>
      </c>
      <c r="AB3161" s="16">
        <f>IF(DATOS!J3125=X$39,DATOS!C3125,"")</f>
        <v>0</v>
      </c>
    </row>
    <row r="3162" spans="26:28">
      <c r="Z3162">
        <f t="shared" si="53"/>
        <v>1</v>
      </c>
      <c r="AA3162">
        <f>IF(AB3162="",0,IFERROR(IF(VLOOKUP(AB3162,AB$38:AB3161,1,0)&gt;0,0,0),1))</f>
        <v>0</v>
      </c>
      <c r="AB3162" s="16">
        <f>IF(DATOS!J3126=X$39,DATOS!C3126,"")</f>
        <v>0</v>
      </c>
    </row>
    <row r="3163" spans="26:28">
      <c r="Z3163">
        <f t="shared" si="53"/>
        <v>1</v>
      </c>
      <c r="AA3163">
        <f>IF(AB3163="",0,IFERROR(IF(VLOOKUP(AB3163,AB$38:AB3162,1,0)&gt;0,0,0),1))</f>
        <v>0</v>
      </c>
      <c r="AB3163" s="16">
        <f>IF(DATOS!J3127=X$39,DATOS!C3127,"")</f>
        <v>0</v>
      </c>
    </row>
    <row r="3164" spans="26:28">
      <c r="Z3164">
        <f t="shared" si="53"/>
        <v>1</v>
      </c>
      <c r="AA3164">
        <f>IF(AB3164="",0,IFERROR(IF(VLOOKUP(AB3164,AB$38:AB3163,1,0)&gt;0,0,0),1))</f>
        <v>0</v>
      </c>
      <c r="AB3164" s="16">
        <f>IF(DATOS!J3128=X$39,DATOS!C3128,"")</f>
        <v>0</v>
      </c>
    </row>
    <row r="3165" spans="26:28">
      <c r="Z3165">
        <f t="shared" si="53"/>
        <v>1</v>
      </c>
      <c r="AA3165">
        <f>IF(AB3165="",0,IFERROR(IF(VLOOKUP(AB3165,AB$38:AB3164,1,0)&gt;0,0,0),1))</f>
        <v>0</v>
      </c>
      <c r="AB3165" s="16">
        <f>IF(DATOS!J3129=X$39,DATOS!C3129,"")</f>
        <v>0</v>
      </c>
    </row>
    <row r="3166" spans="26:28">
      <c r="Z3166">
        <f t="shared" si="53"/>
        <v>1</v>
      </c>
      <c r="AA3166">
        <f>IF(AB3166="",0,IFERROR(IF(VLOOKUP(AB3166,AB$38:AB3165,1,0)&gt;0,0,0),1))</f>
        <v>0</v>
      </c>
      <c r="AB3166" s="16">
        <f>IF(DATOS!J3130=X$39,DATOS!C3130,"")</f>
        <v>0</v>
      </c>
    </row>
    <row r="3167" spans="26:28">
      <c r="Z3167">
        <f t="shared" si="53"/>
        <v>1</v>
      </c>
      <c r="AA3167">
        <f>IF(AB3167="",0,IFERROR(IF(VLOOKUP(AB3167,AB$38:AB3166,1,0)&gt;0,0,0),1))</f>
        <v>0</v>
      </c>
      <c r="AB3167" s="16">
        <f>IF(DATOS!J3131=X$39,DATOS!C3131,"")</f>
        <v>0</v>
      </c>
    </row>
    <row r="3168" spans="26:28">
      <c r="Z3168">
        <f t="shared" si="53"/>
        <v>1</v>
      </c>
      <c r="AA3168">
        <f>IF(AB3168="",0,IFERROR(IF(VLOOKUP(AB3168,AB$38:AB3167,1,0)&gt;0,0,0),1))</f>
        <v>0</v>
      </c>
      <c r="AB3168" s="16">
        <f>IF(DATOS!J3132=X$39,DATOS!C3132,"")</f>
        <v>0</v>
      </c>
    </row>
    <row r="3169" spans="26:28">
      <c r="Z3169">
        <f t="shared" si="53"/>
        <v>1</v>
      </c>
      <c r="AA3169">
        <f>IF(AB3169="",0,IFERROR(IF(VLOOKUP(AB3169,AB$38:AB3168,1,0)&gt;0,0,0),1))</f>
        <v>0</v>
      </c>
      <c r="AB3169" s="16">
        <f>IF(DATOS!J3133=X$39,DATOS!C3133,"")</f>
        <v>0</v>
      </c>
    </row>
    <row r="3170" spans="26:28">
      <c r="Z3170">
        <f t="shared" si="53"/>
        <v>1</v>
      </c>
      <c r="AA3170">
        <f>IF(AB3170="",0,IFERROR(IF(VLOOKUP(AB3170,AB$38:AB3169,1,0)&gt;0,0,0),1))</f>
        <v>0</v>
      </c>
      <c r="AB3170" s="16">
        <f>IF(DATOS!J3134=X$39,DATOS!C3134,"")</f>
        <v>0</v>
      </c>
    </row>
    <row r="3171" spans="26:28">
      <c r="Z3171">
        <f t="shared" si="53"/>
        <v>1</v>
      </c>
      <c r="AA3171">
        <f>IF(AB3171="",0,IFERROR(IF(VLOOKUP(AB3171,AB$38:AB3170,1,0)&gt;0,0,0),1))</f>
        <v>0</v>
      </c>
      <c r="AB3171" s="16">
        <f>IF(DATOS!J3135=X$39,DATOS!C3135,"")</f>
        <v>0</v>
      </c>
    </row>
    <row r="3172" spans="26:28">
      <c r="Z3172">
        <f t="shared" si="53"/>
        <v>1</v>
      </c>
      <c r="AA3172">
        <f>IF(AB3172="",0,IFERROR(IF(VLOOKUP(AB3172,AB$38:AB3171,1,0)&gt;0,0,0),1))</f>
        <v>0</v>
      </c>
      <c r="AB3172" s="16">
        <f>IF(DATOS!J3136=X$39,DATOS!C3136,"")</f>
        <v>0</v>
      </c>
    </row>
    <row r="3173" spans="26:28">
      <c r="Z3173">
        <f t="shared" si="53"/>
        <v>1</v>
      </c>
      <c r="AA3173">
        <f>IF(AB3173="",0,IFERROR(IF(VLOOKUP(AB3173,AB$38:AB3172,1,0)&gt;0,0,0),1))</f>
        <v>0</v>
      </c>
      <c r="AB3173" s="16">
        <f>IF(DATOS!J3137=X$39,DATOS!C3137,"")</f>
        <v>0</v>
      </c>
    </row>
    <row r="3174" spans="26:28">
      <c r="Z3174">
        <f t="shared" ref="Z3174:Z3237" si="54">Z3173+AA3174</f>
        <v>1</v>
      </c>
      <c r="AA3174">
        <f>IF(AB3174="",0,IFERROR(IF(VLOOKUP(AB3174,AB$38:AB3173,1,0)&gt;0,0,0),1))</f>
        <v>0</v>
      </c>
      <c r="AB3174" s="16">
        <f>IF(DATOS!J3138=X$39,DATOS!C3138,"")</f>
        <v>0</v>
      </c>
    </row>
    <row r="3175" spans="26:28">
      <c r="Z3175">
        <f t="shared" si="54"/>
        <v>1</v>
      </c>
      <c r="AA3175">
        <f>IF(AB3175="",0,IFERROR(IF(VLOOKUP(AB3175,AB$38:AB3174,1,0)&gt;0,0,0),1))</f>
        <v>0</v>
      </c>
      <c r="AB3175" s="16">
        <f>IF(DATOS!J3139=X$39,DATOS!C3139,"")</f>
        <v>0</v>
      </c>
    </row>
    <row r="3176" spans="26:28">
      <c r="Z3176">
        <f t="shared" si="54"/>
        <v>1</v>
      </c>
      <c r="AA3176">
        <f>IF(AB3176="",0,IFERROR(IF(VLOOKUP(AB3176,AB$38:AB3175,1,0)&gt;0,0,0),1))</f>
        <v>0</v>
      </c>
      <c r="AB3176" s="16">
        <f>IF(DATOS!J3140=X$39,DATOS!C3140,"")</f>
        <v>0</v>
      </c>
    </row>
    <row r="3177" spans="26:28">
      <c r="Z3177">
        <f t="shared" si="54"/>
        <v>1</v>
      </c>
      <c r="AA3177">
        <f>IF(AB3177="",0,IFERROR(IF(VLOOKUP(AB3177,AB$38:AB3176,1,0)&gt;0,0,0),1))</f>
        <v>0</v>
      </c>
      <c r="AB3177" s="16">
        <f>IF(DATOS!J3141=X$39,DATOS!C3141,"")</f>
        <v>0</v>
      </c>
    </row>
    <row r="3178" spans="26:28">
      <c r="Z3178">
        <f t="shared" si="54"/>
        <v>1</v>
      </c>
      <c r="AA3178">
        <f>IF(AB3178="",0,IFERROR(IF(VLOOKUP(AB3178,AB$38:AB3177,1,0)&gt;0,0,0),1))</f>
        <v>0</v>
      </c>
      <c r="AB3178" s="16">
        <f>IF(DATOS!J3142=X$39,DATOS!C3142,"")</f>
        <v>0</v>
      </c>
    </row>
    <row r="3179" spans="26:28">
      <c r="Z3179">
        <f t="shared" si="54"/>
        <v>1</v>
      </c>
      <c r="AA3179">
        <f>IF(AB3179="",0,IFERROR(IF(VLOOKUP(AB3179,AB$38:AB3178,1,0)&gt;0,0,0),1))</f>
        <v>0</v>
      </c>
      <c r="AB3179" s="16">
        <f>IF(DATOS!J3143=X$39,DATOS!C3143,"")</f>
        <v>0</v>
      </c>
    </row>
    <row r="3180" spans="26:28">
      <c r="Z3180">
        <f t="shared" si="54"/>
        <v>1</v>
      </c>
      <c r="AA3180">
        <f>IF(AB3180="",0,IFERROR(IF(VLOOKUP(AB3180,AB$38:AB3179,1,0)&gt;0,0,0),1))</f>
        <v>0</v>
      </c>
      <c r="AB3180" s="16">
        <f>IF(DATOS!J3144=X$39,DATOS!C3144,"")</f>
        <v>0</v>
      </c>
    </row>
    <row r="3181" spans="26:28">
      <c r="Z3181">
        <f t="shared" si="54"/>
        <v>1</v>
      </c>
      <c r="AA3181">
        <f>IF(AB3181="",0,IFERROR(IF(VLOOKUP(AB3181,AB$38:AB3180,1,0)&gt;0,0,0),1))</f>
        <v>0</v>
      </c>
      <c r="AB3181" s="16">
        <f>IF(DATOS!J3145=X$39,DATOS!C3145,"")</f>
        <v>0</v>
      </c>
    </row>
    <row r="3182" spans="26:28">
      <c r="Z3182">
        <f t="shared" si="54"/>
        <v>1</v>
      </c>
      <c r="AA3182">
        <f>IF(AB3182="",0,IFERROR(IF(VLOOKUP(AB3182,AB$38:AB3181,1,0)&gt;0,0,0),1))</f>
        <v>0</v>
      </c>
      <c r="AB3182" s="16">
        <f>IF(DATOS!J3146=X$39,DATOS!C3146,"")</f>
        <v>0</v>
      </c>
    </row>
    <row r="3183" spans="26:28">
      <c r="Z3183">
        <f t="shared" si="54"/>
        <v>1</v>
      </c>
      <c r="AA3183">
        <f>IF(AB3183="",0,IFERROR(IF(VLOOKUP(AB3183,AB$38:AB3182,1,0)&gt;0,0,0),1))</f>
        <v>0</v>
      </c>
      <c r="AB3183" s="16">
        <f>IF(DATOS!J3147=X$39,DATOS!C3147,"")</f>
        <v>0</v>
      </c>
    </row>
    <row r="3184" spans="26:28">
      <c r="Z3184">
        <f t="shared" si="54"/>
        <v>1</v>
      </c>
      <c r="AA3184">
        <f>IF(AB3184="",0,IFERROR(IF(VLOOKUP(AB3184,AB$38:AB3183,1,0)&gt;0,0,0),1))</f>
        <v>0</v>
      </c>
      <c r="AB3184" s="16">
        <f>IF(DATOS!J3148=X$39,DATOS!C3148,"")</f>
        <v>0</v>
      </c>
    </row>
    <row r="3185" spans="26:28">
      <c r="Z3185">
        <f t="shared" si="54"/>
        <v>1</v>
      </c>
      <c r="AA3185">
        <f>IF(AB3185="",0,IFERROR(IF(VLOOKUP(AB3185,AB$38:AB3184,1,0)&gt;0,0,0),1))</f>
        <v>0</v>
      </c>
      <c r="AB3185" s="16">
        <f>IF(DATOS!J3149=X$39,DATOS!C3149,"")</f>
        <v>0</v>
      </c>
    </row>
    <row r="3186" spans="26:28">
      <c r="Z3186">
        <f t="shared" si="54"/>
        <v>1</v>
      </c>
      <c r="AA3186">
        <f>IF(AB3186="",0,IFERROR(IF(VLOOKUP(AB3186,AB$38:AB3185,1,0)&gt;0,0,0),1))</f>
        <v>0</v>
      </c>
      <c r="AB3186" s="16">
        <f>IF(DATOS!J3150=X$39,DATOS!C3150,"")</f>
        <v>0</v>
      </c>
    </row>
    <row r="3187" spans="26:28">
      <c r="Z3187">
        <f t="shared" si="54"/>
        <v>1</v>
      </c>
      <c r="AA3187">
        <f>IF(AB3187="",0,IFERROR(IF(VLOOKUP(AB3187,AB$38:AB3186,1,0)&gt;0,0,0),1))</f>
        <v>0</v>
      </c>
      <c r="AB3187" s="16">
        <f>IF(DATOS!J3151=X$39,DATOS!C3151,"")</f>
        <v>0</v>
      </c>
    </row>
    <row r="3188" spans="26:28">
      <c r="Z3188">
        <f t="shared" si="54"/>
        <v>1</v>
      </c>
      <c r="AA3188">
        <f>IF(AB3188="",0,IFERROR(IF(VLOOKUP(AB3188,AB$38:AB3187,1,0)&gt;0,0,0),1))</f>
        <v>0</v>
      </c>
      <c r="AB3188" s="16">
        <f>IF(DATOS!J3152=X$39,DATOS!C3152,"")</f>
        <v>0</v>
      </c>
    </row>
    <row r="3189" spans="26:28">
      <c r="Z3189">
        <f t="shared" si="54"/>
        <v>1</v>
      </c>
      <c r="AA3189">
        <f>IF(AB3189="",0,IFERROR(IF(VLOOKUP(AB3189,AB$38:AB3188,1,0)&gt;0,0,0),1))</f>
        <v>0</v>
      </c>
      <c r="AB3189" s="16">
        <f>IF(DATOS!J3153=X$39,DATOS!C3153,"")</f>
        <v>0</v>
      </c>
    </row>
    <row r="3190" spans="26:28">
      <c r="Z3190">
        <f t="shared" si="54"/>
        <v>1</v>
      </c>
      <c r="AA3190">
        <f>IF(AB3190="",0,IFERROR(IF(VLOOKUP(AB3190,AB$38:AB3189,1,0)&gt;0,0,0),1))</f>
        <v>0</v>
      </c>
      <c r="AB3190" s="16">
        <f>IF(DATOS!J3154=X$39,DATOS!C3154,"")</f>
        <v>0</v>
      </c>
    </row>
    <row r="3191" spans="26:28">
      <c r="Z3191">
        <f t="shared" si="54"/>
        <v>1</v>
      </c>
      <c r="AA3191">
        <f>IF(AB3191="",0,IFERROR(IF(VLOOKUP(AB3191,AB$38:AB3190,1,0)&gt;0,0,0),1))</f>
        <v>0</v>
      </c>
      <c r="AB3191" s="16">
        <f>IF(DATOS!J3155=X$39,DATOS!C3155,"")</f>
        <v>0</v>
      </c>
    </row>
    <row r="3192" spans="26:28">
      <c r="Z3192">
        <f t="shared" si="54"/>
        <v>1</v>
      </c>
      <c r="AA3192">
        <f>IF(AB3192="",0,IFERROR(IF(VLOOKUP(AB3192,AB$38:AB3191,1,0)&gt;0,0,0),1))</f>
        <v>0</v>
      </c>
      <c r="AB3192" s="16">
        <f>IF(DATOS!J3156=X$39,DATOS!C3156,"")</f>
        <v>0</v>
      </c>
    </row>
    <row r="3193" spans="26:28">
      <c r="Z3193">
        <f t="shared" si="54"/>
        <v>1</v>
      </c>
      <c r="AA3193">
        <f>IF(AB3193="",0,IFERROR(IF(VLOOKUP(AB3193,AB$38:AB3192,1,0)&gt;0,0,0),1))</f>
        <v>0</v>
      </c>
      <c r="AB3193" s="16">
        <f>IF(DATOS!J3157=X$39,DATOS!C3157,"")</f>
        <v>0</v>
      </c>
    </row>
    <row r="3194" spans="26:28">
      <c r="Z3194">
        <f t="shared" si="54"/>
        <v>1</v>
      </c>
      <c r="AA3194">
        <f>IF(AB3194="",0,IFERROR(IF(VLOOKUP(AB3194,AB$38:AB3193,1,0)&gt;0,0,0),1))</f>
        <v>0</v>
      </c>
      <c r="AB3194" s="16">
        <f>IF(DATOS!J3158=X$39,DATOS!C3158,"")</f>
        <v>0</v>
      </c>
    </row>
    <row r="3195" spans="26:28">
      <c r="Z3195">
        <f t="shared" si="54"/>
        <v>1</v>
      </c>
      <c r="AA3195">
        <f>IF(AB3195="",0,IFERROR(IF(VLOOKUP(AB3195,AB$38:AB3194,1,0)&gt;0,0,0),1))</f>
        <v>0</v>
      </c>
      <c r="AB3195" s="16">
        <f>IF(DATOS!J3159=X$39,DATOS!C3159,"")</f>
        <v>0</v>
      </c>
    </row>
    <row r="3196" spans="26:28">
      <c r="Z3196">
        <f t="shared" si="54"/>
        <v>1</v>
      </c>
      <c r="AA3196">
        <f>IF(AB3196="",0,IFERROR(IF(VLOOKUP(AB3196,AB$38:AB3195,1,0)&gt;0,0,0),1))</f>
        <v>0</v>
      </c>
      <c r="AB3196" s="16">
        <f>IF(DATOS!J3160=X$39,DATOS!C3160,"")</f>
        <v>0</v>
      </c>
    </row>
    <row r="3197" spans="26:28">
      <c r="Z3197">
        <f t="shared" si="54"/>
        <v>1</v>
      </c>
      <c r="AA3197">
        <f>IF(AB3197="",0,IFERROR(IF(VLOOKUP(AB3197,AB$38:AB3196,1,0)&gt;0,0,0),1))</f>
        <v>0</v>
      </c>
      <c r="AB3197" s="16">
        <f>IF(DATOS!J3161=X$39,DATOS!C3161,"")</f>
        <v>0</v>
      </c>
    </row>
    <row r="3198" spans="26:28">
      <c r="Z3198">
        <f t="shared" si="54"/>
        <v>1</v>
      </c>
      <c r="AA3198">
        <f>IF(AB3198="",0,IFERROR(IF(VLOOKUP(AB3198,AB$38:AB3197,1,0)&gt;0,0,0),1))</f>
        <v>0</v>
      </c>
      <c r="AB3198" s="16">
        <f>IF(DATOS!J3162=X$39,DATOS!C3162,"")</f>
        <v>0</v>
      </c>
    </row>
    <row r="3199" spans="26:28">
      <c r="Z3199">
        <f t="shared" si="54"/>
        <v>1</v>
      </c>
      <c r="AA3199">
        <f>IF(AB3199="",0,IFERROR(IF(VLOOKUP(AB3199,AB$38:AB3198,1,0)&gt;0,0,0),1))</f>
        <v>0</v>
      </c>
      <c r="AB3199" s="16">
        <f>IF(DATOS!J3163=X$39,DATOS!C3163,"")</f>
        <v>0</v>
      </c>
    </row>
    <row r="3200" spans="26:28">
      <c r="Z3200">
        <f t="shared" si="54"/>
        <v>1</v>
      </c>
      <c r="AA3200">
        <f>IF(AB3200="",0,IFERROR(IF(VLOOKUP(AB3200,AB$38:AB3199,1,0)&gt;0,0,0),1))</f>
        <v>0</v>
      </c>
      <c r="AB3200" s="16">
        <f>IF(DATOS!J3164=X$39,DATOS!C3164,"")</f>
        <v>0</v>
      </c>
    </row>
    <row r="3201" spans="26:28">
      <c r="Z3201">
        <f t="shared" si="54"/>
        <v>1</v>
      </c>
      <c r="AA3201">
        <f>IF(AB3201="",0,IFERROR(IF(VLOOKUP(AB3201,AB$38:AB3200,1,0)&gt;0,0,0),1))</f>
        <v>0</v>
      </c>
      <c r="AB3201" s="16">
        <f>IF(DATOS!J3165=X$39,DATOS!C3165,"")</f>
        <v>0</v>
      </c>
    </row>
    <row r="3202" spans="26:28">
      <c r="Z3202">
        <f t="shared" si="54"/>
        <v>1</v>
      </c>
      <c r="AA3202">
        <f>IF(AB3202="",0,IFERROR(IF(VLOOKUP(AB3202,AB$38:AB3201,1,0)&gt;0,0,0),1))</f>
        <v>0</v>
      </c>
      <c r="AB3202" s="16">
        <f>IF(DATOS!J3166=X$39,DATOS!C3166,"")</f>
        <v>0</v>
      </c>
    </row>
    <row r="3203" spans="26:28">
      <c r="Z3203">
        <f t="shared" si="54"/>
        <v>1</v>
      </c>
      <c r="AA3203">
        <f>IF(AB3203="",0,IFERROR(IF(VLOOKUP(AB3203,AB$38:AB3202,1,0)&gt;0,0,0),1))</f>
        <v>0</v>
      </c>
      <c r="AB3203" s="16">
        <f>IF(DATOS!J3167=X$39,DATOS!C3167,"")</f>
        <v>0</v>
      </c>
    </row>
    <row r="3204" spans="26:28">
      <c r="Z3204">
        <f t="shared" si="54"/>
        <v>1</v>
      </c>
      <c r="AA3204">
        <f>IF(AB3204="",0,IFERROR(IF(VLOOKUP(AB3204,AB$38:AB3203,1,0)&gt;0,0,0),1))</f>
        <v>0</v>
      </c>
      <c r="AB3204" s="16">
        <f>IF(DATOS!J3168=X$39,DATOS!C3168,"")</f>
        <v>0</v>
      </c>
    </row>
    <row r="3205" spans="26:28">
      <c r="Z3205">
        <f t="shared" si="54"/>
        <v>1</v>
      </c>
      <c r="AA3205">
        <f>IF(AB3205="",0,IFERROR(IF(VLOOKUP(AB3205,AB$38:AB3204,1,0)&gt;0,0,0),1))</f>
        <v>0</v>
      </c>
      <c r="AB3205" s="16">
        <f>IF(DATOS!J3169=X$39,DATOS!C3169,"")</f>
        <v>0</v>
      </c>
    </row>
    <row r="3206" spans="26:28">
      <c r="Z3206">
        <f t="shared" si="54"/>
        <v>1</v>
      </c>
      <c r="AA3206">
        <f>IF(AB3206="",0,IFERROR(IF(VLOOKUP(AB3206,AB$38:AB3205,1,0)&gt;0,0,0),1))</f>
        <v>0</v>
      </c>
      <c r="AB3206" s="16">
        <f>IF(DATOS!J3170=X$39,DATOS!C3170,"")</f>
        <v>0</v>
      </c>
    </row>
    <row r="3207" spans="26:28">
      <c r="Z3207">
        <f t="shared" si="54"/>
        <v>1</v>
      </c>
      <c r="AA3207">
        <f>IF(AB3207="",0,IFERROR(IF(VLOOKUP(AB3207,AB$38:AB3206,1,0)&gt;0,0,0),1))</f>
        <v>0</v>
      </c>
      <c r="AB3207" s="16">
        <f>IF(DATOS!J3171=X$39,DATOS!C3171,"")</f>
        <v>0</v>
      </c>
    </row>
    <row r="3208" spans="26:28">
      <c r="Z3208">
        <f t="shared" si="54"/>
        <v>1</v>
      </c>
      <c r="AA3208">
        <f>IF(AB3208="",0,IFERROR(IF(VLOOKUP(AB3208,AB$38:AB3207,1,0)&gt;0,0,0),1))</f>
        <v>0</v>
      </c>
      <c r="AB3208" s="16">
        <f>IF(DATOS!J3172=X$39,DATOS!C3172,"")</f>
        <v>0</v>
      </c>
    </row>
    <row r="3209" spans="26:28">
      <c r="Z3209">
        <f t="shared" si="54"/>
        <v>1</v>
      </c>
      <c r="AA3209">
        <f>IF(AB3209="",0,IFERROR(IF(VLOOKUP(AB3209,AB$38:AB3208,1,0)&gt;0,0,0),1))</f>
        <v>0</v>
      </c>
      <c r="AB3209" s="16">
        <f>IF(DATOS!J3173=X$39,DATOS!C3173,"")</f>
        <v>0</v>
      </c>
    </row>
    <row r="3210" spans="26:28">
      <c r="Z3210">
        <f t="shared" si="54"/>
        <v>1</v>
      </c>
      <c r="AA3210">
        <f>IF(AB3210="",0,IFERROR(IF(VLOOKUP(AB3210,AB$38:AB3209,1,0)&gt;0,0,0),1))</f>
        <v>0</v>
      </c>
      <c r="AB3210" s="16">
        <f>IF(DATOS!J3174=X$39,DATOS!C3174,"")</f>
        <v>0</v>
      </c>
    </row>
    <row r="3211" spans="26:28">
      <c r="Z3211">
        <f t="shared" si="54"/>
        <v>1</v>
      </c>
      <c r="AA3211">
        <f>IF(AB3211="",0,IFERROR(IF(VLOOKUP(AB3211,AB$38:AB3210,1,0)&gt;0,0,0),1))</f>
        <v>0</v>
      </c>
      <c r="AB3211" s="16">
        <f>IF(DATOS!J3175=X$39,DATOS!C3175,"")</f>
        <v>0</v>
      </c>
    </row>
    <row r="3212" spans="26:28">
      <c r="Z3212">
        <f t="shared" si="54"/>
        <v>1</v>
      </c>
      <c r="AA3212">
        <f>IF(AB3212="",0,IFERROR(IF(VLOOKUP(AB3212,AB$38:AB3211,1,0)&gt;0,0,0),1))</f>
        <v>0</v>
      </c>
      <c r="AB3212" s="16">
        <f>IF(DATOS!J3176=X$39,DATOS!C3176,"")</f>
        <v>0</v>
      </c>
    </row>
    <row r="3213" spans="26:28">
      <c r="Z3213">
        <f t="shared" si="54"/>
        <v>1</v>
      </c>
      <c r="AA3213">
        <f>IF(AB3213="",0,IFERROR(IF(VLOOKUP(AB3213,AB$38:AB3212,1,0)&gt;0,0,0),1))</f>
        <v>0</v>
      </c>
      <c r="AB3213" s="16">
        <f>IF(DATOS!J3177=X$39,DATOS!C3177,"")</f>
        <v>0</v>
      </c>
    </row>
    <row r="3214" spans="26:28">
      <c r="Z3214">
        <f t="shared" si="54"/>
        <v>1</v>
      </c>
      <c r="AA3214">
        <f>IF(AB3214="",0,IFERROR(IF(VLOOKUP(AB3214,AB$38:AB3213,1,0)&gt;0,0,0),1))</f>
        <v>0</v>
      </c>
      <c r="AB3214" s="16">
        <f>IF(DATOS!J3178=X$39,DATOS!C3178,"")</f>
        <v>0</v>
      </c>
    </row>
    <row r="3215" spans="26:28">
      <c r="Z3215">
        <f t="shared" si="54"/>
        <v>1</v>
      </c>
      <c r="AA3215">
        <f>IF(AB3215="",0,IFERROR(IF(VLOOKUP(AB3215,AB$38:AB3214,1,0)&gt;0,0,0),1))</f>
        <v>0</v>
      </c>
      <c r="AB3215" s="16">
        <f>IF(DATOS!J3179=X$39,DATOS!C3179,"")</f>
        <v>0</v>
      </c>
    </row>
    <row r="3216" spans="26:28">
      <c r="Z3216">
        <f t="shared" si="54"/>
        <v>1</v>
      </c>
      <c r="AA3216">
        <f>IF(AB3216="",0,IFERROR(IF(VLOOKUP(AB3216,AB$38:AB3215,1,0)&gt;0,0,0),1))</f>
        <v>0</v>
      </c>
      <c r="AB3216" s="16">
        <f>IF(DATOS!J3180=X$39,DATOS!C3180,"")</f>
        <v>0</v>
      </c>
    </row>
    <row r="3217" spans="26:28">
      <c r="Z3217">
        <f t="shared" si="54"/>
        <v>1</v>
      </c>
      <c r="AA3217">
        <f>IF(AB3217="",0,IFERROR(IF(VLOOKUP(AB3217,AB$38:AB3216,1,0)&gt;0,0,0),1))</f>
        <v>0</v>
      </c>
      <c r="AB3217" s="16">
        <f>IF(DATOS!J3181=X$39,DATOS!C3181,"")</f>
        <v>0</v>
      </c>
    </row>
    <row r="3218" spans="26:28">
      <c r="Z3218">
        <f t="shared" si="54"/>
        <v>1</v>
      </c>
      <c r="AA3218">
        <f>IF(AB3218="",0,IFERROR(IF(VLOOKUP(AB3218,AB$38:AB3217,1,0)&gt;0,0,0),1))</f>
        <v>0</v>
      </c>
      <c r="AB3218" s="16">
        <f>IF(DATOS!J3182=X$39,DATOS!C3182,"")</f>
        <v>0</v>
      </c>
    </row>
    <row r="3219" spans="26:28">
      <c r="Z3219">
        <f t="shared" si="54"/>
        <v>1</v>
      </c>
      <c r="AA3219">
        <f>IF(AB3219="",0,IFERROR(IF(VLOOKUP(AB3219,AB$38:AB3218,1,0)&gt;0,0,0),1))</f>
        <v>0</v>
      </c>
      <c r="AB3219" s="16">
        <f>IF(DATOS!J3183=X$39,DATOS!C3183,"")</f>
        <v>0</v>
      </c>
    </row>
    <row r="3220" spans="26:28">
      <c r="Z3220">
        <f t="shared" si="54"/>
        <v>1</v>
      </c>
      <c r="AA3220">
        <f>IF(AB3220="",0,IFERROR(IF(VLOOKUP(AB3220,AB$38:AB3219,1,0)&gt;0,0,0),1))</f>
        <v>0</v>
      </c>
      <c r="AB3220" s="16">
        <f>IF(DATOS!J3184=X$39,DATOS!C3184,"")</f>
        <v>0</v>
      </c>
    </row>
    <row r="3221" spans="26:28">
      <c r="Z3221">
        <f t="shared" si="54"/>
        <v>1</v>
      </c>
      <c r="AA3221">
        <f>IF(AB3221="",0,IFERROR(IF(VLOOKUP(AB3221,AB$38:AB3220,1,0)&gt;0,0,0),1))</f>
        <v>0</v>
      </c>
      <c r="AB3221" s="16">
        <f>IF(DATOS!J3185=X$39,DATOS!C3185,"")</f>
        <v>0</v>
      </c>
    </row>
    <row r="3222" spans="26:28">
      <c r="Z3222">
        <f t="shared" si="54"/>
        <v>1</v>
      </c>
      <c r="AA3222">
        <f>IF(AB3222="",0,IFERROR(IF(VLOOKUP(AB3222,AB$38:AB3221,1,0)&gt;0,0,0),1))</f>
        <v>0</v>
      </c>
      <c r="AB3222" s="16">
        <f>IF(DATOS!J3186=X$39,DATOS!C3186,"")</f>
        <v>0</v>
      </c>
    </row>
    <row r="3223" spans="26:28">
      <c r="Z3223">
        <f t="shared" si="54"/>
        <v>1</v>
      </c>
      <c r="AA3223">
        <f>IF(AB3223="",0,IFERROR(IF(VLOOKUP(AB3223,AB$38:AB3222,1,0)&gt;0,0,0),1))</f>
        <v>0</v>
      </c>
      <c r="AB3223" s="16">
        <f>IF(DATOS!J3187=X$39,DATOS!C3187,"")</f>
        <v>0</v>
      </c>
    </row>
    <row r="3224" spans="26:28">
      <c r="Z3224">
        <f t="shared" si="54"/>
        <v>1</v>
      </c>
      <c r="AA3224">
        <f>IF(AB3224="",0,IFERROR(IF(VLOOKUP(AB3224,AB$38:AB3223,1,0)&gt;0,0,0),1))</f>
        <v>0</v>
      </c>
      <c r="AB3224" s="16">
        <f>IF(DATOS!J3188=X$39,DATOS!C3188,"")</f>
        <v>0</v>
      </c>
    </row>
    <row r="3225" spans="26:28">
      <c r="Z3225">
        <f t="shared" si="54"/>
        <v>1</v>
      </c>
      <c r="AA3225">
        <f>IF(AB3225="",0,IFERROR(IF(VLOOKUP(AB3225,AB$38:AB3224,1,0)&gt;0,0,0),1))</f>
        <v>0</v>
      </c>
      <c r="AB3225" s="16">
        <f>IF(DATOS!J3189=X$39,DATOS!C3189,"")</f>
        <v>0</v>
      </c>
    </row>
    <row r="3226" spans="26:28">
      <c r="Z3226">
        <f t="shared" si="54"/>
        <v>1</v>
      </c>
      <c r="AA3226">
        <f>IF(AB3226="",0,IFERROR(IF(VLOOKUP(AB3226,AB$38:AB3225,1,0)&gt;0,0,0),1))</f>
        <v>0</v>
      </c>
      <c r="AB3226" s="16">
        <f>IF(DATOS!J3190=X$39,DATOS!C3190,"")</f>
        <v>0</v>
      </c>
    </row>
    <row r="3227" spans="26:28">
      <c r="Z3227">
        <f t="shared" si="54"/>
        <v>1</v>
      </c>
      <c r="AA3227">
        <f>IF(AB3227="",0,IFERROR(IF(VLOOKUP(AB3227,AB$38:AB3226,1,0)&gt;0,0,0),1))</f>
        <v>0</v>
      </c>
      <c r="AB3227" s="16">
        <f>IF(DATOS!J3191=X$39,DATOS!C3191,"")</f>
        <v>0</v>
      </c>
    </row>
    <row r="3228" spans="26:28">
      <c r="Z3228">
        <f t="shared" si="54"/>
        <v>1</v>
      </c>
      <c r="AA3228">
        <f>IF(AB3228="",0,IFERROR(IF(VLOOKUP(AB3228,AB$38:AB3227,1,0)&gt;0,0,0),1))</f>
        <v>0</v>
      </c>
      <c r="AB3228" s="16">
        <f>IF(DATOS!J3192=X$39,DATOS!C3192,"")</f>
        <v>0</v>
      </c>
    </row>
    <row r="3229" spans="26:28">
      <c r="Z3229">
        <f t="shared" si="54"/>
        <v>1</v>
      </c>
      <c r="AA3229">
        <f>IF(AB3229="",0,IFERROR(IF(VLOOKUP(AB3229,AB$38:AB3228,1,0)&gt;0,0,0),1))</f>
        <v>0</v>
      </c>
      <c r="AB3229" s="16">
        <f>IF(DATOS!J3193=X$39,DATOS!C3193,"")</f>
        <v>0</v>
      </c>
    </row>
    <row r="3230" spans="26:28">
      <c r="Z3230">
        <f t="shared" si="54"/>
        <v>1</v>
      </c>
      <c r="AA3230">
        <f>IF(AB3230="",0,IFERROR(IF(VLOOKUP(AB3230,AB$38:AB3229,1,0)&gt;0,0,0),1))</f>
        <v>0</v>
      </c>
      <c r="AB3230" s="16">
        <f>IF(DATOS!J3194=X$39,DATOS!C3194,"")</f>
        <v>0</v>
      </c>
    </row>
    <row r="3231" spans="26:28">
      <c r="Z3231">
        <f t="shared" si="54"/>
        <v>1</v>
      </c>
      <c r="AA3231">
        <f>IF(AB3231="",0,IFERROR(IF(VLOOKUP(AB3231,AB$38:AB3230,1,0)&gt;0,0,0),1))</f>
        <v>0</v>
      </c>
      <c r="AB3231" s="16">
        <f>IF(DATOS!J3195=X$39,DATOS!C3195,"")</f>
        <v>0</v>
      </c>
    </row>
    <row r="3232" spans="26:28">
      <c r="Z3232">
        <f t="shared" si="54"/>
        <v>1</v>
      </c>
      <c r="AA3232">
        <f>IF(AB3232="",0,IFERROR(IF(VLOOKUP(AB3232,AB$38:AB3231,1,0)&gt;0,0,0),1))</f>
        <v>0</v>
      </c>
      <c r="AB3232" s="16">
        <f>IF(DATOS!J3196=X$39,DATOS!C3196,"")</f>
        <v>0</v>
      </c>
    </row>
    <row r="3233" spans="26:28">
      <c r="Z3233">
        <f t="shared" si="54"/>
        <v>1</v>
      </c>
      <c r="AA3233">
        <f>IF(AB3233="",0,IFERROR(IF(VLOOKUP(AB3233,AB$38:AB3232,1,0)&gt;0,0,0),1))</f>
        <v>0</v>
      </c>
      <c r="AB3233" s="16">
        <f>IF(DATOS!J3197=X$39,DATOS!C3197,"")</f>
        <v>0</v>
      </c>
    </row>
    <row r="3234" spans="26:28">
      <c r="Z3234">
        <f t="shared" si="54"/>
        <v>1</v>
      </c>
      <c r="AA3234">
        <f>IF(AB3234="",0,IFERROR(IF(VLOOKUP(AB3234,AB$38:AB3233,1,0)&gt;0,0,0),1))</f>
        <v>0</v>
      </c>
      <c r="AB3234" s="16">
        <f>IF(DATOS!J3198=X$39,DATOS!C3198,"")</f>
        <v>0</v>
      </c>
    </row>
    <row r="3235" spans="26:28">
      <c r="Z3235">
        <f t="shared" si="54"/>
        <v>1</v>
      </c>
      <c r="AA3235">
        <f>IF(AB3235="",0,IFERROR(IF(VLOOKUP(AB3235,AB$38:AB3234,1,0)&gt;0,0,0),1))</f>
        <v>0</v>
      </c>
      <c r="AB3235" s="16">
        <f>IF(DATOS!J3199=X$39,DATOS!C3199,"")</f>
        <v>0</v>
      </c>
    </row>
    <row r="3236" spans="26:28">
      <c r="Z3236">
        <f t="shared" si="54"/>
        <v>1</v>
      </c>
      <c r="AA3236">
        <f>IF(AB3236="",0,IFERROR(IF(VLOOKUP(AB3236,AB$38:AB3235,1,0)&gt;0,0,0),1))</f>
        <v>0</v>
      </c>
      <c r="AB3236" s="16">
        <f>IF(DATOS!J3200=X$39,DATOS!C3200,"")</f>
        <v>0</v>
      </c>
    </row>
    <row r="3237" spans="26:28">
      <c r="Z3237">
        <f t="shared" si="54"/>
        <v>1</v>
      </c>
      <c r="AA3237">
        <f>IF(AB3237="",0,IFERROR(IF(VLOOKUP(AB3237,AB$38:AB3236,1,0)&gt;0,0,0),1))</f>
        <v>0</v>
      </c>
      <c r="AB3237" s="16">
        <f>IF(DATOS!J3201=X$39,DATOS!C3201,"")</f>
        <v>0</v>
      </c>
    </row>
    <row r="3238" spans="26:28">
      <c r="Z3238">
        <f t="shared" ref="Z3238:Z3301" si="55">Z3237+AA3238</f>
        <v>1</v>
      </c>
      <c r="AA3238">
        <f>IF(AB3238="",0,IFERROR(IF(VLOOKUP(AB3238,AB$38:AB3237,1,0)&gt;0,0,0),1))</f>
        <v>0</v>
      </c>
      <c r="AB3238" s="16">
        <f>IF(DATOS!J3202=X$39,DATOS!C3202,"")</f>
        <v>0</v>
      </c>
    </row>
    <row r="3239" spans="26:28">
      <c r="Z3239">
        <f t="shared" si="55"/>
        <v>1</v>
      </c>
      <c r="AA3239">
        <f>IF(AB3239="",0,IFERROR(IF(VLOOKUP(AB3239,AB$38:AB3238,1,0)&gt;0,0,0),1))</f>
        <v>0</v>
      </c>
      <c r="AB3239" s="16">
        <f>IF(DATOS!J3203=X$39,DATOS!C3203,"")</f>
        <v>0</v>
      </c>
    </row>
    <row r="3240" spans="26:28">
      <c r="Z3240">
        <f t="shared" si="55"/>
        <v>1</v>
      </c>
      <c r="AA3240">
        <f>IF(AB3240="",0,IFERROR(IF(VLOOKUP(AB3240,AB$38:AB3239,1,0)&gt;0,0,0),1))</f>
        <v>0</v>
      </c>
      <c r="AB3240" s="16">
        <f>IF(DATOS!J3204=X$39,DATOS!C3204,"")</f>
        <v>0</v>
      </c>
    </row>
    <row r="3241" spans="26:28">
      <c r="Z3241">
        <f t="shared" si="55"/>
        <v>1</v>
      </c>
      <c r="AA3241">
        <f>IF(AB3241="",0,IFERROR(IF(VLOOKUP(AB3241,AB$38:AB3240,1,0)&gt;0,0,0),1))</f>
        <v>0</v>
      </c>
      <c r="AB3241" s="16">
        <f>IF(DATOS!J3205=X$39,DATOS!C3205,"")</f>
        <v>0</v>
      </c>
    </row>
    <row r="3242" spans="26:28">
      <c r="Z3242">
        <f t="shared" si="55"/>
        <v>1</v>
      </c>
      <c r="AA3242">
        <f>IF(AB3242="",0,IFERROR(IF(VLOOKUP(AB3242,AB$38:AB3241,1,0)&gt;0,0,0),1))</f>
        <v>0</v>
      </c>
      <c r="AB3242" s="16">
        <f>IF(DATOS!J3206=X$39,DATOS!C3206,"")</f>
        <v>0</v>
      </c>
    </row>
    <row r="3243" spans="26:28">
      <c r="Z3243">
        <f t="shared" si="55"/>
        <v>1</v>
      </c>
      <c r="AA3243">
        <f>IF(AB3243="",0,IFERROR(IF(VLOOKUP(AB3243,AB$38:AB3242,1,0)&gt;0,0,0),1))</f>
        <v>0</v>
      </c>
      <c r="AB3243" s="16">
        <f>IF(DATOS!J3207=X$39,DATOS!C3207,"")</f>
        <v>0</v>
      </c>
    </row>
    <row r="3244" spans="26:28">
      <c r="Z3244">
        <f t="shared" si="55"/>
        <v>1</v>
      </c>
      <c r="AA3244">
        <f>IF(AB3244="",0,IFERROR(IF(VLOOKUP(AB3244,AB$38:AB3243,1,0)&gt;0,0,0),1))</f>
        <v>0</v>
      </c>
      <c r="AB3244" s="16">
        <f>IF(DATOS!J3208=X$39,DATOS!C3208,"")</f>
        <v>0</v>
      </c>
    </row>
    <row r="3245" spans="26:28">
      <c r="Z3245">
        <f t="shared" si="55"/>
        <v>1</v>
      </c>
      <c r="AA3245">
        <f>IF(AB3245="",0,IFERROR(IF(VLOOKUP(AB3245,AB$38:AB3244,1,0)&gt;0,0,0),1))</f>
        <v>0</v>
      </c>
      <c r="AB3245" s="16">
        <f>IF(DATOS!J3209=X$39,DATOS!C3209,"")</f>
        <v>0</v>
      </c>
    </row>
    <row r="3246" spans="26:28">
      <c r="Z3246">
        <f t="shared" si="55"/>
        <v>1</v>
      </c>
      <c r="AA3246">
        <f>IF(AB3246="",0,IFERROR(IF(VLOOKUP(AB3246,AB$38:AB3245,1,0)&gt;0,0,0),1))</f>
        <v>0</v>
      </c>
      <c r="AB3246" s="16">
        <f>IF(DATOS!J3210=X$39,DATOS!C3210,"")</f>
        <v>0</v>
      </c>
    </row>
    <row r="3247" spans="26:28">
      <c r="Z3247">
        <f t="shared" si="55"/>
        <v>1</v>
      </c>
      <c r="AA3247">
        <f>IF(AB3247="",0,IFERROR(IF(VLOOKUP(AB3247,AB$38:AB3246,1,0)&gt;0,0,0),1))</f>
        <v>0</v>
      </c>
      <c r="AB3247" s="16">
        <f>IF(DATOS!J3211=X$39,DATOS!C3211,"")</f>
        <v>0</v>
      </c>
    </row>
    <row r="3248" spans="26:28">
      <c r="Z3248">
        <f t="shared" si="55"/>
        <v>1</v>
      </c>
      <c r="AA3248">
        <f>IF(AB3248="",0,IFERROR(IF(VLOOKUP(AB3248,AB$38:AB3247,1,0)&gt;0,0,0),1))</f>
        <v>0</v>
      </c>
      <c r="AB3248" s="16">
        <f>IF(DATOS!J3212=X$39,DATOS!C3212,"")</f>
        <v>0</v>
      </c>
    </row>
    <row r="3249" spans="26:28">
      <c r="Z3249">
        <f t="shared" si="55"/>
        <v>1</v>
      </c>
      <c r="AA3249">
        <f>IF(AB3249="",0,IFERROR(IF(VLOOKUP(AB3249,AB$38:AB3248,1,0)&gt;0,0,0),1))</f>
        <v>0</v>
      </c>
      <c r="AB3249" s="16">
        <f>IF(DATOS!J3213=X$39,DATOS!C3213,"")</f>
        <v>0</v>
      </c>
    </row>
    <row r="3250" spans="26:28">
      <c r="Z3250">
        <f t="shared" si="55"/>
        <v>1</v>
      </c>
      <c r="AA3250">
        <f>IF(AB3250="",0,IFERROR(IF(VLOOKUP(AB3250,AB$38:AB3249,1,0)&gt;0,0,0),1))</f>
        <v>0</v>
      </c>
      <c r="AB3250" s="16">
        <f>IF(DATOS!J3214=X$39,DATOS!C3214,"")</f>
        <v>0</v>
      </c>
    </row>
    <row r="3251" spans="26:28">
      <c r="Z3251">
        <f t="shared" si="55"/>
        <v>1</v>
      </c>
      <c r="AA3251">
        <f>IF(AB3251="",0,IFERROR(IF(VLOOKUP(AB3251,AB$38:AB3250,1,0)&gt;0,0,0),1))</f>
        <v>0</v>
      </c>
      <c r="AB3251" s="16">
        <f>IF(DATOS!J3215=X$39,DATOS!C3215,"")</f>
        <v>0</v>
      </c>
    </row>
    <row r="3252" spans="26:28">
      <c r="Z3252">
        <f t="shared" si="55"/>
        <v>1</v>
      </c>
      <c r="AA3252">
        <f>IF(AB3252="",0,IFERROR(IF(VLOOKUP(AB3252,AB$38:AB3251,1,0)&gt;0,0,0),1))</f>
        <v>0</v>
      </c>
      <c r="AB3252" s="16">
        <f>IF(DATOS!J3216=X$39,DATOS!C3216,"")</f>
        <v>0</v>
      </c>
    </row>
    <row r="3253" spans="26:28">
      <c r="Z3253">
        <f t="shared" si="55"/>
        <v>1</v>
      </c>
      <c r="AA3253">
        <f>IF(AB3253="",0,IFERROR(IF(VLOOKUP(AB3253,AB$38:AB3252,1,0)&gt;0,0,0),1))</f>
        <v>0</v>
      </c>
      <c r="AB3253" s="16">
        <f>IF(DATOS!J3217=X$39,DATOS!C3217,"")</f>
        <v>0</v>
      </c>
    </row>
    <row r="3254" spans="26:28">
      <c r="Z3254">
        <f t="shared" si="55"/>
        <v>1</v>
      </c>
      <c r="AA3254">
        <f>IF(AB3254="",0,IFERROR(IF(VLOOKUP(AB3254,AB$38:AB3253,1,0)&gt;0,0,0),1))</f>
        <v>0</v>
      </c>
      <c r="AB3254" s="16">
        <f>IF(DATOS!J3218=X$39,DATOS!C3218,"")</f>
        <v>0</v>
      </c>
    </row>
    <row r="3255" spans="26:28">
      <c r="Z3255">
        <f t="shared" si="55"/>
        <v>1</v>
      </c>
      <c r="AA3255">
        <f>IF(AB3255="",0,IFERROR(IF(VLOOKUP(AB3255,AB$38:AB3254,1,0)&gt;0,0,0),1))</f>
        <v>0</v>
      </c>
      <c r="AB3255" s="16">
        <f>IF(DATOS!J3219=X$39,DATOS!C3219,"")</f>
        <v>0</v>
      </c>
    </row>
    <row r="3256" spans="26:28">
      <c r="Z3256">
        <f t="shared" si="55"/>
        <v>1</v>
      </c>
      <c r="AA3256">
        <f>IF(AB3256="",0,IFERROR(IF(VLOOKUP(AB3256,AB$38:AB3255,1,0)&gt;0,0,0),1))</f>
        <v>0</v>
      </c>
      <c r="AB3256" s="16">
        <f>IF(DATOS!J3220=X$39,DATOS!C3220,"")</f>
        <v>0</v>
      </c>
    </row>
    <row r="3257" spans="26:28">
      <c r="Z3257">
        <f t="shared" si="55"/>
        <v>1</v>
      </c>
      <c r="AA3257">
        <f>IF(AB3257="",0,IFERROR(IF(VLOOKUP(AB3257,AB$38:AB3256,1,0)&gt;0,0,0),1))</f>
        <v>0</v>
      </c>
      <c r="AB3257" s="16">
        <f>IF(DATOS!J3221=X$39,DATOS!C3221,"")</f>
        <v>0</v>
      </c>
    </row>
    <row r="3258" spans="26:28">
      <c r="Z3258">
        <f t="shared" si="55"/>
        <v>1</v>
      </c>
      <c r="AA3258">
        <f>IF(AB3258="",0,IFERROR(IF(VLOOKUP(AB3258,AB$38:AB3257,1,0)&gt;0,0,0),1))</f>
        <v>0</v>
      </c>
      <c r="AB3258" s="16">
        <f>IF(DATOS!J3222=X$39,DATOS!C3222,"")</f>
        <v>0</v>
      </c>
    </row>
    <row r="3259" spans="26:28">
      <c r="Z3259">
        <f t="shared" si="55"/>
        <v>1</v>
      </c>
      <c r="AA3259">
        <f>IF(AB3259="",0,IFERROR(IF(VLOOKUP(AB3259,AB$38:AB3258,1,0)&gt;0,0,0),1))</f>
        <v>0</v>
      </c>
      <c r="AB3259" s="16">
        <f>IF(DATOS!J3223=X$39,DATOS!C3223,"")</f>
        <v>0</v>
      </c>
    </row>
    <row r="3260" spans="26:28">
      <c r="Z3260">
        <f t="shared" si="55"/>
        <v>1</v>
      </c>
      <c r="AA3260">
        <f>IF(AB3260="",0,IFERROR(IF(VLOOKUP(AB3260,AB$38:AB3259,1,0)&gt;0,0,0),1))</f>
        <v>0</v>
      </c>
      <c r="AB3260" s="16">
        <f>IF(DATOS!J3224=X$39,DATOS!C3224,"")</f>
        <v>0</v>
      </c>
    </row>
    <row r="3261" spans="26:28">
      <c r="Z3261">
        <f t="shared" si="55"/>
        <v>1</v>
      </c>
      <c r="AA3261">
        <f>IF(AB3261="",0,IFERROR(IF(VLOOKUP(AB3261,AB$38:AB3260,1,0)&gt;0,0,0),1))</f>
        <v>0</v>
      </c>
      <c r="AB3261" s="16">
        <f>IF(DATOS!J3225=X$39,DATOS!C3225,"")</f>
        <v>0</v>
      </c>
    </row>
    <row r="3262" spans="26:28">
      <c r="Z3262">
        <f t="shared" si="55"/>
        <v>1</v>
      </c>
      <c r="AA3262">
        <f>IF(AB3262="",0,IFERROR(IF(VLOOKUP(AB3262,AB$38:AB3261,1,0)&gt;0,0,0),1))</f>
        <v>0</v>
      </c>
      <c r="AB3262" s="16">
        <f>IF(DATOS!J3226=X$39,DATOS!C3226,"")</f>
        <v>0</v>
      </c>
    </row>
    <row r="3263" spans="26:28">
      <c r="Z3263">
        <f t="shared" si="55"/>
        <v>1</v>
      </c>
      <c r="AA3263">
        <f>IF(AB3263="",0,IFERROR(IF(VLOOKUP(AB3263,AB$38:AB3262,1,0)&gt;0,0,0),1))</f>
        <v>0</v>
      </c>
      <c r="AB3263" s="16">
        <f>IF(DATOS!J3227=X$39,DATOS!C3227,"")</f>
        <v>0</v>
      </c>
    </row>
    <row r="3264" spans="26:28">
      <c r="Z3264">
        <f t="shared" si="55"/>
        <v>1</v>
      </c>
      <c r="AA3264">
        <f>IF(AB3264="",0,IFERROR(IF(VLOOKUP(AB3264,AB$38:AB3263,1,0)&gt;0,0,0),1))</f>
        <v>0</v>
      </c>
      <c r="AB3264" s="16">
        <f>IF(DATOS!J3228=X$39,DATOS!C3228,"")</f>
        <v>0</v>
      </c>
    </row>
    <row r="3265" spans="26:28">
      <c r="Z3265">
        <f t="shared" si="55"/>
        <v>1</v>
      </c>
      <c r="AA3265">
        <f>IF(AB3265="",0,IFERROR(IF(VLOOKUP(AB3265,AB$38:AB3264,1,0)&gt;0,0,0),1))</f>
        <v>0</v>
      </c>
      <c r="AB3265" s="16">
        <f>IF(DATOS!J3229=X$39,DATOS!C3229,"")</f>
        <v>0</v>
      </c>
    </row>
    <row r="3266" spans="26:28">
      <c r="Z3266">
        <f t="shared" si="55"/>
        <v>1</v>
      </c>
      <c r="AA3266">
        <f>IF(AB3266="",0,IFERROR(IF(VLOOKUP(AB3266,AB$38:AB3265,1,0)&gt;0,0,0),1))</f>
        <v>0</v>
      </c>
      <c r="AB3266" s="16">
        <f>IF(DATOS!J3230=X$39,DATOS!C3230,"")</f>
        <v>0</v>
      </c>
    </row>
    <row r="3267" spans="26:28">
      <c r="Z3267">
        <f t="shared" si="55"/>
        <v>1</v>
      </c>
      <c r="AA3267">
        <f>IF(AB3267="",0,IFERROR(IF(VLOOKUP(AB3267,AB$38:AB3266,1,0)&gt;0,0,0),1))</f>
        <v>0</v>
      </c>
      <c r="AB3267" s="16">
        <f>IF(DATOS!J3231=X$39,DATOS!C3231,"")</f>
        <v>0</v>
      </c>
    </row>
    <row r="3268" spans="26:28">
      <c r="Z3268">
        <f t="shared" si="55"/>
        <v>1</v>
      </c>
      <c r="AA3268">
        <f>IF(AB3268="",0,IFERROR(IF(VLOOKUP(AB3268,AB$38:AB3267,1,0)&gt;0,0,0),1))</f>
        <v>0</v>
      </c>
      <c r="AB3268" s="16">
        <f>IF(DATOS!J3232=X$39,DATOS!C3232,"")</f>
        <v>0</v>
      </c>
    </row>
    <row r="3269" spans="26:28">
      <c r="Z3269">
        <f t="shared" si="55"/>
        <v>1</v>
      </c>
      <c r="AA3269">
        <f>IF(AB3269="",0,IFERROR(IF(VLOOKUP(AB3269,AB$38:AB3268,1,0)&gt;0,0,0),1))</f>
        <v>0</v>
      </c>
      <c r="AB3269" s="16">
        <f>IF(DATOS!J3233=X$39,DATOS!C3233,"")</f>
        <v>0</v>
      </c>
    </row>
    <row r="3270" spans="26:28">
      <c r="Z3270">
        <f t="shared" si="55"/>
        <v>1</v>
      </c>
      <c r="AA3270">
        <f>IF(AB3270="",0,IFERROR(IF(VLOOKUP(AB3270,AB$38:AB3269,1,0)&gt;0,0,0),1))</f>
        <v>0</v>
      </c>
      <c r="AB3270" s="16">
        <f>IF(DATOS!J3234=X$39,DATOS!C3234,"")</f>
        <v>0</v>
      </c>
    </row>
    <row r="3271" spans="26:28">
      <c r="Z3271">
        <f t="shared" si="55"/>
        <v>1</v>
      </c>
      <c r="AA3271">
        <f>IF(AB3271="",0,IFERROR(IF(VLOOKUP(AB3271,AB$38:AB3270,1,0)&gt;0,0,0),1))</f>
        <v>0</v>
      </c>
      <c r="AB3271" s="16">
        <f>IF(DATOS!J3235=X$39,DATOS!C3235,"")</f>
        <v>0</v>
      </c>
    </row>
    <row r="3272" spans="26:28">
      <c r="Z3272">
        <f t="shared" si="55"/>
        <v>1</v>
      </c>
      <c r="AA3272">
        <f>IF(AB3272="",0,IFERROR(IF(VLOOKUP(AB3272,AB$38:AB3271,1,0)&gt;0,0,0),1))</f>
        <v>0</v>
      </c>
      <c r="AB3272" s="16">
        <f>IF(DATOS!J3236=X$39,DATOS!C3236,"")</f>
        <v>0</v>
      </c>
    </row>
    <row r="3273" spans="26:28">
      <c r="Z3273">
        <f t="shared" si="55"/>
        <v>1</v>
      </c>
      <c r="AA3273">
        <f>IF(AB3273="",0,IFERROR(IF(VLOOKUP(AB3273,AB$38:AB3272,1,0)&gt;0,0,0),1))</f>
        <v>0</v>
      </c>
      <c r="AB3273" s="16">
        <f>IF(DATOS!J3237=X$39,DATOS!C3237,"")</f>
        <v>0</v>
      </c>
    </row>
    <row r="3274" spans="26:28">
      <c r="Z3274">
        <f t="shared" si="55"/>
        <v>1</v>
      </c>
      <c r="AA3274">
        <f>IF(AB3274="",0,IFERROR(IF(VLOOKUP(AB3274,AB$38:AB3273,1,0)&gt;0,0,0),1))</f>
        <v>0</v>
      </c>
      <c r="AB3274" s="16">
        <f>IF(DATOS!J3238=X$39,DATOS!C3238,"")</f>
        <v>0</v>
      </c>
    </row>
    <row r="3275" spans="26:28">
      <c r="Z3275">
        <f t="shared" si="55"/>
        <v>1</v>
      </c>
      <c r="AA3275">
        <f>IF(AB3275="",0,IFERROR(IF(VLOOKUP(AB3275,AB$38:AB3274,1,0)&gt;0,0,0),1))</f>
        <v>0</v>
      </c>
      <c r="AB3275" s="16">
        <f>IF(DATOS!J3239=X$39,DATOS!C3239,"")</f>
        <v>0</v>
      </c>
    </row>
    <row r="3276" spans="26:28">
      <c r="Z3276">
        <f t="shared" si="55"/>
        <v>1</v>
      </c>
      <c r="AA3276">
        <f>IF(AB3276="",0,IFERROR(IF(VLOOKUP(AB3276,AB$38:AB3275,1,0)&gt;0,0,0),1))</f>
        <v>0</v>
      </c>
      <c r="AB3276" s="16">
        <f>IF(DATOS!J3240=X$39,DATOS!C3240,"")</f>
        <v>0</v>
      </c>
    </row>
    <row r="3277" spans="26:28">
      <c r="Z3277">
        <f t="shared" si="55"/>
        <v>1</v>
      </c>
      <c r="AA3277">
        <f>IF(AB3277="",0,IFERROR(IF(VLOOKUP(AB3277,AB$38:AB3276,1,0)&gt;0,0,0),1))</f>
        <v>0</v>
      </c>
      <c r="AB3277" s="16">
        <f>IF(DATOS!J3241=X$39,DATOS!C3241,"")</f>
        <v>0</v>
      </c>
    </row>
    <row r="3278" spans="26:28">
      <c r="Z3278">
        <f t="shared" si="55"/>
        <v>1</v>
      </c>
      <c r="AA3278">
        <f>IF(AB3278="",0,IFERROR(IF(VLOOKUP(AB3278,AB$38:AB3277,1,0)&gt;0,0,0),1))</f>
        <v>0</v>
      </c>
      <c r="AB3278" s="16">
        <f>IF(DATOS!J3242=X$39,DATOS!C3242,"")</f>
        <v>0</v>
      </c>
    </row>
    <row r="3279" spans="26:28">
      <c r="Z3279">
        <f t="shared" si="55"/>
        <v>1</v>
      </c>
      <c r="AA3279">
        <f>IF(AB3279="",0,IFERROR(IF(VLOOKUP(AB3279,AB$38:AB3278,1,0)&gt;0,0,0),1))</f>
        <v>0</v>
      </c>
      <c r="AB3279" s="16">
        <f>IF(DATOS!J3243=X$39,DATOS!C3243,"")</f>
        <v>0</v>
      </c>
    </row>
    <row r="3280" spans="26:28">
      <c r="Z3280">
        <f t="shared" si="55"/>
        <v>1</v>
      </c>
      <c r="AA3280">
        <f>IF(AB3280="",0,IFERROR(IF(VLOOKUP(AB3280,AB$38:AB3279,1,0)&gt;0,0,0),1))</f>
        <v>0</v>
      </c>
      <c r="AB3280" s="16">
        <f>IF(DATOS!J3244=X$39,DATOS!C3244,"")</f>
        <v>0</v>
      </c>
    </row>
    <row r="3281" spans="26:28">
      <c r="Z3281">
        <f t="shared" si="55"/>
        <v>1</v>
      </c>
      <c r="AA3281">
        <f>IF(AB3281="",0,IFERROR(IF(VLOOKUP(AB3281,AB$38:AB3280,1,0)&gt;0,0,0),1))</f>
        <v>0</v>
      </c>
      <c r="AB3281" s="16">
        <f>IF(DATOS!J3245=X$39,DATOS!C3245,"")</f>
        <v>0</v>
      </c>
    </row>
    <row r="3282" spans="26:28">
      <c r="Z3282">
        <f t="shared" si="55"/>
        <v>1</v>
      </c>
      <c r="AA3282">
        <f>IF(AB3282="",0,IFERROR(IF(VLOOKUP(AB3282,AB$38:AB3281,1,0)&gt;0,0,0),1))</f>
        <v>0</v>
      </c>
      <c r="AB3282" s="16">
        <f>IF(DATOS!J3246=X$39,DATOS!C3246,"")</f>
        <v>0</v>
      </c>
    </row>
    <row r="3283" spans="26:28">
      <c r="Z3283">
        <f t="shared" si="55"/>
        <v>1</v>
      </c>
      <c r="AA3283">
        <f>IF(AB3283="",0,IFERROR(IF(VLOOKUP(AB3283,AB$38:AB3282,1,0)&gt;0,0,0),1))</f>
        <v>0</v>
      </c>
      <c r="AB3283" s="16">
        <f>IF(DATOS!J3247=X$39,DATOS!C3247,"")</f>
        <v>0</v>
      </c>
    </row>
    <row r="3284" spans="26:28">
      <c r="Z3284">
        <f t="shared" si="55"/>
        <v>1</v>
      </c>
      <c r="AA3284">
        <f>IF(AB3284="",0,IFERROR(IF(VLOOKUP(AB3284,AB$38:AB3283,1,0)&gt;0,0,0),1))</f>
        <v>0</v>
      </c>
      <c r="AB3284" s="16">
        <f>IF(DATOS!J3248=X$39,DATOS!C3248,"")</f>
        <v>0</v>
      </c>
    </row>
    <row r="3285" spans="26:28">
      <c r="Z3285">
        <f t="shared" si="55"/>
        <v>1</v>
      </c>
      <c r="AA3285">
        <f>IF(AB3285="",0,IFERROR(IF(VLOOKUP(AB3285,AB$38:AB3284,1,0)&gt;0,0,0),1))</f>
        <v>0</v>
      </c>
      <c r="AB3285" s="16">
        <f>IF(DATOS!J3249=X$39,DATOS!C3249,"")</f>
        <v>0</v>
      </c>
    </row>
    <row r="3286" spans="26:28">
      <c r="Z3286">
        <f t="shared" si="55"/>
        <v>1</v>
      </c>
      <c r="AA3286">
        <f>IF(AB3286="",0,IFERROR(IF(VLOOKUP(AB3286,AB$38:AB3285,1,0)&gt;0,0,0),1))</f>
        <v>0</v>
      </c>
      <c r="AB3286" s="16">
        <f>IF(DATOS!J3250=X$39,DATOS!C3250,"")</f>
        <v>0</v>
      </c>
    </row>
    <row r="3287" spans="26:28">
      <c r="Z3287">
        <f t="shared" si="55"/>
        <v>1</v>
      </c>
      <c r="AA3287">
        <f>IF(AB3287="",0,IFERROR(IF(VLOOKUP(AB3287,AB$38:AB3286,1,0)&gt;0,0,0),1))</f>
        <v>0</v>
      </c>
      <c r="AB3287" s="16">
        <f>IF(DATOS!J3251=X$39,DATOS!C3251,"")</f>
        <v>0</v>
      </c>
    </row>
    <row r="3288" spans="26:28">
      <c r="Z3288">
        <f t="shared" si="55"/>
        <v>1</v>
      </c>
      <c r="AA3288">
        <f>IF(AB3288="",0,IFERROR(IF(VLOOKUP(AB3288,AB$38:AB3287,1,0)&gt;0,0,0),1))</f>
        <v>0</v>
      </c>
      <c r="AB3288" s="16">
        <f>IF(DATOS!J3252=X$39,DATOS!C3252,"")</f>
        <v>0</v>
      </c>
    </row>
    <row r="3289" spans="26:28">
      <c r="Z3289">
        <f t="shared" si="55"/>
        <v>1</v>
      </c>
      <c r="AA3289">
        <f>IF(AB3289="",0,IFERROR(IF(VLOOKUP(AB3289,AB$38:AB3288,1,0)&gt;0,0,0),1))</f>
        <v>0</v>
      </c>
      <c r="AB3289" s="16">
        <f>IF(DATOS!J3253=X$39,DATOS!C3253,"")</f>
        <v>0</v>
      </c>
    </row>
    <row r="3290" spans="26:28">
      <c r="Z3290">
        <f t="shared" si="55"/>
        <v>1</v>
      </c>
      <c r="AA3290">
        <f>IF(AB3290="",0,IFERROR(IF(VLOOKUP(AB3290,AB$38:AB3289,1,0)&gt;0,0,0),1))</f>
        <v>0</v>
      </c>
      <c r="AB3290" s="16">
        <f>IF(DATOS!J3254=X$39,DATOS!C3254,"")</f>
        <v>0</v>
      </c>
    </row>
    <row r="3291" spans="26:28">
      <c r="Z3291">
        <f t="shared" si="55"/>
        <v>1</v>
      </c>
      <c r="AA3291">
        <f>IF(AB3291="",0,IFERROR(IF(VLOOKUP(AB3291,AB$38:AB3290,1,0)&gt;0,0,0),1))</f>
        <v>0</v>
      </c>
      <c r="AB3291" s="16">
        <f>IF(DATOS!J3255=X$39,DATOS!C3255,"")</f>
        <v>0</v>
      </c>
    </row>
    <row r="3292" spans="26:28">
      <c r="Z3292">
        <f t="shared" si="55"/>
        <v>1</v>
      </c>
      <c r="AA3292">
        <f>IF(AB3292="",0,IFERROR(IF(VLOOKUP(AB3292,AB$38:AB3291,1,0)&gt;0,0,0),1))</f>
        <v>0</v>
      </c>
      <c r="AB3292" s="16">
        <f>IF(DATOS!J3256=X$39,DATOS!C3256,"")</f>
        <v>0</v>
      </c>
    </row>
    <row r="3293" spans="26:28">
      <c r="Z3293">
        <f t="shared" si="55"/>
        <v>1</v>
      </c>
      <c r="AA3293">
        <f>IF(AB3293="",0,IFERROR(IF(VLOOKUP(AB3293,AB$38:AB3292,1,0)&gt;0,0,0),1))</f>
        <v>0</v>
      </c>
      <c r="AB3293" s="16">
        <f>IF(DATOS!J3257=X$39,DATOS!C3257,"")</f>
        <v>0</v>
      </c>
    </row>
    <row r="3294" spans="26:28">
      <c r="Z3294">
        <f t="shared" si="55"/>
        <v>1</v>
      </c>
      <c r="AA3294">
        <f>IF(AB3294="",0,IFERROR(IF(VLOOKUP(AB3294,AB$38:AB3293,1,0)&gt;0,0,0),1))</f>
        <v>0</v>
      </c>
      <c r="AB3294" s="16">
        <f>IF(DATOS!J3258=X$39,DATOS!C3258,"")</f>
        <v>0</v>
      </c>
    </row>
    <row r="3295" spans="26:28">
      <c r="Z3295">
        <f t="shared" si="55"/>
        <v>1</v>
      </c>
      <c r="AA3295">
        <f>IF(AB3295="",0,IFERROR(IF(VLOOKUP(AB3295,AB$38:AB3294,1,0)&gt;0,0,0),1))</f>
        <v>0</v>
      </c>
      <c r="AB3295" s="16">
        <f>IF(DATOS!J3259=X$39,DATOS!C3259,"")</f>
        <v>0</v>
      </c>
    </row>
    <row r="3296" spans="26:28">
      <c r="Z3296">
        <f t="shared" si="55"/>
        <v>1</v>
      </c>
      <c r="AA3296">
        <f>IF(AB3296="",0,IFERROR(IF(VLOOKUP(AB3296,AB$38:AB3295,1,0)&gt;0,0,0),1))</f>
        <v>0</v>
      </c>
      <c r="AB3296" s="16">
        <f>IF(DATOS!J3260=X$39,DATOS!C3260,"")</f>
        <v>0</v>
      </c>
    </row>
    <row r="3297" spans="26:28">
      <c r="Z3297">
        <f t="shared" si="55"/>
        <v>1</v>
      </c>
      <c r="AA3297">
        <f>IF(AB3297="",0,IFERROR(IF(VLOOKUP(AB3297,AB$38:AB3296,1,0)&gt;0,0,0),1))</f>
        <v>0</v>
      </c>
      <c r="AB3297" s="16">
        <f>IF(DATOS!J3261=X$39,DATOS!C3261,"")</f>
        <v>0</v>
      </c>
    </row>
    <row r="3298" spans="26:28">
      <c r="Z3298">
        <f t="shared" si="55"/>
        <v>1</v>
      </c>
      <c r="AA3298">
        <f>IF(AB3298="",0,IFERROR(IF(VLOOKUP(AB3298,AB$38:AB3297,1,0)&gt;0,0,0),1))</f>
        <v>0</v>
      </c>
      <c r="AB3298" s="16">
        <f>IF(DATOS!J3262=X$39,DATOS!C3262,"")</f>
        <v>0</v>
      </c>
    </row>
    <row r="3299" spans="26:28">
      <c r="Z3299">
        <f t="shared" si="55"/>
        <v>1</v>
      </c>
      <c r="AA3299">
        <f>IF(AB3299="",0,IFERROR(IF(VLOOKUP(AB3299,AB$38:AB3298,1,0)&gt;0,0,0),1))</f>
        <v>0</v>
      </c>
      <c r="AB3299" s="16">
        <f>IF(DATOS!J3263=X$39,DATOS!C3263,"")</f>
        <v>0</v>
      </c>
    </row>
    <row r="3300" spans="26:28">
      <c r="Z3300">
        <f t="shared" si="55"/>
        <v>1</v>
      </c>
      <c r="AA3300">
        <f>IF(AB3300="",0,IFERROR(IF(VLOOKUP(AB3300,AB$38:AB3299,1,0)&gt;0,0,0),1))</f>
        <v>0</v>
      </c>
      <c r="AB3300" s="16">
        <f>IF(DATOS!J3264=X$39,DATOS!C3264,"")</f>
        <v>0</v>
      </c>
    </row>
    <row r="3301" spans="26:28">
      <c r="Z3301">
        <f t="shared" si="55"/>
        <v>1</v>
      </c>
      <c r="AA3301">
        <f>IF(AB3301="",0,IFERROR(IF(VLOOKUP(AB3301,AB$38:AB3300,1,0)&gt;0,0,0),1))</f>
        <v>0</v>
      </c>
      <c r="AB3301" s="16">
        <f>IF(DATOS!J3265=X$39,DATOS!C3265,"")</f>
        <v>0</v>
      </c>
    </row>
    <row r="3302" spans="26:28">
      <c r="Z3302">
        <f t="shared" ref="Z3302:Z3365" si="56">Z3301+AA3302</f>
        <v>1</v>
      </c>
      <c r="AA3302">
        <f>IF(AB3302="",0,IFERROR(IF(VLOOKUP(AB3302,AB$38:AB3301,1,0)&gt;0,0,0),1))</f>
        <v>0</v>
      </c>
      <c r="AB3302" s="16">
        <f>IF(DATOS!J3266=X$39,DATOS!C3266,"")</f>
        <v>0</v>
      </c>
    </row>
    <row r="3303" spans="26:28">
      <c r="Z3303">
        <f t="shared" si="56"/>
        <v>1</v>
      </c>
      <c r="AA3303">
        <f>IF(AB3303="",0,IFERROR(IF(VLOOKUP(AB3303,AB$38:AB3302,1,0)&gt;0,0,0),1))</f>
        <v>0</v>
      </c>
      <c r="AB3303" s="16">
        <f>IF(DATOS!J3267=X$39,DATOS!C3267,"")</f>
        <v>0</v>
      </c>
    </row>
    <row r="3304" spans="26:28">
      <c r="Z3304">
        <f t="shared" si="56"/>
        <v>1</v>
      </c>
      <c r="AA3304">
        <f>IF(AB3304="",0,IFERROR(IF(VLOOKUP(AB3304,AB$38:AB3303,1,0)&gt;0,0,0),1))</f>
        <v>0</v>
      </c>
      <c r="AB3304" s="16">
        <f>IF(DATOS!J3268=X$39,DATOS!C3268,"")</f>
        <v>0</v>
      </c>
    </row>
    <row r="3305" spans="26:28">
      <c r="Z3305">
        <f t="shared" si="56"/>
        <v>1</v>
      </c>
      <c r="AA3305">
        <f>IF(AB3305="",0,IFERROR(IF(VLOOKUP(AB3305,AB$38:AB3304,1,0)&gt;0,0,0),1))</f>
        <v>0</v>
      </c>
      <c r="AB3305" s="16">
        <f>IF(DATOS!J3269=X$39,DATOS!C3269,"")</f>
        <v>0</v>
      </c>
    </row>
    <row r="3306" spans="26:28">
      <c r="Z3306">
        <f t="shared" si="56"/>
        <v>1</v>
      </c>
      <c r="AA3306">
        <f>IF(AB3306="",0,IFERROR(IF(VLOOKUP(AB3306,AB$38:AB3305,1,0)&gt;0,0,0),1))</f>
        <v>0</v>
      </c>
      <c r="AB3306" s="16">
        <f>IF(DATOS!J3270=X$39,DATOS!C3270,"")</f>
        <v>0</v>
      </c>
    </row>
    <row r="3307" spans="26:28">
      <c r="Z3307">
        <f t="shared" si="56"/>
        <v>1</v>
      </c>
      <c r="AA3307">
        <f>IF(AB3307="",0,IFERROR(IF(VLOOKUP(AB3307,AB$38:AB3306,1,0)&gt;0,0,0),1))</f>
        <v>0</v>
      </c>
      <c r="AB3307" s="16">
        <f>IF(DATOS!J3271=X$39,DATOS!C3271,"")</f>
        <v>0</v>
      </c>
    </row>
    <row r="3308" spans="26:28">
      <c r="Z3308">
        <f t="shared" si="56"/>
        <v>1</v>
      </c>
      <c r="AA3308">
        <f>IF(AB3308="",0,IFERROR(IF(VLOOKUP(AB3308,AB$38:AB3307,1,0)&gt;0,0,0),1))</f>
        <v>0</v>
      </c>
      <c r="AB3308" s="16">
        <f>IF(DATOS!J3272=X$39,DATOS!C3272,"")</f>
        <v>0</v>
      </c>
    </row>
    <row r="3309" spans="26:28">
      <c r="Z3309">
        <f t="shared" si="56"/>
        <v>1</v>
      </c>
      <c r="AA3309">
        <f>IF(AB3309="",0,IFERROR(IF(VLOOKUP(AB3309,AB$38:AB3308,1,0)&gt;0,0,0),1))</f>
        <v>0</v>
      </c>
      <c r="AB3309" s="16">
        <f>IF(DATOS!J3273=X$39,DATOS!C3273,"")</f>
        <v>0</v>
      </c>
    </row>
    <row r="3310" spans="26:28">
      <c r="Z3310">
        <f t="shared" si="56"/>
        <v>1</v>
      </c>
      <c r="AA3310">
        <f>IF(AB3310="",0,IFERROR(IF(VLOOKUP(AB3310,AB$38:AB3309,1,0)&gt;0,0,0),1))</f>
        <v>0</v>
      </c>
      <c r="AB3310" s="16">
        <f>IF(DATOS!J3274=X$39,DATOS!C3274,"")</f>
        <v>0</v>
      </c>
    </row>
    <row r="3311" spans="26:28">
      <c r="Z3311">
        <f t="shared" si="56"/>
        <v>1</v>
      </c>
      <c r="AA3311">
        <f>IF(AB3311="",0,IFERROR(IF(VLOOKUP(AB3311,AB$38:AB3310,1,0)&gt;0,0,0),1))</f>
        <v>0</v>
      </c>
      <c r="AB3311" s="16">
        <f>IF(DATOS!J3275=X$39,DATOS!C3275,"")</f>
        <v>0</v>
      </c>
    </row>
    <row r="3312" spans="26:28">
      <c r="Z3312">
        <f t="shared" si="56"/>
        <v>1</v>
      </c>
      <c r="AA3312">
        <f>IF(AB3312="",0,IFERROR(IF(VLOOKUP(AB3312,AB$38:AB3311,1,0)&gt;0,0,0),1))</f>
        <v>0</v>
      </c>
      <c r="AB3312" s="16">
        <f>IF(DATOS!J3276=X$39,DATOS!C3276,"")</f>
        <v>0</v>
      </c>
    </row>
    <row r="3313" spans="26:28">
      <c r="Z3313">
        <f t="shared" si="56"/>
        <v>1</v>
      </c>
      <c r="AA3313">
        <f>IF(AB3313="",0,IFERROR(IF(VLOOKUP(AB3313,AB$38:AB3312,1,0)&gt;0,0,0),1))</f>
        <v>0</v>
      </c>
      <c r="AB3313" s="16">
        <f>IF(DATOS!J3277=X$39,DATOS!C3277,"")</f>
        <v>0</v>
      </c>
    </row>
    <row r="3314" spans="26:28">
      <c r="Z3314">
        <f t="shared" si="56"/>
        <v>1</v>
      </c>
      <c r="AA3314">
        <f>IF(AB3314="",0,IFERROR(IF(VLOOKUP(AB3314,AB$38:AB3313,1,0)&gt;0,0,0),1))</f>
        <v>0</v>
      </c>
      <c r="AB3314" s="16">
        <f>IF(DATOS!J3278=X$39,DATOS!C3278,"")</f>
        <v>0</v>
      </c>
    </row>
    <row r="3315" spans="26:28">
      <c r="Z3315">
        <f t="shared" si="56"/>
        <v>1</v>
      </c>
      <c r="AA3315">
        <f>IF(AB3315="",0,IFERROR(IF(VLOOKUP(AB3315,AB$38:AB3314,1,0)&gt;0,0,0),1))</f>
        <v>0</v>
      </c>
      <c r="AB3315" s="16">
        <f>IF(DATOS!J3279=X$39,DATOS!C3279,"")</f>
        <v>0</v>
      </c>
    </row>
    <row r="3316" spans="26:28">
      <c r="Z3316">
        <f t="shared" si="56"/>
        <v>1</v>
      </c>
      <c r="AA3316">
        <f>IF(AB3316="",0,IFERROR(IF(VLOOKUP(AB3316,AB$38:AB3315,1,0)&gt;0,0,0),1))</f>
        <v>0</v>
      </c>
      <c r="AB3316" s="16">
        <f>IF(DATOS!J3280=X$39,DATOS!C3280,"")</f>
        <v>0</v>
      </c>
    </row>
    <row r="3317" spans="26:28">
      <c r="Z3317">
        <f t="shared" si="56"/>
        <v>1</v>
      </c>
      <c r="AA3317">
        <f>IF(AB3317="",0,IFERROR(IF(VLOOKUP(AB3317,AB$38:AB3316,1,0)&gt;0,0,0),1))</f>
        <v>0</v>
      </c>
      <c r="AB3317" s="16">
        <f>IF(DATOS!J3281=X$39,DATOS!C3281,"")</f>
        <v>0</v>
      </c>
    </row>
    <row r="3318" spans="26:28">
      <c r="Z3318">
        <f t="shared" si="56"/>
        <v>1</v>
      </c>
      <c r="AA3318">
        <f>IF(AB3318="",0,IFERROR(IF(VLOOKUP(AB3318,AB$38:AB3317,1,0)&gt;0,0,0),1))</f>
        <v>0</v>
      </c>
      <c r="AB3318" s="16">
        <f>IF(DATOS!J3282=X$39,DATOS!C3282,"")</f>
        <v>0</v>
      </c>
    </row>
    <row r="3319" spans="26:28">
      <c r="Z3319">
        <f t="shared" si="56"/>
        <v>1</v>
      </c>
      <c r="AA3319">
        <f>IF(AB3319="",0,IFERROR(IF(VLOOKUP(AB3319,AB$38:AB3318,1,0)&gt;0,0,0),1))</f>
        <v>0</v>
      </c>
      <c r="AB3319" s="16">
        <f>IF(DATOS!J3283=X$39,DATOS!C3283,"")</f>
        <v>0</v>
      </c>
    </row>
    <row r="3320" spans="26:28">
      <c r="Z3320">
        <f t="shared" si="56"/>
        <v>1</v>
      </c>
      <c r="AA3320">
        <f>IF(AB3320="",0,IFERROR(IF(VLOOKUP(AB3320,AB$38:AB3319,1,0)&gt;0,0,0),1))</f>
        <v>0</v>
      </c>
      <c r="AB3320" s="16">
        <f>IF(DATOS!J3284=X$39,DATOS!C3284,"")</f>
        <v>0</v>
      </c>
    </row>
    <row r="3321" spans="26:28">
      <c r="Z3321">
        <f t="shared" si="56"/>
        <v>1</v>
      </c>
      <c r="AA3321">
        <f>IF(AB3321="",0,IFERROR(IF(VLOOKUP(AB3321,AB$38:AB3320,1,0)&gt;0,0,0),1))</f>
        <v>0</v>
      </c>
      <c r="AB3321" s="16">
        <f>IF(DATOS!J3285=X$39,DATOS!C3285,"")</f>
        <v>0</v>
      </c>
    </row>
    <row r="3322" spans="26:28">
      <c r="Z3322">
        <f t="shared" si="56"/>
        <v>1</v>
      </c>
      <c r="AA3322">
        <f>IF(AB3322="",0,IFERROR(IF(VLOOKUP(AB3322,AB$38:AB3321,1,0)&gt;0,0,0),1))</f>
        <v>0</v>
      </c>
      <c r="AB3322" s="16">
        <f>IF(DATOS!J3286=X$39,DATOS!C3286,"")</f>
        <v>0</v>
      </c>
    </row>
    <row r="3323" spans="26:28">
      <c r="Z3323">
        <f t="shared" si="56"/>
        <v>1</v>
      </c>
      <c r="AA3323">
        <f>IF(AB3323="",0,IFERROR(IF(VLOOKUP(AB3323,AB$38:AB3322,1,0)&gt;0,0,0),1))</f>
        <v>0</v>
      </c>
      <c r="AB3323" s="16">
        <f>IF(DATOS!J3287=X$39,DATOS!C3287,"")</f>
        <v>0</v>
      </c>
    </row>
    <row r="3324" spans="26:28">
      <c r="Z3324">
        <f t="shared" si="56"/>
        <v>1</v>
      </c>
      <c r="AA3324">
        <f>IF(AB3324="",0,IFERROR(IF(VLOOKUP(AB3324,AB$38:AB3323,1,0)&gt;0,0,0),1))</f>
        <v>0</v>
      </c>
      <c r="AB3324" s="16">
        <f>IF(DATOS!J3288=X$39,DATOS!C3288,"")</f>
        <v>0</v>
      </c>
    </row>
    <row r="3325" spans="26:28">
      <c r="Z3325">
        <f t="shared" si="56"/>
        <v>1</v>
      </c>
      <c r="AA3325">
        <f>IF(AB3325="",0,IFERROR(IF(VLOOKUP(AB3325,AB$38:AB3324,1,0)&gt;0,0,0),1))</f>
        <v>0</v>
      </c>
      <c r="AB3325" s="16">
        <f>IF(DATOS!J3289=X$39,DATOS!C3289,"")</f>
        <v>0</v>
      </c>
    </row>
    <row r="3326" spans="26:28">
      <c r="Z3326">
        <f t="shared" si="56"/>
        <v>1</v>
      </c>
      <c r="AA3326">
        <f>IF(AB3326="",0,IFERROR(IF(VLOOKUP(AB3326,AB$38:AB3325,1,0)&gt;0,0,0),1))</f>
        <v>0</v>
      </c>
      <c r="AB3326" s="16">
        <f>IF(DATOS!J3290=X$39,DATOS!C3290,"")</f>
        <v>0</v>
      </c>
    </row>
    <row r="3327" spans="26:28">
      <c r="Z3327">
        <f t="shared" si="56"/>
        <v>1</v>
      </c>
      <c r="AA3327">
        <f>IF(AB3327="",0,IFERROR(IF(VLOOKUP(AB3327,AB$38:AB3326,1,0)&gt;0,0,0),1))</f>
        <v>0</v>
      </c>
      <c r="AB3327" s="16">
        <f>IF(DATOS!J3291=X$39,DATOS!C3291,"")</f>
        <v>0</v>
      </c>
    </row>
    <row r="3328" spans="26:28">
      <c r="Z3328">
        <f t="shared" si="56"/>
        <v>1</v>
      </c>
      <c r="AA3328">
        <f>IF(AB3328="",0,IFERROR(IF(VLOOKUP(AB3328,AB$38:AB3327,1,0)&gt;0,0,0),1))</f>
        <v>0</v>
      </c>
      <c r="AB3328" s="16">
        <f>IF(DATOS!J3292=X$39,DATOS!C3292,"")</f>
        <v>0</v>
      </c>
    </row>
    <row r="3329" spans="26:28">
      <c r="Z3329">
        <f t="shared" si="56"/>
        <v>1</v>
      </c>
      <c r="AA3329">
        <f>IF(AB3329="",0,IFERROR(IF(VLOOKUP(AB3329,AB$38:AB3328,1,0)&gt;0,0,0),1))</f>
        <v>0</v>
      </c>
      <c r="AB3329" s="16">
        <f>IF(DATOS!J3293=X$39,DATOS!C3293,"")</f>
        <v>0</v>
      </c>
    </row>
    <row r="3330" spans="26:28">
      <c r="Z3330">
        <f t="shared" si="56"/>
        <v>1</v>
      </c>
      <c r="AA3330">
        <f>IF(AB3330="",0,IFERROR(IF(VLOOKUP(AB3330,AB$38:AB3329,1,0)&gt;0,0,0),1))</f>
        <v>0</v>
      </c>
      <c r="AB3330" s="16">
        <f>IF(DATOS!J3294=X$39,DATOS!C3294,"")</f>
        <v>0</v>
      </c>
    </row>
    <row r="3331" spans="26:28">
      <c r="Z3331">
        <f t="shared" si="56"/>
        <v>1</v>
      </c>
      <c r="AA3331">
        <f>IF(AB3331="",0,IFERROR(IF(VLOOKUP(AB3331,AB$38:AB3330,1,0)&gt;0,0,0),1))</f>
        <v>0</v>
      </c>
      <c r="AB3331" s="16">
        <f>IF(DATOS!J3295=X$39,DATOS!C3295,"")</f>
        <v>0</v>
      </c>
    </row>
    <row r="3332" spans="26:28">
      <c r="Z3332">
        <f t="shared" si="56"/>
        <v>1</v>
      </c>
      <c r="AA3332">
        <f>IF(AB3332="",0,IFERROR(IF(VLOOKUP(AB3332,AB$38:AB3331,1,0)&gt;0,0,0),1))</f>
        <v>0</v>
      </c>
      <c r="AB3332" s="16">
        <f>IF(DATOS!J3296=X$39,DATOS!C3296,"")</f>
        <v>0</v>
      </c>
    </row>
    <row r="3333" spans="26:28">
      <c r="Z3333">
        <f t="shared" si="56"/>
        <v>1</v>
      </c>
      <c r="AA3333">
        <f>IF(AB3333="",0,IFERROR(IF(VLOOKUP(AB3333,AB$38:AB3332,1,0)&gt;0,0,0),1))</f>
        <v>0</v>
      </c>
      <c r="AB3333" s="16">
        <f>IF(DATOS!J3297=X$39,DATOS!C3297,"")</f>
        <v>0</v>
      </c>
    </row>
    <row r="3334" spans="26:28">
      <c r="Z3334">
        <f t="shared" si="56"/>
        <v>1</v>
      </c>
      <c r="AA3334">
        <f>IF(AB3334="",0,IFERROR(IF(VLOOKUP(AB3334,AB$38:AB3333,1,0)&gt;0,0,0),1))</f>
        <v>0</v>
      </c>
      <c r="AB3334" s="16">
        <f>IF(DATOS!J3298=X$39,DATOS!C3298,"")</f>
        <v>0</v>
      </c>
    </row>
    <row r="3335" spans="26:28">
      <c r="Z3335">
        <f t="shared" si="56"/>
        <v>1</v>
      </c>
      <c r="AA3335">
        <f>IF(AB3335="",0,IFERROR(IF(VLOOKUP(AB3335,AB$38:AB3334,1,0)&gt;0,0,0),1))</f>
        <v>0</v>
      </c>
      <c r="AB3335" s="16">
        <f>IF(DATOS!J3299=X$39,DATOS!C3299,"")</f>
        <v>0</v>
      </c>
    </row>
    <row r="3336" spans="26:28">
      <c r="Z3336">
        <f t="shared" si="56"/>
        <v>1</v>
      </c>
      <c r="AA3336">
        <f>IF(AB3336="",0,IFERROR(IF(VLOOKUP(AB3336,AB$38:AB3335,1,0)&gt;0,0,0),1))</f>
        <v>0</v>
      </c>
      <c r="AB3336" s="16">
        <f>IF(DATOS!J3300=X$39,DATOS!C3300,"")</f>
        <v>0</v>
      </c>
    </row>
    <row r="3337" spans="26:28">
      <c r="Z3337">
        <f t="shared" si="56"/>
        <v>1</v>
      </c>
      <c r="AA3337">
        <f>IF(AB3337="",0,IFERROR(IF(VLOOKUP(AB3337,AB$38:AB3336,1,0)&gt;0,0,0),1))</f>
        <v>0</v>
      </c>
      <c r="AB3337" s="16">
        <f>IF(DATOS!J3301=X$39,DATOS!C3301,"")</f>
        <v>0</v>
      </c>
    </row>
    <row r="3338" spans="26:28">
      <c r="Z3338">
        <f t="shared" si="56"/>
        <v>1</v>
      </c>
      <c r="AA3338">
        <f>IF(AB3338="",0,IFERROR(IF(VLOOKUP(AB3338,AB$38:AB3337,1,0)&gt;0,0,0),1))</f>
        <v>0</v>
      </c>
      <c r="AB3338" s="16">
        <f>IF(DATOS!J3302=X$39,DATOS!C3302,"")</f>
        <v>0</v>
      </c>
    </row>
    <row r="3339" spans="26:28">
      <c r="Z3339">
        <f t="shared" si="56"/>
        <v>1</v>
      </c>
      <c r="AA3339">
        <f>IF(AB3339="",0,IFERROR(IF(VLOOKUP(AB3339,AB$38:AB3338,1,0)&gt;0,0,0),1))</f>
        <v>0</v>
      </c>
      <c r="AB3339" s="16">
        <f>IF(DATOS!J3303=X$39,DATOS!C3303,"")</f>
        <v>0</v>
      </c>
    </row>
    <row r="3340" spans="26:28">
      <c r="Z3340">
        <f t="shared" si="56"/>
        <v>1</v>
      </c>
      <c r="AA3340">
        <f>IF(AB3340="",0,IFERROR(IF(VLOOKUP(AB3340,AB$38:AB3339,1,0)&gt;0,0,0),1))</f>
        <v>0</v>
      </c>
      <c r="AB3340" s="16">
        <f>IF(DATOS!J3304=X$39,DATOS!C3304,"")</f>
        <v>0</v>
      </c>
    </row>
    <row r="3341" spans="26:28">
      <c r="Z3341">
        <f t="shared" si="56"/>
        <v>1</v>
      </c>
      <c r="AA3341">
        <f>IF(AB3341="",0,IFERROR(IF(VLOOKUP(AB3341,AB$38:AB3340,1,0)&gt;0,0,0),1))</f>
        <v>0</v>
      </c>
      <c r="AB3341" s="16">
        <f>IF(DATOS!J3305=X$39,DATOS!C3305,"")</f>
        <v>0</v>
      </c>
    </row>
    <row r="3342" spans="26:28">
      <c r="Z3342">
        <f t="shared" si="56"/>
        <v>1</v>
      </c>
      <c r="AA3342">
        <f>IF(AB3342="",0,IFERROR(IF(VLOOKUP(AB3342,AB$38:AB3341,1,0)&gt;0,0,0),1))</f>
        <v>0</v>
      </c>
      <c r="AB3342" s="16">
        <f>IF(DATOS!J3306=X$39,DATOS!C3306,"")</f>
        <v>0</v>
      </c>
    </row>
    <row r="3343" spans="26:28">
      <c r="Z3343">
        <f t="shared" si="56"/>
        <v>1</v>
      </c>
      <c r="AA3343">
        <f>IF(AB3343="",0,IFERROR(IF(VLOOKUP(AB3343,AB$38:AB3342,1,0)&gt;0,0,0),1))</f>
        <v>0</v>
      </c>
      <c r="AB3343" s="16">
        <f>IF(DATOS!J3307=X$39,DATOS!C3307,"")</f>
        <v>0</v>
      </c>
    </row>
    <row r="3344" spans="26:28">
      <c r="Z3344">
        <f t="shared" si="56"/>
        <v>1</v>
      </c>
      <c r="AA3344">
        <f>IF(AB3344="",0,IFERROR(IF(VLOOKUP(AB3344,AB$38:AB3343,1,0)&gt;0,0,0),1))</f>
        <v>0</v>
      </c>
      <c r="AB3344" s="16">
        <f>IF(DATOS!J3308=X$39,DATOS!C3308,"")</f>
        <v>0</v>
      </c>
    </row>
    <row r="3345" spans="26:28">
      <c r="Z3345">
        <f t="shared" si="56"/>
        <v>1</v>
      </c>
      <c r="AA3345">
        <f>IF(AB3345="",0,IFERROR(IF(VLOOKUP(AB3345,AB$38:AB3344,1,0)&gt;0,0,0),1))</f>
        <v>0</v>
      </c>
      <c r="AB3345" s="16">
        <f>IF(DATOS!J3309=X$39,DATOS!C3309,"")</f>
        <v>0</v>
      </c>
    </row>
    <row r="3346" spans="26:28">
      <c r="Z3346">
        <f t="shared" si="56"/>
        <v>1</v>
      </c>
      <c r="AA3346">
        <f>IF(AB3346="",0,IFERROR(IF(VLOOKUP(AB3346,AB$38:AB3345,1,0)&gt;0,0,0),1))</f>
        <v>0</v>
      </c>
      <c r="AB3346" s="16">
        <f>IF(DATOS!J3310=X$39,DATOS!C3310,"")</f>
        <v>0</v>
      </c>
    </row>
    <row r="3347" spans="26:28">
      <c r="Z3347">
        <f t="shared" si="56"/>
        <v>1</v>
      </c>
      <c r="AA3347">
        <f>IF(AB3347="",0,IFERROR(IF(VLOOKUP(AB3347,AB$38:AB3346,1,0)&gt;0,0,0),1))</f>
        <v>0</v>
      </c>
      <c r="AB3347" s="16">
        <f>IF(DATOS!J3311=X$39,DATOS!C3311,"")</f>
        <v>0</v>
      </c>
    </row>
    <row r="3348" spans="26:28">
      <c r="Z3348">
        <f t="shared" si="56"/>
        <v>1</v>
      </c>
      <c r="AA3348">
        <f>IF(AB3348="",0,IFERROR(IF(VLOOKUP(AB3348,AB$38:AB3347,1,0)&gt;0,0,0),1))</f>
        <v>0</v>
      </c>
      <c r="AB3348" s="16">
        <f>IF(DATOS!J3312=X$39,DATOS!C3312,"")</f>
        <v>0</v>
      </c>
    </row>
    <row r="3349" spans="26:28">
      <c r="Z3349">
        <f t="shared" si="56"/>
        <v>1</v>
      </c>
      <c r="AA3349">
        <f>IF(AB3349="",0,IFERROR(IF(VLOOKUP(AB3349,AB$38:AB3348,1,0)&gt;0,0,0),1))</f>
        <v>0</v>
      </c>
      <c r="AB3349" s="16">
        <f>IF(DATOS!J3313=X$39,DATOS!C3313,"")</f>
        <v>0</v>
      </c>
    </row>
    <row r="3350" spans="26:28">
      <c r="Z3350">
        <f t="shared" si="56"/>
        <v>1</v>
      </c>
      <c r="AA3350">
        <f>IF(AB3350="",0,IFERROR(IF(VLOOKUP(AB3350,AB$38:AB3349,1,0)&gt;0,0,0),1))</f>
        <v>0</v>
      </c>
      <c r="AB3350" s="16">
        <f>IF(DATOS!J3314=X$39,DATOS!C3314,"")</f>
        <v>0</v>
      </c>
    </row>
    <row r="3351" spans="26:28">
      <c r="Z3351">
        <f t="shared" si="56"/>
        <v>1</v>
      </c>
      <c r="AA3351">
        <f>IF(AB3351="",0,IFERROR(IF(VLOOKUP(AB3351,AB$38:AB3350,1,0)&gt;0,0,0),1))</f>
        <v>0</v>
      </c>
      <c r="AB3351" s="16">
        <f>IF(DATOS!J3315=X$39,DATOS!C3315,"")</f>
        <v>0</v>
      </c>
    </row>
    <row r="3352" spans="26:28">
      <c r="Z3352">
        <f t="shared" si="56"/>
        <v>1</v>
      </c>
      <c r="AA3352">
        <f>IF(AB3352="",0,IFERROR(IF(VLOOKUP(AB3352,AB$38:AB3351,1,0)&gt;0,0,0),1))</f>
        <v>0</v>
      </c>
      <c r="AB3352" s="16">
        <f>IF(DATOS!J3316=X$39,DATOS!C3316,"")</f>
        <v>0</v>
      </c>
    </row>
    <row r="3353" spans="26:28">
      <c r="Z3353">
        <f t="shared" si="56"/>
        <v>1</v>
      </c>
      <c r="AA3353">
        <f>IF(AB3353="",0,IFERROR(IF(VLOOKUP(AB3353,AB$38:AB3352,1,0)&gt;0,0,0),1))</f>
        <v>0</v>
      </c>
      <c r="AB3353" s="16">
        <f>IF(DATOS!J3317=X$39,DATOS!C3317,"")</f>
        <v>0</v>
      </c>
    </row>
    <row r="3354" spans="26:28">
      <c r="Z3354">
        <f t="shared" si="56"/>
        <v>1</v>
      </c>
      <c r="AA3354">
        <f>IF(AB3354="",0,IFERROR(IF(VLOOKUP(AB3354,AB$38:AB3353,1,0)&gt;0,0,0),1))</f>
        <v>0</v>
      </c>
      <c r="AB3354" s="16">
        <f>IF(DATOS!J3318=X$39,DATOS!C3318,"")</f>
        <v>0</v>
      </c>
    </row>
    <row r="3355" spans="26:28">
      <c r="Z3355">
        <f t="shared" si="56"/>
        <v>1</v>
      </c>
      <c r="AA3355">
        <f>IF(AB3355="",0,IFERROR(IF(VLOOKUP(AB3355,AB$38:AB3354,1,0)&gt;0,0,0),1))</f>
        <v>0</v>
      </c>
      <c r="AB3355" s="16">
        <f>IF(DATOS!J3319=X$39,DATOS!C3319,"")</f>
        <v>0</v>
      </c>
    </row>
    <row r="3356" spans="26:28">
      <c r="Z3356">
        <f t="shared" si="56"/>
        <v>1</v>
      </c>
      <c r="AA3356">
        <f>IF(AB3356="",0,IFERROR(IF(VLOOKUP(AB3356,AB$38:AB3355,1,0)&gt;0,0,0),1))</f>
        <v>0</v>
      </c>
      <c r="AB3356" s="16">
        <f>IF(DATOS!J3320=X$39,DATOS!C3320,"")</f>
        <v>0</v>
      </c>
    </row>
    <row r="3357" spans="26:28">
      <c r="Z3357">
        <f t="shared" si="56"/>
        <v>1</v>
      </c>
      <c r="AA3357">
        <f>IF(AB3357="",0,IFERROR(IF(VLOOKUP(AB3357,AB$38:AB3356,1,0)&gt;0,0,0),1))</f>
        <v>0</v>
      </c>
      <c r="AB3357" s="16">
        <f>IF(DATOS!J3321=X$39,DATOS!C3321,"")</f>
        <v>0</v>
      </c>
    </row>
    <row r="3358" spans="26:28">
      <c r="Z3358">
        <f t="shared" si="56"/>
        <v>1</v>
      </c>
      <c r="AA3358">
        <f>IF(AB3358="",0,IFERROR(IF(VLOOKUP(AB3358,AB$38:AB3357,1,0)&gt;0,0,0),1))</f>
        <v>0</v>
      </c>
      <c r="AB3358" s="16">
        <f>IF(DATOS!J3322=X$39,DATOS!C3322,"")</f>
        <v>0</v>
      </c>
    </row>
    <row r="3359" spans="26:28">
      <c r="Z3359">
        <f t="shared" si="56"/>
        <v>1</v>
      </c>
      <c r="AA3359">
        <f>IF(AB3359="",0,IFERROR(IF(VLOOKUP(AB3359,AB$38:AB3358,1,0)&gt;0,0,0),1))</f>
        <v>0</v>
      </c>
      <c r="AB3359" s="16">
        <f>IF(DATOS!J3323=X$39,DATOS!C3323,"")</f>
        <v>0</v>
      </c>
    </row>
    <row r="3360" spans="26:28">
      <c r="Z3360">
        <f t="shared" si="56"/>
        <v>1</v>
      </c>
      <c r="AA3360">
        <f>IF(AB3360="",0,IFERROR(IF(VLOOKUP(AB3360,AB$38:AB3359,1,0)&gt;0,0,0),1))</f>
        <v>0</v>
      </c>
      <c r="AB3360" s="16">
        <f>IF(DATOS!J3324=X$39,DATOS!C3324,"")</f>
        <v>0</v>
      </c>
    </row>
    <row r="3361" spans="26:28">
      <c r="Z3361">
        <f t="shared" si="56"/>
        <v>1</v>
      </c>
      <c r="AA3361">
        <f>IF(AB3361="",0,IFERROR(IF(VLOOKUP(AB3361,AB$38:AB3360,1,0)&gt;0,0,0),1))</f>
        <v>0</v>
      </c>
      <c r="AB3361" s="16">
        <f>IF(DATOS!J3325=X$39,DATOS!C3325,"")</f>
        <v>0</v>
      </c>
    </row>
    <row r="3362" spans="26:28">
      <c r="Z3362">
        <f t="shared" si="56"/>
        <v>1</v>
      </c>
      <c r="AA3362">
        <f>IF(AB3362="",0,IFERROR(IF(VLOOKUP(AB3362,AB$38:AB3361,1,0)&gt;0,0,0),1))</f>
        <v>0</v>
      </c>
      <c r="AB3362" s="16">
        <f>IF(DATOS!J3326=X$39,DATOS!C3326,"")</f>
        <v>0</v>
      </c>
    </row>
    <row r="3363" spans="26:28">
      <c r="Z3363">
        <f t="shared" si="56"/>
        <v>1</v>
      </c>
      <c r="AA3363">
        <f>IF(AB3363="",0,IFERROR(IF(VLOOKUP(AB3363,AB$38:AB3362,1,0)&gt;0,0,0),1))</f>
        <v>0</v>
      </c>
      <c r="AB3363" s="16">
        <f>IF(DATOS!J3327=X$39,DATOS!C3327,"")</f>
        <v>0</v>
      </c>
    </row>
    <row r="3364" spans="26:28">
      <c r="Z3364">
        <f t="shared" si="56"/>
        <v>1</v>
      </c>
      <c r="AA3364">
        <f>IF(AB3364="",0,IFERROR(IF(VLOOKUP(AB3364,AB$38:AB3363,1,0)&gt;0,0,0),1))</f>
        <v>0</v>
      </c>
      <c r="AB3364" s="16">
        <f>IF(DATOS!J3328=X$39,DATOS!C3328,"")</f>
        <v>0</v>
      </c>
    </row>
    <row r="3365" spans="26:28">
      <c r="Z3365">
        <f t="shared" si="56"/>
        <v>1</v>
      </c>
      <c r="AA3365">
        <f>IF(AB3365="",0,IFERROR(IF(VLOOKUP(AB3365,AB$38:AB3364,1,0)&gt;0,0,0),1))</f>
        <v>0</v>
      </c>
      <c r="AB3365" s="16">
        <f>IF(DATOS!J3329=X$39,DATOS!C3329,"")</f>
        <v>0</v>
      </c>
    </row>
    <row r="3366" spans="26:28">
      <c r="Z3366">
        <f>Z3365+AA3366</f>
        <v>1</v>
      </c>
      <c r="AA3366">
        <f>IF(AB3366="",0,IFERROR(IF(VLOOKUP(AB3366,AB$38:AB3365,1,0)&gt;0,0,0),1))</f>
        <v>0</v>
      </c>
      <c r="AB3366" s="16">
        <f>IF(DATOS!J3330=X$39,DATOS!C3330,"")</f>
        <v>0</v>
      </c>
    </row>
    <row r="3367" spans="26:28">
      <c r="Z3367">
        <f>Z3366+AA3367</f>
        <v>1</v>
      </c>
      <c r="AA3367">
        <f>IF(AB3367="",0,IFERROR(IF(VLOOKUP(AB3367,AB$38:AB3366,1,0)&gt;0,0,0),1))</f>
        <v>0</v>
      </c>
      <c r="AB3367" s="16">
        <f>IF(DATOS!J3331=X$39,DATOS!C3331,"")</f>
        <v>0</v>
      </c>
    </row>
    <row r="3368" spans="26:28">
      <c r="Z3368">
        <f>Z3367+AA3368</f>
        <v>1</v>
      </c>
      <c r="AA3368">
        <f>IF(AB3368="",0,IFERROR(IF(VLOOKUP(AB3368,AB$38:AB3367,1,0)&gt;0,0,0),1))</f>
        <v>0</v>
      </c>
      <c r="AB3368" s="16">
        <f>IF(DATOS!J3332=X$39,DATOS!C3332,"")</f>
        <v>0</v>
      </c>
    </row>
    <row r="3369" spans="26:28">
      <c r="Z3369">
        <f>Z3368+AA3369</f>
        <v>1</v>
      </c>
      <c r="AA3369">
        <f>IF(AB3369="",0,IFERROR(IF(VLOOKUP(AB3369,AB$38:AB3368,1,0)&gt;0,0,0),1))</f>
        <v>0</v>
      </c>
      <c r="AB3369" s="16">
        <f>IF(DATOS!J3333=X$39,DATOS!C3333,"")</f>
        <v>0</v>
      </c>
    </row>
    <row r="3370" spans="26:28">
      <c r="Z3370">
        <f>Z3369+AA3370</f>
        <v>1</v>
      </c>
      <c r="AA3370">
        <f>IF(AB3370="",0,IFERROR(IF(VLOOKUP(AB3370,AB$38:AB3369,1,0)&gt;0,0,0),1))</f>
        <v>0</v>
      </c>
      <c r="AB3370" s="16">
        <f>IF(DATOS!J3334=X$39,DATOS!C3334,"")</f>
        <v>0</v>
      </c>
    </row>
    <row r="3371" spans="26:28">
      <c r="AB3371" t="str">
        <f>IF(DATOS!J3335=X$39,X$39,"")</f>
        <v/>
      </c>
    </row>
    <row r="3372" spans="26:28">
      <c r="AB3372" t="str">
        <f>IF(DATOS!J3336=X$39,X$39,"")</f>
        <v/>
      </c>
    </row>
    <row r="3373" spans="26:28">
      <c r="AB3373" t="str">
        <f>IF(DATOS!J3337=X$39,X$39,"")</f>
        <v/>
      </c>
    </row>
    <row r="3374" spans="26:28">
      <c r="AB3374" t="str">
        <f>IF(DATOS!J3338=X$39,X$39,"")</f>
        <v/>
      </c>
    </row>
    <row r="3375" spans="26:28">
      <c r="AB3375" t="str">
        <f>IF(DATOS!J3339=X$39,X$39,"")</f>
        <v/>
      </c>
    </row>
    <row r="3376" spans="26:28">
      <c r="AB3376" t="str">
        <f>IF(DATOS!J3340=X$39,X$39,"")</f>
        <v/>
      </c>
    </row>
    <row r="3377" spans="28:28">
      <c r="AB3377" t="str">
        <f>IF(DATOS!J3341=X$39,X$39,"")</f>
        <v/>
      </c>
    </row>
    <row r="3378" spans="28:28">
      <c r="AB3378" t="str">
        <f>IF(DATOS!J3342=X$39,X$39,"")</f>
        <v/>
      </c>
    </row>
    <row r="3544" spans="4:10">
      <c r="D3544" s="74"/>
      <c r="E3544" s="78"/>
      <c r="F3544" s="78"/>
      <c r="G3544" s="78"/>
      <c r="H3544" s="78"/>
      <c r="I3544" s="78"/>
      <c r="J3544" s="40"/>
    </row>
  </sheetData>
  <sheetProtection sort="0" autoFilter="0" pivotTables="0"/>
  <mergeCells count="142">
    <mergeCell ref="O4:S4"/>
    <mergeCell ref="H5:S5"/>
    <mergeCell ref="D11:H11"/>
    <mergeCell ref="T49:U49"/>
    <mergeCell ref="D6:S6"/>
    <mergeCell ref="D7:S7"/>
    <mergeCell ref="D13:S14"/>
    <mergeCell ref="D16:S16"/>
    <mergeCell ref="G38:H38"/>
    <mergeCell ref="H19:M19"/>
    <mergeCell ref="I25:M25"/>
    <mergeCell ref="J26:M26"/>
    <mergeCell ref="F24:M24"/>
    <mergeCell ref="E27:H27"/>
    <mergeCell ref="H47:L47"/>
    <mergeCell ref="D49:M49"/>
    <mergeCell ref="K27:M27"/>
    <mergeCell ref="R27:S27"/>
    <mergeCell ref="D43:I43"/>
    <mergeCell ref="O43:S43"/>
    <mergeCell ref="D26:I26"/>
    <mergeCell ref="D25:H25"/>
    <mergeCell ref="D24:E24"/>
    <mergeCell ref="D31:G31"/>
    <mergeCell ref="D38:F38"/>
    <mergeCell ref="AM48:AO48"/>
    <mergeCell ref="D33:S36"/>
    <mergeCell ref="AM49:AO49"/>
    <mergeCell ref="AL50:AO50"/>
    <mergeCell ref="Q18:S18"/>
    <mergeCell ref="Q19:S19"/>
    <mergeCell ref="D46:I46"/>
    <mergeCell ref="L21:S21"/>
    <mergeCell ref="H18:M18"/>
    <mergeCell ref="M22:S22"/>
    <mergeCell ref="H23:S23"/>
    <mergeCell ref="P24:S24"/>
    <mergeCell ref="P25:S25"/>
    <mergeCell ref="D29:S29"/>
    <mergeCell ref="D18:G18"/>
    <mergeCell ref="D19:G19"/>
    <mergeCell ref="D21:K21"/>
    <mergeCell ref="D22:L22"/>
    <mergeCell ref="D23:G23"/>
    <mergeCell ref="O18:P18"/>
    <mergeCell ref="O19:P19"/>
    <mergeCell ref="O26:R26"/>
    <mergeCell ref="O27:Q27"/>
    <mergeCell ref="I27:J27"/>
    <mergeCell ref="J64:M64"/>
    <mergeCell ref="J65:M65"/>
    <mergeCell ref="J66:M66"/>
    <mergeCell ref="J67:M67"/>
    <mergeCell ref="J68:M68"/>
    <mergeCell ref="J59:M59"/>
    <mergeCell ref="J60:M60"/>
    <mergeCell ref="J61:M61"/>
    <mergeCell ref="J62:M62"/>
    <mergeCell ref="J63:M63"/>
    <mergeCell ref="O59:Q59"/>
    <mergeCell ref="O60:Q60"/>
    <mergeCell ref="O61:Q61"/>
    <mergeCell ref="O62:Q62"/>
    <mergeCell ref="O63:Q63"/>
    <mergeCell ref="O64:Q64"/>
    <mergeCell ref="O65:Q65"/>
    <mergeCell ref="O66:Q66"/>
    <mergeCell ref="O67:Q67"/>
    <mergeCell ref="E68:G68"/>
    <mergeCell ref="E69:G69"/>
    <mergeCell ref="E70:G70"/>
    <mergeCell ref="E71:G71"/>
    <mergeCell ref="E72:G72"/>
    <mergeCell ref="E73:G73"/>
    <mergeCell ref="O74:Q74"/>
    <mergeCell ref="O75:Q75"/>
    <mergeCell ref="O76:Q76"/>
    <mergeCell ref="O68:Q68"/>
    <mergeCell ref="O69:Q69"/>
    <mergeCell ref="O70:Q70"/>
    <mergeCell ref="O71:Q71"/>
    <mergeCell ref="O72:Q72"/>
    <mergeCell ref="O73:Q73"/>
    <mergeCell ref="J74:M74"/>
    <mergeCell ref="J75:M75"/>
    <mergeCell ref="J76:M76"/>
    <mergeCell ref="J69:M69"/>
    <mergeCell ref="J70:M70"/>
    <mergeCell ref="J71:M71"/>
    <mergeCell ref="J72:M72"/>
    <mergeCell ref="J73:M73"/>
    <mergeCell ref="E59:G59"/>
    <mergeCell ref="E60:G60"/>
    <mergeCell ref="E61:G61"/>
    <mergeCell ref="E62:G62"/>
    <mergeCell ref="E63:G63"/>
    <mergeCell ref="E64:G64"/>
    <mergeCell ref="E65:G65"/>
    <mergeCell ref="E66:G66"/>
    <mergeCell ref="E67:G67"/>
    <mergeCell ref="E79:G79"/>
    <mergeCell ref="E80:G80"/>
    <mergeCell ref="J80:M80"/>
    <mergeCell ref="O80:Q80"/>
    <mergeCell ref="E81:G81"/>
    <mergeCell ref="J81:M81"/>
    <mergeCell ref="O81:Q81"/>
    <mergeCell ref="E74:G74"/>
    <mergeCell ref="E75:G75"/>
    <mergeCell ref="E76:G76"/>
    <mergeCell ref="E77:G77"/>
    <mergeCell ref="E78:G78"/>
    <mergeCell ref="O79:Q79"/>
    <mergeCell ref="O77:Q77"/>
    <mergeCell ref="O78:Q78"/>
    <mergeCell ref="J79:M79"/>
    <mergeCell ref="J77:M77"/>
    <mergeCell ref="J78:M78"/>
    <mergeCell ref="E84:G84"/>
    <mergeCell ref="J84:M84"/>
    <mergeCell ref="O84:Q84"/>
    <mergeCell ref="E85:G85"/>
    <mergeCell ref="J85:M85"/>
    <mergeCell ref="O85:Q85"/>
    <mergeCell ref="E82:G82"/>
    <mergeCell ref="J82:M82"/>
    <mergeCell ref="O82:Q82"/>
    <mergeCell ref="E83:G83"/>
    <mergeCell ref="J83:M83"/>
    <mergeCell ref="O83:Q83"/>
    <mergeCell ref="E88:G88"/>
    <mergeCell ref="J88:M88"/>
    <mergeCell ref="O88:Q88"/>
    <mergeCell ref="E89:G89"/>
    <mergeCell ref="J89:M89"/>
    <mergeCell ref="O89:Q89"/>
    <mergeCell ref="E86:G86"/>
    <mergeCell ref="J86:M86"/>
    <mergeCell ref="O86:Q86"/>
    <mergeCell ref="E87:G87"/>
    <mergeCell ref="J87:M87"/>
    <mergeCell ref="O87:Q87"/>
  </mergeCells>
  <conditionalFormatting sqref="O15:R15">
    <cfRule type="expression" dxfId="68" priority="51">
      <formula>$AO$2=1</formula>
    </cfRule>
  </conditionalFormatting>
  <conditionalFormatting sqref="O15:R15">
    <cfRule type="expression" dxfId="67" priority="52">
      <formula>$D$18="CARPETA:"</formula>
    </cfRule>
  </conditionalFormatting>
  <conditionalFormatting sqref="D18">
    <cfRule type="expression" dxfId="66" priority="49">
      <formula>$AO$2=1</formula>
    </cfRule>
  </conditionalFormatting>
  <conditionalFormatting sqref="D18">
    <cfRule type="expression" dxfId="65" priority="48">
      <formula>$AO$2=1</formula>
    </cfRule>
  </conditionalFormatting>
  <conditionalFormatting sqref="D18">
    <cfRule type="expression" dxfId="64" priority="50">
      <formula>$D$18="CARPETA:"</formula>
    </cfRule>
  </conditionalFormatting>
  <conditionalFormatting sqref="S15">
    <cfRule type="expression" dxfId="63" priority="46">
      <formula>$AO$2=1</formula>
    </cfRule>
  </conditionalFormatting>
  <conditionalFormatting sqref="S15">
    <cfRule type="expression" dxfId="62" priority="47">
      <formula>$D$18="CARPETA:"</formula>
    </cfRule>
  </conditionalFormatting>
  <conditionalFormatting sqref="C19">
    <cfRule type="expression" dxfId="61" priority="45">
      <formula>$V$14=1</formula>
    </cfRule>
  </conditionalFormatting>
  <conditionalFormatting sqref="T16:U16">
    <cfRule type="expression" dxfId="60" priority="35">
      <formula>$D$16=""</formula>
    </cfRule>
  </conditionalFormatting>
  <conditionalFormatting sqref="H18">
    <cfRule type="expression" dxfId="59" priority="30">
      <formula>$N$18=1</formula>
    </cfRule>
  </conditionalFormatting>
  <conditionalFormatting sqref="H19:M19">
    <cfRule type="expression" dxfId="58" priority="27">
      <formula>$H$19=""</formula>
    </cfRule>
  </conditionalFormatting>
  <conditionalFormatting sqref="Q18:S18">
    <cfRule type="expression" dxfId="57" priority="26">
      <formula>$Q$18=""</formula>
    </cfRule>
  </conditionalFormatting>
  <conditionalFormatting sqref="Q19:S19">
    <cfRule type="expression" dxfId="56" priority="25">
      <formula>$Q$19=""</formula>
    </cfRule>
  </conditionalFormatting>
  <conditionalFormatting sqref="L21:S21">
    <cfRule type="expression" dxfId="55" priority="24">
      <formula>$L$21=""</formula>
    </cfRule>
  </conditionalFormatting>
  <conditionalFormatting sqref="M22:S22">
    <cfRule type="expression" dxfId="54" priority="23">
      <formula>$M$22=""</formula>
    </cfRule>
  </conditionalFormatting>
  <conditionalFormatting sqref="H23:S23">
    <cfRule type="expression" dxfId="53" priority="22">
      <formula>$H$23=""</formula>
    </cfRule>
  </conditionalFormatting>
  <conditionalFormatting sqref="F24:M24">
    <cfRule type="expression" dxfId="52" priority="21">
      <formula>$F$24=""</formula>
    </cfRule>
  </conditionalFormatting>
  <conditionalFormatting sqref="I25:M25">
    <cfRule type="expression" dxfId="51" priority="20">
      <formula>$I$25=""</formula>
    </cfRule>
  </conditionalFormatting>
  <conditionalFormatting sqref="J26:M26">
    <cfRule type="expression" dxfId="50" priority="19">
      <formula>$J$26=""</formula>
    </cfRule>
  </conditionalFormatting>
  <conditionalFormatting sqref="E27:H27">
    <cfRule type="expression" dxfId="49" priority="18">
      <formula>$E$27=""</formula>
    </cfRule>
  </conditionalFormatting>
  <conditionalFormatting sqref="K27:M27">
    <cfRule type="expression" dxfId="48" priority="17">
      <formula>$K$27=""</formula>
    </cfRule>
  </conditionalFormatting>
  <conditionalFormatting sqref="P24:S24">
    <cfRule type="expression" dxfId="47" priority="16">
      <formula>$P$24=""</formula>
    </cfRule>
  </conditionalFormatting>
  <conditionalFormatting sqref="P25:S25">
    <cfRule type="expression" dxfId="46" priority="1">
      <formula xml:space="preserve"> AM40= "VENCIDO"</formula>
    </cfRule>
    <cfRule type="expression" dxfId="45" priority="2">
      <formula>AL40=4</formula>
    </cfRule>
    <cfRule type="expression" dxfId="44" priority="15">
      <formula>$P$25=""</formula>
    </cfRule>
  </conditionalFormatting>
  <conditionalFormatting sqref="S26">
    <cfRule type="expression" dxfId="43" priority="14">
      <formula>$S$26=""</formula>
    </cfRule>
  </conditionalFormatting>
  <conditionalFormatting sqref="R27:S27">
    <cfRule type="expression" dxfId="42" priority="13">
      <formula>$R$27=""</formula>
    </cfRule>
  </conditionalFormatting>
  <conditionalFormatting sqref="H31">
    <cfRule type="expression" dxfId="41" priority="12">
      <formula>$H$31=""</formula>
    </cfRule>
  </conditionalFormatting>
  <conditionalFormatting sqref="D33:S36">
    <cfRule type="expression" dxfId="40" priority="11">
      <formula>$D$33=""</formula>
    </cfRule>
  </conditionalFormatting>
  <conditionalFormatting sqref="G38:H38">
    <cfRule type="expression" dxfId="39" priority="10">
      <formula>$G$38=""</formula>
    </cfRule>
  </conditionalFormatting>
  <conditionalFormatting sqref="D43:I43">
    <cfRule type="expression" dxfId="38" priority="9">
      <formula>$D$43=""</formula>
    </cfRule>
  </conditionalFormatting>
  <conditionalFormatting sqref="O43:S43">
    <cfRule type="expression" dxfId="37" priority="8">
      <formula>$O$43=""</formula>
    </cfRule>
  </conditionalFormatting>
  <dataValidations count="2">
    <dataValidation type="list" allowBlank="1" showDropDown="1" showInputMessage="1" showErrorMessage="1" sqref="D49:M49 P45 R45">
      <formula1>ESS</formula1>
    </dataValidation>
    <dataValidation type="list" allowBlank="1" showDropDown="1" showInputMessage="1" showErrorMessage="1" sqref="H18:M18">
      <formula1>$X$40:$X$62</formula1>
    </dataValidation>
  </dataValidations>
  <pageMargins left="0.62992125984251968" right="0.23622047244094491" top="0.35433070866141736" bottom="0.15748031496062992" header="0.31496062992125984" footer="0.31496062992125984"/>
  <pageSetup scale="85" fitToWidth="0" fitToHeight="0" orientation="portrait" r:id="rId1"/>
  <headerFooter>
    <oddHeader xml:space="preserve">&amp;RHoja &amp;P de 1               </oddHeader>
  </headerFooter>
  <drawing r:id="rId2"/>
  <legacyDrawing r:id="rId3"/>
  <controls>
    <mc:AlternateContent xmlns:mc="http://schemas.openxmlformats.org/markup-compatibility/2006">
      <mc:Choice Requires="x14">
        <control shapeId="19457" r:id="rId4" name="TempCombo">
          <controlPr defaultSize="0" autoLine="0" r:id="rId5">
            <anchor moveWithCells="1">
              <from>
                <xdr:col>0</xdr:col>
                <xdr:colOff>0</xdr:colOff>
                <xdr:row>48</xdr:row>
                <xdr:rowOff>0</xdr:rowOff>
              </from>
              <to>
                <xdr:col>13</xdr:col>
                <xdr:colOff>66675</xdr:colOff>
                <xdr:row>49</xdr:row>
                <xdr:rowOff>66675</xdr:rowOff>
              </to>
            </anchor>
          </controlPr>
        </control>
      </mc:Choice>
      <mc:Fallback>
        <control shapeId="19457" r:id="rId4" name="TempCombo"/>
      </mc:Fallback>
    </mc:AlternateContent>
    <mc:AlternateContent xmlns:mc="http://schemas.openxmlformats.org/markup-compatibility/2006">
      <mc:Choice Requires="x14">
        <control shapeId="19459" r:id="rId6" name="Button 3">
          <controlPr defaultSize="0" print="0" autoFill="0" autoPict="0" macro="[0]!REINSCRIPCION">
            <anchor moveWithCells="1" sizeWithCells="1">
              <from>
                <xdr:col>20</xdr:col>
                <xdr:colOff>0</xdr:colOff>
                <xdr:row>3</xdr:row>
                <xdr:rowOff>0</xdr:rowOff>
              </from>
              <to>
                <xdr:col>48</xdr:col>
                <xdr:colOff>0</xdr:colOff>
                <xdr:row>5</xdr:row>
                <xdr:rowOff>0</xdr:rowOff>
              </to>
            </anchor>
          </controlPr>
        </control>
      </mc:Choice>
    </mc:AlternateContent>
    <mc:AlternateContent xmlns:mc="http://schemas.openxmlformats.org/markup-compatibility/2006">
      <mc:Choice Requires="x14">
        <control shapeId="19461" r:id="rId7" name="Button 5">
          <controlPr defaultSize="0" print="0" autoFill="0" autoPict="0" macro="[0]!configuracion">
            <anchor moveWithCells="1" sizeWithCells="1">
              <from>
                <xdr:col>20</xdr:col>
                <xdr:colOff>0</xdr:colOff>
                <xdr:row>6</xdr:row>
                <xdr:rowOff>114300</xdr:rowOff>
              </from>
              <to>
                <xdr:col>48</xdr:col>
                <xdr:colOff>0</xdr:colOff>
                <xdr:row>8</xdr:row>
                <xdr:rowOff>152400</xdr:rowOff>
              </to>
            </anchor>
          </controlPr>
        </control>
      </mc:Choice>
    </mc:AlternateContent>
  </control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9"/>
  <dimension ref="A2:Q46"/>
  <sheetViews>
    <sheetView zoomScaleNormal="100" workbookViewId="0">
      <selection activeCell="A45" sqref="A45"/>
    </sheetView>
  </sheetViews>
  <sheetFormatPr baseColWidth="10" defaultRowHeight="15"/>
  <cols>
    <col min="1" max="1" width="4.5703125" customWidth="1"/>
    <col min="2" max="2" width="4.140625" customWidth="1"/>
    <col min="3" max="3" width="4.42578125" customWidth="1"/>
    <col min="4" max="4" width="6.140625" customWidth="1"/>
    <col min="5" max="5" width="5" customWidth="1"/>
    <col min="6" max="6" width="6.140625" customWidth="1"/>
    <col min="7" max="7" width="6" customWidth="1"/>
    <col min="8" max="8" width="4.85546875" customWidth="1"/>
    <col min="9" max="9" width="7" customWidth="1"/>
    <col min="10" max="10" width="8" customWidth="1"/>
    <col min="11" max="11" width="7.140625" customWidth="1"/>
    <col min="12" max="12" width="5.5703125" customWidth="1"/>
    <col min="13" max="13" width="3.7109375" customWidth="1"/>
    <col min="14" max="14" width="7.42578125" customWidth="1"/>
    <col min="15" max="15" width="6" customWidth="1"/>
    <col min="16" max="16" width="5" customWidth="1"/>
    <col min="17" max="17" width="7.85546875" customWidth="1"/>
    <col min="18" max="18" width="5.140625" customWidth="1"/>
    <col min="19" max="19" width="3.42578125" customWidth="1"/>
    <col min="20" max="20" width="5.42578125" customWidth="1"/>
  </cols>
  <sheetData>
    <row r="2" spans="1:16" ht="15" customHeight="1"/>
    <row r="3" spans="1:16" ht="11.25" customHeight="1"/>
    <row r="4" spans="1:16" ht="27.75" customHeight="1">
      <c r="K4" s="116"/>
      <c r="L4" s="116"/>
      <c r="M4" s="116"/>
      <c r="N4" s="116"/>
      <c r="O4" s="116"/>
      <c r="P4" s="116"/>
    </row>
    <row r="5" spans="1:16">
      <c r="A5" s="105"/>
      <c r="B5" s="105"/>
      <c r="C5" s="105"/>
      <c r="D5" s="105"/>
      <c r="E5" s="105"/>
      <c r="F5" s="105"/>
      <c r="G5" s="187" t="str">
        <f>"DISTRITO DEL DESARROLLO RURAL NUMERO "&amp;CLAVE_DISTRITO&amp;", "&amp;DISTRITO</f>
        <v>DISTRITO DEL DESARROLLO RURAL NUMERO 102, MONTEMORELOS</v>
      </c>
      <c r="H5" s="187"/>
      <c r="I5" s="187"/>
      <c r="J5" s="187"/>
      <c r="K5" s="187"/>
      <c r="L5" s="187"/>
      <c r="M5" s="187"/>
      <c r="N5" s="187"/>
      <c r="O5" s="187"/>
      <c r="P5" s="187"/>
    </row>
    <row r="6" spans="1:16">
      <c r="A6" s="189" t="str">
        <f ca="1">"Estado de "&amp;PROPER(ESTADO)&amp;", a "&amp;REINSCRIPCION!AK13&amp;" de "&amp;REINSCRIPCION!AK14&amp;" de "&amp;REINSCRIPCION!AK15</f>
        <v>Estado de Nuevo León, a 18 de enero de 2024</v>
      </c>
      <c r="B6" s="189"/>
      <c r="C6" s="189"/>
      <c r="D6" s="189"/>
      <c r="E6" s="189"/>
      <c r="F6" s="189"/>
      <c r="G6" s="189"/>
      <c r="H6" s="189"/>
      <c r="I6" s="189"/>
      <c r="J6" s="189"/>
      <c r="K6" s="189"/>
      <c r="L6" s="189"/>
      <c r="M6" s="189"/>
      <c r="N6" s="189"/>
      <c r="O6" s="189"/>
      <c r="P6" s="189"/>
    </row>
    <row r="8" spans="1:16">
      <c r="A8" s="113" t="str">
        <f>ENCARGADO_DEL_DISTRITO</f>
        <v>ING. LAZARO GALARZA HERNANDEZ</v>
      </c>
      <c r="B8" s="113"/>
      <c r="C8" s="113"/>
      <c r="D8" s="113"/>
      <c r="E8" s="113"/>
      <c r="F8" s="113"/>
      <c r="G8" s="113"/>
      <c r="H8" s="113"/>
      <c r="I8" s="113"/>
      <c r="J8" s="107"/>
    </row>
    <row r="9" spans="1:16">
      <c r="A9" s="194" t="str">
        <f>TITULO&amp;" NO. "&amp;CLAVE_DISTRITO&amp;", "&amp;DISTRITO</f>
        <v>ENCARGADO DEL DESPACHO DEL DISTRITO DE DESARROLLO RURAL NO. 102, MONTEMORELOS</v>
      </c>
      <c r="B9" s="194"/>
      <c r="C9" s="194"/>
      <c r="D9" s="194"/>
      <c r="E9" s="194"/>
      <c r="F9" s="194"/>
      <c r="G9" s="194"/>
      <c r="H9" s="194"/>
      <c r="I9" s="194"/>
      <c r="J9" s="107"/>
    </row>
    <row r="10" spans="1:16">
      <c r="A10" s="194"/>
      <c r="B10" s="194"/>
      <c r="C10" s="194"/>
      <c r="D10" s="194"/>
      <c r="E10" s="194"/>
      <c r="F10" s="194"/>
      <c r="G10" s="194"/>
      <c r="H10" s="194"/>
      <c r="I10" s="194"/>
      <c r="J10" s="113"/>
    </row>
    <row r="11" spans="1:16">
      <c r="A11" s="113" t="s">
        <v>10483</v>
      </c>
      <c r="B11" s="113"/>
      <c r="C11" s="113"/>
      <c r="D11" s="113"/>
      <c r="E11" s="113"/>
      <c r="F11" s="113"/>
      <c r="G11" s="113"/>
      <c r="H11" s="113"/>
      <c r="I11" s="113"/>
      <c r="J11" s="107"/>
    </row>
    <row r="12" spans="1:16" ht="15" customHeight="1">
      <c r="A12" s="190" t="s">
        <v>10555</v>
      </c>
      <c r="B12" s="190"/>
      <c r="C12" s="190"/>
      <c r="D12" s="190"/>
      <c r="E12" s="190"/>
      <c r="F12" s="190"/>
      <c r="G12" s="190"/>
      <c r="H12" s="190"/>
      <c r="I12" s="190"/>
      <c r="J12" s="190"/>
      <c r="K12" s="190"/>
      <c r="L12" s="190"/>
      <c r="M12" s="190"/>
      <c r="N12" s="190"/>
      <c r="O12" s="190"/>
      <c r="P12" s="190"/>
    </row>
    <row r="13" spans="1:16" ht="33.75" customHeight="1">
      <c r="A13" s="190"/>
      <c r="B13" s="190"/>
      <c r="C13" s="190"/>
      <c r="D13" s="190"/>
      <c r="E13" s="190"/>
      <c r="F13" s="190"/>
      <c r="G13" s="190"/>
      <c r="H13" s="190"/>
      <c r="I13" s="190"/>
      <c r="J13" s="190"/>
      <c r="K13" s="190"/>
      <c r="L13" s="190"/>
      <c r="M13" s="190"/>
      <c r="N13" s="190"/>
      <c r="O13" s="190"/>
      <c r="P13" s="190"/>
    </row>
    <row r="14" spans="1:16" ht="15" customHeight="1">
      <c r="A14" s="190" t="str">
        <f>"Asimismo, por este medio acredito que la información que integra mi expediente, que se encuentra en poder del CADER de "&amp;PROPER(CADER)&amp;", es verídica y vigente."</f>
        <v>Asimismo, por este medio acredito que la información que integra mi expediente, que se encuentra en poder del CADER de Linares, es verídica y vigente.</v>
      </c>
      <c r="B14" s="190"/>
      <c r="C14" s="190"/>
      <c r="D14" s="190"/>
      <c r="E14" s="190"/>
      <c r="F14" s="190"/>
      <c r="G14" s="190"/>
      <c r="H14" s="190"/>
      <c r="I14" s="190"/>
      <c r="J14" s="190"/>
      <c r="K14" s="190"/>
      <c r="L14" s="190"/>
      <c r="M14" s="190"/>
      <c r="N14" s="190"/>
      <c r="O14" s="190"/>
      <c r="P14" s="190"/>
    </row>
    <row r="15" spans="1:16">
      <c r="A15" s="190"/>
      <c r="B15" s="190"/>
      <c r="C15" s="190"/>
      <c r="D15" s="190"/>
      <c r="E15" s="190"/>
      <c r="F15" s="190"/>
      <c r="G15" s="190"/>
      <c r="H15" s="190"/>
      <c r="I15" s="190"/>
      <c r="J15" s="190"/>
      <c r="K15" s="190"/>
      <c r="L15" s="190"/>
      <c r="M15" s="190"/>
      <c r="N15" s="190"/>
      <c r="O15" s="190"/>
      <c r="P15" s="190"/>
    </row>
    <row r="16" spans="1:16">
      <c r="A16" s="106"/>
      <c r="B16" s="106"/>
      <c r="C16" s="106"/>
      <c r="D16" s="106"/>
      <c r="E16" s="106"/>
      <c r="F16" s="106"/>
      <c r="G16" s="106"/>
      <c r="H16" s="106"/>
      <c r="I16" s="106"/>
      <c r="J16" s="106"/>
      <c r="K16" s="106"/>
      <c r="L16" s="106"/>
      <c r="M16" s="106"/>
      <c r="N16" s="106"/>
      <c r="O16" s="106"/>
      <c r="P16" s="106"/>
    </row>
    <row r="17" spans="1:17" ht="22.5" customHeight="1">
      <c r="A17" s="190" t="str">
        <f>"Clave de registro (folio PEUA): "&amp;REINSCRIPCION!Q18</f>
        <v xml:space="preserve">Clave de registro (folio PEUA): </v>
      </c>
      <c r="B17" s="190"/>
      <c r="C17" s="190"/>
      <c r="D17" s="190"/>
      <c r="E17" s="190"/>
      <c r="F17" s="190"/>
      <c r="G17" s="190"/>
      <c r="H17" s="190"/>
      <c r="I17" s="190"/>
      <c r="J17" s="190"/>
      <c r="K17" s="190"/>
      <c r="L17" s="190"/>
      <c r="M17" s="190"/>
      <c r="N17" s="190"/>
      <c r="O17" s="190"/>
      <c r="P17" s="190"/>
    </row>
    <row r="18" spans="1:17">
      <c r="A18" s="190" t="str">
        <f>"Registro Permanente de Usuarios (RPU): "&amp;REINSCRIPCION!H18</f>
        <v xml:space="preserve">Registro Permanente de Usuarios (RPU): </v>
      </c>
      <c r="B18" s="190"/>
      <c r="C18" s="190"/>
      <c r="D18" s="190"/>
      <c r="E18" s="190"/>
      <c r="F18" s="190"/>
      <c r="G18" s="190"/>
      <c r="H18" s="190"/>
      <c r="I18" s="190"/>
      <c r="J18" s="190"/>
      <c r="K18" s="190"/>
      <c r="L18" s="190"/>
      <c r="M18" s="190"/>
      <c r="N18" s="190"/>
      <c r="O18" s="190"/>
      <c r="P18" s="190"/>
    </row>
    <row r="19" spans="1:17">
      <c r="A19" s="190" t="str">
        <f>"Título de concesión de agua vigente:  "&amp;REINSCRIPCION!I25</f>
        <v xml:space="preserve">Título de concesión de agua vigente:  </v>
      </c>
      <c r="B19" s="190"/>
      <c r="C19" s="190"/>
      <c r="D19" s="190"/>
      <c r="E19" s="190"/>
      <c r="F19" s="190"/>
      <c r="G19" s="190"/>
      <c r="H19" s="190"/>
      <c r="I19" s="190"/>
      <c r="J19" s="190"/>
      <c r="K19" s="190"/>
      <c r="L19" s="190"/>
      <c r="M19" s="190"/>
      <c r="N19" s="190"/>
      <c r="O19" s="190"/>
      <c r="P19" s="190"/>
      <c r="Q19" s="16"/>
    </row>
    <row r="20" spans="1:17" ht="15" customHeight="1">
      <c r="A20" s="190" t="e">
        <f>"Nombre y localización del predio: "&amp;PROPER(INDEX(DATOS!S:S,MATCH(VALUE(REINSCRIPCION!H18),DATOS!C:C,0),1))&amp;", "&amp;PROPER(INDEX(DATOS!R:R,MATCH(VALUE(REINSCRIPCION!H18),DATOS!C:C,0),1))&amp;", N.L."</f>
        <v>#VALUE!</v>
      </c>
      <c r="B20" s="190"/>
      <c r="C20" s="190"/>
      <c r="D20" s="190"/>
      <c r="E20" s="190"/>
      <c r="F20" s="190"/>
      <c r="G20" s="190"/>
      <c r="H20" s="190"/>
      <c r="I20" s="190"/>
      <c r="J20" s="190"/>
      <c r="K20" s="190"/>
      <c r="L20" s="190"/>
      <c r="M20" s="190"/>
      <c r="N20" s="190"/>
      <c r="O20" s="190"/>
      <c r="P20" s="190"/>
    </row>
    <row r="21" spans="1:17" ht="15" customHeight="1">
      <c r="A21" s="190" t="e">
        <f>"Cultivo: "&amp;PROPER(INDEX(DATOS!W:W,MATCH(VALUE(REINSCRIPCION!H18),DATOS!C:C,0),1))</f>
        <v>#VALUE!</v>
      </c>
      <c r="B21" s="190"/>
      <c r="C21" s="190"/>
      <c r="D21" s="190"/>
      <c r="E21" s="190"/>
      <c r="F21" s="190"/>
      <c r="G21" s="190"/>
      <c r="H21" s="190"/>
      <c r="I21" s="190"/>
      <c r="J21" s="190"/>
      <c r="K21" s="190"/>
      <c r="L21" s="190"/>
      <c r="M21" s="190"/>
      <c r="N21" s="190"/>
      <c r="O21" s="190"/>
      <c r="P21" s="190"/>
    </row>
    <row r="22" spans="1:17" ht="15" customHeight="1">
      <c r="A22" s="191" t="str">
        <f>"Descripción del equipo de bombeo: "&amp;REINSCRIPCION!D33</f>
        <v xml:space="preserve">Descripción del equipo de bombeo: </v>
      </c>
      <c r="B22" s="191"/>
      <c r="C22" s="191"/>
      <c r="D22" s="191"/>
      <c r="E22" s="191"/>
      <c r="F22" s="191"/>
      <c r="G22" s="191"/>
      <c r="H22" s="191"/>
      <c r="I22" s="191"/>
      <c r="J22" s="191"/>
      <c r="K22" s="191"/>
      <c r="L22" s="191"/>
      <c r="M22" s="191"/>
      <c r="N22" s="191"/>
      <c r="O22" s="191"/>
      <c r="P22" s="191"/>
    </row>
    <row r="23" spans="1:17">
      <c r="A23" s="191"/>
      <c r="B23" s="191"/>
      <c r="C23" s="191"/>
      <c r="D23" s="191"/>
      <c r="E23" s="191"/>
      <c r="F23" s="191"/>
      <c r="G23" s="191"/>
      <c r="H23" s="191"/>
      <c r="I23" s="191"/>
      <c r="J23" s="191"/>
      <c r="K23" s="191"/>
      <c r="L23" s="191"/>
      <c r="M23" s="191"/>
      <c r="N23" s="191"/>
      <c r="O23" s="191"/>
      <c r="P23" s="191"/>
    </row>
    <row r="24" spans="1:17">
      <c r="A24" s="191"/>
      <c r="B24" s="191"/>
      <c r="C24" s="191"/>
      <c r="D24" s="191"/>
      <c r="E24" s="191"/>
      <c r="F24" s="191"/>
      <c r="G24" s="191"/>
      <c r="H24" s="191"/>
      <c r="I24" s="191"/>
      <c r="J24" s="191"/>
      <c r="K24" s="191"/>
      <c r="L24" s="191"/>
      <c r="M24" s="191"/>
      <c r="N24" s="191"/>
      <c r="O24" s="191"/>
      <c r="P24" s="191"/>
    </row>
    <row r="25" spans="1:17">
      <c r="A25" s="191"/>
      <c r="B25" s="191"/>
      <c r="C25" s="191"/>
      <c r="D25" s="191"/>
      <c r="E25" s="191"/>
      <c r="F25" s="191"/>
      <c r="G25" s="191"/>
      <c r="H25" s="191"/>
      <c r="I25" s="191"/>
      <c r="J25" s="191"/>
      <c r="K25" s="191"/>
      <c r="L25" s="191"/>
      <c r="M25" s="191"/>
      <c r="N25" s="191"/>
      <c r="O25" s="191"/>
      <c r="P25" s="191"/>
    </row>
    <row r="26" spans="1:17">
      <c r="A26" s="191"/>
      <c r="B26" s="191"/>
      <c r="C26" s="191"/>
      <c r="D26" s="191"/>
      <c r="E26" s="191"/>
      <c r="F26" s="191"/>
      <c r="G26" s="191"/>
      <c r="H26" s="191"/>
      <c r="I26" s="191"/>
      <c r="J26" s="191"/>
      <c r="K26" s="191"/>
      <c r="L26" s="191"/>
      <c r="M26" s="191"/>
      <c r="N26" s="191"/>
      <c r="O26" s="191"/>
      <c r="P26" s="191"/>
    </row>
    <row r="27" spans="1:17">
      <c r="A27" s="191"/>
      <c r="B27" s="191"/>
      <c r="C27" s="191"/>
      <c r="D27" s="191"/>
      <c r="E27" s="191"/>
      <c r="F27" s="191"/>
      <c r="G27" s="191"/>
      <c r="H27" s="191"/>
      <c r="I27" s="191"/>
      <c r="J27" s="191"/>
      <c r="K27" s="191"/>
      <c r="L27" s="191"/>
      <c r="M27" s="191"/>
      <c r="N27" s="191"/>
      <c r="O27" s="191"/>
      <c r="P27" s="191"/>
    </row>
    <row r="28" spans="1:17">
      <c r="A28" s="191"/>
      <c r="B28" s="191"/>
      <c r="C28" s="191"/>
      <c r="D28" s="191"/>
      <c r="E28" s="191"/>
      <c r="F28" s="191"/>
      <c r="G28" s="191"/>
      <c r="H28" s="191"/>
      <c r="I28" s="191"/>
      <c r="J28" s="191"/>
      <c r="K28" s="191"/>
      <c r="L28" s="191"/>
      <c r="M28" s="191"/>
      <c r="N28" s="191"/>
      <c r="O28" s="191"/>
      <c r="P28" s="191"/>
    </row>
    <row r="29" spans="1:17">
      <c r="A29" s="191"/>
      <c r="B29" s="191"/>
      <c r="C29" s="191"/>
      <c r="D29" s="191"/>
      <c r="E29" s="191"/>
      <c r="F29" s="191"/>
      <c r="G29" s="191"/>
      <c r="H29" s="191"/>
      <c r="I29" s="191"/>
      <c r="J29" s="191"/>
      <c r="K29" s="191"/>
      <c r="L29" s="191"/>
      <c r="M29" s="191"/>
      <c r="N29" s="191"/>
      <c r="O29" s="191"/>
      <c r="P29" s="191"/>
    </row>
    <row r="30" spans="1:17">
      <c r="A30" s="191"/>
      <c r="B30" s="191"/>
      <c r="C30" s="191"/>
      <c r="D30" s="191"/>
      <c r="E30" s="191"/>
      <c r="F30" s="191"/>
      <c r="G30" s="191"/>
      <c r="H30" s="191"/>
      <c r="I30" s="191"/>
      <c r="J30" s="191"/>
      <c r="K30" s="191"/>
      <c r="L30" s="191"/>
      <c r="M30" s="191"/>
      <c r="N30" s="191"/>
      <c r="O30" s="191"/>
      <c r="P30" s="191"/>
    </row>
    <row r="31" spans="1:17">
      <c r="A31" s="191"/>
      <c r="B31" s="191"/>
      <c r="C31" s="191"/>
      <c r="D31" s="191"/>
      <c r="E31" s="191"/>
      <c r="F31" s="191"/>
      <c r="G31" s="191"/>
      <c r="H31" s="191"/>
      <c r="I31" s="191"/>
      <c r="J31" s="191"/>
      <c r="K31" s="191"/>
      <c r="L31" s="191"/>
      <c r="M31" s="191"/>
      <c r="N31" s="191"/>
      <c r="O31" s="191"/>
      <c r="P31" s="191"/>
    </row>
    <row r="32" spans="1:17">
      <c r="A32" s="191"/>
      <c r="B32" s="191"/>
      <c r="C32" s="191"/>
      <c r="D32" s="191"/>
      <c r="E32" s="191"/>
      <c r="F32" s="191"/>
      <c r="G32" s="191"/>
      <c r="H32" s="191"/>
      <c r="I32" s="191"/>
      <c r="J32" s="191"/>
      <c r="K32" s="191"/>
      <c r="L32" s="191"/>
      <c r="M32" s="191"/>
      <c r="N32" s="191"/>
      <c r="O32" s="191"/>
      <c r="P32" s="191"/>
    </row>
    <row r="33" spans="1:16" ht="15" customHeight="1">
      <c r="A33" s="192" t="s">
        <v>10480</v>
      </c>
      <c r="B33" s="192"/>
      <c r="C33" s="192"/>
      <c r="D33" s="192"/>
      <c r="E33" s="192"/>
      <c r="F33" s="192"/>
      <c r="G33" s="192"/>
      <c r="H33" s="192"/>
      <c r="I33" s="192"/>
      <c r="J33" s="192"/>
      <c r="K33" s="192"/>
      <c r="L33" s="192"/>
      <c r="M33" s="192"/>
      <c r="N33" s="192"/>
      <c r="O33" s="192"/>
      <c r="P33" s="192"/>
    </row>
    <row r="34" spans="1:16">
      <c r="A34" s="193" t="s">
        <v>10481</v>
      </c>
      <c r="B34" s="193"/>
      <c r="C34" s="193"/>
      <c r="D34" s="193"/>
      <c r="E34" s="193"/>
      <c r="F34" s="193"/>
      <c r="G34" s="107"/>
      <c r="H34" s="107"/>
      <c r="I34" s="107"/>
      <c r="J34" s="107"/>
    </row>
    <row r="35" spans="1:16">
      <c r="A35" s="107"/>
      <c r="B35" s="107"/>
      <c r="C35" s="107"/>
      <c r="D35" s="107"/>
      <c r="E35" s="107"/>
      <c r="F35" s="107"/>
      <c r="G35" s="107"/>
      <c r="H35" s="107"/>
      <c r="I35" s="107"/>
      <c r="J35" s="107"/>
    </row>
    <row r="36" spans="1:16" ht="8.25" customHeight="1">
      <c r="A36" s="108"/>
      <c r="B36" s="108"/>
      <c r="C36" s="108"/>
      <c r="D36" s="108"/>
      <c r="E36" s="108"/>
      <c r="F36" s="108"/>
      <c r="G36" s="107"/>
      <c r="H36" s="107"/>
      <c r="I36" s="107"/>
      <c r="J36" s="107"/>
    </row>
    <row r="37" spans="1:16">
      <c r="A37" s="107"/>
      <c r="B37" s="107"/>
      <c r="C37" s="107"/>
      <c r="D37" s="107"/>
      <c r="E37" s="107"/>
      <c r="F37" s="107"/>
      <c r="G37" s="107"/>
      <c r="H37" s="107"/>
      <c r="I37" s="107"/>
      <c r="J37" s="107"/>
    </row>
    <row r="38" spans="1:16">
      <c r="A38" s="109"/>
      <c r="B38" s="109"/>
      <c r="C38" s="109"/>
      <c r="D38" s="109"/>
      <c r="E38" s="109"/>
      <c r="F38" s="109"/>
      <c r="G38" s="109"/>
      <c r="H38" s="109"/>
      <c r="I38" s="107"/>
      <c r="J38" s="107"/>
    </row>
    <row r="39" spans="1:16">
      <c r="A39" s="110" t="str">
        <f>REINSCRIPCION!D49</f>
        <v/>
      </c>
      <c r="B39" s="110"/>
      <c r="C39" s="110"/>
      <c r="D39" s="110"/>
      <c r="E39" s="110"/>
      <c r="F39" s="110"/>
      <c r="G39" s="107"/>
      <c r="H39" s="107"/>
      <c r="I39" s="107"/>
      <c r="J39" s="107"/>
    </row>
    <row r="40" spans="1:16">
      <c r="A40" s="188" t="s">
        <v>10482</v>
      </c>
      <c r="B40" s="188"/>
      <c r="C40" s="188"/>
      <c r="D40" s="188"/>
      <c r="E40" s="188"/>
      <c r="F40" s="188"/>
      <c r="G40" s="188"/>
      <c r="H40" s="188"/>
      <c r="I40" s="188"/>
      <c r="J40" s="188"/>
    </row>
    <row r="41" spans="1:16">
      <c r="A41" s="110"/>
      <c r="B41" s="110"/>
      <c r="C41" s="110"/>
      <c r="D41" s="110"/>
      <c r="E41" s="110"/>
      <c r="F41" s="110"/>
      <c r="G41" s="107"/>
      <c r="H41" s="107"/>
      <c r="I41" s="107"/>
      <c r="J41" s="107"/>
    </row>
    <row r="42" spans="1:16" ht="9.75" customHeight="1">
      <c r="A42" s="107"/>
      <c r="B42" s="107"/>
      <c r="C42" s="107"/>
      <c r="D42" s="107"/>
      <c r="E42" s="107"/>
      <c r="F42" s="107"/>
      <c r="G42" s="107"/>
      <c r="H42" s="107"/>
      <c r="I42" s="107"/>
      <c r="J42" s="107"/>
    </row>
    <row r="43" spans="1:16">
      <c r="A43" s="107"/>
      <c r="B43" s="107"/>
      <c r="C43" s="107"/>
      <c r="D43" s="107"/>
      <c r="E43" s="107"/>
      <c r="F43" s="107"/>
      <c r="G43" s="107"/>
      <c r="H43" s="107"/>
      <c r="I43" s="107"/>
      <c r="J43" s="107"/>
    </row>
    <row r="44" spans="1:16">
      <c r="A44" s="111"/>
      <c r="B44" s="109"/>
      <c r="C44" s="109"/>
      <c r="D44" s="109"/>
      <c r="E44" s="109"/>
      <c r="F44" s="109"/>
      <c r="G44" s="109"/>
      <c r="H44" s="109"/>
      <c r="I44" s="107"/>
      <c r="J44" s="107"/>
    </row>
    <row r="45" spans="1:16">
      <c r="A45" s="112" t="str">
        <f>UPPER(TRABAJADOR)</f>
        <v>ING. JUAN CARLOS FLORES VILLARREAL</v>
      </c>
      <c r="B45" s="112"/>
      <c r="C45" s="112"/>
      <c r="D45" s="112"/>
      <c r="E45" s="112"/>
      <c r="F45" s="112"/>
      <c r="G45" s="107"/>
      <c r="H45" s="107"/>
      <c r="I45" s="107"/>
      <c r="J45" s="107"/>
    </row>
    <row r="46" spans="1:16">
      <c r="A46" s="188" t="s">
        <v>10484</v>
      </c>
      <c r="B46" s="188"/>
      <c r="C46" s="188"/>
      <c r="D46" s="188"/>
      <c r="E46" s="188"/>
      <c r="F46" s="188"/>
      <c r="G46" s="188"/>
      <c r="H46" s="188"/>
      <c r="I46" s="188"/>
      <c r="J46" s="188"/>
      <c r="K46" s="188"/>
      <c r="L46" s="188"/>
    </row>
  </sheetData>
  <mergeCells count="15">
    <mergeCell ref="G5:P5"/>
    <mergeCell ref="A46:L46"/>
    <mergeCell ref="A6:P6"/>
    <mergeCell ref="A12:P13"/>
    <mergeCell ref="A14:P15"/>
    <mergeCell ref="A17:P17"/>
    <mergeCell ref="A18:P18"/>
    <mergeCell ref="A40:J40"/>
    <mergeCell ref="A19:P19"/>
    <mergeCell ref="A20:P20"/>
    <mergeCell ref="A21:P21"/>
    <mergeCell ref="A22:P32"/>
    <mergeCell ref="A33:P33"/>
    <mergeCell ref="A34:F34"/>
    <mergeCell ref="A9:I10"/>
  </mergeCells>
  <pageMargins left="0.62992125984251968" right="0.23622047244094491" top="0.35433070866141736" bottom="0.15748031496062992" header="0.31496062992125984" footer="0.31496062992125984"/>
  <pageSetup orientation="portrait" r:id="rId1"/>
  <headerFooter>
    <oddHeader xml:space="preserve">&amp;R&amp;10Hoja 1 de 1                </oddHeader>
  </headerFooter>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dimension ref="A1:AB1835"/>
  <sheetViews>
    <sheetView showGridLines="0" showRowColHeaders="0" topLeftCell="B1" zoomScale="85" zoomScaleNormal="85" workbookViewId="0">
      <pane ySplit="13" topLeftCell="A179" activePane="bottomLeft" state="frozenSplit"/>
      <selection activeCell="B1" sqref="B1"/>
      <selection pane="bottomLeft" activeCell="B13" sqref="B13"/>
    </sheetView>
  </sheetViews>
  <sheetFormatPr baseColWidth="10" defaultRowHeight="15"/>
  <cols>
    <col min="1" max="1" width="3" style="12" hidden="1" customWidth="1"/>
    <col min="2" max="2" width="4.5703125" customWidth="1"/>
    <col min="3" max="3" width="35.85546875" customWidth="1"/>
    <col min="4" max="4" width="16" customWidth="1"/>
    <col min="5" max="5" width="14.42578125" style="40" bestFit="1" customWidth="1"/>
    <col min="6" max="6" width="22.42578125" customWidth="1"/>
    <col min="7" max="7" width="12.5703125" style="17" customWidth="1"/>
    <col min="8" max="8" width="13.42578125" style="17" customWidth="1"/>
    <col min="9" max="9" width="14.28515625" style="17" customWidth="1"/>
    <col min="10" max="10" width="13.28515625" style="17" customWidth="1"/>
    <col min="11" max="11" width="12.140625" style="17" customWidth="1"/>
    <col min="12" max="12" width="11.42578125" style="17" bestFit="1" customWidth="1"/>
    <col min="13" max="13" width="8.140625" style="17" customWidth="1"/>
    <col min="14" max="14" width="8.5703125" style="17" customWidth="1"/>
    <col min="15" max="15" width="15.5703125" style="17" bestFit="1" customWidth="1"/>
    <col min="16" max="16" width="6.85546875" style="17" customWidth="1"/>
    <col min="17" max="17" width="13.42578125" style="17" customWidth="1"/>
    <col min="18" max="22" width="11.42578125" hidden="1" customWidth="1"/>
    <col min="23" max="25" width="11.42578125" customWidth="1"/>
    <col min="26" max="28" width="11.42578125" hidden="1" customWidth="1"/>
    <col min="29" max="33" width="11.42578125" customWidth="1"/>
  </cols>
  <sheetData>
    <row r="1" spans="1:28" ht="18.75">
      <c r="B1" s="199" t="s">
        <v>105</v>
      </c>
      <c r="C1" s="199"/>
      <c r="D1" s="199"/>
      <c r="E1" s="200"/>
      <c r="F1" s="201"/>
      <c r="G1" s="199"/>
      <c r="H1" s="199"/>
      <c r="I1" s="199"/>
      <c r="J1" s="199"/>
      <c r="K1" s="199"/>
      <c r="L1" s="199"/>
      <c r="M1" s="199"/>
      <c r="N1" s="199"/>
      <c r="O1" s="199"/>
      <c r="P1" s="199"/>
      <c r="Q1" s="199"/>
      <c r="R1">
        <f>IF(B12="PERSONA MORAL",1,"")</f>
        <v>1</v>
      </c>
      <c r="AA1" s="12" t="s">
        <v>91</v>
      </c>
      <c r="AB1" t="s">
        <v>19</v>
      </c>
    </row>
    <row r="2" spans="1:28" ht="18.75">
      <c r="B2" s="199" t="str">
        <f>"DELEGACION ESTATAL EN "&amp;UPPER(ESTADO)</f>
        <v>DELEGACION ESTATAL EN NUEVO LEÓN</v>
      </c>
      <c r="C2" s="199"/>
      <c r="D2" s="199"/>
      <c r="E2" s="200"/>
      <c r="F2" s="201"/>
      <c r="G2" s="199"/>
      <c r="H2" s="199"/>
      <c r="I2" s="199"/>
      <c r="J2" s="199"/>
      <c r="K2" s="199"/>
      <c r="L2" s="199"/>
      <c r="M2" s="199"/>
      <c r="N2" s="199"/>
      <c r="O2" s="199"/>
      <c r="P2" s="199"/>
      <c r="Q2" s="199"/>
      <c r="AA2" s="12" t="s">
        <v>92</v>
      </c>
      <c r="AB2" t="s">
        <v>15</v>
      </c>
    </row>
    <row r="3" spans="1:28" ht="18.75">
      <c r="B3" s="21"/>
      <c r="C3" s="202" t="s">
        <v>101</v>
      </c>
      <c r="D3" s="202"/>
      <c r="E3" s="202"/>
      <c r="F3" s="202"/>
      <c r="G3" s="202"/>
      <c r="H3" s="202"/>
      <c r="I3" s="202"/>
      <c r="J3" s="202"/>
      <c r="K3" s="202"/>
      <c r="L3" s="202"/>
      <c r="M3" s="202"/>
      <c r="N3" s="202"/>
      <c r="O3" s="202"/>
      <c r="P3" s="202"/>
      <c r="Q3" s="202"/>
      <c r="AA3" s="12"/>
    </row>
    <row r="4" spans="1:28" ht="15.75">
      <c r="B4" s="195" t="s">
        <v>172</v>
      </c>
      <c r="C4" s="195"/>
      <c r="D4" s="195"/>
      <c r="E4" s="196"/>
      <c r="F4" s="197"/>
      <c r="G4" s="195"/>
      <c r="H4" s="195"/>
      <c r="I4" s="195"/>
      <c r="J4" s="195"/>
      <c r="K4" s="195"/>
      <c r="L4" s="195"/>
      <c r="M4" s="195"/>
      <c r="N4" s="195"/>
      <c r="O4" s="195"/>
      <c r="P4" s="195"/>
      <c r="Q4" s="195"/>
      <c r="Z4" s="12"/>
    </row>
    <row r="5" spans="1:28" ht="15.75">
      <c r="B5" s="195" t="s">
        <v>10556</v>
      </c>
      <c r="C5" s="195"/>
      <c r="D5" s="195"/>
      <c r="E5" s="196"/>
      <c r="F5" s="197"/>
      <c r="G5" s="195"/>
      <c r="H5" s="195"/>
      <c r="I5" s="195"/>
      <c r="J5" s="195"/>
      <c r="K5" s="195"/>
      <c r="L5" s="195"/>
      <c r="M5" s="195"/>
      <c r="N5" s="195"/>
      <c r="O5" s="195"/>
      <c r="P5" s="195"/>
      <c r="Q5" s="195"/>
      <c r="Z5" s="12"/>
    </row>
    <row r="6" spans="1:28" ht="15.75">
      <c r="B6" s="19"/>
      <c r="C6" s="19"/>
      <c r="D6" s="19"/>
      <c r="E6" s="69"/>
      <c r="F6" s="30"/>
      <c r="G6" s="19"/>
      <c r="H6" s="19"/>
      <c r="I6" s="19"/>
      <c r="J6" s="19"/>
      <c r="K6" s="19"/>
      <c r="L6" s="19"/>
      <c r="M6" s="19"/>
      <c r="N6" s="19"/>
      <c r="O6" s="19"/>
      <c r="P6" s="19"/>
      <c r="Q6" s="19"/>
      <c r="Z6" s="12"/>
    </row>
    <row r="7" spans="1:28" ht="15.75">
      <c r="B7" s="19"/>
      <c r="C7" s="19"/>
      <c r="D7" s="19"/>
      <c r="E7" s="69"/>
      <c r="F7" s="30"/>
      <c r="G7" s="19"/>
      <c r="H7" s="19"/>
      <c r="I7" s="19"/>
      <c r="J7" s="19"/>
      <c r="K7" s="19"/>
      <c r="L7" s="19"/>
      <c r="M7" s="19"/>
      <c r="N7" s="19"/>
      <c r="O7" s="19"/>
      <c r="P7" s="19"/>
      <c r="Q7" s="19"/>
      <c r="Z7" s="12"/>
    </row>
    <row r="8" spans="1:28" ht="15.75">
      <c r="B8" s="19"/>
      <c r="C8" s="19"/>
      <c r="D8" s="19"/>
      <c r="F8" s="30"/>
      <c r="G8" s="19"/>
      <c r="H8" s="19"/>
      <c r="I8" s="19"/>
      <c r="J8" s="19"/>
      <c r="K8" s="19"/>
      <c r="L8" s="19"/>
      <c r="M8" s="19"/>
      <c r="N8" s="19"/>
      <c r="O8" s="19"/>
      <c r="P8" s="19"/>
      <c r="Q8" s="19"/>
      <c r="Z8" s="12"/>
    </row>
    <row r="9" spans="1:28" ht="15.75" hidden="1">
      <c r="B9" s="19"/>
      <c r="C9" s="19"/>
      <c r="D9" s="19"/>
      <c r="E9" s="19"/>
      <c r="F9" s="19"/>
      <c r="G9" s="19"/>
      <c r="H9" s="19"/>
      <c r="I9" s="19"/>
      <c r="J9" s="19"/>
      <c r="K9" s="19"/>
      <c r="L9" s="19"/>
      <c r="M9" s="19"/>
      <c r="N9" s="19"/>
      <c r="O9" s="19"/>
      <c r="P9" s="19"/>
      <c r="Q9" s="19"/>
      <c r="Z9" s="12"/>
    </row>
    <row r="10" spans="1:28" ht="15.75" hidden="1">
      <c r="B10" s="19"/>
      <c r="C10" s="19"/>
      <c r="D10" s="19"/>
      <c r="E10" s="19"/>
      <c r="F10" s="19"/>
      <c r="G10" s="19"/>
      <c r="H10" s="19"/>
      <c r="I10" s="19"/>
      <c r="J10" s="19"/>
      <c r="K10" s="19"/>
      <c r="L10" s="19"/>
      <c r="M10" s="19"/>
      <c r="N10" s="19"/>
      <c r="O10" s="19"/>
      <c r="P10" s="19"/>
      <c r="Q10" s="19"/>
      <c r="Z10" s="12"/>
    </row>
    <row r="11" spans="1:28" hidden="1">
      <c r="B11" s="198"/>
      <c r="C11" s="198"/>
      <c r="D11" s="31"/>
      <c r="E11" s="2"/>
      <c r="F11" s="2"/>
    </row>
    <row r="12" spans="1:28" hidden="1">
      <c r="B12" s="198" t="s">
        <v>92</v>
      </c>
      <c r="C12" s="198"/>
      <c r="D12" s="31"/>
      <c r="E12" s="12">
        <v>396761203097</v>
      </c>
      <c r="F12" s="2"/>
      <c r="R12" s="13"/>
      <c r="S12" s="13"/>
    </row>
    <row r="13" spans="1:28">
      <c r="B13" s="142" t="s">
        <v>97</v>
      </c>
      <c r="C13" s="22" t="s">
        <v>11</v>
      </c>
      <c r="D13" s="22" t="s">
        <v>2</v>
      </c>
      <c r="E13" s="22" t="s">
        <v>7</v>
      </c>
      <c r="F13" s="22" t="s">
        <v>178</v>
      </c>
      <c r="G13" s="22" t="s">
        <v>84</v>
      </c>
      <c r="H13" s="22" t="s">
        <v>44</v>
      </c>
      <c r="I13" s="22" t="s">
        <v>90</v>
      </c>
      <c r="J13" s="22" t="s">
        <v>93</v>
      </c>
      <c r="K13" s="22" t="s">
        <v>94</v>
      </c>
      <c r="L13" s="22" t="s">
        <v>39</v>
      </c>
      <c r="M13" s="22" t="s">
        <v>4</v>
      </c>
      <c r="N13" s="22" t="s">
        <v>10435</v>
      </c>
      <c r="O13" s="22" t="s">
        <v>10426</v>
      </c>
      <c r="P13" s="46" t="str">
        <f>IF(B12="PERSONA MORAL","RFC","")</f>
        <v>RFC</v>
      </c>
      <c r="Q13" s="46" t="str">
        <f>IF(B12="PERSONA MORAL","ACTA CONST.","")</f>
        <v>ACTA CONST.</v>
      </c>
    </row>
    <row r="14" spans="1:28" ht="15" customHeight="1">
      <c r="A14" s="12">
        <v>1</v>
      </c>
      <c r="B14">
        <f>IFERROR(INDEX(DATOS!B:B,MATCH(CHECKLIST!A14,DATOS!BU:BU,0),1),"")</f>
        <v>1</v>
      </c>
      <c r="C14">
        <f>IFERROR(INDEX(DATOS!J:J,MATCH(CHECKLIST!A14,DATOS!BU:BU,0),1),"")</f>
        <v>0</v>
      </c>
      <c r="D14" t="str">
        <f>IFERROR(INDEX(DATOS!R:R,MATCH(CHECKLIST!E14,DATOS!C:C,0),1),"")</f>
        <v/>
      </c>
      <c r="E14" s="136">
        <f>IFERROR(INDEX(DATOS!C:C,MATCH(CHECKLIST!A14,DATOS!BU:BU,0),1),"")</f>
        <v>0</v>
      </c>
      <c r="F14" s="3" t="str">
        <f>IFERROR(IF(INDEX(DATOS!AC:AC,MATCH(CHECKLIST!B14,DATOS!B:B,0),1)=0,"",INDEX(DATOS!AC:AC,MATCH(CHECKLIST!B14,DATOS!B:B,0),1)),"")</f>
        <v/>
      </c>
      <c r="G14" s="17" t="str">
        <f>IFERROR(IF(INDEX(DATOS!AH:AH,MATCH(CHECKLIST!B14,DATOS!B:B,0),1)=0,"",INDEX(DATOS!AH:AH,MATCH(CHECKLIST!B14,DATOS!B:B,0),1)),"")</f>
        <v/>
      </c>
      <c r="H14" s="17" t="str">
        <f ca="1">IFERROR(IF(INDEX(DATOS!BH:BH,MATCH(CHECKLIST!B14,DATOS!B:B,0),1)="","X",IF(INDEX(DATOS!BH:BH,MATCH(CHECKLIST!B14,DATOS!B:B,0),1)="VIGENTE","",INDEX(DATOS!BH:BH,MATCH(CHECKLIST!B14,DATOS!B:B,0),1))),"")</f>
        <v>X</v>
      </c>
      <c r="I14" s="17" t="str">
        <f>IFERROR(IF(INDEX(DATOS!AL:AL,MATCH(CHECKLIST!B14,DATOS!B:B,0),1)=0,"",INDEX(DATOS!AL:AL,MATCH(CHECKLIST!B14,DATOS!B:B,0),1)),"")</f>
        <v/>
      </c>
      <c r="J14" s="17" t="str">
        <f>IFERROR(IF(INDEX(DATOS!AJ:AJ,MATCH(CHECKLIST!B14,DATOS!B:B,0),1)=0,"",INDEX(DATOS!AJ:AJ,MATCH(CHECKLIST!B14,DATOS!B:B,0),1)),"")</f>
        <v/>
      </c>
      <c r="K14" s="49" t="str">
        <f>IFERROR(IF(INDEX(DATOS!AK:AK,MATCH(CHECKLIST!B14,DATOS!B:B,0),1)=0,"",INDEX(DATOS!AK:AK,MATCH(CHECKLIST!B14,DATOS!B:B,0),1)),"")</f>
        <v/>
      </c>
      <c r="L14" s="17" t="str">
        <f>IFERROR(IF(INDEX(DATOS!AM:AM,MATCH(CHECKLIST!B14,DATOS!B:B,0),1)=0,"",INDEX(DATOS!AM:AM,MATCH(CHECKLIST!B14,DATOS!B:B,0),1)),"")</f>
        <v/>
      </c>
      <c r="M14" s="17" t="str">
        <f>IFERROR(IF(INDEX(DATOS!AI:AI,MATCH(CHECKLIST!B14,DATOS!B:B,0),1)=0,"",INDEX(DATOS!AI:AI,MATCH(CHECKLIST!B14,DATOS!B:B,0),1)),"")</f>
        <v/>
      </c>
      <c r="N14" s="49" t="str">
        <f ca="1">IFERROR(IF(INDEX(DATOS!I:I,MATCH(CHECKLIST!B14,DATOS!B:B,0),1)="","X",IF(INDEX(DATOS!I:I,MATCH(CHECKLIST!B14,DATOS!B:B,0),1)&gt;YEAR(TODAY())-1,"","VENCIDA")),"")</f>
        <v>X</v>
      </c>
      <c r="O14" s="49" t="str">
        <f>IFERROR(IF(INDEX(DATOS!AP:AP,MATCH(CHECKLIST!B14,DATOS!B:B,0),1)=0,"",INDEX(DATOS!AP:AP,MATCH(CHECKLIST!B14,DATOS!B:B,0),1)),"")</f>
        <v/>
      </c>
      <c r="P14" s="17" t="str">
        <f>IFERROR(IF(INDEX(DATOS!AN:AN,MATCH(CHECKLIST!B14,DATOS!B:B,0),1)=0,"",INDEX(DATOS!AN:AN,MATCH(CHECKLIST!B14,DATOS!B:B,0),1)),"")</f>
        <v/>
      </c>
      <c r="Q14" s="17" t="str">
        <f>IFERROR(IF(INDEX(DATOS!AO:AO,MATCH(CHECKLIST!B14,DATOS!B:B,0),1)=0,"",INDEX(DATOS!AO:AO,MATCH(CHECKLIST!B14,DATOS!B:B,0),1)),"")</f>
        <v/>
      </c>
      <c r="U14">
        <f t="shared" ref="U14:U77" si="0">IF(C14="","",C14)</f>
        <v>0</v>
      </c>
      <c r="V14">
        <f t="shared" ref="V14:V77" si="1">IF(B14="","",B14)</f>
        <v>1</v>
      </c>
    </row>
    <row r="15" spans="1:28">
      <c r="A15" s="20">
        <v>2</v>
      </c>
      <c r="B15">
        <f>IFERROR(INDEX(DATOS!B:B,MATCH(CHECKLIST!A15,DATOS!BU:BU,0),1),"")</f>
        <v>2</v>
      </c>
      <c r="C15">
        <f>IFERROR(INDEX(DATOS!J:J,MATCH(CHECKLIST!A15,DATOS!BU:BU,0),1),"")</f>
        <v>0</v>
      </c>
      <c r="D15" t="str">
        <f>IFERROR(INDEX(DATOS!R:R,MATCH(CHECKLIST!E15,DATOS!C:C,0),1),"")</f>
        <v/>
      </c>
      <c r="E15" s="136">
        <f>IFERROR(INDEX(DATOS!C:C,MATCH(CHECKLIST!A15,DATOS!BU:BU,0),1),"")</f>
        <v>0</v>
      </c>
      <c r="F15" s="3" t="str">
        <f>IFERROR(IF(INDEX(DATOS!AC:AC,MATCH(CHECKLIST!B15,DATOS!B:B,0),1)=0,"",INDEX(DATOS!AC:AC,MATCH(CHECKLIST!B15,DATOS!B:B,0),1)),"")</f>
        <v/>
      </c>
      <c r="G15" s="17" t="str">
        <f>IFERROR(IF(INDEX(DATOS!AH:AH,MATCH(CHECKLIST!B15,DATOS!B:B,0),1)=0,"",INDEX(DATOS!AH:AH,MATCH(CHECKLIST!B15,DATOS!B:B,0),1)),"")</f>
        <v/>
      </c>
      <c r="H15" s="17" t="str">
        <f ca="1">IFERROR(IF(INDEX(DATOS!BH:BH,MATCH(CHECKLIST!B15,DATOS!B:B,0),1)="","X",IF(INDEX(DATOS!BH:BH,MATCH(CHECKLIST!B15,DATOS!B:B,0),1)="VIGENTE","",INDEX(DATOS!BH:BH,MATCH(CHECKLIST!B15,DATOS!B:B,0),1))),"")</f>
        <v>X</v>
      </c>
      <c r="I15" s="17" t="str">
        <f>IFERROR(IF(INDEX(DATOS!AL:AL,MATCH(CHECKLIST!B15,DATOS!B:B,0),1)=0,"",INDEX(DATOS!AL:AL,MATCH(CHECKLIST!B15,DATOS!B:B,0),1)),"")</f>
        <v/>
      </c>
      <c r="J15" s="17" t="str">
        <f>IFERROR(IF(INDEX(DATOS!AJ:AJ,MATCH(CHECKLIST!B15,DATOS!B:B,0),1)=0,"",INDEX(DATOS!AJ:AJ,MATCH(CHECKLIST!B15,DATOS!B:B,0),1)),"")</f>
        <v/>
      </c>
      <c r="K15" s="49" t="str">
        <f>IFERROR(IF(INDEX(DATOS!AK:AK,MATCH(CHECKLIST!B15,DATOS!B:B,0),1)=0,"",INDEX(DATOS!AK:AK,MATCH(CHECKLIST!B15,DATOS!B:B,0),1)),"")</f>
        <v/>
      </c>
      <c r="L15" s="17" t="str">
        <f>IFERROR(IF(INDEX(DATOS!AM:AM,MATCH(CHECKLIST!B15,DATOS!B:B,0),1)=0,"",INDEX(DATOS!AM:AM,MATCH(CHECKLIST!B15,DATOS!B:B,0),1)),"")</f>
        <v/>
      </c>
      <c r="M15" s="17" t="str">
        <f>IFERROR(IF(INDEX(DATOS!AI:AI,MATCH(CHECKLIST!B15,DATOS!B:B,0),1)=0,"",INDEX(DATOS!AI:AI,MATCH(CHECKLIST!B15,DATOS!B:B,0),1)),"")</f>
        <v/>
      </c>
      <c r="N15" s="49" t="str">
        <f ca="1">IFERROR(IF(INDEX(DATOS!I:I,MATCH(CHECKLIST!B15,DATOS!B:B,0),1)="","X",IF(INDEX(DATOS!I:I,MATCH(CHECKLIST!B15,DATOS!B:B,0),1)&gt;YEAR(TODAY())-1,"","VENCIDA")),"")</f>
        <v>X</v>
      </c>
      <c r="O15" s="49" t="str">
        <f>IFERROR(IF(INDEX(DATOS!AP:AP,MATCH(CHECKLIST!B15,DATOS!B:B,0),1)=0,"",INDEX(DATOS!AP:AP,MATCH(CHECKLIST!B15,DATOS!B:B,0),1)),"")</f>
        <v/>
      </c>
      <c r="P15" s="17" t="str">
        <f>IFERROR(IF(INDEX(DATOS!AN:AN,MATCH(CHECKLIST!B15,DATOS!B:B,0),1)=0,"",INDEX(DATOS!AN:AN,MATCH(CHECKLIST!B15,DATOS!B:B,0),1)),"")</f>
        <v/>
      </c>
      <c r="Q15" s="17" t="str">
        <f>IFERROR(IF(INDEX(DATOS!AO:AO,MATCH(CHECKLIST!B15,DATOS!B:B,0),1)=0,"",INDEX(DATOS!AO:AO,MATCH(CHECKLIST!B15,DATOS!B:B,0),1)),"")</f>
        <v/>
      </c>
      <c r="R15">
        <f>IF(B15="","",1)</f>
        <v>1</v>
      </c>
      <c r="S15">
        <f>IF(Q$13="","",R15)</f>
        <v>1</v>
      </c>
      <c r="U15">
        <f t="shared" si="0"/>
        <v>0</v>
      </c>
      <c r="V15">
        <f t="shared" si="1"/>
        <v>2</v>
      </c>
    </row>
    <row r="16" spans="1:28">
      <c r="A16" s="12">
        <v>3</v>
      </c>
      <c r="B16">
        <f>IFERROR(INDEX(DATOS!B:B,MATCH(CHECKLIST!A16,DATOS!BU:BU,0),1),"")</f>
        <v>3</v>
      </c>
      <c r="C16">
        <f>IFERROR(INDEX(DATOS!J:J,MATCH(CHECKLIST!A16,DATOS!BU:BU,0),1),"")</f>
        <v>0</v>
      </c>
      <c r="D16" t="str">
        <f>IFERROR(INDEX(DATOS!R:R,MATCH(CHECKLIST!E16,DATOS!C:C,0),1),"")</f>
        <v/>
      </c>
      <c r="E16" s="136">
        <f>IFERROR(INDEX(DATOS!C:C,MATCH(CHECKLIST!A16,DATOS!BU:BU,0),1),"")</f>
        <v>0</v>
      </c>
      <c r="F16" s="3" t="str">
        <f>IFERROR(IF(INDEX(DATOS!AC:AC,MATCH(CHECKLIST!B16,DATOS!B:B,0),1)=0,"",INDEX(DATOS!AC:AC,MATCH(CHECKLIST!B16,DATOS!B:B,0),1)),"")</f>
        <v/>
      </c>
      <c r="G16" s="17" t="str">
        <f>IFERROR(IF(INDEX(DATOS!AH:AH,MATCH(CHECKLIST!B16,DATOS!B:B,0),1)=0,"",INDEX(DATOS!AH:AH,MATCH(CHECKLIST!B16,DATOS!B:B,0),1)),"")</f>
        <v/>
      </c>
      <c r="H16" s="17" t="str">
        <f ca="1">IFERROR(IF(INDEX(DATOS!BH:BH,MATCH(CHECKLIST!B16,DATOS!B:B,0),1)="","X",IF(INDEX(DATOS!BH:BH,MATCH(CHECKLIST!B16,DATOS!B:B,0),1)="VIGENTE","",INDEX(DATOS!BH:BH,MATCH(CHECKLIST!B16,DATOS!B:B,0),1))),"")</f>
        <v>X</v>
      </c>
      <c r="I16" s="17" t="str">
        <f>IFERROR(IF(INDEX(DATOS!AL:AL,MATCH(CHECKLIST!B16,DATOS!B:B,0),1)=0,"",INDEX(DATOS!AL:AL,MATCH(CHECKLIST!B16,DATOS!B:B,0),1)),"")</f>
        <v/>
      </c>
      <c r="J16" s="17" t="str">
        <f>IFERROR(IF(INDEX(DATOS!AJ:AJ,MATCH(CHECKLIST!B16,DATOS!B:B,0),1)=0,"",INDEX(DATOS!AJ:AJ,MATCH(CHECKLIST!B16,DATOS!B:B,0),1)),"")</f>
        <v/>
      </c>
      <c r="K16" s="49" t="str">
        <f>IFERROR(IF(INDEX(DATOS!AK:AK,MATCH(CHECKLIST!B16,DATOS!B:B,0),1)=0,"",INDEX(DATOS!AK:AK,MATCH(CHECKLIST!B16,DATOS!B:B,0),1)),"")</f>
        <v/>
      </c>
      <c r="L16" s="17" t="str">
        <f>IFERROR(IF(INDEX(DATOS!AM:AM,MATCH(CHECKLIST!B16,DATOS!B:B,0),1)=0,"",INDEX(DATOS!AM:AM,MATCH(CHECKLIST!B16,DATOS!B:B,0),1)),"")</f>
        <v/>
      </c>
      <c r="M16" s="17" t="str">
        <f>IFERROR(IF(INDEX(DATOS!AI:AI,MATCH(CHECKLIST!B16,DATOS!B:B,0),1)=0,"",INDEX(DATOS!AI:AI,MATCH(CHECKLIST!B16,DATOS!B:B,0),1)),"")</f>
        <v/>
      </c>
      <c r="N16" s="49" t="str">
        <f ca="1">IFERROR(IF(INDEX(DATOS!I:I,MATCH(CHECKLIST!B16,DATOS!B:B,0),1)="","X",IF(INDEX(DATOS!I:I,MATCH(CHECKLIST!B16,DATOS!B:B,0),1)&gt;YEAR(TODAY())-1,"","VENCIDA")),"")</f>
        <v>X</v>
      </c>
      <c r="O16" s="49" t="str">
        <f>IFERROR(IF(INDEX(DATOS!AP:AP,MATCH(CHECKLIST!B16,DATOS!B:B,0),1)=0,"",INDEX(DATOS!AP:AP,MATCH(CHECKLIST!B16,DATOS!B:B,0),1)),"")</f>
        <v/>
      </c>
      <c r="P16" s="17" t="str">
        <f>IFERROR(IF(INDEX(DATOS!AN:AN,MATCH(CHECKLIST!B16,DATOS!B:B,0),1)=0,"",INDEX(DATOS!AN:AN,MATCH(CHECKLIST!B16,DATOS!B:B,0),1)),"")</f>
        <v/>
      </c>
      <c r="Q16" s="17" t="str">
        <f>IFERROR(IF(INDEX(DATOS!AO:AO,MATCH(CHECKLIST!B16,DATOS!B:B,0),1)=0,"",INDEX(DATOS!AO:AO,MATCH(CHECKLIST!B16,DATOS!B:B,0),1)),"")</f>
        <v/>
      </c>
      <c r="S16">
        <f t="shared" ref="S16:S79" si="2">IF(Q$13="","",R16)</f>
        <v>0</v>
      </c>
      <c r="U16">
        <f t="shared" si="0"/>
        <v>0</v>
      </c>
      <c r="V16">
        <f t="shared" si="1"/>
        <v>3</v>
      </c>
    </row>
    <row r="17" spans="1:22">
      <c r="A17" s="12">
        <v>4</v>
      </c>
      <c r="B17" t="str">
        <f>IFERROR(INDEX(DATOS!B:B,MATCH(CHECKLIST!A17,DATOS!BU:BU,0),1),"")</f>
        <v/>
      </c>
      <c r="C17" t="str">
        <f>IFERROR(INDEX(DATOS!J:J,MATCH(CHECKLIST!A17,DATOS!BU:BU,0),1),"")</f>
        <v/>
      </c>
      <c r="D17" t="str">
        <f>IFERROR(INDEX(DATOS!R:R,MATCH(CHECKLIST!E17,DATOS!C:C,0),1),"")</f>
        <v/>
      </c>
      <c r="E17" s="136" t="str">
        <f>IFERROR(INDEX(DATOS!C:C,MATCH(CHECKLIST!A17,DATOS!BU:BU,0),1),"")</f>
        <v/>
      </c>
      <c r="F17" s="3" t="str">
        <f>IFERROR(IF(INDEX(DATOS!AC:AC,MATCH(CHECKLIST!B17,DATOS!B:B,0),1)=0,"",INDEX(DATOS!AC:AC,MATCH(CHECKLIST!B17,DATOS!B:B,0),1)),"")</f>
        <v/>
      </c>
      <c r="G17" s="17" t="str">
        <f>IFERROR(IF(INDEX(DATOS!AH:AH,MATCH(CHECKLIST!B17,DATOS!B:B,0),1)=0,"",INDEX(DATOS!AH:AH,MATCH(CHECKLIST!B17,DATOS!B:B,0),1)),"")</f>
        <v/>
      </c>
      <c r="H17" s="17" t="str">
        <f>IFERROR(IF(INDEX(DATOS!BH:BH,MATCH(CHECKLIST!B17,DATOS!B:B,0),1)="","X",IF(INDEX(DATOS!BH:BH,MATCH(CHECKLIST!B17,DATOS!B:B,0),1)="VIGENTE","",INDEX(DATOS!BH:BH,MATCH(CHECKLIST!B17,DATOS!B:B,0),1))),"")</f>
        <v/>
      </c>
      <c r="I17" s="17" t="str">
        <f>IFERROR(IF(INDEX(DATOS!AL:AL,MATCH(CHECKLIST!B17,DATOS!B:B,0),1)=0,"",INDEX(DATOS!AL:AL,MATCH(CHECKLIST!B17,DATOS!B:B,0),1)),"")</f>
        <v/>
      </c>
      <c r="J17" s="17" t="str">
        <f>IFERROR(IF(INDEX(DATOS!AJ:AJ,MATCH(CHECKLIST!B17,DATOS!B:B,0),1)=0,"",INDEX(DATOS!AJ:AJ,MATCH(CHECKLIST!B17,DATOS!B:B,0),1)),"")</f>
        <v/>
      </c>
      <c r="K17" s="49" t="str">
        <f>IFERROR(IF(INDEX(DATOS!AK:AK,MATCH(CHECKLIST!B17,DATOS!B:B,0),1)=0,"",INDEX(DATOS!AK:AK,MATCH(CHECKLIST!B17,DATOS!B:B,0),1)),"")</f>
        <v/>
      </c>
      <c r="L17" s="17" t="str">
        <f>IFERROR(IF(INDEX(DATOS!AM:AM,MATCH(CHECKLIST!B17,DATOS!B:B,0),1)=0,"",INDEX(DATOS!AM:AM,MATCH(CHECKLIST!B17,DATOS!B:B,0),1)),"")</f>
        <v/>
      </c>
      <c r="M17" s="17" t="str">
        <f>IFERROR(IF(INDEX(DATOS!AI:AI,MATCH(CHECKLIST!B17,DATOS!B:B,0),1)=0,"",INDEX(DATOS!AI:AI,MATCH(CHECKLIST!B17,DATOS!B:B,0),1)),"")</f>
        <v/>
      </c>
      <c r="N17" s="49" t="str">
        <f ca="1">IFERROR(IF(INDEX(DATOS!I:I,MATCH(CHECKLIST!B17,DATOS!B:B,0),1)="","X",IF(INDEX(DATOS!I:I,MATCH(CHECKLIST!B17,DATOS!B:B,0),1)&gt;YEAR(TODAY())-1,"","VENCIDA")),"")</f>
        <v/>
      </c>
      <c r="O17" s="49" t="str">
        <f>IFERROR(IF(INDEX(DATOS!AP:AP,MATCH(CHECKLIST!B17,DATOS!B:B,0),1)=0,"",INDEX(DATOS!AP:AP,MATCH(CHECKLIST!B17,DATOS!B:B,0),1)),"")</f>
        <v/>
      </c>
      <c r="P17" s="17" t="str">
        <f>IFERROR(IF(INDEX(DATOS!AN:AN,MATCH(CHECKLIST!B17,DATOS!B:B,0),1)=0,"",INDEX(DATOS!AN:AN,MATCH(CHECKLIST!B17,DATOS!B:B,0),1)),"")</f>
        <v/>
      </c>
      <c r="Q17" s="17" t="str">
        <f>IFERROR(IF(INDEX(DATOS!AO:AO,MATCH(CHECKLIST!B17,DATOS!B:B,0),1)=0,"",INDEX(DATOS!AO:AO,MATCH(CHECKLIST!B17,DATOS!B:B,0),1)),"")</f>
        <v/>
      </c>
      <c r="R17" t="str">
        <f>IF(B17="","",1)</f>
        <v/>
      </c>
      <c r="S17" t="str">
        <f t="shared" si="2"/>
        <v/>
      </c>
      <c r="U17" t="str">
        <f t="shared" si="0"/>
        <v/>
      </c>
      <c r="V17" t="str">
        <f t="shared" si="1"/>
        <v/>
      </c>
    </row>
    <row r="18" spans="1:22">
      <c r="A18" s="12">
        <v>5</v>
      </c>
      <c r="B18" t="str">
        <f>IFERROR(INDEX(DATOS!B:B,MATCH(CHECKLIST!A18,DATOS!BU:BU,0),1),"")</f>
        <v/>
      </c>
      <c r="C18" t="str">
        <f>IFERROR(INDEX(DATOS!J:J,MATCH(CHECKLIST!A18,DATOS!BU:BU,0),1),"")</f>
        <v/>
      </c>
      <c r="D18" t="str">
        <f>IFERROR(INDEX(DATOS!R:R,MATCH(CHECKLIST!E18,DATOS!C:C,0),1),"")</f>
        <v/>
      </c>
      <c r="E18" s="136" t="str">
        <f>IFERROR(INDEX(DATOS!C:C,MATCH(CHECKLIST!A18,DATOS!BU:BU,0),1),"")</f>
        <v/>
      </c>
      <c r="F18" s="3" t="str">
        <f>IFERROR(IF(INDEX(DATOS!AC:AC,MATCH(CHECKLIST!B18,DATOS!B:B,0),1)=0,"",INDEX(DATOS!AC:AC,MATCH(CHECKLIST!B18,DATOS!B:B,0),1)),"")</f>
        <v/>
      </c>
      <c r="G18" s="17" t="str">
        <f>IFERROR(IF(INDEX(DATOS!AH:AH,MATCH(CHECKLIST!B18,DATOS!B:B,0),1)=0,"",INDEX(DATOS!AH:AH,MATCH(CHECKLIST!B18,DATOS!B:B,0),1)),"")</f>
        <v/>
      </c>
      <c r="H18" s="17" t="str">
        <f>IFERROR(IF(INDEX(DATOS!BH:BH,MATCH(CHECKLIST!B18,DATOS!B:B,0),1)="","X",IF(INDEX(DATOS!BH:BH,MATCH(CHECKLIST!B18,DATOS!B:B,0),1)="VIGENTE","",INDEX(DATOS!BH:BH,MATCH(CHECKLIST!B18,DATOS!B:B,0),1))),"")</f>
        <v/>
      </c>
      <c r="I18" s="17" t="str">
        <f>IFERROR(IF(INDEX(DATOS!AL:AL,MATCH(CHECKLIST!B18,DATOS!B:B,0),1)=0,"",INDEX(DATOS!AL:AL,MATCH(CHECKLIST!B18,DATOS!B:B,0),1)),"")</f>
        <v/>
      </c>
      <c r="J18" s="17" t="str">
        <f>IFERROR(IF(INDEX(DATOS!AJ:AJ,MATCH(CHECKLIST!B18,DATOS!B:B,0),1)=0,"",INDEX(DATOS!AJ:AJ,MATCH(CHECKLIST!B18,DATOS!B:B,0),1)),"")</f>
        <v/>
      </c>
      <c r="K18" s="49" t="str">
        <f>IFERROR(IF(INDEX(DATOS!AK:AK,MATCH(CHECKLIST!B18,DATOS!B:B,0),1)=0,"",INDEX(DATOS!AK:AK,MATCH(CHECKLIST!B18,DATOS!B:B,0),1)),"")</f>
        <v/>
      </c>
      <c r="L18" s="17" t="str">
        <f>IFERROR(IF(INDEX(DATOS!AM:AM,MATCH(CHECKLIST!B18,DATOS!B:B,0),1)=0,"",INDEX(DATOS!AM:AM,MATCH(CHECKLIST!B18,DATOS!B:B,0),1)),"")</f>
        <v/>
      </c>
      <c r="M18" s="17" t="str">
        <f>IFERROR(IF(INDEX(DATOS!AI:AI,MATCH(CHECKLIST!B18,DATOS!B:B,0),1)=0,"",INDEX(DATOS!AI:AI,MATCH(CHECKLIST!B18,DATOS!B:B,0),1)),"")</f>
        <v/>
      </c>
      <c r="N18" s="49" t="str">
        <f ca="1">IFERROR(IF(INDEX(DATOS!I:I,MATCH(CHECKLIST!B18,DATOS!B:B,0),1)="","X",IF(INDEX(DATOS!I:I,MATCH(CHECKLIST!B18,DATOS!B:B,0),1)&gt;YEAR(TODAY())-1,"","VENCIDA")),"")</f>
        <v/>
      </c>
      <c r="O18" s="49" t="str">
        <f>IFERROR(IF(INDEX(DATOS!AP:AP,MATCH(CHECKLIST!B18,DATOS!B:B,0),1)=0,"",INDEX(DATOS!AP:AP,MATCH(CHECKLIST!B18,DATOS!B:B,0),1)),"")</f>
        <v/>
      </c>
      <c r="P18" s="17" t="str">
        <f>IFERROR(IF(INDEX(DATOS!AN:AN,MATCH(CHECKLIST!B18,DATOS!B:B,0),1)=0,"",INDEX(DATOS!AN:AN,MATCH(CHECKLIST!B18,DATOS!B:B,0),1)),"")</f>
        <v/>
      </c>
      <c r="Q18" s="17" t="str">
        <f>IFERROR(IF(INDEX(DATOS!AO:AO,MATCH(CHECKLIST!B18,DATOS!B:B,0),1)=0,"",INDEX(DATOS!AO:AO,MATCH(CHECKLIST!B18,DATOS!B:B,0),1)),"")</f>
        <v/>
      </c>
      <c r="S18">
        <f t="shared" si="2"/>
        <v>0</v>
      </c>
      <c r="U18" t="str">
        <f t="shared" si="0"/>
        <v/>
      </c>
      <c r="V18" t="str">
        <f t="shared" si="1"/>
        <v/>
      </c>
    </row>
    <row r="19" spans="1:22" ht="15" customHeight="1">
      <c r="A19" s="12">
        <v>6</v>
      </c>
      <c r="B19" t="str">
        <f>IFERROR(INDEX(DATOS!B:B,MATCH(CHECKLIST!A19,DATOS!BU:BU,0),1),"")</f>
        <v/>
      </c>
      <c r="C19" t="str">
        <f>IFERROR(INDEX(DATOS!J:J,MATCH(CHECKLIST!A19,DATOS!BU:BU,0),1),"")</f>
        <v/>
      </c>
      <c r="D19" t="str">
        <f>IFERROR(INDEX(DATOS!R:R,MATCH(CHECKLIST!E19,DATOS!C:C,0),1),"")</f>
        <v/>
      </c>
      <c r="E19" s="136" t="str">
        <f>IFERROR(INDEX(DATOS!C:C,MATCH(CHECKLIST!A19,DATOS!BU:BU,0),1),"")</f>
        <v/>
      </c>
      <c r="F19" s="3" t="str">
        <f>IFERROR(IF(INDEX(DATOS!AC:AC,MATCH(CHECKLIST!B19,DATOS!B:B,0),1)=0,"",INDEX(DATOS!AC:AC,MATCH(CHECKLIST!B19,DATOS!B:B,0),1)),"")</f>
        <v/>
      </c>
      <c r="G19" s="17" t="str">
        <f>IFERROR(IF(INDEX(DATOS!AH:AH,MATCH(CHECKLIST!B19,DATOS!B:B,0),1)=0,"",INDEX(DATOS!AH:AH,MATCH(CHECKLIST!B19,DATOS!B:B,0),1)),"")</f>
        <v/>
      </c>
      <c r="H19" s="17" t="str">
        <f>IFERROR(IF(INDEX(DATOS!BH:BH,MATCH(CHECKLIST!B19,DATOS!B:B,0),1)="","X",IF(INDEX(DATOS!BH:BH,MATCH(CHECKLIST!B19,DATOS!B:B,0),1)="VIGENTE","",INDEX(DATOS!BH:BH,MATCH(CHECKLIST!B19,DATOS!B:B,0),1))),"")</f>
        <v/>
      </c>
      <c r="I19" s="17" t="str">
        <f>IFERROR(IF(INDEX(DATOS!AL:AL,MATCH(CHECKLIST!B19,DATOS!B:B,0),1)=0,"",INDEX(DATOS!AL:AL,MATCH(CHECKLIST!B19,DATOS!B:B,0),1)),"")</f>
        <v/>
      </c>
      <c r="J19" s="17" t="str">
        <f>IFERROR(IF(INDEX(DATOS!AJ:AJ,MATCH(CHECKLIST!B19,DATOS!B:B,0),1)=0,"",INDEX(DATOS!AJ:AJ,MATCH(CHECKLIST!B19,DATOS!B:B,0),1)),"")</f>
        <v/>
      </c>
      <c r="K19" s="49" t="str">
        <f>IFERROR(IF(INDEX(DATOS!AK:AK,MATCH(CHECKLIST!B19,DATOS!B:B,0),1)=0,"",INDEX(DATOS!AK:AK,MATCH(CHECKLIST!B19,DATOS!B:B,0),1)),"")</f>
        <v/>
      </c>
      <c r="L19" s="17" t="str">
        <f>IFERROR(IF(INDEX(DATOS!AM:AM,MATCH(CHECKLIST!B19,DATOS!B:B,0),1)=0,"",INDEX(DATOS!AM:AM,MATCH(CHECKLIST!B19,DATOS!B:B,0),1)),"")</f>
        <v/>
      </c>
      <c r="M19" s="17" t="str">
        <f>IFERROR(IF(INDEX(DATOS!AI:AI,MATCH(CHECKLIST!B19,DATOS!B:B,0),1)=0,"",INDEX(DATOS!AI:AI,MATCH(CHECKLIST!B19,DATOS!B:B,0),1)),"")</f>
        <v/>
      </c>
      <c r="N19" s="49" t="str">
        <f ca="1">IFERROR(IF(INDEX(DATOS!I:I,MATCH(CHECKLIST!B19,DATOS!B:B,0),1)="","X",IF(INDEX(DATOS!I:I,MATCH(CHECKLIST!B19,DATOS!B:B,0),1)&gt;YEAR(TODAY())-1,"","VENCIDA")),"")</f>
        <v/>
      </c>
      <c r="O19" s="49" t="str">
        <f>IFERROR(IF(INDEX(DATOS!AP:AP,MATCH(CHECKLIST!B19,DATOS!B:B,0),1)=0,"",INDEX(DATOS!AP:AP,MATCH(CHECKLIST!B19,DATOS!B:B,0),1)),"")</f>
        <v/>
      </c>
      <c r="P19" s="17" t="str">
        <f>IFERROR(IF(INDEX(DATOS!AN:AN,MATCH(CHECKLIST!B19,DATOS!B:B,0),1)=0,"",INDEX(DATOS!AN:AN,MATCH(CHECKLIST!B19,DATOS!B:B,0),1)),"")</f>
        <v/>
      </c>
      <c r="Q19" s="17" t="str">
        <f>IFERROR(IF(INDEX(DATOS!AO:AO,MATCH(CHECKLIST!B19,DATOS!B:B,0),1)=0,"",INDEX(DATOS!AO:AO,MATCH(CHECKLIST!B19,DATOS!B:B,0),1)),"")</f>
        <v/>
      </c>
      <c r="R19" t="str">
        <f>IF(B19="","",1)</f>
        <v/>
      </c>
      <c r="S19" t="str">
        <f t="shared" si="2"/>
        <v/>
      </c>
      <c r="U19" t="str">
        <f t="shared" si="0"/>
        <v/>
      </c>
      <c r="V19" t="str">
        <f t="shared" si="1"/>
        <v/>
      </c>
    </row>
    <row r="20" spans="1:22" ht="15" customHeight="1">
      <c r="A20" s="12">
        <v>7</v>
      </c>
      <c r="B20" t="str">
        <f>IFERROR(INDEX(DATOS!B:B,MATCH(CHECKLIST!A20,DATOS!BU:BU,0),1),"")</f>
        <v/>
      </c>
      <c r="C20" t="str">
        <f>IFERROR(INDEX(DATOS!J:J,MATCH(CHECKLIST!A20,DATOS!BU:BU,0),1),"")</f>
        <v/>
      </c>
      <c r="D20" t="str">
        <f>IFERROR(INDEX(DATOS!R:R,MATCH(CHECKLIST!E20,DATOS!C:C,0),1),"")</f>
        <v/>
      </c>
      <c r="E20" s="136" t="str">
        <f>IFERROR(INDEX(DATOS!C:C,MATCH(CHECKLIST!A20,DATOS!BU:BU,0),1),"")</f>
        <v/>
      </c>
      <c r="F20" s="3" t="str">
        <f>IFERROR(IF(INDEX(DATOS!AC:AC,MATCH(CHECKLIST!B20,DATOS!B:B,0),1)=0,"",INDEX(DATOS!AC:AC,MATCH(CHECKLIST!B20,DATOS!B:B,0),1)),"")</f>
        <v/>
      </c>
      <c r="G20" s="17" t="str">
        <f>IFERROR(IF(INDEX(DATOS!AH:AH,MATCH(CHECKLIST!B20,DATOS!B:B,0),1)=0,"",INDEX(DATOS!AH:AH,MATCH(CHECKLIST!B20,DATOS!B:B,0),1)),"")</f>
        <v/>
      </c>
      <c r="H20" s="17" t="str">
        <f>IFERROR(IF(INDEX(DATOS!BH:BH,MATCH(CHECKLIST!B20,DATOS!B:B,0),1)="","X",IF(INDEX(DATOS!BH:BH,MATCH(CHECKLIST!B20,DATOS!B:B,0),1)="VIGENTE","",INDEX(DATOS!BH:BH,MATCH(CHECKLIST!B20,DATOS!B:B,0),1))),"")</f>
        <v/>
      </c>
      <c r="I20" s="17" t="str">
        <f>IFERROR(IF(INDEX(DATOS!AL:AL,MATCH(CHECKLIST!B20,DATOS!B:B,0),1)=0,"",INDEX(DATOS!AL:AL,MATCH(CHECKLIST!B20,DATOS!B:B,0),1)),"")</f>
        <v/>
      </c>
      <c r="J20" s="17" t="str">
        <f>IFERROR(IF(INDEX(DATOS!AJ:AJ,MATCH(CHECKLIST!B20,DATOS!B:B,0),1)=0,"",INDEX(DATOS!AJ:AJ,MATCH(CHECKLIST!B20,DATOS!B:B,0),1)),"")</f>
        <v/>
      </c>
      <c r="K20" s="49" t="str">
        <f>IFERROR(IF(INDEX(DATOS!AK:AK,MATCH(CHECKLIST!B20,DATOS!B:B,0),1)=0,"",INDEX(DATOS!AK:AK,MATCH(CHECKLIST!B20,DATOS!B:B,0),1)),"")</f>
        <v/>
      </c>
      <c r="L20" s="17" t="str">
        <f>IFERROR(IF(INDEX(DATOS!AM:AM,MATCH(CHECKLIST!B20,DATOS!B:B,0),1)=0,"",INDEX(DATOS!AM:AM,MATCH(CHECKLIST!B20,DATOS!B:B,0),1)),"")</f>
        <v/>
      </c>
      <c r="M20" s="17" t="str">
        <f>IFERROR(IF(INDEX(DATOS!AI:AI,MATCH(CHECKLIST!B20,DATOS!B:B,0),1)=0,"",INDEX(DATOS!AI:AI,MATCH(CHECKLIST!B20,DATOS!B:B,0),1)),"")</f>
        <v/>
      </c>
      <c r="N20" s="49" t="str">
        <f ca="1">IFERROR(IF(INDEX(DATOS!I:I,MATCH(CHECKLIST!B20,DATOS!B:B,0),1)="","X",IF(INDEX(DATOS!I:I,MATCH(CHECKLIST!B20,DATOS!B:B,0),1)&gt;YEAR(TODAY())-1,"","VENCIDA")),"")</f>
        <v/>
      </c>
      <c r="O20" s="49" t="str">
        <f>IFERROR(IF(INDEX(DATOS!AP:AP,MATCH(CHECKLIST!B20,DATOS!B:B,0),1)=0,"",INDEX(DATOS!AP:AP,MATCH(CHECKLIST!B20,DATOS!B:B,0),1)),"")</f>
        <v/>
      </c>
      <c r="P20" s="17" t="str">
        <f>IFERROR(IF(INDEX(DATOS!AN:AN,MATCH(CHECKLIST!B20,DATOS!B:B,0),1)=0,"",INDEX(DATOS!AN:AN,MATCH(CHECKLIST!B20,DATOS!B:B,0),1)),"")</f>
        <v/>
      </c>
      <c r="Q20" s="17" t="str">
        <f>IFERROR(IF(INDEX(DATOS!AO:AO,MATCH(CHECKLIST!B20,DATOS!B:B,0),1)=0,"",INDEX(DATOS!AO:AO,MATCH(CHECKLIST!B20,DATOS!B:B,0),1)),"")</f>
        <v/>
      </c>
      <c r="S20">
        <f t="shared" si="2"/>
        <v>0</v>
      </c>
      <c r="U20" t="str">
        <f t="shared" si="0"/>
        <v/>
      </c>
      <c r="V20" t="str">
        <f t="shared" si="1"/>
        <v/>
      </c>
    </row>
    <row r="21" spans="1:22" ht="15" customHeight="1">
      <c r="A21" s="12">
        <v>8</v>
      </c>
      <c r="B21" t="str">
        <f>IFERROR(INDEX(DATOS!B:B,MATCH(CHECKLIST!A21,DATOS!BU:BU,0),1),"")</f>
        <v/>
      </c>
      <c r="C21" t="str">
        <f>IFERROR(INDEX(DATOS!J:J,MATCH(CHECKLIST!A21,DATOS!BU:BU,0),1),"")</f>
        <v/>
      </c>
      <c r="D21" t="str">
        <f>IFERROR(INDEX(DATOS!R:R,MATCH(CHECKLIST!E21,DATOS!C:C,0),1),"")</f>
        <v/>
      </c>
      <c r="E21" s="136" t="str">
        <f>IFERROR(INDEX(DATOS!C:C,MATCH(CHECKLIST!A21,DATOS!BU:BU,0),1),"")</f>
        <v/>
      </c>
      <c r="F21" s="3" t="str">
        <f>IFERROR(IF(INDEX(DATOS!AC:AC,MATCH(CHECKLIST!B21,DATOS!B:B,0),1)=0,"",INDEX(DATOS!AC:AC,MATCH(CHECKLIST!B21,DATOS!B:B,0),1)),"")</f>
        <v/>
      </c>
      <c r="G21" s="17" t="str">
        <f>IFERROR(IF(INDEX(DATOS!AH:AH,MATCH(CHECKLIST!B21,DATOS!B:B,0),1)=0,"",INDEX(DATOS!AH:AH,MATCH(CHECKLIST!B21,DATOS!B:B,0),1)),"")</f>
        <v/>
      </c>
      <c r="H21" s="17" t="str">
        <f>IFERROR(IF(INDEX(DATOS!BH:BH,MATCH(CHECKLIST!B21,DATOS!B:B,0),1)="","X",IF(INDEX(DATOS!BH:BH,MATCH(CHECKLIST!B21,DATOS!B:B,0),1)="VIGENTE","",INDEX(DATOS!BH:BH,MATCH(CHECKLIST!B21,DATOS!B:B,0),1))),"")</f>
        <v/>
      </c>
      <c r="I21" s="17" t="str">
        <f>IFERROR(IF(INDEX(DATOS!AL:AL,MATCH(CHECKLIST!B21,DATOS!B:B,0),1)=0,"",INDEX(DATOS!AL:AL,MATCH(CHECKLIST!B21,DATOS!B:B,0),1)),"")</f>
        <v/>
      </c>
      <c r="J21" s="17" t="str">
        <f>IFERROR(IF(INDEX(DATOS!AJ:AJ,MATCH(CHECKLIST!B21,DATOS!B:B,0),1)=0,"",INDEX(DATOS!AJ:AJ,MATCH(CHECKLIST!B21,DATOS!B:B,0),1)),"")</f>
        <v/>
      </c>
      <c r="K21" s="49" t="str">
        <f>IFERROR(IF(INDEX(DATOS!AK:AK,MATCH(CHECKLIST!B21,DATOS!B:B,0),1)=0,"",INDEX(DATOS!AK:AK,MATCH(CHECKLIST!B21,DATOS!B:B,0),1)),"")</f>
        <v/>
      </c>
      <c r="L21" s="17" t="str">
        <f>IFERROR(IF(INDEX(DATOS!AM:AM,MATCH(CHECKLIST!B21,DATOS!B:B,0),1)=0,"",INDEX(DATOS!AM:AM,MATCH(CHECKLIST!B21,DATOS!B:B,0),1)),"")</f>
        <v/>
      </c>
      <c r="M21" s="17" t="str">
        <f>IFERROR(IF(INDEX(DATOS!AI:AI,MATCH(CHECKLIST!B21,DATOS!B:B,0),1)=0,"",INDEX(DATOS!AI:AI,MATCH(CHECKLIST!B21,DATOS!B:B,0),1)),"")</f>
        <v/>
      </c>
      <c r="N21" s="49" t="str">
        <f ca="1">IFERROR(IF(INDEX(DATOS!I:I,MATCH(CHECKLIST!B21,DATOS!B:B,0),1)="","X",IF(INDEX(DATOS!I:I,MATCH(CHECKLIST!B21,DATOS!B:B,0),1)&gt;YEAR(TODAY())-1,"","VENCIDA")),"")</f>
        <v/>
      </c>
      <c r="O21" s="49" t="str">
        <f>IFERROR(IF(INDEX(DATOS!AP:AP,MATCH(CHECKLIST!B21,DATOS!B:B,0),1)=0,"",INDEX(DATOS!AP:AP,MATCH(CHECKLIST!B21,DATOS!B:B,0),1)),"")</f>
        <v/>
      </c>
      <c r="P21" s="17" t="str">
        <f>IFERROR(IF(INDEX(DATOS!AN:AN,MATCH(CHECKLIST!B21,DATOS!B:B,0),1)=0,"",INDEX(DATOS!AN:AN,MATCH(CHECKLIST!B21,DATOS!B:B,0),1)),"")</f>
        <v/>
      </c>
      <c r="Q21" s="17" t="str">
        <f>IFERROR(IF(INDEX(DATOS!AO:AO,MATCH(CHECKLIST!B21,DATOS!B:B,0),1)=0,"",INDEX(DATOS!AO:AO,MATCH(CHECKLIST!B21,DATOS!B:B,0),1)),"")</f>
        <v/>
      </c>
      <c r="R21" t="str">
        <f>IF(B21="","",1)</f>
        <v/>
      </c>
      <c r="S21" t="str">
        <f t="shared" si="2"/>
        <v/>
      </c>
      <c r="U21" t="str">
        <f t="shared" si="0"/>
        <v/>
      </c>
      <c r="V21" t="str">
        <f t="shared" si="1"/>
        <v/>
      </c>
    </row>
    <row r="22" spans="1:22" ht="15" customHeight="1">
      <c r="A22" s="12">
        <v>9</v>
      </c>
      <c r="B22" t="str">
        <f>IFERROR(INDEX(DATOS!B:B,MATCH(CHECKLIST!A22,DATOS!BU:BU,0),1),"")</f>
        <v/>
      </c>
      <c r="C22" t="str">
        <f>IFERROR(INDEX(DATOS!J:J,MATCH(CHECKLIST!A22,DATOS!BU:BU,0),1),"")</f>
        <v/>
      </c>
      <c r="D22" t="str">
        <f>IFERROR(INDEX(DATOS!R:R,MATCH(CHECKLIST!E22,DATOS!C:C,0),1),"")</f>
        <v/>
      </c>
      <c r="E22" s="136" t="str">
        <f>IFERROR(INDEX(DATOS!C:C,MATCH(CHECKLIST!A22,DATOS!BU:BU,0),1),"")</f>
        <v/>
      </c>
      <c r="F22" s="3" t="str">
        <f>IFERROR(IF(INDEX(DATOS!AC:AC,MATCH(CHECKLIST!B22,DATOS!B:B,0),1)=0,"",INDEX(DATOS!AC:AC,MATCH(CHECKLIST!B22,DATOS!B:B,0),1)),"")</f>
        <v/>
      </c>
      <c r="G22" s="17" t="str">
        <f>IFERROR(IF(INDEX(DATOS!AH:AH,MATCH(CHECKLIST!B22,DATOS!B:B,0),1)=0,"",INDEX(DATOS!AH:AH,MATCH(CHECKLIST!B22,DATOS!B:B,0),1)),"")</f>
        <v/>
      </c>
      <c r="H22" s="17" t="str">
        <f>IFERROR(IF(INDEX(DATOS!BH:BH,MATCH(CHECKLIST!B22,DATOS!B:B,0),1)="","X",IF(INDEX(DATOS!BH:BH,MATCH(CHECKLIST!B22,DATOS!B:B,0),1)="VIGENTE","",INDEX(DATOS!BH:BH,MATCH(CHECKLIST!B22,DATOS!B:B,0),1))),"")</f>
        <v/>
      </c>
      <c r="I22" s="17" t="str">
        <f>IFERROR(IF(INDEX(DATOS!AL:AL,MATCH(CHECKLIST!B22,DATOS!B:B,0),1)=0,"",INDEX(DATOS!AL:AL,MATCH(CHECKLIST!B22,DATOS!B:B,0),1)),"")</f>
        <v/>
      </c>
      <c r="J22" s="17" t="str">
        <f>IFERROR(IF(INDEX(DATOS!AJ:AJ,MATCH(CHECKLIST!B22,DATOS!B:B,0),1)=0,"",INDEX(DATOS!AJ:AJ,MATCH(CHECKLIST!B22,DATOS!B:B,0),1)),"")</f>
        <v/>
      </c>
      <c r="K22" s="49" t="str">
        <f>IFERROR(IF(INDEX(DATOS!AK:AK,MATCH(CHECKLIST!B22,DATOS!B:B,0),1)=0,"",INDEX(DATOS!AK:AK,MATCH(CHECKLIST!B22,DATOS!B:B,0),1)),"")</f>
        <v/>
      </c>
      <c r="L22" s="17" t="str">
        <f>IFERROR(IF(INDEX(DATOS!AM:AM,MATCH(CHECKLIST!B22,DATOS!B:B,0),1)=0,"",INDEX(DATOS!AM:AM,MATCH(CHECKLIST!B22,DATOS!B:B,0),1)),"")</f>
        <v/>
      </c>
      <c r="M22" s="17" t="str">
        <f>IFERROR(IF(INDEX(DATOS!AI:AI,MATCH(CHECKLIST!B22,DATOS!B:B,0),1)=0,"",INDEX(DATOS!AI:AI,MATCH(CHECKLIST!B22,DATOS!B:B,0),1)),"")</f>
        <v/>
      </c>
      <c r="N22" s="49" t="str">
        <f ca="1">IFERROR(IF(INDEX(DATOS!I:I,MATCH(CHECKLIST!B22,DATOS!B:B,0),1)="","X",IF(INDEX(DATOS!I:I,MATCH(CHECKLIST!B22,DATOS!B:B,0),1)&gt;YEAR(TODAY())-1,"","VENCIDA")),"")</f>
        <v/>
      </c>
      <c r="O22" s="49" t="str">
        <f>IFERROR(IF(INDEX(DATOS!AP:AP,MATCH(CHECKLIST!B22,DATOS!B:B,0),1)=0,"",INDEX(DATOS!AP:AP,MATCH(CHECKLIST!B22,DATOS!B:B,0),1)),"")</f>
        <v/>
      </c>
      <c r="P22" s="17" t="str">
        <f>IFERROR(IF(INDEX(DATOS!AN:AN,MATCH(CHECKLIST!B22,DATOS!B:B,0),1)=0,"",INDEX(DATOS!AN:AN,MATCH(CHECKLIST!B22,DATOS!B:B,0),1)),"")</f>
        <v/>
      </c>
      <c r="Q22" s="17" t="str">
        <f>IFERROR(IF(INDEX(DATOS!AO:AO,MATCH(CHECKLIST!B22,DATOS!B:B,0),1)=0,"",INDEX(DATOS!AO:AO,MATCH(CHECKLIST!B22,DATOS!B:B,0),1)),"")</f>
        <v/>
      </c>
      <c r="S22">
        <f t="shared" si="2"/>
        <v>0</v>
      </c>
      <c r="U22" t="str">
        <f t="shared" si="0"/>
        <v/>
      </c>
      <c r="V22" t="str">
        <f t="shared" si="1"/>
        <v/>
      </c>
    </row>
    <row r="23" spans="1:22" ht="15" customHeight="1">
      <c r="A23" s="12">
        <v>10</v>
      </c>
      <c r="B23" t="str">
        <f>IFERROR(INDEX(DATOS!B:B,MATCH(CHECKLIST!A23,DATOS!BU:BU,0),1),"")</f>
        <v/>
      </c>
      <c r="C23" t="str">
        <f>IFERROR(INDEX(DATOS!J:J,MATCH(CHECKLIST!A23,DATOS!BU:BU,0),1),"")</f>
        <v/>
      </c>
      <c r="D23" t="str">
        <f>IFERROR(INDEX(DATOS!R:R,MATCH(CHECKLIST!E23,DATOS!C:C,0),1),"")</f>
        <v/>
      </c>
      <c r="E23" s="136" t="str">
        <f>IFERROR(INDEX(DATOS!C:C,MATCH(CHECKLIST!A23,DATOS!BU:BU,0),1),"")</f>
        <v/>
      </c>
      <c r="F23" s="3" t="str">
        <f>IFERROR(IF(INDEX(DATOS!AC:AC,MATCH(CHECKLIST!B23,DATOS!B:B,0),1)=0,"",INDEX(DATOS!AC:AC,MATCH(CHECKLIST!B23,DATOS!B:B,0),1)),"")</f>
        <v/>
      </c>
      <c r="G23" s="17" t="str">
        <f>IFERROR(IF(INDEX(DATOS!AH:AH,MATCH(CHECKLIST!B23,DATOS!B:B,0),1)=0,"",INDEX(DATOS!AH:AH,MATCH(CHECKLIST!B23,DATOS!B:B,0),1)),"")</f>
        <v/>
      </c>
      <c r="H23" s="17" t="str">
        <f>IFERROR(IF(INDEX(DATOS!BH:BH,MATCH(CHECKLIST!B23,DATOS!B:B,0),1)="","X",IF(INDEX(DATOS!BH:BH,MATCH(CHECKLIST!B23,DATOS!B:B,0),1)="VIGENTE","",INDEX(DATOS!BH:BH,MATCH(CHECKLIST!B23,DATOS!B:B,0),1))),"")</f>
        <v/>
      </c>
      <c r="I23" s="17" t="str">
        <f>IFERROR(IF(INDEX(DATOS!AL:AL,MATCH(CHECKLIST!B23,DATOS!B:B,0),1)=0,"",INDEX(DATOS!AL:AL,MATCH(CHECKLIST!B23,DATOS!B:B,0),1)),"")</f>
        <v/>
      </c>
      <c r="J23" s="17" t="str">
        <f>IFERROR(IF(INDEX(DATOS!AJ:AJ,MATCH(CHECKLIST!B23,DATOS!B:B,0),1)=0,"",INDEX(DATOS!AJ:AJ,MATCH(CHECKLIST!B23,DATOS!B:B,0),1)),"")</f>
        <v/>
      </c>
      <c r="K23" s="49" t="str">
        <f>IFERROR(IF(INDEX(DATOS!AK:AK,MATCH(CHECKLIST!B23,DATOS!B:B,0),1)=0,"",INDEX(DATOS!AK:AK,MATCH(CHECKLIST!B23,DATOS!B:B,0),1)),"")</f>
        <v/>
      </c>
      <c r="L23" s="17" t="str">
        <f>IFERROR(IF(INDEX(DATOS!AM:AM,MATCH(CHECKLIST!B23,DATOS!B:B,0),1)=0,"",INDEX(DATOS!AM:AM,MATCH(CHECKLIST!B23,DATOS!B:B,0),1)),"")</f>
        <v/>
      </c>
      <c r="M23" s="17" t="str">
        <f>IFERROR(IF(INDEX(DATOS!AI:AI,MATCH(CHECKLIST!B23,DATOS!B:B,0),1)=0,"",INDEX(DATOS!AI:AI,MATCH(CHECKLIST!B23,DATOS!B:B,0),1)),"")</f>
        <v/>
      </c>
      <c r="N23" s="49" t="str">
        <f ca="1">IFERROR(IF(INDEX(DATOS!I:I,MATCH(CHECKLIST!B23,DATOS!B:B,0),1)="","X",IF(INDEX(DATOS!I:I,MATCH(CHECKLIST!B23,DATOS!B:B,0),1)&gt;YEAR(TODAY())-1,"","VENCIDA")),"")</f>
        <v/>
      </c>
      <c r="O23" s="49" t="str">
        <f>IFERROR(IF(INDEX(DATOS!AP:AP,MATCH(CHECKLIST!B23,DATOS!B:B,0),1)=0,"",INDEX(DATOS!AP:AP,MATCH(CHECKLIST!B23,DATOS!B:B,0),1)),"")</f>
        <v/>
      </c>
      <c r="P23" s="17" t="str">
        <f>IFERROR(IF(INDEX(DATOS!AN:AN,MATCH(CHECKLIST!B23,DATOS!B:B,0),1)=0,"",INDEX(DATOS!AN:AN,MATCH(CHECKLIST!B23,DATOS!B:B,0),1)),"")</f>
        <v/>
      </c>
      <c r="Q23" s="17" t="str">
        <f>IFERROR(IF(INDEX(DATOS!AO:AO,MATCH(CHECKLIST!B23,DATOS!B:B,0),1)=0,"",INDEX(DATOS!AO:AO,MATCH(CHECKLIST!B23,DATOS!B:B,0),1)),"")</f>
        <v/>
      </c>
      <c r="R23" t="str">
        <f>IF(B23="","",1)</f>
        <v/>
      </c>
      <c r="S23" t="str">
        <f t="shared" si="2"/>
        <v/>
      </c>
      <c r="U23" t="str">
        <f t="shared" si="0"/>
        <v/>
      </c>
      <c r="V23" t="str">
        <f t="shared" si="1"/>
        <v/>
      </c>
    </row>
    <row r="24" spans="1:22" ht="15" customHeight="1">
      <c r="A24" s="12">
        <v>11</v>
      </c>
      <c r="B24" t="str">
        <f>IFERROR(INDEX(DATOS!B:B,MATCH(CHECKLIST!A24,DATOS!BU:BU,0),1),"")</f>
        <v/>
      </c>
      <c r="C24" t="str">
        <f>IFERROR(INDEX(DATOS!J:J,MATCH(CHECKLIST!A24,DATOS!BU:BU,0),1),"")</f>
        <v/>
      </c>
      <c r="D24" t="str">
        <f>IFERROR(INDEX(DATOS!R:R,MATCH(CHECKLIST!E24,DATOS!C:C,0),1),"")</f>
        <v/>
      </c>
      <c r="E24" s="136" t="str">
        <f>IFERROR(INDEX(DATOS!C:C,MATCH(CHECKLIST!A24,DATOS!BU:BU,0),1),"")</f>
        <v/>
      </c>
      <c r="F24" s="3" t="str">
        <f>IFERROR(IF(INDEX(DATOS!AC:AC,MATCH(CHECKLIST!B24,DATOS!B:B,0),1)=0,"",INDEX(DATOS!AC:AC,MATCH(CHECKLIST!B24,DATOS!B:B,0),1)),"")</f>
        <v/>
      </c>
      <c r="G24" s="17" t="str">
        <f>IFERROR(IF(INDEX(DATOS!AH:AH,MATCH(CHECKLIST!B24,DATOS!B:B,0),1)=0,"",INDEX(DATOS!AH:AH,MATCH(CHECKLIST!B24,DATOS!B:B,0),1)),"")</f>
        <v/>
      </c>
      <c r="H24" s="17" t="str">
        <f>IFERROR(IF(INDEX(DATOS!BH:BH,MATCH(CHECKLIST!B24,DATOS!B:B,0),1)="","X",IF(INDEX(DATOS!BH:BH,MATCH(CHECKLIST!B24,DATOS!B:B,0),1)="VIGENTE","",INDEX(DATOS!BH:BH,MATCH(CHECKLIST!B24,DATOS!B:B,0),1))),"")</f>
        <v/>
      </c>
      <c r="I24" s="17" t="str">
        <f>IFERROR(IF(INDEX(DATOS!AL:AL,MATCH(CHECKLIST!B24,DATOS!B:B,0),1)=0,"",INDEX(DATOS!AL:AL,MATCH(CHECKLIST!B24,DATOS!B:B,0),1)),"")</f>
        <v/>
      </c>
      <c r="J24" s="17" t="str">
        <f>IFERROR(IF(INDEX(DATOS!AJ:AJ,MATCH(CHECKLIST!B24,DATOS!B:B,0),1)=0,"",INDEX(DATOS!AJ:AJ,MATCH(CHECKLIST!B24,DATOS!B:B,0),1)),"")</f>
        <v/>
      </c>
      <c r="K24" s="49" t="str">
        <f>IFERROR(IF(INDEX(DATOS!AK:AK,MATCH(CHECKLIST!B24,DATOS!B:B,0),1)=0,"",INDEX(DATOS!AK:AK,MATCH(CHECKLIST!B24,DATOS!B:B,0),1)),"")</f>
        <v/>
      </c>
      <c r="L24" s="17" t="str">
        <f>IFERROR(IF(INDEX(DATOS!AM:AM,MATCH(CHECKLIST!B24,DATOS!B:B,0),1)=0,"",INDEX(DATOS!AM:AM,MATCH(CHECKLIST!B24,DATOS!B:B,0),1)),"")</f>
        <v/>
      </c>
      <c r="M24" s="17" t="str">
        <f>IFERROR(IF(INDEX(DATOS!AI:AI,MATCH(CHECKLIST!B24,DATOS!B:B,0),1)=0,"",INDEX(DATOS!AI:AI,MATCH(CHECKLIST!B24,DATOS!B:B,0),1)),"")</f>
        <v/>
      </c>
      <c r="N24" s="49" t="str">
        <f ca="1">IFERROR(IF(INDEX(DATOS!I:I,MATCH(CHECKLIST!B24,DATOS!B:B,0),1)="","X",IF(INDEX(DATOS!I:I,MATCH(CHECKLIST!B24,DATOS!B:B,0),1)&gt;YEAR(TODAY())-1,"","VENCIDA")),"")</f>
        <v/>
      </c>
      <c r="O24" s="49" t="str">
        <f>IFERROR(IF(INDEX(DATOS!AP:AP,MATCH(CHECKLIST!B24,DATOS!B:B,0),1)=0,"",INDEX(DATOS!AP:AP,MATCH(CHECKLIST!B24,DATOS!B:B,0),1)),"")</f>
        <v/>
      </c>
      <c r="P24" s="17" t="str">
        <f>IFERROR(IF(INDEX(DATOS!AN:AN,MATCH(CHECKLIST!B24,DATOS!B:B,0),1)=0,"",INDEX(DATOS!AN:AN,MATCH(CHECKLIST!B24,DATOS!B:B,0),1)),"")</f>
        <v/>
      </c>
      <c r="Q24" s="17" t="str">
        <f>IFERROR(IF(INDEX(DATOS!AO:AO,MATCH(CHECKLIST!B24,DATOS!B:B,0),1)=0,"",INDEX(DATOS!AO:AO,MATCH(CHECKLIST!B24,DATOS!B:B,0),1)),"")</f>
        <v/>
      </c>
      <c r="S24">
        <f t="shared" si="2"/>
        <v>0</v>
      </c>
      <c r="U24" t="str">
        <f t="shared" si="0"/>
        <v/>
      </c>
      <c r="V24" t="str">
        <f t="shared" si="1"/>
        <v/>
      </c>
    </row>
    <row r="25" spans="1:22">
      <c r="A25" s="12">
        <v>12</v>
      </c>
      <c r="B25" t="str">
        <f>IFERROR(INDEX(DATOS!B:B,MATCH(CHECKLIST!A25,DATOS!BU:BU,0),1),"")</f>
        <v/>
      </c>
      <c r="C25" t="str">
        <f>IFERROR(INDEX(DATOS!J:J,MATCH(CHECKLIST!A25,DATOS!BU:BU,0),1),"")</f>
        <v/>
      </c>
      <c r="D25" t="str">
        <f>IFERROR(INDEX(DATOS!R:R,MATCH(CHECKLIST!E25,DATOS!C:C,0),1),"")</f>
        <v/>
      </c>
      <c r="E25" s="136" t="str">
        <f>IFERROR(INDEX(DATOS!C:C,MATCH(CHECKLIST!A25,DATOS!BU:BU,0),1),"")</f>
        <v/>
      </c>
      <c r="F25" s="3" t="str">
        <f>IFERROR(IF(INDEX(DATOS!AC:AC,MATCH(CHECKLIST!B25,DATOS!B:B,0),1)=0,"",INDEX(DATOS!AC:AC,MATCH(CHECKLIST!B25,DATOS!B:B,0),1)),"")</f>
        <v/>
      </c>
      <c r="G25" s="17" t="str">
        <f>IFERROR(IF(INDEX(DATOS!AH:AH,MATCH(CHECKLIST!B25,DATOS!B:B,0),1)=0,"",INDEX(DATOS!AH:AH,MATCH(CHECKLIST!B25,DATOS!B:B,0),1)),"")</f>
        <v/>
      </c>
      <c r="H25" s="17" t="str">
        <f>IFERROR(IF(INDEX(DATOS!BH:BH,MATCH(CHECKLIST!B25,DATOS!B:B,0),1)="","X",IF(INDEX(DATOS!BH:BH,MATCH(CHECKLIST!B25,DATOS!B:B,0),1)="VIGENTE","",INDEX(DATOS!BH:BH,MATCH(CHECKLIST!B25,DATOS!B:B,0),1))),"")</f>
        <v/>
      </c>
      <c r="I25" s="17" t="str">
        <f>IFERROR(IF(INDEX(DATOS!AL:AL,MATCH(CHECKLIST!B25,DATOS!B:B,0),1)=0,"",INDEX(DATOS!AL:AL,MATCH(CHECKLIST!B25,DATOS!B:B,0),1)),"")</f>
        <v/>
      </c>
      <c r="J25" s="17" t="str">
        <f>IFERROR(IF(INDEX(DATOS!AJ:AJ,MATCH(CHECKLIST!B25,DATOS!B:B,0),1)=0,"",INDEX(DATOS!AJ:AJ,MATCH(CHECKLIST!B25,DATOS!B:B,0),1)),"")</f>
        <v/>
      </c>
      <c r="K25" s="49" t="str">
        <f>IFERROR(IF(INDEX(DATOS!AK:AK,MATCH(CHECKLIST!B25,DATOS!B:B,0),1)=0,"",INDEX(DATOS!AK:AK,MATCH(CHECKLIST!B25,DATOS!B:B,0),1)),"")</f>
        <v/>
      </c>
      <c r="L25" s="17" t="str">
        <f>IFERROR(IF(INDEX(DATOS!AM:AM,MATCH(CHECKLIST!B25,DATOS!B:B,0),1)=0,"",INDEX(DATOS!AM:AM,MATCH(CHECKLIST!B25,DATOS!B:B,0),1)),"")</f>
        <v/>
      </c>
      <c r="M25" s="17" t="str">
        <f>IFERROR(IF(INDEX(DATOS!AI:AI,MATCH(CHECKLIST!B25,DATOS!B:B,0),1)=0,"",INDEX(DATOS!AI:AI,MATCH(CHECKLIST!B25,DATOS!B:B,0),1)),"")</f>
        <v/>
      </c>
      <c r="N25" s="49" t="str">
        <f ca="1">IFERROR(IF(INDEX(DATOS!I:I,MATCH(CHECKLIST!B25,DATOS!B:B,0),1)="","X",IF(INDEX(DATOS!I:I,MATCH(CHECKLIST!B25,DATOS!B:B,0),1)&gt;YEAR(TODAY())-1,"","VENCIDA")),"")</f>
        <v/>
      </c>
      <c r="O25" s="49" t="str">
        <f>IFERROR(IF(INDEX(DATOS!AP:AP,MATCH(CHECKLIST!B25,DATOS!B:B,0),1)=0,"",INDEX(DATOS!AP:AP,MATCH(CHECKLIST!B25,DATOS!B:B,0),1)),"")</f>
        <v/>
      </c>
      <c r="P25" s="17" t="str">
        <f>IFERROR(IF(INDEX(DATOS!AN:AN,MATCH(CHECKLIST!B25,DATOS!B:B,0),1)=0,"",INDEX(DATOS!AN:AN,MATCH(CHECKLIST!B25,DATOS!B:B,0),1)),"")</f>
        <v/>
      </c>
      <c r="Q25" s="17" t="str">
        <f>IFERROR(IF(INDEX(DATOS!AO:AO,MATCH(CHECKLIST!B25,DATOS!B:B,0),1)=0,"",INDEX(DATOS!AO:AO,MATCH(CHECKLIST!B25,DATOS!B:B,0),1)),"")</f>
        <v/>
      </c>
      <c r="R25" t="str">
        <f>IF(B25="","",1)</f>
        <v/>
      </c>
      <c r="S25" t="str">
        <f t="shared" si="2"/>
        <v/>
      </c>
      <c r="U25" t="str">
        <f t="shared" si="0"/>
        <v/>
      </c>
      <c r="V25" t="str">
        <f t="shared" si="1"/>
        <v/>
      </c>
    </row>
    <row r="26" spans="1:22">
      <c r="A26" s="12">
        <v>13</v>
      </c>
      <c r="B26" t="str">
        <f>IFERROR(INDEX(DATOS!B:B,MATCH(CHECKLIST!A26,DATOS!BU:BU,0),1),"")</f>
        <v/>
      </c>
      <c r="C26" t="str">
        <f>IFERROR(INDEX(DATOS!J:J,MATCH(CHECKLIST!A26,DATOS!BU:BU,0),1),"")</f>
        <v/>
      </c>
      <c r="D26" t="str">
        <f>IFERROR(INDEX(DATOS!R:R,MATCH(CHECKLIST!E26,DATOS!C:C,0),1),"")</f>
        <v/>
      </c>
      <c r="E26" s="136" t="str">
        <f>IFERROR(INDEX(DATOS!C:C,MATCH(CHECKLIST!A26,DATOS!BU:BU,0),1),"")</f>
        <v/>
      </c>
      <c r="F26" s="3" t="str">
        <f>IFERROR(IF(INDEX(DATOS!AC:AC,MATCH(CHECKLIST!B26,DATOS!B:B,0),1)=0,"",INDEX(DATOS!AC:AC,MATCH(CHECKLIST!B26,DATOS!B:B,0),1)),"")</f>
        <v/>
      </c>
      <c r="G26" s="17" t="str">
        <f>IFERROR(IF(INDEX(DATOS!AH:AH,MATCH(CHECKLIST!B26,DATOS!B:B,0),1)=0,"",INDEX(DATOS!AH:AH,MATCH(CHECKLIST!B26,DATOS!B:B,0),1)),"")</f>
        <v/>
      </c>
      <c r="H26" s="17" t="str">
        <f>IFERROR(IF(INDEX(DATOS!BH:BH,MATCH(CHECKLIST!B26,DATOS!B:B,0),1)="","X",IF(INDEX(DATOS!BH:BH,MATCH(CHECKLIST!B26,DATOS!B:B,0),1)="VIGENTE","",INDEX(DATOS!BH:BH,MATCH(CHECKLIST!B26,DATOS!B:B,0),1))),"")</f>
        <v/>
      </c>
      <c r="I26" s="17" t="str">
        <f>IFERROR(IF(INDEX(DATOS!AL:AL,MATCH(CHECKLIST!B26,DATOS!B:B,0),1)=0,"",INDEX(DATOS!AL:AL,MATCH(CHECKLIST!B26,DATOS!B:B,0),1)),"")</f>
        <v/>
      </c>
      <c r="J26" s="17" t="str">
        <f>IFERROR(IF(INDEX(DATOS!AJ:AJ,MATCH(CHECKLIST!B26,DATOS!B:B,0),1)=0,"",INDEX(DATOS!AJ:AJ,MATCH(CHECKLIST!B26,DATOS!B:B,0),1)),"")</f>
        <v/>
      </c>
      <c r="K26" s="49" t="str">
        <f>IFERROR(IF(INDEX(DATOS!AK:AK,MATCH(CHECKLIST!B26,DATOS!B:B,0),1)=0,"",INDEX(DATOS!AK:AK,MATCH(CHECKLIST!B26,DATOS!B:B,0),1)),"")</f>
        <v/>
      </c>
      <c r="L26" s="17" t="str">
        <f>IFERROR(IF(INDEX(DATOS!AM:AM,MATCH(CHECKLIST!B26,DATOS!B:B,0),1)=0,"",INDEX(DATOS!AM:AM,MATCH(CHECKLIST!B26,DATOS!B:B,0),1)),"")</f>
        <v/>
      </c>
      <c r="M26" s="17" t="str">
        <f>IFERROR(IF(INDEX(DATOS!AI:AI,MATCH(CHECKLIST!B26,DATOS!B:B,0),1)=0,"",INDEX(DATOS!AI:AI,MATCH(CHECKLIST!B26,DATOS!B:B,0),1)),"")</f>
        <v/>
      </c>
      <c r="N26" s="49" t="str">
        <f ca="1">IFERROR(IF(INDEX(DATOS!I:I,MATCH(CHECKLIST!B26,DATOS!B:B,0),1)="","X",IF(INDEX(DATOS!I:I,MATCH(CHECKLIST!B26,DATOS!B:B,0),1)&gt;YEAR(TODAY())-1,"","VENCIDA")),"")</f>
        <v/>
      </c>
      <c r="O26" s="49" t="str">
        <f>IFERROR(IF(INDEX(DATOS!AP:AP,MATCH(CHECKLIST!B26,DATOS!B:B,0),1)=0,"",INDEX(DATOS!AP:AP,MATCH(CHECKLIST!B26,DATOS!B:B,0),1)),"")</f>
        <v/>
      </c>
      <c r="P26" s="17" t="str">
        <f>IFERROR(IF(INDEX(DATOS!AN:AN,MATCH(CHECKLIST!B26,DATOS!B:B,0),1)=0,"",INDEX(DATOS!AN:AN,MATCH(CHECKLIST!B26,DATOS!B:B,0),1)),"")</f>
        <v/>
      </c>
      <c r="Q26" s="17" t="str">
        <f>IFERROR(IF(INDEX(DATOS!AO:AO,MATCH(CHECKLIST!B26,DATOS!B:B,0),1)=0,"",INDEX(DATOS!AO:AO,MATCH(CHECKLIST!B26,DATOS!B:B,0),1)),"")</f>
        <v/>
      </c>
      <c r="S26">
        <f t="shared" si="2"/>
        <v>0</v>
      </c>
      <c r="U26" t="str">
        <f t="shared" si="0"/>
        <v/>
      </c>
      <c r="V26" t="str">
        <f t="shared" si="1"/>
        <v/>
      </c>
    </row>
    <row r="27" spans="1:22" ht="15" customHeight="1">
      <c r="A27" s="12">
        <v>14</v>
      </c>
      <c r="B27" t="str">
        <f>IFERROR(INDEX(DATOS!B:B,MATCH(CHECKLIST!A27,DATOS!BU:BU,0),1),"")</f>
        <v/>
      </c>
      <c r="C27" t="str">
        <f>IFERROR(INDEX(DATOS!J:J,MATCH(CHECKLIST!A27,DATOS!BU:BU,0),1),"")</f>
        <v/>
      </c>
      <c r="D27" t="str">
        <f>IFERROR(INDEX(DATOS!R:R,MATCH(CHECKLIST!E27,DATOS!C:C,0),1),"")</f>
        <v/>
      </c>
      <c r="E27" s="136" t="str">
        <f>IFERROR(INDEX(DATOS!C:C,MATCH(CHECKLIST!A27,DATOS!BU:BU,0),1),"")</f>
        <v/>
      </c>
      <c r="F27" s="3" t="str">
        <f>IFERROR(IF(INDEX(DATOS!AC:AC,MATCH(CHECKLIST!B27,DATOS!B:B,0),1)=0,"",INDEX(DATOS!AC:AC,MATCH(CHECKLIST!B27,DATOS!B:B,0),1)),"")</f>
        <v/>
      </c>
      <c r="G27" s="17" t="str">
        <f>IFERROR(IF(INDEX(DATOS!AH:AH,MATCH(CHECKLIST!B27,DATOS!B:B,0),1)=0,"",INDEX(DATOS!AH:AH,MATCH(CHECKLIST!B27,DATOS!B:B,0),1)),"")</f>
        <v/>
      </c>
      <c r="H27" s="17" t="str">
        <f>IFERROR(IF(INDEX(DATOS!BH:BH,MATCH(CHECKLIST!B27,DATOS!B:B,0),1)="","X",IF(INDEX(DATOS!BH:BH,MATCH(CHECKLIST!B27,DATOS!B:B,0),1)="VIGENTE","",INDEX(DATOS!BH:BH,MATCH(CHECKLIST!B27,DATOS!B:B,0),1))),"")</f>
        <v/>
      </c>
      <c r="I27" s="17" t="str">
        <f>IFERROR(IF(INDEX(DATOS!AL:AL,MATCH(CHECKLIST!B27,DATOS!B:B,0),1)=0,"",INDEX(DATOS!AL:AL,MATCH(CHECKLIST!B27,DATOS!B:B,0),1)),"")</f>
        <v/>
      </c>
      <c r="J27" s="17" t="str">
        <f>IFERROR(IF(INDEX(DATOS!AJ:AJ,MATCH(CHECKLIST!B27,DATOS!B:B,0),1)=0,"",INDEX(DATOS!AJ:AJ,MATCH(CHECKLIST!B27,DATOS!B:B,0),1)),"")</f>
        <v/>
      </c>
      <c r="K27" s="49" t="str">
        <f>IFERROR(IF(INDEX(DATOS!AK:AK,MATCH(CHECKLIST!B27,DATOS!B:B,0),1)=0,"",INDEX(DATOS!AK:AK,MATCH(CHECKLIST!B27,DATOS!B:B,0),1)),"")</f>
        <v/>
      </c>
      <c r="L27" s="17" t="str">
        <f>IFERROR(IF(INDEX(DATOS!AM:AM,MATCH(CHECKLIST!B27,DATOS!B:B,0),1)=0,"",INDEX(DATOS!AM:AM,MATCH(CHECKLIST!B27,DATOS!B:B,0),1)),"")</f>
        <v/>
      </c>
      <c r="M27" s="17" t="str">
        <f>IFERROR(IF(INDEX(DATOS!AI:AI,MATCH(CHECKLIST!B27,DATOS!B:B,0),1)=0,"",INDEX(DATOS!AI:AI,MATCH(CHECKLIST!B27,DATOS!B:B,0),1)),"")</f>
        <v/>
      </c>
      <c r="N27" s="49" t="str">
        <f ca="1">IFERROR(IF(INDEX(DATOS!I:I,MATCH(CHECKLIST!B27,DATOS!B:B,0),1)="","X",IF(INDEX(DATOS!I:I,MATCH(CHECKLIST!B27,DATOS!B:B,0),1)&gt;YEAR(TODAY())-1,"","VENCIDA")),"")</f>
        <v/>
      </c>
      <c r="O27" s="49" t="str">
        <f>IFERROR(IF(INDEX(DATOS!AP:AP,MATCH(CHECKLIST!B27,DATOS!B:B,0),1)=0,"",INDEX(DATOS!AP:AP,MATCH(CHECKLIST!B27,DATOS!B:B,0),1)),"")</f>
        <v/>
      </c>
      <c r="P27" s="17" t="str">
        <f>IFERROR(IF(INDEX(DATOS!AN:AN,MATCH(CHECKLIST!B27,DATOS!B:B,0),1)=0,"",INDEX(DATOS!AN:AN,MATCH(CHECKLIST!B27,DATOS!B:B,0),1)),"")</f>
        <v/>
      </c>
      <c r="Q27" s="17" t="str">
        <f>IFERROR(IF(INDEX(DATOS!AO:AO,MATCH(CHECKLIST!B27,DATOS!B:B,0),1)=0,"",INDEX(DATOS!AO:AO,MATCH(CHECKLIST!B27,DATOS!B:B,0),1)),"")</f>
        <v/>
      </c>
      <c r="R27" t="str">
        <f>IF(B27="","",1)</f>
        <v/>
      </c>
      <c r="S27" t="str">
        <f t="shared" si="2"/>
        <v/>
      </c>
      <c r="U27" t="str">
        <f t="shared" si="0"/>
        <v/>
      </c>
      <c r="V27" t="str">
        <f t="shared" si="1"/>
        <v/>
      </c>
    </row>
    <row r="28" spans="1:22" ht="15" customHeight="1">
      <c r="A28" s="12">
        <v>15</v>
      </c>
      <c r="B28" t="str">
        <f>IFERROR(INDEX(DATOS!B:B,MATCH(CHECKLIST!A28,DATOS!BU:BU,0),1),"")</f>
        <v/>
      </c>
      <c r="C28" t="str">
        <f>IFERROR(INDEX(DATOS!J:J,MATCH(CHECKLIST!A28,DATOS!BU:BU,0),1),"")</f>
        <v/>
      </c>
      <c r="D28" t="str">
        <f>IFERROR(INDEX(DATOS!R:R,MATCH(CHECKLIST!E28,DATOS!C:C,0),1),"")</f>
        <v/>
      </c>
      <c r="E28" s="136" t="str">
        <f>IFERROR(INDEX(DATOS!C:C,MATCH(CHECKLIST!A28,DATOS!BU:BU,0),1),"")</f>
        <v/>
      </c>
      <c r="F28" s="3" t="str">
        <f>IFERROR(IF(INDEX(DATOS!AC:AC,MATCH(CHECKLIST!B28,DATOS!B:B,0),1)=0,"",INDEX(DATOS!AC:AC,MATCH(CHECKLIST!B28,DATOS!B:B,0),1)),"")</f>
        <v/>
      </c>
      <c r="G28" s="17" t="str">
        <f>IFERROR(IF(INDEX(DATOS!AH:AH,MATCH(CHECKLIST!B28,DATOS!B:B,0),1)=0,"",INDEX(DATOS!AH:AH,MATCH(CHECKLIST!B28,DATOS!B:B,0),1)),"")</f>
        <v/>
      </c>
      <c r="H28" s="17" t="str">
        <f>IFERROR(IF(INDEX(DATOS!BH:BH,MATCH(CHECKLIST!B28,DATOS!B:B,0),1)="","X",IF(INDEX(DATOS!BH:BH,MATCH(CHECKLIST!B28,DATOS!B:B,0),1)="VIGENTE","",INDEX(DATOS!BH:BH,MATCH(CHECKLIST!B28,DATOS!B:B,0),1))),"")</f>
        <v/>
      </c>
      <c r="I28" s="17" t="str">
        <f>IFERROR(IF(INDEX(DATOS!AL:AL,MATCH(CHECKLIST!B28,DATOS!B:B,0),1)=0,"",INDEX(DATOS!AL:AL,MATCH(CHECKLIST!B28,DATOS!B:B,0),1)),"")</f>
        <v/>
      </c>
      <c r="J28" s="17" t="str">
        <f>IFERROR(IF(INDEX(DATOS!AJ:AJ,MATCH(CHECKLIST!B28,DATOS!B:B,0),1)=0,"",INDEX(DATOS!AJ:AJ,MATCH(CHECKLIST!B28,DATOS!B:B,0),1)),"")</f>
        <v/>
      </c>
      <c r="K28" s="49" t="str">
        <f>IFERROR(IF(INDEX(DATOS!AK:AK,MATCH(CHECKLIST!B28,DATOS!B:B,0),1)=0,"",INDEX(DATOS!AK:AK,MATCH(CHECKLIST!B28,DATOS!B:B,0),1)),"")</f>
        <v/>
      </c>
      <c r="L28" s="17" t="str">
        <f>IFERROR(IF(INDEX(DATOS!AM:AM,MATCH(CHECKLIST!B28,DATOS!B:B,0),1)=0,"",INDEX(DATOS!AM:AM,MATCH(CHECKLIST!B28,DATOS!B:B,0),1)),"")</f>
        <v/>
      </c>
      <c r="M28" s="17" t="str">
        <f>IFERROR(IF(INDEX(DATOS!AI:AI,MATCH(CHECKLIST!B28,DATOS!B:B,0),1)=0,"",INDEX(DATOS!AI:AI,MATCH(CHECKLIST!B28,DATOS!B:B,0),1)),"")</f>
        <v/>
      </c>
      <c r="N28" s="49" t="str">
        <f ca="1">IFERROR(IF(INDEX(DATOS!I:I,MATCH(CHECKLIST!B28,DATOS!B:B,0),1)="","X",IF(INDEX(DATOS!I:I,MATCH(CHECKLIST!B28,DATOS!B:B,0),1)&gt;YEAR(TODAY())-1,"","VENCIDA")),"")</f>
        <v/>
      </c>
      <c r="O28" s="49" t="str">
        <f>IFERROR(IF(INDEX(DATOS!AP:AP,MATCH(CHECKLIST!B28,DATOS!B:B,0),1)=0,"",INDEX(DATOS!AP:AP,MATCH(CHECKLIST!B28,DATOS!B:B,0),1)),"")</f>
        <v/>
      </c>
      <c r="P28" s="17" t="str">
        <f>IFERROR(IF(INDEX(DATOS!AN:AN,MATCH(CHECKLIST!B28,DATOS!B:B,0),1)=0,"",INDEX(DATOS!AN:AN,MATCH(CHECKLIST!B28,DATOS!B:B,0),1)),"")</f>
        <v/>
      </c>
      <c r="Q28" s="17" t="str">
        <f>IFERROR(IF(INDEX(DATOS!AO:AO,MATCH(CHECKLIST!B28,DATOS!B:B,0),1)=0,"",INDEX(DATOS!AO:AO,MATCH(CHECKLIST!B28,DATOS!B:B,0),1)),"")</f>
        <v/>
      </c>
      <c r="S28">
        <f t="shared" si="2"/>
        <v>0</v>
      </c>
      <c r="U28" t="str">
        <f t="shared" si="0"/>
        <v/>
      </c>
      <c r="V28" t="str">
        <f t="shared" si="1"/>
        <v/>
      </c>
    </row>
    <row r="29" spans="1:22">
      <c r="A29" s="12">
        <v>16</v>
      </c>
      <c r="B29" t="str">
        <f>IFERROR(INDEX(DATOS!B:B,MATCH(CHECKLIST!A29,DATOS!BU:BU,0),1),"")</f>
        <v/>
      </c>
      <c r="C29" t="str">
        <f>IFERROR(INDEX(DATOS!J:J,MATCH(CHECKLIST!A29,DATOS!BU:BU,0),1),"")</f>
        <v/>
      </c>
      <c r="D29" t="str">
        <f>IFERROR(INDEX(DATOS!R:R,MATCH(CHECKLIST!E29,DATOS!C:C,0),1),"")</f>
        <v/>
      </c>
      <c r="E29" s="136" t="str">
        <f>IFERROR(INDEX(DATOS!C:C,MATCH(CHECKLIST!A29,DATOS!BU:BU,0),1),"")</f>
        <v/>
      </c>
      <c r="F29" s="3" t="str">
        <f>IFERROR(IF(INDEX(DATOS!AC:AC,MATCH(CHECKLIST!B29,DATOS!B:B,0),1)=0,"",INDEX(DATOS!AC:AC,MATCH(CHECKLIST!B29,DATOS!B:B,0),1)),"")</f>
        <v/>
      </c>
      <c r="G29" s="17" t="str">
        <f>IFERROR(IF(INDEX(DATOS!AH:AH,MATCH(CHECKLIST!B29,DATOS!B:B,0),1)=0,"",INDEX(DATOS!AH:AH,MATCH(CHECKLIST!B29,DATOS!B:B,0),1)),"")</f>
        <v/>
      </c>
      <c r="H29" s="17" t="str">
        <f>IFERROR(IF(INDEX(DATOS!BH:BH,MATCH(CHECKLIST!B29,DATOS!B:B,0),1)="","X",IF(INDEX(DATOS!BH:BH,MATCH(CHECKLIST!B29,DATOS!B:B,0),1)="VIGENTE","",INDEX(DATOS!BH:BH,MATCH(CHECKLIST!B29,DATOS!B:B,0),1))),"")</f>
        <v/>
      </c>
      <c r="I29" s="17" t="str">
        <f>IFERROR(IF(INDEX(DATOS!AL:AL,MATCH(CHECKLIST!B29,DATOS!B:B,0),1)=0,"",INDEX(DATOS!AL:AL,MATCH(CHECKLIST!B29,DATOS!B:B,0),1)),"")</f>
        <v/>
      </c>
      <c r="J29" s="17" t="str">
        <f>IFERROR(IF(INDEX(DATOS!AJ:AJ,MATCH(CHECKLIST!B29,DATOS!B:B,0),1)=0,"",INDEX(DATOS!AJ:AJ,MATCH(CHECKLIST!B29,DATOS!B:B,0),1)),"")</f>
        <v/>
      </c>
      <c r="K29" s="49" t="str">
        <f>IFERROR(IF(INDEX(DATOS!AK:AK,MATCH(CHECKLIST!B29,DATOS!B:B,0),1)=0,"",INDEX(DATOS!AK:AK,MATCH(CHECKLIST!B29,DATOS!B:B,0),1)),"")</f>
        <v/>
      </c>
      <c r="L29" s="17" t="str">
        <f>IFERROR(IF(INDEX(DATOS!AM:AM,MATCH(CHECKLIST!B29,DATOS!B:B,0),1)=0,"",INDEX(DATOS!AM:AM,MATCH(CHECKLIST!B29,DATOS!B:B,0),1)),"")</f>
        <v/>
      </c>
      <c r="M29" s="17" t="str">
        <f>IFERROR(IF(INDEX(DATOS!AI:AI,MATCH(CHECKLIST!B29,DATOS!B:B,0),1)=0,"",INDEX(DATOS!AI:AI,MATCH(CHECKLIST!B29,DATOS!B:B,0),1)),"")</f>
        <v/>
      </c>
      <c r="N29" s="49" t="str">
        <f ca="1">IFERROR(IF(INDEX(DATOS!I:I,MATCH(CHECKLIST!B29,DATOS!B:B,0),1)="","X",IF(INDEX(DATOS!I:I,MATCH(CHECKLIST!B29,DATOS!B:B,0),1)&gt;YEAR(TODAY())-1,"","VENCIDA")),"")</f>
        <v/>
      </c>
      <c r="O29" s="49" t="str">
        <f>IFERROR(IF(INDEX(DATOS!AP:AP,MATCH(CHECKLIST!B29,DATOS!B:B,0),1)=0,"",INDEX(DATOS!AP:AP,MATCH(CHECKLIST!B29,DATOS!B:B,0),1)),"")</f>
        <v/>
      </c>
      <c r="P29" s="17" t="str">
        <f>IFERROR(IF(INDEX(DATOS!AN:AN,MATCH(CHECKLIST!B29,DATOS!B:B,0),1)=0,"",INDEX(DATOS!AN:AN,MATCH(CHECKLIST!B29,DATOS!B:B,0),1)),"")</f>
        <v/>
      </c>
      <c r="Q29" s="17" t="str">
        <f>IFERROR(IF(INDEX(DATOS!AO:AO,MATCH(CHECKLIST!B29,DATOS!B:B,0),1)=0,"",INDEX(DATOS!AO:AO,MATCH(CHECKLIST!B29,DATOS!B:B,0),1)),"")</f>
        <v/>
      </c>
      <c r="R29" t="str">
        <f>IF(B29="","",1)</f>
        <v/>
      </c>
      <c r="S29" t="str">
        <f t="shared" si="2"/>
        <v/>
      </c>
      <c r="U29" t="str">
        <f t="shared" si="0"/>
        <v/>
      </c>
      <c r="V29" t="str">
        <f t="shared" si="1"/>
        <v/>
      </c>
    </row>
    <row r="30" spans="1:22" ht="15" customHeight="1">
      <c r="A30" s="12">
        <v>17</v>
      </c>
      <c r="B30" t="str">
        <f>IFERROR(INDEX(DATOS!B:B,MATCH(CHECKLIST!A30,DATOS!BU:BU,0),1),"")</f>
        <v/>
      </c>
      <c r="C30" t="str">
        <f>IFERROR(INDEX(DATOS!J:J,MATCH(CHECKLIST!A30,DATOS!BU:BU,0),1),"")</f>
        <v/>
      </c>
      <c r="D30" t="str">
        <f>IFERROR(INDEX(DATOS!R:R,MATCH(CHECKLIST!E30,DATOS!C:C,0),1),"")</f>
        <v/>
      </c>
      <c r="E30" s="136" t="str">
        <f>IFERROR(INDEX(DATOS!C:C,MATCH(CHECKLIST!A30,DATOS!BU:BU,0),1),"")</f>
        <v/>
      </c>
      <c r="F30" s="3" t="str">
        <f>IFERROR(IF(INDEX(DATOS!AC:AC,MATCH(CHECKLIST!B30,DATOS!B:B,0),1)=0,"",INDEX(DATOS!AC:AC,MATCH(CHECKLIST!B30,DATOS!B:B,0),1)),"")</f>
        <v/>
      </c>
      <c r="G30" s="17" t="str">
        <f>IFERROR(IF(INDEX(DATOS!AH:AH,MATCH(CHECKLIST!B30,DATOS!B:B,0),1)=0,"",INDEX(DATOS!AH:AH,MATCH(CHECKLIST!B30,DATOS!B:B,0),1)),"")</f>
        <v/>
      </c>
      <c r="H30" s="17" t="str">
        <f>IFERROR(IF(INDEX(DATOS!BH:BH,MATCH(CHECKLIST!B30,DATOS!B:B,0),1)="","X",IF(INDEX(DATOS!BH:BH,MATCH(CHECKLIST!B30,DATOS!B:B,0),1)="VIGENTE","",INDEX(DATOS!BH:BH,MATCH(CHECKLIST!B30,DATOS!B:B,0),1))),"")</f>
        <v/>
      </c>
      <c r="I30" s="17" t="str">
        <f>IFERROR(IF(INDEX(DATOS!AL:AL,MATCH(CHECKLIST!B30,DATOS!B:B,0),1)=0,"",INDEX(DATOS!AL:AL,MATCH(CHECKLIST!B30,DATOS!B:B,0),1)),"")</f>
        <v/>
      </c>
      <c r="J30" s="17" t="str">
        <f>IFERROR(IF(INDEX(DATOS!AJ:AJ,MATCH(CHECKLIST!B30,DATOS!B:B,0),1)=0,"",INDEX(DATOS!AJ:AJ,MATCH(CHECKLIST!B30,DATOS!B:B,0),1)),"")</f>
        <v/>
      </c>
      <c r="K30" s="49" t="str">
        <f>IFERROR(IF(INDEX(DATOS!AK:AK,MATCH(CHECKLIST!B30,DATOS!B:B,0),1)=0,"",INDEX(DATOS!AK:AK,MATCH(CHECKLIST!B30,DATOS!B:B,0),1)),"")</f>
        <v/>
      </c>
      <c r="L30" s="17" t="str">
        <f>IFERROR(IF(INDEX(DATOS!AM:AM,MATCH(CHECKLIST!B30,DATOS!B:B,0),1)=0,"",INDEX(DATOS!AM:AM,MATCH(CHECKLIST!B30,DATOS!B:B,0),1)),"")</f>
        <v/>
      </c>
      <c r="M30" s="17" t="str">
        <f>IFERROR(IF(INDEX(DATOS!AI:AI,MATCH(CHECKLIST!B30,DATOS!B:B,0),1)=0,"",INDEX(DATOS!AI:AI,MATCH(CHECKLIST!B30,DATOS!B:B,0),1)),"")</f>
        <v/>
      </c>
      <c r="N30" s="49" t="str">
        <f ca="1">IFERROR(IF(INDEX(DATOS!I:I,MATCH(CHECKLIST!B30,DATOS!B:B,0),1)="","X",IF(INDEX(DATOS!I:I,MATCH(CHECKLIST!B30,DATOS!B:B,0),1)&gt;YEAR(TODAY())-1,"","VENCIDA")),"")</f>
        <v/>
      </c>
      <c r="O30" s="49" t="str">
        <f>IFERROR(IF(INDEX(DATOS!AP:AP,MATCH(CHECKLIST!B30,DATOS!B:B,0),1)=0,"",INDEX(DATOS!AP:AP,MATCH(CHECKLIST!B30,DATOS!B:B,0),1)),"")</f>
        <v/>
      </c>
      <c r="P30" s="17" t="str">
        <f>IFERROR(IF(INDEX(DATOS!AN:AN,MATCH(CHECKLIST!B30,DATOS!B:B,0),1)=0,"",INDEX(DATOS!AN:AN,MATCH(CHECKLIST!B30,DATOS!B:B,0),1)),"")</f>
        <v/>
      </c>
      <c r="Q30" s="17" t="str">
        <f>IFERROR(IF(INDEX(DATOS!AO:AO,MATCH(CHECKLIST!B30,DATOS!B:B,0),1)=0,"",INDEX(DATOS!AO:AO,MATCH(CHECKLIST!B30,DATOS!B:B,0),1)),"")</f>
        <v/>
      </c>
      <c r="S30">
        <f t="shared" si="2"/>
        <v>0</v>
      </c>
      <c r="U30" t="str">
        <f t="shared" si="0"/>
        <v/>
      </c>
      <c r="V30" t="str">
        <f t="shared" si="1"/>
        <v/>
      </c>
    </row>
    <row r="31" spans="1:22" ht="15" customHeight="1">
      <c r="A31" s="12">
        <v>18</v>
      </c>
      <c r="B31" t="str">
        <f>IFERROR(INDEX(DATOS!B:B,MATCH(CHECKLIST!A31,DATOS!BU:BU,0),1),"")</f>
        <v/>
      </c>
      <c r="C31" t="str">
        <f>IFERROR(INDEX(DATOS!J:J,MATCH(CHECKLIST!A31,DATOS!BU:BU,0),1),"")</f>
        <v/>
      </c>
      <c r="D31" t="str">
        <f>IFERROR(INDEX(DATOS!R:R,MATCH(CHECKLIST!E31,DATOS!C:C,0),1),"")</f>
        <v/>
      </c>
      <c r="E31" s="136" t="str">
        <f>IFERROR(INDEX(DATOS!C:C,MATCH(CHECKLIST!A31,DATOS!BU:BU,0),1),"")</f>
        <v/>
      </c>
      <c r="F31" s="3" t="str">
        <f>IFERROR(IF(INDEX(DATOS!AC:AC,MATCH(CHECKLIST!B31,DATOS!B:B,0),1)=0,"",INDEX(DATOS!AC:AC,MATCH(CHECKLIST!B31,DATOS!B:B,0),1)),"")</f>
        <v/>
      </c>
      <c r="G31" s="17" t="str">
        <f>IFERROR(IF(INDEX(DATOS!AH:AH,MATCH(CHECKLIST!B31,DATOS!B:B,0),1)=0,"",INDEX(DATOS!AH:AH,MATCH(CHECKLIST!B31,DATOS!B:B,0),1)),"")</f>
        <v/>
      </c>
      <c r="H31" s="17" t="str">
        <f>IFERROR(IF(INDEX(DATOS!BH:BH,MATCH(CHECKLIST!B31,DATOS!B:B,0),1)="","X",IF(INDEX(DATOS!BH:BH,MATCH(CHECKLIST!B31,DATOS!B:B,0),1)="VIGENTE","",INDEX(DATOS!BH:BH,MATCH(CHECKLIST!B31,DATOS!B:B,0),1))),"")</f>
        <v/>
      </c>
      <c r="I31" s="17" t="str">
        <f>IFERROR(IF(INDEX(DATOS!AL:AL,MATCH(CHECKLIST!B31,DATOS!B:B,0),1)=0,"",INDEX(DATOS!AL:AL,MATCH(CHECKLIST!B31,DATOS!B:B,0),1)),"")</f>
        <v/>
      </c>
      <c r="J31" s="17" t="str">
        <f>IFERROR(IF(INDEX(DATOS!AJ:AJ,MATCH(CHECKLIST!B31,DATOS!B:B,0),1)=0,"",INDEX(DATOS!AJ:AJ,MATCH(CHECKLIST!B31,DATOS!B:B,0),1)),"")</f>
        <v/>
      </c>
      <c r="K31" s="49" t="str">
        <f>IFERROR(IF(INDEX(DATOS!AK:AK,MATCH(CHECKLIST!B31,DATOS!B:B,0),1)=0,"",INDEX(DATOS!AK:AK,MATCH(CHECKLIST!B31,DATOS!B:B,0),1)),"")</f>
        <v/>
      </c>
      <c r="L31" s="17" t="str">
        <f>IFERROR(IF(INDEX(DATOS!AM:AM,MATCH(CHECKLIST!B31,DATOS!B:B,0),1)=0,"",INDEX(DATOS!AM:AM,MATCH(CHECKLIST!B31,DATOS!B:B,0),1)),"")</f>
        <v/>
      </c>
      <c r="M31" s="17" t="str">
        <f>IFERROR(IF(INDEX(DATOS!AI:AI,MATCH(CHECKLIST!B31,DATOS!B:B,0),1)=0,"",INDEX(DATOS!AI:AI,MATCH(CHECKLIST!B31,DATOS!B:B,0),1)),"")</f>
        <v/>
      </c>
      <c r="N31" s="49" t="str">
        <f ca="1">IFERROR(IF(INDEX(DATOS!I:I,MATCH(CHECKLIST!B31,DATOS!B:B,0),1)="","X",IF(INDEX(DATOS!I:I,MATCH(CHECKLIST!B31,DATOS!B:B,0),1)&gt;YEAR(TODAY())-1,"","VENCIDA")),"")</f>
        <v/>
      </c>
      <c r="O31" s="49" t="str">
        <f>IFERROR(IF(INDEX(DATOS!AP:AP,MATCH(CHECKLIST!B31,DATOS!B:B,0),1)=0,"",INDEX(DATOS!AP:AP,MATCH(CHECKLIST!B31,DATOS!B:B,0),1)),"")</f>
        <v/>
      </c>
      <c r="P31" s="17" t="str">
        <f>IFERROR(IF(INDEX(DATOS!AN:AN,MATCH(CHECKLIST!B31,DATOS!B:B,0),1)=0,"",INDEX(DATOS!AN:AN,MATCH(CHECKLIST!B31,DATOS!B:B,0),1)),"")</f>
        <v/>
      </c>
      <c r="Q31" s="17" t="str">
        <f>IFERROR(IF(INDEX(DATOS!AO:AO,MATCH(CHECKLIST!B31,DATOS!B:B,0),1)=0,"",INDEX(DATOS!AO:AO,MATCH(CHECKLIST!B31,DATOS!B:B,0),1)),"")</f>
        <v/>
      </c>
      <c r="R31" t="str">
        <f>IF(B31="","",1)</f>
        <v/>
      </c>
      <c r="S31" t="str">
        <f t="shared" si="2"/>
        <v/>
      </c>
      <c r="U31" t="str">
        <f t="shared" si="0"/>
        <v/>
      </c>
      <c r="V31" t="str">
        <f t="shared" si="1"/>
        <v/>
      </c>
    </row>
    <row r="32" spans="1:22" ht="15" customHeight="1">
      <c r="A32" s="12">
        <v>19</v>
      </c>
      <c r="B32" t="str">
        <f>IFERROR(INDEX(DATOS!B:B,MATCH(CHECKLIST!A32,DATOS!BU:BU,0),1),"")</f>
        <v/>
      </c>
      <c r="C32" t="str">
        <f>IFERROR(INDEX(DATOS!J:J,MATCH(CHECKLIST!A32,DATOS!BU:BU,0),1),"")</f>
        <v/>
      </c>
      <c r="D32" t="str">
        <f>IFERROR(INDEX(DATOS!R:R,MATCH(CHECKLIST!E32,DATOS!C:C,0),1),"")</f>
        <v/>
      </c>
      <c r="E32" s="136" t="str">
        <f>IFERROR(INDEX(DATOS!C:C,MATCH(CHECKLIST!A32,DATOS!BU:BU,0),1),"")</f>
        <v/>
      </c>
      <c r="F32" s="3" t="str">
        <f>IFERROR(IF(INDEX(DATOS!AC:AC,MATCH(CHECKLIST!B32,DATOS!B:B,0),1)=0,"",INDEX(DATOS!AC:AC,MATCH(CHECKLIST!B32,DATOS!B:B,0),1)),"")</f>
        <v/>
      </c>
      <c r="G32" s="17" t="str">
        <f>IFERROR(IF(INDEX(DATOS!AH:AH,MATCH(CHECKLIST!B32,DATOS!B:B,0),1)=0,"",INDEX(DATOS!AH:AH,MATCH(CHECKLIST!B32,DATOS!B:B,0),1)),"")</f>
        <v/>
      </c>
      <c r="H32" s="17" t="str">
        <f>IFERROR(IF(INDEX(DATOS!BH:BH,MATCH(CHECKLIST!B32,DATOS!B:B,0),1)="","X",IF(INDEX(DATOS!BH:BH,MATCH(CHECKLIST!B32,DATOS!B:B,0),1)="VIGENTE","",INDEX(DATOS!BH:BH,MATCH(CHECKLIST!B32,DATOS!B:B,0),1))),"")</f>
        <v/>
      </c>
      <c r="I32" s="17" t="str">
        <f>IFERROR(IF(INDEX(DATOS!AL:AL,MATCH(CHECKLIST!B32,DATOS!B:B,0),1)=0,"",INDEX(DATOS!AL:AL,MATCH(CHECKLIST!B32,DATOS!B:B,0),1)),"")</f>
        <v/>
      </c>
      <c r="J32" s="17" t="str">
        <f>IFERROR(IF(INDEX(DATOS!AJ:AJ,MATCH(CHECKLIST!B32,DATOS!B:B,0),1)=0,"",INDEX(DATOS!AJ:AJ,MATCH(CHECKLIST!B32,DATOS!B:B,0),1)),"")</f>
        <v/>
      </c>
      <c r="K32" s="49" t="str">
        <f>IFERROR(IF(INDEX(DATOS!AK:AK,MATCH(CHECKLIST!B32,DATOS!B:B,0),1)=0,"",INDEX(DATOS!AK:AK,MATCH(CHECKLIST!B32,DATOS!B:B,0),1)),"")</f>
        <v/>
      </c>
      <c r="L32" s="17" t="str">
        <f>IFERROR(IF(INDEX(DATOS!AM:AM,MATCH(CHECKLIST!B32,DATOS!B:B,0),1)=0,"",INDEX(DATOS!AM:AM,MATCH(CHECKLIST!B32,DATOS!B:B,0),1)),"")</f>
        <v/>
      </c>
      <c r="M32" s="17" t="str">
        <f>IFERROR(IF(INDEX(DATOS!AI:AI,MATCH(CHECKLIST!B32,DATOS!B:B,0),1)=0,"",INDEX(DATOS!AI:AI,MATCH(CHECKLIST!B32,DATOS!B:B,0),1)),"")</f>
        <v/>
      </c>
      <c r="N32" s="49" t="str">
        <f ca="1">IFERROR(IF(INDEX(DATOS!I:I,MATCH(CHECKLIST!B32,DATOS!B:B,0),1)="","X",IF(INDEX(DATOS!I:I,MATCH(CHECKLIST!B32,DATOS!B:B,0),1)&gt;YEAR(TODAY())-1,"","VENCIDA")),"")</f>
        <v/>
      </c>
      <c r="O32" s="49" t="str">
        <f>IFERROR(IF(INDEX(DATOS!AP:AP,MATCH(CHECKLIST!B32,DATOS!B:B,0),1)=0,"",INDEX(DATOS!AP:AP,MATCH(CHECKLIST!B32,DATOS!B:B,0),1)),"")</f>
        <v/>
      </c>
      <c r="P32" s="17" t="str">
        <f>IFERROR(IF(INDEX(DATOS!AN:AN,MATCH(CHECKLIST!B32,DATOS!B:B,0),1)=0,"",INDEX(DATOS!AN:AN,MATCH(CHECKLIST!B32,DATOS!B:B,0),1)),"")</f>
        <v/>
      </c>
      <c r="Q32" s="17" t="str">
        <f>IFERROR(IF(INDEX(DATOS!AO:AO,MATCH(CHECKLIST!B32,DATOS!B:B,0),1)=0,"",INDEX(DATOS!AO:AO,MATCH(CHECKLIST!B32,DATOS!B:B,0),1)),"")</f>
        <v/>
      </c>
      <c r="S32">
        <f t="shared" si="2"/>
        <v>0</v>
      </c>
      <c r="U32" t="str">
        <f t="shared" si="0"/>
        <v/>
      </c>
      <c r="V32" t="str">
        <f t="shared" si="1"/>
        <v/>
      </c>
    </row>
    <row r="33" spans="1:22" ht="15" customHeight="1">
      <c r="A33" s="12">
        <v>20</v>
      </c>
      <c r="B33" t="str">
        <f>IFERROR(INDEX(DATOS!B:B,MATCH(CHECKLIST!A33,DATOS!BU:BU,0),1),"")</f>
        <v/>
      </c>
      <c r="C33" t="str">
        <f>IFERROR(INDEX(DATOS!J:J,MATCH(CHECKLIST!A33,DATOS!BU:BU,0),1),"")</f>
        <v/>
      </c>
      <c r="D33" t="str">
        <f>IFERROR(INDEX(DATOS!R:R,MATCH(CHECKLIST!E33,DATOS!C:C,0),1),"")</f>
        <v/>
      </c>
      <c r="E33" s="136" t="str">
        <f>IFERROR(INDEX(DATOS!C:C,MATCH(CHECKLIST!A33,DATOS!BU:BU,0),1),"")</f>
        <v/>
      </c>
      <c r="F33" s="3" t="str">
        <f>IFERROR(IF(INDEX(DATOS!AC:AC,MATCH(CHECKLIST!B33,DATOS!B:B,0),1)=0,"",INDEX(DATOS!AC:AC,MATCH(CHECKLIST!B33,DATOS!B:B,0),1)),"")</f>
        <v/>
      </c>
      <c r="G33" s="17" t="str">
        <f>IFERROR(IF(INDEX(DATOS!AH:AH,MATCH(CHECKLIST!B33,DATOS!B:B,0),1)=0,"",INDEX(DATOS!AH:AH,MATCH(CHECKLIST!B33,DATOS!B:B,0),1)),"")</f>
        <v/>
      </c>
      <c r="H33" s="17" t="str">
        <f>IFERROR(IF(INDEX(DATOS!BH:BH,MATCH(CHECKLIST!B33,DATOS!B:B,0),1)="","X",IF(INDEX(DATOS!BH:BH,MATCH(CHECKLIST!B33,DATOS!B:B,0),1)="VIGENTE","",INDEX(DATOS!BH:BH,MATCH(CHECKLIST!B33,DATOS!B:B,0),1))),"")</f>
        <v/>
      </c>
      <c r="I33" s="17" t="str">
        <f>IFERROR(IF(INDEX(DATOS!AL:AL,MATCH(CHECKLIST!B33,DATOS!B:B,0),1)=0,"",INDEX(DATOS!AL:AL,MATCH(CHECKLIST!B33,DATOS!B:B,0),1)),"")</f>
        <v/>
      </c>
      <c r="J33" s="17" t="str">
        <f>IFERROR(IF(INDEX(DATOS!AJ:AJ,MATCH(CHECKLIST!B33,DATOS!B:B,0),1)=0,"",INDEX(DATOS!AJ:AJ,MATCH(CHECKLIST!B33,DATOS!B:B,0),1)),"")</f>
        <v/>
      </c>
      <c r="K33" s="49" t="str">
        <f>IFERROR(IF(INDEX(DATOS!AK:AK,MATCH(CHECKLIST!B33,DATOS!B:B,0),1)=0,"",INDEX(DATOS!AK:AK,MATCH(CHECKLIST!B33,DATOS!B:B,0),1)),"")</f>
        <v/>
      </c>
      <c r="L33" s="17" t="str">
        <f>IFERROR(IF(INDEX(DATOS!AM:AM,MATCH(CHECKLIST!B33,DATOS!B:B,0),1)=0,"",INDEX(DATOS!AM:AM,MATCH(CHECKLIST!B33,DATOS!B:B,0),1)),"")</f>
        <v/>
      </c>
      <c r="M33" s="17" t="str">
        <f>IFERROR(IF(INDEX(DATOS!AI:AI,MATCH(CHECKLIST!B33,DATOS!B:B,0),1)=0,"",INDEX(DATOS!AI:AI,MATCH(CHECKLIST!B33,DATOS!B:B,0),1)),"")</f>
        <v/>
      </c>
      <c r="N33" s="49" t="str">
        <f ca="1">IFERROR(IF(INDEX(DATOS!I:I,MATCH(CHECKLIST!B33,DATOS!B:B,0),1)="","X",IF(INDEX(DATOS!I:I,MATCH(CHECKLIST!B33,DATOS!B:B,0),1)&gt;YEAR(TODAY())-1,"","VENCIDA")),"")</f>
        <v/>
      </c>
      <c r="O33" s="49" t="str">
        <f>IFERROR(IF(INDEX(DATOS!AP:AP,MATCH(CHECKLIST!B33,DATOS!B:B,0),1)=0,"",INDEX(DATOS!AP:AP,MATCH(CHECKLIST!B33,DATOS!B:B,0),1)),"")</f>
        <v/>
      </c>
      <c r="P33" s="17" t="str">
        <f>IFERROR(IF(INDEX(DATOS!AN:AN,MATCH(CHECKLIST!B33,DATOS!B:B,0),1)=0,"",INDEX(DATOS!AN:AN,MATCH(CHECKLIST!B33,DATOS!B:B,0),1)),"")</f>
        <v/>
      </c>
      <c r="Q33" s="17" t="str">
        <f>IFERROR(IF(INDEX(DATOS!AO:AO,MATCH(CHECKLIST!B33,DATOS!B:B,0),1)=0,"",INDEX(DATOS!AO:AO,MATCH(CHECKLIST!B33,DATOS!B:B,0),1)),"")</f>
        <v/>
      </c>
      <c r="R33" t="str">
        <f>IF(B33="","",1)</f>
        <v/>
      </c>
      <c r="S33" t="str">
        <f t="shared" si="2"/>
        <v/>
      </c>
      <c r="U33" t="str">
        <f t="shared" si="0"/>
        <v/>
      </c>
      <c r="V33" t="str">
        <f t="shared" si="1"/>
        <v/>
      </c>
    </row>
    <row r="34" spans="1:22" ht="15" customHeight="1">
      <c r="A34" s="12">
        <v>21</v>
      </c>
      <c r="B34" t="str">
        <f>IFERROR(INDEX(DATOS!B:B,MATCH(CHECKLIST!A34,DATOS!BU:BU,0),1),"")</f>
        <v/>
      </c>
      <c r="C34" t="str">
        <f>IFERROR(INDEX(DATOS!J:J,MATCH(CHECKLIST!A34,DATOS!BU:BU,0),1),"")</f>
        <v/>
      </c>
      <c r="D34" t="str">
        <f>IFERROR(INDEX(DATOS!R:R,MATCH(CHECKLIST!E34,DATOS!C:C,0),1),"")</f>
        <v/>
      </c>
      <c r="E34" s="136" t="str">
        <f>IFERROR(INDEX(DATOS!C:C,MATCH(CHECKLIST!A34,DATOS!BU:BU,0),1),"")</f>
        <v/>
      </c>
      <c r="F34" s="3" t="str">
        <f>IFERROR(IF(INDEX(DATOS!AC:AC,MATCH(CHECKLIST!B34,DATOS!B:B,0),1)=0,"",INDEX(DATOS!AC:AC,MATCH(CHECKLIST!B34,DATOS!B:B,0),1)),"")</f>
        <v/>
      </c>
      <c r="G34" s="17" t="str">
        <f>IFERROR(IF(INDEX(DATOS!AH:AH,MATCH(CHECKLIST!B34,DATOS!B:B,0),1)=0,"",INDEX(DATOS!AH:AH,MATCH(CHECKLIST!B34,DATOS!B:B,0),1)),"")</f>
        <v/>
      </c>
      <c r="H34" s="17" t="str">
        <f>IFERROR(IF(INDEX(DATOS!BH:BH,MATCH(CHECKLIST!B34,DATOS!B:B,0),1)="","X",IF(INDEX(DATOS!BH:BH,MATCH(CHECKLIST!B34,DATOS!B:B,0),1)="VIGENTE","",INDEX(DATOS!BH:BH,MATCH(CHECKLIST!B34,DATOS!B:B,0),1))),"")</f>
        <v/>
      </c>
      <c r="I34" s="17" t="str">
        <f>IFERROR(IF(INDEX(DATOS!AL:AL,MATCH(CHECKLIST!B34,DATOS!B:B,0),1)=0,"",INDEX(DATOS!AL:AL,MATCH(CHECKLIST!B34,DATOS!B:B,0),1)),"")</f>
        <v/>
      </c>
      <c r="J34" s="17" t="str">
        <f>IFERROR(IF(INDEX(DATOS!AJ:AJ,MATCH(CHECKLIST!B34,DATOS!B:B,0),1)=0,"",INDEX(DATOS!AJ:AJ,MATCH(CHECKLIST!B34,DATOS!B:B,0),1)),"")</f>
        <v/>
      </c>
      <c r="K34" s="49" t="str">
        <f>IFERROR(IF(INDEX(DATOS!AK:AK,MATCH(CHECKLIST!B34,DATOS!B:B,0),1)=0,"",INDEX(DATOS!AK:AK,MATCH(CHECKLIST!B34,DATOS!B:B,0),1)),"")</f>
        <v/>
      </c>
      <c r="L34" s="17" t="str">
        <f>IFERROR(IF(INDEX(DATOS!AM:AM,MATCH(CHECKLIST!B34,DATOS!B:B,0),1)=0,"",INDEX(DATOS!AM:AM,MATCH(CHECKLIST!B34,DATOS!B:B,0),1)),"")</f>
        <v/>
      </c>
      <c r="M34" s="17" t="str">
        <f>IFERROR(IF(INDEX(DATOS!AI:AI,MATCH(CHECKLIST!B34,DATOS!B:B,0),1)=0,"",INDEX(DATOS!AI:AI,MATCH(CHECKLIST!B34,DATOS!B:B,0),1)),"")</f>
        <v/>
      </c>
      <c r="N34" s="49" t="str">
        <f ca="1">IFERROR(IF(INDEX(DATOS!I:I,MATCH(CHECKLIST!B34,DATOS!B:B,0),1)="","X",IF(INDEX(DATOS!I:I,MATCH(CHECKLIST!B34,DATOS!B:B,0),1)&gt;YEAR(TODAY())-1,"","VENCIDA")),"")</f>
        <v/>
      </c>
      <c r="O34" s="49" t="str">
        <f>IFERROR(IF(INDEX(DATOS!AP:AP,MATCH(CHECKLIST!B34,DATOS!B:B,0),1)=0,"",INDEX(DATOS!AP:AP,MATCH(CHECKLIST!B34,DATOS!B:B,0),1)),"")</f>
        <v/>
      </c>
      <c r="P34" s="17" t="str">
        <f>IFERROR(IF(INDEX(DATOS!AN:AN,MATCH(CHECKLIST!B34,DATOS!B:B,0),1)=0,"",INDEX(DATOS!AN:AN,MATCH(CHECKLIST!B34,DATOS!B:B,0),1)),"")</f>
        <v/>
      </c>
      <c r="Q34" s="17" t="str">
        <f>IFERROR(IF(INDEX(DATOS!AO:AO,MATCH(CHECKLIST!B34,DATOS!B:B,0),1)=0,"",INDEX(DATOS!AO:AO,MATCH(CHECKLIST!B34,DATOS!B:B,0),1)),"")</f>
        <v/>
      </c>
      <c r="S34">
        <f t="shared" si="2"/>
        <v>0</v>
      </c>
      <c r="U34" t="str">
        <f t="shared" si="0"/>
        <v/>
      </c>
      <c r="V34" t="str">
        <f t="shared" si="1"/>
        <v/>
      </c>
    </row>
    <row r="35" spans="1:22" ht="15" customHeight="1">
      <c r="A35" s="12">
        <v>22</v>
      </c>
      <c r="B35" t="str">
        <f>IFERROR(INDEX(DATOS!B:B,MATCH(CHECKLIST!A35,DATOS!BU:BU,0),1),"")</f>
        <v/>
      </c>
      <c r="C35" t="str">
        <f>IFERROR(INDEX(DATOS!J:J,MATCH(CHECKLIST!A35,DATOS!BU:BU,0),1),"")</f>
        <v/>
      </c>
      <c r="D35" t="str">
        <f>IFERROR(INDEX(DATOS!R:R,MATCH(CHECKLIST!E35,DATOS!C:C,0),1),"")</f>
        <v/>
      </c>
      <c r="E35" s="136" t="str">
        <f>IFERROR(INDEX(DATOS!C:C,MATCH(CHECKLIST!A35,DATOS!BU:BU,0),1),"")</f>
        <v/>
      </c>
      <c r="F35" s="3" t="str">
        <f>IFERROR(IF(INDEX(DATOS!AC:AC,MATCH(CHECKLIST!B35,DATOS!B:B,0),1)=0,"",INDEX(DATOS!AC:AC,MATCH(CHECKLIST!B35,DATOS!B:B,0),1)),"")</f>
        <v/>
      </c>
      <c r="G35" s="17" t="str">
        <f>IFERROR(IF(INDEX(DATOS!AH:AH,MATCH(CHECKLIST!B35,DATOS!B:B,0),1)=0,"",INDEX(DATOS!AH:AH,MATCH(CHECKLIST!B35,DATOS!B:B,0),1)),"")</f>
        <v/>
      </c>
      <c r="H35" s="17" t="str">
        <f>IFERROR(IF(INDEX(DATOS!BH:BH,MATCH(CHECKLIST!B35,DATOS!B:B,0),1)="","X",IF(INDEX(DATOS!BH:BH,MATCH(CHECKLIST!B35,DATOS!B:B,0),1)="VIGENTE","",INDEX(DATOS!BH:BH,MATCH(CHECKLIST!B35,DATOS!B:B,0),1))),"")</f>
        <v/>
      </c>
      <c r="I35" s="17" t="str">
        <f>IFERROR(IF(INDEX(DATOS!AL:AL,MATCH(CHECKLIST!B35,DATOS!B:B,0),1)=0,"",INDEX(DATOS!AL:AL,MATCH(CHECKLIST!B35,DATOS!B:B,0),1)),"")</f>
        <v/>
      </c>
      <c r="J35" s="17" t="str">
        <f>IFERROR(IF(INDEX(DATOS!AJ:AJ,MATCH(CHECKLIST!B35,DATOS!B:B,0),1)=0,"",INDEX(DATOS!AJ:AJ,MATCH(CHECKLIST!B35,DATOS!B:B,0),1)),"")</f>
        <v/>
      </c>
      <c r="K35" s="49" t="str">
        <f>IFERROR(IF(INDEX(DATOS!AK:AK,MATCH(CHECKLIST!B35,DATOS!B:B,0),1)=0,"",INDEX(DATOS!AK:AK,MATCH(CHECKLIST!B35,DATOS!B:B,0),1)),"")</f>
        <v/>
      </c>
      <c r="L35" s="17" t="str">
        <f>IFERROR(IF(INDEX(DATOS!AM:AM,MATCH(CHECKLIST!B35,DATOS!B:B,0),1)=0,"",INDEX(DATOS!AM:AM,MATCH(CHECKLIST!B35,DATOS!B:B,0),1)),"")</f>
        <v/>
      </c>
      <c r="M35" s="17" t="str">
        <f>IFERROR(IF(INDEX(DATOS!AI:AI,MATCH(CHECKLIST!B35,DATOS!B:B,0),1)=0,"",INDEX(DATOS!AI:AI,MATCH(CHECKLIST!B35,DATOS!B:B,0),1)),"")</f>
        <v/>
      </c>
      <c r="N35" s="49" t="str">
        <f ca="1">IFERROR(IF(INDEX(DATOS!I:I,MATCH(CHECKLIST!B35,DATOS!B:B,0),1)="","X",IF(INDEX(DATOS!I:I,MATCH(CHECKLIST!B35,DATOS!B:B,0),1)&gt;YEAR(TODAY())-1,"","VENCIDA")),"")</f>
        <v/>
      </c>
      <c r="O35" s="49" t="str">
        <f>IFERROR(IF(INDEX(DATOS!AP:AP,MATCH(CHECKLIST!B35,DATOS!B:B,0),1)=0,"",INDEX(DATOS!AP:AP,MATCH(CHECKLIST!B35,DATOS!B:B,0),1)),"")</f>
        <v/>
      </c>
      <c r="P35" s="17" t="str">
        <f>IFERROR(IF(INDEX(DATOS!AN:AN,MATCH(CHECKLIST!B35,DATOS!B:B,0),1)=0,"",INDEX(DATOS!AN:AN,MATCH(CHECKLIST!B35,DATOS!B:B,0),1)),"")</f>
        <v/>
      </c>
      <c r="Q35" s="17" t="str">
        <f>IFERROR(IF(INDEX(DATOS!AO:AO,MATCH(CHECKLIST!B35,DATOS!B:B,0),1)=0,"",INDEX(DATOS!AO:AO,MATCH(CHECKLIST!B35,DATOS!B:B,0),1)),"")</f>
        <v/>
      </c>
      <c r="R35" t="str">
        <f>IF(B35="","",1)</f>
        <v/>
      </c>
      <c r="S35" t="str">
        <f t="shared" si="2"/>
        <v/>
      </c>
      <c r="U35" t="str">
        <f t="shared" si="0"/>
        <v/>
      </c>
      <c r="V35" t="str">
        <f t="shared" si="1"/>
        <v/>
      </c>
    </row>
    <row r="36" spans="1:22" ht="15" customHeight="1">
      <c r="A36" s="12">
        <v>23</v>
      </c>
      <c r="B36" t="str">
        <f>IFERROR(INDEX(DATOS!B:B,MATCH(CHECKLIST!A36,DATOS!BU:BU,0),1),"")</f>
        <v/>
      </c>
      <c r="C36" t="str">
        <f>IFERROR(INDEX(DATOS!J:J,MATCH(CHECKLIST!A36,DATOS!BU:BU,0),1),"")</f>
        <v/>
      </c>
      <c r="D36" t="str">
        <f>IFERROR(INDEX(DATOS!R:R,MATCH(CHECKLIST!E36,DATOS!C:C,0),1),"")</f>
        <v/>
      </c>
      <c r="E36" s="136" t="str">
        <f>IFERROR(INDEX(DATOS!C:C,MATCH(CHECKLIST!A36,DATOS!BU:BU,0),1),"")</f>
        <v/>
      </c>
      <c r="F36" s="3" t="str">
        <f>IFERROR(IF(INDEX(DATOS!AC:AC,MATCH(CHECKLIST!B36,DATOS!B:B,0),1)=0,"",INDEX(DATOS!AC:AC,MATCH(CHECKLIST!B36,DATOS!B:B,0),1)),"")</f>
        <v/>
      </c>
      <c r="G36" s="17" t="str">
        <f>IFERROR(IF(INDEX(DATOS!AH:AH,MATCH(CHECKLIST!B36,DATOS!B:B,0),1)=0,"",INDEX(DATOS!AH:AH,MATCH(CHECKLIST!B36,DATOS!B:B,0),1)),"")</f>
        <v/>
      </c>
      <c r="H36" s="17" t="str">
        <f>IFERROR(IF(INDEX(DATOS!BH:BH,MATCH(CHECKLIST!B36,DATOS!B:B,0),1)="","X",IF(INDEX(DATOS!BH:BH,MATCH(CHECKLIST!B36,DATOS!B:B,0),1)="VIGENTE","",INDEX(DATOS!BH:BH,MATCH(CHECKLIST!B36,DATOS!B:B,0),1))),"")</f>
        <v/>
      </c>
      <c r="I36" s="17" t="str">
        <f>IFERROR(IF(INDEX(DATOS!AL:AL,MATCH(CHECKLIST!B36,DATOS!B:B,0),1)=0,"",INDEX(DATOS!AL:AL,MATCH(CHECKLIST!B36,DATOS!B:B,0),1)),"")</f>
        <v/>
      </c>
      <c r="J36" s="17" t="str">
        <f>IFERROR(IF(INDEX(DATOS!AJ:AJ,MATCH(CHECKLIST!B36,DATOS!B:B,0),1)=0,"",INDEX(DATOS!AJ:AJ,MATCH(CHECKLIST!B36,DATOS!B:B,0),1)),"")</f>
        <v/>
      </c>
      <c r="K36" s="49" t="str">
        <f>IFERROR(IF(INDEX(DATOS!AK:AK,MATCH(CHECKLIST!B36,DATOS!B:B,0),1)=0,"",INDEX(DATOS!AK:AK,MATCH(CHECKLIST!B36,DATOS!B:B,0),1)),"")</f>
        <v/>
      </c>
      <c r="L36" s="17" t="str">
        <f>IFERROR(IF(INDEX(DATOS!AM:AM,MATCH(CHECKLIST!B36,DATOS!B:B,0),1)=0,"",INDEX(DATOS!AM:AM,MATCH(CHECKLIST!B36,DATOS!B:B,0),1)),"")</f>
        <v/>
      </c>
      <c r="M36" s="17" t="str">
        <f>IFERROR(IF(INDEX(DATOS!AI:AI,MATCH(CHECKLIST!B36,DATOS!B:B,0),1)=0,"",INDEX(DATOS!AI:AI,MATCH(CHECKLIST!B36,DATOS!B:B,0),1)),"")</f>
        <v/>
      </c>
      <c r="N36" s="49" t="str">
        <f ca="1">IFERROR(IF(INDEX(DATOS!I:I,MATCH(CHECKLIST!B36,DATOS!B:B,0),1)="","X",IF(INDEX(DATOS!I:I,MATCH(CHECKLIST!B36,DATOS!B:B,0),1)&gt;YEAR(TODAY())-1,"","VENCIDA")),"")</f>
        <v/>
      </c>
      <c r="O36" s="49" t="str">
        <f>IFERROR(IF(INDEX(DATOS!AP:AP,MATCH(CHECKLIST!B36,DATOS!B:B,0),1)=0,"",INDEX(DATOS!AP:AP,MATCH(CHECKLIST!B36,DATOS!B:B,0),1)),"")</f>
        <v/>
      </c>
      <c r="P36" s="17" t="str">
        <f>IFERROR(IF(INDEX(DATOS!AN:AN,MATCH(CHECKLIST!B36,DATOS!B:B,0),1)=0,"",INDEX(DATOS!AN:AN,MATCH(CHECKLIST!B36,DATOS!B:B,0),1)),"")</f>
        <v/>
      </c>
      <c r="Q36" s="17" t="str">
        <f>IFERROR(IF(INDEX(DATOS!AO:AO,MATCH(CHECKLIST!B36,DATOS!B:B,0),1)=0,"",INDEX(DATOS!AO:AO,MATCH(CHECKLIST!B36,DATOS!B:B,0),1)),"")</f>
        <v/>
      </c>
      <c r="S36">
        <f t="shared" si="2"/>
        <v>0</v>
      </c>
      <c r="U36" t="str">
        <f t="shared" si="0"/>
        <v/>
      </c>
      <c r="V36" t="str">
        <f t="shared" si="1"/>
        <v/>
      </c>
    </row>
    <row r="37" spans="1:22" ht="15" customHeight="1">
      <c r="A37" s="12">
        <v>24</v>
      </c>
      <c r="B37" t="str">
        <f>IFERROR(INDEX(DATOS!B:B,MATCH(CHECKLIST!A37,DATOS!BU:BU,0),1),"")</f>
        <v/>
      </c>
      <c r="C37" t="str">
        <f>IFERROR(INDEX(DATOS!J:J,MATCH(CHECKLIST!A37,DATOS!BU:BU,0),1),"")</f>
        <v/>
      </c>
      <c r="D37" t="str">
        <f>IFERROR(INDEX(DATOS!R:R,MATCH(CHECKLIST!E37,DATOS!C:C,0),1),"")</f>
        <v/>
      </c>
      <c r="E37" s="136" t="str">
        <f>IFERROR(INDEX(DATOS!C:C,MATCH(CHECKLIST!A37,DATOS!BU:BU,0),1),"")</f>
        <v/>
      </c>
      <c r="F37" s="3" t="str">
        <f>IFERROR(IF(INDEX(DATOS!AC:AC,MATCH(CHECKLIST!B37,DATOS!B:B,0),1)=0,"",INDEX(DATOS!AC:AC,MATCH(CHECKLIST!B37,DATOS!B:B,0),1)),"")</f>
        <v/>
      </c>
      <c r="G37" s="17" t="str">
        <f>IFERROR(IF(INDEX(DATOS!AH:AH,MATCH(CHECKLIST!B37,DATOS!B:B,0),1)=0,"",INDEX(DATOS!AH:AH,MATCH(CHECKLIST!B37,DATOS!B:B,0),1)),"")</f>
        <v/>
      </c>
      <c r="H37" s="17" t="str">
        <f>IFERROR(IF(INDEX(DATOS!BH:BH,MATCH(CHECKLIST!B37,DATOS!B:B,0),1)="","X",IF(INDEX(DATOS!BH:BH,MATCH(CHECKLIST!B37,DATOS!B:B,0),1)="VIGENTE","",INDEX(DATOS!BH:BH,MATCH(CHECKLIST!B37,DATOS!B:B,0),1))),"")</f>
        <v/>
      </c>
      <c r="I37" s="17" t="str">
        <f>IFERROR(IF(INDEX(DATOS!AL:AL,MATCH(CHECKLIST!B37,DATOS!B:B,0),1)=0,"",INDEX(DATOS!AL:AL,MATCH(CHECKLIST!B37,DATOS!B:B,0),1)),"")</f>
        <v/>
      </c>
      <c r="J37" s="17" t="str">
        <f>IFERROR(IF(INDEX(DATOS!AJ:AJ,MATCH(CHECKLIST!B37,DATOS!B:B,0),1)=0,"",INDEX(DATOS!AJ:AJ,MATCH(CHECKLIST!B37,DATOS!B:B,0),1)),"")</f>
        <v/>
      </c>
      <c r="K37" s="49" t="str">
        <f>IFERROR(IF(INDEX(DATOS!AK:AK,MATCH(CHECKLIST!B37,DATOS!B:B,0),1)=0,"",INDEX(DATOS!AK:AK,MATCH(CHECKLIST!B37,DATOS!B:B,0),1)),"")</f>
        <v/>
      </c>
      <c r="L37" s="17" t="str">
        <f>IFERROR(IF(INDEX(DATOS!AM:AM,MATCH(CHECKLIST!B37,DATOS!B:B,0),1)=0,"",INDEX(DATOS!AM:AM,MATCH(CHECKLIST!B37,DATOS!B:B,0),1)),"")</f>
        <v/>
      </c>
      <c r="M37" s="17" t="str">
        <f>IFERROR(IF(INDEX(DATOS!AI:AI,MATCH(CHECKLIST!B37,DATOS!B:B,0),1)=0,"",INDEX(DATOS!AI:AI,MATCH(CHECKLIST!B37,DATOS!B:B,0),1)),"")</f>
        <v/>
      </c>
      <c r="N37" s="49" t="str">
        <f ca="1">IFERROR(IF(INDEX(DATOS!I:I,MATCH(CHECKLIST!B37,DATOS!B:B,0),1)="","X",IF(INDEX(DATOS!I:I,MATCH(CHECKLIST!B37,DATOS!B:B,0),1)&gt;YEAR(TODAY())-1,"","VENCIDA")),"")</f>
        <v/>
      </c>
      <c r="O37" s="49" t="str">
        <f>IFERROR(IF(INDEX(DATOS!AP:AP,MATCH(CHECKLIST!B37,DATOS!B:B,0),1)=0,"",INDEX(DATOS!AP:AP,MATCH(CHECKLIST!B37,DATOS!B:B,0),1)),"")</f>
        <v/>
      </c>
      <c r="P37" s="17" t="str">
        <f>IFERROR(IF(INDEX(DATOS!AN:AN,MATCH(CHECKLIST!B37,DATOS!B:B,0),1)=0,"",INDEX(DATOS!AN:AN,MATCH(CHECKLIST!B37,DATOS!B:B,0),1)),"")</f>
        <v/>
      </c>
      <c r="Q37" s="17" t="str">
        <f>IFERROR(IF(INDEX(DATOS!AO:AO,MATCH(CHECKLIST!B37,DATOS!B:B,0),1)=0,"",INDEX(DATOS!AO:AO,MATCH(CHECKLIST!B37,DATOS!B:B,0),1)),"")</f>
        <v/>
      </c>
      <c r="R37" t="str">
        <f>IF(B37="","",1)</f>
        <v/>
      </c>
      <c r="S37" t="str">
        <f t="shared" si="2"/>
        <v/>
      </c>
      <c r="U37" t="str">
        <f t="shared" si="0"/>
        <v/>
      </c>
      <c r="V37" t="str">
        <f t="shared" si="1"/>
        <v/>
      </c>
    </row>
    <row r="38" spans="1:22" ht="15" customHeight="1">
      <c r="A38" s="12">
        <v>25</v>
      </c>
      <c r="B38" t="str">
        <f>IFERROR(INDEX(DATOS!B:B,MATCH(CHECKLIST!A38,DATOS!BU:BU,0),1),"")</f>
        <v/>
      </c>
      <c r="C38" t="str">
        <f>IFERROR(INDEX(DATOS!J:J,MATCH(CHECKLIST!A38,DATOS!BU:BU,0),1),"")</f>
        <v/>
      </c>
      <c r="D38" t="str">
        <f>IFERROR(INDEX(DATOS!R:R,MATCH(CHECKLIST!E38,DATOS!C:C,0),1),"")</f>
        <v/>
      </c>
      <c r="E38" s="136" t="str">
        <f>IFERROR(INDEX(DATOS!C:C,MATCH(CHECKLIST!A38,DATOS!BU:BU,0),1),"")</f>
        <v/>
      </c>
      <c r="F38" s="3" t="str">
        <f>IFERROR(IF(INDEX(DATOS!AC:AC,MATCH(CHECKLIST!B38,DATOS!B:B,0),1)=0,"",INDEX(DATOS!AC:AC,MATCH(CHECKLIST!B38,DATOS!B:B,0),1)),"")</f>
        <v/>
      </c>
      <c r="G38" s="17" t="str">
        <f>IFERROR(IF(INDEX(DATOS!AH:AH,MATCH(CHECKLIST!B38,DATOS!B:B,0),1)=0,"",INDEX(DATOS!AH:AH,MATCH(CHECKLIST!B38,DATOS!B:B,0),1)),"")</f>
        <v/>
      </c>
      <c r="H38" s="17" t="str">
        <f>IFERROR(IF(INDEX(DATOS!BH:BH,MATCH(CHECKLIST!B38,DATOS!B:B,0),1)="","X",IF(INDEX(DATOS!BH:BH,MATCH(CHECKLIST!B38,DATOS!B:B,0),1)="VIGENTE","",INDEX(DATOS!BH:BH,MATCH(CHECKLIST!B38,DATOS!B:B,0),1))),"")</f>
        <v/>
      </c>
      <c r="I38" s="17" t="str">
        <f>IFERROR(IF(INDEX(DATOS!AL:AL,MATCH(CHECKLIST!B38,DATOS!B:B,0),1)=0,"",INDEX(DATOS!AL:AL,MATCH(CHECKLIST!B38,DATOS!B:B,0),1)),"")</f>
        <v/>
      </c>
      <c r="J38" s="17" t="str">
        <f>IFERROR(IF(INDEX(DATOS!AJ:AJ,MATCH(CHECKLIST!B38,DATOS!B:B,0),1)=0,"",INDEX(DATOS!AJ:AJ,MATCH(CHECKLIST!B38,DATOS!B:B,0),1)),"")</f>
        <v/>
      </c>
      <c r="K38" s="49" t="str">
        <f>IFERROR(IF(INDEX(DATOS!AK:AK,MATCH(CHECKLIST!B38,DATOS!B:B,0),1)=0,"",INDEX(DATOS!AK:AK,MATCH(CHECKLIST!B38,DATOS!B:B,0),1)),"")</f>
        <v/>
      </c>
      <c r="L38" s="17" t="str">
        <f>IFERROR(IF(INDEX(DATOS!AM:AM,MATCH(CHECKLIST!B38,DATOS!B:B,0),1)=0,"",INDEX(DATOS!AM:AM,MATCH(CHECKLIST!B38,DATOS!B:B,0),1)),"")</f>
        <v/>
      </c>
      <c r="M38" s="17" t="str">
        <f>IFERROR(IF(INDEX(DATOS!AI:AI,MATCH(CHECKLIST!B38,DATOS!B:B,0),1)=0,"",INDEX(DATOS!AI:AI,MATCH(CHECKLIST!B38,DATOS!B:B,0),1)),"")</f>
        <v/>
      </c>
      <c r="N38" s="49" t="str">
        <f ca="1">IFERROR(IF(INDEX(DATOS!I:I,MATCH(CHECKLIST!B38,DATOS!B:B,0),1)="","X",IF(INDEX(DATOS!I:I,MATCH(CHECKLIST!B38,DATOS!B:B,0),1)&gt;YEAR(TODAY())-1,"","VENCIDA")),"")</f>
        <v/>
      </c>
      <c r="O38" s="49" t="str">
        <f>IFERROR(IF(INDEX(DATOS!AP:AP,MATCH(CHECKLIST!B38,DATOS!B:B,0),1)=0,"",INDEX(DATOS!AP:AP,MATCH(CHECKLIST!B38,DATOS!B:B,0),1)),"")</f>
        <v/>
      </c>
      <c r="P38" s="17" t="str">
        <f>IFERROR(IF(INDEX(DATOS!AN:AN,MATCH(CHECKLIST!B38,DATOS!B:B,0),1)=0,"",INDEX(DATOS!AN:AN,MATCH(CHECKLIST!B38,DATOS!B:B,0),1)),"")</f>
        <v/>
      </c>
      <c r="Q38" s="17" t="str">
        <f>IFERROR(IF(INDEX(DATOS!AO:AO,MATCH(CHECKLIST!B38,DATOS!B:B,0),1)=0,"",INDEX(DATOS!AO:AO,MATCH(CHECKLIST!B38,DATOS!B:B,0),1)),"")</f>
        <v/>
      </c>
      <c r="S38">
        <f t="shared" si="2"/>
        <v>0</v>
      </c>
      <c r="U38" t="str">
        <f t="shared" si="0"/>
        <v/>
      </c>
      <c r="V38" t="str">
        <f t="shared" si="1"/>
        <v/>
      </c>
    </row>
    <row r="39" spans="1:22" ht="15" customHeight="1">
      <c r="A39" s="12">
        <v>26</v>
      </c>
      <c r="B39" t="str">
        <f>IFERROR(INDEX(DATOS!B:B,MATCH(CHECKLIST!A39,DATOS!BU:BU,0),1),"")</f>
        <v/>
      </c>
      <c r="C39" t="str">
        <f>IFERROR(INDEX(DATOS!J:J,MATCH(CHECKLIST!A39,DATOS!BU:BU,0),1),"")</f>
        <v/>
      </c>
      <c r="D39" t="str">
        <f>IFERROR(INDEX(DATOS!R:R,MATCH(CHECKLIST!E39,DATOS!C:C,0),1),"")</f>
        <v/>
      </c>
      <c r="E39" s="136" t="str">
        <f>IFERROR(INDEX(DATOS!C:C,MATCH(CHECKLIST!A39,DATOS!BU:BU,0),1),"")</f>
        <v/>
      </c>
      <c r="F39" s="3" t="str">
        <f>IFERROR(IF(INDEX(DATOS!AC:AC,MATCH(CHECKLIST!B39,DATOS!B:B,0),1)=0,"",INDEX(DATOS!AC:AC,MATCH(CHECKLIST!B39,DATOS!B:B,0),1)),"")</f>
        <v/>
      </c>
      <c r="G39" s="17" t="str">
        <f>IFERROR(IF(INDEX(DATOS!AH:AH,MATCH(CHECKLIST!B39,DATOS!B:B,0),1)=0,"",INDEX(DATOS!AH:AH,MATCH(CHECKLIST!B39,DATOS!B:B,0),1)),"")</f>
        <v/>
      </c>
      <c r="H39" s="17" t="str">
        <f>IFERROR(IF(INDEX(DATOS!BH:BH,MATCH(CHECKLIST!B39,DATOS!B:B,0),1)="","X",IF(INDEX(DATOS!BH:BH,MATCH(CHECKLIST!B39,DATOS!B:B,0),1)="VIGENTE","",INDEX(DATOS!BH:BH,MATCH(CHECKLIST!B39,DATOS!B:B,0),1))),"")</f>
        <v/>
      </c>
      <c r="I39" s="17" t="str">
        <f>IFERROR(IF(INDEX(DATOS!AL:AL,MATCH(CHECKLIST!B39,DATOS!B:B,0),1)=0,"",INDEX(DATOS!AL:AL,MATCH(CHECKLIST!B39,DATOS!B:B,0),1)),"")</f>
        <v/>
      </c>
      <c r="J39" s="17" t="str">
        <f>IFERROR(IF(INDEX(DATOS!AJ:AJ,MATCH(CHECKLIST!B39,DATOS!B:B,0),1)=0,"",INDEX(DATOS!AJ:AJ,MATCH(CHECKLIST!B39,DATOS!B:B,0),1)),"")</f>
        <v/>
      </c>
      <c r="K39" s="49" t="str">
        <f>IFERROR(IF(INDEX(DATOS!AK:AK,MATCH(CHECKLIST!B39,DATOS!B:B,0),1)=0,"",INDEX(DATOS!AK:AK,MATCH(CHECKLIST!B39,DATOS!B:B,0),1)),"")</f>
        <v/>
      </c>
      <c r="L39" s="17" t="str">
        <f>IFERROR(IF(INDEX(DATOS!AM:AM,MATCH(CHECKLIST!B39,DATOS!B:B,0),1)=0,"",INDEX(DATOS!AM:AM,MATCH(CHECKLIST!B39,DATOS!B:B,0),1)),"")</f>
        <v/>
      </c>
      <c r="M39" s="17" t="str">
        <f>IFERROR(IF(INDEX(DATOS!AI:AI,MATCH(CHECKLIST!B39,DATOS!B:B,0),1)=0,"",INDEX(DATOS!AI:AI,MATCH(CHECKLIST!B39,DATOS!B:B,0),1)),"")</f>
        <v/>
      </c>
      <c r="N39" s="49" t="str">
        <f ca="1">IFERROR(IF(INDEX(DATOS!I:I,MATCH(CHECKLIST!B39,DATOS!B:B,0),1)="","X",IF(INDEX(DATOS!I:I,MATCH(CHECKLIST!B39,DATOS!B:B,0),1)&gt;YEAR(TODAY())-1,"","VENCIDA")),"")</f>
        <v/>
      </c>
      <c r="O39" s="49" t="str">
        <f>IFERROR(IF(INDEX(DATOS!AP:AP,MATCH(CHECKLIST!B39,DATOS!B:B,0),1)=0,"",INDEX(DATOS!AP:AP,MATCH(CHECKLIST!B39,DATOS!B:B,0),1)),"")</f>
        <v/>
      </c>
      <c r="P39" s="17" t="str">
        <f>IFERROR(IF(INDEX(DATOS!AN:AN,MATCH(CHECKLIST!B39,DATOS!B:B,0),1)=0,"",INDEX(DATOS!AN:AN,MATCH(CHECKLIST!B39,DATOS!B:B,0),1)),"")</f>
        <v/>
      </c>
      <c r="Q39" s="17" t="str">
        <f>IFERROR(IF(INDEX(DATOS!AO:AO,MATCH(CHECKLIST!B39,DATOS!B:B,0),1)=0,"",INDEX(DATOS!AO:AO,MATCH(CHECKLIST!B39,DATOS!B:B,0),1)),"")</f>
        <v/>
      </c>
      <c r="R39" t="str">
        <f>IF(B39="","",1)</f>
        <v/>
      </c>
      <c r="S39" t="str">
        <f t="shared" si="2"/>
        <v/>
      </c>
      <c r="U39" t="str">
        <f t="shared" si="0"/>
        <v/>
      </c>
      <c r="V39" t="str">
        <f t="shared" si="1"/>
        <v/>
      </c>
    </row>
    <row r="40" spans="1:22" ht="15" customHeight="1">
      <c r="A40" s="12">
        <v>27</v>
      </c>
      <c r="B40" t="str">
        <f>IFERROR(INDEX(DATOS!B:B,MATCH(CHECKLIST!A40,DATOS!BU:BU,0),1),"")</f>
        <v/>
      </c>
      <c r="C40" t="str">
        <f>IFERROR(INDEX(DATOS!J:J,MATCH(CHECKLIST!A40,DATOS!BU:BU,0),1),"")</f>
        <v/>
      </c>
      <c r="D40" t="str">
        <f>IFERROR(INDEX(DATOS!R:R,MATCH(CHECKLIST!E40,DATOS!C:C,0),1),"")</f>
        <v/>
      </c>
      <c r="E40" s="136" t="str">
        <f>IFERROR(INDEX(DATOS!C:C,MATCH(CHECKLIST!A40,DATOS!BU:BU,0),1),"")</f>
        <v/>
      </c>
      <c r="F40" s="3" t="str">
        <f>IFERROR(IF(INDEX(DATOS!AC:AC,MATCH(CHECKLIST!B40,DATOS!B:B,0),1)=0,"",INDEX(DATOS!AC:AC,MATCH(CHECKLIST!B40,DATOS!B:B,0),1)),"")</f>
        <v/>
      </c>
      <c r="G40" s="17" t="str">
        <f>IFERROR(IF(INDEX(DATOS!AH:AH,MATCH(CHECKLIST!B40,DATOS!B:B,0),1)=0,"",INDEX(DATOS!AH:AH,MATCH(CHECKLIST!B40,DATOS!B:B,0),1)),"")</f>
        <v/>
      </c>
      <c r="H40" s="17" t="str">
        <f>IFERROR(IF(INDEX(DATOS!BH:BH,MATCH(CHECKLIST!B40,DATOS!B:B,0),1)="","X",IF(INDEX(DATOS!BH:BH,MATCH(CHECKLIST!B40,DATOS!B:B,0),1)="VIGENTE","",INDEX(DATOS!BH:BH,MATCH(CHECKLIST!B40,DATOS!B:B,0),1))),"")</f>
        <v/>
      </c>
      <c r="I40" s="17" t="str">
        <f>IFERROR(IF(INDEX(DATOS!AL:AL,MATCH(CHECKLIST!B40,DATOS!B:B,0),1)=0,"",INDEX(DATOS!AL:AL,MATCH(CHECKLIST!B40,DATOS!B:B,0),1)),"")</f>
        <v/>
      </c>
      <c r="J40" s="17" t="str">
        <f>IFERROR(IF(INDEX(DATOS!AJ:AJ,MATCH(CHECKLIST!B40,DATOS!B:B,0),1)=0,"",INDEX(DATOS!AJ:AJ,MATCH(CHECKLIST!B40,DATOS!B:B,0),1)),"")</f>
        <v/>
      </c>
      <c r="K40" s="49" t="str">
        <f>IFERROR(IF(INDEX(DATOS!AK:AK,MATCH(CHECKLIST!B40,DATOS!B:B,0),1)=0,"",INDEX(DATOS!AK:AK,MATCH(CHECKLIST!B40,DATOS!B:B,0),1)),"")</f>
        <v/>
      </c>
      <c r="L40" s="17" t="str">
        <f>IFERROR(IF(INDEX(DATOS!AM:AM,MATCH(CHECKLIST!B40,DATOS!B:B,0),1)=0,"",INDEX(DATOS!AM:AM,MATCH(CHECKLIST!B40,DATOS!B:B,0),1)),"")</f>
        <v/>
      </c>
      <c r="M40" s="17" t="str">
        <f>IFERROR(IF(INDEX(DATOS!AI:AI,MATCH(CHECKLIST!B40,DATOS!B:B,0),1)=0,"",INDEX(DATOS!AI:AI,MATCH(CHECKLIST!B40,DATOS!B:B,0),1)),"")</f>
        <v/>
      </c>
      <c r="N40" s="49" t="str">
        <f ca="1">IFERROR(IF(INDEX(DATOS!I:I,MATCH(CHECKLIST!B40,DATOS!B:B,0),1)="","X",IF(INDEX(DATOS!I:I,MATCH(CHECKLIST!B40,DATOS!B:B,0),1)&gt;YEAR(TODAY())-1,"","VENCIDA")),"")</f>
        <v/>
      </c>
      <c r="O40" s="49" t="str">
        <f>IFERROR(IF(INDEX(DATOS!AP:AP,MATCH(CHECKLIST!B40,DATOS!B:B,0),1)=0,"",INDEX(DATOS!AP:AP,MATCH(CHECKLIST!B40,DATOS!B:B,0),1)),"")</f>
        <v/>
      </c>
      <c r="P40" s="17" t="str">
        <f>IFERROR(IF(INDEX(DATOS!AN:AN,MATCH(CHECKLIST!B40,DATOS!B:B,0),1)=0,"",INDEX(DATOS!AN:AN,MATCH(CHECKLIST!B40,DATOS!B:B,0),1)),"")</f>
        <v/>
      </c>
      <c r="Q40" s="17" t="str">
        <f>IFERROR(IF(INDEX(DATOS!AO:AO,MATCH(CHECKLIST!B40,DATOS!B:B,0),1)=0,"",INDEX(DATOS!AO:AO,MATCH(CHECKLIST!B40,DATOS!B:B,0),1)),"")</f>
        <v/>
      </c>
      <c r="S40">
        <f t="shared" si="2"/>
        <v>0</v>
      </c>
      <c r="U40" t="str">
        <f t="shared" si="0"/>
        <v/>
      </c>
      <c r="V40" t="str">
        <f t="shared" si="1"/>
        <v/>
      </c>
    </row>
    <row r="41" spans="1:22" ht="15" customHeight="1">
      <c r="A41" s="12">
        <v>28</v>
      </c>
      <c r="B41" t="str">
        <f>IFERROR(INDEX(DATOS!B:B,MATCH(CHECKLIST!A41,DATOS!BU:BU,0),1),"")</f>
        <v/>
      </c>
      <c r="C41" t="str">
        <f>IFERROR(INDEX(DATOS!J:J,MATCH(CHECKLIST!A41,DATOS!BU:BU,0),1),"")</f>
        <v/>
      </c>
      <c r="D41" t="str">
        <f>IFERROR(INDEX(DATOS!R:R,MATCH(CHECKLIST!E41,DATOS!C:C,0),1),"")</f>
        <v/>
      </c>
      <c r="E41" s="136" t="str">
        <f>IFERROR(INDEX(DATOS!C:C,MATCH(CHECKLIST!A41,DATOS!BU:BU,0),1),"")</f>
        <v/>
      </c>
      <c r="F41" s="3" t="str">
        <f>IFERROR(IF(INDEX(DATOS!AC:AC,MATCH(CHECKLIST!B41,DATOS!B:B,0),1)=0,"",INDEX(DATOS!AC:AC,MATCH(CHECKLIST!B41,DATOS!B:B,0),1)),"")</f>
        <v/>
      </c>
      <c r="G41" s="17" t="str">
        <f>IFERROR(IF(INDEX(DATOS!AH:AH,MATCH(CHECKLIST!B41,DATOS!B:B,0),1)=0,"",INDEX(DATOS!AH:AH,MATCH(CHECKLIST!B41,DATOS!B:B,0),1)),"")</f>
        <v/>
      </c>
      <c r="H41" s="17" t="str">
        <f>IFERROR(IF(INDEX(DATOS!BH:BH,MATCH(CHECKLIST!B41,DATOS!B:B,0),1)="","X",IF(INDEX(DATOS!BH:BH,MATCH(CHECKLIST!B41,DATOS!B:B,0),1)="VIGENTE","",INDEX(DATOS!BH:BH,MATCH(CHECKLIST!B41,DATOS!B:B,0),1))),"")</f>
        <v/>
      </c>
      <c r="I41" s="17" t="str">
        <f>IFERROR(IF(INDEX(DATOS!AL:AL,MATCH(CHECKLIST!B41,DATOS!B:B,0),1)=0,"",INDEX(DATOS!AL:AL,MATCH(CHECKLIST!B41,DATOS!B:B,0),1)),"")</f>
        <v/>
      </c>
      <c r="J41" s="17" t="str">
        <f>IFERROR(IF(INDEX(DATOS!AJ:AJ,MATCH(CHECKLIST!B41,DATOS!B:B,0),1)=0,"",INDEX(DATOS!AJ:AJ,MATCH(CHECKLIST!B41,DATOS!B:B,0),1)),"")</f>
        <v/>
      </c>
      <c r="K41" s="49" t="str">
        <f>IFERROR(IF(INDEX(DATOS!AK:AK,MATCH(CHECKLIST!B41,DATOS!B:B,0),1)=0,"",INDEX(DATOS!AK:AK,MATCH(CHECKLIST!B41,DATOS!B:B,0),1)),"")</f>
        <v/>
      </c>
      <c r="L41" s="17" t="str">
        <f>IFERROR(IF(INDEX(DATOS!AM:AM,MATCH(CHECKLIST!B41,DATOS!B:B,0),1)=0,"",INDEX(DATOS!AM:AM,MATCH(CHECKLIST!B41,DATOS!B:B,0),1)),"")</f>
        <v/>
      </c>
      <c r="M41" s="17" t="str">
        <f>IFERROR(IF(INDEX(DATOS!AI:AI,MATCH(CHECKLIST!B41,DATOS!B:B,0),1)=0,"",INDEX(DATOS!AI:AI,MATCH(CHECKLIST!B41,DATOS!B:B,0),1)),"")</f>
        <v/>
      </c>
      <c r="N41" s="49" t="str">
        <f ca="1">IFERROR(IF(INDEX(DATOS!I:I,MATCH(CHECKLIST!B41,DATOS!B:B,0),1)="","X",IF(INDEX(DATOS!I:I,MATCH(CHECKLIST!B41,DATOS!B:B,0),1)&gt;YEAR(TODAY())-1,"","VENCIDA")),"")</f>
        <v/>
      </c>
      <c r="O41" s="49" t="str">
        <f>IFERROR(IF(INDEX(DATOS!AP:AP,MATCH(CHECKLIST!B41,DATOS!B:B,0),1)=0,"",INDEX(DATOS!AP:AP,MATCH(CHECKLIST!B41,DATOS!B:B,0),1)),"")</f>
        <v/>
      </c>
      <c r="P41" s="17" t="str">
        <f>IFERROR(IF(INDEX(DATOS!AN:AN,MATCH(CHECKLIST!B41,DATOS!B:B,0),1)=0,"",INDEX(DATOS!AN:AN,MATCH(CHECKLIST!B41,DATOS!B:B,0),1)),"")</f>
        <v/>
      </c>
      <c r="Q41" s="17" t="str">
        <f>IFERROR(IF(INDEX(DATOS!AO:AO,MATCH(CHECKLIST!B41,DATOS!B:B,0),1)=0,"",INDEX(DATOS!AO:AO,MATCH(CHECKLIST!B41,DATOS!B:B,0),1)),"")</f>
        <v/>
      </c>
      <c r="R41" t="str">
        <f>IF(B41="","",1)</f>
        <v/>
      </c>
      <c r="S41" t="str">
        <f t="shared" si="2"/>
        <v/>
      </c>
      <c r="U41" t="str">
        <f t="shared" si="0"/>
        <v/>
      </c>
      <c r="V41" t="str">
        <f t="shared" si="1"/>
        <v/>
      </c>
    </row>
    <row r="42" spans="1:22" ht="15" customHeight="1">
      <c r="A42" s="12">
        <v>29</v>
      </c>
      <c r="B42" t="str">
        <f>IFERROR(INDEX(DATOS!B:B,MATCH(CHECKLIST!A42,DATOS!BU:BU,0),1),"")</f>
        <v/>
      </c>
      <c r="C42" t="str">
        <f>IFERROR(INDEX(DATOS!J:J,MATCH(CHECKLIST!A42,DATOS!BU:BU,0),1),"")</f>
        <v/>
      </c>
      <c r="D42" t="str">
        <f>IFERROR(INDEX(DATOS!R:R,MATCH(CHECKLIST!E42,DATOS!C:C,0),1),"")</f>
        <v/>
      </c>
      <c r="E42" s="136" t="str">
        <f>IFERROR(INDEX(DATOS!C:C,MATCH(CHECKLIST!A42,DATOS!BU:BU,0),1),"")</f>
        <v/>
      </c>
      <c r="F42" s="3" t="str">
        <f>IFERROR(IF(INDEX(DATOS!AC:AC,MATCH(CHECKLIST!B42,DATOS!B:B,0),1)=0,"",INDEX(DATOS!AC:AC,MATCH(CHECKLIST!B42,DATOS!B:B,0),1)),"")</f>
        <v/>
      </c>
      <c r="G42" s="17" t="str">
        <f>IFERROR(IF(INDEX(DATOS!AH:AH,MATCH(CHECKLIST!B42,DATOS!B:B,0),1)=0,"",INDEX(DATOS!AH:AH,MATCH(CHECKLIST!B42,DATOS!B:B,0),1)),"")</f>
        <v/>
      </c>
      <c r="H42" s="17" t="str">
        <f>IFERROR(IF(INDEX(DATOS!BH:BH,MATCH(CHECKLIST!B42,DATOS!B:B,0),1)="","X",IF(INDEX(DATOS!BH:BH,MATCH(CHECKLIST!B42,DATOS!B:B,0),1)="VIGENTE","",INDEX(DATOS!BH:BH,MATCH(CHECKLIST!B42,DATOS!B:B,0),1))),"")</f>
        <v/>
      </c>
      <c r="I42" s="17" t="str">
        <f>IFERROR(IF(INDEX(DATOS!AL:AL,MATCH(CHECKLIST!B42,DATOS!B:B,0),1)=0,"",INDEX(DATOS!AL:AL,MATCH(CHECKLIST!B42,DATOS!B:B,0),1)),"")</f>
        <v/>
      </c>
      <c r="J42" s="17" t="str">
        <f>IFERROR(IF(INDEX(DATOS!AJ:AJ,MATCH(CHECKLIST!B42,DATOS!B:B,0),1)=0,"",INDEX(DATOS!AJ:AJ,MATCH(CHECKLIST!B42,DATOS!B:B,0),1)),"")</f>
        <v/>
      </c>
      <c r="K42" s="49" t="str">
        <f>IFERROR(IF(INDEX(DATOS!AK:AK,MATCH(CHECKLIST!B42,DATOS!B:B,0),1)=0,"",INDEX(DATOS!AK:AK,MATCH(CHECKLIST!B42,DATOS!B:B,0),1)),"")</f>
        <v/>
      </c>
      <c r="L42" s="17" t="str">
        <f>IFERROR(IF(INDEX(DATOS!AM:AM,MATCH(CHECKLIST!B42,DATOS!B:B,0),1)=0,"",INDEX(DATOS!AM:AM,MATCH(CHECKLIST!B42,DATOS!B:B,0),1)),"")</f>
        <v/>
      </c>
      <c r="M42" s="17" t="str">
        <f>IFERROR(IF(INDEX(DATOS!AI:AI,MATCH(CHECKLIST!B42,DATOS!B:B,0),1)=0,"",INDEX(DATOS!AI:AI,MATCH(CHECKLIST!B42,DATOS!B:B,0),1)),"")</f>
        <v/>
      </c>
      <c r="N42" s="49" t="str">
        <f ca="1">IFERROR(IF(INDEX(DATOS!I:I,MATCH(CHECKLIST!B42,DATOS!B:B,0),1)="","X",IF(INDEX(DATOS!I:I,MATCH(CHECKLIST!B42,DATOS!B:B,0),1)&gt;YEAR(TODAY())-1,"","VENCIDA")),"")</f>
        <v/>
      </c>
      <c r="O42" s="49" t="str">
        <f>IFERROR(IF(INDEX(DATOS!AP:AP,MATCH(CHECKLIST!B42,DATOS!B:B,0),1)=0,"",INDEX(DATOS!AP:AP,MATCH(CHECKLIST!B42,DATOS!B:B,0),1)),"")</f>
        <v/>
      </c>
      <c r="P42" s="17" t="str">
        <f>IFERROR(IF(INDEX(DATOS!AN:AN,MATCH(CHECKLIST!B42,DATOS!B:B,0),1)=0,"",INDEX(DATOS!AN:AN,MATCH(CHECKLIST!B42,DATOS!B:B,0),1)),"")</f>
        <v/>
      </c>
      <c r="Q42" s="17" t="str">
        <f>IFERROR(IF(INDEX(DATOS!AO:AO,MATCH(CHECKLIST!B42,DATOS!B:B,0),1)=0,"",INDEX(DATOS!AO:AO,MATCH(CHECKLIST!B42,DATOS!B:B,0),1)),"")</f>
        <v/>
      </c>
      <c r="S42">
        <f t="shared" si="2"/>
        <v>0</v>
      </c>
      <c r="U42" t="str">
        <f t="shared" si="0"/>
        <v/>
      </c>
      <c r="V42" t="str">
        <f t="shared" si="1"/>
        <v/>
      </c>
    </row>
    <row r="43" spans="1:22" ht="15" customHeight="1">
      <c r="A43" s="12">
        <v>30</v>
      </c>
      <c r="B43" t="str">
        <f>IFERROR(INDEX(DATOS!B:B,MATCH(CHECKLIST!A43,DATOS!BU:BU,0),1),"")</f>
        <v/>
      </c>
      <c r="C43" t="str">
        <f>IFERROR(INDEX(DATOS!J:J,MATCH(CHECKLIST!A43,DATOS!BU:BU,0),1),"")</f>
        <v/>
      </c>
      <c r="D43" t="str">
        <f>IFERROR(INDEX(DATOS!R:R,MATCH(CHECKLIST!E43,DATOS!C:C,0),1),"")</f>
        <v/>
      </c>
      <c r="E43" s="136" t="str">
        <f>IFERROR(INDEX(DATOS!C:C,MATCH(CHECKLIST!A43,DATOS!BU:BU,0),1),"")</f>
        <v/>
      </c>
      <c r="F43" s="3" t="str">
        <f>IFERROR(IF(INDEX(DATOS!AC:AC,MATCH(CHECKLIST!B43,DATOS!B:B,0),1)=0,"",INDEX(DATOS!AC:AC,MATCH(CHECKLIST!B43,DATOS!B:B,0),1)),"")</f>
        <v/>
      </c>
      <c r="G43" s="17" t="str">
        <f>IFERROR(IF(INDEX(DATOS!AH:AH,MATCH(CHECKLIST!B43,DATOS!B:B,0),1)=0,"",INDEX(DATOS!AH:AH,MATCH(CHECKLIST!B43,DATOS!B:B,0),1)),"")</f>
        <v/>
      </c>
      <c r="H43" s="17" t="str">
        <f>IFERROR(IF(INDEX(DATOS!BH:BH,MATCH(CHECKLIST!B43,DATOS!B:B,0),1)="","X",IF(INDEX(DATOS!BH:BH,MATCH(CHECKLIST!B43,DATOS!B:B,0),1)="VIGENTE","",INDEX(DATOS!BH:BH,MATCH(CHECKLIST!B43,DATOS!B:B,0),1))),"")</f>
        <v/>
      </c>
      <c r="I43" s="17" t="str">
        <f>IFERROR(IF(INDEX(DATOS!AL:AL,MATCH(CHECKLIST!B43,DATOS!B:B,0),1)=0,"",INDEX(DATOS!AL:AL,MATCH(CHECKLIST!B43,DATOS!B:B,0),1)),"")</f>
        <v/>
      </c>
      <c r="J43" s="17" t="str">
        <f>IFERROR(IF(INDEX(DATOS!AJ:AJ,MATCH(CHECKLIST!B43,DATOS!B:B,0),1)=0,"",INDEX(DATOS!AJ:AJ,MATCH(CHECKLIST!B43,DATOS!B:B,0),1)),"")</f>
        <v/>
      </c>
      <c r="K43" s="49" t="str">
        <f>IFERROR(IF(INDEX(DATOS!AK:AK,MATCH(CHECKLIST!B43,DATOS!B:B,0),1)=0,"",INDEX(DATOS!AK:AK,MATCH(CHECKLIST!B43,DATOS!B:B,0),1)),"")</f>
        <v/>
      </c>
      <c r="L43" s="17" t="str">
        <f>IFERROR(IF(INDEX(DATOS!AM:AM,MATCH(CHECKLIST!B43,DATOS!B:B,0),1)=0,"",INDEX(DATOS!AM:AM,MATCH(CHECKLIST!B43,DATOS!B:B,0),1)),"")</f>
        <v/>
      </c>
      <c r="M43" s="17" t="str">
        <f>IFERROR(IF(INDEX(DATOS!AI:AI,MATCH(CHECKLIST!B43,DATOS!B:B,0),1)=0,"",INDEX(DATOS!AI:AI,MATCH(CHECKLIST!B43,DATOS!B:B,0),1)),"")</f>
        <v/>
      </c>
      <c r="N43" s="49" t="str">
        <f ca="1">IFERROR(IF(INDEX(DATOS!I:I,MATCH(CHECKLIST!B43,DATOS!B:B,0),1)="","X",IF(INDEX(DATOS!I:I,MATCH(CHECKLIST!B43,DATOS!B:B,0),1)&gt;YEAR(TODAY())-1,"","VENCIDA")),"")</f>
        <v/>
      </c>
      <c r="O43" s="49" t="str">
        <f>IFERROR(IF(INDEX(DATOS!AP:AP,MATCH(CHECKLIST!B43,DATOS!B:B,0),1)=0,"",INDEX(DATOS!AP:AP,MATCH(CHECKLIST!B43,DATOS!B:B,0),1)),"")</f>
        <v/>
      </c>
      <c r="P43" s="17" t="str">
        <f>IFERROR(IF(INDEX(DATOS!AN:AN,MATCH(CHECKLIST!B43,DATOS!B:B,0),1)=0,"",INDEX(DATOS!AN:AN,MATCH(CHECKLIST!B43,DATOS!B:B,0),1)),"")</f>
        <v/>
      </c>
      <c r="Q43" s="17" t="str">
        <f>IFERROR(IF(INDEX(DATOS!AO:AO,MATCH(CHECKLIST!B43,DATOS!B:B,0),1)=0,"",INDEX(DATOS!AO:AO,MATCH(CHECKLIST!B43,DATOS!B:B,0),1)),"")</f>
        <v/>
      </c>
      <c r="R43" t="str">
        <f>IF(B43="","",1)</f>
        <v/>
      </c>
      <c r="S43" t="str">
        <f t="shared" si="2"/>
        <v/>
      </c>
      <c r="U43" t="str">
        <f t="shared" si="0"/>
        <v/>
      </c>
      <c r="V43" t="str">
        <f t="shared" si="1"/>
        <v/>
      </c>
    </row>
    <row r="44" spans="1:22" ht="15" customHeight="1">
      <c r="A44" s="12">
        <v>31</v>
      </c>
      <c r="B44" t="str">
        <f>IFERROR(INDEX(DATOS!B:B,MATCH(CHECKLIST!A44,DATOS!BU:BU,0),1),"")</f>
        <v/>
      </c>
      <c r="C44" t="str">
        <f>IFERROR(INDEX(DATOS!J:J,MATCH(CHECKLIST!A44,DATOS!BU:BU,0),1),"")</f>
        <v/>
      </c>
      <c r="D44" t="str">
        <f>IFERROR(INDEX(DATOS!R:R,MATCH(CHECKLIST!E44,DATOS!C:C,0),1),"")</f>
        <v/>
      </c>
      <c r="E44" s="136" t="str">
        <f>IFERROR(INDEX(DATOS!C:C,MATCH(CHECKLIST!A44,DATOS!BU:BU,0),1),"")</f>
        <v/>
      </c>
      <c r="F44" s="3" t="str">
        <f>IFERROR(IF(INDEX(DATOS!AC:AC,MATCH(CHECKLIST!B44,DATOS!B:B,0),1)=0,"",INDEX(DATOS!AC:AC,MATCH(CHECKLIST!B44,DATOS!B:B,0),1)),"")</f>
        <v/>
      </c>
      <c r="G44" s="17" t="str">
        <f>IFERROR(IF(INDEX(DATOS!AH:AH,MATCH(CHECKLIST!B44,DATOS!B:B,0),1)=0,"",INDEX(DATOS!AH:AH,MATCH(CHECKLIST!B44,DATOS!B:B,0),1)),"")</f>
        <v/>
      </c>
      <c r="H44" s="17" t="str">
        <f>IFERROR(IF(INDEX(DATOS!BH:BH,MATCH(CHECKLIST!B44,DATOS!B:B,0),1)="","X",IF(INDEX(DATOS!BH:BH,MATCH(CHECKLIST!B44,DATOS!B:B,0),1)="VIGENTE","",INDEX(DATOS!BH:BH,MATCH(CHECKLIST!B44,DATOS!B:B,0),1))),"")</f>
        <v/>
      </c>
      <c r="I44" s="17" t="str">
        <f>IFERROR(IF(INDEX(DATOS!AL:AL,MATCH(CHECKLIST!B44,DATOS!B:B,0),1)=0,"",INDEX(DATOS!AL:AL,MATCH(CHECKLIST!B44,DATOS!B:B,0),1)),"")</f>
        <v/>
      </c>
      <c r="J44" s="17" t="str">
        <f>IFERROR(IF(INDEX(DATOS!AJ:AJ,MATCH(CHECKLIST!B44,DATOS!B:B,0),1)=0,"",INDEX(DATOS!AJ:AJ,MATCH(CHECKLIST!B44,DATOS!B:B,0),1)),"")</f>
        <v/>
      </c>
      <c r="K44" s="49" t="str">
        <f>IFERROR(IF(INDEX(DATOS!AK:AK,MATCH(CHECKLIST!B44,DATOS!B:B,0),1)=0,"",INDEX(DATOS!AK:AK,MATCH(CHECKLIST!B44,DATOS!B:B,0),1)),"")</f>
        <v/>
      </c>
      <c r="L44" s="17" t="str">
        <f>IFERROR(IF(INDEX(DATOS!AM:AM,MATCH(CHECKLIST!B44,DATOS!B:B,0),1)=0,"",INDEX(DATOS!AM:AM,MATCH(CHECKLIST!B44,DATOS!B:B,0),1)),"")</f>
        <v/>
      </c>
      <c r="M44" s="17" t="str">
        <f>IFERROR(IF(INDEX(DATOS!AI:AI,MATCH(CHECKLIST!B44,DATOS!B:B,0),1)=0,"",INDEX(DATOS!AI:AI,MATCH(CHECKLIST!B44,DATOS!B:B,0),1)),"")</f>
        <v/>
      </c>
      <c r="N44" s="49" t="str">
        <f ca="1">IFERROR(IF(INDEX(DATOS!I:I,MATCH(CHECKLIST!B44,DATOS!B:B,0),1)="","X",IF(INDEX(DATOS!I:I,MATCH(CHECKLIST!B44,DATOS!B:B,0),1)&gt;YEAR(TODAY())-1,"","VENCIDA")),"")</f>
        <v/>
      </c>
      <c r="O44" s="49" t="str">
        <f>IFERROR(IF(INDEX(DATOS!AP:AP,MATCH(CHECKLIST!B44,DATOS!B:B,0),1)=0,"",INDEX(DATOS!AP:AP,MATCH(CHECKLIST!B44,DATOS!B:B,0),1)),"")</f>
        <v/>
      </c>
      <c r="P44" s="17" t="str">
        <f>IFERROR(IF(INDEX(DATOS!AN:AN,MATCH(CHECKLIST!B44,DATOS!B:B,0),1)=0,"",INDEX(DATOS!AN:AN,MATCH(CHECKLIST!B44,DATOS!B:B,0),1)),"")</f>
        <v/>
      </c>
      <c r="Q44" s="17" t="str">
        <f>IFERROR(IF(INDEX(DATOS!AO:AO,MATCH(CHECKLIST!B44,DATOS!B:B,0),1)=0,"",INDEX(DATOS!AO:AO,MATCH(CHECKLIST!B44,DATOS!B:B,0),1)),"")</f>
        <v/>
      </c>
      <c r="S44">
        <f t="shared" si="2"/>
        <v>0</v>
      </c>
      <c r="U44" t="str">
        <f t="shared" si="0"/>
        <v/>
      </c>
      <c r="V44" t="str">
        <f t="shared" si="1"/>
        <v/>
      </c>
    </row>
    <row r="45" spans="1:22" ht="15" customHeight="1">
      <c r="A45" s="12">
        <v>32</v>
      </c>
      <c r="B45" t="str">
        <f>IFERROR(INDEX(DATOS!B:B,MATCH(CHECKLIST!A45,DATOS!BU:BU,0),1),"")</f>
        <v/>
      </c>
      <c r="C45" t="str">
        <f>IFERROR(INDEX(DATOS!J:J,MATCH(CHECKLIST!A45,DATOS!BU:BU,0),1),"")</f>
        <v/>
      </c>
      <c r="D45" t="str">
        <f>IFERROR(INDEX(DATOS!R:R,MATCH(CHECKLIST!E45,DATOS!C:C,0),1),"")</f>
        <v/>
      </c>
      <c r="E45" s="136" t="str">
        <f>IFERROR(INDEX(DATOS!C:C,MATCH(CHECKLIST!A45,DATOS!BU:BU,0),1),"")</f>
        <v/>
      </c>
      <c r="F45" s="3" t="str">
        <f>IFERROR(IF(INDEX(DATOS!AC:AC,MATCH(CHECKLIST!B45,DATOS!B:B,0),1)=0,"",INDEX(DATOS!AC:AC,MATCH(CHECKLIST!B45,DATOS!B:B,0),1)),"")</f>
        <v/>
      </c>
      <c r="G45" s="17" t="str">
        <f>IFERROR(IF(INDEX(DATOS!AH:AH,MATCH(CHECKLIST!B45,DATOS!B:B,0),1)=0,"",INDEX(DATOS!AH:AH,MATCH(CHECKLIST!B45,DATOS!B:B,0),1)),"")</f>
        <v/>
      </c>
      <c r="H45" s="17" t="str">
        <f>IFERROR(IF(INDEX(DATOS!BH:BH,MATCH(CHECKLIST!B45,DATOS!B:B,0),1)="","X",IF(INDEX(DATOS!BH:BH,MATCH(CHECKLIST!B45,DATOS!B:B,0),1)="VIGENTE","",INDEX(DATOS!BH:BH,MATCH(CHECKLIST!B45,DATOS!B:B,0),1))),"")</f>
        <v/>
      </c>
      <c r="I45" s="17" t="str">
        <f>IFERROR(IF(INDEX(DATOS!AL:AL,MATCH(CHECKLIST!B45,DATOS!B:B,0),1)=0,"",INDEX(DATOS!AL:AL,MATCH(CHECKLIST!B45,DATOS!B:B,0),1)),"")</f>
        <v/>
      </c>
      <c r="J45" s="17" t="str">
        <f>IFERROR(IF(INDEX(DATOS!AJ:AJ,MATCH(CHECKLIST!B45,DATOS!B:B,0),1)=0,"",INDEX(DATOS!AJ:AJ,MATCH(CHECKLIST!B45,DATOS!B:B,0),1)),"")</f>
        <v/>
      </c>
      <c r="K45" s="49" t="str">
        <f>IFERROR(IF(INDEX(DATOS!AK:AK,MATCH(CHECKLIST!B45,DATOS!B:B,0),1)=0,"",INDEX(DATOS!AK:AK,MATCH(CHECKLIST!B45,DATOS!B:B,0),1)),"")</f>
        <v/>
      </c>
      <c r="L45" s="17" t="str">
        <f>IFERROR(IF(INDEX(DATOS!AM:AM,MATCH(CHECKLIST!B45,DATOS!B:B,0),1)=0,"",INDEX(DATOS!AM:AM,MATCH(CHECKLIST!B45,DATOS!B:B,0),1)),"")</f>
        <v/>
      </c>
      <c r="M45" s="17" t="str">
        <f>IFERROR(IF(INDEX(DATOS!AI:AI,MATCH(CHECKLIST!B45,DATOS!B:B,0),1)=0,"",INDEX(DATOS!AI:AI,MATCH(CHECKLIST!B45,DATOS!B:B,0),1)),"")</f>
        <v/>
      </c>
      <c r="N45" s="49" t="str">
        <f ca="1">IFERROR(IF(INDEX(DATOS!I:I,MATCH(CHECKLIST!B45,DATOS!B:B,0),1)="","X",IF(INDEX(DATOS!I:I,MATCH(CHECKLIST!B45,DATOS!B:B,0),1)&gt;YEAR(TODAY())-1,"","VENCIDA")),"")</f>
        <v/>
      </c>
      <c r="O45" s="49" t="str">
        <f>IFERROR(IF(INDEX(DATOS!AP:AP,MATCH(CHECKLIST!B45,DATOS!B:B,0),1)=0,"",INDEX(DATOS!AP:AP,MATCH(CHECKLIST!B45,DATOS!B:B,0),1)),"")</f>
        <v/>
      </c>
      <c r="P45" s="17" t="str">
        <f>IFERROR(IF(INDEX(DATOS!AN:AN,MATCH(CHECKLIST!B45,DATOS!B:B,0),1)=0,"",INDEX(DATOS!AN:AN,MATCH(CHECKLIST!B45,DATOS!B:B,0),1)),"")</f>
        <v/>
      </c>
      <c r="Q45" s="17" t="str">
        <f>IFERROR(IF(INDEX(DATOS!AO:AO,MATCH(CHECKLIST!B45,DATOS!B:B,0),1)=0,"",INDEX(DATOS!AO:AO,MATCH(CHECKLIST!B45,DATOS!B:B,0),1)),"")</f>
        <v/>
      </c>
      <c r="R45" t="str">
        <f>IF(B45="","",1)</f>
        <v/>
      </c>
      <c r="S45" t="str">
        <f t="shared" si="2"/>
        <v/>
      </c>
      <c r="U45" t="str">
        <f t="shared" si="0"/>
        <v/>
      </c>
      <c r="V45" t="str">
        <f t="shared" si="1"/>
        <v/>
      </c>
    </row>
    <row r="46" spans="1:22" ht="15" customHeight="1">
      <c r="A46" s="12">
        <v>33</v>
      </c>
      <c r="B46" t="str">
        <f>IFERROR(INDEX(DATOS!B:B,MATCH(CHECKLIST!A46,DATOS!BU:BU,0),1),"")</f>
        <v/>
      </c>
      <c r="C46" t="str">
        <f>IFERROR(INDEX(DATOS!J:J,MATCH(CHECKLIST!A46,DATOS!BU:BU,0),1),"")</f>
        <v/>
      </c>
      <c r="D46" t="str">
        <f>IFERROR(INDEX(DATOS!R:R,MATCH(CHECKLIST!E46,DATOS!C:C,0),1),"")</f>
        <v/>
      </c>
      <c r="E46" s="136" t="str">
        <f>IFERROR(INDEX(DATOS!C:C,MATCH(CHECKLIST!A46,DATOS!BU:BU,0),1),"")</f>
        <v/>
      </c>
      <c r="F46" s="3" t="str">
        <f>IFERROR(IF(INDEX(DATOS!AC:AC,MATCH(CHECKLIST!B46,DATOS!B:B,0),1)=0,"",INDEX(DATOS!AC:AC,MATCH(CHECKLIST!B46,DATOS!B:B,0),1)),"")</f>
        <v/>
      </c>
      <c r="G46" s="17" t="str">
        <f>IFERROR(IF(INDEX(DATOS!AH:AH,MATCH(CHECKLIST!B46,DATOS!B:B,0),1)=0,"",INDEX(DATOS!AH:AH,MATCH(CHECKLIST!B46,DATOS!B:B,0),1)),"")</f>
        <v/>
      </c>
      <c r="H46" s="17" t="str">
        <f>IFERROR(IF(INDEX(DATOS!BH:BH,MATCH(CHECKLIST!B46,DATOS!B:B,0),1)="","X",IF(INDEX(DATOS!BH:BH,MATCH(CHECKLIST!B46,DATOS!B:B,0),1)="VIGENTE","",INDEX(DATOS!BH:BH,MATCH(CHECKLIST!B46,DATOS!B:B,0),1))),"")</f>
        <v/>
      </c>
      <c r="I46" s="17" t="str">
        <f>IFERROR(IF(INDEX(DATOS!AL:AL,MATCH(CHECKLIST!B46,DATOS!B:B,0),1)=0,"",INDEX(DATOS!AL:AL,MATCH(CHECKLIST!B46,DATOS!B:B,0),1)),"")</f>
        <v/>
      </c>
      <c r="J46" s="17" t="str">
        <f>IFERROR(IF(INDEX(DATOS!AJ:AJ,MATCH(CHECKLIST!B46,DATOS!B:B,0),1)=0,"",INDEX(DATOS!AJ:AJ,MATCH(CHECKLIST!B46,DATOS!B:B,0),1)),"")</f>
        <v/>
      </c>
      <c r="K46" s="49" t="str">
        <f>IFERROR(IF(INDEX(DATOS!AK:AK,MATCH(CHECKLIST!B46,DATOS!B:B,0),1)=0,"",INDEX(DATOS!AK:AK,MATCH(CHECKLIST!B46,DATOS!B:B,0),1)),"")</f>
        <v/>
      </c>
      <c r="L46" s="17" t="str">
        <f>IFERROR(IF(INDEX(DATOS!AM:AM,MATCH(CHECKLIST!B46,DATOS!B:B,0),1)=0,"",INDEX(DATOS!AM:AM,MATCH(CHECKLIST!B46,DATOS!B:B,0),1)),"")</f>
        <v/>
      </c>
      <c r="M46" s="17" t="str">
        <f>IFERROR(IF(INDEX(DATOS!AI:AI,MATCH(CHECKLIST!B46,DATOS!B:B,0),1)=0,"",INDEX(DATOS!AI:AI,MATCH(CHECKLIST!B46,DATOS!B:B,0),1)),"")</f>
        <v/>
      </c>
      <c r="N46" s="49" t="str">
        <f ca="1">IFERROR(IF(INDEX(DATOS!I:I,MATCH(CHECKLIST!B46,DATOS!B:B,0),1)="","X",IF(INDEX(DATOS!I:I,MATCH(CHECKLIST!B46,DATOS!B:B,0),1)&gt;YEAR(TODAY())-1,"","VENCIDA")),"")</f>
        <v/>
      </c>
      <c r="O46" s="49" t="str">
        <f>IFERROR(IF(INDEX(DATOS!AP:AP,MATCH(CHECKLIST!B46,DATOS!B:B,0),1)=0,"",INDEX(DATOS!AP:AP,MATCH(CHECKLIST!B46,DATOS!B:B,0),1)),"")</f>
        <v/>
      </c>
      <c r="P46" s="17" t="str">
        <f>IFERROR(IF(INDEX(DATOS!AN:AN,MATCH(CHECKLIST!B46,DATOS!B:B,0),1)=0,"",INDEX(DATOS!AN:AN,MATCH(CHECKLIST!B46,DATOS!B:B,0),1)),"")</f>
        <v/>
      </c>
      <c r="Q46" s="17" t="str">
        <f>IFERROR(IF(INDEX(DATOS!AO:AO,MATCH(CHECKLIST!B46,DATOS!B:B,0),1)=0,"",INDEX(DATOS!AO:AO,MATCH(CHECKLIST!B46,DATOS!B:B,0),1)),"")</f>
        <v/>
      </c>
      <c r="S46">
        <f t="shared" si="2"/>
        <v>0</v>
      </c>
      <c r="U46" t="str">
        <f t="shared" si="0"/>
        <v/>
      </c>
      <c r="V46" t="str">
        <f t="shared" si="1"/>
        <v/>
      </c>
    </row>
    <row r="47" spans="1:22" ht="15" customHeight="1">
      <c r="A47" s="12">
        <v>34</v>
      </c>
      <c r="B47" t="str">
        <f>IFERROR(INDEX(DATOS!B:B,MATCH(CHECKLIST!A47,DATOS!BU:BU,0),1),"")</f>
        <v/>
      </c>
      <c r="C47" t="str">
        <f>IFERROR(INDEX(DATOS!J:J,MATCH(CHECKLIST!A47,DATOS!BU:BU,0),1),"")</f>
        <v/>
      </c>
      <c r="D47" t="str">
        <f>IFERROR(INDEX(DATOS!R:R,MATCH(CHECKLIST!E47,DATOS!C:C,0),1),"")</f>
        <v/>
      </c>
      <c r="E47" s="136" t="str">
        <f>IFERROR(INDEX(DATOS!C:C,MATCH(CHECKLIST!A47,DATOS!BU:BU,0),1),"")</f>
        <v/>
      </c>
      <c r="F47" s="3" t="str">
        <f>IFERROR(IF(INDEX(DATOS!AC:AC,MATCH(CHECKLIST!B47,DATOS!B:B,0),1)=0,"",INDEX(DATOS!AC:AC,MATCH(CHECKLIST!B47,DATOS!B:B,0),1)),"")</f>
        <v/>
      </c>
      <c r="G47" s="17" t="str">
        <f>IFERROR(IF(INDEX(DATOS!AH:AH,MATCH(CHECKLIST!B47,DATOS!B:B,0),1)=0,"",INDEX(DATOS!AH:AH,MATCH(CHECKLIST!B47,DATOS!B:B,0),1)),"")</f>
        <v/>
      </c>
      <c r="H47" s="17" t="str">
        <f>IFERROR(IF(INDEX(DATOS!BH:BH,MATCH(CHECKLIST!B47,DATOS!B:B,0),1)="","X",IF(INDEX(DATOS!BH:BH,MATCH(CHECKLIST!B47,DATOS!B:B,0),1)="VIGENTE","",INDEX(DATOS!BH:BH,MATCH(CHECKLIST!B47,DATOS!B:B,0),1))),"")</f>
        <v/>
      </c>
      <c r="I47" s="17" t="str">
        <f>IFERROR(IF(INDEX(DATOS!AL:AL,MATCH(CHECKLIST!B47,DATOS!B:B,0),1)=0,"",INDEX(DATOS!AL:AL,MATCH(CHECKLIST!B47,DATOS!B:B,0),1)),"")</f>
        <v/>
      </c>
      <c r="J47" s="17" t="str">
        <f>IFERROR(IF(INDEX(DATOS!AJ:AJ,MATCH(CHECKLIST!B47,DATOS!B:B,0),1)=0,"",INDEX(DATOS!AJ:AJ,MATCH(CHECKLIST!B47,DATOS!B:B,0),1)),"")</f>
        <v/>
      </c>
      <c r="K47" s="49" t="str">
        <f>IFERROR(IF(INDEX(DATOS!AK:AK,MATCH(CHECKLIST!B47,DATOS!B:B,0),1)=0,"",INDEX(DATOS!AK:AK,MATCH(CHECKLIST!B47,DATOS!B:B,0),1)),"")</f>
        <v/>
      </c>
      <c r="L47" s="17" t="str">
        <f>IFERROR(IF(INDEX(DATOS!AM:AM,MATCH(CHECKLIST!B47,DATOS!B:B,0),1)=0,"",INDEX(DATOS!AM:AM,MATCH(CHECKLIST!B47,DATOS!B:B,0),1)),"")</f>
        <v/>
      </c>
      <c r="M47" s="17" t="str">
        <f>IFERROR(IF(INDEX(DATOS!AI:AI,MATCH(CHECKLIST!B47,DATOS!B:B,0),1)=0,"",INDEX(DATOS!AI:AI,MATCH(CHECKLIST!B47,DATOS!B:B,0),1)),"")</f>
        <v/>
      </c>
      <c r="N47" s="49" t="str">
        <f ca="1">IFERROR(IF(INDEX(DATOS!I:I,MATCH(CHECKLIST!B47,DATOS!B:B,0),1)="","X",IF(INDEX(DATOS!I:I,MATCH(CHECKLIST!B47,DATOS!B:B,0),1)&gt;YEAR(TODAY())-1,"","VENCIDA")),"")</f>
        <v/>
      </c>
      <c r="O47" s="49" t="str">
        <f>IFERROR(IF(INDEX(DATOS!AP:AP,MATCH(CHECKLIST!B47,DATOS!B:B,0),1)=0,"",INDEX(DATOS!AP:AP,MATCH(CHECKLIST!B47,DATOS!B:B,0),1)),"")</f>
        <v/>
      </c>
      <c r="P47" s="17" t="str">
        <f>IFERROR(IF(INDEX(DATOS!AN:AN,MATCH(CHECKLIST!B47,DATOS!B:B,0),1)=0,"",INDEX(DATOS!AN:AN,MATCH(CHECKLIST!B47,DATOS!B:B,0),1)),"")</f>
        <v/>
      </c>
      <c r="Q47" s="17" t="str">
        <f>IFERROR(IF(INDEX(DATOS!AO:AO,MATCH(CHECKLIST!B47,DATOS!B:B,0),1)=0,"",INDEX(DATOS!AO:AO,MATCH(CHECKLIST!B47,DATOS!B:B,0),1)),"")</f>
        <v/>
      </c>
      <c r="R47" t="str">
        <f>IF(B47="","",1)</f>
        <v/>
      </c>
      <c r="S47" t="str">
        <f t="shared" si="2"/>
        <v/>
      </c>
      <c r="U47" t="str">
        <f t="shared" si="0"/>
        <v/>
      </c>
      <c r="V47" t="str">
        <f t="shared" si="1"/>
        <v/>
      </c>
    </row>
    <row r="48" spans="1:22" ht="15" customHeight="1">
      <c r="A48" s="12">
        <v>35</v>
      </c>
      <c r="B48" t="str">
        <f>IFERROR(INDEX(DATOS!B:B,MATCH(CHECKLIST!A48,DATOS!BU:BU,0),1),"")</f>
        <v/>
      </c>
      <c r="C48" t="str">
        <f>IFERROR(INDEX(DATOS!J:J,MATCH(CHECKLIST!A48,DATOS!BU:BU,0),1),"")</f>
        <v/>
      </c>
      <c r="D48" t="str">
        <f>IFERROR(INDEX(DATOS!R:R,MATCH(CHECKLIST!E48,DATOS!C:C,0),1),"")</f>
        <v/>
      </c>
      <c r="E48" s="136" t="str">
        <f>IFERROR(INDEX(DATOS!C:C,MATCH(CHECKLIST!A48,DATOS!BU:BU,0),1),"")</f>
        <v/>
      </c>
      <c r="F48" s="3" t="str">
        <f>IFERROR(IF(INDEX(DATOS!AC:AC,MATCH(CHECKLIST!B48,DATOS!B:B,0),1)=0,"",INDEX(DATOS!AC:AC,MATCH(CHECKLIST!B48,DATOS!B:B,0),1)),"")</f>
        <v/>
      </c>
      <c r="G48" s="17" t="str">
        <f>IFERROR(IF(INDEX(DATOS!AH:AH,MATCH(CHECKLIST!B48,DATOS!B:B,0),1)=0,"",INDEX(DATOS!AH:AH,MATCH(CHECKLIST!B48,DATOS!B:B,0),1)),"")</f>
        <v/>
      </c>
      <c r="H48" s="17" t="str">
        <f>IFERROR(IF(INDEX(DATOS!BH:BH,MATCH(CHECKLIST!B48,DATOS!B:B,0),1)="","X",IF(INDEX(DATOS!BH:BH,MATCH(CHECKLIST!B48,DATOS!B:B,0),1)="VIGENTE","",INDEX(DATOS!BH:BH,MATCH(CHECKLIST!B48,DATOS!B:B,0),1))),"")</f>
        <v/>
      </c>
      <c r="I48" s="17" t="str">
        <f>IFERROR(IF(INDEX(DATOS!AL:AL,MATCH(CHECKLIST!B48,DATOS!B:B,0),1)=0,"",INDEX(DATOS!AL:AL,MATCH(CHECKLIST!B48,DATOS!B:B,0),1)),"")</f>
        <v/>
      </c>
      <c r="J48" s="17" t="str">
        <f>IFERROR(IF(INDEX(DATOS!AJ:AJ,MATCH(CHECKLIST!B48,DATOS!B:B,0),1)=0,"",INDEX(DATOS!AJ:AJ,MATCH(CHECKLIST!B48,DATOS!B:B,0),1)),"")</f>
        <v/>
      </c>
      <c r="K48" s="49" t="str">
        <f>IFERROR(IF(INDEX(DATOS!AK:AK,MATCH(CHECKLIST!B48,DATOS!B:B,0),1)=0,"",INDEX(DATOS!AK:AK,MATCH(CHECKLIST!B48,DATOS!B:B,0),1)),"")</f>
        <v/>
      </c>
      <c r="L48" s="17" t="str">
        <f>IFERROR(IF(INDEX(DATOS!AM:AM,MATCH(CHECKLIST!B48,DATOS!B:B,0),1)=0,"",INDEX(DATOS!AM:AM,MATCH(CHECKLIST!B48,DATOS!B:B,0),1)),"")</f>
        <v/>
      </c>
      <c r="M48" s="17" t="str">
        <f>IFERROR(IF(INDEX(DATOS!AI:AI,MATCH(CHECKLIST!B48,DATOS!B:B,0),1)=0,"",INDEX(DATOS!AI:AI,MATCH(CHECKLIST!B48,DATOS!B:B,0),1)),"")</f>
        <v/>
      </c>
      <c r="N48" s="49" t="str">
        <f ca="1">IFERROR(IF(INDEX(DATOS!I:I,MATCH(CHECKLIST!B48,DATOS!B:B,0),1)="","X",IF(INDEX(DATOS!I:I,MATCH(CHECKLIST!B48,DATOS!B:B,0),1)&gt;YEAR(TODAY())-1,"","VENCIDA")),"")</f>
        <v/>
      </c>
      <c r="O48" s="49" t="str">
        <f>IFERROR(IF(INDEX(DATOS!AP:AP,MATCH(CHECKLIST!B48,DATOS!B:B,0),1)=0,"",INDEX(DATOS!AP:AP,MATCH(CHECKLIST!B48,DATOS!B:B,0),1)),"")</f>
        <v/>
      </c>
      <c r="P48" s="17" t="str">
        <f>IFERROR(IF(INDEX(DATOS!AN:AN,MATCH(CHECKLIST!B48,DATOS!B:B,0),1)=0,"",INDEX(DATOS!AN:AN,MATCH(CHECKLIST!B48,DATOS!B:B,0),1)),"")</f>
        <v/>
      </c>
      <c r="Q48" s="17" t="str">
        <f>IFERROR(IF(INDEX(DATOS!AO:AO,MATCH(CHECKLIST!B48,DATOS!B:B,0),1)=0,"",INDEX(DATOS!AO:AO,MATCH(CHECKLIST!B48,DATOS!B:B,0),1)),"")</f>
        <v/>
      </c>
      <c r="S48">
        <f t="shared" si="2"/>
        <v>0</v>
      </c>
      <c r="U48" t="str">
        <f t="shared" si="0"/>
        <v/>
      </c>
      <c r="V48" t="str">
        <f t="shared" si="1"/>
        <v/>
      </c>
    </row>
    <row r="49" spans="1:22" ht="15" customHeight="1">
      <c r="A49" s="12">
        <v>36</v>
      </c>
      <c r="B49" t="str">
        <f>IFERROR(INDEX(DATOS!B:B,MATCH(CHECKLIST!A49,DATOS!BU:BU,0),1),"")</f>
        <v/>
      </c>
      <c r="C49" t="str">
        <f>IFERROR(INDEX(DATOS!J:J,MATCH(CHECKLIST!A49,DATOS!BU:BU,0),1),"")</f>
        <v/>
      </c>
      <c r="D49" t="str">
        <f>IFERROR(INDEX(DATOS!R:R,MATCH(CHECKLIST!E49,DATOS!C:C,0),1),"")</f>
        <v/>
      </c>
      <c r="E49" s="136" t="str">
        <f>IFERROR(INDEX(DATOS!C:C,MATCH(CHECKLIST!A49,DATOS!BU:BU,0),1),"")</f>
        <v/>
      </c>
      <c r="F49" s="3" t="str">
        <f>IFERROR(IF(INDEX(DATOS!AC:AC,MATCH(CHECKLIST!B49,DATOS!B:B,0),1)=0,"",INDEX(DATOS!AC:AC,MATCH(CHECKLIST!B49,DATOS!B:B,0),1)),"")</f>
        <v/>
      </c>
      <c r="G49" s="17" t="str">
        <f>IFERROR(IF(INDEX(DATOS!AH:AH,MATCH(CHECKLIST!B49,DATOS!B:B,0),1)=0,"",INDEX(DATOS!AH:AH,MATCH(CHECKLIST!B49,DATOS!B:B,0),1)),"")</f>
        <v/>
      </c>
      <c r="H49" s="17" t="str">
        <f>IFERROR(IF(INDEX(DATOS!BH:BH,MATCH(CHECKLIST!B49,DATOS!B:B,0),1)="","X",IF(INDEX(DATOS!BH:BH,MATCH(CHECKLIST!B49,DATOS!B:B,0),1)="VIGENTE","",INDEX(DATOS!BH:BH,MATCH(CHECKLIST!B49,DATOS!B:B,0),1))),"")</f>
        <v/>
      </c>
      <c r="I49" s="17" t="str">
        <f>IFERROR(IF(INDEX(DATOS!AL:AL,MATCH(CHECKLIST!B49,DATOS!B:B,0),1)=0,"",INDEX(DATOS!AL:AL,MATCH(CHECKLIST!B49,DATOS!B:B,0),1)),"")</f>
        <v/>
      </c>
      <c r="J49" s="17" t="str">
        <f>IFERROR(IF(INDEX(DATOS!AJ:AJ,MATCH(CHECKLIST!B49,DATOS!B:B,0),1)=0,"",INDEX(DATOS!AJ:AJ,MATCH(CHECKLIST!B49,DATOS!B:B,0),1)),"")</f>
        <v/>
      </c>
      <c r="K49" s="49" t="str">
        <f>IFERROR(IF(INDEX(DATOS!AK:AK,MATCH(CHECKLIST!B49,DATOS!B:B,0),1)=0,"",INDEX(DATOS!AK:AK,MATCH(CHECKLIST!B49,DATOS!B:B,0),1)),"")</f>
        <v/>
      </c>
      <c r="L49" s="17" t="str">
        <f>IFERROR(IF(INDEX(DATOS!AM:AM,MATCH(CHECKLIST!B49,DATOS!B:B,0),1)=0,"",INDEX(DATOS!AM:AM,MATCH(CHECKLIST!B49,DATOS!B:B,0),1)),"")</f>
        <v/>
      </c>
      <c r="M49" s="17" t="str">
        <f>IFERROR(IF(INDEX(DATOS!AI:AI,MATCH(CHECKLIST!B49,DATOS!B:B,0),1)=0,"",INDEX(DATOS!AI:AI,MATCH(CHECKLIST!B49,DATOS!B:B,0),1)),"")</f>
        <v/>
      </c>
      <c r="N49" s="49" t="str">
        <f ca="1">IFERROR(IF(INDEX(DATOS!I:I,MATCH(CHECKLIST!B49,DATOS!B:B,0),1)="","X",IF(INDEX(DATOS!I:I,MATCH(CHECKLIST!B49,DATOS!B:B,0),1)&gt;YEAR(TODAY())-1,"","VENCIDA")),"")</f>
        <v/>
      </c>
      <c r="O49" s="49" t="str">
        <f>IFERROR(IF(INDEX(DATOS!AP:AP,MATCH(CHECKLIST!B49,DATOS!B:B,0),1)=0,"",INDEX(DATOS!AP:AP,MATCH(CHECKLIST!B49,DATOS!B:B,0),1)),"")</f>
        <v/>
      </c>
      <c r="P49" s="17" t="str">
        <f>IFERROR(IF(INDEX(DATOS!AN:AN,MATCH(CHECKLIST!B49,DATOS!B:B,0),1)=0,"",INDEX(DATOS!AN:AN,MATCH(CHECKLIST!B49,DATOS!B:B,0),1)),"")</f>
        <v/>
      </c>
      <c r="Q49" s="17" t="str">
        <f>IFERROR(IF(INDEX(DATOS!AO:AO,MATCH(CHECKLIST!B49,DATOS!B:B,0),1)=0,"",INDEX(DATOS!AO:AO,MATCH(CHECKLIST!B49,DATOS!B:B,0),1)),"")</f>
        <v/>
      </c>
      <c r="R49" t="str">
        <f>IF(B49="","",1)</f>
        <v/>
      </c>
      <c r="S49" t="str">
        <f t="shared" si="2"/>
        <v/>
      </c>
      <c r="U49" t="str">
        <f t="shared" si="0"/>
        <v/>
      </c>
      <c r="V49" t="str">
        <f t="shared" si="1"/>
        <v/>
      </c>
    </row>
    <row r="50" spans="1:22">
      <c r="A50" s="12">
        <v>37</v>
      </c>
      <c r="B50" t="str">
        <f>IFERROR(INDEX(DATOS!B:B,MATCH(CHECKLIST!A50,DATOS!BU:BU,0),1),"")</f>
        <v/>
      </c>
      <c r="C50" t="str">
        <f>IFERROR(INDEX(DATOS!J:J,MATCH(CHECKLIST!A50,DATOS!BU:BU,0),1),"")</f>
        <v/>
      </c>
      <c r="D50" t="str">
        <f>IFERROR(INDEX(DATOS!R:R,MATCH(CHECKLIST!E50,DATOS!C:C,0),1),"")</f>
        <v/>
      </c>
      <c r="E50" s="136" t="str">
        <f>IFERROR(INDEX(DATOS!C:C,MATCH(CHECKLIST!A50,DATOS!BU:BU,0),1),"")</f>
        <v/>
      </c>
      <c r="F50" s="3" t="str">
        <f>IFERROR(IF(INDEX(DATOS!AC:AC,MATCH(CHECKLIST!B50,DATOS!B:B,0),1)=0,"",INDEX(DATOS!AC:AC,MATCH(CHECKLIST!B50,DATOS!B:B,0),1)),"")</f>
        <v/>
      </c>
      <c r="G50" s="17" t="str">
        <f>IFERROR(IF(INDEX(DATOS!AH:AH,MATCH(CHECKLIST!B50,DATOS!B:B,0),1)=0,"",INDEX(DATOS!AH:AH,MATCH(CHECKLIST!B50,DATOS!B:B,0),1)),"")</f>
        <v/>
      </c>
      <c r="H50" s="17" t="str">
        <f>IFERROR(IF(INDEX(DATOS!BH:BH,MATCH(CHECKLIST!B50,DATOS!B:B,0),1)="","X",IF(INDEX(DATOS!BH:BH,MATCH(CHECKLIST!B50,DATOS!B:B,0),1)="VIGENTE","",INDEX(DATOS!BH:BH,MATCH(CHECKLIST!B50,DATOS!B:B,0),1))),"")</f>
        <v/>
      </c>
      <c r="I50" s="17" t="str">
        <f>IFERROR(IF(INDEX(DATOS!AL:AL,MATCH(CHECKLIST!B50,DATOS!B:B,0),1)=0,"",INDEX(DATOS!AL:AL,MATCH(CHECKLIST!B50,DATOS!B:B,0),1)),"")</f>
        <v/>
      </c>
      <c r="J50" s="17" t="str">
        <f>IFERROR(IF(INDEX(DATOS!AJ:AJ,MATCH(CHECKLIST!B50,DATOS!B:B,0),1)=0,"",INDEX(DATOS!AJ:AJ,MATCH(CHECKLIST!B50,DATOS!B:B,0),1)),"")</f>
        <v/>
      </c>
      <c r="K50" s="49" t="str">
        <f>IFERROR(IF(INDEX(DATOS!AK:AK,MATCH(CHECKLIST!B50,DATOS!B:B,0),1)=0,"",INDEX(DATOS!AK:AK,MATCH(CHECKLIST!B50,DATOS!B:B,0),1)),"")</f>
        <v/>
      </c>
      <c r="L50" s="17" t="str">
        <f>IFERROR(IF(INDEX(DATOS!AM:AM,MATCH(CHECKLIST!B50,DATOS!B:B,0),1)=0,"",INDEX(DATOS!AM:AM,MATCH(CHECKLIST!B50,DATOS!B:B,0),1)),"")</f>
        <v/>
      </c>
      <c r="M50" s="17" t="str">
        <f>IFERROR(IF(INDEX(DATOS!AI:AI,MATCH(CHECKLIST!B50,DATOS!B:B,0),1)=0,"",INDEX(DATOS!AI:AI,MATCH(CHECKLIST!B50,DATOS!B:B,0),1)),"")</f>
        <v/>
      </c>
      <c r="N50" s="49" t="str">
        <f ca="1">IFERROR(IF(INDEX(DATOS!I:I,MATCH(CHECKLIST!B50,DATOS!B:B,0),1)="","X",IF(INDEX(DATOS!I:I,MATCH(CHECKLIST!B50,DATOS!B:B,0),1)&gt;YEAR(TODAY())-1,"","VENCIDA")),"")</f>
        <v/>
      </c>
      <c r="O50" s="49" t="str">
        <f>IFERROR(IF(INDEX(DATOS!AP:AP,MATCH(CHECKLIST!B50,DATOS!B:B,0),1)=0,"",INDEX(DATOS!AP:AP,MATCH(CHECKLIST!B50,DATOS!B:B,0),1)),"")</f>
        <v/>
      </c>
      <c r="P50" s="17" t="str">
        <f>IFERROR(IF(INDEX(DATOS!AN:AN,MATCH(CHECKLIST!B50,DATOS!B:B,0),1)=0,"",INDEX(DATOS!AN:AN,MATCH(CHECKLIST!B50,DATOS!B:B,0),1)),"")</f>
        <v/>
      </c>
      <c r="Q50" s="17" t="str">
        <f>IFERROR(IF(INDEX(DATOS!AO:AO,MATCH(CHECKLIST!B50,DATOS!B:B,0),1)=0,"",INDEX(DATOS!AO:AO,MATCH(CHECKLIST!B50,DATOS!B:B,0),1)),"")</f>
        <v/>
      </c>
      <c r="S50">
        <f t="shared" si="2"/>
        <v>0</v>
      </c>
      <c r="U50" t="str">
        <f t="shared" si="0"/>
        <v/>
      </c>
      <c r="V50" t="str">
        <f t="shared" si="1"/>
        <v/>
      </c>
    </row>
    <row r="51" spans="1:22">
      <c r="A51" s="12">
        <v>38</v>
      </c>
      <c r="B51" t="str">
        <f>IFERROR(INDEX(DATOS!B:B,MATCH(CHECKLIST!A51,DATOS!BU:BU,0),1),"")</f>
        <v/>
      </c>
      <c r="C51" t="str">
        <f>IFERROR(INDEX(DATOS!J:J,MATCH(CHECKLIST!A51,DATOS!BU:BU,0),1),"")</f>
        <v/>
      </c>
      <c r="D51" t="str">
        <f>IFERROR(INDEX(DATOS!R:R,MATCH(CHECKLIST!E51,DATOS!C:C,0),1),"")</f>
        <v/>
      </c>
      <c r="E51" s="136" t="str">
        <f>IFERROR(INDEX(DATOS!C:C,MATCH(CHECKLIST!A51,DATOS!BU:BU,0),1),"")</f>
        <v/>
      </c>
      <c r="F51" s="3" t="str">
        <f>IFERROR(IF(INDEX(DATOS!AC:AC,MATCH(CHECKLIST!B51,DATOS!B:B,0),1)=0,"",INDEX(DATOS!AC:AC,MATCH(CHECKLIST!B51,DATOS!B:B,0),1)),"")</f>
        <v/>
      </c>
      <c r="G51" s="17" t="str">
        <f>IFERROR(IF(INDEX(DATOS!AH:AH,MATCH(CHECKLIST!B51,DATOS!B:B,0),1)=0,"",INDEX(DATOS!AH:AH,MATCH(CHECKLIST!B51,DATOS!B:B,0),1)),"")</f>
        <v/>
      </c>
      <c r="H51" s="17" t="str">
        <f>IFERROR(IF(INDEX(DATOS!BH:BH,MATCH(CHECKLIST!B51,DATOS!B:B,0),1)="","X",IF(INDEX(DATOS!BH:BH,MATCH(CHECKLIST!B51,DATOS!B:B,0),1)="VIGENTE","",INDEX(DATOS!BH:BH,MATCH(CHECKLIST!B51,DATOS!B:B,0),1))),"")</f>
        <v/>
      </c>
      <c r="I51" s="17" t="str">
        <f>IFERROR(IF(INDEX(DATOS!AL:AL,MATCH(CHECKLIST!B51,DATOS!B:B,0),1)=0,"",INDEX(DATOS!AL:AL,MATCH(CHECKLIST!B51,DATOS!B:B,0),1)),"")</f>
        <v/>
      </c>
      <c r="J51" s="17" t="str">
        <f>IFERROR(IF(INDEX(DATOS!AJ:AJ,MATCH(CHECKLIST!B51,DATOS!B:B,0),1)=0,"",INDEX(DATOS!AJ:AJ,MATCH(CHECKLIST!B51,DATOS!B:B,0),1)),"")</f>
        <v/>
      </c>
      <c r="K51" s="49" t="str">
        <f>IFERROR(IF(INDEX(DATOS!AK:AK,MATCH(CHECKLIST!B51,DATOS!B:B,0),1)=0,"",INDEX(DATOS!AK:AK,MATCH(CHECKLIST!B51,DATOS!B:B,0),1)),"")</f>
        <v/>
      </c>
      <c r="L51" s="17" t="str">
        <f>IFERROR(IF(INDEX(DATOS!AM:AM,MATCH(CHECKLIST!B51,DATOS!B:B,0),1)=0,"",INDEX(DATOS!AM:AM,MATCH(CHECKLIST!B51,DATOS!B:B,0),1)),"")</f>
        <v/>
      </c>
      <c r="M51" s="17" t="str">
        <f>IFERROR(IF(INDEX(DATOS!AI:AI,MATCH(CHECKLIST!B51,DATOS!B:B,0),1)=0,"",INDEX(DATOS!AI:AI,MATCH(CHECKLIST!B51,DATOS!B:B,0),1)),"")</f>
        <v/>
      </c>
      <c r="N51" s="49" t="str">
        <f ca="1">IFERROR(IF(INDEX(DATOS!I:I,MATCH(CHECKLIST!B51,DATOS!B:B,0),1)="","X",IF(INDEX(DATOS!I:I,MATCH(CHECKLIST!B51,DATOS!B:B,0),1)&gt;YEAR(TODAY())-1,"","VENCIDA")),"")</f>
        <v/>
      </c>
      <c r="O51" s="49" t="str">
        <f>IFERROR(IF(INDEX(DATOS!AP:AP,MATCH(CHECKLIST!B51,DATOS!B:B,0),1)=0,"",INDEX(DATOS!AP:AP,MATCH(CHECKLIST!B51,DATOS!B:B,0),1)),"")</f>
        <v/>
      </c>
      <c r="P51" s="17" t="str">
        <f>IFERROR(IF(INDEX(DATOS!AN:AN,MATCH(CHECKLIST!B51,DATOS!B:B,0),1)=0,"",INDEX(DATOS!AN:AN,MATCH(CHECKLIST!B51,DATOS!B:B,0),1)),"")</f>
        <v/>
      </c>
      <c r="Q51" s="17" t="str">
        <f>IFERROR(IF(INDEX(DATOS!AO:AO,MATCH(CHECKLIST!B51,DATOS!B:B,0),1)=0,"",INDEX(DATOS!AO:AO,MATCH(CHECKLIST!B51,DATOS!B:B,0),1)),"")</f>
        <v/>
      </c>
      <c r="R51" t="str">
        <f>IF(B51="","",1)</f>
        <v/>
      </c>
      <c r="S51" t="str">
        <f t="shared" si="2"/>
        <v/>
      </c>
      <c r="U51" t="str">
        <f t="shared" si="0"/>
        <v/>
      </c>
      <c r="V51" t="str">
        <f t="shared" si="1"/>
        <v/>
      </c>
    </row>
    <row r="52" spans="1:22">
      <c r="A52" s="12">
        <v>39</v>
      </c>
      <c r="B52" t="str">
        <f>IFERROR(INDEX(DATOS!B:B,MATCH(CHECKLIST!A52,DATOS!BU:BU,0),1),"")</f>
        <v/>
      </c>
      <c r="C52" t="str">
        <f>IFERROR(INDEX(DATOS!J:J,MATCH(CHECKLIST!A52,DATOS!BU:BU,0),1),"")</f>
        <v/>
      </c>
      <c r="D52" t="str">
        <f>IFERROR(INDEX(DATOS!R:R,MATCH(CHECKLIST!E52,DATOS!C:C,0),1),"")</f>
        <v/>
      </c>
      <c r="E52" s="136" t="str">
        <f>IFERROR(INDEX(DATOS!C:C,MATCH(CHECKLIST!A52,DATOS!BU:BU,0),1),"")</f>
        <v/>
      </c>
      <c r="F52" s="3" t="str">
        <f>IFERROR(IF(INDEX(DATOS!AC:AC,MATCH(CHECKLIST!B52,DATOS!B:B,0),1)=0,"",INDEX(DATOS!AC:AC,MATCH(CHECKLIST!B52,DATOS!B:B,0),1)),"")</f>
        <v/>
      </c>
      <c r="G52" s="17" t="str">
        <f>IFERROR(IF(INDEX(DATOS!AH:AH,MATCH(CHECKLIST!B52,DATOS!B:B,0),1)=0,"",INDEX(DATOS!AH:AH,MATCH(CHECKLIST!B52,DATOS!B:B,0),1)),"")</f>
        <v/>
      </c>
      <c r="H52" s="17" t="str">
        <f>IFERROR(IF(INDEX(DATOS!BH:BH,MATCH(CHECKLIST!B52,DATOS!B:B,0),1)="","X",IF(INDEX(DATOS!BH:BH,MATCH(CHECKLIST!B52,DATOS!B:B,0),1)="VIGENTE","",INDEX(DATOS!BH:BH,MATCH(CHECKLIST!B52,DATOS!B:B,0),1))),"")</f>
        <v/>
      </c>
      <c r="I52" s="17" t="str">
        <f>IFERROR(IF(INDEX(DATOS!AL:AL,MATCH(CHECKLIST!B52,DATOS!B:B,0),1)=0,"",INDEX(DATOS!AL:AL,MATCH(CHECKLIST!B52,DATOS!B:B,0),1)),"")</f>
        <v/>
      </c>
      <c r="J52" s="17" t="str">
        <f>IFERROR(IF(INDEX(DATOS!AJ:AJ,MATCH(CHECKLIST!B52,DATOS!B:B,0),1)=0,"",INDEX(DATOS!AJ:AJ,MATCH(CHECKLIST!B52,DATOS!B:B,0),1)),"")</f>
        <v/>
      </c>
      <c r="K52" s="49" t="str">
        <f>IFERROR(IF(INDEX(DATOS!AK:AK,MATCH(CHECKLIST!B52,DATOS!B:B,0),1)=0,"",INDEX(DATOS!AK:AK,MATCH(CHECKLIST!B52,DATOS!B:B,0),1)),"")</f>
        <v/>
      </c>
      <c r="L52" s="17" t="str">
        <f>IFERROR(IF(INDEX(DATOS!AM:AM,MATCH(CHECKLIST!B52,DATOS!B:B,0),1)=0,"",INDEX(DATOS!AM:AM,MATCH(CHECKLIST!B52,DATOS!B:B,0),1)),"")</f>
        <v/>
      </c>
      <c r="M52" s="17" t="str">
        <f>IFERROR(IF(INDEX(DATOS!AI:AI,MATCH(CHECKLIST!B52,DATOS!B:B,0),1)=0,"",INDEX(DATOS!AI:AI,MATCH(CHECKLIST!B52,DATOS!B:B,0),1)),"")</f>
        <v/>
      </c>
      <c r="N52" s="49" t="str">
        <f ca="1">IFERROR(IF(INDEX(DATOS!I:I,MATCH(CHECKLIST!B52,DATOS!B:B,0),1)="","X",IF(INDEX(DATOS!I:I,MATCH(CHECKLIST!B52,DATOS!B:B,0),1)&gt;YEAR(TODAY())-1,"","VENCIDA")),"")</f>
        <v/>
      </c>
      <c r="O52" s="49" t="str">
        <f>IFERROR(IF(INDEX(DATOS!AP:AP,MATCH(CHECKLIST!B52,DATOS!B:B,0),1)=0,"",INDEX(DATOS!AP:AP,MATCH(CHECKLIST!B52,DATOS!B:B,0),1)),"")</f>
        <v/>
      </c>
      <c r="P52" s="17" t="str">
        <f>IFERROR(IF(INDEX(DATOS!AN:AN,MATCH(CHECKLIST!B52,DATOS!B:B,0),1)=0,"",INDEX(DATOS!AN:AN,MATCH(CHECKLIST!B52,DATOS!B:B,0),1)),"")</f>
        <v/>
      </c>
      <c r="Q52" s="17" t="str">
        <f>IFERROR(IF(INDEX(DATOS!AO:AO,MATCH(CHECKLIST!B52,DATOS!B:B,0),1)=0,"",INDEX(DATOS!AO:AO,MATCH(CHECKLIST!B52,DATOS!B:B,0),1)),"")</f>
        <v/>
      </c>
      <c r="S52">
        <f t="shared" si="2"/>
        <v>0</v>
      </c>
      <c r="U52" t="str">
        <f t="shared" si="0"/>
        <v/>
      </c>
      <c r="V52" t="str">
        <f t="shared" si="1"/>
        <v/>
      </c>
    </row>
    <row r="53" spans="1:22" ht="15" customHeight="1">
      <c r="A53" s="12">
        <v>40</v>
      </c>
      <c r="B53" t="str">
        <f>IFERROR(INDEX(DATOS!B:B,MATCH(CHECKLIST!A53,DATOS!BU:BU,0),1),"")</f>
        <v/>
      </c>
      <c r="C53" t="str">
        <f>IFERROR(INDEX(DATOS!J:J,MATCH(CHECKLIST!A53,DATOS!BU:BU,0),1),"")</f>
        <v/>
      </c>
      <c r="D53" t="str">
        <f>IFERROR(INDEX(DATOS!R:R,MATCH(CHECKLIST!E53,DATOS!C:C,0),1),"")</f>
        <v/>
      </c>
      <c r="E53" s="136" t="str">
        <f>IFERROR(INDEX(DATOS!C:C,MATCH(CHECKLIST!A53,DATOS!BU:BU,0),1),"")</f>
        <v/>
      </c>
      <c r="F53" s="3" t="str">
        <f>IFERROR(IF(INDEX(DATOS!AC:AC,MATCH(CHECKLIST!B53,DATOS!B:B,0),1)=0,"",INDEX(DATOS!AC:AC,MATCH(CHECKLIST!B53,DATOS!B:B,0),1)),"")</f>
        <v/>
      </c>
      <c r="G53" s="17" t="str">
        <f>IFERROR(IF(INDEX(DATOS!AH:AH,MATCH(CHECKLIST!B53,DATOS!B:B,0),1)=0,"",INDEX(DATOS!AH:AH,MATCH(CHECKLIST!B53,DATOS!B:B,0),1)),"")</f>
        <v/>
      </c>
      <c r="H53" s="17" t="str">
        <f>IFERROR(IF(INDEX(DATOS!BH:BH,MATCH(CHECKLIST!B53,DATOS!B:B,0),1)="","X",IF(INDEX(DATOS!BH:BH,MATCH(CHECKLIST!B53,DATOS!B:B,0),1)="VIGENTE","",INDEX(DATOS!BH:BH,MATCH(CHECKLIST!B53,DATOS!B:B,0),1))),"")</f>
        <v/>
      </c>
      <c r="I53" s="17" t="str">
        <f>IFERROR(IF(INDEX(DATOS!AL:AL,MATCH(CHECKLIST!B53,DATOS!B:B,0),1)=0,"",INDEX(DATOS!AL:AL,MATCH(CHECKLIST!B53,DATOS!B:B,0),1)),"")</f>
        <v/>
      </c>
      <c r="J53" s="17" t="str">
        <f>IFERROR(IF(INDEX(DATOS!AJ:AJ,MATCH(CHECKLIST!B53,DATOS!B:B,0),1)=0,"",INDEX(DATOS!AJ:AJ,MATCH(CHECKLIST!B53,DATOS!B:B,0),1)),"")</f>
        <v/>
      </c>
      <c r="K53" s="49" t="str">
        <f>IFERROR(IF(INDEX(DATOS!AK:AK,MATCH(CHECKLIST!B53,DATOS!B:B,0),1)=0,"",INDEX(DATOS!AK:AK,MATCH(CHECKLIST!B53,DATOS!B:B,0),1)),"")</f>
        <v/>
      </c>
      <c r="L53" s="17" t="str">
        <f>IFERROR(IF(INDEX(DATOS!AM:AM,MATCH(CHECKLIST!B53,DATOS!B:B,0),1)=0,"",INDEX(DATOS!AM:AM,MATCH(CHECKLIST!B53,DATOS!B:B,0),1)),"")</f>
        <v/>
      </c>
      <c r="M53" s="17" t="str">
        <f>IFERROR(IF(INDEX(DATOS!AI:AI,MATCH(CHECKLIST!B53,DATOS!B:B,0),1)=0,"",INDEX(DATOS!AI:AI,MATCH(CHECKLIST!B53,DATOS!B:B,0),1)),"")</f>
        <v/>
      </c>
      <c r="N53" s="49" t="str">
        <f ca="1">IFERROR(IF(INDEX(DATOS!I:I,MATCH(CHECKLIST!B53,DATOS!B:B,0),1)="","X",IF(INDEX(DATOS!I:I,MATCH(CHECKLIST!B53,DATOS!B:B,0),1)&gt;YEAR(TODAY())-1,"","VENCIDA")),"")</f>
        <v/>
      </c>
      <c r="O53" s="49" t="str">
        <f>IFERROR(IF(INDEX(DATOS!AP:AP,MATCH(CHECKLIST!B53,DATOS!B:B,0),1)=0,"",INDEX(DATOS!AP:AP,MATCH(CHECKLIST!B53,DATOS!B:B,0),1)),"")</f>
        <v/>
      </c>
      <c r="P53" s="17" t="str">
        <f>IFERROR(IF(INDEX(DATOS!AN:AN,MATCH(CHECKLIST!B53,DATOS!B:B,0),1)=0,"",INDEX(DATOS!AN:AN,MATCH(CHECKLIST!B53,DATOS!B:B,0),1)),"")</f>
        <v/>
      </c>
      <c r="Q53" s="17" t="str">
        <f>IFERROR(IF(INDEX(DATOS!AO:AO,MATCH(CHECKLIST!B53,DATOS!B:B,0),1)=0,"",INDEX(DATOS!AO:AO,MATCH(CHECKLIST!B53,DATOS!B:B,0),1)),"")</f>
        <v/>
      </c>
      <c r="R53" t="str">
        <f>IF(B53="","",1)</f>
        <v/>
      </c>
      <c r="S53" t="str">
        <f t="shared" si="2"/>
        <v/>
      </c>
      <c r="U53" t="str">
        <f t="shared" si="0"/>
        <v/>
      </c>
      <c r="V53" t="str">
        <f t="shared" si="1"/>
        <v/>
      </c>
    </row>
    <row r="54" spans="1:22" ht="15" customHeight="1">
      <c r="A54" s="12">
        <v>41</v>
      </c>
      <c r="B54" t="str">
        <f>IFERROR(INDEX(DATOS!B:B,MATCH(CHECKLIST!A54,DATOS!BU:BU,0),1),"")</f>
        <v/>
      </c>
      <c r="C54" t="str">
        <f>IFERROR(INDEX(DATOS!J:J,MATCH(CHECKLIST!A54,DATOS!BU:BU,0),1),"")</f>
        <v/>
      </c>
      <c r="D54" t="str">
        <f>IFERROR(INDEX(DATOS!R:R,MATCH(CHECKLIST!E54,DATOS!C:C,0),1),"")</f>
        <v/>
      </c>
      <c r="E54" s="136" t="str">
        <f>IFERROR(INDEX(DATOS!C:C,MATCH(CHECKLIST!A54,DATOS!BU:BU,0),1),"")</f>
        <v/>
      </c>
      <c r="F54" s="3" t="str">
        <f>IFERROR(IF(INDEX(DATOS!AC:AC,MATCH(CHECKLIST!B54,DATOS!B:B,0),1)=0,"",INDEX(DATOS!AC:AC,MATCH(CHECKLIST!B54,DATOS!B:B,0),1)),"")</f>
        <v/>
      </c>
      <c r="G54" s="17" t="str">
        <f>IFERROR(IF(INDEX(DATOS!AH:AH,MATCH(CHECKLIST!B54,DATOS!B:B,0),1)=0,"",INDEX(DATOS!AH:AH,MATCH(CHECKLIST!B54,DATOS!B:B,0),1)),"")</f>
        <v/>
      </c>
      <c r="H54" s="17" t="str">
        <f>IFERROR(IF(INDEX(DATOS!BH:BH,MATCH(CHECKLIST!B54,DATOS!B:B,0),1)="","X",IF(INDEX(DATOS!BH:BH,MATCH(CHECKLIST!B54,DATOS!B:B,0),1)="VIGENTE","",INDEX(DATOS!BH:BH,MATCH(CHECKLIST!B54,DATOS!B:B,0),1))),"")</f>
        <v/>
      </c>
      <c r="I54" s="17" t="str">
        <f>IFERROR(IF(INDEX(DATOS!AL:AL,MATCH(CHECKLIST!B54,DATOS!B:B,0),1)=0,"",INDEX(DATOS!AL:AL,MATCH(CHECKLIST!B54,DATOS!B:B,0),1)),"")</f>
        <v/>
      </c>
      <c r="J54" s="17" t="str">
        <f>IFERROR(IF(INDEX(DATOS!AJ:AJ,MATCH(CHECKLIST!B54,DATOS!B:B,0),1)=0,"",INDEX(DATOS!AJ:AJ,MATCH(CHECKLIST!B54,DATOS!B:B,0),1)),"")</f>
        <v/>
      </c>
      <c r="K54" s="49" t="str">
        <f>IFERROR(IF(INDEX(DATOS!AK:AK,MATCH(CHECKLIST!B54,DATOS!B:B,0),1)=0,"",INDEX(DATOS!AK:AK,MATCH(CHECKLIST!B54,DATOS!B:B,0),1)),"")</f>
        <v/>
      </c>
      <c r="L54" s="17" t="str">
        <f>IFERROR(IF(INDEX(DATOS!AM:AM,MATCH(CHECKLIST!B54,DATOS!B:B,0),1)=0,"",INDEX(DATOS!AM:AM,MATCH(CHECKLIST!B54,DATOS!B:B,0),1)),"")</f>
        <v/>
      </c>
      <c r="M54" s="17" t="str">
        <f>IFERROR(IF(INDEX(DATOS!AI:AI,MATCH(CHECKLIST!B54,DATOS!B:B,0),1)=0,"",INDEX(DATOS!AI:AI,MATCH(CHECKLIST!B54,DATOS!B:B,0),1)),"")</f>
        <v/>
      </c>
      <c r="N54" s="49" t="str">
        <f ca="1">IFERROR(IF(INDEX(DATOS!I:I,MATCH(CHECKLIST!B54,DATOS!B:B,0),1)="","X",IF(INDEX(DATOS!I:I,MATCH(CHECKLIST!B54,DATOS!B:B,0),1)&gt;YEAR(TODAY())-1,"","VENCIDA")),"")</f>
        <v/>
      </c>
      <c r="O54" s="49" t="str">
        <f>IFERROR(IF(INDEX(DATOS!AP:AP,MATCH(CHECKLIST!B54,DATOS!B:B,0),1)=0,"",INDEX(DATOS!AP:AP,MATCH(CHECKLIST!B54,DATOS!B:B,0),1)),"")</f>
        <v/>
      </c>
      <c r="P54" s="17" t="str">
        <f>IFERROR(IF(INDEX(DATOS!AN:AN,MATCH(CHECKLIST!B54,DATOS!B:B,0),1)=0,"",INDEX(DATOS!AN:AN,MATCH(CHECKLIST!B54,DATOS!B:B,0),1)),"")</f>
        <v/>
      </c>
      <c r="Q54" s="17" t="str">
        <f>IFERROR(IF(INDEX(DATOS!AO:AO,MATCH(CHECKLIST!B54,DATOS!B:B,0),1)=0,"",INDEX(DATOS!AO:AO,MATCH(CHECKLIST!B54,DATOS!B:B,0),1)),"")</f>
        <v/>
      </c>
      <c r="S54">
        <f t="shared" si="2"/>
        <v>0</v>
      </c>
      <c r="U54" t="str">
        <f t="shared" si="0"/>
        <v/>
      </c>
      <c r="V54" t="str">
        <f t="shared" si="1"/>
        <v/>
      </c>
    </row>
    <row r="55" spans="1:22" ht="15" customHeight="1">
      <c r="A55" s="12">
        <v>42</v>
      </c>
      <c r="B55" t="str">
        <f>IFERROR(INDEX(DATOS!B:B,MATCH(CHECKLIST!A55,DATOS!BU:BU,0),1),"")</f>
        <v/>
      </c>
      <c r="C55" t="str">
        <f>IFERROR(INDEX(DATOS!J:J,MATCH(CHECKLIST!A55,DATOS!BU:BU,0),1),"")</f>
        <v/>
      </c>
      <c r="D55" t="str">
        <f>IFERROR(INDEX(DATOS!R:R,MATCH(CHECKLIST!E55,DATOS!C:C,0),1),"")</f>
        <v/>
      </c>
      <c r="E55" s="136" t="str">
        <f>IFERROR(INDEX(DATOS!C:C,MATCH(CHECKLIST!A55,DATOS!BU:BU,0),1),"")</f>
        <v/>
      </c>
      <c r="F55" s="3" t="str">
        <f>IFERROR(IF(INDEX(DATOS!AC:AC,MATCH(CHECKLIST!B55,DATOS!B:B,0),1)=0,"",INDEX(DATOS!AC:AC,MATCH(CHECKLIST!B55,DATOS!B:B,0),1)),"")</f>
        <v/>
      </c>
      <c r="G55" s="17" t="str">
        <f>IFERROR(IF(INDEX(DATOS!AH:AH,MATCH(CHECKLIST!B55,DATOS!B:B,0),1)=0,"",INDEX(DATOS!AH:AH,MATCH(CHECKLIST!B55,DATOS!B:B,0),1)),"")</f>
        <v/>
      </c>
      <c r="H55" s="17" t="str">
        <f>IFERROR(IF(INDEX(DATOS!BH:BH,MATCH(CHECKLIST!B55,DATOS!B:B,0),1)="","X",IF(INDEX(DATOS!BH:BH,MATCH(CHECKLIST!B55,DATOS!B:B,0),1)="VIGENTE","",INDEX(DATOS!BH:BH,MATCH(CHECKLIST!B55,DATOS!B:B,0),1))),"")</f>
        <v/>
      </c>
      <c r="I55" s="17" t="str">
        <f>IFERROR(IF(INDEX(DATOS!AL:AL,MATCH(CHECKLIST!B55,DATOS!B:B,0),1)=0,"",INDEX(DATOS!AL:AL,MATCH(CHECKLIST!B55,DATOS!B:B,0),1)),"")</f>
        <v/>
      </c>
      <c r="J55" s="17" t="str">
        <f>IFERROR(IF(INDEX(DATOS!AJ:AJ,MATCH(CHECKLIST!B55,DATOS!B:B,0),1)=0,"",INDEX(DATOS!AJ:AJ,MATCH(CHECKLIST!B55,DATOS!B:B,0),1)),"")</f>
        <v/>
      </c>
      <c r="K55" s="49" t="str">
        <f>IFERROR(IF(INDEX(DATOS!AK:AK,MATCH(CHECKLIST!B55,DATOS!B:B,0),1)=0,"",INDEX(DATOS!AK:AK,MATCH(CHECKLIST!B55,DATOS!B:B,0),1)),"")</f>
        <v/>
      </c>
      <c r="L55" s="17" t="str">
        <f>IFERROR(IF(INDEX(DATOS!AM:AM,MATCH(CHECKLIST!B55,DATOS!B:B,0),1)=0,"",INDEX(DATOS!AM:AM,MATCH(CHECKLIST!B55,DATOS!B:B,0),1)),"")</f>
        <v/>
      </c>
      <c r="M55" s="17" t="str">
        <f>IFERROR(IF(INDEX(DATOS!AI:AI,MATCH(CHECKLIST!B55,DATOS!B:B,0),1)=0,"",INDEX(DATOS!AI:AI,MATCH(CHECKLIST!B55,DATOS!B:B,0),1)),"")</f>
        <v/>
      </c>
      <c r="N55" s="49" t="str">
        <f ca="1">IFERROR(IF(INDEX(DATOS!I:I,MATCH(CHECKLIST!B55,DATOS!B:B,0),1)="","X",IF(INDEX(DATOS!I:I,MATCH(CHECKLIST!B55,DATOS!B:B,0),1)&gt;YEAR(TODAY())-1,"","VENCIDA")),"")</f>
        <v/>
      </c>
      <c r="O55" s="49" t="str">
        <f>IFERROR(IF(INDEX(DATOS!AP:AP,MATCH(CHECKLIST!B55,DATOS!B:B,0),1)=0,"",INDEX(DATOS!AP:AP,MATCH(CHECKLIST!B55,DATOS!B:B,0),1)),"")</f>
        <v/>
      </c>
      <c r="P55" s="17" t="str">
        <f>IFERROR(IF(INDEX(DATOS!AN:AN,MATCH(CHECKLIST!B55,DATOS!B:B,0),1)=0,"",INDEX(DATOS!AN:AN,MATCH(CHECKLIST!B55,DATOS!B:B,0),1)),"")</f>
        <v/>
      </c>
      <c r="Q55" s="17" t="str">
        <f>IFERROR(IF(INDEX(DATOS!AO:AO,MATCH(CHECKLIST!B55,DATOS!B:B,0),1)=0,"",INDEX(DATOS!AO:AO,MATCH(CHECKLIST!B55,DATOS!B:B,0),1)),"")</f>
        <v/>
      </c>
      <c r="R55" t="str">
        <f>IF(B55="","",1)</f>
        <v/>
      </c>
      <c r="S55" t="str">
        <f t="shared" si="2"/>
        <v/>
      </c>
      <c r="U55" t="str">
        <f t="shared" si="0"/>
        <v/>
      </c>
      <c r="V55" t="str">
        <f t="shared" si="1"/>
        <v/>
      </c>
    </row>
    <row r="56" spans="1:22" ht="15" customHeight="1">
      <c r="A56" s="12">
        <v>43</v>
      </c>
      <c r="B56" t="str">
        <f>IFERROR(INDEX(DATOS!B:B,MATCH(CHECKLIST!A56,DATOS!BU:BU,0),1),"")</f>
        <v/>
      </c>
      <c r="C56" t="str">
        <f>IFERROR(INDEX(DATOS!J:J,MATCH(CHECKLIST!A56,DATOS!BU:BU,0),1),"")</f>
        <v/>
      </c>
      <c r="D56" t="str">
        <f>IFERROR(INDEX(DATOS!R:R,MATCH(CHECKLIST!E56,DATOS!C:C,0),1),"")</f>
        <v/>
      </c>
      <c r="E56" s="136" t="str">
        <f>IFERROR(INDEX(DATOS!C:C,MATCH(CHECKLIST!A56,DATOS!BU:BU,0),1),"")</f>
        <v/>
      </c>
      <c r="F56" s="3" t="str">
        <f>IFERROR(IF(INDEX(DATOS!AC:AC,MATCH(CHECKLIST!B56,DATOS!B:B,0),1)=0,"",INDEX(DATOS!AC:AC,MATCH(CHECKLIST!B56,DATOS!B:B,0),1)),"")</f>
        <v/>
      </c>
      <c r="G56" s="17" t="str">
        <f>IFERROR(IF(INDEX(DATOS!AH:AH,MATCH(CHECKLIST!B56,DATOS!B:B,0),1)=0,"",INDEX(DATOS!AH:AH,MATCH(CHECKLIST!B56,DATOS!B:B,0),1)),"")</f>
        <v/>
      </c>
      <c r="H56" s="17" t="str">
        <f>IFERROR(IF(INDEX(DATOS!BH:BH,MATCH(CHECKLIST!B56,DATOS!B:B,0),1)="","X",IF(INDEX(DATOS!BH:BH,MATCH(CHECKLIST!B56,DATOS!B:B,0),1)="VIGENTE","",INDEX(DATOS!BH:BH,MATCH(CHECKLIST!B56,DATOS!B:B,0),1))),"")</f>
        <v/>
      </c>
      <c r="I56" s="17" t="str">
        <f>IFERROR(IF(INDEX(DATOS!AL:AL,MATCH(CHECKLIST!B56,DATOS!B:B,0),1)=0,"",INDEX(DATOS!AL:AL,MATCH(CHECKLIST!B56,DATOS!B:B,0),1)),"")</f>
        <v/>
      </c>
      <c r="J56" s="17" t="str">
        <f>IFERROR(IF(INDEX(DATOS!AJ:AJ,MATCH(CHECKLIST!B56,DATOS!B:B,0),1)=0,"",INDEX(DATOS!AJ:AJ,MATCH(CHECKLIST!B56,DATOS!B:B,0),1)),"")</f>
        <v/>
      </c>
      <c r="K56" s="49" t="str">
        <f>IFERROR(IF(INDEX(DATOS!AK:AK,MATCH(CHECKLIST!B56,DATOS!B:B,0),1)=0,"",INDEX(DATOS!AK:AK,MATCH(CHECKLIST!B56,DATOS!B:B,0),1)),"")</f>
        <v/>
      </c>
      <c r="L56" s="17" t="str">
        <f>IFERROR(IF(INDEX(DATOS!AM:AM,MATCH(CHECKLIST!B56,DATOS!B:B,0),1)=0,"",INDEX(DATOS!AM:AM,MATCH(CHECKLIST!B56,DATOS!B:B,0),1)),"")</f>
        <v/>
      </c>
      <c r="M56" s="17" t="str">
        <f>IFERROR(IF(INDEX(DATOS!AI:AI,MATCH(CHECKLIST!B56,DATOS!B:B,0),1)=0,"",INDEX(DATOS!AI:AI,MATCH(CHECKLIST!B56,DATOS!B:B,0),1)),"")</f>
        <v/>
      </c>
      <c r="N56" s="49" t="str">
        <f ca="1">IFERROR(IF(INDEX(DATOS!I:I,MATCH(CHECKLIST!B56,DATOS!B:B,0),1)="","X",IF(INDEX(DATOS!I:I,MATCH(CHECKLIST!B56,DATOS!B:B,0),1)&gt;YEAR(TODAY())-1,"","VENCIDA")),"")</f>
        <v/>
      </c>
      <c r="O56" s="49" t="str">
        <f>IFERROR(IF(INDEX(DATOS!AP:AP,MATCH(CHECKLIST!B56,DATOS!B:B,0),1)=0,"",INDEX(DATOS!AP:AP,MATCH(CHECKLIST!B56,DATOS!B:B,0),1)),"")</f>
        <v/>
      </c>
      <c r="P56" s="17" t="str">
        <f>IFERROR(IF(INDEX(DATOS!AN:AN,MATCH(CHECKLIST!B56,DATOS!B:B,0),1)=0,"",INDEX(DATOS!AN:AN,MATCH(CHECKLIST!B56,DATOS!B:B,0),1)),"")</f>
        <v/>
      </c>
      <c r="Q56" s="17" t="str">
        <f>IFERROR(IF(INDEX(DATOS!AO:AO,MATCH(CHECKLIST!B56,DATOS!B:B,0),1)=0,"",INDEX(DATOS!AO:AO,MATCH(CHECKLIST!B56,DATOS!B:B,0),1)),"")</f>
        <v/>
      </c>
      <c r="S56">
        <f t="shared" si="2"/>
        <v>0</v>
      </c>
      <c r="U56" t="str">
        <f t="shared" si="0"/>
        <v/>
      </c>
      <c r="V56" t="str">
        <f t="shared" si="1"/>
        <v/>
      </c>
    </row>
    <row r="57" spans="1:22" ht="15" customHeight="1">
      <c r="A57" s="12">
        <v>44</v>
      </c>
      <c r="B57" t="str">
        <f>IFERROR(INDEX(DATOS!B:B,MATCH(CHECKLIST!A57,DATOS!BU:BU,0),1),"")</f>
        <v/>
      </c>
      <c r="C57" t="str">
        <f>IFERROR(INDEX(DATOS!J:J,MATCH(CHECKLIST!A57,DATOS!BU:BU,0),1),"")</f>
        <v/>
      </c>
      <c r="D57" t="str">
        <f>IFERROR(INDEX(DATOS!R:R,MATCH(CHECKLIST!E57,DATOS!C:C,0),1),"")</f>
        <v/>
      </c>
      <c r="E57" s="136" t="str">
        <f>IFERROR(INDEX(DATOS!C:C,MATCH(CHECKLIST!A57,DATOS!BU:BU,0),1),"")</f>
        <v/>
      </c>
      <c r="F57" s="3" t="str">
        <f>IFERROR(IF(INDEX(DATOS!AC:AC,MATCH(CHECKLIST!B57,DATOS!B:B,0),1)=0,"",INDEX(DATOS!AC:AC,MATCH(CHECKLIST!B57,DATOS!B:B,0),1)),"")</f>
        <v/>
      </c>
      <c r="G57" s="17" t="str">
        <f>IFERROR(IF(INDEX(DATOS!AH:AH,MATCH(CHECKLIST!B57,DATOS!B:B,0),1)=0,"",INDEX(DATOS!AH:AH,MATCH(CHECKLIST!B57,DATOS!B:B,0),1)),"")</f>
        <v/>
      </c>
      <c r="H57" s="17" t="str">
        <f>IFERROR(IF(INDEX(DATOS!BH:BH,MATCH(CHECKLIST!B57,DATOS!B:B,0),1)="","X",IF(INDEX(DATOS!BH:BH,MATCH(CHECKLIST!B57,DATOS!B:B,0),1)="VIGENTE","",INDEX(DATOS!BH:BH,MATCH(CHECKLIST!B57,DATOS!B:B,0),1))),"")</f>
        <v/>
      </c>
      <c r="I57" s="17" t="str">
        <f>IFERROR(IF(INDEX(DATOS!AL:AL,MATCH(CHECKLIST!B57,DATOS!B:B,0),1)=0,"",INDEX(DATOS!AL:AL,MATCH(CHECKLIST!B57,DATOS!B:B,0),1)),"")</f>
        <v/>
      </c>
      <c r="J57" s="17" t="str">
        <f>IFERROR(IF(INDEX(DATOS!AJ:AJ,MATCH(CHECKLIST!B57,DATOS!B:B,0),1)=0,"",INDEX(DATOS!AJ:AJ,MATCH(CHECKLIST!B57,DATOS!B:B,0),1)),"")</f>
        <v/>
      </c>
      <c r="K57" s="49" t="str">
        <f>IFERROR(IF(INDEX(DATOS!AK:AK,MATCH(CHECKLIST!B57,DATOS!B:B,0),1)=0,"",INDEX(DATOS!AK:AK,MATCH(CHECKLIST!B57,DATOS!B:B,0),1)),"")</f>
        <v/>
      </c>
      <c r="L57" s="17" t="str">
        <f>IFERROR(IF(INDEX(DATOS!AM:AM,MATCH(CHECKLIST!B57,DATOS!B:B,0),1)=0,"",INDEX(DATOS!AM:AM,MATCH(CHECKLIST!B57,DATOS!B:B,0),1)),"")</f>
        <v/>
      </c>
      <c r="M57" s="17" t="str">
        <f>IFERROR(IF(INDEX(DATOS!AI:AI,MATCH(CHECKLIST!B57,DATOS!B:B,0),1)=0,"",INDEX(DATOS!AI:AI,MATCH(CHECKLIST!B57,DATOS!B:B,0),1)),"")</f>
        <v/>
      </c>
      <c r="N57" s="49" t="str">
        <f ca="1">IFERROR(IF(INDEX(DATOS!I:I,MATCH(CHECKLIST!B57,DATOS!B:B,0),1)="","X",IF(INDEX(DATOS!I:I,MATCH(CHECKLIST!B57,DATOS!B:B,0),1)&gt;YEAR(TODAY())-1,"","VENCIDA")),"")</f>
        <v/>
      </c>
      <c r="O57" s="49" t="str">
        <f>IFERROR(IF(INDEX(DATOS!AP:AP,MATCH(CHECKLIST!B57,DATOS!B:B,0),1)=0,"",INDEX(DATOS!AP:AP,MATCH(CHECKLIST!B57,DATOS!B:B,0),1)),"")</f>
        <v/>
      </c>
      <c r="P57" s="17" t="str">
        <f>IFERROR(IF(INDEX(DATOS!AN:AN,MATCH(CHECKLIST!B57,DATOS!B:B,0),1)=0,"",INDEX(DATOS!AN:AN,MATCH(CHECKLIST!B57,DATOS!B:B,0),1)),"")</f>
        <v/>
      </c>
      <c r="Q57" s="17" t="str">
        <f>IFERROR(IF(INDEX(DATOS!AO:AO,MATCH(CHECKLIST!B57,DATOS!B:B,0),1)=0,"",INDEX(DATOS!AO:AO,MATCH(CHECKLIST!B57,DATOS!B:B,0),1)),"")</f>
        <v/>
      </c>
      <c r="R57" t="str">
        <f>IF(B57="","",1)</f>
        <v/>
      </c>
      <c r="S57" t="str">
        <f t="shared" si="2"/>
        <v/>
      </c>
      <c r="U57" t="str">
        <f t="shared" si="0"/>
        <v/>
      </c>
      <c r="V57" t="str">
        <f t="shared" si="1"/>
        <v/>
      </c>
    </row>
    <row r="58" spans="1:22" ht="15" customHeight="1">
      <c r="A58" s="12">
        <v>45</v>
      </c>
      <c r="B58" t="str">
        <f>IFERROR(INDEX(DATOS!B:B,MATCH(CHECKLIST!A58,DATOS!BU:BU,0),1),"")</f>
        <v/>
      </c>
      <c r="C58" t="str">
        <f>IFERROR(INDEX(DATOS!J:J,MATCH(CHECKLIST!A58,DATOS!BU:BU,0),1),"")</f>
        <v/>
      </c>
      <c r="D58" t="str">
        <f>IFERROR(INDEX(DATOS!R:R,MATCH(CHECKLIST!E58,DATOS!C:C,0),1),"")</f>
        <v/>
      </c>
      <c r="E58" s="136" t="str">
        <f>IFERROR(INDEX(DATOS!C:C,MATCH(CHECKLIST!A58,DATOS!BU:BU,0),1),"")</f>
        <v/>
      </c>
      <c r="F58" s="3" t="str">
        <f>IFERROR(IF(INDEX(DATOS!AC:AC,MATCH(CHECKLIST!B58,DATOS!B:B,0),1)=0,"",INDEX(DATOS!AC:AC,MATCH(CHECKLIST!B58,DATOS!B:B,0),1)),"")</f>
        <v/>
      </c>
      <c r="G58" s="17" t="str">
        <f>IFERROR(IF(INDEX(DATOS!AH:AH,MATCH(CHECKLIST!B58,DATOS!B:B,0),1)=0,"",INDEX(DATOS!AH:AH,MATCH(CHECKLIST!B58,DATOS!B:B,0),1)),"")</f>
        <v/>
      </c>
      <c r="H58" s="17" t="str">
        <f>IFERROR(IF(INDEX(DATOS!BH:BH,MATCH(CHECKLIST!B58,DATOS!B:B,0),1)="","X",IF(INDEX(DATOS!BH:BH,MATCH(CHECKLIST!B58,DATOS!B:B,0),1)="VIGENTE","",INDEX(DATOS!BH:BH,MATCH(CHECKLIST!B58,DATOS!B:B,0),1))),"")</f>
        <v/>
      </c>
      <c r="I58" s="17" t="str">
        <f>IFERROR(IF(INDEX(DATOS!AL:AL,MATCH(CHECKLIST!B58,DATOS!B:B,0),1)=0,"",INDEX(DATOS!AL:AL,MATCH(CHECKLIST!B58,DATOS!B:B,0),1)),"")</f>
        <v/>
      </c>
      <c r="J58" s="17" t="str">
        <f>IFERROR(IF(INDEX(DATOS!AJ:AJ,MATCH(CHECKLIST!B58,DATOS!B:B,0),1)=0,"",INDEX(DATOS!AJ:AJ,MATCH(CHECKLIST!B58,DATOS!B:B,0),1)),"")</f>
        <v/>
      </c>
      <c r="K58" s="49" t="str">
        <f>IFERROR(IF(INDEX(DATOS!AK:AK,MATCH(CHECKLIST!B58,DATOS!B:B,0),1)=0,"",INDEX(DATOS!AK:AK,MATCH(CHECKLIST!B58,DATOS!B:B,0),1)),"")</f>
        <v/>
      </c>
      <c r="L58" s="17" t="str">
        <f>IFERROR(IF(INDEX(DATOS!AM:AM,MATCH(CHECKLIST!B58,DATOS!B:B,0),1)=0,"",INDEX(DATOS!AM:AM,MATCH(CHECKLIST!B58,DATOS!B:B,0),1)),"")</f>
        <v/>
      </c>
      <c r="M58" s="17" t="str">
        <f>IFERROR(IF(INDEX(DATOS!AI:AI,MATCH(CHECKLIST!B58,DATOS!B:B,0),1)=0,"",INDEX(DATOS!AI:AI,MATCH(CHECKLIST!B58,DATOS!B:B,0),1)),"")</f>
        <v/>
      </c>
      <c r="N58" s="49" t="str">
        <f ca="1">IFERROR(IF(INDEX(DATOS!I:I,MATCH(CHECKLIST!B58,DATOS!B:B,0),1)="","X",IF(INDEX(DATOS!I:I,MATCH(CHECKLIST!B58,DATOS!B:B,0),1)&gt;YEAR(TODAY())-1,"","VENCIDA")),"")</f>
        <v/>
      </c>
      <c r="O58" s="49" t="str">
        <f>IFERROR(IF(INDEX(DATOS!AP:AP,MATCH(CHECKLIST!B58,DATOS!B:B,0),1)=0,"",INDEX(DATOS!AP:AP,MATCH(CHECKLIST!B58,DATOS!B:B,0),1)),"")</f>
        <v/>
      </c>
      <c r="P58" s="17" t="str">
        <f>IFERROR(IF(INDEX(DATOS!AN:AN,MATCH(CHECKLIST!B58,DATOS!B:B,0),1)=0,"",INDEX(DATOS!AN:AN,MATCH(CHECKLIST!B58,DATOS!B:B,0),1)),"")</f>
        <v/>
      </c>
      <c r="Q58" s="17" t="str">
        <f>IFERROR(IF(INDEX(DATOS!AO:AO,MATCH(CHECKLIST!B58,DATOS!B:B,0),1)=0,"",INDEX(DATOS!AO:AO,MATCH(CHECKLIST!B58,DATOS!B:B,0),1)),"")</f>
        <v/>
      </c>
      <c r="S58">
        <f t="shared" si="2"/>
        <v>0</v>
      </c>
      <c r="U58" t="str">
        <f t="shared" si="0"/>
        <v/>
      </c>
      <c r="V58" t="str">
        <f t="shared" si="1"/>
        <v/>
      </c>
    </row>
    <row r="59" spans="1:22" ht="15" customHeight="1">
      <c r="A59" s="12">
        <v>46</v>
      </c>
      <c r="B59" t="str">
        <f>IFERROR(INDEX(DATOS!B:B,MATCH(CHECKLIST!A59,DATOS!BU:BU,0),1),"")</f>
        <v/>
      </c>
      <c r="C59" t="str">
        <f>IFERROR(INDEX(DATOS!J:J,MATCH(CHECKLIST!A59,DATOS!BU:BU,0),1),"")</f>
        <v/>
      </c>
      <c r="D59" t="str">
        <f>IFERROR(INDEX(DATOS!R:R,MATCH(CHECKLIST!E59,DATOS!C:C,0),1),"")</f>
        <v/>
      </c>
      <c r="E59" s="136" t="str">
        <f>IFERROR(INDEX(DATOS!C:C,MATCH(CHECKLIST!A59,DATOS!BU:BU,0),1),"")</f>
        <v/>
      </c>
      <c r="F59" s="3" t="str">
        <f>IFERROR(IF(INDEX(DATOS!AC:AC,MATCH(CHECKLIST!B59,DATOS!B:B,0),1)=0,"",INDEX(DATOS!AC:AC,MATCH(CHECKLIST!B59,DATOS!B:B,0),1)),"")</f>
        <v/>
      </c>
      <c r="G59" s="17" t="str">
        <f>IFERROR(IF(INDEX(DATOS!AH:AH,MATCH(CHECKLIST!B59,DATOS!B:B,0),1)=0,"",INDEX(DATOS!AH:AH,MATCH(CHECKLIST!B59,DATOS!B:B,0),1)),"")</f>
        <v/>
      </c>
      <c r="H59" s="17" t="str">
        <f>IFERROR(IF(INDEX(DATOS!BH:BH,MATCH(CHECKLIST!B59,DATOS!B:B,0),1)="","X",IF(INDEX(DATOS!BH:BH,MATCH(CHECKLIST!B59,DATOS!B:B,0),1)="VIGENTE","",INDEX(DATOS!BH:BH,MATCH(CHECKLIST!B59,DATOS!B:B,0),1))),"")</f>
        <v/>
      </c>
      <c r="I59" s="17" t="str">
        <f>IFERROR(IF(INDEX(DATOS!AL:AL,MATCH(CHECKLIST!B59,DATOS!B:B,0),1)=0,"",INDEX(DATOS!AL:AL,MATCH(CHECKLIST!B59,DATOS!B:B,0),1)),"")</f>
        <v/>
      </c>
      <c r="J59" s="17" t="str">
        <f>IFERROR(IF(INDEX(DATOS!AJ:AJ,MATCH(CHECKLIST!B59,DATOS!B:B,0),1)=0,"",INDEX(DATOS!AJ:AJ,MATCH(CHECKLIST!B59,DATOS!B:B,0),1)),"")</f>
        <v/>
      </c>
      <c r="K59" s="49" t="str">
        <f>IFERROR(IF(INDEX(DATOS!AK:AK,MATCH(CHECKLIST!B59,DATOS!B:B,0),1)=0,"",INDEX(DATOS!AK:AK,MATCH(CHECKLIST!B59,DATOS!B:B,0),1)),"")</f>
        <v/>
      </c>
      <c r="L59" s="17" t="str">
        <f>IFERROR(IF(INDEX(DATOS!AM:AM,MATCH(CHECKLIST!B59,DATOS!B:B,0),1)=0,"",INDEX(DATOS!AM:AM,MATCH(CHECKLIST!B59,DATOS!B:B,0),1)),"")</f>
        <v/>
      </c>
      <c r="M59" s="17" t="str">
        <f>IFERROR(IF(INDEX(DATOS!AI:AI,MATCH(CHECKLIST!B59,DATOS!B:B,0),1)=0,"",INDEX(DATOS!AI:AI,MATCH(CHECKLIST!B59,DATOS!B:B,0),1)),"")</f>
        <v/>
      </c>
      <c r="N59" s="49" t="str">
        <f ca="1">IFERROR(IF(INDEX(DATOS!I:I,MATCH(CHECKLIST!B59,DATOS!B:B,0),1)="","X",IF(INDEX(DATOS!I:I,MATCH(CHECKLIST!B59,DATOS!B:B,0),1)&gt;YEAR(TODAY())-1,"","VENCIDA")),"")</f>
        <v/>
      </c>
      <c r="O59" s="49" t="str">
        <f>IFERROR(IF(INDEX(DATOS!AP:AP,MATCH(CHECKLIST!B59,DATOS!B:B,0),1)=0,"",INDEX(DATOS!AP:AP,MATCH(CHECKLIST!B59,DATOS!B:B,0),1)),"")</f>
        <v/>
      </c>
      <c r="P59" s="17" t="str">
        <f>IFERROR(IF(INDEX(DATOS!AN:AN,MATCH(CHECKLIST!B59,DATOS!B:B,0),1)=0,"",INDEX(DATOS!AN:AN,MATCH(CHECKLIST!B59,DATOS!B:B,0),1)),"")</f>
        <v/>
      </c>
      <c r="Q59" s="17" t="str">
        <f>IFERROR(IF(INDEX(DATOS!AO:AO,MATCH(CHECKLIST!B59,DATOS!B:B,0),1)=0,"",INDEX(DATOS!AO:AO,MATCH(CHECKLIST!B59,DATOS!B:B,0),1)),"")</f>
        <v/>
      </c>
      <c r="R59" t="str">
        <f>IF(B59="","",1)</f>
        <v/>
      </c>
      <c r="S59" t="str">
        <f t="shared" si="2"/>
        <v/>
      </c>
      <c r="U59" t="str">
        <f t="shared" si="0"/>
        <v/>
      </c>
      <c r="V59" t="str">
        <f t="shared" si="1"/>
        <v/>
      </c>
    </row>
    <row r="60" spans="1:22" ht="15" customHeight="1">
      <c r="A60" s="12">
        <v>47</v>
      </c>
      <c r="B60" t="str">
        <f>IFERROR(INDEX(DATOS!B:B,MATCH(CHECKLIST!A60,DATOS!BU:BU,0),1),"")</f>
        <v/>
      </c>
      <c r="C60" t="str">
        <f>IFERROR(INDEX(DATOS!J:J,MATCH(CHECKLIST!A60,DATOS!BU:BU,0),1),"")</f>
        <v/>
      </c>
      <c r="D60" t="str">
        <f>IFERROR(INDEX(DATOS!R:R,MATCH(CHECKLIST!E60,DATOS!C:C,0),1),"")</f>
        <v/>
      </c>
      <c r="E60" s="136" t="str">
        <f>IFERROR(INDEX(DATOS!C:C,MATCH(CHECKLIST!A60,DATOS!BU:BU,0),1),"")</f>
        <v/>
      </c>
      <c r="F60" s="3" t="str">
        <f>IFERROR(IF(INDEX(DATOS!AC:AC,MATCH(CHECKLIST!B60,DATOS!B:B,0),1)=0,"",INDEX(DATOS!AC:AC,MATCH(CHECKLIST!B60,DATOS!B:B,0),1)),"")</f>
        <v/>
      </c>
      <c r="G60" s="17" t="str">
        <f>IFERROR(IF(INDEX(DATOS!AH:AH,MATCH(CHECKLIST!B60,DATOS!B:B,0),1)=0,"",INDEX(DATOS!AH:AH,MATCH(CHECKLIST!B60,DATOS!B:B,0),1)),"")</f>
        <v/>
      </c>
      <c r="H60" s="17" t="str">
        <f>IFERROR(IF(INDEX(DATOS!BH:BH,MATCH(CHECKLIST!B60,DATOS!B:B,0),1)="","X",IF(INDEX(DATOS!BH:BH,MATCH(CHECKLIST!B60,DATOS!B:B,0),1)="VIGENTE","",INDEX(DATOS!BH:BH,MATCH(CHECKLIST!B60,DATOS!B:B,0),1))),"")</f>
        <v/>
      </c>
      <c r="I60" s="17" t="str">
        <f>IFERROR(IF(INDEX(DATOS!AL:AL,MATCH(CHECKLIST!B60,DATOS!B:B,0),1)=0,"",INDEX(DATOS!AL:AL,MATCH(CHECKLIST!B60,DATOS!B:B,0),1)),"")</f>
        <v/>
      </c>
      <c r="J60" s="17" t="str">
        <f>IFERROR(IF(INDEX(DATOS!AJ:AJ,MATCH(CHECKLIST!B60,DATOS!B:B,0),1)=0,"",INDEX(DATOS!AJ:AJ,MATCH(CHECKLIST!B60,DATOS!B:B,0),1)),"")</f>
        <v/>
      </c>
      <c r="K60" s="49" t="str">
        <f>IFERROR(IF(INDEX(DATOS!AK:AK,MATCH(CHECKLIST!B60,DATOS!B:B,0),1)=0,"",INDEX(DATOS!AK:AK,MATCH(CHECKLIST!B60,DATOS!B:B,0),1)),"")</f>
        <v/>
      </c>
      <c r="L60" s="17" t="str">
        <f>IFERROR(IF(INDEX(DATOS!AM:AM,MATCH(CHECKLIST!B60,DATOS!B:B,0),1)=0,"",INDEX(DATOS!AM:AM,MATCH(CHECKLIST!B60,DATOS!B:B,0),1)),"")</f>
        <v/>
      </c>
      <c r="M60" s="17" t="str">
        <f>IFERROR(IF(INDEX(DATOS!AI:AI,MATCH(CHECKLIST!B60,DATOS!B:B,0),1)=0,"",INDEX(DATOS!AI:AI,MATCH(CHECKLIST!B60,DATOS!B:B,0),1)),"")</f>
        <v/>
      </c>
      <c r="N60" s="49" t="str">
        <f ca="1">IFERROR(IF(INDEX(DATOS!I:I,MATCH(CHECKLIST!B60,DATOS!B:B,0),1)="","X",IF(INDEX(DATOS!I:I,MATCH(CHECKLIST!B60,DATOS!B:B,0),1)&gt;YEAR(TODAY())-1,"","VENCIDA")),"")</f>
        <v/>
      </c>
      <c r="O60" s="49" t="str">
        <f>IFERROR(IF(INDEX(DATOS!AP:AP,MATCH(CHECKLIST!B60,DATOS!B:B,0),1)=0,"",INDEX(DATOS!AP:AP,MATCH(CHECKLIST!B60,DATOS!B:B,0),1)),"")</f>
        <v/>
      </c>
      <c r="P60" s="17" t="str">
        <f>IFERROR(IF(INDEX(DATOS!AN:AN,MATCH(CHECKLIST!B60,DATOS!B:B,0),1)=0,"",INDEX(DATOS!AN:AN,MATCH(CHECKLIST!B60,DATOS!B:B,0),1)),"")</f>
        <v/>
      </c>
      <c r="Q60" s="17" t="str">
        <f>IFERROR(IF(INDEX(DATOS!AO:AO,MATCH(CHECKLIST!B60,DATOS!B:B,0),1)=0,"",INDEX(DATOS!AO:AO,MATCH(CHECKLIST!B60,DATOS!B:B,0),1)),"")</f>
        <v/>
      </c>
      <c r="S60">
        <f t="shared" si="2"/>
        <v>0</v>
      </c>
      <c r="U60" t="str">
        <f t="shared" si="0"/>
        <v/>
      </c>
      <c r="V60" t="str">
        <f t="shared" si="1"/>
        <v/>
      </c>
    </row>
    <row r="61" spans="1:22">
      <c r="A61" s="12">
        <v>48</v>
      </c>
      <c r="B61" t="str">
        <f>IFERROR(INDEX(DATOS!B:B,MATCH(CHECKLIST!A61,DATOS!BU:BU,0),1),"")</f>
        <v/>
      </c>
      <c r="C61" t="str">
        <f>IFERROR(INDEX(DATOS!J:J,MATCH(CHECKLIST!A61,DATOS!BU:BU,0),1),"")</f>
        <v/>
      </c>
      <c r="D61" t="str">
        <f>IFERROR(INDEX(DATOS!R:R,MATCH(CHECKLIST!E61,DATOS!C:C,0),1),"")</f>
        <v/>
      </c>
      <c r="E61" s="136" t="str">
        <f>IFERROR(INDEX(DATOS!C:C,MATCH(CHECKLIST!A61,DATOS!BU:BU,0),1),"")</f>
        <v/>
      </c>
      <c r="F61" s="3" t="str">
        <f>IFERROR(IF(INDEX(DATOS!AC:AC,MATCH(CHECKLIST!B61,DATOS!B:B,0),1)=0,"",INDEX(DATOS!AC:AC,MATCH(CHECKLIST!B61,DATOS!B:B,0),1)),"")</f>
        <v/>
      </c>
      <c r="G61" s="17" t="str">
        <f>IFERROR(IF(INDEX(DATOS!AH:AH,MATCH(CHECKLIST!B61,DATOS!B:B,0),1)=0,"",INDEX(DATOS!AH:AH,MATCH(CHECKLIST!B61,DATOS!B:B,0),1)),"")</f>
        <v/>
      </c>
      <c r="H61" s="17" t="str">
        <f>IFERROR(IF(INDEX(DATOS!BH:BH,MATCH(CHECKLIST!B61,DATOS!B:B,0),1)="","X",IF(INDEX(DATOS!BH:BH,MATCH(CHECKLIST!B61,DATOS!B:B,0),1)="VIGENTE","",INDEX(DATOS!BH:BH,MATCH(CHECKLIST!B61,DATOS!B:B,0),1))),"")</f>
        <v/>
      </c>
      <c r="I61" s="17" t="str">
        <f>IFERROR(IF(INDEX(DATOS!AL:AL,MATCH(CHECKLIST!B61,DATOS!B:B,0),1)=0,"",INDEX(DATOS!AL:AL,MATCH(CHECKLIST!B61,DATOS!B:B,0),1)),"")</f>
        <v/>
      </c>
      <c r="J61" s="17" t="str">
        <f>IFERROR(IF(INDEX(DATOS!AJ:AJ,MATCH(CHECKLIST!B61,DATOS!B:B,0),1)=0,"",INDEX(DATOS!AJ:AJ,MATCH(CHECKLIST!B61,DATOS!B:B,0),1)),"")</f>
        <v/>
      </c>
      <c r="K61" s="49" t="str">
        <f>IFERROR(IF(INDEX(DATOS!AK:AK,MATCH(CHECKLIST!B61,DATOS!B:B,0),1)=0,"",INDEX(DATOS!AK:AK,MATCH(CHECKLIST!B61,DATOS!B:B,0),1)),"")</f>
        <v/>
      </c>
      <c r="L61" s="17" t="str">
        <f>IFERROR(IF(INDEX(DATOS!AM:AM,MATCH(CHECKLIST!B61,DATOS!B:B,0),1)=0,"",INDEX(DATOS!AM:AM,MATCH(CHECKLIST!B61,DATOS!B:B,0),1)),"")</f>
        <v/>
      </c>
      <c r="M61" s="17" t="str">
        <f>IFERROR(IF(INDEX(DATOS!AI:AI,MATCH(CHECKLIST!B61,DATOS!B:B,0),1)=0,"",INDEX(DATOS!AI:AI,MATCH(CHECKLIST!B61,DATOS!B:B,0),1)),"")</f>
        <v/>
      </c>
      <c r="N61" s="49" t="str">
        <f ca="1">IFERROR(IF(INDEX(DATOS!I:I,MATCH(CHECKLIST!B61,DATOS!B:B,0),1)="","X",IF(INDEX(DATOS!I:I,MATCH(CHECKLIST!B61,DATOS!B:B,0),1)&gt;YEAR(TODAY())-1,"","VENCIDA")),"")</f>
        <v/>
      </c>
      <c r="O61" s="49" t="str">
        <f>IFERROR(IF(INDEX(DATOS!AP:AP,MATCH(CHECKLIST!B61,DATOS!B:B,0),1)=0,"",INDEX(DATOS!AP:AP,MATCH(CHECKLIST!B61,DATOS!B:B,0),1)),"")</f>
        <v/>
      </c>
      <c r="P61" s="17" t="str">
        <f>IFERROR(IF(INDEX(DATOS!AN:AN,MATCH(CHECKLIST!B61,DATOS!B:B,0),1)=0,"",INDEX(DATOS!AN:AN,MATCH(CHECKLIST!B61,DATOS!B:B,0),1)),"")</f>
        <v/>
      </c>
      <c r="Q61" s="17" t="str">
        <f>IFERROR(IF(INDEX(DATOS!AO:AO,MATCH(CHECKLIST!B61,DATOS!B:B,0),1)=0,"",INDEX(DATOS!AO:AO,MATCH(CHECKLIST!B61,DATOS!B:B,0),1)),"")</f>
        <v/>
      </c>
      <c r="R61" t="str">
        <f>IF(B61="","",1)</f>
        <v/>
      </c>
      <c r="S61" t="str">
        <f t="shared" si="2"/>
        <v/>
      </c>
      <c r="U61" t="str">
        <f t="shared" si="0"/>
        <v/>
      </c>
      <c r="V61" t="str">
        <f t="shared" si="1"/>
        <v/>
      </c>
    </row>
    <row r="62" spans="1:22">
      <c r="A62" s="12">
        <v>49</v>
      </c>
      <c r="B62" t="str">
        <f>IFERROR(INDEX(DATOS!B:B,MATCH(CHECKLIST!A62,DATOS!BU:BU,0),1),"")</f>
        <v/>
      </c>
      <c r="C62" t="str">
        <f>IFERROR(INDEX(DATOS!J:J,MATCH(CHECKLIST!A62,DATOS!BU:BU,0),1),"")</f>
        <v/>
      </c>
      <c r="D62" t="str">
        <f>IFERROR(INDEX(DATOS!R:R,MATCH(CHECKLIST!E62,DATOS!C:C,0),1),"")</f>
        <v/>
      </c>
      <c r="E62" s="136" t="str">
        <f>IFERROR(INDEX(DATOS!C:C,MATCH(CHECKLIST!A62,DATOS!BU:BU,0),1),"")</f>
        <v/>
      </c>
      <c r="F62" s="3" t="str">
        <f>IFERROR(IF(INDEX(DATOS!AC:AC,MATCH(CHECKLIST!B62,DATOS!B:B,0),1)=0,"",INDEX(DATOS!AC:AC,MATCH(CHECKLIST!B62,DATOS!B:B,0),1)),"")</f>
        <v/>
      </c>
      <c r="G62" s="17" t="str">
        <f>IFERROR(IF(INDEX(DATOS!AH:AH,MATCH(CHECKLIST!B62,DATOS!B:B,0),1)=0,"",INDEX(DATOS!AH:AH,MATCH(CHECKLIST!B62,DATOS!B:B,0),1)),"")</f>
        <v/>
      </c>
      <c r="H62" s="17" t="str">
        <f>IFERROR(IF(INDEX(DATOS!BH:BH,MATCH(CHECKLIST!B62,DATOS!B:B,0),1)="","X",IF(INDEX(DATOS!BH:BH,MATCH(CHECKLIST!B62,DATOS!B:B,0),1)="VIGENTE","",INDEX(DATOS!BH:BH,MATCH(CHECKLIST!B62,DATOS!B:B,0),1))),"")</f>
        <v/>
      </c>
      <c r="I62" s="17" t="str">
        <f>IFERROR(IF(INDEX(DATOS!AL:AL,MATCH(CHECKLIST!B62,DATOS!B:B,0),1)=0,"",INDEX(DATOS!AL:AL,MATCH(CHECKLIST!B62,DATOS!B:B,0),1)),"")</f>
        <v/>
      </c>
      <c r="J62" s="17" t="str">
        <f>IFERROR(IF(INDEX(DATOS!AJ:AJ,MATCH(CHECKLIST!B62,DATOS!B:B,0),1)=0,"",INDEX(DATOS!AJ:AJ,MATCH(CHECKLIST!B62,DATOS!B:B,0),1)),"")</f>
        <v/>
      </c>
      <c r="K62" s="49" t="str">
        <f>IFERROR(IF(INDEX(DATOS!AK:AK,MATCH(CHECKLIST!B62,DATOS!B:B,0),1)=0,"",INDEX(DATOS!AK:AK,MATCH(CHECKLIST!B62,DATOS!B:B,0),1)),"")</f>
        <v/>
      </c>
      <c r="L62" s="17" t="str">
        <f>IFERROR(IF(INDEX(DATOS!AM:AM,MATCH(CHECKLIST!B62,DATOS!B:B,0),1)=0,"",INDEX(DATOS!AM:AM,MATCH(CHECKLIST!B62,DATOS!B:B,0),1)),"")</f>
        <v/>
      </c>
      <c r="M62" s="17" t="str">
        <f>IFERROR(IF(INDEX(DATOS!AI:AI,MATCH(CHECKLIST!B62,DATOS!B:B,0),1)=0,"",INDEX(DATOS!AI:AI,MATCH(CHECKLIST!B62,DATOS!B:B,0),1)),"")</f>
        <v/>
      </c>
      <c r="N62" s="49" t="str">
        <f ca="1">IFERROR(IF(INDEX(DATOS!I:I,MATCH(CHECKLIST!B62,DATOS!B:B,0),1)="","X",IF(INDEX(DATOS!I:I,MATCH(CHECKLIST!B62,DATOS!B:B,0),1)&gt;YEAR(TODAY())-1,"","VENCIDA")),"")</f>
        <v/>
      </c>
      <c r="O62" s="49" t="str">
        <f>IFERROR(IF(INDEX(DATOS!AP:AP,MATCH(CHECKLIST!B62,DATOS!B:B,0),1)=0,"",INDEX(DATOS!AP:AP,MATCH(CHECKLIST!B62,DATOS!B:B,0),1)),"")</f>
        <v/>
      </c>
      <c r="P62" s="17" t="str">
        <f>IFERROR(IF(INDEX(DATOS!AN:AN,MATCH(CHECKLIST!B62,DATOS!B:B,0),1)=0,"",INDEX(DATOS!AN:AN,MATCH(CHECKLIST!B62,DATOS!B:B,0),1)),"")</f>
        <v/>
      </c>
      <c r="Q62" s="17" t="str">
        <f>IFERROR(IF(INDEX(DATOS!AO:AO,MATCH(CHECKLIST!B62,DATOS!B:B,0),1)=0,"",INDEX(DATOS!AO:AO,MATCH(CHECKLIST!B62,DATOS!B:B,0),1)),"")</f>
        <v/>
      </c>
      <c r="S62">
        <f t="shared" si="2"/>
        <v>0</v>
      </c>
      <c r="U62" t="str">
        <f t="shared" si="0"/>
        <v/>
      </c>
      <c r="V62" t="str">
        <f t="shared" si="1"/>
        <v/>
      </c>
    </row>
    <row r="63" spans="1:22">
      <c r="A63" s="12">
        <v>50</v>
      </c>
      <c r="B63" t="str">
        <f>IFERROR(INDEX(DATOS!B:B,MATCH(CHECKLIST!A63,DATOS!BU:BU,0),1),"")</f>
        <v/>
      </c>
      <c r="C63" t="str">
        <f>IFERROR(INDEX(DATOS!J:J,MATCH(CHECKLIST!A63,DATOS!BU:BU,0),1),"")</f>
        <v/>
      </c>
      <c r="D63" t="str">
        <f>IFERROR(INDEX(DATOS!R:R,MATCH(CHECKLIST!E63,DATOS!C:C,0),1),"")</f>
        <v/>
      </c>
      <c r="E63" s="136" t="str">
        <f>IFERROR(INDEX(DATOS!C:C,MATCH(CHECKLIST!A63,DATOS!BU:BU,0),1),"")</f>
        <v/>
      </c>
      <c r="F63" s="3" t="str">
        <f>IFERROR(IF(INDEX(DATOS!AC:AC,MATCH(CHECKLIST!B63,DATOS!B:B,0),1)=0,"",INDEX(DATOS!AC:AC,MATCH(CHECKLIST!B63,DATOS!B:B,0),1)),"")</f>
        <v/>
      </c>
      <c r="G63" s="17" t="str">
        <f>IFERROR(IF(INDEX(DATOS!AH:AH,MATCH(CHECKLIST!B63,DATOS!B:B,0),1)=0,"",INDEX(DATOS!AH:AH,MATCH(CHECKLIST!B63,DATOS!B:B,0),1)),"")</f>
        <v/>
      </c>
      <c r="H63" s="17" t="str">
        <f>IFERROR(IF(INDEX(DATOS!BH:BH,MATCH(CHECKLIST!B63,DATOS!B:B,0),1)="","X",IF(INDEX(DATOS!BH:BH,MATCH(CHECKLIST!B63,DATOS!B:B,0),1)="VIGENTE","",INDEX(DATOS!BH:BH,MATCH(CHECKLIST!B63,DATOS!B:B,0),1))),"")</f>
        <v/>
      </c>
      <c r="I63" s="17" t="str">
        <f>IFERROR(IF(INDEX(DATOS!AL:AL,MATCH(CHECKLIST!B63,DATOS!B:B,0),1)=0,"",INDEX(DATOS!AL:AL,MATCH(CHECKLIST!B63,DATOS!B:B,0),1)),"")</f>
        <v/>
      </c>
      <c r="J63" s="17" t="str">
        <f>IFERROR(IF(INDEX(DATOS!AJ:AJ,MATCH(CHECKLIST!B63,DATOS!B:B,0),1)=0,"",INDEX(DATOS!AJ:AJ,MATCH(CHECKLIST!B63,DATOS!B:B,0),1)),"")</f>
        <v/>
      </c>
      <c r="K63" s="49" t="str">
        <f>IFERROR(IF(INDEX(DATOS!AK:AK,MATCH(CHECKLIST!B63,DATOS!B:B,0),1)=0,"",INDEX(DATOS!AK:AK,MATCH(CHECKLIST!B63,DATOS!B:B,0),1)),"")</f>
        <v/>
      </c>
      <c r="L63" s="17" t="str">
        <f>IFERROR(IF(INDEX(DATOS!AM:AM,MATCH(CHECKLIST!B63,DATOS!B:B,0),1)=0,"",INDEX(DATOS!AM:AM,MATCH(CHECKLIST!B63,DATOS!B:B,0),1)),"")</f>
        <v/>
      </c>
      <c r="M63" s="17" t="str">
        <f>IFERROR(IF(INDEX(DATOS!AI:AI,MATCH(CHECKLIST!B63,DATOS!B:B,0),1)=0,"",INDEX(DATOS!AI:AI,MATCH(CHECKLIST!B63,DATOS!B:B,0),1)),"")</f>
        <v/>
      </c>
      <c r="N63" s="49" t="str">
        <f ca="1">IFERROR(IF(INDEX(DATOS!I:I,MATCH(CHECKLIST!B63,DATOS!B:B,0),1)="","X",IF(INDEX(DATOS!I:I,MATCH(CHECKLIST!B63,DATOS!B:B,0),1)&gt;YEAR(TODAY())-1,"","VENCIDA")),"")</f>
        <v/>
      </c>
      <c r="O63" s="49" t="str">
        <f>IFERROR(IF(INDEX(DATOS!AP:AP,MATCH(CHECKLIST!B63,DATOS!B:B,0),1)=0,"",INDEX(DATOS!AP:AP,MATCH(CHECKLIST!B63,DATOS!B:B,0),1)),"")</f>
        <v/>
      </c>
      <c r="P63" s="17" t="str">
        <f>IFERROR(IF(INDEX(DATOS!AN:AN,MATCH(CHECKLIST!B63,DATOS!B:B,0),1)=0,"",INDEX(DATOS!AN:AN,MATCH(CHECKLIST!B63,DATOS!B:B,0),1)),"")</f>
        <v/>
      </c>
      <c r="Q63" s="17" t="str">
        <f>IFERROR(IF(INDEX(DATOS!AO:AO,MATCH(CHECKLIST!B63,DATOS!B:B,0),1)=0,"",INDEX(DATOS!AO:AO,MATCH(CHECKLIST!B63,DATOS!B:B,0),1)),"")</f>
        <v/>
      </c>
      <c r="R63" t="str">
        <f>IF(B63="","",1)</f>
        <v/>
      </c>
      <c r="S63" t="str">
        <f t="shared" si="2"/>
        <v/>
      </c>
      <c r="U63" t="str">
        <f t="shared" si="0"/>
        <v/>
      </c>
      <c r="V63" t="str">
        <f t="shared" si="1"/>
        <v/>
      </c>
    </row>
    <row r="64" spans="1:22">
      <c r="A64" s="12">
        <v>51</v>
      </c>
      <c r="B64" t="str">
        <f>IFERROR(INDEX(DATOS!B:B,MATCH(CHECKLIST!A64,DATOS!BU:BU,0),1),"")</f>
        <v/>
      </c>
      <c r="C64" t="str">
        <f>IFERROR(INDEX(DATOS!J:J,MATCH(CHECKLIST!A64,DATOS!BU:BU,0),1),"")</f>
        <v/>
      </c>
      <c r="D64" t="str">
        <f>IFERROR(INDEX(DATOS!R:R,MATCH(CHECKLIST!E64,DATOS!C:C,0),1),"")</f>
        <v/>
      </c>
      <c r="E64" s="136" t="str">
        <f>IFERROR(INDEX(DATOS!C:C,MATCH(CHECKLIST!A64,DATOS!BU:BU,0),1),"")</f>
        <v/>
      </c>
      <c r="F64" s="3" t="str">
        <f>IFERROR(IF(INDEX(DATOS!AC:AC,MATCH(CHECKLIST!B64,DATOS!B:B,0),1)=0,"",INDEX(DATOS!AC:AC,MATCH(CHECKLIST!B64,DATOS!B:B,0),1)),"")</f>
        <v/>
      </c>
      <c r="G64" s="17" t="str">
        <f>IFERROR(IF(INDEX(DATOS!AH:AH,MATCH(CHECKLIST!B64,DATOS!B:B,0),1)=0,"",INDEX(DATOS!AH:AH,MATCH(CHECKLIST!B64,DATOS!B:B,0),1)),"")</f>
        <v/>
      </c>
      <c r="H64" s="17" t="str">
        <f>IFERROR(IF(INDEX(DATOS!BH:BH,MATCH(CHECKLIST!B64,DATOS!B:B,0),1)="","X",IF(INDEX(DATOS!BH:BH,MATCH(CHECKLIST!B64,DATOS!B:B,0),1)="VIGENTE","",INDEX(DATOS!BH:BH,MATCH(CHECKLIST!B64,DATOS!B:B,0),1))),"")</f>
        <v/>
      </c>
      <c r="I64" s="17" t="str">
        <f>IFERROR(IF(INDEX(DATOS!AL:AL,MATCH(CHECKLIST!B64,DATOS!B:B,0),1)=0,"",INDEX(DATOS!AL:AL,MATCH(CHECKLIST!B64,DATOS!B:B,0),1)),"")</f>
        <v/>
      </c>
      <c r="J64" s="17" t="str">
        <f>IFERROR(IF(INDEX(DATOS!AJ:AJ,MATCH(CHECKLIST!B64,DATOS!B:B,0),1)=0,"",INDEX(DATOS!AJ:AJ,MATCH(CHECKLIST!B64,DATOS!B:B,0),1)),"")</f>
        <v/>
      </c>
      <c r="K64" s="49" t="str">
        <f>IFERROR(IF(INDEX(DATOS!AK:AK,MATCH(CHECKLIST!B64,DATOS!B:B,0),1)=0,"",INDEX(DATOS!AK:AK,MATCH(CHECKLIST!B64,DATOS!B:B,0),1)),"")</f>
        <v/>
      </c>
      <c r="L64" s="17" t="str">
        <f>IFERROR(IF(INDEX(DATOS!AM:AM,MATCH(CHECKLIST!B64,DATOS!B:B,0),1)=0,"",INDEX(DATOS!AM:AM,MATCH(CHECKLIST!B64,DATOS!B:B,0),1)),"")</f>
        <v/>
      </c>
      <c r="M64" s="17" t="str">
        <f>IFERROR(IF(INDEX(DATOS!AI:AI,MATCH(CHECKLIST!B64,DATOS!B:B,0),1)=0,"",INDEX(DATOS!AI:AI,MATCH(CHECKLIST!B64,DATOS!B:B,0),1)),"")</f>
        <v/>
      </c>
      <c r="N64" s="49" t="str">
        <f ca="1">IFERROR(IF(INDEX(DATOS!I:I,MATCH(CHECKLIST!B64,DATOS!B:B,0),1)="","X",IF(INDEX(DATOS!I:I,MATCH(CHECKLIST!B64,DATOS!B:B,0),1)&gt;YEAR(TODAY())-1,"","VENCIDA")),"")</f>
        <v/>
      </c>
      <c r="O64" s="49" t="str">
        <f>IFERROR(IF(INDEX(DATOS!AP:AP,MATCH(CHECKLIST!B64,DATOS!B:B,0),1)=0,"",INDEX(DATOS!AP:AP,MATCH(CHECKLIST!B64,DATOS!B:B,0),1)),"")</f>
        <v/>
      </c>
      <c r="P64" s="17" t="str">
        <f>IFERROR(IF(INDEX(DATOS!AN:AN,MATCH(CHECKLIST!B64,DATOS!B:B,0),1)=0,"",INDEX(DATOS!AN:AN,MATCH(CHECKLIST!B64,DATOS!B:B,0),1)),"")</f>
        <v/>
      </c>
      <c r="Q64" s="17" t="str">
        <f>IFERROR(IF(INDEX(DATOS!AO:AO,MATCH(CHECKLIST!B64,DATOS!B:B,0),1)=0,"",INDEX(DATOS!AO:AO,MATCH(CHECKLIST!B64,DATOS!B:B,0),1)),"")</f>
        <v/>
      </c>
      <c r="S64">
        <f t="shared" si="2"/>
        <v>0</v>
      </c>
      <c r="U64" t="str">
        <f t="shared" si="0"/>
        <v/>
      </c>
      <c r="V64" t="str">
        <f t="shared" si="1"/>
        <v/>
      </c>
    </row>
    <row r="65" spans="1:22" ht="15" customHeight="1">
      <c r="A65" s="12">
        <v>52</v>
      </c>
      <c r="B65" t="str">
        <f>IFERROR(INDEX(DATOS!B:B,MATCH(CHECKLIST!A65,DATOS!BU:BU,0),1),"")</f>
        <v/>
      </c>
      <c r="C65" t="str">
        <f>IFERROR(INDEX(DATOS!J:J,MATCH(CHECKLIST!A65,DATOS!BU:BU,0),1),"")</f>
        <v/>
      </c>
      <c r="D65" t="str">
        <f>IFERROR(INDEX(DATOS!R:R,MATCH(CHECKLIST!E65,DATOS!C:C,0),1),"")</f>
        <v/>
      </c>
      <c r="E65" s="136" t="str">
        <f>IFERROR(INDEX(DATOS!C:C,MATCH(CHECKLIST!A65,DATOS!BU:BU,0),1),"")</f>
        <v/>
      </c>
      <c r="F65" s="3" t="str">
        <f>IFERROR(IF(INDEX(DATOS!AC:AC,MATCH(CHECKLIST!B65,DATOS!B:B,0),1)=0,"",INDEX(DATOS!AC:AC,MATCH(CHECKLIST!B65,DATOS!B:B,0),1)),"")</f>
        <v/>
      </c>
      <c r="G65" s="17" t="str">
        <f>IFERROR(IF(INDEX(DATOS!AH:AH,MATCH(CHECKLIST!B65,DATOS!B:B,0),1)=0,"",INDEX(DATOS!AH:AH,MATCH(CHECKLIST!B65,DATOS!B:B,0),1)),"")</f>
        <v/>
      </c>
      <c r="H65" s="17" t="str">
        <f>IFERROR(IF(INDEX(DATOS!BH:BH,MATCH(CHECKLIST!B65,DATOS!B:B,0),1)="","X",IF(INDEX(DATOS!BH:BH,MATCH(CHECKLIST!B65,DATOS!B:B,0),1)="VIGENTE","",INDEX(DATOS!BH:BH,MATCH(CHECKLIST!B65,DATOS!B:B,0),1))),"")</f>
        <v/>
      </c>
      <c r="I65" s="17" t="str">
        <f>IFERROR(IF(INDEX(DATOS!AL:AL,MATCH(CHECKLIST!B65,DATOS!B:B,0),1)=0,"",INDEX(DATOS!AL:AL,MATCH(CHECKLIST!B65,DATOS!B:B,0),1)),"")</f>
        <v/>
      </c>
      <c r="J65" s="17" t="str">
        <f>IFERROR(IF(INDEX(DATOS!AJ:AJ,MATCH(CHECKLIST!B65,DATOS!B:B,0),1)=0,"",INDEX(DATOS!AJ:AJ,MATCH(CHECKLIST!B65,DATOS!B:B,0),1)),"")</f>
        <v/>
      </c>
      <c r="K65" s="49" t="str">
        <f>IFERROR(IF(INDEX(DATOS!AK:AK,MATCH(CHECKLIST!B65,DATOS!B:B,0),1)=0,"",INDEX(DATOS!AK:AK,MATCH(CHECKLIST!B65,DATOS!B:B,0),1)),"")</f>
        <v/>
      </c>
      <c r="L65" s="17" t="str">
        <f>IFERROR(IF(INDEX(DATOS!AM:AM,MATCH(CHECKLIST!B65,DATOS!B:B,0),1)=0,"",INDEX(DATOS!AM:AM,MATCH(CHECKLIST!B65,DATOS!B:B,0),1)),"")</f>
        <v/>
      </c>
      <c r="M65" s="17" t="str">
        <f>IFERROR(IF(INDEX(DATOS!AI:AI,MATCH(CHECKLIST!B65,DATOS!B:B,0),1)=0,"",INDEX(DATOS!AI:AI,MATCH(CHECKLIST!B65,DATOS!B:B,0),1)),"")</f>
        <v/>
      </c>
      <c r="N65" s="49" t="str">
        <f ca="1">IFERROR(IF(INDEX(DATOS!I:I,MATCH(CHECKLIST!B65,DATOS!B:B,0),1)="","X",IF(INDEX(DATOS!I:I,MATCH(CHECKLIST!B65,DATOS!B:B,0),1)&gt;YEAR(TODAY())-1,"","VENCIDA")),"")</f>
        <v/>
      </c>
      <c r="O65" s="49" t="str">
        <f>IFERROR(IF(INDEX(DATOS!AP:AP,MATCH(CHECKLIST!B65,DATOS!B:B,0),1)=0,"",INDEX(DATOS!AP:AP,MATCH(CHECKLIST!B65,DATOS!B:B,0),1)),"")</f>
        <v/>
      </c>
      <c r="P65" s="17" t="str">
        <f>IFERROR(IF(INDEX(DATOS!AN:AN,MATCH(CHECKLIST!B65,DATOS!B:B,0),1)=0,"",INDEX(DATOS!AN:AN,MATCH(CHECKLIST!B65,DATOS!B:B,0),1)),"")</f>
        <v/>
      </c>
      <c r="Q65" s="17" t="str">
        <f>IFERROR(IF(INDEX(DATOS!AO:AO,MATCH(CHECKLIST!B65,DATOS!B:B,0),1)=0,"",INDEX(DATOS!AO:AO,MATCH(CHECKLIST!B65,DATOS!B:B,0),1)),"")</f>
        <v/>
      </c>
      <c r="R65" t="str">
        <f>IF(B65="","",1)</f>
        <v/>
      </c>
      <c r="S65" t="str">
        <f t="shared" si="2"/>
        <v/>
      </c>
      <c r="U65" t="str">
        <f t="shared" si="0"/>
        <v/>
      </c>
      <c r="V65" t="str">
        <f t="shared" si="1"/>
        <v/>
      </c>
    </row>
    <row r="66" spans="1:22" ht="15" customHeight="1">
      <c r="A66" s="12">
        <v>53</v>
      </c>
      <c r="B66" t="str">
        <f>IFERROR(INDEX(DATOS!B:B,MATCH(CHECKLIST!A66,DATOS!BU:BU,0),1),"")</f>
        <v/>
      </c>
      <c r="C66" t="str">
        <f>IFERROR(INDEX(DATOS!J:J,MATCH(CHECKLIST!A66,DATOS!BU:BU,0),1),"")</f>
        <v/>
      </c>
      <c r="D66" t="str">
        <f>IFERROR(INDEX(DATOS!R:R,MATCH(CHECKLIST!E66,DATOS!C:C,0),1),"")</f>
        <v/>
      </c>
      <c r="E66" s="136" t="str">
        <f>IFERROR(INDEX(DATOS!C:C,MATCH(CHECKLIST!A66,DATOS!BU:BU,0),1),"")</f>
        <v/>
      </c>
      <c r="F66" s="3" t="str">
        <f>IFERROR(IF(INDEX(DATOS!AC:AC,MATCH(CHECKLIST!B66,DATOS!B:B,0),1)=0,"",INDEX(DATOS!AC:AC,MATCH(CHECKLIST!B66,DATOS!B:B,0),1)),"")</f>
        <v/>
      </c>
      <c r="G66" s="17" t="str">
        <f>IFERROR(IF(INDEX(DATOS!AH:AH,MATCH(CHECKLIST!B66,DATOS!B:B,0),1)=0,"",INDEX(DATOS!AH:AH,MATCH(CHECKLIST!B66,DATOS!B:B,0),1)),"")</f>
        <v/>
      </c>
      <c r="H66" s="17" t="str">
        <f>IFERROR(IF(INDEX(DATOS!BH:BH,MATCH(CHECKLIST!B66,DATOS!B:B,0),1)="","X",IF(INDEX(DATOS!BH:BH,MATCH(CHECKLIST!B66,DATOS!B:B,0),1)="VIGENTE","",INDEX(DATOS!BH:BH,MATCH(CHECKLIST!B66,DATOS!B:B,0),1))),"")</f>
        <v/>
      </c>
      <c r="I66" s="17" t="str">
        <f>IFERROR(IF(INDEX(DATOS!AL:AL,MATCH(CHECKLIST!B66,DATOS!B:B,0),1)=0,"",INDEX(DATOS!AL:AL,MATCH(CHECKLIST!B66,DATOS!B:B,0),1)),"")</f>
        <v/>
      </c>
      <c r="J66" s="17" t="str">
        <f>IFERROR(IF(INDEX(DATOS!AJ:AJ,MATCH(CHECKLIST!B66,DATOS!B:B,0),1)=0,"",INDEX(DATOS!AJ:AJ,MATCH(CHECKLIST!B66,DATOS!B:B,0),1)),"")</f>
        <v/>
      </c>
      <c r="K66" s="49" t="str">
        <f>IFERROR(IF(INDEX(DATOS!AK:AK,MATCH(CHECKLIST!B66,DATOS!B:B,0),1)=0,"",INDEX(DATOS!AK:AK,MATCH(CHECKLIST!B66,DATOS!B:B,0),1)),"")</f>
        <v/>
      </c>
      <c r="L66" s="17" t="str">
        <f>IFERROR(IF(INDEX(DATOS!AM:AM,MATCH(CHECKLIST!B66,DATOS!B:B,0),1)=0,"",INDEX(DATOS!AM:AM,MATCH(CHECKLIST!B66,DATOS!B:B,0),1)),"")</f>
        <v/>
      </c>
      <c r="M66" s="17" t="str">
        <f>IFERROR(IF(INDEX(DATOS!AI:AI,MATCH(CHECKLIST!B66,DATOS!B:B,0),1)=0,"",INDEX(DATOS!AI:AI,MATCH(CHECKLIST!B66,DATOS!B:B,0),1)),"")</f>
        <v/>
      </c>
      <c r="N66" s="49" t="str">
        <f ca="1">IFERROR(IF(INDEX(DATOS!I:I,MATCH(CHECKLIST!B66,DATOS!B:B,0),1)="","X",IF(INDEX(DATOS!I:I,MATCH(CHECKLIST!B66,DATOS!B:B,0),1)&gt;YEAR(TODAY())-1,"","VENCIDA")),"")</f>
        <v/>
      </c>
      <c r="O66" s="49" t="str">
        <f>IFERROR(IF(INDEX(DATOS!AP:AP,MATCH(CHECKLIST!B66,DATOS!B:B,0),1)=0,"",INDEX(DATOS!AP:AP,MATCH(CHECKLIST!B66,DATOS!B:B,0),1)),"")</f>
        <v/>
      </c>
      <c r="P66" s="17" t="str">
        <f>IFERROR(IF(INDEX(DATOS!AN:AN,MATCH(CHECKLIST!B66,DATOS!B:B,0),1)=0,"",INDEX(DATOS!AN:AN,MATCH(CHECKLIST!B66,DATOS!B:B,0),1)),"")</f>
        <v/>
      </c>
      <c r="Q66" s="17" t="str">
        <f>IFERROR(IF(INDEX(DATOS!AO:AO,MATCH(CHECKLIST!B66,DATOS!B:B,0),1)=0,"",INDEX(DATOS!AO:AO,MATCH(CHECKLIST!B66,DATOS!B:B,0),1)),"")</f>
        <v/>
      </c>
      <c r="S66">
        <f t="shared" si="2"/>
        <v>0</v>
      </c>
      <c r="U66" t="str">
        <f t="shared" si="0"/>
        <v/>
      </c>
      <c r="V66" t="str">
        <f t="shared" si="1"/>
        <v/>
      </c>
    </row>
    <row r="67" spans="1:22" ht="15" customHeight="1">
      <c r="A67" s="12">
        <v>54</v>
      </c>
      <c r="B67" t="str">
        <f>IFERROR(INDEX(DATOS!B:B,MATCH(CHECKLIST!A67,DATOS!BU:BU,0),1),"")</f>
        <v/>
      </c>
      <c r="C67" t="str">
        <f>IFERROR(INDEX(DATOS!J:J,MATCH(CHECKLIST!A67,DATOS!BU:BU,0),1),"")</f>
        <v/>
      </c>
      <c r="D67" t="str">
        <f>IFERROR(INDEX(DATOS!R:R,MATCH(CHECKLIST!E67,DATOS!C:C,0),1),"")</f>
        <v/>
      </c>
      <c r="E67" s="136" t="str">
        <f>IFERROR(INDEX(DATOS!C:C,MATCH(CHECKLIST!A67,DATOS!BU:BU,0),1),"")</f>
        <v/>
      </c>
      <c r="F67" s="3" t="str">
        <f>IFERROR(IF(INDEX(DATOS!AC:AC,MATCH(CHECKLIST!B67,DATOS!B:B,0),1)=0,"",INDEX(DATOS!AC:AC,MATCH(CHECKLIST!B67,DATOS!B:B,0),1)),"")</f>
        <v/>
      </c>
      <c r="G67" s="17" t="str">
        <f>IFERROR(IF(INDEX(DATOS!AH:AH,MATCH(CHECKLIST!B67,DATOS!B:B,0),1)=0,"",INDEX(DATOS!AH:AH,MATCH(CHECKLIST!B67,DATOS!B:B,0),1)),"")</f>
        <v/>
      </c>
      <c r="H67" s="17" t="str">
        <f>IFERROR(IF(INDEX(DATOS!BH:BH,MATCH(CHECKLIST!B67,DATOS!B:B,0),1)="","X",IF(INDEX(DATOS!BH:BH,MATCH(CHECKLIST!B67,DATOS!B:B,0),1)="VIGENTE","",INDEX(DATOS!BH:BH,MATCH(CHECKLIST!B67,DATOS!B:B,0),1))),"")</f>
        <v/>
      </c>
      <c r="I67" s="17" t="str">
        <f>IFERROR(IF(INDEX(DATOS!AL:AL,MATCH(CHECKLIST!B67,DATOS!B:B,0),1)=0,"",INDEX(DATOS!AL:AL,MATCH(CHECKLIST!B67,DATOS!B:B,0),1)),"")</f>
        <v/>
      </c>
      <c r="J67" s="17" t="str">
        <f>IFERROR(IF(INDEX(DATOS!AJ:AJ,MATCH(CHECKLIST!B67,DATOS!B:B,0),1)=0,"",INDEX(DATOS!AJ:AJ,MATCH(CHECKLIST!B67,DATOS!B:B,0),1)),"")</f>
        <v/>
      </c>
      <c r="K67" s="49" t="str">
        <f>IFERROR(IF(INDEX(DATOS!AK:AK,MATCH(CHECKLIST!B67,DATOS!B:B,0),1)=0,"",INDEX(DATOS!AK:AK,MATCH(CHECKLIST!B67,DATOS!B:B,0),1)),"")</f>
        <v/>
      </c>
      <c r="L67" s="17" t="str">
        <f>IFERROR(IF(INDEX(DATOS!AM:AM,MATCH(CHECKLIST!B67,DATOS!B:B,0),1)=0,"",INDEX(DATOS!AM:AM,MATCH(CHECKLIST!B67,DATOS!B:B,0),1)),"")</f>
        <v/>
      </c>
      <c r="M67" s="17" t="str">
        <f>IFERROR(IF(INDEX(DATOS!AI:AI,MATCH(CHECKLIST!B67,DATOS!B:B,0),1)=0,"",INDEX(DATOS!AI:AI,MATCH(CHECKLIST!B67,DATOS!B:B,0),1)),"")</f>
        <v/>
      </c>
      <c r="N67" s="49" t="str">
        <f ca="1">IFERROR(IF(INDEX(DATOS!I:I,MATCH(CHECKLIST!B67,DATOS!B:B,0),1)="","X",IF(INDEX(DATOS!I:I,MATCH(CHECKLIST!B67,DATOS!B:B,0),1)&gt;YEAR(TODAY())-1,"","VENCIDA")),"")</f>
        <v/>
      </c>
      <c r="O67" s="49" t="str">
        <f>IFERROR(IF(INDEX(DATOS!AP:AP,MATCH(CHECKLIST!B67,DATOS!B:B,0),1)=0,"",INDEX(DATOS!AP:AP,MATCH(CHECKLIST!B67,DATOS!B:B,0),1)),"")</f>
        <v/>
      </c>
      <c r="P67" s="17" t="str">
        <f>IFERROR(IF(INDEX(DATOS!AN:AN,MATCH(CHECKLIST!B67,DATOS!B:B,0),1)=0,"",INDEX(DATOS!AN:AN,MATCH(CHECKLIST!B67,DATOS!B:B,0),1)),"")</f>
        <v/>
      </c>
      <c r="Q67" s="17" t="str">
        <f>IFERROR(IF(INDEX(DATOS!AO:AO,MATCH(CHECKLIST!B67,DATOS!B:B,0),1)=0,"",INDEX(DATOS!AO:AO,MATCH(CHECKLIST!B67,DATOS!B:B,0),1)),"")</f>
        <v/>
      </c>
      <c r="R67" t="str">
        <f>IF(B67="","",1)</f>
        <v/>
      </c>
      <c r="S67" t="str">
        <f t="shared" si="2"/>
        <v/>
      </c>
      <c r="U67" t="str">
        <f t="shared" si="0"/>
        <v/>
      </c>
      <c r="V67" t="str">
        <f t="shared" si="1"/>
        <v/>
      </c>
    </row>
    <row r="68" spans="1:22" ht="15" customHeight="1">
      <c r="A68" s="12">
        <v>55</v>
      </c>
      <c r="B68" t="str">
        <f>IFERROR(INDEX(DATOS!B:B,MATCH(CHECKLIST!A68,DATOS!BU:BU,0),1),"")</f>
        <v/>
      </c>
      <c r="C68" t="str">
        <f>IFERROR(INDEX(DATOS!J:J,MATCH(CHECKLIST!A68,DATOS!BU:BU,0),1),"")</f>
        <v/>
      </c>
      <c r="D68" t="str">
        <f>IFERROR(INDEX(DATOS!R:R,MATCH(CHECKLIST!E68,DATOS!C:C,0),1),"")</f>
        <v/>
      </c>
      <c r="E68" s="136" t="str">
        <f>IFERROR(INDEX(DATOS!C:C,MATCH(CHECKLIST!A68,DATOS!BU:BU,0),1),"")</f>
        <v/>
      </c>
      <c r="F68" s="3" t="str">
        <f>IFERROR(IF(INDEX(DATOS!AC:AC,MATCH(CHECKLIST!B68,DATOS!B:B,0),1)=0,"",INDEX(DATOS!AC:AC,MATCH(CHECKLIST!B68,DATOS!B:B,0),1)),"")</f>
        <v/>
      </c>
      <c r="G68" s="17" t="str">
        <f>IFERROR(IF(INDEX(DATOS!AH:AH,MATCH(CHECKLIST!B68,DATOS!B:B,0),1)=0,"",INDEX(DATOS!AH:AH,MATCH(CHECKLIST!B68,DATOS!B:B,0),1)),"")</f>
        <v/>
      </c>
      <c r="H68" s="17" t="str">
        <f>IFERROR(IF(INDEX(DATOS!BH:BH,MATCH(CHECKLIST!B68,DATOS!B:B,0),1)="","X",IF(INDEX(DATOS!BH:BH,MATCH(CHECKLIST!B68,DATOS!B:B,0),1)="VIGENTE","",INDEX(DATOS!BH:BH,MATCH(CHECKLIST!B68,DATOS!B:B,0),1))),"")</f>
        <v/>
      </c>
      <c r="I68" s="17" t="str">
        <f>IFERROR(IF(INDEX(DATOS!AL:AL,MATCH(CHECKLIST!B68,DATOS!B:B,0),1)=0,"",INDEX(DATOS!AL:AL,MATCH(CHECKLIST!B68,DATOS!B:B,0),1)),"")</f>
        <v/>
      </c>
      <c r="J68" s="17" t="str">
        <f>IFERROR(IF(INDEX(DATOS!AJ:AJ,MATCH(CHECKLIST!B68,DATOS!B:B,0),1)=0,"",INDEX(DATOS!AJ:AJ,MATCH(CHECKLIST!B68,DATOS!B:B,0),1)),"")</f>
        <v/>
      </c>
      <c r="K68" s="49" t="str">
        <f>IFERROR(IF(INDEX(DATOS!AK:AK,MATCH(CHECKLIST!B68,DATOS!B:B,0),1)=0,"",INDEX(DATOS!AK:AK,MATCH(CHECKLIST!B68,DATOS!B:B,0),1)),"")</f>
        <v/>
      </c>
      <c r="L68" s="17" t="str">
        <f>IFERROR(IF(INDEX(DATOS!AM:AM,MATCH(CHECKLIST!B68,DATOS!B:B,0),1)=0,"",INDEX(DATOS!AM:AM,MATCH(CHECKLIST!B68,DATOS!B:B,0),1)),"")</f>
        <v/>
      </c>
      <c r="M68" s="17" t="str">
        <f>IFERROR(IF(INDEX(DATOS!AI:AI,MATCH(CHECKLIST!B68,DATOS!B:B,0),1)=0,"",INDEX(DATOS!AI:AI,MATCH(CHECKLIST!B68,DATOS!B:B,0),1)),"")</f>
        <v/>
      </c>
      <c r="N68" s="49" t="str">
        <f ca="1">IFERROR(IF(INDEX(DATOS!I:I,MATCH(CHECKLIST!B68,DATOS!B:B,0),1)="","X",IF(INDEX(DATOS!I:I,MATCH(CHECKLIST!B68,DATOS!B:B,0),1)&gt;YEAR(TODAY())-1,"","VENCIDA")),"")</f>
        <v/>
      </c>
      <c r="O68" s="49" t="str">
        <f>IFERROR(IF(INDEX(DATOS!AP:AP,MATCH(CHECKLIST!B68,DATOS!B:B,0),1)=0,"",INDEX(DATOS!AP:AP,MATCH(CHECKLIST!B68,DATOS!B:B,0),1)),"")</f>
        <v/>
      </c>
      <c r="P68" s="17" t="str">
        <f>IFERROR(IF(INDEX(DATOS!AN:AN,MATCH(CHECKLIST!B68,DATOS!B:B,0),1)=0,"",INDEX(DATOS!AN:AN,MATCH(CHECKLIST!B68,DATOS!B:B,0),1)),"")</f>
        <v/>
      </c>
      <c r="Q68" s="17" t="str">
        <f>IFERROR(IF(INDEX(DATOS!AO:AO,MATCH(CHECKLIST!B68,DATOS!B:B,0),1)=0,"",INDEX(DATOS!AO:AO,MATCH(CHECKLIST!B68,DATOS!B:B,0),1)),"")</f>
        <v/>
      </c>
      <c r="S68">
        <f t="shared" si="2"/>
        <v>0</v>
      </c>
      <c r="U68" t="str">
        <f t="shared" si="0"/>
        <v/>
      </c>
      <c r="V68" t="str">
        <f t="shared" si="1"/>
        <v/>
      </c>
    </row>
    <row r="69" spans="1:22" ht="15" customHeight="1">
      <c r="A69" s="12">
        <v>56</v>
      </c>
      <c r="B69" t="str">
        <f>IFERROR(INDEX(DATOS!B:B,MATCH(CHECKLIST!A69,DATOS!BU:BU,0),1),"")</f>
        <v/>
      </c>
      <c r="C69" t="str">
        <f>IFERROR(INDEX(DATOS!J:J,MATCH(CHECKLIST!A69,DATOS!BU:BU,0),1),"")</f>
        <v/>
      </c>
      <c r="D69" t="str">
        <f>IFERROR(INDEX(DATOS!R:R,MATCH(CHECKLIST!E69,DATOS!C:C,0),1),"")</f>
        <v/>
      </c>
      <c r="E69" s="136" t="str">
        <f>IFERROR(INDEX(DATOS!C:C,MATCH(CHECKLIST!A69,DATOS!BU:BU,0),1),"")</f>
        <v/>
      </c>
      <c r="F69" s="3" t="str">
        <f>IFERROR(IF(INDEX(DATOS!AC:AC,MATCH(CHECKLIST!B69,DATOS!B:B,0),1)=0,"",INDEX(DATOS!AC:AC,MATCH(CHECKLIST!B69,DATOS!B:B,0),1)),"")</f>
        <v/>
      </c>
      <c r="G69" s="17" t="str">
        <f>IFERROR(IF(INDEX(DATOS!AH:AH,MATCH(CHECKLIST!B69,DATOS!B:B,0),1)=0,"",INDEX(DATOS!AH:AH,MATCH(CHECKLIST!B69,DATOS!B:B,0),1)),"")</f>
        <v/>
      </c>
      <c r="H69" s="17" t="str">
        <f>IFERROR(IF(INDEX(DATOS!BH:BH,MATCH(CHECKLIST!B69,DATOS!B:B,0),1)="","X",IF(INDEX(DATOS!BH:BH,MATCH(CHECKLIST!B69,DATOS!B:B,0),1)="VIGENTE","",INDEX(DATOS!BH:BH,MATCH(CHECKLIST!B69,DATOS!B:B,0),1))),"")</f>
        <v/>
      </c>
      <c r="I69" s="17" t="str">
        <f>IFERROR(IF(INDEX(DATOS!AL:AL,MATCH(CHECKLIST!B69,DATOS!B:B,0),1)=0,"",INDEX(DATOS!AL:AL,MATCH(CHECKLIST!B69,DATOS!B:B,0),1)),"")</f>
        <v/>
      </c>
      <c r="J69" s="17" t="str">
        <f>IFERROR(IF(INDEX(DATOS!AJ:AJ,MATCH(CHECKLIST!B69,DATOS!B:B,0),1)=0,"",INDEX(DATOS!AJ:AJ,MATCH(CHECKLIST!B69,DATOS!B:B,0),1)),"")</f>
        <v/>
      </c>
      <c r="K69" s="49" t="str">
        <f>IFERROR(IF(INDEX(DATOS!AK:AK,MATCH(CHECKLIST!B69,DATOS!B:B,0),1)=0,"",INDEX(DATOS!AK:AK,MATCH(CHECKLIST!B69,DATOS!B:B,0),1)),"")</f>
        <v/>
      </c>
      <c r="L69" s="17" t="str">
        <f>IFERROR(IF(INDEX(DATOS!AM:AM,MATCH(CHECKLIST!B69,DATOS!B:B,0),1)=0,"",INDEX(DATOS!AM:AM,MATCH(CHECKLIST!B69,DATOS!B:B,0),1)),"")</f>
        <v/>
      </c>
      <c r="M69" s="17" t="str">
        <f>IFERROR(IF(INDEX(DATOS!AI:AI,MATCH(CHECKLIST!B69,DATOS!B:B,0),1)=0,"",INDEX(DATOS!AI:AI,MATCH(CHECKLIST!B69,DATOS!B:B,0),1)),"")</f>
        <v/>
      </c>
      <c r="N69" s="49" t="str">
        <f ca="1">IFERROR(IF(INDEX(DATOS!I:I,MATCH(CHECKLIST!B69,DATOS!B:B,0),1)="","X",IF(INDEX(DATOS!I:I,MATCH(CHECKLIST!B69,DATOS!B:B,0),1)&gt;YEAR(TODAY())-1,"","VENCIDA")),"")</f>
        <v/>
      </c>
      <c r="O69" s="49" t="str">
        <f>IFERROR(IF(INDEX(DATOS!AP:AP,MATCH(CHECKLIST!B69,DATOS!B:B,0),1)=0,"",INDEX(DATOS!AP:AP,MATCH(CHECKLIST!B69,DATOS!B:B,0),1)),"")</f>
        <v/>
      </c>
      <c r="P69" s="17" t="str">
        <f>IFERROR(IF(INDEX(DATOS!AN:AN,MATCH(CHECKLIST!B69,DATOS!B:B,0),1)=0,"",INDEX(DATOS!AN:AN,MATCH(CHECKLIST!B69,DATOS!B:B,0),1)),"")</f>
        <v/>
      </c>
      <c r="Q69" s="17" t="str">
        <f>IFERROR(IF(INDEX(DATOS!AO:AO,MATCH(CHECKLIST!B69,DATOS!B:B,0),1)=0,"",INDEX(DATOS!AO:AO,MATCH(CHECKLIST!B69,DATOS!B:B,0),1)),"")</f>
        <v/>
      </c>
      <c r="R69" t="str">
        <f>IF(B69="","",1)</f>
        <v/>
      </c>
      <c r="S69" t="str">
        <f t="shared" si="2"/>
        <v/>
      </c>
      <c r="U69" t="str">
        <f t="shared" si="0"/>
        <v/>
      </c>
      <c r="V69" t="str">
        <f t="shared" si="1"/>
        <v/>
      </c>
    </row>
    <row r="70" spans="1:22" ht="15" customHeight="1">
      <c r="A70" s="12">
        <v>57</v>
      </c>
      <c r="B70" t="str">
        <f>IFERROR(INDEX(DATOS!B:B,MATCH(CHECKLIST!A70,DATOS!BU:BU,0),1),"")</f>
        <v/>
      </c>
      <c r="C70" t="str">
        <f>IFERROR(INDEX(DATOS!J:J,MATCH(CHECKLIST!A70,DATOS!BU:BU,0),1),"")</f>
        <v/>
      </c>
      <c r="D70" t="str">
        <f>IFERROR(INDEX(DATOS!R:R,MATCH(CHECKLIST!E70,DATOS!C:C,0),1),"")</f>
        <v/>
      </c>
      <c r="E70" s="136" t="str">
        <f>IFERROR(INDEX(DATOS!C:C,MATCH(CHECKLIST!A70,DATOS!BU:BU,0),1),"")</f>
        <v/>
      </c>
      <c r="F70" s="3" t="str">
        <f>IFERROR(IF(INDEX(DATOS!AC:AC,MATCH(CHECKLIST!B70,DATOS!B:B,0),1)=0,"",INDEX(DATOS!AC:AC,MATCH(CHECKLIST!B70,DATOS!B:B,0),1)),"")</f>
        <v/>
      </c>
      <c r="G70" s="17" t="str">
        <f>IFERROR(IF(INDEX(DATOS!AH:AH,MATCH(CHECKLIST!B70,DATOS!B:B,0),1)=0,"",INDEX(DATOS!AH:AH,MATCH(CHECKLIST!B70,DATOS!B:B,0),1)),"")</f>
        <v/>
      </c>
      <c r="H70" s="17" t="str">
        <f>IFERROR(IF(INDEX(DATOS!BH:BH,MATCH(CHECKLIST!B70,DATOS!B:B,0),1)="","X",IF(INDEX(DATOS!BH:BH,MATCH(CHECKLIST!B70,DATOS!B:B,0),1)="VIGENTE","",INDEX(DATOS!BH:BH,MATCH(CHECKLIST!B70,DATOS!B:B,0),1))),"")</f>
        <v/>
      </c>
      <c r="I70" s="17" t="str">
        <f>IFERROR(IF(INDEX(DATOS!AL:AL,MATCH(CHECKLIST!B70,DATOS!B:B,0),1)=0,"",INDEX(DATOS!AL:AL,MATCH(CHECKLIST!B70,DATOS!B:B,0),1)),"")</f>
        <v/>
      </c>
      <c r="J70" s="17" t="str">
        <f>IFERROR(IF(INDEX(DATOS!AJ:AJ,MATCH(CHECKLIST!B70,DATOS!B:B,0),1)=0,"",INDEX(DATOS!AJ:AJ,MATCH(CHECKLIST!B70,DATOS!B:B,0),1)),"")</f>
        <v/>
      </c>
      <c r="K70" s="49" t="str">
        <f>IFERROR(IF(INDEX(DATOS!AK:AK,MATCH(CHECKLIST!B70,DATOS!B:B,0),1)=0,"",INDEX(DATOS!AK:AK,MATCH(CHECKLIST!B70,DATOS!B:B,0),1)),"")</f>
        <v/>
      </c>
      <c r="L70" s="17" t="str">
        <f>IFERROR(IF(INDEX(DATOS!AM:AM,MATCH(CHECKLIST!B70,DATOS!B:B,0),1)=0,"",INDEX(DATOS!AM:AM,MATCH(CHECKLIST!B70,DATOS!B:B,0),1)),"")</f>
        <v/>
      </c>
      <c r="M70" s="17" t="str">
        <f>IFERROR(IF(INDEX(DATOS!AI:AI,MATCH(CHECKLIST!B70,DATOS!B:B,0),1)=0,"",INDEX(DATOS!AI:AI,MATCH(CHECKLIST!B70,DATOS!B:B,0),1)),"")</f>
        <v/>
      </c>
      <c r="N70" s="49" t="str">
        <f ca="1">IFERROR(IF(INDEX(DATOS!I:I,MATCH(CHECKLIST!B70,DATOS!B:B,0),1)="","X",IF(INDEX(DATOS!I:I,MATCH(CHECKLIST!B70,DATOS!B:B,0),1)&gt;YEAR(TODAY())-1,"","VENCIDA")),"")</f>
        <v/>
      </c>
      <c r="O70" s="49" t="str">
        <f>IFERROR(IF(INDEX(DATOS!AP:AP,MATCH(CHECKLIST!B70,DATOS!B:B,0),1)=0,"",INDEX(DATOS!AP:AP,MATCH(CHECKLIST!B70,DATOS!B:B,0),1)),"")</f>
        <v/>
      </c>
      <c r="P70" s="17" t="str">
        <f>IFERROR(IF(INDEX(DATOS!AN:AN,MATCH(CHECKLIST!B70,DATOS!B:B,0),1)=0,"",INDEX(DATOS!AN:AN,MATCH(CHECKLIST!B70,DATOS!B:B,0),1)),"")</f>
        <v/>
      </c>
      <c r="Q70" s="17" t="str">
        <f>IFERROR(IF(INDEX(DATOS!AO:AO,MATCH(CHECKLIST!B70,DATOS!B:B,0),1)=0,"",INDEX(DATOS!AO:AO,MATCH(CHECKLIST!B70,DATOS!B:B,0),1)),"")</f>
        <v/>
      </c>
      <c r="S70">
        <f t="shared" si="2"/>
        <v>0</v>
      </c>
      <c r="U70" t="str">
        <f t="shared" si="0"/>
        <v/>
      </c>
      <c r="V70" t="str">
        <f t="shared" si="1"/>
        <v/>
      </c>
    </row>
    <row r="71" spans="1:22" ht="15" customHeight="1">
      <c r="A71" s="12">
        <v>58</v>
      </c>
      <c r="B71" t="str">
        <f>IFERROR(INDEX(DATOS!B:B,MATCH(CHECKLIST!A71,DATOS!BU:BU,0),1),"")</f>
        <v/>
      </c>
      <c r="C71" t="str">
        <f>IFERROR(INDEX(DATOS!J:J,MATCH(CHECKLIST!A71,DATOS!BU:BU,0),1),"")</f>
        <v/>
      </c>
      <c r="D71" t="str">
        <f>IFERROR(INDEX(DATOS!R:R,MATCH(CHECKLIST!E71,DATOS!C:C,0),1),"")</f>
        <v/>
      </c>
      <c r="E71" s="136" t="str">
        <f>IFERROR(INDEX(DATOS!C:C,MATCH(CHECKLIST!A71,DATOS!BU:BU,0),1),"")</f>
        <v/>
      </c>
      <c r="F71" s="3" t="str">
        <f>IFERROR(IF(INDEX(DATOS!AC:AC,MATCH(CHECKLIST!B71,DATOS!B:B,0),1)=0,"",INDEX(DATOS!AC:AC,MATCH(CHECKLIST!B71,DATOS!B:B,0),1)),"")</f>
        <v/>
      </c>
      <c r="G71" s="17" t="str">
        <f>IFERROR(IF(INDEX(DATOS!AH:AH,MATCH(CHECKLIST!B71,DATOS!B:B,0),1)=0,"",INDEX(DATOS!AH:AH,MATCH(CHECKLIST!B71,DATOS!B:B,0),1)),"")</f>
        <v/>
      </c>
      <c r="H71" s="17" t="str">
        <f>IFERROR(IF(INDEX(DATOS!BH:BH,MATCH(CHECKLIST!B71,DATOS!B:B,0),1)="","X",IF(INDEX(DATOS!BH:BH,MATCH(CHECKLIST!B71,DATOS!B:B,0),1)="VIGENTE","",INDEX(DATOS!BH:BH,MATCH(CHECKLIST!B71,DATOS!B:B,0),1))),"")</f>
        <v/>
      </c>
      <c r="I71" s="17" t="str">
        <f>IFERROR(IF(INDEX(DATOS!AL:AL,MATCH(CHECKLIST!B71,DATOS!B:B,0),1)=0,"",INDEX(DATOS!AL:AL,MATCH(CHECKLIST!B71,DATOS!B:B,0),1)),"")</f>
        <v/>
      </c>
      <c r="J71" s="17" t="str">
        <f>IFERROR(IF(INDEX(DATOS!AJ:AJ,MATCH(CHECKLIST!B71,DATOS!B:B,0),1)=0,"",INDEX(DATOS!AJ:AJ,MATCH(CHECKLIST!B71,DATOS!B:B,0),1)),"")</f>
        <v/>
      </c>
      <c r="K71" s="49" t="str">
        <f>IFERROR(IF(INDEX(DATOS!AK:AK,MATCH(CHECKLIST!B71,DATOS!B:B,0),1)=0,"",INDEX(DATOS!AK:AK,MATCH(CHECKLIST!B71,DATOS!B:B,0),1)),"")</f>
        <v/>
      </c>
      <c r="L71" s="17" t="str">
        <f>IFERROR(IF(INDEX(DATOS!AM:AM,MATCH(CHECKLIST!B71,DATOS!B:B,0),1)=0,"",INDEX(DATOS!AM:AM,MATCH(CHECKLIST!B71,DATOS!B:B,0),1)),"")</f>
        <v/>
      </c>
      <c r="M71" s="17" t="str">
        <f>IFERROR(IF(INDEX(DATOS!AI:AI,MATCH(CHECKLIST!B71,DATOS!B:B,0),1)=0,"",INDEX(DATOS!AI:AI,MATCH(CHECKLIST!B71,DATOS!B:B,0),1)),"")</f>
        <v/>
      </c>
      <c r="N71" s="49" t="str">
        <f ca="1">IFERROR(IF(INDEX(DATOS!I:I,MATCH(CHECKLIST!B71,DATOS!B:B,0),1)="","X",IF(INDEX(DATOS!I:I,MATCH(CHECKLIST!B71,DATOS!B:B,0),1)&gt;YEAR(TODAY())-1,"","VENCIDA")),"")</f>
        <v/>
      </c>
      <c r="O71" s="49" t="str">
        <f>IFERROR(IF(INDEX(DATOS!AP:AP,MATCH(CHECKLIST!B71,DATOS!B:B,0),1)=0,"",INDEX(DATOS!AP:AP,MATCH(CHECKLIST!B71,DATOS!B:B,0),1)),"")</f>
        <v/>
      </c>
      <c r="P71" s="17" t="str">
        <f>IFERROR(IF(INDEX(DATOS!AN:AN,MATCH(CHECKLIST!B71,DATOS!B:B,0),1)=0,"",INDEX(DATOS!AN:AN,MATCH(CHECKLIST!B71,DATOS!B:B,0),1)),"")</f>
        <v/>
      </c>
      <c r="Q71" s="17" t="str">
        <f>IFERROR(IF(INDEX(DATOS!AO:AO,MATCH(CHECKLIST!B71,DATOS!B:B,0),1)=0,"",INDEX(DATOS!AO:AO,MATCH(CHECKLIST!B71,DATOS!B:B,0),1)),"")</f>
        <v/>
      </c>
      <c r="R71" t="str">
        <f>IF(B71="","",1)</f>
        <v/>
      </c>
      <c r="S71" t="str">
        <f t="shared" si="2"/>
        <v/>
      </c>
      <c r="U71" t="str">
        <f t="shared" si="0"/>
        <v/>
      </c>
      <c r="V71" t="str">
        <f t="shared" si="1"/>
        <v/>
      </c>
    </row>
    <row r="72" spans="1:22" ht="15" customHeight="1">
      <c r="A72" s="12">
        <v>59</v>
      </c>
      <c r="B72" t="str">
        <f>IFERROR(INDEX(DATOS!B:B,MATCH(CHECKLIST!A72,DATOS!BU:BU,0),1),"")</f>
        <v/>
      </c>
      <c r="C72" t="str">
        <f>IFERROR(INDEX(DATOS!J:J,MATCH(CHECKLIST!A72,DATOS!BU:BU,0),1),"")</f>
        <v/>
      </c>
      <c r="D72" t="str">
        <f>IFERROR(INDEX(DATOS!R:R,MATCH(CHECKLIST!E72,DATOS!C:C,0),1),"")</f>
        <v/>
      </c>
      <c r="E72" s="136" t="str">
        <f>IFERROR(INDEX(DATOS!C:C,MATCH(CHECKLIST!A72,DATOS!BU:BU,0),1),"")</f>
        <v/>
      </c>
      <c r="F72" s="3" t="str">
        <f>IFERROR(IF(INDEX(DATOS!AC:AC,MATCH(CHECKLIST!B72,DATOS!B:B,0),1)=0,"",INDEX(DATOS!AC:AC,MATCH(CHECKLIST!B72,DATOS!B:B,0),1)),"")</f>
        <v/>
      </c>
      <c r="G72" s="17" t="str">
        <f>IFERROR(IF(INDEX(DATOS!AH:AH,MATCH(CHECKLIST!B72,DATOS!B:B,0),1)=0,"",INDEX(DATOS!AH:AH,MATCH(CHECKLIST!B72,DATOS!B:B,0),1)),"")</f>
        <v/>
      </c>
      <c r="H72" s="17" t="str">
        <f>IFERROR(IF(INDEX(DATOS!BH:BH,MATCH(CHECKLIST!B72,DATOS!B:B,0),1)="","X",IF(INDEX(DATOS!BH:BH,MATCH(CHECKLIST!B72,DATOS!B:B,0),1)="VIGENTE","",INDEX(DATOS!BH:BH,MATCH(CHECKLIST!B72,DATOS!B:B,0),1))),"")</f>
        <v/>
      </c>
      <c r="I72" s="17" t="str">
        <f>IFERROR(IF(INDEX(DATOS!AL:AL,MATCH(CHECKLIST!B72,DATOS!B:B,0),1)=0,"",INDEX(DATOS!AL:AL,MATCH(CHECKLIST!B72,DATOS!B:B,0),1)),"")</f>
        <v/>
      </c>
      <c r="J72" s="17" t="str">
        <f>IFERROR(IF(INDEX(DATOS!AJ:AJ,MATCH(CHECKLIST!B72,DATOS!B:B,0),1)=0,"",INDEX(DATOS!AJ:AJ,MATCH(CHECKLIST!B72,DATOS!B:B,0),1)),"")</f>
        <v/>
      </c>
      <c r="K72" s="49" t="str">
        <f>IFERROR(IF(INDEX(DATOS!AK:AK,MATCH(CHECKLIST!B72,DATOS!B:B,0),1)=0,"",INDEX(DATOS!AK:AK,MATCH(CHECKLIST!B72,DATOS!B:B,0),1)),"")</f>
        <v/>
      </c>
      <c r="L72" s="17" t="str">
        <f>IFERROR(IF(INDEX(DATOS!AM:AM,MATCH(CHECKLIST!B72,DATOS!B:B,0),1)=0,"",INDEX(DATOS!AM:AM,MATCH(CHECKLIST!B72,DATOS!B:B,0),1)),"")</f>
        <v/>
      </c>
      <c r="M72" s="17" t="str">
        <f>IFERROR(IF(INDEX(DATOS!AI:AI,MATCH(CHECKLIST!B72,DATOS!B:B,0),1)=0,"",INDEX(DATOS!AI:AI,MATCH(CHECKLIST!B72,DATOS!B:B,0),1)),"")</f>
        <v/>
      </c>
      <c r="N72" s="49" t="str">
        <f ca="1">IFERROR(IF(INDEX(DATOS!I:I,MATCH(CHECKLIST!B72,DATOS!B:B,0),1)="","X",IF(INDEX(DATOS!I:I,MATCH(CHECKLIST!B72,DATOS!B:B,0),1)&gt;YEAR(TODAY())-1,"","VENCIDA")),"")</f>
        <v/>
      </c>
      <c r="O72" s="49" t="str">
        <f>IFERROR(IF(INDEX(DATOS!AP:AP,MATCH(CHECKLIST!B72,DATOS!B:B,0),1)=0,"",INDEX(DATOS!AP:AP,MATCH(CHECKLIST!B72,DATOS!B:B,0),1)),"")</f>
        <v/>
      </c>
      <c r="P72" s="17" t="str">
        <f>IFERROR(IF(INDEX(DATOS!AN:AN,MATCH(CHECKLIST!B72,DATOS!B:B,0),1)=0,"",INDEX(DATOS!AN:AN,MATCH(CHECKLIST!B72,DATOS!B:B,0),1)),"")</f>
        <v/>
      </c>
      <c r="Q72" s="17" t="str">
        <f>IFERROR(IF(INDEX(DATOS!AO:AO,MATCH(CHECKLIST!B72,DATOS!B:B,0),1)=0,"",INDEX(DATOS!AO:AO,MATCH(CHECKLIST!B72,DATOS!B:B,0),1)),"")</f>
        <v/>
      </c>
      <c r="S72">
        <f t="shared" si="2"/>
        <v>0</v>
      </c>
      <c r="U72" t="str">
        <f t="shared" si="0"/>
        <v/>
      </c>
      <c r="V72" t="str">
        <f t="shared" si="1"/>
        <v/>
      </c>
    </row>
    <row r="73" spans="1:22" ht="15" customHeight="1">
      <c r="A73" s="12">
        <v>60</v>
      </c>
      <c r="B73" t="str">
        <f>IFERROR(INDEX(DATOS!B:B,MATCH(CHECKLIST!A73,DATOS!BU:BU,0),1),"")</f>
        <v/>
      </c>
      <c r="C73" t="str">
        <f>IFERROR(INDEX(DATOS!J:J,MATCH(CHECKLIST!A73,DATOS!BU:BU,0),1),"")</f>
        <v/>
      </c>
      <c r="D73" t="str">
        <f>IFERROR(INDEX(DATOS!R:R,MATCH(CHECKLIST!E73,DATOS!C:C,0),1),"")</f>
        <v/>
      </c>
      <c r="E73" s="136" t="str">
        <f>IFERROR(INDEX(DATOS!C:C,MATCH(CHECKLIST!A73,DATOS!BU:BU,0),1),"")</f>
        <v/>
      </c>
      <c r="F73" s="3" t="str">
        <f>IFERROR(IF(INDEX(DATOS!AC:AC,MATCH(CHECKLIST!B73,DATOS!B:B,0),1)=0,"",INDEX(DATOS!AC:AC,MATCH(CHECKLIST!B73,DATOS!B:B,0),1)),"")</f>
        <v/>
      </c>
      <c r="G73" s="17" t="str">
        <f>IFERROR(IF(INDEX(DATOS!AH:AH,MATCH(CHECKLIST!B73,DATOS!B:B,0),1)=0,"",INDEX(DATOS!AH:AH,MATCH(CHECKLIST!B73,DATOS!B:B,0),1)),"")</f>
        <v/>
      </c>
      <c r="H73" s="17" t="str">
        <f>IFERROR(IF(INDEX(DATOS!BH:BH,MATCH(CHECKLIST!B73,DATOS!B:B,0),1)="","X",IF(INDEX(DATOS!BH:BH,MATCH(CHECKLIST!B73,DATOS!B:B,0),1)="VIGENTE","",INDEX(DATOS!BH:BH,MATCH(CHECKLIST!B73,DATOS!B:B,0),1))),"")</f>
        <v/>
      </c>
      <c r="I73" s="17" t="str">
        <f>IFERROR(IF(INDEX(DATOS!AL:AL,MATCH(CHECKLIST!B73,DATOS!B:B,0),1)=0,"",INDEX(DATOS!AL:AL,MATCH(CHECKLIST!B73,DATOS!B:B,0),1)),"")</f>
        <v/>
      </c>
      <c r="J73" s="17" t="str">
        <f>IFERROR(IF(INDEX(DATOS!AJ:AJ,MATCH(CHECKLIST!B73,DATOS!B:B,0),1)=0,"",INDEX(DATOS!AJ:AJ,MATCH(CHECKLIST!B73,DATOS!B:B,0),1)),"")</f>
        <v/>
      </c>
      <c r="K73" s="49" t="str">
        <f>IFERROR(IF(INDEX(DATOS!AK:AK,MATCH(CHECKLIST!B73,DATOS!B:B,0),1)=0,"",INDEX(DATOS!AK:AK,MATCH(CHECKLIST!B73,DATOS!B:B,0),1)),"")</f>
        <v/>
      </c>
      <c r="L73" s="17" t="str">
        <f>IFERROR(IF(INDEX(DATOS!AM:AM,MATCH(CHECKLIST!B73,DATOS!B:B,0),1)=0,"",INDEX(DATOS!AM:AM,MATCH(CHECKLIST!B73,DATOS!B:B,0),1)),"")</f>
        <v/>
      </c>
      <c r="M73" s="17" t="str">
        <f>IFERROR(IF(INDEX(DATOS!AI:AI,MATCH(CHECKLIST!B73,DATOS!B:B,0),1)=0,"",INDEX(DATOS!AI:AI,MATCH(CHECKLIST!B73,DATOS!B:B,0),1)),"")</f>
        <v/>
      </c>
      <c r="N73" s="49" t="str">
        <f ca="1">IFERROR(IF(INDEX(DATOS!I:I,MATCH(CHECKLIST!B73,DATOS!B:B,0),1)="","X",IF(INDEX(DATOS!I:I,MATCH(CHECKLIST!B73,DATOS!B:B,0),1)&gt;YEAR(TODAY())-1,"","VENCIDA")),"")</f>
        <v/>
      </c>
      <c r="O73" s="49" t="str">
        <f>IFERROR(IF(INDEX(DATOS!AP:AP,MATCH(CHECKLIST!B73,DATOS!B:B,0),1)=0,"",INDEX(DATOS!AP:AP,MATCH(CHECKLIST!B73,DATOS!B:B,0),1)),"")</f>
        <v/>
      </c>
      <c r="P73" s="17" t="str">
        <f>IFERROR(IF(INDEX(DATOS!AN:AN,MATCH(CHECKLIST!B73,DATOS!B:B,0),1)=0,"",INDEX(DATOS!AN:AN,MATCH(CHECKLIST!B73,DATOS!B:B,0),1)),"")</f>
        <v/>
      </c>
      <c r="Q73" s="17" t="str">
        <f>IFERROR(IF(INDEX(DATOS!AO:AO,MATCH(CHECKLIST!B73,DATOS!B:B,0),1)=0,"",INDEX(DATOS!AO:AO,MATCH(CHECKLIST!B73,DATOS!B:B,0),1)),"")</f>
        <v/>
      </c>
      <c r="R73" t="str">
        <f>IF(B73="","",1)</f>
        <v/>
      </c>
      <c r="S73" t="str">
        <f t="shared" si="2"/>
        <v/>
      </c>
      <c r="U73" t="str">
        <f t="shared" si="0"/>
        <v/>
      </c>
      <c r="V73" t="str">
        <f t="shared" si="1"/>
        <v/>
      </c>
    </row>
    <row r="74" spans="1:22" ht="15" customHeight="1">
      <c r="A74" s="12">
        <v>61</v>
      </c>
      <c r="B74" t="str">
        <f>IFERROR(INDEX(DATOS!B:B,MATCH(CHECKLIST!A74,DATOS!BU:BU,0),1),"")</f>
        <v/>
      </c>
      <c r="C74" t="str">
        <f>IFERROR(INDEX(DATOS!J:J,MATCH(CHECKLIST!A74,DATOS!BU:BU,0),1),"")</f>
        <v/>
      </c>
      <c r="D74" t="str">
        <f>IFERROR(INDEX(DATOS!R:R,MATCH(CHECKLIST!E74,DATOS!C:C,0),1),"")</f>
        <v/>
      </c>
      <c r="E74" s="136" t="str">
        <f>IFERROR(INDEX(DATOS!C:C,MATCH(CHECKLIST!A74,DATOS!BU:BU,0),1),"")</f>
        <v/>
      </c>
      <c r="F74" s="3" t="str">
        <f>IFERROR(IF(INDEX(DATOS!AC:AC,MATCH(CHECKLIST!B74,DATOS!B:B,0),1)=0,"",INDEX(DATOS!AC:AC,MATCH(CHECKLIST!B74,DATOS!B:B,0),1)),"")</f>
        <v/>
      </c>
      <c r="G74" s="17" t="str">
        <f>IFERROR(IF(INDEX(DATOS!AH:AH,MATCH(CHECKLIST!B74,DATOS!B:B,0),1)=0,"",INDEX(DATOS!AH:AH,MATCH(CHECKLIST!B74,DATOS!B:B,0),1)),"")</f>
        <v/>
      </c>
      <c r="H74" s="17" t="str">
        <f>IFERROR(IF(INDEX(DATOS!BH:BH,MATCH(CHECKLIST!B74,DATOS!B:B,0),1)="","X",IF(INDEX(DATOS!BH:BH,MATCH(CHECKLIST!B74,DATOS!B:B,0),1)="VIGENTE","",INDEX(DATOS!BH:BH,MATCH(CHECKLIST!B74,DATOS!B:B,0),1))),"")</f>
        <v/>
      </c>
      <c r="I74" s="17" t="str">
        <f>IFERROR(IF(INDEX(DATOS!AL:AL,MATCH(CHECKLIST!B74,DATOS!B:B,0),1)=0,"",INDEX(DATOS!AL:AL,MATCH(CHECKLIST!B74,DATOS!B:B,0),1)),"")</f>
        <v/>
      </c>
      <c r="J74" s="17" t="str">
        <f>IFERROR(IF(INDEX(DATOS!AJ:AJ,MATCH(CHECKLIST!B74,DATOS!B:B,0),1)=0,"",INDEX(DATOS!AJ:AJ,MATCH(CHECKLIST!B74,DATOS!B:B,0),1)),"")</f>
        <v/>
      </c>
      <c r="K74" s="49" t="str">
        <f>IFERROR(IF(INDEX(DATOS!AK:AK,MATCH(CHECKLIST!B74,DATOS!B:B,0),1)=0,"",INDEX(DATOS!AK:AK,MATCH(CHECKLIST!B74,DATOS!B:B,0),1)),"")</f>
        <v/>
      </c>
      <c r="L74" s="17" t="str">
        <f>IFERROR(IF(INDEX(DATOS!AM:AM,MATCH(CHECKLIST!B74,DATOS!B:B,0),1)=0,"",INDEX(DATOS!AM:AM,MATCH(CHECKLIST!B74,DATOS!B:B,0),1)),"")</f>
        <v/>
      </c>
      <c r="M74" s="17" t="str">
        <f>IFERROR(IF(INDEX(DATOS!AI:AI,MATCH(CHECKLIST!B74,DATOS!B:B,0),1)=0,"",INDEX(DATOS!AI:AI,MATCH(CHECKLIST!B74,DATOS!B:B,0),1)),"")</f>
        <v/>
      </c>
      <c r="N74" s="49" t="str">
        <f ca="1">IFERROR(IF(INDEX(DATOS!I:I,MATCH(CHECKLIST!B74,DATOS!B:B,0),1)="","X",IF(INDEX(DATOS!I:I,MATCH(CHECKLIST!B74,DATOS!B:B,0),1)&gt;YEAR(TODAY())-1,"","VENCIDA")),"")</f>
        <v/>
      </c>
      <c r="O74" s="49" t="str">
        <f>IFERROR(IF(INDEX(DATOS!AP:AP,MATCH(CHECKLIST!B74,DATOS!B:B,0),1)=0,"",INDEX(DATOS!AP:AP,MATCH(CHECKLIST!B74,DATOS!B:B,0),1)),"")</f>
        <v/>
      </c>
      <c r="P74" s="17" t="str">
        <f>IFERROR(IF(INDEX(DATOS!AN:AN,MATCH(CHECKLIST!B74,DATOS!B:B,0),1)=0,"",INDEX(DATOS!AN:AN,MATCH(CHECKLIST!B74,DATOS!B:B,0),1)),"")</f>
        <v/>
      </c>
      <c r="Q74" s="17" t="str">
        <f>IFERROR(IF(INDEX(DATOS!AO:AO,MATCH(CHECKLIST!B74,DATOS!B:B,0),1)=0,"",INDEX(DATOS!AO:AO,MATCH(CHECKLIST!B74,DATOS!B:B,0),1)),"")</f>
        <v/>
      </c>
      <c r="S74">
        <f t="shared" si="2"/>
        <v>0</v>
      </c>
      <c r="U74" t="str">
        <f t="shared" si="0"/>
        <v/>
      </c>
      <c r="V74" t="str">
        <f t="shared" si="1"/>
        <v/>
      </c>
    </row>
    <row r="75" spans="1:22" ht="15" customHeight="1">
      <c r="A75" s="12">
        <v>62</v>
      </c>
      <c r="B75" t="str">
        <f>IFERROR(INDEX(DATOS!B:B,MATCH(CHECKLIST!A75,DATOS!BU:BU,0),1),"")</f>
        <v/>
      </c>
      <c r="C75" t="str">
        <f>IFERROR(INDEX(DATOS!J:J,MATCH(CHECKLIST!A75,DATOS!BU:BU,0),1),"")</f>
        <v/>
      </c>
      <c r="D75" t="str">
        <f>IFERROR(INDEX(DATOS!R:R,MATCH(CHECKLIST!E75,DATOS!C:C,0),1),"")</f>
        <v/>
      </c>
      <c r="E75" s="136" t="str">
        <f>IFERROR(INDEX(DATOS!C:C,MATCH(CHECKLIST!A75,DATOS!BU:BU,0),1),"")</f>
        <v/>
      </c>
      <c r="F75" s="3" t="str">
        <f>IFERROR(IF(INDEX(DATOS!AC:AC,MATCH(CHECKLIST!B75,DATOS!B:B,0),1)=0,"",INDEX(DATOS!AC:AC,MATCH(CHECKLIST!B75,DATOS!B:B,0),1)),"")</f>
        <v/>
      </c>
      <c r="G75" s="17" t="str">
        <f>IFERROR(IF(INDEX(DATOS!AH:AH,MATCH(CHECKLIST!B75,DATOS!B:B,0),1)=0,"",INDEX(DATOS!AH:AH,MATCH(CHECKLIST!B75,DATOS!B:B,0),1)),"")</f>
        <v/>
      </c>
      <c r="H75" s="17" t="str">
        <f>IFERROR(IF(INDEX(DATOS!BH:BH,MATCH(CHECKLIST!B75,DATOS!B:B,0),1)="","X",IF(INDEX(DATOS!BH:BH,MATCH(CHECKLIST!B75,DATOS!B:B,0),1)="VIGENTE","",INDEX(DATOS!BH:BH,MATCH(CHECKLIST!B75,DATOS!B:B,0),1))),"")</f>
        <v/>
      </c>
      <c r="I75" s="17" t="str">
        <f>IFERROR(IF(INDEX(DATOS!AL:AL,MATCH(CHECKLIST!B75,DATOS!B:B,0),1)=0,"",INDEX(DATOS!AL:AL,MATCH(CHECKLIST!B75,DATOS!B:B,0),1)),"")</f>
        <v/>
      </c>
      <c r="J75" s="17" t="str">
        <f>IFERROR(IF(INDEX(DATOS!AJ:AJ,MATCH(CHECKLIST!B75,DATOS!B:B,0),1)=0,"",INDEX(DATOS!AJ:AJ,MATCH(CHECKLIST!B75,DATOS!B:B,0),1)),"")</f>
        <v/>
      </c>
      <c r="K75" s="49" t="str">
        <f>IFERROR(IF(INDEX(DATOS!AK:AK,MATCH(CHECKLIST!B75,DATOS!B:B,0),1)=0,"",INDEX(DATOS!AK:AK,MATCH(CHECKLIST!B75,DATOS!B:B,0),1)),"")</f>
        <v/>
      </c>
      <c r="L75" s="17" t="str">
        <f>IFERROR(IF(INDEX(DATOS!AM:AM,MATCH(CHECKLIST!B75,DATOS!B:B,0),1)=0,"",INDEX(DATOS!AM:AM,MATCH(CHECKLIST!B75,DATOS!B:B,0),1)),"")</f>
        <v/>
      </c>
      <c r="M75" s="17" t="str">
        <f>IFERROR(IF(INDEX(DATOS!AI:AI,MATCH(CHECKLIST!B75,DATOS!B:B,0),1)=0,"",INDEX(DATOS!AI:AI,MATCH(CHECKLIST!B75,DATOS!B:B,0),1)),"")</f>
        <v/>
      </c>
      <c r="N75" s="49" t="str">
        <f ca="1">IFERROR(IF(INDEX(DATOS!I:I,MATCH(CHECKLIST!B75,DATOS!B:B,0),1)="","X",IF(INDEX(DATOS!I:I,MATCH(CHECKLIST!B75,DATOS!B:B,0),1)&gt;YEAR(TODAY())-1,"","VENCIDA")),"")</f>
        <v/>
      </c>
      <c r="O75" s="49" t="str">
        <f>IFERROR(IF(INDEX(DATOS!AP:AP,MATCH(CHECKLIST!B75,DATOS!B:B,0),1)=0,"",INDEX(DATOS!AP:AP,MATCH(CHECKLIST!B75,DATOS!B:B,0),1)),"")</f>
        <v/>
      </c>
      <c r="P75" s="17" t="str">
        <f>IFERROR(IF(INDEX(DATOS!AN:AN,MATCH(CHECKLIST!B75,DATOS!B:B,0),1)=0,"",INDEX(DATOS!AN:AN,MATCH(CHECKLIST!B75,DATOS!B:B,0),1)),"")</f>
        <v/>
      </c>
      <c r="Q75" s="17" t="str">
        <f>IFERROR(IF(INDEX(DATOS!AO:AO,MATCH(CHECKLIST!B75,DATOS!B:B,0),1)=0,"",INDEX(DATOS!AO:AO,MATCH(CHECKLIST!B75,DATOS!B:B,0),1)),"")</f>
        <v/>
      </c>
      <c r="R75" t="str">
        <f>IF(B75="","",1)</f>
        <v/>
      </c>
      <c r="S75" t="str">
        <f t="shared" si="2"/>
        <v/>
      </c>
      <c r="U75" t="str">
        <f t="shared" si="0"/>
        <v/>
      </c>
      <c r="V75" t="str">
        <f t="shared" si="1"/>
        <v/>
      </c>
    </row>
    <row r="76" spans="1:22" ht="15" customHeight="1">
      <c r="A76" s="12">
        <v>63</v>
      </c>
      <c r="B76" t="str">
        <f>IFERROR(INDEX(DATOS!B:B,MATCH(CHECKLIST!A76,DATOS!BU:BU,0),1),"")</f>
        <v/>
      </c>
      <c r="C76" t="str">
        <f>IFERROR(INDEX(DATOS!J:J,MATCH(CHECKLIST!A76,DATOS!BU:BU,0),1),"")</f>
        <v/>
      </c>
      <c r="D76" t="str">
        <f>IFERROR(INDEX(DATOS!R:R,MATCH(CHECKLIST!E76,DATOS!C:C,0),1),"")</f>
        <v/>
      </c>
      <c r="E76" s="136" t="str">
        <f>IFERROR(INDEX(DATOS!C:C,MATCH(CHECKLIST!A76,DATOS!BU:BU,0),1),"")</f>
        <v/>
      </c>
      <c r="F76" s="3" t="str">
        <f>IFERROR(IF(INDEX(DATOS!AC:AC,MATCH(CHECKLIST!B76,DATOS!B:B,0),1)=0,"",INDEX(DATOS!AC:AC,MATCH(CHECKLIST!B76,DATOS!B:B,0),1)),"")</f>
        <v/>
      </c>
      <c r="G76" s="17" t="str">
        <f>IFERROR(IF(INDEX(DATOS!AH:AH,MATCH(CHECKLIST!B76,DATOS!B:B,0),1)=0,"",INDEX(DATOS!AH:AH,MATCH(CHECKLIST!B76,DATOS!B:B,0),1)),"")</f>
        <v/>
      </c>
      <c r="H76" s="17" t="str">
        <f>IFERROR(IF(INDEX(DATOS!BH:BH,MATCH(CHECKLIST!B76,DATOS!B:B,0),1)="","X",IF(INDEX(DATOS!BH:BH,MATCH(CHECKLIST!B76,DATOS!B:B,0),1)="VIGENTE","",INDEX(DATOS!BH:BH,MATCH(CHECKLIST!B76,DATOS!B:B,0),1))),"")</f>
        <v/>
      </c>
      <c r="I76" s="17" t="str">
        <f>IFERROR(IF(INDEX(DATOS!AL:AL,MATCH(CHECKLIST!B76,DATOS!B:B,0),1)=0,"",INDEX(DATOS!AL:AL,MATCH(CHECKLIST!B76,DATOS!B:B,0),1)),"")</f>
        <v/>
      </c>
      <c r="J76" s="17" t="str">
        <f>IFERROR(IF(INDEX(DATOS!AJ:AJ,MATCH(CHECKLIST!B76,DATOS!B:B,0),1)=0,"",INDEX(DATOS!AJ:AJ,MATCH(CHECKLIST!B76,DATOS!B:B,0),1)),"")</f>
        <v/>
      </c>
      <c r="K76" s="49" t="str">
        <f>IFERROR(IF(INDEX(DATOS!AK:AK,MATCH(CHECKLIST!B76,DATOS!B:B,0),1)=0,"",INDEX(DATOS!AK:AK,MATCH(CHECKLIST!B76,DATOS!B:B,0),1)),"")</f>
        <v/>
      </c>
      <c r="L76" s="17" t="str">
        <f>IFERROR(IF(INDEX(DATOS!AM:AM,MATCH(CHECKLIST!B76,DATOS!B:B,0),1)=0,"",INDEX(DATOS!AM:AM,MATCH(CHECKLIST!B76,DATOS!B:B,0),1)),"")</f>
        <v/>
      </c>
      <c r="M76" s="17" t="str">
        <f>IFERROR(IF(INDEX(DATOS!AI:AI,MATCH(CHECKLIST!B76,DATOS!B:B,0),1)=0,"",INDEX(DATOS!AI:AI,MATCH(CHECKLIST!B76,DATOS!B:B,0),1)),"")</f>
        <v/>
      </c>
      <c r="N76" s="49" t="str">
        <f ca="1">IFERROR(IF(INDEX(DATOS!I:I,MATCH(CHECKLIST!B76,DATOS!B:B,0),1)="","X",IF(INDEX(DATOS!I:I,MATCH(CHECKLIST!B76,DATOS!B:B,0),1)&gt;YEAR(TODAY())-1,"","VENCIDA")),"")</f>
        <v/>
      </c>
      <c r="O76" s="49" t="str">
        <f>IFERROR(IF(INDEX(DATOS!AP:AP,MATCH(CHECKLIST!B76,DATOS!B:B,0),1)=0,"",INDEX(DATOS!AP:AP,MATCH(CHECKLIST!B76,DATOS!B:B,0),1)),"")</f>
        <v/>
      </c>
      <c r="P76" s="17" t="str">
        <f>IFERROR(IF(INDEX(DATOS!AN:AN,MATCH(CHECKLIST!B76,DATOS!B:B,0),1)=0,"",INDEX(DATOS!AN:AN,MATCH(CHECKLIST!B76,DATOS!B:B,0),1)),"")</f>
        <v/>
      </c>
      <c r="Q76" s="17" t="str">
        <f>IFERROR(IF(INDEX(DATOS!AO:AO,MATCH(CHECKLIST!B76,DATOS!B:B,0),1)=0,"",INDEX(DATOS!AO:AO,MATCH(CHECKLIST!B76,DATOS!B:B,0),1)),"")</f>
        <v/>
      </c>
      <c r="S76">
        <f t="shared" si="2"/>
        <v>0</v>
      </c>
      <c r="U76" t="str">
        <f t="shared" si="0"/>
        <v/>
      </c>
      <c r="V76" t="str">
        <f t="shared" si="1"/>
        <v/>
      </c>
    </row>
    <row r="77" spans="1:22">
      <c r="A77" s="12">
        <v>64</v>
      </c>
      <c r="B77" t="str">
        <f>IFERROR(INDEX(DATOS!B:B,MATCH(CHECKLIST!A77,DATOS!BU:BU,0),1),"")</f>
        <v/>
      </c>
      <c r="C77" t="str">
        <f>IFERROR(INDEX(DATOS!J:J,MATCH(CHECKLIST!A77,DATOS!BU:BU,0),1),"")</f>
        <v/>
      </c>
      <c r="D77" t="str">
        <f>IFERROR(INDEX(DATOS!R:R,MATCH(CHECKLIST!E77,DATOS!C:C,0),1),"")</f>
        <v/>
      </c>
      <c r="E77" s="136" t="str">
        <f>IFERROR(INDEX(DATOS!C:C,MATCH(CHECKLIST!A77,DATOS!BU:BU,0),1),"")</f>
        <v/>
      </c>
      <c r="F77" s="3" t="str">
        <f>IFERROR(IF(INDEX(DATOS!AC:AC,MATCH(CHECKLIST!B77,DATOS!B:B,0),1)=0,"",INDEX(DATOS!AC:AC,MATCH(CHECKLIST!B77,DATOS!B:B,0),1)),"")</f>
        <v/>
      </c>
      <c r="G77" s="17" t="str">
        <f>IFERROR(IF(INDEX(DATOS!AH:AH,MATCH(CHECKLIST!B77,DATOS!B:B,0),1)=0,"",INDEX(DATOS!AH:AH,MATCH(CHECKLIST!B77,DATOS!B:B,0),1)),"")</f>
        <v/>
      </c>
      <c r="H77" s="17" t="str">
        <f>IFERROR(IF(INDEX(DATOS!BH:BH,MATCH(CHECKLIST!B77,DATOS!B:B,0),1)="","X",IF(INDEX(DATOS!BH:BH,MATCH(CHECKLIST!B77,DATOS!B:B,0),1)="VIGENTE","",INDEX(DATOS!BH:BH,MATCH(CHECKLIST!B77,DATOS!B:B,0),1))),"")</f>
        <v/>
      </c>
      <c r="I77" s="17" t="str">
        <f>IFERROR(IF(INDEX(DATOS!AL:AL,MATCH(CHECKLIST!B77,DATOS!B:B,0),1)=0,"",INDEX(DATOS!AL:AL,MATCH(CHECKLIST!B77,DATOS!B:B,0),1)),"")</f>
        <v/>
      </c>
      <c r="J77" s="17" t="str">
        <f>IFERROR(IF(INDEX(DATOS!AJ:AJ,MATCH(CHECKLIST!B77,DATOS!B:B,0),1)=0,"",INDEX(DATOS!AJ:AJ,MATCH(CHECKLIST!B77,DATOS!B:B,0),1)),"")</f>
        <v/>
      </c>
      <c r="K77" s="49" t="str">
        <f>IFERROR(IF(INDEX(DATOS!AK:AK,MATCH(CHECKLIST!B77,DATOS!B:B,0),1)=0,"",INDEX(DATOS!AK:AK,MATCH(CHECKLIST!B77,DATOS!B:B,0),1)),"")</f>
        <v/>
      </c>
      <c r="L77" s="17" t="str">
        <f>IFERROR(IF(INDEX(DATOS!AM:AM,MATCH(CHECKLIST!B77,DATOS!B:B,0),1)=0,"",INDEX(DATOS!AM:AM,MATCH(CHECKLIST!B77,DATOS!B:B,0),1)),"")</f>
        <v/>
      </c>
      <c r="M77" s="17" t="str">
        <f>IFERROR(IF(INDEX(DATOS!AI:AI,MATCH(CHECKLIST!B77,DATOS!B:B,0),1)=0,"",INDEX(DATOS!AI:AI,MATCH(CHECKLIST!B77,DATOS!B:B,0),1)),"")</f>
        <v/>
      </c>
      <c r="N77" s="49" t="str">
        <f ca="1">IFERROR(IF(INDEX(DATOS!I:I,MATCH(CHECKLIST!B77,DATOS!B:B,0),1)="","X",IF(INDEX(DATOS!I:I,MATCH(CHECKLIST!B77,DATOS!B:B,0),1)&gt;YEAR(TODAY())-1,"","VENCIDA")),"")</f>
        <v/>
      </c>
      <c r="O77" s="49" t="str">
        <f>IFERROR(IF(INDEX(DATOS!AP:AP,MATCH(CHECKLIST!B77,DATOS!B:B,0),1)=0,"",INDEX(DATOS!AP:AP,MATCH(CHECKLIST!B77,DATOS!B:B,0),1)),"")</f>
        <v/>
      </c>
      <c r="P77" s="17" t="str">
        <f>IFERROR(IF(INDEX(DATOS!AN:AN,MATCH(CHECKLIST!B77,DATOS!B:B,0),1)=0,"",INDEX(DATOS!AN:AN,MATCH(CHECKLIST!B77,DATOS!B:B,0),1)),"")</f>
        <v/>
      </c>
      <c r="Q77" s="17" t="str">
        <f>IFERROR(IF(INDEX(DATOS!AO:AO,MATCH(CHECKLIST!B77,DATOS!B:B,0),1)=0,"",INDEX(DATOS!AO:AO,MATCH(CHECKLIST!B77,DATOS!B:B,0),1)),"")</f>
        <v/>
      </c>
      <c r="R77" t="str">
        <f>IF(B77="","",1)</f>
        <v/>
      </c>
      <c r="S77" t="str">
        <f t="shared" si="2"/>
        <v/>
      </c>
      <c r="U77" t="str">
        <f t="shared" si="0"/>
        <v/>
      </c>
      <c r="V77" t="str">
        <f t="shared" si="1"/>
        <v/>
      </c>
    </row>
    <row r="78" spans="1:22" ht="15" customHeight="1">
      <c r="A78" s="12">
        <v>65</v>
      </c>
      <c r="B78" t="str">
        <f>IFERROR(INDEX(DATOS!B:B,MATCH(CHECKLIST!A78,DATOS!BU:BU,0),1),"")</f>
        <v/>
      </c>
      <c r="C78" t="str">
        <f>IFERROR(INDEX(DATOS!J:J,MATCH(CHECKLIST!A78,DATOS!BU:BU,0),1),"")</f>
        <v/>
      </c>
      <c r="D78" t="str">
        <f>IFERROR(INDEX(DATOS!R:R,MATCH(CHECKLIST!E78,DATOS!C:C,0),1),"")</f>
        <v/>
      </c>
      <c r="E78" s="136" t="str">
        <f>IFERROR(INDEX(DATOS!C:C,MATCH(CHECKLIST!A78,DATOS!BU:BU,0),1),"")</f>
        <v/>
      </c>
      <c r="F78" s="3" t="str">
        <f>IFERROR(IF(INDEX(DATOS!AC:AC,MATCH(CHECKLIST!B78,DATOS!B:B,0),1)=0,"",INDEX(DATOS!AC:AC,MATCH(CHECKLIST!B78,DATOS!B:B,0),1)),"")</f>
        <v/>
      </c>
      <c r="G78" s="17" t="str">
        <f>IFERROR(IF(INDEX(DATOS!AH:AH,MATCH(CHECKLIST!B78,DATOS!B:B,0),1)=0,"",INDEX(DATOS!AH:AH,MATCH(CHECKLIST!B78,DATOS!B:B,0),1)),"")</f>
        <v/>
      </c>
      <c r="H78" s="17" t="str">
        <f>IFERROR(IF(INDEX(DATOS!BH:BH,MATCH(CHECKLIST!B78,DATOS!B:B,0),1)="","X",IF(INDEX(DATOS!BH:BH,MATCH(CHECKLIST!B78,DATOS!B:B,0),1)="VIGENTE","",INDEX(DATOS!BH:BH,MATCH(CHECKLIST!B78,DATOS!B:B,0),1))),"")</f>
        <v/>
      </c>
      <c r="I78" s="17" t="str">
        <f>IFERROR(IF(INDEX(DATOS!AL:AL,MATCH(CHECKLIST!B78,DATOS!B:B,0),1)=0,"",INDEX(DATOS!AL:AL,MATCH(CHECKLIST!B78,DATOS!B:B,0),1)),"")</f>
        <v/>
      </c>
      <c r="J78" s="17" t="str">
        <f>IFERROR(IF(INDEX(DATOS!AJ:AJ,MATCH(CHECKLIST!B78,DATOS!B:B,0),1)=0,"",INDEX(DATOS!AJ:AJ,MATCH(CHECKLIST!B78,DATOS!B:B,0),1)),"")</f>
        <v/>
      </c>
      <c r="K78" s="49" t="str">
        <f>IFERROR(IF(INDEX(DATOS!AK:AK,MATCH(CHECKLIST!B78,DATOS!B:B,0),1)=0,"",INDEX(DATOS!AK:AK,MATCH(CHECKLIST!B78,DATOS!B:B,0),1)),"")</f>
        <v/>
      </c>
      <c r="L78" s="17" t="str">
        <f>IFERROR(IF(INDEX(DATOS!AM:AM,MATCH(CHECKLIST!B78,DATOS!B:B,0),1)=0,"",INDEX(DATOS!AM:AM,MATCH(CHECKLIST!B78,DATOS!B:B,0),1)),"")</f>
        <v/>
      </c>
      <c r="M78" s="17" t="str">
        <f>IFERROR(IF(INDEX(DATOS!AI:AI,MATCH(CHECKLIST!B78,DATOS!B:B,0),1)=0,"",INDEX(DATOS!AI:AI,MATCH(CHECKLIST!B78,DATOS!B:B,0),1)),"")</f>
        <v/>
      </c>
      <c r="N78" s="49" t="str">
        <f ca="1">IFERROR(IF(INDEX(DATOS!I:I,MATCH(CHECKLIST!B78,DATOS!B:B,0),1)="","X",IF(INDEX(DATOS!I:I,MATCH(CHECKLIST!B78,DATOS!B:B,0),1)&gt;YEAR(TODAY())-1,"","VENCIDA")),"")</f>
        <v/>
      </c>
      <c r="O78" s="49" t="str">
        <f>IFERROR(IF(INDEX(DATOS!AP:AP,MATCH(CHECKLIST!B78,DATOS!B:B,0),1)=0,"",INDEX(DATOS!AP:AP,MATCH(CHECKLIST!B78,DATOS!B:B,0),1)),"")</f>
        <v/>
      </c>
      <c r="P78" s="17" t="str">
        <f>IFERROR(IF(INDEX(DATOS!AN:AN,MATCH(CHECKLIST!B78,DATOS!B:B,0),1)=0,"",INDEX(DATOS!AN:AN,MATCH(CHECKLIST!B78,DATOS!B:B,0),1)),"")</f>
        <v/>
      </c>
      <c r="Q78" s="17" t="str">
        <f>IFERROR(IF(INDEX(DATOS!AO:AO,MATCH(CHECKLIST!B78,DATOS!B:B,0),1)=0,"",INDEX(DATOS!AO:AO,MATCH(CHECKLIST!B78,DATOS!B:B,0),1)),"")</f>
        <v/>
      </c>
      <c r="S78">
        <f t="shared" si="2"/>
        <v>0</v>
      </c>
      <c r="U78" t="str">
        <f t="shared" ref="U78:U141" si="3">IF(C78="","",C78)</f>
        <v/>
      </c>
      <c r="V78" t="str">
        <f t="shared" ref="V78:V141" si="4">IF(B78="","",B78)</f>
        <v/>
      </c>
    </row>
    <row r="79" spans="1:22" ht="15" customHeight="1">
      <c r="A79" s="12">
        <v>66</v>
      </c>
      <c r="B79" t="str">
        <f>IFERROR(INDEX(DATOS!B:B,MATCH(CHECKLIST!A79,DATOS!BU:BU,0),1),"")</f>
        <v/>
      </c>
      <c r="C79" t="str">
        <f>IFERROR(INDEX(DATOS!J:J,MATCH(CHECKLIST!A79,DATOS!BU:BU,0),1),"")</f>
        <v/>
      </c>
      <c r="D79" t="str">
        <f>IFERROR(INDEX(DATOS!R:R,MATCH(CHECKLIST!E79,DATOS!C:C,0),1),"")</f>
        <v/>
      </c>
      <c r="E79" s="136" t="str">
        <f>IFERROR(INDEX(DATOS!C:C,MATCH(CHECKLIST!A79,DATOS!BU:BU,0),1),"")</f>
        <v/>
      </c>
      <c r="F79" s="3" t="str">
        <f>IFERROR(IF(INDEX(DATOS!AC:AC,MATCH(CHECKLIST!B79,DATOS!B:B,0),1)=0,"",INDEX(DATOS!AC:AC,MATCH(CHECKLIST!B79,DATOS!B:B,0),1)),"")</f>
        <v/>
      </c>
      <c r="G79" s="17" t="str">
        <f>IFERROR(IF(INDEX(DATOS!AH:AH,MATCH(CHECKLIST!B79,DATOS!B:B,0),1)=0,"",INDEX(DATOS!AH:AH,MATCH(CHECKLIST!B79,DATOS!B:B,0),1)),"")</f>
        <v/>
      </c>
      <c r="H79" s="17" t="str">
        <f>IFERROR(IF(INDEX(DATOS!BH:BH,MATCH(CHECKLIST!B79,DATOS!B:B,0),1)="","X",IF(INDEX(DATOS!BH:BH,MATCH(CHECKLIST!B79,DATOS!B:B,0),1)="VIGENTE","",INDEX(DATOS!BH:BH,MATCH(CHECKLIST!B79,DATOS!B:B,0),1))),"")</f>
        <v/>
      </c>
      <c r="I79" s="17" t="str">
        <f>IFERROR(IF(INDEX(DATOS!AL:AL,MATCH(CHECKLIST!B79,DATOS!B:B,0),1)=0,"",INDEX(DATOS!AL:AL,MATCH(CHECKLIST!B79,DATOS!B:B,0),1)),"")</f>
        <v/>
      </c>
      <c r="J79" s="17" t="str">
        <f>IFERROR(IF(INDEX(DATOS!AJ:AJ,MATCH(CHECKLIST!B79,DATOS!B:B,0),1)=0,"",INDEX(DATOS!AJ:AJ,MATCH(CHECKLIST!B79,DATOS!B:B,0),1)),"")</f>
        <v/>
      </c>
      <c r="K79" s="49" t="str">
        <f>IFERROR(IF(INDEX(DATOS!AK:AK,MATCH(CHECKLIST!B79,DATOS!B:B,0),1)=0,"",INDEX(DATOS!AK:AK,MATCH(CHECKLIST!B79,DATOS!B:B,0),1)),"")</f>
        <v/>
      </c>
      <c r="L79" s="17" t="str">
        <f>IFERROR(IF(INDEX(DATOS!AM:AM,MATCH(CHECKLIST!B79,DATOS!B:B,0),1)=0,"",INDEX(DATOS!AM:AM,MATCH(CHECKLIST!B79,DATOS!B:B,0),1)),"")</f>
        <v/>
      </c>
      <c r="M79" s="17" t="str">
        <f>IFERROR(IF(INDEX(DATOS!AI:AI,MATCH(CHECKLIST!B79,DATOS!B:B,0),1)=0,"",INDEX(DATOS!AI:AI,MATCH(CHECKLIST!B79,DATOS!B:B,0),1)),"")</f>
        <v/>
      </c>
      <c r="N79" s="49" t="str">
        <f ca="1">IFERROR(IF(INDEX(DATOS!I:I,MATCH(CHECKLIST!B79,DATOS!B:B,0),1)="","X",IF(INDEX(DATOS!I:I,MATCH(CHECKLIST!B79,DATOS!B:B,0),1)&gt;YEAR(TODAY())-1,"","VENCIDA")),"")</f>
        <v/>
      </c>
      <c r="O79" s="49" t="str">
        <f>IFERROR(IF(INDEX(DATOS!AP:AP,MATCH(CHECKLIST!B79,DATOS!B:B,0),1)=0,"",INDEX(DATOS!AP:AP,MATCH(CHECKLIST!B79,DATOS!B:B,0),1)),"")</f>
        <v/>
      </c>
      <c r="P79" s="17" t="str">
        <f>IFERROR(IF(INDEX(DATOS!AN:AN,MATCH(CHECKLIST!B79,DATOS!B:B,0),1)=0,"",INDEX(DATOS!AN:AN,MATCH(CHECKLIST!B79,DATOS!B:B,0),1)),"")</f>
        <v/>
      </c>
      <c r="Q79" s="17" t="str">
        <f>IFERROR(IF(INDEX(DATOS!AO:AO,MATCH(CHECKLIST!B79,DATOS!B:B,0),1)=0,"",INDEX(DATOS!AO:AO,MATCH(CHECKLIST!B79,DATOS!B:B,0),1)),"")</f>
        <v/>
      </c>
      <c r="R79" t="str">
        <f>IF(B79="","",1)</f>
        <v/>
      </c>
      <c r="S79" t="str">
        <f t="shared" si="2"/>
        <v/>
      </c>
      <c r="U79" t="str">
        <f t="shared" si="3"/>
        <v/>
      </c>
      <c r="V79" t="str">
        <f t="shared" si="4"/>
        <v/>
      </c>
    </row>
    <row r="80" spans="1:22" ht="15" customHeight="1">
      <c r="A80" s="12">
        <v>67</v>
      </c>
      <c r="B80" t="str">
        <f>IFERROR(INDEX(DATOS!B:B,MATCH(CHECKLIST!A80,DATOS!BU:BU,0),1),"")</f>
        <v/>
      </c>
      <c r="C80" t="str">
        <f>IFERROR(INDEX(DATOS!J:J,MATCH(CHECKLIST!A80,DATOS!BU:BU,0),1),"")</f>
        <v/>
      </c>
      <c r="D80" t="str">
        <f>IFERROR(INDEX(DATOS!R:R,MATCH(CHECKLIST!E80,DATOS!C:C,0),1),"")</f>
        <v/>
      </c>
      <c r="E80" s="136" t="str">
        <f>IFERROR(INDEX(DATOS!C:C,MATCH(CHECKLIST!A80,DATOS!BU:BU,0),1),"")</f>
        <v/>
      </c>
      <c r="F80" s="3" t="str">
        <f>IFERROR(IF(INDEX(DATOS!AC:AC,MATCH(CHECKLIST!B80,DATOS!B:B,0),1)=0,"",INDEX(DATOS!AC:AC,MATCH(CHECKLIST!B80,DATOS!B:B,0),1)),"")</f>
        <v/>
      </c>
      <c r="G80" s="17" t="str">
        <f>IFERROR(IF(INDEX(DATOS!AH:AH,MATCH(CHECKLIST!B80,DATOS!B:B,0),1)=0,"",INDEX(DATOS!AH:AH,MATCH(CHECKLIST!B80,DATOS!B:B,0),1)),"")</f>
        <v/>
      </c>
      <c r="H80" s="17" t="str">
        <f>IFERROR(IF(INDEX(DATOS!BH:BH,MATCH(CHECKLIST!B80,DATOS!B:B,0),1)="","X",IF(INDEX(DATOS!BH:BH,MATCH(CHECKLIST!B80,DATOS!B:B,0),1)="VIGENTE","",INDEX(DATOS!BH:BH,MATCH(CHECKLIST!B80,DATOS!B:B,0),1))),"")</f>
        <v/>
      </c>
      <c r="I80" s="17" t="str">
        <f>IFERROR(IF(INDEX(DATOS!AL:AL,MATCH(CHECKLIST!B80,DATOS!B:B,0),1)=0,"",INDEX(DATOS!AL:AL,MATCH(CHECKLIST!B80,DATOS!B:B,0),1)),"")</f>
        <v/>
      </c>
      <c r="J80" s="17" t="str">
        <f>IFERROR(IF(INDEX(DATOS!AJ:AJ,MATCH(CHECKLIST!B80,DATOS!B:B,0),1)=0,"",INDEX(DATOS!AJ:AJ,MATCH(CHECKLIST!B80,DATOS!B:B,0),1)),"")</f>
        <v/>
      </c>
      <c r="K80" s="49" t="str">
        <f>IFERROR(IF(INDEX(DATOS!AK:AK,MATCH(CHECKLIST!B80,DATOS!B:B,0),1)=0,"",INDEX(DATOS!AK:AK,MATCH(CHECKLIST!B80,DATOS!B:B,0),1)),"")</f>
        <v/>
      </c>
      <c r="L80" s="17" t="str">
        <f>IFERROR(IF(INDEX(DATOS!AM:AM,MATCH(CHECKLIST!B80,DATOS!B:B,0),1)=0,"",INDEX(DATOS!AM:AM,MATCH(CHECKLIST!B80,DATOS!B:B,0),1)),"")</f>
        <v/>
      </c>
      <c r="M80" s="17" t="str">
        <f>IFERROR(IF(INDEX(DATOS!AI:AI,MATCH(CHECKLIST!B80,DATOS!B:B,0),1)=0,"",INDEX(DATOS!AI:AI,MATCH(CHECKLIST!B80,DATOS!B:B,0),1)),"")</f>
        <v/>
      </c>
      <c r="N80" s="49" t="str">
        <f ca="1">IFERROR(IF(INDEX(DATOS!I:I,MATCH(CHECKLIST!B80,DATOS!B:B,0),1)="","X",IF(INDEX(DATOS!I:I,MATCH(CHECKLIST!B80,DATOS!B:B,0),1)&gt;YEAR(TODAY())-1,"","VENCIDA")),"")</f>
        <v/>
      </c>
      <c r="O80" s="49" t="str">
        <f>IFERROR(IF(INDEX(DATOS!AP:AP,MATCH(CHECKLIST!B80,DATOS!B:B,0),1)=0,"",INDEX(DATOS!AP:AP,MATCH(CHECKLIST!B80,DATOS!B:B,0),1)),"")</f>
        <v/>
      </c>
      <c r="P80" s="17" t="str">
        <f>IFERROR(IF(INDEX(DATOS!AN:AN,MATCH(CHECKLIST!B80,DATOS!B:B,0),1)=0,"",INDEX(DATOS!AN:AN,MATCH(CHECKLIST!B80,DATOS!B:B,0),1)),"")</f>
        <v/>
      </c>
      <c r="Q80" s="17" t="str">
        <f>IFERROR(IF(INDEX(DATOS!AO:AO,MATCH(CHECKLIST!B80,DATOS!B:B,0),1)=0,"",INDEX(DATOS!AO:AO,MATCH(CHECKLIST!B80,DATOS!B:B,0),1)),"")</f>
        <v/>
      </c>
      <c r="S80">
        <f t="shared" ref="S80:S143" si="5">IF(Q$13="","",R80)</f>
        <v>0</v>
      </c>
      <c r="U80" t="str">
        <f t="shared" si="3"/>
        <v/>
      </c>
      <c r="V80" t="str">
        <f t="shared" si="4"/>
        <v/>
      </c>
    </row>
    <row r="81" spans="1:22" ht="15" customHeight="1">
      <c r="A81" s="12">
        <v>68</v>
      </c>
      <c r="B81" t="str">
        <f>IFERROR(INDEX(DATOS!B:B,MATCH(CHECKLIST!A81,DATOS!BU:BU,0),1),"")</f>
        <v/>
      </c>
      <c r="C81" t="str">
        <f>IFERROR(INDEX(DATOS!J:J,MATCH(CHECKLIST!A81,DATOS!BU:BU,0),1),"")</f>
        <v/>
      </c>
      <c r="D81" t="str">
        <f>IFERROR(INDEX(DATOS!R:R,MATCH(CHECKLIST!E81,DATOS!C:C,0),1),"")</f>
        <v/>
      </c>
      <c r="E81" s="136" t="str">
        <f>IFERROR(INDEX(DATOS!C:C,MATCH(CHECKLIST!A81,DATOS!BU:BU,0),1),"")</f>
        <v/>
      </c>
      <c r="F81" s="3" t="str">
        <f>IFERROR(IF(INDEX(DATOS!AC:AC,MATCH(CHECKLIST!B81,DATOS!B:B,0),1)=0,"",INDEX(DATOS!AC:AC,MATCH(CHECKLIST!B81,DATOS!B:B,0),1)),"")</f>
        <v/>
      </c>
      <c r="G81" s="17" t="str">
        <f>IFERROR(IF(INDEX(DATOS!AH:AH,MATCH(CHECKLIST!B81,DATOS!B:B,0),1)=0,"",INDEX(DATOS!AH:AH,MATCH(CHECKLIST!B81,DATOS!B:B,0),1)),"")</f>
        <v/>
      </c>
      <c r="H81" s="17" t="str">
        <f>IFERROR(IF(INDEX(DATOS!BH:BH,MATCH(CHECKLIST!B81,DATOS!B:B,0),1)="","X",IF(INDEX(DATOS!BH:BH,MATCH(CHECKLIST!B81,DATOS!B:B,0),1)="VIGENTE","",INDEX(DATOS!BH:BH,MATCH(CHECKLIST!B81,DATOS!B:B,0),1))),"")</f>
        <v/>
      </c>
      <c r="I81" s="17" t="str">
        <f>IFERROR(IF(INDEX(DATOS!AL:AL,MATCH(CHECKLIST!B81,DATOS!B:B,0),1)=0,"",INDEX(DATOS!AL:AL,MATCH(CHECKLIST!B81,DATOS!B:B,0),1)),"")</f>
        <v/>
      </c>
      <c r="J81" s="17" t="str">
        <f>IFERROR(IF(INDEX(DATOS!AJ:AJ,MATCH(CHECKLIST!B81,DATOS!B:B,0),1)=0,"",INDEX(DATOS!AJ:AJ,MATCH(CHECKLIST!B81,DATOS!B:B,0),1)),"")</f>
        <v/>
      </c>
      <c r="K81" s="49" t="str">
        <f>IFERROR(IF(INDEX(DATOS!AK:AK,MATCH(CHECKLIST!B81,DATOS!B:B,0),1)=0,"",INDEX(DATOS!AK:AK,MATCH(CHECKLIST!B81,DATOS!B:B,0),1)),"")</f>
        <v/>
      </c>
      <c r="L81" s="17" t="str">
        <f>IFERROR(IF(INDEX(DATOS!AM:AM,MATCH(CHECKLIST!B81,DATOS!B:B,0),1)=0,"",INDEX(DATOS!AM:AM,MATCH(CHECKLIST!B81,DATOS!B:B,0),1)),"")</f>
        <v/>
      </c>
      <c r="M81" s="17" t="str">
        <f>IFERROR(IF(INDEX(DATOS!AI:AI,MATCH(CHECKLIST!B81,DATOS!B:B,0),1)=0,"",INDEX(DATOS!AI:AI,MATCH(CHECKLIST!B81,DATOS!B:B,0),1)),"")</f>
        <v/>
      </c>
      <c r="N81" s="49" t="str">
        <f ca="1">IFERROR(IF(INDEX(DATOS!I:I,MATCH(CHECKLIST!B81,DATOS!B:B,0),1)="","X",IF(INDEX(DATOS!I:I,MATCH(CHECKLIST!B81,DATOS!B:B,0),1)&gt;YEAR(TODAY())-1,"","VENCIDA")),"")</f>
        <v/>
      </c>
      <c r="O81" s="49" t="str">
        <f>IFERROR(IF(INDEX(DATOS!AP:AP,MATCH(CHECKLIST!B81,DATOS!B:B,0),1)=0,"",INDEX(DATOS!AP:AP,MATCH(CHECKLIST!B81,DATOS!B:B,0),1)),"")</f>
        <v/>
      </c>
      <c r="P81" s="17" t="str">
        <f>IFERROR(IF(INDEX(DATOS!AN:AN,MATCH(CHECKLIST!B81,DATOS!B:B,0),1)=0,"",INDEX(DATOS!AN:AN,MATCH(CHECKLIST!B81,DATOS!B:B,0),1)),"")</f>
        <v/>
      </c>
      <c r="Q81" s="17" t="str">
        <f>IFERROR(IF(INDEX(DATOS!AO:AO,MATCH(CHECKLIST!B81,DATOS!B:B,0),1)=0,"",INDEX(DATOS!AO:AO,MATCH(CHECKLIST!B81,DATOS!B:B,0),1)),"")</f>
        <v/>
      </c>
      <c r="R81" t="str">
        <f>IF(B81="","",1)</f>
        <v/>
      </c>
      <c r="S81" t="str">
        <f t="shared" si="5"/>
        <v/>
      </c>
      <c r="U81" t="str">
        <f t="shared" si="3"/>
        <v/>
      </c>
      <c r="V81" t="str">
        <f t="shared" si="4"/>
        <v/>
      </c>
    </row>
    <row r="82" spans="1:22" ht="15" customHeight="1">
      <c r="A82" s="12">
        <v>69</v>
      </c>
      <c r="B82" t="str">
        <f>IFERROR(INDEX(DATOS!B:B,MATCH(CHECKLIST!A82,DATOS!BU:BU,0),1),"")</f>
        <v/>
      </c>
      <c r="C82" t="str">
        <f>IFERROR(INDEX(DATOS!J:J,MATCH(CHECKLIST!A82,DATOS!BU:BU,0),1),"")</f>
        <v/>
      </c>
      <c r="D82" t="str">
        <f>IFERROR(INDEX(DATOS!R:R,MATCH(CHECKLIST!E82,DATOS!C:C,0),1),"")</f>
        <v/>
      </c>
      <c r="E82" s="136" t="str">
        <f>IFERROR(INDEX(DATOS!C:C,MATCH(CHECKLIST!A82,DATOS!BU:BU,0),1),"")</f>
        <v/>
      </c>
      <c r="F82" s="3" t="str">
        <f>IFERROR(IF(INDEX(DATOS!AC:AC,MATCH(CHECKLIST!B82,DATOS!B:B,0),1)=0,"",INDEX(DATOS!AC:AC,MATCH(CHECKLIST!B82,DATOS!B:B,0),1)),"")</f>
        <v/>
      </c>
      <c r="G82" s="17" t="str">
        <f>IFERROR(IF(INDEX(DATOS!AH:AH,MATCH(CHECKLIST!B82,DATOS!B:B,0),1)=0,"",INDEX(DATOS!AH:AH,MATCH(CHECKLIST!B82,DATOS!B:B,0),1)),"")</f>
        <v/>
      </c>
      <c r="H82" s="17" t="str">
        <f>IFERROR(IF(INDEX(DATOS!BH:BH,MATCH(CHECKLIST!B82,DATOS!B:B,0),1)="","X",IF(INDEX(DATOS!BH:BH,MATCH(CHECKLIST!B82,DATOS!B:B,0),1)="VIGENTE","",INDEX(DATOS!BH:BH,MATCH(CHECKLIST!B82,DATOS!B:B,0),1))),"")</f>
        <v/>
      </c>
      <c r="I82" s="17" t="str">
        <f>IFERROR(IF(INDEX(DATOS!AL:AL,MATCH(CHECKLIST!B82,DATOS!B:B,0),1)=0,"",INDEX(DATOS!AL:AL,MATCH(CHECKLIST!B82,DATOS!B:B,0),1)),"")</f>
        <v/>
      </c>
      <c r="J82" s="17" t="str">
        <f>IFERROR(IF(INDEX(DATOS!AJ:AJ,MATCH(CHECKLIST!B82,DATOS!B:B,0),1)=0,"",INDEX(DATOS!AJ:AJ,MATCH(CHECKLIST!B82,DATOS!B:B,0),1)),"")</f>
        <v/>
      </c>
      <c r="K82" s="49" t="str">
        <f>IFERROR(IF(INDEX(DATOS!AK:AK,MATCH(CHECKLIST!B82,DATOS!B:B,0),1)=0,"",INDEX(DATOS!AK:AK,MATCH(CHECKLIST!B82,DATOS!B:B,0),1)),"")</f>
        <v/>
      </c>
      <c r="L82" s="17" t="str">
        <f>IFERROR(IF(INDEX(DATOS!AM:AM,MATCH(CHECKLIST!B82,DATOS!B:B,0),1)=0,"",INDEX(DATOS!AM:AM,MATCH(CHECKLIST!B82,DATOS!B:B,0),1)),"")</f>
        <v/>
      </c>
      <c r="M82" s="17" t="str">
        <f>IFERROR(IF(INDEX(DATOS!AI:AI,MATCH(CHECKLIST!B82,DATOS!B:B,0),1)=0,"",INDEX(DATOS!AI:AI,MATCH(CHECKLIST!B82,DATOS!B:B,0),1)),"")</f>
        <v/>
      </c>
      <c r="N82" s="49" t="str">
        <f ca="1">IFERROR(IF(INDEX(DATOS!I:I,MATCH(CHECKLIST!B82,DATOS!B:B,0),1)="","X",IF(INDEX(DATOS!I:I,MATCH(CHECKLIST!B82,DATOS!B:B,0),1)&gt;YEAR(TODAY())-1,"","VENCIDA")),"")</f>
        <v/>
      </c>
      <c r="O82" s="49" t="str">
        <f>IFERROR(IF(INDEX(DATOS!AP:AP,MATCH(CHECKLIST!B82,DATOS!B:B,0),1)=0,"",INDEX(DATOS!AP:AP,MATCH(CHECKLIST!B82,DATOS!B:B,0),1)),"")</f>
        <v/>
      </c>
      <c r="P82" s="17" t="str">
        <f>IFERROR(IF(INDEX(DATOS!AN:AN,MATCH(CHECKLIST!B82,DATOS!B:B,0),1)=0,"",INDEX(DATOS!AN:AN,MATCH(CHECKLIST!B82,DATOS!B:B,0),1)),"")</f>
        <v/>
      </c>
      <c r="Q82" s="17" t="str">
        <f>IFERROR(IF(INDEX(DATOS!AO:AO,MATCH(CHECKLIST!B82,DATOS!B:B,0),1)=0,"",INDEX(DATOS!AO:AO,MATCH(CHECKLIST!B82,DATOS!B:B,0),1)),"")</f>
        <v/>
      </c>
      <c r="S82">
        <f t="shared" si="5"/>
        <v>0</v>
      </c>
      <c r="U82" t="str">
        <f t="shared" si="3"/>
        <v/>
      </c>
      <c r="V82" t="str">
        <f t="shared" si="4"/>
        <v/>
      </c>
    </row>
    <row r="83" spans="1:22" ht="15" customHeight="1">
      <c r="A83" s="12">
        <v>70</v>
      </c>
      <c r="B83" t="str">
        <f>IFERROR(INDEX(DATOS!B:B,MATCH(CHECKLIST!A83,DATOS!BU:BU,0),1),"")</f>
        <v/>
      </c>
      <c r="C83" t="str">
        <f>IFERROR(INDEX(DATOS!J:J,MATCH(CHECKLIST!A83,DATOS!BU:BU,0),1),"")</f>
        <v/>
      </c>
      <c r="D83" t="str">
        <f>IFERROR(INDEX(DATOS!R:R,MATCH(CHECKLIST!E83,DATOS!C:C,0),1),"")</f>
        <v/>
      </c>
      <c r="E83" s="136" t="str">
        <f>IFERROR(INDEX(DATOS!C:C,MATCH(CHECKLIST!A83,DATOS!BU:BU,0),1),"")</f>
        <v/>
      </c>
      <c r="F83" s="3" t="str">
        <f>IFERROR(IF(INDEX(DATOS!AC:AC,MATCH(CHECKLIST!B83,DATOS!B:B,0),1)=0,"",INDEX(DATOS!AC:AC,MATCH(CHECKLIST!B83,DATOS!B:B,0),1)),"")</f>
        <v/>
      </c>
      <c r="G83" s="17" t="str">
        <f>IFERROR(IF(INDEX(DATOS!AH:AH,MATCH(CHECKLIST!B83,DATOS!B:B,0),1)=0,"",INDEX(DATOS!AH:AH,MATCH(CHECKLIST!B83,DATOS!B:B,0),1)),"")</f>
        <v/>
      </c>
      <c r="H83" s="17" t="str">
        <f>IFERROR(IF(INDEX(DATOS!BH:BH,MATCH(CHECKLIST!B83,DATOS!B:B,0),1)="","X",IF(INDEX(DATOS!BH:BH,MATCH(CHECKLIST!B83,DATOS!B:B,0),1)="VIGENTE","",INDEX(DATOS!BH:BH,MATCH(CHECKLIST!B83,DATOS!B:B,0),1))),"")</f>
        <v/>
      </c>
      <c r="I83" s="17" t="str">
        <f>IFERROR(IF(INDEX(DATOS!AL:AL,MATCH(CHECKLIST!B83,DATOS!B:B,0),1)=0,"",INDEX(DATOS!AL:AL,MATCH(CHECKLIST!B83,DATOS!B:B,0),1)),"")</f>
        <v/>
      </c>
      <c r="J83" s="17" t="str">
        <f>IFERROR(IF(INDEX(DATOS!AJ:AJ,MATCH(CHECKLIST!B83,DATOS!B:B,0),1)=0,"",INDEX(DATOS!AJ:AJ,MATCH(CHECKLIST!B83,DATOS!B:B,0),1)),"")</f>
        <v/>
      </c>
      <c r="K83" s="49" t="str">
        <f>IFERROR(IF(INDEX(DATOS!AK:AK,MATCH(CHECKLIST!B83,DATOS!B:B,0),1)=0,"",INDEX(DATOS!AK:AK,MATCH(CHECKLIST!B83,DATOS!B:B,0),1)),"")</f>
        <v/>
      </c>
      <c r="L83" s="17" t="str">
        <f>IFERROR(IF(INDEX(DATOS!AM:AM,MATCH(CHECKLIST!B83,DATOS!B:B,0),1)=0,"",INDEX(DATOS!AM:AM,MATCH(CHECKLIST!B83,DATOS!B:B,0),1)),"")</f>
        <v/>
      </c>
      <c r="M83" s="17" t="str">
        <f>IFERROR(IF(INDEX(DATOS!AI:AI,MATCH(CHECKLIST!B83,DATOS!B:B,0),1)=0,"",INDEX(DATOS!AI:AI,MATCH(CHECKLIST!B83,DATOS!B:B,0),1)),"")</f>
        <v/>
      </c>
      <c r="N83" s="49" t="str">
        <f ca="1">IFERROR(IF(INDEX(DATOS!I:I,MATCH(CHECKLIST!B83,DATOS!B:B,0),1)="","X",IF(INDEX(DATOS!I:I,MATCH(CHECKLIST!B83,DATOS!B:B,0),1)&gt;YEAR(TODAY())-1,"","VENCIDA")),"")</f>
        <v/>
      </c>
      <c r="O83" s="49" t="str">
        <f>IFERROR(IF(INDEX(DATOS!AP:AP,MATCH(CHECKLIST!B83,DATOS!B:B,0),1)=0,"",INDEX(DATOS!AP:AP,MATCH(CHECKLIST!B83,DATOS!B:B,0),1)),"")</f>
        <v/>
      </c>
      <c r="P83" s="17" t="str">
        <f>IFERROR(IF(INDEX(DATOS!AN:AN,MATCH(CHECKLIST!B83,DATOS!B:B,0),1)=0,"",INDEX(DATOS!AN:AN,MATCH(CHECKLIST!B83,DATOS!B:B,0),1)),"")</f>
        <v/>
      </c>
      <c r="Q83" s="17" t="str">
        <f>IFERROR(IF(INDEX(DATOS!AO:AO,MATCH(CHECKLIST!B83,DATOS!B:B,0),1)=0,"",INDEX(DATOS!AO:AO,MATCH(CHECKLIST!B83,DATOS!B:B,0),1)),"")</f>
        <v/>
      </c>
      <c r="R83" t="str">
        <f>IF(B83="","",1)</f>
        <v/>
      </c>
      <c r="S83" t="str">
        <f t="shared" si="5"/>
        <v/>
      </c>
      <c r="U83" t="str">
        <f t="shared" si="3"/>
        <v/>
      </c>
      <c r="V83" t="str">
        <f t="shared" si="4"/>
        <v/>
      </c>
    </row>
    <row r="84" spans="1:22" ht="15" customHeight="1">
      <c r="A84" s="12">
        <v>71</v>
      </c>
      <c r="B84" t="str">
        <f>IFERROR(INDEX(DATOS!B:B,MATCH(CHECKLIST!A84,DATOS!BU:BU,0),1),"")</f>
        <v/>
      </c>
      <c r="C84" t="str">
        <f>IFERROR(INDEX(DATOS!J:J,MATCH(CHECKLIST!A84,DATOS!BU:BU,0),1),"")</f>
        <v/>
      </c>
      <c r="D84" t="str">
        <f>IFERROR(INDEX(DATOS!R:R,MATCH(CHECKLIST!E84,DATOS!C:C,0),1),"")</f>
        <v/>
      </c>
      <c r="E84" s="136" t="str">
        <f>IFERROR(INDEX(DATOS!C:C,MATCH(CHECKLIST!A84,DATOS!BU:BU,0),1),"")</f>
        <v/>
      </c>
      <c r="F84" s="3" t="str">
        <f>IFERROR(IF(INDEX(DATOS!AC:AC,MATCH(CHECKLIST!B84,DATOS!B:B,0),1)=0,"",INDEX(DATOS!AC:AC,MATCH(CHECKLIST!B84,DATOS!B:B,0),1)),"")</f>
        <v/>
      </c>
      <c r="G84" s="17" t="str">
        <f>IFERROR(IF(INDEX(DATOS!AH:AH,MATCH(CHECKLIST!B84,DATOS!B:B,0),1)=0,"",INDEX(DATOS!AH:AH,MATCH(CHECKLIST!B84,DATOS!B:B,0),1)),"")</f>
        <v/>
      </c>
      <c r="H84" s="17" t="str">
        <f>IFERROR(IF(INDEX(DATOS!BH:BH,MATCH(CHECKLIST!B84,DATOS!B:B,0),1)="","X",IF(INDEX(DATOS!BH:BH,MATCH(CHECKLIST!B84,DATOS!B:B,0),1)="VIGENTE","",INDEX(DATOS!BH:BH,MATCH(CHECKLIST!B84,DATOS!B:B,0),1))),"")</f>
        <v/>
      </c>
      <c r="I84" s="17" t="str">
        <f>IFERROR(IF(INDEX(DATOS!AL:AL,MATCH(CHECKLIST!B84,DATOS!B:B,0),1)=0,"",INDEX(DATOS!AL:AL,MATCH(CHECKLIST!B84,DATOS!B:B,0),1)),"")</f>
        <v/>
      </c>
      <c r="J84" s="17" t="str">
        <f>IFERROR(IF(INDEX(DATOS!AJ:AJ,MATCH(CHECKLIST!B84,DATOS!B:B,0),1)=0,"",INDEX(DATOS!AJ:AJ,MATCH(CHECKLIST!B84,DATOS!B:B,0),1)),"")</f>
        <v/>
      </c>
      <c r="K84" s="49" t="str">
        <f>IFERROR(IF(INDEX(DATOS!AK:AK,MATCH(CHECKLIST!B84,DATOS!B:B,0),1)=0,"",INDEX(DATOS!AK:AK,MATCH(CHECKLIST!B84,DATOS!B:B,0),1)),"")</f>
        <v/>
      </c>
      <c r="L84" s="17" t="str">
        <f>IFERROR(IF(INDEX(DATOS!AM:AM,MATCH(CHECKLIST!B84,DATOS!B:B,0),1)=0,"",INDEX(DATOS!AM:AM,MATCH(CHECKLIST!B84,DATOS!B:B,0),1)),"")</f>
        <v/>
      </c>
      <c r="M84" s="17" t="str">
        <f>IFERROR(IF(INDEX(DATOS!AI:AI,MATCH(CHECKLIST!B84,DATOS!B:B,0),1)=0,"",INDEX(DATOS!AI:AI,MATCH(CHECKLIST!B84,DATOS!B:B,0),1)),"")</f>
        <v/>
      </c>
      <c r="N84" s="49" t="str">
        <f ca="1">IFERROR(IF(INDEX(DATOS!I:I,MATCH(CHECKLIST!B84,DATOS!B:B,0),1)="","X",IF(INDEX(DATOS!I:I,MATCH(CHECKLIST!B84,DATOS!B:B,0),1)&gt;YEAR(TODAY())-1,"","VENCIDA")),"")</f>
        <v/>
      </c>
      <c r="O84" s="49" t="str">
        <f>IFERROR(IF(INDEX(DATOS!AP:AP,MATCH(CHECKLIST!B84,DATOS!B:B,0),1)=0,"",INDEX(DATOS!AP:AP,MATCH(CHECKLIST!B84,DATOS!B:B,0),1)),"")</f>
        <v/>
      </c>
      <c r="P84" s="17" t="str">
        <f>IFERROR(IF(INDEX(DATOS!AN:AN,MATCH(CHECKLIST!B84,DATOS!B:B,0),1)=0,"",INDEX(DATOS!AN:AN,MATCH(CHECKLIST!B84,DATOS!B:B,0),1)),"")</f>
        <v/>
      </c>
      <c r="Q84" s="17" t="str">
        <f>IFERROR(IF(INDEX(DATOS!AO:AO,MATCH(CHECKLIST!B84,DATOS!B:B,0),1)=0,"",INDEX(DATOS!AO:AO,MATCH(CHECKLIST!B84,DATOS!B:B,0),1)),"")</f>
        <v/>
      </c>
      <c r="S84">
        <f t="shared" si="5"/>
        <v>0</v>
      </c>
      <c r="U84" t="str">
        <f t="shared" si="3"/>
        <v/>
      </c>
      <c r="V84" t="str">
        <f t="shared" si="4"/>
        <v/>
      </c>
    </row>
    <row r="85" spans="1:22" ht="15" customHeight="1">
      <c r="A85" s="12">
        <v>72</v>
      </c>
      <c r="B85" t="str">
        <f>IFERROR(INDEX(DATOS!B:B,MATCH(CHECKLIST!A85,DATOS!BU:BU,0),1),"")</f>
        <v/>
      </c>
      <c r="C85" t="str">
        <f>IFERROR(INDEX(DATOS!J:J,MATCH(CHECKLIST!A85,DATOS!BU:BU,0),1),"")</f>
        <v/>
      </c>
      <c r="D85" t="str">
        <f>IFERROR(INDEX(DATOS!R:R,MATCH(CHECKLIST!E85,DATOS!C:C,0),1),"")</f>
        <v/>
      </c>
      <c r="E85" s="136" t="str">
        <f>IFERROR(INDEX(DATOS!C:C,MATCH(CHECKLIST!A85,DATOS!BU:BU,0),1),"")</f>
        <v/>
      </c>
      <c r="F85" s="3" t="str">
        <f>IFERROR(IF(INDEX(DATOS!AC:AC,MATCH(CHECKLIST!B85,DATOS!B:B,0),1)=0,"",INDEX(DATOS!AC:AC,MATCH(CHECKLIST!B85,DATOS!B:B,0),1)),"")</f>
        <v/>
      </c>
      <c r="G85" s="17" t="str">
        <f>IFERROR(IF(INDEX(DATOS!AH:AH,MATCH(CHECKLIST!B85,DATOS!B:B,0),1)=0,"",INDEX(DATOS!AH:AH,MATCH(CHECKLIST!B85,DATOS!B:B,0),1)),"")</f>
        <v/>
      </c>
      <c r="H85" s="17" t="str">
        <f>IFERROR(IF(INDEX(DATOS!BH:BH,MATCH(CHECKLIST!B85,DATOS!B:B,0),1)="","X",IF(INDEX(DATOS!BH:BH,MATCH(CHECKLIST!B85,DATOS!B:B,0),1)="VIGENTE","",INDEX(DATOS!BH:BH,MATCH(CHECKLIST!B85,DATOS!B:B,0),1))),"")</f>
        <v/>
      </c>
      <c r="I85" s="17" t="str">
        <f>IFERROR(IF(INDEX(DATOS!AL:AL,MATCH(CHECKLIST!B85,DATOS!B:B,0),1)=0,"",INDEX(DATOS!AL:AL,MATCH(CHECKLIST!B85,DATOS!B:B,0),1)),"")</f>
        <v/>
      </c>
      <c r="J85" s="17" t="str">
        <f>IFERROR(IF(INDEX(DATOS!AJ:AJ,MATCH(CHECKLIST!B85,DATOS!B:B,0),1)=0,"",INDEX(DATOS!AJ:AJ,MATCH(CHECKLIST!B85,DATOS!B:B,0),1)),"")</f>
        <v/>
      </c>
      <c r="K85" s="49" t="str">
        <f>IFERROR(IF(INDEX(DATOS!AK:AK,MATCH(CHECKLIST!B85,DATOS!B:B,0),1)=0,"",INDEX(DATOS!AK:AK,MATCH(CHECKLIST!B85,DATOS!B:B,0),1)),"")</f>
        <v/>
      </c>
      <c r="L85" s="17" t="str">
        <f>IFERROR(IF(INDEX(DATOS!AM:AM,MATCH(CHECKLIST!B85,DATOS!B:B,0),1)=0,"",INDEX(DATOS!AM:AM,MATCH(CHECKLIST!B85,DATOS!B:B,0),1)),"")</f>
        <v/>
      </c>
      <c r="M85" s="17" t="str">
        <f>IFERROR(IF(INDEX(DATOS!AI:AI,MATCH(CHECKLIST!B85,DATOS!B:B,0),1)=0,"",INDEX(DATOS!AI:AI,MATCH(CHECKLIST!B85,DATOS!B:B,0),1)),"")</f>
        <v/>
      </c>
      <c r="N85" s="49" t="str">
        <f ca="1">IFERROR(IF(INDEX(DATOS!I:I,MATCH(CHECKLIST!B85,DATOS!B:B,0),1)="","X",IF(INDEX(DATOS!I:I,MATCH(CHECKLIST!B85,DATOS!B:B,0),1)&gt;YEAR(TODAY())-1,"","VENCIDA")),"")</f>
        <v/>
      </c>
      <c r="O85" s="49" t="str">
        <f>IFERROR(IF(INDEX(DATOS!AP:AP,MATCH(CHECKLIST!B85,DATOS!B:B,0),1)=0,"",INDEX(DATOS!AP:AP,MATCH(CHECKLIST!B85,DATOS!B:B,0),1)),"")</f>
        <v/>
      </c>
      <c r="P85" s="17" t="str">
        <f>IFERROR(IF(INDEX(DATOS!AN:AN,MATCH(CHECKLIST!B85,DATOS!B:B,0),1)=0,"",INDEX(DATOS!AN:AN,MATCH(CHECKLIST!B85,DATOS!B:B,0),1)),"")</f>
        <v/>
      </c>
      <c r="Q85" s="17" t="str">
        <f>IFERROR(IF(INDEX(DATOS!AO:AO,MATCH(CHECKLIST!B85,DATOS!B:B,0),1)=0,"",INDEX(DATOS!AO:AO,MATCH(CHECKLIST!B85,DATOS!B:B,0),1)),"")</f>
        <v/>
      </c>
      <c r="R85" t="str">
        <f>IF(B85="","",1)</f>
        <v/>
      </c>
      <c r="S85" t="str">
        <f t="shared" si="5"/>
        <v/>
      </c>
      <c r="U85" t="str">
        <f t="shared" si="3"/>
        <v/>
      </c>
      <c r="V85" t="str">
        <f t="shared" si="4"/>
        <v/>
      </c>
    </row>
    <row r="86" spans="1:22" ht="15" customHeight="1">
      <c r="A86" s="12">
        <v>73</v>
      </c>
      <c r="B86" t="str">
        <f>IFERROR(INDEX(DATOS!B:B,MATCH(CHECKLIST!A86,DATOS!BU:BU,0),1),"")</f>
        <v/>
      </c>
      <c r="C86" t="str">
        <f>IFERROR(INDEX(DATOS!J:J,MATCH(CHECKLIST!A86,DATOS!BU:BU,0),1),"")</f>
        <v/>
      </c>
      <c r="D86" t="str">
        <f>IFERROR(INDEX(DATOS!R:R,MATCH(CHECKLIST!E86,DATOS!C:C,0),1),"")</f>
        <v/>
      </c>
      <c r="E86" s="136" t="str">
        <f>IFERROR(INDEX(DATOS!C:C,MATCH(CHECKLIST!A86,DATOS!BU:BU,0),1),"")</f>
        <v/>
      </c>
      <c r="F86" s="3" t="str">
        <f>IFERROR(IF(INDEX(DATOS!AC:AC,MATCH(CHECKLIST!B86,DATOS!B:B,0),1)=0,"",INDEX(DATOS!AC:AC,MATCH(CHECKLIST!B86,DATOS!B:B,0),1)),"")</f>
        <v/>
      </c>
      <c r="G86" s="17" t="str">
        <f>IFERROR(IF(INDEX(DATOS!AH:AH,MATCH(CHECKLIST!B86,DATOS!B:B,0),1)=0,"",INDEX(DATOS!AH:AH,MATCH(CHECKLIST!B86,DATOS!B:B,0),1)),"")</f>
        <v/>
      </c>
      <c r="H86" s="17" t="str">
        <f>IFERROR(IF(INDEX(DATOS!BH:BH,MATCH(CHECKLIST!B86,DATOS!B:B,0),1)="","X",IF(INDEX(DATOS!BH:BH,MATCH(CHECKLIST!B86,DATOS!B:B,0),1)="VIGENTE","",INDEX(DATOS!BH:BH,MATCH(CHECKLIST!B86,DATOS!B:B,0),1))),"")</f>
        <v/>
      </c>
      <c r="I86" s="17" t="str">
        <f>IFERROR(IF(INDEX(DATOS!AL:AL,MATCH(CHECKLIST!B86,DATOS!B:B,0),1)=0,"",INDEX(DATOS!AL:AL,MATCH(CHECKLIST!B86,DATOS!B:B,0),1)),"")</f>
        <v/>
      </c>
      <c r="J86" s="17" t="str">
        <f>IFERROR(IF(INDEX(DATOS!AJ:AJ,MATCH(CHECKLIST!B86,DATOS!B:B,0),1)=0,"",INDEX(DATOS!AJ:AJ,MATCH(CHECKLIST!B86,DATOS!B:B,0),1)),"")</f>
        <v/>
      </c>
      <c r="K86" s="49" t="str">
        <f>IFERROR(IF(INDEX(DATOS!AK:AK,MATCH(CHECKLIST!B86,DATOS!B:B,0),1)=0,"",INDEX(DATOS!AK:AK,MATCH(CHECKLIST!B86,DATOS!B:B,0),1)),"")</f>
        <v/>
      </c>
      <c r="L86" s="17" t="str">
        <f>IFERROR(IF(INDEX(DATOS!AM:AM,MATCH(CHECKLIST!B86,DATOS!B:B,0),1)=0,"",INDEX(DATOS!AM:AM,MATCH(CHECKLIST!B86,DATOS!B:B,0),1)),"")</f>
        <v/>
      </c>
      <c r="M86" s="17" t="str">
        <f>IFERROR(IF(INDEX(DATOS!AI:AI,MATCH(CHECKLIST!B86,DATOS!B:B,0),1)=0,"",INDEX(DATOS!AI:AI,MATCH(CHECKLIST!B86,DATOS!B:B,0),1)),"")</f>
        <v/>
      </c>
      <c r="N86" s="49" t="str">
        <f ca="1">IFERROR(IF(INDEX(DATOS!I:I,MATCH(CHECKLIST!B86,DATOS!B:B,0),1)="","X",IF(INDEX(DATOS!I:I,MATCH(CHECKLIST!B86,DATOS!B:B,0),1)&gt;YEAR(TODAY())-1,"","VENCIDA")),"")</f>
        <v/>
      </c>
      <c r="O86" s="49" t="str">
        <f>IFERROR(IF(INDEX(DATOS!AP:AP,MATCH(CHECKLIST!B86,DATOS!B:B,0),1)=0,"",INDEX(DATOS!AP:AP,MATCH(CHECKLIST!B86,DATOS!B:B,0),1)),"")</f>
        <v/>
      </c>
      <c r="P86" s="17" t="str">
        <f>IFERROR(IF(INDEX(DATOS!AN:AN,MATCH(CHECKLIST!B86,DATOS!B:B,0),1)=0,"",INDEX(DATOS!AN:AN,MATCH(CHECKLIST!B86,DATOS!B:B,0),1)),"")</f>
        <v/>
      </c>
      <c r="Q86" s="17" t="str">
        <f>IFERROR(IF(INDEX(DATOS!AO:AO,MATCH(CHECKLIST!B86,DATOS!B:B,0),1)=0,"",INDEX(DATOS!AO:AO,MATCH(CHECKLIST!B86,DATOS!B:B,0),1)),"")</f>
        <v/>
      </c>
      <c r="S86">
        <f t="shared" si="5"/>
        <v>0</v>
      </c>
      <c r="U86" t="str">
        <f t="shared" si="3"/>
        <v/>
      </c>
      <c r="V86" t="str">
        <f t="shared" si="4"/>
        <v/>
      </c>
    </row>
    <row r="87" spans="1:22" ht="15" customHeight="1">
      <c r="A87" s="12">
        <v>74</v>
      </c>
      <c r="B87" t="str">
        <f>IFERROR(INDEX(DATOS!B:B,MATCH(CHECKLIST!A87,DATOS!BU:BU,0),1),"")</f>
        <v/>
      </c>
      <c r="C87" t="str">
        <f>IFERROR(INDEX(DATOS!J:J,MATCH(CHECKLIST!A87,DATOS!BU:BU,0),1),"")</f>
        <v/>
      </c>
      <c r="D87" t="str">
        <f>IFERROR(INDEX(DATOS!R:R,MATCH(CHECKLIST!E87,DATOS!C:C,0),1),"")</f>
        <v/>
      </c>
      <c r="E87" s="136" t="str">
        <f>IFERROR(INDEX(DATOS!C:C,MATCH(CHECKLIST!A87,DATOS!BU:BU,0),1),"")</f>
        <v/>
      </c>
      <c r="F87" s="3" t="str">
        <f>IFERROR(IF(INDEX(DATOS!AC:AC,MATCH(CHECKLIST!B87,DATOS!B:B,0),1)=0,"",INDEX(DATOS!AC:AC,MATCH(CHECKLIST!B87,DATOS!B:B,0),1)),"")</f>
        <v/>
      </c>
      <c r="G87" s="17" t="str">
        <f>IFERROR(IF(INDEX(DATOS!AH:AH,MATCH(CHECKLIST!B87,DATOS!B:B,0),1)=0,"",INDEX(DATOS!AH:AH,MATCH(CHECKLIST!B87,DATOS!B:B,0),1)),"")</f>
        <v/>
      </c>
      <c r="H87" s="17" t="str">
        <f>IFERROR(IF(INDEX(DATOS!BH:BH,MATCH(CHECKLIST!B87,DATOS!B:B,0),1)="","X",IF(INDEX(DATOS!BH:BH,MATCH(CHECKLIST!B87,DATOS!B:B,0),1)="VIGENTE","",INDEX(DATOS!BH:BH,MATCH(CHECKLIST!B87,DATOS!B:B,0),1))),"")</f>
        <v/>
      </c>
      <c r="I87" s="17" t="str">
        <f>IFERROR(IF(INDEX(DATOS!AL:AL,MATCH(CHECKLIST!B87,DATOS!B:B,0),1)=0,"",INDEX(DATOS!AL:AL,MATCH(CHECKLIST!B87,DATOS!B:B,0),1)),"")</f>
        <v/>
      </c>
      <c r="J87" s="17" t="str">
        <f>IFERROR(IF(INDEX(DATOS!AJ:AJ,MATCH(CHECKLIST!B87,DATOS!B:B,0),1)=0,"",INDEX(DATOS!AJ:AJ,MATCH(CHECKLIST!B87,DATOS!B:B,0),1)),"")</f>
        <v/>
      </c>
      <c r="K87" s="49" t="str">
        <f>IFERROR(IF(INDEX(DATOS!AK:AK,MATCH(CHECKLIST!B87,DATOS!B:B,0),1)=0,"",INDEX(DATOS!AK:AK,MATCH(CHECKLIST!B87,DATOS!B:B,0),1)),"")</f>
        <v/>
      </c>
      <c r="L87" s="17" t="str">
        <f>IFERROR(IF(INDEX(DATOS!AM:AM,MATCH(CHECKLIST!B87,DATOS!B:B,0),1)=0,"",INDEX(DATOS!AM:AM,MATCH(CHECKLIST!B87,DATOS!B:B,0),1)),"")</f>
        <v/>
      </c>
      <c r="M87" s="17" t="str">
        <f>IFERROR(IF(INDEX(DATOS!AI:AI,MATCH(CHECKLIST!B87,DATOS!B:B,0),1)=0,"",INDEX(DATOS!AI:AI,MATCH(CHECKLIST!B87,DATOS!B:B,0),1)),"")</f>
        <v/>
      </c>
      <c r="N87" s="49" t="str">
        <f ca="1">IFERROR(IF(INDEX(DATOS!I:I,MATCH(CHECKLIST!B87,DATOS!B:B,0),1)="","X",IF(INDEX(DATOS!I:I,MATCH(CHECKLIST!B87,DATOS!B:B,0),1)&gt;YEAR(TODAY())-1,"","VENCIDA")),"")</f>
        <v/>
      </c>
      <c r="O87" s="49" t="str">
        <f>IFERROR(IF(INDEX(DATOS!AP:AP,MATCH(CHECKLIST!B87,DATOS!B:B,0),1)=0,"",INDEX(DATOS!AP:AP,MATCH(CHECKLIST!B87,DATOS!B:B,0),1)),"")</f>
        <v/>
      </c>
      <c r="P87" s="17" t="str">
        <f>IFERROR(IF(INDEX(DATOS!AN:AN,MATCH(CHECKLIST!B87,DATOS!B:B,0),1)=0,"",INDEX(DATOS!AN:AN,MATCH(CHECKLIST!B87,DATOS!B:B,0),1)),"")</f>
        <v/>
      </c>
      <c r="Q87" s="17" t="str">
        <f>IFERROR(IF(INDEX(DATOS!AO:AO,MATCH(CHECKLIST!B87,DATOS!B:B,0),1)=0,"",INDEX(DATOS!AO:AO,MATCH(CHECKLIST!B87,DATOS!B:B,0),1)),"")</f>
        <v/>
      </c>
      <c r="R87" t="str">
        <f>IF(B87="","",1)</f>
        <v/>
      </c>
      <c r="S87" t="str">
        <f t="shared" si="5"/>
        <v/>
      </c>
      <c r="U87" t="str">
        <f t="shared" si="3"/>
        <v/>
      </c>
      <c r="V87" t="str">
        <f t="shared" si="4"/>
        <v/>
      </c>
    </row>
    <row r="88" spans="1:22">
      <c r="A88" s="12">
        <v>75</v>
      </c>
      <c r="B88" t="str">
        <f>IFERROR(INDEX(DATOS!B:B,MATCH(CHECKLIST!A88,DATOS!BU:BU,0),1),"")</f>
        <v/>
      </c>
      <c r="C88" t="str">
        <f>IFERROR(INDEX(DATOS!J:J,MATCH(CHECKLIST!A88,DATOS!BU:BU,0),1),"")</f>
        <v/>
      </c>
      <c r="D88" t="str">
        <f>IFERROR(INDEX(DATOS!R:R,MATCH(CHECKLIST!E88,DATOS!C:C,0),1),"")</f>
        <v/>
      </c>
      <c r="E88" s="136" t="str">
        <f>IFERROR(INDEX(DATOS!C:C,MATCH(CHECKLIST!A88,DATOS!BU:BU,0),1),"")</f>
        <v/>
      </c>
      <c r="F88" s="3" t="str">
        <f>IFERROR(IF(INDEX(DATOS!AC:AC,MATCH(CHECKLIST!B88,DATOS!B:B,0),1)=0,"",INDEX(DATOS!AC:AC,MATCH(CHECKLIST!B88,DATOS!B:B,0),1)),"")</f>
        <v/>
      </c>
      <c r="G88" s="17" t="str">
        <f>IFERROR(IF(INDEX(DATOS!AH:AH,MATCH(CHECKLIST!B88,DATOS!B:B,0),1)=0,"",INDEX(DATOS!AH:AH,MATCH(CHECKLIST!B88,DATOS!B:B,0),1)),"")</f>
        <v/>
      </c>
      <c r="H88" s="17" t="str">
        <f>IFERROR(IF(INDEX(DATOS!BH:BH,MATCH(CHECKLIST!B88,DATOS!B:B,0),1)="","X",IF(INDEX(DATOS!BH:BH,MATCH(CHECKLIST!B88,DATOS!B:B,0),1)="VIGENTE","",INDEX(DATOS!BH:BH,MATCH(CHECKLIST!B88,DATOS!B:B,0),1))),"")</f>
        <v/>
      </c>
      <c r="I88" s="17" t="str">
        <f>IFERROR(IF(INDEX(DATOS!AL:AL,MATCH(CHECKLIST!B88,DATOS!B:B,0),1)=0,"",INDEX(DATOS!AL:AL,MATCH(CHECKLIST!B88,DATOS!B:B,0),1)),"")</f>
        <v/>
      </c>
      <c r="J88" s="17" t="str">
        <f>IFERROR(IF(INDEX(DATOS!AJ:AJ,MATCH(CHECKLIST!B88,DATOS!B:B,0),1)=0,"",INDEX(DATOS!AJ:AJ,MATCH(CHECKLIST!B88,DATOS!B:B,0),1)),"")</f>
        <v/>
      </c>
      <c r="K88" s="49" t="str">
        <f>IFERROR(IF(INDEX(DATOS!AK:AK,MATCH(CHECKLIST!B88,DATOS!B:B,0),1)=0,"",INDEX(DATOS!AK:AK,MATCH(CHECKLIST!B88,DATOS!B:B,0),1)),"")</f>
        <v/>
      </c>
      <c r="L88" s="17" t="str">
        <f>IFERROR(IF(INDEX(DATOS!AM:AM,MATCH(CHECKLIST!B88,DATOS!B:B,0),1)=0,"",INDEX(DATOS!AM:AM,MATCH(CHECKLIST!B88,DATOS!B:B,0),1)),"")</f>
        <v/>
      </c>
      <c r="M88" s="17" t="str">
        <f>IFERROR(IF(INDEX(DATOS!AI:AI,MATCH(CHECKLIST!B88,DATOS!B:B,0),1)=0,"",INDEX(DATOS!AI:AI,MATCH(CHECKLIST!B88,DATOS!B:B,0),1)),"")</f>
        <v/>
      </c>
      <c r="N88" s="49" t="str">
        <f ca="1">IFERROR(IF(INDEX(DATOS!I:I,MATCH(CHECKLIST!B88,DATOS!B:B,0),1)="","X",IF(INDEX(DATOS!I:I,MATCH(CHECKLIST!B88,DATOS!B:B,0),1)&gt;YEAR(TODAY())-1,"","VENCIDA")),"")</f>
        <v/>
      </c>
      <c r="O88" s="49" t="str">
        <f>IFERROR(IF(INDEX(DATOS!AP:AP,MATCH(CHECKLIST!B88,DATOS!B:B,0),1)=0,"",INDEX(DATOS!AP:AP,MATCH(CHECKLIST!B88,DATOS!B:B,0),1)),"")</f>
        <v/>
      </c>
      <c r="P88" s="17" t="str">
        <f>IFERROR(IF(INDEX(DATOS!AN:AN,MATCH(CHECKLIST!B88,DATOS!B:B,0),1)=0,"",INDEX(DATOS!AN:AN,MATCH(CHECKLIST!B88,DATOS!B:B,0),1)),"")</f>
        <v/>
      </c>
      <c r="Q88" s="17" t="str">
        <f>IFERROR(IF(INDEX(DATOS!AO:AO,MATCH(CHECKLIST!B88,DATOS!B:B,0),1)=0,"",INDEX(DATOS!AO:AO,MATCH(CHECKLIST!B88,DATOS!B:B,0),1)),"")</f>
        <v/>
      </c>
      <c r="S88">
        <f t="shared" si="5"/>
        <v>0</v>
      </c>
      <c r="U88" t="str">
        <f t="shared" si="3"/>
        <v/>
      </c>
      <c r="V88" t="str">
        <f t="shared" si="4"/>
        <v/>
      </c>
    </row>
    <row r="89" spans="1:22" ht="15" customHeight="1">
      <c r="A89" s="12">
        <v>76</v>
      </c>
      <c r="B89" t="str">
        <f>IFERROR(INDEX(DATOS!B:B,MATCH(CHECKLIST!A89,DATOS!BU:BU,0),1),"")</f>
        <v/>
      </c>
      <c r="C89" t="str">
        <f>IFERROR(INDEX(DATOS!J:J,MATCH(CHECKLIST!A89,DATOS!BU:BU,0),1),"")</f>
        <v/>
      </c>
      <c r="D89" t="str">
        <f>IFERROR(INDEX(DATOS!R:R,MATCH(CHECKLIST!E89,DATOS!C:C,0),1),"")</f>
        <v/>
      </c>
      <c r="E89" s="136" t="str">
        <f>IFERROR(INDEX(DATOS!C:C,MATCH(CHECKLIST!A89,DATOS!BU:BU,0),1),"")</f>
        <v/>
      </c>
      <c r="F89" s="3" t="str">
        <f>IFERROR(IF(INDEX(DATOS!AC:AC,MATCH(CHECKLIST!B89,DATOS!B:B,0),1)=0,"",INDEX(DATOS!AC:AC,MATCH(CHECKLIST!B89,DATOS!B:B,0),1)),"")</f>
        <v/>
      </c>
      <c r="G89" s="17" t="str">
        <f>IFERROR(IF(INDEX(DATOS!AH:AH,MATCH(CHECKLIST!B89,DATOS!B:B,0),1)=0,"",INDEX(DATOS!AH:AH,MATCH(CHECKLIST!B89,DATOS!B:B,0),1)),"")</f>
        <v/>
      </c>
      <c r="H89" s="17" t="str">
        <f>IFERROR(IF(INDEX(DATOS!BH:BH,MATCH(CHECKLIST!B89,DATOS!B:B,0),1)="","X",IF(INDEX(DATOS!BH:BH,MATCH(CHECKLIST!B89,DATOS!B:B,0),1)="VIGENTE","",INDEX(DATOS!BH:BH,MATCH(CHECKLIST!B89,DATOS!B:B,0),1))),"")</f>
        <v/>
      </c>
      <c r="I89" s="17" t="str">
        <f>IFERROR(IF(INDEX(DATOS!AL:AL,MATCH(CHECKLIST!B89,DATOS!B:B,0),1)=0,"",INDEX(DATOS!AL:AL,MATCH(CHECKLIST!B89,DATOS!B:B,0),1)),"")</f>
        <v/>
      </c>
      <c r="J89" s="17" t="str">
        <f>IFERROR(IF(INDEX(DATOS!AJ:AJ,MATCH(CHECKLIST!B89,DATOS!B:B,0),1)=0,"",INDEX(DATOS!AJ:AJ,MATCH(CHECKLIST!B89,DATOS!B:B,0),1)),"")</f>
        <v/>
      </c>
      <c r="K89" s="49" t="str">
        <f>IFERROR(IF(INDEX(DATOS!AK:AK,MATCH(CHECKLIST!B89,DATOS!B:B,0),1)=0,"",INDEX(DATOS!AK:AK,MATCH(CHECKLIST!B89,DATOS!B:B,0),1)),"")</f>
        <v/>
      </c>
      <c r="L89" s="17" t="str">
        <f>IFERROR(IF(INDEX(DATOS!AM:AM,MATCH(CHECKLIST!B89,DATOS!B:B,0),1)=0,"",INDEX(DATOS!AM:AM,MATCH(CHECKLIST!B89,DATOS!B:B,0),1)),"")</f>
        <v/>
      </c>
      <c r="M89" s="17" t="str">
        <f>IFERROR(IF(INDEX(DATOS!AI:AI,MATCH(CHECKLIST!B89,DATOS!B:B,0),1)=0,"",INDEX(DATOS!AI:AI,MATCH(CHECKLIST!B89,DATOS!B:B,0),1)),"")</f>
        <v/>
      </c>
      <c r="N89" s="49" t="str">
        <f ca="1">IFERROR(IF(INDEX(DATOS!I:I,MATCH(CHECKLIST!B89,DATOS!B:B,0),1)="","X",IF(INDEX(DATOS!I:I,MATCH(CHECKLIST!B89,DATOS!B:B,0),1)&gt;YEAR(TODAY())-1,"","VENCIDA")),"")</f>
        <v/>
      </c>
      <c r="O89" s="49" t="str">
        <f>IFERROR(IF(INDEX(DATOS!AP:AP,MATCH(CHECKLIST!B89,DATOS!B:B,0),1)=0,"",INDEX(DATOS!AP:AP,MATCH(CHECKLIST!B89,DATOS!B:B,0),1)),"")</f>
        <v/>
      </c>
      <c r="P89" s="17" t="str">
        <f>IFERROR(IF(INDEX(DATOS!AN:AN,MATCH(CHECKLIST!B89,DATOS!B:B,0),1)=0,"",INDEX(DATOS!AN:AN,MATCH(CHECKLIST!B89,DATOS!B:B,0),1)),"")</f>
        <v/>
      </c>
      <c r="Q89" s="17" t="str">
        <f>IFERROR(IF(INDEX(DATOS!AO:AO,MATCH(CHECKLIST!B89,DATOS!B:B,0),1)=0,"",INDEX(DATOS!AO:AO,MATCH(CHECKLIST!B89,DATOS!B:B,0),1)),"")</f>
        <v/>
      </c>
      <c r="R89" t="str">
        <f>IF(B89="","",1)</f>
        <v/>
      </c>
      <c r="S89" t="str">
        <f t="shared" si="5"/>
        <v/>
      </c>
      <c r="U89" t="str">
        <f t="shared" si="3"/>
        <v/>
      </c>
      <c r="V89" t="str">
        <f t="shared" si="4"/>
        <v/>
      </c>
    </row>
    <row r="90" spans="1:22" ht="15" customHeight="1">
      <c r="A90" s="12">
        <v>77</v>
      </c>
      <c r="B90" t="str">
        <f>IFERROR(INDEX(DATOS!B:B,MATCH(CHECKLIST!A90,DATOS!BU:BU,0),1),"")</f>
        <v/>
      </c>
      <c r="C90" t="str">
        <f>IFERROR(INDEX(DATOS!J:J,MATCH(CHECKLIST!A90,DATOS!BU:BU,0),1),"")</f>
        <v/>
      </c>
      <c r="D90" t="str">
        <f>IFERROR(INDEX(DATOS!R:R,MATCH(CHECKLIST!E90,DATOS!C:C,0),1),"")</f>
        <v/>
      </c>
      <c r="E90" s="136" t="str">
        <f>IFERROR(INDEX(DATOS!C:C,MATCH(CHECKLIST!A90,DATOS!BU:BU,0),1),"")</f>
        <v/>
      </c>
      <c r="F90" s="3" t="str">
        <f>IFERROR(IF(INDEX(DATOS!AC:AC,MATCH(CHECKLIST!B90,DATOS!B:B,0),1)=0,"",INDEX(DATOS!AC:AC,MATCH(CHECKLIST!B90,DATOS!B:B,0),1)),"")</f>
        <v/>
      </c>
      <c r="G90" s="17" t="str">
        <f>IFERROR(IF(INDEX(DATOS!AH:AH,MATCH(CHECKLIST!B90,DATOS!B:B,0),1)=0,"",INDEX(DATOS!AH:AH,MATCH(CHECKLIST!B90,DATOS!B:B,0),1)),"")</f>
        <v/>
      </c>
      <c r="H90" s="17" t="str">
        <f>IFERROR(IF(INDEX(DATOS!BH:BH,MATCH(CHECKLIST!B90,DATOS!B:B,0),1)="","X",IF(INDEX(DATOS!BH:BH,MATCH(CHECKLIST!B90,DATOS!B:B,0),1)="VIGENTE","",INDEX(DATOS!BH:BH,MATCH(CHECKLIST!B90,DATOS!B:B,0),1))),"")</f>
        <v/>
      </c>
      <c r="I90" s="17" t="str">
        <f>IFERROR(IF(INDEX(DATOS!AL:AL,MATCH(CHECKLIST!B90,DATOS!B:B,0),1)=0,"",INDEX(DATOS!AL:AL,MATCH(CHECKLIST!B90,DATOS!B:B,0),1)),"")</f>
        <v/>
      </c>
      <c r="J90" s="17" t="str">
        <f>IFERROR(IF(INDEX(DATOS!AJ:AJ,MATCH(CHECKLIST!B90,DATOS!B:B,0),1)=0,"",INDEX(DATOS!AJ:AJ,MATCH(CHECKLIST!B90,DATOS!B:B,0),1)),"")</f>
        <v/>
      </c>
      <c r="K90" s="49" t="str">
        <f>IFERROR(IF(INDEX(DATOS!AK:AK,MATCH(CHECKLIST!B90,DATOS!B:B,0),1)=0,"",INDEX(DATOS!AK:AK,MATCH(CHECKLIST!B90,DATOS!B:B,0),1)),"")</f>
        <v/>
      </c>
      <c r="L90" s="17" t="str">
        <f>IFERROR(IF(INDEX(DATOS!AM:AM,MATCH(CHECKLIST!B90,DATOS!B:B,0),1)=0,"",INDEX(DATOS!AM:AM,MATCH(CHECKLIST!B90,DATOS!B:B,0),1)),"")</f>
        <v/>
      </c>
      <c r="M90" s="17" t="str">
        <f>IFERROR(IF(INDEX(DATOS!AI:AI,MATCH(CHECKLIST!B90,DATOS!B:B,0),1)=0,"",INDEX(DATOS!AI:AI,MATCH(CHECKLIST!B90,DATOS!B:B,0),1)),"")</f>
        <v/>
      </c>
      <c r="N90" s="49" t="str">
        <f ca="1">IFERROR(IF(INDEX(DATOS!I:I,MATCH(CHECKLIST!B90,DATOS!B:B,0),1)="","X",IF(INDEX(DATOS!I:I,MATCH(CHECKLIST!B90,DATOS!B:B,0),1)&gt;YEAR(TODAY())-1,"","VENCIDA")),"")</f>
        <v/>
      </c>
      <c r="O90" s="49" t="str">
        <f>IFERROR(IF(INDEX(DATOS!AP:AP,MATCH(CHECKLIST!B90,DATOS!B:B,0),1)=0,"",INDEX(DATOS!AP:AP,MATCH(CHECKLIST!B90,DATOS!B:B,0),1)),"")</f>
        <v/>
      </c>
      <c r="P90" s="17" t="str">
        <f>IFERROR(IF(INDEX(DATOS!AN:AN,MATCH(CHECKLIST!B90,DATOS!B:B,0),1)=0,"",INDEX(DATOS!AN:AN,MATCH(CHECKLIST!B90,DATOS!B:B,0),1)),"")</f>
        <v/>
      </c>
      <c r="Q90" s="17" t="str">
        <f>IFERROR(IF(INDEX(DATOS!AO:AO,MATCH(CHECKLIST!B90,DATOS!B:B,0),1)=0,"",INDEX(DATOS!AO:AO,MATCH(CHECKLIST!B90,DATOS!B:B,0),1)),"")</f>
        <v/>
      </c>
      <c r="S90">
        <f t="shared" si="5"/>
        <v>0</v>
      </c>
      <c r="U90" t="str">
        <f t="shared" si="3"/>
        <v/>
      </c>
      <c r="V90" t="str">
        <f t="shared" si="4"/>
        <v/>
      </c>
    </row>
    <row r="91" spans="1:22">
      <c r="A91" s="12">
        <v>78</v>
      </c>
      <c r="B91" t="str">
        <f>IFERROR(INDEX(DATOS!B:B,MATCH(CHECKLIST!A91,DATOS!BU:BU,0),1),"")</f>
        <v/>
      </c>
      <c r="C91" t="str">
        <f>IFERROR(INDEX(DATOS!J:J,MATCH(CHECKLIST!A91,DATOS!BU:BU,0),1),"")</f>
        <v/>
      </c>
      <c r="D91" t="str">
        <f>IFERROR(INDEX(DATOS!R:R,MATCH(CHECKLIST!E91,DATOS!C:C,0),1),"")</f>
        <v/>
      </c>
      <c r="E91" s="136" t="str">
        <f>IFERROR(INDEX(DATOS!C:C,MATCH(CHECKLIST!A91,DATOS!BU:BU,0),1),"")</f>
        <v/>
      </c>
      <c r="F91" s="3" t="str">
        <f>IFERROR(IF(INDEX(DATOS!AC:AC,MATCH(CHECKLIST!B91,DATOS!B:B,0),1)=0,"",INDEX(DATOS!AC:AC,MATCH(CHECKLIST!B91,DATOS!B:B,0),1)),"")</f>
        <v/>
      </c>
      <c r="G91" s="17" t="str">
        <f>IFERROR(IF(INDEX(DATOS!AH:AH,MATCH(CHECKLIST!B91,DATOS!B:B,0),1)=0,"",INDEX(DATOS!AH:AH,MATCH(CHECKLIST!B91,DATOS!B:B,0),1)),"")</f>
        <v/>
      </c>
      <c r="H91" s="17" t="str">
        <f>IFERROR(IF(INDEX(DATOS!BH:BH,MATCH(CHECKLIST!B91,DATOS!B:B,0),1)="","X",IF(INDEX(DATOS!BH:BH,MATCH(CHECKLIST!B91,DATOS!B:B,0),1)="VIGENTE","",INDEX(DATOS!BH:BH,MATCH(CHECKLIST!B91,DATOS!B:B,0),1))),"")</f>
        <v/>
      </c>
      <c r="I91" s="17" t="str">
        <f>IFERROR(IF(INDEX(DATOS!AL:AL,MATCH(CHECKLIST!B91,DATOS!B:B,0),1)=0,"",INDEX(DATOS!AL:AL,MATCH(CHECKLIST!B91,DATOS!B:B,0),1)),"")</f>
        <v/>
      </c>
      <c r="J91" s="17" t="str">
        <f>IFERROR(IF(INDEX(DATOS!AJ:AJ,MATCH(CHECKLIST!B91,DATOS!B:B,0),1)=0,"",INDEX(DATOS!AJ:AJ,MATCH(CHECKLIST!B91,DATOS!B:B,0),1)),"")</f>
        <v/>
      </c>
      <c r="K91" s="49" t="str">
        <f>IFERROR(IF(INDEX(DATOS!AK:AK,MATCH(CHECKLIST!B91,DATOS!B:B,0),1)=0,"",INDEX(DATOS!AK:AK,MATCH(CHECKLIST!B91,DATOS!B:B,0),1)),"")</f>
        <v/>
      </c>
      <c r="L91" s="17" t="str">
        <f>IFERROR(IF(INDEX(DATOS!AM:AM,MATCH(CHECKLIST!B91,DATOS!B:B,0),1)=0,"",INDEX(DATOS!AM:AM,MATCH(CHECKLIST!B91,DATOS!B:B,0),1)),"")</f>
        <v/>
      </c>
      <c r="M91" s="17" t="str">
        <f>IFERROR(IF(INDEX(DATOS!AI:AI,MATCH(CHECKLIST!B91,DATOS!B:B,0),1)=0,"",INDEX(DATOS!AI:AI,MATCH(CHECKLIST!B91,DATOS!B:B,0),1)),"")</f>
        <v/>
      </c>
      <c r="N91" s="49" t="str">
        <f ca="1">IFERROR(IF(INDEX(DATOS!I:I,MATCH(CHECKLIST!B91,DATOS!B:B,0),1)="","X",IF(INDEX(DATOS!I:I,MATCH(CHECKLIST!B91,DATOS!B:B,0),1)&gt;YEAR(TODAY())-1,"","VENCIDA")),"")</f>
        <v/>
      </c>
      <c r="O91" s="49" t="str">
        <f>IFERROR(IF(INDEX(DATOS!AP:AP,MATCH(CHECKLIST!B91,DATOS!B:B,0),1)=0,"",INDEX(DATOS!AP:AP,MATCH(CHECKLIST!B91,DATOS!B:B,0),1)),"")</f>
        <v/>
      </c>
      <c r="P91" s="17" t="str">
        <f>IFERROR(IF(INDEX(DATOS!AN:AN,MATCH(CHECKLIST!B91,DATOS!B:B,0),1)=0,"",INDEX(DATOS!AN:AN,MATCH(CHECKLIST!B91,DATOS!B:B,0),1)),"")</f>
        <v/>
      </c>
      <c r="Q91" s="17" t="str">
        <f>IFERROR(IF(INDEX(DATOS!AO:AO,MATCH(CHECKLIST!B91,DATOS!B:B,0),1)=0,"",INDEX(DATOS!AO:AO,MATCH(CHECKLIST!B91,DATOS!B:B,0),1)),"")</f>
        <v/>
      </c>
      <c r="R91" t="str">
        <f>IF(B91="","",1)</f>
        <v/>
      </c>
      <c r="S91" t="str">
        <f t="shared" si="5"/>
        <v/>
      </c>
      <c r="U91" t="str">
        <f t="shared" si="3"/>
        <v/>
      </c>
      <c r="V91" t="str">
        <f t="shared" si="4"/>
        <v/>
      </c>
    </row>
    <row r="92" spans="1:22">
      <c r="A92" s="12">
        <v>79</v>
      </c>
      <c r="B92" t="str">
        <f>IFERROR(INDEX(DATOS!B:B,MATCH(CHECKLIST!A92,DATOS!BU:BU,0),1),"")</f>
        <v/>
      </c>
      <c r="C92" t="str">
        <f>IFERROR(INDEX(DATOS!J:J,MATCH(CHECKLIST!A92,DATOS!BU:BU,0),1),"")</f>
        <v/>
      </c>
      <c r="D92" t="str">
        <f>IFERROR(INDEX(DATOS!R:R,MATCH(CHECKLIST!E92,DATOS!C:C,0),1),"")</f>
        <v/>
      </c>
      <c r="E92" s="136" t="str">
        <f>IFERROR(INDEX(DATOS!C:C,MATCH(CHECKLIST!A92,DATOS!BU:BU,0),1),"")</f>
        <v/>
      </c>
      <c r="F92" s="3" t="str">
        <f>IFERROR(IF(INDEX(DATOS!AC:AC,MATCH(CHECKLIST!B92,DATOS!B:B,0),1)=0,"",INDEX(DATOS!AC:AC,MATCH(CHECKLIST!B92,DATOS!B:B,0),1)),"")</f>
        <v/>
      </c>
      <c r="G92" s="17" t="str">
        <f>IFERROR(IF(INDEX(DATOS!AH:AH,MATCH(CHECKLIST!B92,DATOS!B:B,0),1)=0,"",INDEX(DATOS!AH:AH,MATCH(CHECKLIST!B92,DATOS!B:B,0),1)),"")</f>
        <v/>
      </c>
      <c r="H92" s="17" t="str">
        <f>IFERROR(IF(INDEX(DATOS!BH:BH,MATCH(CHECKLIST!B92,DATOS!B:B,0),1)="","X",IF(INDEX(DATOS!BH:BH,MATCH(CHECKLIST!B92,DATOS!B:B,0),1)="VIGENTE","",INDEX(DATOS!BH:BH,MATCH(CHECKLIST!B92,DATOS!B:B,0),1))),"")</f>
        <v/>
      </c>
      <c r="I92" s="17" t="str">
        <f>IFERROR(IF(INDEX(DATOS!AL:AL,MATCH(CHECKLIST!B92,DATOS!B:B,0),1)=0,"",INDEX(DATOS!AL:AL,MATCH(CHECKLIST!B92,DATOS!B:B,0),1)),"")</f>
        <v/>
      </c>
      <c r="J92" s="17" t="str">
        <f>IFERROR(IF(INDEX(DATOS!AJ:AJ,MATCH(CHECKLIST!B92,DATOS!B:B,0),1)=0,"",INDEX(DATOS!AJ:AJ,MATCH(CHECKLIST!B92,DATOS!B:B,0),1)),"")</f>
        <v/>
      </c>
      <c r="K92" s="49" t="str">
        <f>IFERROR(IF(INDEX(DATOS!AK:AK,MATCH(CHECKLIST!B92,DATOS!B:B,0),1)=0,"",INDEX(DATOS!AK:AK,MATCH(CHECKLIST!B92,DATOS!B:B,0),1)),"")</f>
        <v/>
      </c>
      <c r="L92" s="17" t="str">
        <f>IFERROR(IF(INDEX(DATOS!AM:AM,MATCH(CHECKLIST!B92,DATOS!B:B,0),1)=0,"",INDEX(DATOS!AM:AM,MATCH(CHECKLIST!B92,DATOS!B:B,0),1)),"")</f>
        <v/>
      </c>
      <c r="M92" s="17" t="str">
        <f>IFERROR(IF(INDEX(DATOS!AI:AI,MATCH(CHECKLIST!B92,DATOS!B:B,0),1)=0,"",INDEX(DATOS!AI:AI,MATCH(CHECKLIST!B92,DATOS!B:B,0),1)),"")</f>
        <v/>
      </c>
      <c r="N92" s="49" t="str">
        <f ca="1">IFERROR(IF(INDEX(DATOS!I:I,MATCH(CHECKLIST!B92,DATOS!B:B,0),1)="","X",IF(INDEX(DATOS!I:I,MATCH(CHECKLIST!B92,DATOS!B:B,0),1)&gt;YEAR(TODAY())-1,"","VENCIDA")),"")</f>
        <v/>
      </c>
      <c r="O92" s="49" t="str">
        <f>IFERROR(IF(INDEX(DATOS!AP:AP,MATCH(CHECKLIST!B92,DATOS!B:B,0),1)=0,"",INDEX(DATOS!AP:AP,MATCH(CHECKLIST!B92,DATOS!B:B,0),1)),"")</f>
        <v/>
      </c>
      <c r="P92" s="17" t="str">
        <f>IFERROR(IF(INDEX(DATOS!AN:AN,MATCH(CHECKLIST!B92,DATOS!B:B,0),1)=0,"",INDEX(DATOS!AN:AN,MATCH(CHECKLIST!B92,DATOS!B:B,0),1)),"")</f>
        <v/>
      </c>
      <c r="Q92" s="17" t="str">
        <f>IFERROR(IF(INDEX(DATOS!AO:AO,MATCH(CHECKLIST!B92,DATOS!B:B,0),1)=0,"",INDEX(DATOS!AO:AO,MATCH(CHECKLIST!B92,DATOS!B:B,0),1)),"")</f>
        <v/>
      </c>
      <c r="S92">
        <f t="shared" si="5"/>
        <v>0</v>
      </c>
      <c r="U92" t="str">
        <f t="shared" si="3"/>
        <v/>
      </c>
      <c r="V92" t="str">
        <f t="shared" si="4"/>
        <v/>
      </c>
    </row>
    <row r="93" spans="1:22" ht="15" customHeight="1">
      <c r="A93" s="12">
        <v>80</v>
      </c>
      <c r="B93" t="str">
        <f>IFERROR(INDEX(DATOS!B:B,MATCH(CHECKLIST!A93,DATOS!BU:BU,0),1),"")</f>
        <v/>
      </c>
      <c r="C93" t="str">
        <f>IFERROR(INDEX(DATOS!J:J,MATCH(CHECKLIST!A93,DATOS!BU:BU,0),1),"")</f>
        <v/>
      </c>
      <c r="D93" t="str">
        <f>IFERROR(INDEX(DATOS!R:R,MATCH(CHECKLIST!E93,DATOS!C:C,0),1),"")</f>
        <v/>
      </c>
      <c r="E93" s="136" t="str">
        <f>IFERROR(INDEX(DATOS!C:C,MATCH(CHECKLIST!A93,DATOS!BU:BU,0),1),"")</f>
        <v/>
      </c>
      <c r="F93" s="16" t="str">
        <f>IFERROR(IF(INDEX(DATOS!AC:AC,MATCH(CHECKLIST!B93,DATOS!B:B,0),1)=0,"",INDEX(DATOS!AC:AC,MATCH(CHECKLIST!B93,DATOS!B:B,0),1)),"")</f>
        <v/>
      </c>
      <c r="G93" s="17" t="str">
        <f>IFERROR(IF(INDEX(DATOS!AH:AH,MATCH(CHECKLIST!B93,DATOS!B:B,0),1)=0,"",INDEX(DATOS!AH:AH,MATCH(CHECKLIST!B93,DATOS!B:B,0),1)),"")</f>
        <v/>
      </c>
      <c r="H93" s="17" t="str">
        <f>IFERROR(IF(INDEX(DATOS!BH:BH,MATCH(CHECKLIST!B93,DATOS!B:B,0),1)="","X",IF(INDEX(DATOS!BH:BH,MATCH(CHECKLIST!B93,DATOS!B:B,0),1)="VIGENTE","",INDEX(DATOS!BH:BH,MATCH(CHECKLIST!B93,DATOS!B:B,0),1))),"")</f>
        <v/>
      </c>
      <c r="I93" s="17" t="str">
        <f>IFERROR(IF(INDEX(DATOS!AL:AL,MATCH(CHECKLIST!B93,DATOS!B:B,0),1)=0,"",INDEX(DATOS!AL:AL,MATCH(CHECKLIST!B93,DATOS!B:B,0),1)),"")</f>
        <v/>
      </c>
      <c r="J93" s="17" t="str">
        <f>IFERROR(IF(INDEX(DATOS!AJ:AJ,MATCH(CHECKLIST!B93,DATOS!B:B,0),1)=0,"",INDEX(DATOS!AJ:AJ,MATCH(CHECKLIST!B93,DATOS!B:B,0),1)),"")</f>
        <v/>
      </c>
      <c r="K93" s="49" t="str">
        <f>IFERROR(IF(INDEX(DATOS!AK:AK,MATCH(CHECKLIST!B93,DATOS!B:B,0),1)=0,"",INDEX(DATOS!AK:AK,MATCH(CHECKLIST!B93,DATOS!B:B,0),1)),"")</f>
        <v/>
      </c>
      <c r="L93" s="17" t="str">
        <f>IFERROR(IF(INDEX(DATOS!AM:AM,MATCH(CHECKLIST!B93,DATOS!B:B,0),1)=0,"",INDEX(DATOS!AM:AM,MATCH(CHECKLIST!B93,DATOS!B:B,0),1)),"")</f>
        <v/>
      </c>
      <c r="M93" s="17" t="str">
        <f>IFERROR(IF(INDEX(DATOS!AI:AI,MATCH(CHECKLIST!B93,DATOS!B:B,0),1)=0,"",INDEX(DATOS!AI:AI,MATCH(CHECKLIST!B93,DATOS!B:B,0),1)),"")</f>
        <v/>
      </c>
      <c r="N93" s="49" t="str">
        <f ca="1">IFERROR(IF(INDEX(DATOS!I:I,MATCH(CHECKLIST!B93,DATOS!B:B,0),1)="","X",IF(INDEX(DATOS!I:I,MATCH(CHECKLIST!B93,DATOS!B:B,0),1)&gt;YEAR(TODAY())-1,"","VENCIDA")),"")</f>
        <v/>
      </c>
      <c r="O93" s="49" t="str">
        <f>IFERROR(IF(INDEX(DATOS!AP:AP,MATCH(CHECKLIST!B93,DATOS!B:B,0),1)=0,"",INDEX(DATOS!AP:AP,MATCH(CHECKLIST!B93,DATOS!B:B,0),1)),"")</f>
        <v/>
      </c>
      <c r="P93" s="17" t="str">
        <f>IFERROR(IF(INDEX(DATOS!AN:AN,MATCH(CHECKLIST!B93,DATOS!B:B,0),1)=0,"",INDEX(DATOS!AN:AN,MATCH(CHECKLIST!B93,DATOS!B:B,0),1)),"")</f>
        <v/>
      </c>
      <c r="Q93" s="17" t="str">
        <f>IFERROR(IF(INDEX(DATOS!AO:AO,MATCH(CHECKLIST!B93,DATOS!B:B,0),1)=0,"",INDEX(DATOS!AO:AO,MATCH(CHECKLIST!B93,DATOS!B:B,0),1)),"")</f>
        <v/>
      </c>
      <c r="R93" t="str">
        <f>IF(B93="","",1)</f>
        <v/>
      </c>
      <c r="S93" t="str">
        <f t="shared" si="5"/>
        <v/>
      </c>
      <c r="U93" t="str">
        <f t="shared" si="3"/>
        <v/>
      </c>
      <c r="V93" t="str">
        <f t="shared" si="4"/>
        <v/>
      </c>
    </row>
    <row r="94" spans="1:22" ht="15" customHeight="1">
      <c r="A94" s="12">
        <v>81</v>
      </c>
      <c r="B94" t="str">
        <f>IFERROR(INDEX(DATOS!B:B,MATCH(CHECKLIST!A94,DATOS!BU:BU,0),1),"")</f>
        <v/>
      </c>
      <c r="C94" t="str">
        <f>IFERROR(INDEX(DATOS!J:J,MATCH(CHECKLIST!A94,DATOS!BU:BU,0),1),"")</f>
        <v/>
      </c>
      <c r="D94" t="str">
        <f>IFERROR(INDEX(DATOS!R:R,MATCH(CHECKLIST!E94,DATOS!C:C,0),1),"")</f>
        <v/>
      </c>
      <c r="E94" s="136" t="str">
        <f>IFERROR(INDEX(DATOS!C:C,MATCH(CHECKLIST!A94,DATOS!BU:BU,0),1),"")</f>
        <v/>
      </c>
      <c r="F94" s="16" t="str">
        <f>IFERROR(IF(INDEX(DATOS!AC:AC,MATCH(CHECKLIST!B94,DATOS!B:B,0),1)=0,"",INDEX(DATOS!AC:AC,MATCH(CHECKLIST!B94,DATOS!B:B,0),1)),"")</f>
        <v/>
      </c>
      <c r="G94" s="17" t="str">
        <f>IFERROR(IF(INDEX(DATOS!AH:AH,MATCH(CHECKLIST!B94,DATOS!B:B,0),1)=0,"",INDEX(DATOS!AH:AH,MATCH(CHECKLIST!B94,DATOS!B:B,0),1)),"")</f>
        <v/>
      </c>
      <c r="H94" s="17" t="str">
        <f>IFERROR(IF(INDEX(DATOS!BH:BH,MATCH(CHECKLIST!B94,DATOS!B:B,0),1)="","X",IF(INDEX(DATOS!BH:BH,MATCH(CHECKLIST!B94,DATOS!B:B,0),1)="VIGENTE","",INDEX(DATOS!BH:BH,MATCH(CHECKLIST!B94,DATOS!B:B,0),1))),"")</f>
        <v/>
      </c>
      <c r="I94" s="17" t="str">
        <f>IFERROR(IF(INDEX(DATOS!AL:AL,MATCH(CHECKLIST!B94,DATOS!B:B,0),1)=0,"",INDEX(DATOS!AL:AL,MATCH(CHECKLIST!B94,DATOS!B:B,0),1)),"")</f>
        <v/>
      </c>
      <c r="J94" s="17" t="str">
        <f>IFERROR(IF(INDEX(DATOS!AJ:AJ,MATCH(CHECKLIST!B94,DATOS!B:B,0),1)=0,"",INDEX(DATOS!AJ:AJ,MATCH(CHECKLIST!B94,DATOS!B:B,0),1)),"")</f>
        <v/>
      </c>
      <c r="K94" s="49" t="str">
        <f>IFERROR(IF(INDEX(DATOS!AK:AK,MATCH(CHECKLIST!B94,DATOS!B:B,0),1)=0,"",INDEX(DATOS!AK:AK,MATCH(CHECKLIST!B94,DATOS!B:B,0),1)),"")</f>
        <v/>
      </c>
      <c r="L94" s="17" t="str">
        <f>IFERROR(IF(INDEX(DATOS!AM:AM,MATCH(CHECKLIST!B94,DATOS!B:B,0),1)=0,"",INDEX(DATOS!AM:AM,MATCH(CHECKLIST!B94,DATOS!B:B,0),1)),"")</f>
        <v/>
      </c>
      <c r="M94" s="17" t="str">
        <f>IFERROR(IF(INDEX(DATOS!AI:AI,MATCH(CHECKLIST!B94,DATOS!B:B,0),1)=0,"",INDEX(DATOS!AI:AI,MATCH(CHECKLIST!B94,DATOS!B:B,0),1)),"")</f>
        <v/>
      </c>
      <c r="N94" s="49" t="str">
        <f ca="1">IFERROR(IF(INDEX(DATOS!I:I,MATCH(CHECKLIST!B94,DATOS!B:B,0),1)="","X",IF(INDEX(DATOS!I:I,MATCH(CHECKLIST!B94,DATOS!B:B,0),1)&gt;YEAR(TODAY())-1,"","VENCIDA")),"")</f>
        <v/>
      </c>
      <c r="O94" s="49" t="str">
        <f>IFERROR(IF(INDEX(DATOS!AP:AP,MATCH(CHECKLIST!B94,DATOS!B:B,0),1)=0,"",INDEX(DATOS!AP:AP,MATCH(CHECKLIST!B94,DATOS!B:B,0),1)),"")</f>
        <v/>
      </c>
      <c r="P94" s="17" t="str">
        <f>IFERROR(IF(INDEX(DATOS!AN:AN,MATCH(CHECKLIST!B94,DATOS!B:B,0),1)=0,"",INDEX(DATOS!AN:AN,MATCH(CHECKLIST!B94,DATOS!B:B,0),1)),"")</f>
        <v/>
      </c>
      <c r="Q94" s="17" t="str">
        <f>IFERROR(IF(INDEX(DATOS!AO:AO,MATCH(CHECKLIST!B94,DATOS!B:B,0),1)=0,"",INDEX(DATOS!AO:AO,MATCH(CHECKLIST!B94,DATOS!B:B,0),1)),"")</f>
        <v/>
      </c>
      <c r="S94">
        <f t="shared" si="5"/>
        <v>0</v>
      </c>
      <c r="U94" t="str">
        <f t="shared" si="3"/>
        <v/>
      </c>
      <c r="V94" t="str">
        <f t="shared" si="4"/>
        <v/>
      </c>
    </row>
    <row r="95" spans="1:22" ht="15" customHeight="1">
      <c r="A95" s="12">
        <v>82</v>
      </c>
      <c r="B95" t="str">
        <f>IFERROR(INDEX(DATOS!B:B,MATCH(CHECKLIST!A95,DATOS!BU:BU,0),1),"")</f>
        <v/>
      </c>
      <c r="C95" t="str">
        <f>IFERROR(INDEX(DATOS!J:J,MATCH(CHECKLIST!A95,DATOS!BU:BU,0),1),"")</f>
        <v/>
      </c>
      <c r="D95" t="str">
        <f>IFERROR(INDEX(DATOS!R:R,MATCH(CHECKLIST!E95,DATOS!C:C,0),1),"")</f>
        <v/>
      </c>
      <c r="E95" s="136" t="str">
        <f>IFERROR(INDEX(DATOS!C:C,MATCH(CHECKLIST!A95,DATOS!BU:BU,0),1),"")</f>
        <v/>
      </c>
      <c r="F95" s="3" t="str">
        <f>IFERROR(IF(INDEX(DATOS!AC:AC,MATCH(CHECKLIST!B95,DATOS!B:B,0),1)=0,"",INDEX(DATOS!AC:AC,MATCH(CHECKLIST!B95,DATOS!B:B,0),1)),"")</f>
        <v/>
      </c>
      <c r="G95" s="17" t="str">
        <f>IFERROR(IF(INDEX(DATOS!AH:AH,MATCH(CHECKLIST!B95,DATOS!B:B,0),1)=0,"",INDEX(DATOS!AH:AH,MATCH(CHECKLIST!B95,DATOS!B:B,0),1)),"")</f>
        <v/>
      </c>
      <c r="H95" s="17" t="str">
        <f>IFERROR(IF(INDEX(DATOS!BH:BH,MATCH(CHECKLIST!B95,DATOS!B:B,0),1)="","X",IF(INDEX(DATOS!BH:BH,MATCH(CHECKLIST!B95,DATOS!B:B,0),1)="VIGENTE","",INDEX(DATOS!BH:BH,MATCH(CHECKLIST!B95,DATOS!B:B,0),1))),"")</f>
        <v/>
      </c>
      <c r="I95" s="17" t="str">
        <f>IFERROR(IF(INDEX(DATOS!AL:AL,MATCH(CHECKLIST!B95,DATOS!B:B,0),1)=0,"",INDEX(DATOS!AL:AL,MATCH(CHECKLIST!B95,DATOS!B:B,0),1)),"")</f>
        <v/>
      </c>
      <c r="J95" s="17" t="str">
        <f>IFERROR(IF(INDEX(DATOS!AJ:AJ,MATCH(CHECKLIST!B95,DATOS!B:B,0),1)=0,"",INDEX(DATOS!AJ:AJ,MATCH(CHECKLIST!B95,DATOS!B:B,0),1)),"")</f>
        <v/>
      </c>
      <c r="K95" s="49" t="str">
        <f>IFERROR(IF(INDEX(DATOS!AK:AK,MATCH(CHECKLIST!B95,DATOS!B:B,0),1)=0,"",INDEX(DATOS!AK:AK,MATCH(CHECKLIST!B95,DATOS!B:B,0),1)),"")</f>
        <v/>
      </c>
      <c r="L95" s="17" t="str">
        <f>IFERROR(IF(INDEX(DATOS!AM:AM,MATCH(CHECKLIST!B95,DATOS!B:B,0),1)=0,"",INDEX(DATOS!AM:AM,MATCH(CHECKLIST!B95,DATOS!B:B,0),1)),"")</f>
        <v/>
      </c>
      <c r="M95" s="17" t="str">
        <f>IFERROR(IF(INDEX(DATOS!AI:AI,MATCH(CHECKLIST!B95,DATOS!B:B,0),1)=0,"",INDEX(DATOS!AI:AI,MATCH(CHECKLIST!B95,DATOS!B:B,0),1)),"")</f>
        <v/>
      </c>
      <c r="N95" s="49" t="str">
        <f ca="1">IFERROR(IF(INDEX(DATOS!I:I,MATCH(CHECKLIST!B95,DATOS!B:B,0),1)="","X",IF(INDEX(DATOS!I:I,MATCH(CHECKLIST!B95,DATOS!B:B,0),1)&gt;YEAR(TODAY())-1,"","VENCIDA")),"")</f>
        <v/>
      </c>
      <c r="O95" s="49" t="str">
        <f>IFERROR(IF(INDEX(DATOS!AP:AP,MATCH(CHECKLIST!B95,DATOS!B:B,0),1)=0,"",INDEX(DATOS!AP:AP,MATCH(CHECKLIST!B95,DATOS!B:B,0),1)),"")</f>
        <v/>
      </c>
      <c r="P95" s="17" t="str">
        <f>IFERROR(IF(INDEX(DATOS!AN:AN,MATCH(CHECKLIST!B95,DATOS!B:B,0),1)=0,"",INDEX(DATOS!AN:AN,MATCH(CHECKLIST!B95,DATOS!B:B,0),1)),"")</f>
        <v/>
      </c>
      <c r="Q95" s="17" t="str">
        <f>IFERROR(IF(INDEX(DATOS!AO:AO,MATCH(CHECKLIST!B95,DATOS!B:B,0),1)=0,"",INDEX(DATOS!AO:AO,MATCH(CHECKLIST!B95,DATOS!B:B,0),1)),"")</f>
        <v/>
      </c>
      <c r="R95" t="str">
        <f>IF(B95="","",1)</f>
        <v/>
      </c>
      <c r="S95" t="str">
        <f t="shared" si="5"/>
        <v/>
      </c>
      <c r="U95" t="str">
        <f t="shared" si="3"/>
        <v/>
      </c>
      <c r="V95" t="str">
        <f t="shared" si="4"/>
        <v/>
      </c>
    </row>
    <row r="96" spans="1:22" ht="15" customHeight="1">
      <c r="A96" s="12">
        <v>83</v>
      </c>
      <c r="B96" t="str">
        <f>IFERROR(INDEX(DATOS!B:B,MATCH(CHECKLIST!A96,DATOS!BU:BU,0),1),"")</f>
        <v/>
      </c>
      <c r="C96" t="str">
        <f>IFERROR(INDEX(DATOS!J:J,MATCH(CHECKLIST!A96,DATOS!BU:BU,0),1),"")</f>
        <v/>
      </c>
      <c r="D96" t="str">
        <f>IFERROR(INDEX(DATOS!R:R,MATCH(CHECKLIST!E96,DATOS!C:C,0),1),"")</f>
        <v/>
      </c>
      <c r="E96" s="136" t="str">
        <f>IFERROR(INDEX(DATOS!C:C,MATCH(CHECKLIST!A96,DATOS!BU:BU,0),1),"")</f>
        <v/>
      </c>
      <c r="F96" s="3" t="str">
        <f>IFERROR(IF(INDEX(DATOS!AC:AC,MATCH(CHECKLIST!B96,DATOS!B:B,0),1)=0,"",INDEX(DATOS!AC:AC,MATCH(CHECKLIST!B96,DATOS!B:B,0),1)),"")</f>
        <v/>
      </c>
      <c r="G96" s="17" t="str">
        <f>IFERROR(IF(INDEX(DATOS!AH:AH,MATCH(CHECKLIST!B96,DATOS!B:B,0),1)=0,"",INDEX(DATOS!AH:AH,MATCH(CHECKLIST!B96,DATOS!B:B,0),1)),"")</f>
        <v/>
      </c>
      <c r="H96" s="17" t="str">
        <f>IFERROR(IF(INDEX(DATOS!BH:BH,MATCH(CHECKLIST!B96,DATOS!B:B,0),1)="","X",IF(INDEX(DATOS!BH:BH,MATCH(CHECKLIST!B96,DATOS!B:B,0),1)="VIGENTE","",INDEX(DATOS!BH:BH,MATCH(CHECKLIST!B96,DATOS!B:B,0),1))),"")</f>
        <v/>
      </c>
      <c r="I96" s="17" t="str">
        <f>IFERROR(IF(INDEX(DATOS!AL:AL,MATCH(CHECKLIST!B96,DATOS!B:B,0),1)=0,"",INDEX(DATOS!AL:AL,MATCH(CHECKLIST!B96,DATOS!B:B,0),1)),"")</f>
        <v/>
      </c>
      <c r="J96" s="17" t="str">
        <f>IFERROR(IF(INDEX(DATOS!AJ:AJ,MATCH(CHECKLIST!B96,DATOS!B:B,0),1)=0,"",INDEX(DATOS!AJ:AJ,MATCH(CHECKLIST!B96,DATOS!B:B,0),1)),"")</f>
        <v/>
      </c>
      <c r="K96" s="49" t="str">
        <f>IFERROR(IF(INDEX(DATOS!AK:AK,MATCH(CHECKLIST!B96,DATOS!B:B,0),1)=0,"",INDEX(DATOS!AK:AK,MATCH(CHECKLIST!B96,DATOS!B:B,0),1)),"")</f>
        <v/>
      </c>
      <c r="L96" s="17" t="str">
        <f>IFERROR(IF(INDEX(DATOS!AM:AM,MATCH(CHECKLIST!B96,DATOS!B:B,0),1)=0,"",INDEX(DATOS!AM:AM,MATCH(CHECKLIST!B96,DATOS!B:B,0),1)),"")</f>
        <v/>
      </c>
      <c r="M96" s="17" t="str">
        <f>IFERROR(IF(INDEX(DATOS!AI:AI,MATCH(CHECKLIST!B96,DATOS!B:B,0),1)=0,"",INDEX(DATOS!AI:AI,MATCH(CHECKLIST!B96,DATOS!B:B,0),1)),"")</f>
        <v/>
      </c>
      <c r="N96" s="49" t="str">
        <f ca="1">IFERROR(IF(INDEX(DATOS!I:I,MATCH(CHECKLIST!B96,DATOS!B:B,0),1)="","X",IF(INDEX(DATOS!I:I,MATCH(CHECKLIST!B96,DATOS!B:B,0),1)&gt;YEAR(TODAY())-1,"","VENCIDA")),"")</f>
        <v/>
      </c>
      <c r="O96" s="49" t="str">
        <f>IFERROR(IF(INDEX(DATOS!AP:AP,MATCH(CHECKLIST!B96,DATOS!B:B,0),1)=0,"",INDEX(DATOS!AP:AP,MATCH(CHECKLIST!B96,DATOS!B:B,0),1)),"")</f>
        <v/>
      </c>
      <c r="P96" s="17" t="str">
        <f>IFERROR(IF(INDEX(DATOS!AN:AN,MATCH(CHECKLIST!B96,DATOS!B:B,0),1)=0,"",INDEX(DATOS!AN:AN,MATCH(CHECKLIST!B96,DATOS!B:B,0),1)),"")</f>
        <v/>
      </c>
      <c r="Q96" s="17" t="str">
        <f>IFERROR(IF(INDEX(DATOS!AO:AO,MATCH(CHECKLIST!B96,DATOS!B:B,0),1)=0,"",INDEX(DATOS!AO:AO,MATCH(CHECKLIST!B96,DATOS!B:B,0),1)),"")</f>
        <v/>
      </c>
      <c r="S96">
        <f t="shared" si="5"/>
        <v>0</v>
      </c>
      <c r="U96" t="str">
        <f t="shared" si="3"/>
        <v/>
      </c>
      <c r="V96" t="str">
        <f t="shared" si="4"/>
        <v/>
      </c>
    </row>
    <row r="97" spans="1:22" ht="15" customHeight="1">
      <c r="A97" s="12">
        <v>84</v>
      </c>
      <c r="B97" t="str">
        <f>IFERROR(INDEX(DATOS!B:B,MATCH(CHECKLIST!A97,DATOS!BU:BU,0),1),"")</f>
        <v/>
      </c>
      <c r="C97" t="str">
        <f>IFERROR(INDEX(DATOS!J:J,MATCH(CHECKLIST!A97,DATOS!BU:BU,0),1),"")</f>
        <v/>
      </c>
      <c r="D97" t="str">
        <f>IFERROR(INDEX(DATOS!R:R,MATCH(CHECKLIST!E97,DATOS!C:C,0),1),"")</f>
        <v/>
      </c>
      <c r="E97" s="136" t="str">
        <f>IFERROR(INDEX(DATOS!C:C,MATCH(CHECKLIST!A97,DATOS!BU:BU,0),1),"")</f>
        <v/>
      </c>
      <c r="F97" s="3" t="str">
        <f>IFERROR(IF(INDEX(DATOS!AC:AC,MATCH(CHECKLIST!B97,DATOS!B:B,0),1)=0,"",INDEX(DATOS!AC:AC,MATCH(CHECKLIST!B97,DATOS!B:B,0),1)),"")</f>
        <v/>
      </c>
      <c r="G97" s="17" t="str">
        <f>IFERROR(IF(INDEX(DATOS!AH:AH,MATCH(CHECKLIST!B97,DATOS!B:B,0),1)=0,"",INDEX(DATOS!AH:AH,MATCH(CHECKLIST!B97,DATOS!B:B,0),1)),"")</f>
        <v/>
      </c>
      <c r="H97" s="17" t="str">
        <f>IFERROR(IF(INDEX(DATOS!BH:BH,MATCH(CHECKLIST!B97,DATOS!B:B,0),1)="","X",IF(INDEX(DATOS!BH:BH,MATCH(CHECKLIST!B97,DATOS!B:B,0),1)="VIGENTE","",INDEX(DATOS!BH:BH,MATCH(CHECKLIST!B97,DATOS!B:B,0),1))),"")</f>
        <v/>
      </c>
      <c r="I97" s="17" t="str">
        <f>IFERROR(IF(INDEX(DATOS!AL:AL,MATCH(CHECKLIST!B97,DATOS!B:B,0),1)=0,"",INDEX(DATOS!AL:AL,MATCH(CHECKLIST!B97,DATOS!B:B,0),1)),"")</f>
        <v/>
      </c>
      <c r="J97" s="17" t="str">
        <f>IFERROR(IF(INDEX(DATOS!AJ:AJ,MATCH(CHECKLIST!B97,DATOS!B:B,0),1)=0,"",INDEX(DATOS!AJ:AJ,MATCH(CHECKLIST!B97,DATOS!B:B,0),1)),"")</f>
        <v/>
      </c>
      <c r="K97" s="49" t="str">
        <f>IFERROR(IF(INDEX(DATOS!AK:AK,MATCH(CHECKLIST!B97,DATOS!B:B,0),1)=0,"",INDEX(DATOS!AK:AK,MATCH(CHECKLIST!B97,DATOS!B:B,0),1)),"")</f>
        <v/>
      </c>
      <c r="L97" s="17" t="str">
        <f>IFERROR(IF(INDEX(DATOS!AM:AM,MATCH(CHECKLIST!B97,DATOS!B:B,0),1)=0,"",INDEX(DATOS!AM:AM,MATCH(CHECKLIST!B97,DATOS!B:B,0),1)),"")</f>
        <v/>
      </c>
      <c r="M97" s="17" t="str">
        <f>IFERROR(IF(INDEX(DATOS!AI:AI,MATCH(CHECKLIST!B97,DATOS!B:B,0),1)=0,"",INDEX(DATOS!AI:AI,MATCH(CHECKLIST!B97,DATOS!B:B,0),1)),"")</f>
        <v/>
      </c>
      <c r="N97" s="49" t="str">
        <f ca="1">IFERROR(IF(INDEX(DATOS!I:I,MATCH(CHECKLIST!B97,DATOS!B:B,0),1)="","X",IF(INDEX(DATOS!I:I,MATCH(CHECKLIST!B97,DATOS!B:B,0),1)&gt;YEAR(TODAY())-1,"","VENCIDA")),"")</f>
        <v/>
      </c>
      <c r="O97" s="49" t="str">
        <f>IFERROR(IF(INDEX(DATOS!AP:AP,MATCH(CHECKLIST!B97,DATOS!B:B,0),1)=0,"",INDEX(DATOS!AP:AP,MATCH(CHECKLIST!B97,DATOS!B:B,0),1)),"")</f>
        <v/>
      </c>
      <c r="P97" s="17" t="str">
        <f>IFERROR(IF(INDEX(DATOS!AN:AN,MATCH(CHECKLIST!B97,DATOS!B:B,0),1)=0,"",INDEX(DATOS!AN:AN,MATCH(CHECKLIST!B97,DATOS!B:B,0),1)),"")</f>
        <v/>
      </c>
      <c r="Q97" s="17" t="str">
        <f>IFERROR(IF(INDEX(DATOS!AO:AO,MATCH(CHECKLIST!B97,DATOS!B:B,0),1)=0,"",INDEX(DATOS!AO:AO,MATCH(CHECKLIST!B97,DATOS!B:B,0),1)),"")</f>
        <v/>
      </c>
      <c r="R97" t="str">
        <f>IF(B97="","",1)</f>
        <v/>
      </c>
      <c r="S97" t="str">
        <f t="shared" si="5"/>
        <v/>
      </c>
      <c r="U97" t="str">
        <f t="shared" si="3"/>
        <v/>
      </c>
      <c r="V97" t="str">
        <f t="shared" si="4"/>
        <v/>
      </c>
    </row>
    <row r="98" spans="1:22" ht="15" customHeight="1">
      <c r="A98" s="12">
        <v>85</v>
      </c>
      <c r="B98" t="str">
        <f>IFERROR(INDEX(DATOS!B:B,MATCH(CHECKLIST!A98,DATOS!BU:BU,0),1),"")</f>
        <v/>
      </c>
      <c r="C98" t="str">
        <f>IFERROR(INDEX(DATOS!J:J,MATCH(CHECKLIST!A98,DATOS!BU:BU,0),1),"")</f>
        <v/>
      </c>
      <c r="D98" t="str">
        <f>IFERROR(INDEX(DATOS!R:R,MATCH(CHECKLIST!E98,DATOS!C:C,0),1),"")</f>
        <v/>
      </c>
      <c r="E98" s="136" t="str">
        <f>IFERROR(INDEX(DATOS!C:C,MATCH(CHECKLIST!A98,DATOS!BU:BU,0),1),"")</f>
        <v/>
      </c>
      <c r="F98" s="3" t="str">
        <f>IFERROR(IF(INDEX(DATOS!AC:AC,MATCH(CHECKLIST!B98,DATOS!B:B,0),1)=0,"",INDEX(DATOS!AC:AC,MATCH(CHECKLIST!B98,DATOS!B:B,0),1)),"")</f>
        <v/>
      </c>
      <c r="G98" s="17" t="str">
        <f>IFERROR(IF(INDEX(DATOS!AH:AH,MATCH(CHECKLIST!B98,DATOS!B:B,0),1)=0,"",INDEX(DATOS!AH:AH,MATCH(CHECKLIST!B98,DATOS!B:B,0),1)),"")</f>
        <v/>
      </c>
      <c r="H98" s="17" t="str">
        <f>IFERROR(IF(INDEX(DATOS!BH:BH,MATCH(CHECKLIST!B98,DATOS!B:B,0),1)="","X",IF(INDEX(DATOS!BH:BH,MATCH(CHECKLIST!B98,DATOS!B:B,0),1)="VIGENTE","",INDEX(DATOS!BH:BH,MATCH(CHECKLIST!B98,DATOS!B:B,0),1))),"")</f>
        <v/>
      </c>
      <c r="I98" s="17" t="str">
        <f>IFERROR(IF(INDEX(DATOS!AL:AL,MATCH(CHECKLIST!B98,DATOS!B:B,0),1)=0,"",INDEX(DATOS!AL:AL,MATCH(CHECKLIST!B98,DATOS!B:B,0),1)),"")</f>
        <v/>
      </c>
      <c r="J98" s="17" t="str">
        <f>IFERROR(IF(INDEX(DATOS!AJ:AJ,MATCH(CHECKLIST!B98,DATOS!B:B,0),1)=0,"",INDEX(DATOS!AJ:AJ,MATCH(CHECKLIST!B98,DATOS!B:B,0),1)),"")</f>
        <v/>
      </c>
      <c r="K98" s="49" t="str">
        <f>IFERROR(IF(INDEX(DATOS!AK:AK,MATCH(CHECKLIST!B98,DATOS!B:B,0),1)=0,"",INDEX(DATOS!AK:AK,MATCH(CHECKLIST!B98,DATOS!B:B,0),1)),"")</f>
        <v/>
      </c>
      <c r="L98" s="17" t="str">
        <f>IFERROR(IF(INDEX(DATOS!AM:AM,MATCH(CHECKLIST!B98,DATOS!B:B,0),1)=0,"",INDEX(DATOS!AM:AM,MATCH(CHECKLIST!B98,DATOS!B:B,0),1)),"")</f>
        <v/>
      </c>
      <c r="M98" s="17" t="str">
        <f>IFERROR(IF(INDEX(DATOS!AI:AI,MATCH(CHECKLIST!B98,DATOS!B:B,0),1)=0,"",INDEX(DATOS!AI:AI,MATCH(CHECKLIST!B98,DATOS!B:B,0),1)),"")</f>
        <v/>
      </c>
      <c r="N98" s="49" t="str">
        <f ca="1">IFERROR(IF(INDEX(DATOS!I:I,MATCH(CHECKLIST!B98,DATOS!B:B,0),1)="","X",IF(INDEX(DATOS!I:I,MATCH(CHECKLIST!B98,DATOS!B:B,0),1)&gt;YEAR(TODAY())-1,"","VENCIDA")),"")</f>
        <v/>
      </c>
      <c r="O98" s="49" t="str">
        <f>IFERROR(IF(INDEX(DATOS!AP:AP,MATCH(CHECKLIST!B98,DATOS!B:B,0),1)=0,"",INDEX(DATOS!AP:AP,MATCH(CHECKLIST!B98,DATOS!B:B,0),1)),"")</f>
        <v/>
      </c>
      <c r="P98" s="17" t="str">
        <f>IFERROR(IF(INDEX(DATOS!AN:AN,MATCH(CHECKLIST!B98,DATOS!B:B,0),1)=0,"",INDEX(DATOS!AN:AN,MATCH(CHECKLIST!B98,DATOS!B:B,0),1)),"")</f>
        <v/>
      </c>
      <c r="Q98" s="17" t="str">
        <f>IFERROR(IF(INDEX(DATOS!AO:AO,MATCH(CHECKLIST!B98,DATOS!B:B,0),1)=0,"",INDEX(DATOS!AO:AO,MATCH(CHECKLIST!B98,DATOS!B:B,0),1)),"")</f>
        <v/>
      </c>
      <c r="S98">
        <f t="shared" si="5"/>
        <v>0</v>
      </c>
      <c r="U98" t="str">
        <f t="shared" si="3"/>
        <v/>
      </c>
      <c r="V98" t="str">
        <f t="shared" si="4"/>
        <v/>
      </c>
    </row>
    <row r="99" spans="1:22" ht="15" customHeight="1">
      <c r="A99" s="12">
        <v>86</v>
      </c>
      <c r="B99" t="str">
        <f>IFERROR(INDEX(DATOS!B:B,MATCH(CHECKLIST!A99,DATOS!BU:BU,0),1),"")</f>
        <v/>
      </c>
      <c r="C99" t="str">
        <f>IFERROR(INDEX(DATOS!J:J,MATCH(CHECKLIST!A99,DATOS!BU:BU,0),1),"")</f>
        <v/>
      </c>
      <c r="D99" t="str">
        <f>IFERROR(INDEX(DATOS!R:R,MATCH(CHECKLIST!E99,DATOS!C:C,0),1),"")</f>
        <v/>
      </c>
      <c r="E99" s="136" t="str">
        <f>IFERROR(INDEX(DATOS!C:C,MATCH(CHECKLIST!A99,DATOS!BU:BU,0),1),"")</f>
        <v/>
      </c>
      <c r="F99" s="3" t="str">
        <f>IFERROR(IF(INDEX(DATOS!AC:AC,MATCH(CHECKLIST!B99,DATOS!B:B,0),1)=0,"",INDEX(DATOS!AC:AC,MATCH(CHECKLIST!B99,DATOS!B:B,0),1)),"")</f>
        <v/>
      </c>
      <c r="G99" s="17" t="str">
        <f>IFERROR(IF(INDEX(DATOS!AH:AH,MATCH(CHECKLIST!B99,DATOS!B:B,0),1)=0,"",INDEX(DATOS!AH:AH,MATCH(CHECKLIST!B99,DATOS!B:B,0),1)),"")</f>
        <v/>
      </c>
      <c r="H99" s="17" t="str">
        <f>IFERROR(IF(INDEX(DATOS!BH:BH,MATCH(CHECKLIST!B99,DATOS!B:B,0),1)="","X",IF(INDEX(DATOS!BH:BH,MATCH(CHECKLIST!B99,DATOS!B:B,0),1)="VIGENTE","",INDEX(DATOS!BH:BH,MATCH(CHECKLIST!B99,DATOS!B:B,0),1))),"")</f>
        <v/>
      </c>
      <c r="I99" s="17" t="str">
        <f>IFERROR(IF(INDEX(DATOS!AL:AL,MATCH(CHECKLIST!B99,DATOS!B:B,0),1)=0,"",INDEX(DATOS!AL:AL,MATCH(CHECKLIST!B99,DATOS!B:B,0),1)),"")</f>
        <v/>
      </c>
      <c r="J99" s="17" t="str">
        <f>IFERROR(IF(INDEX(DATOS!AJ:AJ,MATCH(CHECKLIST!B99,DATOS!B:B,0),1)=0,"",INDEX(DATOS!AJ:AJ,MATCH(CHECKLIST!B99,DATOS!B:B,0),1)),"")</f>
        <v/>
      </c>
      <c r="K99" s="49" t="str">
        <f>IFERROR(IF(INDEX(DATOS!AK:AK,MATCH(CHECKLIST!B99,DATOS!B:B,0),1)=0,"",INDEX(DATOS!AK:AK,MATCH(CHECKLIST!B99,DATOS!B:B,0),1)),"")</f>
        <v/>
      </c>
      <c r="L99" s="17" t="str">
        <f>IFERROR(IF(INDEX(DATOS!AM:AM,MATCH(CHECKLIST!B99,DATOS!B:B,0),1)=0,"",INDEX(DATOS!AM:AM,MATCH(CHECKLIST!B99,DATOS!B:B,0),1)),"")</f>
        <v/>
      </c>
      <c r="M99" s="17" t="str">
        <f>IFERROR(IF(INDEX(DATOS!AI:AI,MATCH(CHECKLIST!B99,DATOS!B:B,0),1)=0,"",INDEX(DATOS!AI:AI,MATCH(CHECKLIST!B99,DATOS!B:B,0),1)),"")</f>
        <v/>
      </c>
      <c r="N99" s="49" t="str">
        <f ca="1">IFERROR(IF(INDEX(DATOS!I:I,MATCH(CHECKLIST!B99,DATOS!B:B,0),1)="","X",IF(INDEX(DATOS!I:I,MATCH(CHECKLIST!B99,DATOS!B:B,0),1)&gt;YEAR(TODAY())-1,"","VENCIDA")),"")</f>
        <v/>
      </c>
      <c r="O99" s="49" t="str">
        <f>IFERROR(IF(INDEX(DATOS!AP:AP,MATCH(CHECKLIST!B99,DATOS!B:B,0),1)=0,"",INDEX(DATOS!AP:AP,MATCH(CHECKLIST!B99,DATOS!B:B,0),1)),"")</f>
        <v/>
      </c>
      <c r="P99" s="17" t="str">
        <f>IFERROR(IF(INDEX(DATOS!AN:AN,MATCH(CHECKLIST!B99,DATOS!B:B,0),1)=0,"",INDEX(DATOS!AN:AN,MATCH(CHECKLIST!B99,DATOS!B:B,0),1)),"")</f>
        <v/>
      </c>
      <c r="Q99" s="17" t="str">
        <f>IFERROR(IF(INDEX(DATOS!AO:AO,MATCH(CHECKLIST!B99,DATOS!B:B,0),1)=0,"",INDEX(DATOS!AO:AO,MATCH(CHECKLIST!B99,DATOS!B:B,0),1)),"")</f>
        <v/>
      </c>
      <c r="R99" t="str">
        <f>IF(B99="","",1)</f>
        <v/>
      </c>
      <c r="S99" t="str">
        <f t="shared" si="5"/>
        <v/>
      </c>
      <c r="U99" t="str">
        <f t="shared" si="3"/>
        <v/>
      </c>
      <c r="V99" t="str">
        <f t="shared" si="4"/>
        <v/>
      </c>
    </row>
    <row r="100" spans="1:22" ht="15" customHeight="1">
      <c r="A100" s="12">
        <v>87</v>
      </c>
      <c r="B100" t="str">
        <f>IFERROR(INDEX(DATOS!B:B,MATCH(CHECKLIST!A100,DATOS!BU:BU,0),1),"")</f>
        <v/>
      </c>
      <c r="C100" t="str">
        <f>IFERROR(INDEX(DATOS!J:J,MATCH(CHECKLIST!A100,DATOS!BU:BU,0),1),"")</f>
        <v/>
      </c>
      <c r="D100" t="str">
        <f>IFERROR(INDEX(DATOS!R:R,MATCH(CHECKLIST!E100,DATOS!C:C,0),1),"")</f>
        <v/>
      </c>
      <c r="E100" s="136" t="str">
        <f>IFERROR(INDEX(DATOS!C:C,MATCH(CHECKLIST!A100,DATOS!BU:BU,0),1),"")</f>
        <v/>
      </c>
      <c r="F100" s="16" t="str">
        <f>IFERROR(IF(INDEX(DATOS!AC:AC,MATCH(CHECKLIST!B100,DATOS!B:B,0),1)=0,"",INDEX(DATOS!AC:AC,MATCH(CHECKLIST!B100,DATOS!B:B,0),1)),"")</f>
        <v/>
      </c>
      <c r="G100" s="17" t="str">
        <f>IFERROR(IF(INDEX(DATOS!AH:AH,MATCH(CHECKLIST!B100,DATOS!B:B,0),1)=0,"",INDEX(DATOS!AH:AH,MATCH(CHECKLIST!B100,DATOS!B:B,0),1)),"")</f>
        <v/>
      </c>
      <c r="H100" s="17" t="str">
        <f>IFERROR(IF(INDEX(DATOS!BH:BH,MATCH(CHECKLIST!B100,DATOS!B:B,0),1)="","X",IF(INDEX(DATOS!BH:BH,MATCH(CHECKLIST!B100,DATOS!B:B,0),1)="VIGENTE","",INDEX(DATOS!BH:BH,MATCH(CHECKLIST!B100,DATOS!B:B,0),1))),"")</f>
        <v/>
      </c>
      <c r="I100" s="17" t="str">
        <f>IFERROR(IF(INDEX(DATOS!AL:AL,MATCH(CHECKLIST!B100,DATOS!B:B,0),1)=0,"",INDEX(DATOS!AL:AL,MATCH(CHECKLIST!B100,DATOS!B:B,0),1)),"")</f>
        <v/>
      </c>
      <c r="J100" s="17" t="str">
        <f>IFERROR(IF(INDEX(DATOS!AJ:AJ,MATCH(CHECKLIST!B100,DATOS!B:B,0),1)=0,"",INDEX(DATOS!AJ:AJ,MATCH(CHECKLIST!B100,DATOS!B:B,0),1)),"")</f>
        <v/>
      </c>
      <c r="K100" s="49" t="str">
        <f>IFERROR(IF(INDEX(DATOS!AK:AK,MATCH(CHECKLIST!B100,DATOS!B:B,0),1)=0,"",INDEX(DATOS!AK:AK,MATCH(CHECKLIST!B100,DATOS!B:B,0),1)),"")</f>
        <v/>
      </c>
      <c r="L100" s="17" t="str">
        <f>IFERROR(IF(INDEX(DATOS!AM:AM,MATCH(CHECKLIST!B100,DATOS!B:B,0),1)=0,"",INDEX(DATOS!AM:AM,MATCH(CHECKLIST!B100,DATOS!B:B,0),1)),"")</f>
        <v/>
      </c>
      <c r="M100" s="17" t="str">
        <f>IFERROR(IF(INDEX(DATOS!AI:AI,MATCH(CHECKLIST!B100,DATOS!B:B,0),1)=0,"",INDEX(DATOS!AI:AI,MATCH(CHECKLIST!B100,DATOS!B:B,0),1)),"")</f>
        <v/>
      </c>
      <c r="N100" s="49" t="str">
        <f ca="1">IFERROR(IF(INDEX(DATOS!I:I,MATCH(CHECKLIST!B100,DATOS!B:B,0),1)="","X",IF(INDEX(DATOS!I:I,MATCH(CHECKLIST!B100,DATOS!B:B,0),1)&gt;YEAR(TODAY())-1,"","VENCIDA")),"")</f>
        <v/>
      </c>
      <c r="O100" s="49" t="str">
        <f>IFERROR(IF(INDEX(DATOS!AP:AP,MATCH(CHECKLIST!B100,DATOS!B:B,0),1)=0,"",INDEX(DATOS!AP:AP,MATCH(CHECKLIST!B100,DATOS!B:B,0),1)),"")</f>
        <v/>
      </c>
      <c r="P100" s="17" t="str">
        <f>IFERROR(IF(INDEX(DATOS!AN:AN,MATCH(CHECKLIST!B100,DATOS!B:B,0),1)=0,"",INDEX(DATOS!AN:AN,MATCH(CHECKLIST!B100,DATOS!B:B,0),1)),"")</f>
        <v/>
      </c>
      <c r="Q100" s="17" t="str">
        <f>IFERROR(IF(INDEX(DATOS!AO:AO,MATCH(CHECKLIST!B100,DATOS!B:B,0),1)=0,"",INDEX(DATOS!AO:AO,MATCH(CHECKLIST!B100,DATOS!B:B,0),1)),"")</f>
        <v/>
      </c>
      <c r="S100">
        <f t="shared" si="5"/>
        <v>0</v>
      </c>
      <c r="U100" t="str">
        <f t="shared" si="3"/>
        <v/>
      </c>
      <c r="V100" t="str">
        <f t="shared" si="4"/>
        <v/>
      </c>
    </row>
    <row r="101" spans="1:22" ht="15" customHeight="1">
      <c r="A101" s="12">
        <v>88</v>
      </c>
      <c r="B101" t="str">
        <f>IFERROR(INDEX(DATOS!B:B,MATCH(CHECKLIST!A101,DATOS!BU:BU,0),1),"")</f>
        <v/>
      </c>
      <c r="C101" t="str">
        <f>IFERROR(INDEX(DATOS!J:J,MATCH(CHECKLIST!A101,DATOS!BU:BU,0),1),"")</f>
        <v/>
      </c>
      <c r="D101" t="str">
        <f>IFERROR(INDEX(DATOS!R:R,MATCH(CHECKLIST!E101,DATOS!C:C,0),1),"")</f>
        <v/>
      </c>
      <c r="E101" s="136" t="str">
        <f>IFERROR(INDEX(DATOS!C:C,MATCH(CHECKLIST!A101,DATOS!BU:BU,0),1),"")</f>
        <v/>
      </c>
      <c r="F101" s="3" t="str">
        <f>IFERROR(IF(INDEX(DATOS!AC:AC,MATCH(CHECKLIST!B101,DATOS!B:B,0),1)=0,"",INDEX(DATOS!AC:AC,MATCH(CHECKLIST!B101,DATOS!B:B,0),1)),"")</f>
        <v/>
      </c>
      <c r="G101" s="17" t="str">
        <f>IFERROR(IF(INDEX(DATOS!AH:AH,MATCH(CHECKLIST!B101,DATOS!B:B,0),1)=0,"",INDEX(DATOS!AH:AH,MATCH(CHECKLIST!B101,DATOS!B:B,0),1)),"")</f>
        <v/>
      </c>
      <c r="H101" s="17" t="str">
        <f>IFERROR(IF(INDEX(DATOS!BH:BH,MATCH(CHECKLIST!B101,DATOS!B:B,0),1)="","X",IF(INDEX(DATOS!BH:BH,MATCH(CHECKLIST!B101,DATOS!B:B,0),1)="VIGENTE","",INDEX(DATOS!BH:BH,MATCH(CHECKLIST!B101,DATOS!B:B,0),1))),"")</f>
        <v/>
      </c>
      <c r="I101" s="17" t="str">
        <f>IFERROR(IF(INDEX(DATOS!AL:AL,MATCH(CHECKLIST!B101,DATOS!B:B,0),1)=0,"",INDEX(DATOS!AL:AL,MATCH(CHECKLIST!B101,DATOS!B:B,0),1)),"")</f>
        <v/>
      </c>
      <c r="J101" s="17" t="str">
        <f>IFERROR(IF(INDEX(DATOS!AJ:AJ,MATCH(CHECKLIST!B101,DATOS!B:B,0),1)=0,"",INDEX(DATOS!AJ:AJ,MATCH(CHECKLIST!B101,DATOS!B:B,0),1)),"")</f>
        <v/>
      </c>
      <c r="K101" s="49" t="str">
        <f>IFERROR(IF(INDEX(DATOS!AK:AK,MATCH(CHECKLIST!B101,DATOS!B:B,0),1)=0,"",INDEX(DATOS!AK:AK,MATCH(CHECKLIST!B101,DATOS!B:B,0),1)),"")</f>
        <v/>
      </c>
      <c r="L101" s="17" t="str">
        <f>IFERROR(IF(INDEX(DATOS!AM:AM,MATCH(CHECKLIST!B101,DATOS!B:B,0),1)=0,"",INDEX(DATOS!AM:AM,MATCH(CHECKLIST!B101,DATOS!B:B,0),1)),"")</f>
        <v/>
      </c>
      <c r="M101" s="17" t="str">
        <f>IFERROR(IF(INDEX(DATOS!AI:AI,MATCH(CHECKLIST!B101,DATOS!B:B,0),1)=0,"",INDEX(DATOS!AI:AI,MATCH(CHECKLIST!B101,DATOS!B:B,0),1)),"")</f>
        <v/>
      </c>
      <c r="N101" s="49" t="str">
        <f ca="1">IFERROR(IF(INDEX(DATOS!I:I,MATCH(CHECKLIST!B101,DATOS!B:B,0),1)="","X",IF(INDEX(DATOS!I:I,MATCH(CHECKLIST!B101,DATOS!B:B,0),1)&gt;YEAR(TODAY())-1,"","VENCIDA")),"")</f>
        <v/>
      </c>
      <c r="O101" s="49" t="str">
        <f>IFERROR(IF(INDEX(DATOS!AP:AP,MATCH(CHECKLIST!B101,DATOS!B:B,0),1)=0,"",INDEX(DATOS!AP:AP,MATCH(CHECKLIST!B101,DATOS!B:B,0),1)),"")</f>
        <v/>
      </c>
      <c r="P101" s="17" t="str">
        <f>IFERROR(IF(INDEX(DATOS!AN:AN,MATCH(CHECKLIST!B101,DATOS!B:B,0),1)=0,"",INDEX(DATOS!AN:AN,MATCH(CHECKLIST!B101,DATOS!B:B,0),1)),"")</f>
        <v/>
      </c>
      <c r="Q101" s="17" t="str">
        <f>IFERROR(IF(INDEX(DATOS!AO:AO,MATCH(CHECKLIST!B101,DATOS!B:B,0),1)=0,"",INDEX(DATOS!AO:AO,MATCH(CHECKLIST!B101,DATOS!B:B,0),1)),"")</f>
        <v/>
      </c>
      <c r="R101" t="str">
        <f>IF(B101="","",1)</f>
        <v/>
      </c>
      <c r="S101" t="str">
        <f t="shared" si="5"/>
        <v/>
      </c>
      <c r="U101" t="str">
        <f t="shared" si="3"/>
        <v/>
      </c>
      <c r="V101" t="str">
        <f t="shared" si="4"/>
        <v/>
      </c>
    </row>
    <row r="102" spans="1:22" ht="15" customHeight="1">
      <c r="A102" s="12">
        <v>89</v>
      </c>
      <c r="B102" t="str">
        <f>IFERROR(INDEX(DATOS!B:B,MATCH(CHECKLIST!A102,DATOS!BU:BU,0),1),"")</f>
        <v/>
      </c>
      <c r="C102" t="str">
        <f>IFERROR(INDEX(DATOS!J:J,MATCH(CHECKLIST!A102,DATOS!BU:BU,0),1),"")</f>
        <v/>
      </c>
      <c r="D102" t="str">
        <f>IFERROR(INDEX(DATOS!R:R,MATCH(CHECKLIST!E102,DATOS!C:C,0),1),"")</f>
        <v/>
      </c>
      <c r="E102" s="136" t="str">
        <f>IFERROR(INDEX(DATOS!C:C,MATCH(CHECKLIST!A102,DATOS!BU:BU,0),1),"")</f>
        <v/>
      </c>
      <c r="F102" s="3" t="str">
        <f>IFERROR(IF(INDEX(DATOS!AC:AC,MATCH(CHECKLIST!B102,DATOS!B:B,0),1)=0,"",INDEX(DATOS!AC:AC,MATCH(CHECKLIST!B102,DATOS!B:B,0),1)),"")</f>
        <v/>
      </c>
      <c r="G102" s="17" t="str">
        <f>IFERROR(IF(INDEX(DATOS!AH:AH,MATCH(CHECKLIST!B102,DATOS!B:B,0),1)=0,"",INDEX(DATOS!AH:AH,MATCH(CHECKLIST!B102,DATOS!B:B,0),1)),"")</f>
        <v/>
      </c>
      <c r="H102" s="17" t="str">
        <f>IFERROR(IF(INDEX(DATOS!BH:BH,MATCH(CHECKLIST!B102,DATOS!B:B,0),1)="","X",IF(INDEX(DATOS!BH:BH,MATCH(CHECKLIST!B102,DATOS!B:B,0),1)="VIGENTE","",INDEX(DATOS!BH:BH,MATCH(CHECKLIST!B102,DATOS!B:B,0),1))),"")</f>
        <v/>
      </c>
      <c r="I102" s="17" t="str">
        <f>IFERROR(IF(INDEX(DATOS!AL:AL,MATCH(CHECKLIST!B102,DATOS!B:B,0),1)=0,"",INDEX(DATOS!AL:AL,MATCH(CHECKLIST!B102,DATOS!B:B,0),1)),"")</f>
        <v/>
      </c>
      <c r="J102" s="17" t="str">
        <f>IFERROR(IF(INDEX(DATOS!AJ:AJ,MATCH(CHECKLIST!B102,DATOS!B:B,0),1)=0,"",INDEX(DATOS!AJ:AJ,MATCH(CHECKLIST!B102,DATOS!B:B,0),1)),"")</f>
        <v/>
      </c>
      <c r="K102" s="49" t="str">
        <f>IFERROR(IF(INDEX(DATOS!AK:AK,MATCH(CHECKLIST!B102,DATOS!B:B,0),1)=0,"",INDEX(DATOS!AK:AK,MATCH(CHECKLIST!B102,DATOS!B:B,0),1)),"")</f>
        <v/>
      </c>
      <c r="L102" s="17" t="str">
        <f>IFERROR(IF(INDEX(DATOS!AM:AM,MATCH(CHECKLIST!B102,DATOS!B:B,0),1)=0,"",INDEX(DATOS!AM:AM,MATCH(CHECKLIST!B102,DATOS!B:B,0),1)),"")</f>
        <v/>
      </c>
      <c r="M102" s="17" t="str">
        <f>IFERROR(IF(INDEX(DATOS!AI:AI,MATCH(CHECKLIST!B102,DATOS!B:B,0),1)=0,"",INDEX(DATOS!AI:AI,MATCH(CHECKLIST!B102,DATOS!B:B,0),1)),"")</f>
        <v/>
      </c>
      <c r="N102" s="49" t="str">
        <f ca="1">IFERROR(IF(INDEX(DATOS!I:I,MATCH(CHECKLIST!B102,DATOS!B:B,0),1)="","X",IF(INDEX(DATOS!I:I,MATCH(CHECKLIST!B102,DATOS!B:B,0),1)&gt;YEAR(TODAY())-1,"","VENCIDA")),"")</f>
        <v/>
      </c>
      <c r="O102" s="49" t="str">
        <f>IFERROR(IF(INDEX(DATOS!AP:AP,MATCH(CHECKLIST!B102,DATOS!B:B,0),1)=0,"",INDEX(DATOS!AP:AP,MATCH(CHECKLIST!B102,DATOS!B:B,0),1)),"")</f>
        <v/>
      </c>
      <c r="P102" s="17" t="str">
        <f>IFERROR(IF(INDEX(DATOS!AN:AN,MATCH(CHECKLIST!B102,DATOS!B:B,0),1)=0,"",INDEX(DATOS!AN:AN,MATCH(CHECKLIST!B102,DATOS!B:B,0),1)),"")</f>
        <v/>
      </c>
      <c r="Q102" s="17" t="str">
        <f>IFERROR(IF(INDEX(DATOS!AO:AO,MATCH(CHECKLIST!B102,DATOS!B:B,0),1)=0,"",INDEX(DATOS!AO:AO,MATCH(CHECKLIST!B102,DATOS!B:B,0),1)),"")</f>
        <v/>
      </c>
      <c r="S102">
        <f t="shared" si="5"/>
        <v>0</v>
      </c>
      <c r="U102" t="str">
        <f t="shared" si="3"/>
        <v/>
      </c>
      <c r="V102" t="str">
        <f t="shared" si="4"/>
        <v/>
      </c>
    </row>
    <row r="103" spans="1:22" ht="15" customHeight="1">
      <c r="A103" s="12">
        <v>90</v>
      </c>
      <c r="B103" t="str">
        <f>IFERROR(INDEX(DATOS!B:B,MATCH(CHECKLIST!A103,DATOS!BU:BU,0),1),"")</f>
        <v/>
      </c>
      <c r="C103" t="str">
        <f>IFERROR(INDEX(DATOS!J:J,MATCH(CHECKLIST!A103,DATOS!BU:BU,0),1),"")</f>
        <v/>
      </c>
      <c r="D103" t="str">
        <f>IFERROR(INDEX(DATOS!R:R,MATCH(CHECKLIST!E103,DATOS!C:C,0),1),"")</f>
        <v/>
      </c>
      <c r="E103" s="136" t="str">
        <f>IFERROR(INDEX(DATOS!C:C,MATCH(CHECKLIST!A103,DATOS!BU:BU,0),1),"")</f>
        <v/>
      </c>
      <c r="F103" s="3" t="str">
        <f>IFERROR(IF(INDEX(DATOS!AC:AC,MATCH(CHECKLIST!B103,DATOS!B:B,0),1)=0,"",INDEX(DATOS!AC:AC,MATCH(CHECKLIST!B103,DATOS!B:B,0),1)),"")</f>
        <v/>
      </c>
      <c r="G103" s="17" t="str">
        <f>IFERROR(IF(INDEX(DATOS!AH:AH,MATCH(CHECKLIST!B103,DATOS!B:B,0),1)=0,"",INDEX(DATOS!AH:AH,MATCH(CHECKLIST!B103,DATOS!B:B,0),1)),"")</f>
        <v/>
      </c>
      <c r="H103" s="17" t="str">
        <f>IFERROR(IF(INDEX(DATOS!BH:BH,MATCH(CHECKLIST!B103,DATOS!B:B,0),1)="","X",IF(INDEX(DATOS!BH:BH,MATCH(CHECKLIST!B103,DATOS!B:B,0),1)="VIGENTE","",INDEX(DATOS!BH:BH,MATCH(CHECKLIST!B103,DATOS!B:B,0),1))),"")</f>
        <v/>
      </c>
      <c r="I103" s="17" t="str">
        <f>IFERROR(IF(INDEX(DATOS!AL:AL,MATCH(CHECKLIST!B103,DATOS!B:B,0),1)=0,"",INDEX(DATOS!AL:AL,MATCH(CHECKLIST!B103,DATOS!B:B,0),1)),"")</f>
        <v/>
      </c>
      <c r="J103" s="17" t="str">
        <f>IFERROR(IF(INDEX(DATOS!AJ:AJ,MATCH(CHECKLIST!B103,DATOS!B:B,0),1)=0,"",INDEX(DATOS!AJ:AJ,MATCH(CHECKLIST!B103,DATOS!B:B,0),1)),"")</f>
        <v/>
      </c>
      <c r="K103" s="49" t="str">
        <f>IFERROR(IF(INDEX(DATOS!AK:AK,MATCH(CHECKLIST!B103,DATOS!B:B,0),1)=0,"",INDEX(DATOS!AK:AK,MATCH(CHECKLIST!B103,DATOS!B:B,0),1)),"")</f>
        <v/>
      </c>
      <c r="L103" s="17" t="str">
        <f>IFERROR(IF(INDEX(DATOS!AM:AM,MATCH(CHECKLIST!B103,DATOS!B:B,0),1)=0,"",INDEX(DATOS!AM:AM,MATCH(CHECKLIST!B103,DATOS!B:B,0),1)),"")</f>
        <v/>
      </c>
      <c r="M103" s="17" t="str">
        <f>IFERROR(IF(INDEX(DATOS!AI:AI,MATCH(CHECKLIST!B103,DATOS!B:B,0),1)=0,"",INDEX(DATOS!AI:AI,MATCH(CHECKLIST!B103,DATOS!B:B,0),1)),"")</f>
        <v/>
      </c>
      <c r="N103" s="49" t="str">
        <f ca="1">IFERROR(IF(INDEX(DATOS!I:I,MATCH(CHECKLIST!B103,DATOS!B:B,0),1)="","X",IF(INDEX(DATOS!I:I,MATCH(CHECKLIST!B103,DATOS!B:B,0),1)&gt;YEAR(TODAY())-1,"","VENCIDA")),"")</f>
        <v/>
      </c>
      <c r="O103" s="49" t="str">
        <f>IFERROR(IF(INDEX(DATOS!AP:AP,MATCH(CHECKLIST!B103,DATOS!B:B,0),1)=0,"",INDEX(DATOS!AP:AP,MATCH(CHECKLIST!B103,DATOS!B:B,0),1)),"")</f>
        <v/>
      </c>
      <c r="P103" s="17" t="str">
        <f>IFERROR(IF(INDEX(DATOS!AN:AN,MATCH(CHECKLIST!B103,DATOS!B:B,0),1)=0,"",INDEX(DATOS!AN:AN,MATCH(CHECKLIST!B103,DATOS!B:B,0),1)),"")</f>
        <v/>
      </c>
      <c r="Q103" s="17" t="str">
        <f>IFERROR(IF(INDEX(DATOS!AO:AO,MATCH(CHECKLIST!B103,DATOS!B:B,0),1)=0,"",INDEX(DATOS!AO:AO,MATCH(CHECKLIST!B103,DATOS!B:B,0),1)),"")</f>
        <v/>
      </c>
      <c r="R103" t="str">
        <f>IF(B103="","",1)</f>
        <v/>
      </c>
      <c r="S103" t="str">
        <f t="shared" si="5"/>
        <v/>
      </c>
      <c r="U103" t="str">
        <f t="shared" si="3"/>
        <v/>
      </c>
      <c r="V103" t="str">
        <f t="shared" si="4"/>
        <v/>
      </c>
    </row>
    <row r="104" spans="1:22" ht="15" customHeight="1">
      <c r="A104" s="12">
        <v>91</v>
      </c>
      <c r="B104" t="str">
        <f>IFERROR(INDEX(DATOS!B:B,MATCH(CHECKLIST!A104,DATOS!BU:BU,0),1),"")</f>
        <v/>
      </c>
      <c r="C104" t="str">
        <f>IFERROR(INDEX(DATOS!J:J,MATCH(CHECKLIST!A104,DATOS!BU:BU,0),1),"")</f>
        <v/>
      </c>
      <c r="D104" t="str">
        <f>IFERROR(INDEX(DATOS!R:R,MATCH(CHECKLIST!E104,DATOS!C:C,0),1),"")</f>
        <v/>
      </c>
      <c r="E104" s="136" t="str">
        <f>IFERROR(INDEX(DATOS!C:C,MATCH(CHECKLIST!A104,DATOS!BU:BU,0),1),"")</f>
        <v/>
      </c>
      <c r="F104" s="3" t="str">
        <f>IFERROR(IF(INDEX(DATOS!AC:AC,MATCH(CHECKLIST!B104,DATOS!B:B,0),1)=0,"",INDEX(DATOS!AC:AC,MATCH(CHECKLIST!B104,DATOS!B:B,0),1)),"")</f>
        <v/>
      </c>
      <c r="G104" s="17" t="str">
        <f>IFERROR(IF(INDEX(DATOS!AH:AH,MATCH(CHECKLIST!B104,DATOS!B:B,0),1)=0,"",INDEX(DATOS!AH:AH,MATCH(CHECKLIST!B104,DATOS!B:B,0),1)),"")</f>
        <v/>
      </c>
      <c r="H104" s="17" t="str">
        <f>IFERROR(IF(INDEX(DATOS!BH:BH,MATCH(CHECKLIST!B104,DATOS!B:B,0),1)="","X",IF(INDEX(DATOS!BH:BH,MATCH(CHECKLIST!B104,DATOS!B:B,0),1)="VIGENTE","",INDEX(DATOS!BH:BH,MATCH(CHECKLIST!B104,DATOS!B:B,0),1))),"")</f>
        <v/>
      </c>
      <c r="I104" s="17" t="str">
        <f>IFERROR(IF(INDEX(DATOS!AL:AL,MATCH(CHECKLIST!B104,DATOS!B:B,0),1)=0,"",INDEX(DATOS!AL:AL,MATCH(CHECKLIST!B104,DATOS!B:B,0),1)),"")</f>
        <v/>
      </c>
      <c r="J104" s="17" t="str">
        <f>IFERROR(IF(INDEX(DATOS!AJ:AJ,MATCH(CHECKLIST!B104,DATOS!B:B,0),1)=0,"",INDEX(DATOS!AJ:AJ,MATCH(CHECKLIST!B104,DATOS!B:B,0),1)),"")</f>
        <v/>
      </c>
      <c r="K104" s="49" t="str">
        <f>IFERROR(IF(INDEX(DATOS!AK:AK,MATCH(CHECKLIST!B104,DATOS!B:B,0),1)=0,"",INDEX(DATOS!AK:AK,MATCH(CHECKLIST!B104,DATOS!B:B,0),1)),"")</f>
        <v/>
      </c>
      <c r="L104" s="17" t="str">
        <f>IFERROR(IF(INDEX(DATOS!AM:AM,MATCH(CHECKLIST!B104,DATOS!B:B,0),1)=0,"",INDEX(DATOS!AM:AM,MATCH(CHECKLIST!B104,DATOS!B:B,0),1)),"")</f>
        <v/>
      </c>
      <c r="M104" s="17" t="str">
        <f>IFERROR(IF(INDEX(DATOS!AI:AI,MATCH(CHECKLIST!B104,DATOS!B:B,0),1)=0,"",INDEX(DATOS!AI:AI,MATCH(CHECKLIST!B104,DATOS!B:B,0),1)),"")</f>
        <v/>
      </c>
      <c r="N104" s="49" t="str">
        <f ca="1">IFERROR(IF(INDEX(DATOS!I:I,MATCH(CHECKLIST!B104,DATOS!B:B,0),1)="","X",IF(INDEX(DATOS!I:I,MATCH(CHECKLIST!B104,DATOS!B:B,0),1)&gt;YEAR(TODAY())-1,"","VENCIDA")),"")</f>
        <v/>
      </c>
      <c r="O104" s="49" t="str">
        <f>IFERROR(IF(INDEX(DATOS!AP:AP,MATCH(CHECKLIST!B104,DATOS!B:B,0),1)=0,"",INDEX(DATOS!AP:AP,MATCH(CHECKLIST!B104,DATOS!B:B,0),1)),"")</f>
        <v/>
      </c>
      <c r="P104" s="17" t="str">
        <f>IFERROR(IF(INDEX(DATOS!AN:AN,MATCH(CHECKLIST!B104,DATOS!B:B,0),1)=0,"",INDEX(DATOS!AN:AN,MATCH(CHECKLIST!B104,DATOS!B:B,0),1)),"")</f>
        <v/>
      </c>
      <c r="Q104" s="17" t="str">
        <f>IFERROR(IF(INDEX(DATOS!AO:AO,MATCH(CHECKLIST!B104,DATOS!B:B,0),1)=0,"",INDEX(DATOS!AO:AO,MATCH(CHECKLIST!B104,DATOS!B:B,0),1)),"")</f>
        <v/>
      </c>
      <c r="S104">
        <f t="shared" si="5"/>
        <v>0</v>
      </c>
      <c r="U104" t="str">
        <f t="shared" si="3"/>
        <v/>
      </c>
      <c r="V104" t="str">
        <f t="shared" si="4"/>
        <v/>
      </c>
    </row>
    <row r="105" spans="1:22">
      <c r="A105" s="12">
        <v>92</v>
      </c>
      <c r="B105" t="str">
        <f>IFERROR(INDEX(DATOS!B:B,MATCH(CHECKLIST!A105,DATOS!BU:BU,0),1),"")</f>
        <v/>
      </c>
      <c r="C105" t="str">
        <f>IFERROR(INDEX(DATOS!J:J,MATCH(CHECKLIST!A105,DATOS!BU:BU,0),1),"")</f>
        <v/>
      </c>
      <c r="D105" t="str">
        <f>IFERROR(INDEX(DATOS!R:R,MATCH(CHECKLIST!E105,DATOS!C:C,0),1),"")</f>
        <v/>
      </c>
      <c r="E105" s="136" t="str">
        <f>IFERROR(INDEX(DATOS!C:C,MATCH(CHECKLIST!A105,DATOS!BU:BU,0),1),"")</f>
        <v/>
      </c>
      <c r="F105" s="3" t="str">
        <f>IFERROR(IF(INDEX(DATOS!AC:AC,MATCH(CHECKLIST!B105,DATOS!B:B,0),1)=0,"",INDEX(DATOS!AC:AC,MATCH(CHECKLIST!B105,DATOS!B:B,0),1)),"")</f>
        <v/>
      </c>
      <c r="G105" s="17" t="str">
        <f>IFERROR(IF(INDEX(DATOS!AH:AH,MATCH(CHECKLIST!B105,DATOS!B:B,0),1)=0,"",INDEX(DATOS!AH:AH,MATCH(CHECKLIST!B105,DATOS!B:B,0),1)),"")</f>
        <v/>
      </c>
      <c r="H105" s="17" t="str">
        <f>IFERROR(IF(INDEX(DATOS!BH:BH,MATCH(CHECKLIST!B105,DATOS!B:B,0),1)="","X",IF(INDEX(DATOS!BH:BH,MATCH(CHECKLIST!B105,DATOS!B:B,0),1)="VIGENTE","",INDEX(DATOS!BH:BH,MATCH(CHECKLIST!B105,DATOS!B:B,0),1))),"")</f>
        <v/>
      </c>
      <c r="I105" s="17" t="str">
        <f>IFERROR(IF(INDEX(DATOS!AL:AL,MATCH(CHECKLIST!B105,DATOS!B:B,0),1)=0,"",INDEX(DATOS!AL:AL,MATCH(CHECKLIST!B105,DATOS!B:B,0),1)),"")</f>
        <v/>
      </c>
      <c r="J105" s="17" t="str">
        <f>IFERROR(IF(INDEX(DATOS!AJ:AJ,MATCH(CHECKLIST!B105,DATOS!B:B,0),1)=0,"",INDEX(DATOS!AJ:AJ,MATCH(CHECKLIST!B105,DATOS!B:B,0),1)),"")</f>
        <v/>
      </c>
      <c r="K105" s="49" t="str">
        <f>IFERROR(IF(INDEX(DATOS!AK:AK,MATCH(CHECKLIST!B105,DATOS!B:B,0),1)=0,"",INDEX(DATOS!AK:AK,MATCH(CHECKLIST!B105,DATOS!B:B,0),1)),"")</f>
        <v/>
      </c>
      <c r="L105" s="17" t="str">
        <f>IFERROR(IF(INDEX(DATOS!AM:AM,MATCH(CHECKLIST!B105,DATOS!B:B,0),1)=0,"",INDEX(DATOS!AM:AM,MATCH(CHECKLIST!B105,DATOS!B:B,0),1)),"")</f>
        <v/>
      </c>
      <c r="M105" s="17" t="str">
        <f>IFERROR(IF(INDEX(DATOS!AI:AI,MATCH(CHECKLIST!B105,DATOS!B:B,0),1)=0,"",INDEX(DATOS!AI:AI,MATCH(CHECKLIST!B105,DATOS!B:B,0),1)),"")</f>
        <v/>
      </c>
      <c r="N105" s="49" t="str">
        <f ca="1">IFERROR(IF(INDEX(DATOS!I:I,MATCH(CHECKLIST!B105,DATOS!B:B,0),1)="","X",IF(INDEX(DATOS!I:I,MATCH(CHECKLIST!B105,DATOS!B:B,0),1)&gt;YEAR(TODAY())-1,"","VENCIDA")),"")</f>
        <v/>
      </c>
      <c r="O105" s="49" t="str">
        <f>IFERROR(IF(INDEX(DATOS!AP:AP,MATCH(CHECKLIST!B105,DATOS!B:B,0),1)=0,"",INDEX(DATOS!AP:AP,MATCH(CHECKLIST!B105,DATOS!B:B,0),1)),"")</f>
        <v/>
      </c>
      <c r="P105" s="17" t="str">
        <f>IFERROR(IF(INDEX(DATOS!AN:AN,MATCH(CHECKLIST!B105,DATOS!B:B,0),1)=0,"",INDEX(DATOS!AN:AN,MATCH(CHECKLIST!B105,DATOS!B:B,0),1)),"")</f>
        <v/>
      </c>
      <c r="Q105" s="17" t="str">
        <f>IFERROR(IF(INDEX(DATOS!AO:AO,MATCH(CHECKLIST!B105,DATOS!B:B,0),1)=0,"",INDEX(DATOS!AO:AO,MATCH(CHECKLIST!B105,DATOS!B:B,0),1)),"")</f>
        <v/>
      </c>
      <c r="R105" t="str">
        <f>IF(B105="","",1)</f>
        <v/>
      </c>
      <c r="S105" t="str">
        <f t="shared" si="5"/>
        <v/>
      </c>
      <c r="U105" t="str">
        <f t="shared" si="3"/>
        <v/>
      </c>
      <c r="V105" t="str">
        <f t="shared" si="4"/>
        <v/>
      </c>
    </row>
    <row r="106" spans="1:22">
      <c r="A106" s="12">
        <v>93</v>
      </c>
      <c r="B106" t="str">
        <f>IFERROR(INDEX(DATOS!B:B,MATCH(CHECKLIST!A106,DATOS!BU:BU,0),1),"")</f>
        <v/>
      </c>
      <c r="C106" t="str">
        <f>IFERROR(INDEX(DATOS!J:J,MATCH(CHECKLIST!A106,DATOS!BU:BU,0),1),"")</f>
        <v/>
      </c>
      <c r="D106" t="str">
        <f>IFERROR(INDEX(DATOS!R:R,MATCH(CHECKLIST!E106,DATOS!C:C,0),1),"")</f>
        <v/>
      </c>
      <c r="E106" s="136" t="str">
        <f>IFERROR(INDEX(DATOS!C:C,MATCH(CHECKLIST!A106,DATOS!BU:BU,0),1),"")</f>
        <v/>
      </c>
      <c r="F106" s="3" t="str">
        <f>IFERROR(IF(INDEX(DATOS!AC:AC,MATCH(CHECKLIST!B106,DATOS!B:B,0),1)=0,"",INDEX(DATOS!AC:AC,MATCH(CHECKLIST!B106,DATOS!B:B,0),1)),"")</f>
        <v/>
      </c>
      <c r="G106" s="17" t="str">
        <f>IFERROR(IF(INDEX(DATOS!AH:AH,MATCH(CHECKLIST!B106,DATOS!B:B,0),1)=0,"",INDEX(DATOS!AH:AH,MATCH(CHECKLIST!B106,DATOS!B:B,0),1)),"")</f>
        <v/>
      </c>
      <c r="H106" s="17" t="str">
        <f>IFERROR(IF(INDEX(DATOS!BH:BH,MATCH(CHECKLIST!B106,DATOS!B:B,0),1)="","X",IF(INDEX(DATOS!BH:BH,MATCH(CHECKLIST!B106,DATOS!B:B,0),1)="VIGENTE","",INDEX(DATOS!BH:BH,MATCH(CHECKLIST!B106,DATOS!B:B,0),1))),"")</f>
        <v/>
      </c>
      <c r="I106" s="17" t="str">
        <f>IFERROR(IF(INDEX(DATOS!AL:AL,MATCH(CHECKLIST!B106,DATOS!B:B,0),1)=0,"",INDEX(DATOS!AL:AL,MATCH(CHECKLIST!B106,DATOS!B:B,0),1)),"")</f>
        <v/>
      </c>
      <c r="J106" s="17" t="str">
        <f>IFERROR(IF(INDEX(DATOS!AJ:AJ,MATCH(CHECKLIST!B106,DATOS!B:B,0),1)=0,"",INDEX(DATOS!AJ:AJ,MATCH(CHECKLIST!B106,DATOS!B:B,0),1)),"")</f>
        <v/>
      </c>
      <c r="K106" s="49" t="str">
        <f>IFERROR(IF(INDEX(DATOS!AK:AK,MATCH(CHECKLIST!B106,DATOS!B:B,0),1)=0,"",INDEX(DATOS!AK:AK,MATCH(CHECKLIST!B106,DATOS!B:B,0),1)),"")</f>
        <v/>
      </c>
      <c r="L106" s="17" t="str">
        <f>IFERROR(IF(INDEX(DATOS!AM:AM,MATCH(CHECKLIST!B106,DATOS!B:B,0),1)=0,"",INDEX(DATOS!AM:AM,MATCH(CHECKLIST!B106,DATOS!B:B,0),1)),"")</f>
        <v/>
      </c>
      <c r="M106" s="17" t="str">
        <f>IFERROR(IF(INDEX(DATOS!AI:AI,MATCH(CHECKLIST!B106,DATOS!B:B,0),1)=0,"",INDEX(DATOS!AI:AI,MATCH(CHECKLIST!B106,DATOS!B:B,0),1)),"")</f>
        <v/>
      </c>
      <c r="N106" s="49" t="str">
        <f ca="1">IFERROR(IF(INDEX(DATOS!I:I,MATCH(CHECKLIST!B106,DATOS!B:B,0),1)="","X",IF(INDEX(DATOS!I:I,MATCH(CHECKLIST!B106,DATOS!B:B,0),1)&gt;YEAR(TODAY())-1,"","VENCIDA")),"")</f>
        <v/>
      </c>
      <c r="O106" s="49" t="str">
        <f>IFERROR(IF(INDEX(DATOS!AP:AP,MATCH(CHECKLIST!B106,DATOS!B:B,0),1)=0,"",INDEX(DATOS!AP:AP,MATCH(CHECKLIST!B106,DATOS!B:B,0),1)),"")</f>
        <v/>
      </c>
      <c r="P106" s="17" t="str">
        <f>IFERROR(IF(INDEX(DATOS!AN:AN,MATCH(CHECKLIST!B106,DATOS!B:B,0),1)=0,"",INDEX(DATOS!AN:AN,MATCH(CHECKLIST!B106,DATOS!B:B,0),1)),"")</f>
        <v/>
      </c>
      <c r="Q106" s="17" t="str">
        <f>IFERROR(IF(INDEX(DATOS!AO:AO,MATCH(CHECKLIST!B106,DATOS!B:B,0),1)=0,"",INDEX(DATOS!AO:AO,MATCH(CHECKLIST!B106,DATOS!B:B,0),1)),"")</f>
        <v/>
      </c>
      <c r="S106">
        <f t="shared" si="5"/>
        <v>0</v>
      </c>
      <c r="U106" t="str">
        <f t="shared" si="3"/>
        <v/>
      </c>
      <c r="V106" t="str">
        <f t="shared" si="4"/>
        <v/>
      </c>
    </row>
    <row r="107" spans="1:22">
      <c r="A107" s="12">
        <v>94</v>
      </c>
      <c r="B107" t="str">
        <f>IFERROR(INDEX(DATOS!B:B,MATCH(CHECKLIST!A107,DATOS!BU:BU,0),1),"")</f>
        <v/>
      </c>
      <c r="C107" t="str">
        <f>IFERROR(INDEX(DATOS!J:J,MATCH(CHECKLIST!A107,DATOS!BU:BU,0),1),"")</f>
        <v/>
      </c>
      <c r="D107" t="str">
        <f>IFERROR(INDEX(DATOS!R:R,MATCH(CHECKLIST!E107,DATOS!C:C,0),1),"")</f>
        <v/>
      </c>
      <c r="E107" s="136" t="str">
        <f>IFERROR(INDEX(DATOS!C:C,MATCH(CHECKLIST!A107,DATOS!BU:BU,0),1),"")</f>
        <v/>
      </c>
      <c r="F107" s="3" t="str">
        <f>IFERROR(IF(INDEX(DATOS!AC:AC,MATCH(CHECKLIST!B107,DATOS!B:B,0),1)=0,"",INDEX(DATOS!AC:AC,MATCH(CHECKLIST!B107,DATOS!B:B,0),1)),"")</f>
        <v/>
      </c>
      <c r="G107" s="17" t="str">
        <f>IFERROR(IF(INDEX(DATOS!AH:AH,MATCH(CHECKLIST!B107,DATOS!B:B,0),1)=0,"",INDEX(DATOS!AH:AH,MATCH(CHECKLIST!B107,DATOS!B:B,0),1)),"")</f>
        <v/>
      </c>
      <c r="H107" s="17" t="str">
        <f>IFERROR(IF(INDEX(DATOS!BH:BH,MATCH(CHECKLIST!B107,DATOS!B:B,0),1)="","X",IF(INDEX(DATOS!BH:BH,MATCH(CHECKLIST!B107,DATOS!B:B,0),1)="VIGENTE","",INDEX(DATOS!BH:BH,MATCH(CHECKLIST!B107,DATOS!B:B,0),1))),"")</f>
        <v/>
      </c>
      <c r="I107" s="17" t="str">
        <f>IFERROR(IF(INDEX(DATOS!AL:AL,MATCH(CHECKLIST!B107,DATOS!B:B,0),1)=0,"",INDEX(DATOS!AL:AL,MATCH(CHECKLIST!B107,DATOS!B:B,0),1)),"")</f>
        <v/>
      </c>
      <c r="J107" s="17" t="str">
        <f>IFERROR(IF(INDEX(DATOS!AJ:AJ,MATCH(CHECKLIST!B107,DATOS!B:B,0),1)=0,"",INDEX(DATOS!AJ:AJ,MATCH(CHECKLIST!B107,DATOS!B:B,0),1)),"")</f>
        <v/>
      </c>
      <c r="K107" s="49" t="str">
        <f>IFERROR(IF(INDEX(DATOS!AK:AK,MATCH(CHECKLIST!B107,DATOS!B:B,0),1)=0,"",INDEX(DATOS!AK:AK,MATCH(CHECKLIST!B107,DATOS!B:B,0),1)),"")</f>
        <v/>
      </c>
      <c r="L107" s="17" t="str">
        <f>IFERROR(IF(INDEX(DATOS!AM:AM,MATCH(CHECKLIST!B107,DATOS!B:B,0),1)=0,"",INDEX(DATOS!AM:AM,MATCH(CHECKLIST!B107,DATOS!B:B,0),1)),"")</f>
        <v/>
      </c>
      <c r="M107" s="17" t="str">
        <f>IFERROR(IF(INDEX(DATOS!AI:AI,MATCH(CHECKLIST!B107,DATOS!B:B,0),1)=0,"",INDEX(DATOS!AI:AI,MATCH(CHECKLIST!B107,DATOS!B:B,0),1)),"")</f>
        <v/>
      </c>
      <c r="N107" s="49" t="str">
        <f ca="1">IFERROR(IF(INDEX(DATOS!I:I,MATCH(CHECKLIST!B107,DATOS!B:B,0),1)="","X",IF(INDEX(DATOS!I:I,MATCH(CHECKLIST!B107,DATOS!B:B,0),1)&gt;YEAR(TODAY())-1,"","VENCIDA")),"")</f>
        <v/>
      </c>
      <c r="O107" s="49" t="str">
        <f>IFERROR(IF(INDEX(DATOS!AP:AP,MATCH(CHECKLIST!B107,DATOS!B:B,0),1)=0,"",INDEX(DATOS!AP:AP,MATCH(CHECKLIST!B107,DATOS!B:B,0),1)),"")</f>
        <v/>
      </c>
      <c r="P107" s="17" t="str">
        <f>IFERROR(IF(INDEX(DATOS!AN:AN,MATCH(CHECKLIST!B107,DATOS!B:B,0),1)=0,"",INDEX(DATOS!AN:AN,MATCH(CHECKLIST!B107,DATOS!B:B,0),1)),"")</f>
        <v/>
      </c>
      <c r="Q107" s="17" t="str">
        <f>IFERROR(IF(INDEX(DATOS!AO:AO,MATCH(CHECKLIST!B107,DATOS!B:B,0),1)=0,"",INDEX(DATOS!AO:AO,MATCH(CHECKLIST!B107,DATOS!B:B,0),1)),"")</f>
        <v/>
      </c>
      <c r="R107" t="str">
        <f>IF(B107="","",1)</f>
        <v/>
      </c>
      <c r="S107" t="str">
        <f t="shared" si="5"/>
        <v/>
      </c>
      <c r="U107" t="str">
        <f t="shared" si="3"/>
        <v/>
      </c>
      <c r="V107" t="str">
        <f t="shared" si="4"/>
        <v/>
      </c>
    </row>
    <row r="108" spans="1:22">
      <c r="A108" s="12">
        <v>95</v>
      </c>
      <c r="B108" t="str">
        <f>IFERROR(INDEX(DATOS!B:B,MATCH(CHECKLIST!A108,DATOS!BU:BU,0),1),"")</f>
        <v/>
      </c>
      <c r="C108" t="str">
        <f>IFERROR(INDEX(DATOS!J:J,MATCH(CHECKLIST!A108,DATOS!BU:BU,0),1),"")</f>
        <v/>
      </c>
      <c r="D108" t="str">
        <f>IFERROR(INDEX(DATOS!R:R,MATCH(CHECKLIST!E108,DATOS!C:C,0),1),"")</f>
        <v/>
      </c>
      <c r="E108" s="136" t="str">
        <f>IFERROR(INDEX(DATOS!C:C,MATCH(CHECKLIST!A108,DATOS!BU:BU,0),1),"")</f>
        <v/>
      </c>
      <c r="F108" s="3" t="str">
        <f>IFERROR(IF(INDEX(DATOS!AC:AC,MATCH(CHECKLIST!B108,DATOS!B:B,0),1)=0,"",INDEX(DATOS!AC:AC,MATCH(CHECKLIST!B108,DATOS!B:B,0),1)),"")</f>
        <v/>
      </c>
      <c r="G108" s="17" t="str">
        <f>IFERROR(IF(INDEX(DATOS!AH:AH,MATCH(CHECKLIST!B108,DATOS!B:B,0),1)=0,"",INDEX(DATOS!AH:AH,MATCH(CHECKLIST!B108,DATOS!B:B,0),1)),"")</f>
        <v/>
      </c>
      <c r="H108" s="17" t="str">
        <f>IFERROR(IF(INDEX(DATOS!BH:BH,MATCH(CHECKLIST!B108,DATOS!B:B,0),1)="","X",IF(INDEX(DATOS!BH:BH,MATCH(CHECKLIST!B108,DATOS!B:B,0),1)="VIGENTE","",INDEX(DATOS!BH:BH,MATCH(CHECKLIST!B108,DATOS!B:B,0),1))),"")</f>
        <v/>
      </c>
      <c r="I108" s="17" t="str">
        <f>IFERROR(IF(INDEX(DATOS!AL:AL,MATCH(CHECKLIST!B108,DATOS!B:B,0),1)=0,"",INDEX(DATOS!AL:AL,MATCH(CHECKLIST!B108,DATOS!B:B,0),1)),"")</f>
        <v/>
      </c>
      <c r="J108" s="17" t="str">
        <f>IFERROR(IF(INDEX(DATOS!AJ:AJ,MATCH(CHECKLIST!B108,DATOS!B:B,0),1)=0,"",INDEX(DATOS!AJ:AJ,MATCH(CHECKLIST!B108,DATOS!B:B,0),1)),"")</f>
        <v/>
      </c>
      <c r="K108" s="49" t="str">
        <f>IFERROR(IF(INDEX(DATOS!AK:AK,MATCH(CHECKLIST!B108,DATOS!B:B,0),1)=0,"",INDEX(DATOS!AK:AK,MATCH(CHECKLIST!B108,DATOS!B:B,0),1)),"")</f>
        <v/>
      </c>
      <c r="L108" s="17" t="str">
        <f>IFERROR(IF(INDEX(DATOS!AM:AM,MATCH(CHECKLIST!B108,DATOS!B:B,0),1)=0,"",INDEX(DATOS!AM:AM,MATCH(CHECKLIST!B108,DATOS!B:B,0),1)),"")</f>
        <v/>
      </c>
      <c r="M108" s="17" t="str">
        <f>IFERROR(IF(INDEX(DATOS!AI:AI,MATCH(CHECKLIST!B108,DATOS!B:B,0),1)=0,"",INDEX(DATOS!AI:AI,MATCH(CHECKLIST!B108,DATOS!B:B,0),1)),"")</f>
        <v/>
      </c>
      <c r="N108" s="49" t="str">
        <f ca="1">IFERROR(IF(INDEX(DATOS!I:I,MATCH(CHECKLIST!B108,DATOS!B:B,0),1)="","X",IF(INDEX(DATOS!I:I,MATCH(CHECKLIST!B108,DATOS!B:B,0),1)&gt;YEAR(TODAY())-1,"","VENCIDA")),"")</f>
        <v/>
      </c>
      <c r="O108" s="49" t="str">
        <f>IFERROR(IF(INDEX(DATOS!AP:AP,MATCH(CHECKLIST!B108,DATOS!B:B,0),1)=0,"",INDEX(DATOS!AP:AP,MATCH(CHECKLIST!B108,DATOS!B:B,0),1)),"")</f>
        <v/>
      </c>
      <c r="P108" s="17" t="str">
        <f>IFERROR(IF(INDEX(DATOS!AN:AN,MATCH(CHECKLIST!B108,DATOS!B:B,0),1)=0,"",INDEX(DATOS!AN:AN,MATCH(CHECKLIST!B108,DATOS!B:B,0),1)),"")</f>
        <v/>
      </c>
      <c r="Q108" s="17" t="str">
        <f>IFERROR(IF(INDEX(DATOS!AO:AO,MATCH(CHECKLIST!B108,DATOS!B:B,0),1)=0,"",INDEX(DATOS!AO:AO,MATCH(CHECKLIST!B108,DATOS!B:B,0),1)),"")</f>
        <v/>
      </c>
      <c r="S108">
        <f t="shared" si="5"/>
        <v>0</v>
      </c>
      <c r="U108" t="str">
        <f t="shared" si="3"/>
        <v/>
      </c>
      <c r="V108" t="str">
        <f t="shared" si="4"/>
        <v/>
      </c>
    </row>
    <row r="109" spans="1:22">
      <c r="A109" s="12">
        <v>96</v>
      </c>
      <c r="B109" t="str">
        <f>IFERROR(INDEX(DATOS!B:B,MATCH(CHECKLIST!A109,DATOS!BU:BU,0),1),"")</f>
        <v/>
      </c>
      <c r="C109" t="str">
        <f>IFERROR(INDEX(DATOS!J:J,MATCH(CHECKLIST!A109,DATOS!BU:BU,0),1),"")</f>
        <v/>
      </c>
      <c r="D109" t="str">
        <f>IFERROR(INDEX(DATOS!R:R,MATCH(CHECKLIST!E109,DATOS!C:C,0),1),"")</f>
        <v/>
      </c>
      <c r="E109" s="136" t="str">
        <f>IFERROR(INDEX(DATOS!C:C,MATCH(CHECKLIST!A109,DATOS!BU:BU,0),1),"")</f>
        <v/>
      </c>
      <c r="F109" s="3" t="str">
        <f>IFERROR(IF(INDEX(DATOS!AC:AC,MATCH(CHECKLIST!B109,DATOS!B:B,0),1)=0,"",INDEX(DATOS!AC:AC,MATCH(CHECKLIST!B109,DATOS!B:B,0),1)),"")</f>
        <v/>
      </c>
      <c r="G109" s="17" t="str">
        <f>IFERROR(IF(INDEX(DATOS!AH:AH,MATCH(CHECKLIST!B109,DATOS!B:B,0),1)=0,"",INDEX(DATOS!AH:AH,MATCH(CHECKLIST!B109,DATOS!B:B,0),1)),"")</f>
        <v/>
      </c>
      <c r="H109" s="17" t="str">
        <f>IFERROR(IF(INDEX(DATOS!BH:BH,MATCH(CHECKLIST!B109,DATOS!B:B,0),1)="","X",IF(INDEX(DATOS!BH:BH,MATCH(CHECKLIST!B109,DATOS!B:B,0),1)="VIGENTE","",INDEX(DATOS!BH:BH,MATCH(CHECKLIST!B109,DATOS!B:B,0),1))),"")</f>
        <v/>
      </c>
      <c r="I109" s="17" t="str">
        <f>IFERROR(IF(INDEX(DATOS!AL:AL,MATCH(CHECKLIST!B109,DATOS!B:B,0),1)=0,"",INDEX(DATOS!AL:AL,MATCH(CHECKLIST!B109,DATOS!B:B,0),1)),"")</f>
        <v/>
      </c>
      <c r="J109" s="17" t="str">
        <f>IFERROR(IF(INDEX(DATOS!AJ:AJ,MATCH(CHECKLIST!B109,DATOS!B:B,0),1)=0,"",INDEX(DATOS!AJ:AJ,MATCH(CHECKLIST!B109,DATOS!B:B,0),1)),"")</f>
        <v/>
      </c>
      <c r="K109" s="49" t="str">
        <f>IFERROR(IF(INDEX(DATOS!AK:AK,MATCH(CHECKLIST!B109,DATOS!B:B,0),1)=0,"",INDEX(DATOS!AK:AK,MATCH(CHECKLIST!B109,DATOS!B:B,0),1)),"")</f>
        <v/>
      </c>
      <c r="L109" s="17" t="str">
        <f>IFERROR(IF(INDEX(DATOS!AM:AM,MATCH(CHECKLIST!B109,DATOS!B:B,0),1)=0,"",INDEX(DATOS!AM:AM,MATCH(CHECKLIST!B109,DATOS!B:B,0),1)),"")</f>
        <v/>
      </c>
      <c r="M109" s="17" t="str">
        <f>IFERROR(IF(INDEX(DATOS!AI:AI,MATCH(CHECKLIST!B109,DATOS!B:B,0),1)=0,"",INDEX(DATOS!AI:AI,MATCH(CHECKLIST!B109,DATOS!B:B,0),1)),"")</f>
        <v/>
      </c>
      <c r="N109" s="49" t="str">
        <f ca="1">IFERROR(IF(INDEX(DATOS!I:I,MATCH(CHECKLIST!B109,DATOS!B:B,0),1)="","X",IF(INDEX(DATOS!I:I,MATCH(CHECKLIST!B109,DATOS!B:B,0),1)&gt;YEAR(TODAY())-1,"","VENCIDA")),"")</f>
        <v/>
      </c>
      <c r="O109" s="49" t="str">
        <f>IFERROR(IF(INDEX(DATOS!AP:AP,MATCH(CHECKLIST!B109,DATOS!B:B,0),1)=0,"",INDEX(DATOS!AP:AP,MATCH(CHECKLIST!B109,DATOS!B:B,0),1)),"")</f>
        <v/>
      </c>
      <c r="P109" s="17" t="str">
        <f>IFERROR(IF(INDEX(DATOS!AN:AN,MATCH(CHECKLIST!B109,DATOS!B:B,0),1)=0,"",INDEX(DATOS!AN:AN,MATCH(CHECKLIST!B109,DATOS!B:B,0),1)),"")</f>
        <v/>
      </c>
      <c r="Q109" s="17" t="str">
        <f>IFERROR(IF(INDEX(DATOS!AO:AO,MATCH(CHECKLIST!B109,DATOS!B:B,0),1)=0,"",INDEX(DATOS!AO:AO,MATCH(CHECKLIST!B109,DATOS!B:B,0),1)),"")</f>
        <v/>
      </c>
      <c r="R109" t="str">
        <f>IF(B109="","",1)</f>
        <v/>
      </c>
      <c r="S109" t="str">
        <f t="shared" si="5"/>
        <v/>
      </c>
      <c r="U109" t="str">
        <f t="shared" si="3"/>
        <v/>
      </c>
      <c r="V109" t="str">
        <f t="shared" si="4"/>
        <v/>
      </c>
    </row>
    <row r="110" spans="1:22" ht="15" customHeight="1">
      <c r="A110" s="12">
        <v>97</v>
      </c>
      <c r="B110" t="str">
        <f>IFERROR(INDEX(DATOS!B:B,MATCH(CHECKLIST!A110,DATOS!BU:BU,0),1),"")</f>
        <v/>
      </c>
      <c r="C110" t="str">
        <f>IFERROR(INDEX(DATOS!J:J,MATCH(CHECKLIST!A110,DATOS!BU:BU,0),1),"")</f>
        <v/>
      </c>
      <c r="D110" t="str">
        <f>IFERROR(INDEX(DATOS!R:R,MATCH(CHECKLIST!E110,DATOS!C:C,0),1),"")</f>
        <v/>
      </c>
      <c r="E110" s="136" t="str">
        <f>IFERROR(INDEX(DATOS!C:C,MATCH(CHECKLIST!A110,DATOS!BU:BU,0),1),"")</f>
        <v/>
      </c>
      <c r="F110" s="3" t="str">
        <f>IFERROR(IF(INDEX(DATOS!AC:AC,MATCH(CHECKLIST!B110,DATOS!B:B,0),1)=0,"",INDEX(DATOS!AC:AC,MATCH(CHECKLIST!B110,DATOS!B:B,0),1)),"")</f>
        <v/>
      </c>
      <c r="G110" s="17" t="str">
        <f>IFERROR(IF(INDEX(DATOS!AH:AH,MATCH(CHECKLIST!B110,DATOS!B:B,0),1)=0,"",INDEX(DATOS!AH:AH,MATCH(CHECKLIST!B110,DATOS!B:B,0),1)),"")</f>
        <v/>
      </c>
      <c r="H110" s="17" t="str">
        <f>IFERROR(IF(INDEX(DATOS!BH:BH,MATCH(CHECKLIST!B110,DATOS!B:B,0),1)="","X",IF(INDEX(DATOS!BH:BH,MATCH(CHECKLIST!B110,DATOS!B:B,0),1)="VIGENTE","",INDEX(DATOS!BH:BH,MATCH(CHECKLIST!B110,DATOS!B:B,0),1))),"")</f>
        <v/>
      </c>
      <c r="I110" s="17" t="str">
        <f>IFERROR(IF(INDEX(DATOS!AL:AL,MATCH(CHECKLIST!B110,DATOS!B:B,0),1)=0,"",INDEX(DATOS!AL:AL,MATCH(CHECKLIST!B110,DATOS!B:B,0),1)),"")</f>
        <v/>
      </c>
      <c r="J110" s="17" t="str">
        <f>IFERROR(IF(INDEX(DATOS!AJ:AJ,MATCH(CHECKLIST!B110,DATOS!B:B,0),1)=0,"",INDEX(DATOS!AJ:AJ,MATCH(CHECKLIST!B110,DATOS!B:B,0),1)),"")</f>
        <v/>
      </c>
      <c r="K110" s="49" t="str">
        <f>IFERROR(IF(INDEX(DATOS!AK:AK,MATCH(CHECKLIST!B110,DATOS!B:B,0),1)=0,"",INDEX(DATOS!AK:AK,MATCH(CHECKLIST!B110,DATOS!B:B,0),1)),"")</f>
        <v/>
      </c>
      <c r="L110" s="17" t="str">
        <f>IFERROR(IF(INDEX(DATOS!AM:AM,MATCH(CHECKLIST!B110,DATOS!B:B,0),1)=0,"",INDEX(DATOS!AM:AM,MATCH(CHECKLIST!B110,DATOS!B:B,0),1)),"")</f>
        <v/>
      </c>
      <c r="M110" s="17" t="str">
        <f>IFERROR(IF(INDEX(DATOS!AI:AI,MATCH(CHECKLIST!B110,DATOS!B:B,0),1)=0,"",INDEX(DATOS!AI:AI,MATCH(CHECKLIST!B110,DATOS!B:B,0),1)),"")</f>
        <v/>
      </c>
      <c r="N110" s="49" t="str">
        <f ca="1">IFERROR(IF(INDEX(DATOS!I:I,MATCH(CHECKLIST!B110,DATOS!B:B,0),1)="","X",IF(INDEX(DATOS!I:I,MATCH(CHECKLIST!B110,DATOS!B:B,0),1)&gt;YEAR(TODAY())-1,"","VENCIDA")),"")</f>
        <v/>
      </c>
      <c r="O110" s="49" t="str">
        <f>IFERROR(IF(INDEX(DATOS!AP:AP,MATCH(CHECKLIST!B110,DATOS!B:B,0),1)=0,"",INDEX(DATOS!AP:AP,MATCH(CHECKLIST!B110,DATOS!B:B,0),1)),"")</f>
        <v/>
      </c>
      <c r="P110" s="17" t="str">
        <f>IFERROR(IF(INDEX(DATOS!AN:AN,MATCH(CHECKLIST!B110,DATOS!B:B,0),1)=0,"",INDEX(DATOS!AN:AN,MATCH(CHECKLIST!B110,DATOS!B:B,0),1)),"")</f>
        <v/>
      </c>
      <c r="Q110" s="17" t="str">
        <f>IFERROR(IF(INDEX(DATOS!AO:AO,MATCH(CHECKLIST!B110,DATOS!B:B,0),1)=0,"",INDEX(DATOS!AO:AO,MATCH(CHECKLIST!B110,DATOS!B:B,0),1)),"")</f>
        <v/>
      </c>
      <c r="S110">
        <f t="shared" si="5"/>
        <v>0</v>
      </c>
      <c r="U110" t="str">
        <f t="shared" si="3"/>
        <v/>
      </c>
      <c r="V110" t="str">
        <f t="shared" si="4"/>
        <v/>
      </c>
    </row>
    <row r="111" spans="1:22">
      <c r="A111" s="12">
        <v>98</v>
      </c>
      <c r="B111" t="str">
        <f>IFERROR(INDEX(DATOS!B:B,MATCH(CHECKLIST!A111,DATOS!BU:BU,0),1),"")</f>
        <v/>
      </c>
      <c r="C111" t="str">
        <f>IFERROR(INDEX(DATOS!J:J,MATCH(CHECKLIST!A111,DATOS!BU:BU,0),1),"")</f>
        <v/>
      </c>
      <c r="D111" t="str">
        <f>IFERROR(INDEX(DATOS!R:R,MATCH(CHECKLIST!E111,DATOS!C:C,0),1),"")</f>
        <v/>
      </c>
      <c r="E111" s="136" t="str">
        <f>IFERROR(INDEX(DATOS!C:C,MATCH(CHECKLIST!A111,DATOS!BU:BU,0),1),"")</f>
        <v/>
      </c>
      <c r="F111" s="3" t="str">
        <f>IFERROR(IF(INDEX(DATOS!AC:AC,MATCH(CHECKLIST!B111,DATOS!B:B,0),1)=0,"",INDEX(DATOS!AC:AC,MATCH(CHECKLIST!B111,DATOS!B:B,0),1)),"")</f>
        <v/>
      </c>
      <c r="G111" s="17" t="str">
        <f>IFERROR(IF(INDEX(DATOS!AH:AH,MATCH(CHECKLIST!B111,DATOS!B:B,0),1)=0,"",INDEX(DATOS!AH:AH,MATCH(CHECKLIST!B111,DATOS!B:B,0),1)),"")</f>
        <v/>
      </c>
      <c r="H111" s="17" t="str">
        <f>IFERROR(IF(INDEX(DATOS!BH:BH,MATCH(CHECKLIST!B111,DATOS!B:B,0),1)="","X",IF(INDEX(DATOS!BH:BH,MATCH(CHECKLIST!B111,DATOS!B:B,0),1)="VIGENTE","",INDEX(DATOS!BH:BH,MATCH(CHECKLIST!B111,DATOS!B:B,0),1))),"")</f>
        <v/>
      </c>
      <c r="I111" s="17" t="str">
        <f>IFERROR(IF(INDEX(DATOS!AL:AL,MATCH(CHECKLIST!B111,DATOS!B:B,0),1)=0,"",INDEX(DATOS!AL:AL,MATCH(CHECKLIST!B111,DATOS!B:B,0),1)),"")</f>
        <v/>
      </c>
      <c r="J111" s="17" t="str">
        <f>IFERROR(IF(INDEX(DATOS!AJ:AJ,MATCH(CHECKLIST!B111,DATOS!B:B,0),1)=0,"",INDEX(DATOS!AJ:AJ,MATCH(CHECKLIST!B111,DATOS!B:B,0),1)),"")</f>
        <v/>
      </c>
      <c r="K111" s="49" t="str">
        <f>IFERROR(IF(INDEX(DATOS!AK:AK,MATCH(CHECKLIST!B111,DATOS!B:B,0),1)=0,"",INDEX(DATOS!AK:AK,MATCH(CHECKLIST!B111,DATOS!B:B,0),1)),"")</f>
        <v/>
      </c>
      <c r="L111" s="17" t="str">
        <f>IFERROR(IF(INDEX(DATOS!AM:AM,MATCH(CHECKLIST!B111,DATOS!B:B,0),1)=0,"",INDEX(DATOS!AM:AM,MATCH(CHECKLIST!B111,DATOS!B:B,0),1)),"")</f>
        <v/>
      </c>
      <c r="M111" s="17" t="str">
        <f>IFERROR(IF(INDEX(DATOS!AI:AI,MATCH(CHECKLIST!B111,DATOS!B:B,0),1)=0,"",INDEX(DATOS!AI:AI,MATCH(CHECKLIST!B111,DATOS!B:B,0),1)),"")</f>
        <v/>
      </c>
      <c r="N111" s="49" t="str">
        <f ca="1">IFERROR(IF(INDEX(DATOS!I:I,MATCH(CHECKLIST!B111,DATOS!B:B,0),1)="","X",IF(INDEX(DATOS!I:I,MATCH(CHECKLIST!B111,DATOS!B:B,0),1)&gt;YEAR(TODAY())-1,"","VENCIDA")),"")</f>
        <v/>
      </c>
      <c r="O111" s="49" t="str">
        <f>IFERROR(IF(INDEX(DATOS!AP:AP,MATCH(CHECKLIST!B111,DATOS!B:B,0),1)=0,"",INDEX(DATOS!AP:AP,MATCH(CHECKLIST!B111,DATOS!B:B,0),1)),"")</f>
        <v/>
      </c>
      <c r="P111" s="17" t="str">
        <f>IFERROR(IF(INDEX(DATOS!AN:AN,MATCH(CHECKLIST!B111,DATOS!B:B,0),1)=0,"",INDEX(DATOS!AN:AN,MATCH(CHECKLIST!B111,DATOS!B:B,0),1)),"")</f>
        <v/>
      </c>
      <c r="Q111" s="17" t="str">
        <f>IFERROR(IF(INDEX(DATOS!AO:AO,MATCH(CHECKLIST!B111,DATOS!B:B,0),1)=0,"",INDEX(DATOS!AO:AO,MATCH(CHECKLIST!B111,DATOS!B:B,0),1)),"")</f>
        <v/>
      </c>
      <c r="R111" t="str">
        <f>IF(B111="","",1)</f>
        <v/>
      </c>
      <c r="S111" t="str">
        <f t="shared" si="5"/>
        <v/>
      </c>
      <c r="U111" t="str">
        <f t="shared" si="3"/>
        <v/>
      </c>
      <c r="V111" t="str">
        <f t="shared" si="4"/>
        <v/>
      </c>
    </row>
    <row r="112" spans="1:22" ht="15" customHeight="1">
      <c r="A112" s="12">
        <v>99</v>
      </c>
      <c r="B112" t="str">
        <f>IFERROR(INDEX(DATOS!B:B,MATCH(CHECKLIST!A112,DATOS!BU:BU,0),1),"")</f>
        <v/>
      </c>
      <c r="C112" t="str">
        <f>IFERROR(INDEX(DATOS!J:J,MATCH(CHECKLIST!A112,DATOS!BU:BU,0),1),"")</f>
        <v/>
      </c>
      <c r="D112" t="str">
        <f>IFERROR(INDEX(DATOS!R:R,MATCH(CHECKLIST!E112,DATOS!C:C,0),1),"")</f>
        <v/>
      </c>
      <c r="E112" s="136" t="str">
        <f>IFERROR(INDEX(DATOS!C:C,MATCH(CHECKLIST!A112,DATOS!BU:BU,0),1),"")</f>
        <v/>
      </c>
      <c r="F112" s="3" t="str">
        <f>IFERROR(IF(INDEX(DATOS!AC:AC,MATCH(CHECKLIST!B112,DATOS!B:B,0),1)=0,"",INDEX(DATOS!AC:AC,MATCH(CHECKLIST!B112,DATOS!B:B,0),1)),"")</f>
        <v/>
      </c>
      <c r="G112" s="17" t="str">
        <f>IFERROR(IF(INDEX(DATOS!AH:AH,MATCH(CHECKLIST!B112,DATOS!B:B,0),1)=0,"",INDEX(DATOS!AH:AH,MATCH(CHECKLIST!B112,DATOS!B:B,0),1)),"")</f>
        <v/>
      </c>
      <c r="H112" s="17" t="str">
        <f>IFERROR(IF(INDEX(DATOS!BH:BH,MATCH(CHECKLIST!B112,DATOS!B:B,0),1)="","X",IF(INDEX(DATOS!BH:BH,MATCH(CHECKLIST!B112,DATOS!B:B,0),1)="VIGENTE","",INDEX(DATOS!BH:BH,MATCH(CHECKLIST!B112,DATOS!B:B,0),1))),"")</f>
        <v/>
      </c>
      <c r="I112" s="17" t="str">
        <f>IFERROR(IF(INDEX(DATOS!AL:AL,MATCH(CHECKLIST!B112,DATOS!B:B,0),1)=0,"",INDEX(DATOS!AL:AL,MATCH(CHECKLIST!B112,DATOS!B:B,0),1)),"")</f>
        <v/>
      </c>
      <c r="J112" s="17" t="str">
        <f>IFERROR(IF(INDEX(DATOS!AJ:AJ,MATCH(CHECKLIST!B112,DATOS!B:B,0),1)=0,"",INDEX(DATOS!AJ:AJ,MATCH(CHECKLIST!B112,DATOS!B:B,0),1)),"")</f>
        <v/>
      </c>
      <c r="K112" s="49" t="str">
        <f>IFERROR(IF(INDEX(DATOS!AK:AK,MATCH(CHECKLIST!B112,DATOS!B:B,0),1)=0,"",INDEX(DATOS!AK:AK,MATCH(CHECKLIST!B112,DATOS!B:B,0),1)),"")</f>
        <v/>
      </c>
      <c r="L112" s="17" t="str">
        <f>IFERROR(IF(INDEX(DATOS!AM:AM,MATCH(CHECKLIST!B112,DATOS!B:B,0),1)=0,"",INDEX(DATOS!AM:AM,MATCH(CHECKLIST!B112,DATOS!B:B,0),1)),"")</f>
        <v/>
      </c>
      <c r="M112" s="17" t="str">
        <f>IFERROR(IF(INDEX(DATOS!AI:AI,MATCH(CHECKLIST!B112,DATOS!B:B,0),1)=0,"",INDEX(DATOS!AI:AI,MATCH(CHECKLIST!B112,DATOS!B:B,0),1)),"")</f>
        <v/>
      </c>
      <c r="N112" s="49" t="str">
        <f ca="1">IFERROR(IF(INDEX(DATOS!I:I,MATCH(CHECKLIST!B112,DATOS!B:B,0),1)="","X",IF(INDEX(DATOS!I:I,MATCH(CHECKLIST!B112,DATOS!B:B,0),1)&gt;YEAR(TODAY())-1,"","VENCIDA")),"")</f>
        <v/>
      </c>
      <c r="O112" s="49" t="str">
        <f>IFERROR(IF(INDEX(DATOS!AP:AP,MATCH(CHECKLIST!B112,DATOS!B:B,0),1)=0,"",INDEX(DATOS!AP:AP,MATCH(CHECKLIST!B112,DATOS!B:B,0),1)),"")</f>
        <v/>
      </c>
      <c r="P112" s="17" t="str">
        <f>IFERROR(IF(INDEX(DATOS!AN:AN,MATCH(CHECKLIST!B112,DATOS!B:B,0),1)=0,"",INDEX(DATOS!AN:AN,MATCH(CHECKLIST!B112,DATOS!B:B,0),1)),"")</f>
        <v/>
      </c>
      <c r="Q112" s="17" t="str">
        <f>IFERROR(IF(INDEX(DATOS!AO:AO,MATCH(CHECKLIST!B112,DATOS!B:B,0),1)=0,"",INDEX(DATOS!AO:AO,MATCH(CHECKLIST!B112,DATOS!B:B,0),1)),"")</f>
        <v/>
      </c>
      <c r="S112">
        <f t="shared" si="5"/>
        <v>0</v>
      </c>
      <c r="U112" t="str">
        <f t="shared" si="3"/>
        <v/>
      </c>
      <c r="V112" t="str">
        <f t="shared" si="4"/>
        <v/>
      </c>
    </row>
    <row r="113" spans="1:22" ht="15" customHeight="1">
      <c r="A113" s="12">
        <v>100</v>
      </c>
      <c r="B113" t="str">
        <f>IFERROR(INDEX(DATOS!B:B,MATCH(CHECKLIST!A113,DATOS!BU:BU,0),1),"")</f>
        <v/>
      </c>
      <c r="C113" t="str">
        <f>IFERROR(INDEX(DATOS!J:J,MATCH(CHECKLIST!A113,DATOS!BU:BU,0),1),"")</f>
        <v/>
      </c>
      <c r="D113" t="str">
        <f>IFERROR(INDEX(DATOS!R:R,MATCH(CHECKLIST!E113,DATOS!C:C,0),1),"")</f>
        <v/>
      </c>
      <c r="E113" s="136" t="str">
        <f>IFERROR(INDEX(DATOS!C:C,MATCH(CHECKLIST!A113,DATOS!BU:BU,0),1),"")</f>
        <v/>
      </c>
      <c r="F113" s="3" t="str">
        <f>IFERROR(IF(INDEX(DATOS!AC:AC,MATCH(CHECKLIST!B113,DATOS!B:B,0),1)=0,"",INDEX(DATOS!AC:AC,MATCH(CHECKLIST!B113,DATOS!B:B,0),1)),"")</f>
        <v/>
      </c>
      <c r="G113" s="17" t="str">
        <f>IFERROR(IF(INDEX(DATOS!AH:AH,MATCH(CHECKLIST!B113,DATOS!B:B,0),1)=0,"",INDEX(DATOS!AH:AH,MATCH(CHECKLIST!B113,DATOS!B:B,0),1)),"")</f>
        <v/>
      </c>
      <c r="H113" s="17" t="str">
        <f>IFERROR(IF(INDEX(DATOS!BH:BH,MATCH(CHECKLIST!B113,DATOS!B:B,0),1)="","X",IF(INDEX(DATOS!BH:BH,MATCH(CHECKLIST!B113,DATOS!B:B,0),1)="VIGENTE","",INDEX(DATOS!BH:BH,MATCH(CHECKLIST!B113,DATOS!B:B,0),1))),"")</f>
        <v/>
      </c>
      <c r="I113" s="17" t="str">
        <f>IFERROR(IF(INDEX(DATOS!AL:AL,MATCH(CHECKLIST!B113,DATOS!B:B,0),1)=0,"",INDEX(DATOS!AL:AL,MATCH(CHECKLIST!B113,DATOS!B:B,0),1)),"")</f>
        <v/>
      </c>
      <c r="J113" s="17" t="str">
        <f>IFERROR(IF(INDEX(DATOS!AJ:AJ,MATCH(CHECKLIST!B113,DATOS!B:B,0),1)=0,"",INDEX(DATOS!AJ:AJ,MATCH(CHECKLIST!B113,DATOS!B:B,0),1)),"")</f>
        <v/>
      </c>
      <c r="K113" s="49" t="str">
        <f>IFERROR(IF(INDEX(DATOS!AK:AK,MATCH(CHECKLIST!B113,DATOS!B:B,0),1)=0,"",INDEX(DATOS!AK:AK,MATCH(CHECKLIST!B113,DATOS!B:B,0),1)),"")</f>
        <v/>
      </c>
      <c r="L113" s="17" t="str">
        <f>IFERROR(IF(INDEX(DATOS!AM:AM,MATCH(CHECKLIST!B113,DATOS!B:B,0),1)=0,"",INDEX(DATOS!AM:AM,MATCH(CHECKLIST!B113,DATOS!B:B,0),1)),"")</f>
        <v/>
      </c>
      <c r="M113" s="17" t="str">
        <f>IFERROR(IF(INDEX(DATOS!AI:AI,MATCH(CHECKLIST!B113,DATOS!B:B,0),1)=0,"",INDEX(DATOS!AI:AI,MATCH(CHECKLIST!B113,DATOS!B:B,0),1)),"")</f>
        <v/>
      </c>
      <c r="N113" s="49" t="str">
        <f ca="1">IFERROR(IF(INDEX(DATOS!I:I,MATCH(CHECKLIST!B113,DATOS!B:B,0),1)="","X",IF(INDEX(DATOS!I:I,MATCH(CHECKLIST!B113,DATOS!B:B,0),1)&gt;YEAR(TODAY())-1,"","VENCIDA")),"")</f>
        <v/>
      </c>
      <c r="O113" s="49" t="str">
        <f>IFERROR(IF(INDEX(DATOS!AP:AP,MATCH(CHECKLIST!B113,DATOS!B:B,0),1)=0,"",INDEX(DATOS!AP:AP,MATCH(CHECKLIST!B113,DATOS!B:B,0),1)),"")</f>
        <v/>
      </c>
      <c r="P113" s="17" t="str">
        <f>IFERROR(IF(INDEX(DATOS!AN:AN,MATCH(CHECKLIST!B113,DATOS!B:B,0),1)=0,"",INDEX(DATOS!AN:AN,MATCH(CHECKLIST!B113,DATOS!B:B,0),1)),"")</f>
        <v/>
      </c>
      <c r="Q113" s="17" t="str">
        <f>IFERROR(IF(INDEX(DATOS!AO:AO,MATCH(CHECKLIST!B113,DATOS!B:B,0),1)=0,"",INDEX(DATOS!AO:AO,MATCH(CHECKLIST!B113,DATOS!B:B,0),1)),"")</f>
        <v/>
      </c>
      <c r="R113" t="str">
        <f>IF(B113="","",1)</f>
        <v/>
      </c>
      <c r="S113" t="str">
        <f t="shared" si="5"/>
        <v/>
      </c>
      <c r="U113" t="str">
        <f t="shared" si="3"/>
        <v/>
      </c>
      <c r="V113" t="str">
        <f t="shared" si="4"/>
        <v/>
      </c>
    </row>
    <row r="114" spans="1:22" ht="15" customHeight="1">
      <c r="A114" s="12">
        <v>101</v>
      </c>
      <c r="B114" t="str">
        <f>IFERROR(INDEX(DATOS!B:B,MATCH(CHECKLIST!A114,DATOS!BU:BU,0),1),"")</f>
        <v/>
      </c>
      <c r="C114" t="str">
        <f>IFERROR(INDEX(DATOS!J:J,MATCH(CHECKLIST!A114,DATOS!BU:BU,0),1),"")</f>
        <v/>
      </c>
      <c r="D114" t="str">
        <f>IFERROR(INDEX(DATOS!R:R,MATCH(CHECKLIST!E114,DATOS!C:C,0),1),"")</f>
        <v/>
      </c>
      <c r="E114" s="136" t="str">
        <f>IFERROR(INDEX(DATOS!C:C,MATCH(CHECKLIST!A114,DATOS!BU:BU,0),1),"")</f>
        <v/>
      </c>
      <c r="F114" s="3" t="str">
        <f>IFERROR(IF(INDEX(DATOS!AC:AC,MATCH(CHECKLIST!B114,DATOS!B:B,0),1)=0,"",INDEX(DATOS!AC:AC,MATCH(CHECKLIST!B114,DATOS!B:B,0),1)),"")</f>
        <v/>
      </c>
      <c r="G114" s="17" t="str">
        <f>IFERROR(IF(INDEX(DATOS!AH:AH,MATCH(CHECKLIST!B114,DATOS!B:B,0),1)=0,"",INDEX(DATOS!AH:AH,MATCH(CHECKLIST!B114,DATOS!B:B,0),1)),"")</f>
        <v/>
      </c>
      <c r="H114" s="17" t="str">
        <f>IFERROR(IF(INDEX(DATOS!BH:BH,MATCH(CHECKLIST!B114,DATOS!B:B,0),1)="","X",IF(INDEX(DATOS!BH:BH,MATCH(CHECKLIST!B114,DATOS!B:B,0),1)="VIGENTE","",INDEX(DATOS!BH:BH,MATCH(CHECKLIST!B114,DATOS!B:B,0),1))),"")</f>
        <v/>
      </c>
      <c r="I114" s="17" t="str">
        <f>IFERROR(IF(INDEX(DATOS!AL:AL,MATCH(CHECKLIST!B114,DATOS!B:B,0),1)=0,"",INDEX(DATOS!AL:AL,MATCH(CHECKLIST!B114,DATOS!B:B,0),1)),"")</f>
        <v/>
      </c>
      <c r="J114" s="17" t="str">
        <f>IFERROR(IF(INDEX(DATOS!AJ:AJ,MATCH(CHECKLIST!B114,DATOS!B:B,0),1)=0,"",INDEX(DATOS!AJ:AJ,MATCH(CHECKLIST!B114,DATOS!B:B,0),1)),"")</f>
        <v/>
      </c>
      <c r="K114" s="49" t="str">
        <f>IFERROR(IF(INDEX(DATOS!AK:AK,MATCH(CHECKLIST!B114,DATOS!B:B,0),1)=0,"",INDEX(DATOS!AK:AK,MATCH(CHECKLIST!B114,DATOS!B:B,0),1)),"")</f>
        <v/>
      </c>
      <c r="L114" s="17" t="str">
        <f>IFERROR(IF(INDEX(DATOS!AM:AM,MATCH(CHECKLIST!B114,DATOS!B:B,0),1)=0,"",INDEX(DATOS!AM:AM,MATCH(CHECKLIST!B114,DATOS!B:B,0),1)),"")</f>
        <v/>
      </c>
      <c r="M114" s="17" t="str">
        <f>IFERROR(IF(INDEX(DATOS!AI:AI,MATCH(CHECKLIST!B114,DATOS!B:B,0),1)=0,"",INDEX(DATOS!AI:AI,MATCH(CHECKLIST!B114,DATOS!B:B,0),1)),"")</f>
        <v/>
      </c>
      <c r="N114" s="49" t="str">
        <f ca="1">IFERROR(IF(INDEX(DATOS!I:I,MATCH(CHECKLIST!B114,DATOS!B:B,0),1)="","X",IF(INDEX(DATOS!I:I,MATCH(CHECKLIST!B114,DATOS!B:B,0),1)&gt;YEAR(TODAY())-1,"","VENCIDA")),"")</f>
        <v/>
      </c>
      <c r="O114" s="49" t="str">
        <f>IFERROR(IF(INDEX(DATOS!AP:AP,MATCH(CHECKLIST!B114,DATOS!B:B,0),1)=0,"",INDEX(DATOS!AP:AP,MATCH(CHECKLIST!B114,DATOS!B:B,0),1)),"")</f>
        <v/>
      </c>
      <c r="P114" s="17" t="str">
        <f>IFERROR(IF(INDEX(DATOS!AN:AN,MATCH(CHECKLIST!B114,DATOS!B:B,0),1)=0,"",INDEX(DATOS!AN:AN,MATCH(CHECKLIST!B114,DATOS!B:B,0),1)),"")</f>
        <v/>
      </c>
      <c r="Q114" s="17" t="str">
        <f>IFERROR(IF(INDEX(DATOS!AO:AO,MATCH(CHECKLIST!B114,DATOS!B:B,0),1)=0,"",INDEX(DATOS!AO:AO,MATCH(CHECKLIST!B114,DATOS!B:B,0),1)),"")</f>
        <v/>
      </c>
      <c r="S114">
        <f t="shared" si="5"/>
        <v>0</v>
      </c>
      <c r="U114" t="str">
        <f t="shared" si="3"/>
        <v/>
      </c>
      <c r="V114" t="str">
        <f t="shared" si="4"/>
        <v/>
      </c>
    </row>
    <row r="115" spans="1:22" ht="15" customHeight="1">
      <c r="A115" s="12">
        <v>102</v>
      </c>
      <c r="B115" t="str">
        <f>IFERROR(INDEX(DATOS!B:B,MATCH(CHECKLIST!A115,DATOS!BU:BU,0),1),"")</f>
        <v/>
      </c>
      <c r="C115" t="str">
        <f>IFERROR(INDEX(DATOS!J:J,MATCH(CHECKLIST!A115,DATOS!BU:BU,0),1),"")</f>
        <v/>
      </c>
      <c r="D115" t="str">
        <f>IFERROR(INDEX(DATOS!R:R,MATCH(CHECKLIST!E115,DATOS!C:C,0),1),"")</f>
        <v/>
      </c>
      <c r="E115" s="136" t="str">
        <f>IFERROR(INDEX(DATOS!C:C,MATCH(CHECKLIST!A115,DATOS!BU:BU,0),1),"")</f>
        <v/>
      </c>
      <c r="F115" s="3" t="str">
        <f>IFERROR(IF(INDEX(DATOS!AC:AC,MATCH(CHECKLIST!B115,DATOS!B:B,0),1)=0,"",INDEX(DATOS!AC:AC,MATCH(CHECKLIST!B115,DATOS!B:B,0),1)),"")</f>
        <v/>
      </c>
      <c r="G115" s="17" t="str">
        <f>IFERROR(IF(INDEX(DATOS!AH:AH,MATCH(CHECKLIST!B115,DATOS!B:B,0),1)=0,"",INDEX(DATOS!AH:AH,MATCH(CHECKLIST!B115,DATOS!B:B,0),1)),"")</f>
        <v/>
      </c>
      <c r="H115" s="17" t="str">
        <f>IFERROR(IF(INDEX(DATOS!BH:BH,MATCH(CHECKLIST!B115,DATOS!B:B,0),1)="","X",IF(INDEX(DATOS!BH:BH,MATCH(CHECKLIST!B115,DATOS!B:B,0),1)="VIGENTE","",INDEX(DATOS!BH:BH,MATCH(CHECKLIST!B115,DATOS!B:B,0),1))),"")</f>
        <v/>
      </c>
      <c r="I115" s="17" t="str">
        <f>IFERROR(IF(INDEX(DATOS!AL:AL,MATCH(CHECKLIST!B115,DATOS!B:B,0),1)=0,"",INDEX(DATOS!AL:AL,MATCH(CHECKLIST!B115,DATOS!B:B,0),1)),"")</f>
        <v/>
      </c>
      <c r="J115" s="17" t="str">
        <f>IFERROR(IF(INDEX(DATOS!AJ:AJ,MATCH(CHECKLIST!B115,DATOS!B:B,0),1)=0,"",INDEX(DATOS!AJ:AJ,MATCH(CHECKLIST!B115,DATOS!B:B,0),1)),"")</f>
        <v/>
      </c>
      <c r="K115" s="49" t="str">
        <f>IFERROR(IF(INDEX(DATOS!AK:AK,MATCH(CHECKLIST!B115,DATOS!B:B,0),1)=0,"",INDEX(DATOS!AK:AK,MATCH(CHECKLIST!B115,DATOS!B:B,0),1)),"")</f>
        <v/>
      </c>
      <c r="L115" s="17" t="str">
        <f>IFERROR(IF(INDEX(DATOS!AM:AM,MATCH(CHECKLIST!B115,DATOS!B:B,0),1)=0,"",INDEX(DATOS!AM:AM,MATCH(CHECKLIST!B115,DATOS!B:B,0),1)),"")</f>
        <v/>
      </c>
      <c r="M115" s="17" t="str">
        <f>IFERROR(IF(INDEX(DATOS!AI:AI,MATCH(CHECKLIST!B115,DATOS!B:B,0),1)=0,"",INDEX(DATOS!AI:AI,MATCH(CHECKLIST!B115,DATOS!B:B,0),1)),"")</f>
        <v/>
      </c>
      <c r="N115" s="49" t="str">
        <f ca="1">IFERROR(IF(INDEX(DATOS!I:I,MATCH(CHECKLIST!B115,DATOS!B:B,0),1)="","X",IF(INDEX(DATOS!I:I,MATCH(CHECKLIST!B115,DATOS!B:B,0),1)&gt;YEAR(TODAY())-1,"","VENCIDA")),"")</f>
        <v/>
      </c>
      <c r="O115" s="49" t="str">
        <f>IFERROR(IF(INDEX(DATOS!AP:AP,MATCH(CHECKLIST!B115,DATOS!B:B,0),1)=0,"",INDEX(DATOS!AP:AP,MATCH(CHECKLIST!B115,DATOS!B:B,0),1)),"")</f>
        <v/>
      </c>
      <c r="P115" s="17" t="str">
        <f>IFERROR(IF(INDEX(DATOS!AN:AN,MATCH(CHECKLIST!B115,DATOS!B:B,0),1)=0,"",INDEX(DATOS!AN:AN,MATCH(CHECKLIST!B115,DATOS!B:B,0),1)),"")</f>
        <v/>
      </c>
      <c r="Q115" s="17" t="str">
        <f>IFERROR(IF(INDEX(DATOS!AO:AO,MATCH(CHECKLIST!B115,DATOS!B:B,0),1)=0,"",INDEX(DATOS!AO:AO,MATCH(CHECKLIST!B115,DATOS!B:B,0),1)),"")</f>
        <v/>
      </c>
      <c r="R115" t="str">
        <f>IF(B115="","",1)</f>
        <v/>
      </c>
      <c r="S115" t="str">
        <f t="shared" si="5"/>
        <v/>
      </c>
      <c r="U115" t="str">
        <f t="shared" si="3"/>
        <v/>
      </c>
      <c r="V115" t="str">
        <f t="shared" si="4"/>
        <v/>
      </c>
    </row>
    <row r="116" spans="1:22" ht="15" customHeight="1">
      <c r="A116" s="12">
        <v>103</v>
      </c>
      <c r="B116" t="str">
        <f>IFERROR(INDEX(DATOS!B:B,MATCH(CHECKLIST!A116,DATOS!BU:BU,0),1),"")</f>
        <v/>
      </c>
      <c r="C116" t="str">
        <f>IFERROR(INDEX(DATOS!J:J,MATCH(CHECKLIST!A116,DATOS!BU:BU,0),1),"")</f>
        <v/>
      </c>
      <c r="D116" t="str">
        <f>IFERROR(INDEX(DATOS!R:R,MATCH(CHECKLIST!E116,DATOS!C:C,0),1),"")</f>
        <v/>
      </c>
      <c r="E116" s="136" t="str">
        <f>IFERROR(INDEX(DATOS!C:C,MATCH(CHECKLIST!A116,DATOS!BU:BU,0),1),"")</f>
        <v/>
      </c>
      <c r="F116" s="3" t="str">
        <f>IFERROR(IF(INDEX(DATOS!AC:AC,MATCH(CHECKLIST!B116,DATOS!B:B,0),1)=0,"",INDEX(DATOS!AC:AC,MATCH(CHECKLIST!B116,DATOS!B:B,0),1)),"")</f>
        <v/>
      </c>
      <c r="G116" s="17" t="str">
        <f>IFERROR(IF(INDEX(DATOS!AH:AH,MATCH(CHECKLIST!B116,DATOS!B:B,0),1)=0,"",INDEX(DATOS!AH:AH,MATCH(CHECKLIST!B116,DATOS!B:B,0),1)),"")</f>
        <v/>
      </c>
      <c r="H116" s="17" t="str">
        <f>IFERROR(IF(INDEX(DATOS!BH:BH,MATCH(CHECKLIST!B116,DATOS!B:B,0),1)="","X",IF(INDEX(DATOS!BH:BH,MATCH(CHECKLIST!B116,DATOS!B:B,0),1)="VIGENTE","",INDEX(DATOS!BH:BH,MATCH(CHECKLIST!B116,DATOS!B:B,0),1))),"")</f>
        <v/>
      </c>
      <c r="I116" s="17" t="str">
        <f>IFERROR(IF(INDEX(DATOS!AL:AL,MATCH(CHECKLIST!B116,DATOS!B:B,0),1)=0,"",INDEX(DATOS!AL:AL,MATCH(CHECKLIST!B116,DATOS!B:B,0),1)),"")</f>
        <v/>
      </c>
      <c r="J116" s="17" t="str">
        <f>IFERROR(IF(INDEX(DATOS!AJ:AJ,MATCH(CHECKLIST!B116,DATOS!B:B,0),1)=0,"",INDEX(DATOS!AJ:AJ,MATCH(CHECKLIST!B116,DATOS!B:B,0),1)),"")</f>
        <v/>
      </c>
      <c r="K116" s="49" t="str">
        <f>IFERROR(IF(INDEX(DATOS!AK:AK,MATCH(CHECKLIST!B116,DATOS!B:B,0),1)=0,"",INDEX(DATOS!AK:AK,MATCH(CHECKLIST!B116,DATOS!B:B,0),1)),"")</f>
        <v/>
      </c>
      <c r="L116" s="17" t="str">
        <f>IFERROR(IF(INDEX(DATOS!AM:AM,MATCH(CHECKLIST!B116,DATOS!B:B,0),1)=0,"",INDEX(DATOS!AM:AM,MATCH(CHECKLIST!B116,DATOS!B:B,0),1)),"")</f>
        <v/>
      </c>
      <c r="M116" s="17" t="str">
        <f>IFERROR(IF(INDEX(DATOS!AI:AI,MATCH(CHECKLIST!B116,DATOS!B:B,0),1)=0,"",INDEX(DATOS!AI:AI,MATCH(CHECKLIST!B116,DATOS!B:B,0),1)),"")</f>
        <v/>
      </c>
      <c r="N116" s="49" t="str">
        <f ca="1">IFERROR(IF(INDEX(DATOS!I:I,MATCH(CHECKLIST!B116,DATOS!B:B,0),1)="","X",IF(INDEX(DATOS!I:I,MATCH(CHECKLIST!B116,DATOS!B:B,0),1)&gt;YEAR(TODAY())-1,"","VENCIDA")),"")</f>
        <v/>
      </c>
      <c r="O116" s="49" t="str">
        <f>IFERROR(IF(INDEX(DATOS!AP:AP,MATCH(CHECKLIST!B116,DATOS!B:B,0),1)=0,"",INDEX(DATOS!AP:AP,MATCH(CHECKLIST!B116,DATOS!B:B,0),1)),"")</f>
        <v/>
      </c>
      <c r="P116" s="17" t="str">
        <f>IFERROR(IF(INDEX(DATOS!AN:AN,MATCH(CHECKLIST!B116,DATOS!B:B,0),1)=0,"",INDEX(DATOS!AN:AN,MATCH(CHECKLIST!B116,DATOS!B:B,0),1)),"")</f>
        <v/>
      </c>
      <c r="Q116" s="17" t="str">
        <f>IFERROR(IF(INDEX(DATOS!AO:AO,MATCH(CHECKLIST!B116,DATOS!B:B,0),1)=0,"",INDEX(DATOS!AO:AO,MATCH(CHECKLIST!B116,DATOS!B:B,0),1)),"")</f>
        <v/>
      </c>
      <c r="S116">
        <f t="shared" si="5"/>
        <v>0</v>
      </c>
      <c r="U116" t="str">
        <f t="shared" si="3"/>
        <v/>
      </c>
      <c r="V116" t="str">
        <f t="shared" si="4"/>
        <v/>
      </c>
    </row>
    <row r="117" spans="1:22" ht="15" customHeight="1">
      <c r="A117" s="12">
        <v>104</v>
      </c>
      <c r="B117" t="str">
        <f>IFERROR(INDEX(DATOS!B:B,MATCH(CHECKLIST!A117,DATOS!BU:BU,0),1),"")</f>
        <v/>
      </c>
      <c r="C117" t="str">
        <f>IFERROR(INDEX(DATOS!J:J,MATCH(CHECKLIST!A117,DATOS!BU:BU,0),1),"")</f>
        <v/>
      </c>
      <c r="D117" t="str">
        <f>IFERROR(INDEX(DATOS!R:R,MATCH(CHECKLIST!E117,DATOS!C:C,0),1),"")</f>
        <v/>
      </c>
      <c r="E117" s="136" t="str">
        <f>IFERROR(INDEX(DATOS!C:C,MATCH(CHECKLIST!A117,DATOS!BU:BU,0),1),"")</f>
        <v/>
      </c>
      <c r="F117" s="3" t="str">
        <f>IFERROR(IF(INDEX(DATOS!AC:AC,MATCH(CHECKLIST!B117,DATOS!B:B,0),1)=0,"",INDEX(DATOS!AC:AC,MATCH(CHECKLIST!B117,DATOS!B:B,0),1)),"")</f>
        <v/>
      </c>
      <c r="G117" s="17" t="str">
        <f>IFERROR(IF(INDEX(DATOS!AH:AH,MATCH(CHECKLIST!B117,DATOS!B:B,0),1)=0,"",INDEX(DATOS!AH:AH,MATCH(CHECKLIST!B117,DATOS!B:B,0),1)),"")</f>
        <v/>
      </c>
      <c r="H117" s="17" t="str">
        <f>IFERROR(IF(INDEX(DATOS!BH:BH,MATCH(CHECKLIST!B117,DATOS!B:B,0),1)="","X",IF(INDEX(DATOS!BH:BH,MATCH(CHECKLIST!B117,DATOS!B:B,0),1)="VIGENTE","",INDEX(DATOS!BH:BH,MATCH(CHECKLIST!B117,DATOS!B:B,0),1))),"")</f>
        <v/>
      </c>
      <c r="I117" s="17" t="str">
        <f>IFERROR(IF(INDEX(DATOS!AL:AL,MATCH(CHECKLIST!B117,DATOS!B:B,0),1)=0,"",INDEX(DATOS!AL:AL,MATCH(CHECKLIST!B117,DATOS!B:B,0),1)),"")</f>
        <v/>
      </c>
      <c r="J117" s="17" t="str">
        <f>IFERROR(IF(INDEX(DATOS!AJ:AJ,MATCH(CHECKLIST!B117,DATOS!B:B,0),1)=0,"",INDEX(DATOS!AJ:AJ,MATCH(CHECKLIST!B117,DATOS!B:B,0),1)),"")</f>
        <v/>
      </c>
      <c r="K117" s="49" t="str">
        <f>IFERROR(IF(INDEX(DATOS!AK:AK,MATCH(CHECKLIST!B117,DATOS!B:B,0),1)=0,"",INDEX(DATOS!AK:AK,MATCH(CHECKLIST!B117,DATOS!B:B,0),1)),"")</f>
        <v/>
      </c>
      <c r="L117" s="17" t="str">
        <f>IFERROR(IF(INDEX(DATOS!AM:AM,MATCH(CHECKLIST!B117,DATOS!B:B,0),1)=0,"",INDEX(DATOS!AM:AM,MATCH(CHECKLIST!B117,DATOS!B:B,0),1)),"")</f>
        <v/>
      </c>
      <c r="M117" s="17" t="str">
        <f>IFERROR(IF(INDEX(DATOS!AI:AI,MATCH(CHECKLIST!B117,DATOS!B:B,0),1)=0,"",INDEX(DATOS!AI:AI,MATCH(CHECKLIST!B117,DATOS!B:B,0),1)),"")</f>
        <v/>
      </c>
      <c r="N117" s="49" t="str">
        <f ca="1">IFERROR(IF(INDEX(DATOS!I:I,MATCH(CHECKLIST!B117,DATOS!B:B,0),1)="","X",IF(INDEX(DATOS!I:I,MATCH(CHECKLIST!B117,DATOS!B:B,0),1)&gt;YEAR(TODAY())-1,"","VENCIDA")),"")</f>
        <v/>
      </c>
      <c r="O117" s="49" t="str">
        <f>IFERROR(IF(INDEX(DATOS!AP:AP,MATCH(CHECKLIST!B117,DATOS!B:B,0),1)=0,"",INDEX(DATOS!AP:AP,MATCH(CHECKLIST!B117,DATOS!B:B,0),1)),"")</f>
        <v/>
      </c>
      <c r="P117" s="17" t="str">
        <f>IFERROR(IF(INDEX(DATOS!AN:AN,MATCH(CHECKLIST!B117,DATOS!B:B,0),1)=0,"",INDEX(DATOS!AN:AN,MATCH(CHECKLIST!B117,DATOS!B:B,0),1)),"")</f>
        <v/>
      </c>
      <c r="Q117" s="17" t="str">
        <f>IFERROR(IF(INDEX(DATOS!AO:AO,MATCH(CHECKLIST!B117,DATOS!B:B,0),1)=0,"",INDEX(DATOS!AO:AO,MATCH(CHECKLIST!B117,DATOS!B:B,0),1)),"")</f>
        <v/>
      </c>
      <c r="R117" t="str">
        <f>IF(B117="","",1)</f>
        <v/>
      </c>
      <c r="S117" t="str">
        <f t="shared" si="5"/>
        <v/>
      </c>
      <c r="U117" t="str">
        <f t="shared" si="3"/>
        <v/>
      </c>
      <c r="V117" t="str">
        <f t="shared" si="4"/>
        <v/>
      </c>
    </row>
    <row r="118" spans="1:22" ht="15" customHeight="1">
      <c r="A118" s="12">
        <v>105</v>
      </c>
      <c r="B118" t="str">
        <f>IFERROR(INDEX(DATOS!B:B,MATCH(CHECKLIST!A118,DATOS!BU:BU,0),1),"")</f>
        <v/>
      </c>
      <c r="C118" t="str">
        <f>IFERROR(INDEX(DATOS!J:J,MATCH(CHECKLIST!A118,DATOS!BU:BU,0),1),"")</f>
        <v/>
      </c>
      <c r="D118" t="str">
        <f>IFERROR(INDEX(DATOS!R:R,MATCH(CHECKLIST!E118,DATOS!C:C,0),1),"")</f>
        <v/>
      </c>
      <c r="E118" s="136" t="str">
        <f>IFERROR(INDEX(DATOS!C:C,MATCH(CHECKLIST!A118,DATOS!BU:BU,0),1),"")</f>
        <v/>
      </c>
      <c r="F118" s="3" t="str">
        <f>IFERROR(IF(INDEX(DATOS!AC:AC,MATCH(CHECKLIST!B118,DATOS!B:B,0),1)=0,"",INDEX(DATOS!AC:AC,MATCH(CHECKLIST!B118,DATOS!B:B,0),1)),"")</f>
        <v/>
      </c>
      <c r="G118" s="17" t="str">
        <f>IFERROR(IF(INDEX(DATOS!AH:AH,MATCH(CHECKLIST!B118,DATOS!B:B,0),1)=0,"",INDEX(DATOS!AH:AH,MATCH(CHECKLIST!B118,DATOS!B:B,0),1)),"")</f>
        <v/>
      </c>
      <c r="H118" s="17" t="str">
        <f>IFERROR(IF(INDEX(DATOS!BH:BH,MATCH(CHECKLIST!B118,DATOS!B:B,0),1)="","X",IF(INDEX(DATOS!BH:BH,MATCH(CHECKLIST!B118,DATOS!B:B,0),1)="VIGENTE","",INDEX(DATOS!BH:BH,MATCH(CHECKLIST!B118,DATOS!B:B,0),1))),"")</f>
        <v/>
      </c>
      <c r="I118" s="17" t="str">
        <f>IFERROR(IF(INDEX(DATOS!AL:AL,MATCH(CHECKLIST!B118,DATOS!B:B,0),1)=0,"",INDEX(DATOS!AL:AL,MATCH(CHECKLIST!B118,DATOS!B:B,0),1)),"")</f>
        <v/>
      </c>
      <c r="J118" s="17" t="str">
        <f>IFERROR(IF(INDEX(DATOS!AJ:AJ,MATCH(CHECKLIST!B118,DATOS!B:B,0),1)=0,"",INDEX(DATOS!AJ:AJ,MATCH(CHECKLIST!B118,DATOS!B:B,0),1)),"")</f>
        <v/>
      </c>
      <c r="K118" s="49" t="str">
        <f>IFERROR(IF(INDEX(DATOS!AK:AK,MATCH(CHECKLIST!B118,DATOS!B:B,0),1)=0,"",INDEX(DATOS!AK:AK,MATCH(CHECKLIST!B118,DATOS!B:B,0),1)),"")</f>
        <v/>
      </c>
      <c r="L118" s="17" t="str">
        <f>IFERROR(IF(INDEX(DATOS!AM:AM,MATCH(CHECKLIST!B118,DATOS!B:B,0),1)=0,"",INDEX(DATOS!AM:AM,MATCH(CHECKLIST!B118,DATOS!B:B,0),1)),"")</f>
        <v/>
      </c>
      <c r="M118" s="17" t="str">
        <f>IFERROR(IF(INDEX(DATOS!AI:AI,MATCH(CHECKLIST!B118,DATOS!B:B,0),1)=0,"",INDEX(DATOS!AI:AI,MATCH(CHECKLIST!B118,DATOS!B:B,0),1)),"")</f>
        <v/>
      </c>
      <c r="N118" s="49" t="str">
        <f ca="1">IFERROR(IF(INDEX(DATOS!I:I,MATCH(CHECKLIST!B118,DATOS!B:B,0),1)="","X",IF(INDEX(DATOS!I:I,MATCH(CHECKLIST!B118,DATOS!B:B,0),1)&gt;YEAR(TODAY())-1,"","VENCIDA")),"")</f>
        <v/>
      </c>
      <c r="O118" s="49" t="str">
        <f>IFERROR(IF(INDEX(DATOS!AP:AP,MATCH(CHECKLIST!B118,DATOS!B:B,0),1)=0,"",INDEX(DATOS!AP:AP,MATCH(CHECKLIST!B118,DATOS!B:B,0),1)),"")</f>
        <v/>
      </c>
      <c r="P118" s="17" t="str">
        <f>IFERROR(IF(INDEX(DATOS!AN:AN,MATCH(CHECKLIST!B118,DATOS!B:B,0),1)=0,"",INDEX(DATOS!AN:AN,MATCH(CHECKLIST!B118,DATOS!B:B,0),1)),"")</f>
        <v/>
      </c>
      <c r="Q118" s="17" t="str">
        <f>IFERROR(IF(INDEX(DATOS!AO:AO,MATCH(CHECKLIST!B118,DATOS!B:B,0),1)=0,"",INDEX(DATOS!AO:AO,MATCH(CHECKLIST!B118,DATOS!B:B,0),1)),"")</f>
        <v/>
      </c>
      <c r="S118">
        <f t="shared" si="5"/>
        <v>0</v>
      </c>
      <c r="U118" t="str">
        <f t="shared" si="3"/>
        <v/>
      </c>
      <c r="V118" t="str">
        <f t="shared" si="4"/>
        <v/>
      </c>
    </row>
    <row r="119" spans="1:22" ht="15" customHeight="1">
      <c r="A119" s="12">
        <v>106</v>
      </c>
      <c r="B119" t="str">
        <f>IFERROR(INDEX(DATOS!B:B,MATCH(CHECKLIST!A119,DATOS!BU:BU,0),1),"")</f>
        <v/>
      </c>
      <c r="C119" t="str">
        <f>IFERROR(INDEX(DATOS!J:J,MATCH(CHECKLIST!A119,DATOS!BU:BU,0),1),"")</f>
        <v/>
      </c>
      <c r="D119" t="str">
        <f>IFERROR(INDEX(DATOS!R:R,MATCH(CHECKLIST!E119,DATOS!C:C,0),1),"")</f>
        <v/>
      </c>
      <c r="E119" s="136" t="str">
        <f>IFERROR(INDEX(DATOS!C:C,MATCH(CHECKLIST!A119,DATOS!BU:BU,0),1),"")</f>
        <v/>
      </c>
      <c r="F119" s="3" t="str">
        <f>IFERROR(IF(INDEX(DATOS!AC:AC,MATCH(CHECKLIST!B119,DATOS!B:B,0),1)=0,"",INDEX(DATOS!AC:AC,MATCH(CHECKLIST!B119,DATOS!B:B,0),1)),"")</f>
        <v/>
      </c>
      <c r="G119" s="17" t="str">
        <f>IFERROR(IF(INDEX(DATOS!AH:AH,MATCH(CHECKLIST!B119,DATOS!B:B,0),1)=0,"",INDEX(DATOS!AH:AH,MATCH(CHECKLIST!B119,DATOS!B:B,0),1)),"")</f>
        <v/>
      </c>
      <c r="H119" s="17" t="str">
        <f>IFERROR(IF(INDEX(DATOS!BH:BH,MATCH(CHECKLIST!B119,DATOS!B:B,0),1)="","X",IF(INDEX(DATOS!BH:BH,MATCH(CHECKLIST!B119,DATOS!B:B,0),1)="VIGENTE","",INDEX(DATOS!BH:BH,MATCH(CHECKLIST!B119,DATOS!B:B,0),1))),"")</f>
        <v/>
      </c>
      <c r="I119" s="17" t="str">
        <f>IFERROR(IF(INDEX(DATOS!AL:AL,MATCH(CHECKLIST!B119,DATOS!B:B,0),1)=0,"",INDEX(DATOS!AL:AL,MATCH(CHECKLIST!B119,DATOS!B:B,0),1)),"")</f>
        <v/>
      </c>
      <c r="J119" s="17" t="str">
        <f>IFERROR(IF(INDEX(DATOS!AJ:AJ,MATCH(CHECKLIST!B119,DATOS!B:B,0),1)=0,"",INDEX(DATOS!AJ:AJ,MATCH(CHECKLIST!B119,DATOS!B:B,0),1)),"")</f>
        <v/>
      </c>
      <c r="K119" s="49" t="str">
        <f>IFERROR(IF(INDEX(DATOS!AK:AK,MATCH(CHECKLIST!B119,DATOS!B:B,0),1)=0,"",INDEX(DATOS!AK:AK,MATCH(CHECKLIST!B119,DATOS!B:B,0),1)),"")</f>
        <v/>
      </c>
      <c r="L119" s="17" t="str">
        <f>IFERROR(IF(INDEX(DATOS!AM:AM,MATCH(CHECKLIST!B119,DATOS!B:B,0),1)=0,"",INDEX(DATOS!AM:AM,MATCH(CHECKLIST!B119,DATOS!B:B,0),1)),"")</f>
        <v/>
      </c>
      <c r="M119" s="17" t="str">
        <f>IFERROR(IF(INDEX(DATOS!AI:AI,MATCH(CHECKLIST!B119,DATOS!B:B,0),1)=0,"",INDEX(DATOS!AI:AI,MATCH(CHECKLIST!B119,DATOS!B:B,0),1)),"")</f>
        <v/>
      </c>
      <c r="N119" s="49" t="str">
        <f ca="1">IFERROR(IF(INDEX(DATOS!I:I,MATCH(CHECKLIST!B119,DATOS!B:B,0),1)="","X",IF(INDEX(DATOS!I:I,MATCH(CHECKLIST!B119,DATOS!B:B,0),1)&gt;YEAR(TODAY())-1,"","VENCIDA")),"")</f>
        <v/>
      </c>
      <c r="O119" s="49" t="str">
        <f>IFERROR(IF(INDEX(DATOS!AP:AP,MATCH(CHECKLIST!B119,DATOS!B:B,0),1)=0,"",INDEX(DATOS!AP:AP,MATCH(CHECKLIST!B119,DATOS!B:B,0),1)),"")</f>
        <v/>
      </c>
      <c r="P119" s="17" t="str">
        <f>IFERROR(IF(INDEX(DATOS!AN:AN,MATCH(CHECKLIST!B119,DATOS!B:B,0),1)=0,"",INDEX(DATOS!AN:AN,MATCH(CHECKLIST!B119,DATOS!B:B,0),1)),"")</f>
        <v/>
      </c>
      <c r="Q119" s="17" t="str">
        <f>IFERROR(IF(INDEX(DATOS!AO:AO,MATCH(CHECKLIST!B119,DATOS!B:B,0),1)=0,"",INDEX(DATOS!AO:AO,MATCH(CHECKLIST!B119,DATOS!B:B,0),1)),"")</f>
        <v/>
      </c>
      <c r="R119" t="str">
        <f>IF(B119="","",1)</f>
        <v/>
      </c>
      <c r="S119" t="str">
        <f t="shared" si="5"/>
        <v/>
      </c>
      <c r="U119" t="str">
        <f t="shared" si="3"/>
        <v/>
      </c>
      <c r="V119" t="str">
        <f t="shared" si="4"/>
        <v/>
      </c>
    </row>
    <row r="120" spans="1:22" ht="15" customHeight="1">
      <c r="A120" s="12">
        <v>107</v>
      </c>
      <c r="B120" t="str">
        <f>IFERROR(INDEX(DATOS!B:B,MATCH(CHECKLIST!A120,DATOS!BU:BU,0),1),"")</f>
        <v/>
      </c>
      <c r="C120" t="str">
        <f>IFERROR(INDEX(DATOS!J:J,MATCH(CHECKLIST!A120,DATOS!BU:BU,0),1),"")</f>
        <v/>
      </c>
      <c r="D120" t="str">
        <f>IFERROR(INDEX(DATOS!R:R,MATCH(CHECKLIST!E120,DATOS!C:C,0),1),"")</f>
        <v/>
      </c>
      <c r="E120" s="136" t="str">
        <f>IFERROR(INDEX(DATOS!C:C,MATCH(CHECKLIST!A120,DATOS!BU:BU,0),1),"")</f>
        <v/>
      </c>
      <c r="F120" s="3" t="str">
        <f>IFERROR(IF(INDEX(DATOS!AC:AC,MATCH(CHECKLIST!B120,DATOS!B:B,0),1)=0,"",INDEX(DATOS!AC:AC,MATCH(CHECKLIST!B120,DATOS!B:B,0),1)),"")</f>
        <v/>
      </c>
      <c r="G120" s="17" t="str">
        <f>IFERROR(IF(INDEX(DATOS!AH:AH,MATCH(CHECKLIST!B120,DATOS!B:B,0),1)=0,"",INDEX(DATOS!AH:AH,MATCH(CHECKLIST!B120,DATOS!B:B,0),1)),"")</f>
        <v/>
      </c>
      <c r="H120" s="17" t="str">
        <f>IFERROR(IF(INDEX(DATOS!BH:BH,MATCH(CHECKLIST!B120,DATOS!B:B,0),1)="","X",IF(INDEX(DATOS!BH:BH,MATCH(CHECKLIST!B120,DATOS!B:B,0),1)="VIGENTE","",INDEX(DATOS!BH:BH,MATCH(CHECKLIST!B120,DATOS!B:B,0),1))),"")</f>
        <v/>
      </c>
      <c r="I120" s="17" t="str">
        <f>IFERROR(IF(INDEX(DATOS!AL:AL,MATCH(CHECKLIST!B120,DATOS!B:B,0),1)=0,"",INDEX(DATOS!AL:AL,MATCH(CHECKLIST!B120,DATOS!B:B,0),1)),"")</f>
        <v/>
      </c>
      <c r="J120" s="17" t="str">
        <f>IFERROR(IF(INDEX(DATOS!AJ:AJ,MATCH(CHECKLIST!B120,DATOS!B:B,0),1)=0,"",INDEX(DATOS!AJ:AJ,MATCH(CHECKLIST!B120,DATOS!B:B,0),1)),"")</f>
        <v/>
      </c>
      <c r="K120" s="49" t="str">
        <f>IFERROR(IF(INDEX(DATOS!AK:AK,MATCH(CHECKLIST!B120,DATOS!B:B,0),1)=0,"",INDEX(DATOS!AK:AK,MATCH(CHECKLIST!B120,DATOS!B:B,0),1)),"")</f>
        <v/>
      </c>
      <c r="L120" s="17" t="str">
        <f>IFERROR(IF(INDEX(DATOS!AM:AM,MATCH(CHECKLIST!B120,DATOS!B:B,0),1)=0,"",INDEX(DATOS!AM:AM,MATCH(CHECKLIST!B120,DATOS!B:B,0),1)),"")</f>
        <v/>
      </c>
      <c r="M120" s="17" t="str">
        <f>IFERROR(IF(INDEX(DATOS!AI:AI,MATCH(CHECKLIST!B120,DATOS!B:B,0),1)=0,"",INDEX(DATOS!AI:AI,MATCH(CHECKLIST!B120,DATOS!B:B,0),1)),"")</f>
        <v/>
      </c>
      <c r="N120" s="49" t="str">
        <f ca="1">IFERROR(IF(INDEX(DATOS!I:I,MATCH(CHECKLIST!B120,DATOS!B:B,0),1)="","X",IF(INDEX(DATOS!I:I,MATCH(CHECKLIST!B120,DATOS!B:B,0),1)&gt;YEAR(TODAY())-1,"","VENCIDA")),"")</f>
        <v/>
      </c>
      <c r="O120" s="49" t="str">
        <f>IFERROR(IF(INDEX(DATOS!AP:AP,MATCH(CHECKLIST!B120,DATOS!B:B,0),1)=0,"",INDEX(DATOS!AP:AP,MATCH(CHECKLIST!B120,DATOS!B:B,0),1)),"")</f>
        <v/>
      </c>
      <c r="P120" s="17" t="str">
        <f>IFERROR(IF(INDEX(DATOS!AN:AN,MATCH(CHECKLIST!B120,DATOS!B:B,0),1)=0,"",INDEX(DATOS!AN:AN,MATCH(CHECKLIST!B120,DATOS!B:B,0),1)),"")</f>
        <v/>
      </c>
      <c r="Q120" s="17" t="str">
        <f>IFERROR(IF(INDEX(DATOS!AO:AO,MATCH(CHECKLIST!B120,DATOS!B:B,0),1)=0,"",INDEX(DATOS!AO:AO,MATCH(CHECKLIST!B120,DATOS!B:B,0),1)),"")</f>
        <v/>
      </c>
      <c r="S120">
        <f t="shared" si="5"/>
        <v>0</v>
      </c>
      <c r="U120" t="str">
        <f t="shared" si="3"/>
        <v/>
      </c>
      <c r="V120" t="str">
        <f t="shared" si="4"/>
        <v/>
      </c>
    </row>
    <row r="121" spans="1:22" ht="15" customHeight="1">
      <c r="A121" s="12">
        <v>108</v>
      </c>
      <c r="B121" t="str">
        <f>IFERROR(INDEX(DATOS!B:B,MATCH(CHECKLIST!A121,DATOS!BU:BU,0),1),"")</f>
        <v/>
      </c>
      <c r="C121" t="str">
        <f>IFERROR(INDEX(DATOS!J:J,MATCH(CHECKLIST!A121,DATOS!BU:BU,0),1),"")</f>
        <v/>
      </c>
      <c r="D121" t="str">
        <f>IFERROR(INDEX(DATOS!R:R,MATCH(CHECKLIST!E121,DATOS!C:C,0),1),"")</f>
        <v/>
      </c>
      <c r="E121" s="136" t="str">
        <f>IFERROR(INDEX(DATOS!C:C,MATCH(CHECKLIST!A121,DATOS!BU:BU,0),1),"")</f>
        <v/>
      </c>
      <c r="F121" s="3" t="str">
        <f>IFERROR(IF(INDEX(DATOS!AC:AC,MATCH(CHECKLIST!B121,DATOS!B:B,0),1)=0,"",INDEX(DATOS!AC:AC,MATCH(CHECKLIST!B121,DATOS!B:B,0),1)),"")</f>
        <v/>
      </c>
      <c r="G121" s="17" t="str">
        <f>IFERROR(IF(INDEX(DATOS!AH:AH,MATCH(CHECKLIST!B121,DATOS!B:B,0),1)=0,"",INDEX(DATOS!AH:AH,MATCH(CHECKLIST!B121,DATOS!B:B,0),1)),"")</f>
        <v/>
      </c>
      <c r="H121" s="17" t="str">
        <f>IFERROR(IF(INDEX(DATOS!BH:BH,MATCH(CHECKLIST!B121,DATOS!B:B,0),1)="","X",IF(INDEX(DATOS!BH:BH,MATCH(CHECKLIST!B121,DATOS!B:B,0),1)="VIGENTE","",INDEX(DATOS!BH:BH,MATCH(CHECKLIST!B121,DATOS!B:B,0),1))),"")</f>
        <v/>
      </c>
      <c r="I121" s="17" t="str">
        <f>IFERROR(IF(INDEX(DATOS!AL:AL,MATCH(CHECKLIST!B121,DATOS!B:B,0),1)=0,"",INDEX(DATOS!AL:AL,MATCH(CHECKLIST!B121,DATOS!B:B,0),1)),"")</f>
        <v/>
      </c>
      <c r="J121" s="17" t="str">
        <f>IFERROR(IF(INDEX(DATOS!AJ:AJ,MATCH(CHECKLIST!B121,DATOS!B:B,0),1)=0,"",INDEX(DATOS!AJ:AJ,MATCH(CHECKLIST!B121,DATOS!B:B,0),1)),"")</f>
        <v/>
      </c>
      <c r="K121" s="49" t="str">
        <f>IFERROR(IF(INDEX(DATOS!AK:AK,MATCH(CHECKLIST!B121,DATOS!B:B,0),1)=0,"",INDEX(DATOS!AK:AK,MATCH(CHECKLIST!B121,DATOS!B:B,0),1)),"")</f>
        <v/>
      </c>
      <c r="L121" s="17" t="str">
        <f>IFERROR(IF(INDEX(DATOS!AM:AM,MATCH(CHECKLIST!B121,DATOS!B:B,0),1)=0,"",INDEX(DATOS!AM:AM,MATCH(CHECKLIST!B121,DATOS!B:B,0),1)),"")</f>
        <v/>
      </c>
      <c r="M121" s="17" t="str">
        <f>IFERROR(IF(INDEX(DATOS!AI:AI,MATCH(CHECKLIST!B121,DATOS!B:B,0),1)=0,"",INDEX(DATOS!AI:AI,MATCH(CHECKLIST!B121,DATOS!B:B,0),1)),"")</f>
        <v/>
      </c>
      <c r="N121" s="49" t="str">
        <f ca="1">IFERROR(IF(INDEX(DATOS!I:I,MATCH(CHECKLIST!B121,DATOS!B:B,0),1)="","X",IF(INDEX(DATOS!I:I,MATCH(CHECKLIST!B121,DATOS!B:B,0),1)&gt;YEAR(TODAY())-1,"","VENCIDA")),"")</f>
        <v/>
      </c>
      <c r="O121" s="49" t="str">
        <f>IFERROR(IF(INDEX(DATOS!AP:AP,MATCH(CHECKLIST!B121,DATOS!B:B,0),1)=0,"",INDEX(DATOS!AP:AP,MATCH(CHECKLIST!B121,DATOS!B:B,0),1)),"")</f>
        <v/>
      </c>
      <c r="P121" s="17" t="str">
        <f>IFERROR(IF(INDEX(DATOS!AN:AN,MATCH(CHECKLIST!B121,DATOS!B:B,0),1)=0,"",INDEX(DATOS!AN:AN,MATCH(CHECKLIST!B121,DATOS!B:B,0),1)),"")</f>
        <v/>
      </c>
      <c r="Q121" s="17" t="str">
        <f>IFERROR(IF(INDEX(DATOS!AO:AO,MATCH(CHECKLIST!B121,DATOS!B:B,0),1)=0,"",INDEX(DATOS!AO:AO,MATCH(CHECKLIST!B121,DATOS!B:B,0),1)),"")</f>
        <v/>
      </c>
      <c r="R121" t="str">
        <f>IF(B121="","",1)</f>
        <v/>
      </c>
      <c r="S121" t="str">
        <f t="shared" si="5"/>
        <v/>
      </c>
      <c r="U121" t="str">
        <f t="shared" si="3"/>
        <v/>
      </c>
      <c r="V121" t="str">
        <f t="shared" si="4"/>
        <v/>
      </c>
    </row>
    <row r="122" spans="1:22">
      <c r="A122" s="12">
        <v>109</v>
      </c>
      <c r="B122" t="str">
        <f>IFERROR(INDEX(DATOS!B:B,MATCH(CHECKLIST!A122,DATOS!BU:BU,0),1),"")</f>
        <v/>
      </c>
      <c r="C122" t="str">
        <f>IFERROR(INDEX(DATOS!J:J,MATCH(CHECKLIST!A122,DATOS!BU:BU,0),1),"")</f>
        <v/>
      </c>
      <c r="D122" t="str">
        <f>IFERROR(INDEX(DATOS!R:R,MATCH(CHECKLIST!E122,DATOS!C:C,0),1),"")</f>
        <v/>
      </c>
      <c r="E122" s="136" t="str">
        <f>IFERROR(INDEX(DATOS!C:C,MATCH(CHECKLIST!A122,DATOS!BU:BU,0),1),"")</f>
        <v/>
      </c>
      <c r="F122" s="3" t="str">
        <f>IFERROR(IF(INDEX(DATOS!AC:AC,MATCH(CHECKLIST!B122,DATOS!B:B,0),1)=0,"",INDEX(DATOS!AC:AC,MATCH(CHECKLIST!B122,DATOS!B:B,0),1)),"")</f>
        <v/>
      </c>
      <c r="G122" s="17" t="str">
        <f>IFERROR(IF(INDEX(DATOS!AH:AH,MATCH(CHECKLIST!B122,DATOS!B:B,0),1)=0,"",INDEX(DATOS!AH:AH,MATCH(CHECKLIST!B122,DATOS!B:B,0),1)),"")</f>
        <v/>
      </c>
      <c r="H122" s="17" t="str">
        <f>IFERROR(IF(INDEX(DATOS!BH:BH,MATCH(CHECKLIST!B122,DATOS!B:B,0),1)="","X",IF(INDEX(DATOS!BH:BH,MATCH(CHECKLIST!B122,DATOS!B:B,0),1)="VIGENTE","",INDEX(DATOS!BH:BH,MATCH(CHECKLIST!B122,DATOS!B:B,0),1))),"")</f>
        <v/>
      </c>
      <c r="I122" s="17" t="str">
        <f>IFERROR(IF(INDEX(DATOS!AL:AL,MATCH(CHECKLIST!B122,DATOS!B:B,0),1)=0,"",INDEX(DATOS!AL:AL,MATCH(CHECKLIST!B122,DATOS!B:B,0),1)),"")</f>
        <v/>
      </c>
      <c r="J122" s="17" t="str">
        <f>IFERROR(IF(INDEX(DATOS!AJ:AJ,MATCH(CHECKLIST!B122,DATOS!B:B,0),1)=0,"",INDEX(DATOS!AJ:AJ,MATCH(CHECKLIST!B122,DATOS!B:B,0),1)),"")</f>
        <v/>
      </c>
      <c r="K122" s="49" t="str">
        <f>IFERROR(IF(INDEX(DATOS!AK:AK,MATCH(CHECKLIST!B122,DATOS!B:B,0),1)=0,"",INDEX(DATOS!AK:AK,MATCH(CHECKLIST!B122,DATOS!B:B,0),1)),"")</f>
        <v/>
      </c>
      <c r="L122" s="17" t="str">
        <f>IFERROR(IF(INDEX(DATOS!AM:AM,MATCH(CHECKLIST!B122,DATOS!B:B,0),1)=0,"",INDEX(DATOS!AM:AM,MATCH(CHECKLIST!B122,DATOS!B:B,0),1)),"")</f>
        <v/>
      </c>
      <c r="M122" s="17" t="str">
        <f>IFERROR(IF(INDEX(DATOS!AI:AI,MATCH(CHECKLIST!B122,DATOS!B:B,0),1)=0,"",INDEX(DATOS!AI:AI,MATCH(CHECKLIST!B122,DATOS!B:B,0),1)),"")</f>
        <v/>
      </c>
      <c r="N122" s="49" t="str">
        <f ca="1">IFERROR(IF(INDEX(DATOS!I:I,MATCH(CHECKLIST!B122,DATOS!B:B,0),1)="","X",IF(INDEX(DATOS!I:I,MATCH(CHECKLIST!B122,DATOS!B:B,0),1)&gt;YEAR(TODAY())-1,"","VENCIDA")),"")</f>
        <v/>
      </c>
      <c r="O122" s="49" t="str">
        <f>IFERROR(IF(INDEX(DATOS!AP:AP,MATCH(CHECKLIST!B122,DATOS!B:B,0),1)=0,"",INDEX(DATOS!AP:AP,MATCH(CHECKLIST!B122,DATOS!B:B,0),1)),"")</f>
        <v/>
      </c>
      <c r="P122" s="17" t="str">
        <f>IFERROR(IF(INDEX(DATOS!AN:AN,MATCH(CHECKLIST!B122,DATOS!B:B,0),1)=0,"",INDEX(DATOS!AN:AN,MATCH(CHECKLIST!B122,DATOS!B:B,0),1)),"")</f>
        <v/>
      </c>
      <c r="Q122" s="17" t="str">
        <f>IFERROR(IF(INDEX(DATOS!AO:AO,MATCH(CHECKLIST!B122,DATOS!B:B,0),1)=0,"",INDEX(DATOS!AO:AO,MATCH(CHECKLIST!B122,DATOS!B:B,0),1)),"")</f>
        <v/>
      </c>
      <c r="S122">
        <f t="shared" si="5"/>
        <v>0</v>
      </c>
      <c r="U122" t="str">
        <f t="shared" si="3"/>
        <v/>
      </c>
      <c r="V122" t="str">
        <f t="shared" si="4"/>
        <v/>
      </c>
    </row>
    <row r="123" spans="1:22" ht="15" customHeight="1">
      <c r="A123" s="12">
        <v>110</v>
      </c>
      <c r="B123" t="str">
        <f>IFERROR(INDEX(DATOS!B:B,MATCH(CHECKLIST!A123,DATOS!BU:BU,0),1),"")</f>
        <v/>
      </c>
      <c r="C123" t="str">
        <f>IFERROR(INDEX(DATOS!J:J,MATCH(CHECKLIST!A123,DATOS!BU:BU,0),1),"")</f>
        <v/>
      </c>
      <c r="D123" t="str">
        <f>IFERROR(INDEX(DATOS!R:R,MATCH(CHECKLIST!E123,DATOS!C:C,0),1),"")</f>
        <v/>
      </c>
      <c r="E123" s="136" t="str">
        <f>IFERROR(INDEX(DATOS!C:C,MATCH(CHECKLIST!A123,DATOS!BU:BU,0),1),"")</f>
        <v/>
      </c>
      <c r="F123" s="3" t="str">
        <f>IFERROR(IF(INDEX(DATOS!AC:AC,MATCH(CHECKLIST!B123,DATOS!B:B,0),1)=0,"",INDEX(DATOS!AC:AC,MATCH(CHECKLIST!B123,DATOS!B:B,0),1)),"")</f>
        <v/>
      </c>
      <c r="G123" s="17" t="str">
        <f>IFERROR(IF(INDEX(DATOS!AH:AH,MATCH(CHECKLIST!B123,DATOS!B:B,0),1)=0,"",INDEX(DATOS!AH:AH,MATCH(CHECKLIST!B123,DATOS!B:B,0),1)),"")</f>
        <v/>
      </c>
      <c r="H123" s="17" t="str">
        <f>IFERROR(IF(INDEX(DATOS!BH:BH,MATCH(CHECKLIST!B123,DATOS!B:B,0),1)="","X",IF(INDEX(DATOS!BH:BH,MATCH(CHECKLIST!B123,DATOS!B:B,0),1)="VIGENTE","",INDEX(DATOS!BH:BH,MATCH(CHECKLIST!B123,DATOS!B:B,0),1))),"")</f>
        <v/>
      </c>
      <c r="I123" s="17" t="str">
        <f>IFERROR(IF(INDEX(DATOS!AL:AL,MATCH(CHECKLIST!B123,DATOS!B:B,0),1)=0,"",INDEX(DATOS!AL:AL,MATCH(CHECKLIST!B123,DATOS!B:B,0),1)),"")</f>
        <v/>
      </c>
      <c r="J123" s="17" t="str">
        <f>IFERROR(IF(INDEX(DATOS!AJ:AJ,MATCH(CHECKLIST!B123,DATOS!B:B,0),1)=0,"",INDEX(DATOS!AJ:AJ,MATCH(CHECKLIST!B123,DATOS!B:B,0),1)),"")</f>
        <v/>
      </c>
      <c r="K123" s="49" t="str">
        <f>IFERROR(IF(INDEX(DATOS!AK:AK,MATCH(CHECKLIST!B123,DATOS!B:B,0),1)=0,"",INDEX(DATOS!AK:AK,MATCH(CHECKLIST!B123,DATOS!B:B,0),1)),"")</f>
        <v/>
      </c>
      <c r="L123" s="17" t="str">
        <f>IFERROR(IF(INDEX(DATOS!AM:AM,MATCH(CHECKLIST!B123,DATOS!B:B,0),1)=0,"",INDEX(DATOS!AM:AM,MATCH(CHECKLIST!B123,DATOS!B:B,0),1)),"")</f>
        <v/>
      </c>
      <c r="M123" s="17" t="str">
        <f>IFERROR(IF(INDEX(DATOS!AI:AI,MATCH(CHECKLIST!B123,DATOS!B:B,0),1)=0,"",INDEX(DATOS!AI:AI,MATCH(CHECKLIST!B123,DATOS!B:B,0),1)),"")</f>
        <v/>
      </c>
      <c r="N123" s="49" t="str">
        <f ca="1">IFERROR(IF(INDEX(DATOS!I:I,MATCH(CHECKLIST!B123,DATOS!B:B,0),1)="","X",IF(INDEX(DATOS!I:I,MATCH(CHECKLIST!B123,DATOS!B:B,0),1)&gt;YEAR(TODAY())-1,"","VENCIDA")),"")</f>
        <v/>
      </c>
      <c r="O123" s="49" t="str">
        <f>IFERROR(IF(INDEX(DATOS!AP:AP,MATCH(CHECKLIST!B123,DATOS!B:B,0),1)=0,"",INDEX(DATOS!AP:AP,MATCH(CHECKLIST!B123,DATOS!B:B,0),1)),"")</f>
        <v/>
      </c>
      <c r="P123" s="17" t="str">
        <f>IFERROR(IF(INDEX(DATOS!AN:AN,MATCH(CHECKLIST!B123,DATOS!B:B,0),1)=0,"",INDEX(DATOS!AN:AN,MATCH(CHECKLIST!B123,DATOS!B:B,0),1)),"")</f>
        <v/>
      </c>
      <c r="Q123" s="17" t="str">
        <f>IFERROR(IF(INDEX(DATOS!AO:AO,MATCH(CHECKLIST!B123,DATOS!B:B,0),1)=0,"",INDEX(DATOS!AO:AO,MATCH(CHECKLIST!B123,DATOS!B:B,0),1)),"")</f>
        <v/>
      </c>
      <c r="R123" t="str">
        <f>IF(B123="","",1)</f>
        <v/>
      </c>
      <c r="S123" t="str">
        <f t="shared" si="5"/>
        <v/>
      </c>
      <c r="U123" t="str">
        <f t="shared" si="3"/>
        <v/>
      </c>
      <c r="V123" t="str">
        <f t="shared" si="4"/>
        <v/>
      </c>
    </row>
    <row r="124" spans="1:22" ht="15" customHeight="1">
      <c r="A124" s="12">
        <v>111</v>
      </c>
      <c r="B124" t="str">
        <f>IFERROR(INDEX(DATOS!B:B,MATCH(CHECKLIST!A124,DATOS!BU:BU,0),1),"")</f>
        <v/>
      </c>
      <c r="C124" t="str">
        <f>IFERROR(INDEX(DATOS!J:J,MATCH(CHECKLIST!A124,DATOS!BU:BU,0),1),"")</f>
        <v/>
      </c>
      <c r="D124" t="str">
        <f>IFERROR(INDEX(DATOS!R:R,MATCH(CHECKLIST!E124,DATOS!C:C,0),1),"")</f>
        <v/>
      </c>
      <c r="E124" s="136" t="str">
        <f>IFERROR(INDEX(DATOS!C:C,MATCH(CHECKLIST!A124,DATOS!BU:BU,0),1),"")</f>
        <v/>
      </c>
      <c r="F124" s="3" t="str">
        <f>IFERROR(IF(INDEX(DATOS!AC:AC,MATCH(CHECKLIST!B124,DATOS!B:B,0),1)=0,"",INDEX(DATOS!AC:AC,MATCH(CHECKLIST!B124,DATOS!B:B,0),1)),"")</f>
        <v/>
      </c>
      <c r="G124" s="17" t="str">
        <f>IFERROR(IF(INDEX(DATOS!AH:AH,MATCH(CHECKLIST!B124,DATOS!B:B,0),1)=0,"",INDEX(DATOS!AH:AH,MATCH(CHECKLIST!B124,DATOS!B:B,0),1)),"")</f>
        <v/>
      </c>
      <c r="H124" s="17" t="str">
        <f>IFERROR(IF(INDEX(DATOS!BH:BH,MATCH(CHECKLIST!B124,DATOS!B:B,0),1)="","X",IF(INDEX(DATOS!BH:BH,MATCH(CHECKLIST!B124,DATOS!B:B,0),1)="VIGENTE","",INDEX(DATOS!BH:BH,MATCH(CHECKLIST!B124,DATOS!B:B,0),1))),"")</f>
        <v/>
      </c>
      <c r="I124" s="17" t="str">
        <f>IFERROR(IF(INDEX(DATOS!AL:AL,MATCH(CHECKLIST!B124,DATOS!B:B,0),1)=0,"",INDEX(DATOS!AL:AL,MATCH(CHECKLIST!B124,DATOS!B:B,0),1)),"")</f>
        <v/>
      </c>
      <c r="J124" s="17" t="str">
        <f>IFERROR(IF(INDEX(DATOS!AJ:AJ,MATCH(CHECKLIST!B124,DATOS!B:B,0),1)=0,"",INDEX(DATOS!AJ:AJ,MATCH(CHECKLIST!B124,DATOS!B:B,0),1)),"")</f>
        <v/>
      </c>
      <c r="K124" s="49" t="str">
        <f>IFERROR(IF(INDEX(DATOS!AK:AK,MATCH(CHECKLIST!B124,DATOS!B:B,0),1)=0,"",INDEX(DATOS!AK:AK,MATCH(CHECKLIST!B124,DATOS!B:B,0),1)),"")</f>
        <v/>
      </c>
      <c r="L124" s="17" t="str">
        <f>IFERROR(IF(INDEX(DATOS!AM:AM,MATCH(CHECKLIST!B124,DATOS!B:B,0),1)=0,"",INDEX(DATOS!AM:AM,MATCH(CHECKLIST!B124,DATOS!B:B,0),1)),"")</f>
        <v/>
      </c>
      <c r="M124" s="17" t="str">
        <f>IFERROR(IF(INDEX(DATOS!AI:AI,MATCH(CHECKLIST!B124,DATOS!B:B,0),1)=0,"",INDEX(DATOS!AI:AI,MATCH(CHECKLIST!B124,DATOS!B:B,0),1)),"")</f>
        <v/>
      </c>
      <c r="N124" s="49" t="str">
        <f ca="1">IFERROR(IF(INDEX(DATOS!I:I,MATCH(CHECKLIST!B124,DATOS!B:B,0),1)="","X",IF(INDEX(DATOS!I:I,MATCH(CHECKLIST!B124,DATOS!B:B,0),1)&gt;YEAR(TODAY())-1,"","VENCIDA")),"")</f>
        <v/>
      </c>
      <c r="O124" s="49" t="str">
        <f>IFERROR(IF(INDEX(DATOS!AP:AP,MATCH(CHECKLIST!B124,DATOS!B:B,0),1)=0,"",INDEX(DATOS!AP:AP,MATCH(CHECKLIST!B124,DATOS!B:B,0),1)),"")</f>
        <v/>
      </c>
      <c r="P124" s="17" t="str">
        <f>IFERROR(IF(INDEX(DATOS!AN:AN,MATCH(CHECKLIST!B124,DATOS!B:B,0),1)=0,"",INDEX(DATOS!AN:AN,MATCH(CHECKLIST!B124,DATOS!B:B,0),1)),"")</f>
        <v/>
      </c>
      <c r="Q124" s="17" t="str">
        <f>IFERROR(IF(INDEX(DATOS!AO:AO,MATCH(CHECKLIST!B124,DATOS!B:B,0),1)=0,"",INDEX(DATOS!AO:AO,MATCH(CHECKLIST!B124,DATOS!B:B,0),1)),"")</f>
        <v/>
      </c>
      <c r="S124">
        <f t="shared" si="5"/>
        <v>0</v>
      </c>
      <c r="U124" t="str">
        <f t="shared" si="3"/>
        <v/>
      </c>
      <c r="V124" t="str">
        <f t="shared" si="4"/>
        <v/>
      </c>
    </row>
    <row r="125" spans="1:22" ht="15" customHeight="1">
      <c r="A125" s="12">
        <v>112</v>
      </c>
      <c r="B125" t="str">
        <f>IFERROR(INDEX(DATOS!B:B,MATCH(CHECKLIST!A125,DATOS!BU:BU,0),1),"")</f>
        <v/>
      </c>
      <c r="C125" t="str">
        <f>IFERROR(INDEX(DATOS!J:J,MATCH(CHECKLIST!A125,DATOS!BU:BU,0),1),"")</f>
        <v/>
      </c>
      <c r="D125" t="str">
        <f>IFERROR(INDEX(DATOS!R:R,MATCH(CHECKLIST!E125,DATOS!C:C,0),1),"")</f>
        <v/>
      </c>
      <c r="E125" s="136" t="str">
        <f>IFERROR(INDEX(DATOS!C:C,MATCH(CHECKLIST!A125,DATOS!BU:BU,0),1),"")</f>
        <v/>
      </c>
      <c r="F125" s="3" t="str">
        <f>IFERROR(IF(INDEX(DATOS!AC:AC,MATCH(CHECKLIST!B125,DATOS!B:B,0),1)=0,"",INDEX(DATOS!AC:AC,MATCH(CHECKLIST!B125,DATOS!B:B,0),1)),"")</f>
        <v/>
      </c>
      <c r="G125" s="17" t="str">
        <f>IFERROR(IF(INDEX(DATOS!AH:AH,MATCH(CHECKLIST!B125,DATOS!B:B,0),1)=0,"",INDEX(DATOS!AH:AH,MATCH(CHECKLIST!B125,DATOS!B:B,0),1)),"")</f>
        <v/>
      </c>
      <c r="H125" s="17" t="str">
        <f>IFERROR(IF(INDEX(DATOS!BH:BH,MATCH(CHECKLIST!B125,DATOS!B:B,0),1)="","X",IF(INDEX(DATOS!BH:BH,MATCH(CHECKLIST!B125,DATOS!B:B,0),1)="VIGENTE","",INDEX(DATOS!BH:BH,MATCH(CHECKLIST!B125,DATOS!B:B,0),1))),"")</f>
        <v/>
      </c>
      <c r="I125" s="17" t="str">
        <f>IFERROR(IF(INDEX(DATOS!AL:AL,MATCH(CHECKLIST!B125,DATOS!B:B,0),1)=0,"",INDEX(DATOS!AL:AL,MATCH(CHECKLIST!B125,DATOS!B:B,0),1)),"")</f>
        <v/>
      </c>
      <c r="J125" s="17" t="str">
        <f>IFERROR(IF(INDEX(DATOS!AJ:AJ,MATCH(CHECKLIST!B125,DATOS!B:B,0),1)=0,"",INDEX(DATOS!AJ:AJ,MATCH(CHECKLIST!B125,DATOS!B:B,0),1)),"")</f>
        <v/>
      </c>
      <c r="K125" s="49" t="str">
        <f>IFERROR(IF(INDEX(DATOS!AK:AK,MATCH(CHECKLIST!B125,DATOS!B:B,0),1)=0,"",INDEX(DATOS!AK:AK,MATCH(CHECKLIST!B125,DATOS!B:B,0),1)),"")</f>
        <v/>
      </c>
      <c r="L125" s="17" t="str">
        <f>IFERROR(IF(INDEX(DATOS!AM:AM,MATCH(CHECKLIST!B125,DATOS!B:B,0),1)=0,"",INDEX(DATOS!AM:AM,MATCH(CHECKLIST!B125,DATOS!B:B,0),1)),"")</f>
        <v/>
      </c>
      <c r="M125" s="17" t="str">
        <f>IFERROR(IF(INDEX(DATOS!AI:AI,MATCH(CHECKLIST!B125,DATOS!B:B,0),1)=0,"",INDEX(DATOS!AI:AI,MATCH(CHECKLIST!B125,DATOS!B:B,0),1)),"")</f>
        <v/>
      </c>
      <c r="N125" s="49" t="str">
        <f ca="1">IFERROR(IF(INDEX(DATOS!I:I,MATCH(CHECKLIST!B125,DATOS!B:B,0),1)="","X",IF(INDEX(DATOS!I:I,MATCH(CHECKLIST!B125,DATOS!B:B,0),1)&gt;YEAR(TODAY())-1,"","VENCIDA")),"")</f>
        <v/>
      </c>
      <c r="O125" s="49" t="str">
        <f>IFERROR(IF(INDEX(DATOS!AP:AP,MATCH(CHECKLIST!B125,DATOS!B:B,0),1)=0,"",INDEX(DATOS!AP:AP,MATCH(CHECKLIST!B125,DATOS!B:B,0),1)),"")</f>
        <v/>
      </c>
      <c r="P125" s="17" t="str">
        <f>IFERROR(IF(INDEX(DATOS!AN:AN,MATCH(CHECKLIST!B125,DATOS!B:B,0),1)=0,"",INDEX(DATOS!AN:AN,MATCH(CHECKLIST!B125,DATOS!B:B,0),1)),"")</f>
        <v/>
      </c>
      <c r="Q125" s="17" t="str">
        <f>IFERROR(IF(INDEX(DATOS!AO:AO,MATCH(CHECKLIST!B125,DATOS!B:B,0),1)=0,"",INDEX(DATOS!AO:AO,MATCH(CHECKLIST!B125,DATOS!B:B,0),1)),"")</f>
        <v/>
      </c>
      <c r="R125" t="str">
        <f>IF(B125="","",1)</f>
        <v/>
      </c>
      <c r="S125" t="str">
        <f t="shared" si="5"/>
        <v/>
      </c>
      <c r="U125" t="str">
        <f t="shared" si="3"/>
        <v/>
      </c>
      <c r="V125" t="str">
        <f t="shared" si="4"/>
        <v/>
      </c>
    </row>
    <row r="126" spans="1:22" ht="15" customHeight="1">
      <c r="A126" s="12">
        <v>113</v>
      </c>
      <c r="B126" t="str">
        <f>IFERROR(INDEX(DATOS!B:B,MATCH(CHECKLIST!A126,DATOS!BU:BU,0),1),"")</f>
        <v/>
      </c>
      <c r="C126" t="str">
        <f>IFERROR(INDEX(DATOS!J:J,MATCH(CHECKLIST!A126,DATOS!BU:BU,0),1),"")</f>
        <v/>
      </c>
      <c r="D126" t="str">
        <f>IFERROR(INDEX(DATOS!R:R,MATCH(CHECKLIST!E126,DATOS!C:C,0),1),"")</f>
        <v/>
      </c>
      <c r="E126" s="136" t="str">
        <f>IFERROR(INDEX(DATOS!C:C,MATCH(CHECKLIST!A126,DATOS!BU:BU,0),1),"")</f>
        <v/>
      </c>
      <c r="F126" s="3" t="str">
        <f>IFERROR(IF(INDEX(DATOS!AC:AC,MATCH(CHECKLIST!B126,DATOS!B:B,0),1)=0,"",INDEX(DATOS!AC:AC,MATCH(CHECKLIST!B126,DATOS!B:B,0),1)),"")</f>
        <v/>
      </c>
      <c r="G126" s="17" t="str">
        <f>IFERROR(IF(INDEX(DATOS!AH:AH,MATCH(CHECKLIST!B126,DATOS!B:B,0),1)=0,"",INDEX(DATOS!AH:AH,MATCH(CHECKLIST!B126,DATOS!B:B,0),1)),"")</f>
        <v/>
      </c>
      <c r="H126" s="17" t="str">
        <f>IFERROR(IF(INDEX(DATOS!BH:BH,MATCH(CHECKLIST!B126,DATOS!B:B,0),1)="","X",IF(INDEX(DATOS!BH:BH,MATCH(CHECKLIST!B126,DATOS!B:B,0),1)="VIGENTE","",INDEX(DATOS!BH:BH,MATCH(CHECKLIST!B126,DATOS!B:B,0),1))),"")</f>
        <v/>
      </c>
      <c r="I126" s="17" t="str">
        <f>IFERROR(IF(INDEX(DATOS!AL:AL,MATCH(CHECKLIST!B126,DATOS!B:B,0),1)=0,"",INDEX(DATOS!AL:AL,MATCH(CHECKLIST!B126,DATOS!B:B,0),1)),"")</f>
        <v/>
      </c>
      <c r="J126" s="17" t="str">
        <f>IFERROR(IF(INDEX(DATOS!AJ:AJ,MATCH(CHECKLIST!B126,DATOS!B:B,0),1)=0,"",INDEX(DATOS!AJ:AJ,MATCH(CHECKLIST!B126,DATOS!B:B,0),1)),"")</f>
        <v/>
      </c>
      <c r="K126" s="49" t="str">
        <f>IFERROR(IF(INDEX(DATOS!AK:AK,MATCH(CHECKLIST!B126,DATOS!B:B,0),1)=0,"",INDEX(DATOS!AK:AK,MATCH(CHECKLIST!B126,DATOS!B:B,0),1)),"")</f>
        <v/>
      </c>
      <c r="L126" s="17" t="str">
        <f>IFERROR(IF(INDEX(DATOS!AM:AM,MATCH(CHECKLIST!B126,DATOS!B:B,0),1)=0,"",INDEX(DATOS!AM:AM,MATCH(CHECKLIST!B126,DATOS!B:B,0),1)),"")</f>
        <v/>
      </c>
      <c r="M126" s="17" t="str">
        <f>IFERROR(IF(INDEX(DATOS!AI:AI,MATCH(CHECKLIST!B126,DATOS!B:B,0),1)=0,"",INDEX(DATOS!AI:AI,MATCH(CHECKLIST!B126,DATOS!B:B,0),1)),"")</f>
        <v/>
      </c>
      <c r="N126" s="49" t="str">
        <f ca="1">IFERROR(IF(INDEX(DATOS!I:I,MATCH(CHECKLIST!B126,DATOS!B:B,0),1)="","X",IF(INDEX(DATOS!I:I,MATCH(CHECKLIST!B126,DATOS!B:B,0),1)&gt;YEAR(TODAY())-1,"","VENCIDA")),"")</f>
        <v/>
      </c>
      <c r="O126" s="49" t="str">
        <f>IFERROR(IF(INDEX(DATOS!AP:AP,MATCH(CHECKLIST!B126,DATOS!B:B,0),1)=0,"",INDEX(DATOS!AP:AP,MATCH(CHECKLIST!B126,DATOS!B:B,0),1)),"")</f>
        <v/>
      </c>
      <c r="P126" s="17" t="str">
        <f>IFERROR(IF(INDEX(DATOS!AN:AN,MATCH(CHECKLIST!B126,DATOS!B:B,0),1)=0,"",INDEX(DATOS!AN:AN,MATCH(CHECKLIST!B126,DATOS!B:B,0),1)),"")</f>
        <v/>
      </c>
      <c r="Q126" s="17" t="str">
        <f>IFERROR(IF(INDEX(DATOS!AO:AO,MATCH(CHECKLIST!B126,DATOS!B:B,0),1)=0,"",INDEX(DATOS!AO:AO,MATCH(CHECKLIST!B126,DATOS!B:B,0),1)),"")</f>
        <v/>
      </c>
      <c r="S126">
        <f t="shared" si="5"/>
        <v>0</v>
      </c>
      <c r="U126" t="str">
        <f t="shared" si="3"/>
        <v/>
      </c>
      <c r="V126" t="str">
        <f t="shared" si="4"/>
        <v/>
      </c>
    </row>
    <row r="127" spans="1:22" ht="15" customHeight="1">
      <c r="A127" s="12">
        <v>114</v>
      </c>
      <c r="B127" t="str">
        <f>IFERROR(INDEX(DATOS!B:B,MATCH(CHECKLIST!A127,DATOS!BU:BU,0),1),"")</f>
        <v/>
      </c>
      <c r="C127" t="str">
        <f>IFERROR(INDEX(DATOS!J:J,MATCH(CHECKLIST!A127,DATOS!BU:BU,0),1),"")</f>
        <v/>
      </c>
      <c r="D127" t="str">
        <f>IFERROR(INDEX(DATOS!R:R,MATCH(CHECKLIST!E127,DATOS!C:C,0),1),"")</f>
        <v/>
      </c>
      <c r="E127" s="136" t="str">
        <f>IFERROR(INDEX(DATOS!C:C,MATCH(CHECKLIST!A127,DATOS!BU:BU,0),1),"")</f>
        <v/>
      </c>
      <c r="F127" s="3" t="str">
        <f>IFERROR(IF(INDEX(DATOS!AC:AC,MATCH(CHECKLIST!B127,DATOS!B:B,0),1)=0,"",INDEX(DATOS!AC:AC,MATCH(CHECKLIST!B127,DATOS!B:B,0),1)),"")</f>
        <v/>
      </c>
      <c r="G127" s="17" t="str">
        <f>IFERROR(IF(INDEX(DATOS!AH:AH,MATCH(CHECKLIST!B127,DATOS!B:B,0),1)=0,"",INDEX(DATOS!AH:AH,MATCH(CHECKLIST!B127,DATOS!B:B,0),1)),"")</f>
        <v/>
      </c>
      <c r="H127" s="17" t="str">
        <f>IFERROR(IF(INDEX(DATOS!BH:BH,MATCH(CHECKLIST!B127,DATOS!B:B,0),1)="","X",IF(INDEX(DATOS!BH:BH,MATCH(CHECKLIST!B127,DATOS!B:B,0),1)="VIGENTE","",INDEX(DATOS!BH:BH,MATCH(CHECKLIST!B127,DATOS!B:B,0),1))),"")</f>
        <v/>
      </c>
      <c r="I127" s="17" t="str">
        <f>IFERROR(IF(INDEX(DATOS!AL:AL,MATCH(CHECKLIST!B127,DATOS!B:B,0),1)=0,"",INDEX(DATOS!AL:AL,MATCH(CHECKLIST!B127,DATOS!B:B,0),1)),"")</f>
        <v/>
      </c>
      <c r="J127" s="17" t="str">
        <f>IFERROR(IF(INDEX(DATOS!AJ:AJ,MATCH(CHECKLIST!B127,DATOS!B:B,0),1)=0,"",INDEX(DATOS!AJ:AJ,MATCH(CHECKLIST!B127,DATOS!B:B,0),1)),"")</f>
        <v/>
      </c>
      <c r="K127" s="49" t="str">
        <f>IFERROR(IF(INDEX(DATOS!AK:AK,MATCH(CHECKLIST!B127,DATOS!B:B,0),1)=0,"",INDEX(DATOS!AK:AK,MATCH(CHECKLIST!B127,DATOS!B:B,0),1)),"")</f>
        <v/>
      </c>
      <c r="L127" s="17" t="str">
        <f>IFERROR(IF(INDEX(DATOS!AM:AM,MATCH(CHECKLIST!B127,DATOS!B:B,0),1)=0,"",INDEX(DATOS!AM:AM,MATCH(CHECKLIST!B127,DATOS!B:B,0),1)),"")</f>
        <v/>
      </c>
      <c r="M127" s="17" t="str">
        <f>IFERROR(IF(INDEX(DATOS!AI:AI,MATCH(CHECKLIST!B127,DATOS!B:B,0),1)=0,"",INDEX(DATOS!AI:AI,MATCH(CHECKLIST!B127,DATOS!B:B,0),1)),"")</f>
        <v/>
      </c>
      <c r="N127" s="49" t="str">
        <f ca="1">IFERROR(IF(INDEX(DATOS!I:I,MATCH(CHECKLIST!B127,DATOS!B:B,0),1)="","X",IF(INDEX(DATOS!I:I,MATCH(CHECKLIST!B127,DATOS!B:B,0),1)&gt;YEAR(TODAY())-1,"","VENCIDA")),"")</f>
        <v/>
      </c>
      <c r="O127" s="49" t="str">
        <f>IFERROR(IF(INDEX(DATOS!AP:AP,MATCH(CHECKLIST!B127,DATOS!B:B,0),1)=0,"",INDEX(DATOS!AP:AP,MATCH(CHECKLIST!B127,DATOS!B:B,0),1)),"")</f>
        <v/>
      </c>
      <c r="P127" s="17" t="str">
        <f>IFERROR(IF(INDEX(DATOS!AN:AN,MATCH(CHECKLIST!B127,DATOS!B:B,0),1)=0,"",INDEX(DATOS!AN:AN,MATCH(CHECKLIST!B127,DATOS!B:B,0),1)),"")</f>
        <v/>
      </c>
      <c r="Q127" s="17" t="str">
        <f>IFERROR(IF(INDEX(DATOS!AO:AO,MATCH(CHECKLIST!B127,DATOS!B:B,0),1)=0,"",INDEX(DATOS!AO:AO,MATCH(CHECKLIST!B127,DATOS!B:B,0),1)),"")</f>
        <v/>
      </c>
      <c r="R127" t="str">
        <f>IF(B127="","",1)</f>
        <v/>
      </c>
      <c r="S127" t="str">
        <f t="shared" si="5"/>
        <v/>
      </c>
      <c r="U127" t="str">
        <f t="shared" si="3"/>
        <v/>
      </c>
      <c r="V127" t="str">
        <f t="shared" si="4"/>
        <v/>
      </c>
    </row>
    <row r="128" spans="1:22" ht="15" customHeight="1">
      <c r="A128" s="12">
        <v>115</v>
      </c>
      <c r="B128" t="str">
        <f>IFERROR(INDEX(DATOS!B:B,MATCH(CHECKLIST!A128,DATOS!BU:BU,0),1),"")</f>
        <v/>
      </c>
      <c r="C128" t="str">
        <f>IFERROR(INDEX(DATOS!J:J,MATCH(CHECKLIST!A128,DATOS!BU:BU,0),1),"")</f>
        <v/>
      </c>
      <c r="D128" t="str">
        <f>IFERROR(INDEX(DATOS!R:R,MATCH(CHECKLIST!E128,DATOS!C:C,0),1),"")</f>
        <v/>
      </c>
      <c r="E128" s="136" t="str">
        <f>IFERROR(INDEX(DATOS!C:C,MATCH(CHECKLIST!A128,DATOS!BU:BU,0),1),"")</f>
        <v/>
      </c>
      <c r="F128" s="3" t="str">
        <f>IFERROR(IF(INDEX(DATOS!AC:AC,MATCH(CHECKLIST!B128,DATOS!B:B,0),1)=0,"",INDEX(DATOS!AC:AC,MATCH(CHECKLIST!B128,DATOS!B:B,0),1)),"")</f>
        <v/>
      </c>
      <c r="G128" s="17" t="str">
        <f>IFERROR(IF(INDEX(DATOS!AH:AH,MATCH(CHECKLIST!B128,DATOS!B:B,0),1)=0,"",INDEX(DATOS!AH:AH,MATCH(CHECKLIST!B128,DATOS!B:B,0),1)),"")</f>
        <v/>
      </c>
      <c r="H128" s="17" t="str">
        <f>IFERROR(IF(INDEX(DATOS!BH:BH,MATCH(CHECKLIST!B128,DATOS!B:B,0),1)="","X",IF(INDEX(DATOS!BH:BH,MATCH(CHECKLIST!B128,DATOS!B:B,0),1)="VIGENTE","",INDEX(DATOS!BH:BH,MATCH(CHECKLIST!B128,DATOS!B:B,0),1))),"")</f>
        <v/>
      </c>
      <c r="I128" s="17" t="str">
        <f>IFERROR(IF(INDEX(DATOS!AL:AL,MATCH(CHECKLIST!B128,DATOS!B:B,0),1)=0,"",INDEX(DATOS!AL:AL,MATCH(CHECKLIST!B128,DATOS!B:B,0),1)),"")</f>
        <v/>
      </c>
      <c r="J128" s="17" t="str">
        <f>IFERROR(IF(INDEX(DATOS!AJ:AJ,MATCH(CHECKLIST!B128,DATOS!B:B,0),1)=0,"",INDEX(DATOS!AJ:AJ,MATCH(CHECKLIST!B128,DATOS!B:B,0),1)),"")</f>
        <v/>
      </c>
      <c r="K128" s="49" t="str">
        <f>IFERROR(IF(INDEX(DATOS!AK:AK,MATCH(CHECKLIST!B128,DATOS!B:B,0),1)=0,"",INDEX(DATOS!AK:AK,MATCH(CHECKLIST!B128,DATOS!B:B,0),1)),"")</f>
        <v/>
      </c>
      <c r="L128" s="17" t="str">
        <f>IFERROR(IF(INDEX(DATOS!AM:AM,MATCH(CHECKLIST!B128,DATOS!B:B,0),1)=0,"",INDEX(DATOS!AM:AM,MATCH(CHECKLIST!B128,DATOS!B:B,0),1)),"")</f>
        <v/>
      </c>
      <c r="M128" s="17" t="str">
        <f>IFERROR(IF(INDEX(DATOS!AI:AI,MATCH(CHECKLIST!B128,DATOS!B:B,0),1)=0,"",INDEX(DATOS!AI:AI,MATCH(CHECKLIST!B128,DATOS!B:B,0),1)),"")</f>
        <v/>
      </c>
      <c r="N128" s="49" t="str">
        <f ca="1">IFERROR(IF(INDEX(DATOS!I:I,MATCH(CHECKLIST!B128,DATOS!B:B,0),1)="","X",IF(INDEX(DATOS!I:I,MATCH(CHECKLIST!B128,DATOS!B:B,0),1)&gt;YEAR(TODAY())-1,"","VENCIDA")),"")</f>
        <v/>
      </c>
      <c r="O128" s="49" t="str">
        <f>IFERROR(IF(INDEX(DATOS!AP:AP,MATCH(CHECKLIST!B128,DATOS!B:B,0),1)=0,"",INDEX(DATOS!AP:AP,MATCH(CHECKLIST!B128,DATOS!B:B,0),1)),"")</f>
        <v/>
      </c>
      <c r="P128" s="17" t="str">
        <f>IFERROR(IF(INDEX(DATOS!AN:AN,MATCH(CHECKLIST!B128,DATOS!B:B,0),1)=0,"",INDEX(DATOS!AN:AN,MATCH(CHECKLIST!B128,DATOS!B:B,0),1)),"")</f>
        <v/>
      </c>
      <c r="Q128" s="17" t="str">
        <f>IFERROR(IF(INDEX(DATOS!AO:AO,MATCH(CHECKLIST!B128,DATOS!B:B,0),1)=0,"",INDEX(DATOS!AO:AO,MATCH(CHECKLIST!B128,DATOS!B:B,0),1)),"")</f>
        <v/>
      </c>
      <c r="S128">
        <f t="shared" si="5"/>
        <v>0</v>
      </c>
      <c r="U128" t="str">
        <f t="shared" si="3"/>
        <v/>
      </c>
      <c r="V128" t="str">
        <f t="shared" si="4"/>
        <v/>
      </c>
    </row>
    <row r="129" spans="1:22" ht="15" customHeight="1">
      <c r="A129" s="12">
        <v>116</v>
      </c>
      <c r="B129" t="str">
        <f>IFERROR(INDEX(DATOS!B:B,MATCH(CHECKLIST!A129,DATOS!BU:BU,0),1),"")</f>
        <v/>
      </c>
      <c r="C129" t="str">
        <f>IFERROR(INDEX(DATOS!J:J,MATCH(CHECKLIST!A129,DATOS!BU:BU,0),1),"")</f>
        <v/>
      </c>
      <c r="D129" t="str">
        <f>IFERROR(INDEX(DATOS!R:R,MATCH(CHECKLIST!E129,DATOS!C:C,0),1),"")</f>
        <v/>
      </c>
      <c r="E129" s="136" t="str">
        <f>IFERROR(INDEX(DATOS!C:C,MATCH(CHECKLIST!A129,DATOS!BU:BU,0),1),"")</f>
        <v/>
      </c>
      <c r="F129" s="3" t="str">
        <f>IFERROR(IF(INDEX(DATOS!AC:AC,MATCH(CHECKLIST!B129,DATOS!B:B,0),1)=0,"",INDEX(DATOS!AC:AC,MATCH(CHECKLIST!B129,DATOS!B:B,0),1)),"")</f>
        <v/>
      </c>
      <c r="G129" s="17" t="str">
        <f>IFERROR(IF(INDEX(DATOS!AH:AH,MATCH(CHECKLIST!B129,DATOS!B:B,0),1)=0,"",INDEX(DATOS!AH:AH,MATCH(CHECKLIST!B129,DATOS!B:B,0),1)),"")</f>
        <v/>
      </c>
      <c r="H129" s="17" t="str">
        <f>IFERROR(IF(INDEX(DATOS!BH:BH,MATCH(CHECKLIST!B129,DATOS!B:B,0),1)="","X",IF(INDEX(DATOS!BH:BH,MATCH(CHECKLIST!B129,DATOS!B:B,0),1)="VIGENTE","",INDEX(DATOS!BH:BH,MATCH(CHECKLIST!B129,DATOS!B:B,0),1))),"")</f>
        <v/>
      </c>
      <c r="I129" s="17" t="str">
        <f>IFERROR(IF(INDEX(DATOS!AL:AL,MATCH(CHECKLIST!B129,DATOS!B:B,0),1)=0,"",INDEX(DATOS!AL:AL,MATCH(CHECKLIST!B129,DATOS!B:B,0),1)),"")</f>
        <v/>
      </c>
      <c r="J129" s="17" t="str">
        <f>IFERROR(IF(INDEX(DATOS!AJ:AJ,MATCH(CHECKLIST!B129,DATOS!B:B,0),1)=0,"",INDEX(DATOS!AJ:AJ,MATCH(CHECKLIST!B129,DATOS!B:B,0),1)),"")</f>
        <v/>
      </c>
      <c r="K129" s="49" t="str">
        <f>IFERROR(IF(INDEX(DATOS!AK:AK,MATCH(CHECKLIST!B129,DATOS!B:B,0),1)=0,"",INDEX(DATOS!AK:AK,MATCH(CHECKLIST!B129,DATOS!B:B,0),1)),"")</f>
        <v/>
      </c>
      <c r="L129" s="17" t="str">
        <f>IFERROR(IF(INDEX(DATOS!AM:AM,MATCH(CHECKLIST!B129,DATOS!B:B,0),1)=0,"",INDEX(DATOS!AM:AM,MATCH(CHECKLIST!B129,DATOS!B:B,0),1)),"")</f>
        <v/>
      </c>
      <c r="M129" s="17" t="str">
        <f>IFERROR(IF(INDEX(DATOS!AI:AI,MATCH(CHECKLIST!B129,DATOS!B:B,0),1)=0,"",INDEX(DATOS!AI:AI,MATCH(CHECKLIST!B129,DATOS!B:B,0),1)),"")</f>
        <v/>
      </c>
      <c r="N129" s="49" t="str">
        <f ca="1">IFERROR(IF(INDEX(DATOS!I:I,MATCH(CHECKLIST!B129,DATOS!B:B,0),1)="","X",IF(INDEX(DATOS!I:I,MATCH(CHECKLIST!B129,DATOS!B:B,0),1)&gt;YEAR(TODAY())-1,"","VENCIDA")),"")</f>
        <v/>
      </c>
      <c r="O129" s="49" t="str">
        <f>IFERROR(IF(INDEX(DATOS!AP:AP,MATCH(CHECKLIST!B129,DATOS!B:B,0),1)=0,"",INDEX(DATOS!AP:AP,MATCH(CHECKLIST!B129,DATOS!B:B,0),1)),"")</f>
        <v/>
      </c>
      <c r="P129" s="17" t="str">
        <f>IFERROR(IF(INDEX(DATOS!AN:AN,MATCH(CHECKLIST!B129,DATOS!B:B,0),1)=0,"",INDEX(DATOS!AN:AN,MATCH(CHECKLIST!B129,DATOS!B:B,0),1)),"")</f>
        <v/>
      </c>
      <c r="Q129" s="17" t="str">
        <f>IFERROR(IF(INDEX(DATOS!AO:AO,MATCH(CHECKLIST!B129,DATOS!B:B,0),1)=0,"",INDEX(DATOS!AO:AO,MATCH(CHECKLIST!B129,DATOS!B:B,0),1)),"")</f>
        <v/>
      </c>
      <c r="R129" t="str">
        <f>IF(B129="","",1)</f>
        <v/>
      </c>
      <c r="S129" t="str">
        <f t="shared" si="5"/>
        <v/>
      </c>
      <c r="U129" t="str">
        <f t="shared" si="3"/>
        <v/>
      </c>
      <c r="V129" t="str">
        <f t="shared" si="4"/>
        <v/>
      </c>
    </row>
    <row r="130" spans="1:22" ht="15" customHeight="1">
      <c r="A130" s="12">
        <v>117</v>
      </c>
      <c r="B130" t="str">
        <f>IFERROR(INDEX(DATOS!B:B,MATCH(CHECKLIST!A130,DATOS!BU:BU,0),1),"")</f>
        <v/>
      </c>
      <c r="C130" t="str">
        <f>IFERROR(INDEX(DATOS!J:J,MATCH(CHECKLIST!A130,DATOS!BU:BU,0),1),"")</f>
        <v/>
      </c>
      <c r="D130" t="str">
        <f>IFERROR(INDEX(DATOS!R:R,MATCH(CHECKLIST!E130,DATOS!C:C,0),1),"")</f>
        <v/>
      </c>
      <c r="E130" s="136" t="str">
        <f>IFERROR(INDEX(DATOS!C:C,MATCH(CHECKLIST!A130,DATOS!BU:BU,0),1),"")</f>
        <v/>
      </c>
      <c r="F130" s="3" t="str">
        <f>IFERROR(IF(INDEX(DATOS!AC:AC,MATCH(CHECKLIST!B130,DATOS!B:B,0),1)=0,"",INDEX(DATOS!AC:AC,MATCH(CHECKLIST!B130,DATOS!B:B,0),1)),"")</f>
        <v/>
      </c>
      <c r="G130" s="17" t="str">
        <f>IFERROR(IF(INDEX(DATOS!AH:AH,MATCH(CHECKLIST!B130,DATOS!B:B,0),1)=0,"",INDEX(DATOS!AH:AH,MATCH(CHECKLIST!B130,DATOS!B:B,0),1)),"")</f>
        <v/>
      </c>
      <c r="H130" s="17" t="str">
        <f>IFERROR(IF(INDEX(DATOS!BH:BH,MATCH(CHECKLIST!B130,DATOS!B:B,0),1)="","X",IF(INDEX(DATOS!BH:BH,MATCH(CHECKLIST!B130,DATOS!B:B,0),1)="VIGENTE","",INDEX(DATOS!BH:BH,MATCH(CHECKLIST!B130,DATOS!B:B,0),1))),"")</f>
        <v/>
      </c>
      <c r="I130" s="17" t="str">
        <f>IFERROR(IF(INDEX(DATOS!AL:AL,MATCH(CHECKLIST!B130,DATOS!B:B,0),1)=0,"",INDEX(DATOS!AL:AL,MATCH(CHECKLIST!B130,DATOS!B:B,0),1)),"")</f>
        <v/>
      </c>
      <c r="J130" s="17" t="str">
        <f>IFERROR(IF(INDEX(DATOS!AJ:AJ,MATCH(CHECKLIST!B130,DATOS!B:B,0),1)=0,"",INDEX(DATOS!AJ:AJ,MATCH(CHECKLIST!B130,DATOS!B:B,0),1)),"")</f>
        <v/>
      </c>
      <c r="K130" s="49" t="str">
        <f>IFERROR(IF(INDEX(DATOS!AK:AK,MATCH(CHECKLIST!B130,DATOS!B:B,0),1)=0,"",INDEX(DATOS!AK:AK,MATCH(CHECKLIST!B130,DATOS!B:B,0),1)),"")</f>
        <v/>
      </c>
      <c r="L130" s="17" t="str">
        <f>IFERROR(IF(INDEX(DATOS!AM:AM,MATCH(CHECKLIST!B130,DATOS!B:B,0),1)=0,"",INDEX(DATOS!AM:AM,MATCH(CHECKLIST!B130,DATOS!B:B,0),1)),"")</f>
        <v/>
      </c>
      <c r="M130" s="17" t="str">
        <f>IFERROR(IF(INDEX(DATOS!AI:AI,MATCH(CHECKLIST!B130,DATOS!B:B,0),1)=0,"",INDEX(DATOS!AI:AI,MATCH(CHECKLIST!B130,DATOS!B:B,0),1)),"")</f>
        <v/>
      </c>
      <c r="N130" s="49" t="str">
        <f ca="1">IFERROR(IF(INDEX(DATOS!I:I,MATCH(CHECKLIST!B130,DATOS!B:B,0),1)="","X",IF(INDEX(DATOS!I:I,MATCH(CHECKLIST!B130,DATOS!B:B,0),1)&gt;YEAR(TODAY())-1,"","VENCIDA")),"")</f>
        <v/>
      </c>
      <c r="O130" s="49" t="str">
        <f>IFERROR(IF(INDEX(DATOS!AP:AP,MATCH(CHECKLIST!B130,DATOS!B:B,0),1)=0,"",INDEX(DATOS!AP:AP,MATCH(CHECKLIST!B130,DATOS!B:B,0),1)),"")</f>
        <v/>
      </c>
      <c r="P130" s="17" t="str">
        <f>IFERROR(IF(INDEX(DATOS!AN:AN,MATCH(CHECKLIST!B130,DATOS!B:B,0),1)=0,"",INDEX(DATOS!AN:AN,MATCH(CHECKLIST!B130,DATOS!B:B,0),1)),"")</f>
        <v/>
      </c>
      <c r="Q130" s="17" t="str">
        <f>IFERROR(IF(INDEX(DATOS!AO:AO,MATCH(CHECKLIST!B130,DATOS!B:B,0),1)=0,"",INDEX(DATOS!AO:AO,MATCH(CHECKLIST!B130,DATOS!B:B,0),1)),"")</f>
        <v/>
      </c>
      <c r="S130">
        <f t="shared" si="5"/>
        <v>0</v>
      </c>
      <c r="U130" t="str">
        <f t="shared" si="3"/>
        <v/>
      </c>
      <c r="V130" t="str">
        <f t="shared" si="4"/>
        <v/>
      </c>
    </row>
    <row r="131" spans="1:22">
      <c r="A131" s="12">
        <v>118</v>
      </c>
      <c r="B131" t="str">
        <f>IFERROR(INDEX(DATOS!B:B,MATCH(CHECKLIST!A131,DATOS!BU:BU,0),1),"")</f>
        <v/>
      </c>
      <c r="C131" t="str">
        <f>IFERROR(INDEX(DATOS!J:J,MATCH(CHECKLIST!A131,DATOS!BU:BU,0),1),"")</f>
        <v/>
      </c>
      <c r="D131" t="str">
        <f>IFERROR(INDEX(DATOS!R:R,MATCH(CHECKLIST!E131,DATOS!C:C,0),1),"")</f>
        <v/>
      </c>
      <c r="E131" s="136" t="str">
        <f>IFERROR(INDEX(DATOS!C:C,MATCH(CHECKLIST!A131,DATOS!BU:BU,0),1),"")</f>
        <v/>
      </c>
      <c r="F131" s="3" t="str">
        <f>IFERROR(IF(INDEX(DATOS!AC:AC,MATCH(CHECKLIST!B131,DATOS!B:B,0),1)=0,"",INDEX(DATOS!AC:AC,MATCH(CHECKLIST!B131,DATOS!B:B,0),1)),"")</f>
        <v/>
      </c>
      <c r="G131" s="17" t="str">
        <f>IFERROR(IF(INDEX(DATOS!AH:AH,MATCH(CHECKLIST!B131,DATOS!B:B,0),1)=0,"",INDEX(DATOS!AH:AH,MATCH(CHECKLIST!B131,DATOS!B:B,0),1)),"")</f>
        <v/>
      </c>
      <c r="H131" s="17" t="str">
        <f>IFERROR(IF(INDEX(DATOS!BH:BH,MATCH(CHECKLIST!B131,DATOS!B:B,0),1)="","X",IF(INDEX(DATOS!BH:BH,MATCH(CHECKLIST!B131,DATOS!B:B,0),1)="VIGENTE","",INDEX(DATOS!BH:BH,MATCH(CHECKLIST!B131,DATOS!B:B,0),1))),"")</f>
        <v/>
      </c>
      <c r="I131" s="17" t="str">
        <f>IFERROR(IF(INDEX(DATOS!AL:AL,MATCH(CHECKLIST!B131,DATOS!B:B,0),1)=0,"",INDEX(DATOS!AL:AL,MATCH(CHECKLIST!B131,DATOS!B:B,0),1)),"")</f>
        <v/>
      </c>
      <c r="J131" s="17" t="str">
        <f>IFERROR(IF(INDEX(DATOS!AJ:AJ,MATCH(CHECKLIST!B131,DATOS!B:B,0),1)=0,"",INDEX(DATOS!AJ:AJ,MATCH(CHECKLIST!B131,DATOS!B:B,0),1)),"")</f>
        <v/>
      </c>
      <c r="K131" s="49" t="str">
        <f>IFERROR(IF(INDEX(DATOS!AK:AK,MATCH(CHECKLIST!B131,DATOS!B:B,0),1)=0,"",INDEX(DATOS!AK:AK,MATCH(CHECKLIST!B131,DATOS!B:B,0),1)),"")</f>
        <v/>
      </c>
      <c r="L131" s="17" t="str">
        <f>IFERROR(IF(INDEX(DATOS!AM:AM,MATCH(CHECKLIST!B131,DATOS!B:B,0),1)=0,"",INDEX(DATOS!AM:AM,MATCH(CHECKLIST!B131,DATOS!B:B,0),1)),"")</f>
        <v/>
      </c>
      <c r="M131" s="17" t="str">
        <f>IFERROR(IF(INDEX(DATOS!AI:AI,MATCH(CHECKLIST!B131,DATOS!B:B,0),1)=0,"",INDEX(DATOS!AI:AI,MATCH(CHECKLIST!B131,DATOS!B:B,0),1)),"")</f>
        <v/>
      </c>
      <c r="N131" s="49" t="str">
        <f ca="1">IFERROR(IF(INDEX(DATOS!I:I,MATCH(CHECKLIST!B131,DATOS!B:B,0),1)="","X",IF(INDEX(DATOS!I:I,MATCH(CHECKLIST!B131,DATOS!B:B,0),1)&gt;YEAR(TODAY())-1,"","VENCIDA")),"")</f>
        <v/>
      </c>
      <c r="O131" s="49" t="str">
        <f>IFERROR(IF(INDEX(DATOS!AP:AP,MATCH(CHECKLIST!B131,DATOS!B:B,0),1)=0,"",INDEX(DATOS!AP:AP,MATCH(CHECKLIST!B131,DATOS!B:B,0),1)),"")</f>
        <v/>
      </c>
      <c r="P131" s="17" t="str">
        <f>IFERROR(IF(INDEX(DATOS!AN:AN,MATCH(CHECKLIST!B131,DATOS!B:B,0),1)=0,"",INDEX(DATOS!AN:AN,MATCH(CHECKLIST!B131,DATOS!B:B,0),1)),"")</f>
        <v/>
      </c>
      <c r="Q131" s="17" t="str">
        <f>IFERROR(IF(INDEX(DATOS!AO:AO,MATCH(CHECKLIST!B131,DATOS!B:B,0),1)=0,"",INDEX(DATOS!AO:AO,MATCH(CHECKLIST!B131,DATOS!B:B,0),1)),"")</f>
        <v/>
      </c>
      <c r="R131" t="str">
        <f>IF(B131="","",1)</f>
        <v/>
      </c>
      <c r="S131" t="str">
        <f t="shared" si="5"/>
        <v/>
      </c>
      <c r="U131" t="str">
        <f t="shared" si="3"/>
        <v/>
      </c>
      <c r="V131" t="str">
        <f t="shared" si="4"/>
        <v/>
      </c>
    </row>
    <row r="132" spans="1:22" ht="15" customHeight="1">
      <c r="A132" s="12">
        <v>119</v>
      </c>
      <c r="B132" t="str">
        <f>IFERROR(INDEX(DATOS!B:B,MATCH(CHECKLIST!A132,DATOS!BU:BU,0),1),"")</f>
        <v/>
      </c>
      <c r="C132" t="str">
        <f>IFERROR(INDEX(DATOS!J:J,MATCH(CHECKLIST!A132,DATOS!BU:BU,0),1),"")</f>
        <v/>
      </c>
      <c r="D132" t="str">
        <f>IFERROR(INDEX(DATOS!R:R,MATCH(CHECKLIST!E132,DATOS!C:C,0),1),"")</f>
        <v/>
      </c>
      <c r="E132" s="136" t="str">
        <f>IFERROR(INDEX(DATOS!C:C,MATCH(CHECKLIST!A132,DATOS!BU:BU,0),1),"")</f>
        <v/>
      </c>
      <c r="F132" s="3" t="str">
        <f>IFERROR(IF(INDEX(DATOS!AC:AC,MATCH(CHECKLIST!B132,DATOS!B:B,0),1)=0,"",INDEX(DATOS!AC:AC,MATCH(CHECKLIST!B132,DATOS!B:B,0),1)),"")</f>
        <v/>
      </c>
      <c r="G132" s="17" t="str">
        <f>IFERROR(IF(INDEX(DATOS!AH:AH,MATCH(CHECKLIST!B132,DATOS!B:B,0),1)=0,"",INDEX(DATOS!AH:AH,MATCH(CHECKLIST!B132,DATOS!B:B,0),1)),"")</f>
        <v/>
      </c>
      <c r="H132" s="17" t="str">
        <f>IFERROR(IF(INDEX(DATOS!BH:BH,MATCH(CHECKLIST!B132,DATOS!B:B,0),1)="","X",IF(INDEX(DATOS!BH:BH,MATCH(CHECKLIST!B132,DATOS!B:B,0),1)="VIGENTE","",INDEX(DATOS!BH:BH,MATCH(CHECKLIST!B132,DATOS!B:B,0),1))),"")</f>
        <v/>
      </c>
      <c r="I132" s="17" t="str">
        <f>IFERROR(IF(INDEX(DATOS!AL:AL,MATCH(CHECKLIST!B132,DATOS!B:B,0),1)=0,"",INDEX(DATOS!AL:AL,MATCH(CHECKLIST!B132,DATOS!B:B,0),1)),"")</f>
        <v/>
      </c>
      <c r="J132" s="17" t="str">
        <f>IFERROR(IF(INDEX(DATOS!AJ:AJ,MATCH(CHECKLIST!B132,DATOS!B:B,0),1)=0,"",INDEX(DATOS!AJ:AJ,MATCH(CHECKLIST!B132,DATOS!B:B,0),1)),"")</f>
        <v/>
      </c>
      <c r="K132" s="49" t="str">
        <f>IFERROR(IF(INDEX(DATOS!AK:AK,MATCH(CHECKLIST!B132,DATOS!B:B,0),1)=0,"",INDEX(DATOS!AK:AK,MATCH(CHECKLIST!B132,DATOS!B:B,0),1)),"")</f>
        <v/>
      </c>
      <c r="L132" s="17" t="str">
        <f>IFERROR(IF(INDEX(DATOS!AM:AM,MATCH(CHECKLIST!B132,DATOS!B:B,0),1)=0,"",INDEX(DATOS!AM:AM,MATCH(CHECKLIST!B132,DATOS!B:B,0),1)),"")</f>
        <v/>
      </c>
      <c r="M132" s="17" t="str">
        <f>IFERROR(IF(INDEX(DATOS!AI:AI,MATCH(CHECKLIST!B132,DATOS!B:B,0),1)=0,"",INDEX(DATOS!AI:AI,MATCH(CHECKLIST!B132,DATOS!B:B,0),1)),"")</f>
        <v/>
      </c>
      <c r="N132" s="49" t="str">
        <f ca="1">IFERROR(IF(INDEX(DATOS!I:I,MATCH(CHECKLIST!B132,DATOS!B:B,0),1)="","X",IF(INDEX(DATOS!I:I,MATCH(CHECKLIST!B132,DATOS!B:B,0),1)&gt;YEAR(TODAY())-1,"","VENCIDA")),"")</f>
        <v/>
      </c>
      <c r="O132" s="49" t="str">
        <f>IFERROR(IF(INDEX(DATOS!AP:AP,MATCH(CHECKLIST!B132,DATOS!B:B,0),1)=0,"",INDEX(DATOS!AP:AP,MATCH(CHECKLIST!B132,DATOS!B:B,0),1)),"")</f>
        <v/>
      </c>
      <c r="P132" s="17" t="str">
        <f>IFERROR(IF(INDEX(DATOS!AN:AN,MATCH(CHECKLIST!B132,DATOS!B:B,0),1)=0,"",INDEX(DATOS!AN:AN,MATCH(CHECKLIST!B132,DATOS!B:B,0),1)),"")</f>
        <v/>
      </c>
      <c r="Q132" s="17" t="str">
        <f>IFERROR(IF(INDEX(DATOS!AO:AO,MATCH(CHECKLIST!B132,DATOS!B:B,0),1)=0,"",INDEX(DATOS!AO:AO,MATCH(CHECKLIST!B132,DATOS!B:B,0),1)),"")</f>
        <v/>
      </c>
      <c r="S132">
        <f t="shared" si="5"/>
        <v>0</v>
      </c>
      <c r="U132" t="str">
        <f t="shared" si="3"/>
        <v/>
      </c>
      <c r="V132" t="str">
        <f t="shared" si="4"/>
        <v/>
      </c>
    </row>
    <row r="133" spans="1:22" ht="15" customHeight="1">
      <c r="A133" s="12">
        <v>120</v>
      </c>
      <c r="B133" t="str">
        <f>IFERROR(INDEX(DATOS!B:B,MATCH(CHECKLIST!A133,DATOS!BU:BU,0),1),"")</f>
        <v/>
      </c>
      <c r="C133" t="str">
        <f>IFERROR(INDEX(DATOS!J:J,MATCH(CHECKLIST!A133,DATOS!BU:BU,0),1),"")</f>
        <v/>
      </c>
      <c r="D133" t="str">
        <f>IFERROR(INDEX(DATOS!R:R,MATCH(CHECKLIST!E133,DATOS!C:C,0),1),"")</f>
        <v/>
      </c>
      <c r="E133" s="136" t="str">
        <f>IFERROR(INDEX(DATOS!C:C,MATCH(CHECKLIST!A133,DATOS!BU:BU,0),1),"")</f>
        <v/>
      </c>
      <c r="F133" s="3" t="str">
        <f>IFERROR(IF(INDEX(DATOS!AC:AC,MATCH(CHECKLIST!B133,DATOS!B:B,0),1)=0,"",INDEX(DATOS!AC:AC,MATCH(CHECKLIST!B133,DATOS!B:B,0),1)),"")</f>
        <v/>
      </c>
      <c r="G133" s="17" t="str">
        <f>IFERROR(IF(INDEX(DATOS!AH:AH,MATCH(CHECKLIST!B133,DATOS!B:B,0),1)=0,"",INDEX(DATOS!AH:AH,MATCH(CHECKLIST!B133,DATOS!B:B,0),1)),"")</f>
        <v/>
      </c>
      <c r="H133" s="17" t="str">
        <f>IFERROR(IF(INDEX(DATOS!BH:BH,MATCH(CHECKLIST!B133,DATOS!B:B,0),1)="","X",IF(INDEX(DATOS!BH:BH,MATCH(CHECKLIST!B133,DATOS!B:B,0),1)="VIGENTE","",INDEX(DATOS!BH:BH,MATCH(CHECKLIST!B133,DATOS!B:B,0),1))),"")</f>
        <v/>
      </c>
      <c r="I133" s="17" t="str">
        <f>IFERROR(IF(INDEX(DATOS!AL:AL,MATCH(CHECKLIST!B133,DATOS!B:B,0),1)=0,"",INDEX(DATOS!AL:AL,MATCH(CHECKLIST!B133,DATOS!B:B,0),1)),"")</f>
        <v/>
      </c>
      <c r="J133" s="17" t="str">
        <f>IFERROR(IF(INDEX(DATOS!AJ:AJ,MATCH(CHECKLIST!B133,DATOS!B:B,0),1)=0,"",INDEX(DATOS!AJ:AJ,MATCH(CHECKLIST!B133,DATOS!B:B,0),1)),"")</f>
        <v/>
      </c>
      <c r="K133" s="49" t="str">
        <f>IFERROR(IF(INDEX(DATOS!AK:AK,MATCH(CHECKLIST!B133,DATOS!B:B,0),1)=0,"",INDEX(DATOS!AK:AK,MATCH(CHECKLIST!B133,DATOS!B:B,0),1)),"")</f>
        <v/>
      </c>
      <c r="L133" s="17" t="str">
        <f>IFERROR(IF(INDEX(DATOS!AM:AM,MATCH(CHECKLIST!B133,DATOS!B:B,0),1)=0,"",INDEX(DATOS!AM:AM,MATCH(CHECKLIST!B133,DATOS!B:B,0),1)),"")</f>
        <v/>
      </c>
      <c r="M133" s="17" t="str">
        <f>IFERROR(IF(INDEX(DATOS!AI:AI,MATCH(CHECKLIST!B133,DATOS!B:B,0),1)=0,"",INDEX(DATOS!AI:AI,MATCH(CHECKLIST!B133,DATOS!B:B,0),1)),"")</f>
        <v/>
      </c>
      <c r="N133" s="49" t="str">
        <f ca="1">IFERROR(IF(INDEX(DATOS!I:I,MATCH(CHECKLIST!B133,DATOS!B:B,0),1)="","X",IF(INDEX(DATOS!I:I,MATCH(CHECKLIST!B133,DATOS!B:B,0),1)&gt;YEAR(TODAY())-1,"","VENCIDA")),"")</f>
        <v/>
      </c>
      <c r="O133" s="49" t="str">
        <f>IFERROR(IF(INDEX(DATOS!AP:AP,MATCH(CHECKLIST!B133,DATOS!B:B,0),1)=0,"",INDEX(DATOS!AP:AP,MATCH(CHECKLIST!B133,DATOS!B:B,0),1)),"")</f>
        <v/>
      </c>
      <c r="P133" s="17" t="str">
        <f>IFERROR(IF(INDEX(DATOS!AN:AN,MATCH(CHECKLIST!B133,DATOS!B:B,0),1)=0,"",INDEX(DATOS!AN:AN,MATCH(CHECKLIST!B133,DATOS!B:B,0),1)),"")</f>
        <v/>
      </c>
      <c r="Q133" s="17" t="str">
        <f>IFERROR(IF(INDEX(DATOS!AO:AO,MATCH(CHECKLIST!B133,DATOS!B:B,0),1)=0,"",INDEX(DATOS!AO:AO,MATCH(CHECKLIST!B133,DATOS!B:B,0),1)),"")</f>
        <v/>
      </c>
      <c r="R133" t="str">
        <f>IF(B133="","",1)</f>
        <v/>
      </c>
      <c r="S133" t="str">
        <f t="shared" si="5"/>
        <v/>
      </c>
      <c r="U133" t="str">
        <f t="shared" si="3"/>
        <v/>
      </c>
      <c r="V133" t="str">
        <f t="shared" si="4"/>
        <v/>
      </c>
    </row>
    <row r="134" spans="1:22">
      <c r="A134" s="12">
        <v>121</v>
      </c>
      <c r="B134" t="str">
        <f>IFERROR(INDEX(DATOS!B:B,MATCH(CHECKLIST!A134,DATOS!BU:BU,0),1),"")</f>
        <v/>
      </c>
      <c r="C134" t="str">
        <f>IFERROR(INDEX(DATOS!J:J,MATCH(CHECKLIST!A134,DATOS!BU:BU,0),1),"")</f>
        <v/>
      </c>
      <c r="D134" t="str">
        <f>IFERROR(INDEX(DATOS!R:R,MATCH(CHECKLIST!E134,DATOS!C:C,0),1),"")</f>
        <v/>
      </c>
      <c r="E134" s="136" t="str">
        <f>IFERROR(INDEX(DATOS!C:C,MATCH(CHECKLIST!A134,DATOS!BU:BU,0),1),"")</f>
        <v/>
      </c>
      <c r="F134" s="3" t="str">
        <f>IFERROR(IF(INDEX(DATOS!AC:AC,MATCH(CHECKLIST!B134,DATOS!B:B,0),1)=0,"",INDEX(DATOS!AC:AC,MATCH(CHECKLIST!B134,DATOS!B:B,0),1)),"")</f>
        <v/>
      </c>
      <c r="G134" s="17" t="str">
        <f>IFERROR(IF(INDEX(DATOS!AH:AH,MATCH(CHECKLIST!B134,DATOS!B:B,0),1)=0,"",INDEX(DATOS!AH:AH,MATCH(CHECKLIST!B134,DATOS!B:B,0),1)),"")</f>
        <v/>
      </c>
      <c r="H134" s="17" t="str">
        <f>IFERROR(IF(INDEX(DATOS!BH:BH,MATCH(CHECKLIST!B134,DATOS!B:B,0),1)="","X",IF(INDEX(DATOS!BH:BH,MATCH(CHECKLIST!B134,DATOS!B:B,0),1)="VIGENTE","",INDEX(DATOS!BH:BH,MATCH(CHECKLIST!B134,DATOS!B:B,0),1))),"")</f>
        <v/>
      </c>
      <c r="I134" s="17" t="str">
        <f>IFERROR(IF(INDEX(DATOS!AL:AL,MATCH(CHECKLIST!B134,DATOS!B:B,0),1)=0,"",INDEX(DATOS!AL:AL,MATCH(CHECKLIST!B134,DATOS!B:B,0),1)),"")</f>
        <v/>
      </c>
      <c r="J134" s="17" t="str">
        <f>IFERROR(IF(INDEX(DATOS!AJ:AJ,MATCH(CHECKLIST!B134,DATOS!B:B,0),1)=0,"",INDEX(DATOS!AJ:AJ,MATCH(CHECKLIST!B134,DATOS!B:B,0),1)),"")</f>
        <v/>
      </c>
      <c r="K134" s="49" t="str">
        <f>IFERROR(IF(INDEX(DATOS!AK:AK,MATCH(CHECKLIST!B134,DATOS!B:B,0),1)=0,"",INDEX(DATOS!AK:AK,MATCH(CHECKLIST!B134,DATOS!B:B,0),1)),"")</f>
        <v/>
      </c>
      <c r="L134" s="17" t="str">
        <f>IFERROR(IF(INDEX(DATOS!AM:AM,MATCH(CHECKLIST!B134,DATOS!B:B,0),1)=0,"",INDEX(DATOS!AM:AM,MATCH(CHECKLIST!B134,DATOS!B:B,0),1)),"")</f>
        <v/>
      </c>
      <c r="M134" s="17" t="str">
        <f>IFERROR(IF(INDEX(DATOS!AI:AI,MATCH(CHECKLIST!B134,DATOS!B:B,0),1)=0,"",INDEX(DATOS!AI:AI,MATCH(CHECKLIST!B134,DATOS!B:B,0),1)),"")</f>
        <v/>
      </c>
      <c r="N134" s="49" t="str">
        <f ca="1">IFERROR(IF(INDEX(DATOS!I:I,MATCH(CHECKLIST!B134,DATOS!B:B,0),1)="","X",IF(INDEX(DATOS!I:I,MATCH(CHECKLIST!B134,DATOS!B:B,0),1)&gt;YEAR(TODAY())-1,"","VENCIDA")),"")</f>
        <v/>
      </c>
      <c r="O134" s="49" t="str">
        <f>IFERROR(IF(INDEX(DATOS!AP:AP,MATCH(CHECKLIST!B134,DATOS!B:B,0),1)=0,"",INDEX(DATOS!AP:AP,MATCH(CHECKLIST!B134,DATOS!B:B,0),1)),"")</f>
        <v/>
      </c>
      <c r="P134" s="17" t="str">
        <f>IFERROR(IF(INDEX(DATOS!AN:AN,MATCH(CHECKLIST!B134,DATOS!B:B,0),1)=0,"",INDEX(DATOS!AN:AN,MATCH(CHECKLIST!B134,DATOS!B:B,0),1)),"")</f>
        <v/>
      </c>
      <c r="Q134" s="17" t="str">
        <f>IFERROR(IF(INDEX(DATOS!AO:AO,MATCH(CHECKLIST!B134,DATOS!B:B,0),1)=0,"",INDEX(DATOS!AO:AO,MATCH(CHECKLIST!B134,DATOS!B:B,0),1)),"")</f>
        <v/>
      </c>
      <c r="S134">
        <f t="shared" si="5"/>
        <v>0</v>
      </c>
      <c r="U134" t="str">
        <f t="shared" si="3"/>
        <v/>
      </c>
      <c r="V134" t="str">
        <f t="shared" si="4"/>
        <v/>
      </c>
    </row>
    <row r="135" spans="1:22" ht="15" customHeight="1">
      <c r="A135" s="12">
        <v>122</v>
      </c>
      <c r="B135" t="str">
        <f>IFERROR(INDEX(DATOS!B:B,MATCH(CHECKLIST!A135,DATOS!BU:BU,0),1),"")</f>
        <v/>
      </c>
      <c r="C135" t="str">
        <f>IFERROR(INDEX(DATOS!J:J,MATCH(CHECKLIST!A135,DATOS!BU:BU,0),1),"")</f>
        <v/>
      </c>
      <c r="D135" t="str">
        <f>IFERROR(INDEX(DATOS!R:R,MATCH(CHECKLIST!E135,DATOS!C:C,0),1),"")</f>
        <v/>
      </c>
      <c r="E135" s="136" t="str">
        <f>IFERROR(INDEX(DATOS!C:C,MATCH(CHECKLIST!A135,DATOS!BU:BU,0),1),"")</f>
        <v/>
      </c>
      <c r="F135" s="3" t="str">
        <f>IFERROR(IF(INDEX(DATOS!AC:AC,MATCH(CHECKLIST!B135,DATOS!B:B,0),1)=0,"",INDEX(DATOS!AC:AC,MATCH(CHECKLIST!B135,DATOS!B:B,0),1)),"")</f>
        <v/>
      </c>
      <c r="G135" s="17" t="str">
        <f>IFERROR(IF(INDEX(DATOS!AH:AH,MATCH(CHECKLIST!B135,DATOS!B:B,0),1)=0,"",INDEX(DATOS!AH:AH,MATCH(CHECKLIST!B135,DATOS!B:B,0),1)),"")</f>
        <v/>
      </c>
      <c r="H135" s="17" t="str">
        <f>IFERROR(IF(INDEX(DATOS!BH:BH,MATCH(CHECKLIST!B135,DATOS!B:B,0),1)="","X",IF(INDEX(DATOS!BH:BH,MATCH(CHECKLIST!B135,DATOS!B:B,0),1)="VIGENTE","",INDEX(DATOS!BH:BH,MATCH(CHECKLIST!B135,DATOS!B:B,0),1))),"")</f>
        <v/>
      </c>
      <c r="I135" s="17" t="str">
        <f>IFERROR(IF(INDEX(DATOS!AL:AL,MATCH(CHECKLIST!B135,DATOS!B:B,0),1)=0,"",INDEX(DATOS!AL:AL,MATCH(CHECKLIST!B135,DATOS!B:B,0),1)),"")</f>
        <v/>
      </c>
      <c r="J135" s="17" t="str">
        <f>IFERROR(IF(INDEX(DATOS!AJ:AJ,MATCH(CHECKLIST!B135,DATOS!B:B,0),1)=0,"",INDEX(DATOS!AJ:AJ,MATCH(CHECKLIST!B135,DATOS!B:B,0),1)),"")</f>
        <v/>
      </c>
      <c r="K135" s="49" t="str">
        <f>IFERROR(IF(INDEX(DATOS!AK:AK,MATCH(CHECKLIST!B135,DATOS!B:B,0),1)=0,"",INDEX(DATOS!AK:AK,MATCH(CHECKLIST!B135,DATOS!B:B,0),1)),"")</f>
        <v/>
      </c>
      <c r="L135" s="17" t="str">
        <f>IFERROR(IF(INDEX(DATOS!AM:AM,MATCH(CHECKLIST!B135,DATOS!B:B,0),1)=0,"",INDEX(DATOS!AM:AM,MATCH(CHECKLIST!B135,DATOS!B:B,0),1)),"")</f>
        <v/>
      </c>
      <c r="M135" s="17" t="str">
        <f>IFERROR(IF(INDEX(DATOS!AI:AI,MATCH(CHECKLIST!B135,DATOS!B:B,0),1)=0,"",INDEX(DATOS!AI:AI,MATCH(CHECKLIST!B135,DATOS!B:B,0),1)),"")</f>
        <v/>
      </c>
      <c r="N135" s="49" t="str">
        <f ca="1">IFERROR(IF(INDEX(DATOS!I:I,MATCH(CHECKLIST!B135,DATOS!B:B,0),1)="","X",IF(INDEX(DATOS!I:I,MATCH(CHECKLIST!B135,DATOS!B:B,0),1)&gt;YEAR(TODAY())-1,"","VENCIDA")),"")</f>
        <v/>
      </c>
      <c r="O135" s="49" t="str">
        <f>IFERROR(IF(INDEX(DATOS!AP:AP,MATCH(CHECKLIST!B135,DATOS!B:B,0),1)=0,"",INDEX(DATOS!AP:AP,MATCH(CHECKLIST!B135,DATOS!B:B,0),1)),"")</f>
        <v/>
      </c>
      <c r="P135" s="17" t="str">
        <f>IFERROR(IF(INDEX(DATOS!AN:AN,MATCH(CHECKLIST!B135,DATOS!B:B,0),1)=0,"",INDEX(DATOS!AN:AN,MATCH(CHECKLIST!B135,DATOS!B:B,0),1)),"")</f>
        <v/>
      </c>
      <c r="Q135" s="17" t="str">
        <f>IFERROR(IF(INDEX(DATOS!AO:AO,MATCH(CHECKLIST!B135,DATOS!B:B,0),1)=0,"",INDEX(DATOS!AO:AO,MATCH(CHECKLIST!B135,DATOS!B:B,0),1)),"")</f>
        <v/>
      </c>
      <c r="R135" t="str">
        <f>IF(B135="","",1)</f>
        <v/>
      </c>
      <c r="S135" t="str">
        <f t="shared" si="5"/>
        <v/>
      </c>
      <c r="U135" t="str">
        <f t="shared" si="3"/>
        <v/>
      </c>
      <c r="V135" t="str">
        <f t="shared" si="4"/>
        <v/>
      </c>
    </row>
    <row r="136" spans="1:22" ht="15" customHeight="1">
      <c r="A136" s="12">
        <v>123</v>
      </c>
      <c r="B136" t="str">
        <f>IFERROR(INDEX(DATOS!B:B,MATCH(CHECKLIST!A136,DATOS!BU:BU,0),1),"")</f>
        <v/>
      </c>
      <c r="C136" t="str">
        <f>IFERROR(INDEX(DATOS!J:J,MATCH(CHECKLIST!A136,DATOS!BU:BU,0),1),"")</f>
        <v/>
      </c>
      <c r="D136" t="str">
        <f>IFERROR(INDEX(DATOS!R:R,MATCH(CHECKLIST!E136,DATOS!C:C,0),1),"")</f>
        <v/>
      </c>
      <c r="E136" s="136" t="str">
        <f>IFERROR(INDEX(DATOS!C:C,MATCH(CHECKLIST!A136,DATOS!BU:BU,0),1),"")</f>
        <v/>
      </c>
      <c r="F136" s="3" t="str">
        <f>IFERROR(IF(INDEX(DATOS!AC:AC,MATCH(CHECKLIST!B136,DATOS!B:B,0),1)=0,"",INDEX(DATOS!AC:AC,MATCH(CHECKLIST!B136,DATOS!B:B,0),1)),"")</f>
        <v/>
      </c>
      <c r="G136" s="17" t="str">
        <f>IFERROR(IF(INDEX(DATOS!AH:AH,MATCH(CHECKLIST!B136,DATOS!B:B,0),1)=0,"",INDEX(DATOS!AH:AH,MATCH(CHECKLIST!B136,DATOS!B:B,0),1)),"")</f>
        <v/>
      </c>
      <c r="H136" s="17" t="str">
        <f>IFERROR(IF(INDEX(DATOS!BH:BH,MATCH(CHECKLIST!B136,DATOS!B:B,0),1)="","X",IF(INDEX(DATOS!BH:BH,MATCH(CHECKLIST!B136,DATOS!B:B,0),1)="VIGENTE","",INDEX(DATOS!BH:BH,MATCH(CHECKLIST!B136,DATOS!B:B,0),1))),"")</f>
        <v/>
      </c>
      <c r="I136" s="17" t="str">
        <f>IFERROR(IF(INDEX(DATOS!AL:AL,MATCH(CHECKLIST!B136,DATOS!B:B,0),1)=0,"",INDEX(DATOS!AL:AL,MATCH(CHECKLIST!B136,DATOS!B:B,0),1)),"")</f>
        <v/>
      </c>
      <c r="J136" s="17" t="str">
        <f>IFERROR(IF(INDEX(DATOS!AJ:AJ,MATCH(CHECKLIST!B136,DATOS!B:B,0),1)=0,"",INDEX(DATOS!AJ:AJ,MATCH(CHECKLIST!B136,DATOS!B:B,0),1)),"")</f>
        <v/>
      </c>
      <c r="K136" s="49" t="str">
        <f>IFERROR(IF(INDEX(DATOS!AK:AK,MATCH(CHECKLIST!B136,DATOS!B:B,0),1)=0,"",INDEX(DATOS!AK:AK,MATCH(CHECKLIST!B136,DATOS!B:B,0),1)),"")</f>
        <v/>
      </c>
      <c r="L136" s="17" t="str">
        <f>IFERROR(IF(INDEX(DATOS!AM:AM,MATCH(CHECKLIST!B136,DATOS!B:B,0),1)=0,"",INDEX(DATOS!AM:AM,MATCH(CHECKLIST!B136,DATOS!B:B,0),1)),"")</f>
        <v/>
      </c>
      <c r="M136" s="17" t="str">
        <f>IFERROR(IF(INDEX(DATOS!AI:AI,MATCH(CHECKLIST!B136,DATOS!B:B,0),1)=0,"",INDEX(DATOS!AI:AI,MATCH(CHECKLIST!B136,DATOS!B:B,0),1)),"")</f>
        <v/>
      </c>
      <c r="N136" s="49" t="str">
        <f ca="1">IFERROR(IF(INDEX(DATOS!I:I,MATCH(CHECKLIST!B136,DATOS!B:B,0),1)="","X",IF(INDEX(DATOS!I:I,MATCH(CHECKLIST!B136,DATOS!B:B,0),1)&gt;YEAR(TODAY())-1,"","VENCIDA")),"")</f>
        <v/>
      </c>
      <c r="O136" s="49" t="str">
        <f>IFERROR(IF(INDEX(DATOS!AP:AP,MATCH(CHECKLIST!B136,DATOS!B:B,0),1)=0,"",INDEX(DATOS!AP:AP,MATCH(CHECKLIST!B136,DATOS!B:B,0),1)),"")</f>
        <v/>
      </c>
      <c r="P136" s="17" t="str">
        <f>IFERROR(IF(INDEX(DATOS!AN:AN,MATCH(CHECKLIST!B136,DATOS!B:B,0),1)=0,"",INDEX(DATOS!AN:AN,MATCH(CHECKLIST!B136,DATOS!B:B,0),1)),"")</f>
        <v/>
      </c>
      <c r="Q136" s="17" t="str">
        <f>IFERROR(IF(INDEX(DATOS!AO:AO,MATCH(CHECKLIST!B136,DATOS!B:B,0),1)=0,"",INDEX(DATOS!AO:AO,MATCH(CHECKLIST!B136,DATOS!B:B,0),1)),"")</f>
        <v/>
      </c>
      <c r="S136">
        <f t="shared" si="5"/>
        <v>0</v>
      </c>
      <c r="U136" t="str">
        <f t="shared" si="3"/>
        <v/>
      </c>
      <c r="V136" t="str">
        <f t="shared" si="4"/>
        <v/>
      </c>
    </row>
    <row r="137" spans="1:22" ht="15" customHeight="1">
      <c r="A137" s="12">
        <v>124</v>
      </c>
      <c r="B137" t="str">
        <f>IFERROR(INDEX(DATOS!B:B,MATCH(CHECKLIST!A137,DATOS!BU:BU,0),1),"")</f>
        <v/>
      </c>
      <c r="C137" t="str">
        <f>IFERROR(INDEX(DATOS!J:J,MATCH(CHECKLIST!A137,DATOS!BU:BU,0),1),"")</f>
        <v/>
      </c>
      <c r="D137" t="str">
        <f>IFERROR(INDEX(DATOS!R:R,MATCH(CHECKLIST!E137,DATOS!C:C,0),1),"")</f>
        <v/>
      </c>
      <c r="E137" s="136" t="str">
        <f>IFERROR(INDEX(DATOS!C:C,MATCH(CHECKLIST!A137,DATOS!BU:BU,0),1),"")</f>
        <v/>
      </c>
      <c r="F137" s="3" t="str">
        <f>IFERROR(IF(INDEX(DATOS!AC:AC,MATCH(CHECKLIST!B137,DATOS!B:B,0),1)=0,"",INDEX(DATOS!AC:AC,MATCH(CHECKLIST!B137,DATOS!B:B,0),1)),"")</f>
        <v/>
      </c>
      <c r="G137" s="17" t="str">
        <f>IFERROR(IF(INDEX(DATOS!AH:AH,MATCH(CHECKLIST!B137,DATOS!B:B,0),1)=0,"",INDEX(DATOS!AH:AH,MATCH(CHECKLIST!B137,DATOS!B:B,0),1)),"")</f>
        <v/>
      </c>
      <c r="H137" s="17" t="str">
        <f>IFERROR(IF(INDEX(DATOS!BH:BH,MATCH(CHECKLIST!B137,DATOS!B:B,0),1)="","X",IF(INDEX(DATOS!BH:BH,MATCH(CHECKLIST!B137,DATOS!B:B,0),1)="VIGENTE","",INDEX(DATOS!BH:BH,MATCH(CHECKLIST!B137,DATOS!B:B,0),1))),"")</f>
        <v/>
      </c>
      <c r="I137" s="17" t="str">
        <f>IFERROR(IF(INDEX(DATOS!AL:AL,MATCH(CHECKLIST!B137,DATOS!B:B,0),1)=0,"",INDEX(DATOS!AL:AL,MATCH(CHECKLIST!B137,DATOS!B:B,0),1)),"")</f>
        <v/>
      </c>
      <c r="J137" s="17" t="str">
        <f>IFERROR(IF(INDEX(DATOS!AJ:AJ,MATCH(CHECKLIST!B137,DATOS!B:B,0),1)=0,"",INDEX(DATOS!AJ:AJ,MATCH(CHECKLIST!B137,DATOS!B:B,0),1)),"")</f>
        <v/>
      </c>
      <c r="K137" s="49" t="str">
        <f>IFERROR(IF(INDEX(DATOS!AK:AK,MATCH(CHECKLIST!B137,DATOS!B:B,0),1)=0,"",INDEX(DATOS!AK:AK,MATCH(CHECKLIST!B137,DATOS!B:B,0),1)),"")</f>
        <v/>
      </c>
      <c r="L137" s="17" t="str">
        <f>IFERROR(IF(INDEX(DATOS!AM:AM,MATCH(CHECKLIST!B137,DATOS!B:B,0),1)=0,"",INDEX(DATOS!AM:AM,MATCH(CHECKLIST!B137,DATOS!B:B,0),1)),"")</f>
        <v/>
      </c>
      <c r="M137" s="17" t="str">
        <f>IFERROR(IF(INDEX(DATOS!AI:AI,MATCH(CHECKLIST!B137,DATOS!B:B,0),1)=0,"",INDEX(DATOS!AI:AI,MATCH(CHECKLIST!B137,DATOS!B:B,0),1)),"")</f>
        <v/>
      </c>
      <c r="N137" s="49" t="str">
        <f ca="1">IFERROR(IF(INDEX(DATOS!I:I,MATCH(CHECKLIST!B137,DATOS!B:B,0),1)="","X",IF(INDEX(DATOS!I:I,MATCH(CHECKLIST!B137,DATOS!B:B,0),1)&gt;YEAR(TODAY())-1,"","VENCIDA")),"")</f>
        <v/>
      </c>
      <c r="O137" s="49" t="str">
        <f>IFERROR(IF(INDEX(DATOS!AP:AP,MATCH(CHECKLIST!B137,DATOS!B:B,0),1)=0,"",INDEX(DATOS!AP:AP,MATCH(CHECKLIST!B137,DATOS!B:B,0),1)),"")</f>
        <v/>
      </c>
      <c r="P137" s="17" t="str">
        <f>IFERROR(IF(INDEX(DATOS!AN:AN,MATCH(CHECKLIST!B137,DATOS!B:B,0),1)=0,"",INDEX(DATOS!AN:AN,MATCH(CHECKLIST!B137,DATOS!B:B,0),1)),"")</f>
        <v/>
      </c>
      <c r="Q137" s="17" t="str">
        <f>IFERROR(IF(INDEX(DATOS!AO:AO,MATCH(CHECKLIST!B137,DATOS!B:B,0),1)=0,"",INDEX(DATOS!AO:AO,MATCH(CHECKLIST!B137,DATOS!B:B,0),1)),"")</f>
        <v/>
      </c>
      <c r="R137" t="str">
        <f>IF(B137="","",1)</f>
        <v/>
      </c>
      <c r="S137" t="str">
        <f t="shared" si="5"/>
        <v/>
      </c>
      <c r="U137" t="str">
        <f t="shared" si="3"/>
        <v/>
      </c>
      <c r="V137" t="str">
        <f t="shared" si="4"/>
        <v/>
      </c>
    </row>
    <row r="138" spans="1:22">
      <c r="A138" s="12">
        <v>125</v>
      </c>
      <c r="B138" t="str">
        <f>IFERROR(INDEX(DATOS!B:B,MATCH(CHECKLIST!A138,DATOS!BU:BU,0),1),"")</f>
        <v/>
      </c>
      <c r="C138" t="str">
        <f>IFERROR(INDEX(DATOS!J:J,MATCH(CHECKLIST!A138,DATOS!BU:BU,0),1),"")</f>
        <v/>
      </c>
      <c r="D138" t="str">
        <f>IFERROR(INDEX(DATOS!R:R,MATCH(CHECKLIST!E138,DATOS!C:C,0),1),"")</f>
        <v/>
      </c>
      <c r="E138" s="136" t="str">
        <f>IFERROR(INDEX(DATOS!C:C,MATCH(CHECKLIST!A138,DATOS!BU:BU,0),1),"")</f>
        <v/>
      </c>
      <c r="F138" s="3" t="str">
        <f>IFERROR(IF(INDEX(DATOS!AC:AC,MATCH(CHECKLIST!B138,DATOS!B:B,0),1)=0,"",INDEX(DATOS!AC:AC,MATCH(CHECKLIST!B138,DATOS!B:B,0),1)),"")</f>
        <v/>
      </c>
      <c r="G138" s="17" t="str">
        <f>IFERROR(IF(INDEX(DATOS!AH:AH,MATCH(CHECKLIST!B138,DATOS!B:B,0),1)=0,"",INDEX(DATOS!AH:AH,MATCH(CHECKLIST!B138,DATOS!B:B,0),1)),"")</f>
        <v/>
      </c>
      <c r="H138" s="17" t="str">
        <f>IFERROR(IF(INDEX(DATOS!BH:BH,MATCH(CHECKLIST!B138,DATOS!B:B,0),1)="","X",IF(INDEX(DATOS!BH:BH,MATCH(CHECKLIST!B138,DATOS!B:B,0),1)="VIGENTE","",INDEX(DATOS!BH:BH,MATCH(CHECKLIST!B138,DATOS!B:B,0),1))),"")</f>
        <v/>
      </c>
      <c r="I138" s="17" t="str">
        <f>IFERROR(IF(INDEX(DATOS!AL:AL,MATCH(CHECKLIST!B138,DATOS!B:B,0),1)=0,"",INDEX(DATOS!AL:AL,MATCH(CHECKLIST!B138,DATOS!B:B,0),1)),"")</f>
        <v/>
      </c>
      <c r="J138" s="17" t="str">
        <f>IFERROR(IF(INDEX(DATOS!AJ:AJ,MATCH(CHECKLIST!B138,DATOS!B:B,0),1)=0,"",INDEX(DATOS!AJ:AJ,MATCH(CHECKLIST!B138,DATOS!B:B,0),1)),"")</f>
        <v/>
      </c>
      <c r="K138" s="49" t="str">
        <f>IFERROR(IF(INDEX(DATOS!AK:AK,MATCH(CHECKLIST!B138,DATOS!B:B,0),1)=0,"",INDEX(DATOS!AK:AK,MATCH(CHECKLIST!B138,DATOS!B:B,0),1)),"")</f>
        <v/>
      </c>
      <c r="L138" s="17" t="str">
        <f>IFERROR(IF(INDEX(DATOS!AM:AM,MATCH(CHECKLIST!B138,DATOS!B:B,0),1)=0,"",INDEX(DATOS!AM:AM,MATCH(CHECKLIST!B138,DATOS!B:B,0),1)),"")</f>
        <v/>
      </c>
      <c r="M138" s="17" t="str">
        <f>IFERROR(IF(INDEX(DATOS!AI:AI,MATCH(CHECKLIST!B138,DATOS!B:B,0),1)=0,"",INDEX(DATOS!AI:AI,MATCH(CHECKLIST!B138,DATOS!B:B,0),1)),"")</f>
        <v/>
      </c>
      <c r="N138" s="49" t="str">
        <f ca="1">IFERROR(IF(INDEX(DATOS!I:I,MATCH(CHECKLIST!B138,DATOS!B:B,0),1)="","X",IF(INDEX(DATOS!I:I,MATCH(CHECKLIST!B138,DATOS!B:B,0),1)&gt;YEAR(TODAY())-1,"","VENCIDA")),"")</f>
        <v/>
      </c>
      <c r="O138" s="49" t="str">
        <f>IFERROR(IF(INDEX(DATOS!AP:AP,MATCH(CHECKLIST!B138,DATOS!B:B,0),1)=0,"",INDEX(DATOS!AP:AP,MATCH(CHECKLIST!B138,DATOS!B:B,0),1)),"")</f>
        <v/>
      </c>
      <c r="P138" s="17" t="str">
        <f>IFERROR(IF(INDEX(DATOS!AN:AN,MATCH(CHECKLIST!B138,DATOS!B:B,0),1)=0,"",INDEX(DATOS!AN:AN,MATCH(CHECKLIST!B138,DATOS!B:B,0),1)),"")</f>
        <v/>
      </c>
      <c r="Q138" s="17" t="str">
        <f>IFERROR(IF(INDEX(DATOS!AO:AO,MATCH(CHECKLIST!B138,DATOS!B:B,0),1)=0,"",INDEX(DATOS!AO:AO,MATCH(CHECKLIST!B138,DATOS!B:B,0),1)),"")</f>
        <v/>
      </c>
      <c r="S138">
        <f t="shared" si="5"/>
        <v>0</v>
      </c>
      <c r="U138" t="str">
        <f t="shared" si="3"/>
        <v/>
      </c>
      <c r="V138" t="str">
        <f t="shared" si="4"/>
        <v/>
      </c>
    </row>
    <row r="139" spans="1:22" ht="15" customHeight="1">
      <c r="A139" s="12">
        <v>126</v>
      </c>
      <c r="B139" t="str">
        <f>IFERROR(INDEX(DATOS!B:B,MATCH(CHECKLIST!A139,DATOS!BU:BU,0),1),"")</f>
        <v/>
      </c>
      <c r="C139" t="str">
        <f>IFERROR(INDEX(DATOS!J:J,MATCH(CHECKLIST!A139,DATOS!BU:BU,0),1),"")</f>
        <v/>
      </c>
      <c r="D139" t="str">
        <f>IFERROR(INDEX(DATOS!R:R,MATCH(CHECKLIST!E139,DATOS!C:C,0),1),"")</f>
        <v/>
      </c>
      <c r="E139" s="136" t="str">
        <f>IFERROR(INDEX(DATOS!C:C,MATCH(CHECKLIST!A139,DATOS!BU:BU,0),1),"")</f>
        <v/>
      </c>
      <c r="F139" s="3" t="str">
        <f>IFERROR(IF(INDEX(DATOS!AC:AC,MATCH(CHECKLIST!B139,DATOS!B:B,0),1)=0,"",INDEX(DATOS!AC:AC,MATCH(CHECKLIST!B139,DATOS!B:B,0),1)),"")</f>
        <v/>
      </c>
      <c r="G139" s="17" t="str">
        <f>IFERROR(IF(INDEX(DATOS!AH:AH,MATCH(CHECKLIST!B139,DATOS!B:B,0),1)=0,"",INDEX(DATOS!AH:AH,MATCH(CHECKLIST!B139,DATOS!B:B,0),1)),"")</f>
        <v/>
      </c>
      <c r="H139" s="17" t="str">
        <f>IFERROR(IF(INDEX(DATOS!BH:BH,MATCH(CHECKLIST!B139,DATOS!B:B,0),1)="","X",IF(INDEX(DATOS!BH:BH,MATCH(CHECKLIST!B139,DATOS!B:B,0),1)="VIGENTE","",INDEX(DATOS!BH:BH,MATCH(CHECKLIST!B139,DATOS!B:B,0),1))),"")</f>
        <v/>
      </c>
      <c r="I139" s="17" t="str">
        <f>IFERROR(IF(INDEX(DATOS!AL:AL,MATCH(CHECKLIST!B139,DATOS!B:B,0),1)=0,"",INDEX(DATOS!AL:AL,MATCH(CHECKLIST!B139,DATOS!B:B,0),1)),"")</f>
        <v/>
      </c>
      <c r="J139" s="17" t="str">
        <f>IFERROR(IF(INDEX(DATOS!AJ:AJ,MATCH(CHECKLIST!B139,DATOS!B:B,0),1)=0,"",INDEX(DATOS!AJ:AJ,MATCH(CHECKLIST!B139,DATOS!B:B,0),1)),"")</f>
        <v/>
      </c>
      <c r="K139" s="49" t="str">
        <f>IFERROR(IF(INDEX(DATOS!AK:AK,MATCH(CHECKLIST!B139,DATOS!B:B,0),1)=0,"",INDEX(DATOS!AK:AK,MATCH(CHECKLIST!B139,DATOS!B:B,0),1)),"")</f>
        <v/>
      </c>
      <c r="L139" s="17" t="str">
        <f>IFERROR(IF(INDEX(DATOS!AM:AM,MATCH(CHECKLIST!B139,DATOS!B:B,0),1)=0,"",INDEX(DATOS!AM:AM,MATCH(CHECKLIST!B139,DATOS!B:B,0),1)),"")</f>
        <v/>
      </c>
      <c r="M139" s="17" t="str">
        <f>IFERROR(IF(INDEX(DATOS!AI:AI,MATCH(CHECKLIST!B139,DATOS!B:B,0),1)=0,"",INDEX(DATOS!AI:AI,MATCH(CHECKLIST!B139,DATOS!B:B,0),1)),"")</f>
        <v/>
      </c>
      <c r="N139" s="49" t="str">
        <f ca="1">IFERROR(IF(INDEX(DATOS!I:I,MATCH(CHECKLIST!B139,DATOS!B:B,0),1)="","X",IF(INDEX(DATOS!I:I,MATCH(CHECKLIST!B139,DATOS!B:B,0),1)&gt;YEAR(TODAY())-1,"","VENCIDA")),"")</f>
        <v/>
      </c>
      <c r="O139" s="49" t="str">
        <f>IFERROR(IF(INDEX(DATOS!AP:AP,MATCH(CHECKLIST!B139,DATOS!B:B,0),1)=0,"",INDEX(DATOS!AP:AP,MATCH(CHECKLIST!B139,DATOS!B:B,0),1)),"")</f>
        <v/>
      </c>
      <c r="P139" s="17" t="str">
        <f>IFERROR(IF(INDEX(DATOS!AN:AN,MATCH(CHECKLIST!B139,DATOS!B:B,0),1)=0,"",INDEX(DATOS!AN:AN,MATCH(CHECKLIST!B139,DATOS!B:B,0),1)),"")</f>
        <v/>
      </c>
      <c r="Q139" s="17" t="str">
        <f>IFERROR(IF(INDEX(DATOS!AO:AO,MATCH(CHECKLIST!B139,DATOS!B:B,0),1)=0,"",INDEX(DATOS!AO:AO,MATCH(CHECKLIST!B139,DATOS!B:B,0),1)),"")</f>
        <v/>
      </c>
      <c r="R139" t="str">
        <f>IF(B139="","",1)</f>
        <v/>
      </c>
      <c r="S139" t="str">
        <f t="shared" si="5"/>
        <v/>
      </c>
      <c r="U139" t="str">
        <f t="shared" si="3"/>
        <v/>
      </c>
      <c r="V139" t="str">
        <f t="shared" si="4"/>
        <v/>
      </c>
    </row>
    <row r="140" spans="1:22" ht="15" customHeight="1">
      <c r="A140" s="12">
        <v>127</v>
      </c>
      <c r="B140" t="str">
        <f>IFERROR(INDEX(DATOS!B:B,MATCH(CHECKLIST!A140,DATOS!BU:BU,0),1),"")</f>
        <v/>
      </c>
      <c r="C140" t="str">
        <f>IFERROR(INDEX(DATOS!J:J,MATCH(CHECKLIST!A140,DATOS!BU:BU,0),1),"")</f>
        <v/>
      </c>
      <c r="D140" t="str">
        <f>IFERROR(INDEX(DATOS!R:R,MATCH(CHECKLIST!E140,DATOS!C:C,0),1),"")</f>
        <v/>
      </c>
      <c r="E140" s="136" t="str">
        <f>IFERROR(INDEX(DATOS!C:C,MATCH(CHECKLIST!A140,DATOS!BU:BU,0),1),"")</f>
        <v/>
      </c>
      <c r="F140" s="3" t="str">
        <f>IFERROR(IF(INDEX(DATOS!AC:AC,MATCH(CHECKLIST!B140,DATOS!B:B,0),1)=0,"",INDEX(DATOS!AC:AC,MATCH(CHECKLIST!B140,DATOS!B:B,0),1)),"")</f>
        <v/>
      </c>
      <c r="G140" s="17" t="str">
        <f>IFERROR(IF(INDEX(DATOS!AH:AH,MATCH(CHECKLIST!B140,DATOS!B:B,0),1)=0,"",INDEX(DATOS!AH:AH,MATCH(CHECKLIST!B140,DATOS!B:B,0),1)),"")</f>
        <v/>
      </c>
      <c r="H140" s="17" t="str">
        <f>IFERROR(IF(INDEX(DATOS!BH:BH,MATCH(CHECKLIST!B140,DATOS!B:B,0),1)="","X",IF(INDEX(DATOS!BH:BH,MATCH(CHECKLIST!B140,DATOS!B:B,0),1)="VIGENTE","",INDEX(DATOS!BH:BH,MATCH(CHECKLIST!B140,DATOS!B:B,0),1))),"")</f>
        <v/>
      </c>
      <c r="I140" s="17" t="str">
        <f>IFERROR(IF(INDEX(DATOS!AL:AL,MATCH(CHECKLIST!B140,DATOS!B:B,0),1)=0,"",INDEX(DATOS!AL:AL,MATCH(CHECKLIST!B140,DATOS!B:B,0),1)),"")</f>
        <v/>
      </c>
      <c r="J140" s="17" t="str">
        <f>IFERROR(IF(INDEX(DATOS!AJ:AJ,MATCH(CHECKLIST!B140,DATOS!B:B,0),1)=0,"",INDEX(DATOS!AJ:AJ,MATCH(CHECKLIST!B140,DATOS!B:B,0),1)),"")</f>
        <v/>
      </c>
      <c r="K140" s="49" t="str">
        <f>IFERROR(IF(INDEX(DATOS!AK:AK,MATCH(CHECKLIST!B140,DATOS!B:B,0),1)=0,"",INDEX(DATOS!AK:AK,MATCH(CHECKLIST!B140,DATOS!B:B,0),1)),"")</f>
        <v/>
      </c>
      <c r="L140" s="17" t="str">
        <f>IFERROR(IF(INDEX(DATOS!AM:AM,MATCH(CHECKLIST!B140,DATOS!B:B,0),1)=0,"",INDEX(DATOS!AM:AM,MATCH(CHECKLIST!B140,DATOS!B:B,0),1)),"")</f>
        <v/>
      </c>
      <c r="M140" s="17" t="str">
        <f>IFERROR(IF(INDEX(DATOS!AI:AI,MATCH(CHECKLIST!B140,DATOS!B:B,0),1)=0,"",INDEX(DATOS!AI:AI,MATCH(CHECKLIST!B140,DATOS!B:B,0),1)),"")</f>
        <v/>
      </c>
      <c r="N140" s="49" t="str">
        <f ca="1">IFERROR(IF(INDEX(DATOS!I:I,MATCH(CHECKLIST!B140,DATOS!B:B,0),1)="","X",IF(INDEX(DATOS!I:I,MATCH(CHECKLIST!B140,DATOS!B:B,0),1)&gt;YEAR(TODAY())-1,"","VENCIDA")),"")</f>
        <v/>
      </c>
      <c r="O140" s="49" t="str">
        <f>IFERROR(IF(INDEX(DATOS!AP:AP,MATCH(CHECKLIST!B140,DATOS!B:B,0),1)=0,"",INDEX(DATOS!AP:AP,MATCH(CHECKLIST!B140,DATOS!B:B,0),1)),"")</f>
        <v/>
      </c>
      <c r="P140" s="17" t="str">
        <f>IFERROR(IF(INDEX(DATOS!AN:AN,MATCH(CHECKLIST!B140,DATOS!B:B,0),1)=0,"",INDEX(DATOS!AN:AN,MATCH(CHECKLIST!B140,DATOS!B:B,0),1)),"")</f>
        <v/>
      </c>
      <c r="Q140" s="17" t="str">
        <f>IFERROR(IF(INDEX(DATOS!AO:AO,MATCH(CHECKLIST!B140,DATOS!B:B,0),1)=0,"",INDEX(DATOS!AO:AO,MATCH(CHECKLIST!B140,DATOS!B:B,0),1)),"")</f>
        <v/>
      </c>
      <c r="S140">
        <f t="shared" si="5"/>
        <v>0</v>
      </c>
      <c r="U140" t="str">
        <f t="shared" si="3"/>
        <v/>
      </c>
      <c r="V140" t="str">
        <f t="shared" si="4"/>
        <v/>
      </c>
    </row>
    <row r="141" spans="1:22" ht="15" customHeight="1">
      <c r="A141" s="12">
        <v>128</v>
      </c>
      <c r="B141" t="str">
        <f>IFERROR(INDEX(DATOS!B:B,MATCH(CHECKLIST!A141,DATOS!BU:BU,0),1),"")</f>
        <v/>
      </c>
      <c r="C141" t="str">
        <f>IFERROR(INDEX(DATOS!J:J,MATCH(CHECKLIST!A141,DATOS!BU:BU,0),1),"")</f>
        <v/>
      </c>
      <c r="D141" t="str">
        <f>IFERROR(INDEX(DATOS!R:R,MATCH(CHECKLIST!E141,DATOS!C:C,0),1),"")</f>
        <v/>
      </c>
      <c r="E141" s="136" t="str">
        <f>IFERROR(INDEX(DATOS!C:C,MATCH(CHECKLIST!A141,DATOS!BU:BU,0),1),"")</f>
        <v/>
      </c>
      <c r="F141" s="3" t="str">
        <f>IFERROR(IF(INDEX(DATOS!AC:AC,MATCH(CHECKLIST!B141,DATOS!B:B,0),1)=0,"",INDEX(DATOS!AC:AC,MATCH(CHECKLIST!B141,DATOS!B:B,0),1)),"")</f>
        <v/>
      </c>
      <c r="G141" s="17" t="str">
        <f>IFERROR(IF(INDEX(DATOS!AH:AH,MATCH(CHECKLIST!B141,DATOS!B:B,0),1)=0,"",INDEX(DATOS!AH:AH,MATCH(CHECKLIST!B141,DATOS!B:B,0),1)),"")</f>
        <v/>
      </c>
      <c r="H141" s="17" t="str">
        <f>IFERROR(IF(INDEX(DATOS!BH:BH,MATCH(CHECKLIST!B141,DATOS!B:B,0),1)="","X",IF(INDEX(DATOS!BH:BH,MATCH(CHECKLIST!B141,DATOS!B:B,0),1)="VIGENTE","",INDEX(DATOS!BH:BH,MATCH(CHECKLIST!B141,DATOS!B:B,0),1))),"")</f>
        <v/>
      </c>
      <c r="I141" s="17" t="str">
        <f>IFERROR(IF(INDEX(DATOS!AL:AL,MATCH(CHECKLIST!B141,DATOS!B:B,0),1)=0,"",INDEX(DATOS!AL:AL,MATCH(CHECKLIST!B141,DATOS!B:B,0),1)),"")</f>
        <v/>
      </c>
      <c r="J141" s="17" t="str">
        <f>IFERROR(IF(INDEX(DATOS!AJ:AJ,MATCH(CHECKLIST!B141,DATOS!B:B,0),1)=0,"",INDEX(DATOS!AJ:AJ,MATCH(CHECKLIST!B141,DATOS!B:B,0),1)),"")</f>
        <v/>
      </c>
      <c r="K141" s="49" t="str">
        <f>IFERROR(IF(INDEX(DATOS!AK:AK,MATCH(CHECKLIST!B141,DATOS!B:B,0),1)=0,"",INDEX(DATOS!AK:AK,MATCH(CHECKLIST!B141,DATOS!B:B,0),1)),"")</f>
        <v/>
      </c>
      <c r="L141" s="17" t="str">
        <f>IFERROR(IF(INDEX(DATOS!AM:AM,MATCH(CHECKLIST!B141,DATOS!B:B,0),1)=0,"",INDEX(DATOS!AM:AM,MATCH(CHECKLIST!B141,DATOS!B:B,0),1)),"")</f>
        <v/>
      </c>
      <c r="M141" s="17" t="str">
        <f>IFERROR(IF(INDEX(DATOS!AI:AI,MATCH(CHECKLIST!B141,DATOS!B:B,0),1)=0,"",INDEX(DATOS!AI:AI,MATCH(CHECKLIST!B141,DATOS!B:B,0),1)),"")</f>
        <v/>
      </c>
      <c r="N141" s="49" t="str">
        <f ca="1">IFERROR(IF(INDEX(DATOS!I:I,MATCH(CHECKLIST!B141,DATOS!B:B,0),1)="","X",IF(INDEX(DATOS!I:I,MATCH(CHECKLIST!B141,DATOS!B:B,0),1)&gt;YEAR(TODAY())-1,"","VENCIDA")),"")</f>
        <v/>
      </c>
      <c r="O141" s="49" t="str">
        <f>IFERROR(IF(INDEX(DATOS!AP:AP,MATCH(CHECKLIST!B141,DATOS!B:B,0),1)=0,"",INDEX(DATOS!AP:AP,MATCH(CHECKLIST!B141,DATOS!B:B,0),1)),"")</f>
        <v/>
      </c>
      <c r="P141" s="17" t="str">
        <f>IFERROR(IF(INDEX(DATOS!AN:AN,MATCH(CHECKLIST!B141,DATOS!B:B,0),1)=0,"",INDEX(DATOS!AN:AN,MATCH(CHECKLIST!B141,DATOS!B:B,0),1)),"")</f>
        <v/>
      </c>
      <c r="Q141" s="17" t="str">
        <f>IFERROR(IF(INDEX(DATOS!AO:AO,MATCH(CHECKLIST!B141,DATOS!B:B,0),1)=0,"",INDEX(DATOS!AO:AO,MATCH(CHECKLIST!B141,DATOS!B:B,0),1)),"")</f>
        <v/>
      </c>
      <c r="R141" t="str">
        <f>IF(B141="","",1)</f>
        <v/>
      </c>
      <c r="S141" t="str">
        <f t="shared" si="5"/>
        <v/>
      </c>
      <c r="U141" t="str">
        <f t="shared" si="3"/>
        <v/>
      </c>
      <c r="V141" t="str">
        <f t="shared" si="4"/>
        <v/>
      </c>
    </row>
    <row r="142" spans="1:22" ht="15" customHeight="1">
      <c r="A142" s="12">
        <v>129</v>
      </c>
      <c r="B142" t="str">
        <f>IFERROR(INDEX(DATOS!B:B,MATCH(CHECKLIST!A142,DATOS!BU:BU,0),1),"")</f>
        <v/>
      </c>
      <c r="C142" t="str">
        <f>IFERROR(INDEX(DATOS!J:J,MATCH(CHECKLIST!A142,DATOS!BU:BU,0),1),"")</f>
        <v/>
      </c>
      <c r="D142" t="str">
        <f>IFERROR(INDEX(DATOS!R:R,MATCH(CHECKLIST!E142,DATOS!C:C,0),1),"")</f>
        <v/>
      </c>
      <c r="E142" s="136" t="str">
        <f>IFERROR(INDEX(DATOS!C:C,MATCH(CHECKLIST!A142,DATOS!BU:BU,0),1),"")</f>
        <v/>
      </c>
      <c r="F142" s="3" t="str">
        <f>IFERROR(IF(INDEX(DATOS!AC:AC,MATCH(CHECKLIST!B142,DATOS!B:B,0),1)=0,"",INDEX(DATOS!AC:AC,MATCH(CHECKLIST!B142,DATOS!B:B,0),1)),"")</f>
        <v/>
      </c>
      <c r="G142" s="17" t="str">
        <f>IFERROR(IF(INDEX(DATOS!AH:AH,MATCH(CHECKLIST!B142,DATOS!B:B,0),1)=0,"",INDEX(DATOS!AH:AH,MATCH(CHECKLIST!B142,DATOS!B:B,0),1)),"")</f>
        <v/>
      </c>
      <c r="H142" s="17" t="str">
        <f>IFERROR(IF(INDEX(DATOS!BH:BH,MATCH(CHECKLIST!B142,DATOS!B:B,0),1)="","X",IF(INDEX(DATOS!BH:BH,MATCH(CHECKLIST!B142,DATOS!B:B,0),1)="VIGENTE","",INDEX(DATOS!BH:BH,MATCH(CHECKLIST!B142,DATOS!B:B,0),1))),"")</f>
        <v/>
      </c>
      <c r="I142" s="17" t="str">
        <f>IFERROR(IF(INDEX(DATOS!AL:AL,MATCH(CHECKLIST!B142,DATOS!B:B,0),1)=0,"",INDEX(DATOS!AL:AL,MATCH(CHECKLIST!B142,DATOS!B:B,0),1)),"")</f>
        <v/>
      </c>
      <c r="J142" s="17" t="str">
        <f>IFERROR(IF(INDEX(DATOS!AJ:AJ,MATCH(CHECKLIST!B142,DATOS!B:B,0),1)=0,"",INDEX(DATOS!AJ:AJ,MATCH(CHECKLIST!B142,DATOS!B:B,0),1)),"")</f>
        <v/>
      </c>
      <c r="K142" s="49" t="str">
        <f>IFERROR(IF(INDEX(DATOS!AK:AK,MATCH(CHECKLIST!B142,DATOS!B:B,0),1)=0,"",INDEX(DATOS!AK:AK,MATCH(CHECKLIST!B142,DATOS!B:B,0),1)),"")</f>
        <v/>
      </c>
      <c r="L142" s="17" t="str">
        <f>IFERROR(IF(INDEX(DATOS!AM:AM,MATCH(CHECKLIST!B142,DATOS!B:B,0),1)=0,"",INDEX(DATOS!AM:AM,MATCH(CHECKLIST!B142,DATOS!B:B,0),1)),"")</f>
        <v/>
      </c>
      <c r="M142" s="17" t="str">
        <f>IFERROR(IF(INDEX(DATOS!AI:AI,MATCH(CHECKLIST!B142,DATOS!B:B,0),1)=0,"",INDEX(DATOS!AI:AI,MATCH(CHECKLIST!B142,DATOS!B:B,0),1)),"")</f>
        <v/>
      </c>
      <c r="N142" s="49" t="str">
        <f ca="1">IFERROR(IF(INDEX(DATOS!I:I,MATCH(CHECKLIST!B142,DATOS!B:B,0),1)="","X",IF(INDEX(DATOS!I:I,MATCH(CHECKLIST!B142,DATOS!B:B,0),1)&gt;YEAR(TODAY())-1,"","VENCIDA")),"")</f>
        <v/>
      </c>
      <c r="O142" s="49" t="str">
        <f>IFERROR(IF(INDEX(DATOS!AP:AP,MATCH(CHECKLIST!B142,DATOS!B:B,0),1)=0,"",INDEX(DATOS!AP:AP,MATCH(CHECKLIST!B142,DATOS!B:B,0),1)),"")</f>
        <v/>
      </c>
      <c r="P142" s="17" t="str">
        <f>IFERROR(IF(INDEX(DATOS!AN:AN,MATCH(CHECKLIST!B142,DATOS!B:B,0),1)=0,"",INDEX(DATOS!AN:AN,MATCH(CHECKLIST!B142,DATOS!B:B,0),1)),"")</f>
        <v/>
      </c>
      <c r="Q142" s="17" t="str">
        <f>IFERROR(IF(INDEX(DATOS!AO:AO,MATCH(CHECKLIST!B142,DATOS!B:B,0),1)=0,"",INDEX(DATOS!AO:AO,MATCH(CHECKLIST!B142,DATOS!B:B,0),1)),"")</f>
        <v/>
      </c>
      <c r="S142">
        <f t="shared" si="5"/>
        <v>0</v>
      </c>
      <c r="U142" t="str">
        <f t="shared" ref="U142:U205" si="6">IF(C142="","",C142)</f>
        <v/>
      </c>
      <c r="V142" t="str">
        <f t="shared" ref="V142:V205" si="7">IF(B142="","",B142)</f>
        <v/>
      </c>
    </row>
    <row r="143" spans="1:22" ht="15" customHeight="1">
      <c r="A143" s="12">
        <v>130</v>
      </c>
      <c r="B143" t="str">
        <f>IFERROR(INDEX(DATOS!B:B,MATCH(CHECKLIST!A143,DATOS!BU:BU,0),1),"")</f>
        <v/>
      </c>
      <c r="C143" t="str">
        <f>IFERROR(INDEX(DATOS!J:J,MATCH(CHECKLIST!A143,DATOS!BU:BU,0),1),"")</f>
        <v/>
      </c>
      <c r="D143" t="str">
        <f>IFERROR(INDEX(DATOS!R:R,MATCH(CHECKLIST!E143,DATOS!C:C,0),1),"")</f>
        <v/>
      </c>
      <c r="E143" s="136" t="str">
        <f>IFERROR(INDEX(DATOS!C:C,MATCH(CHECKLIST!A143,DATOS!BU:BU,0),1),"")</f>
        <v/>
      </c>
      <c r="F143" s="3" t="str">
        <f>IFERROR(IF(INDEX(DATOS!AC:AC,MATCH(CHECKLIST!B143,DATOS!B:B,0),1)=0,"",INDEX(DATOS!AC:AC,MATCH(CHECKLIST!B143,DATOS!B:B,0),1)),"")</f>
        <v/>
      </c>
      <c r="G143" s="17" t="str">
        <f>IFERROR(IF(INDEX(DATOS!AH:AH,MATCH(CHECKLIST!B143,DATOS!B:B,0),1)=0,"",INDEX(DATOS!AH:AH,MATCH(CHECKLIST!B143,DATOS!B:B,0),1)),"")</f>
        <v/>
      </c>
      <c r="H143" s="17" t="str">
        <f>IFERROR(IF(INDEX(DATOS!BH:BH,MATCH(CHECKLIST!B143,DATOS!B:B,0),1)="","X",IF(INDEX(DATOS!BH:BH,MATCH(CHECKLIST!B143,DATOS!B:B,0),1)="VIGENTE","",INDEX(DATOS!BH:BH,MATCH(CHECKLIST!B143,DATOS!B:B,0),1))),"")</f>
        <v/>
      </c>
      <c r="I143" s="17" t="str">
        <f>IFERROR(IF(INDEX(DATOS!AL:AL,MATCH(CHECKLIST!B143,DATOS!B:B,0),1)=0,"",INDEX(DATOS!AL:AL,MATCH(CHECKLIST!B143,DATOS!B:B,0),1)),"")</f>
        <v/>
      </c>
      <c r="J143" s="17" t="str">
        <f>IFERROR(IF(INDEX(DATOS!AJ:AJ,MATCH(CHECKLIST!B143,DATOS!B:B,0),1)=0,"",INDEX(DATOS!AJ:AJ,MATCH(CHECKLIST!B143,DATOS!B:B,0),1)),"")</f>
        <v/>
      </c>
      <c r="K143" s="49" t="str">
        <f>IFERROR(IF(INDEX(DATOS!AK:AK,MATCH(CHECKLIST!B143,DATOS!B:B,0),1)=0,"",INDEX(DATOS!AK:AK,MATCH(CHECKLIST!B143,DATOS!B:B,0),1)),"")</f>
        <v/>
      </c>
      <c r="L143" s="17" t="str">
        <f>IFERROR(IF(INDEX(DATOS!AM:AM,MATCH(CHECKLIST!B143,DATOS!B:B,0),1)=0,"",INDEX(DATOS!AM:AM,MATCH(CHECKLIST!B143,DATOS!B:B,0),1)),"")</f>
        <v/>
      </c>
      <c r="M143" s="17" t="str">
        <f>IFERROR(IF(INDEX(DATOS!AI:AI,MATCH(CHECKLIST!B143,DATOS!B:B,0),1)=0,"",INDEX(DATOS!AI:AI,MATCH(CHECKLIST!B143,DATOS!B:B,0),1)),"")</f>
        <v/>
      </c>
      <c r="N143" s="49" t="str">
        <f ca="1">IFERROR(IF(INDEX(DATOS!I:I,MATCH(CHECKLIST!B143,DATOS!B:B,0),1)="","X",IF(INDEX(DATOS!I:I,MATCH(CHECKLIST!B143,DATOS!B:B,0),1)&gt;YEAR(TODAY())-1,"","VENCIDA")),"")</f>
        <v/>
      </c>
      <c r="O143" s="49" t="str">
        <f>IFERROR(IF(INDEX(DATOS!AP:AP,MATCH(CHECKLIST!B143,DATOS!B:B,0),1)=0,"",INDEX(DATOS!AP:AP,MATCH(CHECKLIST!B143,DATOS!B:B,0),1)),"")</f>
        <v/>
      </c>
      <c r="P143" s="17" t="str">
        <f>IFERROR(IF(INDEX(DATOS!AN:AN,MATCH(CHECKLIST!B143,DATOS!B:B,0),1)=0,"",INDEX(DATOS!AN:AN,MATCH(CHECKLIST!B143,DATOS!B:B,0),1)),"")</f>
        <v/>
      </c>
      <c r="Q143" s="17" t="str">
        <f>IFERROR(IF(INDEX(DATOS!AO:AO,MATCH(CHECKLIST!B143,DATOS!B:B,0),1)=0,"",INDEX(DATOS!AO:AO,MATCH(CHECKLIST!B143,DATOS!B:B,0),1)),"")</f>
        <v/>
      </c>
      <c r="R143" t="str">
        <f>IF(B143="","",1)</f>
        <v/>
      </c>
      <c r="S143" t="str">
        <f t="shared" si="5"/>
        <v/>
      </c>
      <c r="U143" t="str">
        <f t="shared" si="6"/>
        <v/>
      </c>
      <c r="V143" t="str">
        <f t="shared" si="7"/>
        <v/>
      </c>
    </row>
    <row r="144" spans="1:22" ht="15" customHeight="1">
      <c r="A144" s="12">
        <v>131</v>
      </c>
      <c r="B144" t="str">
        <f>IFERROR(INDEX(DATOS!B:B,MATCH(CHECKLIST!A144,DATOS!BU:BU,0),1),"")</f>
        <v/>
      </c>
      <c r="C144" t="str">
        <f>IFERROR(INDEX(DATOS!J:J,MATCH(CHECKLIST!A144,DATOS!BU:BU,0),1),"")</f>
        <v/>
      </c>
      <c r="D144" t="str">
        <f>IFERROR(INDEX(DATOS!R:R,MATCH(CHECKLIST!E144,DATOS!C:C,0),1),"")</f>
        <v/>
      </c>
      <c r="E144" s="136" t="str">
        <f>IFERROR(INDEX(DATOS!C:C,MATCH(CHECKLIST!A144,DATOS!BU:BU,0),1),"")</f>
        <v/>
      </c>
      <c r="F144" s="3" t="str">
        <f>IFERROR(IF(INDEX(DATOS!AC:AC,MATCH(CHECKLIST!B144,DATOS!B:B,0),1)=0,"",INDEX(DATOS!AC:AC,MATCH(CHECKLIST!B144,DATOS!B:B,0),1)),"")</f>
        <v/>
      </c>
      <c r="G144" s="17" t="str">
        <f>IFERROR(IF(INDEX(DATOS!AH:AH,MATCH(CHECKLIST!B144,DATOS!B:B,0),1)=0,"",INDEX(DATOS!AH:AH,MATCH(CHECKLIST!B144,DATOS!B:B,0),1)),"")</f>
        <v/>
      </c>
      <c r="H144" s="17" t="str">
        <f>IFERROR(IF(INDEX(DATOS!BH:BH,MATCH(CHECKLIST!B144,DATOS!B:B,0),1)="","X",IF(INDEX(DATOS!BH:BH,MATCH(CHECKLIST!B144,DATOS!B:B,0),1)="VIGENTE","",INDEX(DATOS!BH:BH,MATCH(CHECKLIST!B144,DATOS!B:B,0),1))),"")</f>
        <v/>
      </c>
      <c r="I144" s="17" t="str">
        <f>IFERROR(IF(INDEX(DATOS!AL:AL,MATCH(CHECKLIST!B144,DATOS!B:B,0),1)=0,"",INDEX(DATOS!AL:AL,MATCH(CHECKLIST!B144,DATOS!B:B,0),1)),"")</f>
        <v/>
      </c>
      <c r="J144" s="17" t="str">
        <f>IFERROR(IF(INDEX(DATOS!AJ:AJ,MATCH(CHECKLIST!B144,DATOS!B:B,0),1)=0,"",INDEX(DATOS!AJ:AJ,MATCH(CHECKLIST!B144,DATOS!B:B,0),1)),"")</f>
        <v/>
      </c>
      <c r="K144" s="49" t="str">
        <f>IFERROR(IF(INDEX(DATOS!AK:AK,MATCH(CHECKLIST!B144,DATOS!B:B,0),1)=0,"",INDEX(DATOS!AK:AK,MATCH(CHECKLIST!B144,DATOS!B:B,0),1)),"")</f>
        <v/>
      </c>
      <c r="L144" s="17" t="str">
        <f>IFERROR(IF(INDEX(DATOS!AM:AM,MATCH(CHECKLIST!B144,DATOS!B:B,0),1)=0,"",INDEX(DATOS!AM:AM,MATCH(CHECKLIST!B144,DATOS!B:B,0),1)),"")</f>
        <v/>
      </c>
      <c r="M144" s="17" t="str">
        <f>IFERROR(IF(INDEX(DATOS!AI:AI,MATCH(CHECKLIST!B144,DATOS!B:B,0),1)=0,"",INDEX(DATOS!AI:AI,MATCH(CHECKLIST!B144,DATOS!B:B,0),1)),"")</f>
        <v/>
      </c>
      <c r="N144" s="49" t="str">
        <f ca="1">IFERROR(IF(INDEX(DATOS!I:I,MATCH(CHECKLIST!B144,DATOS!B:B,0),1)="","X",IF(INDEX(DATOS!I:I,MATCH(CHECKLIST!B144,DATOS!B:B,0),1)&gt;YEAR(TODAY())-1,"","VENCIDA")),"")</f>
        <v/>
      </c>
      <c r="O144" s="49" t="str">
        <f>IFERROR(IF(INDEX(DATOS!AP:AP,MATCH(CHECKLIST!B144,DATOS!B:B,0),1)=0,"",INDEX(DATOS!AP:AP,MATCH(CHECKLIST!B144,DATOS!B:B,0),1)),"")</f>
        <v/>
      </c>
      <c r="P144" s="17" t="str">
        <f>IFERROR(IF(INDEX(DATOS!AN:AN,MATCH(CHECKLIST!B144,DATOS!B:B,0),1)=0,"",INDEX(DATOS!AN:AN,MATCH(CHECKLIST!B144,DATOS!B:B,0),1)),"")</f>
        <v/>
      </c>
      <c r="Q144" s="17" t="str">
        <f>IFERROR(IF(INDEX(DATOS!AO:AO,MATCH(CHECKLIST!B144,DATOS!B:B,0),1)=0,"",INDEX(DATOS!AO:AO,MATCH(CHECKLIST!B144,DATOS!B:B,0),1)),"")</f>
        <v/>
      </c>
      <c r="S144">
        <f t="shared" ref="S144:S207" si="8">IF(Q$13="","",R144)</f>
        <v>0</v>
      </c>
      <c r="U144" t="str">
        <f t="shared" si="6"/>
        <v/>
      </c>
      <c r="V144" t="str">
        <f t="shared" si="7"/>
        <v/>
      </c>
    </row>
    <row r="145" spans="1:22" ht="15" customHeight="1">
      <c r="A145" s="12">
        <v>132</v>
      </c>
      <c r="B145" t="str">
        <f>IFERROR(INDEX(DATOS!B:B,MATCH(CHECKLIST!A145,DATOS!BU:BU,0),1),"")</f>
        <v/>
      </c>
      <c r="C145" t="str">
        <f>IFERROR(INDEX(DATOS!J:J,MATCH(CHECKLIST!A145,DATOS!BU:BU,0),1),"")</f>
        <v/>
      </c>
      <c r="D145" t="str">
        <f>IFERROR(INDEX(DATOS!R:R,MATCH(CHECKLIST!E145,DATOS!C:C,0),1),"")</f>
        <v/>
      </c>
      <c r="E145" s="136" t="str">
        <f>IFERROR(INDEX(DATOS!C:C,MATCH(CHECKLIST!A145,DATOS!BU:BU,0),1),"")</f>
        <v/>
      </c>
      <c r="F145" s="3" t="str">
        <f>IFERROR(IF(INDEX(DATOS!AC:AC,MATCH(CHECKLIST!B145,DATOS!B:B,0),1)=0,"",INDEX(DATOS!AC:AC,MATCH(CHECKLIST!B145,DATOS!B:B,0),1)),"")</f>
        <v/>
      </c>
      <c r="G145" s="17" t="str">
        <f>IFERROR(IF(INDEX(DATOS!AH:AH,MATCH(CHECKLIST!B145,DATOS!B:B,0),1)=0,"",INDEX(DATOS!AH:AH,MATCH(CHECKLIST!B145,DATOS!B:B,0),1)),"")</f>
        <v/>
      </c>
      <c r="H145" s="17" t="str">
        <f>IFERROR(IF(INDEX(DATOS!BH:BH,MATCH(CHECKLIST!B145,DATOS!B:B,0),1)="","X",IF(INDEX(DATOS!BH:BH,MATCH(CHECKLIST!B145,DATOS!B:B,0),1)="VIGENTE","",INDEX(DATOS!BH:BH,MATCH(CHECKLIST!B145,DATOS!B:B,0),1))),"")</f>
        <v/>
      </c>
      <c r="I145" s="17" t="str">
        <f>IFERROR(IF(INDEX(DATOS!AL:AL,MATCH(CHECKLIST!B145,DATOS!B:B,0),1)=0,"",INDEX(DATOS!AL:AL,MATCH(CHECKLIST!B145,DATOS!B:B,0),1)),"")</f>
        <v/>
      </c>
      <c r="J145" s="17" t="str">
        <f>IFERROR(IF(INDEX(DATOS!AJ:AJ,MATCH(CHECKLIST!B145,DATOS!B:B,0),1)=0,"",INDEX(DATOS!AJ:AJ,MATCH(CHECKLIST!B145,DATOS!B:B,0),1)),"")</f>
        <v/>
      </c>
      <c r="K145" s="49" t="str">
        <f>IFERROR(IF(INDEX(DATOS!AK:AK,MATCH(CHECKLIST!B145,DATOS!B:B,0),1)=0,"",INDEX(DATOS!AK:AK,MATCH(CHECKLIST!B145,DATOS!B:B,0),1)),"")</f>
        <v/>
      </c>
      <c r="L145" s="17" t="str">
        <f>IFERROR(IF(INDEX(DATOS!AM:AM,MATCH(CHECKLIST!B145,DATOS!B:B,0),1)=0,"",INDEX(DATOS!AM:AM,MATCH(CHECKLIST!B145,DATOS!B:B,0),1)),"")</f>
        <v/>
      </c>
      <c r="M145" s="17" t="str">
        <f>IFERROR(IF(INDEX(DATOS!AI:AI,MATCH(CHECKLIST!B145,DATOS!B:B,0),1)=0,"",INDEX(DATOS!AI:AI,MATCH(CHECKLIST!B145,DATOS!B:B,0),1)),"")</f>
        <v/>
      </c>
      <c r="N145" s="49" t="str">
        <f ca="1">IFERROR(IF(INDEX(DATOS!I:I,MATCH(CHECKLIST!B145,DATOS!B:B,0),1)="","X",IF(INDEX(DATOS!I:I,MATCH(CHECKLIST!B145,DATOS!B:B,0),1)&gt;YEAR(TODAY())-1,"","VENCIDA")),"")</f>
        <v/>
      </c>
      <c r="O145" s="49" t="str">
        <f>IFERROR(IF(INDEX(DATOS!AP:AP,MATCH(CHECKLIST!B145,DATOS!B:B,0),1)=0,"",INDEX(DATOS!AP:AP,MATCH(CHECKLIST!B145,DATOS!B:B,0),1)),"")</f>
        <v/>
      </c>
      <c r="P145" s="17" t="str">
        <f>IFERROR(IF(INDEX(DATOS!AN:AN,MATCH(CHECKLIST!B145,DATOS!B:B,0),1)=0,"",INDEX(DATOS!AN:AN,MATCH(CHECKLIST!B145,DATOS!B:B,0),1)),"")</f>
        <v/>
      </c>
      <c r="Q145" s="17" t="str">
        <f>IFERROR(IF(INDEX(DATOS!AO:AO,MATCH(CHECKLIST!B145,DATOS!B:B,0),1)=0,"",INDEX(DATOS!AO:AO,MATCH(CHECKLIST!B145,DATOS!B:B,0),1)),"")</f>
        <v/>
      </c>
      <c r="R145" t="str">
        <f>IF(B145="","",1)</f>
        <v/>
      </c>
      <c r="S145" t="str">
        <f t="shared" si="8"/>
        <v/>
      </c>
      <c r="U145" t="str">
        <f t="shared" si="6"/>
        <v/>
      </c>
      <c r="V145" t="str">
        <f t="shared" si="7"/>
        <v/>
      </c>
    </row>
    <row r="146" spans="1:22" ht="15" customHeight="1">
      <c r="A146" s="12">
        <v>133</v>
      </c>
      <c r="B146" t="str">
        <f>IFERROR(INDEX(DATOS!B:B,MATCH(CHECKLIST!A146,DATOS!BU:BU,0),1),"")</f>
        <v/>
      </c>
      <c r="C146" t="str">
        <f>IFERROR(INDEX(DATOS!J:J,MATCH(CHECKLIST!A146,DATOS!BU:BU,0),1),"")</f>
        <v/>
      </c>
      <c r="D146" t="str">
        <f>IFERROR(INDEX(DATOS!R:R,MATCH(CHECKLIST!E146,DATOS!C:C,0),1),"")</f>
        <v/>
      </c>
      <c r="E146" s="136" t="str">
        <f>IFERROR(INDEX(DATOS!C:C,MATCH(CHECKLIST!A146,DATOS!BU:BU,0),1),"")</f>
        <v/>
      </c>
      <c r="F146" s="3" t="str">
        <f>IFERROR(IF(INDEX(DATOS!AC:AC,MATCH(CHECKLIST!B146,DATOS!B:B,0),1)=0,"",INDEX(DATOS!AC:AC,MATCH(CHECKLIST!B146,DATOS!B:B,0),1)),"")</f>
        <v/>
      </c>
      <c r="G146" s="17" t="str">
        <f>IFERROR(IF(INDEX(DATOS!AH:AH,MATCH(CHECKLIST!B146,DATOS!B:B,0),1)=0,"",INDEX(DATOS!AH:AH,MATCH(CHECKLIST!B146,DATOS!B:B,0),1)),"")</f>
        <v/>
      </c>
      <c r="H146" s="17" t="str">
        <f>IFERROR(IF(INDEX(DATOS!BH:BH,MATCH(CHECKLIST!B146,DATOS!B:B,0),1)="","X",IF(INDEX(DATOS!BH:BH,MATCH(CHECKLIST!B146,DATOS!B:B,0),1)="VIGENTE","",INDEX(DATOS!BH:BH,MATCH(CHECKLIST!B146,DATOS!B:B,0),1))),"")</f>
        <v/>
      </c>
      <c r="I146" s="17" t="str">
        <f>IFERROR(IF(INDEX(DATOS!AL:AL,MATCH(CHECKLIST!B146,DATOS!B:B,0),1)=0,"",INDEX(DATOS!AL:AL,MATCH(CHECKLIST!B146,DATOS!B:B,0),1)),"")</f>
        <v/>
      </c>
      <c r="J146" s="17" t="str">
        <f>IFERROR(IF(INDEX(DATOS!AJ:AJ,MATCH(CHECKLIST!B146,DATOS!B:B,0),1)=0,"",INDEX(DATOS!AJ:AJ,MATCH(CHECKLIST!B146,DATOS!B:B,0),1)),"")</f>
        <v/>
      </c>
      <c r="K146" s="49" t="str">
        <f>IFERROR(IF(INDEX(DATOS!AK:AK,MATCH(CHECKLIST!B146,DATOS!B:B,0),1)=0,"",INDEX(DATOS!AK:AK,MATCH(CHECKLIST!B146,DATOS!B:B,0),1)),"")</f>
        <v/>
      </c>
      <c r="L146" s="17" t="str">
        <f>IFERROR(IF(INDEX(DATOS!AM:AM,MATCH(CHECKLIST!B146,DATOS!B:B,0),1)=0,"",INDEX(DATOS!AM:AM,MATCH(CHECKLIST!B146,DATOS!B:B,0),1)),"")</f>
        <v/>
      </c>
      <c r="M146" s="17" t="str">
        <f>IFERROR(IF(INDEX(DATOS!AI:AI,MATCH(CHECKLIST!B146,DATOS!B:B,0),1)=0,"",INDEX(DATOS!AI:AI,MATCH(CHECKLIST!B146,DATOS!B:B,0),1)),"")</f>
        <v/>
      </c>
      <c r="N146" s="49" t="str">
        <f ca="1">IFERROR(IF(INDEX(DATOS!I:I,MATCH(CHECKLIST!B146,DATOS!B:B,0),1)="","X",IF(INDEX(DATOS!I:I,MATCH(CHECKLIST!B146,DATOS!B:B,0),1)&gt;YEAR(TODAY())-1,"","VENCIDA")),"")</f>
        <v/>
      </c>
      <c r="O146" s="49" t="str">
        <f>IFERROR(IF(INDEX(DATOS!AP:AP,MATCH(CHECKLIST!B146,DATOS!B:B,0),1)=0,"",INDEX(DATOS!AP:AP,MATCH(CHECKLIST!B146,DATOS!B:B,0),1)),"")</f>
        <v/>
      </c>
      <c r="P146" s="17" t="str">
        <f>IFERROR(IF(INDEX(DATOS!AN:AN,MATCH(CHECKLIST!B146,DATOS!B:B,0),1)=0,"",INDEX(DATOS!AN:AN,MATCH(CHECKLIST!B146,DATOS!B:B,0),1)),"")</f>
        <v/>
      </c>
      <c r="Q146" s="17" t="str">
        <f>IFERROR(IF(INDEX(DATOS!AO:AO,MATCH(CHECKLIST!B146,DATOS!B:B,0),1)=0,"",INDEX(DATOS!AO:AO,MATCH(CHECKLIST!B146,DATOS!B:B,0),1)),"")</f>
        <v/>
      </c>
      <c r="S146">
        <f t="shared" si="8"/>
        <v>0</v>
      </c>
      <c r="U146" t="str">
        <f t="shared" si="6"/>
        <v/>
      </c>
      <c r="V146" t="str">
        <f t="shared" si="7"/>
        <v/>
      </c>
    </row>
    <row r="147" spans="1:22" ht="15" customHeight="1">
      <c r="A147" s="12">
        <v>134</v>
      </c>
      <c r="B147" t="str">
        <f>IFERROR(INDEX(DATOS!B:B,MATCH(CHECKLIST!A147,DATOS!BU:BU,0),1),"")</f>
        <v/>
      </c>
      <c r="C147" t="str">
        <f>IFERROR(INDEX(DATOS!J:J,MATCH(CHECKLIST!A147,DATOS!BU:BU,0),1),"")</f>
        <v/>
      </c>
      <c r="D147" t="str">
        <f>IFERROR(INDEX(DATOS!R:R,MATCH(CHECKLIST!E147,DATOS!C:C,0),1),"")</f>
        <v/>
      </c>
      <c r="E147" s="136" t="str">
        <f>IFERROR(INDEX(DATOS!C:C,MATCH(CHECKLIST!A147,DATOS!BU:BU,0),1),"")</f>
        <v/>
      </c>
      <c r="F147" s="3" t="str">
        <f>IFERROR(IF(INDEX(DATOS!AC:AC,MATCH(CHECKLIST!B147,DATOS!B:B,0),1)=0,"",INDEX(DATOS!AC:AC,MATCH(CHECKLIST!B147,DATOS!B:B,0),1)),"")</f>
        <v/>
      </c>
      <c r="G147" s="17" t="str">
        <f>IFERROR(IF(INDEX(DATOS!AH:AH,MATCH(CHECKLIST!B147,DATOS!B:B,0),1)=0,"",INDEX(DATOS!AH:AH,MATCH(CHECKLIST!B147,DATOS!B:B,0),1)),"")</f>
        <v/>
      </c>
      <c r="H147" s="17" t="str">
        <f>IFERROR(IF(INDEX(DATOS!BH:BH,MATCH(CHECKLIST!B147,DATOS!B:B,0),1)="","X",IF(INDEX(DATOS!BH:BH,MATCH(CHECKLIST!B147,DATOS!B:B,0),1)="VIGENTE","",INDEX(DATOS!BH:BH,MATCH(CHECKLIST!B147,DATOS!B:B,0),1))),"")</f>
        <v/>
      </c>
      <c r="I147" s="17" t="str">
        <f>IFERROR(IF(INDEX(DATOS!AL:AL,MATCH(CHECKLIST!B147,DATOS!B:B,0),1)=0,"",INDEX(DATOS!AL:AL,MATCH(CHECKLIST!B147,DATOS!B:B,0),1)),"")</f>
        <v/>
      </c>
      <c r="J147" s="17" t="str">
        <f>IFERROR(IF(INDEX(DATOS!AJ:AJ,MATCH(CHECKLIST!B147,DATOS!B:B,0),1)=0,"",INDEX(DATOS!AJ:AJ,MATCH(CHECKLIST!B147,DATOS!B:B,0),1)),"")</f>
        <v/>
      </c>
      <c r="K147" s="49" t="str">
        <f>IFERROR(IF(INDEX(DATOS!AK:AK,MATCH(CHECKLIST!B147,DATOS!B:B,0),1)=0,"",INDEX(DATOS!AK:AK,MATCH(CHECKLIST!B147,DATOS!B:B,0),1)),"")</f>
        <v/>
      </c>
      <c r="L147" s="17" t="str">
        <f>IFERROR(IF(INDEX(DATOS!AM:AM,MATCH(CHECKLIST!B147,DATOS!B:B,0),1)=0,"",INDEX(DATOS!AM:AM,MATCH(CHECKLIST!B147,DATOS!B:B,0),1)),"")</f>
        <v/>
      </c>
      <c r="M147" s="17" t="str">
        <f>IFERROR(IF(INDEX(DATOS!AI:AI,MATCH(CHECKLIST!B147,DATOS!B:B,0),1)=0,"",INDEX(DATOS!AI:AI,MATCH(CHECKLIST!B147,DATOS!B:B,0),1)),"")</f>
        <v/>
      </c>
      <c r="N147" s="49" t="str">
        <f ca="1">IFERROR(IF(INDEX(DATOS!I:I,MATCH(CHECKLIST!B147,DATOS!B:B,0),1)="","X",IF(INDEX(DATOS!I:I,MATCH(CHECKLIST!B147,DATOS!B:B,0),1)&gt;YEAR(TODAY())-1,"","VENCIDA")),"")</f>
        <v/>
      </c>
      <c r="O147" s="49" t="str">
        <f>IFERROR(IF(INDEX(DATOS!AP:AP,MATCH(CHECKLIST!B147,DATOS!B:B,0),1)=0,"",INDEX(DATOS!AP:AP,MATCH(CHECKLIST!B147,DATOS!B:B,0),1)),"")</f>
        <v/>
      </c>
      <c r="P147" s="17" t="str">
        <f>IFERROR(IF(INDEX(DATOS!AN:AN,MATCH(CHECKLIST!B147,DATOS!B:B,0),1)=0,"",INDEX(DATOS!AN:AN,MATCH(CHECKLIST!B147,DATOS!B:B,0),1)),"")</f>
        <v/>
      </c>
      <c r="Q147" s="17" t="str">
        <f>IFERROR(IF(INDEX(DATOS!AO:AO,MATCH(CHECKLIST!B147,DATOS!B:B,0),1)=0,"",INDEX(DATOS!AO:AO,MATCH(CHECKLIST!B147,DATOS!B:B,0),1)),"")</f>
        <v/>
      </c>
      <c r="R147" t="str">
        <f>IF(B147="","",1)</f>
        <v/>
      </c>
      <c r="S147" t="str">
        <f t="shared" si="8"/>
        <v/>
      </c>
      <c r="U147" t="str">
        <f t="shared" si="6"/>
        <v/>
      </c>
      <c r="V147" t="str">
        <f t="shared" si="7"/>
        <v/>
      </c>
    </row>
    <row r="148" spans="1:22" ht="15" customHeight="1">
      <c r="A148" s="12">
        <v>135</v>
      </c>
      <c r="B148" t="str">
        <f>IFERROR(INDEX(DATOS!B:B,MATCH(CHECKLIST!A148,DATOS!BU:BU,0),1),"")</f>
        <v/>
      </c>
      <c r="C148" t="str">
        <f>IFERROR(INDEX(DATOS!J:J,MATCH(CHECKLIST!A148,DATOS!BU:BU,0),1),"")</f>
        <v/>
      </c>
      <c r="D148" t="str">
        <f>IFERROR(INDEX(DATOS!R:R,MATCH(CHECKLIST!E148,DATOS!C:C,0),1),"")</f>
        <v/>
      </c>
      <c r="E148" s="136" t="str">
        <f>IFERROR(INDEX(DATOS!C:C,MATCH(CHECKLIST!A148,DATOS!BU:BU,0),1),"")</f>
        <v/>
      </c>
      <c r="F148" s="3" t="str">
        <f>IFERROR(IF(INDEX(DATOS!AC:AC,MATCH(CHECKLIST!B148,DATOS!B:B,0),1)=0,"",INDEX(DATOS!AC:AC,MATCH(CHECKLIST!B148,DATOS!B:B,0),1)),"")</f>
        <v/>
      </c>
      <c r="G148" s="17" t="str">
        <f>IFERROR(IF(INDEX(DATOS!AH:AH,MATCH(CHECKLIST!B148,DATOS!B:B,0),1)=0,"",INDEX(DATOS!AH:AH,MATCH(CHECKLIST!B148,DATOS!B:B,0),1)),"")</f>
        <v/>
      </c>
      <c r="H148" s="17" t="str">
        <f>IFERROR(IF(INDEX(DATOS!BH:BH,MATCH(CHECKLIST!B148,DATOS!B:B,0),1)="","X",IF(INDEX(DATOS!BH:BH,MATCH(CHECKLIST!B148,DATOS!B:B,0),1)="VIGENTE","",INDEX(DATOS!BH:BH,MATCH(CHECKLIST!B148,DATOS!B:B,0),1))),"")</f>
        <v/>
      </c>
      <c r="I148" s="17" t="str">
        <f>IFERROR(IF(INDEX(DATOS!AL:AL,MATCH(CHECKLIST!B148,DATOS!B:B,0),1)=0,"",INDEX(DATOS!AL:AL,MATCH(CHECKLIST!B148,DATOS!B:B,0),1)),"")</f>
        <v/>
      </c>
      <c r="J148" s="17" t="str">
        <f>IFERROR(IF(INDEX(DATOS!AJ:AJ,MATCH(CHECKLIST!B148,DATOS!B:B,0),1)=0,"",INDEX(DATOS!AJ:AJ,MATCH(CHECKLIST!B148,DATOS!B:B,0),1)),"")</f>
        <v/>
      </c>
      <c r="K148" s="49" t="str">
        <f>IFERROR(IF(INDEX(DATOS!AK:AK,MATCH(CHECKLIST!B148,DATOS!B:B,0),1)=0,"",INDEX(DATOS!AK:AK,MATCH(CHECKLIST!B148,DATOS!B:B,0),1)),"")</f>
        <v/>
      </c>
      <c r="L148" s="17" t="str">
        <f>IFERROR(IF(INDEX(DATOS!AM:AM,MATCH(CHECKLIST!B148,DATOS!B:B,0),1)=0,"",INDEX(DATOS!AM:AM,MATCH(CHECKLIST!B148,DATOS!B:B,0),1)),"")</f>
        <v/>
      </c>
      <c r="M148" s="17" t="str">
        <f>IFERROR(IF(INDEX(DATOS!AI:AI,MATCH(CHECKLIST!B148,DATOS!B:B,0),1)=0,"",INDEX(DATOS!AI:AI,MATCH(CHECKLIST!B148,DATOS!B:B,0),1)),"")</f>
        <v/>
      </c>
      <c r="N148" s="49" t="str">
        <f ca="1">IFERROR(IF(INDEX(DATOS!I:I,MATCH(CHECKLIST!B148,DATOS!B:B,0),1)="","X",IF(INDEX(DATOS!I:I,MATCH(CHECKLIST!B148,DATOS!B:B,0),1)&gt;YEAR(TODAY())-1,"","VENCIDA")),"")</f>
        <v/>
      </c>
      <c r="O148" s="49" t="str">
        <f>IFERROR(IF(INDEX(DATOS!AP:AP,MATCH(CHECKLIST!B148,DATOS!B:B,0),1)=0,"",INDEX(DATOS!AP:AP,MATCH(CHECKLIST!B148,DATOS!B:B,0),1)),"")</f>
        <v/>
      </c>
      <c r="P148" s="17" t="str">
        <f>IFERROR(IF(INDEX(DATOS!AN:AN,MATCH(CHECKLIST!B148,DATOS!B:B,0),1)=0,"",INDEX(DATOS!AN:AN,MATCH(CHECKLIST!B148,DATOS!B:B,0),1)),"")</f>
        <v/>
      </c>
      <c r="Q148" s="17" t="str">
        <f>IFERROR(IF(INDEX(DATOS!AO:AO,MATCH(CHECKLIST!B148,DATOS!B:B,0),1)=0,"",INDEX(DATOS!AO:AO,MATCH(CHECKLIST!B148,DATOS!B:B,0),1)),"")</f>
        <v/>
      </c>
      <c r="S148">
        <f t="shared" si="8"/>
        <v>0</v>
      </c>
      <c r="U148" t="str">
        <f t="shared" si="6"/>
        <v/>
      </c>
      <c r="V148" t="str">
        <f t="shared" si="7"/>
        <v/>
      </c>
    </row>
    <row r="149" spans="1:22" ht="15" customHeight="1">
      <c r="A149" s="12">
        <v>136</v>
      </c>
      <c r="B149" t="str">
        <f>IFERROR(INDEX(DATOS!B:B,MATCH(CHECKLIST!A149,DATOS!BU:BU,0),1),"")</f>
        <v/>
      </c>
      <c r="C149" t="str">
        <f>IFERROR(INDEX(DATOS!J:J,MATCH(CHECKLIST!A149,DATOS!BU:BU,0),1),"")</f>
        <v/>
      </c>
      <c r="D149" t="str">
        <f>IFERROR(INDEX(DATOS!R:R,MATCH(CHECKLIST!E149,DATOS!C:C,0),1),"")</f>
        <v/>
      </c>
      <c r="E149" s="136" t="str">
        <f>IFERROR(INDEX(DATOS!C:C,MATCH(CHECKLIST!A149,DATOS!BU:BU,0),1),"")</f>
        <v/>
      </c>
      <c r="F149" s="3" t="str">
        <f>IFERROR(IF(INDEX(DATOS!AC:AC,MATCH(CHECKLIST!B149,DATOS!B:B,0),1)=0,"",INDEX(DATOS!AC:AC,MATCH(CHECKLIST!B149,DATOS!B:B,0),1)),"")</f>
        <v/>
      </c>
      <c r="G149" s="17" t="str">
        <f>IFERROR(IF(INDEX(DATOS!AH:AH,MATCH(CHECKLIST!B149,DATOS!B:B,0),1)=0,"",INDEX(DATOS!AH:AH,MATCH(CHECKLIST!B149,DATOS!B:B,0),1)),"")</f>
        <v/>
      </c>
      <c r="H149" s="17" t="str">
        <f>IFERROR(IF(INDEX(DATOS!BH:BH,MATCH(CHECKLIST!B149,DATOS!B:B,0),1)="","X",IF(INDEX(DATOS!BH:BH,MATCH(CHECKLIST!B149,DATOS!B:B,0),1)="VIGENTE","",INDEX(DATOS!BH:BH,MATCH(CHECKLIST!B149,DATOS!B:B,0),1))),"")</f>
        <v/>
      </c>
      <c r="I149" s="17" t="str">
        <f>IFERROR(IF(INDEX(DATOS!AL:AL,MATCH(CHECKLIST!B149,DATOS!B:B,0),1)=0,"",INDEX(DATOS!AL:AL,MATCH(CHECKLIST!B149,DATOS!B:B,0),1)),"")</f>
        <v/>
      </c>
      <c r="J149" s="17" t="str">
        <f>IFERROR(IF(INDEX(DATOS!AJ:AJ,MATCH(CHECKLIST!B149,DATOS!B:B,0),1)=0,"",INDEX(DATOS!AJ:AJ,MATCH(CHECKLIST!B149,DATOS!B:B,0),1)),"")</f>
        <v/>
      </c>
      <c r="K149" s="49" t="str">
        <f>IFERROR(IF(INDEX(DATOS!AK:AK,MATCH(CHECKLIST!B149,DATOS!B:B,0),1)=0,"",INDEX(DATOS!AK:AK,MATCH(CHECKLIST!B149,DATOS!B:B,0),1)),"")</f>
        <v/>
      </c>
      <c r="L149" s="17" t="str">
        <f>IFERROR(IF(INDEX(DATOS!AM:AM,MATCH(CHECKLIST!B149,DATOS!B:B,0),1)=0,"",INDEX(DATOS!AM:AM,MATCH(CHECKLIST!B149,DATOS!B:B,0),1)),"")</f>
        <v/>
      </c>
      <c r="M149" s="17" t="str">
        <f>IFERROR(IF(INDEX(DATOS!AI:AI,MATCH(CHECKLIST!B149,DATOS!B:B,0),1)=0,"",INDEX(DATOS!AI:AI,MATCH(CHECKLIST!B149,DATOS!B:B,0),1)),"")</f>
        <v/>
      </c>
      <c r="N149" s="49" t="str">
        <f ca="1">IFERROR(IF(INDEX(DATOS!I:I,MATCH(CHECKLIST!B149,DATOS!B:B,0),1)="","X",IF(INDEX(DATOS!I:I,MATCH(CHECKLIST!B149,DATOS!B:B,0),1)&gt;YEAR(TODAY())-1,"","VENCIDA")),"")</f>
        <v/>
      </c>
      <c r="O149" s="49" t="str">
        <f>IFERROR(IF(INDEX(DATOS!AP:AP,MATCH(CHECKLIST!B149,DATOS!B:B,0),1)=0,"",INDEX(DATOS!AP:AP,MATCH(CHECKLIST!B149,DATOS!B:B,0),1)),"")</f>
        <v/>
      </c>
      <c r="P149" s="17" t="str">
        <f>IFERROR(IF(INDEX(DATOS!AN:AN,MATCH(CHECKLIST!B149,DATOS!B:B,0),1)=0,"",INDEX(DATOS!AN:AN,MATCH(CHECKLIST!B149,DATOS!B:B,0),1)),"")</f>
        <v/>
      </c>
      <c r="Q149" s="17" t="str">
        <f>IFERROR(IF(INDEX(DATOS!AO:AO,MATCH(CHECKLIST!B149,DATOS!B:B,0),1)=0,"",INDEX(DATOS!AO:AO,MATCH(CHECKLIST!B149,DATOS!B:B,0),1)),"")</f>
        <v/>
      </c>
      <c r="R149" t="str">
        <f>IF(B149="","",1)</f>
        <v/>
      </c>
      <c r="S149" t="str">
        <f t="shared" si="8"/>
        <v/>
      </c>
      <c r="U149" t="str">
        <f t="shared" si="6"/>
        <v/>
      </c>
      <c r="V149" t="str">
        <f t="shared" si="7"/>
        <v/>
      </c>
    </row>
    <row r="150" spans="1:22" ht="15" customHeight="1">
      <c r="A150" s="12">
        <v>137</v>
      </c>
      <c r="B150" t="str">
        <f>IFERROR(INDEX(DATOS!B:B,MATCH(CHECKLIST!A150,DATOS!BU:BU,0),1),"")</f>
        <v/>
      </c>
      <c r="C150" t="str">
        <f>IFERROR(INDEX(DATOS!J:J,MATCH(CHECKLIST!A150,DATOS!BU:BU,0),1),"")</f>
        <v/>
      </c>
      <c r="D150" t="str">
        <f>IFERROR(INDEX(DATOS!R:R,MATCH(CHECKLIST!E150,DATOS!C:C,0),1),"")</f>
        <v/>
      </c>
      <c r="E150" s="136" t="str">
        <f>IFERROR(INDEX(DATOS!C:C,MATCH(CHECKLIST!A150,DATOS!BU:BU,0),1),"")</f>
        <v/>
      </c>
      <c r="F150" s="3" t="str">
        <f>IFERROR(IF(INDEX(DATOS!AC:AC,MATCH(CHECKLIST!B150,DATOS!B:B,0),1)=0,"",INDEX(DATOS!AC:AC,MATCH(CHECKLIST!B150,DATOS!B:B,0),1)),"")</f>
        <v/>
      </c>
      <c r="G150" s="17" t="str">
        <f>IFERROR(IF(INDEX(DATOS!AH:AH,MATCH(CHECKLIST!B150,DATOS!B:B,0),1)=0,"",INDEX(DATOS!AH:AH,MATCH(CHECKLIST!B150,DATOS!B:B,0),1)),"")</f>
        <v/>
      </c>
      <c r="H150" s="17" t="str">
        <f>IFERROR(IF(INDEX(DATOS!BH:BH,MATCH(CHECKLIST!B150,DATOS!B:B,0),1)="","X",IF(INDEX(DATOS!BH:BH,MATCH(CHECKLIST!B150,DATOS!B:B,0),1)="VIGENTE","",INDEX(DATOS!BH:BH,MATCH(CHECKLIST!B150,DATOS!B:B,0),1))),"")</f>
        <v/>
      </c>
      <c r="I150" s="17" t="str">
        <f>IFERROR(IF(INDEX(DATOS!AL:AL,MATCH(CHECKLIST!B150,DATOS!B:B,0),1)=0,"",INDEX(DATOS!AL:AL,MATCH(CHECKLIST!B150,DATOS!B:B,0),1)),"")</f>
        <v/>
      </c>
      <c r="J150" s="17" t="str">
        <f>IFERROR(IF(INDEX(DATOS!AJ:AJ,MATCH(CHECKLIST!B150,DATOS!B:B,0),1)=0,"",INDEX(DATOS!AJ:AJ,MATCH(CHECKLIST!B150,DATOS!B:B,0),1)),"")</f>
        <v/>
      </c>
      <c r="K150" s="49" t="str">
        <f>IFERROR(IF(INDEX(DATOS!AK:AK,MATCH(CHECKLIST!B150,DATOS!B:B,0),1)=0,"",INDEX(DATOS!AK:AK,MATCH(CHECKLIST!B150,DATOS!B:B,0),1)),"")</f>
        <v/>
      </c>
      <c r="L150" s="17" t="str">
        <f>IFERROR(IF(INDEX(DATOS!AM:AM,MATCH(CHECKLIST!B150,DATOS!B:B,0),1)=0,"",INDEX(DATOS!AM:AM,MATCH(CHECKLIST!B150,DATOS!B:B,0),1)),"")</f>
        <v/>
      </c>
      <c r="M150" s="17" t="str">
        <f>IFERROR(IF(INDEX(DATOS!AI:AI,MATCH(CHECKLIST!B150,DATOS!B:B,0),1)=0,"",INDEX(DATOS!AI:AI,MATCH(CHECKLIST!B150,DATOS!B:B,0),1)),"")</f>
        <v/>
      </c>
      <c r="N150" s="49" t="str">
        <f ca="1">IFERROR(IF(INDEX(DATOS!I:I,MATCH(CHECKLIST!B150,DATOS!B:B,0),1)="","X",IF(INDEX(DATOS!I:I,MATCH(CHECKLIST!B150,DATOS!B:B,0),1)&gt;YEAR(TODAY())-1,"","VENCIDA")),"")</f>
        <v/>
      </c>
      <c r="O150" s="49" t="str">
        <f>IFERROR(IF(INDEX(DATOS!AP:AP,MATCH(CHECKLIST!B150,DATOS!B:B,0),1)=0,"",INDEX(DATOS!AP:AP,MATCH(CHECKLIST!B150,DATOS!B:B,0),1)),"")</f>
        <v/>
      </c>
      <c r="P150" s="17" t="str">
        <f>IFERROR(IF(INDEX(DATOS!AN:AN,MATCH(CHECKLIST!B150,DATOS!B:B,0),1)=0,"",INDEX(DATOS!AN:AN,MATCH(CHECKLIST!B150,DATOS!B:B,0),1)),"")</f>
        <v/>
      </c>
      <c r="Q150" s="17" t="str">
        <f>IFERROR(IF(INDEX(DATOS!AO:AO,MATCH(CHECKLIST!B150,DATOS!B:B,0),1)=0,"",INDEX(DATOS!AO:AO,MATCH(CHECKLIST!B150,DATOS!B:B,0),1)),"")</f>
        <v/>
      </c>
      <c r="S150">
        <f t="shared" si="8"/>
        <v>0</v>
      </c>
      <c r="U150" t="str">
        <f t="shared" si="6"/>
        <v/>
      </c>
      <c r="V150" t="str">
        <f t="shared" si="7"/>
        <v/>
      </c>
    </row>
    <row r="151" spans="1:22" ht="15" customHeight="1">
      <c r="A151" s="12">
        <v>138</v>
      </c>
      <c r="B151" t="str">
        <f>IFERROR(INDEX(DATOS!B:B,MATCH(CHECKLIST!A151,DATOS!BU:BU,0),1),"")</f>
        <v/>
      </c>
      <c r="C151" t="str">
        <f>IFERROR(INDEX(DATOS!J:J,MATCH(CHECKLIST!A151,DATOS!BU:BU,0),1),"")</f>
        <v/>
      </c>
      <c r="D151" t="str">
        <f>IFERROR(INDEX(DATOS!R:R,MATCH(CHECKLIST!E151,DATOS!C:C,0),1),"")</f>
        <v/>
      </c>
      <c r="E151" s="136" t="str">
        <f>IFERROR(INDEX(DATOS!C:C,MATCH(CHECKLIST!A151,DATOS!BU:BU,0),1),"")</f>
        <v/>
      </c>
      <c r="F151" s="3" t="str">
        <f>IFERROR(IF(INDEX(DATOS!AC:AC,MATCH(CHECKLIST!B151,DATOS!B:B,0),1)=0,"",INDEX(DATOS!AC:AC,MATCH(CHECKLIST!B151,DATOS!B:B,0),1)),"")</f>
        <v/>
      </c>
      <c r="G151" s="17" t="str">
        <f>IFERROR(IF(INDEX(DATOS!AH:AH,MATCH(CHECKLIST!B151,DATOS!B:B,0),1)=0,"",INDEX(DATOS!AH:AH,MATCH(CHECKLIST!B151,DATOS!B:B,0),1)),"")</f>
        <v/>
      </c>
      <c r="H151" s="17" t="str">
        <f>IFERROR(IF(INDEX(DATOS!BH:BH,MATCH(CHECKLIST!B151,DATOS!B:B,0),1)="","X",IF(INDEX(DATOS!BH:BH,MATCH(CHECKLIST!B151,DATOS!B:B,0),1)="VIGENTE","",INDEX(DATOS!BH:BH,MATCH(CHECKLIST!B151,DATOS!B:B,0),1))),"")</f>
        <v/>
      </c>
      <c r="I151" s="17" t="str">
        <f>IFERROR(IF(INDEX(DATOS!AL:AL,MATCH(CHECKLIST!B151,DATOS!B:B,0),1)=0,"",INDEX(DATOS!AL:AL,MATCH(CHECKLIST!B151,DATOS!B:B,0),1)),"")</f>
        <v/>
      </c>
      <c r="J151" s="17" t="str">
        <f>IFERROR(IF(INDEX(DATOS!AJ:AJ,MATCH(CHECKLIST!B151,DATOS!B:B,0),1)=0,"",INDEX(DATOS!AJ:AJ,MATCH(CHECKLIST!B151,DATOS!B:B,0),1)),"")</f>
        <v/>
      </c>
      <c r="K151" s="49" t="str">
        <f>IFERROR(IF(INDEX(DATOS!AK:AK,MATCH(CHECKLIST!B151,DATOS!B:B,0),1)=0,"",INDEX(DATOS!AK:AK,MATCH(CHECKLIST!B151,DATOS!B:B,0),1)),"")</f>
        <v/>
      </c>
      <c r="L151" s="17" t="str">
        <f>IFERROR(IF(INDEX(DATOS!AM:AM,MATCH(CHECKLIST!B151,DATOS!B:B,0),1)=0,"",INDEX(DATOS!AM:AM,MATCH(CHECKLIST!B151,DATOS!B:B,0),1)),"")</f>
        <v/>
      </c>
      <c r="M151" s="17" t="str">
        <f>IFERROR(IF(INDEX(DATOS!AI:AI,MATCH(CHECKLIST!B151,DATOS!B:B,0),1)=0,"",INDEX(DATOS!AI:AI,MATCH(CHECKLIST!B151,DATOS!B:B,0),1)),"")</f>
        <v/>
      </c>
      <c r="N151" s="49" t="str">
        <f ca="1">IFERROR(IF(INDEX(DATOS!I:I,MATCH(CHECKLIST!B151,DATOS!B:B,0),1)="","X",IF(INDEX(DATOS!I:I,MATCH(CHECKLIST!B151,DATOS!B:B,0),1)&gt;YEAR(TODAY())-1,"","VENCIDA")),"")</f>
        <v/>
      </c>
      <c r="O151" s="49" t="str">
        <f>IFERROR(IF(INDEX(DATOS!AP:AP,MATCH(CHECKLIST!B151,DATOS!B:B,0),1)=0,"",INDEX(DATOS!AP:AP,MATCH(CHECKLIST!B151,DATOS!B:B,0),1)),"")</f>
        <v/>
      </c>
      <c r="P151" s="17" t="str">
        <f>IFERROR(IF(INDEX(DATOS!AN:AN,MATCH(CHECKLIST!B151,DATOS!B:B,0),1)=0,"",INDEX(DATOS!AN:AN,MATCH(CHECKLIST!B151,DATOS!B:B,0),1)),"")</f>
        <v/>
      </c>
      <c r="Q151" s="17" t="str">
        <f>IFERROR(IF(INDEX(DATOS!AO:AO,MATCH(CHECKLIST!B151,DATOS!B:B,0),1)=0,"",INDEX(DATOS!AO:AO,MATCH(CHECKLIST!B151,DATOS!B:B,0),1)),"")</f>
        <v/>
      </c>
      <c r="R151" t="str">
        <f>IF(B151="","",1)</f>
        <v/>
      </c>
      <c r="S151" t="str">
        <f t="shared" si="8"/>
        <v/>
      </c>
      <c r="U151" t="str">
        <f t="shared" si="6"/>
        <v/>
      </c>
      <c r="V151" t="str">
        <f t="shared" si="7"/>
        <v/>
      </c>
    </row>
    <row r="152" spans="1:22" ht="15" customHeight="1">
      <c r="A152" s="12">
        <v>139</v>
      </c>
      <c r="B152" t="str">
        <f>IFERROR(INDEX(DATOS!B:B,MATCH(CHECKLIST!A152,DATOS!BU:BU,0),1),"")</f>
        <v/>
      </c>
      <c r="C152" t="str">
        <f>IFERROR(INDEX(DATOS!J:J,MATCH(CHECKLIST!A152,DATOS!BU:BU,0),1),"")</f>
        <v/>
      </c>
      <c r="D152" t="str">
        <f>IFERROR(INDEX(DATOS!R:R,MATCH(CHECKLIST!E152,DATOS!C:C,0),1),"")</f>
        <v/>
      </c>
      <c r="E152" s="136" t="str">
        <f>IFERROR(INDEX(DATOS!C:C,MATCH(CHECKLIST!A152,DATOS!BU:BU,0),1),"")</f>
        <v/>
      </c>
      <c r="F152" s="3" t="str">
        <f>IFERROR(IF(INDEX(DATOS!AC:AC,MATCH(CHECKLIST!B152,DATOS!B:B,0),1)=0,"",INDEX(DATOS!AC:AC,MATCH(CHECKLIST!B152,DATOS!B:B,0),1)),"")</f>
        <v/>
      </c>
      <c r="G152" s="17" t="str">
        <f>IFERROR(IF(INDEX(DATOS!AH:AH,MATCH(CHECKLIST!B152,DATOS!B:B,0),1)=0,"",INDEX(DATOS!AH:AH,MATCH(CHECKLIST!B152,DATOS!B:B,0),1)),"")</f>
        <v/>
      </c>
      <c r="H152" s="17" t="str">
        <f>IFERROR(IF(INDEX(DATOS!BH:BH,MATCH(CHECKLIST!B152,DATOS!B:B,0),1)="","X",IF(INDEX(DATOS!BH:BH,MATCH(CHECKLIST!B152,DATOS!B:B,0),1)="VIGENTE","",INDEX(DATOS!BH:BH,MATCH(CHECKLIST!B152,DATOS!B:B,0),1))),"")</f>
        <v/>
      </c>
      <c r="I152" s="17" t="str">
        <f>IFERROR(IF(INDEX(DATOS!AL:AL,MATCH(CHECKLIST!B152,DATOS!B:B,0),1)=0,"",INDEX(DATOS!AL:AL,MATCH(CHECKLIST!B152,DATOS!B:B,0),1)),"")</f>
        <v/>
      </c>
      <c r="J152" s="17" t="str">
        <f>IFERROR(IF(INDEX(DATOS!AJ:AJ,MATCH(CHECKLIST!B152,DATOS!B:B,0),1)=0,"",INDEX(DATOS!AJ:AJ,MATCH(CHECKLIST!B152,DATOS!B:B,0),1)),"")</f>
        <v/>
      </c>
      <c r="K152" s="49" t="str">
        <f>IFERROR(IF(INDEX(DATOS!AK:AK,MATCH(CHECKLIST!B152,DATOS!B:B,0),1)=0,"",INDEX(DATOS!AK:AK,MATCH(CHECKLIST!B152,DATOS!B:B,0),1)),"")</f>
        <v/>
      </c>
      <c r="L152" s="17" t="str">
        <f>IFERROR(IF(INDEX(DATOS!AM:AM,MATCH(CHECKLIST!B152,DATOS!B:B,0),1)=0,"",INDEX(DATOS!AM:AM,MATCH(CHECKLIST!B152,DATOS!B:B,0),1)),"")</f>
        <v/>
      </c>
      <c r="M152" s="17" t="str">
        <f>IFERROR(IF(INDEX(DATOS!AI:AI,MATCH(CHECKLIST!B152,DATOS!B:B,0),1)=0,"",INDEX(DATOS!AI:AI,MATCH(CHECKLIST!B152,DATOS!B:B,0),1)),"")</f>
        <v/>
      </c>
      <c r="N152" s="49" t="str">
        <f ca="1">IFERROR(IF(INDEX(DATOS!I:I,MATCH(CHECKLIST!B152,DATOS!B:B,0),1)="","X",IF(INDEX(DATOS!I:I,MATCH(CHECKLIST!B152,DATOS!B:B,0),1)&gt;YEAR(TODAY())-1,"","VENCIDA")),"")</f>
        <v/>
      </c>
      <c r="O152" s="49" t="str">
        <f>IFERROR(IF(INDEX(DATOS!AP:AP,MATCH(CHECKLIST!B152,DATOS!B:B,0),1)=0,"",INDEX(DATOS!AP:AP,MATCH(CHECKLIST!B152,DATOS!B:B,0),1)),"")</f>
        <v/>
      </c>
      <c r="P152" s="17" t="str">
        <f>IFERROR(IF(INDEX(DATOS!AN:AN,MATCH(CHECKLIST!B152,DATOS!B:B,0),1)=0,"",INDEX(DATOS!AN:AN,MATCH(CHECKLIST!B152,DATOS!B:B,0),1)),"")</f>
        <v/>
      </c>
      <c r="Q152" s="17" t="str">
        <f>IFERROR(IF(INDEX(DATOS!AO:AO,MATCH(CHECKLIST!B152,DATOS!B:B,0),1)=0,"",INDEX(DATOS!AO:AO,MATCH(CHECKLIST!B152,DATOS!B:B,0),1)),"")</f>
        <v/>
      </c>
      <c r="S152">
        <f t="shared" si="8"/>
        <v>0</v>
      </c>
      <c r="U152" t="str">
        <f t="shared" si="6"/>
        <v/>
      </c>
      <c r="V152" t="str">
        <f t="shared" si="7"/>
        <v/>
      </c>
    </row>
    <row r="153" spans="1:22" ht="15" customHeight="1">
      <c r="A153" s="12">
        <v>140</v>
      </c>
      <c r="B153" t="str">
        <f>IFERROR(INDEX(DATOS!B:B,MATCH(CHECKLIST!A153,DATOS!BU:BU,0),1),"")</f>
        <v/>
      </c>
      <c r="C153" t="str">
        <f>IFERROR(INDEX(DATOS!J:J,MATCH(CHECKLIST!A153,DATOS!BU:BU,0),1),"")</f>
        <v/>
      </c>
      <c r="D153" t="str">
        <f>IFERROR(INDEX(DATOS!R:R,MATCH(CHECKLIST!E153,DATOS!C:C,0),1),"")</f>
        <v/>
      </c>
      <c r="E153" s="136" t="str">
        <f>IFERROR(INDEX(DATOS!C:C,MATCH(CHECKLIST!A153,DATOS!BU:BU,0),1),"")</f>
        <v/>
      </c>
      <c r="F153" s="3" t="str">
        <f>IFERROR(IF(INDEX(DATOS!AC:AC,MATCH(CHECKLIST!B153,DATOS!B:B,0),1)=0,"",INDEX(DATOS!AC:AC,MATCH(CHECKLIST!B153,DATOS!B:B,0),1)),"")</f>
        <v/>
      </c>
      <c r="G153" s="17" t="str">
        <f>IFERROR(IF(INDEX(DATOS!AH:AH,MATCH(CHECKLIST!B153,DATOS!B:B,0),1)=0,"",INDEX(DATOS!AH:AH,MATCH(CHECKLIST!B153,DATOS!B:B,0),1)),"")</f>
        <v/>
      </c>
      <c r="H153" s="17" t="str">
        <f>IFERROR(IF(INDEX(DATOS!BH:BH,MATCH(CHECKLIST!B153,DATOS!B:B,0),1)="","X",IF(INDEX(DATOS!BH:BH,MATCH(CHECKLIST!B153,DATOS!B:B,0),1)="VIGENTE","",INDEX(DATOS!BH:BH,MATCH(CHECKLIST!B153,DATOS!B:B,0),1))),"")</f>
        <v/>
      </c>
      <c r="I153" s="17" t="str">
        <f>IFERROR(IF(INDEX(DATOS!AL:AL,MATCH(CHECKLIST!B153,DATOS!B:B,0),1)=0,"",INDEX(DATOS!AL:AL,MATCH(CHECKLIST!B153,DATOS!B:B,0),1)),"")</f>
        <v/>
      </c>
      <c r="J153" s="17" t="str">
        <f>IFERROR(IF(INDEX(DATOS!AJ:AJ,MATCH(CHECKLIST!B153,DATOS!B:B,0),1)=0,"",INDEX(DATOS!AJ:AJ,MATCH(CHECKLIST!B153,DATOS!B:B,0),1)),"")</f>
        <v/>
      </c>
      <c r="K153" s="49" t="str">
        <f>IFERROR(IF(INDEX(DATOS!AK:AK,MATCH(CHECKLIST!B153,DATOS!B:B,0),1)=0,"",INDEX(DATOS!AK:AK,MATCH(CHECKLIST!B153,DATOS!B:B,0),1)),"")</f>
        <v/>
      </c>
      <c r="L153" s="17" t="str">
        <f>IFERROR(IF(INDEX(DATOS!AM:AM,MATCH(CHECKLIST!B153,DATOS!B:B,0),1)=0,"",INDEX(DATOS!AM:AM,MATCH(CHECKLIST!B153,DATOS!B:B,0),1)),"")</f>
        <v/>
      </c>
      <c r="M153" s="17" t="str">
        <f>IFERROR(IF(INDEX(DATOS!AI:AI,MATCH(CHECKLIST!B153,DATOS!B:B,0),1)=0,"",INDEX(DATOS!AI:AI,MATCH(CHECKLIST!B153,DATOS!B:B,0),1)),"")</f>
        <v/>
      </c>
      <c r="N153" s="49" t="str">
        <f ca="1">IFERROR(IF(INDEX(DATOS!I:I,MATCH(CHECKLIST!B153,DATOS!B:B,0),1)="","X",IF(INDEX(DATOS!I:I,MATCH(CHECKLIST!B153,DATOS!B:B,0),1)&gt;YEAR(TODAY())-1,"","VENCIDA")),"")</f>
        <v/>
      </c>
      <c r="O153" s="49" t="str">
        <f>IFERROR(IF(INDEX(DATOS!AP:AP,MATCH(CHECKLIST!B153,DATOS!B:B,0),1)=0,"",INDEX(DATOS!AP:AP,MATCH(CHECKLIST!B153,DATOS!B:B,0),1)),"")</f>
        <v/>
      </c>
      <c r="P153" s="17" t="str">
        <f>IFERROR(IF(INDEX(DATOS!AN:AN,MATCH(CHECKLIST!B153,DATOS!B:B,0),1)=0,"",INDEX(DATOS!AN:AN,MATCH(CHECKLIST!B153,DATOS!B:B,0),1)),"")</f>
        <v/>
      </c>
      <c r="Q153" s="17" t="str">
        <f>IFERROR(IF(INDEX(DATOS!AO:AO,MATCH(CHECKLIST!B153,DATOS!B:B,0),1)=0,"",INDEX(DATOS!AO:AO,MATCH(CHECKLIST!B153,DATOS!B:B,0),1)),"")</f>
        <v/>
      </c>
      <c r="R153" t="str">
        <f>IF(B153="","",1)</f>
        <v/>
      </c>
      <c r="S153" t="str">
        <f t="shared" si="8"/>
        <v/>
      </c>
      <c r="U153" t="str">
        <f t="shared" si="6"/>
        <v/>
      </c>
      <c r="V153" t="str">
        <f t="shared" si="7"/>
        <v/>
      </c>
    </row>
    <row r="154" spans="1:22" ht="15" customHeight="1">
      <c r="A154" s="12">
        <v>141</v>
      </c>
      <c r="B154" t="str">
        <f>IFERROR(INDEX(DATOS!B:B,MATCH(CHECKLIST!A154,DATOS!BU:BU,0),1),"")</f>
        <v/>
      </c>
      <c r="C154" t="str">
        <f>IFERROR(INDEX(DATOS!J:J,MATCH(CHECKLIST!A154,DATOS!BU:BU,0),1),"")</f>
        <v/>
      </c>
      <c r="D154" t="str">
        <f>IFERROR(INDEX(DATOS!R:R,MATCH(CHECKLIST!E154,DATOS!C:C,0),1),"")</f>
        <v/>
      </c>
      <c r="E154" s="136" t="str">
        <f>IFERROR(INDEX(DATOS!C:C,MATCH(CHECKLIST!A154,DATOS!BU:BU,0),1),"")</f>
        <v/>
      </c>
      <c r="F154" s="3" t="str">
        <f>IFERROR(IF(INDEX(DATOS!AC:AC,MATCH(CHECKLIST!B154,DATOS!B:B,0),1)=0,"",INDEX(DATOS!AC:AC,MATCH(CHECKLIST!B154,DATOS!B:B,0),1)),"")</f>
        <v/>
      </c>
      <c r="G154" s="17" t="str">
        <f>IFERROR(IF(INDEX(DATOS!AH:AH,MATCH(CHECKLIST!B154,DATOS!B:B,0),1)=0,"",INDEX(DATOS!AH:AH,MATCH(CHECKLIST!B154,DATOS!B:B,0),1)),"")</f>
        <v/>
      </c>
      <c r="H154" s="17" t="str">
        <f>IFERROR(IF(INDEX(DATOS!BH:BH,MATCH(CHECKLIST!B154,DATOS!B:B,0),1)="","X",IF(INDEX(DATOS!BH:BH,MATCH(CHECKLIST!B154,DATOS!B:B,0),1)="VIGENTE","",INDEX(DATOS!BH:BH,MATCH(CHECKLIST!B154,DATOS!B:B,0),1))),"")</f>
        <v/>
      </c>
      <c r="I154" s="17" t="str">
        <f>IFERROR(IF(INDEX(DATOS!AL:AL,MATCH(CHECKLIST!B154,DATOS!B:B,0),1)=0,"",INDEX(DATOS!AL:AL,MATCH(CHECKLIST!B154,DATOS!B:B,0),1)),"")</f>
        <v/>
      </c>
      <c r="J154" s="17" t="str">
        <f>IFERROR(IF(INDEX(DATOS!AJ:AJ,MATCH(CHECKLIST!B154,DATOS!B:B,0),1)=0,"",INDEX(DATOS!AJ:AJ,MATCH(CHECKLIST!B154,DATOS!B:B,0),1)),"")</f>
        <v/>
      </c>
      <c r="K154" s="49" t="str">
        <f>IFERROR(IF(INDEX(DATOS!AK:AK,MATCH(CHECKLIST!B154,DATOS!B:B,0),1)=0,"",INDEX(DATOS!AK:AK,MATCH(CHECKLIST!B154,DATOS!B:B,0),1)),"")</f>
        <v/>
      </c>
      <c r="L154" s="17" t="str">
        <f>IFERROR(IF(INDEX(DATOS!AM:AM,MATCH(CHECKLIST!B154,DATOS!B:B,0),1)=0,"",INDEX(DATOS!AM:AM,MATCH(CHECKLIST!B154,DATOS!B:B,0),1)),"")</f>
        <v/>
      </c>
      <c r="M154" s="17" t="str">
        <f>IFERROR(IF(INDEX(DATOS!AI:AI,MATCH(CHECKLIST!B154,DATOS!B:B,0),1)=0,"",INDEX(DATOS!AI:AI,MATCH(CHECKLIST!B154,DATOS!B:B,0),1)),"")</f>
        <v/>
      </c>
      <c r="N154" s="49" t="str">
        <f ca="1">IFERROR(IF(INDEX(DATOS!I:I,MATCH(CHECKLIST!B154,DATOS!B:B,0),1)="","X",IF(INDEX(DATOS!I:I,MATCH(CHECKLIST!B154,DATOS!B:B,0),1)&gt;YEAR(TODAY())-1,"","VENCIDA")),"")</f>
        <v/>
      </c>
      <c r="O154" s="49" t="str">
        <f>IFERROR(IF(INDEX(DATOS!AP:AP,MATCH(CHECKLIST!B154,DATOS!B:B,0),1)=0,"",INDEX(DATOS!AP:AP,MATCH(CHECKLIST!B154,DATOS!B:B,0),1)),"")</f>
        <v/>
      </c>
      <c r="P154" s="17" t="str">
        <f>IFERROR(IF(INDEX(DATOS!AN:AN,MATCH(CHECKLIST!B154,DATOS!B:B,0),1)=0,"",INDEX(DATOS!AN:AN,MATCH(CHECKLIST!B154,DATOS!B:B,0),1)),"")</f>
        <v/>
      </c>
      <c r="Q154" s="17" t="str">
        <f>IFERROR(IF(INDEX(DATOS!AO:AO,MATCH(CHECKLIST!B154,DATOS!B:B,0),1)=0,"",INDEX(DATOS!AO:AO,MATCH(CHECKLIST!B154,DATOS!B:B,0),1)),"")</f>
        <v/>
      </c>
      <c r="S154">
        <f t="shared" si="8"/>
        <v>0</v>
      </c>
      <c r="U154" t="str">
        <f t="shared" si="6"/>
        <v/>
      </c>
      <c r="V154" t="str">
        <f t="shared" si="7"/>
        <v/>
      </c>
    </row>
    <row r="155" spans="1:22" ht="15" customHeight="1">
      <c r="A155" s="12">
        <v>142</v>
      </c>
      <c r="B155" t="str">
        <f>IFERROR(INDEX(DATOS!B:B,MATCH(CHECKLIST!A155,DATOS!BU:BU,0),1),"")</f>
        <v/>
      </c>
      <c r="C155" t="str">
        <f>IFERROR(INDEX(DATOS!J:J,MATCH(CHECKLIST!A155,DATOS!BU:BU,0),1),"")</f>
        <v/>
      </c>
      <c r="D155" t="str">
        <f>IFERROR(INDEX(DATOS!R:R,MATCH(CHECKLIST!E155,DATOS!C:C,0),1),"")</f>
        <v/>
      </c>
      <c r="E155" s="136" t="str">
        <f>IFERROR(INDEX(DATOS!C:C,MATCH(CHECKLIST!A155,DATOS!BU:BU,0),1),"")</f>
        <v/>
      </c>
      <c r="F155" s="3" t="str">
        <f>IFERROR(IF(INDEX(DATOS!AC:AC,MATCH(CHECKLIST!B155,DATOS!B:B,0),1)=0,"",INDEX(DATOS!AC:AC,MATCH(CHECKLIST!B155,DATOS!B:B,0),1)),"")</f>
        <v/>
      </c>
      <c r="G155" s="17" t="str">
        <f>IFERROR(IF(INDEX(DATOS!AH:AH,MATCH(CHECKLIST!B155,DATOS!B:B,0),1)=0,"",INDEX(DATOS!AH:AH,MATCH(CHECKLIST!B155,DATOS!B:B,0),1)),"")</f>
        <v/>
      </c>
      <c r="H155" s="17" t="str">
        <f>IFERROR(IF(INDEX(DATOS!BH:BH,MATCH(CHECKLIST!B155,DATOS!B:B,0),1)="","X",IF(INDEX(DATOS!BH:BH,MATCH(CHECKLIST!B155,DATOS!B:B,0),1)="VIGENTE","",INDEX(DATOS!BH:BH,MATCH(CHECKLIST!B155,DATOS!B:B,0),1))),"")</f>
        <v/>
      </c>
      <c r="I155" s="17" t="str">
        <f>IFERROR(IF(INDEX(DATOS!AL:AL,MATCH(CHECKLIST!B155,DATOS!B:B,0),1)=0,"",INDEX(DATOS!AL:AL,MATCH(CHECKLIST!B155,DATOS!B:B,0),1)),"")</f>
        <v/>
      </c>
      <c r="J155" s="17" t="str">
        <f>IFERROR(IF(INDEX(DATOS!AJ:AJ,MATCH(CHECKLIST!B155,DATOS!B:B,0),1)=0,"",INDEX(DATOS!AJ:AJ,MATCH(CHECKLIST!B155,DATOS!B:B,0),1)),"")</f>
        <v/>
      </c>
      <c r="K155" s="49" t="str">
        <f>IFERROR(IF(INDEX(DATOS!AK:AK,MATCH(CHECKLIST!B155,DATOS!B:B,0),1)=0,"",INDEX(DATOS!AK:AK,MATCH(CHECKLIST!B155,DATOS!B:B,0),1)),"")</f>
        <v/>
      </c>
      <c r="L155" s="17" t="str">
        <f>IFERROR(IF(INDEX(DATOS!AM:AM,MATCH(CHECKLIST!B155,DATOS!B:B,0),1)=0,"",INDEX(DATOS!AM:AM,MATCH(CHECKLIST!B155,DATOS!B:B,0),1)),"")</f>
        <v/>
      </c>
      <c r="M155" s="17" t="str">
        <f>IFERROR(IF(INDEX(DATOS!AI:AI,MATCH(CHECKLIST!B155,DATOS!B:B,0),1)=0,"",INDEX(DATOS!AI:AI,MATCH(CHECKLIST!B155,DATOS!B:B,0),1)),"")</f>
        <v/>
      </c>
      <c r="N155" s="49" t="str">
        <f ca="1">IFERROR(IF(INDEX(DATOS!I:I,MATCH(CHECKLIST!B155,DATOS!B:B,0),1)="","X",IF(INDEX(DATOS!I:I,MATCH(CHECKLIST!B155,DATOS!B:B,0),1)&gt;YEAR(TODAY())-1,"","VENCIDA")),"")</f>
        <v/>
      </c>
      <c r="O155" s="49" t="str">
        <f>IFERROR(IF(INDEX(DATOS!AP:AP,MATCH(CHECKLIST!B155,DATOS!B:B,0),1)=0,"",INDEX(DATOS!AP:AP,MATCH(CHECKLIST!B155,DATOS!B:B,0),1)),"")</f>
        <v/>
      </c>
      <c r="P155" s="17" t="str">
        <f>IFERROR(IF(INDEX(DATOS!AN:AN,MATCH(CHECKLIST!B155,DATOS!B:B,0),1)=0,"",INDEX(DATOS!AN:AN,MATCH(CHECKLIST!B155,DATOS!B:B,0),1)),"")</f>
        <v/>
      </c>
      <c r="Q155" s="17" t="str">
        <f>IFERROR(IF(INDEX(DATOS!AO:AO,MATCH(CHECKLIST!B155,DATOS!B:B,0),1)=0,"",INDEX(DATOS!AO:AO,MATCH(CHECKLIST!B155,DATOS!B:B,0),1)),"")</f>
        <v/>
      </c>
      <c r="R155" t="str">
        <f>IF(B155="","",1)</f>
        <v/>
      </c>
      <c r="S155" t="str">
        <f t="shared" si="8"/>
        <v/>
      </c>
      <c r="U155" t="str">
        <f t="shared" si="6"/>
        <v/>
      </c>
      <c r="V155" t="str">
        <f t="shared" si="7"/>
        <v/>
      </c>
    </row>
    <row r="156" spans="1:22" ht="15" customHeight="1">
      <c r="A156" s="12">
        <v>143</v>
      </c>
      <c r="B156" t="str">
        <f>IFERROR(INDEX(DATOS!B:B,MATCH(CHECKLIST!A156,DATOS!BU:BU,0),1),"")</f>
        <v/>
      </c>
      <c r="C156" t="str">
        <f>IFERROR(INDEX(DATOS!J:J,MATCH(CHECKLIST!A156,DATOS!BU:BU,0),1),"")</f>
        <v/>
      </c>
      <c r="D156" t="str">
        <f>IFERROR(INDEX(DATOS!R:R,MATCH(CHECKLIST!E156,DATOS!C:C,0),1),"")</f>
        <v/>
      </c>
      <c r="E156" s="136" t="str">
        <f>IFERROR(INDEX(DATOS!C:C,MATCH(CHECKLIST!A156,DATOS!BU:BU,0),1),"")</f>
        <v/>
      </c>
      <c r="F156" s="3" t="str">
        <f>IFERROR(IF(INDEX(DATOS!AC:AC,MATCH(CHECKLIST!B156,DATOS!B:B,0),1)=0,"",INDEX(DATOS!AC:AC,MATCH(CHECKLIST!B156,DATOS!B:B,0),1)),"")</f>
        <v/>
      </c>
      <c r="G156" s="17" t="str">
        <f>IFERROR(IF(INDEX(DATOS!AH:AH,MATCH(CHECKLIST!B156,DATOS!B:B,0),1)=0,"",INDEX(DATOS!AH:AH,MATCH(CHECKLIST!B156,DATOS!B:B,0),1)),"")</f>
        <v/>
      </c>
      <c r="H156" s="17" t="str">
        <f>IFERROR(IF(INDEX(DATOS!BH:BH,MATCH(CHECKLIST!B156,DATOS!B:B,0),1)="","X",IF(INDEX(DATOS!BH:BH,MATCH(CHECKLIST!B156,DATOS!B:B,0),1)="VIGENTE","",INDEX(DATOS!BH:BH,MATCH(CHECKLIST!B156,DATOS!B:B,0),1))),"")</f>
        <v/>
      </c>
      <c r="I156" s="17" t="str">
        <f>IFERROR(IF(INDEX(DATOS!AL:AL,MATCH(CHECKLIST!B156,DATOS!B:B,0),1)=0,"",INDEX(DATOS!AL:AL,MATCH(CHECKLIST!B156,DATOS!B:B,0),1)),"")</f>
        <v/>
      </c>
      <c r="J156" s="17" t="str">
        <f>IFERROR(IF(INDEX(DATOS!AJ:AJ,MATCH(CHECKLIST!B156,DATOS!B:B,0),1)=0,"",INDEX(DATOS!AJ:AJ,MATCH(CHECKLIST!B156,DATOS!B:B,0),1)),"")</f>
        <v/>
      </c>
      <c r="K156" s="49" t="str">
        <f>IFERROR(IF(INDEX(DATOS!AK:AK,MATCH(CHECKLIST!B156,DATOS!B:B,0),1)=0,"",INDEX(DATOS!AK:AK,MATCH(CHECKLIST!B156,DATOS!B:B,0),1)),"")</f>
        <v/>
      </c>
      <c r="L156" s="17" t="str">
        <f>IFERROR(IF(INDEX(DATOS!AM:AM,MATCH(CHECKLIST!B156,DATOS!B:B,0),1)=0,"",INDEX(DATOS!AM:AM,MATCH(CHECKLIST!B156,DATOS!B:B,0),1)),"")</f>
        <v/>
      </c>
      <c r="M156" s="17" t="str">
        <f>IFERROR(IF(INDEX(DATOS!AI:AI,MATCH(CHECKLIST!B156,DATOS!B:B,0),1)=0,"",INDEX(DATOS!AI:AI,MATCH(CHECKLIST!B156,DATOS!B:B,0),1)),"")</f>
        <v/>
      </c>
      <c r="N156" s="49" t="str">
        <f ca="1">IFERROR(IF(INDEX(DATOS!I:I,MATCH(CHECKLIST!B156,DATOS!B:B,0),1)="","X",IF(INDEX(DATOS!I:I,MATCH(CHECKLIST!B156,DATOS!B:B,0),1)&gt;YEAR(TODAY())-1,"","VENCIDA")),"")</f>
        <v/>
      </c>
      <c r="O156" s="49" t="str">
        <f>IFERROR(IF(INDEX(DATOS!AP:AP,MATCH(CHECKLIST!B156,DATOS!B:B,0),1)=0,"",INDEX(DATOS!AP:AP,MATCH(CHECKLIST!B156,DATOS!B:B,0),1)),"")</f>
        <v/>
      </c>
      <c r="P156" s="17" t="str">
        <f>IFERROR(IF(INDEX(DATOS!AN:AN,MATCH(CHECKLIST!B156,DATOS!B:B,0),1)=0,"",INDEX(DATOS!AN:AN,MATCH(CHECKLIST!B156,DATOS!B:B,0),1)),"")</f>
        <v/>
      </c>
      <c r="Q156" s="17" t="str">
        <f>IFERROR(IF(INDEX(DATOS!AO:AO,MATCH(CHECKLIST!B156,DATOS!B:B,0),1)=0,"",INDEX(DATOS!AO:AO,MATCH(CHECKLIST!B156,DATOS!B:B,0),1)),"")</f>
        <v/>
      </c>
      <c r="S156">
        <f t="shared" si="8"/>
        <v>0</v>
      </c>
      <c r="U156" t="str">
        <f t="shared" si="6"/>
        <v/>
      </c>
      <c r="V156" t="str">
        <f t="shared" si="7"/>
        <v/>
      </c>
    </row>
    <row r="157" spans="1:22" ht="15" customHeight="1">
      <c r="A157" s="12">
        <v>144</v>
      </c>
      <c r="B157" t="str">
        <f>IFERROR(INDEX(DATOS!B:B,MATCH(CHECKLIST!A157,DATOS!BU:BU,0),1),"")</f>
        <v/>
      </c>
      <c r="C157" t="str">
        <f>IFERROR(INDEX(DATOS!J:J,MATCH(CHECKLIST!A157,DATOS!BU:BU,0),1),"")</f>
        <v/>
      </c>
      <c r="D157" t="str">
        <f>IFERROR(INDEX(DATOS!R:R,MATCH(CHECKLIST!E157,DATOS!C:C,0),1),"")</f>
        <v/>
      </c>
      <c r="E157" s="136" t="str">
        <f>IFERROR(INDEX(DATOS!C:C,MATCH(CHECKLIST!A157,DATOS!BU:BU,0),1),"")</f>
        <v/>
      </c>
      <c r="F157" s="3" t="str">
        <f>IFERROR(IF(INDEX(DATOS!AC:AC,MATCH(CHECKLIST!B157,DATOS!B:B,0),1)=0,"",INDEX(DATOS!AC:AC,MATCH(CHECKLIST!B157,DATOS!B:B,0),1)),"")</f>
        <v/>
      </c>
      <c r="G157" s="17" t="str">
        <f>IFERROR(IF(INDEX(DATOS!AH:AH,MATCH(CHECKLIST!B157,DATOS!B:B,0),1)=0,"",INDEX(DATOS!AH:AH,MATCH(CHECKLIST!B157,DATOS!B:B,0),1)),"")</f>
        <v/>
      </c>
      <c r="H157" s="17" t="str">
        <f>IFERROR(IF(INDEX(DATOS!BH:BH,MATCH(CHECKLIST!B157,DATOS!B:B,0),1)="","X",IF(INDEX(DATOS!BH:BH,MATCH(CHECKLIST!B157,DATOS!B:B,0),1)="VIGENTE","",INDEX(DATOS!BH:BH,MATCH(CHECKLIST!B157,DATOS!B:B,0),1))),"")</f>
        <v/>
      </c>
      <c r="I157" s="17" t="str">
        <f>IFERROR(IF(INDEX(DATOS!AL:AL,MATCH(CHECKLIST!B157,DATOS!B:B,0),1)=0,"",INDEX(DATOS!AL:AL,MATCH(CHECKLIST!B157,DATOS!B:B,0),1)),"")</f>
        <v/>
      </c>
      <c r="J157" s="17" t="str">
        <f>IFERROR(IF(INDEX(DATOS!AJ:AJ,MATCH(CHECKLIST!B157,DATOS!B:B,0),1)=0,"",INDEX(DATOS!AJ:AJ,MATCH(CHECKLIST!B157,DATOS!B:B,0),1)),"")</f>
        <v/>
      </c>
      <c r="K157" s="49" t="str">
        <f>IFERROR(IF(INDEX(DATOS!AK:AK,MATCH(CHECKLIST!B157,DATOS!B:B,0),1)=0,"",INDEX(DATOS!AK:AK,MATCH(CHECKLIST!B157,DATOS!B:B,0),1)),"")</f>
        <v/>
      </c>
      <c r="L157" s="17" t="str">
        <f>IFERROR(IF(INDEX(DATOS!AM:AM,MATCH(CHECKLIST!B157,DATOS!B:B,0),1)=0,"",INDEX(DATOS!AM:AM,MATCH(CHECKLIST!B157,DATOS!B:B,0),1)),"")</f>
        <v/>
      </c>
      <c r="M157" s="17" t="str">
        <f>IFERROR(IF(INDEX(DATOS!AI:AI,MATCH(CHECKLIST!B157,DATOS!B:B,0),1)=0,"",INDEX(DATOS!AI:AI,MATCH(CHECKLIST!B157,DATOS!B:B,0),1)),"")</f>
        <v/>
      </c>
      <c r="N157" s="49" t="str">
        <f ca="1">IFERROR(IF(INDEX(DATOS!I:I,MATCH(CHECKLIST!B157,DATOS!B:B,0),1)="","X",IF(INDEX(DATOS!I:I,MATCH(CHECKLIST!B157,DATOS!B:B,0),1)&gt;YEAR(TODAY())-1,"","VENCIDA")),"")</f>
        <v/>
      </c>
      <c r="O157" s="49" t="str">
        <f>IFERROR(IF(INDEX(DATOS!AP:AP,MATCH(CHECKLIST!B157,DATOS!B:B,0),1)=0,"",INDEX(DATOS!AP:AP,MATCH(CHECKLIST!B157,DATOS!B:B,0),1)),"")</f>
        <v/>
      </c>
      <c r="P157" s="17" t="str">
        <f>IFERROR(IF(INDEX(DATOS!AN:AN,MATCH(CHECKLIST!B157,DATOS!B:B,0),1)=0,"",INDEX(DATOS!AN:AN,MATCH(CHECKLIST!B157,DATOS!B:B,0),1)),"")</f>
        <v/>
      </c>
      <c r="Q157" s="17" t="str">
        <f>IFERROR(IF(INDEX(DATOS!AO:AO,MATCH(CHECKLIST!B157,DATOS!B:B,0),1)=0,"",INDEX(DATOS!AO:AO,MATCH(CHECKLIST!B157,DATOS!B:B,0),1)),"")</f>
        <v/>
      </c>
      <c r="R157" t="str">
        <f>IF(B157="","",1)</f>
        <v/>
      </c>
      <c r="S157" t="str">
        <f t="shared" si="8"/>
        <v/>
      </c>
      <c r="U157" t="str">
        <f t="shared" si="6"/>
        <v/>
      </c>
      <c r="V157" t="str">
        <f t="shared" si="7"/>
        <v/>
      </c>
    </row>
    <row r="158" spans="1:22" ht="15" customHeight="1">
      <c r="A158" s="12">
        <v>145</v>
      </c>
      <c r="B158" t="str">
        <f>IFERROR(INDEX(DATOS!B:B,MATCH(CHECKLIST!A158,DATOS!BU:BU,0),1),"")</f>
        <v/>
      </c>
      <c r="C158" t="str">
        <f>IFERROR(INDEX(DATOS!J:J,MATCH(CHECKLIST!A158,DATOS!BU:BU,0),1),"")</f>
        <v/>
      </c>
      <c r="D158" t="str">
        <f>IFERROR(INDEX(DATOS!R:R,MATCH(CHECKLIST!E158,DATOS!C:C,0),1),"")</f>
        <v/>
      </c>
      <c r="E158" s="136" t="str">
        <f>IFERROR(INDEX(DATOS!C:C,MATCH(CHECKLIST!A158,DATOS!BU:BU,0),1),"")</f>
        <v/>
      </c>
      <c r="F158" s="3" t="str">
        <f>IFERROR(IF(INDEX(DATOS!AC:AC,MATCH(CHECKLIST!B158,DATOS!B:B,0),1)=0,"",INDEX(DATOS!AC:AC,MATCH(CHECKLIST!B158,DATOS!B:B,0),1)),"")</f>
        <v/>
      </c>
      <c r="G158" s="17" t="str">
        <f>IFERROR(IF(INDEX(DATOS!AH:AH,MATCH(CHECKLIST!B158,DATOS!B:B,0),1)=0,"",INDEX(DATOS!AH:AH,MATCH(CHECKLIST!B158,DATOS!B:B,0),1)),"")</f>
        <v/>
      </c>
      <c r="H158" s="17" t="str">
        <f>IFERROR(IF(INDEX(DATOS!BH:BH,MATCH(CHECKLIST!B158,DATOS!B:B,0),1)="","X",IF(INDEX(DATOS!BH:BH,MATCH(CHECKLIST!B158,DATOS!B:B,0),1)="VIGENTE","",INDEX(DATOS!BH:BH,MATCH(CHECKLIST!B158,DATOS!B:B,0),1))),"")</f>
        <v/>
      </c>
      <c r="I158" s="17" t="str">
        <f>IFERROR(IF(INDEX(DATOS!AL:AL,MATCH(CHECKLIST!B158,DATOS!B:B,0),1)=0,"",INDEX(DATOS!AL:AL,MATCH(CHECKLIST!B158,DATOS!B:B,0),1)),"")</f>
        <v/>
      </c>
      <c r="J158" s="17" t="str">
        <f>IFERROR(IF(INDEX(DATOS!AJ:AJ,MATCH(CHECKLIST!B158,DATOS!B:B,0),1)=0,"",INDEX(DATOS!AJ:AJ,MATCH(CHECKLIST!B158,DATOS!B:B,0),1)),"")</f>
        <v/>
      </c>
      <c r="K158" s="49" t="str">
        <f>IFERROR(IF(INDEX(DATOS!AK:AK,MATCH(CHECKLIST!B158,DATOS!B:B,0),1)=0,"",INDEX(DATOS!AK:AK,MATCH(CHECKLIST!B158,DATOS!B:B,0),1)),"")</f>
        <v/>
      </c>
      <c r="L158" s="17" t="str">
        <f>IFERROR(IF(INDEX(DATOS!AM:AM,MATCH(CHECKLIST!B158,DATOS!B:B,0),1)=0,"",INDEX(DATOS!AM:AM,MATCH(CHECKLIST!B158,DATOS!B:B,0),1)),"")</f>
        <v/>
      </c>
      <c r="M158" s="17" t="str">
        <f>IFERROR(IF(INDEX(DATOS!AI:AI,MATCH(CHECKLIST!B158,DATOS!B:B,0),1)=0,"",INDEX(DATOS!AI:AI,MATCH(CHECKLIST!B158,DATOS!B:B,0),1)),"")</f>
        <v/>
      </c>
      <c r="N158" s="49" t="str">
        <f ca="1">IFERROR(IF(INDEX(DATOS!I:I,MATCH(CHECKLIST!B158,DATOS!B:B,0),1)="","X",IF(INDEX(DATOS!I:I,MATCH(CHECKLIST!B158,DATOS!B:B,0),1)&gt;YEAR(TODAY())-1,"","VENCIDA")),"")</f>
        <v/>
      </c>
      <c r="O158" s="49" t="str">
        <f>IFERROR(IF(INDEX(DATOS!AP:AP,MATCH(CHECKLIST!B158,DATOS!B:B,0),1)=0,"",INDEX(DATOS!AP:AP,MATCH(CHECKLIST!B158,DATOS!B:B,0),1)),"")</f>
        <v/>
      </c>
      <c r="P158" s="17" t="str">
        <f>IFERROR(IF(INDEX(DATOS!AN:AN,MATCH(CHECKLIST!B158,DATOS!B:B,0),1)=0,"",INDEX(DATOS!AN:AN,MATCH(CHECKLIST!B158,DATOS!B:B,0),1)),"")</f>
        <v/>
      </c>
      <c r="Q158" s="17" t="str">
        <f>IFERROR(IF(INDEX(DATOS!AO:AO,MATCH(CHECKLIST!B158,DATOS!B:B,0),1)=0,"",INDEX(DATOS!AO:AO,MATCH(CHECKLIST!B158,DATOS!B:B,0),1)),"")</f>
        <v/>
      </c>
      <c r="S158">
        <f t="shared" si="8"/>
        <v>0</v>
      </c>
      <c r="U158" t="str">
        <f t="shared" si="6"/>
        <v/>
      </c>
      <c r="V158" t="str">
        <f t="shared" si="7"/>
        <v/>
      </c>
    </row>
    <row r="159" spans="1:22" ht="15" customHeight="1">
      <c r="A159" s="12">
        <v>146</v>
      </c>
      <c r="B159" t="str">
        <f>IFERROR(INDEX(DATOS!B:B,MATCH(CHECKLIST!A159,DATOS!BU:BU,0),1),"")</f>
        <v/>
      </c>
      <c r="C159" t="str">
        <f>IFERROR(INDEX(DATOS!J:J,MATCH(CHECKLIST!A159,DATOS!BU:BU,0),1),"")</f>
        <v/>
      </c>
      <c r="D159" t="str">
        <f>IFERROR(INDEX(DATOS!R:R,MATCH(CHECKLIST!E159,DATOS!C:C,0),1),"")</f>
        <v/>
      </c>
      <c r="E159" s="136" t="str">
        <f>IFERROR(INDEX(DATOS!C:C,MATCH(CHECKLIST!A159,DATOS!BU:BU,0),1),"")</f>
        <v/>
      </c>
      <c r="F159" s="3" t="str">
        <f>IFERROR(IF(INDEX(DATOS!AC:AC,MATCH(CHECKLIST!B159,DATOS!B:B,0),1)=0,"",INDEX(DATOS!AC:AC,MATCH(CHECKLIST!B159,DATOS!B:B,0),1)),"")</f>
        <v/>
      </c>
      <c r="G159" s="17" t="str">
        <f>IFERROR(IF(INDEX(DATOS!AH:AH,MATCH(CHECKLIST!B159,DATOS!B:B,0),1)=0,"",INDEX(DATOS!AH:AH,MATCH(CHECKLIST!B159,DATOS!B:B,0),1)),"")</f>
        <v/>
      </c>
      <c r="H159" s="17" t="str">
        <f>IFERROR(IF(INDEX(DATOS!BH:BH,MATCH(CHECKLIST!B159,DATOS!B:B,0),1)="","X",IF(INDEX(DATOS!BH:BH,MATCH(CHECKLIST!B159,DATOS!B:B,0),1)="VIGENTE","",INDEX(DATOS!BH:BH,MATCH(CHECKLIST!B159,DATOS!B:B,0),1))),"")</f>
        <v/>
      </c>
      <c r="I159" s="17" t="str">
        <f>IFERROR(IF(INDEX(DATOS!AL:AL,MATCH(CHECKLIST!B159,DATOS!B:B,0),1)=0,"",INDEX(DATOS!AL:AL,MATCH(CHECKLIST!B159,DATOS!B:B,0),1)),"")</f>
        <v/>
      </c>
      <c r="J159" s="17" t="str">
        <f>IFERROR(IF(INDEX(DATOS!AJ:AJ,MATCH(CHECKLIST!B159,DATOS!B:B,0),1)=0,"",INDEX(DATOS!AJ:AJ,MATCH(CHECKLIST!B159,DATOS!B:B,0),1)),"")</f>
        <v/>
      </c>
      <c r="K159" s="49" t="str">
        <f>IFERROR(IF(INDEX(DATOS!AK:AK,MATCH(CHECKLIST!B159,DATOS!B:B,0),1)=0,"",INDEX(DATOS!AK:AK,MATCH(CHECKLIST!B159,DATOS!B:B,0),1)),"")</f>
        <v/>
      </c>
      <c r="L159" s="17" t="str">
        <f>IFERROR(IF(INDEX(DATOS!AM:AM,MATCH(CHECKLIST!B159,DATOS!B:B,0),1)=0,"",INDEX(DATOS!AM:AM,MATCH(CHECKLIST!B159,DATOS!B:B,0),1)),"")</f>
        <v/>
      </c>
      <c r="M159" s="17" t="str">
        <f>IFERROR(IF(INDEX(DATOS!AI:AI,MATCH(CHECKLIST!B159,DATOS!B:B,0),1)=0,"",INDEX(DATOS!AI:AI,MATCH(CHECKLIST!B159,DATOS!B:B,0),1)),"")</f>
        <v/>
      </c>
      <c r="N159" s="49" t="str">
        <f ca="1">IFERROR(IF(INDEX(DATOS!I:I,MATCH(CHECKLIST!B159,DATOS!B:B,0),1)="","X",IF(INDEX(DATOS!I:I,MATCH(CHECKLIST!B159,DATOS!B:B,0),1)&gt;YEAR(TODAY())-1,"","VENCIDA")),"")</f>
        <v/>
      </c>
      <c r="O159" s="49" t="str">
        <f>IFERROR(IF(INDEX(DATOS!AP:AP,MATCH(CHECKLIST!B159,DATOS!B:B,0),1)=0,"",INDEX(DATOS!AP:AP,MATCH(CHECKLIST!B159,DATOS!B:B,0),1)),"")</f>
        <v/>
      </c>
      <c r="P159" s="17" t="str">
        <f>IFERROR(IF(INDEX(DATOS!AN:AN,MATCH(CHECKLIST!B159,DATOS!B:B,0),1)=0,"",INDEX(DATOS!AN:AN,MATCH(CHECKLIST!B159,DATOS!B:B,0),1)),"")</f>
        <v/>
      </c>
      <c r="Q159" s="17" t="str">
        <f>IFERROR(IF(INDEX(DATOS!AO:AO,MATCH(CHECKLIST!B159,DATOS!B:B,0),1)=0,"",INDEX(DATOS!AO:AO,MATCH(CHECKLIST!B159,DATOS!B:B,0),1)),"")</f>
        <v/>
      </c>
      <c r="R159" t="str">
        <f>IF(B159="","",1)</f>
        <v/>
      </c>
      <c r="S159" t="str">
        <f t="shared" si="8"/>
        <v/>
      </c>
      <c r="U159" t="str">
        <f t="shared" si="6"/>
        <v/>
      </c>
      <c r="V159" t="str">
        <f t="shared" si="7"/>
        <v/>
      </c>
    </row>
    <row r="160" spans="1:22" ht="15" customHeight="1">
      <c r="A160" s="12">
        <v>147</v>
      </c>
      <c r="B160" t="str">
        <f>IFERROR(INDEX(DATOS!B:B,MATCH(CHECKLIST!A160,DATOS!BU:BU,0),1),"")</f>
        <v/>
      </c>
      <c r="C160" t="str">
        <f>IFERROR(INDEX(DATOS!J:J,MATCH(CHECKLIST!A160,DATOS!BU:BU,0),1),"")</f>
        <v/>
      </c>
      <c r="D160" t="str">
        <f>IFERROR(INDEX(DATOS!R:R,MATCH(CHECKLIST!E160,DATOS!C:C,0),1),"")</f>
        <v/>
      </c>
      <c r="E160" s="136" t="str">
        <f>IFERROR(INDEX(DATOS!C:C,MATCH(CHECKLIST!A160,DATOS!BU:BU,0),1),"")</f>
        <v/>
      </c>
      <c r="F160" s="3" t="str">
        <f>IFERROR(IF(INDEX(DATOS!AC:AC,MATCH(CHECKLIST!B160,DATOS!B:B,0),1)=0,"",INDEX(DATOS!AC:AC,MATCH(CHECKLIST!B160,DATOS!B:B,0),1)),"")</f>
        <v/>
      </c>
      <c r="G160" s="17" t="str">
        <f>IFERROR(IF(INDEX(DATOS!AH:AH,MATCH(CHECKLIST!B160,DATOS!B:B,0),1)=0,"",INDEX(DATOS!AH:AH,MATCH(CHECKLIST!B160,DATOS!B:B,0),1)),"")</f>
        <v/>
      </c>
      <c r="H160" s="17" t="str">
        <f>IFERROR(IF(INDEX(DATOS!BH:BH,MATCH(CHECKLIST!B160,DATOS!B:B,0),1)="","X",IF(INDEX(DATOS!BH:BH,MATCH(CHECKLIST!B160,DATOS!B:B,0),1)="VIGENTE","",INDEX(DATOS!BH:BH,MATCH(CHECKLIST!B160,DATOS!B:B,0),1))),"")</f>
        <v/>
      </c>
      <c r="I160" s="17" t="str">
        <f>IFERROR(IF(INDEX(DATOS!AL:AL,MATCH(CHECKLIST!B160,DATOS!B:B,0),1)=0,"",INDEX(DATOS!AL:AL,MATCH(CHECKLIST!B160,DATOS!B:B,0),1)),"")</f>
        <v/>
      </c>
      <c r="J160" s="17" t="str">
        <f>IFERROR(IF(INDEX(DATOS!AJ:AJ,MATCH(CHECKLIST!B160,DATOS!B:B,0),1)=0,"",INDEX(DATOS!AJ:AJ,MATCH(CHECKLIST!B160,DATOS!B:B,0),1)),"")</f>
        <v/>
      </c>
      <c r="K160" s="49" t="str">
        <f>IFERROR(IF(INDEX(DATOS!AK:AK,MATCH(CHECKLIST!B160,DATOS!B:B,0),1)=0,"",INDEX(DATOS!AK:AK,MATCH(CHECKLIST!B160,DATOS!B:B,0),1)),"")</f>
        <v/>
      </c>
      <c r="L160" s="17" t="str">
        <f>IFERROR(IF(INDEX(DATOS!AM:AM,MATCH(CHECKLIST!B160,DATOS!B:B,0),1)=0,"",INDEX(DATOS!AM:AM,MATCH(CHECKLIST!B160,DATOS!B:B,0),1)),"")</f>
        <v/>
      </c>
      <c r="M160" s="17" t="str">
        <f>IFERROR(IF(INDEX(DATOS!AI:AI,MATCH(CHECKLIST!B160,DATOS!B:B,0),1)=0,"",INDEX(DATOS!AI:AI,MATCH(CHECKLIST!B160,DATOS!B:B,0),1)),"")</f>
        <v/>
      </c>
      <c r="N160" s="49" t="str">
        <f ca="1">IFERROR(IF(INDEX(DATOS!I:I,MATCH(CHECKLIST!B160,DATOS!B:B,0),1)="","X",IF(INDEX(DATOS!I:I,MATCH(CHECKLIST!B160,DATOS!B:B,0),1)&gt;YEAR(TODAY())-1,"","VENCIDA")),"")</f>
        <v/>
      </c>
      <c r="O160" s="49" t="str">
        <f>IFERROR(IF(INDEX(DATOS!AP:AP,MATCH(CHECKLIST!B160,DATOS!B:B,0),1)=0,"",INDEX(DATOS!AP:AP,MATCH(CHECKLIST!B160,DATOS!B:B,0),1)),"")</f>
        <v/>
      </c>
      <c r="P160" s="17" t="str">
        <f>IFERROR(IF(INDEX(DATOS!AN:AN,MATCH(CHECKLIST!B160,DATOS!B:B,0),1)=0,"",INDEX(DATOS!AN:AN,MATCH(CHECKLIST!B160,DATOS!B:B,0),1)),"")</f>
        <v/>
      </c>
      <c r="Q160" s="17" t="str">
        <f>IFERROR(IF(INDEX(DATOS!AO:AO,MATCH(CHECKLIST!B160,DATOS!B:B,0),1)=0,"",INDEX(DATOS!AO:AO,MATCH(CHECKLIST!B160,DATOS!B:B,0),1)),"")</f>
        <v/>
      </c>
      <c r="S160">
        <f t="shared" si="8"/>
        <v>0</v>
      </c>
      <c r="U160" t="str">
        <f t="shared" si="6"/>
        <v/>
      </c>
      <c r="V160" t="str">
        <f t="shared" si="7"/>
        <v/>
      </c>
    </row>
    <row r="161" spans="1:22" ht="15" customHeight="1">
      <c r="A161" s="12">
        <v>148</v>
      </c>
      <c r="B161" t="str">
        <f>IFERROR(INDEX(DATOS!B:B,MATCH(CHECKLIST!A161,DATOS!BU:BU,0),1),"")</f>
        <v/>
      </c>
      <c r="C161" t="str">
        <f>IFERROR(INDEX(DATOS!J:J,MATCH(CHECKLIST!A161,DATOS!BU:BU,0),1),"")</f>
        <v/>
      </c>
      <c r="D161" t="str">
        <f>IFERROR(INDEX(DATOS!R:R,MATCH(CHECKLIST!E161,DATOS!C:C,0),1),"")</f>
        <v/>
      </c>
      <c r="E161" s="136" t="str">
        <f>IFERROR(INDEX(DATOS!C:C,MATCH(CHECKLIST!A161,DATOS!BU:BU,0),1),"")</f>
        <v/>
      </c>
      <c r="F161" s="3" t="str">
        <f>IFERROR(IF(INDEX(DATOS!AC:AC,MATCH(CHECKLIST!B161,DATOS!B:B,0),1)=0,"",INDEX(DATOS!AC:AC,MATCH(CHECKLIST!B161,DATOS!B:B,0),1)),"")</f>
        <v/>
      </c>
      <c r="G161" s="17" t="str">
        <f>IFERROR(IF(INDEX(DATOS!AH:AH,MATCH(CHECKLIST!B161,DATOS!B:B,0),1)=0,"",INDEX(DATOS!AH:AH,MATCH(CHECKLIST!B161,DATOS!B:B,0),1)),"")</f>
        <v/>
      </c>
      <c r="H161" s="17" t="str">
        <f>IFERROR(IF(INDEX(DATOS!BH:BH,MATCH(CHECKLIST!B161,DATOS!B:B,0),1)="","X",IF(INDEX(DATOS!BH:BH,MATCH(CHECKLIST!B161,DATOS!B:B,0),1)="VIGENTE","",INDEX(DATOS!BH:BH,MATCH(CHECKLIST!B161,DATOS!B:B,0),1))),"")</f>
        <v/>
      </c>
      <c r="I161" s="17" t="str">
        <f>IFERROR(IF(INDEX(DATOS!AL:AL,MATCH(CHECKLIST!B161,DATOS!B:B,0),1)=0,"",INDEX(DATOS!AL:AL,MATCH(CHECKLIST!B161,DATOS!B:B,0),1)),"")</f>
        <v/>
      </c>
      <c r="J161" s="17" t="str">
        <f>IFERROR(IF(INDEX(DATOS!AJ:AJ,MATCH(CHECKLIST!B161,DATOS!B:B,0),1)=0,"",INDEX(DATOS!AJ:AJ,MATCH(CHECKLIST!B161,DATOS!B:B,0),1)),"")</f>
        <v/>
      </c>
      <c r="K161" s="49" t="str">
        <f>IFERROR(IF(INDEX(DATOS!AK:AK,MATCH(CHECKLIST!B161,DATOS!B:B,0),1)=0,"",INDEX(DATOS!AK:AK,MATCH(CHECKLIST!B161,DATOS!B:B,0),1)),"")</f>
        <v/>
      </c>
      <c r="L161" s="17" t="str">
        <f>IFERROR(IF(INDEX(DATOS!AM:AM,MATCH(CHECKLIST!B161,DATOS!B:B,0),1)=0,"",INDEX(DATOS!AM:AM,MATCH(CHECKLIST!B161,DATOS!B:B,0),1)),"")</f>
        <v/>
      </c>
      <c r="M161" s="17" t="str">
        <f>IFERROR(IF(INDEX(DATOS!AI:AI,MATCH(CHECKLIST!B161,DATOS!B:B,0),1)=0,"",INDEX(DATOS!AI:AI,MATCH(CHECKLIST!B161,DATOS!B:B,0),1)),"")</f>
        <v/>
      </c>
      <c r="N161" s="49" t="str">
        <f ca="1">IFERROR(IF(INDEX(DATOS!I:I,MATCH(CHECKLIST!B161,DATOS!B:B,0),1)="","X",IF(INDEX(DATOS!I:I,MATCH(CHECKLIST!B161,DATOS!B:B,0),1)&gt;YEAR(TODAY())-1,"","VENCIDA")),"")</f>
        <v/>
      </c>
      <c r="O161" s="49" t="str">
        <f>IFERROR(IF(INDEX(DATOS!AP:AP,MATCH(CHECKLIST!B161,DATOS!B:B,0),1)=0,"",INDEX(DATOS!AP:AP,MATCH(CHECKLIST!B161,DATOS!B:B,0),1)),"")</f>
        <v/>
      </c>
      <c r="P161" s="17" t="str">
        <f>IFERROR(IF(INDEX(DATOS!AN:AN,MATCH(CHECKLIST!B161,DATOS!B:B,0),1)=0,"",INDEX(DATOS!AN:AN,MATCH(CHECKLIST!B161,DATOS!B:B,0),1)),"")</f>
        <v/>
      </c>
      <c r="Q161" s="17" t="str">
        <f>IFERROR(IF(INDEX(DATOS!AO:AO,MATCH(CHECKLIST!B161,DATOS!B:B,0),1)=0,"",INDEX(DATOS!AO:AO,MATCH(CHECKLIST!B161,DATOS!B:B,0),1)),"")</f>
        <v/>
      </c>
      <c r="R161" t="str">
        <f>IF(B161="","",1)</f>
        <v/>
      </c>
      <c r="S161" t="str">
        <f t="shared" si="8"/>
        <v/>
      </c>
      <c r="U161" t="str">
        <f t="shared" si="6"/>
        <v/>
      </c>
      <c r="V161" t="str">
        <f t="shared" si="7"/>
        <v/>
      </c>
    </row>
    <row r="162" spans="1:22" ht="15" customHeight="1">
      <c r="A162" s="12">
        <v>149</v>
      </c>
      <c r="B162" t="str">
        <f>IFERROR(INDEX(DATOS!B:B,MATCH(CHECKLIST!A162,DATOS!BU:BU,0),1),"")</f>
        <v/>
      </c>
      <c r="C162" t="str">
        <f>IFERROR(INDEX(DATOS!J:J,MATCH(CHECKLIST!A162,DATOS!BU:BU,0),1),"")</f>
        <v/>
      </c>
      <c r="D162" t="str">
        <f>IFERROR(INDEX(DATOS!R:R,MATCH(CHECKLIST!E162,DATOS!C:C,0),1),"")</f>
        <v/>
      </c>
      <c r="E162" s="136" t="str">
        <f>IFERROR(INDEX(DATOS!C:C,MATCH(CHECKLIST!A162,DATOS!BU:BU,0),1),"")</f>
        <v/>
      </c>
      <c r="F162" s="3" t="str">
        <f>IFERROR(IF(INDEX(DATOS!AC:AC,MATCH(CHECKLIST!B162,DATOS!B:B,0),1)=0,"",INDEX(DATOS!AC:AC,MATCH(CHECKLIST!B162,DATOS!B:B,0),1)),"")</f>
        <v/>
      </c>
      <c r="G162" s="17" t="str">
        <f>IFERROR(IF(INDEX(DATOS!AH:AH,MATCH(CHECKLIST!B162,DATOS!B:B,0),1)=0,"",INDEX(DATOS!AH:AH,MATCH(CHECKLIST!B162,DATOS!B:B,0),1)),"")</f>
        <v/>
      </c>
      <c r="H162" s="17" t="str">
        <f>IFERROR(IF(INDEX(DATOS!BH:BH,MATCH(CHECKLIST!B162,DATOS!B:B,0),1)="","X",IF(INDEX(DATOS!BH:BH,MATCH(CHECKLIST!B162,DATOS!B:B,0),1)="VIGENTE","",INDEX(DATOS!BH:BH,MATCH(CHECKLIST!B162,DATOS!B:B,0),1))),"")</f>
        <v/>
      </c>
      <c r="I162" s="17" t="str">
        <f>IFERROR(IF(INDEX(DATOS!AL:AL,MATCH(CHECKLIST!B162,DATOS!B:B,0),1)=0,"",INDEX(DATOS!AL:AL,MATCH(CHECKLIST!B162,DATOS!B:B,0),1)),"")</f>
        <v/>
      </c>
      <c r="J162" s="17" t="str">
        <f>IFERROR(IF(INDEX(DATOS!AJ:AJ,MATCH(CHECKLIST!B162,DATOS!B:B,0),1)=0,"",INDEX(DATOS!AJ:AJ,MATCH(CHECKLIST!B162,DATOS!B:B,0),1)),"")</f>
        <v/>
      </c>
      <c r="K162" s="49" t="str">
        <f>IFERROR(IF(INDEX(DATOS!AK:AK,MATCH(CHECKLIST!B162,DATOS!B:B,0),1)=0,"",INDEX(DATOS!AK:AK,MATCH(CHECKLIST!B162,DATOS!B:B,0),1)),"")</f>
        <v/>
      </c>
      <c r="L162" s="17" t="str">
        <f>IFERROR(IF(INDEX(DATOS!AM:AM,MATCH(CHECKLIST!B162,DATOS!B:B,0),1)=0,"",INDEX(DATOS!AM:AM,MATCH(CHECKLIST!B162,DATOS!B:B,0),1)),"")</f>
        <v/>
      </c>
      <c r="M162" s="17" t="str">
        <f>IFERROR(IF(INDEX(DATOS!AI:AI,MATCH(CHECKLIST!B162,DATOS!B:B,0),1)=0,"",INDEX(DATOS!AI:AI,MATCH(CHECKLIST!B162,DATOS!B:B,0),1)),"")</f>
        <v/>
      </c>
      <c r="N162" s="49" t="str">
        <f ca="1">IFERROR(IF(INDEX(DATOS!I:I,MATCH(CHECKLIST!B162,DATOS!B:B,0),1)="","X",IF(INDEX(DATOS!I:I,MATCH(CHECKLIST!B162,DATOS!B:B,0),1)&gt;YEAR(TODAY())-1,"","VENCIDA")),"")</f>
        <v/>
      </c>
      <c r="O162" s="49" t="str">
        <f>IFERROR(IF(INDEX(DATOS!AP:AP,MATCH(CHECKLIST!B162,DATOS!B:B,0),1)=0,"",INDEX(DATOS!AP:AP,MATCH(CHECKLIST!B162,DATOS!B:B,0),1)),"")</f>
        <v/>
      </c>
      <c r="P162" s="17" t="str">
        <f>IFERROR(IF(INDEX(DATOS!AN:AN,MATCH(CHECKLIST!B162,DATOS!B:B,0),1)=0,"",INDEX(DATOS!AN:AN,MATCH(CHECKLIST!B162,DATOS!B:B,0),1)),"")</f>
        <v/>
      </c>
      <c r="Q162" s="17" t="str">
        <f>IFERROR(IF(INDEX(DATOS!AO:AO,MATCH(CHECKLIST!B162,DATOS!B:B,0),1)=0,"",INDEX(DATOS!AO:AO,MATCH(CHECKLIST!B162,DATOS!B:B,0),1)),"")</f>
        <v/>
      </c>
      <c r="S162">
        <f t="shared" si="8"/>
        <v>0</v>
      </c>
      <c r="U162" t="str">
        <f t="shared" si="6"/>
        <v/>
      </c>
      <c r="V162" t="str">
        <f t="shared" si="7"/>
        <v/>
      </c>
    </row>
    <row r="163" spans="1:22" ht="15" customHeight="1">
      <c r="A163" s="12">
        <v>150</v>
      </c>
      <c r="B163" t="str">
        <f>IFERROR(INDEX(DATOS!B:B,MATCH(CHECKLIST!A163,DATOS!BU:BU,0),1),"")</f>
        <v/>
      </c>
      <c r="C163" t="str">
        <f>IFERROR(INDEX(DATOS!J:J,MATCH(CHECKLIST!A163,DATOS!BU:BU,0),1),"")</f>
        <v/>
      </c>
      <c r="D163" t="str">
        <f>IFERROR(INDEX(DATOS!R:R,MATCH(CHECKLIST!E163,DATOS!C:C,0),1),"")</f>
        <v/>
      </c>
      <c r="E163" s="136" t="str">
        <f>IFERROR(INDEX(DATOS!C:C,MATCH(CHECKLIST!A163,DATOS!BU:BU,0),1),"")</f>
        <v/>
      </c>
      <c r="F163" s="3" t="str">
        <f>IFERROR(IF(INDEX(DATOS!AC:AC,MATCH(CHECKLIST!B163,DATOS!B:B,0),1)=0,"",INDEX(DATOS!AC:AC,MATCH(CHECKLIST!B163,DATOS!B:B,0),1)),"")</f>
        <v/>
      </c>
      <c r="G163" s="17" t="str">
        <f>IFERROR(IF(INDEX(DATOS!AH:AH,MATCH(CHECKLIST!B163,DATOS!B:B,0),1)=0,"",INDEX(DATOS!AH:AH,MATCH(CHECKLIST!B163,DATOS!B:B,0),1)),"")</f>
        <v/>
      </c>
      <c r="H163" s="17" t="str">
        <f>IFERROR(IF(INDEX(DATOS!BH:BH,MATCH(CHECKLIST!B163,DATOS!B:B,0),1)="","X",IF(INDEX(DATOS!BH:BH,MATCH(CHECKLIST!B163,DATOS!B:B,0),1)="VIGENTE","",INDEX(DATOS!BH:BH,MATCH(CHECKLIST!B163,DATOS!B:B,0),1))),"")</f>
        <v/>
      </c>
      <c r="I163" s="17" t="str">
        <f>IFERROR(IF(INDEX(DATOS!AL:AL,MATCH(CHECKLIST!B163,DATOS!B:B,0),1)=0,"",INDEX(DATOS!AL:AL,MATCH(CHECKLIST!B163,DATOS!B:B,0),1)),"")</f>
        <v/>
      </c>
      <c r="J163" s="17" t="str">
        <f>IFERROR(IF(INDEX(DATOS!AJ:AJ,MATCH(CHECKLIST!B163,DATOS!B:B,0),1)=0,"",INDEX(DATOS!AJ:AJ,MATCH(CHECKLIST!B163,DATOS!B:B,0),1)),"")</f>
        <v/>
      </c>
      <c r="K163" s="49" t="str">
        <f>IFERROR(IF(INDEX(DATOS!AK:AK,MATCH(CHECKLIST!B163,DATOS!B:B,0),1)=0,"",INDEX(DATOS!AK:AK,MATCH(CHECKLIST!B163,DATOS!B:B,0),1)),"")</f>
        <v/>
      </c>
      <c r="L163" s="17" t="str">
        <f>IFERROR(IF(INDEX(DATOS!AM:AM,MATCH(CHECKLIST!B163,DATOS!B:B,0),1)=0,"",INDEX(DATOS!AM:AM,MATCH(CHECKLIST!B163,DATOS!B:B,0),1)),"")</f>
        <v/>
      </c>
      <c r="M163" s="17" t="str">
        <f>IFERROR(IF(INDEX(DATOS!AI:AI,MATCH(CHECKLIST!B163,DATOS!B:B,0),1)=0,"",INDEX(DATOS!AI:AI,MATCH(CHECKLIST!B163,DATOS!B:B,0),1)),"")</f>
        <v/>
      </c>
      <c r="N163" s="49" t="str">
        <f ca="1">IFERROR(IF(INDEX(DATOS!I:I,MATCH(CHECKLIST!B163,DATOS!B:B,0),1)="","X",IF(INDEX(DATOS!I:I,MATCH(CHECKLIST!B163,DATOS!B:B,0),1)&gt;YEAR(TODAY())-1,"","VENCIDA")),"")</f>
        <v/>
      </c>
      <c r="O163" s="49" t="str">
        <f>IFERROR(IF(INDEX(DATOS!AP:AP,MATCH(CHECKLIST!B163,DATOS!B:B,0),1)=0,"",INDEX(DATOS!AP:AP,MATCH(CHECKLIST!B163,DATOS!B:B,0),1)),"")</f>
        <v/>
      </c>
      <c r="P163" s="17" t="str">
        <f>IFERROR(IF(INDEX(DATOS!AN:AN,MATCH(CHECKLIST!B163,DATOS!B:B,0),1)=0,"",INDEX(DATOS!AN:AN,MATCH(CHECKLIST!B163,DATOS!B:B,0),1)),"")</f>
        <v/>
      </c>
      <c r="Q163" s="17" t="str">
        <f>IFERROR(IF(INDEX(DATOS!AO:AO,MATCH(CHECKLIST!B163,DATOS!B:B,0),1)=0,"",INDEX(DATOS!AO:AO,MATCH(CHECKLIST!B163,DATOS!B:B,0),1)),"")</f>
        <v/>
      </c>
      <c r="R163" t="str">
        <f>IF(B163="","",1)</f>
        <v/>
      </c>
      <c r="S163" t="str">
        <f t="shared" si="8"/>
        <v/>
      </c>
      <c r="U163" t="str">
        <f t="shared" si="6"/>
        <v/>
      </c>
      <c r="V163" t="str">
        <f t="shared" si="7"/>
        <v/>
      </c>
    </row>
    <row r="164" spans="1:22" ht="15" customHeight="1">
      <c r="A164" s="12">
        <v>151</v>
      </c>
      <c r="B164" t="str">
        <f>IFERROR(INDEX(DATOS!B:B,MATCH(CHECKLIST!A164,DATOS!BU:BU,0),1),"")</f>
        <v/>
      </c>
      <c r="C164" t="str">
        <f>IFERROR(INDEX(DATOS!J:J,MATCH(CHECKLIST!A164,DATOS!BU:BU,0),1),"")</f>
        <v/>
      </c>
      <c r="D164" t="str">
        <f>IFERROR(INDEX(DATOS!R:R,MATCH(CHECKLIST!E164,DATOS!C:C,0),1),"")</f>
        <v/>
      </c>
      <c r="E164" s="136" t="str">
        <f>IFERROR(INDEX(DATOS!C:C,MATCH(CHECKLIST!A164,DATOS!BU:BU,0),1),"")</f>
        <v/>
      </c>
      <c r="F164" s="3" t="str">
        <f>IFERROR(IF(INDEX(DATOS!AC:AC,MATCH(CHECKLIST!B164,DATOS!B:B,0),1)=0,"",INDEX(DATOS!AC:AC,MATCH(CHECKLIST!B164,DATOS!B:B,0),1)),"")</f>
        <v/>
      </c>
      <c r="G164" s="17" t="str">
        <f>IFERROR(IF(INDEX(DATOS!AH:AH,MATCH(CHECKLIST!B164,DATOS!B:B,0),1)=0,"",INDEX(DATOS!AH:AH,MATCH(CHECKLIST!B164,DATOS!B:B,0),1)),"")</f>
        <v/>
      </c>
      <c r="H164" s="17" t="str">
        <f>IFERROR(IF(INDEX(DATOS!BH:BH,MATCH(CHECKLIST!B164,DATOS!B:B,0),1)="","X",IF(INDEX(DATOS!BH:BH,MATCH(CHECKLIST!B164,DATOS!B:B,0),1)="VIGENTE","",INDEX(DATOS!BH:BH,MATCH(CHECKLIST!B164,DATOS!B:B,0),1))),"")</f>
        <v/>
      </c>
      <c r="I164" s="17" t="str">
        <f>IFERROR(IF(INDEX(DATOS!AL:AL,MATCH(CHECKLIST!B164,DATOS!B:B,0),1)=0,"",INDEX(DATOS!AL:AL,MATCH(CHECKLIST!B164,DATOS!B:B,0),1)),"")</f>
        <v/>
      </c>
      <c r="J164" s="17" t="str">
        <f>IFERROR(IF(INDEX(DATOS!AJ:AJ,MATCH(CHECKLIST!B164,DATOS!B:B,0),1)=0,"",INDEX(DATOS!AJ:AJ,MATCH(CHECKLIST!B164,DATOS!B:B,0),1)),"")</f>
        <v/>
      </c>
      <c r="K164" s="49" t="str">
        <f>IFERROR(IF(INDEX(DATOS!AK:AK,MATCH(CHECKLIST!B164,DATOS!B:B,0),1)=0,"",INDEX(DATOS!AK:AK,MATCH(CHECKLIST!B164,DATOS!B:B,0),1)),"")</f>
        <v/>
      </c>
      <c r="L164" s="17" t="str">
        <f>IFERROR(IF(INDEX(DATOS!AM:AM,MATCH(CHECKLIST!B164,DATOS!B:B,0),1)=0,"",INDEX(DATOS!AM:AM,MATCH(CHECKLIST!B164,DATOS!B:B,0),1)),"")</f>
        <v/>
      </c>
      <c r="M164" s="17" t="str">
        <f>IFERROR(IF(INDEX(DATOS!AI:AI,MATCH(CHECKLIST!B164,DATOS!B:B,0),1)=0,"",INDEX(DATOS!AI:AI,MATCH(CHECKLIST!B164,DATOS!B:B,0),1)),"")</f>
        <v/>
      </c>
      <c r="N164" s="49" t="str">
        <f ca="1">IFERROR(IF(INDEX(DATOS!I:I,MATCH(CHECKLIST!B164,DATOS!B:B,0),1)="","X",IF(INDEX(DATOS!I:I,MATCH(CHECKLIST!B164,DATOS!B:B,0),1)&gt;YEAR(TODAY())-1,"","VENCIDA")),"")</f>
        <v/>
      </c>
      <c r="O164" s="49" t="str">
        <f>IFERROR(IF(INDEX(DATOS!AP:AP,MATCH(CHECKLIST!B164,DATOS!B:B,0),1)=0,"",INDEX(DATOS!AP:AP,MATCH(CHECKLIST!B164,DATOS!B:B,0),1)),"")</f>
        <v/>
      </c>
      <c r="P164" s="17" t="str">
        <f>IFERROR(IF(INDEX(DATOS!AN:AN,MATCH(CHECKLIST!B164,DATOS!B:B,0),1)=0,"",INDEX(DATOS!AN:AN,MATCH(CHECKLIST!B164,DATOS!B:B,0),1)),"")</f>
        <v/>
      </c>
      <c r="Q164" s="17" t="str">
        <f>IFERROR(IF(INDEX(DATOS!AO:AO,MATCH(CHECKLIST!B164,DATOS!B:B,0),1)=0,"",INDEX(DATOS!AO:AO,MATCH(CHECKLIST!B164,DATOS!B:B,0),1)),"")</f>
        <v/>
      </c>
      <c r="S164">
        <f t="shared" si="8"/>
        <v>0</v>
      </c>
      <c r="U164" t="str">
        <f t="shared" si="6"/>
        <v/>
      </c>
      <c r="V164" t="str">
        <f t="shared" si="7"/>
        <v/>
      </c>
    </row>
    <row r="165" spans="1:22" ht="15" customHeight="1">
      <c r="A165" s="12">
        <v>152</v>
      </c>
      <c r="B165" t="str">
        <f>IFERROR(INDEX(DATOS!B:B,MATCH(CHECKLIST!A165,DATOS!BU:BU,0),1),"")</f>
        <v/>
      </c>
      <c r="C165" t="str">
        <f>IFERROR(INDEX(DATOS!J:J,MATCH(CHECKLIST!A165,DATOS!BU:BU,0),1),"")</f>
        <v/>
      </c>
      <c r="D165" t="str">
        <f>IFERROR(INDEX(DATOS!R:R,MATCH(CHECKLIST!E165,DATOS!C:C,0),1),"")</f>
        <v/>
      </c>
      <c r="E165" s="136" t="str">
        <f>IFERROR(INDEX(DATOS!C:C,MATCH(CHECKLIST!A165,DATOS!BU:BU,0),1),"")</f>
        <v/>
      </c>
      <c r="F165" s="3" t="str">
        <f>IFERROR(IF(INDEX(DATOS!AC:AC,MATCH(CHECKLIST!B165,DATOS!B:B,0),1)=0,"",INDEX(DATOS!AC:AC,MATCH(CHECKLIST!B165,DATOS!B:B,0),1)),"")</f>
        <v/>
      </c>
      <c r="G165" s="17" t="str">
        <f>IFERROR(IF(INDEX(DATOS!AH:AH,MATCH(CHECKLIST!B165,DATOS!B:B,0),1)=0,"",INDEX(DATOS!AH:AH,MATCH(CHECKLIST!B165,DATOS!B:B,0),1)),"")</f>
        <v/>
      </c>
      <c r="H165" s="17" t="str">
        <f>IFERROR(IF(INDEX(DATOS!BH:BH,MATCH(CHECKLIST!B165,DATOS!B:B,0),1)="","X",IF(INDEX(DATOS!BH:BH,MATCH(CHECKLIST!B165,DATOS!B:B,0),1)="VIGENTE","",INDEX(DATOS!BH:BH,MATCH(CHECKLIST!B165,DATOS!B:B,0),1))),"")</f>
        <v/>
      </c>
      <c r="I165" s="17" t="str">
        <f>IFERROR(IF(INDEX(DATOS!AL:AL,MATCH(CHECKLIST!B165,DATOS!B:B,0),1)=0,"",INDEX(DATOS!AL:AL,MATCH(CHECKLIST!B165,DATOS!B:B,0),1)),"")</f>
        <v/>
      </c>
      <c r="J165" s="17" t="str">
        <f>IFERROR(IF(INDEX(DATOS!AJ:AJ,MATCH(CHECKLIST!B165,DATOS!B:B,0),1)=0,"",INDEX(DATOS!AJ:AJ,MATCH(CHECKLIST!B165,DATOS!B:B,0),1)),"")</f>
        <v/>
      </c>
      <c r="K165" s="49" t="str">
        <f>IFERROR(IF(INDEX(DATOS!AK:AK,MATCH(CHECKLIST!B165,DATOS!B:B,0),1)=0,"",INDEX(DATOS!AK:AK,MATCH(CHECKLIST!B165,DATOS!B:B,0),1)),"")</f>
        <v/>
      </c>
      <c r="L165" s="17" t="str">
        <f>IFERROR(IF(INDEX(DATOS!AM:AM,MATCH(CHECKLIST!B165,DATOS!B:B,0),1)=0,"",INDEX(DATOS!AM:AM,MATCH(CHECKLIST!B165,DATOS!B:B,0),1)),"")</f>
        <v/>
      </c>
      <c r="M165" s="17" t="str">
        <f>IFERROR(IF(INDEX(DATOS!AI:AI,MATCH(CHECKLIST!B165,DATOS!B:B,0),1)=0,"",INDEX(DATOS!AI:AI,MATCH(CHECKLIST!B165,DATOS!B:B,0),1)),"")</f>
        <v/>
      </c>
      <c r="N165" s="49" t="str">
        <f ca="1">IFERROR(IF(INDEX(DATOS!I:I,MATCH(CHECKLIST!B165,DATOS!B:B,0),1)="","X",IF(INDEX(DATOS!I:I,MATCH(CHECKLIST!B165,DATOS!B:B,0),1)&gt;YEAR(TODAY())-1,"","VENCIDA")),"")</f>
        <v/>
      </c>
      <c r="O165" s="49" t="str">
        <f>IFERROR(IF(INDEX(DATOS!AP:AP,MATCH(CHECKLIST!B165,DATOS!B:B,0),1)=0,"",INDEX(DATOS!AP:AP,MATCH(CHECKLIST!B165,DATOS!B:B,0),1)),"")</f>
        <v/>
      </c>
      <c r="P165" s="17" t="str">
        <f>IFERROR(IF(INDEX(DATOS!AN:AN,MATCH(CHECKLIST!B165,DATOS!B:B,0),1)=0,"",INDEX(DATOS!AN:AN,MATCH(CHECKLIST!B165,DATOS!B:B,0),1)),"")</f>
        <v/>
      </c>
      <c r="Q165" s="17" t="str">
        <f>IFERROR(IF(INDEX(DATOS!AO:AO,MATCH(CHECKLIST!B165,DATOS!B:B,0),1)=0,"",INDEX(DATOS!AO:AO,MATCH(CHECKLIST!B165,DATOS!B:B,0),1)),"")</f>
        <v/>
      </c>
      <c r="R165" t="str">
        <f>IF(B165="","",1)</f>
        <v/>
      </c>
      <c r="S165" t="str">
        <f t="shared" si="8"/>
        <v/>
      </c>
      <c r="U165" t="str">
        <f t="shared" si="6"/>
        <v/>
      </c>
      <c r="V165" t="str">
        <f t="shared" si="7"/>
        <v/>
      </c>
    </row>
    <row r="166" spans="1:22" ht="15" customHeight="1">
      <c r="A166" s="12">
        <v>153</v>
      </c>
      <c r="B166" t="str">
        <f>IFERROR(INDEX(DATOS!B:B,MATCH(CHECKLIST!A166,DATOS!BU:BU,0),1),"")</f>
        <v/>
      </c>
      <c r="C166" t="str">
        <f>IFERROR(INDEX(DATOS!J:J,MATCH(CHECKLIST!A166,DATOS!BU:BU,0),1),"")</f>
        <v/>
      </c>
      <c r="D166" t="str">
        <f>IFERROR(INDEX(DATOS!R:R,MATCH(CHECKLIST!E166,DATOS!C:C,0),1),"")</f>
        <v/>
      </c>
      <c r="E166" s="136" t="str">
        <f>IFERROR(INDEX(DATOS!C:C,MATCH(CHECKLIST!A166,DATOS!BU:BU,0),1),"")</f>
        <v/>
      </c>
      <c r="F166" s="3" t="str">
        <f>IFERROR(IF(INDEX(DATOS!AC:AC,MATCH(CHECKLIST!B166,DATOS!B:B,0),1)=0,"",INDEX(DATOS!AC:AC,MATCH(CHECKLIST!B166,DATOS!B:B,0),1)),"")</f>
        <v/>
      </c>
      <c r="G166" s="17" t="str">
        <f>IFERROR(IF(INDEX(DATOS!AH:AH,MATCH(CHECKLIST!B166,DATOS!B:B,0),1)=0,"",INDEX(DATOS!AH:AH,MATCH(CHECKLIST!B166,DATOS!B:B,0),1)),"")</f>
        <v/>
      </c>
      <c r="H166" s="17" t="str">
        <f>IFERROR(IF(INDEX(DATOS!BH:BH,MATCH(CHECKLIST!B166,DATOS!B:B,0),1)="","X",IF(INDEX(DATOS!BH:BH,MATCH(CHECKLIST!B166,DATOS!B:B,0),1)="VIGENTE","",INDEX(DATOS!BH:BH,MATCH(CHECKLIST!B166,DATOS!B:B,0),1))),"")</f>
        <v/>
      </c>
      <c r="I166" s="17" t="str">
        <f>IFERROR(IF(INDEX(DATOS!AL:AL,MATCH(CHECKLIST!B166,DATOS!B:B,0),1)=0,"",INDEX(DATOS!AL:AL,MATCH(CHECKLIST!B166,DATOS!B:B,0),1)),"")</f>
        <v/>
      </c>
      <c r="J166" s="17" t="str">
        <f>IFERROR(IF(INDEX(DATOS!AJ:AJ,MATCH(CHECKLIST!B166,DATOS!B:B,0),1)=0,"",INDEX(DATOS!AJ:AJ,MATCH(CHECKLIST!B166,DATOS!B:B,0),1)),"")</f>
        <v/>
      </c>
      <c r="K166" s="49" t="str">
        <f>IFERROR(IF(INDEX(DATOS!AK:AK,MATCH(CHECKLIST!B166,DATOS!B:B,0),1)=0,"",INDEX(DATOS!AK:AK,MATCH(CHECKLIST!B166,DATOS!B:B,0),1)),"")</f>
        <v/>
      </c>
      <c r="L166" s="17" t="str">
        <f>IFERROR(IF(INDEX(DATOS!AM:AM,MATCH(CHECKLIST!B166,DATOS!B:B,0),1)=0,"",INDEX(DATOS!AM:AM,MATCH(CHECKLIST!B166,DATOS!B:B,0),1)),"")</f>
        <v/>
      </c>
      <c r="M166" s="17" t="str">
        <f>IFERROR(IF(INDEX(DATOS!AI:AI,MATCH(CHECKLIST!B166,DATOS!B:B,0),1)=0,"",INDEX(DATOS!AI:AI,MATCH(CHECKLIST!B166,DATOS!B:B,0),1)),"")</f>
        <v/>
      </c>
      <c r="N166" s="49" t="str">
        <f ca="1">IFERROR(IF(INDEX(DATOS!I:I,MATCH(CHECKLIST!B166,DATOS!B:B,0),1)="","X",IF(INDEX(DATOS!I:I,MATCH(CHECKLIST!B166,DATOS!B:B,0),1)&gt;YEAR(TODAY())-1,"","VENCIDA")),"")</f>
        <v/>
      </c>
      <c r="O166" s="49" t="str">
        <f>IFERROR(IF(INDEX(DATOS!AP:AP,MATCH(CHECKLIST!B166,DATOS!B:B,0),1)=0,"",INDEX(DATOS!AP:AP,MATCH(CHECKLIST!B166,DATOS!B:B,0),1)),"")</f>
        <v/>
      </c>
      <c r="P166" s="17" t="str">
        <f>IFERROR(IF(INDEX(DATOS!AN:AN,MATCH(CHECKLIST!B166,DATOS!B:B,0),1)=0,"",INDEX(DATOS!AN:AN,MATCH(CHECKLIST!B166,DATOS!B:B,0),1)),"")</f>
        <v/>
      </c>
      <c r="Q166" s="17" t="str">
        <f>IFERROR(IF(INDEX(DATOS!AO:AO,MATCH(CHECKLIST!B166,DATOS!B:B,0),1)=0,"",INDEX(DATOS!AO:AO,MATCH(CHECKLIST!B166,DATOS!B:B,0),1)),"")</f>
        <v/>
      </c>
      <c r="S166">
        <f t="shared" si="8"/>
        <v>0</v>
      </c>
      <c r="U166" t="str">
        <f t="shared" si="6"/>
        <v/>
      </c>
      <c r="V166" t="str">
        <f t="shared" si="7"/>
        <v/>
      </c>
    </row>
    <row r="167" spans="1:22" ht="15" customHeight="1">
      <c r="A167" s="12">
        <v>154</v>
      </c>
      <c r="B167" t="str">
        <f>IFERROR(INDEX(DATOS!B:B,MATCH(CHECKLIST!A167,DATOS!BU:BU,0),1),"")</f>
        <v/>
      </c>
      <c r="C167" t="str">
        <f>IFERROR(INDEX(DATOS!J:J,MATCH(CHECKLIST!A167,DATOS!BU:BU,0),1),"")</f>
        <v/>
      </c>
      <c r="D167" t="str">
        <f>IFERROR(INDEX(DATOS!R:R,MATCH(CHECKLIST!E167,DATOS!C:C,0),1),"")</f>
        <v/>
      </c>
      <c r="E167" s="136" t="str">
        <f>IFERROR(INDEX(DATOS!C:C,MATCH(CHECKLIST!A167,DATOS!BU:BU,0),1),"")</f>
        <v/>
      </c>
      <c r="F167" s="3" t="str">
        <f>IFERROR(IF(INDEX(DATOS!AC:AC,MATCH(CHECKLIST!B167,DATOS!B:B,0),1)=0,"",INDEX(DATOS!AC:AC,MATCH(CHECKLIST!B167,DATOS!B:B,0),1)),"")</f>
        <v/>
      </c>
      <c r="G167" s="17" t="str">
        <f>IFERROR(IF(INDEX(DATOS!AH:AH,MATCH(CHECKLIST!B167,DATOS!B:B,0),1)=0,"",INDEX(DATOS!AH:AH,MATCH(CHECKLIST!B167,DATOS!B:B,0),1)),"")</f>
        <v/>
      </c>
      <c r="H167" s="17" t="str">
        <f>IFERROR(IF(INDEX(DATOS!BH:BH,MATCH(CHECKLIST!B167,DATOS!B:B,0),1)="","X",IF(INDEX(DATOS!BH:BH,MATCH(CHECKLIST!B167,DATOS!B:B,0),1)="VIGENTE","",INDEX(DATOS!BH:BH,MATCH(CHECKLIST!B167,DATOS!B:B,0),1))),"")</f>
        <v/>
      </c>
      <c r="I167" s="17" t="str">
        <f>IFERROR(IF(INDEX(DATOS!AL:AL,MATCH(CHECKLIST!B167,DATOS!B:B,0),1)=0,"",INDEX(DATOS!AL:AL,MATCH(CHECKLIST!B167,DATOS!B:B,0),1)),"")</f>
        <v/>
      </c>
      <c r="J167" s="17" t="str">
        <f>IFERROR(IF(INDEX(DATOS!AJ:AJ,MATCH(CHECKLIST!B167,DATOS!B:B,0),1)=0,"",INDEX(DATOS!AJ:AJ,MATCH(CHECKLIST!B167,DATOS!B:B,0),1)),"")</f>
        <v/>
      </c>
      <c r="K167" s="49" t="str">
        <f>IFERROR(IF(INDEX(DATOS!AK:AK,MATCH(CHECKLIST!B167,DATOS!B:B,0),1)=0,"",INDEX(DATOS!AK:AK,MATCH(CHECKLIST!B167,DATOS!B:B,0),1)),"")</f>
        <v/>
      </c>
      <c r="L167" s="17" t="str">
        <f>IFERROR(IF(INDEX(DATOS!AM:AM,MATCH(CHECKLIST!B167,DATOS!B:B,0),1)=0,"",INDEX(DATOS!AM:AM,MATCH(CHECKLIST!B167,DATOS!B:B,0),1)),"")</f>
        <v/>
      </c>
      <c r="M167" s="17" t="str">
        <f>IFERROR(IF(INDEX(DATOS!AI:AI,MATCH(CHECKLIST!B167,DATOS!B:B,0),1)=0,"",INDEX(DATOS!AI:AI,MATCH(CHECKLIST!B167,DATOS!B:B,0),1)),"")</f>
        <v/>
      </c>
      <c r="N167" s="49" t="str">
        <f ca="1">IFERROR(IF(INDEX(DATOS!I:I,MATCH(CHECKLIST!B167,DATOS!B:B,0),1)="","X",IF(INDEX(DATOS!I:I,MATCH(CHECKLIST!B167,DATOS!B:B,0),1)&gt;YEAR(TODAY())-1,"","VENCIDA")),"")</f>
        <v/>
      </c>
      <c r="O167" s="49" t="str">
        <f>IFERROR(IF(INDEX(DATOS!AP:AP,MATCH(CHECKLIST!B167,DATOS!B:B,0),1)=0,"",INDEX(DATOS!AP:AP,MATCH(CHECKLIST!B167,DATOS!B:B,0),1)),"")</f>
        <v/>
      </c>
      <c r="P167" s="17" t="str">
        <f>IFERROR(IF(INDEX(DATOS!AN:AN,MATCH(CHECKLIST!B167,DATOS!B:B,0),1)=0,"",INDEX(DATOS!AN:AN,MATCH(CHECKLIST!B167,DATOS!B:B,0),1)),"")</f>
        <v/>
      </c>
      <c r="Q167" s="17" t="str">
        <f>IFERROR(IF(INDEX(DATOS!AO:AO,MATCH(CHECKLIST!B167,DATOS!B:B,0),1)=0,"",INDEX(DATOS!AO:AO,MATCH(CHECKLIST!B167,DATOS!B:B,0),1)),"")</f>
        <v/>
      </c>
      <c r="R167" t="str">
        <f>IF(B167="","",1)</f>
        <v/>
      </c>
      <c r="S167" t="str">
        <f t="shared" si="8"/>
        <v/>
      </c>
      <c r="U167" t="str">
        <f t="shared" si="6"/>
        <v/>
      </c>
      <c r="V167" t="str">
        <f t="shared" si="7"/>
        <v/>
      </c>
    </row>
    <row r="168" spans="1:22" ht="15" customHeight="1">
      <c r="A168" s="12">
        <v>155</v>
      </c>
      <c r="B168" t="str">
        <f>IFERROR(INDEX(DATOS!B:B,MATCH(CHECKLIST!A168,DATOS!BU:BU,0),1),"")</f>
        <v/>
      </c>
      <c r="C168" t="str">
        <f>IFERROR(INDEX(DATOS!J:J,MATCH(CHECKLIST!A168,DATOS!BU:BU,0),1),"")</f>
        <v/>
      </c>
      <c r="D168" t="str">
        <f>IFERROR(INDEX(DATOS!R:R,MATCH(CHECKLIST!E168,DATOS!C:C,0),1),"")</f>
        <v/>
      </c>
      <c r="E168" s="136" t="str">
        <f>IFERROR(INDEX(DATOS!C:C,MATCH(CHECKLIST!A168,DATOS!BU:BU,0),1),"")</f>
        <v/>
      </c>
      <c r="F168" s="3" t="str">
        <f>IFERROR(IF(INDEX(DATOS!AC:AC,MATCH(CHECKLIST!B168,DATOS!B:B,0),1)=0,"",INDEX(DATOS!AC:AC,MATCH(CHECKLIST!B168,DATOS!B:B,0),1)),"")</f>
        <v/>
      </c>
      <c r="G168" s="17" t="str">
        <f>IFERROR(IF(INDEX(DATOS!AH:AH,MATCH(CHECKLIST!B168,DATOS!B:B,0),1)=0,"",INDEX(DATOS!AH:AH,MATCH(CHECKLIST!B168,DATOS!B:B,0),1)),"")</f>
        <v/>
      </c>
      <c r="H168" s="17" t="str">
        <f>IFERROR(IF(INDEX(DATOS!BH:BH,MATCH(CHECKLIST!B168,DATOS!B:B,0),1)="","X",IF(INDEX(DATOS!BH:BH,MATCH(CHECKLIST!B168,DATOS!B:B,0),1)="VIGENTE","",INDEX(DATOS!BH:BH,MATCH(CHECKLIST!B168,DATOS!B:B,0),1))),"")</f>
        <v/>
      </c>
      <c r="I168" s="17" t="str">
        <f>IFERROR(IF(INDEX(DATOS!AL:AL,MATCH(CHECKLIST!B168,DATOS!B:B,0),1)=0,"",INDEX(DATOS!AL:AL,MATCH(CHECKLIST!B168,DATOS!B:B,0),1)),"")</f>
        <v/>
      </c>
      <c r="J168" s="17" t="str">
        <f>IFERROR(IF(INDEX(DATOS!AJ:AJ,MATCH(CHECKLIST!B168,DATOS!B:B,0),1)=0,"",INDEX(DATOS!AJ:AJ,MATCH(CHECKLIST!B168,DATOS!B:B,0),1)),"")</f>
        <v/>
      </c>
      <c r="K168" s="49" t="str">
        <f>IFERROR(IF(INDEX(DATOS!AK:AK,MATCH(CHECKLIST!B168,DATOS!B:B,0),1)=0,"",INDEX(DATOS!AK:AK,MATCH(CHECKLIST!B168,DATOS!B:B,0),1)),"")</f>
        <v/>
      </c>
      <c r="L168" s="17" t="str">
        <f>IFERROR(IF(INDEX(DATOS!AM:AM,MATCH(CHECKLIST!B168,DATOS!B:B,0),1)=0,"",INDEX(DATOS!AM:AM,MATCH(CHECKLIST!B168,DATOS!B:B,0),1)),"")</f>
        <v/>
      </c>
      <c r="M168" s="17" t="str">
        <f>IFERROR(IF(INDEX(DATOS!AI:AI,MATCH(CHECKLIST!B168,DATOS!B:B,0),1)=0,"",INDEX(DATOS!AI:AI,MATCH(CHECKLIST!B168,DATOS!B:B,0),1)),"")</f>
        <v/>
      </c>
      <c r="N168" s="49" t="str">
        <f ca="1">IFERROR(IF(INDEX(DATOS!I:I,MATCH(CHECKLIST!B168,DATOS!B:B,0),1)="","X",IF(INDEX(DATOS!I:I,MATCH(CHECKLIST!B168,DATOS!B:B,0),1)&gt;YEAR(TODAY())-1,"","VENCIDA")),"")</f>
        <v/>
      </c>
      <c r="O168" s="49" t="str">
        <f>IFERROR(IF(INDEX(DATOS!AP:AP,MATCH(CHECKLIST!B168,DATOS!B:B,0),1)=0,"",INDEX(DATOS!AP:AP,MATCH(CHECKLIST!B168,DATOS!B:B,0),1)),"")</f>
        <v/>
      </c>
      <c r="P168" s="17" t="str">
        <f>IFERROR(IF(INDEX(DATOS!AN:AN,MATCH(CHECKLIST!B168,DATOS!B:B,0),1)=0,"",INDEX(DATOS!AN:AN,MATCH(CHECKLIST!B168,DATOS!B:B,0),1)),"")</f>
        <v/>
      </c>
      <c r="Q168" s="17" t="str">
        <f>IFERROR(IF(INDEX(DATOS!AO:AO,MATCH(CHECKLIST!B168,DATOS!B:B,0),1)=0,"",INDEX(DATOS!AO:AO,MATCH(CHECKLIST!B168,DATOS!B:B,0),1)),"")</f>
        <v/>
      </c>
      <c r="S168">
        <f t="shared" si="8"/>
        <v>0</v>
      </c>
      <c r="U168" t="str">
        <f t="shared" si="6"/>
        <v/>
      </c>
      <c r="V168" t="str">
        <f t="shared" si="7"/>
        <v/>
      </c>
    </row>
    <row r="169" spans="1:22" ht="15" customHeight="1">
      <c r="A169" s="12">
        <v>156</v>
      </c>
      <c r="B169" t="str">
        <f>IFERROR(INDEX(DATOS!B:B,MATCH(CHECKLIST!A169,DATOS!BU:BU,0),1),"")</f>
        <v/>
      </c>
      <c r="C169" t="str">
        <f>IFERROR(INDEX(DATOS!J:J,MATCH(CHECKLIST!A169,DATOS!BU:BU,0),1),"")</f>
        <v/>
      </c>
      <c r="D169" t="str">
        <f>IFERROR(INDEX(DATOS!R:R,MATCH(CHECKLIST!E169,DATOS!C:C,0),1),"")</f>
        <v/>
      </c>
      <c r="E169" s="136" t="str">
        <f>IFERROR(INDEX(DATOS!C:C,MATCH(CHECKLIST!A169,DATOS!BU:BU,0),1),"")</f>
        <v/>
      </c>
      <c r="F169" s="3" t="str">
        <f>IFERROR(IF(INDEX(DATOS!AC:AC,MATCH(CHECKLIST!B169,DATOS!B:B,0),1)=0,"",INDEX(DATOS!AC:AC,MATCH(CHECKLIST!B169,DATOS!B:B,0),1)),"")</f>
        <v/>
      </c>
      <c r="G169" s="17" t="str">
        <f>IFERROR(IF(INDEX(DATOS!AH:AH,MATCH(CHECKLIST!B169,DATOS!B:B,0),1)=0,"",INDEX(DATOS!AH:AH,MATCH(CHECKLIST!B169,DATOS!B:B,0),1)),"")</f>
        <v/>
      </c>
      <c r="H169" s="17" t="str">
        <f>IFERROR(IF(INDEX(DATOS!BH:BH,MATCH(CHECKLIST!B169,DATOS!B:B,0),1)="","X",IF(INDEX(DATOS!BH:BH,MATCH(CHECKLIST!B169,DATOS!B:B,0),1)="VIGENTE","",INDEX(DATOS!BH:BH,MATCH(CHECKLIST!B169,DATOS!B:B,0),1))),"")</f>
        <v/>
      </c>
      <c r="I169" s="17" t="str">
        <f>IFERROR(IF(INDEX(DATOS!AL:AL,MATCH(CHECKLIST!B169,DATOS!B:B,0),1)=0,"",INDEX(DATOS!AL:AL,MATCH(CHECKLIST!B169,DATOS!B:B,0),1)),"")</f>
        <v/>
      </c>
      <c r="J169" s="17" t="str">
        <f>IFERROR(IF(INDEX(DATOS!AJ:AJ,MATCH(CHECKLIST!B169,DATOS!B:B,0),1)=0,"",INDEX(DATOS!AJ:AJ,MATCH(CHECKLIST!B169,DATOS!B:B,0),1)),"")</f>
        <v/>
      </c>
      <c r="K169" s="49" t="str">
        <f>IFERROR(IF(INDEX(DATOS!AK:AK,MATCH(CHECKLIST!B169,DATOS!B:B,0),1)=0,"",INDEX(DATOS!AK:AK,MATCH(CHECKLIST!B169,DATOS!B:B,0),1)),"")</f>
        <v/>
      </c>
      <c r="L169" s="17" t="str">
        <f>IFERROR(IF(INDEX(DATOS!AM:AM,MATCH(CHECKLIST!B169,DATOS!B:B,0),1)=0,"",INDEX(DATOS!AM:AM,MATCH(CHECKLIST!B169,DATOS!B:B,0),1)),"")</f>
        <v/>
      </c>
      <c r="M169" s="17" t="str">
        <f>IFERROR(IF(INDEX(DATOS!AI:AI,MATCH(CHECKLIST!B169,DATOS!B:B,0),1)=0,"",INDEX(DATOS!AI:AI,MATCH(CHECKLIST!B169,DATOS!B:B,0),1)),"")</f>
        <v/>
      </c>
      <c r="N169" s="49" t="str">
        <f ca="1">IFERROR(IF(INDEX(DATOS!I:I,MATCH(CHECKLIST!B169,DATOS!B:B,0),1)="","X",IF(INDEX(DATOS!I:I,MATCH(CHECKLIST!B169,DATOS!B:B,0),1)&gt;YEAR(TODAY())-1,"","VENCIDA")),"")</f>
        <v/>
      </c>
      <c r="O169" s="49" t="str">
        <f>IFERROR(IF(INDEX(DATOS!AP:AP,MATCH(CHECKLIST!B169,DATOS!B:B,0),1)=0,"",INDEX(DATOS!AP:AP,MATCH(CHECKLIST!B169,DATOS!B:B,0),1)),"")</f>
        <v/>
      </c>
      <c r="P169" s="17" t="str">
        <f>IFERROR(IF(INDEX(DATOS!AN:AN,MATCH(CHECKLIST!B169,DATOS!B:B,0),1)=0,"",INDEX(DATOS!AN:AN,MATCH(CHECKLIST!B169,DATOS!B:B,0),1)),"")</f>
        <v/>
      </c>
      <c r="Q169" s="17" t="str">
        <f>IFERROR(IF(INDEX(DATOS!AO:AO,MATCH(CHECKLIST!B169,DATOS!B:B,0),1)=0,"",INDEX(DATOS!AO:AO,MATCH(CHECKLIST!B169,DATOS!B:B,0),1)),"")</f>
        <v/>
      </c>
      <c r="R169" t="str">
        <f>IF(B169="","",1)</f>
        <v/>
      </c>
      <c r="S169" t="str">
        <f t="shared" si="8"/>
        <v/>
      </c>
      <c r="U169" t="str">
        <f t="shared" si="6"/>
        <v/>
      </c>
      <c r="V169" t="str">
        <f t="shared" si="7"/>
        <v/>
      </c>
    </row>
    <row r="170" spans="1:22" ht="15" customHeight="1">
      <c r="A170" s="12">
        <v>157</v>
      </c>
      <c r="B170" t="str">
        <f>IFERROR(INDEX(DATOS!B:B,MATCH(CHECKLIST!A170,DATOS!BU:BU,0),1),"")</f>
        <v/>
      </c>
      <c r="C170" t="str">
        <f>IFERROR(INDEX(DATOS!J:J,MATCH(CHECKLIST!A170,DATOS!BU:BU,0),1),"")</f>
        <v/>
      </c>
      <c r="D170" t="str">
        <f>IFERROR(INDEX(DATOS!R:R,MATCH(CHECKLIST!E170,DATOS!C:C,0),1),"")</f>
        <v/>
      </c>
      <c r="E170" s="136" t="str">
        <f>IFERROR(INDEX(DATOS!C:C,MATCH(CHECKLIST!A170,DATOS!BU:BU,0),1),"")</f>
        <v/>
      </c>
      <c r="F170" s="3" t="str">
        <f>IFERROR(IF(INDEX(DATOS!AC:AC,MATCH(CHECKLIST!B170,DATOS!B:B,0),1)=0,"",INDEX(DATOS!AC:AC,MATCH(CHECKLIST!B170,DATOS!B:B,0),1)),"")</f>
        <v/>
      </c>
      <c r="G170" s="17" t="str">
        <f>IFERROR(IF(INDEX(DATOS!AH:AH,MATCH(CHECKLIST!B170,DATOS!B:B,0),1)=0,"",INDEX(DATOS!AH:AH,MATCH(CHECKLIST!B170,DATOS!B:B,0),1)),"")</f>
        <v/>
      </c>
      <c r="H170" s="17" t="str">
        <f>IFERROR(IF(INDEX(DATOS!BH:BH,MATCH(CHECKLIST!B170,DATOS!B:B,0),1)="","X",IF(INDEX(DATOS!BH:BH,MATCH(CHECKLIST!B170,DATOS!B:B,0),1)="VIGENTE","",INDEX(DATOS!BH:BH,MATCH(CHECKLIST!B170,DATOS!B:B,0),1))),"")</f>
        <v/>
      </c>
      <c r="I170" s="17" t="str">
        <f>IFERROR(IF(INDEX(DATOS!AL:AL,MATCH(CHECKLIST!B170,DATOS!B:B,0),1)=0,"",INDEX(DATOS!AL:AL,MATCH(CHECKLIST!B170,DATOS!B:B,0),1)),"")</f>
        <v/>
      </c>
      <c r="J170" s="17" t="str">
        <f>IFERROR(IF(INDEX(DATOS!AJ:AJ,MATCH(CHECKLIST!B170,DATOS!B:B,0),1)=0,"",INDEX(DATOS!AJ:AJ,MATCH(CHECKLIST!B170,DATOS!B:B,0),1)),"")</f>
        <v/>
      </c>
      <c r="K170" s="49" t="str">
        <f>IFERROR(IF(INDEX(DATOS!AK:AK,MATCH(CHECKLIST!B170,DATOS!B:B,0),1)=0,"",INDEX(DATOS!AK:AK,MATCH(CHECKLIST!B170,DATOS!B:B,0),1)),"")</f>
        <v/>
      </c>
      <c r="L170" s="17" t="str">
        <f>IFERROR(IF(INDEX(DATOS!AM:AM,MATCH(CHECKLIST!B170,DATOS!B:B,0),1)=0,"",INDEX(DATOS!AM:AM,MATCH(CHECKLIST!B170,DATOS!B:B,0),1)),"")</f>
        <v/>
      </c>
      <c r="M170" s="17" t="str">
        <f>IFERROR(IF(INDEX(DATOS!AI:AI,MATCH(CHECKLIST!B170,DATOS!B:B,0),1)=0,"",INDEX(DATOS!AI:AI,MATCH(CHECKLIST!B170,DATOS!B:B,0),1)),"")</f>
        <v/>
      </c>
      <c r="N170" s="49" t="str">
        <f ca="1">IFERROR(IF(INDEX(DATOS!I:I,MATCH(CHECKLIST!B170,DATOS!B:B,0),1)="","X",IF(INDEX(DATOS!I:I,MATCH(CHECKLIST!B170,DATOS!B:B,0),1)&gt;YEAR(TODAY())-1,"","VENCIDA")),"")</f>
        <v/>
      </c>
      <c r="O170" s="49" t="str">
        <f>IFERROR(IF(INDEX(DATOS!AP:AP,MATCH(CHECKLIST!B170,DATOS!B:B,0),1)=0,"",INDEX(DATOS!AP:AP,MATCH(CHECKLIST!B170,DATOS!B:B,0),1)),"")</f>
        <v/>
      </c>
      <c r="P170" s="17" t="str">
        <f>IFERROR(IF(INDEX(DATOS!AN:AN,MATCH(CHECKLIST!B170,DATOS!B:B,0),1)=0,"",INDEX(DATOS!AN:AN,MATCH(CHECKLIST!B170,DATOS!B:B,0),1)),"")</f>
        <v/>
      </c>
      <c r="Q170" s="17" t="str">
        <f>IFERROR(IF(INDEX(DATOS!AO:AO,MATCH(CHECKLIST!B170,DATOS!B:B,0),1)=0,"",INDEX(DATOS!AO:AO,MATCH(CHECKLIST!B170,DATOS!B:B,0),1)),"")</f>
        <v/>
      </c>
      <c r="S170">
        <f t="shared" si="8"/>
        <v>0</v>
      </c>
      <c r="U170" t="str">
        <f t="shared" si="6"/>
        <v/>
      </c>
      <c r="V170" t="str">
        <f t="shared" si="7"/>
        <v/>
      </c>
    </row>
    <row r="171" spans="1:22">
      <c r="A171" s="12">
        <v>158</v>
      </c>
      <c r="B171" t="str">
        <f>IFERROR(INDEX(DATOS!B:B,MATCH(CHECKLIST!A171,DATOS!BU:BU,0),1),"")</f>
        <v/>
      </c>
      <c r="C171" t="str">
        <f>IFERROR(INDEX(DATOS!J:J,MATCH(CHECKLIST!A171,DATOS!BU:BU,0),1),"")</f>
        <v/>
      </c>
      <c r="D171" t="str">
        <f>IFERROR(INDEX(DATOS!R:R,MATCH(CHECKLIST!E171,DATOS!C:C,0),1),"")</f>
        <v/>
      </c>
      <c r="E171" s="136" t="str">
        <f>IFERROR(INDEX(DATOS!C:C,MATCH(CHECKLIST!A171,DATOS!BU:BU,0),1),"")</f>
        <v/>
      </c>
      <c r="F171" s="3" t="str">
        <f>IFERROR(IF(INDEX(DATOS!AC:AC,MATCH(CHECKLIST!B171,DATOS!B:B,0),1)=0,"",INDEX(DATOS!AC:AC,MATCH(CHECKLIST!B171,DATOS!B:B,0),1)),"")</f>
        <v/>
      </c>
      <c r="G171" s="17" t="str">
        <f>IFERROR(IF(INDEX(DATOS!AH:AH,MATCH(CHECKLIST!B171,DATOS!B:B,0),1)=0,"",INDEX(DATOS!AH:AH,MATCH(CHECKLIST!B171,DATOS!B:B,0),1)),"")</f>
        <v/>
      </c>
      <c r="H171" s="17" t="str">
        <f>IFERROR(IF(INDEX(DATOS!BH:BH,MATCH(CHECKLIST!B171,DATOS!B:B,0),1)="","X",IF(INDEX(DATOS!BH:BH,MATCH(CHECKLIST!B171,DATOS!B:B,0),1)="VIGENTE","",INDEX(DATOS!BH:BH,MATCH(CHECKLIST!B171,DATOS!B:B,0),1))),"")</f>
        <v/>
      </c>
      <c r="I171" s="17" t="str">
        <f>IFERROR(IF(INDEX(DATOS!AL:AL,MATCH(CHECKLIST!B171,DATOS!B:B,0),1)=0,"",INDEX(DATOS!AL:AL,MATCH(CHECKLIST!B171,DATOS!B:B,0),1)),"")</f>
        <v/>
      </c>
      <c r="J171" s="17" t="str">
        <f>IFERROR(IF(INDEX(DATOS!AJ:AJ,MATCH(CHECKLIST!B171,DATOS!B:B,0),1)=0,"",INDEX(DATOS!AJ:AJ,MATCH(CHECKLIST!B171,DATOS!B:B,0),1)),"")</f>
        <v/>
      </c>
      <c r="K171" s="49" t="str">
        <f>IFERROR(IF(INDEX(DATOS!AK:AK,MATCH(CHECKLIST!B171,DATOS!B:B,0),1)=0,"",INDEX(DATOS!AK:AK,MATCH(CHECKLIST!B171,DATOS!B:B,0),1)),"")</f>
        <v/>
      </c>
      <c r="L171" s="17" t="str">
        <f>IFERROR(IF(INDEX(DATOS!AM:AM,MATCH(CHECKLIST!B171,DATOS!B:B,0),1)=0,"",INDEX(DATOS!AM:AM,MATCH(CHECKLIST!B171,DATOS!B:B,0),1)),"")</f>
        <v/>
      </c>
      <c r="M171" s="17" t="str">
        <f>IFERROR(IF(INDEX(DATOS!AI:AI,MATCH(CHECKLIST!B171,DATOS!B:B,0),1)=0,"",INDEX(DATOS!AI:AI,MATCH(CHECKLIST!B171,DATOS!B:B,0),1)),"")</f>
        <v/>
      </c>
      <c r="N171" s="49" t="str">
        <f ca="1">IFERROR(IF(INDEX(DATOS!I:I,MATCH(CHECKLIST!B171,DATOS!B:B,0),1)="","X",IF(INDEX(DATOS!I:I,MATCH(CHECKLIST!B171,DATOS!B:B,0),1)&gt;YEAR(TODAY())-1,"","VENCIDA")),"")</f>
        <v/>
      </c>
      <c r="O171" s="49" t="str">
        <f>IFERROR(IF(INDEX(DATOS!AP:AP,MATCH(CHECKLIST!B171,DATOS!B:B,0),1)=0,"",INDEX(DATOS!AP:AP,MATCH(CHECKLIST!B171,DATOS!B:B,0),1)),"")</f>
        <v/>
      </c>
      <c r="P171" s="17" t="str">
        <f>IFERROR(IF(INDEX(DATOS!AN:AN,MATCH(CHECKLIST!B171,DATOS!B:B,0),1)=0,"",INDEX(DATOS!AN:AN,MATCH(CHECKLIST!B171,DATOS!B:B,0),1)),"")</f>
        <v/>
      </c>
      <c r="Q171" s="17" t="str">
        <f>IFERROR(IF(INDEX(DATOS!AO:AO,MATCH(CHECKLIST!B171,DATOS!B:B,0),1)=0,"",INDEX(DATOS!AO:AO,MATCH(CHECKLIST!B171,DATOS!B:B,0),1)),"")</f>
        <v/>
      </c>
      <c r="R171" t="str">
        <f>IF(B171="","",1)</f>
        <v/>
      </c>
      <c r="S171" t="str">
        <f t="shared" si="8"/>
        <v/>
      </c>
      <c r="U171" t="str">
        <f t="shared" si="6"/>
        <v/>
      </c>
      <c r="V171" t="str">
        <f t="shared" si="7"/>
        <v/>
      </c>
    </row>
    <row r="172" spans="1:22">
      <c r="A172" s="12">
        <v>159</v>
      </c>
      <c r="B172" t="str">
        <f>IFERROR(INDEX(DATOS!B:B,MATCH(CHECKLIST!A172,DATOS!BU:BU,0),1),"")</f>
        <v/>
      </c>
      <c r="C172" t="str">
        <f>IFERROR(INDEX(DATOS!J:J,MATCH(CHECKLIST!A172,DATOS!BU:BU,0),1),"")</f>
        <v/>
      </c>
      <c r="D172" t="str">
        <f>IFERROR(INDEX(DATOS!R:R,MATCH(CHECKLIST!E172,DATOS!C:C,0),1),"")</f>
        <v/>
      </c>
      <c r="E172" s="136" t="str">
        <f>IFERROR(INDEX(DATOS!C:C,MATCH(CHECKLIST!A172,DATOS!BU:BU,0),1),"")</f>
        <v/>
      </c>
      <c r="F172" s="3" t="str">
        <f>IFERROR(IF(INDEX(DATOS!AC:AC,MATCH(CHECKLIST!B172,DATOS!B:B,0),1)=0,"",INDEX(DATOS!AC:AC,MATCH(CHECKLIST!B172,DATOS!B:B,0),1)),"")</f>
        <v/>
      </c>
      <c r="G172" s="17" t="str">
        <f>IFERROR(IF(INDEX(DATOS!AH:AH,MATCH(CHECKLIST!B172,DATOS!B:B,0),1)=0,"",INDEX(DATOS!AH:AH,MATCH(CHECKLIST!B172,DATOS!B:B,0),1)),"")</f>
        <v/>
      </c>
      <c r="H172" s="17" t="str">
        <f>IFERROR(IF(INDEX(DATOS!BH:BH,MATCH(CHECKLIST!B172,DATOS!B:B,0),1)="","X",IF(INDEX(DATOS!BH:BH,MATCH(CHECKLIST!B172,DATOS!B:B,0),1)="VIGENTE","",INDEX(DATOS!BH:BH,MATCH(CHECKLIST!B172,DATOS!B:B,0),1))),"")</f>
        <v/>
      </c>
      <c r="I172" s="17" t="str">
        <f>IFERROR(IF(INDEX(DATOS!AL:AL,MATCH(CHECKLIST!B172,DATOS!B:B,0),1)=0,"",INDEX(DATOS!AL:AL,MATCH(CHECKLIST!B172,DATOS!B:B,0),1)),"")</f>
        <v/>
      </c>
      <c r="J172" s="17" t="str">
        <f>IFERROR(IF(INDEX(DATOS!AJ:AJ,MATCH(CHECKLIST!B172,DATOS!B:B,0),1)=0,"",INDEX(DATOS!AJ:AJ,MATCH(CHECKLIST!B172,DATOS!B:B,0),1)),"")</f>
        <v/>
      </c>
      <c r="K172" s="49" t="str">
        <f>IFERROR(IF(INDEX(DATOS!AK:AK,MATCH(CHECKLIST!B172,DATOS!B:B,0),1)=0,"",INDEX(DATOS!AK:AK,MATCH(CHECKLIST!B172,DATOS!B:B,0),1)),"")</f>
        <v/>
      </c>
      <c r="L172" s="17" t="str">
        <f>IFERROR(IF(INDEX(DATOS!AM:AM,MATCH(CHECKLIST!B172,DATOS!B:B,0),1)=0,"",INDEX(DATOS!AM:AM,MATCH(CHECKLIST!B172,DATOS!B:B,0),1)),"")</f>
        <v/>
      </c>
      <c r="M172" s="17" t="str">
        <f>IFERROR(IF(INDEX(DATOS!AI:AI,MATCH(CHECKLIST!B172,DATOS!B:B,0),1)=0,"",INDEX(DATOS!AI:AI,MATCH(CHECKLIST!B172,DATOS!B:B,0),1)),"")</f>
        <v/>
      </c>
      <c r="N172" s="49" t="str">
        <f ca="1">IFERROR(IF(INDEX(DATOS!I:I,MATCH(CHECKLIST!B172,DATOS!B:B,0),1)="","X",IF(INDEX(DATOS!I:I,MATCH(CHECKLIST!B172,DATOS!B:B,0),1)&gt;YEAR(TODAY())-1,"","VENCIDA")),"")</f>
        <v/>
      </c>
      <c r="O172" s="49" t="str">
        <f>IFERROR(IF(INDEX(DATOS!AP:AP,MATCH(CHECKLIST!B172,DATOS!B:B,0),1)=0,"",INDEX(DATOS!AP:AP,MATCH(CHECKLIST!B172,DATOS!B:B,0),1)),"")</f>
        <v/>
      </c>
      <c r="P172" s="17" t="str">
        <f>IFERROR(IF(INDEX(DATOS!AN:AN,MATCH(CHECKLIST!B172,DATOS!B:B,0),1)=0,"",INDEX(DATOS!AN:AN,MATCH(CHECKLIST!B172,DATOS!B:B,0),1)),"")</f>
        <v/>
      </c>
      <c r="Q172" s="17" t="str">
        <f>IFERROR(IF(INDEX(DATOS!AO:AO,MATCH(CHECKLIST!B172,DATOS!B:B,0),1)=0,"",INDEX(DATOS!AO:AO,MATCH(CHECKLIST!B172,DATOS!B:B,0),1)),"")</f>
        <v/>
      </c>
      <c r="S172">
        <f t="shared" si="8"/>
        <v>0</v>
      </c>
      <c r="U172" t="str">
        <f t="shared" si="6"/>
        <v/>
      </c>
      <c r="V172" t="str">
        <f t="shared" si="7"/>
        <v/>
      </c>
    </row>
    <row r="173" spans="1:22" ht="15" customHeight="1">
      <c r="A173" s="12">
        <v>160</v>
      </c>
      <c r="B173" t="str">
        <f>IFERROR(INDEX(DATOS!B:B,MATCH(CHECKLIST!A173,DATOS!BU:BU,0),1),"")</f>
        <v/>
      </c>
      <c r="C173" t="str">
        <f>IFERROR(INDEX(DATOS!J:J,MATCH(CHECKLIST!A173,DATOS!BU:BU,0),1),"")</f>
        <v/>
      </c>
      <c r="D173" t="str">
        <f>IFERROR(INDEX(DATOS!R:R,MATCH(CHECKLIST!E173,DATOS!C:C,0),1),"")</f>
        <v/>
      </c>
      <c r="E173" s="136" t="str">
        <f>IFERROR(INDEX(DATOS!C:C,MATCH(CHECKLIST!A173,DATOS!BU:BU,0),1),"")</f>
        <v/>
      </c>
      <c r="F173" s="3" t="str">
        <f>IFERROR(IF(INDEX(DATOS!AC:AC,MATCH(CHECKLIST!B173,DATOS!B:B,0),1)=0,"",INDEX(DATOS!AC:AC,MATCH(CHECKLIST!B173,DATOS!B:B,0),1)),"")</f>
        <v/>
      </c>
      <c r="G173" s="17" t="str">
        <f>IFERROR(IF(INDEX(DATOS!AH:AH,MATCH(CHECKLIST!B173,DATOS!B:B,0),1)=0,"",INDEX(DATOS!AH:AH,MATCH(CHECKLIST!B173,DATOS!B:B,0),1)),"")</f>
        <v/>
      </c>
      <c r="H173" s="17" t="str">
        <f>IFERROR(IF(INDEX(DATOS!BH:BH,MATCH(CHECKLIST!B173,DATOS!B:B,0),1)="","X",IF(INDEX(DATOS!BH:BH,MATCH(CHECKLIST!B173,DATOS!B:B,0),1)="VIGENTE","",INDEX(DATOS!BH:BH,MATCH(CHECKLIST!B173,DATOS!B:B,0),1))),"")</f>
        <v/>
      </c>
      <c r="I173" s="17" t="str">
        <f>IFERROR(IF(INDEX(DATOS!AL:AL,MATCH(CHECKLIST!B173,DATOS!B:B,0),1)=0,"",INDEX(DATOS!AL:AL,MATCH(CHECKLIST!B173,DATOS!B:B,0),1)),"")</f>
        <v/>
      </c>
      <c r="J173" s="17" t="str">
        <f>IFERROR(IF(INDEX(DATOS!AJ:AJ,MATCH(CHECKLIST!B173,DATOS!B:B,0),1)=0,"",INDEX(DATOS!AJ:AJ,MATCH(CHECKLIST!B173,DATOS!B:B,0),1)),"")</f>
        <v/>
      </c>
      <c r="K173" s="49" t="str">
        <f>IFERROR(IF(INDEX(DATOS!AK:AK,MATCH(CHECKLIST!B173,DATOS!B:B,0),1)=0,"",INDEX(DATOS!AK:AK,MATCH(CHECKLIST!B173,DATOS!B:B,0),1)),"")</f>
        <v/>
      </c>
      <c r="L173" s="17" t="str">
        <f>IFERROR(IF(INDEX(DATOS!AM:AM,MATCH(CHECKLIST!B173,DATOS!B:B,0),1)=0,"",INDEX(DATOS!AM:AM,MATCH(CHECKLIST!B173,DATOS!B:B,0),1)),"")</f>
        <v/>
      </c>
      <c r="M173" s="17" t="str">
        <f>IFERROR(IF(INDEX(DATOS!AI:AI,MATCH(CHECKLIST!B173,DATOS!B:B,0),1)=0,"",INDEX(DATOS!AI:AI,MATCH(CHECKLIST!B173,DATOS!B:B,0),1)),"")</f>
        <v/>
      </c>
      <c r="N173" s="49" t="str">
        <f ca="1">IFERROR(IF(INDEX(DATOS!I:I,MATCH(CHECKLIST!B173,DATOS!B:B,0),1)="","X",IF(INDEX(DATOS!I:I,MATCH(CHECKLIST!B173,DATOS!B:B,0),1)&gt;YEAR(TODAY())-1,"","VENCIDA")),"")</f>
        <v/>
      </c>
      <c r="O173" s="49" t="str">
        <f>IFERROR(IF(INDEX(DATOS!AP:AP,MATCH(CHECKLIST!B173,DATOS!B:B,0),1)=0,"",INDEX(DATOS!AP:AP,MATCH(CHECKLIST!B173,DATOS!B:B,0),1)),"")</f>
        <v/>
      </c>
      <c r="P173" s="17" t="str">
        <f>IFERROR(IF(INDEX(DATOS!AN:AN,MATCH(CHECKLIST!B173,DATOS!B:B,0),1)=0,"",INDEX(DATOS!AN:AN,MATCH(CHECKLIST!B173,DATOS!B:B,0),1)),"")</f>
        <v/>
      </c>
      <c r="Q173" s="17" t="str">
        <f>IFERROR(IF(INDEX(DATOS!AO:AO,MATCH(CHECKLIST!B173,DATOS!B:B,0),1)=0,"",INDEX(DATOS!AO:AO,MATCH(CHECKLIST!B173,DATOS!B:B,0),1)),"")</f>
        <v/>
      </c>
      <c r="R173" t="str">
        <f>IF(B173="","",1)</f>
        <v/>
      </c>
      <c r="S173" t="str">
        <f t="shared" si="8"/>
        <v/>
      </c>
      <c r="U173" t="str">
        <f t="shared" si="6"/>
        <v/>
      </c>
      <c r="V173" t="str">
        <f t="shared" si="7"/>
        <v/>
      </c>
    </row>
    <row r="174" spans="1:22" ht="15" customHeight="1">
      <c r="A174" s="12">
        <v>161</v>
      </c>
      <c r="B174" t="str">
        <f>IFERROR(INDEX(DATOS!B:B,MATCH(CHECKLIST!A174,DATOS!BU:BU,0),1),"")</f>
        <v/>
      </c>
      <c r="C174" t="str">
        <f>IFERROR(INDEX(DATOS!J:J,MATCH(CHECKLIST!A174,DATOS!BU:BU,0),1),"")</f>
        <v/>
      </c>
      <c r="D174" t="str">
        <f>IFERROR(INDEX(DATOS!R:R,MATCH(CHECKLIST!E174,DATOS!C:C,0),1),"")</f>
        <v/>
      </c>
      <c r="E174" s="136" t="str">
        <f>IFERROR(INDEX(DATOS!C:C,MATCH(CHECKLIST!A174,DATOS!BU:BU,0),1),"")</f>
        <v/>
      </c>
      <c r="F174" s="3" t="str">
        <f>IFERROR(IF(INDEX(DATOS!AC:AC,MATCH(CHECKLIST!B174,DATOS!B:B,0),1)=0,"",INDEX(DATOS!AC:AC,MATCH(CHECKLIST!B174,DATOS!B:B,0),1)),"")</f>
        <v/>
      </c>
      <c r="G174" s="17" t="str">
        <f>IFERROR(IF(INDEX(DATOS!AH:AH,MATCH(CHECKLIST!B174,DATOS!B:B,0),1)=0,"",INDEX(DATOS!AH:AH,MATCH(CHECKLIST!B174,DATOS!B:B,0),1)),"")</f>
        <v/>
      </c>
      <c r="H174" s="17" t="str">
        <f>IFERROR(IF(INDEX(DATOS!BH:BH,MATCH(CHECKLIST!B174,DATOS!B:B,0),1)="","X",IF(INDEX(DATOS!BH:BH,MATCH(CHECKLIST!B174,DATOS!B:B,0),1)="VIGENTE","",INDEX(DATOS!BH:BH,MATCH(CHECKLIST!B174,DATOS!B:B,0),1))),"")</f>
        <v/>
      </c>
      <c r="I174" s="17" t="str">
        <f>IFERROR(IF(INDEX(DATOS!AL:AL,MATCH(CHECKLIST!B174,DATOS!B:B,0),1)=0,"",INDEX(DATOS!AL:AL,MATCH(CHECKLIST!B174,DATOS!B:B,0),1)),"")</f>
        <v/>
      </c>
      <c r="J174" s="17" t="str">
        <f>IFERROR(IF(INDEX(DATOS!AJ:AJ,MATCH(CHECKLIST!B174,DATOS!B:B,0),1)=0,"",INDEX(DATOS!AJ:AJ,MATCH(CHECKLIST!B174,DATOS!B:B,0),1)),"")</f>
        <v/>
      </c>
      <c r="K174" s="49" t="str">
        <f>IFERROR(IF(INDEX(DATOS!AK:AK,MATCH(CHECKLIST!B174,DATOS!B:B,0),1)=0,"",INDEX(DATOS!AK:AK,MATCH(CHECKLIST!B174,DATOS!B:B,0),1)),"")</f>
        <v/>
      </c>
      <c r="L174" s="17" t="str">
        <f>IFERROR(IF(INDEX(DATOS!AM:AM,MATCH(CHECKLIST!B174,DATOS!B:B,0),1)=0,"",INDEX(DATOS!AM:AM,MATCH(CHECKLIST!B174,DATOS!B:B,0),1)),"")</f>
        <v/>
      </c>
      <c r="M174" s="17" t="str">
        <f>IFERROR(IF(INDEX(DATOS!AI:AI,MATCH(CHECKLIST!B174,DATOS!B:B,0),1)=0,"",INDEX(DATOS!AI:AI,MATCH(CHECKLIST!B174,DATOS!B:B,0),1)),"")</f>
        <v/>
      </c>
      <c r="N174" s="49" t="str">
        <f ca="1">IFERROR(IF(INDEX(DATOS!I:I,MATCH(CHECKLIST!B174,DATOS!B:B,0),1)="","X",IF(INDEX(DATOS!I:I,MATCH(CHECKLIST!B174,DATOS!B:B,0),1)&gt;YEAR(TODAY())-1,"","VENCIDA")),"")</f>
        <v/>
      </c>
      <c r="O174" s="49" t="str">
        <f>IFERROR(IF(INDEX(DATOS!AP:AP,MATCH(CHECKLIST!B174,DATOS!B:B,0),1)=0,"",INDEX(DATOS!AP:AP,MATCH(CHECKLIST!B174,DATOS!B:B,0),1)),"")</f>
        <v/>
      </c>
      <c r="P174" s="17" t="str">
        <f>IFERROR(IF(INDEX(DATOS!AN:AN,MATCH(CHECKLIST!B174,DATOS!B:B,0),1)=0,"",INDEX(DATOS!AN:AN,MATCH(CHECKLIST!B174,DATOS!B:B,0),1)),"")</f>
        <v/>
      </c>
      <c r="Q174" s="17" t="str">
        <f>IFERROR(IF(INDEX(DATOS!AO:AO,MATCH(CHECKLIST!B174,DATOS!B:B,0),1)=0,"",INDEX(DATOS!AO:AO,MATCH(CHECKLIST!B174,DATOS!B:B,0),1)),"")</f>
        <v/>
      </c>
      <c r="S174">
        <f t="shared" si="8"/>
        <v>0</v>
      </c>
      <c r="U174" t="str">
        <f t="shared" si="6"/>
        <v/>
      </c>
      <c r="V174" t="str">
        <f t="shared" si="7"/>
        <v/>
      </c>
    </row>
    <row r="175" spans="1:22" ht="15" customHeight="1">
      <c r="A175" s="12">
        <v>162</v>
      </c>
      <c r="B175" t="str">
        <f>IFERROR(INDEX(DATOS!B:B,MATCH(CHECKLIST!A175,DATOS!BU:BU,0),1),"")</f>
        <v/>
      </c>
      <c r="C175" t="str">
        <f>IFERROR(INDEX(DATOS!J:J,MATCH(CHECKLIST!A175,DATOS!BU:BU,0),1),"")</f>
        <v/>
      </c>
      <c r="D175" t="str">
        <f>IFERROR(INDEX(DATOS!R:R,MATCH(CHECKLIST!E175,DATOS!C:C,0),1),"")</f>
        <v/>
      </c>
      <c r="E175" s="136" t="str">
        <f>IFERROR(INDEX(DATOS!C:C,MATCH(CHECKLIST!A175,DATOS!BU:BU,0),1),"")</f>
        <v/>
      </c>
      <c r="F175" s="3" t="str">
        <f>IFERROR(IF(INDEX(DATOS!AC:AC,MATCH(CHECKLIST!B175,DATOS!B:B,0),1)=0,"",INDEX(DATOS!AC:AC,MATCH(CHECKLIST!B175,DATOS!B:B,0),1)),"")</f>
        <v/>
      </c>
      <c r="G175" s="17" t="str">
        <f>IFERROR(IF(INDEX(DATOS!AH:AH,MATCH(CHECKLIST!B175,DATOS!B:B,0),1)=0,"",INDEX(DATOS!AH:AH,MATCH(CHECKLIST!B175,DATOS!B:B,0),1)),"")</f>
        <v/>
      </c>
      <c r="H175" s="17" t="str">
        <f>IFERROR(IF(INDEX(DATOS!BH:BH,MATCH(CHECKLIST!B175,DATOS!B:B,0),1)="","X",IF(INDEX(DATOS!BH:BH,MATCH(CHECKLIST!B175,DATOS!B:B,0),1)="VIGENTE","",INDEX(DATOS!BH:BH,MATCH(CHECKLIST!B175,DATOS!B:B,0),1))),"")</f>
        <v/>
      </c>
      <c r="I175" s="17" t="str">
        <f>IFERROR(IF(INDEX(DATOS!AL:AL,MATCH(CHECKLIST!B175,DATOS!B:B,0),1)=0,"",INDEX(DATOS!AL:AL,MATCH(CHECKLIST!B175,DATOS!B:B,0),1)),"")</f>
        <v/>
      </c>
      <c r="J175" s="17" t="str">
        <f>IFERROR(IF(INDEX(DATOS!AJ:AJ,MATCH(CHECKLIST!B175,DATOS!B:B,0),1)=0,"",INDEX(DATOS!AJ:AJ,MATCH(CHECKLIST!B175,DATOS!B:B,0),1)),"")</f>
        <v/>
      </c>
      <c r="K175" s="49" t="str">
        <f>IFERROR(IF(INDEX(DATOS!AK:AK,MATCH(CHECKLIST!B175,DATOS!B:B,0),1)=0,"",INDEX(DATOS!AK:AK,MATCH(CHECKLIST!B175,DATOS!B:B,0),1)),"")</f>
        <v/>
      </c>
      <c r="L175" s="17" t="str">
        <f>IFERROR(IF(INDEX(DATOS!AM:AM,MATCH(CHECKLIST!B175,DATOS!B:B,0),1)=0,"",INDEX(DATOS!AM:AM,MATCH(CHECKLIST!B175,DATOS!B:B,0),1)),"")</f>
        <v/>
      </c>
      <c r="M175" s="17" t="str">
        <f>IFERROR(IF(INDEX(DATOS!AI:AI,MATCH(CHECKLIST!B175,DATOS!B:B,0),1)=0,"",INDEX(DATOS!AI:AI,MATCH(CHECKLIST!B175,DATOS!B:B,0),1)),"")</f>
        <v/>
      </c>
      <c r="N175" s="49" t="str">
        <f ca="1">IFERROR(IF(INDEX(DATOS!I:I,MATCH(CHECKLIST!B175,DATOS!B:B,0),1)="","X",IF(INDEX(DATOS!I:I,MATCH(CHECKLIST!B175,DATOS!B:B,0),1)&gt;YEAR(TODAY())-1,"","VENCIDA")),"")</f>
        <v/>
      </c>
      <c r="O175" s="49" t="str">
        <f>IFERROR(IF(INDEX(DATOS!AP:AP,MATCH(CHECKLIST!B175,DATOS!B:B,0),1)=0,"",INDEX(DATOS!AP:AP,MATCH(CHECKLIST!B175,DATOS!B:B,0),1)),"")</f>
        <v/>
      </c>
      <c r="P175" s="17" t="str">
        <f>IFERROR(IF(INDEX(DATOS!AN:AN,MATCH(CHECKLIST!B175,DATOS!B:B,0),1)=0,"",INDEX(DATOS!AN:AN,MATCH(CHECKLIST!B175,DATOS!B:B,0),1)),"")</f>
        <v/>
      </c>
      <c r="Q175" s="17" t="str">
        <f>IFERROR(IF(INDEX(DATOS!AO:AO,MATCH(CHECKLIST!B175,DATOS!B:B,0),1)=0,"",INDEX(DATOS!AO:AO,MATCH(CHECKLIST!B175,DATOS!B:B,0),1)),"")</f>
        <v/>
      </c>
      <c r="R175" t="str">
        <f>IF(B175="","",1)</f>
        <v/>
      </c>
      <c r="S175" t="str">
        <f t="shared" si="8"/>
        <v/>
      </c>
      <c r="U175" t="str">
        <f t="shared" si="6"/>
        <v/>
      </c>
      <c r="V175" t="str">
        <f t="shared" si="7"/>
        <v/>
      </c>
    </row>
    <row r="176" spans="1:22" ht="15" customHeight="1">
      <c r="A176" s="12">
        <v>163</v>
      </c>
      <c r="B176" t="str">
        <f>IFERROR(INDEX(DATOS!B:B,MATCH(CHECKLIST!A176,DATOS!BU:BU,0),1),"")</f>
        <v/>
      </c>
      <c r="C176" t="str">
        <f>IFERROR(INDEX(DATOS!J:J,MATCH(CHECKLIST!A176,DATOS!BU:BU,0),1),"")</f>
        <v/>
      </c>
      <c r="D176" t="str">
        <f>IFERROR(INDEX(DATOS!R:R,MATCH(CHECKLIST!E176,DATOS!C:C,0),1),"")</f>
        <v/>
      </c>
      <c r="E176" s="136" t="str">
        <f>IFERROR(INDEX(DATOS!C:C,MATCH(CHECKLIST!A176,DATOS!BU:BU,0),1),"")</f>
        <v/>
      </c>
      <c r="F176" s="39" t="str">
        <f>IFERROR(IF(INDEX(DATOS!AC:AC,MATCH(CHECKLIST!B176,DATOS!B:B,0),1)=0,"",INDEX(DATOS!AC:AC,MATCH(CHECKLIST!B176,DATOS!B:B,0),1)),"")</f>
        <v/>
      </c>
      <c r="G176" s="17" t="str">
        <f>IFERROR(IF(INDEX(DATOS!AH:AH,MATCH(CHECKLIST!B176,DATOS!B:B,0),1)=0,"",INDEX(DATOS!AH:AH,MATCH(CHECKLIST!B176,DATOS!B:B,0),1)),"")</f>
        <v/>
      </c>
      <c r="H176" s="17" t="str">
        <f>IFERROR(IF(INDEX(DATOS!BH:BH,MATCH(CHECKLIST!B176,DATOS!B:B,0),1)="","X",IF(INDEX(DATOS!BH:BH,MATCH(CHECKLIST!B176,DATOS!B:B,0),1)="VIGENTE","",INDEX(DATOS!BH:BH,MATCH(CHECKLIST!B176,DATOS!B:B,0),1))),"")</f>
        <v/>
      </c>
      <c r="I176" s="17" t="str">
        <f>IFERROR(IF(INDEX(DATOS!AL:AL,MATCH(CHECKLIST!B176,DATOS!B:B,0),1)=0,"",INDEX(DATOS!AL:AL,MATCH(CHECKLIST!B176,DATOS!B:B,0),1)),"")</f>
        <v/>
      </c>
      <c r="J176" s="17" t="str">
        <f>IFERROR(IF(INDEX(DATOS!AJ:AJ,MATCH(CHECKLIST!B176,DATOS!B:B,0),1)=0,"",INDEX(DATOS!AJ:AJ,MATCH(CHECKLIST!B176,DATOS!B:B,0),1)),"")</f>
        <v/>
      </c>
      <c r="K176" s="49" t="str">
        <f>IFERROR(IF(INDEX(DATOS!AK:AK,MATCH(CHECKLIST!B176,DATOS!B:B,0),1)=0,"",INDEX(DATOS!AK:AK,MATCH(CHECKLIST!B176,DATOS!B:B,0),1)),"")</f>
        <v/>
      </c>
      <c r="L176" s="17" t="str">
        <f>IFERROR(IF(INDEX(DATOS!AM:AM,MATCH(CHECKLIST!B176,DATOS!B:B,0),1)=0,"",INDEX(DATOS!AM:AM,MATCH(CHECKLIST!B176,DATOS!B:B,0),1)),"")</f>
        <v/>
      </c>
      <c r="M176" s="17" t="str">
        <f>IFERROR(IF(INDEX(DATOS!AI:AI,MATCH(CHECKLIST!B176,DATOS!B:B,0),1)=0,"",INDEX(DATOS!AI:AI,MATCH(CHECKLIST!B176,DATOS!B:B,0),1)),"")</f>
        <v/>
      </c>
      <c r="N176" s="49" t="str">
        <f ca="1">IFERROR(IF(INDEX(DATOS!I:I,MATCH(CHECKLIST!B176,DATOS!B:B,0),1)="","X",IF(INDEX(DATOS!I:I,MATCH(CHECKLIST!B176,DATOS!B:B,0),1)&gt;YEAR(TODAY())-1,"","VENCIDA")),"")</f>
        <v/>
      </c>
      <c r="O176" s="49" t="str">
        <f>IFERROR(IF(INDEX(DATOS!AP:AP,MATCH(CHECKLIST!B176,DATOS!B:B,0),1)=0,"",INDEX(DATOS!AP:AP,MATCH(CHECKLIST!B176,DATOS!B:B,0),1)),"")</f>
        <v/>
      </c>
      <c r="P176" s="17" t="str">
        <f>IFERROR(IF(INDEX(DATOS!AN:AN,MATCH(CHECKLIST!B176,DATOS!B:B,0),1)=0,"",INDEX(DATOS!AN:AN,MATCH(CHECKLIST!B176,DATOS!B:B,0),1)),"")</f>
        <v/>
      </c>
      <c r="Q176" s="17" t="str">
        <f>IFERROR(IF(INDEX(DATOS!AO:AO,MATCH(CHECKLIST!B176,DATOS!B:B,0),1)=0,"",INDEX(DATOS!AO:AO,MATCH(CHECKLIST!B176,DATOS!B:B,0),1)),"")</f>
        <v/>
      </c>
      <c r="S176">
        <f t="shared" si="8"/>
        <v>0</v>
      </c>
      <c r="U176" t="str">
        <f t="shared" si="6"/>
        <v/>
      </c>
      <c r="V176" t="str">
        <f t="shared" si="7"/>
        <v/>
      </c>
    </row>
    <row r="177" spans="1:22" ht="15" customHeight="1">
      <c r="A177" s="12">
        <v>164</v>
      </c>
      <c r="B177" t="str">
        <f>IFERROR(INDEX(DATOS!B:B,MATCH(CHECKLIST!A177,DATOS!BU:BU,0),1),"")</f>
        <v/>
      </c>
      <c r="C177" t="str">
        <f>IFERROR(INDEX(DATOS!J:J,MATCH(CHECKLIST!A177,DATOS!BU:BU,0),1),"")</f>
        <v/>
      </c>
      <c r="D177" t="str">
        <f>IFERROR(INDEX(DATOS!R:R,MATCH(CHECKLIST!E177,DATOS!C:C,0),1),"")</f>
        <v/>
      </c>
      <c r="E177" s="136" t="str">
        <f>IFERROR(INDEX(DATOS!C:C,MATCH(CHECKLIST!A177,DATOS!BU:BU,0),1),"")</f>
        <v/>
      </c>
      <c r="F177" s="3" t="str">
        <f>IFERROR(IF(INDEX(DATOS!AC:AC,MATCH(CHECKLIST!B177,DATOS!B:B,0),1)=0,"",INDEX(DATOS!AC:AC,MATCH(CHECKLIST!B177,DATOS!B:B,0),1)),"")</f>
        <v/>
      </c>
      <c r="G177" s="17" t="str">
        <f>IFERROR(IF(INDEX(DATOS!AH:AH,MATCH(CHECKLIST!B177,DATOS!B:B,0),1)=0,"",INDEX(DATOS!AH:AH,MATCH(CHECKLIST!B177,DATOS!B:B,0),1)),"")</f>
        <v/>
      </c>
      <c r="H177" s="17" t="str">
        <f>IFERROR(IF(INDEX(DATOS!BH:BH,MATCH(CHECKLIST!B177,DATOS!B:B,0),1)="","X",IF(INDEX(DATOS!BH:BH,MATCH(CHECKLIST!B177,DATOS!B:B,0),1)="VIGENTE","",INDEX(DATOS!BH:BH,MATCH(CHECKLIST!B177,DATOS!B:B,0),1))),"")</f>
        <v/>
      </c>
      <c r="I177" s="17" t="str">
        <f>IFERROR(IF(INDEX(DATOS!AL:AL,MATCH(CHECKLIST!B177,DATOS!B:B,0),1)=0,"",INDEX(DATOS!AL:AL,MATCH(CHECKLIST!B177,DATOS!B:B,0),1)),"")</f>
        <v/>
      </c>
      <c r="J177" s="17" t="str">
        <f>IFERROR(IF(INDEX(DATOS!AJ:AJ,MATCH(CHECKLIST!B177,DATOS!B:B,0),1)=0,"",INDEX(DATOS!AJ:AJ,MATCH(CHECKLIST!B177,DATOS!B:B,0),1)),"")</f>
        <v/>
      </c>
      <c r="K177" s="49" t="str">
        <f>IFERROR(IF(INDEX(DATOS!AK:AK,MATCH(CHECKLIST!B177,DATOS!B:B,0),1)=0,"",INDEX(DATOS!AK:AK,MATCH(CHECKLIST!B177,DATOS!B:B,0),1)),"")</f>
        <v/>
      </c>
      <c r="L177" s="17" t="str">
        <f>IFERROR(IF(INDEX(DATOS!AM:AM,MATCH(CHECKLIST!B177,DATOS!B:B,0),1)=0,"",INDEX(DATOS!AM:AM,MATCH(CHECKLIST!B177,DATOS!B:B,0),1)),"")</f>
        <v/>
      </c>
      <c r="M177" s="17" t="str">
        <f>IFERROR(IF(INDEX(DATOS!AI:AI,MATCH(CHECKLIST!B177,DATOS!B:B,0),1)=0,"",INDEX(DATOS!AI:AI,MATCH(CHECKLIST!B177,DATOS!B:B,0),1)),"")</f>
        <v/>
      </c>
      <c r="N177" s="49" t="str">
        <f ca="1">IFERROR(IF(INDEX(DATOS!I:I,MATCH(CHECKLIST!B177,DATOS!B:B,0),1)="","X",IF(INDEX(DATOS!I:I,MATCH(CHECKLIST!B177,DATOS!B:B,0),1)&gt;YEAR(TODAY())-1,"","VENCIDA")),"")</f>
        <v/>
      </c>
      <c r="O177" s="49" t="str">
        <f>IFERROR(IF(INDEX(DATOS!AP:AP,MATCH(CHECKLIST!B177,DATOS!B:B,0),1)=0,"",INDEX(DATOS!AP:AP,MATCH(CHECKLIST!B177,DATOS!B:B,0),1)),"")</f>
        <v/>
      </c>
      <c r="P177" s="17" t="str">
        <f>IFERROR(IF(INDEX(DATOS!AN:AN,MATCH(CHECKLIST!B177,DATOS!B:B,0),1)=0,"",INDEX(DATOS!AN:AN,MATCH(CHECKLIST!B177,DATOS!B:B,0),1)),"")</f>
        <v/>
      </c>
      <c r="Q177" s="17" t="str">
        <f>IFERROR(IF(INDEX(DATOS!AO:AO,MATCH(CHECKLIST!B177,DATOS!B:B,0),1)=0,"",INDEX(DATOS!AO:AO,MATCH(CHECKLIST!B177,DATOS!B:B,0),1)),"")</f>
        <v/>
      </c>
      <c r="R177" t="str">
        <f>IF(B177="","",1)</f>
        <v/>
      </c>
      <c r="S177" t="str">
        <f t="shared" si="8"/>
        <v/>
      </c>
      <c r="U177" t="str">
        <f t="shared" si="6"/>
        <v/>
      </c>
      <c r="V177" t="str">
        <f t="shared" si="7"/>
        <v/>
      </c>
    </row>
    <row r="178" spans="1:22" ht="15" customHeight="1">
      <c r="A178" s="12">
        <v>165</v>
      </c>
      <c r="B178" t="str">
        <f>IFERROR(INDEX(DATOS!B:B,MATCH(CHECKLIST!A178,DATOS!BU:BU,0),1),"")</f>
        <v/>
      </c>
      <c r="C178" t="str">
        <f>IFERROR(INDEX(DATOS!J:J,MATCH(CHECKLIST!A178,DATOS!BU:BU,0),1),"")</f>
        <v/>
      </c>
      <c r="D178" t="str">
        <f>IFERROR(INDEX(DATOS!R:R,MATCH(CHECKLIST!E178,DATOS!C:C,0),1),"")</f>
        <v/>
      </c>
      <c r="E178" s="136" t="str">
        <f>IFERROR(INDEX(DATOS!C:C,MATCH(CHECKLIST!A178,DATOS!BU:BU,0),1),"")</f>
        <v/>
      </c>
      <c r="F178" s="3" t="str">
        <f>IFERROR(IF(INDEX(DATOS!AC:AC,MATCH(CHECKLIST!B178,DATOS!B:B,0),1)=0,"",INDEX(DATOS!AC:AC,MATCH(CHECKLIST!B178,DATOS!B:B,0),1)),"")</f>
        <v/>
      </c>
      <c r="G178" s="17" t="str">
        <f>IFERROR(IF(INDEX(DATOS!AH:AH,MATCH(CHECKLIST!B178,DATOS!B:B,0),1)=0,"",INDEX(DATOS!AH:AH,MATCH(CHECKLIST!B178,DATOS!B:B,0),1)),"")</f>
        <v/>
      </c>
      <c r="H178" s="17" t="str">
        <f>IFERROR(IF(INDEX(DATOS!BH:BH,MATCH(CHECKLIST!B178,DATOS!B:B,0),1)="","X",IF(INDEX(DATOS!BH:BH,MATCH(CHECKLIST!B178,DATOS!B:B,0),1)="VIGENTE","",INDEX(DATOS!BH:BH,MATCH(CHECKLIST!B178,DATOS!B:B,0),1))),"")</f>
        <v/>
      </c>
      <c r="I178" s="17" t="str">
        <f>IFERROR(IF(INDEX(DATOS!AL:AL,MATCH(CHECKLIST!B178,DATOS!B:B,0),1)=0,"",INDEX(DATOS!AL:AL,MATCH(CHECKLIST!B178,DATOS!B:B,0),1)),"")</f>
        <v/>
      </c>
      <c r="J178" s="17" t="str">
        <f>IFERROR(IF(INDEX(DATOS!AJ:AJ,MATCH(CHECKLIST!B178,DATOS!B:B,0),1)=0,"",INDEX(DATOS!AJ:AJ,MATCH(CHECKLIST!B178,DATOS!B:B,0),1)),"")</f>
        <v/>
      </c>
      <c r="K178" s="49" t="str">
        <f>IFERROR(IF(INDEX(DATOS!AK:AK,MATCH(CHECKLIST!B178,DATOS!B:B,0),1)=0,"",INDEX(DATOS!AK:AK,MATCH(CHECKLIST!B178,DATOS!B:B,0),1)),"")</f>
        <v/>
      </c>
      <c r="L178" s="17" t="str">
        <f>IFERROR(IF(INDEX(DATOS!AM:AM,MATCH(CHECKLIST!B178,DATOS!B:B,0),1)=0,"",INDEX(DATOS!AM:AM,MATCH(CHECKLIST!B178,DATOS!B:B,0),1)),"")</f>
        <v/>
      </c>
      <c r="M178" s="17" t="str">
        <f>IFERROR(IF(INDEX(DATOS!AI:AI,MATCH(CHECKLIST!B178,DATOS!B:B,0),1)=0,"",INDEX(DATOS!AI:AI,MATCH(CHECKLIST!B178,DATOS!B:B,0),1)),"")</f>
        <v/>
      </c>
      <c r="N178" s="49" t="str">
        <f ca="1">IFERROR(IF(INDEX(DATOS!I:I,MATCH(CHECKLIST!B178,DATOS!B:B,0),1)="","X",IF(INDEX(DATOS!I:I,MATCH(CHECKLIST!B178,DATOS!B:B,0),1)&gt;YEAR(TODAY())-1,"","VENCIDA")),"")</f>
        <v/>
      </c>
      <c r="O178" s="49" t="str">
        <f>IFERROR(IF(INDEX(DATOS!AP:AP,MATCH(CHECKLIST!B178,DATOS!B:B,0),1)=0,"",INDEX(DATOS!AP:AP,MATCH(CHECKLIST!B178,DATOS!B:B,0),1)),"")</f>
        <v/>
      </c>
      <c r="P178" s="17" t="str">
        <f>IFERROR(IF(INDEX(DATOS!AN:AN,MATCH(CHECKLIST!B178,DATOS!B:B,0),1)=0,"",INDEX(DATOS!AN:AN,MATCH(CHECKLIST!B178,DATOS!B:B,0),1)),"")</f>
        <v/>
      </c>
      <c r="Q178" s="17" t="str">
        <f>IFERROR(IF(INDEX(DATOS!AO:AO,MATCH(CHECKLIST!B178,DATOS!B:B,0),1)=0,"",INDEX(DATOS!AO:AO,MATCH(CHECKLIST!B178,DATOS!B:B,0),1)),"")</f>
        <v/>
      </c>
      <c r="S178">
        <f t="shared" si="8"/>
        <v>0</v>
      </c>
      <c r="U178" t="str">
        <f t="shared" si="6"/>
        <v/>
      </c>
      <c r="V178" t="str">
        <f t="shared" si="7"/>
        <v/>
      </c>
    </row>
    <row r="179" spans="1:22" ht="15" customHeight="1">
      <c r="A179" s="12">
        <v>166</v>
      </c>
      <c r="B179" t="str">
        <f>IFERROR(INDEX(DATOS!B:B,MATCH(CHECKLIST!A179,DATOS!BU:BU,0),1),"")</f>
        <v/>
      </c>
      <c r="C179" t="str">
        <f>IFERROR(INDEX(DATOS!J:J,MATCH(CHECKLIST!A179,DATOS!BU:BU,0),1),"")</f>
        <v/>
      </c>
      <c r="D179" t="str">
        <f>IFERROR(INDEX(DATOS!R:R,MATCH(CHECKLIST!E179,DATOS!C:C,0),1),"")</f>
        <v/>
      </c>
      <c r="E179" s="136" t="str">
        <f>IFERROR(INDEX(DATOS!C:C,MATCH(CHECKLIST!A179,DATOS!BU:BU,0),1),"")</f>
        <v/>
      </c>
      <c r="F179" s="3" t="str">
        <f>IFERROR(IF(INDEX(DATOS!AC:AC,MATCH(CHECKLIST!B179,DATOS!B:B,0),1)=0,"",INDEX(DATOS!AC:AC,MATCH(CHECKLIST!B179,DATOS!B:B,0),1)),"")</f>
        <v/>
      </c>
      <c r="G179" s="17" t="str">
        <f>IFERROR(IF(INDEX(DATOS!AH:AH,MATCH(CHECKLIST!B179,DATOS!B:B,0),1)=0,"",INDEX(DATOS!AH:AH,MATCH(CHECKLIST!B179,DATOS!B:B,0),1)),"")</f>
        <v/>
      </c>
      <c r="H179" s="17" t="str">
        <f>IFERROR(IF(INDEX(DATOS!BH:BH,MATCH(CHECKLIST!B179,DATOS!B:B,0),1)="","X",IF(INDEX(DATOS!BH:BH,MATCH(CHECKLIST!B179,DATOS!B:B,0),1)="VIGENTE","",INDEX(DATOS!BH:BH,MATCH(CHECKLIST!B179,DATOS!B:B,0),1))),"")</f>
        <v/>
      </c>
      <c r="I179" s="17" t="str">
        <f>IFERROR(IF(INDEX(DATOS!AL:AL,MATCH(CHECKLIST!B179,DATOS!B:B,0),1)=0,"",INDEX(DATOS!AL:AL,MATCH(CHECKLIST!B179,DATOS!B:B,0),1)),"")</f>
        <v/>
      </c>
      <c r="J179" s="17" t="str">
        <f>IFERROR(IF(INDEX(DATOS!AJ:AJ,MATCH(CHECKLIST!B179,DATOS!B:B,0),1)=0,"",INDEX(DATOS!AJ:AJ,MATCH(CHECKLIST!B179,DATOS!B:B,0),1)),"")</f>
        <v/>
      </c>
      <c r="K179" s="49" t="str">
        <f>IFERROR(IF(INDEX(DATOS!AK:AK,MATCH(CHECKLIST!B179,DATOS!B:B,0),1)=0,"",INDEX(DATOS!AK:AK,MATCH(CHECKLIST!B179,DATOS!B:B,0),1)),"")</f>
        <v/>
      </c>
      <c r="L179" s="17" t="str">
        <f>IFERROR(IF(INDEX(DATOS!AM:AM,MATCH(CHECKLIST!B179,DATOS!B:B,0),1)=0,"",INDEX(DATOS!AM:AM,MATCH(CHECKLIST!B179,DATOS!B:B,0),1)),"")</f>
        <v/>
      </c>
      <c r="M179" s="17" t="str">
        <f>IFERROR(IF(INDEX(DATOS!AI:AI,MATCH(CHECKLIST!B179,DATOS!B:B,0),1)=0,"",INDEX(DATOS!AI:AI,MATCH(CHECKLIST!B179,DATOS!B:B,0),1)),"")</f>
        <v/>
      </c>
      <c r="N179" s="49" t="str">
        <f ca="1">IFERROR(IF(INDEX(DATOS!I:I,MATCH(CHECKLIST!B179,DATOS!B:B,0),1)="","X",IF(INDEX(DATOS!I:I,MATCH(CHECKLIST!B179,DATOS!B:B,0),1)&gt;YEAR(TODAY())-1,"","VENCIDA")),"")</f>
        <v/>
      </c>
      <c r="O179" s="49" t="str">
        <f>IFERROR(IF(INDEX(DATOS!AP:AP,MATCH(CHECKLIST!B179,DATOS!B:B,0),1)=0,"",INDEX(DATOS!AP:AP,MATCH(CHECKLIST!B179,DATOS!B:B,0),1)),"")</f>
        <v/>
      </c>
      <c r="P179" s="17" t="str">
        <f>IFERROR(IF(INDEX(DATOS!AN:AN,MATCH(CHECKLIST!B179,DATOS!B:B,0),1)=0,"",INDEX(DATOS!AN:AN,MATCH(CHECKLIST!B179,DATOS!B:B,0),1)),"")</f>
        <v/>
      </c>
      <c r="Q179" s="17" t="str">
        <f>IFERROR(IF(INDEX(DATOS!AO:AO,MATCH(CHECKLIST!B179,DATOS!B:B,0),1)=0,"",INDEX(DATOS!AO:AO,MATCH(CHECKLIST!B179,DATOS!B:B,0),1)),"")</f>
        <v/>
      </c>
      <c r="R179" t="str">
        <f>IF(B179="","",1)</f>
        <v/>
      </c>
      <c r="S179" t="str">
        <f t="shared" si="8"/>
        <v/>
      </c>
      <c r="U179" t="str">
        <f t="shared" si="6"/>
        <v/>
      </c>
      <c r="V179" t="str">
        <f t="shared" si="7"/>
        <v/>
      </c>
    </row>
    <row r="180" spans="1:22" ht="15" customHeight="1">
      <c r="A180" s="12">
        <v>167</v>
      </c>
      <c r="B180" t="str">
        <f>IFERROR(INDEX(DATOS!B:B,MATCH(CHECKLIST!A180,DATOS!BU:BU,0),1),"")</f>
        <v/>
      </c>
      <c r="C180" t="str">
        <f>IFERROR(INDEX(DATOS!J:J,MATCH(CHECKLIST!A180,DATOS!BU:BU,0),1),"")</f>
        <v/>
      </c>
      <c r="D180" t="str">
        <f>IFERROR(INDEX(DATOS!R:R,MATCH(CHECKLIST!E180,DATOS!C:C,0),1),"")</f>
        <v/>
      </c>
      <c r="E180" s="136" t="str">
        <f>IFERROR(INDEX(DATOS!C:C,MATCH(CHECKLIST!A180,DATOS!BU:BU,0),1),"")</f>
        <v/>
      </c>
      <c r="F180" s="3" t="str">
        <f>IFERROR(IF(INDEX(DATOS!AC:AC,MATCH(CHECKLIST!B180,DATOS!B:B,0),1)=0,"",INDEX(DATOS!AC:AC,MATCH(CHECKLIST!B180,DATOS!B:B,0),1)),"")</f>
        <v/>
      </c>
      <c r="G180" s="17" t="str">
        <f>IFERROR(IF(INDEX(DATOS!AH:AH,MATCH(CHECKLIST!B180,DATOS!B:B,0),1)=0,"",INDEX(DATOS!AH:AH,MATCH(CHECKLIST!B180,DATOS!B:B,0),1)),"")</f>
        <v/>
      </c>
      <c r="H180" s="17" t="str">
        <f>IFERROR(IF(INDEX(DATOS!BH:BH,MATCH(CHECKLIST!B180,DATOS!B:B,0),1)="","X",IF(INDEX(DATOS!BH:BH,MATCH(CHECKLIST!B180,DATOS!B:B,0),1)="VIGENTE","",INDEX(DATOS!BH:BH,MATCH(CHECKLIST!B180,DATOS!B:B,0),1))),"")</f>
        <v/>
      </c>
      <c r="I180" s="17" t="str">
        <f>IFERROR(IF(INDEX(DATOS!AL:AL,MATCH(CHECKLIST!B180,DATOS!B:B,0),1)=0,"",INDEX(DATOS!AL:AL,MATCH(CHECKLIST!B180,DATOS!B:B,0),1)),"")</f>
        <v/>
      </c>
      <c r="J180" s="17" t="str">
        <f>IFERROR(IF(INDEX(DATOS!AJ:AJ,MATCH(CHECKLIST!B180,DATOS!B:B,0),1)=0,"",INDEX(DATOS!AJ:AJ,MATCH(CHECKLIST!B180,DATOS!B:B,0),1)),"")</f>
        <v/>
      </c>
      <c r="K180" s="49" t="str">
        <f>IFERROR(IF(INDEX(DATOS!AK:AK,MATCH(CHECKLIST!B180,DATOS!B:B,0),1)=0,"",INDEX(DATOS!AK:AK,MATCH(CHECKLIST!B180,DATOS!B:B,0),1)),"")</f>
        <v/>
      </c>
      <c r="L180" s="17" t="str">
        <f>IFERROR(IF(INDEX(DATOS!AM:AM,MATCH(CHECKLIST!B180,DATOS!B:B,0),1)=0,"",INDEX(DATOS!AM:AM,MATCH(CHECKLIST!B180,DATOS!B:B,0),1)),"")</f>
        <v/>
      </c>
      <c r="M180" s="17" t="str">
        <f>IFERROR(IF(INDEX(DATOS!AI:AI,MATCH(CHECKLIST!B180,DATOS!B:B,0),1)=0,"",INDEX(DATOS!AI:AI,MATCH(CHECKLIST!B180,DATOS!B:B,0),1)),"")</f>
        <v/>
      </c>
      <c r="N180" s="49" t="str">
        <f ca="1">IFERROR(IF(INDEX(DATOS!I:I,MATCH(CHECKLIST!B180,DATOS!B:B,0),1)="","X",IF(INDEX(DATOS!I:I,MATCH(CHECKLIST!B180,DATOS!B:B,0),1)&gt;YEAR(TODAY())-1,"","VENCIDA")),"")</f>
        <v/>
      </c>
      <c r="O180" s="49" t="str">
        <f>IFERROR(IF(INDEX(DATOS!AP:AP,MATCH(CHECKLIST!B180,DATOS!B:B,0),1)=0,"",INDEX(DATOS!AP:AP,MATCH(CHECKLIST!B180,DATOS!B:B,0),1)),"")</f>
        <v/>
      </c>
      <c r="P180" s="17" t="str">
        <f>IFERROR(IF(INDEX(DATOS!AN:AN,MATCH(CHECKLIST!B180,DATOS!B:B,0),1)=0,"",INDEX(DATOS!AN:AN,MATCH(CHECKLIST!B180,DATOS!B:B,0),1)),"")</f>
        <v/>
      </c>
      <c r="Q180" s="17" t="str">
        <f>IFERROR(IF(INDEX(DATOS!AO:AO,MATCH(CHECKLIST!B180,DATOS!B:B,0),1)=0,"",INDEX(DATOS!AO:AO,MATCH(CHECKLIST!B180,DATOS!B:B,0),1)),"")</f>
        <v/>
      </c>
      <c r="S180">
        <f t="shared" si="8"/>
        <v>0</v>
      </c>
      <c r="U180" t="str">
        <f t="shared" si="6"/>
        <v/>
      </c>
      <c r="V180" t="str">
        <f t="shared" si="7"/>
        <v/>
      </c>
    </row>
    <row r="181" spans="1:22">
      <c r="A181" s="12">
        <v>168</v>
      </c>
      <c r="B181" t="str">
        <f>IFERROR(INDEX(DATOS!B:B,MATCH(CHECKLIST!A181,DATOS!BU:BU,0),1),"")</f>
        <v/>
      </c>
      <c r="C181" t="str">
        <f>IFERROR(INDEX(DATOS!J:J,MATCH(CHECKLIST!A181,DATOS!BU:BU,0),1),"")</f>
        <v/>
      </c>
      <c r="D181" t="str">
        <f>IFERROR(INDEX(DATOS!R:R,MATCH(CHECKLIST!E181,DATOS!C:C,0),1),"")</f>
        <v/>
      </c>
      <c r="E181" s="136" t="str">
        <f>IFERROR(INDEX(DATOS!C:C,MATCH(CHECKLIST!A181,DATOS!BU:BU,0),1),"")</f>
        <v/>
      </c>
      <c r="F181" s="3" t="str">
        <f>IFERROR(IF(INDEX(DATOS!AC:AC,MATCH(CHECKLIST!B181,DATOS!B:B,0),1)=0,"",INDEX(DATOS!AC:AC,MATCH(CHECKLIST!B181,DATOS!B:B,0),1)),"")</f>
        <v/>
      </c>
      <c r="G181" s="17" t="str">
        <f>IFERROR(IF(INDEX(DATOS!AH:AH,MATCH(CHECKLIST!B181,DATOS!B:B,0),1)=0,"",INDEX(DATOS!AH:AH,MATCH(CHECKLIST!B181,DATOS!B:B,0),1)),"")</f>
        <v/>
      </c>
      <c r="H181" s="17" t="str">
        <f>IFERROR(IF(INDEX(DATOS!BH:BH,MATCH(CHECKLIST!B181,DATOS!B:B,0),1)="","X",IF(INDEX(DATOS!BH:BH,MATCH(CHECKLIST!B181,DATOS!B:B,0),1)="VIGENTE","",INDEX(DATOS!BH:BH,MATCH(CHECKLIST!B181,DATOS!B:B,0),1))),"")</f>
        <v/>
      </c>
      <c r="I181" s="17" t="str">
        <f>IFERROR(IF(INDEX(DATOS!AL:AL,MATCH(CHECKLIST!B181,DATOS!B:B,0),1)=0,"",INDEX(DATOS!AL:AL,MATCH(CHECKLIST!B181,DATOS!B:B,0),1)),"")</f>
        <v/>
      </c>
      <c r="J181" s="17" t="str">
        <f>IFERROR(IF(INDEX(DATOS!AJ:AJ,MATCH(CHECKLIST!B181,DATOS!B:B,0),1)=0,"",INDEX(DATOS!AJ:AJ,MATCH(CHECKLIST!B181,DATOS!B:B,0),1)),"")</f>
        <v/>
      </c>
      <c r="K181" s="49" t="str">
        <f>IFERROR(IF(INDEX(DATOS!AK:AK,MATCH(CHECKLIST!B181,DATOS!B:B,0),1)=0,"",INDEX(DATOS!AK:AK,MATCH(CHECKLIST!B181,DATOS!B:B,0),1)),"")</f>
        <v/>
      </c>
      <c r="L181" s="17" t="str">
        <f>IFERROR(IF(INDEX(DATOS!AM:AM,MATCH(CHECKLIST!B181,DATOS!B:B,0),1)=0,"",INDEX(DATOS!AM:AM,MATCH(CHECKLIST!B181,DATOS!B:B,0),1)),"")</f>
        <v/>
      </c>
      <c r="M181" s="17" t="str">
        <f>IFERROR(IF(INDEX(DATOS!AI:AI,MATCH(CHECKLIST!B181,DATOS!B:B,0),1)=0,"",INDEX(DATOS!AI:AI,MATCH(CHECKLIST!B181,DATOS!B:B,0),1)),"")</f>
        <v/>
      </c>
      <c r="N181" s="49" t="str">
        <f ca="1">IFERROR(IF(INDEX(DATOS!I:I,MATCH(CHECKLIST!B181,DATOS!B:B,0),1)="","X",IF(INDEX(DATOS!I:I,MATCH(CHECKLIST!B181,DATOS!B:B,0),1)&gt;YEAR(TODAY())-1,"","VENCIDA")),"")</f>
        <v/>
      </c>
      <c r="O181" s="49" t="str">
        <f>IFERROR(IF(INDEX(DATOS!AP:AP,MATCH(CHECKLIST!B181,DATOS!B:B,0),1)=0,"",INDEX(DATOS!AP:AP,MATCH(CHECKLIST!B181,DATOS!B:B,0),1)),"")</f>
        <v/>
      </c>
      <c r="P181" s="17" t="str">
        <f>IFERROR(IF(INDEX(DATOS!AN:AN,MATCH(CHECKLIST!B181,DATOS!B:B,0),1)=0,"",INDEX(DATOS!AN:AN,MATCH(CHECKLIST!B181,DATOS!B:B,0),1)),"")</f>
        <v/>
      </c>
      <c r="Q181" s="17" t="str">
        <f>IFERROR(IF(INDEX(DATOS!AO:AO,MATCH(CHECKLIST!B181,DATOS!B:B,0),1)=0,"",INDEX(DATOS!AO:AO,MATCH(CHECKLIST!B181,DATOS!B:B,0),1)),"")</f>
        <v/>
      </c>
      <c r="R181" t="str">
        <f>IF(B181="","",1)</f>
        <v/>
      </c>
      <c r="S181" t="str">
        <f t="shared" si="8"/>
        <v/>
      </c>
      <c r="U181" t="str">
        <f t="shared" si="6"/>
        <v/>
      </c>
      <c r="V181" t="str">
        <f t="shared" si="7"/>
        <v/>
      </c>
    </row>
    <row r="182" spans="1:22" ht="15" customHeight="1">
      <c r="A182" s="12">
        <v>169</v>
      </c>
      <c r="B182" t="str">
        <f>IFERROR(INDEX(DATOS!B:B,MATCH(CHECKLIST!A182,DATOS!BU:BU,0),1),"")</f>
        <v/>
      </c>
      <c r="C182" t="str">
        <f>IFERROR(INDEX(DATOS!J:J,MATCH(CHECKLIST!A182,DATOS!BU:BU,0),1),"")</f>
        <v/>
      </c>
      <c r="D182" t="str">
        <f>IFERROR(INDEX(DATOS!R:R,MATCH(CHECKLIST!E182,DATOS!C:C,0),1),"")</f>
        <v/>
      </c>
      <c r="E182" s="136" t="str">
        <f>IFERROR(INDEX(DATOS!C:C,MATCH(CHECKLIST!A182,DATOS!BU:BU,0),1),"")</f>
        <v/>
      </c>
      <c r="F182" s="3" t="str">
        <f>IFERROR(IF(INDEX(DATOS!AC:AC,MATCH(CHECKLIST!B182,DATOS!B:B,0),1)=0,"",INDEX(DATOS!AC:AC,MATCH(CHECKLIST!B182,DATOS!B:B,0),1)),"")</f>
        <v/>
      </c>
      <c r="G182" s="17" t="str">
        <f>IFERROR(IF(INDEX(DATOS!AH:AH,MATCH(CHECKLIST!B182,DATOS!B:B,0),1)=0,"",INDEX(DATOS!AH:AH,MATCH(CHECKLIST!B182,DATOS!B:B,0),1)),"")</f>
        <v/>
      </c>
      <c r="H182" s="17" t="str">
        <f>IFERROR(IF(INDEX(DATOS!BH:BH,MATCH(CHECKLIST!B182,DATOS!B:B,0),1)="","X",IF(INDEX(DATOS!BH:BH,MATCH(CHECKLIST!B182,DATOS!B:B,0),1)="VIGENTE","",INDEX(DATOS!BH:BH,MATCH(CHECKLIST!B182,DATOS!B:B,0),1))),"")</f>
        <v/>
      </c>
      <c r="I182" s="17" t="str">
        <f>IFERROR(IF(INDEX(DATOS!AL:AL,MATCH(CHECKLIST!B182,DATOS!B:B,0),1)=0,"",INDEX(DATOS!AL:AL,MATCH(CHECKLIST!B182,DATOS!B:B,0),1)),"")</f>
        <v/>
      </c>
      <c r="J182" s="17" t="str">
        <f>IFERROR(IF(INDEX(DATOS!AJ:AJ,MATCH(CHECKLIST!B182,DATOS!B:B,0),1)=0,"",INDEX(DATOS!AJ:AJ,MATCH(CHECKLIST!B182,DATOS!B:B,0),1)),"")</f>
        <v/>
      </c>
      <c r="K182" s="49" t="str">
        <f>IFERROR(IF(INDEX(DATOS!AK:AK,MATCH(CHECKLIST!B182,DATOS!B:B,0),1)=0,"",INDEX(DATOS!AK:AK,MATCH(CHECKLIST!B182,DATOS!B:B,0),1)),"")</f>
        <v/>
      </c>
      <c r="L182" s="17" t="str">
        <f>IFERROR(IF(INDEX(DATOS!AM:AM,MATCH(CHECKLIST!B182,DATOS!B:B,0),1)=0,"",INDEX(DATOS!AM:AM,MATCH(CHECKLIST!B182,DATOS!B:B,0),1)),"")</f>
        <v/>
      </c>
      <c r="M182" s="17" t="str">
        <f>IFERROR(IF(INDEX(DATOS!AI:AI,MATCH(CHECKLIST!B182,DATOS!B:B,0),1)=0,"",INDEX(DATOS!AI:AI,MATCH(CHECKLIST!B182,DATOS!B:B,0),1)),"")</f>
        <v/>
      </c>
      <c r="N182" s="49" t="str">
        <f ca="1">IFERROR(IF(INDEX(DATOS!I:I,MATCH(CHECKLIST!B182,DATOS!B:B,0),1)="","X",IF(INDEX(DATOS!I:I,MATCH(CHECKLIST!B182,DATOS!B:B,0),1)&gt;YEAR(TODAY())-1,"","VENCIDA")),"")</f>
        <v/>
      </c>
      <c r="O182" s="49" t="str">
        <f>IFERROR(IF(INDEX(DATOS!AP:AP,MATCH(CHECKLIST!B182,DATOS!B:B,0),1)=0,"",INDEX(DATOS!AP:AP,MATCH(CHECKLIST!B182,DATOS!B:B,0),1)),"")</f>
        <v/>
      </c>
      <c r="P182" s="17" t="str">
        <f>IFERROR(IF(INDEX(DATOS!AN:AN,MATCH(CHECKLIST!B182,DATOS!B:B,0),1)=0,"",INDEX(DATOS!AN:AN,MATCH(CHECKLIST!B182,DATOS!B:B,0),1)),"")</f>
        <v/>
      </c>
      <c r="Q182" s="17" t="str">
        <f>IFERROR(IF(INDEX(DATOS!AO:AO,MATCH(CHECKLIST!B182,DATOS!B:B,0),1)=0,"",INDEX(DATOS!AO:AO,MATCH(CHECKLIST!B182,DATOS!B:B,0),1)),"")</f>
        <v/>
      </c>
      <c r="S182">
        <f t="shared" si="8"/>
        <v>0</v>
      </c>
      <c r="U182" t="str">
        <f t="shared" si="6"/>
        <v/>
      </c>
      <c r="V182" t="str">
        <f t="shared" si="7"/>
        <v/>
      </c>
    </row>
    <row r="183" spans="1:22" ht="15" customHeight="1">
      <c r="A183" s="12">
        <v>170</v>
      </c>
      <c r="B183" t="str">
        <f>IFERROR(INDEX(DATOS!B:B,MATCH(CHECKLIST!A183,DATOS!BU:BU,0),1),"")</f>
        <v/>
      </c>
      <c r="C183" t="str">
        <f>IFERROR(INDEX(DATOS!J:J,MATCH(CHECKLIST!A183,DATOS!BU:BU,0),1),"")</f>
        <v/>
      </c>
      <c r="D183" t="str">
        <f>IFERROR(INDEX(DATOS!R:R,MATCH(CHECKLIST!E183,DATOS!C:C,0),1),"")</f>
        <v/>
      </c>
      <c r="E183" s="136" t="str">
        <f>IFERROR(INDEX(DATOS!C:C,MATCH(CHECKLIST!A183,DATOS!BU:BU,0),1),"")</f>
        <v/>
      </c>
      <c r="F183" s="3" t="str">
        <f>IFERROR(IF(INDEX(DATOS!AC:AC,MATCH(CHECKLIST!B183,DATOS!B:B,0),1)=0,"",INDEX(DATOS!AC:AC,MATCH(CHECKLIST!B183,DATOS!B:B,0),1)),"")</f>
        <v/>
      </c>
      <c r="G183" s="17" t="str">
        <f>IFERROR(IF(INDEX(DATOS!AH:AH,MATCH(CHECKLIST!B183,DATOS!B:B,0),1)=0,"",INDEX(DATOS!AH:AH,MATCH(CHECKLIST!B183,DATOS!B:B,0),1)),"")</f>
        <v/>
      </c>
      <c r="H183" s="17" t="str">
        <f>IFERROR(IF(INDEX(DATOS!BH:BH,MATCH(CHECKLIST!B183,DATOS!B:B,0),1)="","X",IF(INDEX(DATOS!BH:BH,MATCH(CHECKLIST!B183,DATOS!B:B,0),1)="VIGENTE","",INDEX(DATOS!BH:BH,MATCH(CHECKLIST!B183,DATOS!B:B,0),1))),"")</f>
        <v/>
      </c>
      <c r="I183" s="17" t="str">
        <f>IFERROR(IF(INDEX(DATOS!AL:AL,MATCH(CHECKLIST!B183,DATOS!B:B,0),1)=0,"",INDEX(DATOS!AL:AL,MATCH(CHECKLIST!B183,DATOS!B:B,0),1)),"")</f>
        <v/>
      </c>
      <c r="J183" s="17" t="str">
        <f>IFERROR(IF(INDEX(DATOS!AJ:AJ,MATCH(CHECKLIST!B183,DATOS!B:B,0),1)=0,"",INDEX(DATOS!AJ:AJ,MATCH(CHECKLIST!B183,DATOS!B:B,0),1)),"")</f>
        <v/>
      </c>
      <c r="K183" s="49" t="str">
        <f>IFERROR(IF(INDEX(DATOS!AK:AK,MATCH(CHECKLIST!B183,DATOS!B:B,0),1)=0,"",INDEX(DATOS!AK:AK,MATCH(CHECKLIST!B183,DATOS!B:B,0),1)),"")</f>
        <v/>
      </c>
      <c r="L183" s="17" t="str">
        <f>IFERROR(IF(INDEX(DATOS!AM:AM,MATCH(CHECKLIST!B183,DATOS!B:B,0),1)=0,"",INDEX(DATOS!AM:AM,MATCH(CHECKLIST!B183,DATOS!B:B,0),1)),"")</f>
        <v/>
      </c>
      <c r="M183" s="17" t="str">
        <f>IFERROR(IF(INDEX(DATOS!AI:AI,MATCH(CHECKLIST!B183,DATOS!B:B,0),1)=0,"",INDEX(DATOS!AI:AI,MATCH(CHECKLIST!B183,DATOS!B:B,0),1)),"")</f>
        <v/>
      </c>
      <c r="N183" s="49" t="str">
        <f ca="1">IFERROR(IF(INDEX(DATOS!I:I,MATCH(CHECKLIST!B183,DATOS!B:B,0),1)="","X",IF(INDEX(DATOS!I:I,MATCH(CHECKLIST!B183,DATOS!B:B,0),1)&gt;YEAR(TODAY())-1,"","VENCIDA")),"")</f>
        <v/>
      </c>
      <c r="O183" s="49" t="str">
        <f>IFERROR(IF(INDEX(DATOS!AP:AP,MATCH(CHECKLIST!B183,DATOS!B:B,0),1)=0,"",INDEX(DATOS!AP:AP,MATCH(CHECKLIST!B183,DATOS!B:B,0),1)),"")</f>
        <v/>
      </c>
      <c r="P183" s="17" t="str">
        <f>IFERROR(IF(INDEX(DATOS!AN:AN,MATCH(CHECKLIST!B183,DATOS!B:B,0),1)=0,"",INDEX(DATOS!AN:AN,MATCH(CHECKLIST!B183,DATOS!B:B,0),1)),"")</f>
        <v/>
      </c>
      <c r="Q183" s="17" t="str">
        <f>IFERROR(IF(INDEX(DATOS!AO:AO,MATCH(CHECKLIST!B183,DATOS!B:B,0),1)=0,"",INDEX(DATOS!AO:AO,MATCH(CHECKLIST!B183,DATOS!B:B,0),1)),"")</f>
        <v/>
      </c>
      <c r="R183" t="str">
        <f>IF(B183="","",1)</f>
        <v/>
      </c>
      <c r="S183" t="str">
        <f t="shared" si="8"/>
        <v/>
      </c>
      <c r="U183" t="str">
        <f t="shared" si="6"/>
        <v/>
      </c>
      <c r="V183" t="str">
        <f t="shared" si="7"/>
        <v/>
      </c>
    </row>
    <row r="184" spans="1:22" ht="15" customHeight="1">
      <c r="A184" s="12">
        <v>171</v>
      </c>
      <c r="B184" t="str">
        <f>IFERROR(INDEX(DATOS!B:B,MATCH(CHECKLIST!A184,DATOS!BU:BU,0),1),"")</f>
        <v/>
      </c>
      <c r="C184" t="str">
        <f>IFERROR(INDEX(DATOS!J:J,MATCH(CHECKLIST!A184,DATOS!BU:BU,0),1),"")</f>
        <v/>
      </c>
      <c r="D184" t="str">
        <f>IFERROR(INDEX(DATOS!R:R,MATCH(CHECKLIST!E184,DATOS!C:C,0),1),"")</f>
        <v/>
      </c>
      <c r="E184" s="136" t="str">
        <f>IFERROR(INDEX(DATOS!C:C,MATCH(CHECKLIST!A184,DATOS!BU:BU,0),1),"")</f>
        <v/>
      </c>
      <c r="F184" s="3" t="str">
        <f>IFERROR(IF(INDEX(DATOS!AC:AC,MATCH(CHECKLIST!B184,DATOS!B:B,0),1)=0,"",INDEX(DATOS!AC:AC,MATCH(CHECKLIST!B184,DATOS!B:B,0),1)),"")</f>
        <v/>
      </c>
      <c r="G184" s="17" t="str">
        <f>IFERROR(IF(INDEX(DATOS!AH:AH,MATCH(CHECKLIST!B184,DATOS!B:B,0),1)=0,"",INDEX(DATOS!AH:AH,MATCH(CHECKLIST!B184,DATOS!B:B,0),1)),"")</f>
        <v/>
      </c>
      <c r="H184" s="17" t="str">
        <f>IFERROR(IF(INDEX(DATOS!BH:BH,MATCH(CHECKLIST!B184,DATOS!B:B,0),1)="","X",IF(INDEX(DATOS!BH:BH,MATCH(CHECKLIST!B184,DATOS!B:B,0),1)="VIGENTE","",INDEX(DATOS!BH:BH,MATCH(CHECKLIST!B184,DATOS!B:B,0),1))),"")</f>
        <v/>
      </c>
      <c r="I184" s="17" t="str">
        <f>IFERROR(IF(INDEX(DATOS!AL:AL,MATCH(CHECKLIST!B184,DATOS!B:B,0),1)=0,"",INDEX(DATOS!AL:AL,MATCH(CHECKLIST!B184,DATOS!B:B,0),1)),"")</f>
        <v/>
      </c>
      <c r="J184" s="17" t="str">
        <f>IFERROR(IF(INDEX(DATOS!AJ:AJ,MATCH(CHECKLIST!B184,DATOS!B:B,0),1)=0,"",INDEX(DATOS!AJ:AJ,MATCH(CHECKLIST!B184,DATOS!B:B,0),1)),"")</f>
        <v/>
      </c>
      <c r="K184" s="49" t="str">
        <f>IFERROR(IF(INDEX(DATOS!AK:AK,MATCH(CHECKLIST!B184,DATOS!B:B,0),1)=0,"",INDEX(DATOS!AK:AK,MATCH(CHECKLIST!B184,DATOS!B:B,0),1)),"")</f>
        <v/>
      </c>
      <c r="L184" s="17" t="str">
        <f>IFERROR(IF(INDEX(DATOS!AM:AM,MATCH(CHECKLIST!B184,DATOS!B:B,0),1)=0,"",INDEX(DATOS!AM:AM,MATCH(CHECKLIST!B184,DATOS!B:B,0),1)),"")</f>
        <v/>
      </c>
      <c r="M184" s="17" t="str">
        <f>IFERROR(IF(INDEX(DATOS!AI:AI,MATCH(CHECKLIST!B184,DATOS!B:B,0),1)=0,"",INDEX(DATOS!AI:AI,MATCH(CHECKLIST!B184,DATOS!B:B,0),1)),"")</f>
        <v/>
      </c>
      <c r="N184" s="49" t="str">
        <f ca="1">IFERROR(IF(INDEX(DATOS!I:I,MATCH(CHECKLIST!B184,DATOS!B:B,0),1)="","X",IF(INDEX(DATOS!I:I,MATCH(CHECKLIST!B184,DATOS!B:B,0),1)&gt;YEAR(TODAY())-1,"","VENCIDA")),"")</f>
        <v/>
      </c>
      <c r="O184" s="49" t="str">
        <f>IFERROR(IF(INDEX(DATOS!AP:AP,MATCH(CHECKLIST!B184,DATOS!B:B,0),1)=0,"",INDEX(DATOS!AP:AP,MATCH(CHECKLIST!B184,DATOS!B:B,0),1)),"")</f>
        <v/>
      </c>
      <c r="P184" s="17" t="str">
        <f>IFERROR(IF(INDEX(DATOS!AN:AN,MATCH(CHECKLIST!B184,DATOS!B:B,0),1)=0,"",INDEX(DATOS!AN:AN,MATCH(CHECKLIST!B184,DATOS!B:B,0),1)),"")</f>
        <v/>
      </c>
      <c r="Q184" s="17" t="str">
        <f>IFERROR(IF(INDEX(DATOS!AO:AO,MATCH(CHECKLIST!B184,DATOS!B:B,0),1)=0,"",INDEX(DATOS!AO:AO,MATCH(CHECKLIST!B184,DATOS!B:B,0),1)),"")</f>
        <v/>
      </c>
      <c r="S184">
        <f t="shared" si="8"/>
        <v>0</v>
      </c>
      <c r="U184" t="str">
        <f t="shared" si="6"/>
        <v/>
      </c>
      <c r="V184" t="str">
        <f t="shared" si="7"/>
        <v/>
      </c>
    </row>
    <row r="185" spans="1:22" ht="15" customHeight="1">
      <c r="A185" s="12">
        <v>172</v>
      </c>
      <c r="B185" t="str">
        <f>IFERROR(INDEX(DATOS!B:B,MATCH(CHECKLIST!A185,DATOS!BU:BU,0),1),"")</f>
        <v/>
      </c>
      <c r="C185" t="str">
        <f>IFERROR(INDEX(DATOS!J:J,MATCH(CHECKLIST!A185,DATOS!BU:BU,0),1),"")</f>
        <v/>
      </c>
      <c r="D185" t="str">
        <f>IFERROR(INDEX(DATOS!R:R,MATCH(CHECKLIST!E185,DATOS!C:C,0),1),"")</f>
        <v/>
      </c>
      <c r="E185" s="136" t="str">
        <f>IFERROR(INDEX(DATOS!C:C,MATCH(CHECKLIST!A185,DATOS!BU:BU,0),1),"")</f>
        <v/>
      </c>
      <c r="F185" s="3" t="str">
        <f>IFERROR(IF(INDEX(DATOS!AC:AC,MATCH(CHECKLIST!B185,DATOS!B:B,0),1)=0,"",INDEX(DATOS!AC:AC,MATCH(CHECKLIST!B185,DATOS!B:B,0),1)),"")</f>
        <v/>
      </c>
      <c r="G185" s="17" t="str">
        <f>IFERROR(IF(INDEX(DATOS!AH:AH,MATCH(CHECKLIST!B185,DATOS!B:B,0),1)=0,"",INDEX(DATOS!AH:AH,MATCH(CHECKLIST!B185,DATOS!B:B,0),1)),"")</f>
        <v/>
      </c>
      <c r="H185" s="17" t="str">
        <f>IFERROR(IF(INDEX(DATOS!BH:BH,MATCH(CHECKLIST!B185,DATOS!B:B,0),1)="","X",IF(INDEX(DATOS!BH:BH,MATCH(CHECKLIST!B185,DATOS!B:B,0),1)="VIGENTE","",INDEX(DATOS!BH:BH,MATCH(CHECKLIST!B185,DATOS!B:B,0),1))),"")</f>
        <v/>
      </c>
      <c r="I185" s="17" t="str">
        <f>IFERROR(IF(INDEX(DATOS!AL:AL,MATCH(CHECKLIST!B185,DATOS!B:B,0),1)=0,"",INDEX(DATOS!AL:AL,MATCH(CHECKLIST!B185,DATOS!B:B,0),1)),"")</f>
        <v/>
      </c>
      <c r="J185" s="17" t="str">
        <f>IFERROR(IF(INDEX(DATOS!AJ:AJ,MATCH(CHECKLIST!B185,DATOS!B:B,0),1)=0,"",INDEX(DATOS!AJ:AJ,MATCH(CHECKLIST!B185,DATOS!B:B,0),1)),"")</f>
        <v/>
      </c>
      <c r="K185" s="49" t="str">
        <f>IFERROR(IF(INDEX(DATOS!AK:AK,MATCH(CHECKLIST!B185,DATOS!B:B,0),1)=0,"",INDEX(DATOS!AK:AK,MATCH(CHECKLIST!B185,DATOS!B:B,0),1)),"")</f>
        <v/>
      </c>
      <c r="L185" s="17" t="str">
        <f>IFERROR(IF(INDEX(DATOS!AM:AM,MATCH(CHECKLIST!B185,DATOS!B:B,0),1)=0,"",INDEX(DATOS!AM:AM,MATCH(CHECKLIST!B185,DATOS!B:B,0),1)),"")</f>
        <v/>
      </c>
      <c r="M185" s="17" t="str">
        <f>IFERROR(IF(INDEX(DATOS!AI:AI,MATCH(CHECKLIST!B185,DATOS!B:B,0),1)=0,"",INDEX(DATOS!AI:AI,MATCH(CHECKLIST!B185,DATOS!B:B,0),1)),"")</f>
        <v/>
      </c>
      <c r="N185" s="49" t="str">
        <f ca="1">IFERROR(IF(INDEX(DATOS!I:I,MATCH(CHECKLIST!B185,DATOS!B:B,0),1)="","X",IF(INDEX(DATOS!I:I,MATCH(CHECKLIST!B185,DATOS!B:B,0),1)&gt;YEAR(TODAY())-1,"","VENCIDA")),"")</f>
        <v/>
      </c>
      <c r="O185" s="49" t="str">
        <f>IFERROR(IF(INDEX(DATOS!AP:AP,MATCH(CHECKLIST!B185,DATOS!B:B,0),1)=0,"",INDEX(DATOS!AP:AP,MATCH(CHECKLIST!B185,DATOS!B:B,0),1)),"")</f>
        <v/>
      </c>
      <c r="P185" s="17" t="str">
        <f>IFERROR(IF(INDEX(DATOS!AN:AN,MATCH(CHECKLIST!B185,DATOS!B:B,0),1)=0,"",INDEX(DATOS!AN:AN,MATCH(CHECKLIST!B185,DATOS!B:B,0),1)),"")</f>
        <v/>
      </c>
      <c r="Q185" s="17" t="str">
        <f>IFERROR(IF(INDEX(DATOS!AO:AO,MATCH(CHECKLIST!B185,DATOS!B:B,0),1)=0,"",INDEX(DATOS!AO:AO,MATCH(CHECKLIST!B185,DATOS!B:B,0),1)),"")</f>
        <v/>
      </c>
      <c r="R185" t="str">
        <f>IF(B185="","",1)</f>
        <v/>
      </c>
      <c r="S185" t="str">
        <f t="shared" si="8"/>
        <v/>
      </c>
      <c r="U185" t="str">
        <f t="shared" si="6"/>
        <v/>
      </c>
      <c r="V185" t="str">
        <f t="shared" si="7"/>
        <v/>
      </c>
    </row>
    <row r="186" spans="1:22" ht="15" customHeight="1">
      <c r="A186" s="12">
        <v>173</v>
      </c>
      <c r="B186" t="str">
        <f>IFERROR(INDEX(DATOS!B:B,MATCH(CHECKLIST!A186,DATOS!BU:BU,0),1),"")</f>
        <v/>
      </c>
      <c r="C186" t="str">
        <f>IFERROR(INDEX(DATOS!J:J,MATCH(CHECKLIST!A186,DATOS!BU:BU,0),1),"")</f>
        <v/>
      </c>
      <c r="D186" t="str">
        <f>IFERROR(INDEX(DATOS!R:R,MATCH(CHECKLIST!E186,DATOS!C:C,0),1),"")</f>
        <v/>
      </c>
      <c r="E186" s="136" t="str">
        <f>IFERROR(INDEX(DATOS!C:C,MATCH(CHECKLIST!A186,DATOS!BU:BU,0),1),"")</f>
        <v/>
      </c>
      <c r="F186" s="3" t="str">
        <f>IFERROR(IF(INDEX(DATOS!AC:AC,MATCH(CHECKLIST!B186,DATOS!B:B,0),1)=0,"",INDEX(DATOS!AC:AC,MATCH(CHECKLIST!B186,DATOS!B:B,0),1)),"")</f>
        <v/>
      </c>
      <c r="G186" s="17" t="str">
        <f>IFERROR(IF(INDEX(DATOS!AH:AH,MATCH(CHECKLIST!B186,DATOS!B:B,0),1)=0,"",INDEX(DATOS!AH:AH,MATCH(CHECKLIST!B186,DATOS!B:B,0),1)),"")</f>
        <v/>
      </c>
      <c r="H186" s="17" t="str">
        <f>IFERROR(IF(INDEX(DATOS!BH:BH,MATCH(CHECKLIST!B186,DATOS!B:B,0),1)="","X",IF(INDEX(DATOS!BH:BH,MATCH(CHECKLIST!B186,DATOS!B:B,0),1)="VIGENTE","",INDEX(DATOS!BH:BH,MATCH(CHECKLIST!B186,DATOS!B:B,0),1))),"")</f>
        <v/>
      </c>
      <c r="I186" s="17" t="str">
        <f>IFERROR(IF(INDEX(DATOS!AL:AL,MATCH(CHECKLIST!B186,DATOS!B:B,0),1)=0,"",INDEX(DATOS!AL:AL,MATCH(CHECKLIST!B186,DATOS!B:B,0),1)),"")</f>
        <v/>
      </c>
      <c r="J186" s="17" t="str">
        <f>IFERROR(IF(INDEX(DATOS!AJ:AJ,MATCH(CHECKLIST!B186,DATOS!B:B,0),1)=0,"",INDEX(DATOS!AJ:AJ,MATCH(CHECKLIST!B186,DATOS!B:B,0),1)),"")</f>
        <v/>
      </c>
      <c r="K186" s="49" t="str">
        <f>IFERROR(IF(INDEX(DATOS!AK:AK,MATCH(CHECKLIST!B186,DATOS!B:B,0),1)=0,"",INDEX(DATOS!AK:AK,MATCH(CHECKLIST!B186,DATOS!B:B,0),1)),"")</f>
        <v/>
      </c>
      <c r="L186" s="17" t="str">
        <f>IFERROR(IF(INDEX(DATOS!AM:AM,MATCH(CHECKLIST!B186,DATOS!B:B,0),1)=0,"",INDEX(DATOS!AM:AM,MATCH(CHECKLIST!B186,DATOS!B:B,0),1)),"")</f>
        <v/>
      </c>
      <c r="M186" s="17" t="str">
        <f>IFERROR(IF(INDEX(DATOS!AI:AI,MATCH(CHECKLIST!B186,DATOS!B:B,0),1)=0,"",INDEX(DATOS!AI:AI,MATCH(CHECKLIST!B186,DATOS!B:B,0),1)),"")</f>
        <v/>
      </c>
      <c r="N186" s="49" t="str">
        <f ca="1">IFERROR(IF(INDEX(DATOS!I:I,MATCH(CHECKLIST!B186,DATOS!B:B,0),1)="","X",IF(INDEX(DATOS!I:I,MATCH(CHECKLIST!B186,DATOS!B:B,0),1)&gt;YEAR(TODAY())-1,"","VENCIDA")),"")</f>
        <v/>
      </c>
      <c r="O186" s="49" t="str">
        <f>IFERROR(IF(INDEX(DATOS!AP:AP,MATCH(CHECKLIST!B186,DATOS!B:B,0),1)=0,"",INDEX(DATOS!AP:AP,MATCH(CHECKLIST!B186,DATOS!B:B,0),1)),"")</f>
        <v/>
      </c>
      <c r="P186" s="17" t="str">
        <f>IFERROR(IF(INDEX(DATOS!AN:AN,MATCH(CHECKLIST!B186,DATOS!B:B,0),1)=0,"",INDEX(DATOS!AN:AN,MATCH(CHECKLIST!B186,DATOS!B:B,0),1)),"")</f>
        <v/>
      </c>
      <c r="Q186" s="17" t="str">
        <f>IFERROR(IF(INDEX(DATOS!AO:AO,MATCH(CHECKLIST!B186,DATOS!B:B,0),1)=0,"",INDEX(DATOS!AO:AO,MATCH(CHECKLIST!B186,DATOS!B:B,0),1)),"")</f>
        <v/>
      </c>
      <c r="S186">
        <f t="shared" si="8"/>
        <v>0</v>
      </c>
      <c r="U186" t="str">
        <f t="shared" si="6"/>
        <v/>
      </c>
      <c r="V186" t="str">
        <f t="shared" si="7"/>
        <v/>
      </c>
    </row>
    <row r="187" spans="1:22" ht="15" customHeight="1">
      <c r="A187" s="12">
        <v>174</v>
      </c>
      <c r="B187" t="str">
        <f>IFERROR(INDEX(DATOS!B:B,MATCH(CHECKLIST!A187,DATOS!BU:BU,0),1),"")</f>
        <v/>
      </c>
      <c r="C187" t="str">
        <f>IFERROR(INDEX(DATOS!J:J,MATCH(CHECKLIST!A187,DATOS!BU:BU,0),1),"")</f>
        <v/>
      </c>
      <c r="D187" t="str">
        <f>IFERROR(INDEX(DATOS!R:R,MATCH(CHECKLIST!E187,DATOS!C:C,0),1),"")</f>
        <v/>
      </c>
      <c r="E187" s="136" t="str">
        <f>IFERROR(INDEX(DATOS!C:C,MATCH(CHECKLIST!A187,DATOS!BU:BU,0),1),"")</f>
        <v/>
      </c>
      <c r="F187" s="3" t="str">
        <f>IFERROR(IF(INDEX(DATOS!AC:AC,MATCH(CHECKLIST!B187,DATOS!B:B,0),1)=0,"",INDEX(DATOS!AC:AC,MATCH(CHECKLIST!B187,DATOS!B:B,0),1)),"")</f>
        <v/>
      </c>
      <c r="G187" s="17" t="str">
        <f>IFERROR(IF(INDEX(DATOS!AH:AH,MATCH(CHECKLIST!B187,DATOS!B:B,0),1)=0,"",INDEX(DATOS!AH:AH,MATCH(CHECKLIST!B187,DATOS!B:B,0),1)),"")</f>
        <v/>
      </c>
      <c r="H187" s="17" t="str">
        <f>IFERROR(IF(INDEX(DATOS!BH:BH,MATCH(CHECKLIST!B187,DATOS!B:B,0),1)="","X",IF(INDEX(DATOS!BH:BH,MATCH(CHECKLIST!B187,DATOS!B:B,0),1)="VIGENTE","",INDEX(DATOS!BH:BH,MATCH(CHECKLIST!B187,DATOS!B:B,0),1))),"")</f>
        <v/>
      </c>
      <c r="I187" s="17" t="str">
        <f>IFERROR(IF(INDEX(DATOS!AL:AL,MATCH(CHECKLIST!B187,DATOS!B:B,0),1)=0,"",INDEX(DATOS!AL:AL,MATCH(CHECKLIST!B187,DATOS!B:B,0),1)),"")</f>
        <v/>
      </c>
      <c r="J187" s="17" t="str">
        <f>IFERROR(IF(INDEX(DATOS!AJ:AJ,MATCH(CHECKLIST!B187,DATOS!B:B,0),1)=0,"",INDEX(DATOS!AJ:AJ,MATCH(CHECKLIST!B187,DATOS!B:B,0),1)),"")</f>
        <v/>
      </c>
      <c r="K187" s="49" t="str">
        <f>IFERROR(IF(INDEX(DATOS!AK:AK,MATCH(CHECKLIST!B187,DATOS!B:B,0),1)=0,"",INDEX(DATOS!AK:AK,MATCH(CHECKLIST!B187,DATOS!B:B,0),1)),"")</f>
        <v/>
      </c>
      <c r="L187" s="17" t="str">
        <f>IFERROR(IF(INDEX(DATOS!AM:AM,MATCH(CHECKLIST!B187,DATOS!B:B,0),1)=0,"",INDEX(DATOS!AM:AM,MATCH(CHECKLIST!B187,DATOS!B:B,0),1)),"")</f>
        <v/>
      </c>
      <c r="M187" s="17" t="str">
        <f>IFERROR(IF(INDEX(DATOS!AI:AI,MATCH(CHECKLIST!B187,DATOS!B:B,0),1)=0,"",INDEX(DATOS!AI:AI,MATCH(CHECKLIST!B187,DATOS!B:B,0),1)),"")</f>
        <v/>
      </c>
      <c r="N187" s="49" t="str">
        <f ca="1">IFERROR(IF(INDEX(DATOS!I:I,MATCH(CHECKLIST!B187,DATOS!B:B,0),1)="","X",IF(INDEX(DATOS!I:I,MATCH(CHECKLIST!B187,DATOS!B:B,0),1)&gt;YEAR(TODAY())-1,"","VENCIDA")),"")</f>
        <v/>
      </c>
      <c r="O187" s="49" t="str">
        <f>IFERROR(IF(INDEX(DATOS!AP:AP,MATCH(CHECKLIST!B187,DATOS!B:B,0),1)=0,"",INDEX(DATOS!AP:AP,MATCH(CHECKLIST!B187,DATOS!B:B,0),1)),"")</f>
        <v/>
      </c>
      <c r="P187" s="17" t="str">
        <f>IFERROR(IF(INDEX(DATOS!AN:AN,MATCH(CHECKLIST!B187,DATOS!B:B,0),1)=0,"",INDEX(DATOS!AN:AN,MATCH(CHECKLIST!B187,DATOS!B:B,0),1)),"")</f>
        <v/>
      </c>
      <c r="Q187" s="17" t="str">
        <f>IFERROR(IF(INDEX(DATOS!AO:AO,MATCH(CHECKLIST!B187,DATOS!B:B,0),1)=0,"",INDEX(DATOS!AO:AO,MATCH(CHECKLIST!B187,DATOS!B:B,0),1)),"")</f>
        <v/>
      </c>
      <c r="R187" t="str">
        <f>IF(B187="","",1)</f>
        <v/>
      </c>
      <c r="S187" t="str">
        <f t="shared" si="8"/>
        <v/>
      </c>
      <c r="U187" t="str">
        <f t="shared" si="6"/>
        <v/>
      </c>
      <c r="V187" t="str">
        <f t="shared" si="7"/>
        <v/>
      </c>
    </row>
    <row r="188" spans="1:22">
      <c r="A188" s="12">
        <v>175</v>
      </c>
      <c r="B188" t="str">
        <f>IFERROR(INDEX(DATOS!B:B,MATCH(CHECKLIST!A188,DATOS!BU:BU,0),1),"")</f>
        <v/>
      </c>
      <c r="C188" t="str">
        <f>IFERROR(INDEX(DATOS!J:J,MATCH(CHECKLIST!A188,DATOS!BU:BU,0),1),"")</f>
        <v/>
      </c>
      <c r="D188" t="str">
        <f>IFERROR(INDEX(DATOS!R:R,MATCH(CHECKLIST!E188,DATOS!C:C,0),1),"")</f>
        <v/>
      </c>
      <c r="E188" s="136" t="str">
        <f>IFERROR(INDEX(DATOS!C:C,MATCH(CHECKLIST!A188,DATOS!BU:BU,0),1),"")</f>
        <v/>
      </c>
      <c r="F188" s="3" t="str">
        <f>IFERROR(IF(INDEX(DATOS!AC:AC,MATCH(CHECKLIST!B188,DATOS!B:B,0),1)=0,"",INDEX(DATOS!AC:AC,MATCH(CHECKLIST!B188,DATOS!B:B,0),1)),"")</f>
        <v/>
      </c>
      <c r="G188" s="17" t="str">
        <f>IFERROR(IF(INDEX(DATOS!AH:AH,MATCH(CHECKLIST!B188,DATOS!B:B,0),1)=0,"",INDEX(DATOS!AH:AH,MATCH(CHECKLIST!B188,DATOS!B:B,0),1)),"")</f>
        <v/>
      </c>
      <c r="H188" s="17" t="str">
        <f>IFERROR(IF(INDEX(DATOS!BH:BH,MATCH(CHECKLIST!B188,DATOS!B:B,0),1)="","X",IF(INDEX(DATOS!BH:BH,MATCH(CHECKLIST!B188,DATOS!B:B,0),1)="VIGENTE","",INDEX(DATOS!BH:BH,MATCH(CHECKLIST!B188,DATOS!B:B,0),1))),"")</f>
        <v/>
      </c>
      <c r="I188" s="17" t="str">
        <f>IFERROR(IF(INDEX(DATOS!AL:AL,MATCH(CHECKLIST!B188,DATOS!B:B,0),1)=0,"",INDEX(DATOS!AL:AL,MATCH(CHECKLIST!B188,DATOS!B:B,0),1)),"")</f>
        <v/>
      </c>
      <c r="J188" s="17" t="str">
        <f>IFERROR(IF(INDEX(DATOS!AJ:AJ,MATCH(CHECKLIST!B188,DATOS!B:B,0),1)=0,"",INDEX(DATOS!AJ:AJ,MATCH(CHECKLIST!B188,DATOS!B:B,0),1)),"")</f>
        <v/>
      </c>
      <c r="K188" s="49" t="str">
        <f>IFERROR(IF(INDEX(DATOS!AK:AK,MATCH(CHECKLIST!B188,DATOS!B:B,0),1)=0,"",INDEX(DATOS!AK:AK,MATCH(CHECKLIST!B188,DATOS!B:B,0),1)),"")</f>
        <v/>
      </c>
      <c r="L188" s="17" t="str">
        <f>IFERROR(IF(INDEX(DATOS!AM:AM,MATCH(CHECKLIST!B188,DATOS!B:B,0),1)=0,"",INDEX(DATOS!AM:AM,MATCH(CHECKLIST!B188,DATOS!B:B,0),1)),"")</f>
        <v/>
      </c>
      <c r="M188" s="17" t="str">
        <f>IFERROR(IF(INDEX(DATOS!AI:AI,MATCH(CHECKLIST!B188,DATOS!B:B,0),1)=0,"",INDEX(DATOS!AI:AI,MATCH(CHECKLIST!B188,DATOS!B:B,0),1)),"")</f>
        <v/>
      </c>
      <c r="N188" s="49" t="str">
        <f ca="1">IFERROR(IF(INDEX(DATOS!I:I,MATCH(CHECKLIST!B188,DATOS!B:B,0),1)="","X",IF(INDEX(DATOS!I:I,MATCH(CHECKLIST!B188,DATOS!B:B,0),1)&gt;YEAR(TODAY())-1,"","VENCIDA")),"")</f>
        <v/>
      </c>
      <c r="O188" s="49" t="str">
        <f>IFERROR(IF(INDEX(DATOS!AP:AP,MATCH(CHECKLIST!B188,DATOS!B:B,0),1)=0,"",INDEX(DATOS!AP:AP,MATCH(CHECKLIST!B188,DATOS!B:B,0),1)),"")</f>
        <v/>
      </c>
      <c r="P188" s="17" t="str">
        <f>IFERROR(IF(INDEX(DATOS!AN:AN,MATCH(CHECKLIST!B188,DATOS!B:B,0),1)=0,"",INDEX(DATOS!AN:AN,MATCH(CHECKLIST!B188,DATOS!B:B,0),1)),"")</f>
        <v/>
      </c>
      <c r="Q188" s="17" t="str">
        <f>IFERROR(IF(INDEX(DATOS!AO:AO,MATCH(CHECKLIST!B188,DATOS!B:B,0),1)=0,"",INDEX(DATOS!AO:AO,MATCH(CHECKLIST!B188,DATOS!B:B,0),1)),"")</f>
        <v/>
      </c>
      <c r="S188">
        <f t="shared" si="8"/>
        <v>0</v>
      </c>
      <c r="U188" t="str">
        <f t="shared" si="6"/>
        <v/>
      </c>
      <c r="V188" t="str">
        <f t="shared" si="7"/>
        <v/>
      </c>
    </row>
    <row r="189" spans="1:22" ht="15" customHeight="1">
      <c r="A189" s="12">
        <v>176</v>
      </c>
      <c r="B189" t="str">
        <f>IFERROR(INDEX(DATOS!B:B,MATCH(CHECKLIST!A189,DATOS!BU:BU,0),1),"")</f>
        <v/>
      </c>
      <c r="C189" t="str">
        <f>IFERROR(INDEX(DATOS!J:J,MATCH(CHECKLIST!A189,DATOS!BU:BU,0),1),"")</f>
        <v/>
      </c>
      <c r="D189" t="str">
        <f>IFERROR(INDEX(DATOS!R:R,MATCH(CHECKLIST!E189,DATOS!C:C,0),1),"")</f>
        <v/>
      </c>
      <c r="E189" s="136" t="str">
        <f>IFERROR(INDEX(DATOS!C:C,MATCH(CHECKLIST!A189,DATOS!BU:BU,0),1),"")</f>
        <v/>
      </c>
      <c r="F189" s="3" t="str">
        <f>IFERROR(IF(INDEX(DATOS!AC:AC,MATCH(CHECKLIST!B189,DATOS!B:B,0),1)=0,"",INDEX(DATOS!AC:AC,MATCH(CHECKLIST!B189,DATOS!B:B,0),1)),"")</f>
        <v/>
      </c>
      <c r="G189" s="17" t="str">
        <f>IFERROR(IF(INDEX(DATOS!AH:AH,MATCH(CHECKLIST!B189,DATOS!B:B,0),1)=0,"",INDEX(DATOS!AH:AH,MATCH(CHECKLIST!B189,DATOS!B:B,0),1)),"")</f>
        <v/>
      </c>
      <c r="H189" s="17" t="str">
        <f>IFERROR(IF(INDEX(DATOS!BH:BH,MATCH(CHECKLIST!B189,DATOS!B:B,0),1)="","X",IF(INDEX(DATOS!BH:BH,MATCH(CHECKLIST!B189,DATOS!B:B,0),1)="VIGENTE","",INDEX(DATOS!BH:BH,MATCH(CHECKLIST!B189,DATOS!B:B,0),1))),"")</f>
        <v/>
      </c>
      <c r="I189" s="17" t="str">
        <f>IFERROR(IF(INDEX(DATOS!AL:AL,MATCH(CHECKLIST!B189,DATOS!B:B,0),1)=0,"",INDEX(DATOS!AL:AL,MATCH(CHECKLIST!B189,DATOS!B:B,0),1)),"")</f>
        <v/>
      </c>
      <c r="J189" s="17" t="str">
        <f>IFERROR(IF(INDEX(DATOS!AJ:AJ,MATCH(CHECKLIST!B189,DATOS!B:B,0),1)=0,"",INDEX(DATOS!AJ:AJ,MATCH(CHECKLIST!B189,DATOS!B:B,0),1)),"")</f>
        <v/>
      </c>
      <c r="K189" s="49" t="str">
        <f>IFERROR(IF(INDEX(DATOS!AK:AK,MATCH(CHECKLIST!B189,DATOS!B:B,0),1)=0,"",INDEX(DATOS!AK:AK,MATCH(CHECKLIST!B189,DATOS!B:B,0),1)),"")</f>
        <v/>
      </c>
      <c r="L189" s="17" t="str">
        <f>IFERROR(IF(INDEX(DATOS!AM:AM,MATCH(CHECKLIST!B189,DATOS!B:B,0),1)=0,"",INDEX(DATOS!AM:AM,MATCH(CHECKLIST!B189,DATOS!B:B,0),1)),"")</f>
        <v/>
      </c>
      <c r="M189" s="17" t="str">
        <f>IFERROR(IF(INDEX(DATOS!AI:AI,MATCH(CHECKLIST!B189,DATOS!B:B,0),1)=0,"",INDEX(DATOS!AI:AI,MATCH(CHECKLIST!B189,DATOS!B:B,0),1)),"")</f>
        <v/>
      </c>
      <c r="N189" s="49" t="str">
        <f ca="1">IFERROR(IF(INDEX(DATOS!I:I,MATCH(CHECKLIST!B189,DATOS!B:B,0),1)="","X",IF(INDEX(DATOS!I:I,MATCH(CHECKLIST!B189,DATOS!B:B,0),1)&gt;YEAR(TODAY())-1,"","VENCIDA")),"")</f>
        <v/>
      </c>
      <c r="O189" s="49" t="str">
        <f>IFERROR(IF(INDEX(DATOS!AP:AP,MATCH(CHECKLIST!B189,DATOS!B:B,0),1)=0,"",INDEX(DATOS!AP:AP,MATCH(CHECKLIST!B189,DATOS!B:B,0),1)),"")</f>
        <v/>
      </c>
      <c r="P189" s="17" t="str">
        <f>IFERROR(IF(INDEX(DATOS!AN:AN,MATCH(CHECKLIST!B189,DATOS!B:B,0),1)=0,"",INDEX(DATOS!AN:AN,MATCH(CHECKLIST!B189,DATOS!B:B,0),1)),"")</f>
        <v/>
      </c>
      <c r="Q189" s="17" t="str">
        <f>IFERROR(IF(INDEX(DATOS!AO:AO,MATCH(CHECKLIST!B189,DATOS!B:B,0),1)=0,"",INDEX(DATOS!AO:AO,MATCH(CHECKLIST!B189,DATOS!B:B,0),1)),"")</f>
        <v/>
      </c>
      <c r="R189" t="str">
        <f>IF(B189="","",1)</f>
        <v/>
      </c>
      <c r="S189" t="str">
        <f t="shared" si="8"/>
        <v/>
      </c>
      <c r="U189" t="str">
        <f t="shared" si="6"/>
        <v/>
      </c>
      <c r="V189" t="str">
        <f t="shared" si="7"/>
        <v/>
      </c>
    </row>
    <row r="190" spans="1:22">
      <c r="A190" s="12">
        <v>177</v>
      </c>
      <c r="B190" t="str">
        <f>IFERROR(INDEX(DATOS!B:B,MATCH(CHECKLIST!A190,DATOS!BU:BU,0),1),"")</f>
        <v/>
      </c>
      <c r="C190" t="str">
        <f>IFERROR(INDEX(DATOS!J:J,MATCH(CHECKLIST!A190,DATOS!BU:BU,0),1),"")</f>
        <v/>
      </c>
      <c r="D190" t="str">
        <f>IFERROR(INDEX(DATOS!R:R,MATCH(CHECKLIST!E190,DATOS!C:C,0),1),"")</f>
        <v/>
      </c>
      <c r="E190" s="136" t="str">
        <f>IFERROR(INDEX(DATOS!C:C,MATCH(CHECKLIST!A190,DATOS!BU:BU,0),1),"")</f>
        <v/>
      </c>
      <c r="F190" s="3" t="str">
        <f>IFERROR(IF(INDEX(DATOS!AC:AC,MATCH(CHECKLIST!B190,DATOS!B:B,0),1)=0,"",INDEX(DATOS!AC:AC,MATCH(CHECKLIST!B190,DATOS!B:B,0),1)),"")</f>
        <v/>
      </c>
      <c r="G190" s="17" t="str">
        <f>IFERROR(IF(INDEX(DATOS!AH:AH,MATCH(CHECKLIST!B190,DATOS!B:B,0),1)=0,"",INDEX(DATOS!AH:AH,MATCH(CHECKLIST!B190,DATOS!B:B,0),1)),"")</f>
        <v/>
      </c>
      <c r="H190" s="17" t="str">
        <f>IFERROR(IF(INDEX(DATOS!BH:BH,MATCH(CHECKLIST!B190,DATOS!B:B,0),1)="","X",IF(INDEX(DATOS!BH:BH,MATCH(CHECKLIST!B190,DATOS!B:B,0),1)="VIGENTE","",INDEX(DATOS!BH:BH,MATCH(CHECKLIST!B190,DATOS!B:B,0),1))),"")</f>
        <v/>
      </c>
      <c r="I190" s="17" t="str">
        <f>IFERROR(IF(INDEX(DATOS!AL:AL,MATCH(CHECKLIST!B190,DATOS!B:B,0),1)=0,"",INDEX(DATOS!AL:AL,MATCH(CHECKLIST!B190,DATOS!B:B,0),1)),"")</f>
        <v/>
      </c>
      <c r="J190" s="17" t="str">
        <f>IFERROR(IF(INDEX(DATOS!AJ:AJ,MATCH(CHECKLIST!B190,DATOS!B:B,0),1)=0,"",INDEX(DATOS!AJ:AJ,MATCH(CHECKLIST!B190,DATOS!B:B,0),1)),"")</f>
        <v/>
      </c>
      <c r="K190" s="49" t="str">
        <f>IFERROR(IF(INDEX(DATOS!AK:AK,MATCH(CHECKLIST!B190,DATOS!B:B,0),1)=0,"",INDEX(DATOS!AK:AK,MATCH(CHECKLIST!B190,DATOS!B:B,0),1)),"")</f>
        <v/>
      </c>
      <c r="L190" s="17" t="str">
        <f>IFERROR(IF(INDEX(DATOS!AM:AM,MATCH(CHECKLIST!B190,DATOS!B:B,0),1)=0,"",INDEX(DATOS!AM:AM,MATCH(CHECKLIST!B190,DATOS!B:B,0),1)),"")</f>
        <v/>
      </c>
      <c r="M190" s="17" t="str">
        <f>IFERROR(IF(INDEX(DATOS!AI:AI,MATCH(CHECKLIST!B190,DATOS!B:B,0),1)=0,"",INDEX(DATOS!AI:AI,MATCH(CHECKLIST!B190,DATOS!B:B,0),1)),"")</f>
        <v/>
      </c>
      <c r="N190" s="49" t="str">
        <f ca="1">IFERROR(IF(INDEX(DATOS!I:I,MATCH(CHECKLIST!B190,DATOS!B:B,0),1)="","X",IF(INDEX(DATOS!I:I,MATCH(CHECKLIST!B190,DATOS!B:B,0),1)&gt;YEAR(TODAY())-1,"","VENCIDA")),"")</f>
        <v/>
      </c>
      <c r="O190" s="49" t="str">
        <f>IFERROR(IF(INDEX(DATOS!AP:AP,MATCH(CHECKLIST!B190,DATOS!B:B,0),1)=0,"",INDEX(DATOS!AP:AP,MATCH(CHECKLIST!B190,DATOS!B:B,0),1)),"")</f>
        <v/>
      </c>
      <c r="P190" s="17" t="str">
        <f>IFERROR(IF(INDEX(DATOS!AN:AN,MATCH(CHECKLIST!B190,DATOS!B:B,0),1)=0,"",INDEX(DATOS!AN:AN,MATCH(CHECKLIST!B190,DATOS!B:B,0),1)),"")</f>
        <v/>
      </c>
      <c r="Q190" s="17" t="str">
        <f>IFERROR(IF(INDEX(DATOS!AO:AO,MATCH(CHECKLIST!B190,DATOS!B:B,0),1)=0,"",INDEX(DATOS!AO:AO,MATCH(CHECKLIST!B190,DATOS!B:B,0),1)),"")</f>
        <v/>
      </c>
      <c r="S190">
        <f t="shared" si="8"/>
        <v>0</v>
      </c>
      <c r="U190" t="str">
        <f t="shared" si="6"/>
        <v/>
      </c>
      <c r="V190" t="str">
        <f t="shared" si="7"/>
        <v/>
      </c>
    </row>
    <row r="191" spans="1:22" ht="15" customHeight="1">
      <c r="A191" s="12">
        <v>178</v>
      </c>
      <c r="B191" t="str">
        <f>IFERROR(INDEX(DATOS!B:B,MATCH(CHECKLIST!A191,DATOS!BU:BU,0),1),"")</f>
        <v/>
      </c>
      <c r="C191" t="str">
        <f>IFERROR(INDEX(DATOS!J:J,MATCH(CHECKLIST!A191,DATOS!BU:BU,0),1),"")</f>
        <v/>
      </c>
      <c r="D191" t="str">
        <f>IFERROR(INDEX(DATOS!R:R,MATCH(CHECKLIST!E191,DATOS!C:C,0),1),"")</f>
        <v/>
      </c>
      <c r="E191" s="136" t="str">
        <f>IFERROR(INDEX(DATOS!C:C,MATCH(CHECKLIST!A191,DATOS!BU:BU,0),1),"")</f>
        <v/>
      </c>
      <c r="F191" s="3" t="str">
        <f>IFERROR(IF(INDEX(DATOS!AC:AC,MATCH(CHECKLIST!B191,DATOS!B:B,0),1)=0,"",INDEX(DATOS!AC:AC,MATCH(CHECKLIST!B191,DATOS!B:B,0),1)),"")</f>
        <v/>
      </c>
      <c r="G191" s="17" t="str">
        <f>IFERROR(IF(INDEX(DATOS!AH:AH,MATCH(CHECKLIST!B191,DATOS!B:B,0),1)=0,"",INDEX(DATOS!AH:AH,MATCH(CHECKLIST!B191,DATOS!B:B,0),1)),"")</f>
        <v/>
      </c>
      <c r="H191" s="17" t="str">
        <f>IFERROR(IF(INDEX(DATOS!BH:BH,MATCH(CHECKLIST!B191,DATOS!B:B,0),1)="","X",IF(INDEX(DATOS!BH:BH,MATCH(CHECKLIST!B191,DATOS!B:B,0),1)="VIGENTE","",INDEX(DATOS!BH:BH,MATCH(CHECKLIST!B191,DATOS!B:B,0),1))),"")</f>
        <v/>
      </c>
      <c r="I191" s="17" t="str">
        <f>IFERROR(IF(INDEX(DATOS!AL:AL,MATCH(CHECKLIST!B191,DATOS!B:B,0),1)=0,"",INDEX(DATOS!AL:AL,MATCH(CHECKLIST!B191,DATOS!B:B,0),1)),"")</f>
        <v/>
      </c>
      <c r="J191" s="17" t="str">
        <f>IFERROR(IF(INDEX(DATOS!AJ:AJ,MATCH(CHECKLIST!B191,DATOS!B:B,0),1)=0,"",INDEX(DATOS!AJ:AJ,MATCH(CHECKLIST!B191,DATOS!B:B,0),1)),"")</f>
        <v/>
      </c>
      <c r="K191" s="49" t="str">
        <f>IFERROR(IF(INDEX(DATOS!AK:AK,MATCH(CHECKLIST!B191,DATOS!B:B,0),1)=0,"",INDEX(DATOS!AK:AK,MATCH(CHECKLIST!B191,DATOS!B:B,0),1)),"")</f>
        <v/>
      </c>
      <c r="L191" s="17" t="str">
        <f>IFERROR(IF(INDEX(DATOS!AM:AM,MATCH(CHECKLIST!B191,DATOS!B:B,0),1)=0,"",INDEX(DATOS!AM:AM,MATCH(CHECKLIST!B191,DATOS!B:B,0),1)),"")</f>
        <v/>
      </c>
      <c r="M191" s="17" t="str">
        <f>IFERROR(IF(INDEX(DATOS!AI:AI,MATCH(CHECKLIST!B191,DATOS!B:B,0),1)=0,"",INDEX(DATOS!AI:AI,MATCH(CHECKLIST!B191,DATOS!B:B,0),1)),"")</f>
        <v/>
      </c>
      <c r="N191" s="49" t="str">
        <f ca="1">IFERROR(IF(INDEX(DATOS!I:I,MATCH(CHECKLIST!B191,DATOS!B:B,0),1)="","X",IF(INDEX(DATOS!I:I,MATCH(CHECKLIST!B191,DATOS!B:B,0),1)&gt;YEAR(TODAY())-1,"","VENCIDA")),"")</f>
        <v/>
      </c>
      <c r="O191" s="49" t="str">
        <f>IFERROR(IF(INDEX(DATOS!AP:AP,MATCH(CHECKLIST!B191,DATOS!B:B,0),1)=0,"",INDEX(DATOS!AP:AP,MATCH(CHECKLIST!B191,DATOS!B:B,0),1)),"")</f>
        <v/>
      </c>
      <c r="P191" s="17" t="str">
        <f>IFERROR(IF(INDEX(DATOS!AN:AN,MATCH(CHECKLIST!B191,DATOS!B:B,0),1)=0,"",INDEX(DATOS!AN:AN,MATCH(CHECKLIST!B191,DATOS!B:B,0),1)),"")</f>
        <v/>
      </c>
      <c r="Q191" s="17" t="str">
        <f>IFERROR(IF(INDEX(DATOS!AO:AO,MATCH(CHECKLIST!B191,DATOS!B:B,0),1)=0,"",INDEX(DATOS!AO:AO,MATCH(CHECKLIST!B191,DATOS!B:B,0),1)),"")</f>
        <v/>
      </c>
      <c r="R191" t="str">
        <f>IF(B191="","",1)</f>
        <v/>
      </c>
      <c r="S191" t="str">
        <f t="shared" si="8"/>
        <v/>
      </c>
      <c r="U191" t="str">
        <f t="shared" si="6"/>
        <v/>
      </c>
      <c r="V191" t="str">
        <f t="shared" si="7"/>
        <v/>
      </c>
    </row>
    <row r="192" spans="1:22">
      <c r="A192" s="12">
        <v>179</v>
      </c>
      <c r="B192" t="str">
        <f>IFERROR(INDEX(DATOS!B:B,MATCH(CHECKLIST!A192,DATOS!BU:BU,0),1),"")</f>
        <v/>
      </c>
      <c r="C192" t="str">
        <f>IFERROR(INDEX(DATOS!J:J,MATCH(CHECKLIST!A192,DATOS!BU:BU,0),1),"")</f>
        <v/>
      </c>
      <c r="D192" t="str">
        <f>IFERROR(INDEX(DATOS!R:R,MATCH(CHECKLIST!E192,DATOS!C:C,0),1),"")</f>
        <v/>
      </c>
      <c r="E192" s="136" t="str">
        <f>IFERROR(INDEX(DATOS!C:C,MATCH(CHECKLIST!A192,DATOS!BU:BU,0),1),"")</f>
        <v/>
      </c>
      <c r="F192" s="3" t="str">
        <f>IFERROR(IF(INDEX(DATOS!AC:AC,MATCH(CHECKLIST!B192,DATOS!B:B,0),1)=0,"",INDEX(DATOS!AC:AC,MATCH(CHECKLIST!B192,DATOS!B:B,0),1)),"")</f>
        <v/>
      </c>
      <c r="G192" s="17" t="str">
        <f>IFERROR(IF(INDEX(DATOS!AH:AH,MATCH(CHECKLIST!B192,DATOS!B:B,0),1)=0,"",INDEX(DATOS!AH:AH,MATCH(CHECKLIST!B192,DATOS!B:B,0),1)),"")</f>
        <v/>
      </c>
      <c r="H192" s="17" t="str">
        <f>IFERROR(IF(INDEX(DATOS!BH:BH,MATCH(CHECKLIST!B192,DATOS!B:B,0),1)="","X",IF(INDEX(DATOS!BH:BH,MATCH(CHECKLIST!B192,DATOS!B:B,0),1)="VIGENTE","",INDEX(DATOS!BH:BH,MATCH(CHECKLIST!B192,DATOS!B:B,0),1))),"")</f>
        <v/>
      </c>
      <c r="I192" s="17" t="str">
        <f>IFERROR(IF(INDEX(DATOS!AL:AL,MATCH(CHECKLIST!B192,DATOS!B:B,0),1)=0,"",INDEX(DATOS!AL:AL,MATCH(CHECKLIST!B192,DATOS!B:B,0),1)),"")</f>
        <v/>
      </c>
      <c r="J192" s="17" t="str">
        <f>IFERROR(IF(INDEX(DATOS!AJ:AJ,MATCH(CHECKLIST!B192,DATOS!B:B,0),1)=0,"",INDEX(DATOS!AJ:AJ,MATCH(CHECKLIST!B192,DATOS!B:B,0),1)),"")</f>
        <v/>
      </c>
      <c r="K192" s="49" t="str">
        <f>IFERROR(IF(INDEX(DATOS!AK:AK,MATCH(CHECKLIST!B192,DATOS!B:B,0),1)=0,"",INDEX(DATOS!AK:AK,MATCH(CHECKLIST!B192,DATOS!B:B,0),1)),"")</f>
        <v/>
      </c>
      <c r="L192" s="17" t="str">
        <f>IFERROR(IF(INDEX(DATOS!AM:AM,MATCH(CHECKLIST!B192,DATOS!B:B,0),1)=0,"",INDEX(DATOS!AM:AM,MATCH(CHECKLIST!B192,DATOS!B:B,0),1)),"")</f>
        <v/>
      </c>
      <c r="M192" s="17" t="str">
        <f>IFERROR(IF(INDEX(DATOS!AI:AI,MATCH(CHECKLIST!B192,DATOS!B:B,0),1)=0,"",INDEX(DATOS!AI:AI,MATCH(CHECKLIST!B192,DATOS!B:B,0),1)),"")</f>
        <v/>
      </c>
      <c r="N192" s="49" t="str">
        <f ca="1">IFERROR(IF(INDEX(DATOS!I:I,MATCH(CHECKLIST!B192,DATOS!B:B,0),1)="","X",IF(INDEX(DATOS!I:I,MATCH(CHECKLIST!B192,DATOS!B:B,0),1)&gt;YEAR(TODAY())-1,"","VENCIDA")),"")</f>
        <v/>
      </c>
      <c r="O192" s="49" t="str">
        <f>IFERROR(IF(INDEX(DATOS!AP:AP,MATCH(CHECKLIST!B192,DATOS!B:B,0),1)=0,"",INDEX(DATOS!AP:AP,MATCH(CHECKLIST!B192,DATOS!B:B,0),1)),"")</f>
        <v/>
      </c>
      <c r="P192" s="17" t="str">
        <f>IFERROR(IF(INDEX(DATOS!AN:AN,MATCH(CHECKLIST!B192,DATOS!B:B,0),1)=0,"",INDEX(DATOS!AN:AN,MATCH(CHECKLIST!B192,DATOS!B:B,0),1)),"")</f>
        <v/>
      </c>
      <c r="Q192" s="17" t="str">
        <f>IFERROR(IF(INDEX(DATOS!AO:AO,MATCH(CHECKLIST!B192,DATOS!B:B,0),1)=0,"",INDEX(DATOS!AO:AO,MATCH(CHECKLIST!B192,DATOS!B:B,0),1)),"")</f>
        <v/>
      </c>
      <c r="S192">
        <f t="shared" si="8"/>
        <v>0</v>
      </c>
      <c r="U192" t="str">
        <f t="shared" si="6"/>
        <v/>
      </c>
      <c r="V192" t="str">
        <f t="shared" si="7"/>
        <v/>
      </c>
    </row>
    <row r="193" spans="1:22" ht="15" customHeight="1">
      <c r="A193" s="12">
        <v>180</v>
      </c>
      <c r="B193" t="str">
        <f>IFERROR(INDEX(DATOS!B:B,MATCH(CHECKLIST!A193,DATOS!BU:BU,0),1),"")</f>
        <v/>
      </c>
      <c r="C193" t="str">
        <f>IFERROR(INDEX(DATOS!J:J,MATCH(CHECKLIST!A193,DATOS!BU:BU,0),1),"")</f>
        <v/>
      </c>
      <c r="D193" t="str">
        <f>IFERROR(INDEX(DATOS!R:R,MATCH(CHECKLIST!E193,DATOS!C:C,0),1),"")</f>
        <v/>
      </c>
      <c r="E193" s="136" t="str">
        <f>IFERROR(INDEX(DATOS!C:C,MATCH(CHECKLIST!A193,DATOS!BU:BU,0),1),"")</f>
        <v/>
      </c>
      <c r="F193" s="3" t="str">
        <f>IFERROR(IF(INDEX(DATOS!AC:AC,MATCH(CHECKLIST!B193,DATOS!B:B,0),1)=0,"",INDEX(DATOS!AC:AC,MATCH(CHECKLIST!B193,DATOS!B:B,0),1)),"")</f>
        <v/>
      </c>
      <c r="G193" s="17" t="str">
        <f>IFERROR(IF(INDEX(DATOS!AH:AH,MATCH(CHECKLIST!B193,DATOS!B:B,0),1)=0,"",INDEX(DATOS!AH:AH,MATCH(CHECKLIST!B193,DATOS!B:B,0),1)),"")</f>
        <v/>
      </c>
      <c r="H193" s="17" t="str">
        <f>IFERROR(IF(INDEX(DATOS!BH:BH,MATCH(CHECKLIST!B193,DATOS!B:B,0),1)="","X",IF(INDEX(DATOS!BH:BH,MATCH(CHECKLIST!B193,DATOS!B:B,0),1)="VIGENTE","",INDEX(DATOS!BH:BH,MATCH(CHECKLIST!B193,DATOS!B:B,0),1))),"")</f>
        <v/>
      </c>
      <c r="I193" s="17" t="str">
        <f>IFERROR(IF(INDEX(DATOS!AL:AL,MATCH(CHECKLIST!B193,DATOS!B:B,0),1)=0,"",INDEX(DATOS!AL:AL,MATCH(CHECKLIST!B193,DATOS!B:B,0),1)),"")</f>
        <v/>
      </c>
      <c r="J193" s="17" t="str">
        <f>IFERROR(IF(INDEX(DATOS!AJ:AJ,MATCH(CHECKLIST!B193,DATOS!B:B,0),1)=0,"",INDEX(DATOS!AJ:AJ,MATCH(CHECKLIST!B193,DATOS!B:B,0),1)),"")</f>
        <v/>
      </c>
      <c r="K193" s="49" t="str">
        <f>IFERROR(IF(INDEX(DATOS!AK:AK,MATCH(CHECKLIST!B193,DATOS!B:B,0),1)=0,"",INDEX(DATOS!AK:AK,MATCH(CHECKLIST!B193,DATOS!B:B,0),1)),"")</f>
        <v/>
      </c>
      <c r="L193" s="17" t="str">
        <f>IFERROR(IF(INDEX(DATOS!AM:AM,MATCH(CHECKLIST!B193,DATOS!B:B,0),1)=0,"",INDEX(DATOS!AM:AM,MATCH(CHECKLIST!B193,DATOS!B:B,0),1)),"")</f>
        <v/>
      </c>
      <c r="M193" s="17" t="str">
        <f>IFERROR(IF(INDEX(DATOS!AI:AI,MATCH(CHECKLIST!B193,DATOS!B:B,0),1)=0,"",INDEX(DATOS!AI:AI,MATCH(CHECKLIST!B193,DATOS!B:B,0),1)),"")</f>
        <v/>
      </c>
      <c r="N193" s="49" t="str">
        <f ca="1">IFERROR(IF(INDEX(DATOS!I:I,MATCH(CHECKLIST!B193,DATOS!B:B,0),1)="","X",IF(INDEX(DATOS!I:I,MATCH(CHECKLIST!B193,DATOS!B:B,0),1)&gt;YEAR(TODAY())-1,"","VENCIDA")),"")</f>
        <v/>
      </c>
      <c r="O193" s="49" t="str">
        <f>IFERROR(IF(INDEX(DATOS!AP:AP,MATCH(CHECKLIST!B193,DATOS!B:B,0),1)=0,"",INDEX(DATOS!AP:AP,MATCH(CHECKLIST!B193,DATOS!B:B,0),1)),"")</f>
        <v/>
      </c>
      <c r="P193" s="17" t="str">
        <f>IFERROR(IF(INDEX(DATOS!AN:AN,MATCH(CHECKLIST!B193,DATOS!B:B,0),1)=0,"",INDEX(DATOS!AN:AN,MATCH(CHECKLIST!B193,DATOS!B:B,0),1)),"")</f>
        <v/>
      </c>
      <c r="Q193" s="17" t="str">
        <f>IFERROR(IF(INDEX(DATOS!AO:AO,MATCH(CHECKLIST!B193,DATOS!B:B,0),1)=0,"",INDEX(DATOS!AO:AO,MATCH(CHECKLIST!B193,DATOS!B:B,0),1)),"")</f>
        <v/>
      </c>
      <c r="R193" t="str">
        <f>IF(B193="","",1)</f>
        <v/>
      </c>
      <c r="S193" t="str">
        <f t="shared" si="8"/>
        <v/>
      </c>
      <c r="U193" t="str">
        <f t="shared" si="6"/>
        <v/>
      </c>
      <c r="V193" t="str">
        <f t="shared" si="7"/>
        <v/>
      </c>
    </row>
    <row r="194" spans="1:22" ht="15" customHeight="1">
      <c r="A194" s="12">
        <v>181</v>
      </c>
      <c r="B194" t="str">
        <f>IFERROR(INDEX(DATOS!B:B,MATCH(CHECKLIST!A194,DATOS!BU:BU,0),1),"")</f>
        <v/>
      </c>
      <c r="C194" t="str">
        <f>IFERROR(INDEX(DATOS!J:J,MATCH(CHECKLIST!A194,DATOS!BU:BU,0),1),"")</f>
        <v/>
      </c>
      <c r="D194" t="str">
        <f>IFERROR(INDEX(DATOS!R:R,MATCH(CHECKLIST!E194,DATOS!C:C,0),1),"")</f>
        <v/>
      </c>
      <c r="E194" s="136" t="str">
        <f>IFERROR(INDEX(DATOS!C:C,MATCH(CHECKLIST!A194,DATOS!BU:BU,0),1),"")</f>
        <v/>
      </c>
      <c r="F194" s="3" t="str">
        <f>IFERROR(IF(INDEX(DATOS!AC:AC,MATCH(CHECKLIST!B194,DATOS!B:B,0),1)=0,"",INDEX(DATOS!AC:AC,MATCH(CHECKLIST!B194,DATOS!B:B,0),1)),"")</f>
        <v/>
      </c>
      <c r="G194" s="17" t="str">
        <f>IFERROR(IF(INDEX(DATOS!AH:AH,MATCH(CHECKLIST!B194,DATOS!B:B,0),1)=0,"",INDEX(DATOS!AH:AH,MATCH(CHECKLIST!B194,DATOS!B:B,0),1)),"")</f>
        <v/>
      </c>
      <c r="H194" s="17" t="str">
        <f>IFERROR(IF(INDEX(DATOS!BH:BH,MATCH(CHECKLIST!B194,DATOS!B:B,0),1)="","X",IF(INDEX(DATOS!BH:BH,MATCH(CHECKLIST!B194,DATOS!B:B,0),1)="VIGENTE","",INDEX(DATOS!BH:BH,MATCH(CHECKLIST!B194,DATOS!B:B,0),1))),"")</f>
        <v/>
      </c>
      <c r="I194" s="17" t="str">
        <f>IFERROR(IF(INDEX(DATOS!AL:AL,MATCH(CHECKLIST!B194,DATOS!B:B,0),1)=0,"",INDEX(DATOS!AL:AL,MATCH(CHECKLIST!B194,DATOS!B:B,0),1)),"")</f>
        <v/>
      </c>
      <c r="J194" s="17" t="str">
        <f>IFERROR(IF(INDEX(DATOS!AJ:AJ,MATCH(CHECKLIST!B194,DATOS!B:B,0),1)=0,"",INDEX(DATOS!AJ:AJ,MATCH(CHECKLIST!B194,DATOS!B:B,0),1)),"")</f>
        <v/>
      </c>
      <c r="K194" s="49" t="str">
        <f>IFERROR(IF(INDEX(DATOS!AK:AK,MATCH(CHECKLIST!B194,DATOS!B:B,0),1)=0,"",INDEX(DATOS!AK:AK,MATCH(CHECKLIST!B194,DATOS!B:B,0),1)),"")</f>
        <v/>
      </c>
      <c r="L194" s="17" t="str">
        <f>IFERROR(IF(INDEX(DATOS!AM:AM,MATCH(CHECKLIST!B194,DATOS!B:B,0),1)=0,"",INDEX(DATOS!AM:AM,MATCH(CHECKLIST!B194,DATOS!B:B,0),1)),"")</f>
        <v/>
      </c>
      <c r="M194" s="17" t="str">
        <f>IFERROR(IF(INDEX(DATOS!AI:AI,MATCH(CHECKLIST!B194,DATOS!B:B,0),1)=0,"",INDEX(DATOS!AI:AI,MATCH(CHECKLIST!B194,DATOS!B:B,0),1)),"")</f>
        <v/>
      </c>
      <c r="N194" s="49" t="str">
        <f ca="1">IFERROR(IF(INDEX(DATOS!I:I,MATCH(CHECKLIST!B194,DATOS!B:B,0),1)="","X",IF(INDEX(DATOS!I:I,MATCH(CHECKLIST!B194,DATOS!B:B,0),1)&gt;YEAR(TODAY())-1,"","VENCIDA")),"")</f>
        <v/>
      </c>
      <c r="O194" s="49" t="str">
        <f>IFERROR(IF(INDEX(DATOS!AP:AP,MATCH(CHECKLIST!B194,DATOS!B:B,0),1)=0,"",INDEX(DATOS!AP:AP,MATCH(CHECKLIST!B194,DATOS!B:B,0),1)),"")</f>
        <v/>
      </c>
      <c r="P194" s="17" t="str">
        <f>IFERROR(IF(INDEX(DATOS!AN:AN,MATCH(CHECKLIST!B194,DATOS!B:B,0),1)=0,"",INDEX(DATOS!AN:AN,MATCH(CHECKLIST!B194,DATOS!B:B,0),1)),"")</f>
        <v/>
      </c>
      <c r="Q194" s="17" t="str">
        <f>IFERROR(IF(INDEX(DATOS!AO:AO,MATCH(CHECKLIST!B194,DATOS!B:B,0),1)=0,"",INDEX(DATOS!AO:AO,MATCH(CHECKLIST!B194,DATOS!B:B,0),1)),"")</f>
        <v/>
      </c>
      <c r="S194">
        <f t="shared" si="8"/>
        <v>0</v>
      </c>
      <c r="U194" t="str">
        <f t="shared" si="6"/>
        <v/>
      </c>
      <c r="V194" t="str">
        <f t="shared" si="7"/>
        <v/>
      </c>
    </row>
    <row r="195" spans="1:22" ht="15" customHeight="1">
      <c r="A195" s="12">
        <v>182</v>
      </c>
      <c r="B195" t="str">
        <f>IFERROR(INDEX(DATOS!B:B,MATCH(CHECKLIST!A195,DATOS!BU:BU,0),1),"")</f>
        <v/>
      </c>
      <c r="C195" t="str">
        <f>IFERROR(INDEX(DATOS!J:J,MATCH(CHECKLIST!A195,DATOS!BU:BU,0),1),"")</f>
        <v/>
      </c>
      <c r="D195" t="str">
        <f>IFERROR(INDEX(DATOS!R:R,MATCH(CHECKLIST!E195,DATOS!C:C,0),1),"")</f>
        <v/>
      </c>
      <c r="E195" s="136" t="str">
        <f>IFERROR(INDEX(DATOS!C:C,MATCH(CHECKLIST!A195,DATOS!BU:BU,0),1),"")</f>
        <v/>
      </c>
      <c r="F195" s="3" t="str">
        <f>IFERROR(IF(INDEX(DATOS!AC:AC,MATCH(CHECKLIST!B195,DATOS!B:B,0),1)=0,"",INDEX(DATOS!AC:AC,MATCH(CHECKLIST!B195,DATOS!B:B,0),1)),"")</f>
        <v/>
      </c>
      <c r="G195" s="17" t="str">
        <f>IFERROR(IF(INDEX(DATOS!AH:AH,MATCH(CHECKLIST!B195,DATOS!B:B,0),1)=0,"",INDEX(DATOS!AH:AH,MATCH(CHECKLIST!B195,DATOS!B:B,0),1)),"")</f>
        <v/>
      </c>
      <c r="H195" s="17" t="str">
        <f>IFERROR(IF(INDEX(DATOS!BH:BH,MATCH(CHECKLIST!B195,DATOS!B:B,0),1)="","X",IF(INDEX(DATOS!BH:BH,MATCH(CHECKLIST!B195,DATOS!B:B,0),1)="VIGENTE","",INDEX(DATOS!BH:BH,MATCH(CHECKLIST!B195,DATOS!B:B,0),1))),"")</f>
        <v/>
      </c>
      <c r="I195" s="17" t="str">
        <f>IFERROR(IF(INDEX(DATOS!AL:AL,MATCH(CHECKLIST!B195,DATOS!B:B,0),1)=0,"",INDEX(DATOS!AL:AL,MATCH(CHECKLIST!B195,DATOS!B:B,0),1)),"")</f>
        <v/>
      </c>
      <c r="J195" s="17" t="str">
        <f>IFERROR(IF(INDEX(DATOS!AJ:AJ,MATCH(CHECKLIST!B195,DATOS!B:B,0),1)=0,"",INDEX(DATOS!AJ:AJ,MATCH(CHECKLIST!B195,DATOS!B:B,0),1)),"")</f>
        <v/>
      </c>
      <c r="K195" s="49" t="str">
        <f>IFERROR(IF(INDEX(DATOS!AK:AK,MATCH(CHECKLIST!B195,DATOS!B:B,0),1)=0,"",INDEX(DATOS!AK:AK,MATCH(CHECKLIST!B195,DATOS!B:B,0),1)),"")</f>
        <v/>
      </c>
      <c r="L195" s="17" t="str">
        <f>IFERROR(IF(INDEX(DATOS!AM:AM,MATCH(CHECKLIST!B195,DATOS!B:B,0),1)=0,"",INDEX(DATOS!AM:AM,MATCH(CHECKLIST!B195,DATOS!B:B,0),1)),"")</f>
        <v/>
      </c>
      <c r="M195" s="17" t="str">
        <f>IFERROR(IF(INDEX(DATOS!AI:AI,MATCH(CHECKLIST!B195,DATOS!B:B,0),1)=0,"",INDEX(DATOS!AI:AI,MATCH(CHECKLIST!B195,DATOS!B:B,0),1)),"")</f>
        <v/>
      </c>
      <c r="N195" s="49" t="str">
        <f ca="1">IFERROR(IF(INDEX(DATOS!I:I,MATCH(CHECKLIST!B195,DATOS!B:B,0),1)="","X",IF(INDEX(DATOS!I:I,MATCH(CHECKLIST!B195,DATOS!B:B,0),1)&gt;YEAR(TODAY())-1,"","VENCIDA")),"")</f>
        <v/>
      </c>
      <c r="O195" s="49" t="str">
        <f>IFERROR(IF(INDEX(DATOS!AP:AP,MATCH(CHECKLIST!B195,DATOS!B:B,0),1)=0,"",INDEX(DATOS!AP:AP,MATCH(CHECKLIST!B195,DATOS!B:B,0),1)),"")</f>
        <v/>
      </c>
      <c r="P195" s="17" t="str">
        <f>IFERROR(IF(INDEX(DATOS!AN:AN,MATCH(CHECKLIST!B195,DATOS!B:B,0),1)=0,"",INDEX(DATOS!AN:AN,MATCH(CHECKLIST!B195,DATOS!B:B,0),1)),"")</f>
        <v/>
      </c>
      <c r="Q195" s="17" t="str">
        <f>IFERROR(IF(INDEX(DATOS!AO:AO,MATCH(CHECKLIST!B195,DATOS!B:B,0),1)=0,"",INDEX(DATOS!AO:AO,MATCH(CHECKLIST!B195,DATOS!B:B,0),1)),"")</f>
        <v/>
      </c>
      <c r="R195" t="str">
        <f>IF(B195="","",1)</f>
        <v/>
      </c>
      <c r="S195" t="str">
        <f t="shared" si="8"/>
        <v/>
      </c>
      <c r="U195" t="str">
        <f t="shared" si="6"/>
        <v/>
      </c>
      <c r="V195" t="str">
        <f t="shared" si="7"/>
        <v/>
      </c>
    </row>
    <row r="196" spans="1:22" ht="15" customHeight="1">
      <c r="A196" s="12">
        <v>183</v>
      </c>
      <c r="B196" t="str">
        <f>IFERROR(INDEX(DATOS!B:B,MATCH(CHECKLIST!A196,DATOS!BU:BU,0),1),"")</f>
        <v/>
      </c>
      <c r="C196" t="str">
        <f>IFERROR(INDEX(DATOS!J:J,MATCH(CHECKLIST!A196,DATOS!BU:BU,0),1),"")</f>
        <v/>
      </c>
      <c r="D196" t="str">
        <f>IFERROR(INDEX(DATOS!R:R,MATCH(CHECKLIST!E196,DATOS!C:C,0),1),"")</f>
        <v/>
      </c>
      <c r="E196" s="136" t="str">
        <f>IFERROR(INDEX(DATOS!C:C,MATCH(CHECKLIST!A196,DATOS!BU:BU,0),1),"")</f>
        <v/>
      </c>
      <c r="F196" s="3" t="str">
        <f>IFERROR(IF(INDEX(DATOS!AC:AC,MATCH(CHECKLIST!B196,DATOS!B:B,0),1)=0,"",INDEX(DATOS!AC:AC,MATCH(CHECKLIST!B196,DATOS!B:B,0),1)),"")</f>
        <v/>
      </c>
      <c r="G196" s="17" t="str">
        <f>IFERROR(IF(INDEX(DATOS!AH:AH,MATCH(CHECKLIST!B196,DATOS!B:B,0),1)=0,"",INDEX(DATOS!AH:AH,MATCH(CHECKLIST!B196,DATOS!B:B,0),1)),"")</f>
        <v/>
      </c>
      <c r="H196" s="17" t="str">
        <f>IFERROR(IF(INDEX(DATOS!BH:BH,MATCH(CHECKLIST!B196,DATOS!B:B,0),1)="","X",IF(INDEX(DATOS!BH:BH,MATCH(CHECKLIST!B196,DATOS!B:B,0),1)="VIGENTE","",INDEX(DATOS!BH:BH,MATCH(CHECKLIST!B196,DATOS!B:B,0),1))),"")</f>
        <v/>
      </c>
      <c r="I196" s="17" t="str">
        <f>IFERROR(IF(INDEX(DATOS!AL:AL,MATCH(CHECKLIST!B196,DATOS!B:B,0),1)=0,"",INDEX(DATOS!AL:AL,MATCH(CHECKLIST!B196,DATOS!B:B,0),1)),"")</f>
        <v/>
      </c>
      <c r="J196" s="17" t="str">
        <f>IFERROR(IF(INDEX(DATOS!AJ:AJ,MATCH(CHECKLIST!B196,DATOS!B:B,0),1)=0,"",INDEX(DATOS!AJ:AJ,MATCH(CHECKLIST!B196,DATOS!B:B,0),1)),"")</f>
        <v/>
      </c>
      <c r="K196" s="49" t="str">
        <f>IFERROR(IF(INDEX(DATOS!AK:AK,MATCH(CHECKLIST!B196,DATOS!B:B,0),1)=0,"",INDEX(DATOS!AK:AK,MATCH(CHECKLIST!B196,DATOS!B:B,0),1)),"")</f>
        <v/>
      </c>
      <c r="L196" s="17" t="str">
        <f>IFERROR(IF(INDEX(DATOS!AM:AM,MATCH(CHECKLIST!B196,DATOS!B:B,0),1)=0,"",INDEX(DATOS!AM:AM,MATCH(CHECKLIST!B196,DATOS!B:B,0),1)),"")</f>
        <v/>
      </c>
      <c r="M196" s="17" t="str">
        <f>IFERROR(IF(INDEX(DATOS!AI:AI,MATCH(CHECKLIST!B196,DATOS!B:B,0),1)=0,"",INDEX(DATOS!AI:AI,MATCH(CHECKLIST!B196,DATOS!B:B,0),1)),"")</f>
        <v/>
      </c>
      <c r="N196" s="49" t="str">
        <f ca="1">IFERROR(IF(INDEX(DATOS!I:I,MATCH(CHECKLIST!B196,DATOS!B:B,0),1)="","X",IF(INDEX(DATOS!I:I,MATCH(CHECKLIST!B196,DATOS!B:B,0),1)&gt;YEAR(TODAY())-1,"","VENCIDA")),"")</f>
        <v/>
      </c>
      <c r="O196" s="49" t="str">
        <f>IFERROR(IF(INDEX(DATOS!AP:AP,MATCH(CHECKLIST!B196,DATOS!B:B,0),1)=0,"",INDEX(DATOS!AP:AP,MATCH(CHECKLIST!B196,DATOS!B:B,0),1)),"")</f>
        <v/>
      </c>
      <c r="P196" s="17" t="str">
        <f>IFERROR(IF(INDEX(DATOS!AN:AN,MATCH(CHECKLIST!B196,DATOS!B:B,0),1)=0,"",INDEX(DATOS!AN:AN,MATCH(CHECKLIST!B196,DATOS!B:B,0),1)),"")</f>
        <v/>
      </c>
      <c r="Q196" s="17" t="str">
        <f>IFERROR(IF(INDEX(DATOS!AO:AO,MATCH(CHECKLIST!B196,DATOS!B:B,0),1)=0,"",INDEX(DATOS!AO:AO,MATCH(CHECKLIST!B196,DATOS!B:B,0),1)),"")</f>
        <v/>
      </c>
      <c r="S196">
        <f t="shared" si="8"/>
        <v>0</v>
      </c>
      <c r="U196" t="str">
        <f t="shared" si="6"/>
        <v/>
      </c>
      <c r="V196" t="str">
        <f t="shared" si="7"/>
        <v/>
      </c>
    </row>
    <row r="197" spans="1:22" ht="15" customHeight="1">
      <c r="A197" s="12">
        <v>184</v>
      </c>
      <c r="B197" t="str">
        <f>IFERROR(INDEX(DATOS!B:B,MATCH(CHECKLIST!A197,DATOS!BU:BU,0),1),"")</f>
        <v/>
      </c>
      <c r="C197" t="str">
        <f>IFERROR(INDEX(DATOS!J:J,MATCH(CHECKLIST!A197,DATOS!BU:BU,0),1),"")</f>
        <v/>
      </c>
      <c r="D197" t="str">
        <f>IFERROR(INDEX(DATOS!R:R,MATCH(CHECKLIST!E197,DATOS!C:C,0),1),"")</f>
        <v/>
      </c>
      <c r="E197" s="136" t="str">
        <f>IFERROR(INDEX(DATOS!C:C,MATCH(CHECKLIST!A197,DATOS!BU:BU,0),1),"")</f>
        <v/>
      </c>
      <c r="F197" s="3" t="str">
        <f>IFERROR(IF(INDEX(DATOS!AC:AC,MATCH(CHECKLIST!B197,DATOS!B:B,0),1)=0,"",INDEX(DATOS!AC:AC,MATCH(CHECKLIST!B197,DATOS!B:B,0),1)),"")</f>
        <v/>
      </c>
      <c r="G197" s="17" t="str">
        <f>IFERROR(IF(INDEX(DATOS!AH:AH,MATCH(CHECKLIST!B197,DATOS!B:B,0),1)=0,"",INDEX(DATOS!AH:AH,MATCH(CHECKLIST!B197,DATOS!B:B,0),1)),"")</f>
        <v/>
      </c>
      <c r="H197" s="17" t="str">
        <f>IFERROR(IF(INDEX(DATOS!BH:BH,MATCH(CHECKLIST!B197,DATOS!B:B,0),1)="","X",IF(INDEX(DATOS!BH:BH,MATCH(CHECKLIST!B197,DATOS!B:B,0),1)="VIGENTE","",INDEX(DATOS!BH:BH,MATCH(CHECKLIST!B197,DATOS!B:B,0),1))),"")</f>
        <v/>
      </c>
      <c r="I197" s="17" t="str">
        <f>IFERROR(IF(INDEX(DATOS!AL:AL,MATCH(CHECKLIST!B197,DATOS!B:B,0),1)=0,"",INDEX(DATOS!AL:AL,MATCH(CHECKLIST!B197,DATOS!B:B,0),1)),"")</f>
        <v/>
      </c>
      <c r="J197" s="17" t="str">
        <f>IFERROR(IF(INDEX(DATOS!AJ:AJ,MATCH(CHECKLIST!B197,DATOS!B:B,0),1)=0,"",INDEX(DATOS!AJ:AJ,MATCH(CHECKLIST!B197,DATOS!B:B,0),1)),"")</f>
        <v/>
      </c>
      <c r="K197" s="49" t="str">
        <f>IFERROR(IF(INDEX(DATOS!AK:AK,MATCH(CHECKLIST!B197,DATOS!B:B,0),1)=0,"",INDEX(DATOS!AK:AK,MATCH(CHECKLIST!B197,DATOS!B:B,0),1)),"")</f>
        <v/>
      </c>
      <c r="L197" s="17" t="str">
        <f>IFERROR(IF(INDEX(DATOS!AM:AM,MATCH(CHECKLIST!B197,DATOS!B:B,0),1)=0,"",INDEX(DATOS!AM:AM,MATCH(CHECKLIST!B197,DATOS!B:B,0),1)),"")</f>
        <v/>
      </c>
      <c r="M197" s="17" t="str">
        <f>IFERROR(IF(INDEX(DATOS!AI:AI,MATCH(CHECKLIST!B197,DATOS!B:B,0),1)=0,"",INDEX(DATOS!AI:AI,MATCH(CHECKLIST!B197,DATOS!B:B,0),1)),"")</f>
        <v/>
      </c>
      <c r="N197" s="49" t="str">
        <f ca="1">IFERROR(IF(INDEX(DATOS!I:I,MATCH(CHECKLIST!B197,DATOS!B:B,0),1)="","X",IF(INDEX(DATOS!I:I,MATCH(CHECKLIST!B197,DATOS!B:B,0),1)&gt;YEAR(TODAY())-1,"","VENCIDA")),"")</f>
        <v/>
      </c>
      <c r="O197" s="49" t="str">
        <f>IFERROR(IF(INDEX(DATOS!AP:AP,MATCH(CHECKLIST!B197,DATOS!B:B,0),1)=0,"",INDEX(DATOS!AP:AP,MATCH(CHECKLIST!B197,DATOS!B:B,0),1)),"")</f>
        <v/>
      </c>
      <c r="P197" s="17" t="str">
        <f>IFERROR(IF(INDEX(DATOS!AN:AN,MATCH(CHECKLIST!B197,DATOS!B:B,0),1)=0,"",INDEX(DATOS!AN:AN,MATCH(CHECKLIST!B197,DATOS!B:B,0),1)),"")</f>
        <v/>
      </c>
      <c r="Q197" s="17" t="str">
        <f>IFERROR(IF(INDEX(DATOS!AO:AO,MATCH(CHECKLIST!B197,DATOS!B:B,0),1)=0,"",INDEX(DATOS!AO:AO,MATCH(CHECKLIST!B197,DATOS!B:B,0),1)),"")</f>
        <v/>
      </c>
      <c r="R197" t="str">
        <f>IF(B197="","",1)</f>
        <v/>
      </c>
      <c r="S197" t="str">
        <f t="shared" si="8"/>
        <v/>
      </c>
      <c r="U197" t="str">
        <f t="shared" si="6"/>
        <v/>
      </c>
      <c r="V197" t="str">
        <f t="shared" si="7"/>
        <v/>
      </c>
    </row>
    <row r="198" spans="1:22" ht="15" customHeight="1">
      <c r="A198" s="12">
        <v>185</v>
      </c>
      <c r="B198" t="str">
        <f>IFERROR(INDEX(DATOS!B:B,MATCH(CHECKLIST!A198,DATOS!BU:BU,0),1),"")</f>
        <v/>
      </c>
      <c r="C198" t="str">
        <f>IFERROR(INDEX(DATOS!J:J,MATCH(CHECKLIST!A198,DATOS!BU:BU,0),1),"")</f>
        <v/>
      </c>
      <c r="D198" t="str">
        <f>IFERROR(INDEX(DATOS!R:R,MATCH(CHECKLIST!E198,DATOS!C:C,0),1),"")</f>
        <v/>
      </c>
      <c r="E198" s="136" t="str">
        <f>IFERROR(INDEX(DATOS!C:C,MATCH(CHECKLIST!A198,DATOS!BU:BU,0),1),"")</f>
        <v/>
      </c>
      <c r="F198" s="3" t="str">
        <f>IFERROR(IF(INDEX(DATOS!AC:AC,MATCH(CHECKLIST!B198,DATOS!B:B,0),1)=0,"",INDEX(DATOS!AC:AC,MATCH(CHECKLIST!B198,DATOS!B:B,0),1)),"")</f>
        <v/>
      </c>
      <c r="G198" s="17" t="str">
        <f>IFERROR(IF(INDEX(DATOS!AH:AH,MATCH(CHECKLIST!B198,DATOS!B:B,0),1)=0,"",INDEX(DATOS!AH:AH,MATCH(CHECKLIST!B198,DATOS!B:B,0),1)),"")</f>
        <v/>
      </c>
      <c r="H198" s="17" t="str">
        <f>IFERROR(IF(INDEX(DATOS!BH:BH,MATCH(CHECKLIST!B198,DATOS!B:B,0),1)="","X",IF(INDEX(DATOS!BH:BH,MATCH(CHECKLIST!B198,DATOS!B:B,0),1)="VIGENTE","",INDEX(DATOS!BH:BH,MATCH(CHECKLIST!B198,DATOS!B:B,0),1))),"")</f>
        <v/>
      </c>
      <c r="I198" s="17" t="str">
        <f>IFERROR(IF(INDEX(DATOS!AL:AL,MATCH(CHECKLIST!B198,DATOS!B:B,0),1)=0,"",INDEX(DATOS!AL:AL,MATCH(CHECKLIST!B198,DATOS!B:B,0),1)),"")</f>
        <v/>
      </c>
      <c r="J198" s="17" t="str">
        <f>IFERROR(IF(INDEX(DATOS!AJ:AJ,MATCH(CHECKLIST!B198,DATOS!B:B,0),1)=0,"",INDEX(DATOS!AJ:AJ,MATCH(CHECKLIST!B198,DATOS!B:B,0),1)),"")</f>
        <v/>
      </c>
      <c r="K198" s="49" t="str">
        <f>IFERROR(IF(INDEX(DATOS!AK:AK,MATCH(CHECKLIST!B198,DATOS!B:B,0),1)=0,"",INDEX(DATOS!AK:AK,MATCH(CHECKLIST!B198,DATOS!B:B,0),1)),"")</f>
        <v/>
      </c>
      <c r="L198" s="17" t="str">
        <f>IFERROR(IF(INDEX(DATOS!AM:AM,MATCH(CHECKLIST!B198,DATOS!B:B,0),1)=0,"",INDEX(DATOS!AM:AM,MATCH(CHECKLIST!B198,DATOS!B:B,0),1)),"")</f>
        <v/>
      </c>
      <c r="M198" s="17" t="str">
        <f>IFERROR(IF(INDEX(DATOS!AI:AI,MATCH(CHECKLIST!B198,DATOS!B:B,0),1)=0,"",INDEX(DATOS!AI:AI,MATCH(CHECKLIST!B198,DATOS!B:B,0),1)),"")</f>
        <v/>
      </c>
      <c r="N198" s="49" t="str">
        <f ca="1">IFERROR(IF(INDEX(DATOS!I:I,MATCH(CHECKLIST!B198,DATOS!B:B,0),1)="","X",IF(INDEX(DATOS!I:I,MATCH(CHECKLIST!B198,DATOS!B:B,0),1)&gt;YEAR(TODAY())-1,"","VENCIDA")),"")</f>
        <v/>
      </c>
      <c r="O198" s="49" t="str">
        <f>IFERROR(IF(INDEX(DATOS!AP:AP,MATCH(CHECKLIST!B198,DATOS!B:B,0),1)=0,"",INDEX(DATOS!AP:AP,MATCH(CHECKLIST!B198,DATOS!B:B,0),1)),"")</f>
        <v/>
      </c>
      <c r="P198" s="17" t="str">
        <f>IFERROR(IF(INDEX(DATOS!AN:AN,MATCH(CHECKLIST!B198,DATOS!B:B,0),1)=0,"",INDEX(DATOS!AN:AN,MATCH(CHECKLIST!B198,DATOS!B:B,0),1)),"")</f>
        <v/>
      </c>
      <c r="Q198" s="17" t="str">
        <f>IFERROR(IF(INDEX(DATOS!AO:AO,MATCH(CHECKLIST!B198,DATOS!B:B,0),1)=0,"",INDEX(DATOS!AO:AO,MATCH(CHECKLIST!B198,DATOS!B:B,0),1)),"")</f>
        <v/>
      </c>
      <c r="S198">
        <f t="shared" si="8"/>
        <v>0</v>
      </c>
      <c r="U198" t="str">
        <f t="shared" si="6"/>
        <v/>
      </c>
      <c r="V198" t="str">
        <f t="shared" si="7"/>
        <v/>
      </c>
    </row>
    <row r="199" spans="1:22" ht="15" customHeight="1">
      <c r="A199" s="12">
        <v>186</v>
      </c>
      <c r="B199" t="str">
        <f>IFERROR(INDEX(DATOS!B:B,MATCH(CHECKLIST!A199,DATOS!BU:BU,0),1),"")</f>
        <v/>
      </c>
      <c r="C199" t="str">
        <f>IFERROR(INDEX(DATOS!J:J,MATCH(CHECKLIST!A199,DATOS!BU:BU,0),1),"")</f>
        <v/>
      </c>
      <c r="D199" t="str">
        <f>IFERROR(INDEX(DATOS!R:R,MATCH(CHECKLIST!E199,DATOS!C:C,0),1),"")</f>
        <v/>
      </c>
      <c r="E199" s="136" t="str">
        <f>IFERROR(INDEX(DATOS!C:C,MATCH(CHECKLIST!A199,DATOS!BU:BU,0),1),"")</f>
        <v/>
      </c>
      <c r="F199" s="3" t="str">
        <f>IFERROR(IF(INDEX(DATOS!AC:AC,MATCH(CHECKLIST!B199,DATOS!B:B,0),1)=0,"",INDEX(DATOS!AC:AC,MATCH(CHECKLIST!B199,DATOS!B:B,0),1)),"")</f>
        <v/>
      </c>
      <c r="G199" s="17" t="str">
        <f>IFERROR(IF(INDEX(DATOS!AH:AH,MATCH(CHECKLIST!B199,DATOS!B:B,0),1)=0,"",INDEX(DATOS!AH:AH,MATCH(CHECKLIST!B199,DATOS!B:B,0),1)),"")</f>
        <v/>
      </c>
      <c r="H199" s="17" t="str">
        <f>IFERROR(IF(INDEX(DATOS!BH:BH,MATCH(CHECKLIST!B199,DATOS!B:B,0),1)="","X",IF(INDEX(DATOS!BH:BH,MATCH(CHECKLIST!B199,DATOS!B:B,0),1)="VIGENTE","",INDEX(DATOS!BH:BH,MATCH(CHECKLIST!B199,DATOS!B:B,0),1))),"")</f>
        <v/>
      </c>
      <c r="I199" s="17" t="str">
        <f>IFERROR(IF(INDEX(DATOS!AL:AL,MATCH(CHECKLIST!B199,DATOS!B:B,0),1)=0,"",INDEX(DATOS!AL:AL,MATCH(CHECKLIST!B199,DATOS!B:B,0),1)),"")</f>
        <v/>
      </c>
      <c r="J199" s="17" t="str">
        <f>IFERROR(IF(INDEX(DATOS!AJ:AJ,MATCH(CHECKLIST!B199,DATOS!B:B,0),1)=0,"",INDEX(DATOS!AJ:AJ,MATCH(CHECKLIST!B199,DATOS!B:B,0),1)),"")</f>
        <v/>
      </c>
      <c r="K199" s="49" t="str">
        <f>IFERROR(IF(INDEX(DATOS!AK:AK,MATCH(CHECKLIST!B199,DATOS!B:B,0),1)=0,"",INDEX(DATOS!AK:AK,MATCH(CHECKLIST!B199,DATOS!B:B,0),1)),"")</f>
        <v/>
      </c>
      <c r="L199" s="17" t="str">
        <f>IFERROR(IF(INDEX(DATOS!AM:AM,MATCH(CHECKLIST!B199,DATOS!B:B,0),1)=0,"",INDEX(DATOS!AM:AM,MATCH(CHECKLIST!B199,DATOS!B:B,0),1)),"")</f>
        <v/>
      </c>
      <c r="M199" s="17" t="str">
        <f>IFERROR(IF(INDEX(DATOS!AI:AI,MATCH(CHECKLIST!B199,DATOS!B:B,0),1)=0,"",INDEX(DATOS!AI:AI,MATCH(CHECKLIST!B199,DATOS!B:B,0),1)),"")</f>
        <v/>
      </c>
      <c r="N199" s="49" t="str">
        <f ca="1">IFERROR(IF(INDEX(DATOS!I:I,MATCH(CHECKLIST!B199,DATOS!B:B,0),1)="","X",IF(INDEX(DATOS!I:I,MATCH(CHECKLIST!B199,DATOS!B:B,0),1)&gt;YEAR(TODAY())-1,"","VENCIDA")),"")</f>
        <v/>
      </c>
      <c r="O199" s="49" t="str">
        <f>IFERROR(IF(INDEX(DATOS!AP:AP,MATCH(CHECKLIST!B199,DATOS!B:B,0),1)=0,"",INDEX(DATOS!AP:AP,MATCH(CHECKLIST!B199,DATOS!B:B,0),1)),"")</f>
        <v/>
      </c>
      <c r="P199" s="17" t="str">
        <f>IFERROR(IF(INDEX(DATOS!AN:AN,MATCH(CHECKLIST!B199,DATOS!B:B,0),1)=0,"",INDEX(DATOS!AN:AN,MATCH(CHECKLIST!B199,DATOS!B:B,0),1)),"")</f>
        <v/>
      </c>
      <c r="Q199" s="17" t="str">
        <f>IFERROR(IF(INDEX(DATOS!AO:AO,MATCH(CHECKLIST!B199,DATOS!B:B,0),1)=0,"",INDEX(DATOS!AO:AO,MATCH(CHECKLIST!B199,DATOS!B:B,0),1)),"")</f>
        <v/>
      </c>
      <c r="R199" t="str">
        <f>IF(B199="","",1)</f>
        <v/>
      </c>
      <c r="S199" t="str">
        <f t="shared" si="8"/>
        <v/>
      </c>
      <c r="U199" t="str">
        <f t="shared" si="6"/>
        <v/>
      </c>
      <c r="V199" t="str">
        <f t="shared" si="7"/>
        <v/>
      </c>
    </row>
    <row r="200" spans="1:22" ht="15" customHeight="1">
      <c r="A200" s="12">
        <v>187</v>
      </c>
      <c r="B200" t="str">
        <f>IFERROR(INDEX(DATOS!B:B,MATCH(CHECKLIST!A200,DATOS!BU:BU,0),1),"")</f>
        <v/>
      </c>
      <c r="C200" t="str">
        <f>IFERROR(INDEX(DATOS!J:J,MATCH(CHECKLIST!A200,DATOS!BU:BU,0),1),"")</f>
        <v/>
      </c>
      <c r="D200" t="str">
        <f>IFERROR(INDEX(DATOS!R:R,MATCH(CHECKLIST!E200,DATOS!C:C,0),1),"")</f>
        <v/>
      </c>
      <c r="E200" s="136" t="str">
        <f>IFERROR(INDEX(DATOS!C:C,MATCH(CHECKLIST!A200,DATOS!BU:BU,0),1),"")</f>
        <v/>
      </c>
      <c r="F200" s="3" t="str">
        <f>IFERROR(IF(INDEX(DATOS!AC:AC,MATCH(CHECKLIST!B200,DATOS!B:B,0),1)=0,"",INDEX(DATOS!AC:AC,MATCH(CHECKLIST!B200,DATOS!B:B,0),1)),"")</f>
        <v/>
      </c>
      <c r="G200" s="17" t="str">
        <f>IFERROR(IF(INDEX(DATOS!AH:AH,MATCH(CHECKLIST!B200,DATOS!B:B,0),1)=0,"",INDEX(DATOS!AH:AH,MATCH(CHECKLIST!B200,DATOS!B:B,0),1)),"")</f>
        <v/>
      </c>
      <c r="H200" s="17" t="str">
        <f>IFERROR(IF(INDEX(DATOS!BH:BH,MATCH(CHECKLIST!B200,DATOS!B:B,0),1)="","X",IF(INDEX(DATOS!BH:BH,MATCH(CHECKLIST!B200,DATOS!B:B,0),1)="VIGENTE","",INDEX(DATOS!BH:BH,MATCH(CHECKLIST!B200,DATOS!B:B,0),1))),"")</f>
        <v/>
      </c>
      <c r="I200" s="17" t="str">
        <f>IFERROR(IF(INDEX(DATOS!AL:AL,MATCH(CHECKLIST!B200,DATOS!B:B,0),1)=0,"",INDEX(DATOS!AL:AL,MATCH(CHECKLIST!B200,DATOS!B:B,0),1)),"")</f>
        <v/>
      </c>
      <c r="J200" s="17" t="str">
        <f>IFERROR(IF(INDEX(DATOS!AJ:AJ,MATCH(CHECKLIST!B200,DATOS!B:B,0),1)=0,"",INDEX(DATOS!AJ:AJ,MATCH(CHECKLIST!B200,DATOS!B:B,0),1)),"")</f>
        <v/>
      </c>
      <c r="K200" s="49" t="str">
        <f>IFERROR(IF(INDEX(DATOS!AK:AK,MATCH(CHECKLIST!B200,DATOS!B:B,0),1)=0,"",INDEX(DATOS!AK:AK,MATCH(CHECKLIST!B200,DATOS!B:B,0),1)),"")</f>
        <v/>
      </c>
      <c r="L200" s="17" t="str">
        <f>IFERROR(IF(INDEX(DATOS!AM:AM,MATCH(CHECKLIST!B200,DATOS!B:B,0),1)=0,"",INDEX(DATOS!AM:AM,MATCH(CHECKLIST!B200,DATOS!B:B,0),1)),"")</f>
        <v/>
      </c>
      <c r="M200" s="17" t="str">
        <f>IFERROR(IF(INDEX(DATOS!AI:AI,MATCH(CHECKLIST!B200,DATOS!B:B,0),1)=0,"",INDEX(DATOS!AI:AI,MATCH(CHECKLIST!B200,DATOS!B:B,0),1)),"")</f>
        <v/>
      </c>
      <c r="N200" s="49" t="str">
        <f ca="1">IFERROR(IF(INDEX(DATOS!I:I,MATCH(CHECKLIST!B200,DATOS!B:B,0),1)="","X",IF(INDEX(DATOS!I:I,MATCH(CHECKLIST!B200,DATOS!B:B,0),1)&gt;YEAR(TODAY())-1,"","VENCIDA")),"")</f>
        <v/>
      </c>
      <c r="O200" s="49" t="str">
        <f>IFERROR(IF(INDEX(DATOS!AP:AP,MATCH(CHECKLIST!B200,DATOS!B:B,0),1)=0,"",INDEX(DATOS!AP:AP,MATCH(CHECKLIST!B200,DATOS!B:B,0),1)),"")</f>
        <v/>
      </c>
      <c r="P200" s="17" t="str">
        <f>IFERROR(IF(INDEX(DATOS!AN:AN,MATCH(CHECKLIST!B200,DATOS!B:B,0),1)=0,"",INDEX(DATOS!AN:AN,MATCH(CHECKLIST!B200,DATOS!B:B,0),1)),"")</f>
        <v/>
      </c>
      <c r="Q200" s="17" t="str">
        <f>IFERROR(IF(INDEX(DATOS!AO:AO,MATCH(CHECKLIST!B200,DATOS!B:B,0),1)=0,"",INDEX(DATOS!AO:AO,MATCH(CHECKLIST!B200,DATOS!B:B,0),1)),"")</f>
        <v/>
      </c>
      <c r="S200">
        <f t="shared" si="8"/>
        <v>0</v>
      </c>
      <c r="U200" t="str">
        <f t="shared" si="6"/>
        <v/>
      </c>
      <c r="V200" t="str">
        <f t="shared" si="7"/>
        <v/>
      </c>
    </row>
    <row r="201" spans="1:22" ht="15" customHeight="1">
      <c r="A201" s="12">
        <v>188</v>
      </c>
      <c r="B201" t="str">
        <f>IFERROR(INDEX(DATOS!B:B,MATCH(CHECKLIST!A201,DATOS!BU:BU,0),1),"")</f>
        <v/>
      </c>
      <c r="C201" t="str">
        <f>IFERROR(INDEX(DATOS!J:J,MATCH(CHECKLIST!A201,DATOS!BU:BU,0),1),"")</f>
        <v/>
      </c>
      <c r="D201" t="str">
        <f>IFERROR(INDEX(DATOS!R:R,MATCH(CHECKLIST!E201,DATOS!C:C,0),1),"")</f>
        <v/>
      </c>
      <c r="E201" s="136" t="str">
        <f>IFERROR(INDEX(DATOS!C:C,MATCH(CHECKLIST!A201,DATOS!BU:BU,0),1),"")</f>
        <v/>
      </c>
      <c r="F201" s="3" t="str">
        <f>IFERROR(IF(INDEX(DATOS!AC:AC,MATCH(CHECKLIST!B201,DATOS!B:B,0),1)=0,"",INDEX(DATOS!AC:AC,MATCH(CHECKLIST!B201,DATOS!B:B,0),1)),"")</f>
        <v/>
      </c>
      <c r="G201" s="17" t="str">
        <f>IFERROR(IF(INDEX(DATOS!AH:AH,MATCH(CHECKLIST!B201,DATOS!B:B,0),1)=0,"",INDEX(DATOS!AH:AH,MATCH(CHECKLIST!B201,DATOS!B:B,0),1)),"")</f>
        <v/>
      </c>
      <c r="H201" s="17" t="str">
        <f>IFERROR(IF(INDEX(DATOS!BH:BH,MATCH(CHECKLIST!B201,DATOS!B:B,0),1)="","X",IF(INDEX(DATOS!BH:BH,MATCH(CHECKLIST!B201,DATOS!B:B,0),1)="VIGENTE","",INDEX(DATOS!BH:BH,MATCH(CHECKLIST!B201,DATOS!B:B,0),1))),"")</f>
        <v/>
      </c>
      <c r="I201" s="17" t="str">
        <f>IFERROR(IF(INDEX(DATOS!AL:AL,MATCH(CHECKLIST!B201,DATOS!B:B,0),1)=0,"",INDEX(DATOS!AL:AL,MATCH(CHECKLIST!B201,DATOS!B:B,0),1)),"")</f>
        <v/>
      </c>
      <c r="J201" s="17" t="str">
        <f>IFERROR(IF(INDEX(DATOS!AJ:AJ,MATCH(CHECKLIST!B201,DATOS!B:B,0),1)=0,"",INDEX(DATOS!AJ:AJ,MATCH(CHECKLIST!B201,DATOS!B:B,0),1)),"")</f>
        <v/>
      </c>
      <c r="K201" s="49" t="str">
        <f>IFERROR(IF(INDEX(DATOS!AK:AK,MATCH(CHECKLIST!B201,DATOS!B:B,0),1)=0,"",INDEX(DATOS!AK:AK,MATCH(CHECKLIST!B201,DATOS!B:B,0),1)),"")</f>
        <v/>
      </c>
      <c r="L201" s="17" t="str">
        <f>IFERROR(IF(INDEX(DATOS!AM:AM,MATCH(CHECKLIST!B201,DATOS!B:B,0),1)=0,"",INDEX(DATOS!AM:AM,MATCH(CHECKLIST!B201,DATOS!B:B,0),1)),"")</f>
        <v/>
      </c>
      <c r="M201" s="17" t="str">
        <f>IFERROR(IF(INDEX(DATOS!AI:AI,MATCH(CHECKLIST!B201,DATOS!B:B,0),1)=0,"",INDEX(DATOS!AI:AI,MATCH(CHECKLIST!B201,DATOS!B:B,0),1)),"")</f>
        <v/>
      </c>
      <c r="N201" s="49" t="str">
        <f ca="1">IFERROR(IF(INDEX(DATOS!I:I,MATCH(CHECKLIST!B201,DATOS!B:B,0),1)="","X",IF(INDEX(DATOS!I:I,MATCH(CHECKLIST!B201,DATOS!B:B,0),1)&gt;YEAR(TODAY())-1,"","VENCIDA")),"")</f>
        <v/>
      </c>
      <c r="O201" s="49" t="str">
        <f>IFERROR(IF(INDEX(DATOS!AP:AP,MATCH(CHECKLIST!B201,DATOS!B:B,0),1)=0,"",INDEX(DATOS!AP:AP,MATCH(CHECKLIST!B201,DATOS!B:B,0),1)),"")</f>
        <v/>
      </c>
      <c r="P201" s="17" t="str">
        <f>IFERROR(IF(INDEX(DATOS!AN:AN,MATCH(CHECKLIST!B201,DATOS!B:B,0),1)=0,"",INDEX(DATOS!AN:AN,MATCH(CHECKLIST!B201,DATOS!B:B,0),1)),"")</f>
        <v/>
      </c>
      <c r="Q201" s="17" t="str">
        <f>IFERROR(IF(INDEX(DATOS!AO:AO,MATCH(CHECKLIST!B201,DATOS!B:B,0),1)=0,"",INDEX(DATOS!AO:AO,MATCH(CHECKLIST!B201,DATOS!B:B,0),1)),"")</f>
        <v/>
      </c>
      <c r="R201" t="str">
        <f>IF(B201="","",1)</f>
        <v/>
      </c>
      <c r="S201" t="str">
        <f t="shared" si="8"/>
        <v/>
      </c>
      <c r="U201" t="str">
        <f t="shared" si="6"/>
        <v/>
      </c>
      <c r="V201" t="str">
        <f t="shared" si="7"/>
        <v/>
      </c>
    </row>
    <row r="202" spans="1:22" ht="15" customHeight="1">
      <c r="A202" s="12">
        <v>189</v>
      </c>
      <c r="B202" t="str">
        <f>IFERROR(INDEX(DATOS!B:B,MATCH(CHECKLIST!A202,DATOS!BU:BU,0),1),"")</f>
        <v/>
      </c>
      <c r="C202" t="str">
        <f>IFERROR(INDEX(DATOS!J:J,MATCH(CHECKLIST!A202,DATOS!BU:BU,0),1),"")</f>
        <v/>
      </c>
      <c r="D202" t="str">
        <f>IFERROR(INDEX(DATOS!R:R,MATCH(CHECKLIST!E202,DATOS!C:C,0),1),"")</f>
        <v/>
      </c>
      <c r="E202" s="136" t="str">
        <f>IFERROR(INDEX(DATOS!C:C,MATCH(CHECKLIST!A202,DATOS!BU:BU,0),1),"")</f>
        <v/>
      </c>
      <c r="F202" s="3" t="str">
        <f>IFERROR(IF(INDEX(DATOS!AC:AC,MATCH(CHECKLIST!B202,DATOS!B:B,0),1)=0,"",INDEX(DATOS!AC:AC,MATCH(CHECKLIST!B202,DATOS!B:B,0),1)),"")</f>
        <v/>
      </c>
      <c r="G202" s="17" t="str">
        <f>IFERROR(IF(INDEX(DATOS!AH:AH,MATCH(CHECKLIST!B202,DATOS!B:B,0),1)=0,"",INDEX(DATOS!AH:AH,MATCH(CHECKLIST!B202,DATOS!B:B,0),1)),"")</f>
        <v/>
      </c>
      <c r="H202" s="17" t="str">
        <f>IFERROR(IF(INDEX(DATOS!BH:BH,MATCH(CHECKLIST!B202,DATOS!B:B,0),1)="","X",IF(INDEX(DATOS!BH:BH,MATCH(CHECKLIST!B202,DATOS!B:B,0),1)="VIGENTE","",INDEX(DATOS!BH:BH,MATCH(CHECKLIST!B202,DATOS!B:B,0),1))),"")</f>
        <v/>
      </c>
      <c r="I202" s="17" t="str">
        <f>IFERROR(IF(INDEX(DATOS!AL:AL,MATCH(CHECKLIST!B202,DATOS!B:B,0),1)=0,"",INDEX(DATOS!AL:AL,MATCH(CHECKLIST!B202,DATOS!B:B,0),1)),"")</f>
        <v/>
      </c>
      <c r="J202" s="17" t="str">
        <f>IFERROR(IF(INDEX(DATOS!AJ:AJ,MATCH(CHECKLIST!B202,DATOS!B:B,0),1)=0,"",INDEX(DATOS!AJ:AJ,MATCH(CHECKLIST!B202,DATOS!B:B,0),1)),"")</f>
        <v/>
      </c>
      <c r="K202" s="49" t="str">
        <f>IFERROR(IF(INDEX(DATOS!AK:AK,MATCH(CHECKLIST!B202,DATOS!B:B,0),1)=0,"",INDEX(DATOS!AK:AK,MATCH(CHECKLIST!B202,DATOS!B:B,0),1)),"")</f>
        <v/>
      </c>
      <c r="L202" s="17" t="str">
        <f>IFERROR(IF(INDEX(DATOS!AM:AM,MATCH(CHECKLIST!B202,DATOS!B:B,0),1)=0,"",INDEX(DATOS!AM:AM,MATCH(CHECKLIST!B202,DATOS!B:B,0),1)),"")</f>
        <v/>
      </c>
      <c r="M202" s="17" t="str">
        <f>IFERROR(IF(INDEX(DATOS!AI:AI,MATCH(CHECKLIST!B202,DATOS!B:B,0),1)=0,"",INDEX(DATOS!AI:AI,MATCH(CHECKLIST!B202,DATOS!B:B,0),1)),"")</f>
        <v/>
      </c>
      <c r="N202" s="49" t="str">
        <f ca="1">IFERROR(IF(INDEX(DATOS!I:I,MATCH(CHECKLIST!B202,DATOS!B:B,0),1)="","X",IF(INDEX(DATOS!I:I,MATCH(CHECKLIST!B202,DATOS!B:B,0),1)&gt;YEAR(TODAY())-1,"","VENCIDA")),"")</f>
        <v/>
      </c>
      <c r="O202" s="49" t="str">
        <f>IFERROR(IF(INDEX(DATOS!AP:AP,MATCH(CHECKLIST!B202,DATOS!B:B,0),1)=0,"",INDEX(DATOS!AP:AP,MATCH(CHECKLIST!B202,DATOS!B:B,0),1)),"")</f>
        <v/>
      </c>
      <c r="P202" s="17" t="str">
        <f>IFERROR(IF(INDEX(DATOS!AN:AN,MATCH(CHECKLIST!B202,DATOS!B:B,0),1)=0,"",INDEX(DATOS!AN:AN,MATCH(CHECKLIST!B202,DATOS!B:B,0),1)),"")</f>
        <v/>
      </c>
      <c r="Q202" s="17" t="str">
        <f>IFERROR(IF(INDEX(DATOS!AO:AO,MATCH(CHECKLIST!B202,DATOS!B:B,0),1)=0,"",INDEX(DATOS!AO:AO,MATCH(CHECKLIST!B202,DATOS!B:B,0),1)),"")</f>
        <v/>
      </c>
      <c r="S202">
        <f t="shared" si="8"/>
        <v>0</v>
      </c>
      <c r="U202" t="str">
        <f t="shared" si="6"/>
        <v/>
      </c>
      <c r="V202" t="str">
        <f t="shared" si="7"/>
        <v/>
      </c>
    </row>
    <row r="203" spans="1:22" ht="15" customHeight="1">
      <c r="A203" s="12">
        <v>190</v>
      </c>
      <c r="B203" t="str">
        <f>IFERROR(INDEX(DATOS!B:B,MATCH(CHECKLIST!A203,DATOS!BU:BU,0),1),"")</f>
        <v/>
      </c>
      <c r="C203" t="str">
        <f>IFERROR(INDEX(DATOS!J:J,MATCH(CHECKLIST!A203,DATOS!BU:BU,0),1),"")</f>
        <v/>
      </c>
      <c r="D203" t="str">
        <f>IFERROR(INDEX(DATOS!R:R,MATCH(CHECKLIST!E203,DATOS!C:C,0),1),"")</f>
        <v/>
      </c>
      <c r="E203" s="136" t="str">
        <f>IFERROR(INDEX(DATOS!C:C,MATCH(CHECKLIST!A203,DATOS!BU:BU,0),1),"")</f>
        <v/>
      </c>
      <c r="F203" s="3" t="str">
        <f>IFERROR(IF(INDEX(DATOS!AC:AC,MATCH(CHECKLIST!B203,DATOS!B:B,0),1)=0,"",INDEX(DATOS!AC:AC,MATCH(CHECKLIST!B203,DATOS!B:B,0),1)),"")</f>
        <v/>
      </c>
      <c r="G203" s="17" t="str">
        <f>IFERROR(IF(INDEX(DATOS!AH:AH,MATCH(CHECKLIST!B203,DATOS!B:B,0),1)=0,"",INDEX(DATOS!AH:AH,MATCH(CHECKLIST!B203,DATOS!B:B,0),1)),"")</f>
        <v/>
      </c>
      <c r="H203" s="17" t="str">
        <f>IFERROR(IF(INDEX(DATOS!BH:BH,MATCH(CHECKLIST!B203,DATOS!B:B,0),1)="","X",IF(INDEX(DATOS!BH:BH,MATCH(CHECKLIST!B203,DATOS!B:B,0),1)="VIGENTE","",INDEX(DATOS!BH:BH,MATCH(CHECKLIST!B203,DATOS!B:B,0),1))),"")</f>
        <v/>
      </c>
      <c r="I203" s="17" t="str">
        <f>IFERROR(IF(INDEX(DATOS!AL:AL,MATCH(CHECKLIST!B203,DATOS!B:B,0),1)=0,"",INDEX(DATOS!AL:AL,MATCH(CHECKLIST!B203,DATOS!B:B,0),1)),"")</f>
        <v/>
      </c>
      <c r="J203" s="17" t="str">
        <f>IFERROR(IF(INDEX(DATOS!AJ:AJ,MATCH(CHECKLIST!B203,DATOS!B:B,0),1)=0,"",INDEX(DATOS!AJ:AJ,MATCH(CHECKLIST!B203,DATOS!B:B,0),1)),"")</f>
        <v/>
      </c>
      <c r="K203" s="49" t="str">
        <f>IFERROR(IF(INDEX(DATOS!AK:AK,MATCH(CHECKLIST!B203,DATOS!B:B,0),1)=0,"",INDEX(DATOS!AK:AK,MATCH(CHECKLIST!B203,DATOS!B:B,0),1)),"")</f>
        <v/>
      </c>
      <c r="L203" s="17" t="str">
        <f>IFERROR(IF(INDEX(DATOS!AM:AM,MATCH(CHECKLIST!B203,DATOS!B:B,0),1)=0,"",INDEX(DATOS!AM:AM,MATCH(CHECKLIST!B203,DATOS!B:B,0),1)),"")</f>
        <v/>
      </c>
      <c r="M203" s="17" t="str">
        <f>IFERROR(IF(INDEX(DATOS!AI:AI,MATCH(CHECKLIST!B203,DATOS!B:B,0),1)=0,"",INDEX(DATOS!AI:AI,MATCH(CHECKLIST!B203,DATOS!B:B,0),1)),"")</f>
        <v/>
      </c>
      <c r="N203" s="49" t="str">
        <f ca="1">IFERROR(IF(INDEX(DATOS!I:I,MATCH(CHECKLIST!B203,DATOS!B:B,0),1)="","X",IF(INDEX(DATOS!I:I,MATCH(CHECKLIST!B203,DATOS!B:B,0),1)&gt;YEAR(TODAY())-1,"","VENCIDA")),"")</f>
        <v/>
      </c>
      <c r="O203" s="49" t="str">
        <f>IFERROR(IF(INDEX(DATOS!AP:AP,MATCH(CHECKLIST!B203,DATOS!B:B,0),1)=0,"",INDEX(DATOS!AP:AP,MATCH(CHECKLIST!B203,DATOS!B:B,0),1)),"")</f>
        <v/>
      </c>
      <c r="P203" s="17" t="str">
        <f>IFERROR(IF(INDEX(DATOS!AN:AN,MATCH(CHECKLIST!B203,DATOS!B:B,0),1)=0,"",INDEX(DATOS!AN:AN,MATCH(CHECKLIST!B203,DATOS!B:B,0),1)),"")</f>
        <v/>
      </c>
      <c r="Q203" s="17" t="str">
        <f>IFERROR(IF(INDEX(DATOS!AO:AO,MATCH(CHECKLIST!B203,DATOS!B:B,0),1)=0,"",INDEX(DATOS!AO:AO,MATCH(CHECKLIST!B203,DATOS!B:B,0),1)),"")</f>
        <v/>
      </c>
      <c r="R203" t="str">
        <f>IF(B203="","",1)</f>
        <v/>
      </c>
      <c r="S203" t="str">
        <f t="shared" si="8"/>
        <v/>
      </c>
      <c r="U203" t="str">
        <f t="shared" si="6"/>
        <v/>
      </c>
      <c r="V203" t="str">
        <f t="shared" si="7"/>
        <v/>
      </c>
    </row>
    <row r="204" spans="1:22" ht="15" customHeight="1">
      <c r="A204" s="12">
        <v>191</v>
      </c>
      <c r="B204" t="str">
        <f>IFERROR(INDEX(DATOS!B:B,MATCH(CHECKLIST!A204,DATOS!BU:BU,0),1),"")</f>
        <v/>
      </c>
      <c r="C204" t="str">
        <f>IFERROR(INDEX(DATOS!J:J,MATCH(CHECKLIST!A204,DATOS!BU:BU,0),1),"")</f>
        <v/>
      </c>
      <c r="D204" t="str">
        <f>IFERROR(INDEX(DATOS!R:R,MATCH(CHECKLIST!E204,DATOS!C:C,0),1),"")</f>
        <v/>
      </c>
      <c r="E204" s="136" t="str">
        <f>IFERROR(INDEX(DATOS!C:C,MATCH(CHECKLIST!A204,DATOS!BU:BU,0),1),"")</f>
        <v/>
      </c>
      <c r="F204" s="3" t="str">
        <f>IFERROR(IF(INDEX(DATOS!AC:AC,MATCH(CHECKLIST!B204,DATOS!B:B,0),1)=0,"",INDEX(DATOS!AC:AC,MATCH(CHECKLIST!B204,DATOS!B:B,0),1)),"")</f>
        <v/>
      </c>
      <c r="G204" s="17" t="str">
        <f>IFERROR(IF(INDEX(DATOS!AH:AH,MATCH(CHECKLIST!B204,DATOS!B:B,0),1)=0,"",INDEX(DATOS!AH:AH,MATCH(CHECKLIST!B204,DATOS!B:B,0),1)),"")</f>
        <v/>
      </c>
      <c r="H204" s="17" t="str">
        <f>IFERROR(IF(INDEX(DATOS!BH:BH,MATCH(CHECKLIST!B204,DATOS!B:B,0),1)="","X",IF(INDEX(DATOS!BH:BH,MATCH(CHECKLIST!B204,DATOS!B:B,0),1)="VIGENTE","",INDEX(DATOS!BH:BH,MATCH(CHECKLIST!B204,DATOS!B:B,0),1))),"")</f>
        <v/>
      </c>
      <c r="I204" s="17" t="str">
        <f>IFERROR(IF(INDEX(DATOS!AL:AL,MATCH(CHECKLIST!B204,DATOS!B:B,0),1)=0,"",INDEX(DATOS!AL:AL,MATCH(CHECKLIST!B204,DATOS!B:B,0),1)),"")</f>
        <v/>
      </c>
      <c r="J204" s="17" t="str">
        <f>IFERROR(IF(INDEX(DATOS!AJ:AJ,MATCH(CHECKLIST!B204,DATOS!B:B,0),1)=0,"",INDEX(DATOS!AJ:AJ,MATCH(CHECKLIST!B204,DATOS!B:B,0),1)),"")</f>
        <v/>
      </c>
      <c r="K204" s="49" t="str">
        <f>IFERROR(IF(INDEX(DATOS!AK:AK,MATCH(CHECKLIST!B204,DATOS!B:B,0),1)=0,"",INDEX(DATOS!AK:AK,MATCH(CHECKLIST!B204,DATOS!B:B,0),1)),"")</f>
        <v/>
      </c>
      <c r="L204" s="17" t="str">
        <f>IFERROR(IF(INDEX(DATOS!AM:AM,MATCH(CHECKLIST!B204,DATOS!B:B,0),1)=0,"",INDEX(DATOS!AM:AM,MATCH(CHECKLIST!B204,DATOS!B:B,0),1)),"")</f>
        <v/>
      </c>
      <c r="M204" s="17" t="str">
        <f>IFERROR(IF(INDEX(DATOS!AI:AI,MATCH(CHECKLIST!B204,DATOS!B:B,0),1)=0,"",INDEX(DATOS!AI:AI,MATCH(CHECKLIST!B204,DATOS!B:B,0),1)),"")</f>
        <v/>
      </c>
      <c r="N204" s="49" t="str">
        <f ca="1">IFERROR(IF(INDEX(DATOS!I:I,MATCH(CHECKLIST!B204,DATOS!B:B,0),1)="","X",IF(INDEX(DATOS!I:I,MATCH(CHECKLIST!B204,DATOS!B:B,0),1)&gt;YEAR(TODAY())-1,"","VENCIDA")),"")</f>
        <v/>
      </c>
      <c r="O204" s="49" t="str">
        <f>IFERROR(IF(INDEX(DATOS!AP:AP,MATCH(CHECKLIST!B204,DATOS!B:B,0),1)=0,"",INDEX(DATOS!AP:AP,MATCH(CHECKLIST!B204,DATOS!B:B,0),1)),"")</f>
        <v/>
      </c>
      <c r="P204" s="17" t="str">
        <f>IFERROR(IF(INDEX(DATOS!AN:AN,MATCH(CHECKLIST!B204,DATOS!B:B,0),1)=0,"",INDEX(DATOS!AN:AN,MATCH(CHECKLIST!B204,DATOS!B:B,0),1)),"")</f>
        <v/>
      </c>
      <c r="Q204" s="17" t="str">
        <f>IFERROR(IF(INDEX(DATOS!AO:AO,MATCH(CHECKLIST!B204,DATOS!B:B,0),1)=0,"",INDEX(DATOS!AO:AO,MATCH(CHECKLIST!B204,DATOS!B:B,0),1)),"")</f>
        <v/>
      </c>
      <c r="S204">
        <f t="shared" si="8"/>
        <v>0</v>
      </c>
      <c r="U204" t="str">
        <f t="shared" si="6"/>
        <v/>
      </c>
      <c r="V204" t="str">
        <f t="shared" si="7"/>
        <v/>
      </c>
    </row>
    <row r="205" spans="1:22">
      <c r="A205" s="12">
        <v>192</v>
      </c>
      <c r="B205" t="str">
        <f>IFERROR(INDEX(DATOS!B:B,MATCH(CHECKLIST!A205,DATOS!BU:BU,0),1),"")</f>
        <v/>
      </c>
      <c r="C205" t="str">
        <f>IFERROR(INDEX(DATOS!J:J,MATCH(CHECKLIST!A205,DATOS!BU:BU,0),1),"")</f>
        <v/>
      </c>
      <c r="D205" t="str">
        <f>IFERROR(INDEX(DATOS!R:R,MATCH(CHECKLIST!E205,DATOS!C:C,0),1),"")</f>
        <v/>
      </c>
      <c r="E205" s="136" t="str">
        <f>IFERROR(INDEX(DATOS!C:C,MATCH(CHECKLIST!A205,DATOS!BU:BU,0),1),"")</f>
        <v/>
      </c>
      <c r="F205" s="3" t="str">
        <f>IFERROR(IF(INDEX(DATOS!AC:AC,MATCH(CHECKLIST!B205,DATOS!B:B,0),1)=0,"",INDEX(DATOS!AC:AC,MATCH(CHECKLIST!B205,DATOS!B:B,0),1)),"")</f>
        <v/>
      </c>
      <c r="G205" s="17" t="str">
        <f>IFERROR(IF(INDEX(DATOS!AH:AH,MATCH(CHECKLIST!B205,DATOS!B:B,0),1)=0,"",INDEX(DATOS!AH:AH,MATCH(CHECKLIST!B205,DATOS!B:B,0),1)),"")</f>
        <v/>
      </c>
      <c r="H205" s="17" t="str">
        <f>IFERROR(IF(INDEX(DATOS!BH:BH,MATCH(CHECKLIST!B205,DATOS!B:B,0),1)="","X",IF(INDEX(DATOS!BH:BH,MATCH(CHECKLIST!B205,DATOS!B:B,0),1)="VIGENTE","",INDEX(DATOS!BH:BH,MATCH(CHECKLIST!B205,DATOS!B:B,0),1))),"")</f>
        <v/>
      </c>
      <c r="I205" s="17" t="str">
        <f>IFERROR(IF(INDEX(DATOS!AL:AL,MATCH(CHECKLIST!B205,DATOS!B:B,0),1)=0,"",INDEX(DATOS!AL:AL,MATCH(CHECKLIST!B205,DATOS!B:B,0),1)),"")</f>
        <v/>
      </c>
      <c r="J205" s="17" t="str">
        <f>IFERROR(IF(INDEX(DATOS!AJ:AJ,MATCH(CHECKLIST!B205,DATOS!B:B,0),1)=0,"",INDEX(DATOS!AJ:AJ,MATCH(CHECKLIST!B205,DATOS!B:B,0),1)),"")</f>
        <v/>
      </c>
      <c r="K205" s="49" t="str">
        <f>IFERROR(IF(INDEX(DATOS!AK:AK,MATCH(CHECKLIST!B205,DATOS!B:B,0),1)=0,"",INDEX(DATOS!AK:AK,MATCH(CHECKLIST!B205,DATOS!B:B,0),1)),"")</f>
        <v/>
      </c>
      <c r="L205" s="17" t="str">
        <f>IFERROR(IF(INDEX(DATOS!AM:AM,MATCH(CHECKLIST!B205,DATOS!B:B,0),1)=0,"",INDEX(DATOS!AM:AM,MATCH(CHECKLIST!B205,DATOS!B:B,0),1)),"")</f>
        <v/>
      </c>
      <c r="M205" s="17" t="str">
        <f>IFERROR(IF(INDEX(DATOS!AI:AI,MATCH(CHECKLIST!B205,DATOS!B:B,0),1)=0,"",INDEX(DATOS!AI:AI,MATCH(CHECKLIST!B205,DATOS!B:B,0),1)),"")</f>
        <v/>
      </c>
      <c r="N205" s="49" t="str">
        <f ca="1">IFERROR(IF(INDEX(DATOS!I:I,MATCH(CHECKLIST!B205,DATOS!B:B,0),1)="","X",IF(INDEX(DATOS!I:I,MATCH(CHECKLIST!B205,DATOS!B:B,0),1)&gt;YEAR(TODAY())-1,"","VENCIDA")),"")</f>
        <v/>
      </c>
      <c r="O205" s="49" t="str">
        <f>IFERROR(IF(INDEX(DATOS!AP:AP,MATCH(CHECKLIST!B205,DATOS!B:B,0),1)=0,"",INDEX(DATOS!AP:AP,MATCH(CHECKLIST!B205,DATOS!B:B,0),1)),"")</f>
        <v/>
      </c>
      <c r="P205" s="17" t="str">
        <f>IFERROR(IF(INDEX(DATOS!AN:AN,MATCH(CHECKLIST!B205,DATOS!B:B,0),1)=0,"",INDEX(DATOS!AN:AN,MATCH(CHECKLIST!B205,DATOS!B:B,0),1)),"")</f>
        <v/>
      </c>
      <c r="Q205" s="17" t="str">
        <f>IFERROR(IF(INDEX(DATOS!AO:AO,MATCH(CHECKLIST!B205,DATOS!B:B,0),1)=0,"",INDEX(DATOS!AO:AO,MATCH(CHECKLIST!B205,DATOS!B:B,0),1)),"")</f>
        <v/>
      </c>
      <c r="R205" t="str">
        <f>IF(B205="","",1)</f>
        <v/>
      </c>
      <c r="S205" t="str">
        <f t="shared" si="8"/>
        <v/>
      </c>
      <c r="U205" t="str">
        <f t="shared" si="6"/>
        <v/>
      </c>
      <c r="V205" t="str">
        <f t="shared" si="7"/>
        <v/>
      </c>
    </row>
    <row r="206" spans="1:22">
      <c r="A206" s="12">
        <v>193</v>
      </c>
      <c r="B206" t="str">
        <f>IFERROR(INDEX(DATOS!B:B,MATCH(CHECKLIST!A206,DATOS!BU:BU,0),1),"")</f>
        <v/>
      </c>
      <c r="C206" t="str">
        <f>IFERROR(INDEX(DATOS!J:J,MATCH(CHECKLIST!A206,DATOS!BU:BU,0),1),"")</f>
        <v/>
      </c>
      <c r="D206" t="str">
        <f>IFERROR(INDEX(DATOS!R:R,MATCH(CHECKLIST!E206,DATOS!C:C,0),1),"")</f>
        <v/>
      </c>
      <c r="E206" s="136" t="str">
        <f>IFERROR(INDEX(DATOS!C:C,MATCH(CHECKLIST!A206,DATOS!BU:BU,0),1),"")</f>
        <v/>
      </c>
      <c r="F206" s="3" t="str">
        <f>IFERROR(IF(INDEX(DATOS!AC:AC,MATCH(CHECKLIST!B206,DATOS!B:B,0),1)=0,"",INDEX(DATOS!AC:AC,MATCH(CHECKLIST!B206,DATOS!B:B,0),1)),"")</f>
        <v/>
      </c>
      <c r="G206" s="17" t="str">
        <f>IFERROR(IF(INDEX(DATOS!AH:AH,MATCH(CHECKLIST!B206,DATOS!B:B,0),1)=0,"",INDEX(DATOS!AH:AH,MATCH(CHECKLIST!B206,DATOS!B:B,0),1)),"")</f>
        <v/>
      </c>
      <c r="H206" s="17" t="str">
        <f>IFERROR(IF(INDEX(DATOS!BH:BH,MATCH(CHECKLIST!B206,DATOS!B:B,0),1)="","X",IF(INDEX(DATOS!BH:BH,MATCH(CHECKLIST!B206,DATOS!B:B,0),1)="VIGENTE","",INDEX(DATOS!BH:BH,MATCH(CHECKLIST!B206,DATOS!B:B,0),1))),"")</f>
        <v/>
      </c>
      <c r="I206" s="17" t="str">
        <f>IFERROR(IF(INDEX(DATOS!AL:AL,MATCH(CHECKLIST!B206,DATOS!B:B,0),1)=0,"",INDEX(DATOS!AL:AL,MATCH(CHECKLIST!B206,DATOS!B:B,0),1)),"")</f>
        <v/>
      </c>
      <c r="J206" s="17" t="str">
        <f>IFERROR(IF(INDEX(DATOS!AJ:AJ,MATCH(CHECKLIST!B206,DATOS!B:B,0),1)=0,"",INDEX(DATOS!AJ:AJ,MATCH(CHECKLIST!B206,DATOS!B:B,0),1)),"")</f>
        <v/>
      </c>
      <c r="K206" s="49" t="str">
        <f>IFERROR(IF(INDEX(DATOS!AK:AK,MATCH(CHECKLIST!B206,DATOS!B:B,0),1)=0,"",INDEX(DATOS!AK:AK,MATCH(CHECKLIST!B206,DATOS!B:B,0),1)),"")</f>
        <v/>
      </c>
      <c r="L206" s="17" t="str">
        <f>IFERROR(IF(INDEX(DATOS!AM:AM,MATCH(CHECKLIST!B206,DATOS!B:B,0),1)=0,"",INDEX(DATOS!AM:AM,MATCH(CHECKLIST!B206,DATOS!B:B,0),1)),"")</f>
        <v/>
      </c>
      <c r="M206" s="17" t="str">
        <f>IFERROR(IF(INDEX(DATOS!AI:AI,MATCH(CHECKLIST!B206,DATOS!B:B,0),1)=0,"",INDEX(DATOS!AI:AI,MATCH(CHECKLIST!B206,DATOS!B:B,0),1)),"")</f>
        <v/>
      </c>
      <c r="N206" s="49" t="str">
        <f ca="1">IFERROR(IF(INDEX(DATOS!I:I,MATCH(CHECKLIST!B206,DATOS!B:B,0),1)="","X",IF(INDEX(DATOS!I:I,MATCH(CHECKLIST!B206,DATOS!B:B,0),1)&gt;YEAR(TODAY())-1,"","VENCIDA")),"")</f>
        <v/>
      </c>
      <c r="O206" s="49" t="str">
        <f>IFERROR(IF(INDEX(DATOS!AP:AP,MATCH(CHECKLIST!B206,DATOS!B:B,0),1)=0,"",INDEX(DATOS!AP:AP,MATCH(CHECKLIST!B206,DATOS!B:B,0),1)),"")</f>
        <v/>
      </c>
      <c r="P206" s="17" t="str">
        <f>IFERROR(IF(INDEX(DATOS!AN:AN,MATCH(CHECKLIST!B206,DATOS!B:B,0),1)=0,"",INDEX(DATOS!AN:AN,MATCH(CHECKLIST!B206,DATOS!B:B,0),1)),"")</f>
        <v/>
      </c>
      <c r="Q206" s="17" t="str">
        <f>IFERROR(IF(INDEX(DATOS!AO:AO,MATCH(CHECKLIST!B206,DATOS!B:B,0),1)=0,"",INDEX(DATOS!AO:AO,MATCH(CHECKLIST!B206,DATOS!B:B,0),1)),"")</f>
        <v/>
      </c>
      <c r="S206">
        <f t="shared" si="8"/>
        <v>0</v>
      </c>
      <c r="U206" t="str">
        <f t="shared" ref="U206:U269" si="9">IF(C206="","",C206)</f>
        <v/>
      </c>
      <c r="V206" t="str">
        <f t="shared" ref="V206:V269" si="10">IF(B206="","",B206)</f>
        <v/>
      </c>
    </row>
    <row r="207" spans="1:22" ht="15" customHeight="1">
      <c r="A207" s="12">
        <v>194</v>
      </c>
      <c r="B207" t="str">
        <f>IFERROR(INDEX(DATOS!B:B,MATCH(CHECKLIST!A207,DATOS!BU:BU,0),1),"")</f>
        <v/>
      </c>
      <c r="C207" t="str">
        <f>IFERROR(INDEX(DATOS!J:J,MATCH(CHECKLIST!A207,DATOS!BU:BU,0),1),"")</f>
        <v/>
      </c>
      <c r="D207" t="str">
        <f>IFERROR(INDEX(DATOS!R:R,MATCH(CHECKLIST!E207,DATOS!C:C,0),1),"")</f>
        <v/>
      </c>
      <c r="E207" s="136" t="str">
        <f>IFERROR(INDEX(DATOS!C:C,MATCH(CHECKLIST!A207,DATOS!BU:BU,0),1),"")</f>
        <v/>
      </c>
      <c r="F207" s="3" t="str">
        <f>IFERROR(IF(INDEX(DATOS!AC:AC,MATCH(CHECKLIST!B207,DATOS!B:B,0),1)=0,"",INDEX(DATOS!AC:AC,MATCH(CHECKLIST!B207,DATOS!B:B,0),1)),"")</f>
        <v/>
      </c>
      <c r="G207" s="17" t="str">
        <f>IFERROR(IF(INDEX(DATOS!AH:AH,MATCH(CHECKLIST!B207,DATOS!B:B,0),1)=0,"",INDEX(DATOS!AH:AH,MATCH(CHECKLIST!B207,DATOS!B:B,0),1)),"")</f>
        <v/>
      </c>
      <c r="H207" s="17" t="str">
        <f>IFERROR(IF(INDEX(DATOS!BH:BH,MATCH(CHECKLIST!B207,DATOS!B:B,0),1)="","X",IF(INDEX(DATOS!BH:BH,MATCH(CHECKLIST!B207,DATOS!B:B,0),1)="VIGENTE","",INDEX(DATOS!BH:BH,MATCH(CHECKLIST!B207,DATOS!B:B,0),1))),"")</f>
        <v/>
      </c>
      <c r="I207" s="17" t="str">
        <f>IFERROR(IF(INDEX(DATOS!AL:AL,MATCH(CHECKLIST!B207,DATOS!B:B,0),1)=0,"",INDEX(DATOS!AL:AL,MATCH(CHECKLIST!B207,DATOS!B:B,0),1)),"")</f>
        <v/>
      </c>
      <c r="J207" s="17" t="str">
        <f>IFERROR(IF(INDEX(DATOS!AJ:AJ,MATCH(CHECKLIST!B207,DATOS!B:B,0),1)=0,"",INDEX(DATOS!AJ:AJ,MATCH(CHECKLIST!B207,DATOS!B:B,0),1)),"")</f>
        <v/>
      </c>
      <c r="K207" s="49" t="str">
        <f>IFERROR(IF(INDEX(DATOS!AK:AK,MATCH(CHECKLIST!B207,DATOS!B:B,0),1)=0,"",INDEX(DATOS!AK:AK,MATCH(CHECKLIST!B207,DATOS!B:B,0),1)),"")</f>
        <v/>
      </c>
      <c r="L207" s="17" t="str">
        <f>IFERROR(IF(INDEX(DATOS!AM:AM,MATCH(CHECKLIST!B207,DATOS!B:B,0),1)=0,"",INDEX(DATOS!AM:AM,MATCH(CHECKLIST!B207,DATOS!B:B,0),1)),"")</f>
        <v/>
      </c>
      <c r="M207" s="17" t="str">
        <f>IFERROR(IF(INDEX(DATOS!AI:AI,MATCH(CHECKLIST!B207,DATOS!B:B,0),1)=0,"",INDEX(DATOS!AI:AI,MATCH(CHECKLIST!B207,DATOS!B:B,0),1)),"")</f>
        <v/>
      </c>
      <c r="N207" s="49" t="str">
        <f ca="1">IFERROR(IF(INDEX(DATOS!I:I,MATCH(CHECKLIST!B207,DATOS!B:B,0),1)="","X",IF(INDEX(DATOS!I:I,MATCH(CHECKLIST!B207,DATOS!B:B,0),1)&gt;YEAR(TODAY())-1,"","VENCIDA")),"")</f>
        <v/>
      </c>
      <c r="O207" s="49" t="str">
        <f>IFERROR(IF(INDEX(DATOS!AP:AP,MATCH(CHECKLIST!B207,DATOS!B:B,0),1)=0,"",INDEX(DATOS!AP:AP,MATCH(CHECKLIST!B207,DATOS!B:B,0),1)),"")</f>
        <v/>
      </c>
      <c r="P207" s="17" t="str">
        <f>IFERROR(IF(INDEX(DATOS!AN:AN,MATCH(CHECKLIST!B207,DATOS!B:B,0),1)=0,"",INDEX(DATOS!AN:AN,MATCH(CHECKLIST!B207,DATOS!B:B,0),1)),"")</f>
        <v/>
      </c>
      <c r="Q207" s="17" t="str">
        <f>IFERROR(IF(INDEX(DATOS!AO:AO,MATCH(CHECKLIST!B207,DATOS!B:B,0),1)=0,"",INDEX(DATOS!AO:AO,MATCH(CHECKLIST!B207,DATOS!B:B,0),1)),"")</f>
        <v/>
      </c>
      <c r="R207" t="str">
        <f>IF(B207="","",1)</f>
        <v/>
      </c>
      <c r="S207" t="str">
        <f t="shared" si="8"/>
        <v/>
      </c>
      <c r="U207" t="str">
        <f t="shared" si="9"/>
        <v/>
      </c>
      <c r="V207" t="str">
        <f t="shared" si="10"/>
        <v/>
      </c>
    </row>
    <row r="208" spans="1:22" ht="15" customHeight="1">
      <c r="A208" s="12">
        <v>195</v>
      </c>
      <c r="B208" t="str">
        <f>IFERROR(INDEX(DATOS!B:B,MATCH(CHECKLIST!A208,DATOS!BU:BU,0),1),"")</f>
        <v/>
      </c>
      <c r="C208" t="str">
        <f>IFERROR(INDEX(DATOS!J:J,MATCH(CHECKLIST!A208,DATOS!BU:BU,0),1),"")</f>
        <v/>
      </c>
      <c r="D208" t="str">
        <f>IFERROR(INDEX(DATOS!R:R,MATCH(CHECKLIST!E208,DATOS!C:C,0),1),"")</f>
        <v/>
      </c>
      <c r="E208" s="136" t="str">
        <f>IFERROR(INDEX(DATOS!C:C,MATCH(CHECKLIST!A208,DATOS!BU:BU,0),1),"")</f>
        <v/>
      </c>
      <c r="F208" s="3" t="str">
        <f>IFERROR(IF(INDEX(DATOS!AC:AC,MATCH(CHECKLIST!B208,DATOS!B:B,0),1)=0,"",INDEX(DATOS!AC:AC,MATCH(CHECKLIST!B208,DATOS!B:B,0),1)),"")</f>
        <v/>
      </c>
      <c r="G208" s="17" t="str">
        <f>IFERROR(IF(INDEX(DATOS!AH:AH,MATCH(CHECKLIST!B208,DATOS!B:B,0),1)=0,"",INDEX(DATOS!AH:AH,MATCH(CHECKLIST!B208,DATOS!B:B,0),1)),"")</f>
        <v/>
      </c>
      <c r="H208" s="17" t="str">
        <f>IFERROR(IF(INDEX(DATOS!BH:BH,MATCH(CHECKLIST!B208,DATOS!B:B,0),1)="","X",IF(INDEX(DATOS!BH:BH,MATCH(CHECKLIST!B208,DATOS!B:B,0),1)="VIGENTE","",INDEX(DATOS!BH:BH,MATCH(CHECKLIST!B208,DATOS!B:B,0),1))),"")</f>
        <v/>
      </c>
      <c r="I208" s="17" t="str">
        <f>IFERROR(IF(INDEX(DATOS!AL:AL,MATCH(CHECKLIST!B208,DATOS!B:B,0),1)=0,"",INDEX(DATOS!AL:AL,MATCH(CHECKLIST!B208,DATOS!B:B,0),1)),"")</f>
        <v/>
      </c>
      <c r="J208" s="17" t="str">
        <f>IFERROR(IF(INDEX(DATOS!AJ:AJ,MATCH(CHECKLIST!B208,DATOS!B:B,0),1)=0,"",INDEX(DATOS!AJ:AJ,MATCH(CHECKLIST!B208,DATOS!B:B,0),1)),"")</f>
        <v/>
      </c>
      <c r="K208" s="49" t="str">
        <f>IFERROR(IF(INDEX(DATOS!AK:AK,MATCH(CHECKLIST!B208,DATOS!B:B,0),1)=0,"",INDEX(DATOS!AK:AK,MATCH(CHECKLIST!B208,DATOS!B:B,0),1)),"")</f>
        <v/>
      </c>
      <c r="L208" s="17" t="str">
        <f>IFERROR(IF(INDEX(DATOS!AM:AM,MATCH(CHECKLIST!B208,DATOS!B:B,0),1)=0,"",INDEX(DATOS!AM:AM,MATCH(CHECKLIST!B208,DATOS!B:B,0),1)),"")</f>
        <v/>
      </c>
      <c r="M208" s="17" t="str">
        <f>IFERROR(IF(INDEX(DATOS!AI:AI,MATCH(CHECKLIST!B208,DATOS!B:B,0),1)=0,"",INDEX(DATOS!AI:AI,MATCH(CHECKLIST!B208,DATOS!B:B,0),1)),"")</f>
        <v/>
      </c>
      <c r="N208" s="49" t="str">
        <f ca="1">IFERROR(IF(INDEX(DATOS!I:I,MATCH(CHECKLIST!B208,DATOS!B:B,0),1)="","X",IF(INDEX(DATOS!I:I,MATCH(CHECKLIST!B208,DATOS!B:B,0),1)&gt;YEAR(TODAY())-1,"","VENCIDA")),"")</f>
        <v/>
      </c>
      <c r="O208" s="49" t="str">
        <f>IFERROR(IF(INDEX(DATOS!AP:AP,MATCH(CHECKLIST!B208,DATOS!B:B,0),1)=0,"",INDEX(DATOS!AP:AP,MATCH(CHECKLIST!B208,DATOS!B:B,0),1)),"")</f>
        <v/>
      </c>
      <c r="P208" s="17" t="str">
        <f>IFERROR(IF(INDEX(DATOS!AN:AN,MATCH(CHECKLIST!B208,DATOS!B:B,0),1)=0,"",INDEX(DATOS!AN:AN,MATCH(CHECKLIST!B208,DATOS!B:B,0),1)),"")</f>
        <v/>
      </c>
      <c r="Q208" s="17" t="str">
        <f>IFERROR(IF(INDEX(DATOS!AO:AO,MATCH(CHECKLIST!B208,DATOS!B:B,0),1)=0,"",INDEX(DATOS!AO:AO,MATCH(CHECKLIST!B208,DATOS!B:B,0),1)),"")</f>
        <v/>
      </c>
      <c r="S208">
        <f t="shared" ref="S208:S271" si="11">IF(Q$13="","",R208)</f>
        <v>0</v>
      </c>
      <c r="U208" t="str">
        <f t="shared" si="9"/>
        <v/>
      </c>
      <c r="V208" t="str">
        <f t="shared" si="10"/>
        <v/>
      </c>
    </row>
    <row r="209" spans="1:22" ht="15" customHeight="1">
      <c r="A209" s="12">
        <v>196</v>
      </c>
      <c r="B209" t="str">
        <f>IFERROR(INDEX(DATOS!B:B,MATCH(CHECKLIST!A209,DATOS!BU:BU,0),1),"")</f>
        <v/>
      </c>
      <c r="C209" t="str">
        <f>IFERROR(INDEX(DATOS!J:J,MATCH(CHECKLIST!A209,DATOS!BU:BU,0),1),"")</f>
        <v/>
      </c>
      <c r="D209" t="str">
        <f>IFERROR(INDEX(DATOS!R:R,MATCH(CHECKLIST!E209,DATOS!C:C,0),1),"")</f>
        <v/>
      </c>
      <c r="E209" s="136" t="str">
        <f>IFERROR(INDEX(DATOS!C:C,MATCH(CHECKLIST!A209,DATOS!BU:BU,0),1),"")</f>
        <v/>
      </c>
      <c r="F209" s="3" t="str">
        <f>IFERROR(IF(INDEX(DATOS!AC:AC,MATCH(CHECKLIST!B209,DATOS!B:B,0),1)=0,"",INDEX(DATOS!AC:AC,MATCH(CHECKLIST!B209,DATOS!B:B,0),1)),"")</f>
        <v/>
      </c>
      <c r="G209" s="17" t="str">
        <f>IFERROR(IF(INDEX(DATOS!AH:AH,MATCH(CHECKLIST!B209,DATOS!B:B,0),1)=0,"",INDEX(DATOS!AH:AH,MATCH(CHECKLIST!B209,DATOS!B:B,0),1)),"")</f>
        <v/>
      </c>
      <c r="H209" s="17" t="str">
        <f>IFERROR(IF(INDEX(DATOS!BH:BH,MATCH(CHECKLIST!B209,DATOS!B:B,0),1)="","X",IF(INDEX(DATOS!BH:BH,MATCH(CHECKLIST!B209,DATOS!B:B,0),1)="VIGENTE","",INDEX(DATOS!BH:BH,MATCH(CHECKLIST!B209,DATOS!B:B,0),1))),"")</f>
        <v/>
      </c>
      <c r="I209" s="17" t="str">
        <f>IFERROR(IF(INDEX(DATOS!AL:AL,MATCH(CHECKLIST!B209,DATOS!B:B,0),1)=0,"",INDEX(DATOS!AL:AL,MATCH(CHECKLIST!B209,DATOS!B:B,0),1)),"")</f>
        <v/>
      </c>
      <c r="J209" s="17" t="str">
        <f>IFERROR(IF(INDEX(DATOS!AJ:AJ,MATCH(CHECKLIST!B209,DATOS!B:B,0),1)=0,"",INDEX(DATOS!AJ:AJ,MATCH(CHECKLIST!B209,DATOS!B:B,0),1)),"")</f>
        <v/>
      </c>
      <c r="K209" s="49" t="str">
        <f>IFERROR(IF(INDEX(DATOS!AK:AK,MATCH(CHECKLIST!B209,DATOS!B:B,0),1)=0,"",INDEX(DATOS!AK:AK,MATCH(CHECKLIST!B209,DATOS!B:B,0),1)),"")</f>
        <v/>
      </c>
      <c r="L209" s="17" t="str">
        <f>IFERROR(IF(INDEX(DATOS!AM:AM,MATCH(CHECKLIST!B209,DATOS!B:B,0),1)=0,"",INDEX(DATOS!AM:AM,MATCH(CHECKLIST!B209,DATOS!B:B,0),1)),"")</f>
        <v/>
      </c>
      <c r="M209" s="17" t="str">
        <f>IFERROR(IF(INDEX(DATOS!AI:AI,MATCH(CHECKLIST!B209,DATOS!B:B,0),1)=0,"",INDEX(DATOS!AI:AI,MATCH(CHECKLIST!B209,DATOS!B:B,0),1)),"")</f>
        <v/>
      </c>
      <c r="N209" s="49" t="str">
        <f ca="1">IFERROR(IF(INDEX(DATOS!I:I,MATCH(CHECKLIST!B209,DATOS!B:B,0),1)="","X",IF(INDEX(DATOS!I:I,MATCH(CHECKLIST!B209,DATOS!B:B,0),1)&gt;YEAR(TODAY())-1,"","VENCIDA")),"")</f>
        <v/>
      </c>
      <c r="O209" s="49" t="str">
        <f>IFERROR(IF(INDEX(DATOS!AP:AP,MATCH(CHECKLIST!B209,DATOS!B:B,0),1)=0,"",INDEX(DATOS!AP:AP,MATCH(CHECKLIST!B209,DATOS!B:B,0),1)),"")</f>
        <v/>
      </c>
      <c r="P209" s="17" t="str">
        <f>IFERROR(IF(INDEX(DATOS!AN:AN,MATCH(CHECKLIST!B209,DATOS!B:B,0),1)=0,"",INDEX(DATOS!AN:AN,MATCH(CHECKLIST!B209,DATOS!B:B,0),1)),"")</f>
        <v/>
      </c>
      <c r="Q209" s="17" t="str">
        <f>IFERROR(IF(INDEX(DATOS!AO:AO,MATCH(CHECKLIST!B209,DATOS!B:B,0),1)=0,"",INDEX(DATOS!AO:AO,MATCH(CHECKLIST!B209,DATOS!B:B,0),1)),"")</f>
        <v/>
      </c>
      <c r="R209" t="str">
        <f>IF(B209="","",1)</f>
        <v/>
      </c>
      <c r="S209" t="str">
        <f t="shared" si="11"/>
        <v/>
      </c>
      <c r="U209" t="str">
        <f t="shared" si="9"/>
        <v/>
      </c>
      <c r="V209" t="str">
        <f t="shared" si="10"/>
        <v/>
      </c>
    </row>
    <row r="210" spans="1:22" ht="15" customHeight="1">
      <c r="A210" s="12">
        <v>197</v>
      </c>
      <c r="B210" t="str">
        <f>IFERROR(INDEX(DATOS!B:B,MATCH(CHECKLIST!A210,DATOS!BU:BU,0),1),"")</f>
        <v/>
      </c>
      <c r="C210" t="str">
        <f>IFERROR(INDEX(DATOS!J:J,MATCH(CHECKLIST!A210,DATOS!BU:BU,0),1),"")</f>
        <v/>
      </c>
      <c r="D210" t="str">
        <f>IFERROR(INDEX(DATOS!R:R,MATCH(CHECKLIST!E210,DATOS!C:C,0),1),"")</f>
        <v/>
      </c>
      <c r="E210" s="136" t="str">
        <f>IFERROR(INDEX(DATOS!C:C,MATCH(CHECKLIST!A210,DATOS!BU:BU,0),1),"")</f>
        <v/>
      </c>
      <c r="F210" s="3" t="str">
        <f>IFERROR(IF(INDEX(DATOS!AC:AC,MATCH(CHECKLIST!B210,DATOS!B:B,0),1)=0,"",INDEX(DATOS!AC:AC,MATCH(CHECKLIST!B210,DATOS!B:B,0),1)),"")</f>
        <v/>
      </c>
      <c r="G210" s="17" t="str">
        <f>IFERROR(IF(INDEX(DATOS!AH:AH,MATCH(CHECKLIST!B210,DATOS!B:B,0),1)=0,"",INDEX(DATOS!AH:AH,MATCH(CHECKLIST!B210,DATOS!B:B,0),1)),"")</f>
        <v/>
      </c>
      <c r="H210" s="17" t="str">
        <f>IFERROR(IF(INDEX(DATOS!BH:BH,MATCH(CHECKLIST!B210,DATOS!B:B,0),1)="","X",IF(INDEX(DATOS!BH:BH,MATCH(CHECKLIST!B210,DATOS!B:B,0),1)="VIGENTE","",INDEX(DATOS!BH:BH,MATCH(CHECKLIST!B210,DATOS!B:B,0),1))),"")</f>
        <v/>
      </c>
      <c r="I210" s="17" t="str">
        <f>IFERROR(IF(INDEX(DATOS!AL:AL,MATCH(CHECKLIST!B210,DATOS!B:B,0),1)=0,"",INDEX(DATOS!AL:AL,MATCH(CHECKLIST!B210,DATOS!B:B,0),1)),"")</f>
        <v/>
      </c>
      <c r="J210" s="17" t="str">
        <f>IFERROR(IF(INDEX(DATOS!AJ:AJ,MATCH(CHECKLIST!B210,DATOS!B:B,0),1)=0,"",INDEX(DATOS!AJ:AJ,MATCH(CHECKLIST!B210,DATOS!B:B,0),1)),"")</f>
        <v/>
      </c>
      <c r="K210" s="49" t="str">
        <f>IFERROR(IF(INDEX(DATOS!AK:AK,MATCH(CHECKLIST!B210,DATOS!B:B,0),1)=0,"",INDEX(DATOS!AK:AK,MATCH(CHECKLIST!B210,DATOS!B:B,0),1)),"")</f>
        <v/>
      </c>
      <c r="L210" s="17" t="str">
        <f>IFERROR(IF(INDEX(DATOS!AM:AM,MATCH(CHECKLIST!B210,DATOS!B:B,0),1)=0,"",INDEX(DATOS!AM:AM,MATCH(CHECKLIST!B210,DATOS!B:B,0),1)),"")</f>
        <v/>
      </c>
      <c r="M210" s="17" t="str">
        <f>IFERROR(IF(INDEX(DATOS!AI:AI,MATCH(CHECKLIST!B210,DATOS!B:B,0),1)=0,"",INDEX(DATOS!AI:AI,MATCH(CHECKLIST!B210,DATOS!B:B,0),1)),"")</f>
        <v/>
      </c>
      <c r="N210" s="49" t="str">
        <f ca="1">IFERROR(IF(INDEX(DATOS!I:I,MATCH(CHECKLIST!B210,DATOS!B:B,0),1)="","X",IF(INDEX(DATOS!I:I,MATCH(CHECKLIST!B210,DATOS!B:B,0),1)&gt;YEAR(TODAY())-1,"","VENCIDA")),"")</f>
        <v/>
      </c>
      <c r="O210" s="49" t="str">
        <f>IFERROR(IF(INDEX(DATOS!AP:AP,MATCH(CHECKLIST!B210,DATOS!B:B,0),1)=0,"",INDEX(DATOS!AP:AP,MATCH(CHECKLIST!B210,DATOS!B:B,0),1)),"")</f>
        <v/>
      </c>
      <c r="P210" s="17" t="str">
        <f>IFERROR(IF(INDEX(DATOS!AN:AN,MATCH(CHECKLIST!B210,DATOS!B:B,0),1)=0,"",INDEX(DATOS!AN:AN,MATCH(CHECKLIST!B210,DATOS!B:B,0),1)),"")</f>
        <v/>
      </c>
      <c r="Q210" s="17" t="str">
        <f>IFERROR(IF(INDEX(DATOS!AO:AO,MATCH(CHECKLIST!B210,DATOS!B:B,0),1)=0,"",INDEX(DATOS!AO:AO,MATCH(CHECKLIST!B210,DATOS!B:B,0),1)),"")</f>
        <v/>
      </c>
      <c r="S210">
        <f t="shared" si="11"/>
        <v>0</v>
      </c>
      <c r="U210" t="str">
        <f t="shared" si="9"/>
        <v/>
      </c>
      <c r="V210" t="str">
        <f t="shared" si="10"/>
        <v/>
      </c>
    </row>
    <row r="211" spans="1:22" ht="15" customHeight="1">
      <c r="A211" s="12">
        <v>198</v>
      </c>
      <c r="B211" t="str">
        <f>IFERROR(INDEX(DATOS!B:B,MATCH(CHECKLIST!A211,DATOS!BU:BU,0),1),"")</f>
        <v/>
      </c>
      <c r="C211" t="str">
        <f>IFERROR(INDEX(DATOS!J:J,MATCH(CHECKLIST!A211,DATOS!BU:BU,0),1),"")</f>
        <v/>
      </c>
      <c r="D211" t="str">
        <f>IFERROR(INDEX(DATOS!R:R,MATCH(CHECKLIST!E211,DATOS!C:C,0),1),"")</f>
        <v/>
      </c>
      <c r="E211" s="136" t="str">
        <f>IFERROR(INDEX(DATOS!C:C,MATCH(CHECKLIST!A211,DATOS!BU:BU,0),1),"")</f>
        <v/>
      </c>
      <c r="F211" s="3" t="str">
        <f>IFERROR(IF(INDEX(DATOS!AC:AC,MATCH(CHECKLIST!B211,DATOS!B:B,0),1)=0,"",INDEX(DATOS!AC:AC,MATCH(CHECKLIST!B211,DATOS!B:B,0),1)),"")</f>
        <v/>
      </c>
      <c r="G211" s="17" t="str">
        <f>IFERROR(IF(INDEX(DATOS!AH:AH,MATCH(CHECKLIST!B211,DATOS!B:B,0),1)=0,"",INDEX(DATOS!AH:AH,MATCH(CHECKLIST!B211,DATOS!B:B,0),1)),"")</f>
        <v/>
      </c>
      <c r="H211" s="17" t="str">
        <f>IFERROR(IF(INDEX(DATOS!BH:BH,MATCH(CHECKLIST!B211,DATOS!B:B,0),1)="","X",IF(INDEX(DATOS!BH:BH,MATCH(CHECKLIST!B211,DATOS!B:B,0),1)="VIGENTE","",INDEX(DATOS!BH:BH,MATCH(CHECKLIST!B211,DATOS!B:B,0),1))),"")</f>
        <v/>
      </c>
      <c r="I211" s="17" t="str">
        <f>IFERROR(IF(INDEX(DATOS!AL:AL,MATCH(CHECKLIST!B211,DATOS!B:B,0),1)=0,"",INDEX(DATOS!AL:AL,MATCH(CHECKLIST!B211,DATOS!B:B,0),1)),"")</f>
        <v/>
      </c>
      <c r="J211" s="17" t="str">
        <f>IFERROR(IF(INDEX(DATOS!AJ:AJ,MATCH(CHECKLIST!B211,DATOS!B:B,0),1)=0,"",INDEX(DATOS!AJ:AJ,MATCH(CHECKLIST!B211,DATOS!B:B,0),1)),"")</f>
        <v/>
      </c>
      <c r="K211" s="49" t="str">
        <f>IFERROR(IF(INDEX(DATOS!AK:AK,MATCH(CHECKLIST!B211,DATOS!B:B,0),1)=0,"",INDEX(DATOS!AK:AK,MATCH(CHECKLIST!B211,DATOS!B:B,0),1)),"")</f>
        <v/>
      </c>
      <c r="L211" s="17" t="str">
        <f>IFERROR(IF(INDEX(DATOS!AM:AM,MATCH(CHECKLIST!B211,DATOS!B:B,0),1)=0,"",INDEX(DATOS!AM:AM,MATCH(CHECKLIST!B211,DATOS!B:B,0),1)),"")</f>
        <v/>
      </c>
      <c r="M211" s="17" t="str">
        <f>IFERROR(IF(INDEX(DATOS!AI:AI,MATCH(CHECKLIST!B211,DATOS!B:B,0),1)=0,"",INDEX(DATOS!AI:AI,MATCH(CHECKLIST!B211,DATOS!B:B,0),1)),"")</f>
        <v/>
      </c>
      <c r="N211" s="49" t="str">
        <f ca="1">IFERROR(IF(INDEX(DATOS!I:I,MATCH(CHECKLIST!B211,DATOS!B:B,0),1)="","X",IF(INDEX(DATOS!I:I,MATCH(CHECKLIST!B211,DATOS!B:B,0),1)&gt;YEAR(TODAY())-1,"","VENCIDA")),"")</f>
        <v/>
      </c>
      <c r="O211" s="49" t="str">
        <f>IFERROR(IF(INDEX(DATOS!AP:AP,MATCH(CHECKLIST!B211,DATOS!B:B,0),1)=0,"",INDEX(DATOS!AP:AP,MATCH(CHECKLIST!B211,DATOS!B:B,0),1)),"")</f>
        <v/>
      </c>
      <c r="P211" s="17" t="str">
        <f>IFERROR(IF(INDEX(DATOS!AN:AN,MATCH(CHECKLIST!B211,DATOS!B:B,0),1)=0,"",INDEX(DATOS!AN:AN,MATCH(CHECKLIST!B211,DATOS!B:B,0),1)),"")</f>
        <v/>
      </c>
      <c r="Q211" s="17" t="str">
        <f>IFERROR(IF(INDEX(DATOS!AO:AO,MATCH(CHECKLIST!B211,DATOS!B:B,0),1)=0,"",INDEX(DATOS!AO:AO,MATCH(CHECKLIST!B211,DATOS!B:B,0),1)),"")</f>
        <v/>
      </c>
      <c r="R211" t="str">
        <f>IF(B211="","",1)</f>
        <v/>
      </c>
      <c r="S211" t="str">
        <f t="shared" si="11"/>
        <v/>
      </c>
      <c r="U211" t="str">
        <f t="shared" si="9"/>
        <v/>
      </c>
      <c r="V211" t="str">
        <f t="shared" si="10"/>
        <v/>
      </c>
    </row>
    <row r="212" spans="1:22" ht="15" customHeight="1">
      <c r="A212" s="12">
        <v>199</v>
      </c>
      <c r="B212" t="str">
        <f>IFERROR(INDEX(DATOS!B:B,MATCH(CHECKLIST!A212,DATOS!BU:BU,0),1),"")</f>
        <v/>
      </c>
      <c r="C212" t="str">
        <f>IFERROR(INDEX(DATOS!J:J,MATCH(CHECKLIST!A212,DATOS!BU:BU,0),1),"")</f>
        <v/>
      </c>
      <c r="D212" t="str">
        <f>IFERROR(INDEX(DATOS!R:R,MATCH(CHECKLIST!E212,DATOS!C:C,0),1),"")</f>
        <v/>
      </c>
      <c r="E212" s="136" t="str">
        <f>IFERROR(INDEX(DATOS!C:C,MATCH(CHECKLIST!A212,DATOS!BU:BU,0),1),"")</f>
        <v/>
      </c>
      <c r="F212" s="3" t="str">
        <f>IFERROR(IF(INDEX(DATOS!AC:AC,MATCH(CHECKLIST!B212,DATOS!B:B,0),1)=0,"",INDEX(DATOS!AC:AC,MATCH(CHECKLIST!B212,DATOS!B:B,0),1)),"")</f>
        <v/>
      </c>
      <c r="G212" s="17" t="str">
        <f>IFERROR(IF(INDEX(DATOS!AH:AH,MATCH(CHECKLIST!B212,DATOS!B:B,0),1)=0,"",INDEX(DATOS!AH:AH,MATCH(CHECKLIST!B212,DATOS!B:B,0),1)),"")</f>
        <v/>
      </c>
      <c r="H212" s="17" t="str">
        <f>IFERROR(IF(INDEX(DATOS!BH:BH,MATCH(CHECKLIST!B212,DATOS!B:B,0),1)="","X",IF(INDEX(DATOS!BH:BH,MATCH(CHECKLIST!B212,DATOS!B:B,0),1)="VIGENTE","",INDEX(DATOS!BH:BH,MATCH(CHECKLIST!B212,DATOS!B:B,0),1))),"")</f>
        <v/>
      </c>
      <c r="I212" s="17" t="str">
        <f>IFERROR(IF(INDEX(DATOS!AL:AL,MATCH(CHECKLIST!B212,DATOS!B:B,0),1)=0,"",INDEX(DATOS!AL:AL,MATCH(CHECKLIST!B212,DATOS!B:B,0),1)),"")</f>
        <v/>
      </c>
      <c r="J212" s="17" t="str">
        <f>IFERROR(IF(INDEX(DATOS!AJ:AJ,MATCH(CHECKLIST!B212,DATOS!B:B,0),1)=0,"",INDEX(DATOS!AJ:AJ,MATCH(CHECKLIST!B212,DATOS!B:B,0),1)),"")</f>
        <v/>
      </c>
      <c r="K212" s="49" t="str">
        <f>IFERROR(IF(INDEX(DATOS!AK:AK,MATCH(CHECKLIST!B212,DATOS!B:B,0),1)=0,"",INDEX(DATOS!AK:AK,MATCH(CHECKLIST!B212,DATOS!B:B,0),1)),"")</f>
        <v/>
      </c>
      <c r="L212" s="17" t="str">
        <f>IFERROR(IF(INDEX(DATOS!AM:AM,MATCH(CHECKLIST!B212,DATOS!B:B,0),1)=0,"",INDEX(DATOS!AM:AM,MATCH(CHECKLIST!B212,DATOS!B:B,0),1)),"")</f>
        <v/>
      </c>
      <c r="M212" s="17" t="str">
        <f>IFERROR(IF(INDEX(DATOS!AI:AI,MATCH(CHECKLIST!B212,DATOS!B:B,0),1)=0,"",INDEX(DATOS!AI:AI,MATCH(CHECKLIST!B212,DATOS!B:B,0),1)),"")</f>
        <v/>
      </c>
      <c r="N212" s="49" t="str">
        <f ca="1">IFERROR(IF(INDEX(DATOS!I:I,MATCH(CHECKLIST!B212,DATOS!B:B,0),1)="","X",IF(INDEX(DATOS!I:I,MATCH(CHECKLIST!B212,DATOS!B:B,0),1)&gt;YEAR(TODAY())-1,"","VENCIDA")),"")</f>
        <v/>
      </c>
      <c r="O212" s="49" t="str">
        <f>IFERROR(IF(INDEX(DATOS!AP:AP,MATCH(CHECKLIST!B212,DATOS!B:B,0),1)=0,"",INDEX(DATOS!AP:AP,MATCH(CHECKLIST!B212,DATOS!B:B,0),1)),"")</f>
        <v/>
      </c>
      <c r="P212" s="17" t="str">
        <f>IFERROR(IF(INDEX(DATOS!AN:AN,MATCH(CHECKLIST!B212,DATOS!B:B,0),1)=0,"",INDEX(DATOS!AN:AN,MATCH(CHECKLIST!B212,DATOS!B:B,0),1)),"")</f>
        <v/>
      </c>
      <c r="Q212" s="17" t="str">
        <f>IFERROR(IF(INDEX(DATOS!AO:AO,MATCH(CHECKLIST!B212,DATOS!B:B,0),1)=0,"",INDEX(DATOS!AO:AO,MATCH(CHECKLIST!B212,DATOS!B:B,0),1)),"")</f>
        <v/>
      </c>
      <c r="S212">
        <f t="shared" si="11"/>
        <v>0</v>
      </c>
      <c r="U212" t="str">
        <f t="shared" si="9"/>
        <v/>
      </c>
      <c r="V212" t="str">
        <f t="shared" si="10"/>
        <v/>
      </c>
    </row>
    <row r="213" spans="1:22">
      <c r="A213" s="12">
        <v>200</v>
      </c>
      <c r="B213" t="str">
        <f>IFERROR(INDEX(DATOS!B:B,MATCH(CHECKLIST!A213,DATOS!BU:BU,0),1),"")</f>
        <v/>
      </c>
      <c r="C213" t="str">
        <f>IFERROR(INDEX(DATOS!J:J,MATCH(CHECKLIST!A213,DATOS!BU:BU,0),1),"")</f>
        <v/>
      </c>
      <c r="D213" t="str">
        <f>IFERROR(INDEX(DATOS!R:R,MATCH(CHECKLIST!E213,DATOS!C:C,0),1),"")</f>
        <v/>
      </c>
      <c r="E213" s="136" t="str">
        <f>IFERROR(INDEX(DATOS!C:C,MATCH(CHECKLIST!A213,DATOS!BU:BU,0),1),"")</f>
        <v/>
      </c>
      <c r="F213" s="3" t="str">
        <f>IFERROR(IF(INDEX(DATOS!AC:AC,MATCH(CHECKLIST!B213,DATOS!B:B,0),1)=0,"",INDEX(DATOS!AC:AC,MATCH(CHECKLIST!B213,DATOS!B:B,0),1)),"")</f>
        <v/>
      </c>
      <c r="G213" s="17" t="str">
        <f>IFERROR(IF(INDEX(DATOS!AH:AH,MATCH(CHECKLIST!B213,DATOS!B:B,0),1)=0,"",INDEX(DATOS!AH:AH,MATCH(CHECKLIST!B213,DATOS!B:B,0),1)),"")</f>
        <v/>
      </c>
      <c r="H213" s="17" t="str">
        <f>IFERROR(IF(INDEX(DATOS!BH:BH,MATCH(CHECKLIST!B213,DATOS!B:B,0),1)="","X",IF(INDEX(DATOS!BH:BH,MATCH(CHECKLIST!B213,DATOS!B:B,0),1)="VIGENTE","",INDEX(DATOS!BH:BH,MATCH(CHECKLIST!B213,DATOS!B:B,0),1))),"")</f>
        <v/>
      </c>
      <c r="I213" s="17" t="str">
        <f>IFERROR(IF(INDEX(DATOS!AL:AL,MATCH(CHECKLIST!B213,DATOS!B:B,0),1)=0,"",INDEX(DATOS!AL:AL,MATCH(CHECKLIST!B213,DATOS!B:B,0),1)),"")</f>
        <v/>
      </c>
      <c r="J213" s="17" t="str">
        <f>IFERROR(IF(INDEX(DATOS!AJ:AJ,MATCH(CHECKLIST!B213,DATOS!B:B,0),1)=0,"",INDEX(DATOS!AJ:AJ,MATCH(CHECKLIST!B213,DATOS!B:B,0),1)),"")</f>
        <v/>
      </c>
      <c r="K213" s="49" t="str">
        <f>IFERROR(IF(INDEX(DATOS!AK:AK,MATCH(CHECKLIST!B213,DATOS!B:B,0),1)=0,"",INDEX(DATOS!AK:AK,MATCH(CHECKLIST!B213,DATOS!B:B,0),1)),"")</f>
        <v/>
      </c>
      <c r="L213" s="17" t="str">
        <f>IFERROR(IF(INDEX(DATOS!AM:AM,MATCH(CHECKLIST!B213,DATOS!B:B,0),1)=0,"",INDEX(DATOS!AM:AM,MATCH(CHECKLIST!B213,DATOS!B:B,0),1)),"")</f>
        <v/>
      </c>
      <c r="M213" s="17" t="str">
        <f>IFERROR(IF(INDEX(DATOS!AI:AI,MATCH(CHECKLIST!B213,DATOS!B:B,0),1)=0,"",INDEX(DATOS!AI:AI,MATCH(CHECKLIST!B213,DATOS!B:B,0),1)),"")</f>
        <v/>
      </c>
      <c r="N213" s="49" t="str">
        <f ca="1">IFERROR(IF(INDEX(DATOS!I:I,MATCH(CHECKLIST!B213,DATOS!B:B,0),1)="","X",IF(INDEX(DATOS!I:I,MATCH(CHECKLIST!B213,DATOS!B:B,0),1)&gt;YEAR(TODAY())-1,"","VENCIDA")),"")</f>
        <v/>
      </c>
      <c r="O213" s="49" t="str">
        <f>IFERROR(IF(INDEX(DATOS!AP:AP,MATCH(CHECKLIST!B213,DATOS!B:B,0),1)=0,"",INDEX(DATOS!AP:AP,MATCH(CHECKLIST!B213,DATOS!B:B,0),1)),"")</f>
        <v/>
      </c>
      <c r="P213" s="17" t="str">
        <f>IFERROR(IF(INDEX(DATOS!AN:AN,MATCH(CHECKLIST!B213,DATOS!B:B,0),1)=0,"",INDEX(DATOS!AN:AN,MATCH(CHECKLIST!B213,DATOS!B:B,0),1)),"")</f>
        <v/>
      </c>
      <c r="Q213" s="17" t="str">
        <f>IFERROR(IF(INDEX(DATOS!AO:AO,MATCH(CHECKLIST!B213,DATOS!B:B,0),1)=0,"",INDEX(DATOS!AO:AO,MATCH(CHECKLIST!B213,DATOS!B:B,0),1)),"")</f>
        <v/>
      </c>
      <c r="R213" t="str">
        <f>IF(B213="","",1)</f>
        <v/>
      </c>
      <c r="S213" t="str">
        <f t="shared" si="11"/>
        <v/>
      </c>
      <c r="U213" t="str">
        <f t="shared" si="9"/>
        <v/>
      </c>
      <c r="V213" t="str">
        <f t="shared" si="10"/>
        <v/>
      </c>
    </row>
    <row r="214" spans="1:22" ht="15" customHeight="1">
      <c r="A214" s="12">
        <v>201</v>
      </c>
      <c r="B214" t="str">
        <f>IFERROR(INDEX(DATOS!B:B,MATCH(CHECKLIST!A214,DATOS!BU:BU,0),1),"")</f>
        <v/>
      </c>
      <c r="C214" t="str">
        <f>IFERROR(INDEX(DATOS!J:J,MATCH(CHECKLIST!A214,DATOS!BU:BU,0),1),"")</f>
        <v/>
      </c>
      <c r="D214" t="str">
        <f>IFERROR(INDEX(DATOS!R:R,MATCH(CHECKLIST!E214,DATOS!C:C,0),1),"")</f>
        <v/>
      </c>
      <c r="E214" s="136" t="str">
        <f>IFERROR(INDEX(DATOS!C:C,MATCH(CHECKLIST!A214,DATOS!BU:BU,0),1),"")</f>
        <v/>
      </c>
      <c r="F214" s="3" t="str">
        <f>IFERROR(IF(INDEX(DATOS!AC:AC,MATCH(CHECKLIST!B214,DATOS!B:B,0),1)=0,"",INDEX(DATOS!AC:AC,MATCH(CHECKLIST!B214,DATOS!B:B,0),1)),"")</f>
        <v/>
      </c>
      <c r="G214" s="17" t="str">
        <f>IFERROR(IF(INDEX(DATOS!AH:AH,MATCH(CHECKLIST!B214,DATOS!B:B,0),1)=0,"",INDEX(DATOS!AH:AH,MATCH(CHECKLIST!B214,DATOS!B:B,0),1)),"")</f>
        <v/>
      </c>
      <c r="H214" s="17" t="str">
        <f>IFERROR(IF(INDEX(DATOS!BH:BH,MATCH(CHECKLIST!B214,DATOS!B:B,0),1)="","X",IF(INDEX(DATOS!BH:BH,MATCH(CHECKLIST!B214,DATOS!B:B,0),1)="VIGENTE","",INDEX(DATOS!BH:BH,MATCH(CHECKLIST!B214,DATOS!B:B,0),1))),"")</f>
        <v/>
      </c>
      <c r="I214" s="17" t="str">
        <f>IFERROR(IF(INDEX(DATOS!AL:AL,MATCH(CHECKLIST!B214,DATOS!B:B,0),1)=0,"",INDEX(DATOS!AL:AL,MATCH(CHECKLIST!B214,DATOS!B:B,0),1)),"")</f>
        <v/>
      </c>
      <c r="J214" s="17" t="str">
        <f>IFERROR(IF(INDEX(DATOS!AJ:AJ,MATCH(CHECKLIST!B214,DATOS!B:B,0),1)=0,"",INDEX(DATOS!AJ:AJ,MATCH(CHECKLIST!B214,DATOS!B:B,0),1)),"")</f>
        <v/>
      </c>
      <c r="K214" s="49" t="str">
        <f>IFERROR(IF(INDEX(DATOS!AK:AK,MATCH(CHECKLIST!B214,DATOS!B:B,0),1)=0,"",INDEX(DATOS!AK:AK,MATCH(CHECKLIST!B214,DATOS!B:B,0),1)),"")</f>
        <v/>
      </c>
      <c r="L214" s="17" t="str">
        <f>IFERROR(IF(INDEX(DATOS!AM:AM,MATCH(CHECKLIST!B214,DATOS!B:B,0),1)=0,"",INDEX(DATOS!AM:AM,MATCH(CHECKLIST!B214,DATOS!B:B,0),1)),"")</f>
        <v/>
      </c>
      <c r="M214" s="17" t="str">
        <f>IFERROR(IF(INDEX(DATOS!AI:AI,MATCH(CHECKLIST!B214,DATOS!B:B,0),1)=0,"",INDEX(DATOS!AI:AI,MATCH(CHECKLIST!B214,DATOS!B:B,0),1)),"")</f>
        <v/>
      </c>
      <c r="N214" s="49" t="str">
        <f ca="1">IFERROR(IF(INDEX(DATOS!I:I,MATCH(CHECKLIST!B214,DATOS!B:B,0),1)="","X",IF(INDEX(DATOS!I:I,MATCH(CHECKLIST!B214,DATOS!B:B,0),1)&gt;YEAR(TODAY())-1,"","VENCIDA")),"")</f>
        <v/>
      </c>
      <c r="O214" s="49" t="str">
        <f>IFERROR(IF(INDEX(DATOS!AP:AP,MATCH(CHECKLIST!B214,DATOS!B:B,0),1)=0,"",INDEX(DATOS!AP:AP,MATCH(CHECKLIST!B214,DATOS!B:B,0),1)),"")</f>
        <v/>
      </c>
      <c r="P214" s="17" t="str">
        <f>IFERROR(IF(INDEX(DATOS!AN:AN,MATCH(CHECKLIST!B214,DATOS!B:B,0),1)=0,"",INDEX(DATOS!AN:AN,MATCH(CHECKLIST!B214,DATOS!B:B,0),1)),"")</f>
        <v/>
      </c>
      <c r="Q214" s="17" t="str">
        <f>IFERROR(IF(INDEX(DATOS!AO:AO,MATCH(CHECKLIST!B214,DATOS!B:B,0),1)=0,"",INDEX(DATOS!AO:AO,MATCH(CHECKLIST!B214,DATOS!B:B,0),1)),"")</f>
        <v/>
      </c>
      <c r="S214">
        <f t="shared" si="11"/>
        <v>0</v>
      </c>
      <c r="U214" t="str">
        <f t="shared" si="9"/>
        <v/>
      </c>
      <c r="V214" t="str">
        <f t="shared" si="10"/>
        <v/>
      </c>
    </row>
    <row r="215" spans="1:22" ht="15" customHeight="1">
      <c r="A215" s="12">
        <v>202</v>
      </c>
      <c r="B215" t="str">
        <f>IFERROR(INDEX(DATOS!B:B,MATCH(CHECKLIST!A215,DATOS!BU:BU,0),1),"")</f>
        <v/>
      </c>
      <c r="C215" t="str">
        <f>IFERROR(INDEX(DATOS!J:J,MATCH(CHECKLIST!A215,DATOS!BU:BU,0),1),"")</f>
        <v/>
      </c>
      <c r="D215" t="str">
        <f>IFERROR(INDEX(DATOS!R:R,MATCH(CHECKLIST!E215,DATOS!C:C,0),1),"")</f>
        <v/>
      </c>
      <c r="E215" s="136" t="str">
        <f>IFERROR(INDEX(DATOS!C:C,MATCH(CHECKLIST!A215,DATOS!BU:BU,0),1),"")</f>
        <v/>
      </c>
      <c r="F215" s="3" t="str">
        <f>IFERROR(IF(INDEX(DATOS!AC:AC,MATCH(CHECKLIST!B215,DATOS!B:B,0),1)=0,"",INDEX(DATOS!AC:AC,MATCH(CHECKLIST!B215,DATOS!B:B,0),1)),"")</f>
        <v/>
      </c>
      <c r="G215" s="17" t="str">
        <f>IFERROR(IF(INDEX(DATOS!AH:AH,MATCH(CHECKLIST!B215,DATOS!B:B,0),1)=0,"",INDEX(DATOS!AH:AH,MATCH(CHECKLIST!B215,DATOS!B:B,0),1)),"")</f>
        <v/>
      </c>
      <c r="H215" s="17" t="str">
        <f>IFERROR(IF(INDEX(DATOS!BH:BH,MATCH(CHECKLIST!B215,DATOS!B:B,0),1)="","X",IF(INDEX(DATOS!BH:BH,MATCH(CHECKLIST!B215,DATOS!B:B,0),1)="VIGENTE","",INDEX(DATOS!BH:BH,MATCH(CHECKLIST!B215,DATOS!B:B,0),1))),"")</f>
        <v/>
      </c>
      <c r="I215" s="17" t="str">
        <f>IFERROR(IF(INDEX(DATOS!AL:AL,MATCH(CHECKLIST!B215,DATOS!B:B,0),1)=0,"",INDEX(DATOS!AL:AL,MATCH(CHECKLIST!B215,DATOS!B:B,0),1)),"")</f>
        <v/>
      </c>
      <c r="J215" s="17" t="str">
        <f>IFERROR(IF(INDEX(DATOS!AJ:AJ,MATCH(CHECKLIST!B215,DATOS!B:B,0),1)=0,"",INDEX(DATOS!AJ:AJ,MATCH(CHECKLIST!B215,DATOS!B:B,0),1)),"")</f>
        <v/>
      </c>
      <c r="K215" s="49" t="str">
        <f>IFERROR(IF(INDEX(DATOS!AK:AK,MATCH(CHECKLIST!B215,DATOS!B:B,0),1)=0,"",INDEX(DATOS!AK:AK,MATCH(CHECKLIST!B215,DATOS!B:B,0),1)),"")</f>
        <v/>
      </c>
      <c r="L215" s="17" t="str">
        <f>IFERROR(IF(INDEX(DATOS!AM:AM,MATCH(CHECKLIST!B215,DATOS!B:B,0),1)=0,"",INDEX(DATOS!AM:AM,MATCH(CHECKLIST!B215,DATOS!B:B,0),1)),"")</f>
        <v/>
      </c>
      <c r="M215" s="17" t="str">
        <f>IFERROR(IF(INDEX(DATOS!AI:AI,MATCH(CHECKLIST!B215,DATOS!B:B,0),1)=0,"",INDEX(DATOS!AI:AI,MATCH(CHECKLIST!B215,DATOS!B:B,0),1)),"")</f>
        <v/>
      </c>
      <c r="N215" s="49" t="str">
        <f ca="1">IFERROR(IF(INDEX(DATOS!I:I,MATCH(CHECKLIST!B215,DATOS!B:B,0),1)="","X",IF(INDEX(DATOS!I:I,MATCH(CHECKLIST!B215,DATOS!B:B,0),1)&gt;YEAR(TODAY())-1,"","VENCIDA")),"")</f>
        <v/>
      </c>
      <c r="O215" s="49" t="str">
        <f>IFERROR(IF(INDEX(DATOS!AP:AP,MATCH(CHECKLIST!B215,DATOS!B:B,0),1)=0,"",INDEX(DATOS!AP:AP,MATCH(CHECKLIST!B215,DATOS!B:B,0),1)),"")</f>
        <v/>
      </c>
      <c r="P215" s="17" t="str">
        <f>IFERROR(IF(INDEX(DATOS!AN:AN,MATCH(CHECKLIST!B215,DATOS!B:B,0),1)=0,"",INDEX(DATOS!AN:AN,MATCH(CHECKLIST!B215,DATOS!B:B,0),1)),"")</f>
        <v/>
      </c>
      <c r="Q215" s="17" t="str">
        <f>IFERROR(IF(INDEX(DATOS!AO:AO,MATCH(CHECKLIST!B215,DATOS!B:B,0),1)=0,"",INDEX(DATOS!AO:AO,MATCH(CHECKLIST!B215,DATOS!B:B,0),1)),"")</f>
        <v/>
      </c>
      <c r="R215" t="str">
        <f>IF(B215="","",1)</f>
        <v/>
      </c>
      <c r="S215" t="str">
        <f t="shared" si="11"/>
        <v/>
      </c>
      <c r="U215" t="str">
        <f t="shared" si="9"/>
        <v/>
      </c>
      <c r="V215" t="str">
        <f t="shared" si="10"/>
        <v/>
      </c>
    </row>
    <row r="216" spans="1:22" ht="15" customHeight="1">
      <c r="A216" s="12">
        <v>203</v>
      </c>
      <c r="B216" t="str">
        <f>IFERROR(INDEX(DATOS!B:B,MATCH(CHECKLIST!A216,DATOS!BU:BU,0),1),"")</f>
        <v/>
      </c>
      <c r="C216" t="str">
        <f>IFERROR(INDEX(DATOS!J:J,MATCH(CHECKLIST!A216,DATOS!BU:BU,0),1),"")</f>
        <v/>
      </c>
      <c r="D216" t="str">
        <f>IFERROR(INDEX(DATOS!R:R,MATCH(CHECKLIST!E216,DATOS!C:C,0),1),"")</f>
        <v/>
      </c>
      <c r="E216" s="136" t="str">
        <f>IFERROR(INDEX(DATOS!C:C,MATCH(CHECKLIST!A216,DATOS!BU:BU,0),1),"")</f>
        <v/>
      </c>
      <c r="F216" s="3" t="str">
        <f>IFERROR(IF(INDEX(DATOS!AC:AC,MATCH(CHECKLIST!B216,DATOS!B:B,0),1)=0,"",INDEX(DATOS!AC:AC,MATCH(CHECKLIST!B216,DATOS!B:B,0),1)),"")</f>
        <v/>
      </c>
      <c r="G216" s="17" t="str">
        <f>IFERROR(IF(INDEX(DATOS!AH:AH,MATCH(CHECKLIST!B216,DATOS!B:B,0),1)=0,"",INDEX(DATOS!AH:AH,MATCH(CHECKLIST!B216,DATOS!B:B,0),1)),"")</f>
        <v/>
      </c>
      <c r="H216" s="17" t="str">
        <f>IFERROR(IF(INDEX(DATOS!BH:BH,MATCH(CHECKLIST!B216,DATOS!B:B,0),1)="","X",IF(INDEX(DATOS!BH:BH,MATCH(CHECKLIST!B216,DATOS!B:B,0),1)="VIGENTE","",INDEX(DATOS!BH:BH,MATCH(CHECKLIST!B216,DATOS!B:B,0),1))),"")</f>
        <v/>
      </c>
      <c r="I216" s="17" t="str">
        <f>IFERROR(IF(INDEX(DATOS!AL:AL,MATCH(CHECKLIST!B216,DATOS!B:B,0),1)=0,"",INDEX(DATOS!AL:AL,MATCH(CHECKLIST!B216,DATOS!B:B,0),1)),"")</f>
        <v/>
      </c>
      <c r="J216" s="17" t="str">
        <f>IFERROR(IF(INDEX(DATOS!AJ:AJ,MATCH(CHECKLIST!B216,DATOS!B:B,0),1)=0,"",INDEX(DATOS!AJ:AJ,MATCH(CHECKLIST!B216,DATOS!B:B,0),1)),"")</f>
        <v/>
      </c>
      <c r="K216" s="49" t="str">
        <f>IFERROR(IF(INDEX(DATOS!AK:AK,MATCH(CHECKLIST!B216,DATOS!B:B,0),1)=0,"",INDEX(DATOS!AK:AK,MATCH(CHECKLIST!B216,DATOS!B:B,0),1)),"")</f>
        <v/>
      </c>
      <c r="L216" s="17" t="str">
        <f>IFERROR(IF(INDEX(DATOS!AM:AM,MATCH(CHECKLIST!B216,DATOS!B:B,0),1)=0,"",INDEX(DATOS!AM:AM,MATCH(CHECKLIST!B216,DATOS!B:B,0),1)),"")</f>
        <v/>
      </c>
      <c r="M216" s="17" t="str">
        <f>IFERROR(IF(INDEX(DATOS!AI:AI,MATCH(CHECKLIST!B216,DATOS!B:B,0),1)=0,"",INDEX(DATOS!AI:AI,MATCH(CHECKLIST!B216,DATOS!B:B,0),1)),"")</f>
        <v/>
      </c>
      <c r="N216" s="49" t="str">
        <f ca="1">IFERROR(IF(INDEX(DATOS!I:I,MATCH(CHECKLIST!B216,DATOS!B:B,0),1)="","X",IF(INDEX(DATOS!I:I,MATCH(CHECKLIST!B216,DATOS!B:B,0),1)&gt;YEAR(TODAY())-1,"","VENCIDA")),"")</f>
        <v/>
      </c>
      <c r="O216" s="49" t="str">
        <f>IFERROR(IF(INDEX(DATOS!AP:AP,MATCH(CHECKLIST!B216,DATOS!B:B,0),1)=0,"",INDEX(DATOS!AP:AP,MATCH(CHECKLIST!B216,DATOS!B:B,0),1)),"")</f>
        <v/>
      </c>
      <c r="P216" s="17" t="str">
        <f>IFERROR(IF(INDEX(DATOS!AN:AN,MATCH(CHECKLIST!B216,DATOS!B:B,0),1)=0,"",INDEX(DATOS!AN:AN,MATCH(CHECKLIST!B216,DATOS!B:B,0),1)),"")</f>
        <v/>
      </c>
      <c r="Q216" s="17" t="str">
        <f>IFERROR(IF(INDEX(DATOS!AO:AO,MATCH(CHECKLIST!B216,DATOS!B:B,0),1)=0,"",INDEX(DATOS!AO:AO,MATCH(CHECKLIST!B216,DATOS!B:B,0),1)),"")</f>
        <v/>
      </c>
      <c r="S216">
        <f t="shared" si="11"/>
        <v>0</v>
      </c>
      <c r="U216" t="str">
        <f t="shared" si="9"/>
        <v/>
      </c>
      <c r="V216" t="str">
        <f t="shared" si="10"/>
        <v/>
      </c>
    </row>
    <row r="217" spans="1:22" ht="15" customHeight="1">
      <c r="A217" s="12">
        <v>204</v>
      </c>
      <c r="B217" t="str">
        <f>IFERROR(INDEX(DATOS!B:B,MATCH(CHECKLIST!A217,DATOS!BU:BU,0),1),"")</f>
        <v/>
      </c>
      <c r="C217" t="str">
        <f>IFERROR(INDEX(DATOS!J:J,MATCH(CHECKLIST!A217,DATOS!BU:BU,0),1),"")</f>
        <v/>
      </c>
      <c r="D217" t="str">
        <f>IFERROR(INDEX(DATOS!R:R,MATCH(CHECKLIST!E217,DATOS!C:C,0),1),"")</f>
        <v/>
      </c>
      <c r="E217" s="136" t="str">
        <f>IFERROR(INDEX(DATOS!C:C,MATCH(CHECKLIST!A217,DATOS!BU:BU,0),1),"")</f>
        <v/>
      </c>
      <c r="F217" s="3" t="str">
        <f>IFERROR(IF(INDEX(DATOS!AC:AC,MATCH(CHECKLIST!B217,DATOS!B:B,0),1)=0,"",INDEX(DATOS!AC:AC,MATCH(CHECKLIST!B217,DATOS!B:B,0),1)),"")</f>
        <v/>
      </c>
      <c r="G217" s="17" t="str">
        <f>IFERROR(IF(INDEX(DATOS!AH:AH,MATCH(CHECKLIST!B217,DATOS!B:B,0),1)=0,"",INDEX(DATOS!AH:AH,MATCH(CHECKLIST!B217,DATOS!B:B,0),1)),"")</f>
        <v/>
      </c>
      <c r="H217" s="17" t="str">
        <f>IFERROR(IF(INDEX(DATOS!BH:BH,MATCH(CHECKLIST!B217,DATOS!B:B,0),1)="","X",IF(INDEX(DATOS!BH:BH,MATCH(CHECKLIST!B217,DATOS!B:B,0),1)="VIGENTE","",INDEX(DATOS!BH:BH,MATCH(CHECKLIST!B217,DATOS!B:B,0),1))),"")</f>
        <v/>
      </c>
      <c r="I217" s="17" t="str">
        <f>IFERROR(IF(INDEX(DATOS!AL:AL,MATCH(CHECKLIST!B217,DATOS!B:B,0),1)=0,"",INDEX(DATOS!AL:AL,MATCH(CHECKLIST!B217,DATOS!B:B,0),1)),"")</f>
        <v/>
      </c>
      <c r="J217" s="17" t="str">
        <f>IFERROR(IF(INDEX(DATOS!AJ:AJ,MATCH(CHECKLIST!B217,DATOS!B:B,0),1)=0,"",INDEX(DATOS!AJ:AJ,MATCH(CHECKLIST!B217,DATOS!B:B,0),1)),"")</f>
        <v/>
      </c>
      <c r="K217" s="49" t="str">
        <f>IFERROR(IF(INDEX(DATOS!AK:AK,MATCH(CHECKLIST!B217,DATOS!B:B,0),1)=0,"",INDEX(DATOS!AK:AK,MATCH(CHECKLIST!B217,DATOS!B:B,0),1)),"")</f>
        <v/>
      </c>
      <c r="L217" s="17" t="str">
        <f>IFERROR(IF(INDEX(DATOS!AM:AM,MATCH(CHECKLIST!B217,DATOS!B:B,0),1)=0,"",INDEX(DATOS!AM:AM,MATCH(CHECKLIST!B217,DATOS!B:B,0),1)),"")</f>
        <v/>
      </c>
      <c r="M217" s="17" t="str">
        <f>IFERROR(IF(INDEX(DATOS!AI:AI,MATCH(CHECKLIST!B217,DATOS!B:B,0),1)=0,"",INDEX(DATOS!AI:AI,MATCH(CHECKLIST!B217,DATOS!B:B,0),1)),"")</f>
        <v/>
      </c>
      <c r="N217" s="49" t="str">
        <f ca="1">IFERROR(IF(INDEX(DATOS!I:I,MATCH(CHECKLIST!B217,DATOS!B:B,0),1)="","X",IF(INDEX(DATOS!I:I,MATCH(CHECKLIST!B217,DATOS!B:B,0),1)&gt;YEAR(TODAY())-1,"","VENCIDA")),"")</f>
        <v/>
      </c>
      <c r="O217" s="49" t="str">
        <f>IFERROR(IF(INDEX(DATOS!AP:AP,MATCH(CHECKLIST!B217,DATOS!B:B,0),1)=0,"",INDEX(DATOS!AP:AP,MATCH(CHECKLIST!B217,DATOS!B:B,0),1)),"")</f>
        <v/>
      </c>
      <c r="P217" s="17" t="str">
        <f>IFERROR(IF(INDEX(DATOS!AN:AN,MATCH(CHECKLIST!B217,DATOS!B:B,0),1)=0,"",INDEX(DATOS!AN:AN,MATCH(CHECKLIST!B217,DATOS!B:B,0),1)),"")</f>
        <v/>
      </c>
      <c r="Q217" s="17" t="str">
        <f>IFERROR(IF(INDEX(DATOS!AO:AO,MATCH(CHECKLIST!B217,DATOS!B:B,0),1)=0,"",INDEX(DATOS!AO:AO,MATCH(CHECKLIST!B217,DATOS!B:B,0),1)),"")</f>
        <v/>
      </c>
      <c r="R217" t="str">
        <f>IF(B217="","",1)</f>
        <v/>
      </c>
      <c r="S217" t="str">
        <f t="shared" si="11"/>
        <v/>
      </c>
      <c r="U217" t="str">
        <f t="shared" si="9"/>
        <v/>
      </c>
      <c r="V217" t="str">
        <f t="shared" si="10"/>
        <v/>
      </c>
    </row>
    <row r="218" spans="1:22" ht="15" customHeight="1">
      <c r="A218" s="12">
        <v>205</v>
      </c>
      <c r="B218" t="str">
        <f>IFERROR(INDEX(DATOS!B:B,MATCH(CHECKLIST!A218,DATOS!BU:BU,0),1),"")</f>
        <v/>
      </c>
      <c r="C218" t="str">
        <f>IFERROR(INDEX(DATOS!J:J,MATCH(CHECKLIST!A218,DATOS!BU:BU,0),1),"")</f>
        <v/>
      </c>
      <c r="D218" t="str">
        <f>IFERROR(INDEX(DATOS!R:R,MATCH(CHECKLIST!E218,DATOS!C:C,0),1),"")</f>
        <v/>
      </c>
      <c r="E218" s="136" t="str">
        <f>IFERROR(INDEX(DATOS!C:C,MATCH(CHECKLIST!A218,DATOS!BU:BU,0),1),"")</f>
        <v/>
      </c>
      <c r="F218" s="3" t="str">
        <f>IFERROR(IF(INDEX(DATOS!AC:AC,MATCH(CHECKLIST!B218,DATOS!B:B,0),1)=0,"",INDEX(DATOS!AC:AC,MATCH(CHECKLIST!B218,DATOS!B:B,0),1)),"")</f>
        <v/>
      </c>
      <c r="G218" s="17" t="str">
        <f>IFERROR(IF(INDEX(DATOS!AH:AH,MATCH(CHECKLIST!B218,DATOS!B:B,0),1)=0,"",INDEX(DATOS!AH:AH,MATCH(CHECKLIST!B218,DATOS!B:B,0),1)),"")</f>
        <v/>
      </c>
      <c r="H218" s="17" t="str">
        <f>IFERROR(IF(INDEX(DATOS!BH:BH,MATCH(CHECKLIST!B218,DATOS!B:B,0),1)="","X",IF(INDEX(DATOS!BH:BH,MATCH(CHECKLIST!B218,DATOS!B:B,0),1)="VIGENTE","",INDEX(DATOS!BH:BH,MATCH(CHECKLIST!B218,DATOS!B:B,0),1))),"")</f>
        <v/>
      </c>
      <c r="I218" s="17" t="str">
        <f>IFERROR(IF(INDEX(DATOS!AL:AL,MATCH(CHECKLIST!B218,DATOS!B:B,0),1)=0,"",INDEX(DATOS!AL:AL,MATCH(CHECKLIST!B218,DATOS!B:B,0),1)),"")</f>
        <v/>
      </c>
      <c r="J218" s="17" t="str">
        <f>IFERROR(IF(INDEX(DATOS!AJ:AJ,MATCH(CHECKLIST!B218,DATOS!B:B,0),1)=0,"",INDEX(DATOS!AJ:AJ,MATCH(CHECKLIST!B218,DATOS!B:B,0),1)),"")</f>
        <v/>
      </c>
      <c r="K218" s="49" t="str">
        <f>IFERROR(IF(INDEX(DATOS!AK:AK,MATCH(CHECKLIST!B218,DATOS!B:B,0),1)=0,"",INDEX(DATOS!AK:AK,MATCH(CHECKLIST!B218,DATOS!B:B,0),1)),"")</f>
        <v/>
      </c>
      <c r="L218" s="17" t="str">
        <f>IFERROR(IF(INDEX(DATOS!AM:AM,MATCH(CHECKLIST!B218,DATOS!B:B,0),1)=0,"",INDEX(DATOS!AM:AM,MATCH(CHECKLIST!B218,DATOS!B:B,0),1)),"")</f>
        <v/>
      </c>
      <c r="M218" s="17" t="str">
        <f>IFERROR(IF(INDEX(DATOS!AI:AI,MATCH(CHECKLIST!B218,DATOS!B:B,0),1)=0,"",INDEX(DATOS!AI:AI,MATCH(CHECKLIST!B218,DATOS!B:B,0),1)),"")</f>
        <v/>
      </c>
      <c r="N218" s="49" t="str">
        <f ca="1">IFERROR(IF(INDEX(DATOS!I:I,MATCH(CHECKLIST!B218,DATOS!B:B,0),1)="","X",IF(INDEX(DATOS!I:I,MATCH(CHECKLIST!B218,DATOS!B:B,0),1)&gt;YEAR(TODAY())-1,"","VENCIDA")),"")</f>
        <v/>
      </c>
      <c r="O218" s="49" t="str">
        <f>IFERROR(IF(INDEX(DATOS!AP:AP,MATCH(CHECKLIST!B218,DATOS!B:B,0),1)=0,"",INDEX(DATOS!AP:AP,MATCH(CHECKLIST!B218,DATOS!B:B,0),1)),"")</f>
        <v/>
      </c>
      <c r="P218" s="17" t="str">
        <f>IFERROR(IF(INDEX(DATOS!AN:AN,MATCH(CHECKLIST!B218,DATOS!B:B,0),1)=0,"",INDEX(DATOS!AN:AN,MATCH(CHECKLIST!B218,DATOS!B:B,0),1)),"")</f>
        <v/>
      </c>
      <c r="Q218" s="17" t="str">
        <f>IFERROR(IF(INDEX(DATOS!AO:AO,MATCH(CHECKLIST!B218,DATOS!B:B,0),1)=0,"",INDEX(DATOS!AO:AO,MATCH(CHECKLIST!B218,DATOS!B:B,0),1)),"")</f>
        <v/>
      </c>
      <c r="S218">
        <f t="shared" si="11"/>
        <v>0</v>
      </c>
      <c r="U218" t="str">
        <f t="shared" si="9"/>
        <v/>
      </c>
      <c r="V218" t="str">
        <f t="shared" si="10"/>
        <v/>
      </c>
    </row>
    <row r="219" spans="1:22" ht="15" customHeight="1">
      <c r="A219" s="12">
        <v>206</v>
      </c>
      <c r="B219" t="str">
        <f>IFERROR(INDEX(DATOS!B:B,MATCH(CHECKLIST!A219,DATOS!BU:BU,0),1),"")</f>
        <v/>
      </c>
      <c r="C219" t="str">
        <f>IFERROR(INDEX(DATOS!J:J,MATCH(CHECKLIST!A219,DATOS!BU:BU,0),1),"")</f>
        <v/>
      </c>
      <c r="D219" t="str">
        <f>IFERROR(INDEX(DATOS!R:R,MATCH(CHECKLIST!E219,DATOS!C:C,0),1),"")</f>
        <v/>
      </c>
      <c r="E219" s="136" t="str">
        <f>IFERROR(INDEX(DATOS!C:C,MATCH(CHECKLIST!A219,DATOS!BU:BU,0),1),"")</f>
        <v/>
      </c>
      <c r="F219" s="3" t="str">
        <f>IFERROR(IF(INDEX(DATOS!AC:AC,MATCH(CHECKLIST!B219,DATOS!B:B,0),1)=0,"",INDEX(DATOS!AC:AC,MATCH(CHECKLIST!B219,DATOS!B:B,0),1)),"")</f>
        <v/>
      </c>
      <c r="G219" s="17" t="str">
        <f>IFERROR(IF(INDEX(DATOS!AH:AH,MATCH(CHECKLIST!B219,DATOS!B:B,0),1)=0,"",INDEX(DATOS!AH:AH,MATCH(CHECKLIST!B219,DATOS!B:B,0),1)),"")</f>
        <v/>
      </c>
      <c r="H219" s="17" t="str">
        <f>IFERROR(IF(INDEX(DATOS!BH:BH,MATCH(CHECKLIST!B219,DATOS!B:B,0),1)="","X",IF(INDEX(DATOS!BH:BH,MATCH(CHECKLIST!B219,DATOS!B:B,0),1)="VIGENTE","",INDEX(DATOS!BH:BH,MATCH(CHECKLIST!B219,DATOS!B:B,0),1))),"")</f>
        <v/>
      </c>
      <c r="I219" s="17" t="str">
        <f>IFERROR(IF(INDEX(DATOS!AL:AL,MATCH(CHECKLIST!B219,DATOS!B:B,0),1)=0,"",INDEX(DATOS!AL:AL,MATCH(CHECKLIST!B219,DATOS!B:B,0),1)),"")</f>
        <v/>
      </c>
      <c r="J219" s="17" t="str">
        <f>IFERROR(IF(INDEX(DATOS!AJ:AJ,MATCH(CHECKLIST!B219,DATOS!B:B,0),1)=0,"",INDEX(DATOS!AJ:AJ,MATCH(CHECKLIST!B219,DATOS!B:B,0),1)),"")</f>
        <v/>
      </c>
      <c r="K219" s="49" t="str">
        <f>IFERROR(IF(INDEX(DATOS!AK:AK,MATCH(CHECKLIST!B219,DATOS!B:B,0),1)=0,"",INDEX(DATOS!AK:AK,MATCH(CHECKLIST!B219,DATOS!B:B,0),1)),"")</f>
        <v/>
      </c>
      <c r="L219" s="17" t="str">
        <f>IFERROR(IF(INDEX(DATOS!AM:AM,MATCH(CHECKLIST!B219,DATOS!B:B,0),1)=0,"",INDEX(DATOS!AM:AM,MATCH(CHECKLIST!B219,DATOS!B:B,0),1)),"")</f>
        <v/>
      </c>
      <c r="M219" s="17" t="str">
        <f>IFERROR(IF(INDEX(DATOS!AI:AI,MATCH(CHECKLIST!B219,DATOS!B:B,0),1)=0,"",INDEX(DATOS!AI:AI,MATCH(CHECKLIST!B219,DATOS!B:B,0),1)),"")</f>
        <v/>
      </c>
      <c r="N219" s="49" t="str">
        <f ca="1">IFERROR(IF(INDEX(DATOS!I:I,MATCH(CHECKLIST!B219,DATOS!B:B,0),1)="","X",IF(INDEX(DATOS!I:I,MATCH(CHECKLIST!B219,DATOS!B:B,0),1)&gt;YEAR(TODAY())-1,"","VENCIDA")),"")</f>
        <v/>
      </c>
      <c r="O219" s="49" t="str">
        <f>IFERROR(IF(INDEX(DATOS!AP:AP,MATCH(CHECKLIST!B219,DATOS!B:B,0),1)=0,"",INDEX(DATOS!AP:AP,MATCH(CHECKLIST!B219,DATOS!B:B,0),1)),"")</f>
        <v/>
      </c>
      <c r="P219" s="17" t="str">
        <f>IFERROR(IF(INDEX(DATOS!AN:AN,MATCH(CHECKLIST!B219,DATOS!B:B,0),1)=0,"",INDEX(DATOS!AN:AN,MATCH(CHECKLIST!B219,DATOS!B:B,0),1)),"")</f>
        <v/>
      </c>
      <c r="Q219" s="17" t="str">
        <f>IFERROR(IF(INDEX(DATOS!AO:AO,MATCH(CHECKLIST!B219,DATOS!B:B,0),1)=0,"",INDEX(DATOS!AO:AO,MATCH(CHECKLIST!B219,DATOS!B:B,0),1)),"")</f>
        <v/>
      </c>
      <c r="R219" t="str">
        <f>IF(B219="","",1)</f>
        <v/>
      </c>
      <c r="S219" t="str">
        <f t="shared" si="11"/>
        <v/>
      </c>
      <c r="U219" t="str">
        <f t="shared" si="9"/>
        <v/>
      </c>
      <c r="V219" t="str">
        <f t="shared" si="10"/>
        <v/>
      </c>
    </row>
    <row r="220" spans="1:22" ht="15" customHeight="1">
      <c r="A220" s="12">
        <v>207</v>
      </c>
      <c r="B220" t="str">
        <f>IFERROR(INDEX(DATOS!B:B,MATCH(CHECKLIST!A220,DATOS!BU:BU,0),1),"")</f>
        <v/>
      </c>
      <c r="C220" t="str">
        <f>IFERROR(INDEX(DATOS!J:J,MATCH(CHECKLIST!A220,DATOS!BU:BU,0),1),"")</f>
        <v/>
      </c>
      <c r="D220" t="str">
        <f>IFERROR(INDEX(DATOS!R:R,MATCH(CHECKLIST!E220,DATOS!C:C,0),1),"")</f>
        <v/>
      </c>
      <c r="E220" s="136" t="str">
        <f>IFERROR(INDEX(DATOS!C:C,MATCH(CHECKLIST!A220,DATOS!BU:BU,0),1),"")</f>
        <v/>
      </c>
      <c r="F220" s="3" t="str">
        <f>IFERROR(IF(INDEX(DATOS!AC:AC,MATCH(CHECKLIST!B220,DATOS!B:B,0),1)=0,"",INDEX(DATOS!AC:AC,MATCH(CHECKLIST!B220,DATOS!B:B,0),1)),"")</f>
        <v/>
      </c>
      <c r="G220" s="17" t="str">
        <f>IFERROR(IF(INDEX(DATOS!AH:AH,MATCH(CHECKLIST!B220,DATOS!B:B,0),1)=0,"",INDEX(DATOS!AH:AH,MATCH(CHECKLIST!B220,DATOS!B:B,0),1)),"")</f>
        <v/>
      </c>
      <c r="H220" s="17" t="str">
        <f>IFERROR(IF(INDEX(DATOS!BH:BH,MATCH(CHECKLIST!B220,DATOS!B:B,0),1)="","X",IF(INDEX(DATOS!BH:BH,MATCH(CHECKLIST!B220,DATOS!B:B,0),1)="VIGENTE","",INDEX(DATOS!BH:BH,MATCH(CHECKLIST!B220,DATOS!B:B,0),1))),"")</f>
        <v/>
      </c>
      <c r="I220" s="17" t="str">
        <f>IFERROR(IF(INDEX(DATOS!AL:AL,MATCH(CHECKLIST!B220,DATOS!B:B,0),1)=0,"",INDEX(DATOS!AL:AL,MATCH(CHECKLIST!B220,DATOS!B:B,0),1)),"")</f>
        <v/>
      </c>
      <c r="J220" s="17" t="str">
        <f>IFERROR(IF(INDEX(DATOS!AJ:AJ,MATCH(CHECKLIST!B220,DATOS!B:B,0),1)=0,"",INDEX(DATOS!AJ:AJ,MATCH(CHECKLIST!B220,DATOS!B:B,0),1)),"")</f>
        <v/>
      </c>
      <c r="K220" s="49" t="str">
        <f>IFERROR(IF(INDEX(DATOS!AK:AK,MATCH(CHECKLIST!B220,DATOS!B:B,0),1)=0,"",INDEX(DATOS!AK:AK,MATCH(CHECKLIST!B220,DATOS!B:B,0),1)),"")</f>
        <v/>
      </c>
      <c r="L220" s="17" t="str">
        <f>IFERROR(IF(INDEX(DATOS!AM:AM,MATCH(CHECKLIST!B220,DATOS!B:B,0),1)=0,"",INDEX(DATOS!AM:AM,MATCH(CHECKLIST!B220,DATOS!B:B,0),1)),"")</f>
        <v/>
      </c>
      <c r="M220" s="17" t="str">
        <f>IFERROR(IF(INDEX(DATOS!AI:AI,MATCH(CHECKLIST!B220,DATOS!B:B,0),1)=0,"",INDEX(DATOS!AI:AI,MATCH(CHECKLIST!B220,DATOS!B:B,0),1)),"")</f>
        <v/>
      </c>
      <c r="N220" s="49" t="str">
        <f ca="1">IFERROR(IF(INDEX(DATOS!I:I,MATCH(CHECKLIST!B220,DATOS!B:B,0),1)="","X",IF(INDEX(DATOS!I:I,MATCH(CHECKLIST!B220,DATOS!B:B,0),1)&gt;YEAR(TODAY())-1,"","VENCIDA")),"")</f>
        <v/>
      </c>
      <c r="O220" s="49" t="str">
        <f>IFERROR(IF(INDEX(DATOS!AP:AP,MATCH(CHECKLIST!B220,DATOS!B:B,0),1)=0,"",INDEX(DATOS!AP:AP,MATCH(CHECKLIST!B220,DATOS!B:B,0),1)),"")</f>
        <v/>
      </c>
      <c r="P220" s="17" t="str">
        <f>IFERROR(IF(INDEX(DATOS!AN:AN,MATCH(CHECKLIST!B220,DATOS!B:B,0),1)=0,"",INDEX(DATOS!AN:AN,MATCH(CHECKLIST!B220,DATOS!B:B,0),1)),"")</f>
        <v/>
      </c>
      <c r="Q220" s="17" t="str">
        <f>IFERROR(IF(INDEX(DATOS!AO:AO,MATCH(CHECKLIST!B220,DATOS!B:B,0),1)=0,"",INDEX(DATOS!AO:AO,MATCH(CHECKLIST!B220,DATOS!B:B,0),1)),"")</f>
        <v/>
      </c>
      <c r="S220">
        <f t="shared" si="11"/>
        <v>0</v>
      </c>
      <c r="U220" t="str">
        <f t="shared" si="9"/>
        <v/>
      </c>
      <c r="V220" t="str">
        <f t="shared" si="10"/>
        <v/>
      </c>
    </row>
    <row r="221" spans="1:22" ht="15" customHeight="1">
      <c r="A221" s="12">
        <v>208</v>
      </c>
      <c r="B221" t="str">
        <f>IFERROR(INDEX(DATOS!B:B,MATCH(CHECKLIST!A221,DATOS!BU:BU,0),1),"")</f>
        <v/>
      </c>
      <c r="C221" t="str">
        <f>IFERROR(INDEX(DATOS!J:J,MATCH(CHECKLIST!A221,DATOS!BU:BU,0),1),"")</f>
        <v/>
      </c>
      <c r="D221" t="str">
        <f>IFERROR(INDEX(DATOS!R:R,MATCH(CHECKLIST!E221,DATOS!C:C,0),1),"")</f>
        <v/>
      </c>
      <c r="E221" s="136" t="str">
        <f>IFERROR(INDEX(DATOS!C:C,MATCH(CHECKLIST!A221,DATOS!BU:BU,0),1),"")</f>
        <v/>
      </c>
      <c r="F221" s="3" t="str">
        <f>IFERROR(IF(INDEX(DATOS!AC:AC,MATCH(CHECKLIST!B221,DATOS!B:B,0),1)=0,"",INDEX(DATOS!AC:AC,MATCH(CHECKLIST!B221,DATOS!B:B,0),1)),"")</f>
        <v/>
      </c>
      <c r="G221" s="17" t="str">
        <f>IFERROR(IF(INDEX(DATOS!AH:AH,MATCH(CHECKLIST!B221,DATOS!B:B,0),1)=0,"",INDEX(DATOS!AH:AH,MATCH(CHECKLIST!B221,DATOS!B:B,0),1)),"")</f>
        <v/>
      </c>
      <c r="H221" s="17" t="str">
        <f>IFERROR(IF(INDEX(DATOS!BH:BH,MATCH(CHECKLIST!B221,DATOS!B:B,0),1)="","X",IF(INDEX(DATOS!BH:BH,MATCH(CHECKLIST!B221,DATOS!B:B,0),1)="VIGENTE","",INDEX(DATOS!BH:BH,MATCH(CHECKLIST!B221,DATOS!B:B,0),1))),"")</f>
        <v/>
      </c>
      <c r="I221" s="17" t="str">
        <f>IFERROR(IF(INDEX(DATOS!AL:AL,MATCH(CHECKLIST!B221,DATOS!B:B,0),1)=0,"",INDEX(DATOS!AL:AL,MATCH(CHECKLIST!B221,DATOS!B:B,0),1)),"")</f>
        <v/>
      </c>
      <c r="J221" s="17" t="str">
        <f>IFERROR(IF(INDEX(DATOS!AJ:AJ,MATCH(CHECKLIST!B221,DATOS!B:B,0),1)=0,"",INDEX(DATOS!AJ:AJ,MATCH(CHECKLIST!B221,DATOS!B:B,0),1)),"")</f>
        <v/>
      </c>
      <c r="K221" s="49" t="str">
        <f>IFERROR(IF(INDEX(DATOS!AK:AK,MATCH(CHECKLIST!B221,DATOS!B:B,0),1)=0,"",INDEX(DATOS!AK:AK,MATCH(CHECKLIST!B221,DATOS!B:B,0),1)),"")</f>
        <v/>
      </c>
      <c r="L221" s="17" t="str">
        <f>IFERROR(IF(INDEX(DATOS!AM:AM,MATCH(CHECKLIST!B221,DATOS!B:B,0),1)=0,"",INDEX(DATOS!AM:AM,MATCH(CHECKLIST!B221,DATOS!B:B,0),1)),"")</f>
        <v/>
      </c>
      <c r="M221" s="17" t="str">
        <f>IFERROR(IF(INDEX(DATOS!AI:AI,MATCH(CHECKLIST!B221,DATOS!B:B,0),1)=0,"",INDEX(DATOS!AI:AI,MATCH(CHECKLIST!B221,DATOS!B:B,0),1)),"")</f>
        <v/>
      </c>
      <c r="N221" s="49" t="str">
        <f ca="1">IFERROR(IF(INDEX(DATOS!I:I,MATCH(CHECKLIST!B221,DATOS!B:B,0),1)="","X",IF(INDEX(DATOS!I:I,MATCH(CHECKLIST!B221,DATOS!B:B,0),1)&gt;YEAR(TODAY())-1,"","VENCIDA")),"")</f>
        <v/>
      </c>
      <c r="O221" s="49" t="str">
        <f>IFERROR(IF(INDEX(DATOS!AP:AP,MATCH(CHECKLIST!B221,DATOS!B:B,0),1)=0,"",INDEX(DATOS!AP:AP,MATCH(CHECKLIST!B221,DATOS!B:B,0),1)),"")</f>
        <v/>
      </c>
      <c r="P221" s="17" t="str">
        <f>IFERROR(IF(INDEX(DATOS!AN:AN,MATCH(CHECKLIST!B221,DATOS!B:B,0),1)=0,"",INDEX(DATOS!AN:AN,MATCH(CHECKLIST!B221,DATOS!B:B,0),1)),"")</f>
        <v/>
      </c>
      <c r="Q221" s="17" t="str">
        <f>IFERROR(IF(INDEX(DATOS!AO:AO,MATCH(CHECKLIST!B221,DATOS!B:B,0),1)=0,"",INDEX(DATOS!AO:AO,MATCH(CHECKLIST!B221,DATOS!B:B,0),1)),"")</f>
        <v/>
      </c>
      <c r="R221" t="str">
        <f>IF(B221="","",1)</f>
        <v/>
      </c>
      <c r="S221" t="str">
        <f t="shared" si="11"/>
        <v/>
      </c>
      <c r="U221" t="str">
        <f t="shared" si="9"/>
        <v/>
      </c>
      <c r="V221" t="str">
        <f t="shared" si="10"/>
        <v/>
      </c>
    </row>
    <row r="222" spans="1:22" ht="15" customHeight="1">
      <c r="A222" s="12">
        <v>209</v>
      </c>
      <c r="B222" t="str">
        <f>IFERROR(INDEX(DATOS!B:B,MATCH(CHECKLIST!A222,DATOS!BU:BU,0),1),"")</f>
        <v/>
      </c>
      <c r="C222" t="str">
        <f>IFERROR(INDEX(DATOS!J:J,MATCH(CHECKLIST!A222,DATOS!BU:BU,0),1),"")</f>
        <v/>
      </c>
      <c r="D222" t="str">
        <f>IFERROR(INDEX(DATOS!R:R,MATCH(CHECKLIST!E222,DATOS!C:C,0),1),"")</f>
        <v/>
      </c>
      <c r="E222" s="136" t="str">
        <f>IFERROR(INDEX(DATOS!C:C,MATCH(CHECKLIST!A222,DATOS!BU:BU,0),1),"")</f>
        <v/>
      </c>
      <c r="F222" s="3" t="str">
        <f>IFERROR(IF(INDEX(DATOS!AC:AC,MATCH(CHECKLIST!B222,DATOS!B:B,0),1)=0,"",INDEX(DATOS!AC:AC,MATCH(CHECKLIST!B222,DATOS!B:B,0),1)),"")</f>
        <v/>
      </c>
      <c r="G222" s="17" t="str">
        <f>IFERROR(IF(INDEX(DATOS!AH:AH,MATCH(CHECKLIST!B222,DATOS!B:B,0),1)=0,"",INDEX(DATOS!AH:AH,MATCH(CHECKLIST!B222,DATOS!B:B,0),1)),"")</f>
        <v/>
      </c>
      <c r="H222" s="17" t="str">
        <f>IFERROR(IF(INDEX(DATOS!BH:BH,MATCH(CHECKLIST!B222,DATOS!B:B,0),1)="","X",IF(INDEX(DATOS!BH:BH,MATCH(CHECKLIST!B222,DATOS!B:B,0),1)="VIGENTE","",INDEX(DATOS!BH:BH,MATCH(CHECKLIST!B222,DATOS!B:B,0),1))),"")</f>
        <v/>
      </c>
      <c r="I222" s="17" t="str">
        <f>IFERROR(IF(INDEX(DATOS!AL:AL,MATCH(CHECKLIST!B222,DATOS!B:B,0),1)=0,"",INDEX(DATOS!AL:AL,MATCH(CHECKLIST!B222,DATOS!B:B,0),1)),"")</f>
        <v/>
      </c>
      <c r="J222" s="17" t="str">
        <f>IFERROR(IF(INDEX(DATOS!AJ:AJ,MATCH(CHECKLIST!B222,DATOS!B:B,0),1)=0,"",INDEX(DATOS!AJ:AJ,MATCH(CHECKLIST!B222,DATOS!B:B,0),1)),"")</f>
        <v/>
      </c>
      <c r="K222" s="49" t="str">
        <f>IFERROR(IF(INDEX(DATOS!AK:AK,MATCH(CHECKLIST!B222,DATOS!B:B,0),1)=0,"",INDEX(DATOS!AK:AK,MATCH(CHECKLIST!B222,DATOS!B:B,0),1)),"")</f>
        <v/>
      </c>
      <c r="L222" s="17" t="str">
        <f>IFERROR(IF(INDEX(DATOS!AM:AM,MATCH(CHECKLIST!B222,DATOS!B:B,0),1)=0,"",INDEX(DATOS!AM:AM,MATCH(CHECKLIST!B222,DATOS!B:B,0),1)),"")</f>
        <v/>
      </c>
      <c r="M222" s="17" t="str">
        <f>IFERROR(IF(INDEX(DATOS!AI:AI,MATCH(CHECKLIST!B222,DATOS!B:B,0),1)=0,"",INDEX(DATOS!AI:AI,MATCH(CHECKLIST!B222,DATOS!B:B,0),1)),"")</f>
        <v/>
      </c>
      <c r="N222" s="49" t="str">
        <f ca="1">IFERROR(IF(INDEX(DATOS!I:I,MATCH(CHECKLIST!B222,DATOS!B:B,0),1)="","X",IF(INDEX(DATOS!I:I,MATCH(CHECKLIST!B222,DATOS!B:B,0),1)&gt;YEAR(TODAY())-1,"","VENCIDA")),"")</f>
        <v/>
      </c>
      <c r="O222" s="49" t="str">
        <f>IFERROR(IF(INDEX(DATOS!AP:AP,MATCH(CHECKLIST!B222,DATOS!B:B,0),1)=0,"",INDEX(DATOS!AP:AP,MATCH(CHECKLIST!B222,DATOS!B:B,0),1)),"")</f>
        <v/>
      </c>
      <c r="P222" s="17" t="str">
        <f>IFERROR(IF(INDEX(DATOS!AN:AN,MATCH(CHECKLIST!B222,DATOS!B:B,0),1)=0,"",INDEX(DATOS!AN:AN,MATCH(CHECKLIST!B222,DATOS!B:B,0),1)),"")</f>
        <v/>
      </c>
      <c r="Q222" s="17" t="str">
        <f>IFERROR(IF(INDEX(DATOS!AO:AO,MATCH(CHECKLIST!B222,DATOS!B:B,0),1)=0,"",INDEX(DATOS!AO:AO,MATCH(CHECKLIST!B222,DATOS!B:B,0),1)),"")</f>
        <v/>
      </c>
      <c r="S222">
        <f t="shared" si="11"/>
        <v>0</v>
      </c>
      <c r="U222" t="str">
        <f t="shared" si="9"/>
        <v/>
      </c>
      <c r="V222" t="str">
        <f t="shared" si="10"/>
        <v/>
      </c>
    </row>
    <row r="223" spans="1:22" ht="15" customHeight="1">
      <c r="A223" s="12">
        <v>210</v>
      </c>
      <c r="B223" t="str">
        <f>IFERROR(INDEX(DATOS!B:B,MATCH(CHECKLIST!A223,DATOS!BU:BU,0),1),"")</f>
        <v/>
      </c>
      <c r="C223" t="str">
        <f>IFERROR(INDEX(DATOS!J:J,MATCH(CHECKLIST!A223,DATOS!BU:BU,0),1),"")</f>
        <v/>
      </c>
      <c r="D223" t="str">
        <f>IFERROR(INDEX(DATOS!R:R,MATCH(CHECKLIST!E223,DATOS!C:C,0),1),"")</f>
        <v/>
      </c>
      <c r="E223" s="136" t="str">
        <f>IFERROR(INDEX(DATOS!C:C,MATCH(CHECKLIST!A223,DATOS!BU:BU,0),1),"")</f>
        <v/>
      </c>
      <c r="F223" s="3" t="str">
        <f>IFERROR(IF(INDEX(DATOS!AC:AC,MATCH(CHECKLIST!B223,DATOS!B:B,0),1)=0,"",INDEX(DATOS!AC:AC,MATCH(CHECKLIST!B223,DATOS!B:B,0),1)),"")</f>
        <v/>
      </c>
      <c r="G223" s="17" t="str">
        <f>IFERROR(IF(INDEX(DATOS!AH:AH,MATCH(CHECKLIST!B223,DATOS!B:B,0),1)=0,"",INDEX(DATOS!AH:AH,MATCH(CHECKLIST!B223,DATOS!B:B,0),1)),"")</f>
        <v/>
      </c>
      <c r="H223" s="17" t="str">
        <f>IFERROR(IF(INDEX(DATOS!BH:BH,MATCH(CHECKLIST!B223,DATOS!B:B,0),1)="","X",IF(INDEX(DATOS!BH:BH,MATCH(CHECKLIST!B223,DATOS!B:B,0),1)="VIGENTE","",INDEX(DATOS!BH:BH,MATCH(CHECKLIST!B223,DATOS!B:B,0),1))),"")</f>
        <v/>
      </c>
      <c r="I223" s="17" t="str">
        <f>IFERROR(IF(INDEX(DATOS!AL:AL,MATCH(CHECKLIST!B223,DATOS!B:B,0),1)=0,"",INDEX(DATOS!AL:AL,MATCH(CHECKLIST!B223,DATOS!B:B,0),1)),"")</f>
        <v/>
      </c>
      <c r="J223" s="17" t="str">
        <f>IFERROR(IF(INDEX(DATOS!AJ:AJ,MATCH(CHECKLIST!B223,DATOS!B:B,0),1)=0,"",INDEX(DATOS!AJ:AJ,MATCH(CHECKLIST!B223,DATOS!B:B,0),1)),"")</f>
        <v/>
      </c>
      <c r="K223" s="49" t="str">
        <f>IFERROR(IF(INDEX(DATOS!AK:AK,MATCH(CHECKLIST!B223,DATOS!B:B,0),1)=0,"",INDEX(DATOS!AK:AK,MATCH(CHECKLIST!B223,DATOS!B:B,0),1)),"")</f>
        <v/>
      </c>
      <c r="L223" s="17" t="str">
        <f>IFERROR(IF(INDEX(DATOS!AM:AM,MATCH(CHECKLIST!B223,DATOS!B:B,0),1)=0,"",INDEX(DATOS!AM:AM,MATCH(CHECKLIST!B223,DATOS!B:B,0),1)),"")</f>
        <v/>
      </c>
      <c r="M223" s="17" t="str">
        <f>IFERROR(IF(INDEX(DATOS!AI:AI,MATCH(CHECKLIST!B223,DATOS!B:B,0),1)=0,"",INDEX(DATOS!AI:AI,MATCH(CHECKLIST!B223,DATOS!B:B,0),1)),"")</f>
        <v/>
      </c>
      <c r="N223" s="49" t="str">
        <f ca="1">IFERROR(IF(INDEX(DATOS!I:I,MATCH(CHECKLIST!B223,DATOS!B:B,0),1)="","X",IF(INDEX(DATOS!I:I,MATCH(CHECKLIST!B223,DATOS!B:B,0),1)&gt;YEAR(TODAY())-1,"","VENCIDA")),"")</f>
        <v/>
      </c>
      <c r="O223" s="49" t="str">
        <f>IFERROR(IF(INDEX(DATOS!AP:AP,MATCH(CHECKLIST!B223,DATOS!B:B,0),1)=0,"",INDEX(DATOS!AP:AP,MATCH(CHECKLIST!B223,DATOS!B:B,0),1)),"")</f>
        <v/>
      </c>
      <c r="P223" s="17" t="str">
        <f>IFERROR(IF(INDEX(DATOS!AN:AN,MATCH(CHECKLIST!B223,DATOS!B:B,0),1)=0,"",INDEX(DATOS!AN:AN,MATCH(CHECKLIST!B223,DATOS!B:B,0),1)),"")</f>
        <v/>
      </c>
      <c r="Q223" s="17" t="str">
        <f>IFERROR(IF(INDEX(DATOS!AO:AO,MATCH(CHECKLIST!B223,DATOS!B:B,0),1)=0,"",INDEX(DATOS!AO:AO,MATCH(CHECKLIST!B223,DATOS!B:B,0),1)),"")</f>
        <v/>
      </c>
      <c r="R223" t="str">
        <f>IF(B223="","",1)</f>
        <v/>
      </c>
      <c r="S223" t="str">
        <f t="shared" si="11"/>
        <v/>
      </c>
      <c r="U223" t="str">
        <f t="shared" si="9"/>
        <v/>
      </c>
      <c r="V223" t="str">
        <f t="shared" si="10"/>
        <v/>
      </c>
    </row>
    <row r="224" spans="1:22" ht="15" customHeight="1">
      <c r="A224" s="12">
        <v>211</v>
      </c>
      <c r="B224" t="str">
        <f>IFERROR(INDEX(DATOS!B:B,MATCH(CHECKLIST!A224,DATOS!BU:BU,0),1),"")</f>
        <v/>
      </c>
      <c r="C224" t="str">
        <f>IFERROR(INDEX(DATOS!J:J,MATCH(CHECKLIST!A224,DATOS!BU:BU,0),1),"")</f>
        <v/>
      </c>
      <c r="D224" t="str">
        <f>IFERROR(INDEX(DATOS!R:R,MATCH(CHECKLIST!E224,DATOS!C:C,0),1),"")</f>
        <v/>
      </c>
      <c r="E224" s="136" t="str">
        <f>IFERROR(INDEX(DATOS!C:C,MATCH(CHECKLIST!A224,DATOS!BU:BU,0),1),"")</f>
        <v/>
      </c>
      <c r="F224" s="3" t="str">
        <f>IFERROR(IF(INDEX(DATOS!AC:AC,MATCH(CHECKLIST!B224,DATOS!B:B,0),1)=0,"",INDEX(DATOS!AC:AC,MATCH(CHECKLIST!B224,DATOS!B:B,0),1)),"")</f>
        <v/>
      </c>
      <c r="G224" s="17" t="str">
        <f>IFERROR(IF(INDEX(DATOS!AH:AH,MATCH(CHECKLIST!B224,DATOS!B:B,0),1)=0,"",INDEX(DATOS!AH:AH,MATCH(CHECKLIST!B224,DATOS!B:B,0),1)),"")</f>
        <v/>
      </c>
      <c r="H224" s="17" t="str">
        <f>IFERROR(IF(INDEX(DATOS!BH:BH,MATCH(CHECKLIST!B224,DATOS!B:B,0),1)="","X",IF(INDEX(DATOS!BH:BH,MATCH(CHECKLIST!B224,DATOS!B:B,0),1)="VIGENTE","",INDEX(DATOS!BH:BH,MATCH(CHECKLIST!B224,DATOS!B:B,0),1))),"")</f>
        <v/>
      </c>
      <c r="I224" s="17" t="str">
        <f>IFERROR(IF(INDEX(DATOS!AL:AL,MATCH(CHECKLIST!B224,DATOS!B:B,0),1)=0,"",INDEX(DATOS!AL:AL,MATCH(CHECKLIST!B224,DATOS!B:B,0),1)),"")</f>
        <v/>
      </c>
      <c r="J224" s="17" t="str">
        <f>IFERROR(IF(INDEX(DATOS!AJ:AJ,MATCH(CHECKLIST!B224,DATOS!B:B,0),1)=0,"",INDEX(DATOS!AJ:AJ,MATCH(CHECKLIST!B224,DATOS!B:B,0),1)),"")</f>
        <v/>
      </c>
      <c r="K224" s="49" t="str">
        <f>IFERROR(IF(INDEX(DATOS!AK:AK,MATCH(CHECKLIST!B224,DATOS!B:B,0),1)=0,"",INDEX(DATOS!AK:AK,MATCH(CHECKLIST!B224,DATOS!B:B,0),1)),"")</f>
        <v/>
      </c>
      <c r="L224" s="17" t="str">
        <f>IFERROR(IF(INDEX(DATOS!AM:AM,MATCH(CHECKLIST!B224,DATOS!B:B,0),1)=0,"",INDEX(DATOS!AM:AM,MATCH(CHECKLIST!B224,DATOS!B:B,0),1)),"")</f>
        <v/>
      </c>
      <c r="M224" s="17" t="str">
        <f>IFERROR(IF(INDEX(DATOS!AI:AI,MATCH(CHECKLIST!B224,DATOS!B:B,0),1)=0,"",INDEX(DATOS!AI:AI,MATCH(CHECKLIST!B224,DATOS!B:B,0),1)),"")</f>
        <v/>
      </c>
      <c r="N224" s="49" t="str">
        <f ca="1">IFERROR(IF(INDEX(DATOS!I:I,MATCH(CHECKLIST!B224,DATOS!B:B,0),1)="","X",IF(INDEX(DATOS!I:I,MATCH(CHECKLIST!B224,DATOS!B:B,0),1)&gt;YEAR(TODAY())-1,"","VENCIDA")),"")</f>
        <v/>
      </c>
      <c r="O224" s="49" t="str">
        <f>IFERROR(IF(INDEX(DATOS!AP:AP,MATCH(CHECKLIST!B224,DATOS!B:B,0),1)=0,"",INDEX(DATOS!AP:AP,MATCH(CHECKLIST!B224,DATOS!B:B,0),1)),"")</f>
        <v/>
      </c>
      <c r="P224" s="17" t="str">
        <f>IFERROR(IF(INDEX(DATOS!AN:AN,MATCH(CHECKLIST!B224,DATOS!B:B,0),1)=0,"",INDEX(DATOS!AN:AN,MATCH(CHECKLIST!B224,DATOS!B:B,0),1)),"")</f>
        <v/>
      </c>
      <c r="Q224" s="17" t="str">
        <f>IFERROR(IF(INDEX(DATOS!AO:AO,MATCH(CHECKLIST!B224,DATOS!B:B,0),1)=0,"",INDEX(DATOS!AO:AO,MATCH(CHECKLIST!B224,DATOS!B:B,0),1)),"")</f>
        <v/>
      </c>
      <c r="S224">
        <f t="shared" si="11"/>
        <v>0</v>
      </c>
      <c r="U224" t="str">
        <f t="shared" si="9"/>
        <v/>
      </c>
      <c r="V224" t="str">
        <f t="shared" si="10"/>
        <v/>
      </c>
    </row>
    <row r="225" spans="1:22" ht="15" customHeight="1">
      <c r="A225" s="12">
        <v>212</v>
      </c>
      <c r="B225" t="str">
        <f>IFERROR(INDEX(DATOS!B:B,MATCH(CHECKLIST!A225,DATOS!BU:BU,0),1),"")</f>
        <v/>
      </c>
      <c r="C225" t="str">
        <f>IFERROR(INDEX(DATOS!J:J,MATCH(CHECKLIST!A225,DATOS!BU:BU,0),1),"")</f>
        <v/>
      </c>
      <c r="D225" t="str">
        <f>IFERROR(INDEX(DATOS!R:R,MATCH(CHECKLIST!E225,DATOS!C:C,0),1),"")</f>
        <v/>
      </c>
      <c r="E225" s="136" t="str">
        <f>IFERROR(INDEX(DATOS!C:C,MATCH(CHECKLIST!A225,DATOS!BU:BU,0),1),"")</f>
        <v/>
      </c>
      <c r="F225" s="3" t="str">
        <f>IFERROR(IF(INDEX(DATOS!AC:AC,MATCH(CHECKLIST!B225,DATOS!B:B,0),1)=0,"",INDEX(DATOS!AC:AC,MATCH(CHECKLIST!B225,DATOS!B:B,0),1)),"")</f>
        <v/>
      </c>
      <c r="G225" s="17" t="str">
        <f>IFERROR(IF(INDEX(DATOS!AH:AH,MATCH(CHECKLIST!B225,DATOS!B:B,0),1)=0,"",INDEX(DATOS!AH:AH,MATCH(CHECKLIST!B225,DATOS!B:B,0),1)),"")</f>
        <v/>
      </c>
      <c r="H225" s="17" t="str">
        <f>IFERROR(IF(INDEX(DATOS!BH:BH,MATCH(CHECKLIST!B225,DATOS!B:B,0),1)="","X",IF(INDEX(DATOS!BH:BH,MATCH(CHECKLIST!B225,DATOS!B:B,0),1)="VIGENTE","",INDEX(DATOS!BH:BH,MATCH(CHECKLIST!B225,DATOS!B:B,0),1))),"")</f>
        <v/>
      </c>
      <c r="I225" s="17" t="str">
        <f>IFERROR(IF(INDEX(DATOS!AL:AL,MATCH(CHECKLIST!B225,DATOS!B:B,0),1)=0,"",INDEX(DATOS!AL:AL,MATCH(CHECKLIST!B225,DATOS!B:B,0),1)),"")</f>
        <v/>
      </c>
      <c r="J225" s="17" t="str">
        <f>IFERROR(IF(INDEX(DATOS!AJ:AJ,MATCH(CHECKLIST!B225,DATOS!B:B,0),1)=0,"",INDEX(DATOS!AJ:AJ,MATCH(CHECKLIST!B225,DATOS!B:B,0),1)),"")</f>
        <v/>
      </c>
      <c r="K225" s="49" t="str">
        <f>IFERROR(IF(INDEX(DATOS!AK:AK,MATCH(CHECKLIST!B225,DATOS!B:B,0),1)=0,"",INDEX(DATOS!AK:AK,MATCH(CHECKLIST!B225,DATOS!B:B,0),1)),"")</f>
        <v/>
      </c>
      <c r="L225" s="17" t="str">
        <f>IFERROR(IF(INDEX(DATOS!AM:AM,MATCH(CHECKLIST!B225,DATOS!B:B,0),1)=0,"",INDEX(DATOS!AM:AM,MATCH(CHECKLIST!B225,DATOS!B:B,0),1)),"")</f>
        <v/>
      </c>
      <c r="M225" s="17" t="str">
        <f>IFERROR(IF(INDEX(DATOS!AI:AI,MATCH(CHECKLIST!B225,DATOS!B:B,0),1)=0,"",INDEX(DATOS!AI:AI,MATCH(CHECKLIST!B225,DATOS!B:B,0),1)),"")</f>
        <v/>
      </c>
      <c r="N225" s="49" t="str">
        <f ca="1">IFERROR(IF(INDEX(DATOS!I:I,MATCH(CHECKLIST!B225,DATOS!B:B,0),1)="","X",IF(INDEX(DATOS!I:I,MATCH(CHECKLIST!B225,DATOS!B:B,0),1)&gt;YEAR(TODAY())-1,"","VENCIDA")),"")</f>
        <v/>
      </c>
      <c r="O225" s="49" t="str">
        <f>IFERROR(IF(INDEX(DATOS!AP:AP,MATCH(CHECKLIST!B225,DATOS!B:B,0),1)=0,"",INDEX(DATOS!AP:AP,MATCH(CHECKLIST!B225,DATOS!B:B,0),1)),"")</f>
        <v/>
      </c>
      <c r="P225" s="17" t="str">
        <f>IFERROR(IF(INDEX(DATOS!AN:AN,MATCH(CHECKLIST!B225,DATOS!B:B,0),1)=0,"",INDEX(DATOS!AN:AN,MATCH(CHECKLIST!B225,DATOS!B:B,0),1)),"")</f>
        <v/>
      </c>
      <c r="Q225" s="17" t="str">
        <f>IFERROR(IF(INDEX(DATOS!AO:AO,MATCH(CHECKLIST!B225,DATOS!B:B,0),1)=0,"",INDEX(DATOS!AO:AO,MATCH(CHECKLIST!B225,DATOS!B:B,0),1)),"")</f>
        <v/>
      </c>
      <c r="R225" t="str">
        <f>IF(B225="","",1)</f>
        <v/>
      </c>
      <c r="S225" t="str">
        <f t="shared" si="11"/>
        <v/>
      </c>
      <c r="U225" t="str">
        <f t="shared" si="9"/>
        <v/>
      </c>
      <c r="V225" t="str">
        <f t="shared" si="10"/>
        <v/>
      </c>
    </row>
    <row r="226" spans="1:22">
      <c r="A226" s="12">
        <v>213</v>
      </c>
      <c r="B226" t="str">
        <f>IFERROR(INDEX(DATOS!B:B,MATCH(CHECKLIST!A226,DATOS!BU:BU,0),1),"")</f>
        <v/>
      </c>
      <c r="C226" t="str">
        <f>IFERROR(INDEX(DATOS!J:J,MATCH(CHECKLIST!A226,DATOS!BU:BU,0),1),"")</f>
        <v/>
      </c>
      <c r="D226" t="str">
        <f>IFERROR(INDEX(DATOS!R:R,MATCH(CHECKLIST!E226,DATOS!C:C,0),1),"")</f>
        <v/>
      </c>
      <c r="E226" s="136" t="str">
        <f>IFERROR(INDEX(DATOS!C:C,MATCH(CHECKLIST!A226,DATOS!BU:BU,0),1),"")</f>
        <v/>
      </c>
      <c r="F226" s="3" t="str">
        <f>IFERROR(IF(INDEX(DATOS!AC:AC,MATCH(CHECKLIST!B226,DATOS!B:B,0),1)=0,"",INDEX(DATOS!AC:AC,MATCH(CHECKLIST!B226,DATOS!B:B,0),1)),"")</f>
        <v/>
      </c>
      <c r="G226" s="17" t="str">
        <f>IFERROR(IF(INDEX(DATOS!AH:AH,MATCH(CHECKLIST!B226,DATOS!B:B,0),1)=0,"",INDEX(DATOS!AH:AH,MATCH(CHECKLIST!B226,DATOS!B:B,0),1)),"")</f>
        <v/>
      </c>
      <c r="H226" s="17" t="str">
        <f>IFERROR(IF(INDEX(DATOS!BH:BH,MATCH(CHECKLIST!B226,DATOS!B:B,0),1)="","X",IF(INDEX(DATOS!BH:BH,MATCH(CHECKLIST!B226,DATOS!B:B,0),1)="VIGENTE","",INDEX(DATOS!BH:BH,MATCH(CHECKLIST!B226,DATOS!B:B,0),1))),"")</f>
        <v/>
      </c>
      <c r="I226" s="17" t="str">
        <f>IFERROR(IF(INDEX(DATOS!AL:AL,MATCH(CHECKLIST!B226,DATOS!B:B,0),1)=0,"",INDEX(DATOS!AL:AL,MATCH(CHECKLIST!B226,DATOS!B:B,0),1)),"")</f>
        <v/>
      </c>
      <c r="J226" s="17" t="str">
        <f>IFERROR(IF(INDEX(DATOS!AJ:AJ,MATCH(CHECKLIST!B226,DATOS!B:B,0),1)=0,"",INDEX(DATOS!AJ:AJ,MATCH(CHECKLIST!B226,DATOS!B:B,0),1)),"")</f>
        <v/>
      </c>
      <c r="K226" s="49" t="str">
        <f>IFERROR(IF(INDEX(DATOS!AK:AK,MATCH(CHECKLIST!B226,DATOS!B:B,0),1)=0,"",INDEX(DATOS!AK:AK,MATCH(CHECKLIST!B226,DATOS!B:B,0),1)),"")</f>
        <v/>
      </c>
      <c r="L226" s="17" t="str">
        <f>IFERROR(IF(INDEX(DATOS!AM:AM,MATCH(CHECKLIST!B226,DATOS!B:B,0),1)=0,"",INDEX(DATOS!AM:AM,MATCH(CHECKLIST!B226,DATOS!B:B,0),1)),"")</f>
        <v/>
      </c>
      <c r="M226" s="17" t="str">
        <f>IFERROR(IF(INDEX(DATOS!AI:AI,MATCH(CHECKLIST!B226,DATOS!B:B,0),1)=0,"",INDEX(DATOS!AI:AI,MATCH(CHECKLIST!B226,DATOS!B:B,0),1)),"")</f>
        <v/>
      </c>
      <c r="N226" s="49" t="str">
        <f ca="1">IFERROR(IF(INDEX(DATOS!I:I,MATCH(CHECKLIST!B226,DATOS!B:B,0),1)="","X",IF(INDEX(DATOS!I:I,MATCH(CHECKLIST!B226,DATOS!B:B,0),1)&gt;YEAR(TODAY())-1,"","VENCIDA")),"")</f>
        <v/>
      </c>
      <c r="O226" s="49" t="str">
        <f>IFERROR(IF(INDEX(DATOS!AP:AP,MATCH(CHECKLIST!B226,DATOS!B:B,0),1)=0,"",INDEX(DATOS!AP:AP,MATCH(CHECKLIST!B226,DATOS!B:B,0),1)),"")</f>
        <v/>
      </c>
      <c r="P226" s="17" t="str">
        <f>IFERROR(IF(INDEX(DATOS!AN:AN,MATCH(CHECKLIST!B226,DATOS!B:B,0),1)=0,"",INDEX(DATOS!AN:AN,MATCH(CHECKLIST!B226,DATOS!B:B,0),1)),"")</f>
        <v/>
      </c>
      <c r="Q226" s="17" t="str">
        <f>IFERROR(IF(INDEX(DATOS!AO:AO,MATCH(CHECKLIST!B226,DATOS!B:B,0),1)=0,"",INDEX(DATOS!AO:AO,MATCH(CHECKLIST!B226,DATOS!B:B,0),1)),"")</f>
        <v/>
      </c>
      <c r="S226">
        <f t="shared" si="11"/>
        <v>0</v>
      </c>
      <c r="U226" t="str">
        <f t="shared" si="9"/>
        <v/>
      </c>
      <c r="V226" t="str">
        <f t="shared" si="10"/>
        <v/>
      </c>
    </row>
    <row r="227" spans="1:22">
      <c r="A227" s="12">
        <v>214</v>
      </c>
      <c r="B227" t="str">
        <f>IFERROR(INDEX(DATOS!B:B,MATCH(CHECKLIST!A227,DATOS!BU:BU,0),1),"")</f>
        <v/>
      </c>
      <c r="C227" t="str">
        <f>IFERROR(INDEX(DATOS!J:J,MATCH(CHECKLIST!A227,DATOS!BU:BU,0),1),"")</f>
        <v/>
      </c>
      <c r="D227" t="str">
        <f>IFERROR(INDEX(DATOS!R:R,MATCH(CHECKLIST!E227,DATOS!C:C,0),1),"")</f>
        <v/>
      </c>
      <c r="E227" s="136" t="str">
        <f>IFERROR(INDEX(DATOS!C:C,MATCH(CHECKLIST!A227,DATOS!BU:BU,0),1),"")</f>
        <v/>
      </c>
      <c r="F227" s="3" t="str">
        <f>IFERROR(IF(INDEX(DATOS!AC:AC,MATCH(CHECKLIST!B227,DATOS!B:B,0),1)=0,"",INDEX(DATOS!AC:AC,MATCH(CHECKLIST!B227,DATOS!B:B,0),1)),"")</f>
        <v/>
      </c>
      <c r="G227" s="17" t="str">
        <f>IFERROR(IF(INDEX(DATOS!AH:AH,MATCH(CHECKLIST!B227,DATOS!B:B,0),1)=0,"",INDEX(DATOS!AH:AH,MATCH(CHECKLIST!B227,DATOS!B:B,0),1)),"")</f>
        <v/>
      </c>
      <c r="H227" s="17" t="str">
        <f>IFERROR(IF(INDEX(DATOS!BH:BH,MATCH(CHECKLIST!B227,DATOS!B:B,0),1)="","X",IF(INDEX(DATOS!BH:BH,MATCH(CHECKLIST!B227,DATOS!B:B,0),1)="VIGENTE","",INDEX(DATOS!BH:BH,MATCH(CHECKLIST!B227,DATOS!B:B,0),1))),"")</f>
        <v/>
      </c>
      <c r="I227" s="17" t="str">
        <f>IFERROR(IF(INDEX(DATOS!AL:AL,MATCH(CHECKLIST!B227,DATOS!B:B,0),1)=0,"",INDEX(DATOS!AL:AL,MATCH(CHECKLIST!B227,DATOS!B:B,0),1)),"")</f>
        <v/>
      </c>
      <c r="J227" s="17" t="str">
        <f>IFERROR(IF(INDEX(DATOS!AJ:AJ,MATCH(CHECKLIST!B227,DATOS!B:B,0),1)=0,"",INDEX(DATOS!AJ:AJ,MATCH(CHECKLIST!B227,DATOS!B:B,0),1)),"")</f>
        <v/>
      </c>
      <c r="K227" s="49" t="str">
        <f>IFERROR(IF(INDEX(DATOS!AK:AK,MATCH(CHECKLIST!B227,DATOS!B:B,0),1)=0,"",INDEX(DATOS!AK:AK,MATCH(CHECKLIST!B227,DATOS!B:B,0),1)),"")</f>
        <v/>
      </c>
      <c r="L227" s="17" t="str">
        <f>IFERROR(IF(INDEX(DATOS!AM:AM,MATCH(CHECKLIST!B227,DATOS!B:B,0),1)=0,"",INDEX(DATOS!AM:AM,MATCH(CHECKLIST!B227,DATOS!B:B,0),1)),"")</f>
        <v/>
      </c>
      <c r="M227" s="17" t="str">
        <f>IFERROR(IF(INDEX(DATOS!AI:AI,MATCH(CHECKLIST!B227,DATOS!B:B,0),1)=0,"",INDEX(DATOS!AI:AI,MATCH(CHECKLIST!B227,DATOS!B:B,0),1)),"")</f>
        <v/>
      </c>
      <c r="N227" s="49" t="str">
        <f ca="1">IFERROR(IF(INDEX(DATOS!I:I,MATCH(CHECKLIST!B227,DATOS!B:B,0),1)="","X",IF(INDEX(DATOS!I:I,MATCH(CHECKLIST!B227,DATOS!B:B,0),1)&gt;YEAR(TODAY())-1,"","VENCIDA")),"")</f>
        <v/>
      </c>
      <c r="O227" s="49" t="str">
        <f>IFERROR(IF(INDEX(DATOS!AP:AP,MATCH(CHECKLIST!B227,DATOS!B:B,0),1)=0,"",INDEX(DATOS!AP:AP,MATCH(CHECKLIST!B227,DATOS!B:B,0),1)),"")</f>
        <v/>
      </c>
      <c r="P227" s="17" t="str">
        <f>IFERROR(IF(INDEX(DATOS!AN:AN,MATCH(CHECKLIST!B227,DATOS!B:B,0),1)=0,"",INDEX(DATOS!AN:AN,MATCH(CHECKLIST!B227,DATOS!B:B,0),1)),"")</f>
        <v/>
      </c>
      <c r="Q227" s="17" t="str">
        <f>IFERROR(IF(INDEX(DATOS!AO:AO,MATCH(CHECKLIST!B227,DATOS!B:B,0),1)=0,"",INDEX(DATOS!AO:AO,MATCH(CHECKLIST!B227,DATOS!B:B,0),1)),"")</f>
        <v/>
      </c>
      <c r="R227" t="str">
        <f>IF(B227="","",1)</f>
        <v/>
      </c>
      <c r="S227" t="str">
        <f t="shared" si="11"/>
        <v/>
      </c>
      <c r="U227" t="str">
        <f t="shared" si="9"/>
        <v/>
      </c>
      <c r="V227" t="str">
        <f t="shared" si="10"/>
        <v/>
      </c>
    </row>
    <row r="228" spans="1:22">
      <c r="A228" s="12">
        <v>215</v>
      </c>
      <c r="B228" t="str">
        <f>IFERROR(INDEX(DATOS!B:B,MATCH(CHECKLIST!A228,DATOS!BU:BU,0),1),"")</f>
        <v/>
      </c>
      <c r="C228" t="str">
        <f>IFERROR(INDEX(DATOS!J:J,MATCH(CHECKLIST!A228,DATOS!BU:BU,0),1),"")</f>
        <v/>
      </c>
      <c r="D228" t="str">
        <f>IFERROR(INDEX(DATOS!R:R,MATCH(CHECKLIST!E228,DATOS!C:C,0),1),"")</f>
        <v/>
      </c>
      <c r="E228" s="136" t="str">
        <f>IFERROR(INDEX(DATOS!C:C,MATCH(CHECKLIST!A228,DATOS!BU:BU,0),1),"")</f>
        <v/>
      </c>
      <c r="F228" s="3" t="str">
        <f>IFERROR(IF(INDEX(DATOS!AC:AC,MATCH(CHECKLIST!B228,DATOS!B:B,0),1)=0,"",INDEX(DATOS!AC:AC,MATCH(CHECKLIST!B228,DATOS!B:B,0),1)),"")</f>
        <v/>
      </c>
      <c r="G228" s="17" t="str">
        <f>IFERROR(IF(INDEX(DATOS!AH:AH,MATCH(CHECKLIST!B228,DATOS!B:B,0),1)=0,"",INDEX(DATOS!AH:AH,MATCH(CHECKLIST!B228,DATOS!B:B,0),1)),"")</f>
        <v/>
      </c>
      <c r="H228" s="17" t="str">
        <f>IFERROR(IF(INDEX(DATOS!BH:BH,MATCH(CHECKLIST!B228,DATOS!B:B,0),1)="","X",IF(INDEX(DATOS!BH:BH,MATCH(CHECKLIST!B228,DATOS!B:B,0),1)="VIGENTE","",INDEX(DATOS!BH:BH,MATCH(CHECKLIST!B228,DATOS!B:B,0),1))),"")</f>
        <v/>
      </c>
      <c r="I228" s="17" t="str">
        <f>IFERROR(IF(INDEX(DATOS!AL:AL,MATCH(CHECKLIST!B228,DATOS!B:B,0),1)=0,"",INDEX(DATOS!AL:AL,MATCH(CHECKLIST!B228,DATOS!B:B,0),1)),"")</f>
        <v/>
      </c>
      <c r="J228" s="17" t="str">
        <f>IFERROR(IF(INDEX(DATOS!AJ:AJ,MATCH(CHECKLIST!B228,DATOS!B:B,0),1)=0,"",INDEX(DATOS!AJ:AJ,MATCH(CHECKLIST!B228,DATOS!B:B,0),1)),"")</f>
        <v/>
      </c>
      <c r="K228" s="49" t="str">
        <f>IFERROR(IF(INDEX(DATOS!AK:AK,MATCH(CHECKLIST!B228,DATOS!B:B,0),1)=0,"",INDEX(DATOS!AK:AK,MATCH(CHECKLIST!B228,DATOS!B:B,0),1)),"")</f>
        <v/>
      </c>
      <c r="L228" s="17" t="str">
        <f>IFERROR(IF(INDEX(DATOS!AM:AM,MATCH(CHECKLIST!B228,DATOS!B:B,0),1)=0,"",INDEX(DATOS!AM:AM,MATCH(CHECKLIST!B228,DATOS!B:B,0),1)),"")</f>
        <v/>
      </c>
      <c r="M228" s="17" t="str">
        <f>IFERROR(IF(INDEX(DATOS!AI:AI,MATCH(CHECKLIST!B228,DATOS!B:B,0),1)=0,"",INDEX(DATOS!AI:AI,MATCH(CHECKLIST!B228,DATOS!B:B,0),1)),"")</f>
        <v/>
      </c>
      <c r="N228" s="49" t="str">
        <f ca="1">IFERROR(IF(INDEX(DATOS!I:I,MATCH(CHECKLIST!B228,DATOS!B:B,0),1)="","X",IF(INDEX(DATOS!I:I,MATCH(CHECKLIST!B228,DATOS!B:B,0),1)&gt;YEAR(TODAY())-1,"","VENCIDA")),"")</f>
        <v/>
      </c>
      <c r="O228" s="49" t="str">
        <f>IFERROR(IF(INDEX(DATOS!AP:AP,MATCH(CHECKLIST!B228,DATOS!B:B,0),1)=0,"",INDEX(DATOS!AP:AP,MATCH(CHECKLIST!B228,DATOS!B:B,0),1)),"")</f>
        <v/>
      </c>
      <c r="P228" s="17" t="str">
        <f>IFERROR(IF(INDEX(DATOS!AN:AN,MATCH(CHECKLIST!B228,DATOS!B:B,0),1)=0,"",INDEX(DATOS!AN:AN,MATCH(CHECKLIST!B228,DATOS!B:B,0),1)),"")</f>
        <v/>
      </c>
      <c r="Q228" s="17" t="str">
        <f>IFERROR(IF(INDEX(DATOS!AO:AO,MATCH(CHECKLIST!B228,DATOS!B:B,0),1)=0,"",INDEX(DATOS!AO:AO,MATCH(CHECKLIST!B228,DATOS!B:B,0),1)),"")</f>
        <v/>
      </c>
      <c r="S228">
        <f t="shared" si="11"/>
        <v>0</v>
      </c>
      <c r="U228" t="str">
        <f t="shared" si="9"/>
        <v/>
      </c>
      <c r="V228" t="str">
        <f t="shared" si="10"/>
        <v/>
      </c>
    </row>
    <row r="229" spans="1:22" ht="15" customHeight="1">
      <c r="A229" s="12">
        <v>216</v>
      </c>
      <c r="B229" t="str">
        <f>IFERROR(INDEX(DATOS!B:B,MATCH(CHECKLIST!A229,DATOS!BU:BU,0),1),"")</f>
        <v/>
      </c>
      <c r="C229" t="str">
        <f>IFERROR(INDEX(DATOS!J:J,MATCH(CHECKLIST!A229,DATOS!BU:BU,0),1),"")</f>
        <v/>
      </c>
      <c r="D229" t="str">
        <f>IFERROR(INDEX(DATOS!R:R,MATCH(CHECKLIST!E229,DATOS!C:C,0),1),"")</f>
        <v/>
      </c>
      <c r="E229" s="136" t="str">
        <f>IFERROR(INDEX(DATOS!C:C,MATCH(CHECKLIST!A229,DATOS!BU:BU,0),1),"")</f>
        <v/>
      </c>
      <c r="F229" s="3" t="str">
        <f>IFERROR(IF(INDEX(DATOS!AC:AC,MATCH(CHECKLIST!B229,DATOS!B:B,0),1)=0,"",INDEX(DATOS!AC:AC,MATCH(CHECKLIST!B229,DATOS!B:B,0),1)),"")</f>
        <v/>
      </c>
      <c r="G229" s="17" t="str">
        <f>IFERROR(IF(INDEX(DATOS!AH:AH,MATCH(CHECKLIST!B229,DATOS!B:B,0),1)=0,"",INDEX(DATOS!AH:AH,MATCH(CHECKLIST!B229,DATOS!B:B,0),1)),"")</f>
        <v/>
      </c>
      <c r="H229" s="17" t="str">
        <f>IFERROR(IF(INDEX(DATOS!BH:BH,MATCH(CHECKLIST!B229,DATOS!B:B,0),1)="","X",IF(INDEX(DATOS!BH:BH,MATCH(CHECKLIST!B229,DATOS!B:B,0),1)="VIGENTE","",INDEX(DATOS!BH:BH,MATCH(CHECKLIST!B229,DATOS!B:B,0),1))),"")</f>
        <v/>
      </c>
      <c r="I229" s="17" t="str">
        <f>IFERROR(IF(INDEX(DATOS!AL:AL,MATCH(CHECKLIST!B229,DATOS!B:B,0),1)=0,"",INDEX(DATOS!AL:AL,MATCH(CHECKLIST!B229,DATOS!B:B,0),1)),"")</f>
        <v/>
      </c>
      <c r="J229" s="17" t="str">
        <f>IFERROR(IF(INDEX(DATOS!AJ:AJ,MATCH(CHECKLIST!B229,DATOS!B:B,0),1)=0,"",INDEX(DATOS!AJ:AJ,MATCH(CHECKLIST!B229,DATOS!B:B,0),1)),"")</f>
        <v/>
      </c>
      <c r="K229" s="49" t="str">
        <f>IFERROR(IF(INDEX(DATOS!AK:AK,MATCH(CHECKLIST!B229,DATOS!B:B,0),1)=0,"",INDEX(DATOS!AK:AK,MATCH(CHECKLIST!B229,DATOS!B:B,0),1)),"")</f>
        <v/>
      </c>
      <c r="L229" s="17" t="str">
        <f>IFERROR(IF(INDEX(DATOS!AM:AM,MATCH(CHECKLIST!B229,DATOS!B:B,0),1)=0,"",INDEX(DATOS!AM:AM,MATCH(CHECKLIST!B229,DATOS!B:B,0),1)),"")</f>
        <v/>
      </c>
      <c r="M229" s="17" t="str">
        <f>IFERROR(IF(INDEX(DATOS!AI:AI,MATCH(CHECKLIST!B229,DATOS!B:B,0),1)=0,"",INDEX(DATOS!AI:AI,MATCH(CHECKLIST!B229,DATOS!B:B,0),1)),"")</f>
        <v/>
      </c>
      <c r="N229" s="49" t="str">
        <f ca="1">IFERROR(IF(INDEX(DATOS!I:I,MATCH(CHECKLIST!B229,DATOS!B:B,0),1)="","X",IF(INDEX(DATOS!I:I,MATCH(CHECKLIST!B229,DATOS!B:B,0),1)&gt;YEAR(TODAY())-1,"","VENCIDA")),"")</f>
        <v/>
      </c>
      <c r="O229" s="49" t="str">
        <f>IFERROR(IF(INDEX(DATOS!AP:AP,MATCH(CHECKLIST!B229,DATOS!B:B,0),1)=0,"",INDEX(DATOS!AP:AP,MATCH(CHECKLIST!B229,DATOS!B:B,0),1)),"")</f>
        <v/>
      </c>
      <c r="P229" s="17" t="str">
        <f>IFERROR(IF(INDEX(DATOS!AN:AN,MATCH(CHECKLIST!B229,DATOS!B:B,0),1)=0,"",INDEX(DATOS!AN:AN,MATCH(CHECKLIST!B229,DATOS!B:B,0),1)),"")</f>
        <v/>
      </c>
      <c r="Q229" s="17" t="str">
        <f>IFERROR(IF(INDEX(DATOS!AO:AO,MATCH(CHECKLIST!B229,DATOS!B:B,0),1)=0,"",INDEX(DATOS!AO:AO,MATCH(CHECKLIST!B229,DATOS!B:B,0),1)),"")</f>
        <v/>
      </c>
      <c r="R229" t="str">
        <f>IF(B229="","",1)</f>
        <v/>
      </c>
      <c r="S229" t="str">
        <f t="shared" si="11"/>
        <v/>
      </c>
      <c r="U229" t="str">
        <f t="shared" si="9"/>
        <v/>
      </c>
      <c r="V229" t="str">
        <f t="shared" si="10"/>
        <v/>
      </c>
    </row>
    <row r="230" spans="1:22" ht="15" customHeight="1">
      <c r="A230" s="12">
        <v>217</v>
      </c>
      <c r="B230" t="str">
        <f>IFERROR(INDEX(DATOS!B:B,MATCH(CHECKLIST!A230,DATOS!BU:BU,0),1),"")</f>
        <v/>
      </c>
      <c r="C230" t="str">
        <f>IFERROR(INDEX(DATOS!J:J,MATCH(CHECKLIST!A230,DATOS!BU:BU,0),1),"")</f>
        <v/>
      </c>
      <c r="D230" t="str">
        <f>IFERROR(INDEX(DATOS!R:R,MATCH(CHECKLIST!E230,DATOS!C:C,0),1),"")</f>
        <v/>
      </c>
      <c r="E230" s="136" t="str">
        <f>IFERROR(INDEX(DATOS!C:C,MATCH(CHECKLIST!A230,DATOS!BU:BU,0),1),"")</f>
        <v/>
      </c>
      <c r="F230" s="3" t="str">
        <f>IFERROR(IF(INDEX(DATOS!AC:AC,MATCH(CHECKLIST!B230,DATOS!B:B,0),1)=0,"",INDEX(DATOS!AC:AC,MATCH(CHECKLIST!B230,DATOS!B:B,0),1)),"")</f>
        <v/>
      </c>
      <c r="G230" s="17" t="str">
        <f>IFERROR(IF(INDEX(DATOS!AH:AH,MATCH(CHECKLIST!B230,DATOS!B:B,0),1)=0,"",INDEX(DATOS!AH:AH,MATCH(CHECKLIST!B230,DATOS!B:B,0),1)),"")</f>
        <v/>
      </c>
      <c r="H230" s="17" t="str">
        <f>IFERROR(IF(INDEX(DATOS!BH:BH,MATCH(CHECKLIST!B230,DATOS!B:B,0),1)="","X",IF(INDEX(DATOS!BH:BH,MATCH(CHECKLIST!B230,DATOS!B:B,0),1)="VIGENTE","",INDEX(DATOS!BH:BH,MATCH(CHECKLIST!B230,DATOS!B:B,0),1))),"")</f>
        <v/>
      </c>
      <c r="I230" s="17" t="str">
        <f>IFERROR(IF(INDEX(DATOS!AL:AL,MATCH(CHECKLIST!B230,DATOS!B:B,0),1)=0,"",INDEX(DATOS!AL:AL,MATCH(CHECKLIST!B230,DATOS!B:B,0),1)),"")</f>
        <v/>
      </c>
      <c r="J230" s="17" t="str">
        <f>IFERROR(IF(INDEX(DATOS!AJ:AJ,MATCH(CHECKLIST!B230,DATOS!B:B,0),1)=0,"",INDEX(DATOS!AJ:AJ,MATCH(CHECKLIST!B230,DATOS!B:B,0),1)),"")</f>
        <v/>
      </c>
      <c r="K230" s="49" t="str">
        <f>IFERROR(IF(INDEX(DATOS!AK:AK,MATCH(CHECKLIST!B230,DATOS!B:B,0),1)=0,"",INDEX(DATOS!AK:AK,MATCH(CHECKLIST!B230,DATOS!B:B,0),1)),"")</f>
        <v/>
      </c>
      <c r="L230" s="17" t="str">
        <f>IFERROR(IF(INDEX(DATOS!AM:AM,MATCH(CHECKLIST!B230,DATOS!B:B,0),1)=0,"",INDEX(DATOS!AM:AM,MATCH(CHECKLIST!B230,DATOS!B:B,0),1)),"")</f>
        <v/>
      </c>
      <c r="M230" s="17" t="str">
        <f>IFERROR(IF(INDEX(DATOS!AI:AI,MATCH(CHECKLIST!B230,DATOS!B:B,0),1)=0,"",INDEX(DATOS!AI:AI,MATCH(CHECKLIST!B230,DATOS!B:B,0),1)),"")</f>
        <v/>
      </c>
      <c r="N230" s="49" t="str">
        <f ca="1">IFERROR(IF(INDEX(DATOS!I:I,MATCH(CHECKLIST!B230,DATOS!B:B,0),1)="","X",IF(INDEX(DATOS!I:I,MATCH(CHECKLIST!B230,DATOS!B:B,0),1)&gt;YEAR(TODAY())-1,"","VENCIDA")),"")</f>
        <v/>
      </c>
      <c r="O230" s="49" t="str">
        <f>IFERROR(IF(INDEX(DATOS!AP:AP,MATCH(CHECKLIST!B230,DATOS!B:B,0),1)=0,"",INDEX(DATOS!AP:AP,MATCH(CHECKLIST!B230,DATOS!B:B,0),1)),"")</f>
        <v/>
      </c>
      <c r="P230" s="17" t="str">
        <f>IFERROR(IF(INDEX(DATOS!AN:AN,MATCH(CHECKLIST!B230,DATOS!B:B,0),1)=0,"",INDEX(DATOS!AN:AN,MATCH(CHECKLIST!B230,DATOS!B:B,0),1)),"")</f>
        <v/>
      </c>
      <c r="Q230" s="17" t="str">
        <f>IFERROR(IF(INDEX(DATOS!AO:AO,MATCH(CHECKLIST!B230,DATOS!B:B,0),1)=0,"",INDEX(DATOS!AO:AO,MATCH(CHECKLIST!B230,DATOS!B:B,0),1)),"")</f>
        <v/>
      </c>
      <c r="S230">
        <f t="shared" si="11"/>
        <v>0</v>
      </c>
      <c r="U230" t="str">
        <f t="shared" si="9"/>
        <v/>
      </c>
      <c r="V230" t="str">
        <f t="shared" si="10"/>
        <v/>
      </c>
    </row>
    <row r="231" spans="1:22" ht="15" customHeight="1">
      <c r="A231" s="12">
        <v>218</v>
      </c>
      <c r="B231" t="str">
        <f>IFERROR(INDEX(DATOS!B:B,MATCH(CHECKLIST!A231,DATOS!BU:BU,0),1),"")</f>
        <v/>
      </c>
      <c r="C231" t="str">
        <f>IFERROR(INDEX(DATOS!J:J,MATCH(CHECKLIST!A231,DATOS!BU:BU,0),1),"")</f>
        <v/>
      </c>
      <c r="D231" t="str">
        <f>IFERROR(INDEX(DATOS!R:R,MATCH(CHECKLIST!E231,DATOS!C:C,0),1),"")</f>
        <v/>
      </c>
      <c r="E231" s="136" t="str">
        <f>IFERROR(INDEX(DATOS!C:C,MATCH(CHECKLIST!A231,DATOS!BU:BU,0),1),"")</f>
        <v/>
      </c>
      <c r="F231" s="3" t="str">
        <f>IFERROR(IF(INDEX(DATOS!AC:AC,MATCH(CHECKLIST!B231,DATOS!B:B,0),1)=0,"",INDEX(DATOS!AC:AC,MATCH(CHECKLIST!B231,DATOS!B:B,0),1)),"")</f>
        <v/>
      </c>
      <c r="G231" s="17" t="str">
        <f>IFERROR(IF(INDEX(DATOS!AH:AH,MATCH(CHECKLIST!B231,DATOS!B:B,0),1)=0,"",INDEX(DATOS!AH:AH,MATCH(CHECKLIST!B231,DATOS!B:B,0),1)),"")</f>
        <v/>
      </c>
      <c r="H231" s="17" t="str">
        <f>IFERROR(IF(INDEX(DATOS!BH:BH,MATCH(CHECKLIST!B231,DATOS!B:B,0),1)="","X",IF(INDEX(DATOS!BH:BH,MATCH(CHECKLIST!B231,DATOS!B:B,0),1)="VIGENTE","",INDEX(DATOS!BH:BH,MATCH(CHECKLIST!B231,DATOS!B:B,0),1))),"")</f>
        <v/>
      </c>
      <c r="I231" s="17" t="str">
        <f>IFERROR(IF(INDEX(DATOS!AL:AL,MATCH(CHECKLIST!B231,DATOS!B:B,0),1)=0,"",INDEX(DATOS!AL:AL,MATCH(CHECKLIST!B231,DATOS!B:B,0),1)),"")</f>
        <v/>
      </c>
      <c r="J231" s="17" t="str">
        <f>IFERROR(IF(INDEX(DATOS!AJ:AJ,MATCH(CHECKLIST!B231,DATOS!B:B,0),1)=0,"",INDEX(DATOS!AJ:AJ,MATCH(CHECKLIST!B231,DATOS!B:B,0),1)),"")</f>
        <v/>
      </c>
      <c r="K231" s="49" t="str">
        <f>IFERROR(IF(INDEX(DATOS!AK:AK,MATCH(CHECKLIST!B231,DATOS!B:B,0),1)=0,"",INDEX(DATOS!AK:AK,MATCH(CHECKLIST!B231,DATOS!B:B,0),1)),"")</f>
        <v/>
      </c>
      <c r="L231" s="17" t="str">
        <f>IFERROR(IF(INDEX(DATOS!AM:AM,MATCH(CHECKLIST!B231,DATOS!B:B,0),1)=0,"",INDEX(DATOS!AM:AM,MATCH(CHECKLIST!B231,DATOS!B:B,0),1)),"")</f>
        <v/>
      </c>
      <c r="M231" s="17" t="str">
        <f>IFERROR(IF(INDEX(DATOS!AI:AI,MATCH(CHECKLIST!B231,DATOS!B:B,0),1)=0,"",INDEX(DATOS!AI:AI,MATCH(CHECKLIST!B231,DATOS!B:B,0),1)),"")</f>
        <v/>
      </c>
      <c r="N231" s="49" t="str">
        <f ca="1">IFERROR(IF(INDEX(DATOS!I:I,MATCH(CHECKLIST!B231,DATOS!B:B,0),1)="","X",IF(INDEX(DATOS!I:I,MATCH(CHECKLIST!B231,DATOS!B:B,0),1)&gt;YEAR(TODAY())-1,"","VENCIDA")),"")</f>
        <v/>
      </c>
      <c r="O231" s="49" t="str">
        <f>IFERROR(IF(INDEX(DATOS!AP:AP,MATCH(CHECKLIST!B231,DATOS!B:B,0),1)=0,"",INDEX(DATOS!AP:AP,MATCH(CHECKLIST!B231,DATOS!B:B,0),1)),"")</f>
        <v/>
      </c>
      <c r="P231" s="17" t="str">
        <f>IFERROR(IF(INDEX(DATOS!AN:AN,MATCH(CHECKLIST!B231,DATOS!B:B,0),1)=0,"",INDEX(DATOS!AN:AN,MATCH(CHECKLIST!B231,DATOS!B:B,0),1)),"")</f>
        <v/>
      </c>
      <c r="Q231" s="17" t="str">
        <f>IFERROR(IF(INDEX(DATOS!AO:AO,MATCH(CHECKLIST!B231,DATOS!B:B,0),1)=0,"",INDEX(DATOS!AO:AO,MATCH(CHECKLIST!B231,DATOS!B:B,0),1)),"")</f>
        <v/>
      </c>
      <c r="R231" t="str">
        <f>IF(B231="","",1)</f>
        <v/>
      </c>
      <c r="S231" t="str">
        <f t="shared" si="11"/>
        <v/>
      </c>
      <c r="U231" t="str">
        <f t="shared" si="9"/>
        <v/>
      </c>
      <c r="V231" t="str">
        <f t="shared" si="10"/>
        <v/>
      </c>
    </row>
    <row r="232" spans="1:22" ht="15" customHeight="1">
      <c r="A232" s="12">
        <v>219</v>
      </c>
      <c r="B232" t="str">
        <f>IFERROR(INDEX(DATOS!B:B,MATCH(CHECKLIST!A232,DATOS!BU:BU,0),1),"")</f>
        <v/>
      </c>
      <c r="C232" t="str">
        <f>IFERROR(INDEX(DATOS!J:J,MATCH(CHECKLIST!A232,DATOS!BU:BU,0),1),"")</f>
        <v/>
      </c>
      <c r="D232" t="str">
        <f>IFERROR(INDEX(DATOS!R:R,MATCH(CHECKLIST!E232,DATOS!C:C,0),1),"")</f>
        <v/>
      </c>
      <c r="E232" s="136" t="str">
        <f>IFERROR(INDEX(DATOS!C:C,MATCH(CHECKLIST!A232,DATOS!BU:BU,0),1),"")</f>
        <v/>
      </c>
      <c r="F232" s="3" t="str">
        <f>IFERROR(IF(INDEX(DATOS!AC:AC,MATCH(CHECKLIST!B232,DATOS!B:B,0),1)=0,"",INDEX(DATOS!AC:AC,MATCH(CHECKLIST!B232,DATOS!B:B,0),1)),"")</f>
        <v/>
      </c>
      <c r="G232" s="17" t="str">
        <f>IFERROR(IF(INDEX(DATOS!AH:AH,MATCH(CHECKLIST!B232,DATOS!B:B,0),1)=0,"",INDEX(DATOS!AH:AH,MATCH(CHECKLIST!B232,DATOS!B:B,0),1)),"")</f>
        <v/>
      </c>
      <c r="H232" s="17" t="str">
        <f>IFERROR(IF(INDEX(DATOS!BH:BH,MATCH(CHECKLIST!B232,DATOS!B:B,0),1)="","X",IF(INDEX(DATOS!BH:BH,MATCH(CHECKLIST!B232,DATOS!B:B,0),1)="VIGENTE","",INDEX(DATOS!BH:BH,MATCH(CHECKLIST!B232,DATOS!B:B,0),1))),"")</f>
        <v/>
      </c>
      <c r="I232" s="17" t="str">
        <f>IFERROR(IF(INDEX(DATOS!AL:AL,MATCH(CHECKLIST!B232,DATOS!B:B,0),1)=0,"",INDEX(DATOS!AL:AL,MATCH(CHECKLIST!B232,DATOS!B:B,0),1)),"")</f>
        <v/>
      </c>
      <c r="J232" s="17" t="str">
        <f>IFERROR(IF(INDEX(DATOS!AJ:AJ,MATCH(CHECKLIST!B232,DATOS!B:B,0),1)=0,"",INDEX(DATOS!AJ:AJ,MATCH(CHECKLIST!B232,DATOS!B:B,0),1)),"")</f>
        <v/>
      </c>
      <c r="K232" s="49" t="str">
        <f>IFERROR(IF(INDEX(DATOS!AK:AK,MATCH(CHECKLIST!B232,DATOS!B:B,0),1)=0,"",INDEX(DATOS!AK:AK,MATCH(CHECKLIST!B232,DATOS!B:B,0),1)),"")</f>
        <v/>
      </c>
      <c r="L232" s="17" t="str">
        <f>IFERROR(IF(INDEX(DATOS!AM:AM,MATCH(CHECKLIST!B232,DATOS!B:B,0),1)=0,"",INDEX(DATOS!AM:AM,MATCH(CHECKLIST!B232,DATOS!B:B,0),1)),"")</f>
        <v/>
      </c>
      <c r="M232" s="17" t="str">
        <f>IFERROR(IF(INDEX(DATOS!AI:AI,MATCH(CHECKLIST!B232,DATOS!B:B,0),1)=0,"",INDEX(DATOS!AI:AI,MATCH(CHECKLIST!B232,DATOS!B:B,0),1)),"")</f>
        <v/>
      </c>
      <c r="N232" s="49" t="str">
        <f ca="1">IFERROR(IF(INDEX(DATOS!I:I,MATCH(CHECKLIST!B232,DATOS!B:B,0),1)="","X",IF(INDEX(DATOS!I:I,MATCH(CHECKLIST!B232,DATOS!B:B,0),1)&gt;YEAR(TODAY())-1,"","VENCIDA")),"")</f>
        <v/>
      </c>
      <c r="O232" s="49" t="str">
        <f>IFERROR(IF(INDEX(DATOS!AP:AP,MATCH(CHECKLIST!B232,DATOS!B:B,0),1)=0,"",INDEX(DATOS!AP:AP,MATCH(CHECKLIST!B232,DATOS!B:B,0),1)),"")</f>
        <v/>
      </c>
      <c r="P232" s="17" t="str">
        <f>IFERROR(IF(INDEX(DATOS!AN:AN,MATCH(CHECKLIST!B232,DATOS!B:B,0),1)=0,"",INDEX(DATOS!AN:AN,MATCH(CHECKLIST!B232,DATOS!B:B,0),1)),"")</f>
        <v/>
      </c>
      <c r="Q232" s="17" t="str">
        <f>IFERROR(IF(INDEX(DATOS!AO:AO,MATCH(CHECKLIST!B232,DATOS!B:B,0),1)=0,"",INDEX(DATOS!AO:AO,MATCH(CHECKLIST!B232,DATOS!B:B,0),1)),"")</f>
        <v/>
      </c>
      <c r="S232">
        <f t="shared" si="11"/>
        <v>0</v>
      </c>
      <c r="U232" t="str">
        <f t="shared" si="9"/>
        <v/>
      </c>
      <c r="V232" t="str">
        <f t="shared" si="10"/>
        <v/>
      </c>
    </row>
    <row r="233" spans="1:22" ht="15" customHeight="1">
      <c r="A233" s="12">
        <v>220</v>
      </c>
      <c r="B233" t="str">
        <f>IFERROR(INDEX(DATOS!B:B,MATCH(CHECKLIST!A233,DATOS!BU:BU,0),1),"")</f>
        <v/>
      </c>
      <c r="C233" t="str">
        <f>IFERROR(INDEX(DATOS!J:J,MATCH(CHECKLIST!A233,DATOS!BU:BU,0),1),"")</f>
        <v/>
      </c>
      <c r="D233" t="str">
        <f>IFERROR(INDEX(DATOS!R:R,MATCH(CHECKLIST!E233,DATOS!C:C,0),1),"")</f>
        <v/>
      </c>
      <c r="E233" s="136" t="str">
        <f>IFERROR(INDEX(DATOS!C:C,MATCH(CHECKLIST!A233,DATOS!BU:BU,0),1),"")</f>
        <v/>
      </c>
      <c r="F233" s="3" t="str">
        <f>IFERROR(IF(INDEX(DATOS!AC:AC,MATCH(CHECKLIST!B233,DATOS!B:B,0),1)=0,"",INDEX(DATOS!AC:AC,MATCH(CHECKLIST!B233,DATOS!B:B,0),1)),"")</f>
        <v/>
      </c>
      <c r="G233" s="17" t="str">
        <f>IFERROR(IF(INDEX(DATOS!AH:AH,MATCH(CHECKLIST!B233,DATOS!B:B,0),1)=0,"",INDEX(DATOS!AH:AH,MATCH(CHECKLIST!B233,DATOS!B:B,0),1)),"")</f>
        <v/>
      </c>
      <c r="H233" s="17" t="str">
        <f>IFERROR(IF(INDEX(DATOS!BH:BH,MATCH(CHECKLIST!B233,DATOS!B:B,0),1)="","X",IF(INDEX(DATOS!BH:BH,MATCH(CHECKLIST!B233,DATOS!B:B,0),1)="VIGENTE","",INDEX(DATOS!BH:BH,MATCH(CHECKLIST!B233,DATOS!B:B,0),1))),"")</f>
        <v/>
      </c>
      <c r="I233" s="17" t="str">
        <f>IFERROR(IF(INDEX(DATOS!AL:AL,MATCH(CHECKLIST!B233,DATOS!B:B,0),1)=0,"",INDEX(DATOS!AL:AL,MATCH(CHECKLIST!B233,DATOS!B:B,0),1)),"")</f>
        <v/>
      </c>
      <c r="J233" s="17" t="str">
        <f>IFERROR(IF(INDEX(DATOS!AJ:AJ,MATCH(CHECKLIST!B233,DATOS!B:B,0),1)=0,"",INDEX(DATOS!AJ:AJ,MATCH(CHECKLIST!B233,DATOS!B:B,0),1)),"")</f>
        <v/>
      </c>
      <c r="K233" s="49" t="str">
        <f>IFERROR(IF(INDEX(DATOS!AK:AK,MATCH(CHECKLIST!B233,DATOS!B:B,0),1)=0,"",INDEX(DATOS!AK:AK,MATCH(CHECKLIST!B233,DATOS!B:B,0),1)),"")</f>
        <v/>
      </c>
      <c r="L233" s="17" t="str">
        <f>IFERROR(IF(INDEX(DATOS!AM:AM,MATCH(CHECKLIST!B233,DATOS!B:B,0),1)=0,"",INDEX(DATOS!AM:AM,MATCH(CHECKLIST!B233,DATOS!B:B,0),1)),"")</f>
        <v/>
      </c>
      <c r="M233" s="17" t="str">
        <f>IFERROR(IF(INDEX(DATOS!AI:AI,MATCH(CHECKLIST!B233,DATOS!B:B,0),1)=0,"",INDEX(DATOS!AI:AI,MATCH(CHECKLIST!B233,DATOS!B:B,0),1)),"")</f>
        <v/>
      </c>
      <c r="N233" s="49" t="str">
        <f ca="1">IFERROR(IF(INDEX(DATOS!I:I,MATCH(CHECKLIST!B233,DATOS!B:B,0),1)="","X",IF(INDEX(DATOS!I:I,MATCH(CHECKLIST!B233,DATOS!B:B,0),1)&gt;YEAR(TODAY())-1,"","VENCIDA")),"")</f>
        <v/>
      </c>
      <c r="O233" s="49" t="str">
        <f>IFERROR(IF(INDEX(DATOS!AP:AP,MATCH(CHECKLIST!B233,DATOS!B:B,0),1)=0,"",INDEX(DATOS!AP:AP,MATCH(CHECKLIST!B233,DATOS!B:B,0),1)),"")</f>
        <v/>
      </c>
      <c r="P233" s="17" t="str">
        <f>IFERROR(IF(INDEX(DATOS!AN:AN,MATCH(CHECKLIST!B233,DATOS!B:B,0),1)=0,"",INDEX(DATOS!AN:AN,MATCH(CHECKLIST!B233,DATOS!B:B,0),1)),"")</f>
        <v/>
      </c>
      <c r="Q233" s="17" t="str">
        <f>IFERROR(IF(INDEX(DATOS!AO:AO,MATCH(CHECKLIST!B233,DATOS!B:B,0),1)=0,"",INDEX(DATOS!AO:AO,MATCH(CHECKLIST!B233,DATOS!B:B,0),1)),"")</f>
        <v/>
      </c>
      <c r="R233" t="str">
        <f>IF(B233="","",1)</f>
        <v/>
      </c>
      <c r="S233" t="str">
        <f t="shared" si="11"/>
        <v/>
      </c>
      <c r="U233" t="str">
        <f t="shared" si="9"/>
        <v/>
      </c>
      <c r="V233" t="str">
        <f t="shared" si="10"/>
        <v/>
      </c>
    </row>
    <row r="234" spans="1:22" ht="15" customHeight="1">
      <c r="A234" s="12">
        <v>221</v>
      </c>
      <c r="B234" t="str">
        <f>IFERROR(INDEX(DATOS!B:B,MATCH(CHECKLIST!A234,DATOS!BU:BU,0),1),"")</f>
        <v/>
      </c>
      <c r="C234" t="str">
        <f>IFERROR(INDEX(DATOS!J:J,MATCH(CHECKLIST!A234,DATOS!BU:BU,0),1),"")</f>
        <v/>
      </c>
      <c r="D234" t="str">
        <f>IFERROR(INDEX(DATOS!R:R,MATCH(CHECKLIST!E234,DATOS!C:C,0),1),"")</f>
        <v/>
      </c>
      <c r="E234" s="136" t="str">
        <f>IFERROR(INDEX(DATOS!C:C,MATCH(CHECKLIST!A234,DATOS!BU:BU,0),1),"")</f>
        <v/>
      </c>
      <c r="F234" s="3" t="str">
        <f>IFERROR(IF(INDEX(DATOS!AC:AC,MATCH(CHECKLIST!B234,DATOS!B:B,0),1)=0,"",INDEX(DATOS!AC:AC,MATCH(CHECKLIST!B234,DATOS!B:B,0),1)),"")</f>
        <v/>
      </c>
      <c r="G234" s="17" t="str">
        <f>IFERROR(IF(INDEX(DATOS!AH:AH,MATCH(CHECKLIST!B234,DATOS!B:B,0),1)=0,"",INDEX(DATOS!AH:AH,MATCH(CHECKLIST!B234,DATOS!B:B,0),1)),"")</f>
        <v/>
      </c>
      <c r="H234" s="17" t="str">
        <f>IFERROR(IF(INDEX(DATOS!BH:BH,MATCH(CHECKLIST!B234,DATOS!B:B,0),1)="","X",IF(INDEX(DATOS!BH:BH,MATCH(CHECKLIST!B234,DATOS!B:B,0),1)="VIGENTE","",INDEX(DATOS!BH:BH,MATCH(CHECKLIST!B234,DATOS!B:B,0),1))),"")</f>
        <v/>
      </c>
      <c r="I234" s="17" t="str">
        <f>IFERROR(IF(INDEX(DATOS!AL:AL,MATCH(CHECKLIST!B234,DATOS!B:B,0),1)=0,"",INDEX(DATOS!AL:AL,MATCH(CHECKLIST!B234,DATOS!B:B,0),1)),"")</f>
        <v/>
      </c>
      <c r="J234" s="17" t="str">
        <f>IFERROR(IF(INDEX(DATOS!AJ:AJ,MATCH(CHECKLIST!B234,DATOS!B:B,0),1)=0,"",INDEX(DATOS!AJ:AJ,MATCH(CHECKLIST!B234,DATOS!B:B,0),1)),"")</f>
        <v/>
      </c>
      <c r="K234" s="49" t="str">
        <f>IFERROR(IF(INDEX(DATOS!AK:AK,MATCH(CHECKLIST!B234,DATOS!B:B,0),1)=0,"",INDEX(DATOS!AK:AK,MATCH(CHECKLIST!B234,DATOS!B:B,0),1)),"")</f>
        <v/>
      </c>
      <c r="L234" s="17" t="str">
        <f>IFERROR(IF(INDEX(DATOS!AM:AM,MATCH(CHECKLIST!B234,DATOS!B:B,0),1)=0,"",INDEX(DATOS!AM:AM,MATCH(CHECKLIST!B234,DATOS!B:B,0),1)),"")</f>
        <v/>
      </c>
      <c r="M234" s="17" t="str">
        <f>IFERROR(IF(INDEX(DATOS!AI:AI,MATCH(CHECKLIST!B234,DATOS!B:B,0),1)=0,"",INDEX(DATOS!AI:AI,MATCH(CHECKLIST!B234,DATOS!B:B,0),1)),"")</f>
        <v/>
      </c>
      <c r="N234" s="49" t="str">
        <f ca="1">IFERROR(IF(INDEX(DATOS!I:I,MATCH(CHECKLIST!B234,DATOS!B:B,0),1)="","X",IF(INDEX(DATOS!I:I,MATCH(CHECKLIST!B234,DATOS!B:B,0),1)&gt;YEAR(TODAY())-1,"","VENCIDA")),"")</f>
        <v/>
      </c>
      <c r="O234" s="49" t="str">
        <f>IFERROR(IF(INDEX(DATOS!AP:AP,MATCH(CHECKLIST!B234,DATOS!B:B,0),1)=0,"",INDEX(DATOS!AP:AP,MATCH(CHECKLIST!B234,DATOS!B:B,0),1)),"")</f>
        <v/>
      </c>
      <c r="P234" s="17" t="str">
        <f>IFERROR(IF(INDEX(DATOS!AN:AN,MATCH(CHECKLIST!B234,DATOS!B:B,0),1)=0,"",INDEX(DATOS!AN:AN,MATCH(CHECKLIST!B234,DATOS!B:B,0),1)),"")</f>
        <v/>
      </c>
      <c r="Q234" s="17" t="str">
        <f>IFERROR(IF(INDEX(DATOS!AO:AO,MATCH(CHECKLIST!B234,DATOS!B:B,0),1)=0,"",INDEX(DATOS!AO:AO,MATCH(CHECKLIST!B234,DATOS!B:B,0),1)),"")</f>
        <v/>
      </c>
      <c r="S234">
        <f t="shared" si="11"/>
        <v>0</v>
      </c>
      <c r="U234" t="str">
        <f t="shared" si="9"/>
        <v/>
      </c>
      <c r="V234" t="str">
        <f t="shared" si="10"/>
        <v/>
      </c>
    </row>
    <row r="235" spans="1:22" ht="15" customHeight="1">
      <c r="A235" s="12">
        <v>222</v>
      </c>
      <c r="B235" t="str">
        <f>IFERROR(INDEX(DATOS!B:B,MATCH(CHECKLIST!A235,DATOS!BU:BU,0),1),"")</f>
        <v/>
      </c>
      <c r="C235" t="str">
        <f>IFERROR(INDEX(DATOS!J:J,MATCH(CHECKLIST!A235,DATOS!BU:BU,0),1),"")</f>
        <v/>
      </c>
      <c r="D235" t="str">
        <f>IFERROR(INDEX(DATOS!R:R,MATCH(CHECKLIST!E235,DATOS!C:C,0),1),"")</f>
        <v/>
      </c>
      <c r="E235" s="136" t="str">
        <f>IFERROR(INDEX(DATOS!C:C,MATCH(CHECKLIST!A235,DATOS!BU:BU,0),1),"")</f>
        <v/>
      </c>
      <c r="F235" s="3" t="str">
        <f>IFERROR(IF(INDEX(DATOS!AC:AC,MATCH(CHECKLIST!B235,DATOS!B:B,0),1)=0,"",INDEX(DATOS!AC:AC,MATCH(CHECKLIST!B235,DATOS!B:B,0),1)),"")</f>
        <v/>
      </c>
      <c r="G235" s="17" t="str">
        <f>IFERROR(IF(INDEX(DATOS!AH:AH,MATCH(CHECKLIST!B235,DATOS!B:B,0),1)=0,"",INDEX(DATOS!AH:AH,MATCH(CHECKLIST!B235,DATOS!B:B,0),1)),"")</f>
        <v/>
      </c>
      <c r="H235" s="17" t="str">
        <f>IFERROR(IF(INDEX(DATOS!BH:BH,MATCH(CHECKLIST!B235,DATOS!B:B,0),1)="","X",IF(INDEX(DATOS!BH:BH,MATCH(CHECKLIST!B235,DATOS!B:B,0),1)="VIGENTE","",INDEX(DATOS!BH:BH,MATCH(CHECKLIST!B235,DATOS!B:B,0),1))),"")</f>
        <v/>
      </c>
      <c r="I235" s="17" t="str">
        <f>IFERROR(IF(INDEX(DATOS!AL:AL,MATCH(CHECKLIST!B235,DATOS!B:B,0),1)=0,"",INDEX(DATOS!AL:AL,MATCH(CHECKLIST!B235,DATOS!B:B,0),1)),"")</f>
        <v/>
      </c>
      <c r="J235" s="17" t="str">
        <f>IFERROR(IF(INDEX(DATOS!AJ:AJ,MATCH(CHECKLIST!B235,DATOS!B:B,0),1)=0,"",INDEX(DATOS!AJ:AJ,MATCH(CHECKLIST!B235,DATOS!B:B,0),1)),"")</f>
        <v/>
      </c>
      <c r="K235" s="49" t="str">
        <f>IFERROR(IF(INDEX(DATOS!AK:AK,MATCH(CHECKLIST!B235,DATOS!B:B,0),1)=0,"",INDEX(DATOS!AK:AK,MATCH(CHECKLIST!B235,DATOS!B:B,0),1)),"")</f>
        <v/>
      </c>
      <c r="L235" s="17" t="str">
        <f>IFERROR(IF(INDEX(DATOS!AM:AM,MATCH(CHECKLIST!B235,DATOS!B:B,0),1)=0,"",INDEX(DATOS!AM:AM,MATCH(CHECKLIST!B235,DATOS!B:B,0),1)),"")</f>
        <v/>
      </c>
      <c r="M235" s="17" t="str">
        <f>IFERROR(IF(INDEX(DATOS!AI:AI,MATCH(CHECKLIST!B235,DATOS!B:B,0),1)=0,"",INDEX(DATOS!AI:AI,MATCH(CHECKLIST!B235,DATOS!B:B,0),1)),"")</f>
        <v/>
      </c>
      <c r="N235" s="49" t="str">
        <f ca="1">IFERROR(IF(INDEX(DATOS!I:I,MATCH(CHECKLIST!B235,DATOS!B:B,0),1)="","X",IF(INDEX(DATOS!I:I,MATCH(CHECKLIST!B235,DATOS!B:B,0),1)&gt;YEAR(TODAY())-1,"","VENCIDA")),"")</f>
        <v/>
      </c>
      <c r="O235" s="49" t="str">
        <f>IFERROR(IF(INDEX(DATOS!AP:AP,MATCH(CHECKLIST!B235,DATOS!B:B,0),1)=0,"",INDEX(DATOS!AP:AP,MATCH(CHECKLIST!B235,DATOS!B:B,0),1)),"")</f>
        <v/>
      </c>
      <c r="P235" s="17" t="str">
        <f>IFERROR(IF(INDEX(DATOS!AN:AN,MATCH(CHECKLIST!B235,DATOS!B:B,0),1)=0,"",INDEX(DATOS!AN:AN,MATCH(CHECKLIST!B235,DATOS!B:B,0),1)),"")</f>
        <v/>
      </c>
      <c r="Q235" s="17" t="str">
        <f>IFERROR(IF(INDEX(DATOS!AO:AO,MATCH(CHECKLIST!B235,DATOS!B:B,0),1)=0,"",INDEX(DATOS!AO:AO,MATCH(CHECKLIST!B235,DATOS!B:B,0),1)),"")</f>
        <v/>
      </c>
      <c r="R235" t="str">
        <f>IF(B235="","",1)</f>
        <v/>
      </c>
      <c r="S235" t="str">
        <f t="shared" si="11"/>
        <v/>
      </c>
      <c r="U235" t="str">
        <f t="shared" si="9"/>
        <v/>
      </c>
      <c r="V235" t="str">
        <f t="shared" si="10"/>
        <v/>
      </c>
    </row>
    <row r="236" spans="1:22" ht="15" customHeight="1">
      <c r="A236" s="12">
        <v>223</v>
      </c>
      <c r="B236" t="str">
        <f>IFERROR(INDEX(DATOS!B:B,MATCH(CHECKLIST!A236,DATOS!BU:BU,0),1),"")</f>
        <v/>
      </c>
      <c r="C236" t="str">
        <f>IFERROR(INDEX(DATOS!J:J,MATCH(CHECKLIST!A236,DATOS!BU:BU,0),1),"")</f>
        <v/>
      </c>
      <c r="D236" t="str">
        <f>IFERROR(INDEX(DATOS!R:R,MATCH(CHECKLIST!E236,DATOS!C:C,0),1),"")</f>
        <v/>
      </c>
      <c r="E236" s="136" t="str">
        <f>IFERROR(INDEX(DATOS!C:C,MATCH(CHECKLIST!A236,DATOS!BU:BU,0),1),"")</f>
        <v/>
      </c>
      <c r="F236" s="3" t="str">
        <f>IFERROR(IF(INDEX(DATOS!AC:AC,MATCH(CHECKLIST!B236,DATOS!B:B,0),1)=0,"",INDEX(DATOS!AC:AC,MATCH(CHECKLIST!B236,DATOS!B:B,0),1)),"")</f>
        <v/>
      </c>
      <c r="G236" s="17" t="str">
        <f>IFERROR(IF(INDEX(DATOS!AH:AH,MATCH(CHECKLIST!B236,DATOS!B:B,0),1)=0,"",INDEX(DATOS!AH:AH,MATCH(CHECKLIST!B236,DATOS!B:B,0),1)),"")</f>
        <v/>
      </c>
      <c r="H236" s="17" t="str">
        <f>IFERROR(IF(INDEX(DATOS!BH:BH,MATCH(CHECKLIST!B236,DATOS!B:B,0),1)="","X",IF(INDEX(DATOS!BH:BH,MATCH(CHECKLIST!B236,DATOS!B:B,0),1)="VIGENTE","",INDEX(DATOS!BH:BH,MATCH(CHECKLIST!B236,DATOS!B:B,0),1))),"")</f>
        <v/>
      </c>
      <c r="I236" s="17" t="str">
        <f>IFERROR(IF(INDEX(DATOS!AL:AL,MATCH(CHECKLIST!B236,DATOS!B:B,0),1)=0,"",INDEX(DATOS!AL:AL,MATCH(CHECKLIST!B236,DATOS!B:B,0),1)),"")</f>
        <v/>
      </c>
      <c r="J236" s="17" t="str">
        <f>IFERROR(IF(INDEX(DATOS!AJ:AJ,MATCH(CHECKLIST!B236,DATOS!B:B,0),1)=0,"",INDEX(DATOS!AJ:AJ,MATCH(CHECKLIST!B236,DATOS!B:B,0),1)),"")</f>
        <v/>
      </c>
      <c r="K236" s="49" t="str">
        <f>IFERROR(IF(INDEX(DATOS!AK:AK,MATCH(CHECKLIST!B236,DATOS!B:B,0),1)=0,"",INDEX(DATOS!AK:AK,MATCH(CHECKLIST!B236,DATOS!B:B,0),1)),"")</f>
        <v/>
      </c>
      <c r="L236" s="17" t="str">
        <f>IFERROR(IF(INDEX(DATOS!AM:AM,MATCH(CHECKLIST!B236,DATOS!B:B,0),1)=0,"",INDEX(DATOS!AM:AM,MATCH(CHECKLIST!B236,DATOS!B:B,0),1)),"")</f>
        <v/>
      </c>
      <c r="M236" s="17" t="str">
        <f>IFERROR(IF(INDEX(DATOS!AI:AI,MATCH(CHECKLIST!B236,DATOS!B:B,0),1)=0,"",INDEX(DATOS!AI:AI,MATCH(CHECKLIST!B236,DATOS!B:B,0),1)),"")</f>
        <v/>
      </c>
      <c r="N236" s="49" t="str">
        <f ca="1">IFERROR(IF(INDEX(DATOS!I:I,MATCH(CHECKLIST!B236,DATOS!B:B,0),1)="","X",IF(INDEX(DATOS!I:I,MATCH(CHECKLIST!B236,DATOS!B:B,0),1)&gt;YEAR(TODAY())-1,"","VENCIDA")),"")</f>
        <v/>
      </c>
      <c r="O236" s="49" t="str">
        <f>IFERROR(IF(INDEX(DATOS!AP:AP,MATCH(CHECKLIST!B236,DATOS!B:B,0),1)=0,"",INDEX(DATOS!AP:AP,MATCH(CHECKLIST!B236,DATOS!B:B,0),1)),"")</f>
        <v/>
      </c>
      <c r="P236" s="17" t="str">
        <f>IFERROR(IF(INDEX(DATOS!AN:AN,MATCH(CHECKLIST!B236,DATOS!B:B,0),1)=0,"",INDEX(DATOS!AN:AN,MATCH(CHECKLIST!B236,DATOS!B:B,0),1)),"")</f>
        <v/>
      </c>
      <c r="Q236" s="17" t="str">
        <f>IFERROR(IF(INDEX(DATOS!AO:AO,MATCH(CHECKLIST!B236,DATOS!B:B,0),1)=0,"",INDEX(DATOS!AO:AO,MATCH(CHECKLIST!B236,DATOS!B:B,0),1)),"")</f>
        <v/>
      </c>
      <c r="S236">
        <f t="shared" si="11"/>
        <v>0</v>
      </c>
      <c r="U236" t="str">
        <f t="shared" si="9"/>
        <v/>
      </c>
      <c r="V236" t="str">
        <f t="shared" si="10"/>
        <v/>
      </c>
    </row>
    <row r="237" spans="1:22" ht="15" customHeight="1">
      <c r="A237" s="12">
        <v>224</v>
      </c>
      <c r="B237" t="str">
        <f>IFERROR(INDEX(DATOS!B:B,MATCH(CHECKLIST!A237,DATOS!BU:BU,0),1),"")</f>
        <v/>
      </c>
      <c r="C237" t="str">
        <f>IFERROR(INDEX(DATOS!J:J,MATCH(CHECKLIST!A237,DATOS!BU:BU,0),1),"")</f>
        <v/>
      </c>
      <c r="D237" t="str">
        <f>IFERROR(INDEX(DATOS!R:R,MATCH(CHECKLIST!E237,DATOS!C:C,0),1),"")</f>
        <v/>
      </c>
      <c r="E237" s="136" t="str">
        <f>IFERROR(INDEX(DATOS!C:C,MATCH(CHECKLIST!A237,DATOS!BU:BU,0),1),"")</f>
        <v/>
      </c>
      <c r="F237" s="3" t="str">
        <f>IFERROR(IF(INDEX(DATOS!AC:AC,MATCH(CHECKLIST!B237,DATOS!B:B,0),1)=0,"",INDEX(DATOS!AC:AC,MATCH(CHECKLIST!B237,DATOS!B:B,0),1)),"")</f>
        <v/>
      </c>
      <c r="G237" s="17" t="str">
        <f>IFERROR(IF(INDEX(DATOS!AH:AH,MATCH(CHECKLIST!B237,DATOS!B:B,0),1)=0,"",INDEX(DATOS!AH:AH,MATCH(CHECKLIST!B237,DATOS!B:B,0),1)),"")</f>
        <v/>
      </c>
      <c r="H237" s="17" t="str">
        <f>IFERROR(IF(INDEX(DATOS!BH:BH,MATCH(CHECKLIST!B237,DATOS!B:B,0),1)="","X",IF(INDEX(DATOS!BH:BH,MATCH(CHECKLIST!B237,DATOS!B:B,0),1)="VIGENTE","",INDEX(DATOS!BH:BH,MATCH(CHECKLIST!B237,DATOS!B:B,0),1))),"")</f>
        <v/>
      </c>
      <c r="I237" s="17" t="str">
        <f>IFERROR(IF(INDEX(DATOS!AL:AL,MATCH(CHECKLIST!B237,DATOS!B:B,0),1)=0,"",INDEX(DATOS!AL:AL,MATCH(CHECKLIST!B237,DATOS!B:B,0),1)),"")</f>
        <v/>
      </c>
      <c r="J237" s="17" t="str">
        <f>IFERROR(IF(INDEX(DATOS!AJ:AJ,MATCH(CHECKLIST!B237,DATOS!B:B,0),1)=0,"",INDEX(DATOS!AJ:AJ,MATCH(CHECKLIST!B237,DATOS!B:B,0),1)),"")</f>
        <v/>
      </c>
      <c r="K237" s="49" t="str">
        <f>IFERROR(IF(INDEX(DATOS!AK:AK,MATCH(CHECKLIST!B237,DATOS!B:B,0),1)=0,"",INDEX(DATOS!AK:AK,MATCH(CHECKLIST!B237,DATOS!B:B,0),1)),"")</f>
        <v/>
      </c>
      <c r="L237" s="17" t="str">
        <f>IFERROR(IF(INDEX(DATOS!AM:AM,MATCH(CHECKLIST!B237,DATOS!B:B,0),1)=0,"",INDEX(DATOS!AM:AM,MATCH(CHECKLIST!B237,DATOS!B:B,0),1)),"")</f>
        <v/>
      </c>
      <c r="M237" s="17" t="str">
        <f>IFERROR(IF(INDEX(DATOS!AI:AI,MATCH(CHECKLIST!B237,DATOS!B:B,0),1)=0,"",INDEX(DATOS!AI:AI,MATCH(CHECKLIST!B237,DATOS!B:B,0),1)),"")</f>
        <v/>
      </c>
      <c r="N237" s="49" t="str">
        <f ca="1">IFERROR(IF(INDEX(DATOS!I:I,MATCH(CHECKLIST!B237,DATOS!B:B,0),1)="","X",IF(INDEX(DATOS!I:I,MATCH(CHECKLIST!B237,DATOS!B:B,0),1)&gt;YEAR(TODAY())-1,"","VENCIDA")),"")</f>
        <v/>
      </c>
      <c r="O237" s="49" t="str">
        <f>IFERROR(IF(INDEX(DATOS!AP:AP,MATCH(CHECKLIST!B237,DATOS!B:B,0),1)=0,"",INDEX(DATOS!AP:AP,MATCH(CHECKLIST!B237,DATOS!B:B,0),1)),"")</f>
        <v/>
      </c>
      <c r="P237" s="17" t="str">
        <f>IFERROR(IF(INDEX(DATOS!AN:AN,MATCH(CHECKLIST!B237,DATOS!B:B,0),1)=0,"",INDEX(DATOS!AN:AN,MATCH(CHECKLIST!B237,DATOS!B:B,0),1)),"")</f>
        <v/>
      </c>
      <c r="Q237" s="17" t="str">
        <f>IFERROR(IF(INDEX(DATOS!AO:AO,MATCH(CHECKLIST!B237,DATOS!B:B,0),1)=0,"",INDEX(DATOS!AO:AO,MATCH(CHECKLIST!B237,DATOS!B:B,0),1)),"")</f>
        <v/>
      </c>
      <c r="R237" t="str">
        <f>IF(B237="","",1)</f>
        <v/>
      </c>
      <c r="S237" t="str">
        <f t="shared" si="11"/>
        <v/>
      </c>
      <c r="U237" t="str">
        <f t="shared" si="9"/>
        <v/>
      </c>
      <c r="V237" t="str">
        <f t="shared" si="10"/>
        <v/>
      </c>
    </row>
    <row r="238" spans="1:22" ht="15" customHeight="1">
      <c r="A238" s="12">
        <v>225</v>
      </c>
      <c r="B238" t="str">
        <f>IFERROR(INDEX(DATOS!B:B,MATCH(CHECKLIST!A238,DATOS!BU:BU,0),1),"")</f>
        <v/>
      </c>
      <c r="C238" t="str">
        <f>IFERROR(INDEX(DATOS!J:J,MATCH(CHECKLIST!A238,DATOS!BU:BU,0),1),"")</f>
        <v/>
      </c>
      <c r="D238" t="str">
        <f>IFERROR(INDEX(DATOS!R:R,MATCH(CHECKLIST!E238,DATOS!C:C,0),1),"")</f>
        <v/>
      </c>
      <c r="E238" s="136" t="str">
        <f>IFERROR(INDEX(DATOS!C:C,MATCH(CHECKLIST!A238,DATOS!BU:BU,0),1),"")</f>
        <v/>
      </c>
      <c r="F238" s="3" t="str">
        <f>IFERROR(IF(INDEX(DATOS!AC:AC,MATCH(CHECKLIST!B238,DATOS!B:B,0),1)=0,"",INDEX(DATOS!AC:AC,MATCH(CHECKLIST!B238,DATOS!B:B,0),1)),"")</f>
        <v/>
      </c>
      <c r="G238" s="17" t="str">
        <f>IFERROR(IF(INDEX(DATOS!AH:AH,MATCH(CHECKLIST!B238,DATOS!B:B,0),1)=0,"",INDEX(DATOS!AH:AH,MATCH(CHECKLIST!B238,DATOS!B:B,0),1)),"")</f>
        <v/>
      </c>
      <c r="H238" s="17" t="str">
        <f>IFERROR(IF(INDEX(DATOS!BH:BH,MATCH(CHECKLIST!B238,DATOS!B:B,0),1)="","X",IF(INDEX(DATOS!BH:BH,MATCH(CHECKLIST!B238,DATOS!B:B,0),1)="VIGENTE","",INDEX(DATOS!BH:BH,MATCH(CHECKLIST!B238,DATOS!B:B,0),1))),"")</f>
        <v/>
      </c>
      <c r="I238" s="17" t="str">
        <f>IFERROR(IF(INDEX(DATOS!AL:AL,MATCH(CHECKLIST!B238,DATOS!B:B,0),1)=0,"",INDEX(DATOS!AL:AL,MATCH(CHECKLIST!B238,DATOS!B:B,0),1)),"")</f>
        <v/>
      </c>
      <c r="J238" s="17" t="str">
        <f>IFERROR(IF(INDEX(DATOS!AJ:AJ,MATCH(CHECKLIST!B238,DATOS!B:B,0),1)=0,"",INDEX(DATOS!AJ:AJ,MATCH(CHECKLIST!B238,DATOS!B:B,0),1)),"")</f>
        <v/>
      </c>
      <c r="K238" s="49" t="str">
        <f>IFERROR(IF(INDEX(DATOS!AK:AK,MATCH(CHECKLIST!B238,DATOS!B:B,0),1)=0,"",INDEX(DATOS!AK:AK,MATCH(CHECKLIST!B238,DATOS!B:B,0),1)),"")</f>
        <v/>
      </c>
      <c r="L238" s="17" t="str">
        <f>IFERROR(IF(INDEX(DATOS!AM:AM,MATCH(CHECKLIST!B238,DATOS!B:B,0),1)=0,"",INDEX(DATOS!AM:AM,MATCH(CHECKLIST!B238,DATOS!B:B,0),1)),"")</f>
        <v/>
      </c>
      <c r="M238" s="17" t="str">
        <f>IFERROR(IF(INDEX(DATOS!AI:AI,MATCH(CHECKLIST!B238,DATOS!B:B,0),1)=0,"",INDEX(DATOS!AI:AI,MATCH(CHECKLIST!B238,DATOS!B:B,0),1)),"")</f>
        <v/>
      </c>
      <c r="N238" s="49" t="str">
        <f ca="1">IFERROR(IF(INDEX(DATOS!I:I,MATCH(CHECKLIST!B238,DATOS!B:B,0),1)="","X",IF(INDEX(DATOS!I:I,MATCH(CHECKLIST!B238,DATOS!B:B,0),1)&gt;YEAR(TODAY())-1,"","VENCIDA")),"")</f>
        <v/>
      </c>
      <c r="O238" s="49" t="str">
        <f>IFERROR(IF(INDEX(DATOS!AP:AP,MATCH(CHECKLIST!B238,DATOS!B:B,0),1)=0,"",INDEX(DATOS!AP:AP,MATCH(CHECKLIST!B238,DATOS!B:B,0),1)),"")</f>
        <v/>
      </c>
      <c r="P238" s="17" t="str">
        <f>IFERROR(IF(INDEX(DATOS!AN:AN,MATCH(CHECKLIST!B238,DATOS!B:B,0),1)=0,"",INDEX(DATOS!AN:AN,MATCH(CHECKLIST!B238,DATOS!B:B,0),1)),"")</f>
        <v/>
      </c>
      <c r="Q238" s="17" t="str">
        <f>IFERROR(IF(INDEX(DATOS!AO:AO,MATCH(CHECKLIST!B238,DATOS!B:B,0),1)=0,"",INDEX(DATOS!AO:AO,MATCH(CHECKLIST!B238,DATOS!B:B,0),1)),"")</f>
        <v/>
      </c>
      <c r="S238">
        <f t="shared" si="11"/>
        <v>0</v>
      </c>
      <c r="U238" t="str">
        <f t="shared" si="9"/>
        <v/>
      </c>
      <c r="V238" t="str">
        <f t="shared" si="10"/>
        <v/>
      </c>
    </row>
    <row r="239" spans="1:22" ht="15" customHeight="1">
      <c r="A239" s="12">
        <v>226</v>
      </c>
      <c r="B239" t="str">
        <f>IFERROR(INDEX(DATOS!B:B,MATCH(CHECKLIST!A239,DATOS!BU:BU,0),1),"")</f>
        <v/>
      </c>
      <c r="C239" t="str">
        <f>IFERROR(INDEX(DATOS!J:J,MATCH(CHECKLIST!A239,DATOS!BU:BU,0),1),"")</f>
        <v/>
      </c>
      <c r="D239" t="str">
        <f>IFERROR(INDEX(DATOS!R:R,MATCH(CHECKLIST!E239,DATOS!C:C,0),1),"")</f>
        <v/>
      </c>
      <c r="E239" s="136" t="str">
        <f>IFERROR(INDEX(DATOS!C:C,MATCH(CHECKLIST!A239,DATOS!BU:BU,0),1),"")</f>
        <v/>
      </c>
      <c r="F239" s="3" t="str">
        <f>IFERROR(IF(INDEX(DATOS!AC:AC,MATCH(CHECKLIST!B239,DATOS!B:B,0),1)=0,"",INDEX(DATOS!AC:AC,MATCH(CHECKLIST!B239,DATOS!B:B,0),1)),"")</f>
        <v/>
      </c>
      <c r="G239" s="17" t="str">
        <f>IFERROR(IF(INDEX(DATOS!AH:AH,MATCH(CHECKLIST!B239,DATOS!B:B,0),1)=0,"",INDEX(DATOS!AH:AH,MATCH(CHECKLIST!B239,DATOS!B:B,0),1)),"")</f>
        <v/>
      </c>
      <c r="H239" s="17" t="str">
        <f>IFERROR(IF(INDEX(DATOS!BH:BH,MATCH(CHECKLIST!B239,DATOS!B:B,0),1)="","X",IF(INDEX(DATOS!BH:BH,MATCH(CHECKLIST!B239,DATOS!B:B,0),1)="VIGENTE","",INDEX(DATOS!BH:BH,MATCH(CHECKLIST!B239,DATOS!B:B,0),1))),"")</f>
        <v/>
      </c>
      <c r="I239" s="17" t="str">
        <f>IFERROR(IF(INDEX(DATOS!AL:AL,MATCH(CHECKLIST!B239,DATOS!B:B,0),1)=0,"",INDEX(DATOS!AL:AL,MATCH(CHECKLIST!B239,DATOS!B:B,0),1)),"")</f>
        <v/>
      </c>
      <c r="J239" s="17" t="str">
        <f>IFERROR(IF(INDEX(DATOS!AJ:AJ,MATCH(CHECKLIST!B239,DATOS!B:B,0),1)=0,"",INDEX(DATOS!AJ:AJ,MATCH(CHECKLIST!B239,DATOS!B:B,0),1)),"")</f>
        <v/>
      </c>
      <c r="K239" s="49" t="str">
        <f>IFERROR(IF(INDEX(DATOS!AK:AK,MATCH(CHECKLIST!B239,DATOS!B:B,0),1)=0,"",INDEX(DATOS!AK:AK,MATCH(CHECKLIST!B239,DATOS!B:B,0),1)),"")</f>
        <v/>
      </c>
      <c r="L239" s="17" t="str">
        <f>IFERROR(IF(INDEX(DATOS!AM:AM,MATCH(CHECKLIST!B239,DATOS!B:B,0),1)=0,"",INDEX(DATOS!AM:AM,MATCH(CHECKLIST!B239,DATOS!B:B,0),1)),"")</f>
        <v/>
      </c>
      <c r="M239" s="17" t="str">
        <f>IFERROR(IF(INDEX(DATOS!AI:AI,MATCH(CHECKLIST!B239,DATOS!B:B,0),1)=0,"",INDEX(DATOS!AI:AI,MATCH(CHECKLIST!B239,DATOS!B:B,0),1)),"")</f>
        <v/>
      </c>
      <c r="N239" s="49" t="str">
        <f ca="1">IFERROR(IF(INDEX(DATOS!I:I,MATCH(CHECKLIST!B239,DATOS!B:B,0),1)="","X",IF(INDEX(DATOS!I:I,MATCH(CHECKLIST!B239,DATOS!B:B,0),1)&gt;YEAR(TODAY())-1,"","VENCIDA")),"")</f>
        <v/>
      </c>
      <c r="O239" s="49" t="str">
        <f>IFERROR(IF(INDEX(DATOS!AP:AP,MATCH(CHECKLIST!B239,DATOS!B:B,0),1)=0,"",INDEX(DATOS!AP:AP,MATCH(CHECKLIST!B239,DATOS!B:B,0),1)),"")</f>
        <v/>
      </c>
      <c r="P239" s="17" t="str">
        <f>IFERROR(IF(INDEX(DATOS!AN:AN,MATCH(CHECKLIST!B239,DATOS!B:B,0),1)=0,"",INDEX(DATOS!AN:AN,MATCH(CHECKLIST!B239,DATOS!B:B,0),1)),"")</f>
        <v/>
      </c>
      <c r="Q239" s="17" t="str">
        <f>IFERROR(IF(INDEX(DATOS!AO:AO,MATCH(CHECKLIST!B239,DATOS!B:B,0),1)=0,"",INDEX(DATOS!AO:AO,MATCH(CHECKLIST!B239,DATOS!B:B,0),1)),"")</f>
        <v/>
      </c>
      <c r="R239" t="str">
        <f>IF(B239="","",1)</f>
        <v/>
      </c>
      <c r="S239" t="str">
        <f t="shared" si="11"/>
        <v/>
      </c>
      <c r="U239" t="str">
        <f t="shared" si="9"/>
        <v/>
      </c>
      <c r="V239" t="str">
        <f t="shared" si="10"/>
        <v/>
      </c>
    </row>
    <row r="240" spans="1:22">
      <c r="A240" s="12">
        <v>227</v>
      </c>
      <c r="B240" t="str">
        <f>IFERROR(INDEX(DATOS!B:B,MATCH(CHECKLIST!A240,DATOS!BU:BU,0),1),"")</f>
        <v/>
      </c>
      <c r="C240" t="str">
        <f>IFERROR(INDEX(DATOS!J:J,MATCH(CHECKLIST!A240,DATOS!BU:BU,0),1),"")</f>
        <v/>
      </c>
      <c r="D240" t="str">
        <f>IFERROR(INDEX(DATOS!R:R,MATCH(CHECKLIST!E240,DATOS!C:C,0),1),"")</f>
        <v/>
      </c>
      <c r="E240" s="136" t="str">
        <f>IFERROR(INDEX(DATOS!C:C,MATCH(CHECKLIST!A240,DATOS!BU:BU,0),1),"")</f>
        <v/>
      </c>
      <c r="F240" s="3" t="str">
        <f>IFERROR(IF(INDEX(DATOS!AC:AC,MATCH(CHECKLIST!B240,DATOS!B:B,0),1)=0,"",INDEX(DATOS!AC:AC,MATCH(CHECKLIST!B240,DATOS!B:B,0),1)),"")</f>
        <v/>
      </c>
      <c r="G240" s="17" t="str">
        <f>IFERROR(IF(INDEX(DATOS!AH:AH,MATCH(CHECKLIST!B240,DATOS!B:B,0),1)=0,"",INDEX(DATOS!AH:AH,MATCH(CHECKLIST!B240,DATOS!B:B,0),1)),"")</f>
        <v/>
      </c>
      <c r="H240" s="17" t="str">
        <f>IFERROR(IF(INDEX(DATOS!BH:BH,MATCH(CHECKLIST!B240,DATOS!B:B,0),1)="","X",IF(INDEX(DATOS!BH:BH,MATCH(CHECKLIST!B240,DATOS!B:B,0),1)="VIGENTE","",INDEX(DATOS!BH:BH,MATCH(CHECKLIST!B240,DATOS!B:B,0),1))),"")</f>
        <v/>
      </c>
      <c r="I240" s="17" t="str">
        <f>IFERROR(IF(INDEX(DATOS!AL:AL,MATCH(CHECKLIST!B240,DATOS!B:B,0),1)=0,"",INDEX(DATOS!AL:AL,MATCH(CHECKLIST!B240,DATOS!B:B,0),1)),"")</f>
        <v/>
      </c>
      <c r="J240" s="17" t="str">
        <f>IFERROR(IF(INDEX(DATOS!AJ:AJ,MATCH(CHECKLIST!B240,DATOS!B:B,0),1)=0,"",INDEX(DATOS!AJ:AJ,MATCH(CHECKLIST!B240,DATOS!B:B,0),1)),"")</f>
        <v/>
      </c>
      <c r="K240" s="49" t="str">
        <f>IFERROR(IF(INDEX(DATOS!AK:AK,MATCH(CHECKLIST!B240,DATOS!B:B,0),1)=0,"",INDEX(DATOS!AK:AK,MATCH(CHECKLIST!B240,DATOS!B:B,0),1)),"")</f>
        <v/>
      </c>
      <c r="L240" s="17" t="str">
        <f>IFERROR(IF(INDEX(DATOS!AM:AM,MATCH(CHECKLIST!B240,DATOS!B:B,0),1)=0,"",INDEX(DATOS!AM:AM,MATCH(CHECKLIST!B240,DATOS!B:B,0),1)),"")</f>
        <v/>
      </c>
      <c r="M240" s="17" t="str">
        <f>IFERROR(IF(INDEX(DATOS!AI:AI,MATCH(CHECKLIST!B240,DATOS!B:B,0),1)=0,"",INDEX(DATOS!AI:AI,MATCH(CHECKLIST!B240,DATOS!B:B,0),1)),"")</f>
        <v/>
      </c>
      <c r="N240" s="49" t="str">
        <f ca="1">IFERROR(IF(INDEX(DATOS!I:I,MATCH(CHECKLIST!B240,DATOS!B:B,0),1)="","X",IF(INDEX(DATOS!I:I,MATCH(CHECKLIST!B240,DATOS!B:B,0),1)&gt;YEAR(TODAY())-1,"","VENCIDA")),"")</f>
        <v/>
      </c>
      <c r="O240" s="49" t="str">
        <f>IFERROR(IF(INDEX(DATOS!AP:AP,MATCH(CHECKLIST!B240,DATOS!B:B,0),1)=0,"",INDEX(DATOS!AP:AP,MATCH(CHECKLIST!B240,DATOS!B:B,0),1)),"")</f>
        <v/>
      </c>
      <c r="P240" s="17" t="str">
        <f>IFERROR(IF(INDEX(DATOS!AN:AN,MATCH(CHECKLIST!B240,DATOS!B:B,0),1)=0,"",INDEX(DATOS!AN:AN,MATCH(CHECKLIST!B240,DATOS!B:B,0),1)),"")</f>
        <v/>
      </c>
      <c r="Q240" s="17" t="str">
        <f>IFERROR(IF(INDEX(DATOS!AO:AO,MATCH(CHECKLIST!B240,DATOS!B:B,0),1)=0,"",INDEX(DATOS!AO:AO,MATCH(CHECKLIST!B240,DATOS!B:B,0),1)),"")</f>
        <v/>
      </c>
      <c r="S240">
        <f t="shared" si="11"/>
        <v>0</v>
      </c>
      <c r="U240" t="str">
        <f t="shared" si="9"/>
        <v/>
      </c>
      <c r="V240" t="str">
        <f t="shared" si="10"/>
        <v/>
      </c>
    </row>
    <row r="241" spans="1:22" ht="15" customHeight="1">
      <c r="A241" s="12">
        <v>228</v>
      </c>
      <c r="B241" t="str">
        <f>IFERROR(INDEX(DATOS!B:B,MATCH(CHECKLIST!A241,DATOS!BU:BU,0),1),"")</f>
        <v/>
      </c>
      <c r="C241" t="str">
        <f>IFERROR(INDEX(DATOS!J:J,MATCH(CHECKLIST!A241,DATOS!BU:BU,0),1),"")</f>
        <v/>
      </c>
      <c r="D241" t="str">
        <f>IFERROR(INDEX(DATOS!R:R,MATCH(CHECKLIST!E241,DATOS!C:C,0),1),"")</f>
        <v/>
      </c>
      <c r="E241" s="136" t="str">
        <f>IFERROR(INDEX(DATOS!C:C,MATCH(CHECKLIST!A241,DATOS!BU:BU,0),1),"")</f>
        <v/>
      </c>
      <c r="F241" s="3" t="str">
        <f>IFERROR(IF(INDEX(DATOS!AC:AC,MATCH(CHECKLIST!B241,DATOS!B:B,0),1)=0,"",INDEX(DATOS!AC:AC,MATCH(CHECKLIST!B241,DATOS!B:B,0),1)),"")</f>
        <v/>
      </c>
      <c r="G241" s="17" t="str">
        <f>IFERROR(IF(INDEX(DATOS!AH:AH,MATCH(CHECKLIST!B241,DATOS!B:B,0),1)=0,"",INDEX(DATOS!AH:AH,MATCH(CHECKLIST!B241,DATOS!B:B,0),1)),"")</f>
        <v/>
      </c>
      <c r="H241" s="17" t="str">
        <f>IFERROR(IF(INDEX(DATOS!BH:BH,MATCH(CHECKLIST!B241,DATOS!B:B,0),1)="","X",IF(INDEX(DATOS!BH:BH,MATCH(CHECKLIST!B241,DATOS!B:B,0),1)="VIGENTE","",INDEX(DATOS!BH:BH,MATCH(CHECKLIST!B241,DATOS!B:B,0),1))),"")</f>
        <v/>
      </c>
      <c r="I241" s="17" t="str">
        <f>IFERROR(IF(INDEX(DATOS!AL:AL,MATCH(CHECKLIST!B241,DATOS!B:B,0),1)=0,"",INDEX(DATOS!AL:AL,MATCH(CHECKLIST!B241,DATOS!B:B,0),1)),"")</f>
        <v/>
      </c>
      <c r="J241" s="17" t="str">
        <f>IFERROR(IF(INDEX(DATOS!AJ:AJ,MATCH(CHECKLIST!B241,DATOS!B:B,0),1)=0,"",INDEX(DATOS!AJ:AJ,MATCH(CHECKLIST!B241,DATOS!B:B,0),1)),"")</f>
        <v/>
      </c>
      <c r="K241" s="49" t="str">
        <f>IFERROR(IF(INDEX(DATOS!AK:AK,MATCH(CHECKLIST!B241,DATOS!B:B,0),1)=0,"",INDEX(DATOS!AK:AK,MATCH(CHECKLIST!B241,DATOS!B:B,0),1)),"")</f>
        <v/>
      </c>
      <c r="L241" s="17" t="str">
        <f>IFERROR(IF(INDEX(DATOS!AM:AM,MATCH(CHECKLIST!B241,DATOS!B:B,0),1)=0,"",INDEX(DATOS!AM:AM,MATCH(CHECKLIST!B241,DATOS!B:B,0),1)),"")</f>
        <v/>
      </c>
      <c r="M241" s="17" t="str">
        <f>IFERROR(IF(INDEX(DATOS!AI:AI,MATCH(CHECKLIST!B241,DATOS!B:B,0),1)=0,"",INDEX(DATOS!AI:AI,MATCH(CHECKLIST!B241,DATOS!B:B,0),1)),"")</f>
        <v/>
      </c>
      <c r="N241" s="49" t="str">
        <f ca="1">IFERROR(IF(INDEX(DATOS!I:I,MATCH(CHECKLIST!B241,DATOS!B:B,0),1)="","X",IF(INDEX(DATOS!I:I,MATCH(CHECKLIST!B241,DATOS!B:B,0),1)&gt;YEAR(TODAY())-1,"","VENCIDA")),"")</f>
        <v/>
      </c>
      <c r="O241" s="49" t="str">
        <f>IFERROR(IF(INDEX(DATOS!AP:AP,MATCH(CHECKLIST!B241,DATOS!B:B,0),1)=0,"",INDEX(DATOS!AP:AP,MATCH(CHECKLIST!B241,DATOS!B:B,0),1)),"")</f>
        <v/>
      </c>
      <c r="P241" s="17" t="str">
        <f>IFERROR(IF(INDEX(DATOS!AN:AN,MATCH(CHECKLIST!B241,DATOS!B:B,0),1)=0,"",INDEX(DATOS!AN:AN,MATCH(CHECKLIST!B241,DATOS!B:B,0),1)),"")</f>
        <v/>
      </c>
      <c r="Q241" s="17" t="str">
        <f>IFERROR(IF(INDEX(DATOS!AO:AO,MATCH(CHECKLIST!B241,DATOS!B:B,0),1)=0,"",INDEX(DATOS!AO:AO,MATCH(CHECKLIST!B241,DATOS!B:B,0),1)),"")</f>
        <v/>
      </c>
      <c r="R241" t="str">
        <f>IF(B241="","",1)</f>
        <v/>
      </c>
      <c r="S241" t="str">
        <f t="shared" si="11"/>
        <v/>
      </c>
      <c r="U241" t="str">
        <f t="shared" si="9"/>
        <v/>
      </c>
      <c r="V241" t="str">
        <f t="shared" si="10"/>
        <v/>
      </c>
    </row>
    <row r="242" spans="1:22" ht="15" customHeight="1">
      <c r="A242" s="12">
        <v>229</v>
      </c>
      <c r="B242" t="str">
        <f>IFERROR(INDEX(DATOS!B:B,MATCH(CHECKLIST!A242,DATOS!BU:BU,0),1),"")</f>
        <v/>
      </c>
      <c r="C242" t="str">
        <f>IFERROR(INDEX(DATOS!J:J,MATCH(CHECKLIST!A242,DATOS!BU:BU,0),1),"")</f>
        <v/>
      </c>
      <c r="D242" t="str">
        <f>IFERROR(INDEX(DATOS!R:R,MATCH(CHECKLIST!E242,DATOS!C:C,0),1),"")</f>
        <v/>
      </c>
      <c r="E242" s="136" t="str">
        <f>IFERROR(INDEX(DATOS!C:C,MATCH(CHECKLIST!A242,DATOS!BU:BU,0),1),"")</f>
        <v/>
      </c>
      <c r="F242" s="3" t="str">
        <f>IFERROR(IF(INDEX(DATOS!AC:AC,MATCH(CHECKLIST!B242,DATOS!B:B,0),1)=0,"",INDEX(DATOS!AC:AC,MATCH(CHECKLIST!B242,DATOS!B:B,0),1)),"")</f>
        <v/>
      </c>
      <c r="G242" s="17" t="str">
        <f>IFERROR(IF(INDEX(DATOS!AH:AH,MATCH(CHECKLIST!B242,DATOS!B:B,0),1)=0,"",INDEX(DATOS!AH:AH,MATCH(CHECKLIST!B242,DATOS!B:B,0),1)),"")</f>
        <v/>
      </c>
      <c r="H242" s="17" t="str">
        <f>IFERROR(IF(INDEX(DATOS!BH:BH,MATCH(CHECKLIST!B242,DATOS!B:B,0),1)="","X",IF(INDEX(DATOS!BH:BH,MATCH(CHECKLIST!B242,DATOS!B:B,0),1)="VIGENTE","",INDEX(DATOS!BH:BH,MATCH(CHECKLIST!B242,DATOS!B:B,0),1))),"")</f>
        <v/>
      </c>
      <c r="I242" s="17" t="str">
        <f>IFERROR(IF(INDEX(DATOS!AL:AL,MATCH(CHECKLIST!B242,DATOS!B:B,0),1)=0,"",INDEX(DATOS!AL:AL,MATCH(CHECKLIST!B242,DATOS!B:B,0),1)),"")</f>
        <v/>
      </c>
      <c r="J242" s="17" t="str">
        <f>IFERROR(IF(INDEX(DATOS!AJ:AJ,MATCH(CHECKLIST!B242,DATOS!B:B,0),1)=0,"",INDEX(DATOS!AJ:AJ,MATCH(CHECKLIST!B242,DATOS!B:B,0),1)),"")</f>
        <v/>
      </c>
      <c r="K242" s="49" t="str">
        <f>IFERROR(IF(INDEX(DATOS!AK:AK,MATCH(CHECKLIST!B242,DATOS!B:B,0),1)=0,"",INDEX(DATOS!AK:AK,MATCH(CHECKLIST!B242,DATOS!B:B,0),1)),"")</f>
        <v/>
      </c>
      <c r="L242" s="17" t="str">
        <f>IFERROR(IF(INDEX(DATOS!AM:AM,MATCH(CHECKLIST!B242,DATOS!B:B,0),1)=0,"",INDEX(DATOS!AM:AM,MATCH(CHECKLIST!B242,DATOS!B:B,0),1)),"")</f>
        <v/>
      </c>
      <c r="M242" s="17" t="str">
        <f>IFERROR(IF(INDEX(DATOS!AI:AI,MATCH(CHECKLIST!B242,DATOS!B:B,0),1)=0,"",INDEX(DATOS!AI:AI,MATCH(CHECKLIST!B242,DATOS!B:B,0),1)),"")</f>
        <v/>
      </c>
      <c r="N242" s="49" t="str">
        <f ca="1">IFERROR(IF(INDEX(DATOS!I:I,MATCH(CHECKLIST!B242,DATOS!B:B,0),1)="","X",IF(INDEX(DATOS!I:I,MATCH(CHECKLIST!B242,DATOS!B:B,0),1)&gt;YEAR(TODAY())-1,"","VENCIDA")),"")</f>
        <v/>
      </c>
      <c r="O242" s="49" t="str">
        <f>IFERROR(IF(INDEX(DATOS!AP:AP,MATCH(CHECKLIST!B242,DATOS!B:B,0),1)=0,"",INDEX(DATOS!AP:AP,MATCH(CHECKLIST!B242,DATOS!B:B,0),1)),"")</f>
        <v/>
      </c>
      <c r="P242" s="17" t="str">
        <f>IFERROR(IF(INDEX(DATOS!AN:AN,MATCH(CHECKLIST!B242,DATOS!B:B,0),1)=0,"",INDEX(DATOS!AN:AN,MATCH(CHECKLIST!B242,DATOS!B:B,0),1)),"")</f>
        <v/>
      </c>
      <c r="Q242" s="17" t="str">
        <f>IFERROR(IF(INDEX(DATOS!AO:AO,MATCH(CHECKLIST!B242,DATOS!B:B,0),1)=0,"",INDEX(DATOS!AO:AO,MATCH(CHECKLIST!B242,DATOS!B:B,0),1)),"")</f>
        <v/>
      </c>
      <c r="S242">
        <f t="shared" si="11"/>
        <v>0</v>
      </c>
      <c r="U242" t="str">
        <f t="shared" si="9"/>
        <v/>
      </c>
      <c r="V242" t="str">
        <f t="shared" si="10"/>
        <v/>
      </c>
    </row>
    <row r="243" spans="1:22" ht="15" customHeight="1">
      <c r="A243" s="12">
        <v>230</v>
      </c>
      <c r="B243" t="str">
        <f>IFERROR(INDEX(DATOS!B:B,MATCH(CHECKLIST!A243,DATOS!BU:BU,0),1),"")</f>
        <v/>
      </c>
      <c r="C243" t="str">
        <f>IFERROR(INDEX(DATOS!J:J,MATCH(CHECKLIST!A243,DATOS!BU:BU,0),1),"")</f>
        <v/>
      </c>
      <c r="D243" t="str">
        <f>IFERROR(INDEX(DATOS!R:R,MATCH(CHECKLIST!E243,DATOS!C:C,0),1),"")</f>
        <v/>
      </c>
      <c r="E243" s="136" t="str">
        <f>IFERROR(INDEX(DATOS!C:C,MATCH(CHECKLIST!A243,DATOS!BU:BU,0),1),"")</f>
        <v/>
      </c>
      <c r="F243" s="3" t="str">
        <f>IFERROR(IF(INDEX(DATOS!AC:AC,MATCH(CHECKLIST!B243,DATOS!B:B,0),1)=0,"",INDEX(DATOS!AC:AC,MATCH(CHECKLIST!B243,DATOS!B:B,0),1)),"")</f>
        <v/>
      </c>
      <c r="G243" s="17" t="str">
        <f>IFERROR(IF(INDEX(DATOS!AH:AH,MATCH(CHECKLIST!B243,DATOS!B:B,0),1)=0,"",INDEX(DATOS!AH:AH,MATCH(CHECKLIST!B243,DATOS!B:B,0),1)),"")</f>
        <v/>
      </c>
      <c r="H243" s="17" t="str">
        <f>IFERROR(IF(INDEX(DATOS!BH:BH,MATCH(CHECKLIST!B243,DATOS!B:B,0),1)="","X",IF(INDEX(DATOS!BH:BH,MATCH(CHECKLIST!B243,DATOS!B:B,0),1)="VIGENTE","",INDEX(DATOS!BH:BH,MATCH(CHECKLIST!B243,DATOS!B:B,0),1))),"")</f>
        <v/>
      </c>
      <c r="I243" s="17" t="str">
        <f>IFERROR(IF(INDEX(DATOS!AL:AL,MATCH(CHECKLIST!B243,DATOS!B:B,0),1)=0,"",INDEX(DATOS!AL:AL,MATCH(CHECKLIST!B243,DATOS!B:B,0),1)),"")</f>
        <v/>
      </c>
      <c r="J243" s="17" t="str">
        <f>IFERROR(IF(INDEX(DATOS!AJ:AJ,MATCH(CHECKLIST!B243,DATOS!B:B,0),1)=0,"",INDEX(DATOS!AJ:AJ,MATCH(CHECKLIST!B243,DATOS!B:B,0),1)),"")</f>
        <v/>
      </c>
      <c r="K243" s="49" t="str">
        <f>IFERROR(IF(INDEX(DATOS!AK:AK,MATCH(CHECKLIST!B243,DATOS!B:B,0),1)=0,"",INDEX(DATOS!AK:AK,MATCH(CHECKLIST!B243,DATOS!B:B,0),1)),"")</f>
        <v/>
      </c>
      <c r="L243" s="17" t="str">
        <f>IFERROR(IF(INDEX(DATOS!AM:AM,MATCH(CHECKLIST!B243,DATOS!B:B,0),1)=0,"",INDEX(DATOS!AM:AM,MATCH(CHECKLIST!B243,DATOS!B:B,0),1)),"")</f>
        <v/>
      </c>
      <c r="M243" s="17" t="str">
        <f>IFERROR(IF(INDEX(DATOS!AI:AI,MATCH(CHECKLIST!B243,DATOS!B:B,0),1)=0,"",INDEX(DATOS!AI:AI,MATCH(CHECKLIST!B243,DATOS!B:B,0),1)),"")</f>
        <v/>
      </c>
      <c r="N243" s="49" t="str">
        <f ca="1">IFERROR(IF(INDEX(DATOS!I:I,MATCH(CHECKLIST!B243,DATOS!B:B,0),1)="","X",IF(INDEX(DATOS!I:I,MATCH(CHECKLIST!B243,DATOS!B:B,0),1)&gt;YEAR(TODAY())-1,"","VENCIDA")),"")</f>
        <v/>
      </c>
      <c r="O243" s="49" t="str">
        <f>IFERROR(IF(INDEX(DATOS!AP:AP,MATCH(CHECKLIST!B243,DATOS!B:B,0),1)=0,"",INDEX(DATOS!AP:AP,MATCH(CHECKLIST!B243,DATOS!B:B,0),1)),"")</f>
        <v/>
      </c>
      <c r="P243" s="17" t="str">
        <f>IFERROR(IF(INDEX(DATOS!AN:AN,MATCH(CHECKLIST!B243,DATOS!B:B,0),1)=0,"",INDEX(DATOS!AN:AN,MATCH(CHECKLIST!B243,DATOS!B:B,0),1)),"")</f>
        <v/>
      </c>
      <c r="Q243" s="17" t="str">
        <f>IFERROR(IF(INDEX(DATOS!AO:AO,MATCH(CHECKLIST!B243,DATOS!B:B,0),1)=0,"",INDEX(DATOS!AO:AO,MATCH(CHECKLIST!B243,DATOS!B:B,0),1)),"")</f>
        <v/>
      </c>
      <c r="R243" t="str">
        <f>IF(B243="","",1)</f>
        <v/>
      </c>
      <c r="S243" t="str">
        <f t="shared" si="11"/>
        <v/>
      </c>
      <c r="U243" t="str">
        <f t="shared" si="9"/>
        <v/>
      </c>
      <c r="V243" t="str">
        <f t="shared" si="10"/>
        <v/>
      </c>
    </row>
    <row r="244" spans="1:22" ht="15" customHeight="1">
      <c r="A244" s="12">
        <v>231</v>
      </c>
      <c r="B244" t="str">
        <f>IFERROR(INDEX(DATOS!B:B,MATCH(CHECKLIST!A244,DATOS!BU:BU,0),1),"")</f>
        <v/>
      </c>
      <c r="C244" t="str">
        <f>IFERROR(INDEX(DATOS!J:J,MATCH(CHECKLIST!A244,DATOS!BU:BU,0),1),"")</f>
        <v/>
      </c>
      <c r="D244" t="str">
        <f>IFERROR(INDEX(DATOS!R:R,MATCH(CHECKLIST!E244,DATOS!C:C,0),1),"")</f>
        <v/>
      </c>
      <c r="E244" s="136" t="str">
        <f>IFERROR(INDEX(DATOS!C:C,MATCH(CHECKLIST!A244,DATOS!BU:BU,0),1),"")</f>
        <v/>
      </c>
      <c r="F244" s="3" t="str">
        <f>IFERROR(IF(INDEX(DATOS!AC:AC,MATCH(CHECKLIST!B244,DATOS!B:B,0),1)=0,"",INDEX(DATOS!AC:AC,MATCH(CHECKLIST!B244,DATOS!B:B,0),1)),"")</f>
        <v/>
      </c>
      <c r="G244" s="17" t="str">
        <f>IFERROR(IF(INDEX(DATOS!AH:AH,MATCH(CHECKLIST!B244,DATOS!B:B,0),1)=0,"",INDEX(DATOS!AH:AH,MATCH(CHECKLIST!B244,DATOS!B:B,0),1)),"")</f>
        <v/>
      </c>
      <c r="H244" s="17" t="str">
        <f>IFERROR(IF(INDEX(DATOS!BH:BH,MATCH(CHECKLIST!B244,DATOS!B:B,0),1)="","X",IF(INDEX(DATOS!BH:BH,MATCH(CHECKLIST!B244,DATOS!B:B,0),1)="VIGENTE","",INDEX(DATOS!BH:BH,MATCH(CHECKLIST!B244,DATOS!B:B,0),1))),"")</f>
        <v/>
      </c>
      <c r="I244" s="17" t="str">
        <f>IFERROR(IF(INDEX(DATOS!AL:AL,MATCH(CHECKLIST!B244,DATOS!B:B,0),1)=0,"",INDEX(DATOS!AL:AL,MATCH(CHECKLIST!B244,DATOS!B:B,0),1)),"")</f>
        <v/>
      </c>
      <c r="J244" s="17" t="str">
        <f>IFERROR(IF(INDEX(DATOS!AJ:AJ,MATCH(CHECKLIST!B244,DATOS!B:B,0),1)=0,"",INDEX(DATOS!AJ:AJ,MATCH(CHECKLIST!B244,DATOS!B:B,0),1)),"")</f>
        <v/>
      </c>
      <c r="K244" s="49" t="str">
        <f>IFERROR(IF(INDEX(DATOS!AK:AK,MATCH(CHECKLIST!B244,DATOS!B:B,0),1)=0,"",INDEX(DATOS!AK:AK,MATCH(CHECKLIST!B244,DATOS!B:B,0),1)),"")</f>
        <v/>
      </c>
      <c r="L244" s="17" t="str">
        <f>IFERROR(IF(INDEX(DATOS!AM:AM,MATCH(CHECKLIST!B244,DATOS!B:B,0),1)=0,"",INDEX(DATOS!AM:AM,MATCH(CHECKLIST!B244,DATOS!B:B,0),1)),"")</f>
        <v/>
      </c>
      <c r="M244" s="17" t="str">
        <f>IFERROR(IF(INDEX(DATOS!AI:AI,MATCH(CHECKLIST!B244,DATOS!B:B,0),1)=0,"",INDEX(DATOS!AI:AI,MATCH(CHECKLIST!B244,DATOS!B:B,0),1)),"")</f>
        <v/>
      </c>
      <c r="N244" s="49" t="str">
        <f ca="1">IFERROR(IF(INDEX(DATOS!I:I,MATCH(CHECKLIST!B244,DATOS!B:B,0),1)="","X",IF(INDEX(DATOS!I:I,MATCH(CHECKLIST!B244,DATOS!B:B,0),1)&gt;YEAR(TODAY())-1,"","VENCIDA")),"")</f>
        <v/>
      </c>
      <c r="O244" s="49" t="str">
        <f>IFERROR(IF(INDEX(DATOS!AP:AP,MATCH(CHECKLIST!B244,DATOS!B:B,0),1)=0,"",INDEX(DATOS!AP:AP,MATCH(CHECKLIST!B244,DATOS!B:B,0),1)),"")</f>
        <v/>
      </c>
      <c r="P244" s="17" t="str">
        <f>IFERROR(IF(INDEX(DATOS!AN:AN,MATCH(CHECKLIST!B244,DATOS!B:B,0),1)=0,"",INDEX(DATOS!AN:AN,MATCH(CHECKLIST!B244,DATOS!B:B,0),1)),"")</f>
        <v/>
      </c>
      <c r="Q244" s="17" t="str">
        <f>IFERROR(IF(INDEX(DATOS!AO:AO,MATCH(CHECKLIST!B244,DATOS!B:B,0),1)=0,"",INDEX(DATOS!AO:AO,MATCH(CHECKLIST!B244,DATOS!B:B,0),1)),"")</f>
        <v/>
      </c>
      <c r="S244">
        <f t="shared" si="11"/>
        <v>0</v>
      </c>
      <c r="U244" t="str">
        <f t="shared" si="9"/>
        <v/>
      </c>
      <c r="V244" t="str">
        <f t="shared" si="10"/>
        <v/>
      </c>
    </row>
    <row r="245" spans="1:22" ht="15" customHeight="1">
      <c r="A245" s="12">
        <v>232</v>
      </c>
      <c r="B245" t="str">
        <f>IFERROR(INDEX(DATOS!B:B,MATCH(CHECKLIST!A245,DATOS!BU:BU,0),1),"")</f>
        <v/>
      </c>
      <c r="C245" t="str">
        <f>IFERROR(INDEX(DATOS!J:J,MATCH(CHECKLIST!A245,DATOS!BU:BU,0),1),"")</f>
        <v/>
      </c>
      <c r="D245" t="str">
        <f>IFERROR(INDEX(DATOS!R:R,MATCH(CHECKLIST!E245,DATOS!C:C,0),1),"")</f>
        <v/>
      </c>
      <c r="E245" s="136" t="str">
        <f>IFERROR(INDEX(DATOS!C:C,MATCH(CHECKLIST!A245,DATOS!BU:BU,0),1),"")</f>
        <v/>
      </c>
      <c r="F245" s="3" t="str">
        <f>IFERROR(IF(INDEX(DATOS!AC:AC,MATCH(CHECKLIST!B245,DATOS!B:B,0),1)=0,"",INDEX(DATOS!AC:AC,MATCH(CHECKLIST!B245,DATOS!B:B,0),1)),"")</f>
        <v/>
      </c>
      <c r="G245" s="17" t="str">
        <f>IFERROR(IF(INDEX(DATOS!AH:AH,MATCH(CHECKLIST!B245,DATOS!B:B,0),1)=0,"",INDEX(DATOS!AH:AH,MATCH(CHECKLIST!B245,DATOS!B:B,0),1)),"")</f>
        <v/>
      </c>
      <c r="H245" s="17" t="str">
        <f>IFERROR(IF(INDEX(DATOS!BH:BH,MATCH(CHECKLIST!B245,DATOS!B:B,0),1)="","X",IF(INDEX(DATOS!BH:BH,MATCH(CHECKLIST!B245,DATOS!B:B,0),1)="VIGENTE","",INDEX(DATOS!BH:BH,MATCH(CHECKLIST!B245,DATOS!B:B,0),1))),"")</f>
        <v/>
      </c>
      <c r="I245" s="17" t="str">
        <f>IFERROR(IF(INDEX(DATOS!AL:AL,MATCH(CHECKLIST!B245,DATOS!B:B,0),1)=0,"",INDEX(DATOS!AL:AL,MATCH(CHECKLIST!B245,DATOS!B:B,0),1)),"")</f>
        <v/>
      </c>
      <c r="J245" s="17" t="str">
        <f>IFERROR(IF(INDEX(DATOS!AJ:AJ,MATCH(CHECKLIST!B245,DATOS!B:B,0),1)=0,"",INDEX(DATOS!AJ:AJ,MATCH(CHECKLIST!B245,DATOS!B:B,0),1)),"")</f>
        <v/>
      </c>
      <c r="K245" s="49" t="str">
        <f>IFERROR(IF(INDEX(DATOS!AK:AK,MATCH(CHECKLIST!B245,DATOS!B:B,0),1)=0,"",INDEX(DATOS!AK:AK,MATCH(CHECKLIST!B245,DATOS!B:B,0),1)),"")</f>
        <v/>
      </c>
      <c r="L245" s="17" t="str">
        <f>IFERROR(IF(INDEX(DATOS!AM:AM,MATCH(CHECKLIST!B245,DATOS!B:B,0),1)=0,"",INDEX(DATOS!AM:AM,MATCH(CHECKLIST!B245,DATOS!B:B,0),1)),"")</f>
        <v/>
      </c>
      <c r="M245" s="17" t="str">
        <f>IFERROR(IF(INDEX(DATOS!AI:AI,MATCH(CHECKLIST!B245,DATOS!B:B,0),1)=0,"",INDEX(DATOS!AI:AI,MATCH(CHECKLIST!B245,DATOS!B:B,0),1)),"")</f>
        <v/>
      </c>
      <c r="N245" s="49" t="str">
        <f ca="1">IFERROR(IF(INDEX(DATOS!I:I,MATCH(CHECKLIST!B245,DATOS!B:B,0),1)="","X",IF(INDEX(DATOS!I:I,MATCH(CHECKLIST!B245,DATOS!B:B,0),1)&gt;YEAR(TODAY())-1,"","VENCIDA")),"")</f>
        <v/>
      </c>
      <c r="O245" s="49" t="str">
        <f>IFERROR(IF(INDEX(DATOS!AP:AP,MATCH(CHECKLIST!B245,DATOS!B:B,0),1)=0,"",INDEX(DATOS!AP:AP,MATCH(CHECKLIST!B245,DATOS!B:B,0),1)),"")</f>
        <v/>
      </c>
      <c r="P245" s="17" t="str">
        <f>IFERROR(IF(INDEX(DATOS!AN:AN,MATCH(CHECKLIST!B245,DATOS!B:B,0),1)=0,"",INDEX(DATOS!AN:AN,MATCH(CHECKLIST!B245,DATOS!B:B,0),1)),"")</f>
        <v/>
      </c>
      <c r="Q245" s="17" t="str">
        <f>IFERROR(IF(INDEX(DATOS!AO:AO,MATCH(CHECKLIST!B245,DATOS!B:B,0),1)=0,"",INDEX(DATOS!AO:AO,MATCH(CHECKLIST!B245,DATOS!B:B,0),1)),"")</f>
        <v/>
      </c>
      <c r="R245" t="str">
        <f>IF(B245="","",1)</f>
        <v/>
      </c>
      <c r="S245" t="str">
        <f t="shared" si="11"/>
        <v/>
      </c>
      <c r="U245" t="str">
        <f t="shared" si="9"/>
        <v/>
      </c>
      <c r="V245" t="str">
        <f t="shared" si="10"/>
        <v/>
      </c>
    </row>
    <row r="246" spans="1:22" ht="15" customHeight="1">
      <c r="A246" s="12">
        <v>233</v>
      </c>
      <c r="B246" t="str">
        <f>IFERROR(INDEX(DATOS!B:B,MATCH(CHECKLIST!A246,DATOS!BU:BU,0),1),"")</f>
        <v/>
      </c>
      <c r="C246" t="str">
        <f>IFERROR(INDEX(DATOS!J:J,MATCH(CHECKLIST!A246,DATOS!BU:BU,0),1),"")</f>
        <v/>
      </c>
      <c r="D246" t="str">
        <f>IFERROR(INDEX(DATOS!R:R,MATCH(CHECKLIST!E246,DATOS!C:C,0),1),"")</f>
        <v/>
      </c>
      <c r="E246" s="136" t="str">
        <f>IFERROR(INDEX(DATOS!C:C,MATCH(CHECKLIST!A246,DATOS!BU:BU,0),1),"")</f>
        <v/>
      </c>
      <c r="F246" s="3" t="str">
        <f>IFERROR(IF(INDEX(DATOS!AC:AC,MATCH(CHECKLIST!B246,DATOS!B:B,0),1)=0,"",INDEX(DATOS!AC:AC,MATCH(CHECKLIST!B246,DATOS!B:B,0),1)),"")</f>
        <v/>
      </c>
      <c r="G246" s="17" t="str">
        <f>IFERROR(IF(INDEX(DATOS!AH:AH,MATCH(CHECKLIST!B246,DATOS!B:B,0),1)=0,"",INDEX(DATOS!AH:AH,MATCH(CHECKLIST!B246,DATOS!B:B,0),1)),"")</f>
        <v/>
      </c>
      <c r="H246" s="17" t="str">
        <f>IFERROR(IF(INDEX(DATOS!BH:BH,MATCH(CHECKLIST!B246,DATOS!B:B,0),1)="","X",IF(INDEX(DATOS!BH:BH,MATCH(CHECKLIST!B246,DATOS!B:B,0),1)="VIGENTE","",INDEX(DATOS!BH:BH,MATCH(CHECKLIST!B246,DATOS!B:B,0),1))),"")</f>
        <v/>
      </c>
      <c r="I246" s="17" t="str">
        <f>IFERROR(IF(INDEX(DATOS!AL:AL,MATCH(CHECKLIST!B246,DATOS!B:B,0),1)=0,"",INDEX(DATOS!AL:AL,MATCH(CHECKLIST!B246,DATOS!B:B,0),1)),"")</f>
        <v/>
      </c>
      <c r="J246" s="17" t="str">
        <f>IFERROR(IF(INDEX(DATOS!AJ:AJ,MATCH(CHECKLIST!B246,DATOS!B:B,0),1)=0,"",INDEX(DATOS!AJ:AJ,MATCH(CHECKLIST!B246,DATOS!B:B,0),1)),"")</f>
        <v/>
      </c>
      <c r="K246" s="49" t="str">
        <f>IFERROR(IF(INDEX(DATOS!AK:AK,MATCH(CHECKLIST!B246,DATOS!B:B,0),1)=0,"",INDEX(DATOS!AK:AK,MATCH(CHECKLIST!B246,DATOS!B:B,0),1)),"")</f>
        <v/>
      </c>
      <c r="L246" s="17" t="str">
        <f>IFERROR(IF(INDEX(DATOS!AM:AM,MATCH(CHECKLIST!B246,DATOS!B:B,0),1)=0,"",INDEX(DATOS!AM:AM,MATCH(CHECKLIST!B246,DATOS!B:B,0),1)),"")</f>
        <v/>
      </c>
      <c r="M246" s="17" t="str">
        <f>IFERROR(IF(INDEX(DATOS!AI:AI,MATCH(CHECKLIST!B246,DATOS!B:B,0),1)=0,"",INDEX(DATOS!AI:AI,MATCH(CHECKLIST!B246,DATOS!B:B,0),1)),"")</f>
        <v/>
      </c>
      <c r="N246" s="49" t="str">
        <f ca="1">IFERROR(IF(INDEX(DATOS!I:I,MATCH(CHECKLIST!B246,DATOS!B:B,0),1)="","X",IF(INDEX(DATOS!I:I,MATCH(CHECKLIST!B246,DATOS!B:B,0),1)&gt;YEAR(TODAY())-1,"","VENCIDA")),"")</f>
        <v/>
      </c>
      <c r="O246" s="49" t="str">
        <f>IFERROR(IF(INDEX(DATOS!AP:AP,MATCH(CHECKLIST!B246,DATOS!B:B,0),1)=0,"",INDEX(DATOS!AP:AP,MATCH(CHECKLIST!B246,DATOS!B:B,0),1)),"")</f>
        <v/>
      </c>
      <c r="P246" s="17" t="str">
        <f>IFERROR(IF(INDEX(DATOS!AN:AN,MATCH(CHECKLIST!B246,DATOS!B:B,0),1)=0,"",INDEX(DATOS!AN:AN,MATCH(CHECKLIST!B246,DATOS!B:B,0),1)),"")</f>
        <v/>
      </c>
      <c r="Q246" s="17" t="str">
        <f>IFERROR(IF(INDEX(DATOS!AO:AO,MATCH(CHECKLIST!B246,DATOS!B:B,0),1)=0,"",INDEX(DATOS!AO:AO,MATCH(CHECKLIST!B246,DATOS!B:B,0),1)),"")</f>
        <v/>
      </c>
      <c r="S246">
        <f t="shared" si="11"/>
        <v>0</v>
      </c>
      <c r="U246" t="str">
        <f t="shared" si="9"/>
        <v/>
      </c>
      <c r="V246" t="str">
        <f t="shared" si="10"/>
        <v/>
      </c>
    </row>
    <row r="247" spans="1:22" ht="15" customHeight="1">
      <c r="A247" s="12">
        <v>234</v>
      </c>
      <c r="B247" t="str">
        <f>IFERROR(INDEX(DATOS!B:B,MATCH(CHECKLIST!A247,DATOS!BU:BU,0),1),"")</f>
        <v/>
      </c>
      <c r="C247" t="str">
        <f>IFERROR(INDEX(DATOS!J:J,MATCH(CHECKLIST!A247,DATOS!BU:BU,0),1),"")</f>
        <v/>
      </c>
      <c r="D247" t="str">
        <f>IFERROR(INDEX(DATOS!R:R,MATCH(CHECKLIST!E247,DATOS!C:C,0),1),"")</f>
        <v/>
      </c>
      <c r="E247" s="136" t="str">
        <f>IFERROR(INDEX(DATOS!C:C,MATCH(CHECKLIST!A247,DATOS!BU:BU,0),1),"")</f>
        <v/>
      </c>
      <c r="F247" s="3" t="str">
        <f>IFERROR(IF(INDEX(DATOS!AC:AC,MATCH(CHECKLIST!B247,DATOS!B:B,0),1)=0,"",INDEX(DATOS!AC:AC,MATCH(CHECKLIST!B247,DATOS!B:B,0),1)),"")</f>
        <v/>
      </c>
      <c r="G247" s="17" t="str">
        <f>IFERROR(IF(INDEX(DATOS!AH:AH,MATCH(CHECKLIST!B247,DATOS!B:B,0),1)=0,"",INDEX(DATOS!AH:AH,MATCH(CHECKLIST!B247,DATOS!B:B,0),1)),"")</f>
        <v/>
      </c>
      <c r="H247" s="17" t="str">
        <f>IFERROR(IF(INDEX(DATOS!BH:BH,MATCH(CHECKLIST!B247,DATOS!B:B,0),1)="","X",IF(INDEX(DATOS!BH:BH,MATCH(CHECKLIST!B247,DATOS!B:B,0),1)="VIGENTE","",INDEX(DATOS!BH:BH,MATCH(CHECKLIST!B247,DATOS!B:B,0),1))),"")</f>
        <v/>
      </c>
      <c r="I247" s="17" t="str">
        <f>IFERROR(IF(INDEX(DATOS!AL:AL,MATCH(CHECKLIST!B247,DATOS!B:B,0),1)=0,"",INDEX(DATOS!AL:AL,MATCH(CHECKLIST!B247,DATOS!B:B,0),1)),"")</f>
        <v/>
      </c>
      <c r="J247" s="17" t="str">
        <f>IFERROR(IF(INDEX(DATOS!AJ:AJ,MATCH(CHECKLIST!B247,DATOS!B:B,0),1)=0,"",INDEX(DATOS!AJ:AJ,MATCH(CHECKLIST!B247,DATOS!B:B,0),1)),"")</f>
        <v/>
      </c>
      <c r="K247" s="49" t="str">
        <f>IFERROR(IF(INDEX(DATOS!AK:AK,MATCH(CHECKLIST!B247,DATOS!B:B,0),1)=0,"",INDEX(DATOS!AK:AK,MATCH(CHECKLIST!B247,DATOS!B:B,0),1)),"")</f>
        <v/>
      </c>
      <c r="L247" s="17" t="str">
        <f>IFERROR(IF(INDEX(DATOS!AM:AM,MATCH(CHECKLIST!B247,DATOS!B:B,0),1)=0,"",INDEX(DATOS!AM:AM,MATCH(CHECKLIST!B247,DATOS!B:B,0),1)),"")</f>
        <v/>
      </c>
      <c r="M247" s="17" t="str">
        <f>IFERROR(IF(INDEX(DATOS!AI:AI,MATCH(CHECKLIST!B247,DATOS!B:B,0),1)=0,"",INDEX(DATOS!AI:AI,MATCH(CHECKLIST!B247,DATOS!B:B,0),1)),"")</f>
        <v/>
      </c>
      <c r="N247" s="49" t="str">
        <f ca="1">IFERROR(IF(INDEX(DATOS!I:I,MATCH(CHECKLIST!B247,DATOS!B:B,0),1)="","X",IF(INDEX(DATOS!I:I,MATCH(CHECKLIST!B247,DATOS!B:B,0),1)&gt;YEAR(TODAY())-1,"","VENCIDA")),"")</f>
        <v/>
      </c>
      <c r="O247" s="49" t="str">
        <f>IFERROR(IF(INDEX(DATOS!AP:AP,MATCH(CHECKLIST!B247,DATOS!B:B,0),1)=0,"",INDEX(DATOS!AP:AP,MATCH(CHECKLIST!B247,DATOS!B:B,0),1)),"")</f>
        <v/>
      </c>
      <c r="P247" s="17" t="str">
        <f>IFERROR(IF(INDEX(DATOS!AN:AN,MATCH(CHECKLIST!B247,DATOS!B:B,0),1)=0,"",INDEX(DATOS!AN:AN,MATCH(CHECKLIST!B247,DATOS!B:B,0),1)),"")</f>
        <v/>
      </c>
      <c r="Q247" s="17" t="str">
        <f>IFERROR(IF(INDEX(DATOS!AO:AO,MATCH(CHECKLIST!B247,DATOS!B:B,0),1)=0,"",INDEX(DATOS!AO:AO,MATCH(CHECKLIST!B247,DATOS!B:B,0),1)),"")</f>
        <v/>
      </c>
      <c r="R247" t="str">
        <f>IF(B247="","",1)</f>
        <v/>
      </c>
      <c r="S247" t="str">
        <f t="shared" si="11"/>
        <v/>
      </c>
      <c r="U247" t="str">
        <f t="shared" si="9"/>
        <v/>
      </c>
      <c r="V247" t="str">
        <f t="shared" si="10"/>
        <v/>
      </c>
    </row>
    <row r="248" spans="1:22" ht="15" customHeight="1">
      <c r="A248" s="12">
        <v>235</v>
      </c>
      <c r="B248" t="str">
        <f>IFERROR(INDEX(DATOS!B:B,MATCH(CHECKLIST!A248,DATOS!BU:BU,0),1),"")</f>
        <v/>
      </c>
      <c r="C248" t="str">
        <f>IFERROR(INDEX(DATOS!J:J,MATCH(CHECKLIST!A248,DATOS!BU:BU,0),1),"")</f>
        <v/>
      </c>
      <c r="D248" t="str">
        <f>IFERROR(INDEX(DATOS!R:R,MATCH(CHECKLIST!E248,DATOS!C:C,0),1),"")</f>
        <v/>
      </c>
      <c r="E248" s="136" t="str">
        <f>IFERROR(INDEX(DATOS!C:C,MATCH(CHECKLIST!A248,DATOS!BU:BU,0),1),"")</f>
        <v/>
      </c>
      <c r="F248" s="3" t="str">
        <f>IFERROR(IF(INDEX(DATOS!AC:AC,MATCH(CHECKLIST!B248,DATOS!B:B,0),1)=0,"",INDEX(DATOS!AC:AC,MATCH(CHECKLIST!B248,DATOS!B:B,0),1)),"")</f>
        <v/>
      </c>
      <c r="G248" s="17" t="str">
        <f>IFERROR(IF(INDEX(DATOS!AH:AH,MATCH(CHECKLIST!B248,DATOS!B:B,0),1)=0,"",INDEX(DATOS!AH:AH,MATCH(CHECKLIST!B248,DATOS!B:B,0),1)),"")</f>
        <v/>
      </c>
      <c r="H248" s="17" t="str">
        <f>IFERROR(IF(INDEX(DATOS!BH:BH,MATCH(CHECKLIST!B248,DATOS!B:B,0),1)="","X",IF(INDEX(DATOS!BH:BH,MATCH(CHECKLIST!B248,DATOS!B:B,0),1)="VIGENTE","",INDEX(DATOS!BH:BH,MATCH(CHECKLIST!B248,DATOS!B:B,0),1))),"")</f>
        <v/>
      </c>
      <c r="I248" s="17" t="str">
        <f>IFERROR(IF(INDEX(DATOS!AL:AL,MATCH(CHECKLIST!B248,DATOS!B:B,0),1)=0,"",INDEX(DATOS!AL:AL,MATCH(CHECKLIST!B248,DATOS!B:B,0),1)),"")</f>
        <v/>
      </c>
      <c r="J248" s="17" t="str">
        <f>IFERROR(IF(INDEX(DATOS!AJ:AJ,MATCH(CHECKLIST!B248,DATOS!B:B,0),1)=0,"",INDEX(DATOS!AJ:AJ,MATCH(CHECKLIST!B248,DATOS!B:B,0),1)),"")</f>
        <v/>
      </c>
      <c r="K248" s="49" t="str">
        <f>IFERROR(IF(INDEX(DATOS!AK:AK,MATCH(CHECKLIST!B248,DATOS!B:B,0),1)=0,"",INDEX(DATOS!AK:AK,MATCH(CHECKLIST!B248,DATOS!B:B,0),1)),"")</f>
        <v/>
      </c>
      <c r="L248" s="17" t="str">
        <f>IFERROR(IF(INDEX(DATOS!AM:AM,MATCH(CHECKLIST!B248,DATOS!B:B,0),1)=0,"",INDEX(DATOS!AM:AM,MATCH(CHECKLIST!B248,DATOS!B:B,0),1)),"")</f>
        <v/>
      </c>
      <c r="M248" s="17" t="str">
        <f>IFERROR(IF(INDEX(DATOS!AI:AI,MATCH(CHECKLIST!B248,DATOS!B:B,0),1)=0,"",INDEX(DATOS!AI:AI,MATCH(CHECKLIST!B248,DATOS!B:B,0),1)),"")</f>
        <v/>
      </c>
      <c r="N248" s="49" t="str">
        <f ca="1">IFERROR(IF(INDEX(DATOS!I:I,MATCH(CHECKLIST!B248,DATOS!B:B,0),1)="","X",IF(INDEX(DATOS!I:I,MATCH(CHECKLIST!B248,DATOS!B:B,0),1)&gt;YEAR(TODAY())-1,"","VENCIDA")),"")</f>
        <v/>
      </c>
      <c r="O248" s="49" t="str">
        <f>IFERROR(IF(INDEX(DATOS!AP:AP,MATCH(CHECKLIST!B248,DATOS!B:B,0),1)=0,"",INDEX(DATOS!AP:AP,MATCH(CHECKLIST!B248,DATOS!B:B,0),1)),"")</f>
        <v/>
      </c>
      <c r="P248" s="17" t="str">
        <f>IFERROR(IF(INDEX(DATOS!AN:AN,MATCH(CHECKLIST!B248,DATOS!B:B,0),1)=0,"",INDEX(DATOS!AN:AN,MATCH(CHECKLIST!B248,DATOS!B:B,0),1)),"")</f>
        <v/>
      </c>
      <c r="Q248" s="17" t="str">
        <f>IFERROR(IF(INDEX(DATOS!AO:AO,MATCH(CHECKLIST!B248,DATOS!B:B,0),1)=0,"",INDEX(DATOS!AO:AO,MATCH(CHECKLIST!B248,DATOS!B:B,0),1)),"")</f>
        <v/>
      </c>
      <c r="S248">
        <f t="shared" si="11"/>
        <v>0</v>
      </c>
      <c r="U248" t="str">
        <f t="shared" si="9"/>
        <v/>
      </c>
      <c r="V248" t="str">
        <f t="shared" si="10"/>
        <v/>
      </c>
    </row>
    <row r="249" spans="1:22" ht="15" customHeight="1">
      <c r="A249" s="12">
        <v>236</v>
      </c>
      <c r="B249" t="str">
        <f>IFERROR(INDEX(DATOS!B:B,MATCH(CHECKLIST!A249,DATOS!BU:BU,0),1),"")</f>
        <v/>
      </c>
      <c r="C249" t="str">
        <f>IFERROR(INDEX(DATOS!J:J,MATCH(CHECKLIST!A249,DATOS!BU:BU,0),1),"")</f>
        <v/>
      </c>
      <c r="D249" t="str">
        <f>IFERROR(INDEX(DATOS!R:R,MATCH(CHECKLIST!E249,DATOS!C:C,0),1),"")</f>
        <v/>
      </c>
      <c r="E249" s="136" t="str">
        <f>IFERROR(INDEX(DATOS!C:C,MATCH(CHECKLIST!A249,DATOS!BU:BU,0),1),"")</f>
        <v/>
      </c>
      <c r="F249" s="3" t="str">
        <f>IFERROR(IF(INDEX(DATOS!AC:AC,MATCH(CHECKLIST!B249,DATOS!B:B,0),1)=0,"",INDEX(DATOS!AC:AC,MATCH(CHECKLIST!B249,DATOS!B:B,0),1)),"")</f>
        <v/>
      </c>
      <c r="G249" s="17" t="str">
        <f>IFERROR(IF(INDEX(DATOS!AH:AH,MATCH(CHECKLIST!B249,DATOS!B:B,0),1)=0,"",INDEX(DATOS!AH:AH,MATCH(CHECKLIST!B249,DATOS!B:B,0),1)),"")</f>
        <v/>
      </c>
      <c r="H249" s="17" t="str">
        <f>IFERROR(IF(INDEX(DATOS!BH:BH,MATCH(CHECKLIST!B249,DATOS!B:B,0),1)="","X",IF(INDEX(DATOS!BH:BH,MATCH(CHECKLIST!B249,DATOS!B:B,0),1)="VIGENTE","",INDEX(DATOS!BH:BH,MATCH(CHECKLIST!B249,DATOS!B:B,0),1))),"")</f>
        <v/>
      </c>
      <c r="I249" s="17" t="str">
        <f>IFERROR(IF(INDEX(DATOS!AL:AL,MATCH(CHECKLIST!B249,DATOS!B:B,0),1)=0,"",INDEX(DATOS!AL:AL,MATCH(CHECKLIST!B249,DATOS!B:B,0),1)),"")</f>
        <v/>
      </c>
      <c r="J249" s="17" t="str">
        <f>IFERROR(IF(INDEX(DATOS!AJ:AJ,MATCH(CHECKLIST!B249,DATOS!B:B,0),1)=0,"",INDEX(DATOS!AJ:AJ,MATCH(CHECKLIST!B249,DATOS!B:B,0),1)),"")</f>
        <v/>
      </c>
      <c r="K249" s="49" t="str">
        <f>IFERROR(IF(INDEX(DATOS!AK:AK,MATCH(CHECKLIST!B249,DATOS!B:B,0),1)=0,"",INDEX(DATOS!AK:AK,MATCH(CHECKLIST!B249,DATOS!B:B,0),1)),"")</f>
        <v/>
      </c>
      <c r="L249" s="17" t="str">
        <f>IFERROR(IF(INDEX(DATOS!AM:AM,MATCH(CHECKLIST!B249,DATOS!B:B,0),1)=0,"",INDEX(DATOS!AM:AM,MATCH(CHECKLIST!B249,DATOS!B:B,0),1)),"")</f>
        <v/>
      </c>
      <c r="M249" s="17" t="str">
        <f>IFERROR(IF(INDEX(DATOS!AI:AI,MATCH(CHECKLIST!B249,DATOS!B:B,0),1)=0,"",INDEX(DATOS!AI:AI,MATCH(CHECKLIST!B249,DATOS!B:B,0),1)),"")</f>
        <v/>
      </c>
      <c r="N249" s="49" t="str">
        <f ca="1">IFERROR(IF(INDEX(DATOS!I:I,MATCH(CHECKLIST!B249,DATOS!B:B,0),1)="","X",IF(INDEX(DATOS!I:I,MATCH(CHECKLIST!B249,DATOS!B:B,0),1)&gt;YEAR(TODAY())-1,"","VENCIDA")),"")</f>
        <v/>
      </c>
      <c r="O249" s="49" t="str">
        <f>IFERROR(IF(INDEX(DATOS!AP:AP,MATCH(CHECKLIST!B249,DATOS!B:B,0),1)=0,"",INDEX(DATOS!AP:AP,MATCH(CHECKLIST!B249,DATOS!B:B,0),1)),"")</f>
        <v/>
      </c>
      <c r="P249" s="17" t="str">
        <f>IFERROR(IF(INDEX(DATOS!AN:AN,MATCH(CHECKLIST!B249,DATOS!B:B,0),1)=0,"",INDEX(DATOS!AN:AN,MATCH(CHECKLIST!B249,DATOS!B:B,0),1)),"")</f>
        <v/>
      </c>
      <c r="Q249" s="17" t="str">
        <f>IFERROR(IF(INDEX(DATOS!AO:AO,MATCH(CHECKLIST!B249,DATOS!B:B,0),1)=0,"",INDEX(DATOS!AO:AO,MATCH(CHECKLIST!B249,DATOS!B:B,0),1)),"")</f>
        <v/>
      </c>
      <c r="R249" t="str">
        <f>IF(B249="","",1)</f>
        <v/>
      </c>
      <c r="S249" t="str">
        <f t="shared" si="11"/>
        <v/>
      </c>
      <c r="U249" t="str">
        <f t="shared" si="9"/>
        <v/>
      </c>
      <c r="V249" t="str">
        <f t="shared" si="10"/>
        <v/>
      </c>
    </row>
    <row r="250" spans="1:22" ht="15" customHeight="1">
      <c r="A250" s="12">
        <v>237</v>
      </c>
      <c r="B250" t="str">
        <f>IFERROR(INDEX(DATOS!B:B,MATCH(CHECKLIST!A250,DATOS!BU:BU,0),1),"")</f>
        <v/>
      </c>
      <c r="C250" t="str">
        <f>IFERROR(INDEX(DATOS!J:J,MATCH(CHECKLIST!A250,DATOS!BU:BU,0),1),"")</f>
        <v/>
      </c>
      <c r="D250" t="str">
        <f>IFERROR(INDEX(DATOS!R:R,MATCH(CHECKLIST!E250,DATOS!C:C,0),1),"")</f>
        <v/>
      </c>
      <c r="E250" s="136" t="str">
        <f>IFERROR(INDEX(DATOS!C:C,MATCH(CHECKLIST!A250,DATOS!BU:BU,0),1),"")</f>
        <v/>
      </c>
      <c r="F250" s="3" t="str">
        <f>IFERROR(IF(INDEX(DATOS!AC:AC,MATCH(CHECKLIST!B250,DATOS!B:B,0),1)=0,"",INDEX(DATOS!AC:AC,MATCH(CHECKLIST!B250,DATOS!B:B,0),1)),"")</f>
        <v/>
      </c>
      <c r="G250" s="17" t="str">
        <f>IFERROR(IF(INDEX(DATOS!AH:AH,MATCH(CHECKLIST!B250,DATOS!B:B,0),1)=0,"",INDEX(DATOS!AH:AH,MATCH(CHECKLIST!B250,DATOS!B:B,0),1)),"")</f>
        <v/>
      </c>
      <c r="H250" s="17" t="str">
        <f>IFERROR(IF(INDEX(DATOS!BH:BH,MATCH(CHECKLIST!B250,DATOS!B:B,0),1)="","X",IF(INDEX(DATOS!BH:BH,MATCH(CHECKLIST!B250,DATOS!B:B,0),1)="VIGENTE","",INDEX(DATOS!BH:BH,MATCH(CHECKLIST!B250,DATOS!B:B,0),1))),"")</f>
        <v/>
      </c>
      <c r="I250" s="17" t="str">
        <f>IFERROR(IF(INDEX(DATOS!AL:AL,MATCH(CHECKLIST!B250,DATOS!B:B,0),1)=0,"",INDEX(DATOS!AL:AL,MATCH(CHECKLIST!B250,DATOS!B:B,0),1)),"")</f>
        <v/>
      </c>
      <c r="J250" s="17" t="str">
        <f>IFERROR(IF(INDEX(DATOS!AJ:AJ,MATCH(CHECKLIST!B250,DATOS!B:B,0),1)=0,"",INDEX(DATOS!AJ:AJ,MATCH(CHECKLIST!B250,DATOS!B:B,0),1)),"")</f>
        <v/>
      </c>
      <c r="K250" s="49" t="str">
        <f>IFERROR(IF(INDEX(DATOS!AK:AK,MATCH(CHECKLIST!B250,DATOS!B:B,0),1)=0,"",INDEX(DATOS!AK:AK,MATCH(CHECKLIST!B250,DATOS!B:B,0),1)),"")</f>
        <v/>
      </c>
      <c r="L250" s="17" t="str">
        <f>IFERROR(IF(INDEX(DATOS!AM:AM,MATCH(CHECKLIST!B250,DATOS!B:B,0),1)=0,"",INDEX(DATOS!AM:AM,MATCH(CHECKLIST!B250,DATOS!B:B,0),1)),"")</f>
        <v/>
      </c>
      <c r="M250" s="17" t="str">
        <f>IFERROR(IF(INDEX(DATOS!AI:AI,MATCH(CHECKLIST!B250,DATOS!B:B,0),1)=0,"",INDEX(DATOS!AI:AI,MATCH(CHECKLIST!B250,DATOS!B:B,0),1)),"")</f>
        <v/>
      </c>
      <c r="N250" s="49" t="str">
        <f ca="1">IFERROR(IF(INDEX(DATOS!I:I,MATCH(CHECKLIST!B250,DATOS!B:B,0),1)="","X",IF(INDEX(DATOS!I:I,MATCH(CHECKLIST!B250,DATOS!B:B,0),1)&gt;YEAR(TODAY())-1,"","VENCIDA")),"")</f>
        <v/>
      </c>
      <c r="O250" s="49" t="str">
        <f>IFERROR(IF(INDEX(DATOS!AP:AP,MATCH(CHECKLIST!B250,DATOS!B:B,0),1)=0,"",INDEX(DATOS!AP:AP,MATCH(CHECKLIST!B250,DATOS!B:B,0),1)),"")</f>
        <v/>
      </c>
      <c r="P250" s="17" t="str">
        <f>IFERROR(IF(INDEX(DATOS!AN:AN,MATCH(CHECKLIST!B250,DATOS!B:B,0),1)=0,"",INDEX(DATOS!AN:AN,MATCH(CHECKLIST!B250,DATOS!B:B,0),1)),"")</f>
        <v/>
      </c>
      <c r="Q250" s="17" t="str">
        <f>IFERROR(IF(INDEX(DATOS!AO:AO,MATCH(CHECKLIST!B250,DATOS!B:B,0),1)=0,"",INDEX(DATOS!AO:AO,MATCH(CHECKLIST!B250,DATOS!B:B,0),1)),"")</f>
        <v/>
      </c>
      <c r="S250">
        <f t="shared" si="11"/>
        <v>0</v>
      </c>
      <c r="U250" t="str">
        <f t="shared" si="9"/>
        <v/>
      </c>
      <c r="V250" t="str">
        <f t="shared" si="10"/>
        <v/>
      </c>
    </row>
    <row r="251" spans="1:22" ht="15" customHeight="1">
      <c r="A251" s="12">
        <v>238</v>
      </c>
      <c r="B251" t="str">
        <f>IFERROR(INDEX(DATOS!B:B,MATCH(CHECKLIST!A251,DATOS!BU:BU,0),1),"")</f>
        <v/>
      </c>
      <c r="C251" t="str">
        <f>IFERROR(INDEX(DATOS!J:J,MATCH(CHECKLIST!A251,DATOS!BU:BU,0),1),"")</f>
        <v/>
      </c>
      <c r="D251" t="str">
        <f>IFERROR(INDEX(DATOS!R:R,MATCH(CHECKLIST!E251,DATOS!C:C,0),1),"")</f>
        <v/>
      </c>
      <c r="E251" s="136" t="str">
        <f>IFERROR(INDEX(DATOS!C:C,MATCH(CHECKLIST!A251,DATOS!BU:BU,0),1),"")</f>
        <v/>
      </c>
      <c r="F251" s="3" t="str">
        <f>IFERROR(IF(INDEX(DATOS!AC:AC,MATCH(CHECKLIST!B251,DATOS!B:B,0),1)=0,"",INDEX(DATOS!AC:AC,MATCH(CHECKLIST!B251,DATOS!B:B,0),1)),"")</f>
        <v/>
      </c>
      <c r="G251" s="17" t="str">
        <f>IFERROR(IF(INDEX(DATOS!AH:AH,MATCH(CHECKLIST!B251,DATOS!B:B,0),1)=0,"",INDEX(DATOS!AH:AH,MATCH(CHECKLIST!B251,DATOS!B:B,0),1)),"")</f>
        <v/>
      </c>
      <c r="H251" s="17" t="str">
        <f>IFERROR(IF(INDEX(DATOS!BH:BH,MATCH(CHECKLIST!B251,DATOS!B:B,0),1)="","X",IF(INDEX(DATOS!BH:BH,MATCH(CHECKLIST!B251,DATOS!B:B,0),1)="VIGENTE","",INDEX(DATOS!BH:BH,MATCH(CHECKLIST!B251,DATOS!B:B,0),1))),"")</f>
        <v/>
      </c>
      <c r="I251" s="17" t="str">
        <f>IFERROR(IF(INDEX(DATOS!AL:AL,MATCH(CHECKLIST!B251,DATOS!B:B,0),1)=0,"",INDEX(DATOS!AL:AL,MATCH(CHECKLIST!B251,DATOS!B:B,0),1)),"")</f>
        <v/>
      </c>
      <c r="J251" s="17" t="str">
        <f>IFERROR(IF(INDEX(DATOS!AJ:AJ,MATCH(CHECKLIST!B251,DATOS!B:B,0),1)=0,"",INDEX(DATOS!AJ:AJ,MATCH(CHECKLIST!B251,DATOS!B:B,0),1)),"")</f>
        <v/>
      </c>
      <c r="K251" s="49" t="str">
        <f>IFERROR(IF(INDEX(DATOS!AK:AK,MATCH(CHECKLIST!B251,DATOS!B:B,0),1)=0,"",INDEX(DATOS!AK:AK,MATCH(CHECKLIST!B251,DATOS!B:B,0),1)),"")</f>
        <v/>
      </c>
      <c r="L251" s="17" t="str">
        <f>IFERROR(IF(INDEX(DATOS!AM:AM,MATCH(CHECKLIST!B251,DATOS!B:B,0),1)=0,"",INDEX(DATOS!AM:AM,MATCH(CHECKLIST!B251,DATOS!B:B,0),1)),"")</f>
        <v/>
      </c>
      <c r="M251" s="17" t="str">
        <f>IFERROR(IF(INDEX(DATOS!AI:AI,MATCH(CHECKLIST!B251,DATOS!B:B,0),1)=0,"",INDEX(DATOS!AI:AI,MATCH(CHECKLIST!B251,DATOS!B:B,0),1)),"")</f>
        <v/>
      </c>
      <c r="N251" s="49" t="str">
        <f ca="1">IFERROR(IF(INDEX(DATOS!I:I,MATCH(CHECKLIST!B251,DATOS!B:B,0),1)="","X",IF(INDEX(DATOS!I:I,MATCH(CHECKLIST!B251,DATOS!B:B,0),1)&gt;YEAR(TODAY())-1,"","VENCIDA")),"")</f>
        <v/>
      </c>
      <c r="O251" s="49" t="str">
        <f>IFERROR(IF(INDEX(DATOS!AP:AP,MATCH(CHECKLIST!B251,DATOS!B:B,0),1)=0,"",INDEX(DATOS!AP:AP,MATCH(CHECKLIST!B251,DATOS!B:B,0),1)),"")</f>
        <v/>
      </c>
      <c r="P251" s="17" t="str">
        <f>IFERROR(IF(INDEX(DATOS!AN:AN,MATCH(CHECKLIST!B251,DATOS!B:B,0),1)=0,"",INDEX(DATOS!AN:AN,MATCH(CHECKLIST!B251,DATOS!B:B,0),1)),"")</f>
        <v/>
      </c>
      <c r="Q251" s="17" t="str">
        <f>IFERROR(IF(INDEX(DATOS!AO:AO,MATCH(CHECKLIST!B251,DATOS!B:B,0),1)=0,"",INDEX(DATOS!AO:AO,MATCH(CHECKLIST!B251,DATOS!B:B,0),1)),"")</f>
        <v/>
      </c>
      <c r="R251" t="str">
        <f>IF(B251="","",1)</f>
        <v/>
      </c>
      <c r="S251" t="str">
        <f t="shared" si="11"/>
        <v/>
      </c>
      <c r="U251" t="str">
        <f t="shared" si="9"/>
        <v/>
      </c>
      <c r="V251" t="str">
        <f t="shared" si="10"/>
        <v/>
      </c>
    </row>
    <row r="252" spans="1:22" ht="15" customHeight="1">
      <c r="A252" s="12">
        <v>239</v>
      </c>
      <c r="B252" t="str">
        <f>IFERROR(INDEX(DATOS!B:B,MATCH(CHECKLIST!A252,DATOS!BU:BU,0),1),"")</f>
        <v/>
      </c>
      <c r="C252" t="str">
        <f>IFERROR(INDEX(DATOS!J:J,MATCH(CHECKLIST!A252,DATOS!BU:BU,0),1),"")</f>
        <v/>
      </c>
      <c r="D252" t="str">
        <f>IFERROR(INDEX(DATOS!R:R,MATCH(CHECKLIST!E252,DATOS!C:C,0),1),"")</f>
        <v/>
      </c>
      <c r="E252" s="136" t="str">
        <f>IFERROR(INDEX(DATOS!C:C,MATCH(CHECKLIST!A252,DATOS!BU:BU,0),1),"")</f>
        <v/>
      </c>
      <c r="F252" s="3" t="str">
        <f>IFERROR(IF(INDEX(DATOS!AC:AC,MATCH(CHECKLIST!B252,DATOS!B:B,0),1)=0,"",INDEX(DATOS!AC:AC,MATCH(CHECKLIST!B252,DATOS!B:B,0),1)),"")</f>
        <v/>
      </c>
      <c r="G252" s="17" t="str">
        <f>IFERROR(IF(INDEX(DATOS!AH:AH,MATCH(CHECKLIST!B252,DATOS!B:B,0),1)=0,"",INDEX(DATOS!AH:AH,MATCH(CHECKLIST!B252,DATOS!B:B,0),1)),"")</f>
        <v/>
      </c>
      <c r="H252" s="17" t="str">
        <f>IFERROR(IF(INDEX(DATOS!BH:BH,MATCH(CHECKLIST!B252,DATOS!B:B,0),1)="","X",IF(INDEX(DATOS!BH:BH,MATCH(CHECKLIST!B252,DATOS!B:B,0),1)="VIGENTE","",INDEX(DATOS!BH:BH,MATCH(CHECKLIST!B252,DATOS!B:B,0),1))),"")</f>
        <v/>
      </c>
      <c r="I252" s="17" t="str">
        <f>IFERROR(IF(INDEX(DATOS!AL:AL,MATCH(CHECKLIST!B252,DATOS!B:B,0),1)=0,"",INDEX(DATOS!AL:AL,MATCH(CHECKLIST!B252,DATOS!B:B,0),1)),"")</f>
        <v/>
      </c>
      <c r="J252" s="17" t="str">
        <f>IFERROR(IF(INDEX(DATOS!AJ:AJ,MATCH(CHECKLIST!B252,DATOS!B:B,0),1)=0,"",INDEX(DATOS!AJ:AJ,MATCH(CHECKLIST!B252,DATOS!B:B,0),1)),"")</f>
        <v/>
      </c>
      <c r="K252" s="49" t="str">
        <f>IFERROR(IF(INDEX(DATOS!AK:AK,MATCH(CHECKLIST!B252,DATOS!B:B,0),1)=0,"",INDEX(DATOS!AK:AK,MATCH(CHECKLIST!B252,DATOS!B:B,0),1)),"")</f>
        <v/>
      </c>
      <c r="L252" s="17" t="str">
        <f>IFERROR(IF(INDEX(DATOS!AM:AM,MATCH(CHECKLIST!B252,DATOS!B:B,0),1)=0,"",INDEX(DATOS!AM:AM,MATCH(CHECKLIST!B252,DATOS!B:B,0),1)),"")</f>
        <v/>
      </c>
      <c r="M252" s="17" t="str">
        <f>IFERROR(IF(INDEX(DATOS!AI:AI,MATCH(CHECKLIST!B252,DATOS!B:B,0),1)=0,"",INDEX(DATOS!AI:AI,MATCH(CHECKLIST!B252,DATOS!B:B,0),1)),"")</f>
        <v/>
      </c>
      <c r="N252" s="49" t="str">
        <f ca="1">IFERROR(IF(INDEX(DATOS!I:I,MATCH(CHECKLIST!B252,DATOS!B:B,0),1)="","X",IF(INDEX(DATOS!I:I,MATCH(CHECKLIST!B252,DATOS!B:B,0),1)&gt;YEAR(TODAY())-1,"","VENCIDA")),"")</f>
        <v/>
      </c>
      <c r="O252" s="49" t="str">
        <f>IFERROR(IF(INDEX(DATOS!AP:AP,MATCH(CHECKLIST!B252,DATOS!B:B,0),1)=0,"",INDEX(DATOS!AP:AP,MATCH(CHECKLIST!B252,DATOS!B:B,0),1)),"")</f>
        <v/>
      </c>
      <c r="P252" s="17" t="str">
        <f>IFERROR(IF(INDEX(DATOS!AN:AN,MATCH(CHECKLIST!B252,DATOS!B:B,0),1)=0,"",INDEX(DATOS!AN:AN,MATCH(CHECKLIST!B252,DATOS!B:B,0),1)),"")</f>
        <v/>
      </c>
      <c r="Q252" s="17" t="str">
        <f>IFERROR(IF(INDEX(DATOS!AO:AO,MATCH(CHECKLIST!B252,DATOS!B:B,0),1)=0,"",INDEX(DATOS!AO:AO,MATCH(CHECKLIST!B252,DATOS!B:B,0),1)),"")</f>
        <v/>
      </c>
      <c r="S252">
        <f t="shared" si="11"/>
        <v>0</v>
      </c>
      <c r="U252" t="str">
        <f t="shared" si="9"/>
        <v/>
      </c>
      <c r="V252" t="str">
        <f t="shared" si="10"/>
        <v/>
      </c>
    </row>
    <row r="253" spans="1:22" ht="15" customHeight="1">
      <c r="A253" s="12">
        <v>240</v>
      </c>
      <c r="B253" t="str">
        <f>IFERROR(INDEX(DATOS!B:B,MATCH(CHECKLIST!A253,DATOS!BU:BU,0),1),"")</f>
        <v/>
      </c>
      <c r="C253" t="str">
        <f>IFERROR(INDEX(DATOS!J:J,MATCH(CHECKLIST!A253,DATOS!BU:BU,0),1),"")</f>
        <v/>
      </c>
      <c r="D253" t="str">
        <f>IFERROR(INDEX(DATOS!R:R,MATCH(CHECKLIST!E253,DATOS!C:C,0),1),"")</f>
        <v/>
      </c>
      <c r="E253" s="136" t="str">
        <f>IFERROR(INDEX(DATOS!C:C,MATCH(CHECKLIST!A253,DATOS!BU:BU,0),1),"")</f>
        <v/>
      </c>
      <c r="F253" s="3" t="str">
        <f>IFERROR(IF(INDEX(DATOS!AC:AC,MATCH(CHECKLIST!B253,DATOS!B:B,0),1)=0,"",INDEX(DATOS!AC:AC,MATCH(CHECKLIST!B253,DATOS!B:B,0),1)),"")</f>
        <v/>
      </c>
      <c r="G253" s="17" t="str">
        <f>IFERROR(IF(INDEX(DATOS!AH:AH,MATCH(CHECKLIST!B253,DATOS!B:B,0),1)=0,"",INDEX(DATOS!AH:AH,MATCH(CHECKLIST!B253,DATOS!B:B,0),1)),"")</f>
        <v/>
      </c>
      <c r="H253" s="17" t="str">
        <f>IFERROR(IF(INDEX(DATOS!BH:BH,MATCH(CHECKLIST!B253,DATOS!B:B,0),1)="","X",IF(INDEX(DATOS!BH:BH,MATCH(CHECKLIST!B253,DATOS!B:B,0),1)="VIGENTE","",INDEX(DATOS!BH:BH,MATCH(CHECKLIST!B253,DATOS!B:B,0),1))),"")</f>
        <v/>
      </c>
      <c r="I253" s="17" t="str">
        <f>IFERROR(IF(INDEX(DATOS!AL:AL,MATCH(CHECKLIST!B253,DATOS!B:B,0),1)=0,"",INDEX(DATOS!AL:AL,MATCH(CHECKLIST!B253,DATOS!B:B,0),1)),"")</f>
        <v/>
      </c>
      <c r="J253" s="17" t="str">
        <f>IFERROR(IF(INDEX(DATOS!AJ:AJ,MATCH(CHECKLIST!B253,DATOS!B:B,0),1)=0,"",INDEX(DATOS!AJ:AJ,MATCH(CHECKLIST!B253,DATOS!B:B,0),1)),"")</f>
        <v/>
      </c>
      <c r="K253" s="49" t="str">
        <f>IFERROR(IF(INDEX(DATOS!AK:AK,MATCH(CHECKLIST!B253,DATOS!B:B,0),1)=0,"",INDEX(DATOS!AK:AK,MATCH(CHECKLIST!B253,DATOS!B:B,0),1)),"")</f>
        <v/>
      </c>
      <c r="L253" s="17" t="str">
        <f>IFERROR(IF(INDEX(DATOS!AM:AM,MATCH(CHECKLIST!B253,DATOS!B:B,0),1)=0,"",INDEX(DATOS!AM:AM,MATCH(CHECKLIST!B253,DATOS!B:B,0),1)),"")</f>
        <v/>
      </c>
      <c r="M253" s="17" t="str">
        <f>IFERROR(IF(INDEX(DATOS!AI:AI,MATCH(CHECKLIST!B253,DATOS!B:B,0),1)=0,"",INDEX(DATOS!AI:AI,MATCH(CHECKLIST!B253,DATOS!B:B,0),1)),"")</f>
        <v/>
      </c>
      <c r="N253" s="49" t="str">
        <f ca="1">IFERROR(IF(INDEX(DATOS!I:I,MATCH(CHECKLIST!B253,DATOS!B:B,0),1)="","X",IF(INDEX(DATOS!I:I,MATCH(CHECKLIST!B253,DATOS!B:B,0),1)&gt;YEAR(TODAY())-1,"","VENCIDA")),"")</f>
        <v/>
      </c>
      <c r="O253" s="49" t="str">
        <f>IFERROR(IF(INDEX(DATOS!AP:AP,MATCH(CHECKLIST!B253,DATOS!B:B,0),1)=0,"",INDEX(DATOS!AP:AP,MATCH(CHECKLIST!B253,DATOS!B:B,0),1)),"")</f>
        <v/>
      </c>
      <c r="P253" s="17" t="str">
        <f>IFERROR(IF(INDEX(DATOS!AN:AN,MATCH(CHECKLIST!B253,DATOS!B:B,0),1)=0,"",INDEX(DATOS!AN:AN,MATCH(CHECKLIST!B253,DATOS!B:B,0),1)),"")</f>
        <v/>
      </c>
      <c r="Q253" s="17" t="str">
        <f>IFERROR(IF(INDEX(DATOS!AO:AO,MATCH(CHECKLIST!B253,DATOS!B:B,0),1)=0,"",INDEX(DATOS!AO:AO,MATCH(CHECKLIST!B253,DATOS!B:B,0),1)),"")</f>
        <v/>
      </c>
      <c r="R253" t="str">
        <f>IF(B253="","",1)</f>
        <v/>
      </c>
      <c r="S253" t="str">
        <f t="shared" si="11"/>
        <v/>
      </c>
      <c r="U253" t="str">
        <f t="shared" si="9"/>
        <v/>
      </c>
      <c r="V253" t="str">
        <f t="shared" si="10"/>
        <v/>
      </c>
    </row>
    <row r="254" spans="1:22" ht="15" customHeight="1">
      <c r="A254" s="12">
        <v>241</v>
      </c>
      <c r="B254" t="str">
        <f>IFERROR(INDEX(DATOS!B:B,MATCH(CHECKLIST!A254,DATOS!BU:BU,0),1),"")</f>
        <v/>
      </c>
      <c r="C254" t="str">
        <f>IFERROR(INDEX(DATOS!J:J,MATCH(CHECKLIST!A254,DATOS!BU:BU,0),1),"")</f>
        <v/>
      </c>
      <c r="D254" t="str">
        <f>IFERROR(INDEX(DATOS!R:R,MATCH(CHECKLIST!E254,DATOS!C:C,0),1),"")</f>
        <v/>
      </c>
      <c r="E254" s="136" t="str">
        <f>IFERROR(INDEX(DATOS!C:C,MATCH(CHECKLIST!A254,DATOS!BU:BU,0),1),"")</f>
        <v/>
      </c>
      <c r="F254" s="3" t="str">
        <f>IFERROR(IF(INDEX(DATOS!AC:AC,MATCH(CHECKLIST!B254,DATOS!B:B,0),1)=0,"",INDEX(DATOS!AC:AC,MATCH(CHECKLIST!B254,DATOS!B:B,0),1)),"")</f>
        <v/>
      </c>
      <c r="G254" s="17" t="str">
        <f>IFERROR(IF(INDEX(DATOS!AH:AH,MATCH(CHECKLIST!B254,DATOS!B:B,0),1)=0,"",INDEX(DATOS!AH:AH,MATCH(CHECKLIST!B254,DATOS!B:B,0),1)),"")</f>
        <v/>
      </c>
      <c r="H254" s="17" t="str">
        <f>IFERROR(IF(INDEX(DATOS!BH:BH,MATCH(CHECKLIST!B254,DATOS!B:B,0),1)="","X",IF(INDEX(DATOS!BH:BH,MATCH(CHECKLIST!B254,DATOS!B:B,0),1)="VIGENTE","",INDEX(DATOS!BH:BH,MATCH(CHECKLIST!B254,DATOS!B:B,0),1))),"")</f>
        <v/>
      </c>
      <c r="I254" s="17" t="str">
        <f>IFERROR(IF(INDEX(DATOS!AL:AL,MATCH(CHECKLIST!B254,DATOS!B:B,0),1)=0,"",INDEX(DATOS!AL:AL,MATCH(CHECKLIST!B254,DATOS!B:B,0),1)),"")</f>
        <v/>
      </c>
      <c r="J254" s="17" t="str">
        <f>IFERROR(IF(INDEX(DATOS!AJ:AJ,MATCH(CHECKLIST!B254,DATOS!B:B,0),1)=0,"",INDEX(DATOS!AJ:AJ,MATCH(CHECKLIST!B254,DATOS!B:B,0),1)),"")</f>
        <v/>
      </c>
      <c r="K254" s="49" t="str">
        <f>IFERROR(IF(INDEX(DATOS!AK:AK,MATCH(CHECKLIST!B254,DATOS!B:B,0),1)=0,"",INDEX(DATOS!AK:AK,MATCH(CHECKLIST!B254,DATOS!B:B,0),1)),"")</f>
        <v/>
      </c>
      <c r="L254" s="17" t="str">
        <f>IFERROR(IF(INDEX(DATOS!AM:AM,MATCH(CHECKLIST!B254,DATOS!B:B,0),1)=0,"",INDEX(DATOS!AM:AM,MATCH(CHECKLIST!B254,DATOS!B:B,0),1)),"")</f>
        <v/>
      </c>
      <c r="M254" s="17" t="str">
        <f>IFERROR(IF(INDEX(DATOS!AI:AI,MATCH(CHECKLIST!B254,DATOS!B:B,0),1)=0,"",INDEX(DATOS!AI:AI,MATCH(CHECKLIST!B254,DATOS!B:B,0),1)),"")</f>
        <v/>
      </c>
      <c r="N254" s="49" t="str">
        <f ca="1">IFERROR(IF(INDEX(DATOS!I:I,MATCH(CHECKLIST!B254,DATOS!B:B,0),1)="","X",IF(INDEX(DATOS!I:I,MATCH(CHECKLIST!B254,DATOS!B:B,0),1)&gt;YEAR(TODAY())-1,"","VENCIDA")),"")</f>
        <v/>
      </c>
      <c r="O254" s="49" t="str">
        <f>IFERROR(IF(INDEX(DATOS!AP:AP,MATCH(CHECKLIST!B254,DATOS!B:B,0),1)=0,"",INDEX(DATOS!AP:AP,MATCH(CHECKLIST!B254,DATOS!B:B,0),1)),"")</f>
        <v/>
      </c>
      <c r="P254" s="17" t="str">
        <f>IFERROR(IF(INDEX(DATOS!AN:AN,MATCH(CHECKLIST!B254,DATOS!B:B,0),1)=0,"",INDEX(DATOS!AN:AN,MATCH(CHECKLIST!B254,DATOS!B:B,0),1)),"")</f>
        <v/>
      </c>
      <c r="Q254" s="17" t="str">
        <f>IFERROR(IF(INDEX(DATOS!AO:AO,MATCH(CHECKLIST!B254,DATOS!B:B,0),1)=0,"",INDEX(DATOS!AO:AO,MATCH(CHECKLIST!B254,DATOS!B:B,0),1)),"")</f>
        <v/>
      </c>
      <c r="S254">
        <f t="shared" si="11"/>
        <v>0</v>
      </c>
      <c r="U254" t="str">
        <f t="shared" si="9"/>
        <v/>
      </c>
      <c r="V254" t="str">
        <f t="shared" si="10"/>
        <v/>
      </c>
    </row>
    <row r="255" spans="1:22" ht="15" customHeight="1">
      <c r="A255" s="12">
        <v>242</v>
      </c>
      <c r="B255" t="str">
        <f>IFERROR(INDEX(DATOS!B:B,MATCH(CHECKLIST!A255,DATOS!BU:BU,0),1),"")</f>
        <v/>
      </c>
      <c r="C255" t="str">
        <f>IFERROR(INDEX(DATOS!J:J,MATCH(CHECKLIST!A255,DATOS!BU:BU,0),1),"")</f>
        <v/>
      </c>
      <c r="D255" t="str">
        <f>IFERROR(INDEX(DATOS!R:R,MATCH(CHECKLIST!E255,DATOS!C:C,0),1),"")</f>
        <v/>
      </c>
      <c r="E255" s="136" t="str">
        <f>IFERROR(INDEX(DATOS!C:C,MATCH(CHECKLIST!A255,DATOS!BU:BU,0),1),"")</f>
        <v/>
      </c>
      <c r="F255" s="3" t="str">
        <f>IFERROR(IF(INDEX(DATOS!AC:AC,MATCH(CHECKLIST!B255,DATOS!B:B,0),1)=0,"",INDEX(DATOS!AC:AC,MATCH(CHECKLIST!B255,DATOS!B:B,0),1)),"")</f>
        <v/>
      </c>
      <c r="G255" s="17" t="str">
        <f>IFERROR(IF(INDEX(DATOS!AH:AH,MATCH(CHECKLIST!B255,DATOS!B:B,0),1)=0,"",INDEX(DATOS!AH:AH,MATCH(CHECKLIST!B255,DATOS!B:B,0),1)),"")</f>
        <v/>
      </c>
      <c r="H255" s="17" t="str">
        <f>IFERROR(IF(INDEX(DATOS!BH:BH,MATCH(CHECKLIST!B255,DATOS!B:B,0),1)="","X",IF(INDEX(DATOS!BH:BH,MATCH(CHECKLIST!B255,DATOS!B:B,0),1)="VIGENTE","",INDEX(DATOS!BH:BH,MATCH(CHECKLIST!B255,DATOS!B:B,0),1))),"")</f>
        <v/>
      </c>
      <c r="I255" s="17" t="str">
        <f>IFERROR(IF(INDEX(DATOS!AL:AL,MATCH(CHECKLIST!B255,DATOS!B:B,0),1)=0,"",INDEX(DATOS!AL:AL,MATCH(CHECKLIST!B255,DATOS!B:B,0),1)),"")</f>
        <v/>
      </c>
      <c r="J255" s="17" t="str">
        <f>IFERROR(IF(INDEX(DATOS!AJ:AJ,MATCH(CHECKLIST!B255,DATOS!B:B,0),1)=0,"",INDEX(DATOS!AJ:AJ,MATCH(CHECKLIST!B255,DATOS!B:B,0),1)),"")</f>
        <v/>
      </c>
      <c r="K255" s="49" t="str">
        <f>IFERROR(IF(INDEX(DATOS!AK:AK,MATCH(CHECKLIST!B255,DATOS!B:B,0),1)=0,"",INDEX(DATOS!AK:AK,MATCH(CHECKLIST!B255,DATOS!B:B,0),1)),"")</f>
        <v/>
      </c>
      <c r="L255" s="17" t="str">
        <f>IFERROR(IF(INDEX(DATOS!AM:AM,MATCH(CHECKLIST!B255,DATOS!B:B,0),1)=0,"",INDEX(DATOS!AM:AM,MATCH(CHECKLIST!B255,DATOS!B:B,0),1)),"")</f>
        <v/>
      </c>
      <c r="M255" s="17" t="str">
        <f>IFERROR(IF(INDEX(DATOS!AI:AI,MATCH(CHECKLIST!B255,DATOS!B:B,0),1)=0,"",INDEX(DATOS!AI:AI,MATCH(CHECKLIST!B255,DATOS!B:B,0),1)),"")</f>
        <v/>
      </c>
      <c r="N255" s="49" t="str">
        <f ca="1">IFERROR(IF(INDEX(DATOS!I:I,MATCH(CHECKLIST!B255,DATOS!B:B,0),1)="","X",IF(INDEX(DATOS!I:I,MATCH(CHECKLIST!B255,DATOS!B:B,0),1)&gt;YEAR(TODAY())-1,"","VENCIDA")),"")</f>
        <v/>
      </c>
      <c r="O255" s="49" t="str">
        <f>IFERROR(IF(INDEX(DATOS!AP:AP,MATCH(CHECKLIST!B255,DATOS!B:B,0),1)=0,"",INDEX(DATOS!AP:AP,MATCH(CHECKLIST!B255,DATOS!B:B,0),1)),"")</f>
        <v/>
      </c>
      <c r="P255" s="17" t="str">
        <f>IFERROR(IF(INDEX(DATOS!AN:AN,MATCH(CHECKLIST!B255,DATOS!B:B,0),1)=0,"",INDEX(DATOS!AN:AN,MATCH(CHECKLIST!B255,DATOS!B:B,0),1)),"")</f>
        <v/>
      </c>
      <c r="Q255" s="17" t="str">
        <f>IFERROR(IF(INDEX(DATOS!AO:AO,MATCH(CHECKLIST!B255,DATOS!B:B,0),1)=0,"",INDEX(DATOS!AO:AO,MATCH(CHECKLIST!B255,DATOS!B:B,0),1)),"")</f>
        <v/>
      </c>
      <c r="R255" t="str">
        <f>IF(B255="","",1)</f>
        <v/>
      </c>
      <c r="S255" t="str">
        <f t="shared" si="11"/>
        <v/>
      </c>
      <c r="U255" t="str">
        <f t="shared" si="9"/>
        <v/>
      </c>
      <c r="V255" t="str">
        <f t="shared" si="10"/>
        <v/>
      </c>
    </row>
    <row r="256" spans="1:22" ht="15" customHeight="1">
      <c r="A256" s="12">
        <v>243</v>
      </c>
      <c r="B256" t="str">
        <f>IFERROR(INDEX(DATOS!B:B,MATCH(CHECKLIST!A256,DATOS!BU:BU,0),1),"")</f>
        <v/>
      </c>
      <c r="C256" t="str">
        <f>IFERROR(INDEX(DATOS!J:J,MATCH(CHECKLIST!A256,DATOS!BU:BU,0),1),"")</f>
        <v/>
      </c>
      <c r="D256" t="str">
        <f>IFERROR(INDEX(DATOS!R:R,MATCH(CHECKLIST!E256,DATOS!C:C,0),1),"")</f>
        <v/>
      </c>
      <c r="E256" s="136" t="str">
        <f>IFERROR(INDEX(DATOS!C:C,MATCH(CHECKLIST!A256,DATOS!BU:BU,0),1),"")</f>
        <v/>
      </c>
      <c r="F256" s="3" t="str">
        <f>IFERROR(IF(INDEX(DATOS!AC:AC,MATCH(CHECKLIST!B256,DATOS!B:B,0),1)=0,"",INDEX(DATOS!AC:AC,MATCH(CHECKLIST!B256,DATOS!B:B,0),1)),"")</f>
        <v/>
      </c>
      <c r="G256" s="17" t="str">
        <f>IFERROR(IF(INDEX(DATOS!AH:AH,MATCH(CHECKLIST!B256,DATOS!B:B,0),1)=0,"",INDEX(DATOS!AH:AH,MATCH(CHECKLIST!B256,DATOS!B:B,0),1)),"")</f>
        <v/>
      </c>
      <c r="H256" s="17" t="str">
        <f>IFERROR(IF(INDEX(DATOS!BH:BH,MATCH(CHECKLIST!B256,DATOS!B:B,0),1)="","X",IF(INDEX(DATOS!BH:BH,MATCH(CHECKLIST!B256,DATOS!B:B,0),1)="VIGENTE","",INDEX(DATOS!BH:BH,MATCH(CHECKLIST!B256,DATOS!B:B,0),1))),"")</f>
        <v/>
      </c>
      <c r="I256" s="17" t="str">
        <f>IFERROR(IF(INDEX(DATOS!AL:AL,MATCH(CHECKLIST!B256,DATOS!B:B,0),1)=0,"",INDEX(DATOS!AL:AL,MATCH(CHECKLIST!B256,DATOS!B:B,0),1)),"")</f>
        <v/>
      </c>
      <c r="J256" s="17" t="str">
        <f>IFERROR(IF(INDEX(DATOS!AJ:AJ,MATCH(CHECKLIST!B256,DATOS!B:B,0),1)=0,"",INDEX(DATOS!AJ:AJ,MATCH(CHECKLIST!B256,DATOS!B:B,0),1)),"")</f>
        <v/>
      </c>
      <c r="K256" s="49" t="str">
        <f>IFERROR(IF(INDEX(DATOS!AK:AK,MATCH(CHECKLIST!B256,DATOS!B:B,0),1)=0,"",INDEX(DATOS!AK:AK,MATCH(CHECKLIST!B256,DATOS!B:B,0),1)),"")</f>
        <v/>
      </c>
      <c r="L256" s="17" t="str">
        <f>IFERROR(IF(INDEX(DATOS!AM:AM,MATCH(CHECKLIST!B256,DATOS!B:B,0),1)=0,"",INDEX(DATOS!AM:AM,MATCH(CHECKLIST!B256,DATOS!B:B,0),1)),"")</f>
        <v/>
      </c>
      <c r="M256" s="17" t="str">
        <f>IFERROR(IF(INDEX(DATOS!AI:AI,MATCH(CHECKLIST!B256,DATOS!B:B,0),1)=0,"",INDEX(DATOS!AI:AI,MATCH(CHECKLIST!B256,DATOS!B:B,0),1)),"")</f>
        <v/>
      </c>
      <c r="N256" s="49" t="str">
        <f ca="1">IFERROR(IF(INDEX(DATOS!I:I,MATCH(CHECKLIST!B256,DATOS!B:B,0),1)="","X",IF(INDEX(DATOS!I:I,MATCH(CHECKLIST!B256,DATOS!B:B,0),1)&gt;YEAR(TODAY())-1,"","VENCIDA")),"")</f>
        <v/>
      </c>
      <c r="O256" s="49" t="str">
        <f>IFERROR(IF(INDEX(DATOS!AP:AP,MATCH(CHECKLIST!B256,DATOS!B:B,0),1)=0,"",INDEX(DATOS!AP:AP,MATCH(CHECKLIST!B256,DATOS!B:B,0),1)),"")</f>
        <v/>
      </c>
      <c r="P256" s="17" t="str">
        <f>IFERROR(IF(INDEX(DATOS!AN:AN,MATCH(CHECKLIST!B256,DATOS!B:B,0),1)=0,"",INDEX(DATOS!AN:AN,MATCH(CHECKLIST!B256,DATOS!B:B,0),1)),"")</f>
        <v/>
      </c>
      <c r="Q256" s="17" t="str">
        <f>IFERROR(IF(INDEX(DATOS!AO:AO,MATCH(CHECKLIST!B256,DATOS!B:B,0),1)=0,"",INDEX(DATOS!AO:AO,MATCH(CHECKLIST!B256,DATOS!B:B,0),1)),"")</f>
        <v/>
      </c>
      <c r="S256">
        <f t="shared" si="11"/>
        <v>0</v>
      </c>
      <c r="U256" t="str">
        <f t="shared" si="9"/>
        <v/>
      </c>
      <c r="V256" t="str">
        <f t="shared" si="10"/>
        <v/>
      </c>
    </row>
    <row r="257" spans="1:22" ht="15" customHeight="1">
      <c r="A257" s="12">
        <v>244</v>
      </c>
      <c r="B257" t="str">
        <f>IFERROR(INDEX(DATOS!B:B,MATCH(CHECKLIST!A257,DATOS!BU:BU,0),1),"")</f>
        <v/>
      </c>
      <c r="C257" t="str">
        <f>IFERROR(INDEX(DATOS!J:J,MATCH(CHECKLIST!A257,DATOS!BU:BU,0),1),"")</f>
        <v/>
      </c>
      <c r="D257" t="str">
        <f>IFERROR(INDEX(DATOS!R:R,MATCH(CHECKLIST!E257,DATOS!C:C,0),1),"")</f>
        <v/>
      </c>
      <c r="E257" s="136" t="str">
        <f>IFERROR(INDEX(DATOS!C:C,MATCH(CHECKLIST!A257,DATOS!BU:BU,0),1),"")</f>
        <v/>
      </c>
      <c r="F257" s="3" t="str">
        <f>IFERROR(IF(INDEX(DATOS!AC:AC,MATCH(CHECKLIST!B257,DATOS!B:B,0),1)=0,"",INDEX(DATOS!AC:AC,MATCH(CHECKLIST!B257,DATOS!B:B,0),1)),"")</f>
        <v/>
      </c>
      <c r="G257" s="17" t="str">
        <f>IFERROR(IF(INDEX(DATOS!AH:AH,MATCH(CHECKLIST!B257,DATOS!B:B,0),1)=0,"",INDEX(DATOS!AH:AH,MATCH(CHECKLIST!B257,DATOS!B:B,0),1)),"")</f>
        <v/>
      </c>
      <c r="H257" s="17" t="str">
        <f>IFERROR(IF(INDEX(DATOS!BH:BH,MATCH(CHECKLIST!B257,DATOS!B:B,0),1)="","X",IF(INDEX(DATOS!BH:BH,MATCH(CHECKLIST!B257,DATOS!B:B,0),1)="VIGENTE","",INDEX(DATOS!BH:BH,MATCH(CHECKLIST!B257,DATOS!B:B,0),1))),"")</f>
        <v/>
      </c>
      <c r="I257" s="17" t="str">
        <f>IFERROR(IF(INDEX(DATOS!AL:AL,MATCH(CHECKLIST!B257,DATOS!B:B,0),1)=0,"",INDEX(DATOS!AL:AL,MATCH(CHECKLIST!B257,DATOS!B:B,0),1)),"")</f>
        <v/>
      </c>
      <c r="J257" s="17" t="str">
        <f>IFERROR(IF(INDEX(DATOS!AJ:AJ,MATCH(CHECKLIST!B257,DATOS!B:B,0),1)=0,"",INDEX(DATOS!AJ:AJ,MATCH(CHECKLIST!B257,DATOS!B:B,0),1)),"")</f>
        <v/>
      </c>
      <c r="K257" s="49" t="str">
        <f>IFERROR(IF(INDEX(DATOS!AK:AK,MATCH(CHECKLIST!B257,DATOS!B:B,0),1)=0,"",INDEX(DATOS!AK:AK,MATCH(CHECKLIST!B257,DATOS!B:B,0),1)),"")</f>
        <v/>
      </c>
      <c r="L257" s="17" t="str">
        <f>IFERROR(IF(INDEX(DATOS!AM:AM,MATCH(CHECKLIST!B257,DATOS!B:B,0),1)=0,"",INDEX(DATOS!AM:AM,MATCH(CHECKLIST!B257,DATOS!B:B,0),1)),"")</f>
        <v/>
      </c>
      <c r="M257" s="17" t="str">
        <f>IFERROR(IF(INDEX(DATOS!AI:AI,MATCH(CHECKLIST!B257,DATOS!B:B,0),1)=0,"",INDEX(DATOS!AI:AI,MATCH(CHECKLIST!B257,DATOS!B:B,0),1)),"")</f>
        <v/>
      </c>
      <c r="N257" s="49" t="str">
        <f ca="1">IFERROR(IF(INDEX(DATOS!I:I,MATCH(CHECKLIST!B257,DATOS!B:B,0),1)="","X",IF(INDEX(DATOS!I:I,MATCH(CHECKLIST!B257,DATOS!B:B,0),1)&gt;YEAR(TODAY())-1,"","VENCIDA")),"")</f>
        <v/>
      </c>
      <c r="O257" s="49" t="str">
        <f>IFERROR(IF(INDEX(DATOS!AP:AP,MATCH(CHECKLIST!B257,DATOS!B:B,0),1)=0,"",INDEX(DATOS!AP:AP,MATCH(CHECKLIST!B257,DATOS!B:B,0),1)),"")</f>
        <v/>
      </c>
      <c r="P257" s="17" t="str">
        <f>IFERROR(IF(INDEX(DATOS!AN:AN,MATCH(CHECKLIST!B257,DATOS!B:B,0),1)=0,"",INDEX(DATOS!AN:AN,MATCH(CHECKLIST!B257,DATOS!B:B,0),1)),"")</f>
        <v/>
      </c>
      <c r="Q257" s="17" t="str">
        <f>IFERROR(IF(INDEX(DATOS!AO:AO,MATCH(CHECKLIST!B257,DATOS!B:B,0),1)=0,"",INDEX(DATOS!AO:AO,MATCH(CHECKLIST!B257,DATOS!B:B,0),1)),"")</f>
        <v/>
      </c>
      <c r="R257" t="str">
        <f>IF(B257="","",1)</f>
        <v/>
      </c>
      <c r="S257" t="str">
        <f t="shared" si="11"/>
        <v/>
      </c>
      <c r="U257" t="str">
        <f t="shared" si="9"/>
        <v/>
      </c>
      <c r="V257" t="str">
        <f t="shared" si="10"/>
        <v/>
      </c>
    </row>
    <row r="258" spans="1:22" ht="15" customHeight="1">
      <c r="A258" s="12">
        <v>245</v>
      </c>
      <c r="B258" t="str">
        <f>IFERROR(INDEX(DATOS!B:B,MATCH(CHECKLIST!A258,DATOS!BU:BU,0),1),"")</f>
        <v/>
      </c>
      <c r="C258" t="str">
        <f>IFERROR(INDEX(DATOS!J:J,MATCH(CHECKLIST!A258,DATOS!BU:BU,0),1),"")</f>
        <v/>
      </c>
      <c r="D258" t="str">
        <f>IFERROR(INDEX(DATOS!R:R,MATCH(CHECKLIST!E258,DATOS!C:C,0),1),"")</f>
        <v/>
      </c>
      <c r="E258" s="136" t="str">
        <f>IFERROR(INDEX(DATOS!C:C,MATCH(CHECKLIST!A258,DATOS!BU:BU,0),1),"")</f>
        <v/>
      </c>
      <c r="F258" s="3" t="str">
        <f>IFERROR(IF(INDEX(DATOS!AC:AC,MATCH(CHECKLIST!B258,DATOS!B:B,0),1)=0,"",INDEX(DATOS!AC:AC,MATCH(CHECKLIST!B258,DATOS!B:B,0),1)),"")</f>
        <v/>
      </c>
      <c r="G258" s="17" t="str">
        <f>IFERROR(IF(INDEX(DATOS!AH:AH,MATCH(CHECKLIST!B258,DATOS!B:B,0),1)=0,"",INDEX(DATOS!AH:AH,MATCH(CHECKLIST!B258,DATOS!B:B,0),1)),"")</f>
        <v/>
      </c>
      <c r="H258" s="17" t="str">
        <f>IFERROR(IF(INDEX(DATOS!BH:BH,MATCH(CHECKLIST!B258,DATOS!B:B,0),1)="","X",IF(INDEX(DATOS!BH:BH,MATCH(CHECKLIST!B258,DATOS!B:B,0),1)="VIGENTE","",INDEX(DATOS!BH:BH,MATCH(CHECKLIST!B258,DATOS!B:B,0),1))),"")</f>
        <v/>
      </c>
      <c r="I258" s="17" t="str">
        <f>IFERROR(IF(INDEX(DATOS!AL:AL,MATCH(CHECKLIST!B258,DATOS!B:B,0),1)=0,"",INDEX(DATOS!AL:AL,MATCH(CHECKLIST!B258,DATOS!B:B,0),1)),"")</f>
        <v/>
      </c>
      <c r="J258" s="17" t="str">
        <f>IFERROR(IF(INDEX(DATOS!AJ:AJ,MATCH(CHECKLIST!B258,DATOS!B:B,0),1)=0,"",INDEX(DATOS!AJ:AJ,MATCH(CHECKLIST!B258,DATOS!B:B,0),1)),"")</f>
        <v/>
      </c>
      <c r="K258" s="49" t="str">
        <f>IFERROR(IF(INDEX(DATOS!AK:AK,MATCH(CHECKLIST!B258,DATOS!B:B,0),1)=0,"",INDEX(DATOS!AK:AK,MATCH(CHECKLIST!B258,DATOS!B:B,0),1)),"")</f>
        <v/>
      </c>
      <c r="L258" s="17" t="str">
        <f>IFERROR(IF(INDEX(DATOS!AM:AM,MATCH(CHECKLIST!B258,DATOS!B:B,0),1)=0,"",INDEX(DATOS!AM:AM,MATCH(CHECKLIST!B258,DATOS!B:B,0),1)),"")</f>
        <v/>
      </c>
      <c r="M258" s="17" t="str">
        <f>IFERROR(IF(INDEX(DATOS!AI:AI,MATCH(CHECKLIST!B258,DATOS!B:B,0),1)=0,"",INDEX(DATOS!AI:AI,MATCH(CHECKLIST!B258,DATOS!B:B,0),1)),"")</f>
        <v/>
      </c>
      <c r="N258" s="49" t="str">
        <f ca="1">IFERROR(IF(INDEX(DATOS!I:I,MATCH(CHECKLIST!B258,DATOS!B:B,0),1)="","X",IF(INDEX(DATOS!I:I,MATCH(CHECKLIST!B258,DATOS!B:B,0),1)&gt;YEAR(TODAY())-1,"","VENCIDA")),"")</f>
        <v/>
      </c>
      <c r="O258" s="49" t="str">
        <f>IFERROR(IF(INDEX(DATOS!AP:AP,MATCH(CHECKLIST!B258,DATOS!B:B,0),1)=0,"",INDEX(DATOS!AP:AP,MATCH(CHECKLIST!B258,DATOS!B:B,0),1)),"")</f>
        <v/>
      </c>
      <c r="P258" s="17" t="str">
        <f>IFERROR(IF(INDEX(DATOS!AN:AN,MATCH(CHECKLIST!B258,DATOS!B:B,0),1)=0,"",INDEX(DATOS!AN:AN,MATCH(CHECKLIST!B258,DATOS!B:B,0),1)),"")</f>
        <v/>
      </c>
      <c r="Q258" s="17" t="str">
        <f>IFERROR(IF(INDEX(DATOS!AO:AO,MATCH(CHECKLIST!B258,DATOS!B:B,0),1)=0,"",INDEX(DATOS!AO:AO,MATCH(CHECKLIST!B258,DATOS!B:B,0),1)),"")</f>
        <v/>
      </c>
      <c r="S258">
        <f t="shared" si="11"/>
        <v>0</v>
      </c>
      <c r="U258" t="str">
        <f t="shared" si="9"/>
        <v/>
      </c>
      <c r="V258" t="str">
        <f t="shared" si="10"/>
        <v/>
      </c>
    </row>
    <row r="259" spans="1:22">
      <c r="A259" s="12">
        <v>246</v>
      </c>
      <c r="B259" t="str">
        <f>IFERROR(INDEX(DATOS!B:B,MATCH(CHECKLIST!A259,DATOS!BU:BU,0),1),"")</f>
        <v/>
      </c>
      <c r="C259" t="str">
        <f>IFERROR(INDEX(DATOS!J:J,MATCH(CHECKLIST!A259,DATOS!BU:BU,0),1),"")</f>
        <v/>
      </c>
      <c r="D259" t="str">
        <f>IFERROR(INDEX(DATOS!R:R,MATCH(CHECKLIST!E259,DATOS!C:C,0),1),"")</f>
        <v/>
      </c>
      <c r="E259" s="136" t="str">
        <f>IFERROR(INDEX(DATOS!C:C,MATCH(CHECKLIST!A259,DATOS!BU:BU,0),1),"")</f>
        <v/>
      </c>
      <c r="F259" s="3" t="str">
        <f>IFERROR(IF(INDEX(DATOS!AC:AC,MATCH(CHECKLIST!B259,DATOS!B:B,0),1)=0,"",INDEX(DATOS!AC:AC,MATCH(CHECKLIST!B259,DATOS!B:B,0),1)),"")</f>
        <v/>
      </c>
      <c r="G259" s="17" t="str">
        <f>IFERROR(IF(INDEX(DATOS!AH:AH,MATCH(CHECKLIST!B259,DATOS!B:B,0),1)=0,"",INDEX(DATOS!AH:AH,MATCH(CHECKLIST!B259,DATOS!B:B,0),1)),"")</f>
        <v/>
      </c>
      <c r="H259" s="17" t="str">
        <f>IFERROR(IF(INDEX(DATOS!BH:BH,MATCH(CHECKLIST!B259,DATOS!B:B,0),1)="","X",IF(INDEX(DATOS!BH:BH,MATCH(CHECKLIST!B259,DATOS!B:B,0),1)="VIGENTE","",INDEX(DATOS!BH:BH,MATCH(CHECKLIST!B259,DATOS!B:B,0),1))),"")</f>
        <v/>
      </c>
      <c r="I259" s="17" t="str">
        <f>IFERROR(IF(INDEX(DATOS!AL:AL,MATCH(CHECKLIST!B259,DATOS!B:B,0),1)=0,"",INDEX(DATOS!AL:AL,MATCH(CHECKLIST!B259,DATOS!B:B,0),1)),"")</f>
        <v/>
      </c>
      <c r="J259" s="17" t="str">
        <f>IFERROR(IF(INDEX(DATOS!AJ:AJ,MATCH(CHECKLIST!B259,DATOS!B:B,0),1)=0,"",INDEX(DATOS!AJ:AJ,MATCH(CHECKLIST!B259,DATOS!B:B,0),1)),"")</f>
        <v/>
      </c>
      <c r="K259" s="49" t="str">
        <f>IFERROR(IF(INDEX(DATOS!AK:AK,MATCH(CHECKLIST!B259,DATOS!B:B,0),1)=0,"",INDEX(DATOS!AK:AK,MATCH(CHECKLIST!B259,DATOS!B:B,0),1)),"")</f>
        <v/>
      </c>
      <c r="L259" s="17" t="str">
        <f>IFERROR(IF(INDEX(DATOS!AM:AM,MATCH(CHECKLIST!B259,DATOS!B:B,0),1)=0,"",INDEX(DATOS!AM:AM,MATCH(CHECKLIST!B259,DATOS!B:B,0),1)),"")</f>
        <v/>
      </c>
      <c r="M259" s="17" t="str">
        <f>IFERROR(IF(INDEX(DATOS!AI:AI,MATCH(CHECKLIST!B259,DATOS!B:B,0),1)=0,"",INDEX(DATOS!AI:AI,MATCH(CHECKLIST!B259,DATOS!B:B,0),1)),"")</f>
        <v/>
      </c>
      <c r="N259" s="49" t="str">
        <f ca="1">IFERROR(IF(INDEX(DATOS!I:I,MATCH(CHECKLIST!B259,DATOS!B:B,0),1)="","X",IF(INDEX(DATOS!I:I,MATCH(CHECKLIST!B259,DATOS!B:B,0),1)&gt;YEAR(TODAY())-1,"","VENCIDA")),"")</f>
        <v/>
      </c>
      <c r="O259" s="49" t="str">
        <f>IFERROR(IF(INDEX(DATOS!AP:AP,MATCH(CHECKLIST!B259,DATOS!B:B,0),1)=0,"",INDEX(DATOS!AP:AP,MATCH(CHECKLIST!B259,DATOS!B:B,0),1)),"")</f>
        <v/>
      </c>
      <c r="P259" s="17" t="str">
        <f>IFERROR(IF(INDEX(DATOS!AN:AN,MATCH(CHECKLIST!B259,DATOS!B:B,0),1)=0,"",INDEX(DATOS!AN:AN,MATCH(CHECKLIST!B259,DATOS!B:B,0),1)),"")</f>
        <v/>
      </c>
      <c r="Q259" s="17" t="str">
        <f>IFERROR(IF(INDEX(DATOS!AO:AO,MATCH(CHECKLIST!B259,DATOS!B:B,0),1)=0,"",INDEX(DATOS!AO:AO,MATCH(CHECKLIST!B259,DATOS!B:B,0),1)),"")</f>
        <v/>
      </c>
      <c r="R259" t="str">
        <f>IF(B259="","",1)</f>
        <v/>
      </c>
      <c r="S259" t="str">
        <f t="shared" si="11"/>
        <v/>
      </c>
      <c r="U259" t="str">
        <f t="shared" si="9"/>
        <v/>
      </c>
      <c r="V259" t="str">
        <f t="shared" si="10"/>
        <v/>
      </c>
    </row>
    <row r="260" spans="1:22" ht="15" customHeight="1">
      <c r="A260" s="12">
        <v>247</v>
      </c>
      <c r="B260" t="str">
        <f>IFERROR(INDEX(DATOS!B:B,MATCH(CHECKLIST!A260,DATOS!BU:BU,0),1),"")</f>
        <v/>
      </c>
      <c r="C260" t="str">
        <f>IFERROR(INDEX(DATOS!J:J,MATCH(CHECKLIST!A260,DATOS!BU:BU,0),1),"")</f>
        <v/>
      </c>
      <c r="D260" t="str">
        <f>IFERROR(INDEX(DATOS!R:R,MATCH(CHECKLIST!E260,DATOS!C:C,0),1),"")</f>
        <v/>
      </c>
      <c r="E260" s="136" t="str">
        <f>IFERROR(INDEX(DATOS!C:C,MATCH(CHECKLIST!A260,DATOS!BU:BU,0),1),"")</f>
        <v/>
      </c>
      <c r="F260" s="3" t="str">
        <f>IFERROR(IF(INDEX(DATOS!AC:AC,MATCH(CHECKLIST!B260,DATOS!B:B,0),1)=0,"",INDEX(DATOS!AC:AC,MATCH(CHECKLIST!B260,DATOS!B:B,0),1)),"")</f>
        <v/>
      </c>
      <c r="G260" s="17" t="str">
        <f>IFERROR(IF(INDEX(DATOS!AH:AH,MATCH(CHECKLIST!B260,DATOS!B:B,0),1)=0,"",INDEX(DATOS!AH:AH,MATCH(CHECKLIST!B260,DATOS!B:B,0),1)),"")</f>
        <v/>
      </c>
      <c r="H260" s="17" t="str">
        <f>IFERROR(IF(INDEX(DATOS!BH:BH,MATCH(CHECKLIST!B260,DATOS!B:B,0),1)="","X",IF(INDEX(DATOS!BH:BH,MATCH(CHECKLIST!B260,DATOS!B:B,0),1)="VIGENTE","",INDEX(DATOS!BH:BH,MATCH(CHECKLIST!B260,DATOS!B:B,0),1))),"")</f>
        <v/>
      </c>
      <c r="I260" s="17" t="str">
        <f>IFERROR(IF(INDEX(DATOS!AL:AL,MATCH(CHECKLIST!B260,DATOS!B:B,0),1)=0,"",INDEX(DATOS!AL:AL,MATCH(CHECKLIST!B260,DATOS!B:B,0),1)),"")</f>
        <v/>
      </c>
      <c r="J260" s="17" t="str">
        <f>IFERROR(IF(INDEX(DATOS!AJ:AJ,MATCH(CHECKLIST!B260,DATOS!B:B,0),1)=0,"",INDEX(DATOS!AJ:AJ,MATCH(CHECKLIST!B260,DATOS!B:B,0),1)),"")</f>
        <v/>
      </c>
      <c r="K260" s="49" t="str">
        <f>IFERROR(IF(INDEX(DATOS!AK:AK,MATCH(CHECKLIST!B260,DATOS!B:B,0),1)=0,"",INDEX(DATOS!AK:AK,MATCH(CHECKLIST!B260,DATOS!B:B,0),1)),"")</f>
        <v/>
      </c>
      <c r="L260" s="17" t="str">
        <f>IFERROR(IF(INDEX(DATOS!AM:AM,MATCH(CHECKLIST!B260,DATOS!B:B,0),1)=0,"",INDEX(DATOS!AM:AM,MATCH(CHECKLIST!B260,DATOS!B:B,0),1)),"")</f>
        <v/>
      </c>
      <c r="M260" s="17" t="str">
        <f>IFERROR(IF(INDEX(DATOS!AI:AI,MATCH(CHECKLIST!B260,DATOS!B:B,0),1)=0,"",INDEX(DATOS!AI:AI,MATCH(CHECKLIST!B260,DATOS!B:B,0),1)),"")</f>
        <v/>
      </c>
      <c r="N260" s="49" t="str">
        <f ca="1">IFERROR(IF(INDEX(DATOS!I:I,MATCH(CHECKLIST!B260,DATOS!B:B,0),1)="","X",IF(INDEX(DATOS!I:I,MATCH(CHECKLIST!B260,DATOS!B:B,0),1)&gt;YEAR(TODAY())-1,"","VENCIDA")),"")</f>
        <v/>
      </c>
      <c r="O260" s="49" t="str">
        <f>IFERROR(IF(INDEX(DATOS!AP:AP,MATCH(CHECKLIST!B260,DATOS!B:B,0),1)=0,"",INDEX(DATOS!AP:AP,MATCH(CHECKLIST!B260,DATOS!B:B,0),1)),"")</f>
        <v/>
      </c>
      <c r="P260" s="17" t="str">
        <f>IFERROR(IF(INDEX(DATOS!AN:AN,MATCH(CHECKLIST!B260,DATOS!B:B,0),1)=0,"",INDEX(DATOS!AN:AN,MATCH(CHECKLIST!B260,DATOS!B:B,0),1)),"")</f>
        <v/>
      </c>
      <c r="Q260" s="17" t="str">
        <f>IFERROR(IF(INDEX(DATOS!AO:AO,MATCH(CHECKLIST!B260,DATOS!B:B,0),1)=0,"",INDEX(DATOS!AO:AO,MATCH(CHECKLIST!B260,DATOS!B:B,0),1)),"")</f>
        <v/>
      </c>
      <c r="S260">
        <f t="shared" si="11"/>
        <v>0</v>
      </c>
      <c r="U260" t="str">
        <f t="shared" si="9"/>
        <v/>
      </c>
      <c r="V260" t="str">
        <f t="shared" si="10"/>
        <v/>
      </c>
    </row>
    <row r="261" spans="1:22" ht="15" customHeight="1">
      <c r="A261" s="12">
        <v>248</v>
      </c>
      <c r="B261" t="str">
        <f>IFERROR(INDEX(DATOS!B:B,MATCH(CHECKLIST!A261,DATOS!BU:BU,0),1),"")</f>
        <v/>
      </c>
      <c r="C261" t="str">
        <f>IFERROR(INDEX(DATOS!J:J,MATCH(CHECKLIST!A261,DATOS!BU:BU,0),1),"")</f>
        <v/>
      </c>
      <c r="D261" t="str">
        <f>IFERROR(INDEX(DATOS!R:R,MATCH(CHECKLIST!E261,DATOS!C:C,0),1),"")</f>
        <v/>
      </c>
      <c r="E261" s="136" t="str">
        <f>IFERROR(INDEX(DATOS!C:C,MATCH(CHECKLIST!A261,DATOS!BU:BU,0),1),"")</f>
        <v/>
      </c>
      <c r="F261" s="3" t="str">
        <f>IFERROR(IF(INDEX(DATOS!AC:AC,MATCH(CHECKLIST!B261,DATOS!B:B,0),1)=0,"",INDEX(DATOS!AC:AC,MATCH(CHECKLIST!B261,DATOS!B:B,0),1)),"")</f>
        <v/>
      </c>
      <c r="G261" s="17" t="str">
        <f>IFERROR(IF(INDEX(DATOS!AH:AH,MATCH(CHECKLIST!B261,DATOS!B:B,0),1)=0,"",INDEX(DATOS!AH:AH,MATCH(CHECKLIST!B261,DATOS!B:B,0),1)),"")</f>
        <v/>
      </c>
      <c r="H261" s="17" t="str">
        <f>IFERROR(IF(INDEX(DATOS!BH:BH,MATCH(CHECKLIST!B261,DATOS!B:B,0),1)="","X",IF(INDEX(DATOS!BH:BH,MATCH(CHECKLIST!B261,DATOS!B:B,0),1)="VIGENTE","",INDEX(DATOS!BH:BH,MATCH(CHECKLIST!B261,DATOS!B:B,0),1))),"")</f>
        <v/>
      </c>
      <c r="I261" s="17" t="str">
        <f>IFERROR(IF(INDEX(DATOS!AL:AL,MATCH(CHECKLIST!B261,DATOS!B:B,0),1)=0,"",INDEX(DATOS!AL:AL,MATCH(CHECKLIST!B261,DATOS!B:B,0),1)),"")</f>
        <v/>
      </c>
      <c r="J261" s="17" t="str">
        <f>IFERROR(IF(INDEX(DATOS!AJ:AJ,MATCH(CHECKLIST!B261,DATOS!B:B,0),1)=0,"",INDEX(DATOS!AJ:AJ,MATCH(CHECKLIST!B261,DATOS!B:B,0),1)),"")</f>
        <v/>
      </c>
      <c r="K261" s="49" t="str">
        <f>IFERROR(IF(INDEX(DATOS!AK:AK,MATCH(CHECKLIST!B261,DATOS!B:B,0),1)=0,"",INDEX(DATOS!AK:AK,MATCH(CHECKLIST!B261,DATOS!B:B,0),1)),"")</f>
        <v/>
      </c>
      <c r="L261" s="17" t="str">
        <f>IFERROR(IF(INDEX(DATOS!AM:AM,MATCH(CHECKLIST!B261,DATOS!B:B,0),1)=0,"",INDEX(DATOS!AM:AM,MATCH(CHECKLIST!B261,DATOS!B:B,0),1)),"")</f>
        <v/>
      </c>
      <c r="M261" s="17" t="str">
        <f>IFERROR(IF(INDEX(DATOS!AI:AI,MATCH(CHECKLIST!B261,DATOS!B:B,0),1)=0,"",INDEX(DATOS!AI:AI,MATCH(CHECKLIST!B261,DATOS!B:B,0),1)),"")</f>
        <v/>
      </c>
      <c r="N261" s="49" t="str">
        <f ca="1">IFERROR(IF(INDEX(DATOS!I:I,MATCH(CHECKLIST!B261,DATOS!B:B,0),1)="","X",IF(INDEX(DATOS!I:I,MATCH(CHECKLIST!B261,DATOS!B:B,0),1)&gt;YEAR(TODAY())-1,"","VENCIDA")),"")</f>
        <v/>
      </c>
      <c r="O261" s="49" t="str">
        <f>IFERROR(IF(INDEX(DATOS!AP:AP,MATCH(CHECKLIST!B261,DATOS!B:B,0),1)=0,"",INDEX(DATOS!AP:AP,MATCH(CHECKLIST!B261,DATOS!B:B,0),1)),"")</f>
        <v/>
      </c>
      <c r="P261" s="17" t="str">
        <f>IFERROR(IF(INDEX(DATOS!AN:AN,MATCH(CHECKLIST!B261,DATOS!B:B,0),1)=0,"",INDEX(DATOS!AN:AN,MATCH(CHECKLIST!B261,DATOS!B:B,0),1)),"")</f>
        <v/>
      </c>
      <c r="Q261" s="17" t="str">
        <f>IFERROR(IF(INDEX(DATOS!AO:AO,MATCH(CHECKLIST!B261,DATOS!B:B,0),1)=0,"",INDEX(DATOS!AO:AO,MATCH(CHECKLIST!B261,DATOS!B:B,0),1)),"")</f>
        <v/>
      </c>
      <c r="R261" t="str">
        <f>IF(B261="","",1)</f>
        <v/>
      </c>
      <c r="S261" t="str">
        <f t="shared" si="11"/>
        <v/>
      </c>
      <c r="U261" t="str">
        <f t="shared" si="9"/>
        <v/>
      </c>
      <c r="V261" t="str">
        <f t="shared" si="10"/>
        <v/>
      </c>
    </row>
    <row r="262" spans="1:22" ht="15" customHeight="1">
      <c r="A262" s="12">
        <v>249</v>
      </c>
      <c r="B262" t="str">
        <f>IFERROR(INDEX(DATOS!B:B,MATCH(CHECKLIST!A262,DATOS!BU:BU,0),1),"")</f>
        <v/>
      </c>
      <c r="C262" t="str">
        <f>IFERROR(INDEX(DATOS!J:J,MATCH(CHECKLIST!A262,DATOS!BU:BU,0),1),"")</f>
        <v/>
      </c>
      <c r="D262" t="str">
        <f>IFERROR(INDEX(DATOS!R:R,MATCH(CHECKLIST!E262,DATOS!C:C,0),1),"")</f>
        <v/>
      </c>
      <c r="E262" s="136" t="str">
        <f>IFERROR(INDEX(DATOS!C:C,MATCH(CHECKLIST!A262,DATOS!BU:BU,0),1),"")</f>
        <v/>
      </c>
      <c r="F262" s="3" t="str">
        <f>IFERROR(IF(INDEX(DATOS!AC:AC,MATCH(CHECKLIST!B262,DATOS!B:B,0),1)=0,"",INDEX(DATOS!AC:AC,MATCH(CHECKLIST!B262,DATOS!B:B,0),1)),"")</f>
        <v/>
      </c>
      <c r="G262" s="17" t="str">
        <f>IFERROR(IF(INDEX(DATOS!AH:AH,MATCH(CHECKLIST!B262,DATOS!B:B,0),1)=0,"",INDEX(DATOS!AH:AH,MATCH(CHECKLIST!B262,DATOS!B:B,0),1)),"")</f>
        <v/>
      </c>
      <c r="H262" s="17" t="str">
        <f>IFERROR(IF(INDEX(DATOS!BH:BH,MATCH(CHECKLIST!B262,DATOS!B:B,0),1)="","X",IF(INDEX(DATOS!BH:BH,MATCH(CHECKLIST!B262,DATOS!B:B,0),1)="VIGENTE","",INDEX(DATOS!BH:BH,MATCH(CHECKLIST!B262,DATOS!B:B,0),1))),"")</f>
        <v/>
      </c>
      <c r="I262" s="17" t="str">
        <f>IFERROR(IF(INDEX(DATOS!AL:AL,MATCH(CHECKLIST!B262,DATOS!B:B,0),1)=0,"",INDEX(DATOS!AL:AL,MATCH(CHECKLIST!B262,DATOS!B:B,0),1)),"")</f>
        <v/>
      </c>
      <c r="J262" s="17" t="str">
        <f>IFERROR(IF(INDEX(DATOS!AJ:AJ,MATCH(CHECKLIST!B262,DATOS!B:B,0),1)=0,"",INDEX(DATOS!AJ:AJ,MATCH(CHECKLIST!B262,DATOS!B:B,0),1)),"")</f>
        <v/>
      </c>
      <c r="K262" s="49" t="str">
        <f>IFERROR(IF(INDEX(DATOS!AK:AK,MATCH(CHECKLIST!B262,DATOS!B:B,0),1)=0,"",INDEX(DATOS!AK:AK,MATCH(CHECKLIST!B262,DATOS!B:B,0),1)),"")</f>
        <v/>
      </c>
      <c r="L262" s="17" t="str">
        <f>IFERROR(IF(INDEX(DATOS!AM:AM,MATCH(CHECKLIST!B262,DATOS!B:B,0),1)=0,"",INDEX(DATOS!AM:AM,MATCH(CHECKLIST!B262,DATOS!B:B,0),1)),"")</f>
        <v/>
      </c>
      <c r="M262" s="17" t="str">
        <f>IFERROR(IF(INDEX(DATOS!AI:AI,MATCH(CHECKLIST!B262,DATOS!B:B,0),1)=0,"",INDEX(DATOS!AI:AI,MATCH(CHECKLIST!B262,DATOS!B:B,0),1)),"")</f>
        <v/>
      </c>
      <c r="N262" s="49" t="str">
        <f ca="1">IFERROR(IF(INDEX(DATOS!I:I,MATCH(CHECKLIST!B262,DATOS!B:B,0),1)="","X",IF(INDEX(DATOS!I:I,MATCH(CHECKLIST!B262,DATOS!B:B,0),1)&gt;YEAR(TODAY())-1,"","VENCIDA")),"")</f>
        <v/>
      </c>
      <c r="O262" s="49" t="str">
        <f>IFERROR(IF(INDEX(DATOS!AP:AP,MATCH(CHECKLIST!B262,DATOS!B:B,0),1)=0,"",INDEX(DATOS!AP:AP,MATCH(CHECKLIST!B262,DATOS!B:B,0),1)),"")</f>
        <v/>
      </c>
      <c r="P262" s="17" t="str">
        <f>IFERROR(IF(INDEX(DATOS!AN:AN,MATCH(CHECKLIST!B262,DATOS!B:B,0),1)=0,"",INDEX(DATOS!AN:AN,MATCH(CHECKLIST!B262,DATOS!B:B,0),1)),"")</f>
        <v/>
      </c>
      <c r="Q262" s="17" t="str">
        <f>IFERROR(IF(INDEX(DATOS!AO:AO,MATCH(CHECKLIST!B262,DATOS!B:B,0),1)=0,"",INDEX(DATOS!AO:AO,MATCH(CHECKLIST!B262,DATOS!B:B,0),1)),"")</f>
        <v/>
      </c>
      <c r="S262">
        <f t="shared" si="11"/>
        <v>0</v>
      </c>
      <c r="U262" t="str">
        <f t="shared" si="9"/>
        <v/>
      </c>
      <c r="V262" t="str">
        <f t="shared" si="10"/>
        <v/>
      </c>
    </row>
    <row r="263" spans="1:22" ht="15" customHeight="1">
      <c r="A263" s="12">
        <v>250</v>
      </c>
      <c r="B263" t="str">
        <f>IFERROR(INDEX(DATOS!B:B,MATCH(CHECKLIST!A263,DATOS!BU:BU,0),1),"")</f>
        <v/>
      </c>
      <c r="C263" t="str">
        <f>IFERROR(INDEX(DATOS!J:J,MATCH(CHECKLIST!A263,DATOS!BU:BU,0),1),"")</f>
        <v/>
      </c>
      <c r="D263" t="str">
        <f>IFERROR(INDEX(DATOS!R:R,MATCH(CHECKLIST!E263,DATOS!C:C,0),1),"")</f>
        <v/>
      </c>
      <c r="E263" s="136" t="str">
        <f>IFERROR(INDEX(DATOS!C:C,MATCH(CHECKLIST!A263,DATOS!BU:BU,0),1),"")</f>
        <v/>
      </c>
      <c r="F263" s="3" t="str">
        <f>IFERROR(IF(INDEX(DATOS!AC:AC,MATCH(CHECKLIST!B263,DATOS!B:B,0),1)=0,"",INDEX(DATOS!AC:AC,MATCH(CHECKLIST!B263,DATOS!B:B,0),1)),"")</f>
        <v/>
      </c>
      <c r="G263" s="17" t="str">
        <f>IFERROR(IF(INDEX(DATOS!AH:AH,MATCH(CHECKLIST!B263,DATOS!B:B,0),1)=0,"",INDEX(DATOS!AH:AH,MATCH(CHECKLIST!B263,DATOS!B:B,0),1)),"")</f>
        <v/>
      </c>
      <c r="H263" s="17" t="str">
        <f>IFERROR(IF(INDEX(DATOS!BH:BH,MATCH(CHECKLIST!B263,DATOS!B:B,0),1)="","X",IF(INDEX(DATOS!BH:BH,MATCH(CHECKLIST!B263,DATOS!B:B,0),1)="VIGENTE","",INDEX(DATOS!BH:BH,MATCH(CHECKLIST!B263,DATOS!B:B,0),1))),"")</f>
        <v/>
      </c>
      <c r="I263" s="17" t="str">
        <f>IFERROR(IF(INDEX(DATOS!AL:AL,MATCH(CHECKLIST!B263,DATOS!B:B,0),1)=0,"",INDEX(DATOS!AL:AL,MATCH(CHECKLIST!B263,DATOS!B:B,0),1)),"")</f>
        <v/>
      </c>
      <c r="J263" s="17" t="str">
        <f>IFERROR(IF(INDEX(DATOS!AJ:AJ,MATCH(CHECKLIST!B263,DATOS!B:B,0),1)=0,"",INDEX(DATOS!AJ:AJ,MATCH(CHECKLIST!B263,DATOS!B:B,0),1)),"")</f>
        <v/>
      </c>
      <c r="K263" s="49" t="str">
        <f>IFERROR(IF(INDEX(DATOS!AK:AK,MATCH(CHECKLIST!B263,DATOS!B:B,0),1)=0,"",INDEX(DATOS!AK:AK,MATCH(CHECKLIST!B263,DATOS!B:B,0),1)),"")</f>
        <v/>
      </c>
      <c r="L263" s="17" t="str">
        <f>IFERROR(IF(INDEX(DATOS!AM:AM,MATCH(CHECKLIST!B263,DATOS!B:B,0),1)=0,"",INDEX(DATOS!AM:AM,MATCH(CHECKLIST!B263,DATOS!B:B,0),1)),"")</f>
        <v/>
      </c>
      <c r="M263" s="17" t="str">
        <f>IFERROR(IF(INDEX(DATOS!AI:AI,MATCH(CHECKLIST!B263,DATOS!B:B,0),1)=0,"",INDEX(DATOS!AI:AI,MATCH(CHECKLIST!B263,DATOS!B:B,0),1)),"")</f>
        <v/>
      </c>
      <c r="N263" s="49" t="str">
        <f ca="1">IFERROR(IF(INDEX(DATOS!I:I,MATCH(CHECKLIST!B263,DATOS!B:B,0),1)="","X",IF(INDEX(DATOS!I:I,MATCH(CHECKLIST!B263,DATOS!B:B,0),1)&gt;YEAR(TODAY())-1,"","VENCIDA")),"")</f>
        <v/>
      </c>
      <c r="O263" s="49" t="str">
        <f>IFERROR(IF(INDEX(DATOS!AP:AP,MATCH(CHECKLIST!B263,DATOS!B:B,0),1)=0,"",INDEX(DATOS!AP:AP,MATCH(CHECKLIST!B263,DATOS!B:B,0),1)),"")</f>
        <v/>
      </c>
      <c r="P263" s="17" t="str">
        <f>IFERROR(IF(INDEX(DATOS!AN:AN,MATCH(CHECKLIST!B263,DATOS!B:B,0),1)=0,"",INDEX(DATOS!AN:AN,MATCH(CHECKLIST!B263,DATOS!B:B,0),1)),"")</f>
        <v/>
      </c>
      <c r="Q263" s="17" t="str">
        <f>IFERROR(IF(INDEX(DATOS!AO:AO,MATCH(CHECKLIST!B263,DATOS!B:B,0),1)=0,"",INDEX(DATOS!AO:AO,MATCH(CHECKLIST!B263,DATOS!B:B,0),1)),"")</f>
        <v/>
      </c>
      <c r="R263" t="str">
        <f>IF(B263="","",1)</f>
        <v/>
      </c>
      <c r="S263" t="str">
        <f t="shared" si="11"/>
        <v/>
      </c>
      <c r="U263" t="str">
        <f t="shared" si="9"/>
        <v/>
      </c>
      <c r="V263" t="str">
        <f t="shared" si="10"/>
        <v/>
      </c>
    </row>
    <row r="264" spans="1:22" ht="15" customHeight="1">
      <c r="A264" s="12">
        <v>251</v>
      </c>
      <c r="B264" t="str">
        <f>IFERROR(INDEX(DATOS!B:B,MATCH(CHECKLIST!A264,DATOS!BU:BU,0),1),"")</f>
        <v/>
      </c>
      <c r="C264" t="str">
        <f>IFERROR(INDEX(DATOS!J:J,MATCH(CHECKLIST!A264,DATOS!BU:BU,0),1),"")</f>
        <v/>
      </c>
      <c r="D264" t="str">
        <f>IFERROR(INDEX(DATOS!R:R,MATCH(CHECKLIST!E264,DATOS!C:C,0),1),"")</f>
        <v/>
      </c>
      <c r="E264" s="136" t="str">
        <f>IFERROR(INDEX(DATOS!C:C,MATCH(CHECKLIST!A264,DATOS!BU:BU,0),1),"")</f>
        <v/>
      </c>
      <c r="F264" s="3" t="str">
        <f>IFERROR(IF(INDEX(DATOS!AC:AC,MATCH(CHECKLIST!B264,DATOS!B:B,0),1)=0,"",INDEX(DATOS!AC:AC,MATCH(CHECKLIST!B264,DATOS!B:B,0),1)),"")</f>
        <v/>
      </c>
      <c r="G264" s="17" t="str">
        <f>IFERROR(IF(INDEX(DATOS!AH:AH,MATCH(CHECKLIST!B264,DATOS!B:B,0),1)=0,"",INDEX(DATOS!AH:AH,MATCH(CHECKLIST!B264,DATOS!B:B,0),1)),"")</f>
        <v/>
      </c>
      <c r="H264" s="17" t="str">
        <f>IFERROR(IF(INDEX(DATOS!BH:BH,MATCH(CHECKLIST!B264,DATOS!B:B,0),1)="","X",IF(INDEX(DATOS!BH:BH,MATCH(CHECKLIST!B264,DATOS!B:B,0),1)="VIGENTE","",INDEX(DATOS!BH:BH,MATCH(CHECKLIST!B264,DATOS!B:B,0),1))),"")</f>
        <v/>
      </c>
      <c r="I264" s="17" t="str">
        <f>IFERROR(IF(INDEX(DATOS!AL:AL,MATCH(CHECKLIST!B264,DATOS!B:B,0),1)=0,"",INDEX(DATOS!AL:AL,MATCH(CHECKLIST!B264,DATOS!B:B,0),1)),"")</f>
        <v/>
      </c>
      <c r="J264" s="17" t="str">
        <f>IFERROR(IF(INDEX(DATOS!AJ:AJ,MATCH(CHECKLIST!B264,DATOS!B:B,0),1)=0,"",INDEX(DATOS!AJ:AJ,MATCH(CHECKLIST!B264,DATOS!B:B,0),1)),"")</f>
        <v/>
      </c>
      <c r="K264" s="49" t="str">
        <f>IFERROR(IF(INDEX(DATOS!AK:AK,MATCH(CHECKLIST!B264,DATOS!B:B,0),1)=0,"",INDEX(DATOS!AK:AK,MATCH(CHECKLIST!B264,DATOS!B:B,0),1)),"")</f>
        <v/>
      </c>
      <c r="L264" s="17" t="str">
        <f>IFERROR(IF(INDEX(DATOS!AM:AM,MATCH(CHECKLIST!B264,DATOS!B:B,0),1)=0,"",INDEX(DATOS!AM:AM,MATCH(CHECKLIST!B264,DATOS!B:B,0),1)),"")</f>
        <v/>
      </c>
      <c r="M264" s="17" t="str">
        <f>IFERROR(IF(INDEX(DATOS!AI:AI,MATCH(CHECKLIST!B264,DATOS!B:B,0),1)=0,"",INDEX(DATOS!AI:AI,MATCH(CHECKLIST!B264,DATOS!B:B,0),1)),"")</f>
        <v/>
      </c>
      <c r="N264" s="49" t="str">
        <f ca="1">IFERROR(IF(INDEX(DATOS!I:I,MATCH(CHECKLIST!B264,DATOS!B:B,0),1)="","X",IF(INDEX(DATOS!I:I,MATCH(CHECKLIST!B264,DATOS!B:B,0),1)&gt;YEAR(TODAY())-1,"","VENCIDA")),"")</f>
        <v/>
      </c>
      <c r="O264" s="49" t="str">
        <f>IFERROR(IF(INDEX(DATOS!AP:AP,MATCH(CHECKLIST!B264,DATOS!B:B,0),1)=0,"",INDEX(DATOS!AP:AP,MATCH(CHECKLIST!B264,DATOS!B:B,0),1)),"")</f>
        <v/>
      </c>
      <c r="P264" s="17" t="str">
        <f>IFERROR(IF(INDEX(DATOS!AN:AN,MATCH(CHECKLIST!B264,DATOS!B:B,0),1)=0,"",INDEX(DATOS!AN:AN,MATCH(CHECKLIST!B264,DATOS!B:B,0),1)),"")</f>
        <v/>
      </c>
      <c r="Q264" s="17" t="str">
        <f>IFERROR(IF(INDEX(DATOS!AO:AO,MATCH(CHECKLIST!B264,DATOS!B:B,0),1)=0,"",INDEX(DATOS!AO:AO,MATCH(CHECKLIST!B264,DATOS!B:B,0),1)),"")</f>
        <v/>
      </c>
      <c r="S264">
        <f t="shared" si="11"/>
        <v>0</v>
      </c>
      <c r="U264" t="str">
        <f t="shared" si="9"/>
        <v/>
      </c>
      <c r="V264" t="str">
        <f t="shared" si="10"/>
        <v/>
      </c>
    </row>
    <row r="265" spans="1:22" ht="15" customHeight="1">
      <c r="A265" s="12">
        <v>252</v>
      </c>
      <c r="B265" t="str">
        <f>IFERROR(INDEX(DATOS!B:B,MATCH(CHECKLIST!A265,DATOS!BU:BU,0),1),"")</f>
        <v/>
      </c>
      <c r="C265" t="str">
        <f>IFERROR(INDEX(DATOS!J:J,MATCH(CHECKLIST!A265,DATOS!BU:BU,0),1),"")</f>
        <v/>
      </c>
      <c r="D265" t="str">
        <f>IFERROR(INDEX(DATOS!R:R,MATCH(CHECKLIST!E265,DATOS!C:C,0),1),"")</f>
        <v/>
      </c>
      <c r="E265" s="136" t="str">
        <f>IFERROR(INDEX(DATOS!C:C,MATCH(CHECKLIST!A265,DATOS!BU:BU,0),1),"")</f>
        <v/>
      </c>
      <c r="F265" s="3" t="str">
        <f>IFERROR(IF(INDEX(DATOS!AC:AC,MATCH(CHECKLIST!B265,DATOS!B:B,0),1)=0,"",INDEX(DATOS!AC:AC,MATCH(CHECKLIST!B265,DATOS!B:B,0),1)),"")</f>
        <v/>
      </c>
      <c r="G265" s="17" t="str">
        <f>IFERROR(IF(INDEX(DATOS!AH:AH,MATCH(CHECKLIST!B265,DATOS!B:B,0),1)=0,"",INDEX(DATOS!AH:AH,MATCH(CHECKLIST!B265,DATOS!B:B,0),1)),"")</f>
        <v/>
      </c>
      <c r="H265" s="17" t="str">
        <f>IFERROR(IF(INDEX(DATOS!BH:BH,MATCH(CHECKLIST!B265,DATOS!B:B,0),1)="","X",IF(INDEX(DATOS!BH:BH,MATCH(CHECKLIST!B265,DATOS!B:B,0),1)="VIGENTE","",INDEX(DATOS!BH:BH,MATCH(CHECKLIST!B265,DATOS!B:B,0),1))),"")</f>
        <v/>
      </c>
      <c r="I265" s="17" t="str">
        <f>IFERROR(IF(INDEX(DATOS!AL:AL,MATCH(CHECKLIST!B265,DATOS!B:B,0),1)=0,"",INDEX(DATOS!AL:AL,MATCH(CHECKLIST!B265,DATOS!B:B,0),1)),"")</f>
        <v/>
      </c>
      <c r="J265" s="17" t="str">
        <f>IFERROR(IF(INDEX(DATOS!AJ:AJ,MATCH(CHECKLIST!B265,DATOS!B:B,0),1)=0,"",INDEX(DATOS!AJ:AJ,MATCH(CHECKLIST!B265,DATOS!B:B,0),1)),"")</f>
        <v/>
      </c>
      <c r="K265" s="49" t="str">
        <f>IFERROR(IF(INDEX(DATOS!AK:AK,MATCH(CHECKLIST!B265,DATOS!B:B,0),1)=0,"",INDEX(DATOS!AK:AK,MATCH(CHECKLIST!B265,DATOS!B:B,0),1)),"")</f>
        <v/>
      </c>
      <c r="L265" s="17" t="str">
        <f>IFERROR(IF(INDEX(DATOS!AM:AM,MATCH(CHECKLIST!B265,DATOS!B:B,0),1)=0,"",INDEX(DATOS!AM:AM,MATCH(CHECKLIST!B265,DATOS!B:B,0),1)),"")</f>
        <v/>
      </c>
      <c r="M265" s="17" t="str">
        <f>IFERROR(IF(INDEX(DATOS!AI:AI,MATCH(CHECKLIST!B265,DATOS!B:B,0),1)=0,"",INDEX(DATOS!AI:AI,MATCH(CHECKLIST!B265,DATOS!B:B,0),1)),"")</f>
        <v/>
      </c>
      <c r="N265" s="49" t="str">
        <f ca="1">IFERROR(IF(INDEX(DATOS!I:I,MATCH(CHECKLIST!B265,DATOS!B:B,0),1)="","X",IF(INDEX(DATOS!I:I,MATCH(CHECKLIST!B265,DATOS!B:B,0),1)&gt;YEAR(TODAY())-1,"","VENCIDA")),"")</f>
        <v/>
      </c>
      <c r="O265" s="49" t="str">
        <f>IFERROR(IF(INDEX(DATOS!AP:AP,MATCH(CHECKLIST!B265,DATOS!B:B,0),1)=0,"",INDEX(DATOS!AP:AP,MATCH(CHECKLIST!B265,DATOS!B:B,0),1)),"")</f>
        <v/>
      </c>
      <c r="P265" s="17" t="str">
        <f>IFERROR(IF(INDEX(DATOS!AN:AN,MATCH(CHECKLIST!B265,DATOS!B:B,0),1)=0,"",INDEX(DATOS!AN:AN,MATCH(CHECKLIST!B265,DATOS!B:B,0),1)),"")</f>
        <v/>
      </c>
      <c r="Q265" s="17" t="str">
        <f>IFERROR(IF(INDEX(DATOS!AO:AO,MATCH(CHECKLIST!B265,DATOS!B:B,0),1)=0,"",INDEX(DATOS!AO:AO,MATCH(CHECKLIST!B265,DATOS!B:B,0),1)),"")</f>
        <v/>
      </c>
      <c r="R265" t="str">
        <f>IF(B265="","",1)</f>
        <v/>
      </c>
      <c r="S265" t="str">
        <f t="shared" si="11"/>
        <v/>
      </c>
      <c r="U265" t="str">
        <f t="shared" si="9"/>
        <v/>
      </c>
      <c r="V265" t="str">
        <f t="shared" si="10"/>
        <v/>
      </c>
    </row>
    <row r="266" spans="1:22" ht="15" customHeight="1">
      <c r="A266" s="12">
        <v>253</v>
      </c>
      <c r="B266" t="str">
        <f>IFERROR(INDEX(DATOS!B:B,MATCH(CHECKLIST!A266,DATOS!BU:BU,0),1),"")</f>
        <v/>
      </c>
      <c r="C266" t="str">
        <f>IFERROR(INDEX(DATOS!J:J,MATCH(CHECKLIST!A266,DATOS!BU:BU,0),1),"")</f>
        <v/>
      </c>
      <c r="D266" t="str">
        <f>IFERROR(INDEX(DATOS!R:R,MATCH(CHECKLIST!E266,DATOS!C:C,0),1),"")</f>
        <v/>
      </c>
      <c r="E266" s="136" t="str">
        <f>IFERROR(INDEX(DATOS!C:C,MATCH(CHECKLIST!A266,DATOS!BU:BU,0),1),"")</f>
        <v/>
      </c>
      <c r="F266" s="3" t="str">
        <f>IFERROR(IF(INDEX(DATOS!AC:AC,MATCH(CHECKLIST!B266,DATOS!B:B,0),1)=0,"",INDEX(DATOS!AC:AC,MATCH(CHECKLIST!B266,DATOS!B:B,0),1)),"")</f>
        <v/>
      </c>
      <c r="G266" s="17" t="str">
        <f>IFERROR(IF(INDEX(DATOS!AH:AH,MATCH(CHECKLIST!B266,DATOS!B:B,0),1)=0,"",INDEX(DATOS!AH:AH,MATCH(CHECKLIST!B266,DATOS!B:B,0),1)),"")</f>
        <v/>
      </c>
      <c r="H266" s="17" t="str">
        <f>IFERROR(IF(INDEX(DATOS!BH:BH,MATCH(CHECKLIST!B266,DATOS!B:B,0),1)="","X",IF(INDEX(DATOS!BH:BH,MATCH(CHECKLIST!B266,DATOS!B:B,0),1)="VIGENTE","",INDEX(DATOS!BH:BH,MATCH(CHECKLIST!B266,DATOS!B:B,0),1))),"")</f>
        <v/>
      </c>
      <c r="I266" s="17" t="str">
        <f>IFERROR(IF(INDEX(DATOS!AL:AL,MATCH(CHECKLIST!B266,DATOS!B:B,0),1)=0,"",INDEX(DATOS!AL:AL,MATCH(CHECKLIST!B266,DATOS!B:B,0),1)),"")</f>
        <v/>
      </c>
      <c r="J266" s="17" t="str">
        <f>IFERROR(IF(INDEX(DATOS!AJ:AJ,MATCH(CHECKLIST!B266,DATOS!B:B,0),1)=0,"",INDEX(DATOS!AJ:AJ,MATCH(CHECKLIST!B266,DATOS!B:B,0),1)),"")</f>
        <v/>
      </c>
      <c r="K266" s="49" t="str">
        <f>IFERROR(IF(INDEX(DATOS!AK:AK,MATCH(CHECKLIST!B266,DATOS!B:B,0),1)=0,"",INDEX(DATOS!AK:AK,MATCH(CHECKLIST!B266,DATOS!B:B,0),1)),"")</f>
        <v/>
      </c>
      <c r="L266" s="17" t="str">
        <f>IFERROR(IF(INDEX(DATOS!AM:AM,MATCH(CHECKLIST!B266,DATOS!B:B,0),1)=0,"",INDEX(DATOS!AM:AM,MATCH(CHECKLIST!B266,DATOS!B:B,0),1)),"")</f>
        <v/>
      </c>
      <c r="M266" s="17" t="str">
        <f>IFERROR(IF(INDEX(DATOS!AI:AI,MATCH(CHECKLIST!B266,DATOS!B:B,0),1)=0,"",INDEX(DATOS!AI:AI,MATCH(CHECKLIST!B266,DATOS!B:B,0),1)),"")</f>
        <v/>
      </c>
      <c r="N266" s="49" t="str">
        <f ca="1">IFERROR(IF(INDEX(DATOS!I:I,MATCH(CHECKLIST!B266,DATOS!B:B,0),1)="","X",IF(INDEX(DATOS!I:I,MATCH(CHECKLIST!B266,DATOS!B:B,0),1)&gt;YEAR(TODAY())-1,"","VENCIDA")),"")</f>
        <v/>
      </c>
      <c r="O266" s="49" t="str">
        <f>IFERROR(IF(INDEX(DATOS!AP:AP,MATCH(CHECKLIST!B266,DATOS!B:B,0),1)=0,"",INDEX(DATOS!AP:AP,MATCH(CHECKLIST!B266,DATOS!B:B,0),1)),"")</f>
        <v/>
      </c>
      <c r="P266" s="17" t="str">
        <f>IFERROR(IF(INDEX(DATOS!AN:AN,MATCH(CHECKLIST!B266,DATOS!B:B,0),1)=0,"",INDEX(DATOS!AN:AN,MATCH(CHECKLIST!B266,DATOS!B:B,0),1)),"")</f>
        <v/>
      </c>
      <c r="Q266" s="17" t="str">
        <f>IFERROR(IF(INDEX(DATOS!AO:AO,MATCH(CHECKLIST!B266,DATOS!B:B,0),1)=0,"",INDEX(DATOS!AO:AO,MATCH(CHECKLIST!B266,DATOS!B:B,0),1)),"")</f>
        <v/>
      </c>
      <c r="S266">
        <f t="shared" si="11"/>
        <v>0</v>
      </c>
      <c r="U266" t="str">
        <f t="shared" si="9"/>
        <v/>
      </c>
      <c r="V266" t="str">
        <f t="shared" si="10"/>
        <v/>
      </c>
    </row>
    <row r="267" spans="1:22" ht="15" customHeight="1">
      <c r="A267" s="12">
        <v>254</v>
      </c>
      <c r="B267" t="str">
        <f>IFERROR(INDEX(DATOS!B:B,MATCH(CHECKLIST!A267,DATOS!BU:BU,0),1),"")</f>
        <v/>
      </c>
      <c r="C267" t="str">
        <f>IFERROR(INDEX(DATOS!J:J,MATCH(CHECKLIST!A267,DATOS!BU:BU,0),1),"")</f>
        <v/>
      </c>
      <c r="D267" t="str">
        <f>IFERROR(INDEX(DATOS!R:R,MATCH(CHECKLIST!E267,DATOS!C:C,0),1),"")</f>
        <v/>
      </c>
      <c r="E267" s="136" t="str">
        <f>IFERROR(INDEX(DATOS!C:C,MATCH(CHECKLIST!A267,DATOS!BU:BU,0),1),"")</f>
        <v/>
      </c>
      <c r="F267" s="3" t="str">
        <f>IFERROR(IF(INDEX(DATOS!AC:AC,MATCH(CHECKLIST!B267,DATOS!B:B,0),1)=0,"",INDEX(DATOS!AC:AC,MATCH(CHECKLIST!B267,DATOS!B:B,0),1)),"")</f>
        <v/>
      </c>
      <c r="G267" s="17" t="str">
        <f>IFERROR(IF(INDEX(DATOS!AH:AH,MATCH(CHECKLIST!B267,DATOS!B:B,0),1)=0,"",INDEX(DATOS!AH:AH,MATCH(CHECKLIST!B267,DATOS!B:B,0),1)),"")</f>
        <v/>
      </c>
      <c r="H267" s="17" t="str">
        <f>IFERROR(IF(INDEX(DATOS!BH:BH,MATCH(CHECKLIST!B267,DATOS!B:B,0),1)="","X",IF(INDEX(DATOS!BH:BH,MATCH(CHECKLIST!B267,DATOS!B:B,0),1)="VIGENTE","",INDEX(DATOS!BH:BH,MATCH(CHECKLIST!B267,DATOS!B:B,0),1))),"")</f>
        <v/>
      </c>
      <c r="I267" s="17" t="str">
        <f>IFERROR(IF(INDEX(DATOS!AL:AL,MATCH(CHECKLIST!B267,DATOS!B:B,0),1)=0,"",INDEX(DATOS!AL:AL,MATCH(CHECKLIST!B267,DATOS!B:B,0),1)),"")</f>
        <v/>
      </c>
      <c r="J267" s="17" t="str">
        <f>IFERROR(IF(INDEX(DATOS!AJ:AJ,MATCH(CHECKLIST!B267,DATOS!B:B,0),1)=0,"",INDEX(DATOS!AJ:AJ,MATCH(CHECKLIST!B267,DATOS!B:B,0),1)),"")</f>
        <v/>
      </c>
      <c r="K267" s="49" t="str">
        <f>IFERROR(IF(INDEX(DATOS!AK:AK,MATCH(CHECKLIST!B267,DATOS!B:B,0),1)=0,"",INDEX(DATOS!AK:AK,MATCH(CHECKLIST!B267,DATOS!B:B,0),1)),"")</f>
        <v/>
      </c>
      <c r="L267" s="17" t="str">
        <f>IFERROR(IF(INDEX(DATOS!AM:AM,MATCH(CHECKLIST!B267,DATOS!B:B,0),1)=0,"",INDEX(DATOS!AM:AM,MATCH(CHECKLIST!B267,DATOS!B:B,0),1)),"")</f>
        <v/>
      </c>
      <c r="M267" s="17" t="str">
        <f>IFERROR(IF(INDEX(DATOS!AI:AI,MATCH(CHECKLIST!B267,DATOS!B:B,0),1)=0,"",INDEX(DATOS!AI:AI,MATCH(CHECKLIST!B267,DATOS!B:B,0),1)),"")</f>
        <v/>
      </c>
      <c r="N267" s="49" t="str">
        <f ca="1">IFERROR(IF(INDEX(DATOS!I:I,MATCH(CHECKLIST!B267,DATOS!B:B,0),1)="","X",IF(INDEX(DATOS!I:I,MATCH(CHECKLIST!B267,DATOS!B:B,0),1)&gt;YEAR(TODAY())-1,"","VENCIDA")),"")</f>
        <v/>
      </c>
      <c r="O267" s="49" t="str">
        <f>IFERROR(IF(INDEX(DATOS!AP:AP,MATCH(CHECKLIST!B267,DATOS!B:B,0),1)=0,"",INDEX(DATOS!AP:AP,MATCH(CHECKLIST!B267,DATOS!B:B,0),1)),"")</f>
        <v/>
      </c>
      <c r="P267" s="17" t="str">
        <f>IFERROR(IF(INDEX(DATOS!AN:AN,MATCH(CHECKLIST!B267,DATOS!B:B,0),1)=0,"",INDEX(DATOS!AN:AN,MATCH(CHECKLIST!B267,DATOS!B:B,0),1)),"")</f>
        <v/>
      </c>
      <c r="Q267" s="17" t="str">
        <f>IFERROR(IF(INDEX(DATOS!AO:AO,MATCH(CHECKLIST!B267,DATOS!B:B,0),1)=0,"",INDEX(DATOS!AO:AO,MATCH(CHECKLIST!B267,DATOS!B:B,0),1)),"")</f>
        <v/>
      </c>
      <c r="R267" t="str">
        <f>IF(B267="","",1)</f>
        <v/>
      </c>
      <c r="S267" t="str">
        <f t="shared" si="11"/>
        <v/>
      </c>
      <c r="U267" t="str">
        <f t="shared" si="9"/>
        <v/>
      </c>
      <c r="V267" t="str">
        <f t="shared" si="10"/>
        <v/>
      </c>
    </row>
    <row r="268" spans="1:22">
      <c r="A268" s="12">
        <v>255</v>
      </c>
      <c r="B268" t="str">
        <f>IFERROR(INDEX(DATOS!B:B,MATCH(CHECKLIST!A268,DATOS!BU:BU,0),1),"")</f>
        <v/>
      </c>
      <c r="C268" t="str">
        <f>IFERROR(INDEX(DATOS!J:J,MATCH(CHECKLIST!A268,DATOS!BU:BU,0),1),"")</f>
        <v/>
      </c>
      <c r="D268" t="str">
        <f>IFERROR(INDEX(DATOS!R:R,MATCH(CHECKLIST!E268,DATOS!C:C,0),1),"")</f>
        <v/>
      </c>
      <c r="E268" s="136" t="str">
        <f>IFERROR(INDEX(DATOS!C:C,MATCH(CHECKLIST!A268,DATOS!BU:BU,0),1),"")</f>
        <v/>
      </c>
      <c r="F268" s="3" t="str">
        <f>IFERROR(IF(INDEX(DATOS!AC:AC,MATCH(CHECKLIST!B268,DATOS!B:B,0),1)=0,"",INDEX(DATOS!AC:AC,MATCH(CHECKLIST!B268,DATOS!B:B,0),1)),"")</f>
        <v/>
      </c>
      <c r="G268" s="17" t="str">
        <f>IFERROR(IF(INDEX(DATOS!AH:AH,MATCH(CHECKLIST!B268,DATOS!B:B,0),1)=0,"",INDEX(DATOS!AH:AH,MATCH(CHECKLIST!B268,DATOS!B:B,0),1)),"")</f>
        <v/>
      </c>
      <c r="H268" s="17" t="str">
        <f>IFERROR(IF(INDEX(DATOS!BH:BH,MATCH(CHECKLIST!B268,DATOS!B:B,0),1)="","X",IF(INDEX(DATOS!BH:BH,MATCH(CHECKLIST!B268,DATOS!B:B,0),1)="VIGENTE","",INDEX(DATOS!BH:BH,MATCH(CHECKLIST!B268,DATOS!B:B,0),1))),"")</f>
        <v/>
      </c>
      <c r="I268" s="17" t="str">
        <f>IFERROR(IF(INDEX(DATOS!AL:AL,MATCH(CHECKLIST!B268,DATOS!B:B,0),1)=0,"",INDEX(DATOS!AL:AL,MATCH(CHECKLIST!B268,DATOS!B:B,0),1)),"")</f>
        <v/>
      </c>
      <c r="J268" s="17" t="str">
        <f>IFERROR(IF(INDEX(DATOS!AJ:AJ,MATCH(CHECKLIST!B268,DATOS!B:B,0),1)=0,"",INDEX(DATOS!AJ:AJ,MATCH(CHECKLIST!B268,DATOS!B:B,0),1)),"")</f>
        <v/>
      </c>
      <c r="K268" s="49" t="str">
        <f>IFERROR(IF(INDEX(DATOS!AK:AK,MATCH(CHECKLIST!B268,DATOS!B:B,0),1)=0,"",INDEX(DATOS!AK:AK,MATCH(CHECKLIST!B268,DATOS!B:B,0),1)),"")</f>
        <v/>
      </c>
      <c r="L268" s="17" t="str">
        <f>IFERROR(IF(INDEX(DATOS!AM:AM,MATCH(CHECKLIST!B268,DATOS!B:B,0),1)=0,"",INDEX(DATOS!AM:AM,MATCH(CHECKLIST!B268,DATOS!B:B,0),1)),"")</f>
        <v/>
      </c>
      <c r="M268" s="17" t="str">
        <f>IFERROR(IF(INDEX(DATOS!AI:AI,MATCH(CHECKLIST!B268,DATOS!B:B,0),1)=0,"",INDEX(DATOS!AI:AI,MATCH(CHECKLIST!B268,DATOS!B:B,0),1)),"")</f>
        <v/>
      </c>
      <c r="N268" s="49" t="str">
        <f ca="1">IFERROR(IF(INDEX(DATOS!I:I,MATCH(CHECKLIST!B268,DATOS!B:B,0),1)="","X",IF(INDEX(DATOS!I:I,MATCH(CHECKLIST!B268,DATOS!B:B,0),1)&gt;YEAR(TODAY())-1,"","VENCIDA")),"")</f>
        <v/>
      </c>
      <c r="O268" s="49" t="str">
        <f>IFERROR(IF(INDEX(DATOS!AP:AP,MATCH(CHECKLIST!B268,DATOS!B:B,0),1)=0,"",INDEX(DATOS!AP:AP,MATCH(CHECKLIST!B268,DATOS!B:B,0),1)),"")</f>
        <v/>
      </c>
      <c r="P268" s="17" t="str">
        <f>IFERROR(IF(INDEX(DATOS!AN:AN,MATCH(CHECKLIST!B268,DATOS!B:B,0),1)=0,"",INDEX(DATOS!AN:AN,MATCH(CHECKLIST!B268,DATOS!B:B,0),1)),"")</f>
        <v/>
      </c>
      <c r="Q268" s="17" t="str">
        <f>IFERROR(IF(INDEX(DATOS!AO:AO,MATCH(CHECKLIST!B268,DATOS!B:B,0),1)=0,"",INDEX(DATOS!AO:AO,MATCH(CHECKLIST!B268,DATOS!B:B,0),1)),"")</f>
        <v/>
      </c>
      <c r="S268">
        <f t="shared" si="11"/>
        <v>0</v>
      </c>
      <c r="U268" t="str">
        <f t="shared" si="9"/>
        <v/>
      </c>
      <c r="V268" t="str">
        <f t="shared" si="10"/>
        <v/>
      </c>
    </row>
    <row r="269" spans="1:22" ht="15" customHeight="1">
      <c r="A269" s="12">
        <v>256</v>
      </c>
      <c r="B269" t="str">
        <f>IFERROR(INDEX(DATOS!B:B,MATCH(CHECKLIST!A269,DATOS!BU:BU,0),1),"")</f>
        <v/>
      </c>
      <c r="C269" t="str">
        <f>IFERROR(INDEX(DATOS!J:J,MATCH(CHECKLIST!A269,DATOS!BU:BU,0),1),"")</f>
        <v/>
      </c>
      <c r="D269" t="str">
        <f>IFERROR(INDEX(DATOS!R:R,MATCH(CHECKLIST!E269,DATOS!C:C,0),1),"")</f>
        <v/>
      </c>
      <c r="E269" s="136" t="str">
        <f>IFERROR(INDEX(DATOS!C:C,MATCH(CHECKLIST!A269,DATOS!BU:BU,0),1),"")</f>
        <v/>
      </c>
      <c r="F269" s="3" t="str">
        <f>IFERROR(IF(INDEX(DATOS!AC:AC,MATCH(CHECKLIST!B269,DATOS!B:B,0),1)=0,"",INDEX(DATOS!AC:AC,MATCH(CHECKLIST!B269,DATOS!B:B,0),1)),"")</f>
        <v/>
      </c>
      <c r="G269" s="17" t="str">
        <f>IFERROR(IF(INDEX(DATOS!AH:AH,MATCH(CHECKLIST!B269,DATOS!B:B,0),1)=0,"",INDEX(DATOS!AH:AH,MATCH(CHECKLIST!B269,DATOS!B:B,0),1)),"")</f>
        <v/>
      </c>
      <c r="H269" s="17" t="str">
        <f>IFERROR(IF(INDEX(DATOS!BH:BH,MATCH(CHECKLIST!B269,DATOS!B:B,0),1)="","X",IF(INDEX(DATOS!BH:BH,MATCH(CHECKLIST!B269,DATOS!B:B,0),1)="VIGENTE","",INDEX(DATOS!BH:BH,MATCH(CHECKLIST!B269,DATOS!B:B,0),1))),"")</f>
        <v/>
      </c>
      <c r="I269" s="17" t="str">
        <f>IFERROR(IF(INDEX(DATOS!AL:AL,MATCH(CHECKLIST!B269,DATOS!B:B,0),1)=0,"",INDEX(DATOS!AL:AL,MATCH(CHECKLIST!B269,DATOS!B:B,0),1)),"")</f>
        <v/>
      </c>
      <c r="J269" s="17" t="str">
        <f>IFERROR(IF(INDEX(DATOS!AJ:AJ,MATCH(CHECKLIST!B269,DATOS!B:B,0),1)=0,"",INDEX(DATOS!AJ:AJ,MATCH(CHECKLIST!B269,DATOS!B:B,0),1)),"")</f>
        <v/>
      </c>
      <c r="K269" s="49" t="str">
        <f>IFERROR(IF(INDEX(DATOS!AK:AK,MATCH(CHECKLIST!B269,DATOS!B:B,0),1)=0,"",INDEX(DATOS!AK:AK,MATCH(CHECKLIST!B269,DATOS!B:B,0),1)),"")</f>
        <v/>
      </c>
      <c r="L269" s="17" t="str">
        <f>IFERROR(IF(INDEX(DATOS!AM:AM,MATCH(CHECKLIST!B269,DATOS!B:B,0),1)=0,"",INDEX(DATOS!AM:AM,MATCH(CHECKLIST!B269,DATOS!B:B,0),1)),"")</f>
        <v/>
      </c>
      <c r="M269" s="17" t="str">
        <f>IFERROR(IF(INDEX(DATOS!AI:AI,MATCH(CHECKLIST!B269,DATOS!B:B,0),1)=0,"",INDEX(DATOS!AI:AI,MATCH(CHECKLIST!B269,DATOS!B:B,0),1)),"")</f>
        <v/>
      </c>
      <c r="N269" s="49" t="str">
        <f ca="1">IFERROR(IF(INDEX(DATOS!I:I,MATCH(CHECKLIST!B269,DATOS!B:B,0),1)="","X",IF(INDEX(DATOS!I:I,MATCH(CHECKLIST!B269,DATOS!B:B,0),1)&gt;YEAR(TODAY())-1,"","VENCIDA")),"")</f>
        <v/>
      </c>
      <c r="O269" s="49" t="str">
        <f>IFERROR(IF(INDEX(DATOS!AP:AP,MATCH(CHECKLIST!B269,DATOS!B:B,0),1)=0,"",INDEX(DATOS!AP:AP,MATCH(CHECKLIST!B269,DATOS!B:B,0),1)),"")</f>
        <v/>
      </c>
      <c r="P269" s="17" t="str">
        <f>IFERROR(IF(INDEX(DATOS!AN:AN,MATCH(CHECKLIST!B269,DATOS!B:B,0),1)=0,"",INDEX(DATOS!AN:AN,MATCH(CHECKLIST!B269,DATOS!B:B,0),1)),"")</f>
        <v/>
      </c>
      <c r="Q269" s="17" t="str">
        <f>IFERROR(IF(INDEX(DATOS!AO:AO,MATCH(CHECKLIST!B269,DATOS!B:B,0),1)=0,"",INDEX(DATOS!AO:AO,MATCH(CHECKLIST!B269,DATOS!B:B,0),1)),"")</f>
        <v/>
      </c>
      <c r="R269" t="str">
        <f>IF(B269="","",1)</f>
        <v/>
      </c>
      <c r="S269" t="str">
        <f t="shared" si="11"/>
        <v/>
      </c>
      <c r="U269" t="str">
        <f t="shared" si="9"/>
        <v/>
      </c>
      <c r="V269" t="str">
        <f t="shared" si="10"/>
        <v/>
      </c>
    </row>
    <row r="270" spans="1:22" ht="15" customHeight="1">
      <c r="A270" s="12">
        <v>257</v>
      </c>
      <c r="B270" t="str">
        <f>IFERROR(INDEX(DATOS!B:B,MATCH(CHECKLIST!A270,DATOS!BU:BU,0),1),"")</f>
        <v/>
      </c>
      <c r="C270" t="str">
        <f>IFERROR(INDEX(DATOS!J:J,MATCH(CHECKLIST!A270,DATOS!BU:BU,0),1),"")</f>
        <v/>
      </c>
      <c r="D270" t="str">
        <f>IFERROR(INDEX(DATOS!R:R,MATCH(CHECKLIST!E270,DATOS!C:C,0),1),"")</f>
        <v/>
      </c>
      <c r="E270" s="136" t="str">
        <f>IFERROR(INDEX(DATOS!C:C,MATCH(CHECKLIST!A270,DATOS!BU:BU,0),1),"")</f>
        <v/>
      </c>
      <c r="F270" s="3" t="str">
        <f>IFERROR(IF(INDEX(DATOS!AC:AC,MATCH(CHECKLIST!B270,DATOS!B:B,0),1)=0,"",INDEX(DATOS!AC:AC,MATCH(CHECKLIST!B270,DATOS!B:B,0),1)),"")</f>
        <v/>
      </c>
      <c r="G270" s="17" t="str">
        <f>IFERROR(IF(INDEX(DATOS!AH:AH,MATCH(CHECKLIST!B270,DATOS!B:B,0),1)=0,"",INDEX(DATOS!AH:AH,MATCH(CHECKLIST!B270,DATOS!B:B,0),1)),"")</f>
        <v/>
      </c>
      <c r="H270" s="17" t="str">
        <f>IFERROR(IF(INDEX(DATOS!BH:BH,MATCH(CHECKLIST!B270,DATOS!B:B,0),1)="","X",IF(INDEX(DATOS!BH:BH,MATCH(CHECKLIST!B270,DATOS!B:B,0),1)="VIGENTE","",INDEX(DATOS!BH:BH,MATCH(CHECKLIST!B270,DATOS!B:B,0),1))),"")</f>
        <v/>
      </c>
      <c r="I270" s="17" t="str">
        <f>IFERROR(IF(INDEX(DATOS!AL:AL,MATCH(CHECKLIST!B270,DATOS!B:B,0),1)=0,"",INDEX(DATOS!AL:AL,MATCH(CHECKLIST!B270,DATOS!B:B,0),1)),"")</f>
        <v/>
      </c>
      <c r="J270" s="17" t="str">
        <f>IFERROR(IF(INDEX(DATOS!AJ:AJ,MATCH(CHECKLIST!B270,DATOS!B:B,0),1)=0,"",INDEX(DATOS!AJ:AJ,MATCH(CHECKLIST!B270,DATOS!B:B,0),1)),"")</f>
        <v/>
      </c>
      <c r="K270" s="49" t="str">
        <f>IFERROR(IF(INDEX(DATOS!AK:AK,MATCH(CHECKLIST!B270,DATOS!B:B,0),1)=0,"",INDEX(DATOS!AK:AK,MATCH(CHECKLIST!B270,DATOS!B:B,0),1)),"")</f>
        <v/>
      </c>
      <c r="L270" s="17" t="str">
        <f>IFERROR(IF(INDEX(DATOS!AM:AM,MATCH(CHECKLIST!B270,DATOS!B:B,0),1)=0,"",INDEX(DATOS!AM:AM,MATCH(CHECKLIST!B270,DATOS!B:B,0),1)),"")</f>
        <v/>
      </c>
      <c r="M270" s="17" t="str">
        <f>IFERROR(IF(INDEX(DATOS!AI:AI,MATCH(CHECKLIST!B270,DATOS!B:B,0),1)=0,"",INDEX(DATOS!AI:AI,MATCH(CHECKLIST!B270,DATOS!B:B,0),1)),"")</f>
        <v/>
      </c>
      <c r="N270" s="49" t="str">
        <f ca="1">IFERROR(IF(INDEX(DATOS!I:I,MATCH(CHECKLIST!B270,DATOS!B:B,0),1)="","X",IF(INDEX(DATOS!I:I,MATCH(CHECKLIST!B270,DATOS!B:B,0),1)&gt;YEAR(TODAY())-1,"","VENCIDA")),"")</f>
        <v/>
      </c>
      <c r="O270" s="49" t="str">
        <f>IFERROR(IF(INDEX(DATOS!AP:AP,MATCH(CHECKLIST!B270,DATOS!B:B,0),1)=0,"",INDEX(DATOS!AP:AP,MATCH(CHECKLIST!B270,DATOS!B:B,0),1)),"")</f>
        <v/>
      </c>
      <c r="P270" s="17" t="str">
        <f>IFERROR(IF(INDEX(DATOS!AN:AN,MATCH(CHECKLIST!B270,DATOS!B:B,0),1)=0,"",INDEX(DATOS!AN:AN,MATCH(CHECKLIST!B270,DATOS!B:B,0),1)),"")</f>
        <v/>
      </c>
      <c r="Q270" s="17" t="str">
        <f>IFERROR(IF(INDEX(DATOS!AO:AO,MATCH(CHECKLIST!B270,DATOS!B:B,0),1)=0,"",INDEX(DATOS!AO:AO,MATCH(CHECKLIST!B270,DATOS!B:B,0),1)),"")</f>
        <v/>
      </c>
      <c r="S270">
        <f t="shared" si="11"/>
        <v>0</v>
      </c>
      <c r="U270" t="str">
        <f t="shared" ref="U270:U333" si="12">IF(C270="","",C270)</f>
        <v/>
      </c>
      <c r="V270" t="str">
        <f t="shared" ref="V270:V333" si="13">IF(B270="","",B270)</f>
        <v/>
      </c>
    </row>
    <row r="271" spans="1:22" ht="15" customHeight="1">
      <c r="A271" s="12">
        <v>258</v>
      </c>
      <c r="B271" t="str">
        <f>IFERROR(INDEX(DATOS!B:B,MATCH(CHECKLIST!A271,DATOS!BU:BU,0),1),"")</f>
        <v/>
      </c>
      <c r="C271" t="str">
        <f>IFERROR(INDEX(DATOS!J:J,MATCH(CHECKLIST!A271,DATOS!BU:BU,0),1),"")</f>
        <v/>
      </c>
      <c r="D271" t="str">
        <f>IFERROR(INDEX(DATOS!R:R,MATCH(CHECKLIST!E271,DATOS!C:C,0),1),"")</f>
        <v/>
      </c>
      <c r="E271" s="136" t="str">
        <f>IFERROR(INDEX(DATOS!C:C,MATCH(CHECKLIST!A271,DATOS!BU:BU,0),1),"")</f>
        <v/>
      </c>
      <c r="F271" s="3" t="str">
        <f>IFERROR(IF(INDEX(DATOS!AC:AC,MATCH(CHECKLIST!B271,DATOS!B:B,0),1)=0,"",INDEX(DATOS!AC:AC,MATCH(CHECKLIST!B271,DATOS!B:B,0),1)),"")</f>
        <v/>
      </c>
      <c r="G271" s="17" t="str">
        <f>IFERROR(IF(INDEX(DATOS!AH:AH,MATCH(CHECKLIST!B271,DATOS!B:B,0),1)=0,"",INDEX(DATOS!AH:AH,MATCH(CHECKLIST!B271,DATOS!B:B,0),1)),"")</f>
        <v/>
      </c>
      <c r="H271" s="17" t="str">
        <f>IFERROR(IF(INDEX(DATOS!BH:BH,MATCH(CHECKLIST!B271,DATOS!B:B,0),1)="","X",IF(INDEX(DATOS!BH:BH,MATCH(CHECKLIST!B271,DATOS!B:B,0),1)="VIGENTE","",INDEX(DATOS!BH:BH,MATCH(CHECKLIST!B271,DATOS!B:B,0),1))),"")</f>
        <v/>
      </c>
      <c r="I271" s="17" t="str">
        <f>IFERROR(IF(INDEX(DATOS!AL:AL,MATCH(CHECKLIST!B271,DATOS!B:B,0),1)=0,"",INDEX(DATOS!AL:AL,MATCH(CHECKLIST!B271,DATOS!B:B,0),1)),"")</f>
        <v/>
      </c>
      <c r="J271" s="17" t="str">
        <f>IFERROR(IF(INDEX(DATOS!AJ:AJ,MATCH(CHECKLIST!B271,DATOS!B:B,0),1)=0,"",INDEX(DATOS!AJ:AJ,MATCH(CHECKLIST!B271,DATOS!B:B,0),1)),"")</f>
        <v/>
      </c>
      <c r="K271" s="49" t="str">
        <f>IFERROR(IF(INDEX(DATOS!AK:AK,MATCH(CHECKLIST!B271,DATOS!B:B,0),1)=0,"",INDEX(DATOS!AK:AK,MATCH(CHECKLIST!B271,DATOS!B:B,0),1)),"")</f>
        <v/>
      </c>
      <c r="L271" s="17" t="str">
        <f>IFERROR(IF(INDEX(DATOS!AM:AM,MATCH(CHECKLIST!B271,DATOS!B:B,0),1)=0,"",INDEX(DATOS!AM:AM,MATCH(CHECKLIST!B271,DATOS!B:B,0),1)),"")</f>
        <v/>
      </c>
      <c r="M271" s="17" t="str">
        <f>IFERROR(IF(INDEX(DATOS!AI:AI,MATCH(CHECKLIST!B271,DATOS!B:B,0),1)=0,"",INDEX(DATOS!AI:AI,MATCH(CHECKLIST!B271,DATOS!B:B,0),1)),"")</f>
        <v/>
      </c>
      <c r="N271" s="49" t="str">
        <f ca="1">IFERROR(IF(INDEX(DATOS!I:I,MATCH(CHECKLIST!B271,DATOS!B:B,0),1)="","X",IF(INDEX(DATOS!I:I,MATCH(CHECKLIST!B271,DATOS!B:B,0),1)&gt;YEAR(TODAY())-1,"","VENCIDA")),"")</f>
        <v/>
      </c>
      <c r="O271" s="49" t="str">
        <f>IFERROR(IF(INDEX(DATOS!AP:AP,MATCH(CHECKLIST!B271,DATOS!B:B,0),1)=0,"",INDEX(DATOS!AP:AP,MATCH(CHECKLIST!B271,DATOS!B:B,0),1)),"")</f>
        <v/>
      </c>
      <c r="P271" s="17" t="str">
        <f>IFERROR(IF(INDEX(DATOS!AN:AN,MATCH(CHECKLIST!B271,DATOS!B:B,0),1)=0,"",INDEX(DATOS!AN:AN,MATCH(CHECKLIST!B271,DATOS!B:B,0),1)),"")</f>
        <v/>
      </c>
      <c r="Q271" s="17" t="str">
        <f>IFERROR(IF(INDEX(DATOS!AO:AO,MATCH(CHECKLIST!B271,DATOS!B:B,0),1)=0,"",INDEX(DATOS!AO:AO,MATCH(CHECKLIST!B271,DATOS!B:B,0),1)),"")</f>
        <v/>
      </c>
      <c r="R271" t="str">
        <f>IF(B271="","",1)</f>
        <v/>
      </c>
      <c r="S271" t="str">
        <f t="shared" si="11"/>
        <v/>
      </c>
      <c r="U271" t="str">
        <f t="shared" si="12"/>
        <v/>
      </c>
      <c r="V271" t="str">
        <f t="shared" si="13"/>
        <v/>
      </c>
    </row>
    <row r="272" spans="1:22" ht="15" customHeight="1">
      <c r="A272" s="12">
        <v>259</v>
      </c>
      <c r="B272" t="str">
        <f>IFERROR(INDEX(DATOS!B:B,MATCH(CHECKLIST!A272,DATOS!BU:BU,0),1),"")</f>
        <v/>
      </c>
      <c r="C272" t="str">
        <f>IFERROR(INDEX(DATOS!J:J,MATCH(CHECKLIST!A272,DATOS!BU:BU,0),1),"")</f>
        <v/>
      </c>
      <c r="D272" t="str">
        <f>IFERROR(INDEX(DATOS!R:R,MATCH(CHECKLIST!E272,DATOS!C:C,0),1),"")</f>
        <v/>
      </c>
      <c r="E272" s="136" t="str">
        <f>IFERROR(INDEX(DATOS!C:C,MATCH(CHECKLIST!A272,DATOS!BU:BU,0),1),"")</f>
        <v/>
      </c>
      <c r="F272" s="3" t="str">
        <f>IFERROR(IF(INDEX(DATOS!AC:AC,MATCH(CHECKLIST!B272,DATOS!B:B,0),1)=0,"",INDEX(DATOS!AC:AC,MATCH(CHECKLIST!B272,DATOS!B:B,0),1)),"")</f>
        <v/>
      </c>
      <c r="G272" s="17" t="str">
        <f>IFERROR(IF(INDEX(DATOS!AH:AH,MATCH(CHECKLIST!B272,DATOS!B:B,0),1)=0,"",INDEX(DATOS!AH:AH,MATCH(CHECKLIST!B272,DATOS!B:B,0),1)),"")</f>
        <v/>
      </c>
      <c r="H272" s="17" t="str">
        <f>IFERROR(IF(INDEX(DATOS!BH:BH,MATCH(CHECKLIST!B272,DATOS!B:B,0),1)="","X",IF(INDEX(DATOS!BH:BH,MATCH(CHECKLIST!B272,DATOS!B:B,0),1)="VIGENTE","",INDEX(DATOS!BH:BH,MATCH(CHECKLIST!B272,DATOS!B:B,0),1))),"")</f>
        <v/>
      </c>
      <c r="I272" s="17" t="str">
        <f>IFERROR(IF(INDEX(DATOS!AL:AL,MATCH(CHECKLIST!B272,DATOS!B:B,0),1)=0,"",INDEX(DATOS!AL:AL,MATCH(CHECKLIST!B272,DATOS!B:B,0),1)),"")</f>
        <v/>
      </c>
      <c r="J272" s="17" t="str">
        <f>IFERROR(IF(INDEX(DATOS!AJ:AJ,MATCH(CHECKLIST!B272,DATOS!B:B,0),1)=0,"",INDEX(DATOS!AJ:AJ,MATCH(CHECKLIST!B272,DATOS!B:B,0),1)),"")</f>
        <v/>
      </c>
      <c r="K272" s="49" t="str">
        <f>IFERROR(IF(INDEX(DATOS!AK:AK,MATCH(CHECKLIST!B272,DATOS!B:B,0),1)=0,"",INDEX(DATOS!AK:AK,MATCH(CHECKLIST!B272,DATOS!B:B,0),1)),"")</f>
        <v/>
      </c>
      <c r="L272" s="17" t="str">
        <f>IFERROR(IF(INDEX(DATOS!AM:AM,MATCH(CHECKLIST!B272,DATOS!B:B,0),1)=0,"",INDEX(DATOS!AM:AM,MATCH(CHECKLIST!B272,DATOS!B:B,0),1)),"")</f>
        <v/>
      </c>
      <c r="M272" s="17" t="str">
        <f>IFERROR(IF(INDEX(DATOS!AI:AI,MATCH(CHECKLIST!B272,DATOS!B:B,0),1)=0,"",INDEX(DATOS!AI:AI,MATCH(CHECKLIST!B272,DATOS!B:B,0),1)),"")</f>
        <v/>
      </c>
      <c r="N272" s="49" t="str">
        <f ca="1">IFERROR(IF(INDEX(DATOS!I:I,MATCH(CHECKLIST!B272,DATOS!B:B,0),1)="","X",IF(INDEX(DATOS!I:I,MATCH(CHECKLIST!B272,DATOS!B:B,0),1)&gt;YEAR(TODAY())-1,"","VENCIDA")),"")</f>
        <v/>
      </c>
      <c r="O272" s="49" t="str">
        <f>IFERROR(IF(INDEX(DATOS!AP:AP,MATCH(CHECKLIST!B272,DATOS!B:B,0),1)=0,"",INDEX(DATOS!AP:AP,MATCH(CHECKLIST!B272,DATOS!B:B,0),1)),"")</f>
        <v/>
      </c>
      <c r="P272" s="17" t="str">
        <f>IFERROR(IF(INDEX(DATOS!AN:AN,MATCH(CHECKLIST!B272,DATOS!B:B,0),1)=0,"",INDEX(DATOS!AN:AN,MATCH(CHECKLIST!B272,DATOS!B:B,0),1)),"")</f>
        <v/>
      </c>
      <c r="Q272" s="17" t="str">
        <f>IFERROR(IF(INDEX(DATOS!AO:AO,MATCH(CHECKLIST!B272,DATOS!B:B,0),1)=0,"",INDEX(DATOS!AO:AO,MATCH(CHECKLIST!B272,DATOS!B:B,0),1)),"")</f>
        <v/>
      </c>
      <c r="S272">
        <f t="shared" ref="S272:S335" si="14">IF(Q$13="","",R272)</f>
        <v>0</v>
      </c>
      <c r="U272" t="str">
        <f t="shared" si="12"/>
        <v/>
      </c>
      <c r="V272" t="str">
        <f t="shared" si="13"/>
        <v/>
      </c>
    </row>
    <row r="273" spans="1:22" ht="15" customHeight="1">
      <c r="A273" s="12">
        <v>260</v>
      </c>
      <c r="B273" t="str">
        <f>IFERROR(INDEX(DATOS!B:B,MATCH(CHECKLIST!A273,DATOS!BU:BU,0),1),"")</f>
        <v/>
      </c>
      <c r="C273" t="str">
        <f>IFERROR(INDEX(DATOS!J:J,MATCH(CHECKLIST!A273,DATOS!BU:BU,0),1),"")</f>
        <v/>
      </c>
      <c r="D273" t="str">
        <f>IFERROR(INDEX(DATOS!R:R,MATCH(CHECKLIST!E273,DATOS!C:C,0),1),"")</f>
        <v/>
      </c>
      <c r="E273" s="136" t="str">
        <f>IFERROR(INDEX(DATOS!C:C,MATCH(CHECKLIST!A273,DATOS!BU:BU,0),1),"")</f>
        <v/>
      </c>
      <c r="F273" s="3" t="str">
        <f>IFERROR(IF(INDEX(DATOS!AC:AC,MATCH(CHECKLIST!B273,DATOS!B:B,0),1)=0,"",INDEX(DATOS!AC:AC,MATCH(CHECKLIST!B273,DATOS!B:B,0),1)),"")</f>
        <v/>
      </c>
      <c r="G273" s="17" t="str">
        <f>IFERROR(IF(INDEX(DATOS!AH:AH,MATCH(CHECKLIST!B273,DATOS!B:B,0),1)=0,"",INDEX(DATOS!AH:AH,MATCH(CHECKLIST!B273,DATOS!B:B,0),1)),"")</f>
        <v/>
      </c>
      <c r="H273" s="17" t="str">
        <f>IFERROR(IF(INDEX(DATOS!BH:BH,MATCH(CHECKLIST!B273,DATOS!B:B,0),1)="","X",IF(INDEX(DATOS!BH:BH,MATCH(CHECKLIST!B273,DATOS!B:B,0),1)="VIGENTE","",INDEX(DATOS!BH:BH,MATCH(CHECKLIST!B273,DATOS!B:B,0),1))),"")</f>
        <v/>
      </c>
      <c r="I273" s="17" t="str">
        <f>IFERROR(IF(INDEX(DATOS!AL:AL,MATCH(CHECKLIST!B273,DATOS!B:B,0),1)=0,"",INDEX(DATOS!AL:AL,MATCH(CHECKLIST!B273,DATOS!B:B,0),1)),"")</f>
        <v/>
      </c>
      <c r="J273" s="17" t="str">
        <f>IFERROR(IF(INDEX(DATOS!AJ:AJ,MATCH(CHECKLIST!B273,DATOS!B:B,0),1)=0,"",INDEX(DATOS!AJ:AJ,MATCH(CHECKLIST!B273,DATOS!B:B,0),1)),"")</f>
        <v/>
      </c>
      <c r="K273" s="49" t="str">
        <f>IFERROR(IF(INDEX(DATOS!AK:AK,MATCH(CHECKLIST!B273,DATOS!B:B,0),1)=0,"",INDEX(DATOS!AK:AK,MATCH(CHECKLIST!B273,DATOS!B:B,0),1)),"")</f>
        <v/>
      </c>
      <c r="L273" s="17" t="str">
        <f>IFERROR(IF(INDEX(DATOS!AM:AM,MATCH(CHECKLIST!B273,DATOS!B:B,0),1)=0,"",INDEX(DATOS!AM:AM,MATCH(CHECKLIST!B273,DATOS!B:B,0),1)),"")</f>
        <v/>
      </c>
      <c r="M273" s="17" t="str">
        <f>IFERROR(IF(INDEX(DATOS!AI:AI,MATCH(CHECKLIST!B273,DATOS!B:B,0),1)=0,"",INDEX(DATOS!AI:AI,MATCH(CHECKLIST!B273,DATOS!B:B,0),1)),"")</f>
        <v/>
      </c>
      <c r="N273" s="49" t="str">
        <f ca="1">IFERROR(IF(INDEX(DATOS!I:I,MATCH(CHECKLIST!B273,DATOS!B:B,0),1)="","X",IF(INDEX(DATOS!I:I,MATCH(CHECKLIST!B273,DATOS!B:B,0),1)&gt;YEAR(TODAY())-1,"","VENCIDA")),"")</f>
        <v/>
      </c>
      <c r="O273" s="49" t="str">
        <f>IFERROR(IF(INDEX(DATOS!AP:AP,MATCH(CHECKLIST!B273,DATOS!B:B,0),1)=0,"",INDEX(DATOS!AP:AP,MATCH(CHECKLIST!B273,DATOS!B:B,0),1)),"")</f>
        <v/>
      </c>
      <c r="P273" s="17" t="str">
        <f>IFERROR(IF(INDEX(DATOS!AN:AN,MATCH(CHECKLIST!B273,DATOS!B:B,0),1)=0,"",INDEX(DATOS!AN:AN,MATCH(CHECKLIST!B273,DATOS!B:B,0),1)),"")</f>
        <v/>
      </c>
      <c r="Q273" s="17" t="str">
        <f>IFERROR(IF(INDEX(DATOS!AO:AO,MATCH(CHECKLIST!B273,DATOS!B:B,0),1)=0,"",INDEX(DATOS!AO:AO,MATCH(CHECKLIST!B273,DATOS!B:B,0),1)),"")</f>
        <v/>
      </c>
      <c r="R273" t="str">
        <f>IF(B273="","",1)</f>
        <v/>
      </c>
      <c r="S273" t="str">
        <f t="shared" si="14"/>
        <v/>
      </c>
      <c r="U273" t="str">
        <f t="shared" si="12"/>
        <v/>
      </c>
      <c r="V273" t="str">
        <f t="shared" si="13"/>
        <v/>
      </c>
    </row>
    <row r="274" spans="1:22" ht="15" customHeight="1">
      <c r="A274" s="12">
        <v>261</v>
      </c>
      <c r="B274" t="str">
        <f>IFERROR(INDEX(DATOS!B:B,MATCH(CHECKLIST!A274,DATOS!BU:BU,0),1),"")</f>
        <v/>
      </c>
      <c r="C274" t="str">
        <f>IFERROR(INDEX(DATOS!J:J,MATCH(CHECKLIST!A274,DATOS!BU:BU,0),1),"")</f>
        <v/>
      </c>
      <c r="D274" t="str">
        <f>IFERROR(INDEX(DATOS!R:R,MATCH(CHECKLIST!E274,DATOS!C:C,0),1),"")</f>
        <v/>
      </c>
      <c r="E274" s="136" t="str">
        <f>IFERROR(INDEX(DATOS!C:C,MATCH(CHECKLIST!A274,DATOS!BU:BU,0),1),"")</f>
        <v/>
      </c>
      <c r="F274" s="3" t="str">
        <f>IFERROR(IF(INDEX(DATOS!AC:AC,MATCH(CHECKLIST!B274,DATOS!B:B,0),1)=0,"",INDEX(DATOS!AC:AC,MATCH(CHECKLIST!B274,DATOS!B:B,0),1)),"")</f>
        <v/>
      </c>
      <c r="G274" s="17" t="str">
        <f>IFERROR(IF(INDEX(DATOS!AH:AH,MATCH(CHECKLIST!B274,DATOS!B:B,0),1)=0,"",INDEX(DATOS!AH:AH,MATCH(CHECKLIST!B274,DATOS!B:B,0),1)),"")</f>
        <v/>
      </c>
      <c r="H274" s="17" t="str">
        <f>IFERROR(IF(INDEX(DATOS!BH:BH,MATCH(CHECKLIST!B274,DATOS!B:B,0),1)="","X",IF(INDEX(DATOS!BH:BH,MATCH(CHECKLIST!B274,DATOS!B:B,0),1)="VIGENTE","",INDEX(DATOS!BH:BH,MATCH(CHECKLIST!B274,DATOS!B:B,0),1))),"")</f>
        <v/>
      </c>
      <c r="I274" s="17" t="str">
        <f>IFERROR(IF(INDEX(DATOS!AL:AL,MATCH(CHECKLIST!B274,DATOS!B:B,0),1)=0,"",INDEX(DATOS!AL:AL,MATCH(CHECKLIST!B274,DATOS!B:B,0),1)),"")</f>
        <v/>
      </c>
      <c r="J274" s="17" t="str">
        <f>IFERROR(IF(INDEX(DATOS!AJ:AJ,MATCH(CHECKLIST!B274,DATOS!B:B,0),1)=0,"",INDEX(DATOS!AJ:AJ,MATCH(CHECKLIST!B274,DATOS!B:B,0),1)),"")</f>
        <v/>
      </c>
      <c r="K274" s="49" t="str">
        <f>IFERROR(IF(INDEX(DATOS!AK:AK,MATCH(CHECKLIST!B274,DATOS!B:B,0),1)=0,"",INDEX(DATOS!AK:AK,MATCH(CHECKLIST!B274,DATOS!B:B,0),1)),"")</f>
        <v/>
      </c>
      <c r="L274" s="17" t="str">
        <f>IFERROR(IF(INDEX(DATOS!AM:AM,MATCH(CHECKLIST!B274,DATOS!B:B,0),1)=0,"",INDEX(DATOS!AM:AM,MATCH(CHECKLIST!B274,DATOS!B:B,0),1)),"")</f>
        <v/>
      </c>
      <c r="M274" s="17" t="str">
        <f>IFERROR(IF(INDEX(DATOS!AI:AI,MATCH(CHECKLIST!B274,DATOS!B:B,0),1)=0,"",INDEX(DATOS!AI:AI,MATCH(CHECKLIST!B274,DATOS!B:B,0),1)),"")</f>
        <v/>
      </c>
      <c r="N274" s="49" t="str">
        <f ca="1">IFERROR(IF(INDEX(DATOS!I:I,MATCH(CHECKLIST!B274,DATOS!B:B,0),1)="","X",IF(INDEX(DATOS!I:I,MATCH(CHECKLIST!B274,DATOS!B:B,0),1)&gt;YEAR(TODAY())-1,"","VENCIDA")),"")</f>
        <v/>
      </c>
      <c r="O274" s="49" t="str">
        <f>IFERROR(IF(INDEX(DATOS!AP:AP,MATCH(CHECKLIST!B274,DATOS!B:B,0),1)=0,"",INDEX(DATOS!AP:AP,MATCH(CHECKLIST!B274,DATOS!B:B,0),1)),"")</f>
        <v/>
      </c>
      <c r="P274" s="17" t="str">
        <f>IFERROR(IF(INDEX(DATOS!AN:AN,MATCH(CHECKLIST!B274,DATOS!B:B,0),1)=0,"",INDEX(DATOS!AN:AN,MATCH(CHECKLIST!B274,DATOS!B:B,0),1)),"")</f>
        <v/>
      </c>
      <c r="Q274" s="17" t="str">
        <f>IFERROR(IF(INDEX(DATOS!AO:AO,MATCH(CHECKLIST!B274,DATOS!B:B,0),1)=0,"",INDEX(DATOS!AO:AO,MATCH(CHECKLIST!B274,DATOS!B:B,0),1)),"")</f>
        <v/>
      </c>
      <c r="S274">
        <f t="shared" si="14"/>
        <v>0</v>
      </c>
      <c r="U274" t="str">
        <f t="shared" si="12"/>
        <v/>
      </c>
      <c r="V274" t="str">
        <f t="shared" si="13"/>
        <v/>
      </c>
    </row>
    <row r="275" spans="1:22" ht="15" customHeight="1">
      <c r="A275" s="12">
        <v>262</v>
      </c>
      <c r="B275" t="str">
        <f>IFERROR(INDEX(DATOS!B:B,MATCH(CHECKLIST!A275,DATOS!BU:BU,0),1),"")</f>
        <v/>
      </c>
      <c r="C275" t="str">
        <f>IFERROR(INDEX(DATOS!J:J,MATCH(CHECKLIST!A275,DATOS!BU:BU,0),1),"")</f>
        <v/>
      </c>
      <c r="D275" t="str">
        <f>IFERROR(INDEX(DATOS!R:R,MATCH(CHECKLIST!E275,DATOS!C:C,0),1),"")</f>
        <v/>
      </c>
      <c r="E275" s="136" t="str">
        <f>IFERROR(INDEX(DATOS!C:C,MATCH(CHECKLIST!A275,DATOS!BU:BU,0),1),"")</f>
        <v/>
      </c>
      <c r="F275" s="3" t="str">
        <f>IFERROR(IF(INDEX(DATOS!AC:AC,MATCH(CHECKLIST!B275,DATOS!B:B,0),1)=0,"",INDEX(DATOS!AC:AC,MATCH(CHECKLIST!B275,DATOS!B:B,0),1)),"")</f>
        <v/>
      </c>
      <c r="G275" s="17" t="str">
        <f>IFERROR(IF(INDEX(DATOS!AH:AH,MATCH(CHECKLIST!B275,DATOS!B:B,0),1)=0,"",INDEX(DATOS!AH:AH,MATCH(CHECKLIST!B275,DATOS!B:B,0),1)),"")</f>
        <v/>
      </c>
      <c r="H275" s="17" t="str">
        <f>IFERROR(IF(INDEX(DATOS!BH:BH,MATCH(CHECKLIST!B275,DATOS!B:B,0),1)="","X",IF(INDEX(DATOS!BH:BH,MATCH(CHECKLIST!B275,DATOS!B:B,0),1)="VIGENTE","",INDEX(DATOS!BH:BH,MATCH(CHECKLIST!B275,DATOS!B:B,0),1))),"")</f>
        <v/>
      </c>
      <c r="I275" s="17" t="str">
        <f>IFERROR(IF(INDEX(DATOS!AL:AL,MATCH(CHECKLIST!B275,DATOS!B:B,0),1)=0,"",INDEX(DATOS!AL:AL,MATCH(CHECKLIST!B275,DATOS!B:B,0),1)),"")</f>
        <v/>
      </c>
      <c r="J275" s="17" t="str">
        <f>IFERROR(IF(INDEX(DATOS!AJ:AJ,MATCH(CHECKLIST!B275,DATOS!B:B,0),1)=0,"",INDEX(DATOS!AJ:AJ,MATCH(CHECKLIST!B275,DATOS!B:B,0),1)),"")</f>
        <v/>
      </c>
      <c r="K275" s="49" t="str">
        <f>IFERROR(IF(INDEX(DATOS!AK:AK,MATCH(CHECKLIST!B275,DATOS!B:B,0),1)=0,"",INDEX(DATOS!AK:AK,MATCH(CHECKLIST!B275,DATOS!B:B,0),1)),"")</f>
        <v/>
      </c>
      <c r="L275" s="17" t="str">
        <f>IFERROR(IF(INDEX(DATOS!AM:AM,MATCH(CHECKLIST!B275,DATOS!B:B,0),1)=0,"",INDEX(DATOS!AM:AM,MATCH(CHECKLIST!B275,DATOS!B:B,0),1)),"")</f>
        <v/>
      </c>
      <c r="M275" s="17" t="str">
        <f>IFERROR(IF(INDEX(DATOS!AI:AI,MATCH(CHECKLIST!B275,DATOS!B:B,0),1)=0,"",INDEX(DATOS!AI:AI,MATCH(CHECKLIST!B275,DATOS!B:B,0),1)),"")</f>
        <v/>
      </c>
      <c r="N275" s="49" t="str">
        <f ca="1">IFERROR(IF(INDEX(DATOS!I:I,MATCH(CHECKLIST!B275,DATOS!B:B,0),1)="","X",IF(INDEX(DATOS!I:I,MATCH(CHECKLIST!B275,DATOS!B:B,0),1)&gt;YEAR(TODAY())-1,"","VENCIDA")),"")</f>
        <v/>
      </c>
      <c r="O275" s="49" t="str">
        <f>IFERROR(IF(INDEX(DATOS!AP:AP,MATCH(CHECKLIST!B275,DATOS!B:B,0),1)=0,"",INDEX(DATOS!AP:AP,MATCH(CHECKLIST!B275,DATOS!B:B,0),1)),"")</f>
        <v/>
      </c>
      <c r="P275" s="17" t="str">
        <f>IFERROR(IF(INDEX(DATOS!AN:AN,MATCH(CHECKLIST!B275,DATOS!B:B,0),1)=0,"",INDEX(DATOS!AN:AN,MATCH(CHECKLIST!B275,DATOS!B:B,0),1)),"")</f>
        <v/>
      </c>
      <c r="Q275" s="17" t="str">
        <f>IFERROR(IF(INDEX(DATOS!AO:AO,MATCH(CHECKLIST!B275,DATOS!B:B,0),1)=0,"",INDEX(DATOS!AO:AO,MATCH(CHECKLIST!B275,DATOS!B:B,0),1)),"")</f>
        <v/>
      </c>
      <c r="R275" t="str">
        <f>IF(B275="","",1)</f>
        <v/>
      </c>
      <c r="S275" t="str">
        <f t="shared" si="14"/>
        <v/>
      </c>
      <c r="U275" t="str">
        <f t="shared" si="12"/>
        <v/>
      </c>
      <c r="V275" t="str">
        <f t="shared" si="13"/>
        <v/>
      </c>
    </row>
    <row r="276" spans="1:22">
      <c r="A276" s="12">
        <v>263</v>
      </c>
      <c r="B276" t="str">
        <f>IFERROR(INDEX(DATOS!B:B,MATCH(CHECKLIST!A276,DATOS!BU:BU,0),1),"")</f>
        <v/>
      </c>
      <c r="C276" t="str">
        <f>IFERROR(INDEX(DATOS!J:J,MATCH(CHECKLIST!A276,DATOS!BU:BU,0),1),"")</f>
        <v/>
      </c>
      <c r="D276" t="str">
        <f>IFERROR(INDEX(DATOS!R:R,MATCH(CHECKLIST!E276,DATOS!C:C,0),1),"")</f>
        <v/>
      </c>
      <c r="E276" s="136" t="str">
        <f>IFERROR(INDEX(DATOS!C:C,MATCH(CHECKLIST!A276,DATOS!BU:BU,0),1),"")</f>
        <v/>
      </c>
      <c r="F276" s="3" t="str">
        <f>IFERROR(IF(INDEX(DATOS!AC:AC,MATCH(CHECKLIST!B276,DATOS!B:B,0),1)=0,"",INDEX(DATOS!AC:AC,MATCH(CHECKLIST!B276,DATOS!B:B,0),1)),"")</f>
        <v/>
      </c>
      <c r="G276" s="17" t="str">
        <f>IFERROR(IF(INDEX(DATOS!AH:AH,MATCH(CHECKLIST!B276,DATOS!B:B,0),1)=0,"",INDEX(DATOS!AH:AH,MATCH(CHECKLIST!B276,DATOS!B:B,0),1)),"")</f>
        <v/>
      </c>
      <c r="H276" s="17" t="str">
        <f>IFERROR(IF(INDEX(DATOS!BH:BH,MATCH(CHECKLIST!B276,DATOS!B:B,0),1)="","X",IF(INDEX(DATOS!BH:BH,MATCH(CHECKLIST!B276,DATOS!B:B,0),1)="VIGENTE","",INDEX(DATOS!BH:BH,MATCH(CHECKLIST!B276,DATOS!B:B,0),1))),"")</f>
        <v/>
      </c>
      <c r="I276" s="17" t="str">
        <f>IFERROR(IF(INDEX(DATOS!AL:AL,MATCH(CHECKLIST!B276,DATOS!B:B,0),1)=0,"",INDEX(DATOS!AL:AL,MATCH(CHECKLIST!B276,DATOS!B:B,0),1)),"")</f>
        <v/>
      </c>
      <c r="J276" s="17" t="str">
        <f>IFERROR(IF(INDEX(DATOS!AJ:AJ,MATCH(CHECKLIST!B276,DATOS!B:B,0),1)=0,"",INDEX(DATOS!AJ:AJ,MATCH(CHECKLIST!B276,DATOS!B:B,0),1)),"")</f>
        <v/>
      </c>
      <c r="K276" s="49" t="str">
        <f>IFERROR(IF(INDEX(DATOS!AK:AK,MATCH(CHECKLIST!B276,DATOS!B:B,0),1)=0,"",INDEX(DATOS!AK:AK,MATCH(CHECKLIST!B276,DATOS!B:B,0),1)),"")</f>
        <v/>
      </c>
      <c r="L276" s="17" t="str">
        <f>IFERROR(IF(INDEX(DATOS!AM:AM,MATCH(CHECKLIST!B276,DATOS!B:B,0),1)=0,"",INDEX(DATOS!AM:AM,MATCH(CHECKLIST!B276,DATOS!B:B,0),1)),"")</f>
        <v/>
      </c>
      <c r="M276" s="17" t="str">
        <f>IFERROR(IF(INDEX(DATOS!AI:AI,MATCH(CHECKLIST!B276,DATOS!B:B,0),1)=0,"",INDEX(DATOS!AI:AI,MATCH(CHECKLIST!B276,DATOS!B:B,0),1)),"")</f>
        <v/>
      </c>
      <c r="N276" s="49" t="str">
        <f ca="1">IFERROR(IF(INDEX(DATOS!I:I,MATCH(CHECKLIST!B276,DATOS!B:B,0),1)="","X",IF(INDEX(DATOS!I:I,MATCH(CHECKLIST!B276,DATOS!B:B,0),1)&gt;YEAR(TODAY())-1,"","VENCIDA")),"")</f>
        <v/>
      </c>
      <c r="O276" s="49" t="str">
        <f>IFERROR(IF(INDEX(DATOS!AP:AP,MATCH(CHECKLIST!B276,DATOS!B:B,0),1)=0,"",INDEX(DATOS!AP:AP,MATCH(CHECKLIST!B276,DATOS!B:B,0),1)),"")</f>
        <v/>
      </c>
      <c r="P276" s="17" t="str">
        <f>IFERROR(IF(INDEX(DATOS!AN:AN,MATCH(CHECKLIST!B276,DATOS!B:B,0),1)=0,"",INDEX(DATOS!AN:AN,MATCH(CHECKLIST!B276,DATOS!B:B,0),1)),"")</f>
        <v/>
      </c>
      <c r="Q276" s="17" t="str">
        <f>IFERROR(IF(INDEX(DATOS!AO:AO,MATCH(CHECKLIST!B276,DATOS!B:B,0),1)=0,"",INDEX(DATOS!AO:AO,MATCH(CHECKLIST!B276,DATOS!B:B,0),1)),"")</f>
        <v/>
      </c>
      <c r="S276">
        <f t="shared" si="14"/>
        <v>0</v>
      </c>
      <c r="U276" t="str">
        <f t="shared" si="12"/>
        <v/>
      </c>
      <c r="V276" t="str">
        <f t="shared" si="13"/>
        <v/>
      </c>
    </row>
    <row r="277" spans="1:22" ht="15" customHeight="1">
      <c r="A277" s="12">
        <v>264</v>
      </c>
      <c r="B277" t="str">
        <f>IFERROR(INDEX(DATOS!B:B,MATCH(CHECKLIST!A277,DATOS!BU:BU,0),1),"")</f>
        <v/>
      </c>
      <c r="C277" t="str">
        <f>IFERROR(INDEX(DATOS!J:J,MATCH(CHECKLIST!A277,DATOS!BU:BU,0),1),"")</f>
        <v/>
      </c>
      <c r="D277" t="str">
        <f>IFERROR(INDEX(DATOS!R:R,MATCH(CHECKLIST!E277,DATOS!C:C,0),1),"")</f>
        <v/>
      </c>
      <c r="E277" s="136" t="str">
        <f>IFERROR(INDEX(DATOS!C:C,MATCH(CHECKLIST!A277,DATOS!BU:BU,0),1),"")</f>
        <v/>
      </c>
      <c r="F277" s="3" t="str">
        <f>IFERROR(IF(INDEX(DATOS!AC:AC,MATCH(CHECKLIST!B277,DATOS!B:B,0),1)=0,"",INDEX(DATOS!AC:AC,MATCH(CHECKLIST!B277,DATOS!B:B,0),1)),"")</f>
        <v/>
      </c>
      <c r="G277" s="17" t="str">
        <f>IFERROR(IF(INDEX(DATOS!AH:AH,MATCH(CHECKLIST!B277,DATOS!B:B,0),1)=0,"",INDEX(DATOS!AH:AH,MATCH(CHECKLIST!B277,DATOS!B:B,0),1)),"")</f>
        <v/>
      </c>
      <c r="H277" s="17" t="str">
        <f>IFERROR(IF(INDEX(DATOS!BH:BH,MATCH(CHECKLIST!B277,DATOS!B:B,0),1)="","X",IF(INDEX(DATOS!BH:BH,MATCH(CHECKLIST!B277,DATOS!B:B,0),1)="VIGENTE","",INDEX(DATOS!BH:BH,MATCH(CHECKLIST!B277,DATOS!B:B,0),1))),"")</f>
        <v/>
      </c>
      <c r="I277" s="17" t="str">
        <f>IFERROR(IF(INDEX(DATOS!AL:AL,MATCH(CHECKLIST!B277,DATOS!B:B,0),1)=0,"",INDEX(DATOS!AL:AL,MATCH(CHECKLIST!B277,DATOS!B:B,0),1)),"")</f>
        <v/>
      </c>
      <c r="J277" s="17" t="str">
        <f>IFERROR(IF(INDEX(DATOS!AJ:AJ,MATCH(CHECKLIST!B277,DATOS!B:B,0),1)=0,"",INDEX(DATOS!AJ:AJ,MATCH(CHECKLIST!B277,DATOS!B:B,0),1)),"")</f>
        <v/>
      </c>
      <c r="K277" s="49" t="str">
        <f>IFERROR(IF(INDEX(DATOS!AK:AK,MATCH(CHECKLIST!B277,DATOS!B:B,0),1)=0,"",INDEX(DATOS!AK:AK,MATCH(CHECKLIST!B277,DATOS!B:B,0),1)),"")</f>
        <v/>
      </c>
      <c r="L277" s="17" t="str">
        <f>IFERROR(IF(INDEX(DATOS!AM:AM,MATCH(CHECKLIST!B277,DATOS!B:B,0),1)=0,"",INDEX(DATOS!AM:AM,MATCH(CHECKLIST!B277,DATOS!B:B,0),1)),"")</f>
        <v/>
      </c>
      <c r="M277" s="17" t="str">
        <f>IFERROR(IF(INDEX(DATOS!AI:AI,MATCH(CHECKLIST!B277,DATOS!B:B,0),1)=0,"",INDEX(DATOS!AI:AI,MATCH(CHECKLIST!B277,DATOS!B:B,0),1)),"")</f>
        <v/>
      </c>
      <c r="N277" s="49" t="str">
        <f ca="1">IFERROR(IF(INDEX(DATOS!I:I,MATCH(CHECKLIST!B277,DATOS!B:B,0),1)="","X",IF(INDEX(DATOS!I:I,MATCH(CHECKLIST!B277,DATOS!B:B,0),1)&gt;YEAR(TODAY())-1,"","VENCIDA")),"")</f>
        <v/>
      </c>
      <c r="O277" s="49" t="str">
        <f>IFERROR(IF(INDEX(DATOS!AP:AP,MATCH(CHECKLIST!B277,DATOS!B:B,0),1)=0,"",INDEX(DATOS!AP:AP,MATCH(CHECKLIST!B277,DATOS!B:B,0),1)),"")</f>
        <v/>
      </c>
      <c r="P277" s="17" t="str">
        <f>IFERROR(IF(INDEX(DATOS!AN:AN,MATCH(CHECKLIST!B277,DATOS!B:B,0),1)=0,"",INDEX(DATOS!AN:AN,MATCH(CHECKLIST!B277,DATOS!B:B,0),1)),"")</f>
        <v/>
      </c>
      <c r="Q277" s="17" t="str">
        <f>IFERROR(IF(INDEX(DATOS!AO:AO,MATCH(CHECKLIST!B277,DATOS!B:B,0),1)=0,"",INDEX(DATOS!AO:AO,MATCH(CHECKLIST!B277,DATOS!B:B,0),1)),"")</f>
        <v/>
      </c>
      <c r="R277" t="str">
        <f>IF(B277="","",1)</f>
        <v/>
      </c>
      <c r="S277" t="str">
        <f t="shared" si="14"/>
        <v/>
      </c>
      <c r="U277" t="str">
        <f t="shared" si="12"/>
        <v/>
      </c>
      <c r="V277" t="str">
        <f t="shared" si="13"/>
        <v/>
      </c>
    </row>
    <row r="278" spans="1:22" ht="15" customHeight="1">
      <c r="A278" s="12">
        <v>265</v>
      </c>
      <c r="B278" t="str">
        <f>IFERROR(INDEX(DATOS!B:B,MATCH(CHECKLIST!A278,DATOS!BU:BU,0),1),"")</f>
        <v/>
      </c>
      <c r="C278" t="str">
        <f>IFERROR(INDEX(DATOS!J:J,MATCH(CHECKLIST!A278,DATOS!BU:BU,0),1),"")</f>
        <v/>
      </c>
      <c r="D278" t="str">
        <f>IFERROR(INDEX(DATOS!R:R,MATCH(CHECKLIST!E278,DATOS!C:C,0),1),"")</f>
        <v/>
      </c>
      <c r="E278" s="136" t="str">
        <f>IFERROR(INDEX(DATOS!C:C,MATCH(CHECKLIST!A278,DATOS!BU:BU,0),1),"")</f>
        <v/>
      </c>
      <c r="F278" s="3" t="str">
        <f>IFERROR(IF(INDEX(DATOS!AC:AC,MATCH(CHECKLIST!B278,DATOS!B:B,0),1)=0,"",INDEX(DATOS!AC:AC,MATCH(CHECKLIST!B278,DATOS!B:B,0),1)),"")</f>
        <v/>
      </c>
      <c r="G278" s="17" t="str">
        <f>IFERROR(IF(INDEX(DATOS!AH:AH,MATCH(CHECKLIST!B278,DATOS!B:B,0),1)=0,"",INDEX(DATOS!AH:AH,MATCH(CHECKLIST!B278,DATOS!B:B,0),1)),"")</f>
        <v/>
      </c>
      <c r="H278" s="17" t="str">
        <f>IFERROR(IF(INDEX(DATOS!BH:BH,MATCH(CHECKLIST!B278,DATOS!B:B,0),1)="","X",IF(INDEX(DATOS!BH:BH,MATCH(CHECKLIST!B278,DATOS!B:B,0),1)="VIGENTE","",INDEX(DATOS!BH:BH,MATCH(CHECKLIST!B278,DATOS!B:B,0),1))),"")</f>
        <v/>
      </c>
      <c r="I278" s="17" t="str">
        <f>IFERROR(IF(INDEX(DATOS!AL:AL,MATCH(CHECKLIST!B278,DATOS!B:B,0),1)=0,"",INDEX(DATOS!AL:AL,MATCH(CHECKLIST!B278,DATOS!B:B,0),1)),"")</f>
        <v/>
      </c>
      <c r="J278" s="17" t="str">
        <f>IFERROR(IF(INDEX(DATOS!AJ:AJ,MATCH(CHECKLIST!B278,DATOS!B:B,0),1)=0,"",INDEX(DATOS!AJ:AJ,MATCH(CHECKLIST!B278,DATOS!B:B,0),1)),"")</f>
        <v/>
      </c>
      <c r="K278" s="49" t="str">
        <f>IFERROR(IF(INDEX(DATOS!AK:AK,MATCH(CHECKLIST!B278,DATOS!B:B,0),1)=0,"",INDEX(DATOS!AK:AK,MATCH(CHECKLIST!B278,DATOS!B:B,0),1)),"")</f>
        <v/>
      </c>
      <c r="L278" s="17" t="str">
        <f>IFERROR(IF(INDEX(DATOS!AM:AM,MATCH(CHECKLIST!B278,DATOS!B:B,0),1)=0,"",INDEX(DATOS!AM:AM,MATCH(CHECKLIST!B278,DATOS!B:B,0),1)),"")</f>
        <v/>
      </c>
      <c r="M278" s="17" t="str">
        <f>IFERROR(IF(INDEX(DATOS!AI:AI,MATCH(CHECKLIST!B278,DATOS!B:B,0),1)=0,"",INDEX(DATOS!AI:AI,MATCH(CHECKLIST!B278,DATOS!B:B,0),1)),"")</f>
        <v/>
      </c>
      <c r="N278" s="49" t="str">
        <f ca="1">IFERROR(IF(INDEX(DATOS!I:I,MATCH(CHECKLIST!B278,DATOS!B:B,0),1)="","X",IF(INDEX(DATOS!I:I,MATCH(CHECKLIST!B278,DATOS!B:B,0),1)&gt;YEAR(TODAY())-1,"","VENCIDA")),"")</f>
        <v/>
      </c>
      <c r="O278" s="49" t="str">
        <f>IFERROR(IF(INDEX(DATOS!AP:AP,MATCH(CHECKLIST!B278,DATOS!B:B,0),1)=0,"",INDEX(DATOS!AP:AP,MATCH(CHECKLIST!B278,DATOS!B:B,0),1)),"")</f>
        <v/>
      </c>
      <c r="P278" s="17" t="str">
        <f>IFERROR(IF(INDEX(DATOS!AN:AN,MATCH(CHECKLIST!B278,DATOS!B:B,0),1)=0,"",INDEX(DATOS!AN:AN,MATCH(CHECKLIST!B278,DATOS!B:B,0),1)),"")</f>
        <v/>
      </c>
      <c r="Q278" s="17" t="str">
        <f>IFERROR(IF(INDEX(DATOS!AO:AO,MATCH(CHECKLIST!B278,DATOS!B:B,0),1)=0,"",INDEX(DATOS!AO:AO,MATCH(CHECKLIST!B278,DATOS!B:B,0),1)),"")</f>
        <v/>
      </c>
      <c r="S278">
        <f t="shared" si="14"/>
        <v>0</v>
      </c>
      <c r="U278" t="str">
        <f t="shared" si="12"/>
        <v/>
      </c>
      <c r="V278" t="str">
        <f t="shared" si="13"/>
        <v/>
      </c>
    </row>
    <row r="279" spans="1:22" ht="15" customHeight="1">
      <c r="A279" s="12">
        <v>266</v>
      </c>
      <c r="B279" t="str">
        <f>IFERROR(INDEX(DATOS!B:B,MATCH(CHECKLIST!A279,DATOS!BU:BU,0),1),"")</f>
        <v/>
      </c>
      <c r="C279" t="str">
        <f>IFERROR(INDEX(DATOS!J:J,MATCH(CHECKLIST!A279,DATOS!BU:BU,0),1),"")</f>
        <v/>
      </c>
      <c r="D279" t="str">
        <f>IFERROR(INDEX(DATOS!R:R,MATCH(CHECKLIST!E279,DATOS!C:C,0),1),"")</f>
        <v/>
      </c>
      <c r="E279" s="136" t="str">
        <f>IFERROR(INDEX(DATOS!C:C,MATCH(CHECKLIST!A279,DATOS!BU:BU,0),1),"")</f>
        <v/>
      </c>
      <c r="F279" s="3" t="str">
        <f>IFERROR(IF(INDEX(DATOS!AC:AC,MATCH(CHECKLIST!B279,DATOS!B:B,0),1)=0,"",INDEX(DATOS!AC:AC,MATCH(CHECKLIST!B279,DATOS!B:B,0),1)),"")</f>
        <v/>
      </c>
      <c r="G279" s="17" t="str">
        <f>IFERROR(IF(INDEX(DATOS!AH:AH,MATCH(CHECKLIST!B279,DATOS!B:B,0),1)=0,"",INDEX(DATOS!AH:AH,MATCH(CHECKLIST!B279,DATOS!B:B,0),1)),"")</f>
        <v/>
      </c>
      <c r="H279" s="17" t="str">
        <f>IFERROR(IF(INDEX(DATOS!BH:BH,MATCH(CHECKLIST!B279,DATOS!B:B,0),1)="","X",IF(INDEX(DATOS!BH:BH,MATCH(CHECKLIST!B279,DATOS!B:B,0),1)="VIGENTE","",INDEX(DATOS!BH:BH,MATCH(CHECKLIST!B279,DATOS!B:B,0),1))),"")</f>
        <v/>
      </c>
      <c r="I279" s="17" t="str">
        <f>IFERROR(IF(INDEX(DATOS!AL:AL,MATCH(CHECKLIST!B279,DATOS!B:B,0),1)=0,"",INDEX(DATOS!AL:AL,MATCH(CHECKLIST!B279,DATOS!B:B,0),1)),"")</f>
        <v/>
      </c>
      <c r="J279" s="17" t="str">
        <f>IFERROR(IF(INDEX(DATOS!AJ:AJ,MATCH(CHECKLIST!B279,DATOS!B:B,0),1)=0,"",INDEX(DATOS!AJ:AJ,MATCH(CHECKLIST!B279,DATOS!B:B,0),1)),"")</f>
        <v/>
      </c>
      <c r="K279" s="49" t="str">
        <f>IFERROR(IF(INDEX(DATOS!AK:AK,MATCH(CHECKLIST!B279,DATOS!B:B,0),1)=0,"",INDEX(DATOS!AK:AK,MATCH(CHECKLIST!B279,DATOS!B:B,0),1)),"")</f>
        <v/>
      </c>
      <c r="L279" s="17" t="str">
        <f>IFERROR(IF(INDEX(DATOS!AM:AM,MATCH(CHECKLIST!B279,DATOS!B:B,0),1)=0,"",INDEX(DATOS!AM:AM,MATCH(CHECKLIST!B279,DATOS!B:B,0),1)),"")</f>
        <v/>
      </c>
      <c r="M279" s="17" t="str">
        <f>IFERROR(IF(INDEX(DATOS!AI:AI,MATCH(CHECKLIST!B279,DATOS!B:B,0),1)=0,"",INDEX(DATOS!AI:AI,MATCH(CHECKLIST!B279,DATOS!B:B,0),1)),"")</f>
        <v/>
      </c>
      <c r="N279" s="49" t="str">
        <f ca="1">IFERROR(IF(INDEX(DATOS!I:I,MATCH(CHECKLIST!B279,DATOS!B:B,0),1)="","X",IF(INDEX(DATOS!I:I,MATCH(CHECKLIST!B279,DATOS!B:B,0),1)&gt;YEAR(TODAY())-1,"","VENCIDA")),"")</f>
        <v/>
      </c>
      <c r="O279" s="49" t="str">
        <f>IFERROR(IF(INDEX(DATOS!AP:AP,MATCH(CHECKLIST!B279,DATOS!B:B,0),1)=0,"",INDEX(DATOS!AP:AP,MATCH(CHECKLIST!B279,DATOS!B:B,0),1)),"")</f>
        <v/>
      </c>
      <c r="P279" s="17" t="str">
        <f>IFERROR(IF(INDEX(DATOS!AN:AN,MATCH(CHECKLIST!B279,DATOS!B:B,0),1)=0,"",INDEX(DATOS!AN:AN,MATCH(CHECKLIST!B279,DATOS!B:B,0),1)),"")</f>
        <v/>
      </c>
      <c r="Q279" s="17" t="str">
        <f>IFERROR(IF(INDEX(DATOS!AO:AO,MATCH(CHECKLIST!B279,DATOS!B:B,0),1)=0,"",INDEX(DATOS!AO:AO,MATCH(CHECKLIST!B279,DATOS!B:B,0),1)),"")</f>
        <v/>
      </c>
      <c r="R279" t="str">
        <f>IF(B279="","",1)</f>
        <v/>
      </c>
      <c r="S279" t="str">
        <f t="shared" si="14"/>
        <v/>
      </c>
      <c r="U279" t="str">
        <f t="shared" si="12"/>
        <v/>
      </c>
      <c r="V279" t="str">
        <f t="shared" si="13"/>
        <v/>
      </c>
    </row>
    <row r="280" spans="1:22" ht="15" customHeight="1">
      <c r="A280" s="12">
        <v>267</v>
      </c>
      <c r="B280" t="str">
        <f>IFERROR(INDEX(DATOS!B:B,MATCH(CHECKLIST!A280,DATOS!BU:BU,0),1),"")</f>
        <v/>
      </c>
      <c r="C280" t="str">
        <f>IFERROR(INDEX(DATOS!J:J,MATCH(CHECKLIST!A280,DATOS!BU:BU,0),1),"")</f>
        <v/>
      </c>
      <c r="D280" t="str">
        <f>IFERROR(INDEX(DATOS!R:R,MATCH(CHECKLIST!E280,DATOS!C:C,0),1),"")</f>
        <v/>
      </c>
      <c r="E280" s="136" t="str">
        <f>IFERROR(INDEX(DATOS!C:C,MATCH(CHECKLIST!A280,DATOS!BU:BU,0),1),"")</f>
        <v/>
      </c>
      <c r="F280" s="3" t="str">
        <f>IFERROR(IF(INDEX(DATOS!AC:AC,MATCH(CHECKLIST!B280,DATOS!B:B,0),1)=0,"",INDEX(DATOS!AC:AC,MATCH(CHECKLIST!B280,DATOS!B:B,0),1)),"")</f>
        <v/>
      </c>
      <c r="G280" s="17" t="str">
        <f>IFERROR(IF(INDEX(DATOS!AH:AH,MATCH(CHECKLIST!B280,DATOS!B:B,0),1)=0,"",INDEX(DATOS!AH:AH,MATCH(CHECKLIST!B280,DATOS!B:B,0),1)),"")</f>
        <v/>
      </c>
      <c r="H280" s="17" t="str">
        <f>IFERROR(IF(INDEX(DATOS!BH:BH,MATCH(CHECKLIST!B280,DATOS!B:B,0),1)="","X",IF(INDEX(DATOS!BH:BH,MATCH(CHECKLIST!B280,DATOS!B:B,0),1)="VIGENTE","",INDEX(DATOS!BH:BH,MATCH(CHECKLIST!B280,DATOS!B:B,0),1))),"")</f>
        <v/>
      </c>
      <c r="I280" s="17" t="str">
        <f>IFERROR(IF(INDEX(DATOS!AL:AL,MATCH(CHECKLIST!B280,DATOS!B:B,0),1)=0,"",INDEX(DATOS!AL:AL,MATCH(CHECKLIST!B280,DATOS!B:B,0),1)),"")</f>
        <v/>
      </c>
      <c r="J280" s="17" t="str">
        <f>IFERROR(IF(INDEX(DATOS!AJ:AJ,MATCH(CHECKLIST!B280,DATOS!B:B,0),1)=0,"",INDEX(DATOS!AJ:AJ,MATCH(CHECKLIST!B280,DATOS!B:B,0),1)),"")</f>
        <v/>
      </c>
      <c r="K280" s="49" t="str">
        <f>IFERROR(IF(INDEX(DATOS!AK:AK,MATCH(CHECKLIST!B280,DATOS!B:B,0),1)=0,"",INDEX(DATOS!AK:AK,MATCH(CHECKLIST!B280,DATOS!B:B,0),1)),"")</f>
        <v/>
      </c>
      <c r="L280" s="17" t="str">
        <f>IFERROR(IF(INDEX(DATOS!AM:AM,MATCH(CHECKLIST!B280,DATOS!B:B,0),1)=0,"",INDEX(DATOS!AM:AM,MATCH(CHECKLIST!B280,DATOS!B:B,0),1)),"")</f>
        <v/>
      </c>
      <c r="M280" s="17" t="str">
        <f>IFERROR(IF(INDEX(DATOS!AI:AI,MATCH(CHECKLIST!B280,DATOS!B:B,0),1)=0,"",INDEX(DATOS!AI:AI,MATCH(CHECKLIST!B280,DATOS!B:B,0),1)),"")</f>
        <v/>
      </c>
      <c r="N280" s="49" t="str">
        <f ca="1">IFERROR(IF(INDEX(DATOS!I:I,MATCH(CHECKLIST!B280,DATOS!B:B,0),1)="","X",IF(INDEX(DATOS!I:I,MATCH(CHECKLIST!B280,DATOS!B:B,0),1)&gt;YEAR(TODAY())-1,"","VENCIDA")),"")</f>
        <v/>
      </c>
      <c r="O280" s="49" t="str">
        <f>IFERROR(IF(INDEX(DATOS!AP:AP,MATCH(CHECKLIST!B280,DATOS!B:B,0),1)=0,"",INDEX(DATOS!AP:AP,MATCH(CHECKLIST!B280,DATOS!B:B,0),1)),"")</f>
        <v/>
      </c>
      <c r="P280" s="17" t="str">
        <f>IFERROR(IF(INDEX(DATOS!AN:AN,MATCH(CHECKLIST!B280,DATOS!B:B,0),1)=0,"",INDEX(DATOS!AN:AN,MATCH(CHECKLIST!B280,DATOS!B:B,0),1)),"")</f>
        <v/>
      </c>
      <c r="Q280" s="17" t="str">
        <f>IFERROR(IF(INDEX(DATOS!AO:AO,MATCH(CHECKLIST!B280,DATOS!B:B,0),1)=0,"",INDEX(DATOS!AO:AO,MATCH(CHECKLIST!B280,DATOS!B:B,0),1)),"")</f>
        <v/>
      </c>
      <c r="S280">
        <f t="shared" si="14"/>
        <v>0</v>
      </c>
      <c r="U280" t="str">
        <f t="shared" si="12"/>
        <v/>
      </c>
      <c r="V280" t="str">
        <f t="shared" si="13"/>
        <v/>
      </c>
    </row>
    <row r="281" spans="1:22" ht="15" customHeight="1">
      <c r="A281" s="12">
        <v>268</v>
      </c>
      <c r="B281" t="str">
        <f>IFERROR(INDEX(DATOS!B:B,MATCH(CHECKLIST!A281,DATOS!BU:BU,0),1),"")</f>
        <v/>
      </c>
      <c r="C281" t="str">
        <f>IFERROR(INDEX(DATOS!J:J,MATCH(CHECKLIST!A281,DATOS!BU:BU,0),1),"")</f>
        <v/>
      </c>
      <c r="D281" t="str">
        <f>IFERROR(INDEX(DATOS!R:R,MATCH(CHECKLIST!E281,DATOS!C:C,0),1),"")</f>
        <v/>
      </c>
      <c r="E281" s="136" t="str">
        <f>IFERROR(INDEX(DATOS!C:C,MATCH(CHECKLIST!A281,DATOS!BU:BU,0),1),"")</f>
        <v/>
      </c>
      <c r="F281" s="3" t="str">
        <f>IFERROR(IF(INDEX(DATOS!AC:AC,MATCH(CHECKLIST!B281,DATOS!B:B,0),1)=0,"",INDEX(DATOS!AC:AC,MATCH(CHECKLIST!B281,DATOS!B:B,0),1)),"")</f>
        <v/>
      </c>
      <c r="G281" s="17" t="str">
        <f>IFERROR(IF(INDEX(DATOS!AH:AH,MATCH(CHECKLIST!B281,DATOS!B:B,0),1)=0,"",INDEX(DATOS!AH:AH,MATCH(CHECKLIST!B281,DATOS!B:B,0),1)),"")</f>
        <v/>
      </c>
      <c r="H281" s="17" t="str">
        <f>IFERROR(IF(INDEX(DATOS!BH:BH,MATCH(CHECKLIST!B281,DATOS!B:B,0),1)="","X",IF(INDEX(DATOS!BH:BH,MATCH(CHECKLIST!B281,DATOS!B:B,0),1)="VIGENTE","",INDEX(DATOS!BH:BH,MATCH(CHECKLIST!B281,DATOS!B:B,0),1))),"")</f>
        <v/>
      </c>
      <c r="I281" s="17" t="str">
        <f>IFERROR(IF(INDEX(DATOS!AL:AL,MATCH(CHECKLIST!B281,DATOS!B:B,0),1)=0,"",INDEX(DATOS!AL:AL,MATCH(CHECKLIST!B281,DATOS!B:B,0),1)),"")</f>
        <v/>
      </c>
      <c r="J281" s="17" t="str">
        <f>IFERROR(IF(INDEX(DATOS!AJ:AJ,MATCH(CHECKLIST!B281,DATOS!B:B,0),1)=0,"",INDEX(DATOS!AJ:AJ,MATCH(CHECKLIST!B281,DATOS!B:B,0),1)),"")</f>
        <v/>
      </c>
      <c r="K281" s="49" t="str">
        <f>IFERROR(IF(INDEX(DATOS!AK:AK,MATCH(CHECKLIST!B281,DATOS!B:B,0),1)=0,"",INDEX(DATOS!AK:AK,MATCH(CHECKLIST!B281,DATOS!B:B,0),1)),"")</f>
        <v/>
      </c>
      <c r="L281" s="17" t="str">
        <f>IFERROR(IF(INDEX(DATOS!AM:AM,MATCH(CHECKLIST!B281,DATOS!B:B,0),1)=0,"",INDEX(DATOS!AM:AM,MATCH(CHECKLIST!B281,DATOS!B:B,0),1)),"")</f>
        <v/>
      </c>
      <c r="M281" s="17" t="str">
        <f>IFERROR(IF(INDEX(DATOS!AI:AI,MATCH(CHECKLIST!B281,DATOS!B:B,0),1)=0,"",INDEX(DATOS!AI:AI,MATCH(CHECKLIST!B281,DATOS!B:B,0),1)),"")</f>
        <v/>
      </c>
      <c r="N281" s="49" t="str">
        <f ca="1">IFERROR(IF(INDEX(DATOS!I:I,MATCH(CHECKLIST!B281,DATOS!B:B,0),1)="","X",IF(INDEX(DATOS!I:I,MATCH(CHECKLIST!B281,DATOS!B:B,0),1)&gt;YEAR(TODAY())-1,"","VENCIDA")),"")</f>
        <v/>
      </c>
      <c r="O281" s="49" t="str">
        <f>IFERROR(IF(INDEX(DATOS!AP:AP,MATCH(CHECKLIST!B281,DATOS!B:B,0),1)=0,"",INDEX(DATOS!AP:AP,MATCH(CHECKLIST!B281,DATOS!B:B,0),1)),"")</f>
        <v/>
      </c>
      <c r="P281" s="17" t="str">
        <f>IFERROR(IF(INDEX(DATOS!AN:AN,MATCH(CHECKLIST!B281,DATOS!B:B,0),1)=0,"",INDEX(DATOS!AN:AN,MATCH(CHECKLIST!B281,DATOS!B:B,0),1)),"")</f>
        <v/>
      </c>
      <c r="Q281" s="17" t="str">
        <f>IFERROR(IF(INDEX(DATOS!AO:AO,MATCH(CHECKLIST!B281,DATOS!B:B,0),1)=0,"",INDEX(DATOS!AO:AO,MATCH(CHECKLIST!B281,DATOS!B:B,0),1)),"")</f>
        <v/>
      </c>
      <c r="R281" t="str">
        <f>IF(B281="","",1)</f>
        <v/>
      </c>
      <c r="S281" t="str">
        <f t="shared" si="14"/>
        <v/>
      </c>
      <c r="U281" t="str">
        <f t="shared" si="12"/>
        <v/>
      </c>
      <c r="V281" t="str">
        <f t="shared" si="13"/>
        <v/>
      </c>
    </row>
    <row r="282" spans="1:22" ht="15" customHeight="1">
      <c r="A282" s="12">
        <v>269</v>
      </c>
      <c r="B282" t="str">
        <f>IFERROR(INDEX(DATOS!B:B,MATCH(CHECKLIST!A282,DATOS!BU:BU,0),1),"")</f>
        <v/>
      </c>
      <c r="C282" t="str">
        <f>IFERROR(INDEX(DATOS!J:J,MATCH(CHECKLIST!A282,DATOS!BU:BU,0),1),"")</f>
        <v/>
      </c>
      <c r="D282" t="str">
        <f>IFERROR(INDEX(DATOS!R:R,MATCH(CHECKLIST!E282,DATOS!C:C,0),1),"")</f>
        <v/>
      </c>
      <c r="E282" s="136" t="str">
        <f>IFERROR(INDEX(DATOS!C:C,MATCH(CHECKLIST!A282,DATOS!BU:BU,0),1),"")</f>
        <v/>
      </c>
      <c r="F282" s="3" t="str">
        <f>IFERROR(IF(INDEX(DATOS!AC:AC,MATCH(CHECKLIST!B282,DATOS!B:B,0),1)=0,"",INDEX(DATOS!AC:AC,MATCH(CHECKLIST!B282,DATOS!B:B,0),1)),"")</f>
        <v/>
      </c>
      <c r="G282" s="17" t="str">
        <f>IFERROR(IF(INDEX(DATOS!AH:AH,MATCH(CHECKLIST!B282,DATOS!B:B,0),1)=0,"",INDEX(DATOS!AH:AH,MATCH(CHECKLIST!B282,DATOS!B:B,0),1)),"")</f>
        <v/>
      </c>
      <c r="H282" s="17" t="str">
        <f>IFERROR(IF(INDEX(DATOS!BH:BH,MATCH(CHECKLIST!B282,DATOS!B:B,0),1)="","X",IF(INDEX(DATOS!BH:BH,MATCH(CHECKLIST!B282,DATOS!B:B,0),1)="VIGENTE","",INDEX(DATOS!BH:BH,MATCH(CHECKLIST!B282,DATOS!B:B,0),1))),"")</f>
        <v/>
      </c>
      <c r="I282" s="17" t="str">
        <f>IFERROR(IF(INDEX(DATOS!AL:AL,MATCH(CHECKLIST!B282,DATOS!B:B,0),1)=0,"",INDEX(DATOS!AL:AL,MATCH(CHECKLIST!B282,DATOS!B:B,0),1)),"")</f>
        <v/>
      </c>
      <c r="J282" s="17" t="str">
        <f>IFERROR(IF(INDEX(DATOS!AJ:AJ,MATCH(CHECKLIST!B282,DATOS!B:B,0),1)=0,"",INDEX(DATOS!AJ:AJ,MATCH(CHECKLIST!B282,DATOS!B:B,0),1)),"")</f>
        <v/>
      </c>
      <c r="K282" s="49" t="str">
        <f>IFERROR(IF(INDEX(DATOS!AK:AK,MATCH(CHECKLIST!B282,DATOS!B:B,0),1)=0,"",INDEX(DATOS!AK:AK,MATCH(CHECKLIST!B282,DATOS!B:B,0),1)),"")</f>
        <v/>
      </c>
      <c r="L282" s="17" t="str">
        <f>IFERROR(IF(INDEX(DATOS!AM:AM,MATCH(CHECKLIST!B282,DATOS!B:B,0),1)=0,"",INDEX(DATOS!AM:AM,MATCH(CHECKLIST!B282,DATOS!B:B,0),1)),"")</f>
        <v/>
      </c>
      <c r="M282" s="17" t="str">
        <f>IFERROR(IF(INDEX(DATOS!AI:AI,MATCH(CHECKLIST!B282,DATOS!B:B,0),1)=0,"",INDEX(DATOS!AI:AI,MATCH(CHECKLIST!B282,DATOS!B:B,0),1)),"")</f>
        <v/>
      </c>
      <c r="N282" s="49" t="str">
        <f ca="1">IFERROR(IF(INDEX(DATOS!I:I,MATCH(CHECKLIST!B282,DATOS!B:B,0),1)="","X",IF(INDEX(DATOS!I:I,MATCH(CHECKLIST!B282,DATOS!B:B,0),1)&gt;YEAR(TODAY())-1,"","VENCIDA")),"")</f>
        <v/>
      </c>
      <c r="O282" s="49" t="str">
        <f>IFERROR(IF(INDEX(DATOS!AP:AP,MATCH(CHECKLIST!B282,DATOS!B:B,0),1)=0,"",INDEX(DATOS!AP:AP,MATCH(CHECKLIST!B282,DATOS!B:B,0),1)),"")</f>
        <v/>
      </c>
      <c r="P282" s="17" t="str">
        <f>IFERROR(IF(INDEX(DATOS!AN:AN,MATCH(CHECKLIST!B282,DATOS!B:B,0),1)=0,"",INDEX(DATOS!AN:AN,MATCH(CHECKLIST!B282,DATOS!B:B,0),1)),"")</f>
        <v/>
      </c>
      <c r="Q282" s="17" t="str">
        <f>IFERROR(IF(INDEX(DATOS!AO:AO,MATCH(CHECKLIST!B282,DATOS!B:B,0),1)=0,"",INDEX(DATOS!AO:AO,MATCH(CHECKLIST!B282,DATOS!B:B,0),1)),"")</f>
        <v/>
      </c>
      <c r="S282">
        <f t="shared" si="14"/>
        <v>0</v>
      </c>
      <c r="U282" t="str">
        <f t="shared" si="12"/>
        <v/>
      </c>
      <c r="V282" t="str">
        <f t="shared" si="13"/>
        <v/>
      </c>
    </row>
    <row r="283" spans="1:22" ht="15" customHeight="1">
      <c r="A283" s="12">
        <v>270</v>
      </c>
      <c r="B283" t="str">
        <f>IFERROR(INDEX(DATOS!B:B,MATCH(CHECKLIST!A283,DATOS!BU:BU,0),1),"")</f>
        <v/>
      </c>
      <c r="C283" t="str">
        <f>IFERROR(INDEX(DATOS!J:J,MATCH(CHECKLIST!A283,DATOS!BU:BU,0),1),"")</f>
        <v/>
      </c>
      <c r="D283" t="str">
        <f>IFERROR(INDEX(DATOS!R:R,MATCH(CHECKLIST!E283,DATOS!C:C,0),1),"")</f>
        <v/>
      </c>
      <c r="E283" s="136" t="str">
        <f>IFERROR(INDEX(DATOS!C:C,MATCH(CHECKLIST!A283,DATOS!BU:BU,0),1),"")</f>
        <v/>
      </c>
      <c r="F283" s="3" t="str">
        <f>IFERROR(IF(INDEX(DATOS!AC:AC,MATCH(CHECKLIST!B283,DATOS!B:B,0),1)=0,"",INDEX(DATOS!AC:AC,MATCH(CHECKLIST!B283,DATOS!B:B,0),1)),"")</f>
        <v/>
      </c>
      <c r="G283" s="17" t="str">
        <f>IFERROR(IF(INDEX(DATOS!AH:AH,MATCH(CHECKLIST!B283,DATOS!B:B,0),1)=0,"",INDEX(DATOS!AH:AH,MATCH(CHECKLIST!B283,DATOS!B:B,0),1)),"")</f>
        <v/>
      </c>
      <c r="H283" s="17" t="str">
        <f>IFERROR(IF(INDEX(DATOS!BH:BH,MATCH(CHECKLIST!B283,DATOS!B:B,0),1)="","X",IF(INDEX(DATOS!BH:BH,MATCH(CHECKLIST!B283,DATOS!B:B,0),1)="VIGENTE","",INDEX(DATOS!BH:BH,MATCH(CHECKLIST!B283,DATOS!B:B,0),1))),"")</f>
        <v/>
      </c>
      <c r="I283" s="17" t="str">
        <f>IFERROR(IF(INDEX(DATOS!AL:AL,MATCH(CHECKLIST!B283,DATOS!B:B,0),1)=0,"",INDEX(DATOS!AL:AL,MATCH(CHECKLIST!B283,DATOS!B:B,0),1)),"")</f>
        <v/>
      </c>
      <c r="J283" s="17" t="str">
        <f>IFERROR(IF(INDEX(DATOS!AJ:AJ,MATCH(CHECKLIST!B283,DATOS!B:B,0),1)=0,"",INDEX(DATOS!AJ:AJ,MATCH(CHECKLIST!B283,DATOS!B:B,0),1)),"")</f>
        <v/>
      </c>
      <c r="K283" s="49" t="str">
        <f>IFERROR(IF(INDEX(DATOS!AK:AK,MATCH(CHECKLIST!B283,DATOS!B:B,0),1)=0,"",INDEX(DATOS!AK:AK,MATCH(CHECKLIST!B283,DATOS!B:B,0),1)),"")</f>
        <v/>
      </c>
      <c r="L283" s="17" t="str">
        <f>IFERROR(IF(INDEX(DATOS!AM:AM,MATCH(CHECKLIST!B283,DATOS!B:B,0),1)=0,"",INDEX(DATOS!AM:AM,MATCH(CHECKLIST!B283,DATOS!B:B,0),1)),"")</f>
        <v/>
      </c>
      <c r="M283" s="17" t="str">
        <f>IFERROR(IF(INDEX(DATOS!AI:AI,MATCH(CHECKLIST!B283,DATOS!B:B,0),1)=0,"",INDEX(DATOS!AI:AI,MATCH(CHECKLIST!B283,DATOS!B:B,0),1)),"")</f>
        <v/>
      </c>
      <c r="N283" s="49" t="str">
        <f ca="1">IFERROR(IF(INDEX(DATOS!I:I,MATCH(CHECKLIST!B283,DATOS!B:B,0),1)="","X",IF(INDEX(DATOS!I:I,MATCH(CHECKLIST!B283,DATOS!B:B,0),1)&gt;YEAR(TODAY())-1,"","VENCIDA")),"")</f>
        <v/>
      </c>
      <c r="O283" s="49" t="str">
        <f>IFERROR(IF(INDEX(DATOS!AP:AP,MATCH(CHECKLIST!B283,DATOS!B:B,0),1)=0,"",INDEX(DATOS!AP:AP,MATCH(CHECKLIST!B283,DATOS!B:B,0),1)),"")</f>
        <v/>
      </c>
      <c r="P283" s="17" t="str">
        <f>IFERROR(IF(INDEX(DATOS!AN:AN,MATCH(CHECKLIST!B283,DATOS!B:B,0),1)=0,"",INDEX(DATOS!AN:AN,MATCH(CHECKLIST!B283,DATOS!B:B,0),1)),"")</f>
        <v/>
      </c>
      <c r="Q283" s="17" t="str">
        <f>IFERROR(IF(INDEX(DATOS!AO:AO,MATCH(CHECKLIST!B283,DATOS!B:B,0),1)=0,"",INDEX(DATOS!AO:AO,MATCH(CHECKLIST!B283,DATOS!B:B,0),1)),"")</f>
        <v/>
      </c>
      <c r="R283" t="str">
        <f>IF(B283="","",1)</f>
        <v/>
      </c>
      <c r="S283" t="str">
        <f t="shared" si="14"/>
        <v/>
      </c>
      <c r="U283" t="str">
        <f t="shared" si="12"/>
        <v/>
      </c>
      <c r="V283" t="str">
        <f t="shared" si="13"/>
        <v/>
      </c>
    </row>
    <row r="284" spans="1:22" ht="15" customHeight="1">
      <c r="A284" s="12">
        <v>271</v>
      </c>
      <c r="B284" t="str">
        <f>IFERROR(INDEX(DATOS!B:B,MATCH(CHECKLIST!A284,DATOS!BU:BU,0),1),"")</f>
        <v/>
      </c>
      <c r="C284" t="str">
        <f>IFERROR(INDEX(DATOS!J:J,MATCH(CHECKLIST!A284,DATOS!BU:BU,0),1),"")</f>
        <v/>
      </c>
      <c r="D284" t="str">
        <f>IFERROR(INDEX(DATOS!R:R,MATCH(CHECKLIST!E284,DATOS!C:C,0),1),"")</f>
        <v/>
      </c>
      <c r="E284" s="136" t="str">
        <f>IFERROR(INDEX(DATOS!C:C,MATCH(CHECKLIST!A284,DATOS!BU:BU,0),1),"")</f>
        <v/>
      </c>
      <c r="F284" s="3" t="str">
        <f>IFERROR(IF(INDEX(DATOS!AC:AC,MATCH(CHECKLIST!B284,DATOS!B:B,0),1)=0,"",INDEX(DATOS!AC:AC,MATCH(CHECKLIST!B284,DATOS!B:B,0),1)),"")</f>
        <v/>
      </c>
      <c r="G284" s="17" t="str">
        <f>IFERROR(IF(INDEX(DATOS!AH:AH,MATCH(CHECKLIST!B284,DATOS!B:B,0),1)=0,"",INDEX(DATOS!AH:AH,MATCH(CHECKLIST!B284,DATOS!B:B,0),1)),"")</f>
        <v/>
      </c>
      <c r="H284" s="17" t="str">
        <f>IFERROR(IF(INDEX(DATOS!BH:BH,MATCH(CHECKLIST!B284,DATOS!B:B,0),1)="","X",IF(INDEX(DATOS!BH:BH,MATCH(CHECKLIST!B284,DATOS!B:B,0),1)="VIGENTE","",INDEX(DATOS!BH:BH,MATCH(CHECKLIST!B284,DATOS!B:B,0),1))),"")</f>
        <v/>
      </c>
      <c r="I284" s="17" t="str">
        <f>IFERROR(IF(INDEX(DATOS!AL:AL,MATCH(CHECKLIST!B284,DATOS!B:B,0),1)=0,"",INDEX(DATOS!AL:AL,MATCH(CHECKLIST!B284,DATOS!B:B,0),1)),"")</f>
        <v/>
      </c>
      <c r="J284" s="17" t="str">
        <f>IFERROR(IF(INDEX(DATOS!AJ:AJ,MATCH(CHECKLIST!B284,DATOS!B:B,0),1)=0,"",INDEX(DATOS!AJ:AJ,MATCH(CHECKLIST!B284,DATOS!B:B,0),1)),"")</f>
        <v/>
      </c>
      <c r="K284" s="49" t="str">
        <f>IFERROR(IF(INDEX(DATOS!AK:AK,MATCH(CHECKLIST!B284,DATOS!B:B,0),1)=0,"",INDEX(DATOS!AK:AK,MATCH(CHECKLIST!B284,DATOS!B:B,0),1)),"")</f>
        <v/>
      </c>
      <c r="L284" s="17" t="str">
        <f>IFERROR(IF(INDEX(DATOS!AM:AM,MATCH(CHECKLIST!B284,DATOS!B:B,0),1)=0,"",INDEX(DATOS!AM:AM,MATCH(CHECKLIST!B284,DATOS!B:B,0),1)),"")</f>
        <v/>
      </c>
      <c r="M284" s="17" t="str">
        <f>IFERROR(IF(INDEX(DATOS!AI:AI,MATCH(CHECKLIST!B284,DATOS!B:B,0),1)=0,"",INDEX(DATOS!AI:AI,MATCH(CHECKLIST!B284,DATOS!B:B,0),1)),"")</f>
        <v/>
      </c>
      <c r="N284" s="49" t="str">
        <f ca="1">IFERROR(IF(INDEX(DATOS!I:I,MATCH(CHECKLIST!B284,DATOS!B:B,0),1)="","X",IF(INDEX(DATOS!I:I,MATCH(CHECKLIST!B284,DATOS!B:B,0),1)&gt;YEAR(TODAY())-1,"","VENCIDA")),"")</f>
        <v/>
      </c>
      <c r="O284" s="49" t="str">
        <f>IFERROR(IF(INDEX(DATOS!AP:AP,MATCH(CHECKLIST!B284,DATOS!B:B,0),1)=0,"",INDEX(DATOS!AP:AP,MATCH(CHECKLIST!B284,DATOS!B:B,0),1)),"")</f>
        <v/>
      </c>
      <c r="P284" s="17" t="str">
        <f>IFERROR(IF(INDEX(DATOS!AN:AN,MATCH(CHECKLIST!B284,DATOS!B:B,0),1)=0,"",INDEX(DATOS!AN:AN,MATCH(CHECKLIST!B284,DATOS!B:B,0),1)),"")</f>
        <v/>
      </c>
      <c r="Q284" s="17" t="str">
        <f>IFERROR(IF(INDEX(DATOS!AO:AO,MATCH(CHECKLIST!B284,DATOS!B:B,0),1)=0,"",INDEX(DATOS!AO:AO,MATCH(CHECKLIST!B284,DATOS!B:B,0),1)),"")</f>
        <v/>
      </c>
      <c r="S284">
        <f t="shared" si="14"/>
        <v>0</v>
      </c>
      <c r="U284" t="str">
        <f t="shared" si="12"/>
        <v/>
      </c>
      <c r="V284" t="str">
        <f t="shared" si="13"/>
        <v/>
      </c>
    </row>
    <row r="285" spans="1:22" ht="15" customHeight="1">
      <c r="A285" s="12">
        <v>272</v>
      </c>
      <c r="B285" t="str">
        <f>IFERROR(INDEX(DATOS!B:B,MATCH(CHECKLIST!A285,DATOS!BU:BU,0),1),"")</f>
        <v/>
      </c>
      <c r="C285" t="str">
        <f>IFERROR(INDEX(DATOS!J:J,MATCH(CHECKLIST!A285,DATOS!BU:BU,0),1),"")</f>
        <v/>
      </c>
      <c r="D285" t="str">
        <f>IFERROR(INDEX(DATOS!R:R,MATCH(CHECKLIST!E285,DATOS!C:C,0),1),"")</f>
        <v/>
      </c>
      <c r="E285" s="136" t="str">
        <f>IFERROR(INDEX(DATOS!C:C,MATCH(CHECKLIST!A285,DATOS!BU:BU,0),1),"")</f>
        <v/>
      </c>
      <c r="F285" s="3" t="str">
        <f>IFERROR(IF(INDEX(DATOS!AC:AC,MATCH(CHECKLIST!B285,DATOS!B:B,0),1)=0,"",INDEX(DATOS!AC:AC,MATCH(CHECKLIST!B285,DATOS!B:B,0),1)),"")</f>
        <v/>
      </c>
      <c r="G285" s="17" t="str">
        <f>IFERROR(IF(INDEX(DATOS!AH:AH,MATCH(CHECKLIST!B285,DATOS!B:B,0),1)=0,"",INDEX(DATOS!AH:AH,MATCH(CHECKLIST!B285,DATOS!B:B,0),1)),"")</f>
        <v/>
      </c>
      <c r="H285" s="17" t="str">
        <f>IFERROR(IF(INDEX(DATOS!BH:BH,MATCH(CHECKLIST!B285,DATOS!B:B,0),1)="","X",IF(INDEX(DATOS!BH:BH,MATCH(CHECKLIST!B285,DATOS!B:B,0),1)="VIGENTE","",INDEX(DATOS!BH:BH,MATCH(CHECKLIST!B285,DATOS!B:B,0),1))),"")</f>
        <v/>
      </c>
      <c r="I285" s="17" t="str">
        <f>IFERROR(IF(INDEX(DATOS!AL:AL,MATCH(CHECKLIST!B285,DATOS!B:B,0),1)=0,"",INDEX(DATOS!AL:AL,MATCH(CHECKLIST!B285,DATOS!B:B,0),1)),"")</f>
        <v/>
      </c>
      <c r="J285" s="17" t="str">
        <f>IFERROR(IF(INDEX(DATOS!AJ:AJ,MATCH(CHECKLIST!B285,DATOS!B:B,0),1)=0,"",INDEX(DATOS!AJ:AJ,MATCH(CHECKLIST!B285,DATOS!B:B,0),1)),"")</f>
        <v/>
      </c>
      <c r="K285" s="49" t="str">
        <f>IFERROR(IF(INDEX(DATOS!AK:AK,MATCH(CHECKLIST!B285,DATOS!B:B,0),1)=0,"",INDEX(DATOS!AK:AK,MATCH(CHECKLIST!B285,DATOS!B:B,0),1)),"")</f>
        <v/>
      </c>
      <c r="L285" s="17" t="str">
        <f>IFERROR(IF(INDEX(DATOS!AM:AM,MATCH(CHECKLIST!B285,DATOS!B:B,0),1)=0,"",INDEX(DATOS!AM:AM,MATCH(CHECKLIST!B285,DATOS!B:B,0),1)),"")</f>
        <v/>
      </c>
      <c r="M285" s="17" t="str">
        <f>IFERROR(IF(INDEX(DATOS!AI:AI,MATCH(CHECKLIST!B285,DATOS!B:B,0),1)=0,"",INDEX(DATOS!AI:AI,MATCH(CHECKLIST!B285,DATOS!B:B,0),1)),"")</f>
        <v/>
      </c>
      <c r="N285" s="49" t="str">
        <f ca="1">IFERROR(IF(INDEX(DATOS!I:I,MATCH(CHECKLIST!B285,DATOS!B:B,0),1)="","X",IF(INDEX(DATOS!I:I,MATCH(CHECKLIST!B285,DATOS!B:B,0),1)&gt;YEAR(TODAY())-1,"","VENCIDA")),"")</f>
        <v/>
      </c>
      <c r="O285" s="49" t="str">
        <f>IFERROR(IF(INDEX(DATOS!AP:AP,MATCH(CHECKLIST!B285,DATOS!B:B,0),1)=0,"",INDEX(DATOS!AP:AP,MATCH(CHECKLIST!B285,DATOS!B:B,0),1)),"")</f>
        <v/>
      </c>
      <c r="P285" s="17" t="str">
        <f>IFERROR(IF(INDEX(DATOS!AN:AN,MATCH(CHECKLIST!B285,DATOS!B:B,0),1)=0,"",INDEX(DATOS!AN:AN,MATCH(CHECKLIST!B285,DATOS!B:B,0),1)),"")</f>
        <v/>
      </c>
      <c r="Q285" s="17" t="str">
        <f>IFERROR(IF(INDEX(DATOS!AO:AO,MATCH(CHECKLIST!B285,DATOS!B:B,0),1)=0,"",INDEX(DATOS!AO:AO,MATCH(CHECKLIST!B285,DATOS!B:B,0),1)),"")</f>
        <v/>
      </c>
      <c r="R285" t="str">
        <f>IF(B285="","",1)</f>
        <v/>
      </c>
      <c r="S285" t="str">
        <f t="shared" si="14"/>
        <v/>
      </c>
      <c r="U285" t="str">
        <f t="shared" si="12"/>
        <v/>
      </c>
      <c r="V285" t="str">
        <f t="shared" si="13"/>
        <v/>
      </c>
    </row>
    <row r="286" spans="1:22" ht="15" customHeight="1">
      <c r="A286" s="12">
        <v>273</v>
      </c>
      <c r="B286" t="str">
        <f>IFERROR(INDEX(DATOS!B:B,MATCH(CHECKLIST!A286,DATOS!BU:BU,0),1),"")</f>
        <v/>
      </c>
      <c r="C286" t="str">
        <f>IFERROR(INDEX(DATOS!J:J,MATCH(CHECKLIST!A286,DATOS!BU:BU,0),1),"")</f>
        <v/>
      </c>
      <c r="D286" t="str">
        <f>IFERROR(INDEX(DATOS!R:R,MATCH(CHECKLIST!E286,DATOS!C:C,0),1),"")</f>
        <v/>
      </c>
      <c r="E286" s="136" t="str">
        <f>IFERROR(INDEX(DATOS!C:C,MATCH(CHECKLIST!A286,DATOS!BU:BU,0),1),"")</f>
        <v/>
      </c>
      <c r="F286" s="3" t="str">
        <f>IFERROR(IF(INDEX(DATOS!AC:AC,MATCH(CHECKLIST!B286,DATOS!B:B,0),1)=0,"",INDEX(DATOS!AC:AC,MATCH(CHECKLIST!B286,DATOS!B:B,0),1)),"")</f>
        <v/>
      </c>
      <c r="G286" s="17" t="str">
        <f>IFERROR(IF(INDEX(DATOS!AH:AH,MATCH(CHECKLIST!B286,DATOS!B:B,0),1)=0,"",INDEX(DATOS!AH:AH,MATCH(CHECKLIST!B286,DATOS!B:B,0),1)),"")</f>
        <v/>
      </c>
      <c r="H286" s="17" t="str">
        <f>IFERROR(IF(INDEX(DATOS!BH:BH,MATCH(CHECKLIST!B286,DATOS!B:B,0),1)="","X",IF(INDEX(DATOS!BH:BH,MATCH(CHECKLIST!B286,DATOS!B:B,0),1)="VIGENTE","",INDEX(DATOS!BH:BH,MATCH(CHECKLIST!B286,DATOS!B:B,0),1))),"")</f>
        <v/>
      </c>
      <c r="I286" s="17" t="str">
        <f>IFERROR(IF(INDEX(DATOS!AL:AL,MATCH(CHECKLIST!B286,DATOS!B:B,0),1)=0,"",INDEX(DATOS!AL:AL,MATCH(CHECKLIST!B286,DATOS!B:B,0),1)),"")</f>
        <v/>
      </c>
      <c r="J286" s="17" t="str">
        <f>IFERROR(IF(INDEX(DATOS!AJ:AJ,MATCH(CHECKLIST!B286,DATOS!B:B,0),1)=0,"",INDEX(DATOS!AJ:AJ,MATCH(CHECKLIST!B286,DATOS!B:B,0),1)),"")</f>
        <v/>
      </c>
      <c r="K286" s="49" t="str">
        <f>IFERROR(IF(INDEX(DATOS!AK:AK,MATCH(CHECKLIST!B286,DATOS!B:B,0),1)=0,"",INDEX(DATOS!AK:AK,MATCH(CHECKLIST!B286,DATOS!B:B,0),1)),"")</f>
        <v/>
      </c>
      <c r="L286" s="17" t="str">
        <f>IFERROR(IF(INDEX(DATOS!AM:AM,MATCH(CHECKLIST!B286,DATOS!B:B,0),1)=0,"",INDEX(DATOS!AM:AM,MATCH(CHECKLIST!B286,DATOS!B:B,0),1)),"")</f>
        <v/>
      </c>
      <c r="M286" s="17" t="str">
        <f>IFERROR(IF(INDEX(DATOS!AI:AI,MATCH(CHECKLIST!B286,DATOS!B:B,0),1)=0,"",INDEX(DATOS!AI:AI,MATCH(CHECKLIST!B286,DATOS!B:B,0),1)),"")</f>
        <v/>
      </c>
      <c r="N286" s="49" t="str">
        <f ca="1">IFERROR(IF(INDEX(DATOS!I:I,MATCH(CHECKLIST!B286,DATOS!B:B,0),1)="","X",IF(INDEX(DATOS!I:I,MATCH(CHECKLIST!B286,DATOS!B:B,0),1)&gt;YEAR(TODAY())-1,"","VENCIDA")),"")</f>
        <v/>
      </c>
      <c r="O286" s="49" t="str">
        <f>IFERROR(IF(INDEX(DATOS!AP:AP,MATCH(CHECKLIST!B286,DATOS!B:B,0),1)=0,"",INDEX(DATOS!AP:AP,MATCH(CHECKLIST!B286,DATOS!B:B,0),1)),"")</f>
        <v/>
      </c>
      <c r="P286" s="17" t="str">
        <f>IFERROR(IF(INDEX(DATOS!AN:AN,MATCH(CHECKLIST!B286,DATOS!B:B,0),1)=0,"",INDEX(DATOS!AN:AN,MATCH(CHECKLIST!B286,DATOS!B:B,0),1)),"")</f>
        <v/>
      </c>
      <c r="Q286" s="17" t="str">
        <f>IFERROR(IF(INDEX(DATOS!AO:AO,MATCH(CHECKLIST!B286,DATOS!B:B,0),1)=0,"",INDEX(DATOS!AO:AO,MATCH(CHECKLIST!B286,DATOS!B:B,0),1)),"")</f>
        <v/>
      </c>
      <c r="S286">
        <f t="shared" si="14"/>
        <v>0</v>
      </c>
      <c r="U286" t="str">
        <f t="shared" si="12"/>
        <v/>
      </c>
      <c r="V286" t="str">
        <f t="shared" si="13"/>
        <v/>
      </c>
    </row>
    <row r="287" spans="1:22" ht="15" customHeight="1">
      <c r="A287" s="12">
        <v>274</v>
      </c>
      <c r="B287" t="str">
        <f>IFERROR(INDEX(DATOS!B:B,MATCH(CHECKLIST!A287,DATOS!BU:BU,0),1),"")</f>
        <v/>
      </c>
      <c r="C287" t="str">
        <f>IFERROR(INDEX(DATOS!J:J,MATCH(CHECKLIST!A287,DATOS!BU:BU,0),1),"")</f>
        <v/>
      </c>
      <c r="D287" t="str">
        <f>IFERROR(INDEX(DATOS!R:R,MATCH(CHECKLIST!E287,DATOS!C:C,0),1),"")</f>
        <v/>
      </c>
      <c r="E287" s="136" t="str">
        <f>IFERROR(INDEX(DATOS!C:C,MATCH(CHECKLIST!A287,DATOS!BU:BU,0),1),"")</f>
        <v/>
      </c>
      <c r="F287" s="3" t="str">
        <f>IFERROR(IF(INDEX(DATOS!AC:AC,MATCH(CHECKLIST!B287,DATOS!B:B,0),1)=0,"",INDEX(DATOS!AC:AC,MATCH(CHECKLIST!B287,DATOS!B:B,0),1)),"")</f>
        <v/>
      </c>
      <c r="G287" s="17" t="str">
        <f>IFERROR(IF(INDEX(DATOS!AH:AH,MATCH(CHECKLIST!B287,DATOS!B:B,0),1)=0,"",INDEX(DATOS!AH:AH,MATCH(CHECKLIST!B287,DATOS!B:B,0),1)),"")</f>
        <v/>
      </c>
      <c r="H287" s="17" t="str">
        <f>IFERROR(IF(INDEX(DATOS!BH:BH,MATCH(CHECKLIST!B287,DATOS!B:B,0),1)="","X",IF(INDEX(DATOS!BH:BH,MATCH(CHECKLIST!B287,DATOS!B:B,0),1)="VIGENTE","",INDEX(DATOS!BH:BH,MATCH(CHECKLIST!B287,DATOS!B:B,0),1))),"")</f>
        <v/>
      </c>
      <c r="I287" s="17" t="str">
        <f>IFERROR(IF(INDEX(DATOS!AL:AL,MATCH(CHECKLIST!B287,DATOS!B:B,0),1)=0,"",INDEX(DATOS!AL:AL,MATCH(CHECKLIST!B287,DATOS!B:B,0),1)),"")</f>
        <v/>
      </c>
      <c r="J287" s="17" t="str">
        <f>IFERROR(IF(INDEX(DATOS!AJ:AJ,MATCH(CHECKLIST!B287,DATOS!B:B,0),1)=0,"",INDEX(DATOS!AJ:AJ,MATCH(CHECKLIST!B287,DATOS!B:B,0),1)),"")</f>
        <v/>
      </c>
      <c r="K287" s="49" t="str">
        <f>IFERROR(IF(INDEX(DATOS!AK:AK,MATCH(CHECKLIST!B287,DATOS!B:B,0),1)=0,"",INDEX(DATOS!AK:AK,MATCH(CHECKLIST!B287,DATOS!B:B,0),1)),"")</f>
        <v/>
      </c>
      <c r="L287" s="17" t="str">
        <f>IFERROR(IF(INDEX(DATOS!AM:AM,MATCH(CHECKLIST!B287,DATOS!B:B,0),1)=0,"",INDEX(DATOS!AM:AM,MATCH(CHECKLIST!B287,DATOS!B:B,0),1)),"")</f>
        <v/>
      </c>
      <c r="M287" s="17" t="str">
        <f>IFERROR(IF(INDEX(DATOS!AI:AI,MATCH(CHECKLIST!B287,DATOS!B:B,0),1)=0,"",INDEX(DATOS!AI:AI,MATCH(CHECKLIST!B287,DATOS!B:B,0),1)),"")</f>
        <v/>
      </c>
      <c r="N287" s="49" t="str">
        <f ca="1">IFERROR(IF(INDEX(DATOS!I:I,MATCH(CHECKLIST!B287,DATOS!B:B,0),1)="","X",IF(INDEX(DATOS!I:I,MATCH(CHECKLIST!B287,DATOS!B:B,0),1)&gt;YEAR(TODAY())-1,"","VENCIDA")),"")</f>
        <v/>
      </c>
      <c r="O287" s="49" t="str">
        <f>IFERROR(IF(INDEX(DATOS!AP:AP,MATCH(CHECKLIST!B287,DATOS!B:B,0),1)=0,"",INDEX(DATOS!AP:AP,MATCH(CHECKLIST!B287,DATOS!B:B,0),1)),"")</f>
        <v/>
      </c>
      <c r="P287" s="17" t="str">
        <f>IFERROR(IF(INDEX(DATOS!AN:AN,MATCH(CHECKLIST!B287,DATOS!B:B,0),1)=0,"",INDEX(DATOS!AN:AN,MATCH(CHECKLIST!B287,DATOS!B:B,0),1)),"")</f>
        <v/>
      </c>
      <c r="Q287" s="17" t="str">
        <f>IFERROR(IF(INDEX(DATOS!AO:AO,MATCH(CHECKLIST!B287,DATOS!B:B,0),1)=0,"",INDEX(DATOS!AO:AO,MATCH(CHECKLIST!B287,DATOS!B:B,0),1)),"")</f>
        <v/>
      </c>
      <c r="R287" t="str">
        <f>IF(B287="","",1)</f>
        <v/>
      </c>
      <c r="S287" t="str">
        <f t="shared" si="14"/>
        <v/>
      </c>
      <c r="U287" t="str">
        <f t="shared" si="12"/>
        <v/>
      </c>
      <c r="V287" t="str">
        <f t="shared" si="13"/>
        <v/>
      </c>
    </row>
    <row r="288" spans="1:22" ht="15" customHeight="1">
      <c r="A288" s="12">
        <v>275</v>
      </c>
      <c r="B288" t="str">
        <f>IFERROR(INDEX(DATOS!B:B,MATCH(CHECKLIST!A288,DATOS!BU:BU,0),1),"")</f>
        <v/>
      </c>
      <c r="C288" t="str">
        <f>IFERROR(INDEX(DATOS!J:J,MATCH(CHECKLIST!A288,DATOS!BU:BU,0),1),"")</f>
        <v/>
      </c>
      <c r="D288" t="str">
        <f>IFERROR(INDEX(DATOS!R:R,MATCH(CHECKLIST!E288,DATOS!C:C,0),1),"")</f>
        <v/>
      </c>
      <c r="E288" s="136" t="str">
        <f>IFERROR(INDEX(DATOS!C:C,MATCH(CHECKLIST!A288,DATOS!BU:BU,0),1),"")</f>
        <v/>
      </c>
      <c r="F288" s="3" t="str">
        <f>IFERROR(IF(INDEX(DATOS!AC:AC,MATCH(CHECKLIST!B288,DATOS!B:B,0),1)=0,"",INDEX(DATOS!AC:AC,MATCH(CHECKLIST!B288,DATOS!B:B,0),1)),"")</f>
        <v/>
      </c>
      <c r="G288" s="17" t="str">
        <f>IFERROR(IF(INDEX(DATOS!AH:AH,MATCH(CHECKLIST!B288,DATOS!B:B,0),1)=0,"",INDEX(DATOS!AH:AH,MATCH(CHECKLIST!B288,DATOS!B:B,0),1)),"")</f>
        <v/>
      </c>
      <c r="H288" s="17" t="str">
        <f>IFERROR(IF(INDEX(DATOS!BH:BH,MATCH(CHECKLIST!B288,DATOS!B:B,0),1)="","X",IF(INDEX(DATOS!BH:BH,MATCH(CHECKLIST!B288,DATOS!B:B,0),1)="VIGENTE","",INDEX(DATOS!BH:BH,MATCH(CHECKLIST!B288,DATOS!B:B,0),1))),"")</f>
        <v/>
      </c>
      <c r="I288" s="17" t="str">
        <f>IFERROR(IF(INDEX(DATOS!AL:AL,MATCH(CHECKLIST!B288,DATOS!B:B,0),1)=0,"",INDEX(DATOS!AL:AL,MATCH(CHECKLIST!B288,DATOS!B:B,0),1)),"")</f>
        <v/>
      </c>
      <c r="J288" s="17" t="str">
        <f>IFERROR(IF(INDEX(DATOS!AJ:AJ,MATCH(CHECKLIST!B288,DATOS!B:B,0),1)=0,"",INDEX(DATOS!AJ:AJ,MATCH(CHECKLIST!B288,DATOS!B:B,0),1)),"")</f>
        <v/>
      </c>
      <c r="K288" s="49" t="str">
        <f>IFERROR(IF(INDEX(DATOS!AK:AK,MATCH(CHECKLIST!B288,DATOS!B:B,0),1)=0,"",INDEX(DATOS!AK:AK,MATCH(CHECKLIST!B288,DATOS!B:B,0),1)),"")</f>
        <v/>
      </c>
      <c r="L288" s="17" t="str">
        <f>IFERROR(IF(INDEX(DATOS!AM:AM,MATCH(CHECKLIST!B288,DATOS!B:B,0),1)=0,"",INDEX(DATOS!AM:AM,MATCH(CHECKLIST!B288,DATOS!B:B,0),1)),"")</f>
        <v/>
      </c>
      <c r="M288" s="17" t="str">
        <f>IFERROR(IF(INDEX(DATOS!AI:AI,MATCH(CHECKLIST!B288,DATOS!B:B,0),1)=0,"",INDEX(DATOS!AI:AI,MATCH(CHECKLIST!B288,DATOS!B:B,0),1)),"")</f>
        <v/>
      </c>
      <c r="N288" s="49" t="str">
        <f ca="1">IFERROR(IF(INDEX(DATOS!I:I,MATCH(CHECKLIST!B288,DATOS!B:B,0),1)="","X",IF(INDEX(DATOS!I:I,MATCH(CHECKLIST!B288,DATOS!B:B,0),1)&gt;YEAR(TODAY())-1,"","VENCIDA")),"")</f>
        <v/>
      </c>
      <c r="O288" s="49" t="str">
        <f>IFERROR(IF(INDEX(DATOS!AP:AP,MATCH(CHECKLIST!B288,DATOS!B:B,0),1)=0,"",INDEX(DATOS!AP:AP,MATCH(CHECKLIST!B288,DATOS!B:B,0),1)),"")</f>
        <v/>
      </c>
      <c r="P288" s="17" t="str">
        <f>IFERROR(IF(INDEX(DATOS!AN:AN,MATCH(CHECKLIST!B288,DATOS!B:B,0),1)=0,"",INDEX(DATOS!AN:AN,MATCH(CHECKLIST!B288,DATOS!B:B,0),1)),"")</f>
        <v/>
      </c>
      <c r="Q288" s="17" t="str">
        <f>IFERROR(IF(INDEX(DATOS!AO:AO,MATCH(CHECKLIST!B288,DATOS!B:B,0),1)=0,"",INDEX(DATOS!AO:AO,MATCH(CHECKLIST!B288,DATOS!B:B,0),1)),"")</f>
        <v/>
      </c>
      <c r="S288">
        <f t="shared" si="14"/>
        <v>0</v>
      </c>
      <c r="U288" t="str">
        <f t="shared" si="12"/>
        <v/>
      </c>
      <c r="V288" t="str">
        <f t="shared" si="13"/>
        <v/>
      </c>
    </row>
    <row r="289" spans="1:22" ht="15" customHeight="1">
      <c r="A289" s="12">
        <v>276</v>
      </c>
      <c r="B289" t="str">
        <f>IFERROR(INDEX(DATOS!B:B,MATCH(CHECKLIST!A289,DATOS!BU:BU,0),1),"")</f>
        <v/>
      </c>
      <c r="C289" t="str">
        <f>IFERROR(INDEX(DATOS!J:J,MATCH(CHECKLIST!A289,DATOS!BU:BU,0),1),"")</f>
        <v/>
      </c>
      <c r="D289" t="str">
        <f>IFERROR(INDEX(DATOS!R:R,MATCH(CHECKLIST!E289,DATOS!C:C,0),1),"")</f>
        <v/>
      </c>
      <c r="E289" s="136" t="str">
        <f>IFERROR(INDEX(DATOS!C:C,MATCH(CHECKLIST!A289,DATOS!BU:BU,0),1),"")</f>
        <v/>
      </c>
      <c r="F289" s="3" t="str">
        <f>IFERROR(IF(INDEX(DATOS!AC:AC,MATCH(CHECKLIST!B289,DATOS!B:B,0),1)=0,"",INDEX(DATOS!AC:AC,MATCH(CHECKLIST!B289,DATOS!B:B,0),1)),"")</f>
        <v/>
      </c>
      <c r="G289" s="17" t="str">
        <f>IFERROR(IF(INDEX(DATOS!AH:AH,MATCH(CHECKLIST!B289,DATOS!B:B,0),1)=0,"",INDEX(DATOS!AH:AH,MATCH(CHECKLIST!B289,DATOS!B:B,0),1)),"")</f>
        <v/>
      </c>
      <c r="H289" s="17" t="str">
        <f>IFERROR(IF(INDEX(DATOS!BH:BH,MATCH(CHECKLIST!B289,DATOS!B:B,0),1)="","X",IF(INDEX(DATOS!BH:BH,MATCH(CHECKLIST!B289,DATOS!B:B,0),1)="VIGENTE","",INDEX(DATOS!BH:BH,MATCH(CHECKLIST!B289,DATOS!B:B,0),1))),"")</f>
        <v/>
      </c>
      <c r="I289" s="17" t="str">
        <f>IFERROR(IF(INDEX(DATOS!AL:AL,MATCH(CHECKLIST!B289,DATOS!B:B,0),1)=0,"",INDEX(DATOS!AL:AL,MATCH(CHECKLIST!B289,DATOS!B:B,0),1)),"")</f>
        <v/>
      </c>
      <c r="J289" s="17" t="str">
        <f>IFERROR(IF(INDEX(DATOS!AJ:AJ,MATCH(CHECKLIST!B289,DATOS!B:B,0),1)=0,"",INDEX(DATOS!AJ:AJ,MATCH(CHECKLIST!B289,DATOS!B:B,0),1)),"")</f>
        <v/>
      </c>
      <c r="K289" s="49" t="str">
        <f>IFERROR(IF(INDEX(DATOS!AK:AK,MATCH(CHECKLIST!B289,DATOS!B:B,0),1)=0,"",INDEX(DATOS!AK:AK,MATCH(CHECKLIST!B289,DATOS!B:B,0),1)),"")</f>
        <v/>
      </c>
      <c r="L289" s="17" t="str">
        <f>IFERROR(IF(INDEX(DATOS!AM:AM,MATCH(CHECKLIST!B289,DATOS!B:B,0),1)=0,"",INDEX(DATOS!AM:AM,MATCH(CHECKLIST!B289,DATOS!B:B,0),1)),"")</f>
        <v/>
      </c>
      <c r="M289" s="17" t="str">
        <f>IFERROR(IF(INDEX(DATOS!AI:AI,MATCH(CHECKLIST!B289,DATOS!B:B,0),1)=0,"",INDEX(DATOS!AI:AI,MATCH(CHECKLIST!B289,DATOS!B:B,0),1)),"")</f>
        <v/>
      </c>
      <c r="N289" s="49" t="str">
        <f ca="1">IFERROR(IF(INDEX(DATOS!I:I,MATCH(CHECKLIST!B289,DATOS!B:B,0),1)="","X",IF(INDEX(DATOS!I:I,MATCH(CHECKLIST!B289,DATOS!B:B,0),1)&gt;YEAR(TODAY())-1,"","VENCIDA")),"")</f>
        <v/>
      </c>
      <c r="O289" s="49" t="str">
        <f>IFERROR(IF(INDEX(DATOS!AP:AP,MATCH(CHECKLIST!B289,DATOS!B:B,0),1)=0,"",INDEX(DATOS!AP:AP,MATCH(CHECKLIST!B289,DATOS!B:B,0),1)),"")</f>
        <v/>
      </c>
      <c r="P289" s="17" t="str">
        <f>IFERROR(IF(INDEX(DATOS!AN:AN,MATCH(CHECKLIST!B289,DATOS!B:B,0),1)=0,"",INDEX(DATOS!AN:AN,MATCH(CHECKLIST!B289,DATOS!B:B,0),1)),"")</f>
        <v/>
      </c>
      <c r="Q289" s="17" t="str">
        <f>IFERROR(IF(INDEX(DATOS!AO:AO,MATCH(CHECKLIST!B289,DATOS!B:B,0),1)=0,"",INDEX(DATOS!AO:AO,MATCH(CHECKLIST!B289,DATOS!B:B,0),1)),"")</f>
        <v/>
      </c>
      <c r="R289" t="str">
        <f>IF(B289="","",1)</f>
        <v/>
      </c>
      <c r="S289" t="str">
        <f t="shared" si="14"/>
        <v/>
      </c>
      <c r="U289" t="str">
        <f t="shared" si="12"/>
        <v/>
      </c>
      <c r="V289" t="str">
        <f t="shared" si="13"/>
        <v/>
      </c>
    </row>
    <row r="290" spans="1:22" ht="15" customHeight="1">
      <c r="A290" s="12">
        <v>277</v>
      </c>
      <c r="B290" t="str">
        <f>IFERROR(INDEX(DATOS!B:B,MATCH(CHECKLIST!A290,DATOS!BU:BU,0),1),"")</f>
        <v/>
      </c>
      <c r="C290" t="str">
        <f>IFERROR(INDEX(DATOS!J:J,MATCH(CHECKLIST!A290,DATOS!BU:BU,0),1),"")</f>
        <v/>
      </c>
      <c r="D290" t="str">
        <f>IFERROR(INDEX(DATOS!R:R,MATCH(CHECKLIST!E290,DATOS!C:C,0),1),"")</f>
        <v/>
      </c>
      <c r="E290" s="136" t="str">
        <f>IFERROR(INDEX(DATOS!C:C,MATCH(CHECKLIST!A290,DATOS!BU:BU,0),1),"")</f>
        <v/>
      </c>
      <c r="F290" s="3" t="str">
        <f>IFERROR(IF(INDEX(DATOS!AC:AC,MATCH(CHECKLIST!B290,DATOS!B:B,0),1)=0,"",INDEX(DATOS!AC:AC,MATCH(CHECKLIST!B290,DATOS!B:B,0),1)),"")</f>
        <v/>
      </c>
      <c r="G290" s="17" t="str">
        <f>IFERROR(IF(INDEX(DATOS!AH:AH,MATCH(CHECKLIST!B290,DATOS!B:B,0),1)=0,"",INDEX(DATOS!AH:AH,MATCH(CHECKLIST!B290,DATOS!B:B,0),1)),"")</f>
        <v/>
      </c>
      <c r="H290" s="17" t="str">
        <f>IFERROR(IF(INDEX(DATOS!BH:BH,MATCH(CHECKLIST!B290,DATOS!B:B,0),1)="","X",IF(INDEX(DATOS!BH:BH,MATCH(CHECKLIST!B290,DATOS!B:B,0),1)="VIGENTE","",INDEX(DATOS!BH:BH,MATCH(CHECKLIST!B290,DATOS!B:B,0),1))),"")</f>
        <v/>
      </c>
      <c r="I290" s="17" t="str">
        <f>IFERROR(IF(INDEX(DATOS!AL:AL,MATCH(CHECKLIST!B290,DATOS!B:B,0),1)=0,"",INDEX(DATOS!AL:AL,MATCH(CHECKLIST!B290,DATOS!B:B,0),1)),"")</f>
        <v/>
      </c>
      <c r="J290" s="17" t="str">
        <f>IFERROR(IF(INDEX(DATOS!AJ:AJ,MATCH(CHECKLIST!B290,DATOS!B:B,0),1)=0,"",INDEX(DATOS!AJ:AJ,MATCH(CHECKLIST!B290,DATOS!B:B,0),1)),"")</f>
        <v/>
      </c>
      <c r="K290" s="49" t="str">
        <f>IFERROR(IF(INDEX(DATOS!AK:AK,MATCH(CHECKLIST!B290,DATOS!B:B,0),1)=0,"",INDEX(DATOS!AK:AK,MATCH(CHECKLIST!B290,DATOS!B:B,0),1)),"")</f>
        <v/>
      </c>
      <c r="L290" s="17" t="str">
        <f>IFERROR(IF(INDEX(DATOS!AM:AM,MATCH(CHECKLIST!B290,DATOS!B:B,0),1)=0,"",INDEX(DATOS!AM:AM,MATCH(CHECKLIST!B290,DATOS!B:B,0),1)),"")</f>
        <v/>
      </c>
      <c r="M290" s="17" t="str">
        <f>IFERROR(IF(INDEX(DATOS!AI:AI,MATCH(CHECKLIST!B290,DATOS!B:B,0),1)=0,"",INDEX(DATOS!AI:AI,MATCH(CHECKLIST!B290,DATOS!B:B,0),1)),"")</f>
        <v/>
      </c>
      <c r="N290" s="49" t="str">
        <f ca="1">IFERROR(IF(INDEX(DATOS!I:I,MATCH(CHECKLIST!B290,DATOS!B:B,0),1)="","X",IF(INDEX(DATOS!I:I,MATCH(CHECKLIST!B290,DATOS!B:B,0),1)&gt;YEAR(TODAY())-1,"","VENCIDA")),"")</f>
        <v/>
      </c>
      <c r="O290" s="49" t="str">
        <f>IFERROR(IF(INDEX(DATOS!AP:AP,MATCH(CHECKLIST!B290,DATOS!B:B,0),1)=0,"",INDEX(DATOS!AP:AP,MATCH(CHECKLIST!B290,DATOS!B:B,0),1)),"")</f>
        <v/>
      </c>
      <c r="P290" s="17" t="str">
        <f>IFERROR(IF(INDEX(DATOS!AN:AN,MATCH(CHECKLIST!B290,DATOS!B:B,0),1)=0,"",INDEX(DATOS!AN:AN,MATCH(CHECKLIST!B290,DATOS!B:B,0),1)),"")</f>
        <v/>
      </c>
      <c r="Q290" s="17" t="str">
        <f>IFERROR(IF(INDEX(DATOS!AO:AO,MATCH(CHECKLIST!B290,DATOS!B:B,0),1)=0,"",INDEX(DATOS!AO:AO,MATCH(CHECKLIST!B290,DATOS!B:B,0),1)),"")</f>
        <v/>
      </c>
      <c r="S290">
        <f t="shared" si="14"/>
        <v>0</v>
      </c>
      <c r="U290" t="str">
        <f t="shared" si="12"/>
        <v/>
      </c>
      <c r="V290" t="str">
        <f t="shared" si="13"/>
        <v/>
      </c>
    </row>
    <row r="291" spans="1:22" ht="15" customHeight="1">
      <c r="A291" s="12">
        <v>278</v>
      </c>
      <c r="B291" t="str">
        <f>IFERROR(INDEX(DATOS!B:B,MATCH(CHECKLIST!A291,DATOS!BU:BU,0),1),"")</f>
        <v/>
      </c>
      <c r="C291" t="str">
        <f>IFERROR(INDEX(DATOS!J:J,MATCH(CHECKLIST!A291,DATOS!BU:BU,0),1),"")</f>
        <v/>
      </c>
      <c r="D291" t="str">
        <f>IFERROR(INDEX(DATOS!R:R,MATCH(CHECKLIST!E291,DATOS!C:C,0),1),"")</f>
        <v/>
      </c>
      <c r="E291" s="136" t="str">
        <f>IFERROR(INDEX(DATOS!C:C,MATCH(CHECKLIST!A291,DATOS!BU:BU,0),1),"")</f>
        <v/>
      </c>
      <c r="F291" s="3" t="str">
        <f>IFERROR(IF(INDEX(DATOS!AC:AC,MATCH(CHECKLIST!B291,DATOS!B:B,0),1)=0,"",INDEX(DATOS!AC:AC,MATCH(CHECKLIST!B291,DATOS!B:B,0),1)),"")</f>
        <v/>
      </c>
      <c r="G291" s="17" t="str">
        <f>IFERROR(IF(INDEX(DATOS!AH:AH,MATCH(CHECKLIST!B291,DATOS!B:B,0),1)=0,"",INDEX(DATOS!AH:AH,MATCH(CHECKLIST!B291,DATOS!B:B,0),1)),"")</f>
        <v/>
      </c>
      <c r="H291" s="17" t="str">
        <f>IFERROR(IF(INDEX(DATOS!BH:BH,MATCH(CHECKLIST!B291,DATOS!B:B,0),1)="","X",IF(INDEX(DATOS!BH:BH,MATCH(CHECKLIST!B291,DATOS!B:B,0),1)="VIGENTE","",INDEX(DATOS!BH:BH,MATCH(CHECKLIST!B291,DATOS!B:B,0),1))),"")</f>
        <v/>
      </c>
      <c r="I291" s="17" t="str">
        <f>IFERROR(IF(INDEX(DATOS!AL:AL,MATCH(CHECKLIST!B291,DATOS!B:B,0),1)=0,"",INDEX(DATOS!AL:AL,MATCH(CHECKLIST!B291,DATOS!B:B,0),1)),"")</f>
        <v/>
      </c>
      <c r="J291" s="17" t="str">
        <f>IFERROR(IF(INDEX(DATOS!AJ:AJ,MATCH(CHECKLIST!B291,DATOS!B:B,0),1)=0,"",INDEX(DATOS!AJ:AJ,MATCH(CHECKLIST!B291,DATOS!B:B,0),1)),"")</f>
        <v/>
      </c>
      <c r="K291" s="49" t="str">
        <f>IFERROR(IF(INDEX(DATOS!AK:AK,MATCH(CHECKLIST!B291,DATOS!B:B,0),1)=0,"",INDEX(DATOS!AK:AK,MATCH(CHECKLIST!B291,DATOS!B:B,0),1)),"")</f>
        <v/>
      </c>
      <c r="L291" s="17" t="str">
        <f>IFERROR(IF(INDEX(DATOS!AM:AM,MATCH(CHECKLIST!B291,DATOS!B:B,0),1)=0,"",INDEX(DATOS!AM:AM,MATCH(CHECKLIST!B291,DATOS!B:B,0),1)),"")</f>
        <v/>
      </c>
      <c r="M291" s="17" t="str">
        <f>IFERROR(IF(INDEX(DATOS!AI:AI,MATCH(CHECKLIST!B291,DATOS!B:B,0),1)=0,"",INDEX(DATOS!AI:AI,MATCH(CHECKLIST!B291,DATOS!B:B,0),1)),"")</f>
        <v/>
      </c>
      <c r="N291" s="49" t="str">
        <f ca="1">IFERROR(IF(INDEX(DATOS!I:I,MATCH(CHECKLIST!B291,DATOS!B:B,0),1)="","X",IF(INDEX(DATOS!I:I,MATCH(CHECKLIST!B291,DATOS!B:B,0),1)&gt;YEAR(TODAY())-1,"","VENCIDA")),"")</f>
        <v/>
      </c>
      <c r="O291" s="49" t="str">
        <f>IFERROR(IF(INDEX(DATOS!AP:AP,MATCH(CHECKLIST!B291,DATOS!B:B,0),1)=0,"",INDEX(DATOS!AP:AP,MATCH(CHECKLIST!B291,DATOS!B:B,0),1)),"")</f>
        <v/>
      </c>
      <c r="P291" s="17" t="str">
        <f>IFERROR(IF(INDEX(DATOS!AN:AN,MATCH(CHECKLIST!B291,DATOS!B:B,0),1)=0,"",INDEX(DATOS!AN:AN,MATCH(CHECKLIST!B291,DATOS!B:B,0),1)),"")</f>
        <v/>
      </c>
      <c r="Q291" s="17" t="str">
        <f>IFERROR(IF(INDEX(DATOS!AO:AO,MATCH(CHECKLIST!B291,DATOS!B:B,0),1)=0,"",INDEX(DATOS!AO:AO,MATCH(CHECKLIST!B291,DATOS!B:B,0),1)),"")</f>
        <v/>
      </c>
      <c r="R291" t="str">
        <f>IF(B291="","",1)</f>
        <v/>
      </c>
      <c r="S291" t="str">
        <f t="shared" si="14"/>
        <v/>
      </c>
      <c r="U291" t="str">
        <f t="shared" si="12"/>
        <v/>
      </c>
      <c r="V291" t="str">
        <f t="shared" si="13"/>
        <v/>
      </c>
    </row>
    <row r="292" spans="1:22" ht="15" customHeight="1">
      <c r="A292" s="12">
        <v>279</v>
      </c>
      <c r="B292" t="str">
        <f>IFERROR(INDEX(DATOS!B:B,MATCH(CHECKLIST!A292,DATOS!BU:BU,0),1),"")</f>
        <v/>
      </c>
      <c r="C292" t="str">
        <f>IFERROR(INDEX(DATOS!J:J,MATCH(CHECKLIST!A292,DATOS!BU:BU,0),1),"")</f>
        <v/>
      </c>
      <c r="D292" t="str">
        <f>IFERROR(INDEX(DATOS!R:R,MATCH(CHECKLIST!E292,DATOS!C:C,0),1),"")</f>
        <v/>
      </c>
      <c r="E292" s="136" t="str">
        <f>IFERROR(INDEX(DATOS!C:C,MATCH(CHECKLIST!A292,DATOS!BU:BU,0),1),"")</f>
        <v/>
      </c>
      <c r="F292" s="3" t="str">
        <f>IFERROR(IF(INDEX(DATOS!AC:AC,MATCH(CHECKLIST!B292,DATOS!B:B,0),1)=0,"",INDEX(DATOS!AC:AC,MATCH(CHECKLIST!B292,DATOS!B:B,0),1)),"")</f>
        <v/>
      </c>
      <c r="G292" s="17" t="str">
        <f>IFERROR(IF(INDEX(DATOS!AH:AH,MATCH(CHECKLIST!B292,DATOS!B:B,0),1)=0,"",INDEX(DATOS!AH:AH,MATCH(CHECKLIST!B292,DATOS!B:B,0),1)),"")</f>
        <v/>
      </c>
      <c r="H292" s="17" t="str">
        <f>IFERROR(IF(INDEX(DATOS!BH:BH,MATCH(CHECKLIST!B292,DATOS!B:B,0),1)="","X",IF(INDEX(DATOS!BH:BH,MATCH(CHECKLIST!B292,DATOS!B:B,0),1)="VIGENTE","",INDEX(DATOS!BH:BH,MATCH(CHECKLIST!B292,DATOS!B:B,0),1))),"")</f>
        <v/>
      </c>
      <c r="I292" s="17" t="str">
        <f>IFERROR(IF(INDEX(DATOS!AL:AL,MATCH(CHECKLIST!B292,DATOS!B:B,0),1)=0,"",INDEX(DATOS!AL:AL,MATCH(CHECKLIST!B292,DATOS!B:B,0),1)),"")</f>
        <v/>
      </c>
      <c r="J292" s="17" t="str">
        <f>IFERROR(IF(INDEX(DATOS!AJ:AJ,MATCH(CHECKLIST!B292,DATOS!B:B,0),1)=0,"",INDEX(DATOS!AJ:AJ,MATCH(CHECKLIST!B292,DATOS!B:B,0),1)),"")</f>
        <v/>
      </c>
      <c r="K292" s="49" t="str">
        <f>IFERROR(IF(INDEX(DATOS!AK:AK,MATCH(CHECKLIST!B292,DATOS!B:B,0),1)=0,"",INDEX(DATOS!AK:AK,MATCH(CHECKLIST!B292,DATOS!B:B,0),1)),"")</f>
        <v/>
      </c>
      <c r="L292" s="17" t="str">
        <f>IFERROR(IF(INDEX(DATOS!AM:AM,MATCH(CHECKLIST!B292,DATOS!B:B,0),1)=0,"",INDEX(DATOS!AM:AM,MATCH(CHECKLIST!B292,DATOS!B:B,0),1)),"")</f>
        <v/>
      </c>
      <c r="M292" s="17" t="str">
        <f>IFERROR(IF(INDEX(DATOS!AI:AI,MATCH(CHECKLIST!B292,DATOS!B:B,0),1)=0,"",INDEX(DATOS!AI:AI,MATCH(CHECKLIST!B292,DATOS!B:B,0),1)),"")</f>
        <v/>
      </c>
      <c r="N292" s="49" t="str">
        <f ca="1">IFERROR(IF(INDEX(DATOS!I:I,MATCH(CHECKLIST!B292,DATOS!B:B,0),1)="","X",IF(INDEX(DATOS!I:I,MATCH(CHECKLIST!B292,DATOS!B:B,0),1)&gt;YEAR(TODAY())-1,"","VENCIDA")),"")</f>
        <v/>
      </c>
      <c r="O292" s="49" t="str">
        <f>IFERROR(IF(INDEX(DATOS!AP:AP,MATCH(CHECKLIST!B292,DATOS!B:B,0),1)=0,"",INDEX(DATOS!AP:AP,MATCH(CHECKLIST!B292,DATOS!B:B,0),1)),"")</f>
        <v/>
      </c>
      <c r="P292" s="17" t="str">
        <f>IFERROR(IF(INDEX(DATOS!AN:AN,MATCH(CHECKLIST!B292,DATOS!B:B,0),1)=0,"",INDEX(DATOS!AN:AN,MATCH(CHECKLIST!B292,DATOS!B:B,0),1)),"")</f>
        <v/>
      </c>
      <c r="Q292" s="17" t="str">
        <f>IFERROR(IF(INDEX(DATOS!AO:AO,MATCH(CHECKLIST!B292,DATOS!B:B,0),1)=0,"",INDEX(DATOS!AO:AO,MATCH(CHECKLIST!B292,DATOS!B:B,0),1)),"")</f>
        <v/>
      </c>
      <c r="S292">
        <f t="shared" si="14"/>
        <v>0</v>
      </c>
      <c r="U292" t="str">
        <f t="shared" si="12"/>
        <v/>
      </c>
      <c r="V292" t="str">
        <f t="shared" si="13"/>
        <v/>
      </c>
    </row>
    <row r="293" spans="1:22" ht="15" customHeight="1">
      <c r="A293" s="12">
        <v>280</v>
      </c>
      <c r="B293" t="str">
        <f>IFERROR(INDEX(DATOS!B:B,MATCH(CHECKLIST!A293,DATOS!BU:BU,0),1),"")</f>
        <v/>
      </c>
      <c r="C293" t="str">
        <f>IFERROR(INDEX(DATOS!J:J,MATCH(CHECKLIST!A293,DATOS!BU:BU,0),1),"")</f>
        <v/>
      </c>
      <c r="D293" t="str">
        <f>IFERROR(INDEX(DATOS!R:R,MATCH(CHECKLIST!E293,DATOS!C:C,0),1),"")</f>
        <v/>
      </c>
      <c r="E293" s="136" t="str">
        <f>IFERROR(INDEX(DATOS!C:C,MATCH(CHECKLIST!A293,DATOS!BU:BU,0),1),"")</f>
        <v/>
      </c>
      <c r="F293" s="3" t="str">
        <f>IFERROR(IF(INDEX(DATOS!AC:AC,MATCH(CHECKLIST!B293,DATOS!B:B,0),1)=0,"",INDEX(DATOS!AC:AC,MATCH(CHECKLIST!B293,DATOS!B:B,0),1)),"")</f>
        <v/>
      </c>
      <c r="G293" s="17" t="str">
        <f>IFERROR(IF(INDEX(DATOS!AH:AH,MATCH(CHECKLIST!B293,DATOS!B:B,0),1)=0,"",INDEX(DATOS!AH:AH,MATCH(CHECKLIST!B293,DATOS!B:B,0),1)),"")</f>
        <v/>
      </c>
      <c r="H293" s="17" t="str">
        <f>IFERROR(IF(INDEX(DATOS!BH:BH,MATCH(CHECKLIST!B293,DATOS!B:B,0),1)="","X",IF(INDEX(DATOS!BH:BH,MATCH(CHECKLIST!B293,DATOS!B:B,0),1)="VIGENTE","",INDEX(DATOS!BH:BH,MATCH(CHECKLIST!B293,DATOS!B:B,0),1))),"")</f>
        <v/>
      </c>
      <c r="I293" s="17" t="str">
        <f>IFERROR(IF(INDEX(DATOS!AL:AL,MATCH(CHECKLIST!B293,DATOS!B:B,0),1)=0,"",INDEX(DATOS!AL:AL,MATCH(CHECKLIST!B293,DATOS!B:B,0),1)),"")</f>
        <v/>
      </c>
      <c r="J293" s="17" t="str">
        <f>IFERROR(IF(INDEX(DATOS!AJ:AJ,MATCH(CHECKLIST!B293,DATOS!B:B,0),1)=0,"",INDEX(DATOS!AJ:AJ,MATCH(CHECKLIST!B293,DATOS!B:B,0),1)),"")</f>
        <v/>
      </c>
      <c r="K293" s="49" t="str">
        <f>IFERROR(IF(INDEX(DATOS!AK:AK,MATCH(CHECKLIST!B293,DATOS!B:B,0),1)=0,"",INDEX(DATOS!AK:AK,MATCH(CHECKLIST!B293,DATOS!B:B,0),1)),"")</f>
        <v/>
      </c>
      <c r="L293" s="17" t="str">
        <f>IFERROR(IF(INDEX(DATOS!AM:AM,MATCH(CHECKLIST!B293,DATOS!B:B,0),1)=0,"",INDEX(DATOS!AM:AM,MATCH(CHECKLIST!B293,DATOS!B:B,0),1)),"")</f>
        <v/>
      </c>
      <c r="M293" s="17" t="str">
        <f>IFERROR(IF(INDEX(DATOS!AI:AI,MATCH(CHECKLIST!B293,DATOS!B:B,0),1)=0,"",INDEX(DATOS!AI:AI,MATCH(CHECKLIST!B293,DATOS!B:B,0),1)),"")</f>
        <v/>
      </c>
      <c r="N293" s="49" t="str">
        <f ca="1">IFERROR(IF(INDEX(DATOS!I:I,MATCH(CHECKLIST!B293,DATOS!B:B,0),1)="","X",IF(INDEX(DATOS!I:I,MATCH(CHECKLIST!B293,DATOS!B:B,0),1)&gt;YEAR(TODAY())-1,"","VENCIDA")),"")</f>
        <v/>
      </c>
      <c r="O293" s="49" t="str">
        <f>IFERROR(IF(INDEX(DATOS!AP:AP,MATCH(CHECKLIST!B293,DATOS!B:B,0),1)=0,"",INDEX(DATOS!AP:AP,MATCH(CHECKLIST!B293,DATOS!B:B,0),1)),"")</f>
        <v/>
      </c>
      <c r="P293" s="17" t="str">
        <f>IFERROR(IF(INDEX(DATOS!AN:AN,MATCH(CHECKLIST!B293,DATOS!B:B,0),1)=0,"",INDEX(DATOS!AN:AN,MATCH(CHECKLIST!B293,DATOS!B:B,0),1)),"")</f>
        <v/>
      </c>
      <c r="Q293" s="17" t="str">
        <f>IFERROR(IF(INDEX(DATOS!AO:AO,MATCH(CHECKLIST!B293,DATOS!B:B,0),1)=0,"",INDEX(DATOS!AO:AO,MATCH(CHECKLIST!B293,DATOS!B:B,0),1)),"")</f>
        <v/>
      </c>
      <c r="R293" t="str">
        <f>IF(B293="","",1)</f>
        <v/>
      </c>
      <c r="S293" t="str">
        <f t="shared" si="14"/>
        <v/>
      </c>
      <c r="U293" t="str">
        <f t="shared" si="12"/>
        <v/>
      </c>
      <c r="V293" t="str">
        <f t="shared" si="13"/>
        <v/>
      </c>
    </row>
    <row r="294" spans="1:22" ht="15" customHeight="1">
      <c r="A294" s="12">
        <v>281</v>
      </c>
      <c r="B294" t="str">
        <f>IFERROR(INDEX(DATOS!B:B,MATCH(CHECKLIST!A294,DATOS!BU:BU,0),1),"")</f>
        <v/>
      </c>
      <c r="C294" t="str">
        <f>IFERROR(INDEX(DATOS!J:J,MATCH(CHECKLIST!A294,DATOS!BU:BU,0),1),"")</f>
        <v/>
      </c>
      <c r="D294" t="str">
        <f>IFERROR(INDEX(DATOS!R:R,MATCH(CHECKLIST!E294,DATOS!C:C,0),1),"")</f>
        <v/>
      </c>
      <c r="E294" s="136" t="str">
        <f>IFERROR(INDEX(DATOS!C:C,MATCH(CHECKLIST!A294,DATOS!BU:BU,0),1),"")</f>
        <v/>
      </c>
      <c r="F294" s="3" t="str">
        <f>IFERROR(IF(INDEX(DATOS!AC:AC,MATCH(CHECKLIST!B294,DATOS!B:B,0),1)=0,"",INDEX(DATOS!AC:AC,MATCH(CHECKLIST!B294,DATOS!B:B,0),1)),"")</f>
        <v/>
      </c>
      <c r="G294" s="17" t="str">
        <f>IFERROR(IF(INDEX(DATOS!AH:AH,MATCH(CHECKLIST!B294,DATOS!B:B,0),1)=0,"",INDEX(DATOS!AH:AH,MATCH(CHECKLIST!B294,DATOS!B:B,0),1)),"")</f>
        <v/>
      </c>
      <c r="H294" s="17" t="str">
        <f>IFERROR(IF(INDEX(DATOS!BH:BH,MATCH(CHECKLIST!B294,DATOS!B:B,0),1)="","X",IF(INDEX(DATOS!BH:BH,MATCH(CHECKLIST!B294,DATOS!B:B,0),1)="VIGENTE","",INDEX(DATOS!BH:BH,MATCH(CHECKLIST!B294,DATOS!B:B,0),1))),"")</f>
        <v/>
      </c>
      <c r="I294" s="17" t="str">
        <f>IFERROR(IF(INDEX(DATOS!AL:AL,MATCH(CHECKLIST!B294,DATOS!B:B,0),1)=0,"",INDEX(DATOS!AL:AL,MATCH(CHECKLIST!B294,DATOS!B:B,0),1)),"")</f>
        <v/>
      </c>
      <c r="J294" s="17" t="str">
        <f>IFERROR(IF(INDEX(DATOS!AJ:AJ,MATCH(CHECKLIST!B294,DATOS!B:B,0),1)=0,"",INDEX(DATOS!AJ:AJ,MATCH(CHECKLIST!B294,DATOS!B:B,0),1)),"")</f>
        <v/>
      </c>
      <c r="K294" s="49" t="str">
        <f>IFERROR(IF(INDEX(DATOS!AK:AK,MATCH(CHECKLIST!B294,DATOS!B:B,0),1)=0,"",INDEX(DATOS!AK:AK,MATCH(CHECKLIST!B294,DATOS!B:B,0),1)),"")</f>
        <v/>
      </c>
      <c r="L294" s="17" t="str">
        <f>IFERROR(IF(INDEX(DATOS!AM:AM,MATCH(CHECKLIST!B294,DATOS!B:B,0),1)=0,"",INDEX(DATOS!AM:AM,MATCH(CHECKLIST!B294,DATOS!B:B,0),1)),"")</f>
        <v/>
      </c>
      <c r="M294" s="17" t="str">
        <f>IFERROR(IF(INDEX(DATOS!AI:AI,MATCH(CHECKLIST!B294,DATOS!B:B,0),1)=0,"",INDEX(DATOS!AI:AI,MATCH(CHECKLIST!B294,DATOS!B:B,0),1)),"")</f>
        <v/>
      </c>
      <c r="N294" s="49" t="str">
        <f ca="1">IFERROR(IF(INDEX(DATOS!I:I,MATCH(CHECKLIST!B294,DATOS!B:B,0),1)="","X",IF(INDEX(DATOS!I:I,MATCH(CHECKLIST!B294,DATOS!B:B,0),1)&gt;YEAR(TODAY())-1,"","VENCIDA")),"")</f>
        <v/>
      </c>
      <c r="O294" s="49" t="str">
        <f>IFERROR(IF(INDEX(DATOS!AP:AP,MATCH(CHECKLIST!B294,DATOS!B:B,0),1)=0,"",INDEX(DATOS!AP:AP,MATCH(CHECKLIST!B294,DATOS!B:B,0),1)),"")</f>
        <v/>
      </c>
      <c r="P294" s="17" t="str">
        <f>IFERROR(IF(INDEX(DATOS!AN:AN,MATCH(CHECKLIST!B294,DATOS!B:B,0),1)=0,"",INDEX(DATOS!AN:AN,MATCH(CHECKLIST!B294,DATOS!B:B,0),1)),"")</f>
        <v/>
      </c>
      <c r="Q294" s="17" t="str">
        <f>IFERROR(IF(INDEX(DATOS!AO:AO,MATCH(CHECKLIST!B294,DATOS!B:B,0),1)=0,"",INDEX(DATOS!AO:AO,MATCH(CHECKLIST!B294,DATOS!B:B,0),1)),"")</f>
        <v/>
      </c>
      <c r="S294">
        <f t="shared" si="14"/>
        <v>0</v>
      </c>
      <c r="U294" t="str">
        <f t="shared" si="12"/>
        <v/>
      </c>
      <c r="V294" t="str">
        <f t="shared" si="13"/>
        <v/>
      </c>
    </row>
    <row r="295" spans="1:22" ht="15" customHeight="1">
      <c r="A295" s="12">
        <v>282</v>
      </c>
      <c r="B295" t="str">
        <f>IFERROR(INDEX(DATOS!B:B,MATCH(CHECKLIST!A295,DATOS!BU:BU,0),1),"")</f>
        <v/>
      </c>
      <c r="C295" t="str">
        <f>IFERROR(INDEX(DATOS!J:J,MATCH(CHECKLIST!A295,DATOS!BU:BU,0),1),"")</f>
        <v/>
      </c>
      <c r="D295" t="str">
        <f>IFERROR(INDEX(DATOS!R:R,MATCH(CHECKLIST!E295,DATOS!C:C,0),1),"")</f>
        <v/>
      </c>
      <c r="E295" s="136" t="str">
        <f>IFERROR(INDEX(DATOS!C:C,MATCH(CHECKLIST!A295,DATOS!BU:BU,0),1),"")</f>
        <v/>
      </c>
      <c r="F295" s="3" t="str">
        <f>IFERROR(IF(INDEX(DATOS!AC:AC,MATCH(CHECKLIST!B295,DATOS!B:B,0),1)=0,"",INDEX(DATOS!AC:AC,MATCH(CHECKLIST!B295,DATOS!B:B,0),1)),"")</f>
        <v/>
      </c>
      <c r="G295" s="17" t="str">
        <f>IFERROR(IF(INDEX(DATOS!AH:AH,MATCH(CHECKLIST!B295,DATOS!B:B,0),1)=0,"",INDEX(DATOS!AH:AH,MATCH(CHECKLIST!B295,DATOS!B:B,0),1)),"")</f>
        <v/>
      </c>
      <c r="H295" s="17" t="str">
        <f>IFERROR(IF(INDEX(DATOS!BH:BH,MATCH(CHECKLIST!B295,DATOS!B:B,0),1)="","X",IF(INDEX(DATOS!BH:BH,MATCH(CHECKLIST!B295,DATOS!B:B,0),1)="VIGENTE","",INDEX(DATOS!BH:BH,MATCH(CHECKLIST!B295,DATOS!B:B,0),1))),"")</f>
        <v/>
      </c>
      <c r="I295" s="17" t="str">
        <f>IFERROR(IF(INDEX(DATOS!AL:AL,MATCH(CHECKLIST!B295,DATOS!B:B,0),1)=0,"",INDEX(DATOS!AL:AL,MATCH(CHECKLIST!B295,DATOS!B:B,0),1)),"")</f>
        <v/>
      </c>
      <c r="J295" s="17" t="str">
        <f>IFERROR(IF(INDEX(DATOS!AJ:AJ,MATCH(CHECKLIST!B295,DATOS!B:B,0),1)=0,"",INDEX(DATOS!AJ:AJ,MATCH(CHECKLIST!B295,DATOS!B:B,0),1)),"")</f>
        <v/>
      </c>
      <c r="K295" s="49" t="str">
        <f>IFERROR(IF(INDEX(DATOS!AK:AK,MATCH(CHECKLIST!B295,DATOS!B:B,0),1)=0,"",INDEX(DATOS!AK:AK,MATCH(CHECKLIST!B295,DATOS!B:B,0),1)),"")</f>
        <v/>
      </c>
      <c r="L295" s="17" t="str">
        <f>IFERROR(IF(INDEX(DATOS!AM:AM,MATCH(CHECKLIST!B295,DATOS!B:B,0),1)=0,"",INDEX(DATOS!AM:AM,MATCH(CHECKLIST!B295,DATOS!B:B,0),1)),"")</f>
        <v/>
      </c>
      <c r="M295" s="17" t="str">
        <f>IFERROR(IF(INDEX(DATOS!AI:AI,MATCH(CHECKLIST!B295,DATOS!B:B,0),1)=0,"",INDEX(DATOS!AI:AI,MATCH(CHECKLIST!B295,DATOS!B:B,0),1)),"")</f>
        <v/>
      </c>
      <c r="N295" s="49" t="str">
        <f ca="1">IFERROR(IF(INDEX(DATOS!I:I,MATCH(CHECKLIST!B295,DATOS!B:B,0),1)="","X",IF(INDEX(DATOS!I:I,MATCH(CHECKLIST!B295,DATOS!B:B,0),1)&gt;YEAR(TODAY())-1,"","VENCIDA")),"")</f>
        <v/>
      </c>
      <c r="O295" s="49" t="str">
        <f>IFERROR(IF(INDEX(DATOS!AP:AP,MATCH(CHECKLIST!B295,DATOS!B:B,0),1)=0,"",INDEX(DATOS!AP:AP,MATCH(CHECKLIST!B295,DATOS!B:B,0),1)),"")</f>
        <v/>
      </c>
      <c r="P295" s="17" t="str">
        <f>IFERROR(IF(INDEX(DATOS!AN:AN,MATCH(CHECKLIST!B295,DATOS!B:B,0),1)=0,"",INDEX(DATOS!AN:AN,MATCH(CHECKLIST!B295,DATOS!B:B,0),1)),"")</f>
        <v/>
      </c>
      <c r="Q295" s="17" t="str">
        <f>IFERROR(IF(INDEX(DATOS!AO:AO,MATCH(CHECKLIST!B295,DATOS!B:B,0),1)=0,"",INDEX(DATOS!AO:AO,MATCH(CHECKLIST!B295,DATOS!B:B,0),1)),"")</f>
        <v/>
      </c>
      <c r="R295" t="str">
        <f>IF(B295="","",1)</f>
        <v/>
      </c>
      <c r="S295" t="str">
        <f t="shared" si="14"/>
        <v/>
      </c>
      <c r="U295" t="str">
        <f t="shared" si="12"/>
        <v/>
      </c>
      <c r="V295" t="str">
        <f t="shared" si="13"/>
        <v/>
      </c>
    </row>
    <row r="296" spans="1:22" ht="15" customHeight="1">
      <c r="A296" s="12">
        <v>283</v>
      </c>
      <c r="B296" t="str">
        <f>IFERROR(INDEX(DATOS!B:B,MATCH(CHECKLIST!A296,DATOS!BU:BU,0),1),"")</f>
        <v/>
      </c>
      <c r="C296" t="str">
        <f>IFERROR(INDEX(DATOS!J:J,MATCH(CHECKLIST!A296,DATOS!BU:BU,0),1),"")</f>
        <v/>
      </c>
      <c r="D296" t="str">
        <f>IFERROR(INDEX(DATOS!R:R,MATCH(CHECKLIST!E296,DATOS!C:C,0),1),"")</f>
        <v/>
      </c>
      <c r="E296" s="136" t="str">
        <f>IFERROR(INDEX(DATOS!C:C,MATCH(CHECKLIST!A296,DATOS!BU:BU,0),1),"")</f>
        <v/>
      </c>
      <c r="F296" s="3" t="str">
        <f>IFERROR(IF(INDEX(DATOS!AC:AC,MATCH(CHECKLIST!B296,DATOS!B:B,0),1)=0,"",INDEX(DATOS!AC:AC,MATCH(CHECKLIST!B296,DATOS!B:B,0),1)),"")</f>
        <v/>
      </c>
      <c r="G296" s="17" t="str">
        <f>IFERROR(IF(INDEX(DATOS!AH:AH,MATCH(CHECKLIST!B296,DATOS!B:B,0),1)=0,"",INDEX(DATOS!AH:AH,MATCH(CHECKLIST!B296,DATOS!B:B,0),1)),"")</f>
        <v/>
      </c>
      <c r="H296" s="17" t="str">
        <f>IFERROR(IF(INDEX(DATOS!BH:BH,MATCH(CHECKLIST!B296,DATOS!B:B,0),1)="","X",IF(INDEX(DATOS!BH:BH,MATCH(CHECKLIST!B296,DATOS!B:B,0),1)="VIGENTE","",INDEX(DATOS!BH:BH,MATCH(CHECKLIST!B296,DATOS!B:B,0),1))),"")</f>
        <v/>
      </c>
      <c r="I296" s="17" t="str">
        <f>IFERROR(IF(INDEX(DATOS!AL:AL,MATCH(CHECKLIST!B296,DATOS!B:B,0),1)=0,"",INDEX(DATOS!AL:AL,MATCH(CHECKLIST!B296,DATOS!B:B,0),1)),"")</f>
        <v/>
      </c>
      <c r="J296" s="17" t="str">
        <f>IFERROR(IF(INDEX(DATOS!AJ:AJ,MATCH(CHECKLIST!B296,DATOS!B:B,0),1)=0,"",INDEX(DATOS!AJ:AJ,MATCH(CHECKLIST!B296,DATOS!B:B,0),1)),"")</f>
        <v/>
      </c>
      <c r="K296" s="49" t="str">
        <f>IFERROR(IF(INDEX(DATOS!AK:AK,MATCH(CHECKLIST!B296,DATOS!B:B,0),1)=0,"",INDEX(DATOS!AK:AK,MATCH(CHECKLIST!B296,DATOS!B:B,0),1)),"")</f>
        <v/>
      </c>
      <c r="L296" s="17" t="str">
        <f>IFERROR(IF(INDEX(DATOS!AM:AM,MATCH(CHECKLIST!B296,DATOS!B:B,0),1)=0,"",INDEX(DATOS!AM:AM,MATCH(CHECKLIST!B296,DATOS!B:B,0),1)),"")</f>
        <v/>
      </c>
      <c r="M296" s="17" t="str">
        <f>IFERROR(IF(INDEX(DATOS!AI:AI,MATCH(CHECKLIST!B296,DATOS!B:B,0),1)=0,"",INDEX(DATOS!AI:AI,MATCH(CHECKLIST!B296,DATOS!B:B,0),1)),"")</f>
        <v/>
      </c>
      <c r="N296" s="49" t="str">
        <f ca="1">IFERROR(IF(INDEX(DATOS!I:I,MATCH(CHECKLIST!B296,DATOS!B:B,0),1)="","X",IF(INDEX(DATOS!I:I,MATCH(CHECKLIST!B296,DATOS!B:B,0),1)&gt;YEAR(TODAY())-1,"","VENCIDA")),"")</f>
        <v/>
      </c>
      <c r="O296" s="49" t="str">
        <f>IFERROR(IF(INDEX(DATOS!AP:AP,MATCH(CHECKLIST!B296,DATOS!B:B,0),1)=0,"",INDEX(DATOS!AP:AP,MATCH(CHECKLIST!B296,DATOS!B:B,0),1)),"")</f>
        <v/>
      </c>
      <c r="P296" s="17" t="str">
        <f>IFERROR(IF(INDEX(DATOS!AN:AN,MATCH(CHECKLIST!B296,DATOS!B:B,0),1)=0,"",INDEX(DATOS!AN:AN,MATCH(CHECKLIST!B296,DATOS!B:B,0),1)),"")</f>
        <v/>
      </c>
      <c r="Q296" s="17" t="str">
        <f>IFERROR(IF(INDEX(DATOS!AO:AO,MATCH(CHECKLIST!B296,DATOS!B:B,0),1)=0,"",INDEX(DATOS!AO:AO,MATCH(CHECKLIST!B296,DATOS!B:B,0),1)),"")</f>
        <v/>
      </c>
      <c r="S296">
        <f t="shared" si="14"/>
        <v>0</v>
      </c>
      <c r="U296" t="str">
        <f t="shared" si="12"/>
        <v/>
      </c>
      <c r="V296" t="str">
        <f t="shared" si="13"/>
        <v/>
      </c>
    </row>
    <row r="297" spans="1:22" ht="15" customHeight="1">
      <c r="A297" s="12">
        <v>284</v>
      </c>
      <c r="B297" t="str">
        <f>IFERROR(INDEX(DATOS!B:B,MATCH(CHECKLIST!A297,DATOS!BU:BU,0),1),"")</f>
        <v/>
      </c>
      <c r="C297" t="str">
        <f>IFERROR(INDEX(DATOS!J:J,MATCH(CHECKLIST!A297,DATOS!BU:BU,0),1),"")</f>
        <v/>
      </c>
      <c r="D297" t="str">
        <f>IFERROR(INDEX(DATOS!R:R,MATCH(CHECKLIST!E297,DATOS!C:C,0),1),"")</f>
        <v/>
      </c>
      <c r="E297" s="136" t="str">
        <f>IFERROR(INDEX(DATOS!C:C,MATCH(CHECKLIST!A297,DATOS!BU:BU,0),1),"")</f>
        <v/>
      </c>
      <c r="F297" s="3" t="str">
        <f>IFERROR(IF(INDEX(DATOS!AC:AC,MATCH(CHECKLIST!B297,DATOS!B:B,0),1)=0,"",INDEX(DATOS!AC:AC,MATCH(CHECKLIST!B297,DATOS!B:B,0),1)),"")</f>
        <v/>
      </c>
      <c r="G297" s="17" t="str">
        <f>IFERROR(IF(INDEX(DATOS!AH:AH,MATCH(CHECKLIST!B297,DATOS!B:B,0),1)=0,"",INDEX(DATOS!AH:AH,MATCH(CHECKLIST!B297,DATOS!B:B,0),1)),"")</f>
        <v/>
      </c>
      <c r="H297" s="17" t="str">
        <f>IFERROR(IF(INDEX(DATOS!BH:BH,MATCH(CHECKLIST!B297,DATOS!B:B,0),1)="","X",IF(INDEX(DATOS!BH:BH,MATCH(CHECKLIST!B297,DATOS!B:B,0),1)="VIGENTE","",INDEX(DATOS!BH:BH,MATCH(CHECKLIST!B297,DATOS!B:B,0),1))),"")</f>
        <v/>
      </c>
      <c r="I297" s="17" t="str">
        <f>IFERROR(IF(INDEX(DATOS!AL:AL,MATCH(CHECKLIST!B297,DATOS!B:B,0),1)=0,"",INDEX(DATOS!AL:AL,MATCH(CHECKLIST!B297,DATOS!B:B,0),1)),"")</f>
        <v/>
      </c>
      <c r="J297" s="17" t="str">
        <f>IFERROR(IF(INDEX(DATOS!AJ:AJ,MATCH(CHECKLIST!B297,DATOS!B:B,0),1)=0,"",INDEX(DATOS!AJ:AJ,MATCH(CHECKLIST!B297,DATOS!B:B,0),1)),"")</f>
        <v/>
      </c>
      <c r="K297" s="49" t="str">
        <f>IFERROR(IF(INDEX(DATOS!AK:AK,MATCH(CHECKLIST!B297,DATOS!B:B,0),1)=0,"",INDEX(DATOS!AK:AK,MATCH(CHECKLIST!B297,DATOS!B:B,0),1)),"")</f>
        <v/>
      </c>
      <c r="L297" s="17" t="str">
        <f>IFERROR(IF(INDEX(DATOS!AM:AM,MATCH(CHECKLIST!B297,DATOS!B:B,0),1)=0,"",INDEX(DATOS!AM:AM,MATCH(CHECKLIST!B297,DATOS!B:B,0),1)),"")</f>
        <v/>
      </c>
      <c r="M297" s="17" t="str">
        <f>IFERROR(IF(INDEX(DATOS!AI:AI,MATCH(CHECKLIST!B297,DATOS!B:B,0),1)=0,"",INDEX(DATOS!AI:AI,MATCH(CHECKLIST!B297,DATOS!B:B,0),1)),"")</f>
        <v/>
      </c>
      <c r="N297" s="49" t="str">
        <f ca="1">IFERROR(IF(INDEX(DATOS!I:I,MATCH(CHECKLIST!B297,DATOS!B:B,0),1)="","X",IF(INDEX(DATOS!I:I,MATCH(CHECKLIST!B297,DATOS!B:B,0),1)&gt;YEAR(TODAY())-1,"","VENCIDA")),"")</f>
        <v/>
      </c>
      <c r="O297" s="49" t="str">
        <f>IFERROR(IF(INDEX(DATOS!AP:AP,MATCH(CHECKLIST!B297,DATOS!B:B,0),1)=0,"",INDEX(DATOS!AP:AP,MATCH(CHECKLIST!B297,DATOS!B:B,0),1)),"")</f>
        <v/>
      </c>
      <c r="P297" s="17" t="str">
        <f>IFERROR(IF(INDEX(DATOS!AN:AN,MATCH(CHECKLIST!B297,DATOS!B:B,0),1)=0,"",INDEX(DATOS!AN:AN,MATCH(CHECKLIST!B297,DATOS!B:B,0),1)),"")</f>
        <v/>
      </c>
      <c r="Q297" s="17" t="str">
        <f>IFERROR(IF(INDEX(DATOS!AO:AO,MATCH(CHECKLIST!B297,DATOS!B:B,0),1)=0,"",INDEX(DATOS!AO:AO,MATCH(CHECKLIST!B297,DATOS!B:B,0),1)),"")</f>
        <v/>
      </c>
      <c r="R297" t="str">
        <f>IF(B297="","",1)</f>
        <v/>
      </c>
      <c r="S297" t="str">
        <f t="shared" si="14"/>
        <v/>
      </c>
      <c r="U297" t="str">
        <f t="shared" si="12"/>
        <v/>
      </c>
      <c r="V297" t="str">
        <f t="shared" si="13"/>
        <v/>
      </c>
    </row>
    <row r="298" spans="1:22" ht="15" customHeight="1">
      <c r="A298" s="12">
        <v>285</v>
      </c>
      <c r="B298" t="str">
        <f>IFERROR(INDEX(DATOS!B:B,MATCH(CHECKLIST!A298,DATOS!BU:BU,0),1),"")</f>
        <v/>
      </c>
      <c r="C298" t="str">
        <f>IFERROR(INDEX(DATOS!J:J,MATCH(CHECKLIST!A298,DATOS!BU:BU,0),1),"")</f>
        <v/>
      </c>
      <c r="D298" t="str">
        <f>IFERROR(INDEX(DATOS!R:R,MATCH(CHECKLIST!E298,DATOS!C:C,0),1),"")</f>
        <v/>
      </c>
      <c r="E298" s="136" t="str">
        <f>IFERROR(INDEX(DATOS!C:C,MATCH(CHECKLIST!A298,DATOS!BU:BU,0),1),"")</f>
        <v/>
      </c>
      <c r="F298" s="3" t="str">
        <f>IFERROR(IF(INDEX(DATOS!AC:AC,MATCH(CHECKLIST!B298,DATOS!B:B,0),1)=0,"",INDEX(DATOS!AC:AC,MATCH(CHECKLIST!B298,DATOS!B:B,0),1)),"")</f>
        <v/>
      </c>
      <c r="G298" s="17" t="str">
        <f>IFERROR(IF(INDEX(DATOS!AH:AH,MATCH(CHECKLIST!B298,DATOS!B:B,0),1)=0,"",INDEX(DATOS!AH:AH,MATCH(CHECKLIST!B298,DATOS!B:B,0),1)),"")</f>
        <v/>
      </c>
      <c r="H298" s="17" t="str">
        <f>IFERROR(IF(INDEX(DATOS!BH:BH,MATCH(CHECKLIST!B298,DATOS!B:B,0),1)="","X",IF(INDEX(DATOS!BH:BH,MATCH(CHECKLIST!B298,DATOS!B:B,0),1)="VIGENTE","",INDEX(DATOS!BH:BH,MATCH(CHECKLIST!B298,DATOS!B:B,0),1))),"")</f>
        <v/>
      </c>
      <c r="I298" s="17" t="str">
        <f>IFERROR(IF(INDEX(DATOS!AL:AL,MATCH(CHECKLIST!B298,DATOS!B:B,0),1)=0,"",INDEX(DATOS!AL:AL,MATCH(CHECKLIST!B298,DATOS!B:B,0),1)),"")</f>
        <v/>
      </c>
      <c r="J298" s="17" t="str">
        <f>IFERROR(IF(INDEX(DATOS!AJ:AJ,MATCH(CHECKLIST!B298,DATOS!B:B,0),1)=0,"",INDEX(DATOS!AJ:AJ,MATCH(CHECKLIST!B298,DATOS!B:B,0),1)),"")</f>
        <v/>
      </c>
      <c r="K298" s="49" t="str">
        <f>IFERROR(IF(INDEX(DATOS!AK:AK,MATCH(CHECKLIST!B298,DATOS!B:B,0),1)=0,"",INDEX(DATOS!AK:AK,MATCH(CHECKLIST!B298,DATOS!B:B,0),1)),"")</f>
        <v/>
      </c>
      <c r="L298" s="17" t="str">
        <f>IFERROR(IF(INDEX(DATOS!AM:AM,MATCH(CHECKLIST!B298,DATOS!B:B,0),1)=0,"",INDEX(DATOS!AM:AM,MATCH(CHECKLIST!B298,DATOS!B:B,0),1)),"")</f>
        <v/>
      </c>
      <c r="M298" s="17" t="str">
        <f>IFERROR(IF(INDEX(DATOS!AI:AI,MATCH(CHECKLIST!B298,DATOS!B:B,0),1)=0,"",INDEX(DATOS!AI:AI,MATCH(CHECKLIST!B298,DATOS!B:B,0),1)),"")</f>
        <v/>
      </c>
      <c r="N298" s="49" t="str">
        <f ca="1">IFERROR(IF(INDEX(DATOS!I:I,MATCH(CHECKLIST!B298,DATOS!B:B,0),1)="","X",IF(INDEX(DATOS!I:I,MATCH(CHECKLIST!B298,DATOS!B:B,0),1)&gt;YEAR(TODAY())-1,"","VENCIDA")),"")</f>
        <v/>
      </c>
      <c r="O298" s="49" t="str">
        <f>IFERROR(IF(INDEX(DATOS!AP:AP,MATCH(CHECKLIST!B298,DATOS!B:B,0),1)=0,"",INDEX(DATOS!AP:AP,MATCH(CHECKLIST!B298,DATOS!B:B,0),1)),"")</f>
        <v/>
      </c>
      <c r="P298" s="17" t="str">
        <f>IFERROR(IF(INDEX(DATOS!AN:AN,MATCH(CHECKLIST!B298,DATOS!B:B,0),1)=0,"",INDEX(DATOS!AN:AN,MATCH(CHECKLIST!B298,DATOS!B:B,0),1)),"")</f>
        <v/>
      </c>
      <c r="Q298" s="17" t="str">
        <f>IFERROR(IF(INDEX(DATOS!AO:AO,MATCH(CHECKLIST!B298,DATOS!B:B,0),1)=0,"",INDEX(DATOS!AO:AO,MATCH(CHECKLIST!B298,DATOS!B:B,0),1)),"")</f>
        <v/>
      </c>
      <c r="S298">
        <f t="shared" si="14"/>
        <v>0</v>
      </c>
      <c r="U298" t="str">
        <f t="shared" si="12"/>
        <v/>
      </c>
      <c r="V298" t="str">
        <f t="shared" si="13"/>
        <v/>
      </c>
    </row>
    <row r="299" spans="1:22" ht="15" customHeight="1">
      <c r="A299" s="12">
        <v>286</v>
      </c>
      <c r="B299" t="str">
        <f>IFERROR(INDEX(DATOS!B:B,MATCH(CHECKLIST!A299,DATOS!BU:BU,0),1),"")</f>
        <v/>
      </c>
      <c r="C299" t="str">
        <f>IFERROR(INDEX(DATOS!J:J,MATCH(CHECKLIST!A299,DATOS!BU:BU,0),1),"")</f>
        <v/>
      </c>
      <c r="D299" t="str">
        <f>IFERROR(INDEX(DATOS!R:R,MATCH(CHECKLIST!E299,DATOS!C:C,0),1),"")</f>
        <v/>
      </c>
      <c r="E299" s="136" t="str">
        <f>IFERROR(INDEX(DATOS!C:C,MATCH(CHECKLIST!A299,DATOS!BU:BU,0),1),"")</f>
        <v/>
      </c>
      <c r="F299" s="3" t="str">
        <f>IFERROR(IF(INDEX(DATOS!AC:AC,MATCH(CHECKLIST!B299,DATOS!B:B,0),1)=0,"",INDEX(DATOS!AC:AC,MATCH(CHECKLIST!B299,DATOS!B:B,0),1)),"")</f>
        <v/>
      </c>
      <c r="G299" s="17" t="str">
        <f>IFERROR(IF(INDEX(DATOS!AH:AH,MATCH(CHECKLIST!B299,DATOS!B:B,0),1)=0,"",INDEX(DATOS!AH:AH,MATCH(CHECKLIST!B299,DATOS!B:B,0),1)),"")</f>
        <v/>
      </c>
      <c r="H299" s="17" t="str">
        <f>IFERROR(IF(INDEX(DATOS!BH:BH,MATCH(CHECKLIST!B299,DATOS!B:B,0),1)="","X",IF(INDEX(DATOS!BH:BH,MATCH(CHECKLIST!B299,DATOS!B:B,0),1)="VIGENTE","",INDEX(DATOS!BH:BH,MATCH(CHECKLIST!B299,DATOS!B:B,0),1))),"")</f>
        <v/>
      </c>
      <c r="I299" s="17" t="str">
        <f>IFERROR(IF(INDEX(DATOS!AL:AL,MATCH(CHECKLIST!B299,DATOS!B:B,0),1)=0,"",INDEX(DATOS!AL:AL,MATCH(CHECKLIST!B299,DATOS!B:B,0),1)),"")</f>
        <v/>
      </c>
      <c r="J299" s="17" t="str">
        <f>IFERROR(IF(INDEX(DATOS!AJ:AJ,MATCH(CHECKLIST!B299,DATOS!B:B,0),1)=0,"",INDEX(DATOS!AJ:AJ,MATCH(CHECKLIST!B299,DATOS!B:B,0),1)),"")</f>
        <v/>
      </c>
      <c r="K299" s="49" t="str">
        <f>IFERROR(IF(INDEX(DATOS!AK:AK,MATCH(CHECKLIST!B299,DATOS!B:B,0),1)=0,"",INDEX(DATOS!AK:AK,MATCH(CHECKLIST!B299,DATOS!B:B,0),1)),"")</f>
        <v/>
      </c>
      <c r="L299" s="17" t="str">
        <f>IFERROR(IF(INDEX(DATOS!AM:AM,MATCH(CHECKLIST!B299,DATOS!B:B,0),1)=0,"",INDEX(DATOS!AM:AM,MATCH(CHECKLIST!B299,DATOS!B:B,0),1)),"")</f>
        <v/>
      </c>
      <c r="M299" s="17" t="str">
        <f>IFERROR(IF(INDEX(DATOS!AI:AI,MATCH(CHECKLIST!B299,DATOS!B:B,0),1)=0,"",INDEX(DATOS!AI:AI,MATCH(CHECKLIST!B299,DATOS!B:B,0),1)),"")</f>
        <v/>
      </c>
      <c r="N299" s="49" t="str">
        <f ca="1">IFERROR(IF(INDEX(DATOS!I:I,MATCH(CHECKLIST!B299,DATOS!B:B,0),1)="","X",IF(INDEX(DATOS!I:I,MATCH(CHECKLIST!B299,DATOS!B:B,0),1)&gt;YEAR(TODAY())-1,"","VENCIDA")),"")</f>
        <v/>
      </c>
      <c r="O299" s="49" t="str">
        <f>IFERROR(IF(INDEX(DATOS!AP:AP,MATCH(CHECKLIST!B299,DATOS!B:B,0),1)=0,"",INDEX(DATOS!AP:AP,MATCH(CHECKLIST!B299,DATOS!B:B,0),1)),"")</f>
        <v/>
      </c>
      <c r="P299" s="17" t="str">
        <f>IFERROR(IF(INDEX(DATOS!AN:AN,MATCH(CHECKLIST!B299,DATOS!B:B,0),1)=0,"",INDEX(DATOS!AN:AN,MATCH(CHECKLIST!B299,DATOS!B:B,0),1)),"")</f>
        <v/>
      </c>
      <c r="Q299" s="17" t="str">
        <f>IFERROR(IF(INDEX(DATOS!AO:AO,MATCH(CHECKLIST!B299,DATOS!B:B,0),1)=0,"",INDEX(DATOS!AO:AO,MATCH(CHECKLIST!B299,DATOS!B:B,0),1)),"")</f>
        <v/>
      </c>
      <c r="R299" t="str">
        <f>IF(B299="","",1)</f>
        <v/>
      </c>
      <c r="S299" t="str">
        <f t="shared" si="14"/>
        <v/>
      </c>
      <c r="U299" t="str">
        <f t="shared" si="12"/>
        <v/>
      </c>
      <c r="V299" t="str">
        <f t="shared" si="13"/>
        <v/>
      </c>
    </row>
    <row r="300" spans="1:22">
      <c r="A300" s="12">
        <v>287</v>
      </c>
      <c r="B300" t="str">
        <f>IFERROR(INDEX(DATOS!B:B,MATCH(CHECKLIST!A300,DATOS!BU:BU,0),1),"")</f>
        <v/>
      </c>
      <c r="C300" t="str">
        <f>IFERROR(INDEX(DATOS!J:J,MATCH(CHECKLIST!A300,DATOS!BU:BU,0),1),"")</f>
        <v/>
      </c>
      <c r="D300" t="str">
        <f>IFERROR(INDEX(DATOS!R:R,MATCH(CHECKLIST!E300,DATOS!C:C,0),1),"")</f>
        <v/>
      </c>
      <c r="E300" s="136" t="str">
        <f>IFERROR(INDEX(DATOS!C:C,MATCH(CHECKLIST!A300,DATOS!BU:BU,0),1),"")</f>
        <v/>
      </c>
      <c r="F300" s="3" t="str">
        <f>IFERROR(IF(INDEX(DATOS!AC:AC,MATCH(CHECKLIST!B300,DATOS!B:B,0),1)=0,"",INDEX(DATOS!AC:AC,MATCH(CHECKLIST!B300,DATOS!B:B,0),1)),"")</f>
        <v/>
      </c>
      <c r="G300" s="17" t="str">
        <f>IFERROR(IF(INDEX(DATOS!AH:AH,MATCH(CHECKLIST!B300,DATOS!B:B,0),1)=0,"",INDEX(DATOS!AH:AH,MATCH(CHECKLIST!B300,DATOS!B:B,0),1)),"")</f>
        <v/>
      </c>
      <c r="H300" s="17" t="str">
        <f>IFERROR(IF(INDEX(DATOS!BH:BH,MATCH(CHECKLIST!B300,DATOS!B:B,0),1)="","X",IF(INDEX(DATOS!BH:BH,MATCH(CHECKLIST!B300,DATOS!B:B,0),1)="VIGENTE","",INDEX(DATOS!BH:BH,MATCH(CHECKLIST!B300,DATOS!B:B,0),1))),"")</f>
        <v/>
      </c>
      <c r="I300" s="17" t="str">
        <f>IFERROR(IF(INDEX(DATOS!AL:AL,MATCH(CHECKLIST!B300,DATOS!B:B,0),1)=0,"",INDEX(DATOS!AL:AL,MATCH(CHECKLIST!B300,DATOS!B:B,0),1)),"")</f>
        <v/>
      </c>
      <c r="J300" s="17" t="str">
        <f>IFERROR(IF(INDEX(DATOS!AJ:AJ,MATCH(CHECKLIST!B300,DATOS!B:B,0),1)=0,"",INDEX(DATOS!AJ:AJ,MATCH(CHECKLIST!B300,DATOS!B:B,0),1)),"")</f>
        <v/>
      </c>
      <c r="K300" s="49" t="str">
        <f>IFERROR(IF(INDEX(DATOS!AK:AK,MATCH(CHECKLIST!B300,DATOS!B:B,0),1)=0,"",INDEX(DATOS!AK:AK,MATCH(CHECKLIST!B300,DATOS!B:B,0),1)),"")</f>
        <v/>
      </c>
      <c r="L300" s="17" t="str">
        <f>IFERROR(IF(INDEX(DATOS!AM:AM,MATCH(CHECKLIST!B300,DATOS!B:B,0),1)=0,"",INDEX(DATOS!AM:AM,MATCH(CHECKLIST!B300,DATOS!B:B,0),1)),"")</f>
        <v/>
      </c>
      <c r="M300" s="17" t="str">
        <f>IFERROR(IF(INDEX(DATOS!AI:AI,MATCH(CHECKLIST!B300,DATOS!B:B,0),1)=0,"",INDEX(DATOS!AI:AI,MATCH(CHECKLIST!B300,DATOS!B:B,0),1)),"")</f>
        <v/>
      </c>
      <c r="N300" s="49" t="str">
        <f ca="1">IFERROR(IF(INDEX(DATOS!I:I,MATCH(CHECKLIST!B300,DATOS!B:B,0),1)="","X",IF(INDEX(DATOS!I:I,MATCH(CHECKLIST!B300,DATOS!B:B,0),1)&gt;YEAR(TODAY())-1,"","VENCIDA")),"")</f>
        <v/>
      </c>
      <c r="O300" s="49" t="str">
        <f>IFERROR(IF(INDEX(DATOS!AP:AP,MATCH(CHECKLIST!B300,DATOS!B:B,0),1)=0,"",INDEX(DATOS!AP:AP,MATCH(CHECKLIST!B300,DATOS!B:B,0),1)),"")</f>
        <v/>
      </c>
      <c r="P300" s="17" t="str">
        <f>IFERROR(IF(INDEX(DATOS!AN:AN,MATCH(CHECKLIST!B300,DATOS!B:B,0),1)=0,"",INDEX(DATOS!AN:AN,MATCH(CHECKLIST!B300,DATOS!B:B,0),1)),"")</f>
        <v/>
      </c>
      <c r="Q300" s="17" t="str">
        <f>IFERROR(IF(INDEX(DATOS!AO:AO,MATCH(CHECKLIST!B300,DATOS!B:B,0),1)=0,"",INDEX(DATOS!AO:AO,MATCH(CHECKLIST!B300,DATOS!B:B,0),1)),"")</f>
        <v/>
      </c>
      <c r="S300">
        <f t="shared" si="14"/>
        <v>0</v>
      </c>
      <c r="U300" t="str">
        <f t="shared" si="12"/>
        <v/>
      </c>
      <c r="V300" t="str">
        <f t="shared" si="13"/>
        <v/>
      </c>
    </row>
    <row r="301" spans="1:22" ht="15" customHeight="1">
      <c r="A301" s="12">
        <v>288</v>
      </c>
      <c r="B301" t="str">
        <f>IFERROR(INDEX(DATOS!B:B,MATCH(CHECKLIST!A301,DATOS!BU:BU,0),1),"")</f>
        <v/>
      </c>
      <c r="C301" t="str">
        <f>IFERROR(INDEX(DATOS!J:J,MATCH(CHECKLIST!A301,DATOS!BU:BU,0),1),"")</f>
        <v/>
      </c>
      <c r="D301" t="str">
        <f>IFERROR(INDEX(DATOS!R:R,MATCH(CHECKLIST!E301,DATOS!C:C,0),1),"")</f>
        <v/>
      </c>
      <c r="E301" s="136" t="str">
        <f>IFERROR(INDEX(DATOS!C:C,MATCH(CHECKLIST!A301,DATOS!BU:BU,0),1),"")</f>
        <v/>
      </c>
      <c r="F301" s="3" t="str">
        <f>IFERROR(IF(INDEX(DATOS!AC:AC,MATCH(CHECKLIST!B301,DATOS!B:B,0),1)=0,"",INDEX(DATOS!AC:AC,MATCH(CHECKLIST!B301,DATOS!B:B,0),1)),"")</f>
        <v/>
      </c>
      <c r="G301" s="17" t="str">
        <f>IFERROR(IF(INDEX(DATOS!AH:AH,MATCH(CHECKLIST!B301,DATOS!B:B,0),1)=0,"",INDEX(DATOS!AH:AH,MATCH(CHECKLIST!B301,DATOS!B:B,0),1)),"")</f>
        <v/>
      </c>
      <c r="H301" s="17" t="str">
        <f>IFERROR(IF(INDEX(DATOS!BH:BH,MATCH(CHECKLIST!B301,DATOS!B:B,0),1)="","X",IF(INDEX(DATOS!BH:BH,MATCH(CHECKLIST!B301,DATOS!B:B,0),1)="VIGENTE","",INDEX(DATOS!BH:BH,MATCH(CHECKLIST!B301,DATOS!B:B,0),1))),"")</f>
        <v/>
      </c>
      <c r="I301" s="17" t="str">
        <f>IFERROR(IF(INDEX(DATOS!AL:AL,MATCH(CHECKLIST!B301,DATOS!B:B,0),1)=0,"",INDEX(DATOS!AL:AL,MATCH(CHECKLIST!B301,DATOS!B:B,0),1)),"")</f>
        <v/>
      </c>
      <c r="J301" s="17" t="str">
        <f>IFERROR(IF(INDEX(DATOS!AJ:AJ,MATCH(CHECKLIST!B301,DATOS!B:B,0),1)=0,"",INDEX(DATOS!AJ:AJ,MATCH(CHECKLIST!B301,DATOS!B:B,0),1)),"")</f>
        <v/>
      </c>
      <c r="K301" s="49" t="str">
        <f>IFERROR(IF(INDEX(DATOS!AK:AK,MATCH(CHECKLIST!B301,DATOS!B:B,0),1)=0,"",INDEX(DATOS!AK:AK,MATCH(CHECKLIST!B301,DATOS!B:B,0),1)),"")</f>
        <v/>
      </c>
      <c r="L301" s="17" t="str">
        <f>IFERROR(IF(INDEX(DATOS!AM:AM,MATCH(CHECKLIST!B301,DATOS!B:B,0),1)=0,"",INDEX(DATOS!AM:AM,MATCH(CHECKLIST!B301,DATOS!B:B,0),1)),"")</f>
        <v/>
      </c>
      <c r="M301" s="17" t="str">
        <f>IFERROR(IF(INDEX(DATOS!AI:AI,MATCH(CHECKLIST!B301,DATOS!B:B,0),1)=0,"",INDEX(DATOS!AI:AI,MATCH(CHECKLIST!B301,DATOS!B:B,0),1)),"")</f>
        <v/>
      </c>
      <c r="N301" s="49" t="str">
        <f ca="1">IFERROR(IF(INDEX(DATOS!I:I,MATCH(CHECKLIST!B301,DATOS!B:B,0),1)="","X",IF(INDEX(DATOS!I:I,MATCH(CHECKLIST!B301,DATOS!B:B,0),1)&gt;YEAR(TODAY())-1,"","VENCIDA")),"")</f>
        <v/>
      </c>
      <c r="O301" s="49" t="str">
        <f>IFERROR(IF(INDEX(DATOS!AP:AP,MATCH(CHECKLIST!B301,DATOS!B:B,0),1)=0,"",INDEX(DATOS!AP:AP,MATCH(CHECKLIST!B301,DATOS!B:B,0),1)),"")</f>
        <v/>
      </c>
      <c r="P301" s="17" t="str">
        <f>IFERROR(IF(INDEX(DATOS!AN:AN,MATCH(CHECKLIST!B301,DATOS!B:B,0),1)=0,"",INDEX(DATOS!AN:AN,MATCH(CHECKLIST!B301,DATOS!B:B,0),1)),"")</f>
        <v/>
      </c>
      <c r="Q301" s="17" t="str">
        <f>IFERROR(IF(INDEX(DATOS!AO:AO,MATCH(CHECKLIST!B301,DATOS!B:B,0),1)=0,"",INDEX(DATOS!AO:AO,MATCH(CHECKLIST!B301,DATOS!B:B,0),1)),"")</f>
        <v/>
      </c>
      <c r="R301" t="str">
        <f>IF(B301="","",1)</f>
        <v/>
      </c>
      <c r="S301" t="str">
        <f t="shared" si="14"/>
        <v/>
      </c>
      <c r="U301" t="str">
        <f t="shared" si="12"/>
        <v/>
      </c>
      <c r="V301" t="str">
        <f t="shared" si="13"/>
        <v/>
      </c>
    </row>
    <row r="302" spans="1:22" ht="15" customHeight="1">
      <c r="A302" s="12">
        <v>289</v>
      </c>
      <c r="B302" t="str">
        <f>IFERROR(INDEX(DATOS!B:B,MATCH(CHECKLIST!A302,DATOS!BU:BU,0),1),"")</f>
        <v/>
      </c>
      <c r="C302" t="str">
        <f>IFERROR(INDEX(DATOS!J:J,MATCH(CHECKLIST!A302,DATOS!BU:BU,0),1),"")</f>
        <v/>
      </c>
      <c r="D302" t="str">
        <f>IFERROR(INDEX(DATOS!R:R,MATCH(CHECKLIST!E302,DATOS!C:C,0),1),"")</f>
        <v/>
      </c>
      <c r="E302" s="136" t="str">
        <f>IFERROR(INDEX(DATOS!C:C,MATCH(CHECKLIST!A302,DATOS!BU:BU,0),1),"")</f>
        <v/>
      </c>
      <c r="F302" s="3" t="str">
        <f>IFERROR(IF(INDEX(DATOS!AC:AC,MATCH(CHECKLIST!B302,DATOS!B:B,0),1)=0,"",INDEX(DATOS!AC:AC,MATCH(CHECKLIST!B302,DATOS!B:B,0),1)),"")</f>
        <v/>
      </c>
      <c r="G302" s="17" t="str">
        <f>IFERROR(IF(INDEX(DATOS!AH:AH,MATCH(CHECKLIST!B302,DATOS!B:B,0),1)=0,"",INDEX(DATOS!AH:AH,MATCH(CHECKLIST!B302,DATOS!B:B,0),1)),"")</f>
        <v/>
      </c>
      <c r="H302" s="17" t="str">
        <f>IFERROR(IF(INDEX(DATOS!BH:BH,MATCH(CHECKLIST!B302,DATOS!B:B,0),1)="","X",IF(INDEX(DATOS!BH:BH,MATCH(CHECKLIST!B302,DATOS!B:B,0),1)="VIGENTE","",INDEX(DATOS!BH:BH,MATCH(CHECKLIST!B302,DATOS!B:B,0),1))),"")</f>
        <v/>
      </c>
      <c r="I302" s="17" t="str">
        <f>IFERROR(IF(INDEX(DATOS!AL:AL,MATCH(CHECKLIST!B302,DATOS!B:B,0),1)=0,"",INDEX(DATOS!AL:AL,MATCH(CHECKLIST!B302,DATOS!B:B,0),1)),"")</f>
        <v/>
      </c>
      <c r="J302" s="17" t="str">
        <f>IFERROR(IF(INDEX(DATOS!AJ:AJ,MATCH(CHECKLIST!B302,DATOS!B:B,0),1)=0,"",INDEX(DATOS!AJ:AJ,MATCH(CHECKLIST!B302,DATOS!B:B,0),1)),"")</f>
        <v/>
      </c>
      <c r="K302" s="49" t="str">
        <f>IFERROR(IF(INDEX(DATOS!AK:AK,MATCH(CHECKLIST!B302,DATOS!B:B,0),1)=0,"",INDEX(DATOS!AK:AK,MATCH(CHECKLIST!B302,DATOS!B:B,0),1)),"")</f>
        <v/>
      </c>
      <c r="L302" s="17" t="str">
        <f>IFERROR(IF(INDEX(DATOS!AM:AM,MATCH(CHECKLIST!B302,DATOS!B:B,0),1)=0,"",INDEX(DATOS!AM:AM,MATCH(CHECKLIST!B302,DATOS!B:B,0),1)),"")</f>
        <v/>
      </c>
      <c r="M302" s="17" t="str">
        <f>IFERROR(IF(INDEX(DATOS!AI:AI,MATCH(CHECKLIST!B302,DATOS!B:B,0),1)=0,"",INDEX(DATOS!AI:AI,MATCH(CHECKLIST!B302,DATOS!B:B,0),1)),"")</f>
        <v/>
      </c>
      <c r="N302" s="49" t="str">
        <f ca="1">IFERROR(IF(INDEX(DATOS!I:I,MATCH(CHECKLIST!B302,DATOS!B:B,0),1)="","X",IF(INDEX(DATOS!I:I,MATCH(CHECKLIST!B302,DATOS!B:B,0),1)&gt;YEAR(TODAY())-1,"","VENCIDA")),"")</f>
        <v/>
      </c>
      <c r="O302" s="49" t="str">
        <f>IFERROR(IF(INDEX(DATOS!AP:AP,MATCH(CHECKLIST!B302,DATOS!B:B,0),1)=0,"",INDEX(DATOS!AP:AP,MATCH(CHECKLIST!B302,DATOS!B:B,0),1)),"")</f>
        <v/>
      </c>
      <c r="P302" s="17" t="str">
        <f>IFERROR(IF(INDEX(DATOS!AN:AN,MATCH(CHECKLIST!B302,DATOS!B:B,0),1)=0,"",INDEX(DATOS!AN:AN,MATCH(CHECKLIST!B302,DATOS!B:B,0),1)),"")</f>
        <v/>
      </c>
      <c r="Q302" s="17" t="str">
        <f>IFERROR(IF(INDEX(DATOS!AO:AO,MATCH(CHECKLIST!B302,DATOS!B:B,0),1)=0,"",INDEX(DATOS!AO:AO,MATCH(CHECKLIST!B302,DATOS!B:B,0),1)),"")</f>
        <v/>
      </c>
      <c r="S302">
        <f t="shared" si="14"/>
        <v>0</v>
      </c>
      <c r="U302" t="str">
        <f t="shared" si="12"/>
        <v/>
      </c>
      <c r="V302" t="str">
        <f t="shared" si="13"/>
        <v/>
      </c>
    </row>
    <row r="303" spans="1:22">
      <c r="A303" s="12">
        <v>290</v>
      </c>
      <c r="B303" t="str">
        <f>IFERROR(INDEX(DATOS!B:B,MATCH(CHECKLIST!A303,DATOS!BU:BU,0),1),"")</f>
        <v/>
      </c>
      <c r="C303" t="str">
        <f>IFERROR(INDEX(DATOS!J:J,MATCH(CHECKLIST!A303,DATOS!BU:BU,0),1),"")</f>
        <v/>
      </c>
      <c r="D303" t="str">
        <f>IFERROR(INDEX(DATOS!R:R,MATCH(CHECKLIST!E303,DATOS!C:C,0),1),"")</f>
        <v/>
      </c>
      <c r="E303" s="136" t="str">
        <f>IFERROR(INDEX(DATOS!C:C,MATCH(CHECKLIST!A303,DATOS!BU:BU,0),1),"")</f>
        <v/>
      </c>
      <c r="F303" s="3" t="str">
        <f>IFERROR(IF(INDEX(DATOS!AC:AC,MATCH(CHECKLIST!B303,DATOS!B:B,0),1)=0,"",INDEX(DATOS!AC:AC,MATCH(CHECKLIST!B303,DATOS!B:B,0),1)),"")</f>
        <v/>
      </c>
      <c r="G303" s="17" t="str">
        <f>IFERROR(IF(INDEX(DATOS!AH:AH,MATCH(CHECKLIST!B303,DATOS!B:B,0),1)=0,"",INDEX(DATOS!AH:AH,MATCH(CHECKLIST!B303,DATOS!B:B,0),1)),"")</f>
        <v/>
      </c>
      <c r="H303" s="17" t="str">
        <f>IFERROR(IF(INDEX(DATOS!BH:BH,MATCH(CHECKLIST!B303,DATOS!B:B,0),1)="","X",IF(INDEX(DATOS!BH:BH,MATCH(CHECKLIST!B303,DATOS!B:B,0),1)="VIGENTE","",INDEX(DATOS!BH:BH,MATCH(CHECKLIST!B303,DATOS!B:B,0),1))),"")</f>
        <v/>
      </c>
      <c r="I303" s="17" t="str">
        <f>IFERROR(IF(INDEX(DATOS!AL:AL,MATCH(CHECKLIST!B303,DATOS!B:B,0),1)=0,"",INDEX(DATOS!AL:AL,MATCH(CHECKLIST!B303,DATOS!B:B,0),1)),"")</f>
        <v/>
      </c>
      <c r="J303" s="17" t="str">
        <f>IFERROR(IF(INDEX(DATOS!AJ:AJ,MATCH(CHECKLIST!B303,DATOS!B:B,0),1)=0,"",INDEX(DATOS!AJ:AJ,MATCH(CHECKLIST!B303,DATOS!B:B,0),1)),"")</f>
        <v/>
      </c>
      <c r="K303" s="49" t="str">
        <f>IFERROR(IF(INDEX(DATOS!AK:AK,MATCH(CHECKLIST!B303,DATOS!B:B,0),1)=0,"",INDEX(DATOS!AK:AK,MATCH(CHECKLIST!B303,DATOS!B:B,0),1)),"")</f>
        <v/>
      </c>
      <c r="L303" s="17" t="str">
        <f>IFERROR(IF(INDEX(DATOS!AM:AM,MATCH(CHECKLIST!B303,DATOS!B:B,0),1)=0,"",INDEX(DATOS!AM:AM,MATCH(CHECKLIST!B303,DATOS!B:B,0),1)),"")</f>
        <v/>
      </c>
      <c r="M303" s="17" t="str">
        <f>IFERROR(IF(INDEX(DATOS!AI:AI,MATCH(CHECKLIST!B303,DATOS!B:B,0),1)=0,"",INDEX(DATOS!AI:AI,MATCH(CHECKLIST!B303,DATOS!B:B,0),1)),"")</f>
        <v/>
      </c>
      <c r="N303" s="49" t="str">
        <f ca="1">IFERROR(IF(INDEX(DATOS!I:I,MATCH(CHECKLIST!B303,DATOS!B:B,0),1)="","X",IF(INDEX(DATOS!I:I,MATCH(CHECKLIST!B303,DATOS!B:B,0),1)&gt;YEAR(TODAY())-1,"","VENCIDA")),"")</f>
        <v/>
      </c>
      <c r="O303" s="49" t="str">
        <f>IFERROR(IF(INDEX(DATOS!AP:AP,MATCH(CHECKLIST!B303,DATOS!B:B,0),1)=0,"",INDEX(DATOS!AP:AP,MATCH(CHECKLIST!B303,DATOS!B:B,0),1)),"")</f>
        <v/>
      </c>
      <c r="P303" s="17" t="str">
        <f>IFERROR(IF(INDEX(DATOS!AN:AN,MATCH(CHECKLIST!B303,DATOS!B:B,0),1)=0,"",INDEX(DATOS!AN:AN,MATCH(CHECKLIST!B303,DATOS!B:B,0),1)),"")</f>
        <v/>
      </c>
      <c r="Q303" s="17" t="str">
        <f>IFERROR(IF(INDEX(DATOS!AO:AO,MATCH(CHECKLIST!B303,DATOS!B:B,0),1)=0,"",INDEX(DATOS!AO:AO,MATCH(CHECKLIST!B303,DATOS!B:B,0),1)),"")</f>
        <v/>
      </c>
      <c r="R303" t="str">
        <f>IF(B303="","",1)</f>
        <v/>
      </c>
      <c r="S303" t="str">
        <f t="shared" si="14"/>
        <v/>
      </c>
      <c r="U303" t="str">
        <f t="shared" si="12"/>
        <v/>
      </c>
      <c r="V303" t="str">
        <f t="shared" si="13"/>
        <v/>
      </c>
    </row>
    <row r="304" spans="1:22">
      <c r="A304" s="12">
        <v>291</v>
      </c>
      <c r="B304" t="str">
        <f>IFERROR(INDEX(DATOS!B:B,MATCH(CHECKLIST!A304,DATOS!BU:BU,0),1),"")</f>
        <v/>
      </c>
      <c r="C304" t="str">
        <f>IFERROR(INDEX(DATOS!J:J,MATCH(CHECKLIST!A304,DATOS!BU:BU,0),1),"")</f>
        <v/>
      </c>
      <c r="D304" t="str">
        <f>IFERROR(INDEX(DATOS!R:R,MATCH(CHECKLIST!E304,DATOS!C:C,0),1),"")</f>
        <v/>
      </c>
      <c r="E304" s="136" t="str">
        <f>IFERROR(INDEX(DATOS!C:C,MATCH(CHECKLIST!A304,DATOS!BU:BU,0),1),"")</f>
        <v/>
      </c>
      <c r="F304" s="3" t="str">
        <f>IFERROR(IF(INDEX(DATOS!AC:AC,MATCH(CHECKLIST!B304,DATOS!B:B,0),1)=0,"",INDEX(DATOS!AC:AC,MATCH(CHECKLIST!B304,DATOS!B:B,0),1)),"")</f>
        <v/>
      </c>
      <c r="G304" s="17" t="str">
        <f>IFERROR(IF(INDEX(DATOS!AH:AH,MATCH(CHECKLIST!B304,DATOS!B:B,0),1)=0,"",INDEX(DATOS!AH:AH,MATCH(CHECKLIST!B304,DATOS!B:B,0),1)),"")</f>
        <v/>
      </c>
      <c r="H304" s="17" t="str">
        <f>IFERROR(IF(INDEX(DATOS!BH:BH,MATCH(CHECKLIST!B304,DATOS!B:B,0),1)="","X",IF(INDEX(DATOS!BH:BH,MATCH(CHECKLIST!B304,DATOS!B:B,0),1)="VIGENTE","",INDEX(DATOS!BH:BH,MATCH(CHECKLIST!B304,DATOS!B:B,0),1))),"")</f>
        <v/>
      </c>
      <c r="I304" s="17" t="str">
        <f>IFERROR(IF(INDEX(DATOS!AL:AL,MATCH(CHECKLIST!B304,DATOS!B:B,0),1)=0,"",INDEX(DATOS!AL:AL,MATCH(CHECKLIST!B304,DATOS!B:B,0),1)),"")</f>
        <v/>
      </c>
      <c r="J304" s="17" t="str">
        <f>IFERROR(IF(INDEX(DATOS!AJ:AJ,MATCH(CHECKLIST!B304,DATOS!B:B,0),1)=0,"",INDEX(DATOS!AJ:AJ,MATCH(CHECKLIST!B304,DATOS!B:B,0),1)),"")</f>
        <v/>
      </c>
      <c r="K304" s="49" t="str">
        <f>IFERROR(IF(INDEX(DATOS!AK:AK,MATCH(CHECKLIST!B304,DATOS!B:B,0),1)=0,"",INDEX(DATOS!AK:AK,MATCH(CHECKLIST!B304,DATOS!B:B,0),1)),"")</f>
        <v/>
      </c>
      <c r="L304" s="17" t="str">
        <f>IFERROR(IF(INDEX(DATOS!AM:AM,MATCH(CHECKLIST!B304,DATOS!B:B,0),1)=0,"",INDEX(DATOS!AM:AM,MATCH(CHECKLIST!B304,DATOS!B:B,0),1)),"")</f>
        <v/>
      </c>
      <c r="M304" s="17" t="str">
        <f>IFERROR(IF(INDEX(DATOS!AI:AI,MATCH(CHECKLIST!B304,DATOS!B:B,0),1)=0,"",INDEX(DATOS!AI:AI,MATCH(CHECKLIST!B304,DATOS!B:B,0),1)),"")</f>
        <v/>
      </c>
      <c r="N304" s="49" t="str">
        <f ca="1">IFERROR(IF(INDEX(DATOS!I:I,MATCH(CHECKLIST!B304,DATOS!B:B,0),1)="","X",IF(INDEX(DATOS!I:I,MATCH(CHECKLIST!B304,DATOS!B:B,0),1)&gt;YEAR(TODAY())-1,"","VENCIDA")),"")</f>
        <v/>
      </c>
      <c r="O304" s="49" t="str">
        <f>IFERROR(IF(INDEX(DATOS!AP:AP,MATCH(CHECKLIST!B304,DATOS!B:B,0),1)=0,"",INDEX(DATOS!AP:AP,MATCH(CHECKLIST!B304,DATOS!B:B,0),1)),"")</f>
        <v/>
      </c>
      <c r="P304" s="17" t="str">
        <f>IFERROR(IF(INDEX(DATOS!AN:AN,MATCH(CHECKLIST!B304,DATOS!B:B,0),1)=0,"",INDEX(DATOS!AN:AN,MATCH(CHECKLIST!B304,DATOS!B:B,0),1)),"")</f>
        <v/>
      </c>
      <c r="Q304" s="17" t="str">
        <f>IFERROR(IF(INDEX(DATOS!AO:AO,MATCH(CHECKLIST!B304,DATOS!B:B,0),1)=0,"",INDEX(DATOS!AO:AO,MATCH(CHECKLIST!B304,DATOS!B:B,0),1)),"")</f>
        <v/>
      </c>
      <c r="S304">
        <f t="shared" si="14"/>
        <v>0</v>
      </c>
      <c r="U304" t="str">
        <f t="shared" si="12"/>
        <v/>
      </c>
      <c r="V304" t="str">
        <f t="shared" si="13"/>
        <v/>
      </c>
    </row>
    <row r="305" spans="1:22" ht="15" customHeight="1">
      <c r="A305" s="12">
        <v>292</v>
      </c>
      <c r="B305" t="str">
        <f>IFERROR(INDEX(DATOS!B:B,MATCH(CHECKLIST!A305,DATOS!BU:BU,0),1),"")</f>
        <v/>
      </c>
      <c r="C305" t="str">
        <f>IFERROR(INDEX(DATOS!J:J,MATCH(CHECKLIST!A305,DATOS!BU:BU,0),1),"")</f>
        <v/>
      </c>
      <c r="D305" t="str">
        <f>IFERROR(INDEX(DATOS!R:R,MATCH(CHECKLIST!E305,DATOS!C:C,0),1),"")</f>
        <v/>
      </c>
      <c r="E305" s="136" t="str">
        <f>IFERROR(INDEX(DATOS!C:C,MATCH(CHECKLIST!A305,DATOS!BU:BU,0),1),"")</f>
        <v/>
      </c>
      <c r="F305" s="3" t="str">
        <f>IFERROR(IF(INDEX(DATOS!AC:AC,MATCH(CHECKLIST!B305,DATOS!B:B,0),1)=0,"",INDEX(DATOS!AC:AC,MATCH(CHECKLIST!B305,DATOS!B:B,0),1)),"")</f>
        <v/>
      </c>
      <c r="G305" s="17" t="str">
        <f>IFERROR(IF(INDEX(DATOS!AH:AH,MATCH(CHECKLIST!B305,DATOS!B:B,0),1)=0,"",INDEX(DATOS!AH:AH,MATCH(CHECKLIST!B305,DATOS!B:B,0),1)),"")</f>
        <v/>
      </c>
      <c r="H305" s="17" t="str">
        <f>IFERROR(IF(INDEX(DATOS!BH:BH,MATCH(CHECKLIST!B305,DATOS!B:B,0),1)="","X",IF(INDEX(DATOS!BH:BH,MATCH(CHECKLIST!B305,DATOS!B:B,0),1)="VIGENTE","",INDEX(DATOS!BH:BH,MATCH(CHECKLIST!B305,DATOS!B:B,0),1))),"")</f>
        <v/>
      </c>
      <c r="I305" s="17" t="str">
        <f>IFERROR(IF(INDEX(DATOS!AL:AL,MATCH(CHECKLIST!B305,DATOS!B:B,0),1)=0,"",INDEX(DATOS!AL:AL,MATCH(CHECKLIST!B305,DATOS!B:B,0),1)),"")</f>
        <v/>
      </c>
      <c r="J305" s="17" t="str">
        <f>IFERROR(IF(INDEX(DATOS!AJ:AJ,MATCH(CHECKLIST!B305,DATOS!B:B,0),1)=0,"",INDEX(DATOS!AJ:AJ,MATCH(CHECKLIST!B305,DATOS!B:B,0),1)),"")</f>
        <v/>
      </c>
      <c r="K305" s="49" t="str">
        <f>IFERROR(IF(INDEX(DATOS!AK:AK,MATCH(CHECKLIST!B305,DATOS!B:B,0),1)=0,"",INDEX(DATOS!AK:AK,MATCH(CHECKLIST!B305,DATOS!B:B,0),1)),"")</f>
        <v/>
      </c>
      <c r="L305" s="17" t="str">
        <f>IFERROR(IF(INDEX(DATOS!AM:AM,MATCH(CHECKLIST!B305,DATOS!B:B,0),1)=0,"",INDEX(DATOS!AM:AM,MATCH(CHECKLIST!B305,DATOS!B:B,0),1)),"")</f>
        <v/>
      </c>
      <c r="M305" s="17" t="str">
        <f>IFERROR(IF(INDEX(DATOS!AI:AI,MATCH(CHECKLIST!B305,DATOS!B:B,0),1)=0,"",INDEX(DATOS!AI:AI,MATCH(CHECKLIST!B305,DATOS!B:B,0),1)),"")</f>
        <v/>
      </c>
      <c r="N305" s="49" t="str">
        <f ca="1">IFERROR(IF(INDEX(DATOS!I:I,MATCH(CHECKLIST!B305,DATOS!B:B,0),1)="","X",IF(INDEX(DATOS!I:I,MATCH(CHECKLIST!B305,DATOS!B:B,0),1)&gt;YEAR(TODAY())-1,"","VENCIDA")),"")</f>
        <v/>
      </c>
      <c r="O305" s="49" t="str">
        <f>IFERROR(IF(INDEX(DATOS!AP:AP,MATCH(CHECKLIST!B305,DATOS!B:B,0),1)=0,"",INDEX(DATOS!AP:AP,MATCH(CHECKLIST!B305,DATOS!B:B,0),1)),"")</f>
        <v/>
      </c>
      <c r="P305" s="17" t="str">
        <f>IFERROR(IF(INDEX(DATOS!AN:AN,MATCH(CHECKLIST!B305,DATOS!B:B,0),1)=0,"",INDEX(DATOS!AN:AN,MATCH(CHECKLIST!B305,DATOS!B:B,0),1)),"")</f>
        <v/>
      </c>
      <c r="Q305" s="17" t="str">
        <f>IFERROR(IF(INDEX(DATOS!AO:AO,MATCH(CHECKLIST!B305,DATOS!B:B,0),1)=0,"",INDEX(DATOS!AO:AO,MATCH(CHECKLIST!B305,DATOS!B:B,0),1)),"")</f>
        <v/>
      </c>
      <c r="R305" t="str">
        <f>IF(B305="","",1)</f>
        <v/>
      </c>
      <c r="S305" t="str">
        <f t="shared" si="14"/>
        <v/>
      </c>
      <c r="U305" t="str">
        <f t="shared" si="12"/>
        <v/>
      </c>
      <c r="V305" t="str">
        <f t="shared" si="13"/>
        <v/>
      </c>
    </row>
    <row r="306" spans="1:22" ht="15" customHeight="1">
      <c r="A306" s="12">
        <v>293</v>
      </c>
      <c r="B306" t="str">
        <f>IFERROR(INDEX(DATOS!B:B,MATCH(CHECKLIST!A306,DATOS!BU:BU,0),1),"")</f>
        <v/>
      </c>
      <c r="C306" t="str">
        <f>IFERROR(INDEX(DATOS!J:J,MATCH(CHECKLIST!A306,DATOS!BU:BU,0),1),"")</f>
        <v/>
      </c>
      <c r="D306" t="str">
        <f>IFERROR(INDEX(DATOS!R:R,MATCH(CHECKLIST!E306,DATOS!C:C,0),1),"")</f>
        <v/>
      </c>
      <c r="E306" s="136" t="str">
        <f>IFERROR(INDEX(DATOS!C:C,MATCH(CHECKLIST!A306,DATOS!BU:BU,0),1),"")</f>
        <v/>
      </c>
      <c r="F306" s="3" t="str">
        <f>IFERROR(IF(INDEX(DATOS!AC:AC,MATCH(CHECKLIST!B306,DATOS!B:B,0),1)=0,"",INDEX(DATOS!AC:AC,MATCH(CHECKLIST!B306,DATOS!B:B,0),1)),"")</f>
        <v/>
      </c>
      <c r="G306" s="17" t="str">
        <f>IFERROR(IF(INDEX(DATOS!AH:AH,MATCH(CHECKLIST!B306,DATOS!B:B,0),1)=0,"",INDEX(DATOS!AH:AH,MATCH(CHECKLIST!B306,DATOS!B:B,0),1)),"")</f>
        <v/>
      </c>
      <c r="H306" s="17" t="str">
        <f>IFERROR(IF(INDEX(DATOS!BH:BH,MATCH(CHECKLIST!B306,DATOS!B:B,0),1)="","X",IF(INDEX(DATOS!BH:BH,MATCH(CHECKLIST!B306,DATOS!B:B,0),1)="VIGENTE","",INDEX(DATOS!BH:BH,MATCH(CHECKLIST!B306,DATOS!B:B,0),1))),"")</f>
        <v/>
      </c>
      <c r="I306" s="17" t="str">
        <f>IFERROR(IF(INDEX(DATOS!AL:AL,MATCH(CHECKLIST!B306,DATOS!B:B,0),1)=0,"",INDEX(DATOS!AL:AL,MATCH(CHECKLIST!B306,DATOS!B:B,0),1)),"")</f>
        <v/>
      </c>
      <c r="J306" s="17" t="str">
        <f>IFERROR(IF(INDEX(DATOS!AJ:AJ,MATCH(CHECKLIST!B306,DATOS!B:B,0),1)=0,"",INDEX(DATOS!AJ:AJ,MATCH(CHECKLIST!B306,DATOS!B:B,0),1)),"")</f>
        <v/>
      </c>
      <c r="K306" s="49" t="str">
        <f>IFERROR(IF(INDEX(DATOS!AK:AK,MATCH(CHECKLIST!B306,DATOS!B:B,0),1)=0,"",INDEX(DATOS!AK:AK,MATCH(CHECKLIST!B306,DATOS!B:B,0),1)),"")</f>
        <v/>
      </c>
      <c r="L306" s="17" t="str">
        <f>IFERROR(IF(INDEX(DATOS!AM:AM,MATCH(CHECKLIST!B306,DATOS!B:B,0),1)=0,"",INDEX(DATOS!AM:AM,MATCH(CHECKLIST!B306,DATOS!B:B,0),1)),"")</f>
        <v/>
      </c>
      <c r="M306" s="17" t="str">
        <f>IFERROR(IF(INDEX(DATOS!AI:AI,MATCH(CHECKLIST!B306,DATOS!B:B,0),1)=0,"",INDEX(DATOS!AI:AI,MATCH(CHECKLIST!B306,DATOS!B:B,0),1)),"")</f>
        <v/>
      </c>
      <c r="N306" s="49" t="str">
        <f ca="1">IFERROR(IF(INDEX(DATOS!I:I,MATCH(CHECKLIST!B306,DATOS!B:B,0),1)="","X",IF(INDEX(DATOS!I:I,MATCH(CHECKLIST!B306,DATOS!B:B,0),1)&gt;YEAR(TODAY())-1,"","VENCIDA")),"")</f>
        <v/>
      </c>
      <c r="O306" s="49" t="str">
        <f>IFERROR(IF(INDEX(DATOS!AP:AP,MATCH(CHECKLIST!B306,DATOS!B:B,0),1)=0,"",INDEX(DATOS!AP:AP,MATCH(CHECKLIST!B306,DATOS!B:B,0),1)),"")</f>
        <v/>
      </c>
      <c r="P306" s="17" t="str">
        <f>IFERROR(IF(INDEX(DATOS!AN:AN,MATCH(CHECKLIST!B306,DATOS!B:B,0),1)=0,"",INDEX(DATOS!AN:AN,MATCH(CHECKLIST!B306,DATOS!B:B,0),1)),"")</f>
        <v/>
      </c>
      <c r="Q306" s="17" t="str">
        <f>IFERROR(IF(INDEX(DATOS!AO:AO,MATCH(CHECKLIST!B306,DATOS!B:B,0),1)=0,"",INDEX(DATOS!AO:AO,MATCH(CHECKLIST!B306,DATOS!B:B,0),1)),"")</f>
        <v/>
      </c>
      <c r="S306">
        <f t="shared" si="14"/>
        <v>0</v>
      </c>
      <c r="U306" t="str">
        <f t="shared" si="12"/>
        <v/>
      </c>
      <c r="V306" t="str">
        <f t="shared" si="13"/>
        <v/>
      </c>
    </row>
    <row r="307" spans="1:22" ht="15" customHeight="1">
      <c r="A307" s="12">
        <v>294</v>
      </c>
      <c r="B307" t="str">
        <f>IFERROR(INDEX(DATOS!B:B,MATCH(CHECKLIST!A307,DATOS!BU:BU,0),1),"")</f>
        <v/>
      </c>
      <c r="C307" t="str">
        <f>IFERROR(INDEX(DATOS!J:J,MATCH(CHECKLIST!A307,DATOS!BU:BU,0),1),"")</f>
        <v/>
      </c>
      <c r="D307" t="str">
        <f>IFERROR(INDEX(DATOS!R:R,MATCH(CHECKLIST!E307,DATOS!C:C,0),1),"")</f>
        <v/>
      </c>
      <c r="E307" s="136" t="str">
        <f>IFERROR(INDEX(DATOS!C:C,MATCH(CHECKLIST!A307,DATOS!BU:BU,0),1),"")</f>
        <v/>
      </c>
      <c r="F307" s="3" t="str">
        <f>IFERROR(IF(INDEX(DATOS!AC:AC,MATCH(CHECKLIST!B307,DATOS!B:B,0),1)=0,"",INDEX(DATOS!AC:AC,MATCH(CHECKLIST!B307,DATOS!B:B,0),1)),"")</f>
        <v/>
      </c>
      <c r="G307" s="17" t="str">
        <f>IFERROR(IF(INDEX(DATOS!AH:AH,MATCH(CHECKLIST!B307,DATOS!B:B,0),1)=0,"",INDEX(DATOS!AH:AH,MATCH(CHECKLIST!B307,DATOS!B:B,0),1)),"")</f>
        <v/>
      </c>
      <c r="H307" s="17" t="str">
        <f>IFERROR(IF(INDEX(DATOS!BH:BH,MATCH(CHECKLIST!B307,DATOS!B:B,0),1)="","X",IF(INDEX(DATOS!BH:BH,MATCH(CHECKLIST!B307,DATOS!B:B,0),1)="VIGENTE","",INDEX(DATOS!BH:BH,MATCH(CHECKLIST!B307,DATOS!B:B,0),1))),"")</f>
        <v/>
      </c>
      <c r="I307" s="17" t="str">
        <f>IFERROR(IF(INDEX(DATOS!AL:AL,MATCH(CHECKLIST!B307,DATOS!B:B,0),1)=0,"",INDEX(DATOS!AL:AL,MATCH(CHECKLIST!B307,DATOS!B:B,0),1)),"")</f>
        <v/>
      </c>
      <c r="J307" s="17" t="str">
        <f>IFERROR(IF(INDEX(DATOS!AJ:AJ,MATCH(CHECKLIST!B307,DATOS!B:B,0),1)=0,"",INDEX(DATOS!AJ:AJ,MATCH(CHECKLIST!B307,DATOS!B:B,0),1)),"")</f>
        <v/>
      </c>
      <c r="K307" s="49" t="str">
        <f>IFERROR(IF(INDEX(DATOS!AK:AK,MATCH(CHECKLIST!B307,DATOS!B:B,0),1)=0,"",INDEX(DATOS!AK:AK,MATCH(CHECKLIST!B307,DATOS!B:B,0),1)),"")</f>
        <v/>
      </c>
      <c r="L307" s="17" t="str">
        <f>IFERROR(IF(INDEX(DATOS!AM:AM,MATCH(CHECKLIST!B307,DATOS!B:B,0),1)=0,"",INDEX(DATOS!AM:AM,MATCH(CHECKLIST!B307,DATOS!B:B,0),1)),"")</f>
        <v/>
      </c>
      <c r="M307" s="17" t="str">
        <f>IFERROR(IF(INDEX(DATOS!AI:AI,MATCH(CHECKLIST!B307,DATOS!B:B,0),1)=0,"",INDEX(DATOS!AI:AI,MATCH(CHECKLIST!B307,DATOS!B:B,0),1)),"")</f>
        <v/>
      </c>
      <c r="N307" s="49" t="str">
        <f ca="1">IFERROR(IF(INDEX(DATOS!I:I,MATCH(CHECKLIST!B307,DATOS!B:B,0),1)="","X",IF(INDEX(DATOS!I:I,MATCH(CHECKLIST!B307,DATOS!B:B,0),1)&gt;YEAR(TODAY())-1,"","VENCIDA")),"")</f>
        <v/>
      </c>
      <c r="O307" s="49" t="str">
        <f>IFERROR(IF(INDEX(DATOS!AP:AP,MATCH(CHECKLIST!B307,DATOS!B:B,0),1)=0,"",INDEX(DATOS!AP:AP,MATCH(CHECKLIST!B307,DATOS!B:B,0),1)),"")</f>
        <v/>
      </c>
      <c r="P307" s="17" t="str">
        <f>IFERROR(IF(INDEX(DATOS!AN:AN,MATCH(CHECKLIST!B307,DATOS!B:B,0),1)=0,"",INDEX(DATOS!AN:AN,MATCH(CHECKLIST!B307,DATOS!B:B,0),1)),"")</f>
        <v/>
      </c>
      <c r="Q307" s="17" t="str">
        <f>IFERROR(IF(INDEX(DATOS!AO:AO,MATCH(CHECKLIST!B307,DATOS!B:B,0),1)=0,"",INDEX(DATOS!AO:AO,MATCH(CHECKLIST!B307,DATOS!B:B,0),1)),"")</f>
        <v/>
      </c>
      <c r="R307" t="str">
        <f>IF(B307="","",1)</f>
        <v/>
      </c>
      <c r="S307" t="str">
        <f t="shared" si="14"/>
        <v/>
      </c>
      <c r="U307" t="str">
        <f t="shared" si="12"/>
        <v/>
      </c>
      <c r="V307" t="str">
        <f t="shared" si="13"/>
        <v/>
      </c>
    </row>
    <row r="308" spans="1:22" ht="15" customHeight="1">
      <c r="A308" s="12">
        <v>295</v>
      </c>
      <c r="B308" t="str">
        <f>IFERROR(INDEX(DATOS!B:B,MATCH(CHECKLIST!A308,DATOS!BU:BU,0),1),"")</f>
        <v/>
      </c>
      <c r="C308" t="str">
        <f>IFERROR(INDEX(DATOS!J:J,MATCH(CHECKLIST!A308,DATOS!BU:BU,0),1),"")</f>
        <v/>
      </c>
      <c r="D308" t="str">
        <f>IFERROR(INDEX(DATOS!R:R,MATCH(CHECKLIST!E308,DATOS!C:C,0),1),"")</f>
        <v/>
      </c>
      <c r="E308" s="136" t="str">
        <f>IFERROR(INDEX(DATOS!C:C,MATCH(CHECKLIST!A308,DATOS!BU:BU,0),1),"")</f>
        <v/>
      </c>
      <c r="F308" s="3" t="str">
        <f>IFERROR(IF(INDEX(DATOS!AC:AC,MATCH(CHECKLIST!B308,DATOS!B:B,0),1)=0,"",INDEX(DATOS!AC:AC,MATCH(CHECKLIST!B308,DATOS!B:B,0),1)),"")</f>
        <v/>
      </c>
      <c r="G308" s="17" t="str">
        <f>IFERROR(IF(INDEX(DATOS!AH:AH,MATCH(CHECKLIST!B308,DATOS!B:B,0),1)=0,"",INDEX(DATOS!AH:AH,MATCH(CHECKLIST!B308,DATOS!B:B,0),1)),"")</f>
        <v/>
      </c>
      <c r="H308" s="17" t="str">
        <f>IFERROR(IF(INDEX(DATOS!BH:BH,MATCH(CHECKLIST!B308,DATOS!B:B,0),1)="","X",IF(INDEX(DATOS!BH:BH,MATCH(CHECKLIST!B308,DATOS!B:B,0),1)="VIGENTE","",INDEX(DATOS!BH:BH,MATCH(CHECKLIST!B308,DATOS!B:B,0),1))),"")</f>
        <v/>
      </c>
      <c r="I308" s="17" t="str">
        <f>IFERROR(IF(INDEX(DATOS!AL:AL,MATCH(CHECKLIST!B308,DATOS!B:B,0),1)=0,"",INDEX(DATOS!AL:AL,MATCH(CHECKLIST!B308,DATOS!B:B,0),1)),"")</f>
        <v/>
      </c>
      <c r="J308" s="17" t="str">
        <f>IFERROR(IF(INDEX(DATOS!AJ:AJ,MATCH(CHECKLIST!B308,DATOS!B:B,0),1)=0,"",INDEX(DATOS!AJ:AJ,MATCH(CHECKLIST!B308,DATOS!B:B,0),1)),"")</f>
        <v/>
      </c>
      <c r="K308" s="49" t="str">
        <f>IFERROR(IF(INDEX(DATOS!AK:AK,MATCH(CHECKLIST!B308,DATOS!B:B,0),1)=0,"",INDEX(DATOS!AK:AK,MATCH(CHECKLIST!B308,DATOS!B:B,0),1)),"")</f>
        <v/>
      </c>
      <c r="L308" s="17" t="str">
        <f>IFERROR(IF(INDEX(DATOS!AM:AM,MATCH(CHECKLIST!B308,DATOS!B:B,0),1)=0,"",INDEX(DATOS!AM:AM,MATCH(CHECKLIST!B308,DATOS!B:B,0),1)),"")</f>
        <v/>
      </c>
      <c r="M308" s="17" t="str">
        <f>IFERROR(IF(INDEX(DATOS!AI:AI,MATCH(CHECKLIST!B308,DATOS!B:B,0),1)=0,"",INDEX(DATOS!AI:AI,MATCH(CHECKLIST!B308,DATOS!B:B,0),1)),"")</f>
        <v/>
      </c>
      <c r="N308" s="49" t="str">
        <f ca="1">IFERROR(IF(INDEX(DATOS!I:I,MATCH(CHECKLIST!B308,DATOS!B:B,0),1)="","X",IF(INDEX(DATOS!I:I,MATCH(CHECKLIST!B308,DATOS!B:B,0),1)&gt;YEAR(TODAY())-1,"","VENCIDA")),"")</f>
        <v/>
      </c>
      <c r="O308" s="49" t="str">
        <f>IFERROR(IF(INDEX(DATOS!AP:AP,MATCH(CHECKLIST!B308,DATOS!B:B,0),1)=0,"",INDEX(DATOS!AP:AP,MATCH(CHECKLIST!B308,DATOS!B:B,0),1)),"")</f>
        <v/>
      </c>
      <c r="P308" s="17" t="str">
        <f>IFERROR(IF(INDEX(DATOS!AN:AN,MATCH(CHECKLIST!B308,DATOS!B:B,0),1)=0,"",INDEX(DATOS!AN:AN,MATCH(CHECKLIST!B308,DATOS!B:B,0),1)),"")</f>
        <v/>
      </c>
      <c r="Q308" s="17" t="str">
        <f>IFERROR(IF(INDEX(DATOS!AO:AO,MATCH(CHECKLIST!B308,DATOS!B:B,0),1)=0,"",INDEX(DATOS!AO:AO,MATCH(CHECKLIST!B308,DATOS!B:B,0),1)),"")</f>
        <v/>
      </c>
      <c r="S308">
        <f t="shared" si="14"/>
        <v>0</v>
      </c>
      <c r="U308" t="str">
        <f t="shared" si="12"/>
        <v/>
      </c>
      <c r="V308" t="str">
        <f t="shared" si="13"/>
        <v/>
      </c>
    </row>
    <row r="309" spans="1:22" ht="15" customHeight="1">
      <c r="A309" s="12">
        <v>296</v>
      </c>
      <c r="B309" t="str">
        <f>IFERROR(INDEX(DATOS!B:B,MATCH(CHECKLIST!A309,DATOS!BU:BU,0),1),"")</f>
        <v/>
      </c>
      <c r="C309" t="str">
        <f>IFERROR(INDEX(DATOS!J:J,MATCH(CHECKLIST!A309,DATOS!BU:BU,0),1),"")</f>
        <v/>
      </c>
      <c r="D309" t="str">
        <f>IFERROR(INDEX(DATOS!R:R,MATCH(CHECKLIST!E309,DATOS!C:C,0),1),"")</f>
        <v/>
      </c>
      <c r="E309" s="136" t="str">
        <f>IFERROR(INDEX(DATOS!C:C,MATCH(CHECKLIST!A309,DATOS!BU:BU,0),1),"")</f>
        <v/>
      </c>
      <c r="F309" s="3" t="str">
        <f>IFERROR(IF(INDEX(DATOS!AC:AC,MATCH(CHECKLIST!B309,DATOS!B:B,0),1)=0,"",INDEX(DATOS!AC:AC,MATCH(CHECKLIST!B309,DATOS!B:B,0),1)),"")</f>
        <v/>
      </c>
      <c r="G309" s="17" t="str">
        <f>IFERROR(IF(INDEX(DATOS!AH:AH,MATCH(CHECKLIST!B309,DATOS!B:B,0),1)=0,"",INDEX(DATOS!AH:AH,MATCH(CHECKLIST!B309,DATOS!B:B,0),1)),"")</f>
        <v/>
      </c>
      <c r="H309" s="17" t="str">
        <f>IFERROR(IF(INDEX(DATOS!BH:BH,MATCH(CHECKLIST!B309,DATOS!B:B,0),1)="","X",IF(INDEX(DATOS!BH:BH,MATCH(CHECKLIST!B309,DATOS!B:B,0),1)="VIGENTE","",INDEX(DATOS!BH:BH,MATCH(CHECKLIST!B309,DATOS!B:B,0),1))),"")</f>
        <v/>
      </c>
      <c r="I309" s="17" t="str">
        <f>IFERROR(IF(INDEX(DATOS!AL:AL,MATCH(CHECKLIST!B309,DATOS!B:B,0),1)=0,"",INDEX(DATOS!AL:AL,MATCH(CHECKLIST!B309,DATOS!B:B,0),1)),"")</f>
        <v/>
      </c>
      <c r="J309" s="17" t="str">
        <f>IFERROR(IF(INDEX(DATOS!AJ:AJ,MATCH(CHECKLIST!B309,DATOS!B:B,0),1)=0,"",INDEX(DATOS!AJ:AJ,MATCH(CHECKLIST!B309,DATOS!B:B,0),1)),"")</f>
        <v/>
      </c>
      <c r="K309" s="49" t="str">
        <f>IFERROR(IF(INDEX(DATOS!AK:AK,MATCH(CHECKLIST!B309,DATOS!B:B,0),1)=0,"",INDEX(DATOS!AK:AK,MATCH(CHECKLIST!B309,DATOS!B:B,0),1)),"")</f>
        <v/>
      </c>
      <c r="L309" s="17" t="str">
        <f>IFERROR(IF(INDEX(DATOS!AM:AM,MATCH(CHECKLIST!B309,DATOS!B:B,0),1)=0,"",INDEX(DATOS!AM:AM,MATCH(CHECKLIST!B309,DATOS!B:B,0),1)),"")</f>
        <v/>
      </c>
      <c r="M309" s="17" t="str">
        <f>IFERROR(IF(INDEX(DATOS!AI:AI,MATCH(CHECKLIST!B309,DATOS!B:B,0),1)=0,"",INDEX(DATOS!AI:AI,MATCH(CHECKLIST!B309,DATOS!B:B,0),1)),"")</f>
        <v/>
      </c>
      <c r="N309" s="49" t="str">
        <f ca="1">IFERROR(IF(INDEX(DATOS!I:I,MATCH(CHECKLIST!B309,DATOS!B:B,0),1)="","X",IF(INDEX(DATOS!I:I,MATCH(CHECKLIST!B309,DATOS!B:B,0),1)&gt;YEAR(TODAY())-1,"","VENCIDA")),"")</f>
        <v/>
      </c>
      <c r="O309" s="49" t="str">
        <f>IFERROR(IF(INDEX(DATOS!AP:AP,MATCH(CHECKLIST!B309,DATOS!B:B,0),1)=0,"",INDEX(DATOS!AP:AP,MATCH(CHECKLIST!B309,DATOS!B:B,0),1)),"")</f>
        <v/>
      </c>
      <c r="P309" s="17" t="str">
        <f>IFERROR(IF(INDEX(DATOS!AN:AN,MATCH(CHECKLIST!B309,DATOS!B:B,0),1)=0,"",INDEX(DATOS!AN:AN,MATCH(CHECKLIST!B309,DATOS!B:B,0),1)),"")</f>
        <v/>
      </c>
      <c r="Q309" s="17" t="str">
        <f>IFERROR(IF(INDEX(DATOS!AO:AO,MATCH(CHECKLIST!B309,DATOS!B:B,0),1)=0,"",INDEX(DATOS!AO:AO,MATCH(CHECKLIST!B309,DATOS!B:B,0),1)),"")</f>
        <v/>
      </c>
      <c r="R309" t="str">
        <f>IF(B309="","",1)</f>
        <v/>
      </c>
      <c r="S309" t="str">
        <f t="shared" si="14"/>
        <v/>
      </c>
      <c r="U309" t="str">
        <f t="shared" si="12"/>
        <v/>
      </c>
      <c r="V309" t="str">
        <f t="shared" si="13"/>
        <v/>
      </c>
    </row>
    <row r="310" spans="1:22" ht="15" customHeight="1">
      <c r="A310" s="12">
        <v>297</v>
      </c>
      <c r="B310" t="str">
        <f>IFERROR(INDEX(DATOS!B:B,MATCH(CHECKLIST!A310,DATOS!BU:BU,0),1),"")</f>
        <v/>
      </c>
      <c r="C310" t="str">
        <f>IFERROR(INDEX(DATOS!J:J,MATCH(CHECKLIST!A310,DATOS!BU:BU,0),1),"")</f>
        <v/>
      </c>
      <c r="D310" t="str">
        <f>IFERROR(INDEX(DATOS!R:R,MATCH(CHECKLIST!E310,DATOS!C:C,0),1),"")</f>
        <v/>
      </c>
      <c r="E310" s="136" t="str">
        <f>IFERROR(INDEX(DATOS!C:C,MATCH(CHECKLIST!A310,DATOS!BU:BU,0),1),"")</f>
        <v/>
      </c>
      <c r="F310" s="3" t="str">
        <f>IFERROR(IF(INDEX(DATOS!AC:AC,MATCH(CHECKLIST!B310,DATOS!B:B,0),1)=0,"",INDEX(DATOS!AC:AC,MATCH(CHECKLIST!B310,DATOS!B:B,0),1)),"")</f>
        <v/>
      </c>
      <c r="G310" s="17" t="str">
        <f>IFERROR(IF(INDEX(DATOS!AH:AH,MATCH(CHECKLIST!B310,DATOS!B:B,0),1)=0,"",INDEX(DATOS!AH:AH,MATCH(CHECKLIST!B310,DATOS!B:B,0),1)),"")</f>
        <v/>
      </c>
      <c r="H310" s="17" t="str">
        <f>IFERROR(IF(INDEX(DATOS!BH:BH,MATCH(CHECKLIST!B310,DATOS!B:B,0),1)="","X",IF(INDEX(DATOS!BH:BH,MATCH(CHECKLIST!B310,DATOS!B:B,0),1)="VIGENTE","",INDEX(DATOS!BH:BH,MATCH(CHECKLIST!B310,DATOS!B:B,0),1))),"")</f>
        <v/>
      </c>
      <c r="I310" s="17" t="str">
        <f>IFERROR(IF(INDEX(DATOS!AL:AL,MATCH(CHECKLIST!B310,DATOS!B:B,0),1)=0,"",INDEX(DATOS!AL:AL,MATCH(CHECKLIST!B310,DATOS!B:B,0),1)),"")</f>
        <v/>
      </c>
      <c r="J310" s="17" t="str">
        <f>IFERROR(IF(INDEX(DATOS!AJ:AJ,MATCH(CHECKLIST!B310,DATOS!B:B,0),1)=0,"",INDEX(DATOS!AJ:AJ,MATCH(CHECKLIST!B310,DATOS!B:B,0),1)),"")</f>
        <v/>
      </c>
      <c r="K310" s="49" t="str">
        <f>IFERROR(IF(INDEX(DATOS!AK:AK,MATCH(CHECKLIST!B310,DATOS!B:B,0),1)=0,"",INDEX(DATOS!AK:AK,MATCH(CHECKLIST!B310,DATOS!B:B,0),1)),"")</f>
        <v/>
      </c>
      <c r="L310" s="17" t="str">
        <f>IFERROR(IF(INDEX(DATOS!AM:AM,MATCH(CHECKLIST!B310,DATOS!B:B,0),1)=0,"",INDEX(DATOS!AM:AM,MATCH(CHECKLIST!B310,DATOS!B:B,0),1)),"")</f>
        <v/>
      </c>
      <c r="M310" s="17" t="str">
        <f>IFERROR(IF(INDEX(DATOS!AI:AI,MATCH(CHECKLIST!B310,DATOS!B:B,0),1)=0,"",INDEX(DATOS!AI:AI,MATCH(CHECKLIST!B310,DATOS!B:B,0),1)),"")</f>
        <v/>
      </c>
      <c r="N310" s="49" t="str">
        <f ca="1">IFERROR(IF(INDEX(DATOS!I:I,MATCH(CHECKLIST!B310,DATOS!B:B,0),1)="","X",IF(INDEX(DATOS!I:I,MATCH(CHECKLIST!B310,DATOS!B:B,0),1)&gt;YEAR(TODAY())-1,"","VENCIDA")),"")</f>
        <v/>
      </c>
      <c r="O310" s="49" t="str">
        <f>IFERROR(IF(INDEX(DATOS!AP:AP,MATCH(CHECKLIST!B310,DATOS!B:B,0),1)=0,"",INDEX(DATOS!AP:AP,MATCH(CHECKLIST!B310,DATOS!B:B,0),1)),"")</f>
        <v/>
      </c>
      <c r="P310" s="17" t="str">
        <f>IFERROR(IF(INDEX(DATOS!AN:AN,MATCH(CHECKLIST!B310,DATOS!B:B,0),1)=0,"",INDEX(DATOS!AN:AN,MATCH(CHECKLIST!B310,DATOS!B:B,0),1)),"")</f>
        <v/>
      </c>
      <c r="Q310" s="17" t="str">
        <f>IFERROR(IF(INDEX(DATOS!AO:AO,MATCH(CHECKLIST!B310,DATOS!B:B,0),1)=0,"",INDEX(DATOS!AO:AO,MATCH(CHECKLIST!B310,DATOS!B:B,0),1)),"")</f>
        <v/>
      </c>
      <c r="S310">
        <f t="shared" si="14"/>
        <v>0</v>
      </c>
      <c r="U310" t="str">
        <f t="shared" si="12"/>
        <v/>
      </c>
      <c r="V310" t="str">
        <f t="shared" si="13"/>
        <v/>
      </c>
    </row>
    <row r="311" spans="1:22" ht="15" customHeight="1">
      <c r="A311" s="12">
        <v>298</v>
      </c>
      <c r="B311" t="str">
        <f>IFERROR(INDEX(DATOS!B:B,MATCH(CHECKLIST!A311,DATOS!BU:BU,0),1),"")</f>
        <v/>
      </c>
      <c r="C311" t="str">
        <f>IFERROR(INDEX(DATOS!J:J,MATCH(CHECKLIST!A311,DATOS!BU:BU,0),1),"")</f>
        <v/>
      </c>
      <c r="D311" t="str">
        <f>IFERROR(INDEX(DATOS!R:R,MATCH(CHECKLIST!E311,DATOS!C:C,0),1),"")</f>
        <v/>
      </c>
      <c r="E311" s="136" t="str">
        <f>IFERROR(INDEX(DATOS!C:C,MATCH(CHECKLIST!A311,DATOS!BU:BU,0),1),"")</f>
        <v/>
      </c>
      <c r="F311" s="16" t="str">
        <f>IFERROR(IF(INDEX(DATOS!AC:AC,MATCH(CHECKLIST!B311,DATOS!B:B,0),1)=0,"",INDEX(DATOS!AC:AC,MATCH(CHECKLIST!B311,DATOS!B:B,0),1)),"")</f>
        <v/>
      </c>
      <c r="G311" s="17" t="str">
        <f>IFERROR(IF(INDEX(DATOS!AH:AH,MATCH(CHECKLIST!B311,DATOS!B:B,0),1)=0,"",INDEX(DATOS!AH:AH,MATCH(CHECKLIST!B311,DATOS!B:B,0),1)),"")</f>
        <v/>
      </c>
      <c r="H311" s="17" t="str">
        <f>IFERROR(IF(INDEX(DATOS!BH:BH,MATCH(CHECKLIST!B311,DATOS!B:B,0),1)="","X",IF(INDEX(DATOS!BH:BH,MATCH(CHECKLIST!B311,DATOS!B:B,0),1)="VIGENTE","",INDEX(DATOS!BH:BH,MATCH(CHECKLIST!B311,DATOS!B:B,0),1))),"")</f>
        <v/>
      </c>
      <c r="I311" s="17" t="str">
        <f>IFERROR(IF(INDEX(DATOS!AL:AL,MATCH(CHECKLIST!B311,DATOS!B:B,0),1)=0,"",INDEX(DATOS!AL:AL,MATCH(CHECKLIST!B311,DATOS!B:B,0),1)),"")</f>
        <v/>
      </c>
      <c r="J311" s="17" t="str">
        <f>IFERROR(IF(INDEX(DATOS!AJ:AJ,MATCH(CHECKLIST!B311,DATOS!B:B,0),1)=0,"",INDEX(DATOS!AJ:AJ,MATCH(CHECKLIST!B311,DATOS!B:B,0),1)),"")</f>
        <v/>
      </c>
      <c r="K311" s="49" t="str">
        <f>IFERROR(IF(INDEX(DATOS!AK:AK,MATCH(CHECKLIST!B311,DATOS!B:B,0),1)=0,"",INDEX(DATOS!AK:AK,MATCH(CHECKLIST!B311,DATOS!B:B,0),1)),"")</f>
        <v/>
      </c>
      <c r="L311" s="17" t="str">
        <f>IFERROR(IF(INDEX(DATOS!AM:AM,MATCH(CHECKLIST!B311,DATOS!B:B,0),1)=0,"",INDEX(DATOS!AM:AM,MATCH(CHECKLIST!B311,DATOS!B:B,0),1)),"")</f>
        <v/>
      </c>
      <c r="M311" s="17" t="str">
        <f>IFERROR(IF(INDEX(DATOS!AI:AI,MATCH(CHECKLIST!B311,DATOS!B:B,0),1)=0,"",INDEX(DATOS!AI:AI,MATCH(CHECKLIST!B311,DATOS!B:B,0),1)),"")</f>
        <v/>
      </c>
      <c r="N311" s="49" t="str">
        <f ca="1">IFERROR(IF(INDEX(DATOS!I:I,MATCH(CHECKLIST!B311,DATOS!B:B,0),1)="","X",IF(INDEX(DATOS!I:I,MATCH(CHECKLIST!B311,DATOS!B:B,0),1)&gt;YEAR(TODAY())-1,"","VENCIDA")),"")</f>
        <v/>
      </c>
      <c r="O311" s="49" t="str">
        <f>IFERROR(IF(INDEX(DATOS!AP:AP,MATCH(CHECKLIST!B311,DATOS!B:B,0),1)=0,"",INDEX(DATOS!AP:AP,MATCH(CHECKLIST!B311,DATOS!B:B,0),1)),"")</f>
        <v/>
      </c>
      <c r="P311" s="17" t="str">
        <f>IFERROR(IF(INDEX(DATOS!AN:AN,MATCH(CHECKLIST!B311,DATOS!B:B,0),1)=0,"",INDEX(DATOS!AN:AN,MATCH(CHECKLIST!B311,DATOS!B:B,0),1)),"")</f>
        <v/>
      </c>
      <c r="Q311" s="17" t="str">
        <f>IFERROR(IF(INDEX(DATOS!AO:AO,MATCH(CHECKLIST!B311,DATOS!B:B,0),1)=0,"",INDEX(DATOS!AO:AO,MATCH(CHECKLIST!B311,DATOS!B:B,0),1)),"")</f>
        <v/>
      </c>
      <c r="R311" t="str">
        <f>IF(B311="","",1)</f>
        <v/>
      </c>
      <c r="S311" t="str">
        <f t="shared" si="14"/>
        <v/>
      </c>
      <c r="U311" t="str">
        <f t="shared" si="12"/>
        <v/>
      </c>
      <c r="V311" t="str">
        <f t="shared" si="13"/>
        <v/>
      </c>
    </row>
    <row r="312" spans="1:22" ht="15" customHeight="1">
      <c r="A312" s="12">
        <v>299</v>
      </c>
      <c r="B312" t="str">
        <f>IFERROR(INDEX(DATOS!B:B,MATCH(CHECKLIST!A312,DATOS!BU:BU,0),1),"")</f>
        <v/>
      </c>
      <c r="C312" t="str">
        <f>IFERROR(INDEX(DATOS!J:J,MATCH(CHECKLIST!A312,DATOS!BU:BU,0),1),"")</f>
        <v/>
      </c>
      <c r="D312" t="str">
        <f>IFERROR(INDEX(DATOS!R:R,MATCH(CHECKLIST!E312,DATOS!C:C,0),1),"")</f>
        <v/>
      </c>
      <c r="E312" s="136" t="str">
        <f>IFERROR(INDEX(DATOS!C:C,MATCH(CHECKLIST!A312,DATOS!BU:BU,0),1),"")</f>
        <v/>
      </c>
      <c r="F312" s="3" t="str">
        <f>IFERROR(IF(INDEX(DATOS!AC:AC,MATCH(CHECKLIST!B312,DATOS!B:B,0),1)=0,"",INDEX(DATOS!AC:AC,MATCH(CHECKLIST!B312,DATOS!B:B,0),1)),"")</f>
        <v/>
      </c>
      <c r="G312" s="17" t="str">
        <f>IFERROR(IF(INDEX(DATOS!AH:AH,MATCH(CHECKLIST!B312,DATOS!B:B,0),1)=0,"",INDEX(DATOS!AH:AH,MATCH(CHECKLIST!B312,DATOS!B:B,0),1)),"")</f>
        <v/>
      </c>
      <c r="H312" s="17" t="str">
        <f>IFERROR(IF(INDEX(DATOS!BH:BH,MATCH(CHECKLIST!B312,DATOS!B:B,0),1)="","X",IF(INDEX(DATOS!BH:BH,MATCH(CHECKLIST!B312,DATOS!B:B,0),1)="VIGENTE","",INDEX(DATOS!BH:BH,MATCH(CHECKLIST!B312,DATOS!B:B,0),1))),"")</f>
        <v/>
      </c>
      <c r="I312" s="17" t="str">
        <f>IFERROR(IF(INDEX(DATOS!AL:AL,MATCH(CHECKLIST!B312,DATOS!B:B,0),1)=0,"",INDEX(DATOS!AL:AL,MATCH(CHECKLIST!B312,DATOS!B:B,0),1)),"")</f>
        <v/>
      </c>
      <c r="J312" s="17" t="str">
        <f>IFERROR(IF(INDEX(DATOS!AJ:AJ,MATCH(CHECKLIST!B312,DATOS!B:B,0),1)=0,"",INDEX(DATOS!AJ:AJ,MATCH(CHECKLIST!B312,DATOS!B:B,0),1)),"")</f>
        <v/>
      </c>
      <c r="K312" s="49" t="str">
        <f>IFERROR(IF(INDEX(DATOS!AK:AK,MATCH(CHECKLIST!B312,DATOS!B:B,0),1)=0,"",INDEX(DATOS!AK:AK,MATCH(CHECKLIST!B312,DATOS!B:B,0),1)),"")</f>
        <v/>
      </c>
      <c r="L312" s="17" t="str">
        <f>IFERROR(IF(INDEX(DATOS!AM:AM,MATCH(CHECKLIST!B312,DATOS!B:B,0),1)=0,"",INDEX(DATOS!AM:AM,MATCH(CHECKLIST!B312,DATOS!B:B,0),1)),"")</f>
        <v/>
      </c>
      <c r="M312" s="17" t="str">
        <f>IFERROR(IF(INDEX(DATOS!AI:AI,MATCH(CHECKLIST!B312,DATOS!B:B,0),1)=0,"",INDEX(DATOS!AI:AI,MATCH(CHECKLIST!B312,DATOS!B:B,0),1)),"")</f>
        <v/>
      </c>
      <c r="N312" s="49" t="str">
        <f ca="1">IFERROR(IF(INDEX(DATOS!I:I,MATCH(CHECKLIST!B312,DATOS!B:B,0),1)="","X",IF(INDEX(DATOS!I:I,MATCH(CHECKLIST!B312,DATOS!B:B,0),1)&gt;YEAR(TODAY())-1,"","VENCIDA")),"")</f>
        <v/>
      </c>
      <c r="O312" s="49" t="str">
        <f>IFERROR(IF(INDEX(DATOS!AP:AP,MATCH(CHECKLIST!B312,DATOS!B:B,0),1)=0,"",INDEX(DATOS!AP:AP,MATCH(CHECKLIST!B312,DATOS!B:B,0),1)),"")</f>
        <v/>
      </c>
      <c r="P312" s="17" t="str">
        <f>IFERROR(IF(INDEX(DATOS!AN:AN,MATCH(CHECKLIST!B312,DATOS!B:B,0),1)=0,"",INDEX(DATOS!AN:AN,MATCH(CHECKLIST!B312,DATOS!B:B,0),1)),"")</f>
        <v/>
      </c>
      <c r="Q312" s="17" t="str">
        <f>IFERROR(IF(INDEX(DATOS!AO:AO,MATCH(CHECKLIST!B312,DATOS!B:B,0),1)=0,"",INDEX(DATOS!AO:AO,MATCH(CHECKLIST!B312,DATOS!B:B,0),1)),"")</f>
        <v/>
      </c>
      <c r="S312">
        <f t="shared" si="14"/>
        <v>0</v>
      </c>
      <c r="U312" t="str">
        <f t="shared" si="12"/>
        <v/>
      </c>
      <c r="V312" t="str">
        <f t="shared" si="13"/>
        <v/>
      </c>
    </row>
    <row r="313" spans="1:22" ht="15" customHeight="1">
      <c r="A313" s="12">
        <v>300</v>
      </c>
      <c r="B313" t="str">
        <f>IFERROR(INDEX(DATOS!B:B,MATCH(CHECKLIST!A313,DATOS!BU:BU,0),1),"")</f>
        <v/>
      </c>
      <c r="C313" t="str">
        <f>IFERROR(INDEX(DATOS!J:J,MATCH(CHECKLIST!A313,DATOS!BU:BU,0),1),"")</f>
        <v/>
      </c>
      <c r="D313" t="str">
        <f>IFERROR(INDEX(DATOS!R:R,MATCH(CHECKLIST!E313,DATOS!C:C,0),1),"")</f>
        <v/>
      </c>
      <c r="E313" s="136" t="str">
        <f>IFERROR(INDEX(DATOS!C:C,MATCH(CHECKLIST!A313,DATOS!BU:BU,0),1),"")</f>
        <v/>
      </c>
      <c r="F313" s="3" t="str">
        <f>IFERROR(IF(INDEX(DATOS!AC:AC,MATCH(CHECKLIST!B313,DATOS!B:B,0),1)=0,"",INDEX(DATOS!AC:AC,MATCH(CHECKLIST!B313,DATOS!B:B,0),1)),"")</f>
        <v/>
      </c>
      <c r="G313" s="17" t="str">
        <f>IFERROR(IF(INDEX(DATOS!AH:AH,MATCH(CHECKLIST!B313,DATOS!B:B,0),1)=0,"",INDEX(DATOS!AH:AH,MATCH(CHECKLIST!B313,DATOS!B:B,0),1)),"")</f>
        <v/>
      </c>
      <c r="H313" s="17" t="str">
        <f>IFERROR(IF(INDEX(DATOS!BH:BH,MATCH(CHECKLIST!B313,DATOS!B:B,0),1)="","X",IF(INDEX(DATOS!BH:BH,MATCH(CHECKLIST!B313,DATOS!B:B,0),1)="VIGENTE","",INDEX(DATOS!BH:BH,MATCH(CHECKLIST!B313,DATOS!B:B,0),1))),"")</f>
        <v/>
      </c>
      <c r="I313" s="17" t="str">
        <f>IFERROR(IF(INDEX(DATOS!AL:AL,MATCH(CHECKLIST!B313,DATOS!B:B,0),1)=0,"",INDEX(DATOS!AL:AL,MATCH(CHECKLIST!B313,DATOS!B:B,0),1)),"")</f>
        <v/>
      </c>
      <c r="J313" s="17" t="str">
        <f>IFERROR(IF(INDEX(DATOS!AJ:AJ,MATCH(CHECKLIST!B313,DATOS!B:B,0),1)=0,"",INDEX(DATOS!AJ:AJ,MATCH(CHECKLIST!B313,DATOS!B:B,0),1)),"")</f>
        <v/>
      </c>
      <c r="K313" s="49" t="str">
        <f>IFERROR(IF(INDEX(DATOS!AK:AK,MATCH(CHECKLIST!B313,DATOS!B:B,0),1)=0,"",INDEX(DATOS!AK:AK,MATCH(CHECKLIST!B313,DATOS!B:B,0),1)),"")</f>
        <v/>
      </c>
      <c r="L313" s="17" t="str">
        <f>IFERROR(IF(INDEX(DATOS!AM:AM,MATCH(CHECKLIST!B313,DATOS!B:B,0),1)=0,"",INDEX(DATOS!AM:AM,MATCH(CHECKLIST!B313,DATOS!B:B,0),1)),"")</f>
        <v/>
      </c>
      <c r="M313" s="17" t="str">
        <f>IFERROR(IF(INDEX(DATOS!AI:AI,MATCH(CHECKLIST!B313,DATOS!B:B,0),1)=0,"",INDEX(DATOS!AI:AI,MATCH(CHECKLIST!B313,DATOS!B:B,0),1)),"")</f>
        <v/>
      </c>
      <c r="N313" s="49" t="str">
        <f ca="1">IFERROR(IF(INDEX(DATOS!I:I,MATCH(CHECKLIST!B313,DATOS!B:B,0),1)="","X",IF(INDEX(DATOS!I:I,MATCH(CHECKLIST!B313,DATOS!B:B,0),1)&gt;YEAR(TODAY())-1,"","VENCIDA")),"")</f>
        <v/>
      </c>
      <c r="O313" s="49" t="str">
        <f>IFERROR(IF(INDEX(DATOS!AP:AP,MATCH(CHECKLIST!B313,DATOS!B:B,0),1)=0,"",INDEX(DATOS!AP:AP,MATCH(CHECKLIST!B313,DATOS!B:B,0),1)),"")</f>
        <v/>
      </c>
      <c r="P313" s="17" t="str">
        <f>IFERROR(IF(INDEX(DATOS!AN:AN,MATCH(CHECKLIST!B313,DATOS!B:B,0),1)=0,"",INDEX(DATOS!AN:AN,MATCH(CHECKLIST!B313,DATOS!B:B,0),1)),"")</f>
        <v/>
      </c>
      <c r="Q313" s="17" t="str">
        <f>IFERROR(IF(INDEX(DATOS!AO:AO,MATCH(CHECKLIST!B313,DATOS!B:B,0),1)=0,"",INDEX(DATOS!AO:AO,MATCH(CHECKLIST!B313,DATOS!B:B,0),1)),"")</f>
        <v/>
      </c>
      <c r="R313" t="str">
        <f>IF(B313="","",1)</f>
        <v/>
      </c>
      <c r="S313" t="str">
        <f t="shared" si="14"/>
        <v/>
      </c>
      <c r="U313" t="str">
        <f t="shared" si="12"/>
        <v/>
      </c>
      <c r="V313" t="str">
        <f t="shared" si="13"/>
        <v/>
      </c>
    </row>
    <row r="314" spans="1:22" ht="15" customHeight="1">
      <c r="A314" s="12">
        <v>301</v>
      </c>
      <c r="B314" t="str">
        <f>IFERROR(INDEX(DATOS!B:B,MATCH(CHECKLIST!A314,DATOS!BU:BU,0),1),"")</f>
        <v/>
      </c>
      <c r="C314" t="str">
        <f>IFERROR(INDEX(DATOS!J:J,MATCH(CHECKLIST!A314,DATOS!BU:BU,0),1),"")</f>
        <v/>
      </c>
      <c r="D314" t="str">
        <f>IFERROR(INDEX(DATOS!R:R,MATCH(CHECKLIST!E314,DATOS!C:C,0),1),"")</f>
        <v/>
      </c>
      <c r="E314" s="136" t="str">
        <f>IFERROR(INDEX(DATOS!C:C,MATCH(CHECKLIST!A314,DATOS!BU:BU,0),1),"")</f>
        <v/>
      </c>
      <c r="F314" s="3" t="str">
        <f>IFERROR(IF(INDEX(DATOS!AC:AC,MATCH(CHECKLIST!B314,DATOS!B:B,0),1)=0,"",INDEX(DATOS!AC:AC,MATCH(CHECKLIST!B314,DATOS!B:B,0),1)),"")</f>
        <v/>
      </c>
      <c r="G314" s="17" t="str">
        <f>IFERROR(IF(INDEX(DATOS!AH:AH,MATCH(CHECKLIST!B314,DATOS!B:B,0),1)=0,"",INDEX(DATOS!AH:AH,MATCH(CHECKLIST!B314,DATOS!B:B,0),1)),"")</f>
        <v/>
      </c>
      <c r="H314" s="17" t="str">
        <f>IFERROR(IF(INDEX(DATOS!BH:BH,MATCH(CHECKLIST!B314,DATOS!B:B,0),1)="","X",IF(INDEX(DATOS!BH:BH,MATCH(CHECKLIST!B314,DATOS!B:B,0),1)="VIGENTE","",INDEX(DATOS!BH:BH,MATCH(CHECKLIST!B314,DATOS!B:B,0),1))),"")</f>
        <v/>
      </c>
      <c r="I314" s="17" t="str">
        <f>IFERROR(IF(INDEX(DATOS!AL:AL,MATCH(CHECKLIST!B314,DATOS!B:B,0),1)=0,"",INDEX(DATOS!AL:AL,MATCH(CHECKLIST!B314,DATOS!B:B,0),1)),"")</f>
        <v/>
      </c>
      <c r="J314" s="17" t="str">
        <f>IFERROR(IF(INDEX(DATOS!AJ:AJ,MATCH(CHECKLIST!B314,DATOS!B:B,0),1)=0,"",INDEX(DATOS!AJ:AJ,MATCH(CHECKLIST!B314,DATOS!B:B,0),1)),"")</f>
        <v/>
      </c>
      <c r="K314" s="49" t="str">
        <f>IFERROR(IF(INDEX(DATOS!AK:AK,MATCH(CHECKLIST!B314,DATOS!B:B,0),1)=0,"",INDEX(DATOS!AK:AK,MATCH(CHECKLIST!B314,DATOS!B:B,0),1)),"")</f>
        <v/>
      </c>
      <c r="L314" s="17" t="str">
        <f>IFERROR(IF(INDEX(DATOS!AM:AM,MATCH(CHECKLIST!B314,DATOS!B:B,0),1)=0,"",INDEX(DATOS!AM:AM,MATCH(CHECKLIST!B314,DATOS!B:B,0),1)),"")</f>
        <v/>
      </c>
      <c r="M314" s="17" t="str">
        <f>IFERROR(IF(INDEX(DATOS!AI:AI,MATCH(CHECKLIST!B314,DATOS!B:B,0),1)=0,"",INDEX(DATOS!AI:AI,MATCH(CHECKLIST!B314,DATOS!B:B,0),1)),"")</f>
        <v/>
      </c>
      <c r="N314" s="49" t="str">
        <f ca="1">IFERROR(IF(INDEX(DATOS!I:I,MATCH(CHECKLIST!B314,DATOS!B:B,0),1)="","X",IF(INDEX(DATOS!I:I,MATCH(CHECKLIST!B314,DATOS!B:B,0),1)&gt;YEAR(TODAY())-1,"","VENCIDA")),"")</f>
        <v/>
      </c>
      <c r="O314" s="49" t="str">
        <f>IFERROR(IF(INDEX(DATOS!AP:AP,MATCH(CHECKLIST!B314,DATOS!B:B,0),1)=0,"",INDEX(DATOS!AP:AP,MATCH(CHECKLIST!B314,DATOS!B:B,0),1)),"")</f>
        <v/>
      </c>
      <c r="P314" s="17" t="str">
        <f>IFERROR(IF(INDEX(DATOS!AN:AN,MATCH(CHECKLIST!B314,DATOS!B:B,0),1)=0,"",INDEX(DATOS!AN:AN,MATCH(CHECKLIST!B314,DATOS!B:B,0),1)),"")</f>
        <v/>
      </c>
      <c r="Q314" s="17" t="str">
        <f>IFERROR(IF(INDEX(DATOS!AO:AO,MATCH(CHECKLIST!B314,DATOS!B:B,0),1)=0,"",INDEX(DATOS!AO:AO,MATCH(CHECKLIST!B314,DATOS!B:B,0),1)),"")</f>
        <v/>
      </c>
      <c r="S314">
        <f t="shared" si="14"/>
        <v>0</v>
      </c>
      <c r="U314" t="str">
        <f t="shared" si="12"/>
        <v/>
      </c>
      <c r="V314" t="str">
        <f t="shared" si="13"/>
        <v/>
      </c>
    </row>
    <row r="315" spans="1:22" ht="15" customHeight="1">
      <c r="A315" s="12">
        <v>302</v>
      </c>
      <c r="B315" t="str">
        <f>IFERROR(INDEX(DATOS!B:B,MATCH(CHECKLIST!A315,DATOS!BU:BU,0),1),"")</f>
        <v/>
      </c>
      <c r="C315" t="str">
        <f>IFERROR(INDEX(DATOS!J:J,MATCH(CHECKLIST!A315,DATOS!BU:BU,0),1),"")</f>
        <v/>
      </c>
      <c r="D315" t="str">
        <f>IFERROR(INDEX(DATOS!R:R,MATCH(CHECKLIST!E315,DATOS!C:C,0),1),"")</f>
        <v/>
      </c>
      <c r="E315" s="136" t="str">
        <f>IFERROR(INDEX(DATOS!C:C,MATCH(CHECKLIST!A315,DATOS!BU:BU,0),1),"")</f>
        <v/>
      </c>
      <c r="F315" s="3" t="str">
        <f>IFERROR(IF(INDEX(DATOS!AC:AC,MATCH(CHECKLIST!B315,DATOS!B:B,0),1)=0,"",INDEX(DATOS!AC:AC,MATCH(CHECKLIST!B315,DATOS!B:B,0),1)),"")</f>
        <v/>
      </c>
      <c r="G315" s="17" t="str">
        <f>IFERROR(IF(INDEX(DATOS!AH:AH,MATCH(CHECKLIST!B315,DATOS!B:B,0),1)=0,"",INDEX(DATOS!AH:AH,MATCH(CHECKLIST!B315,DATOS!B:B,0),1)),"")</f>
        <v/>
      </c>
      <c r="H315" s="17" t="str">
        <f>IFERROR(IF(INDEX(DATOS!BH:BH,MATCH(CHECKLIST!B315,DATOS!B:B,0),1)="","X",IF(INDEX(DATOS!BH:BH,MATCH(CHECKLIST!B315,DATOS!B:B,0),1)="VIGENTE","",INDEX(DATOS!BH:BH,MATCH(CHECKLIST!B315,DATOS!B:B,0),1))),"")</f>
        <v/>
      </c>
      <c r="I315" s="17" t="str">
        <f>IFERROR(IF(INDEX(DATOS!AL:AL,MATCH(CHECKLIST!B315,DATOS!B:B,0),1)=0,"",INDEX(DATOS!AL:AL,MATCH(CHECKLIST!B315,DATOS!B:B,0),1)),"")</f>
        <v/>
      </c>
      <c r="J315" s="17" t="str">
        <f>IFERROR(IF(INDEX(DATOS!AJ:AJ,MATCH(CHECKLIST!B315,DATOS!B:B,0),1)=0,"",INDEX(DATOS!AJ:AJ,MATCH(CHECKLIST!B315,DATOS!B:B,0),1)),"")</f>
        <v/>
      </c>
      <c r="K315" s="49" t="str">
        <f>IFERROR(IF(INDEX(DATOS!AK:AK,MATCH(CHECKLIST!B315,DATOS!B:B,0),1)=0,"",INDEX(DATOS!AK:AK,MATCH(CHECKLIST!B315,DATOS!B:B,0),1)),"")</f>
        <v/>
      </c>
      <c r="L315" s="17" t="str">
        <f>IFERROR(IF(INDEX(DATOS!AM:AM,MATCH(CHECKLIST!B315,DATOS!B:B,0),1)=0,"",INDEX(DATOS!AM:AM,MATCH(CHECKLIST!B315,DATOS!B:B,0),1)),"")</f>
        <v/>
      </c>
      <c r="M315" s="17" t="str">
        <f>IFERROR(IF(INDEX(DATOS!AI:AI,MATCH(CHECKLIST!B315,DATOS!B:B,0),1)=0,"",INDEX(DATOS!AI:AI,MATCH(CHECKLIST!B315,DATOS!B:B,0),1)),"")</f>
        <v/>
      </c>
      <c r="N315" s="49" t="str">
        <f ca="1">IFERROR(IF(INDEX(DATOS!I:I,MATCH(CHECKLIST!B315,DATOS!B:B,0),1)="","X",IF(INDEX(DATOS!I:I,MATCH(CHECKLIST!B315,DATOS!B:B,0),1)&gt;YEAR(TODAY())-1,"","VENCIDA")),"")</f>
        <v/>
      </c>
      <c r="O315" s="49" t="str">
        <f>IFERROR(IF(INDEX(DATOS!AP:AP,MATCH(CHECKLIST!B315,DATOS!B:B,0),1)=0,"",INDEX(DATOS!AP:AP,MATCH(CHECKLIST!B315,DATOS!B:B,0),1)),"")</f>
        <v/>
      </c>
      <c r="P315" s="17" t="str">
        <f>IFERROR(IF(INDEX(DATOS!AN:AN,MATCH(CHECKLIST!B315,DATOS!B:B,0),1)=0,"",INDEX(DATOS!AN:AN,MATCH(CHECKLIST!B315,DATOS!B:B,0),1)),"")</f>
        <v/>
      </c>
      <c r="Q315" s="17" t="str">
        <f>IFERROR(IF(INDEX(DATOS!AO:AO,MATCH(CHECKLIST!B315,DATOS!B:B,0),1)=0,"",INDEX(DATOS!AO:AO,MATCH(CHECKLIST!B315,DATOS!B:B,0),1)),"")</f>
        <v/>
      </c>
      <c r="R315" t="str">
        <f>IF(B315="","",1)</f>
        <v/>
      </c>
      <c r="S315" t="str">
        <f t="shared" si="14"/>
        <v/>
      </c>
      <c r="U315" t="str">
        <f t="shared" si="12"/>
        <v/>
      </c>
      <c r="V315" t="str">
        <f t="shared" si="13"/>
        <v/>
      </c>
    </row>
    <row r="316" spans="1:22" ht="15" customHeight="1">
      <c r="A316" s="12">
        <v>303</v>
      </c>
      <c r="B316" t="str">
        <f>IFERROR(INDEX(DATOS!B:B,MATCH(CHECKLIST!A316,DATOS!BU:BU,0),1),"")</f>
        <v/>
      </c>
      <c r="C316" t="str">
        <f>IFERROR(INDEX(DATOS!J:J,MATCH(CHECKLIST!A316,DATOS!BU:BU,0),1),"")</f>
        <v/>
      </c>
      <c r="D316" t="str">
        <f>IFERROR(INDEX(DATOS!R:R,MATCH(CHECKLIST!E316,DATOS!C:C,0),1),"")</f>
        <v/>
      </c>
      <c r="E316" s="136" t="str">
        <f>IFERROR(INDEX(DATOS!C:C,MATCH(CHECKLIST!A316,DATOS!BU:BU,0),1),"")</f>
        <v/>
      </c>
      <c r="F316" s="3" t="str">
        <f>IFERROR(IF(INDEX(DATOS!AC:AC,MATCH(CHECKLIST!B316,DATOS!B:B,0),1)=0,"",INDEX(DATOS!AC:AC,MATCH(CHECKLIST!B316,DATOS!B:B,0),1)),"")</f>
        <v/>
      </c>
      <c r="G316" s="17" t="str">
        <f>IFERROR(IF(INDEX(DATOS!AH:AH,MATCH(CHECKLIST!B316,DATOS!B:B,0),1)=0,"",INDEX(DATOS!AH:AH,MATCH(CHECKLIST!B316,DATOS!B:B,0),1)),"")</f>
        <v/>
      </c>
      <c r="H316" s="17" t="str">
        <f>IFERROR(IF(INDEX(DATOS!BH:BH,MATCH(CHECKLIST!B316,DATOS!B:B,0),1)="","X",IF(INDEX(DATOS!BH:BH,MATCH(CHECKLIST!B316,DATOS!B:B,0),1)="VIGENTE","",INDEX(DATOS!BH:BH,MATCH(CHECKLIST!B316,DATOS!B:B,0),1))),"")</f>
        <v/>
      </c>
      <c r="I316" s="17" t="str">
        <f>IFERROR(IF(INDEX(DATOS!AL:AL,MATCH(CHECKLIST!B316,DATOS!B:B,0),1)=0,"",INDEX(DATOS!AL:AL,MATCH(CHECKLIST!B316,DATOS!B:B,0),1)),"")</f>
        <v/>
      </c>
      <c r="J316" s="17" t="str">
        <f>IFERROR(IF(INDEX(DATOS!AJ:AJ,MATCH(CHECKLIST!B316,DATOS!B:B,0),1)=0,"",INDEX(DATOS!AJ:AJ,MATCH(CHECKLIST!B316,DATOS!B:B,0),1)),"")</f>
        <v/>
      </c>
      <c r="K316" s="49" t="str">
        <f>IFERROR(IF(INDEX(DATOS!AK:AK,MATCH(CHECKLIST!B316,DATOS!B:B,0),1)=0,"",INDEX(DATOS!AK:AK,MATCH(CHECKLIST!B316,DATOS!B:B,0),1)),"")</f>
        <v/>
      </c>
      <c r="L316" s="17" t="str">
        <f>IFERROR(IF(INDEX(DATOS!AM:AM,MATCH(CHECKLIST!B316,DATOS!B:B,0),1)=0,"",INDEX(DATOS!AM:AM,MATCH(CHECKLIST!B316,DATOS!B:B,0),1)),"")</f>
        <v/>
      </c>
      <c r="M316" s="17" t="str">
        <f>IFERROR(IF(INDEX(DATOS!AI:AI,MATCH(CHECKLIST!B316,DATOS!B:B,0),1)=0,"",INDEX(DATOS!AI:AI,MATCH(CHECKLIST!B316,DATOS!B:B,0),1)),"")</f>
        <v/>
      </c>
      <c r="N316" s="49" t="str">
        <f ca="1">IFERROR(IF(INDEX(DATOS!I:I,MATCH(CHECKLIST!B316,DATOS!B:B,0),1)="","X",IF(INDEX(DATOS!I:I,MATCH(CHECKLIST!B316,DATOS!B:B,0),1)&gt;YEAR(TODAY())-1,"","VENCIDA")),"")</f>
        <v/>
      </c>
      <c r="O316" s="49" t="str">
        <f>IFERROR(IF(INDEX(DATOS!AP:AP,MATCH(CHECKLIST!B316,DATOS!B:B,0),1)=0,"",INDEX(DATOS!AP:AP,MATCH(CHECKLIST!B316,DATOS!B:B,0),1)),"")</f>
        <v/>
      </c>
      <c r="P316" s="17" t="str">
        <f>IFERROR(IF(INDEX(DATOS!AN:AN,MATCH(CHECKLIST!B316,DATOS!B:B,0),1)=0,"",INDEX(DATOS!AN:AN,MATCH(CHECKLIST!B316,DATOS!B:B,0),1)),"")</f>
        <v/>
      </c>
      <c r="Q316" s="17" t="str">
        <f>IFERROR(IF(INDEX(DATOS!AO:AO,MATCH(CHECKLIST!B316,DATOS!B:B,0),1)=0,"",INDEX(DATOS!AO:AO,MATCH(CHECKLIST!B316,DATOS!B:B,0),1)),"")</f>
        <v/>
      </c>
      <c r="S316">
        <f t="shared" si="14"/>
        <v>0</v>
      </c>
      <c r="U316" t="str">
        <f t="shared" si="12"/>
        <v/>
      </c>
      <c r="V316" t="str">
        <f t="shared" si="13"/>
        <v/>
      </c>
    </row>
    <row r="317" spans="1:22" ht="15" customHeight="1">
      <c r="A317" s="12">
        <v>304</v>
      </c>
      <c r="B317" t="str">
        <f>IFERROR(INDEX(DATOS!B:B,MATCH(CHECKLIST!A317,DATOS!BU:BU,0),1),"")</f>
        <v/>
      </c>
      <c r="C317" t="str">
        <f>IFERROR(INDEX(DATOS!J:J,MATCH(CHECKLIST!A317,DATOS!BU:BU,0),1),"")</f>
        <v/>
      </c>
      <c r="D317" t="str">
        <f>IFERROR(INDEX(DATOS!R:R,MATCH(CHECKLIST!E317,DATOS!C:C,0),1),"")</f>
        <v/>
      </c>
      <c r="E317" s="136" t="str">
        <f>IFERROR(INDEX(DATOS!C:C,MATCH(CHECKLIST!A317,DATOS!BU:BU,0),1),"")</f>
        <v/>
      </c>
      <c r="F317" s="3" t="str">
        <f>IFERROR(IF(INDEX(DATOS!AC:AC,MATCH(CHECKLIST!B317,DATOS!B:B,0),1)=0,"",INDEX(DATOS!AC:AC,MATCH(CHECKLIST!B317,DATOS!B:B,0),1)),"")</f>
        <v/>
      </c>
      <c r="G317" s="17" t="str">
        <f>IFERROR(IF(INDEX(DATOS!AH:AH,MATCH(CHECKLIST!B317,DATOS!B:B,0),1)=0,"",INDEX(DATOS!AH:AH,MATCH(CHECKLIST!B317,DATOS!B:B,0),1)),"")</f>
        <v/>
      </c>
      <c r="H317" s="17" t="str">
        <f>IFERROR(IF(INDEX(DATOS!BH:BH,MATCH(CHECKLIST!B317,DATOS!B:B,0),1)="","X",IF(INDEX(DATOS!BH:BH,MATCH(CHECKLIST!B317,DATOS!B:B,0),1)="VIGENTE","",INDEX(DATOS!BH:BH,MATCH(CHECKLIST!B317,DATOS!B:B,0),1))),"")</f>
        <v/>
      </c>
      <c r="I317" s="17" t="str">
        <f>IFERROR(IF(INDEX(DATOS!AL:AL,MATCH(CHECKLIST!B317,DATOS!B:B,0),1)=0,"",INDEX(DATOS!AL:AL,MATCH(CHECKLIST!B317,DATOS!B:B,0),1)),"")</f>
        <v/>
      </c>
      <c r="J317" s="17" t="str">
        <f>IFERROR(IF(INDEX(DATOS!AJ:AJ,MATCH(CHECKLIST!B317,DATOS!B:B,0),1)=0,"",INDEX(DATOS!AJ:AJ,MATCH(CHECKLIST!B317,DATOS!B:B,0),1)),"")</f>
        <v/>
      </c>
      <c r="K317" s="49" t="str">
        <f>IFERROR(IF(INDEX(DATOS!AK:AK,MATCH(CHECKLIST!B317,DATOS!B:B,0),1)=0,"",INDEX(DATOS!AK:AK,MATCH(CHECKLIST!B317,DATOS!B:B,0),1)),"")</f>
        <v/>
      </c>
      <c r="L317" s="17" t="str">
        <f>IFERROR(IF(INDEX(DATOS!AM:AM,MATCH(CHECKLIST!B317,DATOS!B:B,0),1)=0,"",INDEX(DATOS!AM:AM,MATCH(CHECKLIST!B317,DATOS!B:B,0),1)),"")</f>
        <v/>
      </c>
      <c r="M317" s="17" t="str">
        <f>IFERROR(IF(INDEX(DATOS!AI:AI,MATCH(CHECKLIST!B317,DATOS!B:B,0),1)=0,"",INDEX(DATOS!AI:AI,MATCH(CHECKLIST!B317,DATOS!B:B,0),1)),"")</f>
        <v/>
      </c>
      <c r="N317" s="49" t="str">
        <f ca="1">IFERROR(IF(INDEX(DATOS!I:I,MATCH(CHECKLIST!B317,DATOS!B:B,0),1)="","X",IF(INDEX(DATOS!I:I,MATCH(CHECKLIST!B317,DATOS!B:B,0),1)&gt;YEAR(TODAY())-1,"","VENCIDA")),"")</f>
        <v/>
      </c>
      <c r="O317" s="49" t="str">
        <f>IFERROR(IF(INDEX(DATOS!AP:AP,MATCH(CHECKLIST!B317,DATOS!B:B,0),1)=0,"",INDEX(DATOS!AP:AP,MATCH(CHECKLIST!B317,DATOS!B:B,0),1)),"")</f>
        <v/>
      </c>
      <c r="P317" s="17" t="str">
        <f>IFERROR(IF(INDEX(DATOS!AN:AN,MATCH(CHECKLIST!B317,DATOS!B:B,0),1)=0,"",INDEX(DATOS!AN:AN,MATCH(CHECKLIST!B317,DATOS!B:B,0),1)),"")</f>
        <v/>
      </c>
      <c r="Q317" s="17" t="str">
        <f>IFERROR(IF(INDEX(DATOS!AO:AO,MATCH(CHECKLIST!B317,DATOS!B:B,0),1)=0,"",INDEX(DATOS!AO:AO,MATCH(CHECKLIST!B317,DATOS!B:B,0),1)),"")</f>
        <v/>
      </c>
      <c r="R317" t="str">
        <f>IF(B317="","",1)</f>
        <v/>
      </c>
      <c r="S317" t="str">
        <f t="shared" si="14"/>
        <v/>
      </c>
      <c r="U317" t="str">
        <f t="shared" si="12"/>
        <v/>
      </c>
      <c r="V317" t="str">
        <f t="shared" si="13"/>
        <v/>
      </c>
    </row>
    <row r="318" spans="1:22">
      <c r="A318" s="12">
        <v>305</v>
      </c>
      <c r="B318" t="str">
        <f>IFERROR(INDEX(DATOS!B:B,MATCH(CHECKLIST!A318,DATOS!BU:BU,0),1),"")</f>
        <v/>
      </c>
      <c r="C318" t="str">
        <f>IFERROR(INDEX(DATOS!J:J,MATCH(CHECKLIST!A318,DATOS!BU:BU,0),1),"")</f>
        <v/>
      </c>
      <c r="D318" t="str">
        <f>IFERROR(INDEX(DATOS!R:R,MATCH(CHECKLIST!E318,DATOS!C:C,0),1),"")</f>
        <v/>
      </c>
      <c r="E318" s="136" t="str">
        <f>IFERROR(INDEX(DATOS!C:C,MATCH(CHECKLIST!A318,DATOS!BU:BU,0),1),"")</f>
        <v/>
      </c>
      <c r="F318" s="3" t="str">
        <f>IFERROR(IF(INDEX(DATOS!AC:AC,MATCH(CHECKLIST!B318,DATOS!B:B,0),1)=0,"",INDEX(DATOS!AC:AC,MATCH(CHECKLIST!B318,DATOS!B:B,0),1)),"")</f>
        <v/>
      </c>
      <c r="G318" s="17" t="str">
        <f>IFERROR(IF(INDEX(DATOS!AH:AH,MATCH(CHECKLIST!B318,DATOS!B:B,0),1)=0,"",INDEX(DATOS!AH:AH,MATCH(CHECKLIST!B318,DATOS!B:B,0),1)),"")</f>
        <v/>
      </c>
      <c r="H318" s="17" t="str">
        <f>IFERROR(IF(INDEX(DATOS!BH:BH,MATCH(CHECKLIST!B318,DATOS!B:B,0),1)="","X",IF(INDEX(DATOS!BH:BH,MATCH(CHECKLIST!B318,DATOS!B:B,0),1)="VIGENTE","",INDEX(DATOS!BH:BH,MATCH(CHECKLIST!B318,DATOS!B:B,0),1))),"")</f>
        <v/>
      </c>
      <c r="I318" s="17" t="str">
        <f>IFERROR(IF(INDEX(DATOS!AL:AL,MATCH(CHECKLIST!B318,DATOS!B:B,0),1)=0,"",INDEX(DATOS!AL:AL,MATCH(CHECKLIST!B318,DATOS!B:B,0),1)),"")</f>
        <v/>
      </c>
      <c r="J318" s="17" t="str">
        <f>IFERROR(IF(INDEX(DATOS!AJ:AJ,MATCH(CHECKLIST!B318,DATOS!B:B,0),1)=0,"",INDEX(DATOS!AJ:AJ,MATCH(CHECKLIST!B318,DATOS!B:B,0),1)),"")</f>
        <v/>
      </c>
      <c r="K318" s="49" t="str">
        <f>IFERROR(IF(INDEX(DATOS!AK:AK,MATCH(CHECKLIST!B318,DATOS!B:B,0),1)=0,"",INDEX(DATOS!AK:AK,MATCH(CHECKLIST!B318,DATOS!B:B,0),1)),"")</f>
        <v/>
      </c>
      <c r="L318" s="17" t="str">
        <f>IFERROR(IF(INDEX(DATOS!AM:AM,MATCH(CHECKLIST!B318,DATOS!B:B,0),1)=0,"",INDEX(DATOS!AM:AM,MATCH(CHECKLIST!B318,DATOS!B:B,0),1)),"")</f>
        <v/>
      </c>
      <c r="M318" s="17" t="str">
        <f>IFERROR(IF(INDEX(DATOS!AI:AI,MATCH(CHECKLIST!B318,DATOS!B:B,0),1)=0,"",INDEX(DATOS!AI:AI,MATCH(CHECKLIST!B318,DATOS!B:B,0),1)),"")</f>
        <v/>
      </c>
      <c r="N318" s="49" t="str">
        <f ca="1">IFERROR(IF(INDEX(DATOS!I:I,MATCH(CHECKLIST!B318,DATOS!B:B,0),1)="","X",IF(INDEX(DATOS!I:I,MATCH(CHECKLIST!B318,DATOS!B:B,0),1)&gt;YEAR(TODAY())-1,"","VENCIDA")),"")</f>
        <v/>
      </c>
      <c r="O318" s="49" t="str">
        <f>IFERROR(IF(INDEX(DATOS!AP:AP,MATCH(CHECKLIST!B318,DATOS!B:B,0),1)=0,"",INDEX(DATOS!AP:AP,MATCH(CHECKLIST!B318,DATOS!B:B,0),1)),"")</f>
        <v/>
      </c>
      <c r="P318" s="17" t="str">
        <f>IFERROR(IF(INDEX(DATOS!AN:AN,MATCH(CHECKLIST!B318,DATOS!B:B,0),1)=0,"",INDEX(DATOS!AN:AN,MATCH(CHECKLIST!B318,DATOS!B:B,0),1)),"")</f>
        <v/>
      </c>
      <c r="Q318" s="17" t="str">
        <f>IFERROR(IF(INDEX(DATOS!AO:AO,MATCH(CHECKLIST!B318,DATOS!B:B,0),1)=0,"",INDEX(DATOS!AO:AO,MATCH(CHECKLIST!B318,DATOS!B:B,0),1)),"")</f>
        <v/>
      </c>
      <c r="S318">
        <f t="shared" si="14"/>
        <v>0</v>
      </c>
      <c r="U318" t="str">
        <f t="shared" si="12"/>
        <v/>
      </c>
      <c r="V318" t="str">
        <f t="shared" si="13"/>
        <v/>
      </c>
    </row>
    <row r="319" spans="1:22" ht="15" customHeight="1">
      <c r="A319" s="12">
        <v>306</v>
      </c>
      <c r="B319" t="str">
        <f>IFERROR(INDEX(DATOS!B:B,MATCH(CHECKLIST!A319,DATOS!BU:BU,0),1),"")</f>
        <v/>
      </c>
      <c r="C319" t="str">
        <f>IFERROR(INDEX(DATOS!J:J,MATCH(CHECKLIST!A319,DATOS!BU:BU,0),1),"")</f>
        <v/>
      </c>
      <c r="D319" t="str">
        <f>IFERROR(INDEX(DATOS!R:R,MATCH(CHECKLIST!E319,DATOS!C:C,0),1),"")</f>
        <v/>
      </c>
      <c r="E319" s="136" t="str">
        <f>IFERROR(INDEX(DATOS!C:C,MATCH(CHECKLIST!A319,DATOS!BU:BU,0),1),"")</f>
        <v/>
      </c>
      <c r="F319" s="3" t="str">
        <f>IFERROR(IF(INDEX(DATOS!AC:AC,MATCH(CHECKLIST!B319,DATOS!B:B,0),1)=0,"",INDEX(DATOS!AC:AC,MATCH(CHECKLIST!B319,DATOS!B:B,0),1)),"")</f>
        <v/>
      </c>
      <c r="G319" s="17" t="str">
        <f>IFERROR(IF(INDEX(DATOS!AH:AH,MATCH(CHECKLIST!B319,DATOS!B:B,0),1)=0,"",INDEX(DATOS!AH:AH,MATCH(CHECKLIST!B319,DATOS!B:B,0),1)),"")</f>
        <v/>
      </c>
      <c r="H319" s="17" t="str">
        <f>IFERROR(IF(INDEX(DATOS!BH:BH,MATCH(CHECKLIST!B319,DATOS!B:B,0),1)="","X",IF(INDEX(DATOS!BH:BH,MATCH(CHECKLIST!B319,DATOS!B:B,0),1)="VIGENTE","",INDEX(DATOS!BH:BH,MATCH(CHECKLIST!B319,DATOS!B:B,0),1))),"")</f>
        <v/>
      </c>
      <c r="I319" s="17" t="str">
        <f>IFERROR(IF(INDEX(DATOS!AL:AL,MATCH(CHECKLIST!B319,DATOS!B:B,0),1)=0,"",INDEX(DATOS!AL:AL,MATCH(CHECKLIST!B319,DATOS!B:B,0),1)),"")</f>
        <v/>
      </c>
      <c r="J319" s="17" t="str">
        <f>IFERROR(IF(INDEX(DATOS!AJ:AJ,MATCH(CHECKLIST!B319,DATOS!B:B,0),1)=0,"",INDEX(DATOS!AJ:AJ,MATCH(CHECKLIST!B319,DATOS!B:B,0),1)),"")</f>
        <v/>
      </c>
      <c r="K319" s="49" t="str">
        <f>IFERROR(IF(INDEX(DATOS!AK:AK,MATCH(CHECKLIST!B319,DATOS!B:B,0),1)=0,"",INDEX(DATOS!AK:AK,MATCH(CHECKLIST!B319,DATOS!B:B,0),1)),"")</f>
        <v/>
      </c>
      <c r="L319" s="17" t="str">
        <f>IFERROR(IF(INDEX(DATOS!AM:AM,MATCH(CHECKLIST!B319,DATOS!B:B,0),1)=0,"",INDEX(DATOS!AM:AM,MATCH(CHECKLIST!B319,DATOS!B:B,0),1)),"")</f>
        <v/>
      </c>
      <c r="M319" s="17" t="str">
        <f>IFERROR(IF(INDEX(DATOS!AI:AI,MATCH(CHECKLIST!B319,DATOS!B:B,0),1)=0,"",INDEX(DATOS!AI:AI,MATCH(CHECKLIST!B319,DATOS!B:B,0),1)),"")</f>
        <v/>
      </c>
      <c r="N319" s="49" t="str">
        <f ca="1">IFERROR(IF(INDEX(DATOS!I:I,MATCH(CHECKLIST!B319,DATOS!B:B,0),1)="","X",IF(INDEX(DATOS!I:I,MATCH(CHECKLIST!B319,DATOS!B:B,0),1)&gt;YEAR(TODAY())-1,"","VENCIDA")),"")</f>
        <v/>
      </c>
      <c r="O319" s="49" t="str">
        <f>IFERROR(IF(INDEX(DATOS!AP:AP,MATCH(CHECKLIST!B319,DATOS!B:B,0),1)=0,"",INDEX(DATOS!AP:AP,MATCH(CHECKLIST!B319,DATOS!B:B,0),1)),"")</f>
        <v/>
      </c>
      <c r="P319" s="17" t="str">
        <f>IFERROR(IF(INDEX(DATOS!AN:AN,MATCH(CHECKLIST!B319,DATOS!B:B,0),1)=0,"",INDEX(DATOS!AN:AN,MATCH(CHECKLIST!B319,DATOS!B:B,0),1)),"")</f>
        <v/>
      </c>
      <c r="Q319" s="17" t="str">
        <f>IFERROR(IF(INDEX(DATOS!AO:AO,MATCH(CHECKLIST!B319,DATOS!B:B,0),1)=0,"",INDEX(DATOS!AO:AO,MATCH(CHECKLIST!B319,DATOS!B:B,0),1)),"")</f>
        <v/>
      </c>
      <c r="R319" t="str">
        <f>IF(B319="","",1)</f>
        <v/>
      </c>
      <c r="S319" t="str">
        <f t="shared" si="14"/>
        <v/>
      </c>
      <c r="U319" t="str">
        <f t="shared" si="12"/>
        <v/>
      </c>
      <c r="V319" t="str">
        <f t="shared" si="13"/>
        <v/>
      </c>
    </row>
    <row r="320" spans="1:22" ht="15" customHeight="1">
      <c r="A320" s="12">
        <v>307</v>
      </c>
      <c r="B320" t="str">
        <f>IFERROR(INDEX(DATOS!B:B,MATCH(CHECKLIST!A320,DATOS!BU:BU,0),1),"")</f>
        <v/>
      </c>
      <c r="C320" t="str">
        <f>IFERROR(INDEX(DATOS!J:J,MATCH(CHECKLIST!A320,DATOS!BU:BU,0),1),"")</f>
        <v/>
      </c>
      <c r="D320" t="str">
        <f>IFERROR(INDEX(DATOS!R:R,MATCH(CHECKLIST!E320,DATOS!C:C,0),1),"")</f>
        <v/>
      </c>
      <c r="E320" s="136" t="str">
        <f>IFERROR(INDEX(DATOS!C:C,MATCH(CHECKLIST!A320,DATOS!BU:BU,0),1),"")</f>
        <v/>
      </c>
      <c r="F320" s="3" t="str">
        <f>IFERROR(IF(INDEX(DATOS!AC:AC,MATCH(CHECKLIST!B320,DATOS!B:B,0),1)=0,"",INDEX(DATOS!AC:AC,MATCH(CHECKLIST!B320,DATOS!B:B,0),1)),"")</f>
        <v/>
      </c>
      <c r="G320" s="17" t="str">
        <f>IFERROR(IF(INDEX(DATOS!AH:AH,MATCH(CHECKLIST!B320,DATOS!B:B,0),1)=0,"",INDEX(DATOS!AH:AH,MATCH(CHECKLIST!B320,DATOS!B:B,0),1)),"")</f>
        <v/>
      </c>
      <c r="H320" s="17" t="str">
        <f>IFERROR(IF(INDEX(DATOS!BH:BH,MATCH(CHECKLIST!B320,DATOS!B:B,0),1)="","X",IF(INDEX(DATOS!BH:BH,MATCH(CHECKLIST!B320,DATOS!B:B,0),1)="VIGENTE","",INDEX(DATOS!BH:BH,MATCH(CHECKLIST!B320,DATOS!B:B,0),1))),"")</f>
        <v/>
      </c>
      <c r="I320" s="17" t="str">
        <f>IFERROR(IF(INDEX(DATOS!AL:AL,MATCH(CHECKLIST!B320,DATOS!B:B,0),1)=0,"",INDEX(DATOS!AL:AL,MATCH(CHECKLIST!B320,DATOS!B:B,0),1)),"")</f>
        <v/>
      </c>
      <c r="J320" s="17" t="str">
        <f>IFERROR(IF(INDEX(DATOS!AJ:AJ,MATCH(CHECKLIST!B320,DATOS!B:B,0),1)=0,"",INDEX(DATOS!AJ:AJ,MATCH(CHECKLIST!B320,DATOS!B:B,0),1)),"")</f>
        <v/>
      </c>
      <c r="K320" s="49" t="str">
        <f>IFERROR(IF(INDEX(DATOS!AK:AK,MATCH(CHECKLIST!B320,DATOS!B:B,0),1)=0,"",INDEX(DATOS!AK:AK,MATCH(CHECKLIST!B320,DATOS!B:B,0),1)),"")</f>
        <v/>
      </c>
      <c r="L320" s="17" t="str">
        <f>IFERROR(IF(INDEX(DATOS!AM:AM,MATCH(CHECKLIST!B320,DATOS!B:B,0),1)=0,"",INDEX(DATOS!AM:AM,MATCH(CHECKLIST!B320,DATOS!B:B,0),1)),"")</f>
        <v/>
      </c>
      <c r="M320" s="17" t="str">
        <f>IFERROR(IF(INDEX(DATOS!AI:AI,MATCH(CHECKLIST!B320,DATOS!B:B,0),1)=0,"",INDEX(DATOS!AI:AI,MATCH(CHECKLIST!B320,DATOS!B:B,0),1)),"")</f>
        <v/>
      </c>
      <c r="N320" s="49" t="str">
        <f ca="1">IFERROR(IF(INDEX(DATOS!I:I,MATCH(CHECKLIST!B320,DATOS!B:B,0),1)="","X",IF(INDEX(DATOS!I:I,MATCH(CHECKLIST!B320,DATOS!B:B,0),1)&gt;YEAR(TODAY())-1,"","VENCIDA")),"")</f>
        <v/>
      </c>
      <c r="O320" s="49" t="str">
        <f>IFERROR(IF(INDEX(DATOS!AP:AP,MATCH(CHECKLIST!B320,DATOS!B:B,0),1)=0,"",INDEX(DATOS!AP:AP,MATCH(CHECKLIST!B320,DATOS!B:B,0),1)),"")</f>
        <v/>
      </c>
      <c r="P320" s="17" t="str">
        <f>IFERROR(IF(INDEX(DATOS!AN:AN,MATCH(CHECKLIST!B320,DATOS!B:B,0),1)=0,"",INDEX(DATOS!AN:AN,MATCH(CHECKLIST!B320,DATOS!B:B,0),1)),"")</f>
        <v/>
      </c>
      <c r="Q320" s="17" t="str">
        <f>IFERROR(IF(INDEX(DATOS!AO:AO,MATCH(CHECKLIST!B320,DATOS!B:B,0),1)=0,"",INDEX(DATOS!AO:AO,MATCH(CHECKLIST!B320,DATOS!B:B,0),1)),"")</f>
        <v/>
      </c>
      <c r="S320">
        <f t="shared" si="14"/>
        <v>0</v>
      </c>
      <c r="U320" t="str">
        <f t="shared" si="12"/>
        <v/>
      </c>
      <c r="V320" t="str">
        <f t="shared" si="13"/>
        <v/>
      </c>
    </row>
    <row r="321" spans="1:22" ht="15" customHeight="1">
      <c r="A321" s="12">
        <v>308</v>
      </c>
      <c r="B321" t="str">
        <f>IFERROR(INDEX(DATOS!B:B,MATCH(CHECKLIST!A321,DATOS!BU:BU,0),1),"")</f>
        <v/>
      </c>
      <c r="C321" t="str">
        <f>IFERROR(INDEX(DATOS!J:J,MATCH(CHECKLIST!A321,DATOS!BU:BU,0),1),"")</f>
        <v/>
      </c>
      <c r="D321" t="str">
        <f>IFERROR(INDEX(DATOS!R:R,MATCH(CHECKLIST!E321,DATOS!C:C,0),1),"")</f>
        <v/>
      </c>
      <c r="E321" s="136" t="str">
        <f>IFERROR(INDEX(DATOS!C:C,MATCH(CHECKLIST!A321,DATOS!BU:BU,0),1),"")</f>
        <v/>
      </c>
      <c r="F321" s="3" t="str">
        <f>IFERROR(IF(INDEX(DATOS!AC:AC,MATCH(CHECKLIST!B321,DATOS!B:B,0),1)=0,"",INDEX(DATOS!AC:AC,MATCH(CHECKLIST!B321,DATOS!B:B,0),1)),"")</f>
        <v/>
      </c>
      <c r="G321" s="17" t="str">
        <f>IFERROR(IF(INDEX(DATOS!AH:AH,MATCH(CHECKLIST!B321,DATOS!B:B,0),1)=0,"",INDEX(DATOS!AH:AH,MATCH(CHECKLIST!B321,DATOS!B:B,0),1)),"")</f>
        <v/>
      </c>
      <c r="H321" s="17" t="str">
        <f>IFERROR(IF(INDEX(DATOS!BH:BH,MATCH(CHECKLIST!B321,DATOS!B:B,0),1)="","X",IF(INDEX(DATOS!BH:BH,MATCH(CHECKLIST!B321,DATOS!B:B,0),1)="VIGENTE","",INDEX(DATOS!BH:BH,MATCH(CHECKLIST!B321,DATOS!B:B,0),1))),"")</f>
        <v/>
      </c>
      <c r="I321" s="17" t="str">
        <f>IFERROR(IF(INDEX(DATOS!AL:AL,MATCH(CHECKLIST!B321,DATOS!B:B,0),1)=0,"",INDEX(DATOS!AL:AL,MATCH(CHECKLIST!B321,DATOS!B:B,0),1)),"")</f>
        <v/>
      </c>
      <c r="J321" s="17" t="str">
        <f>IFERROR(IF(INDEX(DATOS!AJ:AJ,MATCH(CHECKLIST!B321,DATOS!B:B,0),1)=0,"",INDEX(DATOS!AJ:AJ,MATCH(CHECKLIST!B321,DATOS!B:B,0),1)),"")</f>
        <v/>
      </c>
      <c r="K321" s="49" t="str">
        <f>IFERROR(IF(INDEX(DATOS!AK:AK,MATCH(CHECKLIST!B321,DATOS!B:B,0),1)=0,"",INDEX(DATOS!AK:AK,MATCH(CHECKLIST!B321,DATOS!B:B,0),1)),"")</f>
        <v/>
      </c>
      <c r="L321" s="17" t="str">
        <f>IFERROR(IF(INDEX(DATOS!AM:AM,MATCH(CHECKLIST!B321,DATOS!B:B,0),1)=0,"",INDEX(DATOS!AM:AM,MATCH(CHECKLIST!B321,DATOS!B:B,0),1)),"")</f>
        <v/>
      </c>
      <c r="M321" s="17" t="str">
        <f>IFERROR(IF(INDEX(DATOS!AI:AI,MATCH(CHECKLIST!B321,DATOS!B:B,0),1)=0,"",INDEX(DATOS!AI:AI,MATCH(CHECKLIST!B321,DATOS!B:B,0),1)),"")</f>
        <v/>
      </c>
      <c r="N321" s="49" t="str">
        <f ca="1">IFERROR(IF(INDEX(DATOS!I:I,MATCH(CHECKLIST!B321,DATOS!B:B,0),1)="","X",IF(INDEX(DATOS!I:I,MATCH(CHECKLIST!B321,DATOS!B:B,0),1)&gt;YEAR(TODAY())-1,"","VENCIDA")),"")</f>
        <v/>
      </c>
      <c r="O321" s="49" t="str">
        <f>IFERROR(IF(INDEX(DATOS!AP:AP,MATCH(CHECKLIST!B321,DATOS!B:B,0),1)=0,"",INDEX(DATOS!AP:AP,MATCH(CHECKLIST!B321,DATOS!B:B,0),1)),"")</f>
        <v/>
      </c>
      <c r="P321" s="17" t="str">
        <f>IFERROR(IF(INDEX(DATOS!AN:AN,MATCH(CHECKLIST!B321,DATOS!B:B,0),1)=0,"",INDEX(DATOS!AN:AN,MATCH(CHECKLIST!B321,DATOS!B:B,0),1)),"")</f>
        <v/>
      </c>
      <c r="Q321" s="17" t="str">
        <f>IFERROR(IF(INDEX(DATOS!AO:AO,MATCH(CHECKLIST!B321,DATOS!B:B,0),1)=0,"",INDEX(DATOS!AO:AO,MATCH(CHECKLIST!B321,DATOS!B:B,0),1)),"")</f>
        <v/>
      </c>
      <c r="R321" t="str">
        <f>IF(B321="","",1)</f>
        <v/>
      </c>
      <c r="S321" t="str">
        <f t="shared" si="14"/>
        <v/>
      </c>
      <c r="U321" t="str">
        <f t="shared" si="12"/>
        <v/>
      </c>
      <c r="V321" t="str">
        <f t="shared" si="13"/>
        <v/>
      </c>
    </row>
    <row r="322" spans="1:22" ht="15" customHeight="1">
      <c r="A322" s="12">
        <v>309</v>
      </c>
      <c r="B322" t="str">
        <f>IFERROR(INDEX(DATOS!B:B,MATCH(CHECKLIST!A322,DATOS!BU:BU,0),1),"")</f>
        <v/>
      </c>
      <c r="C322" t="str">
        <f>IFERROR(INDEX(DATOS!J:J,MATCH(CHECKLIST!A322,DATOS!BU:BU,0),1),"")</f>
        <v/>
      </c>
      <c r="D322" t="str">
        <f>IFERROR(INDEX(DATOS!R:R,MATCH(CHECKLIST!E322,DATOS!C:C,0),1),"")</f>
        <v/>
      </c>
      <c r="E322" s="136" t="str">
        <f>IFERROR(INDEX(DATOS!C:C,MATCH(CHECKLIST!A322,DATOS!BU:BU,0),1),"")</f>
        <v/>
      </c>
      <c r="F322" s="3" t="str">
        <f>IFERROR(IF(INDEX(DATOS!AC:AC,MATCH(CHECKLIST!B322,DATOS!B:B,0),1)=0,"",INDEX(DATOS!AC:AC,MATCH(CHECKLIST!B322,DATOS!B:B,0),1)),"")</f>
        <v/>
      </c>
      <c r="G322" s="17" t="str">
        <f>IFERROR(IF(INDEX(DATOS!AH:AH,MATCH(CHECKLIST!B322,DATOS!B:B,0),1)=0,"",INDEX(DATOS!AH:AH,MATCH(CHECKLIST!B322,DATOS!B:B,0),1)),"")</f>
        <v/>
      </c>
      <c r="H322" s="17" t="str">
        <f>IFERROR(IF(INDEX(DATOS!BH:BH,MATCH(CHECKLIST!B322,DATOS!B:B,0),1)="","X",IF(INDEX(DATOS!BH:BH,MATCH(CHECKLIST!B322,DATOS!B:B,0),1)="VIGENTE","",INDEX(DATOS!BH:BH,MATCH(CHECKLIST!B322,DATOS!B:B,0),1))),"")</f>
        <v/>
      </c>
      <c r="I322" s="17" t="str">
        <f>IFERROR(IF(INDEX(DATOS!AL:AL,MATCH(CHECKLIST!B322,DATOS!B:B,0),1)=0,"",INDEX(DATOS!AL:AL,MATCH(CHECKLIST!B322,DATOS!B:B,0),1)),"")</f>
        <v/>
      </c>
      <c r="J322" s="17" t="str">
        <f>IFERROR(IF(INDEX(DATOS!AJ:AJ,MATCH(CHECKLIST!B322,DATOS!B:B,0),1)=0,"",INDEX(DATOS!AJ:AJ,MATCH(CHECKLIST!B322,DATOS!B:B,0),1)),"")</f>
        <v/>
      </c>
      <c r="K322" s="49" t="str">
        <f>IFERROR(IF(INDEX(DATOS!AK:AK,MATCH(CHECKLIST!B322,DATOS!B:B,0),1)=0,"",INDEX(DATOS!AK:AK,MATCH(CHECKLIST!B322,DATOS!B:B,0),1)),"")</f>
        <v/>
      </c>
      <c r="L322" s="17" t="str">
        <f>IFERROR(IF(INDEX(DATOS!AM:AM,MATCH(CHECKLIST!B322,DATOS!B:B,0),1)=0,"",INDEX(DATOS!AM:AM,MATCH(CHECKLIST!B322,DATOS!B:B,0),1)),"")</f>
        <v/>
      </c>
      <c r="M322" s="17" t="str">
        <f>IFERROR(IF(INDEX(DATOS!AI:AI,MATCH(CHECKLIST!B322,DATOS!B:B,0),1)=0,"",INDEX(DATOS!AI:AI,MATCH(CHECKLIST!B322,DATOS!B:B,0),1)),"")</f>
        <v/>
      </c>
      <c r="N322" s="49" t="str">
        <f ca="1">IFERROR(IF(INDEX(DATOS!I:I,MATCH(CHECKLIST!B322,DATOS!B:B,0),1)="","X",IF(INDEX(DATOS!I:I,MATCH(CHECKLIST!B322,DATOS!B:B,0),1)&gt;YEAR(TODAY())-1,"","VENCIDA")),"")</f>
        <v/>
      </c>
      <c r="O322" s="49" t="str">
        <f>IFERROR(IF(INDEX(DATOS!AP:AP,MATCH(CHECKLIST!B322,DATOS!B:B,0),1)=0,"",INDEX(DATOS!AP:AP,MATCH(CHECKLIST!B322,DATOS!B:B,0),1)),"")</f>
        <v/>
      </c>
      <c r="P322" s="17" t="str">
        <f>IFERROR(IF(INDEX(DATOS!AN:AN,MATCH(CHECKLIST!B322,DATOS!B:B,0),1)=0,"",INDEX(DATOS!AN:AN,MATCH(CHECKLIST!B322,DATOS!B:B,0),1)),"")</f>
        <v/>
      </c>
      <c r="Q322" s="17" t="str">
        <f>IFERROR(IF(INDEX(DATOS!AO:AO,MATCH(CHECKLIST!B322,DATOS!B:B,0),1)=0,"",INDEX(DATOS!AO:AO,MATCH(CHECKLIST!B322,DATOS!B:B,0),1)),"")</f>
        <v/>
      </c>
      <c r="S322">
        <f t="shared" si="14"/>
        <v>0</v>
      </c>
      <c r="U322" t="str">
        <f t="shared" si="12"/>
        <v/>
      </c>
      <c r="V322" t="str">
        <f t="shared" si="13"/>
        <v/>
      </c>
    </row>
    <row r="323" spans="1:22" ht="15" customHeight="1">
      <c r="A323" s="12">
        <v>310</v>
      </c>
      <c r="B323" t="str">
        <f>IFERROR(INDEX(DATOS!B:B,MATCH(CHECKLIST!A323,DATOS!BU:BU,0),1),"")</f>
        <v/>
      </c>
      <c r="C323" t="str">
        <f>IFERROR(INDEX(DATOS!J:J,MATCH(CHECKLIST!A323,DATOS!BU:BU,0),1),"")</f>
        <v/>
      </c>
      <c r="D323" t="str">
        <f>IFERROR(INDEX(DATOS!R:R,MATCH(CHECKLIST!E323,DATOS!C:C,0),1),"")</f>
        <v/>
      </c>
      <c r="E323" s="136" t="str">
        <f>IFERROR(INDEX(DATOS!C:C,MATCH(CHECKLIST!A323,DATOS!BU:BU,0),1),"")</f>
        <v/>
      </c>
      <c r="F323" s="3" t="str">
        <f>IFERROR(IF(INDEX(DATOS!AC:AC,MATCH(CHECKLIST!B323,DATOS!B:B,0),1)=0,"",INDEX(DATOS!AC:AC,MATCH(CHECKLIST!B323,DATOS!B:B,0),1)),"")</f>
        <v/>
      </c>
      <c r="G323" s="17" t="str">
        <f>IFERROR(IF(INDEX(DATOS!AH:AH,MATCH(CHECKLIST!B323,DATOS!B:B,0),1)=0,"",INDEX(DATOS!AH:AH,MATCH(CHECKLIST!B323,DATOS!B:B,0),1)),"")</f>
        <v/>
      </c>
      <c r="H323" s="17" t="str">
        <f>IFERROR(IF(INDEX(DATOS!BH:BH,MATCH(CHECKLIST!B323,DATOS!B:B,0),1)="","X",IF(INDEX(DATOS!BH:BH,MATCH(CHECKLIST!B323,DATOS!B:B,0),1)="VIGENTE","",INDEX(DATOS!BH:BH,MATCH(CHECKLIST!B323,DATOS!B:B,0),1))),"")</f>
        <v/>
      </c>
      <c r="I323" s="17" t="str">
        <f>IFERROR(IF(INDEX(DATOS!AL:AL,MATCH(CHECKLIST!B323,DATOS!B:B,0),1)=0,"",INDEX(DATOS!AL:AL,MATCH(CHECKLIST!B323,DATOS!B:B,0),1)),"")</f>
        <v/>
      </c>
      <c r="J323" s="17" t="str">
        <f>IFERROR(IF(INDEX(DATOS!AJ:AJ,MATCH(CHECKLIST!B323,DATOS!B:B,0),1)=0,"",INDEX(DATOS!AJ:AJ,MATCH(CHECKLIST!B323,DATOS!B:B,0),1)),"")</f>
        <v/>
      </c>
      <c r="K323" s="49" t="str">
        <f>IFERROR(IF(INDEX(DATOS!AK:AK,MATCH(CHECKLIST!B323,DATOS!B:B,0),1)=0,"",INDEX(DATOS!AK:AK,MATCH(CHECKLIST!B323,DATOS!B:B,0),1)),"")</f>
        <v/>
      </c>
      <c r="L323" s="17" t="str">
        <f>IFERROR(IF(INDEX(DATOS!AM:AM,MATCH(CHECKLIST!B323,DATOS!B:B,0),1)=0,"",INDEX(DATOS!AM:AM,MATCH(CHECKLIST!B323,DATOS!B:B,0),1)),"")</f>
        <v/>
      </c>
      <c r="M323" s="17" t="str">
        <f>IFERROR(IF(INDEX(DATOS!AI:AI,MATCH(CHECKLIST!B323,DATOS!B:B,0),1)=0,"",INDEX(DATOS!AI:AI,MATCH(CHECKLIST!B323,DATOS!B:B,0),1)),"")</f>
        <v/>
      </c>
      <c r="N323" s="49" t="str">
        <f ca="1">IFERROR(IF(INDEX(DATOS!I:I,MATCH(CHECKLIST!B323,DATOS!B:B,0),1)="","X",IF(INDEX(DATOS!I:I,MATCH(CHECKLIST!B323,DATOS!B:B,0),1)&gt;YEAR(TODAY())-1,"","VENCIDA")),"")</f>
        <v/>
      </c>
      <c r="O323" s="49" t="str">
        <f>IFERROR(IF(INDEX(DATOS!AP:AP,MATCH(CHECKLIST!B323,DATOS!B:B,0),1)=0,"",INDEX(DATOS!AP:AP,MATCH(CHECKLIST!B323,DATOS!B:B,0),1)),"")</f>
        <v/>
      </c>
      <c r="P323" s="17" t="str">
        <f>IFERROR(IF(INDEX(DATOS!AN:AN,MATCH(CHECKLIST!B323,DATOS!B:B,0),1)=0,"",INDEX(DATOS!AN:AN,MATCH(CHECKLIST!B323,DATOS!B:B,0),1)),"")</f>
        <v/>
      </c>
      <c r="Q323" s="17" t="str">
        <f>IFERROR(IF(INDEX(DATOS!AO:AO,MATCH(CHECKLIST!B323,DATOS!B:B,0),1)=0,"",INDEX(DATOS!AO:AO,MATCH(CHECKLIST!B323,DATOS!B:B,0),1)),"")</f>
        <v/>
      </c>
      <c r="R323" t="str">
        <f>IF(B323="","",1)</f>
        <v/>
      </c>
      <c r="S323" t="str">
        <f t="shared" si="14"/>
        <v/>
      </c>
      <c r="U323" t="str">
        <f t="shared" si="12"/>
        <v/>
      </c>
      <c r="V323" t="str">
        <f t="shared" si="13"/>
        <v/>
      </c>
    </row>
    <row r="324" spans="1:22" ht="15" customHeight="1">
      <c r="A324" s="12">
        <v>311</v>
      </c>
      <c r="B324" t="str">
        <f>IFERROR(INDEX(DATOS!B:B,MATCH(CHECKLIST!A324,DATOS!BU:BU,0),1),"")</f>
        <v/>
      </c>
      <c r="C324" t="str">
        <f>IFERROR(INDEX(DATOS!J:J,MATCH(CHECKLIST!A324,DATOS!BU:BU,0),1),"")</f>
        <v/>
      </c>
      <c r="D324" t="str">
        <f>IFERROR(INDEX(DATOS!R:R,MATCH(CHECKLIST!E324,DATOS!C:C,0),1),"")</f>
        <v/>
      </c>
      <c r="E324" s="136" t="str">
        <f>IFERROR(INDEX(DATOS!C:C,MATCH(CHECKLIST!A324,DATOS!BU:BU,0),1),"")</f>
        <v/>
      </c>
      <c r="F324" s="3" t="str">
        <f>IFERROR(IF(INDEX(DATOS!AC:AC,MATCH(CHECKLIST!B324,DATOS!B:B,0),1)=0,"",INDEX(DATOS!AC:AC,MATCH(CHECKLIST!B324,DATOS!B:B,0),1)),"")</f>
        <v/>
      </c>
      <c r="G324" s="17" t="str">
        <f>IFERROR(IF(INDEX(DATOS!AH:AH,MATCH(CHECKLIST!B324,DATOS!B:B,0),1)=0,"",INDEX(DATOS!AH:AH,MATCH(CHECKLIST!B324,DATOS!B:B,0),1)),"")</f>
        <v/>
      </c>
      <c r="H324" s="17" t="str">
        <f>IFERROR(IF(INDEX(DATOS!BH:BH,MATCH(CHECKLIST!B324,DATOS!B:B,0),1)="","X",IF(INDEX(DATOS!BH:BH,MATCH(CHECKLIST!B324,DATOS!B:B,0),1)="VIGENTE","",INDEX(DATOS!BH:BH,MATCH(CHECKLIST!B324,DATOS!B:B,0),1))),"")</f>
        <v/>
      </c>
      <c r="I324" s="17" t="str">
        <f>IFERROR(IF(INDEX(DATOS!AL:AL,MATCH(CHECKLIST!B324,DATOS!B:B,0),1)=0,"",INDEX(DATOS!AL:AL,MATCH(CHECKLIST!B324,DATOS!B:B,0),1)),"")</f>
        <v/>
      </c>
      <c r="J324" s="17" t="str">
        <f>IFERROR(IF(INDEX(DATOS!AJ:AJ,MATCH(CHECKLIST!B324,DATOS!B:B,0),1)=0,"",INDEX(DATOS!AJ:AJ,MATCH(CHECKLIST!B324,DATOS!B:B,0),1)),"")</f>
        <v/>
      </c>
      <c r="K324" s="49" t="str">
        <f>IFERROR(IF(INDEX(DATOS!AK:AK,MATCH(CHECKLIST!B324,DATOS!B:B,0),1)=0,"",INDEX(DATOS!AK:AK,MATCH(CHECKLIST!B324,DATOS!B:B,0),1)),"")</f>
        <v/>
      </c>
      <c r="L324" s="17" t="str">
        <f>IFERROR(IF(INDEX(DATOS!AM:AM,MATCH(CHECKLIST!B324,DATOS!B:B,0),1)=0,"",INDEX(DATOS!AM:AM,MATCH(CHECKLIST!B324,DATOS!B:B,0),1)),"")</f>
        <v/>
      </c>
      <c r="M324" s="17" t="str">
        <f>IFERROR(IF(INDEX(DATOS!AI:AI,MATCH(CHECKLIST!B324,DATOS!B:B,0),1)=0,"",INDEX(DATOS!AI:AI,MATCH(CHECKLIST!B324,DATOS!B:B,0),1)),"")</f>
        <v/>
      </c>
      <c r="N324" s="49" t="str">
        <f ca="1">IFERROR(IF(INDEX(DATOS!I:I,MATCH(CHECKLIST!B324,DATOS!B:B,0),1)="","X",IF(INDEX(DATOS!I:I,MATCH(CHECKLIST!B324,DATOS!B:B,0),1)&gt;YEAR(TODAY())-1,"","VENCIDA")),"")</f>
        <v/>
      </c>
      <c r="O324" s="49" t="str">
        <f>IFERROR(IF(INDEX(DATOS!AP:AP,MATCH(CHECKLIST!B324,DATOS!B:B,0),1)=0,"",INDEX(DATOS!AP:AP,MATCH(CHECKLIST!B324,DATOS!B:B,0),1)),"")</f>
        <v/>
      </c>
      <c r="P324" s="17" t="str">
        <f>IFERROR(IF(INDEX(DATOS!AN:AN,MATCH(CHECKLIST!B324,DATOS!B:B,0),1)=0,"",INDEX(DATOS!AN:AN,MATCH(CHECKLIST!B324,DATOS!B:B,0),1)),"")</f>
        <v/>
      </c>
      <c r="Q324" s="17" t="str">
        <f>IFERROR(IF(INDEX(DATOS!AO:AO,MATCH(CHECKLIST!B324,DATOS!B:B,0),1)=0,"",INDEX(DATOS!AO:AO,MATCH(CHECKLIST!B324,DATOS!B:B,0),1)),"")</f>
        <v/>
      </c>
      <c r="S324">
        <f t="shared" si="14"/>
        <v>0</v>
      </c>
      <c r="U324" t="str">
        <f t="shared" si="12"/>
        <v/>
      </c>
      <c r="V324" t="str">
        <f t="shared" si="13"/>
        <v/>
      </c>
    </row>
    <row r="325" spans="1:22" ht="15" customHeight="1">
      <c r="A325" s="12">
        <v>312</v>
      </c>
      <c r="B325" t="str">
        <f>IFERROR(INDEX(DATOS!B:B,MATCH(CHECKLIST!A325,DATOS!BU:BU,0),1),"")</f>
        <v/>
      </c>
      <c r="C325" t="str">
        <f>IFERROR(INDEX(DATOS!J:J,MATCH(CHECKLIST!A325,DATOS!BU:BU,0),1),"")</f>
        <v/>
      </c>
      <c r="D325" t="str">
        <f>IFERROR(INDEX(DATOS!R:R,MATCH(CHECKLIST!E325,DATOS!C:C,0),1),"")</f>
        <v/>
      </c>
      <c r="E325" s="136" t="str">
        <f>IFERROR(INDEX(DATOS!C:C,MATCH(CHECKLIST!A325,DATOS!BU:BU,0),1),"")</f>
        <v/>
      </c>
      <c r="F325" s="3" t="str">
        <f>IFERROR(IF(INDEX(DATOS!AC:AC,MATCH(CHECKLIST!B325,DATOS!B:B,0),1)=0,"",INDEX(DATOS!AC:AC,MATCH(CHECKLIST!B325,DATOS!B:B,0),1)),"")</f>
        <v/>
      </c>
      <c r="G325" s="17" t="str">
        <f>IFERROR(IF(INDEX(DATOS!AH:AH,MATCH(CHECKLIST!B325,DATOS!B:B,0),1)=0,"",INDEX(DATOS!AH:AH,MATCH(CHECKLIST!B325,DATOS!B:B,0),1)),"")</f>
        <v/>
      </c>
      <c r="H325" s="17" t="str">
        <f>IFERROR(IF(INDEX(DATOS!BH:BH,MATCH(CHECKLIST!B325,DATOS!B:B,0),1)="","X",IF(INDEX(DATOS!BH:BH,MATCH(CHECKLIST!B325,DATOS!B:B,0),1)="VIGENTE","",INDEX(DATOS!BH:BH,MATCH(CHECKLIST!B325,DATOS!B:B,0),1))),"")</f>
        <v/>
      </c>
      <c r="I325" s="17" t="str">
        <f>IFERROR(IF(INDEX(DATOS!AL:AL,MATCH(CHECKLIST!B325,DATOS!B:B,0),1)=0,"",INDEX(DATOS!AL:AL,MATCH(CHECKLIST!B325,DATOS!B:B,0),1)),"")</f>
        <v/>
      </c>
      <c r="J325" s="17" t="str">
        <f>IFERROR(IF(INDEX(DATOS!AJ:AJ,MATCH(CHECKLIST!B325,DATOS!B:B,0),1)=0,"",INDEX(DATOS!AJ:AJ,MATCH(CHECKLIST!B325,DATOS!B:B,0),1)),"")</f>
        <v/>
      </c>
      <c r="K325" s="49" t="str">
        <f>IFERROR(IF(INDEX(DATOS!AK:AK,MATCH(CHECKLIST!B325,DATOS!B:B,0),1)=0,"",INDEX(DATOS!AK:AK,MATCH(CHECKLIST!B325,DATOS!B:B,0),1)),"")</f>
        <v/>
      </c>
      <c r="L325" s="17" t="str">
        <f>IFERROR(IF(INDEX(DATOS!AM:AM,MATCH(CHECKLIST!B325,DATOS!B:B,0),1)=0,"",INDEX(DATOS!AM:AM,MATCH(CHECKLIST!B325,DATOS!B:B,0),1)),"")</f>
        <v/>
      </c>
      <c r="M325" s="17" t="str">
        <f>IFERROR(IF(INDEX(DATOS!AI:AI,MATCH(CHECKLIST!B325,DATOS!B:B,0),1)=0,"",INDEX(DATOS!AI:AI,MATCH(CHECKLIST!B325,DATOS!B:B,0),1)),"")</f>
        <v/>
      </c>
      <c r="N325" s="49" t="str">
        <f ca="1">IFERROR(IF(INDEX(DATOS!I:I,MATCH(CHECKLIST!B325,DATOS!B:B,0),1)="","X",IF(INDEX(DATOS!I:I,MATCH(CHECKLIST!B325,DATOS!B:B,0),1)&gt;YEAR(TODAY())-1,"","VENCIDA")),"")</f>
        <v/>
      </c>
      <c r="O325" s="49" t="str">
        <f>IFERROR(IF(INDEX(DATOS!AP:AP,MATCH(CHECKLIST!B325,DATOS!B:B,0),1)=0,"",INDEX(DATOS!AP:AP,MATCH(CHECKLIST!B325,DATOS!B:B,0),1)),"")</f>
        <v/>
      </c>
      <c r="P325" s="17" t="str">
        <f>IFERROR(IF(INDEX(DATOS!AN:AN,MATCH(CHECKLIST!B325,DATOS!B:B,0),1)=0,"",INDEX(DATOS!AN:AN,MATCH(CHECKLIST!B325,DATOS!B:B,0),1)),"")</f>
        <v/>
      </c>
      <c r="Q325" s="17" t="str">
        <f>IFERROR(IF(INDEX(DATOS!AO:AO,MATCH(CHECKLIST!B325,DATOS!B:B,0),1)=0,"",INDEX(DATOS!AO:AO,MATCH(CHECKLIST!B325,DATOS!B:B,0),1)),"")</f>
        <v/>
      </c>
      <c r="R325" t="str">
        <f>IF(B325="","",1)</f>
        <v/>
      </c>
      <c r="S325" t="str">
        <f t="shared" si="14"/>
        <v/>
      </c>
      <c r="U325" t="str">
        <f t="shared" si="12"/>
        <v/>
      </c>
      <c r="V325" t="str">
        <f t="shared" si="13"/>
        <v/>
      </c>
    </row>
    <row r="326" spans="1:22" ht="15" customHeight="1">
      <c r="A326" s="12">
        <v>313</v>
      </c>
      <c r="B326" t="str">
        <f>IFERROR(INDEX(DATOS!B:B,MATCH(CHECKLIST!A326,DATOS!BU:BU,0),1),"")</f>
        <v/>
      </c>
      <c r="C326" t="str">
        <f>IFERROR(INDEX(DATOS!J:J,MATCH(CHECKLIST!A326,DATOS!BU:BU,0),1),"")</f>
        <v/>
      </c>
      <c r="D326" t="str">
        <f>IFERROR(INDEX(DATOS!R:R,MATCH(CHECKLIST!E326,DATOS!C:C,0),1),"")</f>
        <v/>
      </c>
      <c r="E326" s="136" t="str">
        <f>IFERROR(INDEX(DATOS!C:C,MATCH(CHECKLIST!A326,DATOS!BU:BU,0),1),"")</f>
        <v/>
      </c>
      <c r="F326" s="3" t="str">
        <f>IFERROR(IF(INDEX(DATOS!AC:AC,MATCH(CHECKLIST!B326,DATOS!B:B,0),1)=0,"",INDEX(DATOS!AC:AC,MATCH(CHECKLIST!B326,DATOS!B:B,0),1)),"")</f>
        <v/>
      </c>
      <c r="G326" s="17" t="str">
        <f>IFERROR(IF(INDEX(DATOS!AH:AH,MATCH(CHECKLIST!B326,DATOS!B:B,0),1)=0,"",INDEX(DATOS!AH:AH,MATCH(CHECKLIST!B326,DATOS!B:B,0),1)),"")</f>
        <v/>
      </c>
      <c r="H326" s="17" t="str">
        <f>IFERROR(IF(INDEX(DATOS!BH:BH,MATCH(CHECKLIST!B326,DATOS!B:B,0),1)="","X",IF(INDEX(DATOS!BH:BH,MATCH(CHECKLIST!B326,DATOS!B:B,0),1)="VIGENTE","",INDEX(DATOS!BH:BH,MATCH(CHECKLIST!B326,DATOS!B:B,0),1))),"")</f>
        <v/>
      </c>
      <c r="I326" s="17" t="str">
        <f>IFERROR(IF(INDEX(DATOS!AL:AL,MATCH(CHECKLIST!B326,DATOS!B:B,0),1)=0,"",INDEX(DATOS!AL:AL,MATCH(CHECKLIST!B326,DATOS!B:B,0),1)),"")</f>
        <v/>
      </c>
      <c r="J326" s="17" t="str">
        <f>IFERROR(IF(INDEX(DATOS!AJ:AJ,MATCH(CHECKLIST!B326,DATOS!B:B,0),1)=0,"",INDEX(DATOS!AJ:AJ,MATCH(CHECKLIST!B326,DATOS!B:B,0),1)),"")</f>
        <v/>
      </c>
      <c r="K326" s="49" t="str">
        <f>IFERROR(IF(INDEX(DATOS!AK:AK,MATCH(CHECKLIST!B326,DATOS!B:B,0),1)=0,"",INDEX(DATOS!AK:AK,MATCH(CHECKLIST!B326,DATOS!B:B,0),1)),"")</f>
        <v/>
      </c>
      <c r="L326" s="17" t="str">
        <f>IFERROR(IF(INDEX(DATOS!AM:AM,MATCH(CHECKLIST!B326,DATOS!B:B,0),1)=0,"",INDEX(DATOS!AM:AM,MATCH(CHECKLIST!B326,DATOS!B:B,0),1)),"")</f>
        <v/>
      </c>
      <c r="M326" s="17" t="str">
        <f>IFERROR(IF(INDEX(DATOS!AI:AI,MATCH(CHECKLIST!B326,DATOS!B:B,0),1)=0,"",INDEX(DATOS!AI:AI,MATCH(CHECKLIST!B326,DATOS!B:B,0),1)),"")</f>
        <v/>
      </c>
      <c r="N326" s="49" t="str">
        <f ca="1">IFERROR(IF(INDEX(DATOS!I:I,MATCH(CHECKLIST!B326,DATOS!B:B,0),1)="","X",IF(INDEX(DATOS!I:I,MATCH(CHECKLIST!B326,DATOS!B:B,0),1)&gt;YEAR(TODAY())-1,"","VENCIDA")),"")</f>
        <v/>
      </c>
      <c r="O326" s="49" t="str">
        <f>IFERROR(IF(INDEX(DATOS!AP:AP,MATCH(CHECKLIST!B326,DATOS!B:B,0),1)=0,"",INDEX(DATOS!AP:AP,MATCH(CHECKLIST!B326,DATOS!B:B,0),1)),"")</f>
        <v/>
      </c>
      <c r="P326" s="17" t="str">
        <f>IFERROR(IF(INDEX(DATOS!AN:AN,MATCH(CHECKLIST!B326,DATOS!B:B,0),1)=0,"",INDEX(DATOS!AN:AN,MATCH(CHECKLIST!B326,DATOS!B:B,0),1)),"")</f>
        <v/>
      </c>
      <c r="Q326" s="17" t="str">
        <f>IFERROR(IF(INDEX(DATOS!AO:AO,MATCH(CHECKLIST!B326,DATOS!B:B,0),1)=0,"",INDEX(DATOS!AO:AO,MATCH(CHECKLIST!B326,DATOS!B:B,0),1)),"")</f>
        <v/>
      </c>
      <c r="S326">
        <f t="shared" si="14"/>
        <v>0</v>
      </c>
      <c r="U326" t="str">
        <f t="shared" si="12"/>
        <v/>
      </c>
      <c r="V326" t="str">
        <f t="shared" si="13"/>
        <v/>
      </c>
    </row>
    <row r="327" spans="1:22">
      <c r="A327" s="12">
        <v>314</v>
      </c>
      <c r="B327" t="str">
        <f>IFERROR(INDEX(DATOS!B:B,MATCH(CHECKLIST!A327,DATOS!BU:BU,0),1),"")</f>
        <v/>
      </c>
      <c r="C327" t="str">
        <f>IFERROR(INDEX(DATOS!J:J,MATCH(CHECKLIST!A327,DATOS!BU:BU,0),1),"")</f>
        <v/>
      </c>
      <c r="D327" t="str">
        <f>IFERROR(INDEX(DATOS!R:R,MATCH(CHECKLIST!E327,DATOS!C:C,0),1),"")</f>
        <v/>
      </c>
      <c r="E327" s="136" t="str">
        <f>IFERROR(INDEX(DATOS!C:C,MATCH(CHECKLIST!A327,DATOS!BU:BU,0),1),"")</f>
        <v/>
      </c>
      <c r="F327" s="3" t="str">
        <f>IFERROR(IF(INDEX(DATOS!AC:AC,MATCH(CHECKLIST!B327,DATOS!B:B,0),1)=0,"",INDEX(DATOS!AC:AC,MATCH(CHECKLIST!B327,DATOS!B:B,0),1)),"")</f>
        <v/>
      </c>
      <c r="G327" s="17" t="str">
        <f>IFERROR(IF(INDEX(DATOS!AH:AH,MATCH(CHECKLIST!B327,DATOS!B:B,0),1)=0,"",INDEX(DATOS!AH:AH,MATCH(CHECKLIST!B327,DATOS!B:B,0),1)),"")</f>
        <v/>
      </c>
      <c r="H327" s="17" t="str">
        <f>IFERROR(IF(INDEX(DATOS!BH:BH,MATCH(CHECKLIST!B327,DATOS!B:B,0),1)="","X",IF(INDEX(DATOS!BH:BH,MATCH(CHECKLIST!B327,DATOS!B:B,0),1)="VIGENTE","",INDEX(DATOS!BH:BH,MATCH(CHECKLIST!B327,DATOS!B:B,0),1))),"")</f>
        <v/>
      </c>
      <c r="I327" s="17" t="str">
        <f>IFERROR(IF(INDEX(DATOS!AL:AL,MATCH(CHECKLIST!B327,DATOS!B:B,0),1)=0,"",INDEX(DATOS!AL:AL,MATCH(CHECKLIST!B327,DATOS!B:B,0),1)),"")</f>
        <v/>
      </c>
      <c r="J327" s="17" t="str">
        <f>IFERROR(IF(INDEX(DATOS!AJ:AJ,MATCH(CHECKLIST!B327,DATOS!B:B,0),1)=0,"",INDEX(DATOS!AJ:AJ,MATCH(CHECKLIST!B327,DATOS!B:B,0),1)),"")</f>
        <v/>
      </c>
      <c r="K327" s="49" t="str">
        <f>IFERROR(IF(INDEX(DATOS!AK:AK,MATCH(CHECKLIST!B327,DATOS!B:B,0),1)=0,"",INDEX(DATOS!AK:AK,MATCH(CHECKLIST!B327,DATOS!B:B,0),1)),"")</f>
        <v/>
      </c>
      <c r="L327" s="17" t="str">
        <f>IFERROR(IF(INDEX(DATOS!AM:AM,MATCH(CHECKLIST!B327,DATOS!B:B,0),1)=0,"",INDEX(DATOS!AM:AM,MATCH(CHECKLIST!B327,DATOS!B:B,0),1)),"")</f>
        <v/>
      </c>
      <c r="M327" s="17" t="str">
        <f>IFERROR(IF(INDEX(DATOS!AI:AI,MATCH(CHECKLIST!B327,DATOS!B:B,0),1)=0,"",INDEX(DATOS!AI:AI,MATCH(CHECKLIST!B327,DATOS!B:B,0),1)),"")</f>
        <v/>
      </c>
      <c r="N327" s="49" t="str">
        <f ca="1">IFERROR(IF(INDEX(DATOS!I:I,MATCH(CHECKLIST!B327,DATOS!B:B,0),1)="","X",IF(INDEX(DATOS!I:I,MATCH(CHECKLIST!B327,DATOS!B:B,0),1)&gt;YEAR(TODAY())-1,"","VENCIDA")),"")</f>
        <v/>
      </c>
      <c r="O327" s="49" t="str">
        <f>IFERROR(IF(INDEX(DATOS!AP:AP,MATCH(CHECKLIST!B327,DATOS!B:B,0),1)=0,"",INDEX(DATOS!AP:AP,MATCH(CHECKLIST!B327,DATOS!B:B,0),1)),"")</f>
        <v/>
      </c>
      <c r="P327" s="17" t="str">
        <f>IFERROR(IF(INDEX(DATOS!AN:AN,MATCH(CHECKLIST!B327,DATOS!B:B,0),1)=0,"",INDEX(DATOS!AN:AN,MATCH(CHECKLIST!B327,DATOS!B:B,0),1)),"")</f>
        <v/>
      </c>
      <c r="Q327" s="17" t="str">
        <f>IFERROR(IF(INDEX(DATOS!AO:AO,MATCH(CHECKLIST!B327,DATOS!B:B,0),1)=0,"",INDEX(DATOS!AO:AO,MATCH(CHECKLIST!B327,DATOS!B:B,0),1)),"")</f>
        <v/>
      </c>
      <c r="R327" t="str">
        <f>IF(B327="","",1)</f>
        <v/>
      </c>
      <c r="S327" t="str">
        <f t="shared" si="14"/>
        <v/>
      </c>
      <c r="U327" t="str">
        <f t="shared" si="12"/>
        <v/>
      </c>
      <c r="V327" t="str">
        <f t="shared" si="13"/>
        <v/>
      </c>
    </row>
    <row r="328" spans="1:22" ht="15" customHeight="1">
      <c r="A328" s="12">
        <v>315</v>
      </c>
      <c r="B328" t="str">
        <f>IFERROR(INDEX(DATOS!B:B,MATCH(CHECKLIST!A328,DATOS!BU:BU,0),1),"")</f>
        <v/>
      </c>
      <c r="C328" t="str">
        <f>IFERROR(INDEX(DATOS!J:J,MATCH(CHECKLIST!A328,DATOS!BU:BU,0),1),"")</f>
        <v/>
      </c>
      <c r="D328" t="str">
        <f>IFERROR(INDEX(DATOS!R:R,MATCH(CHECKLIST!E328,DATOS!C:C,0),1),"")</f>
        <v/>
      </c>
      <c r="E328" s="136" t="str">
        <f>IFERROR(INDEX(DATOS!C:C,MATCH(CHECKLIST!A328,DATOS!BU:BU,0),1),"")</f>
        <v/>
      </c>
      <c r="F328" s="3" t="str">
        <f>IFERROR(IF(INDEX(DATOS!AC:AC,MATCH(CHECKLIST!B328,DATOS!B:B,0),1)=0,"",INDEX(DATOS!AC:AC,MATCH(CHECKLIST!B328,DATOS!B:B,0),1)),"")</f>
        <v/>
      </c>
      <c r="G328" s="17" t="str">
        <f>IFERROR(IF(INDEX(DATOS!AH:AH,MATCH(CHECKLIST!B328,DATOS!B:B,0),1)=0,"",INDEX(DATOS!AH:AH,MATCH(CHECKLIST!B328,DATOS!B:B,0),1)),"")</f>
        <v/>
      </c>
      <c r="H328" s="17" t="str">
        <f>IFERROR(IF(INDEX(DATOS!BH:BH,MATCH(CHECKLIST!B328,DATOS!B:B,0),1)="","X",IF(INDEX(DATOS!BH:BH,MATCH(CHECKLIST!B328,DATOS!B:B,0),1)="VIGENTE","",INDEX(DATOS!BH:BH,MATCH(CHECKLIST!B328,DATOS!B:B,0),1))),"")</f>
        <v/>
      </c>
      <c r="I328" s="17" t="str">
        <f>IFERROR(IF(INDEX(DATOS!AL:AL,MATCH(CHECKLIST!B328,DATOS!B:B,0),1)=0,"",INDEX(DATOS!AL:AL,MATCH(CHECKLIST!B328,DATOS!B:B,0),1)),"")</f>
        <v/>
      </c>
      <c r="J328" s="17" t="str">
        <f>IFERROR(IF(INDEX(DATOS!AJ:AJ,MATCH(CHECKLIST!B328,DATOS!B:B,0),1)=0,"",INDEX(DATOS!AJ:AJ,MATCH(CHECKLIST!B328,DATOS!B:B,0),1)),"")</f>
        <v/>
      </c>
      <c r="K328" s="49" t="str">
        <f>IFERROR(IF(INDEX(DATOS!AK:AK,MATCH(CHECKLIST!B328,DATOS!B:B,0),1)=0,"",INDEX(DATOS!AK:AK,MATCH(CHECKLIST!B328,DATOS!B:B,0),1)),"")</f>
        <v/>
      </c>
      <c r="L328" s="17" t="str">
        <f>IFERROR(IF(INDEX(DATOS!AM:AM,MATCH(CHECKLIST!B328,DATOS!B:B,0),1)=0,"",INDEX(DATOS!AM:AM,MATCH(CHECKLIST!B328,DATOS!B:B,0),1)),"")</f>
        <v/>
      </c>
      <c r="M328" s="17" t="str">
        <f>IFERROR(IF(INDEX(DATOS!AI:AI,MATCH(CHECKLIST!B328,DATOS!B:B,0),1)=0,"",INDEX(DATOS!AI:AI,MATCH(CHECKLIST!B328,DATOS!B:B,0),1)),"")</f>
        <v/>
      </c>
      <c r="N328" s="49" t="str">
        <f ca="1">IFERROR(IF(INDEX(DATOS!I:I,MATCH(CHECKLIST!B328,DATOS!B:B,0),1)="","X",IF(INDEX(DATOS!I:I,MATCH(CHECKLIST!B328,DATOS!B:B,0),1)&gt;YEAR(TODAY())-1,"","VENCIDA")),"")</f>
        <v/>
      </c>
      <c r="O328" s="49" t="str">
        <f>IFERROR(IF(INDEX(DATOS!AP:AP,MATCH(CHECKLIST!B328,DATOS!B:B,0),1)=0,"",INDEX(DATOS!AP:AP,MATCH(CHECKLIST!B328,DATOS!B:B,0),1)),"")</f>
        <v/>
      </c>
      <c r="P328" s="17" t="str">
        <f>IFERROR(IF(INDEX(DATOS!AN:AN,MATCH(CHECKLIST!B328,DATOS!B:B,0),1)=0,"",INDEX(DATOS!AN:AN,MATCH(CHECKLIST!B328,DATOS!B:B,0),1)),"")</f>
        <v/>
      </c>
      <c r="Q328" s="17" t="str">
        <f>IFERROR(IF(INDEX(DATOS!AO:AO,MATCH(CHECKLIST!B328,DATOS!B:B,0),1)=0,"",INDEX(DATOS!AO:AO,MATCH(CHECKLIST!B328,DATOS!B:B,0),1)),"")</f>
        <v/>
      </c>
      <c r="S328">
        <f t="shared" si="14"/>
        <v>0</v>
      </c>
      <c r="U328" t="str">
        <f t="shared" si="12"/>
        <v/>
      </c>
      <c r="V328" t="str">
        <f t="shared" si="13"/>
        <v/>
      </c>
    </row>
    <row r="329" spans="1:22" ht="15" customHeight="1">
      <c r="A329" s="12">
        <v>316</v>
      </c>
      <c r="B329" t="str">
        <f>IFERROR(INDEX(DATOS!B:B,MATCH(CHECKLIST!A329,DATOS!BU:BU,0),1),"")</f>
        <v/>
      </c>
      <c r="C329" t="str">
        <f>IFERROR(INDEX(DATOS!J:J,MATCH(CHECKLIST!A329,DATOS!BU:BU,0),1),"")</f>
        <v/>
      </c>
      <c r="D329" t="str">
        <f>IFERROR(INDEX(DATOS!R:R,MATCH(CHECKLIST!E329,DATOS!C:C,0),1),"")</f>
        <v/>
      </c>
      <c r="E329" s="136" t="str">
        <f>IFERROR(INDEX(DATOS!C:C,MATCH(CHECKLIST!A329,DATOS!BU:BU,0),1),"")</f>
        <v/>
      </c>
      <c r="F329" s="3" t="str">
        <f>IFERROR(IF(INDEX(DATOS!AC:AC,MATCH(CHECKLIST!B329,DATOS!B:B,0),1)=0,"",INDEX(DATOS!AC:AC,MATCH(CHECKLIST!B329,DATOS!B:B,0),1)),"")</f>
        <v/>
      </c>
      <c r="G329" s="17" t="str">
        <f>IFERROR(IF(INDEX(DATOS!AH:AH,MATCH(CHECKLIST!B329,DATOS!B:B,0),1)=0,"",INDEX(DATOS!AH:AH,MATCH(CHECKLIST!B329,DATOS!B:B,0),1)),"")</f>
        <v/>
      </c>
      <c r="H329" s="17" t="str">
        <f>IFERROR(IF(INDEX(DATOS!BH:BH,MATCH(CHECKLIST!B329,DATOS!B:B,0),1)="","X",IF(INDEX(DATOS!BH:BH,MATCH(CHECKLIST!B329,DATOS!B:B,0),1)="VIGENTE","",INDEX(DATOS!BH:BH,MATCH(CHECKLIST!B329,DATOS!B:B,0),1))),"")</f>
        <v/>
      </c>
      <c r="I329" s="17" t="str">
        <f>IFERROR(IF(INDEX(DATOS!AL:AL,MATCH(CHECKLIST!B329,DATOS!B:B,0),1)=0,"",INDEX(DATOS!AL:AL,MATCH(CHECKLIST!B329,DATOS!B:B,0),1)),"")</f>
        <v/>
      </c>
      <c r="J329" s="17" t="str">
        <f>IFERROR(IF(INDEX(DATOS!AJ:AJ,MATCH(CHECKLIST!B329,DATOS!B:B,0),1)=0,"",INDEX(DATOS!AJ:AJ,MATCH(CHECKLIST!B329,DATOS!B:B,0),1)),"")</f>
        <v/>
      </c>
      <c r="K329" s="49" t="str">
        <f>IFERROR(IF(INDEX(DATOS!AK:AK,MATCH(CHECKLIST!B329,DATOS!B:B,0),1)=0,"",INDEX(DATOS!AK:AK,MATCH(CHECKLIST!B329,DATOS!B:B,0),1)),"")</f>
        <v/>
      </c>
      <c r="L329" s="17" t="str">
        <f>IFERROR(IF(INDEX(DATOS!AM:AM,MATCH(CHECKLIST!B329,DATOS!B:B,0),1)=0,"",INDEX(DATOS!AM:AM,MATCH(CHECKLIST!B329,DATOS!B:B,0),1)),"")</f>
        <v/>
      </c>
      <c r="M329" s="17" t="str">
        <f>IFERROR(IF(INDEX(DATOS!AI:AI,MATCH(CHECKLIST!B329,DATOS!B:B,0),1)=0,"",INDEX(DATOS!AI:AI,MATCH(CHECKLIST!B329,DATOS!B:B,0),1)),"")</f>
        <v/>
      </c>
      <c r="N329" s="49" t="str">
        <f ca="1">IFERROR(IF(INDEX(DATOS!I:I,MATCH(CHECKLIST!B329,DATOS!B:B,0),1)="","X",IF(INDEX(DATOS!I:I,MATCH(CHECKLIST!B329,DATOS!B:B,0),1)&gt;YEAR(TODAY())-1,"","VENCIDA")),"")</f>
        <v/>
      </c>
      <c r="O329" s="49" t="str">
        <f>IFERROR(IF(INDEX(DATOS!AP:AP,MATCH(CHECKLIST!B329,DATOS!B:B,0),1)=0,"",INDEX(DATOS!AP:AP,MATCH(CHECKLIST!B329,DATOS!B:B,0),1)),"")</f>
        <v/>
      </c>
      <c r="P329" s="17" t="str">
        <f>IFERROR(IF(INDEX(DATOS!AN:AN,MATCH(CHECKLIST!B329,DATOS!B:B,0),1)=0,"",INDEX(DATOS!AN:AN,MATCH(CHECKLIST!B329,DATOS!B:B,0),1)),"")</f>
        <v/>
      </c>
      <c r="Q329" s="17" t="str">
        <f>IFERROR(IF(INDEX(DATOS!AO:AO,MATCH(CHECKLIST!B329,DATOS!B:B,0),1)=0,"",INDEX(DATOS!AO:AO,MATCH(CHECKLIST!B329,DATOS!B:B,0),1)),"")</f>
        <v/>
      </c>
      <c r="R329" t="str">
        <f>IF(B329="","",1)</f>
        <v/>
      </c>
      <c r="S329" t="str">
        <f t="shared" si="14"/>
        <v/>
      </c>
      <c r="U329" t="str">
        <f t="shared" si="12"/>
        <v/>
      </c>
      <c r="V329" t="str">
        <f t="shared" si="13"/>
        <v/>
      </c>
    </row>
    <row r="330" spans="1:22" ht="15" customHeight="1">
      <c r="A330" s="12">
        <v>317</v>
      </c>
      <c r="B330" t="str">
        <f>IFERROR(INDEX(DATOS!B:B,MATCH(CHECKLIST!A330,DATOS!BU:BU,0),1),"")</f>
        <v/>
      </c>
      <c r="C330" t="str">
        <f>IFERROR(INDEX(DATOS!J:J,MATCH(CHECKLIST!A330,DATOS!BU:BU,0),1),"")</f>
        <v/>
      </c>
      <c r="D330" t="str">
        <f>IFERROR(INDEX(DATOS!R:R,MATCH(CHECKLIST!E330,DATOS!C:C,0),1),"")</f>
        <v/>
      </c>
      <c r="E330" s="136" t="str">
        <f>IFERROR(INDEX(DATOS!C:C,MATCH(CHECKLIST!A330,DATOS!BU:BU,0),1),"")</f>
        <v/>
      </c>
      <c r="F330" s="3" t="str">
        <f>IFERROR(IF(INDEX(DATOS!AC:AC,MATCH(CHECKLIST!B330,DATOS!B:B,0),1)=0,"",INDEX(DATOS!AC:AC,MATCH(CHECKLIST!B330,DATOS!B:B,0),1)),"")</f>
        <v/>
      </c>
      <c r="G330" s="17" t="str">
        <f>IFERROR(IF(INDEX(DATOS!AH:AH,MATCH(CHECKLIST!B330,DATOS!B:B,0),1)=0,"",INDEX(DATOS!AH:AH,MATCH(CHECKLIST!B330,DATOS!B:B,0),1)),"")</f>
        <v/>
      </c>
      <c r="H330" s="17" t="str">
        <f>IFERROR(IF(INDEX(DATOS!BH:BH,MATCH(CHECKLIST!B330,DATOS!B:B,0),1)="","X",IF(INDEX(DATOS!BH:BH,MATCH(CHECKLIST!B330,DATOS!B:B,0),1)="VIGENTE","",INDEX(DATOS!BH:BH,MATCH(CHECKLIST!B330,DATOS!B:B,0),1))),"")</f>
        <v/>
      </c>
      <c r="I330" s="17" t="str">
        <f>IFERROR(IF(INDEX(DATOS!AL:AL,MATCH(CHECKLIST!B330,DATOS!B:B,0),1)=0,"",INDEX(DATOS!AL:AL,MATCH(CHECKLIST!B330,DATOS!B:B,0),1)),"")</f>
        <v/>
      </c>
      <c r="J330" s="17" t="str">
        <f>IFERROR(IF(INDEX(DATOS!AJ:AJ,MATCH(CHECKLIST!B330,DATOS!B:B,0),1)=0,"",INDEX(DATOS!AJ:AJ,MATCH(CHECKLIST!B330,DATOS!B:B,0),1)),"")</f>
        <v/>
      </c>
      <c r="K330" s="49" t="str">
        <f>IFERROR(IF(INDEX(DATOS!AK:AK,MATCH(CHECKLIST!B330,DATOS!B:B,0),1)=0,"",INDEX(DATOS!AK:AK,MATCH(CHECKLIST!B330,DATOS!B:B,0),1)),"")</f>
        <v/>
      </c>
      <c r="L330" s="17" t="str">
        <f>IFERROR(IF(INDEX(DATOS!AM:AM,MATCH(CHECKLIST!B330,DATOS!B:B,0),1)=0,"",INDEX(DATOS!AM:AM,MATCH(CHECKLIST!B330,DATOS!B:B,0),1)),"")</f>
        <v/>
      </c>
      <c r="M330" s="17" t="str">
        <f>IFERROR(IF(INDEX(DATOS!AI:AI,MATCH(CHECKLIST!B330,DATOS!B:B,0),1)=0,"",INDEX(DATOS!AI:AI,MATCH(CHECKLIST!B330,DATOS!B:B,0),1)),"")</f>
        <v/>
      </c>
      <c r="N330" s="49" t="str">
        <f ca="1">IFERROR(IF(INDEX(DATOS!I:I,MATCH(CHECKLIST!B330,DATOS!B:B,0),1)="","X",IF(INDEX(DATOS!I:I,MATCH(CHECKLIST!B330,DATOS!B:B,0),1)&gt;YEAR(TODAY())-1,"","VENCIDA")),"")</f>
        <v/>
      </c>
      <c r="O330" s="49" t="str">
        <f>IFERROR(IF(INDEX(DATOS!AP:AP,MATCH(CHECKLIST!B330,DATOS!B:B,0),1)=0,"",INDEX(DATOS!AP:AP,MATCH(CHECKLIST!B330,DATOS!B:B,0),1)),"")</f>
        <v/>
      </c>
      <c r="P330" s="17" t="str">
        <f>IFERROR(IF(INDEX(DATOS!AN:AN,MATCH(CHECKLIST!B330,DATOS!B:B,0),1)=0,"",INDEX(DATOS!AN:AN,MATCH(CHECKLIST!B330,DATOS!B:B,0),1)),"")</f>
        <v/>
      </c>
      <c r="Q330" s="17" t="str">
        <f>IFERROR(IF(INDEX(DATOS!AO:AO,MATCH(CHECKLIST!B330,DATOS!B:B,0),1)=0,"",INDEX(DATOS!AO:AO,MATCH(CHECKLIST!B330,DATOS!B:B,0),1)),"")</f>
        <v/>
      </c>
      <c r="S330">
        <f t="shared" si="14"/>
        <v>0</v>
      </c>
      <c r="U330" t="str">
        <f t="shared" si="12"/>
        <v/>
      </c>
      <c r="V330" t="str">
        <f t="shared" si="13"/>
        <v/>
      </c>
    </row>
    <row r="331" spans="1:22">
      <c r="A331" s="12">
        <v>318</v>
      </c>
      <c r="B331" t="str">
        <f>IFERROR(INDEX(DATOS!B:B,MATCH(CHECKLIST!A331,DATOS!BU:BU,0),1),"")</f>
        <v/>
      </c>
      <c r="C331" t="str">
        <f>IFERROR(INDEX(DATOS!J:J,MATCH(CHECKLIST!A331,DATOS!BU:BU,0),1),"")</f>
        <v/>
      </c>
      <c r="D331" t="str">
        <f>IFERROR(INDEX(DATOS!R:R,MATCH(CHECKLIST!E331,DATOS!C:C,0),1),"")</f>
        <v/>
      </c>
      <c r="E331" s="136" t="str">
        <f>IFERROR(INDEX(DATOS!C:C,MATCH(CHECKLIST!A331,DATOS!BU:BU,0),1),"")</f>
        <v/>
      </c>
      <c r="F331" s="3" t="str">
        <f>IFERROR(IF(INDEX(DATOS!AC:AC,MATCH(CHECKLIST!B331,DATOS!B:B,0),1)=0,"",INDEX(DATOS!AC:AC,MATCH(CHECKLIST!B331,DATOS!B:B,0),1)),"")</f>
        <v/>
      </c>
      <c r="G331" s="17" t="str">
        <f>IFERROR(IF(INDEX(DATOS!AH:AH,MATCH(CHECKLIST!B331,DATOS!B:B,0),1)=0,"",INDEX(DATOS!AH:AH,MATCH(CHECKLIST!B331,DATOS!B:B,0),1)),"")</f>
        <v/>
      </c>
      <c r="H331" s="17" t="str">
        <f>IFERROR(IF(INDEX(DATOS!BH:BH,MATCH(CHECKLIST!B331,DATOS!B:B,0),1)="","X",IF(INDEX(DATOS!BH:BH,MATCH(CHECKLIST!B331,DATOS!B:B,0),1)="VIGENTE","",INDEX(DATOS!BH:BH,MATCH(CHECKLIST!B331,DATOS!B:B,0),1))),"")</f>
        <v/>
      </c>
      <c r="I331" s="17" t="str">
        <f>IFERROR(IF(INDEX(DATOS!AL:AL,MATCH(CHECKLIST!B331,DATOS!B:B,0),1)=0,"",INDEX(DATOS!AL:AL,MATCH(CHECKLIST!B331,DATOS!B:B,0),1)),"")</f>
        <v/>
      </c>
      <c r="J331" s="17" t="str">
        <f>IFERROR(IF(INDEX(DATOS!AJ:AJ,MATCH(CHECKLIST!B331,DATOS!B:B,0),1)=0,"",INDEX(DATOS!AJ:AJ,MATCH(CHECKLIST!B331,DATOS!B:B,0),1)),"")</f>
        <v/>
      </c>
      <c r="K331" s="49" t="str">
        <f>IFERROR(IF(INDEX(DATOS!AK:AK,MATCH(CHECKLIST!B331,DATOS!B:B,0),1)=0,"",INDEX(DATOS!AK:AK,MATCH(CHECKLIST!B331,DATOS!B:B,0),1)),"")</f>
        <v/>
      </c>
      <c r="L331" s="17" t="str">
        <f>IFERROR(IF(INDEX(DATOS!AM:AM,MATCH(CHECKLIST!B331,DATOS!B:B,0),1)=0,"",INDEX(DATOS!AM:AM,MATCH(CHECKLIST!B331,DATOS!B:B,0),1)),"")</f>
        <v/>
      </c>
      <c r="M331" s="17" t="str">
        <f>IFERROR(IF(INDEX(DATOS!AI:AI,MATCH(CHECKLIST!B331,DATOS!B:B,0),1)=0,"",INDEX(DATOS!AI:AI,MATCH(CHECKLIST!B331,DATOS!B:B,0),1)),"")</f>
        <v/>
      </c>
      <c r="N331" s="49" t="str">
        <f ca="1">IFERROR(IF(INDEX(DATOS!I:I,MATCH(CHECKLIST!B331,DATOS!B:B,0),1)="","X",IF(INDEX(DATOS!I:I,MATCH(CHECKLIST!B331,DATOS!B:B,0),1)&gt;YEAR(TODAY())-1,"","VENCIDA")),"")</f>
        <v/>
      </c>
      <c r="O331" s="49" t="str">
        <f>IFERROR(IF(INDEX(DATOS!AP:AP,MATCH(CHECKLIST!B331,DATOS!B:B,0),1)=0,"",INDEX(DATOS!AP:AP,MATCH(CHECKLIST!B331,DATOS!B:B,0),1)),"")</f>
        <v/>
      </c>
      <c r="P331" s="17" t="str">
        <f>IFERROR(IF(INDEX(DATOS!AN:AN,MATCH(CHECKLIST!B331,DATOS!B:B,0),1)=0,"",INDEX(DATOS!AN:AN,MATCH(CHECKLIST!B331,DATOS!B:B,0),1)),"")</f>
        <v/>
      </c>
      <c r="Q331" s="17" t="str">
        <f>IFERROR(IF(INDEX(DATOS!AO:AO,MATCH(CHECKLIST!B331,DATOS!B:B,0),1)=0,"",INDEX(DATOS!AO:AO,MATCH(CHECKLIST!B331,DATOS!B:B,0),1)),"")</f>
        <v/>
      </c>
      <c r="R331" t="str">
        <f>IF(B331="","",1)</f>
        <v/>
      </c>
      <c r="S331" t="str">
        <f t="shared" si="14"/>
        <v/>
      </c>
      <c r="U331" t="str">
        <f t="shared" si="12"/>
        <v/>
      </c>
      <c r="V331" t="str">
        <f t="shared" si="13"/>
        <v/>
      </c>
    </row>
    <row r="332" spans="1:22">
      <c r="A332" s="12">
        <v>319</v>
      </c>
      <c r="B332" t="str">
        <f>IFERROR(INDEX(DATOS!B:B,MATCH(CHECKLIST!A332,DATOS!BU:BU,0),1),"")</f>
        <v/>
      </c>
      <c r="C332" t="str">
        <f>IFERROR(INDEX(DATOS!J:J,MATCH(CHECKLIST!A332,DATOS!BU:BU,0),1),"")</f>
        <v/>
      </c>
      <c r="D332" t="str">
        <f>IFERROR(INDEX(DATOS!R:R,MATCH(CHECKLIST!E332,DATOS!C:C,0),1),"")</f>
        <v/>
      </c>
      <c r="E332" s="136" t="str">
        <f>IFERROR(INDEX(DATOS!C:C,MATCH(CHECKLIST!A332,DATOS!BU:BU,0),1),"")</f>
        <v/>
      </c>
      <c r="F332" s="3" t="str">
        <f>IFERROR(IF(INDEX(DATOS!AC:AC,MATCH(CHECKLIST!B332,DATOS!B:B,0),1)=0,"",INDEX(DATOS!AC:AC,MATCH(CHECKLIST!B332,DATOS!B:B,0),1)),"")</f>
        <v/>
      </c>
      <c r="G332" s="17" t="str">
        <f>IFERROR(IF(INDEX(DATOS!AH:AH,MATCH(CHECKLIST!B332,DATOS!B:B,0),1)=0,"",INDEX(DATOS!AH:AH,MATCH(CHECKLIST!B332,DATOS!B:B,0),1)),"")</f>
        <v/>
      </c>
      <c r="H332" s="17" t="str">
        <f>IFERROR(IF(INDEX(DATOS!BH:BH,MATCH(CHECKLIST!B332,DATOS!B:B,0),1)="","X",IF(INDEX(DATOS!BH:BH,MATCH(CHECKLIST!B332,DATOS!B:B,0),1)="VIGENTE","",INDEX(DATOS!BH:BH,MATCH(CHECKLIST!B332,DATOS!B:B,0),1))),"")</f>
        <v/>
      </c>
      <c r="I332" s="17" t="str">
        <f>IFERROR(IF(INDEX(DATOS!AL:AL,MATCH(CHECKLIST!B332,DATOS!B:B,0),1)=0,"",INDEX(DATOS!AL:AL,MATCH(CHECKLIST!B332,DATOS!B:B,0),1)),"")</f>
        <v/>
      </c>
      <c r="J332" s="17" t="str">
        <f>IFERROR(IF(INDEX(DATOS!AJ:AJ,MATCH(CHECKLIST!B332,DATOS!B:B,0),1)=0,"",INDEX(DATOS!AJ:AJ,MATCH(CHECKLIST!B332,DATOS!B:B,0),1)),"")</f>
        <v/>
      </c>
      <c r="K332" s="49" t="str">
        <f>IFERROR(IF(INDEX(DATOS!AK:AK,MATCH(CHECKLIST!B332,DATOS!B:B,0),1)=0,"",INDEX(DATOS!AK:AK,MATCH(CHECKLIST!B332,DATOS!B:B,0),1)),"")</f>
        <v/>
      </c>
      <c r="L332" s="17" t="str">
        <f>IFERROR(IF(INDEX(DATOS!AM:AM,MATCH(CHECKLIST!B332,DATOS!B:B,0),1)=0,"",INDEX(DATOS!AM:AM,MATCH(CHECKLIST!B332,DATOS!B:B,0),1)),"")</f>
        <v/>
      </c>
      <c r="M332" s="17" t="str">
        <f>IFERROR(IF(INDEX(DATOS!AI:AI,MATCH(CHECKLIST!B332,DATOS!B:B,0),1)=0,"",INDEX(DATOS!AI:AI,MATCH(CHECKLIST!B332,DATOS!B:B,0),1)),"")</f>
        <v/>
      </c>
      <c r="N332" s="49" t="str">
        <f ca="1">IFERROR(IF(INDEX(DATOS!I:I,MATCH(CHECKLIST!B332,DATOS!B:B,0),1)="","X",IF(INDEX(DATOS!I:I,MATCH(CHECKLIST!B332,DATOS!B:B,0),1)&gt;YEAR(TODAY())-1,"","VENCIDA")),"")</f>
        <v/>
      </c>
      <c r="O332" s="49" t="str">
        <f>IFERROR(IF(INDEX(DATOS!AP:AP,MATCH(CHECKLIST!B332,DATOS!B:B,0),1)=0,"",INDEX(DATOS!AP:AP,MATCH(CHECKLIST!B332,DATOS!B:B,0),1)),"")</f>
        <v/>
      </c>
      <c r="P332" s="17" t="str">
        <f>IFERROR(IF(INDEX(DATOS!AN:AN,MATCH(CHECKLIST!B332,DATOS!B:B,0),1)=0,"",INDEX(DATOS!AN:AN,MATCH(CHECKLIST!B332,DATOS!B:B,0),1)),"")</f>
        <v/>
      </c>
      <c r="Q332" s="17" t="str">
        <f>IFERROR(IF(INDEX(DATOS!AO:AO,MATCH(CHECKLIST!B332,DATOS!B:B,0),1)=0,"",INDEX(DATOS!AO:AO,MATCH(CHECKLIST!B332,DATOS!B:B,0),1)),"")</f>
        <v/>
      </c>
      <c r="S332">
        <f t="shared" si="14"/>
        <v>0</v>
      </c>
      <c r="U332" t="str">
        <f t="shared" si="12"/>
        <v/>
      </c>
      <c r="V332" t="str">
        <f t="shared" si="13"/>
        <v/>
      </c>
    </row>
    <row r="333" spans="1:22">
      <c r="A333" s="12">
        <v>320</v>
      </c>
      <c r="B333" t="str">
        <f>IFERROR(INDEX(DATOS!B:B,MATCH(CHECKLIST!A333,DATOS!BU:BU,0),1),"")</f>
        <v/>
      </c>
      <c r="C333" t="str">
        <f>IFERROR(INDEX(DATOS!J:J,MATCH(CHECKLIST!A333,DATOS!BU:BU,0),1),"")</f>
        <v/>
      </c>
      <c r="D333" t="str">
        <f>IFERROR(INDEX(DATOS!R:R,MATCH(CHECKLIST!E333,DATOS!C:C,0),1),"")</f>
        <v/>
      </c>
      <c r="E333" s="136" t="str">
        <f>IFERROR(INDEX(DATOS!C:C,MATCH(CHECKLIST!A333,DATOS!BU:BU,0),1),"")</f>
        <v/>
      </c>
      <c r="F333" s="3" t="str">
        <f>IFERROR(IF(INDEX(DATOS!AC:AC,MATCH(CHECKLIST!B333,DATOS!B:B,0),1)=0,"",INDEX(DATOS!AC:AC,MATCH(CHECKLIST!B333,DATOS!B:B,0),1)),"")</f>
        <v/>
      </c>
      <c r="G333" s="17" t="str">
        <f>IFERROR(IF(INDEX(DATOS!AH:AH,MATCH(CHECKLIST!B333,DATOS!B:B,0),1)=0,"",INDEX(DATOS!AH:AH,MATCH(CHECKLIST!B333,DATOS!B:B,0),1)),"")</f>
        <v/>
      </c>
      <c r="H333" s="17" t="str">
        <f>IFERROR(IF(INDEX(DATOS!BH:BH,MATCH(CHECKLIST!B333,DATOS!B:B,0),1)="","X",IF(INDEX(DATOS!BH:BH,MATCH(CHECKLIST!B333,DATOS!B:B,0),1)="VIGENTE","",INDEX(DATOS!BH:BH,MATCH(CHECKLIST!B333,DATOS!B:B,0),1))),"")</f>
        <v/>
      </c>
      <c r="I333" s="17" t="str">
        <f>IFERROR(IF(INDEX(DATOS!AL:AL,MATCH(CHECKLIST!B333,DATOS!B:B,0),1)=0,"",INDEX(DATOS!AL:AL,MATCH(CHECKLIST!B333,DATOS!B:B,0),1)),"")</f>
        <v/>
      </c>
      <c r="J333" s="17" t="str">
        <f>IFERROR(IF(INDEX(DATOS!AJ:AJ,MATCH(CHECKLIST!B333,DATOS!B:B,0),1)=0,"",INDEX(DATOS!AJ:AJ,MATCH(CHECKLIST!B333,DATOS!B:B,0),1)),"")</f>
        <v/>
      </c>
      <c r="K333" s="49" t="str">
        <f>IFERROR(IF(INDEX(DATOS!AK:AK,MATCH(CHECKLIST!B333,DATOS!B:B,0),1)=0,"",INDEX(DATOS!AK:AK,MATCH(CHECKLIST!B333,DATOS!B:B,0),1)),"")</f>
        <v/>
      </c>
      <c r="L333" s="17" t="str">
        <f>IFERROR(IF(INDEX(DATOS!AM:AM,MATCH(CHECKLIST!B333,DATOS!B:B,0),1)=0,"",INDEX(DATOS!AM:AM,MATCH(CHECKLIST!B333,DATOS!B:B,0),1)),"")</f>
        <v/>
      </c>
      <c r="M333" s="17" t="str">
        <f>IFERROR(IF(INDEX(DATOS!AI:AI,MATCH(CHECKLIST!B333,DATOS!B:B,0),1)=0,"",INDEX(DATOS!AI:AI,MATCH(CHECKLIST!B333,DATOS!B:B,0),1)),"")</f>
        <v/>
      </c>
      <c r="N333" s="49" t="str">
        <f ca="1">IFERROR(IF(INDEX(DATOS!I:I,MATCH(CHECKLIST!B333,DATOS!B:B,0),1)="","X",IF(INDEX(DATOS!I:I,MATCH(CHECKLIST!B333,DATOS!B:B,0),1)&gt;YEAR(TODAY())-1,"","VENCIDA")),"")</f>
        <v/>
      </c>
      <c r="O333" s="49" t="str">
        <f>IFERROR(IF(INDEX(DATOS!AP:AP,MATCH(CHECKLIST!B333,DATOS!B:B,0),1)=0,"",INDEX(DATOS!AP:AP,MATCH(CHECKLIST!B333,DATOS!B:B,0),1)),"")</f>
        <v/>
      </c>
      <c r="P333" s="17" t="str">
        <f>IFERROR(IF(INDEX(DATOS!AN:AN,MATCH(CHECKLIST!B333,DATOS!B:B,0),1)=0,"",INDEX(DATOS!AN:AN,MATCH(CHECKLIST!B333,DATOS!B:B,0),1)),"")</f>
        <v/>
      </c>
      <c r="Q333" s="17" t="str">
        <f>IFERROR(IF(INDEX(DATOS!AO:AO,MATCH(CHECKLIST!B333,DATOS!B:B,0),1)=0,"",INDEX(DATOS!AO:AO,MATCH(CHECKLIST!B333,DATOS!B:B,0),1)),"")</f>
        <v/>
      </c>
      <c r="R333" t="str">
        <f>IF(B333="","",1)</f>
        <v/>
      </c>
      <c r="S333" t="str">
        <f t="shared" si="14"/>
        <v/>
      </c>
      <c r="U333" t="str">
        <f t="shared" si="12"/>
        <v/>
      </c>
      <c r="V333" t="str">
        <f t="shared" si="13"/>
        <v/>
      </c>
    </row>
    <row r="334" spans="1:22" ht="15" customHeight="1">
      <c r="A334" s="12">
        <v>321</v>
      </c>
      <c r="B334" t="str">
        <f>IFERROR(INDEX(DATOS!B:B,MATCH(CHECKLIST!A334,DATOS!BU:BU,0),1),"")</f>
        <v/>
      </c>
      <c r="C334" t="str">
        <f>IFERROR(INDEX(DATOS!J:J,MATCH(CHECKLIST!A334,DATOS!BU:BU,0),1),"")</f>
        <v/>
      </c>
      <c r="D334" t="str">
        <f>IFERROR(INDEX(DATOS!R:R,MATCH(CHECKLIST!E334,DATOS!C:C,0),1),"")</f>
        <v/>
      </c>
      <c r="E334" s="136" t="str">
        <f>IFERROR(INDEX(DATOS!C:C,MATCH(CHECKLIST!A334,DATOS!BU:BU,0),1),"")</f>
        <v/>
      </c>
      <c r="F334" s="3" t="str">
        <f>IFERROR(IF(INDEX(DATOS!AC:AC,MATCH(CHECKLIST!B334,DATOS!B:B,0),1)=0,"",INDEX(DATOS!AC:AC,MATCH(CHECKLIST!B334,DATOS!B:B,0),1)),"")</f>
        <v/>
      </c>
      <c r="G334" s="17" t="str">
        <f>IFERROR(IF(INDEX(DATOS!AH:AH,MATCH(CHECKLIST!B334,DATOS!B:B,0),1)=0,"",INDEX(DATOS!AH:AH,MATCH(CHECKLIST!B334,DATOS!B:B,0),1)),"")</f>
        <v/>
      </c>
      <c r="H334" s="17" t="str">
        <f>IFERROR(IF(INDEX(DATOS!BH:BH,MATCH(CHECKLIST!B334,DATOS!B:B,0),1)="","X",IF(INDEX(DATOS!BH:BH,MATCH(CHECKLIST!B334,DATOS!B:B,0),1)="VIGENTE","",INDEX(DATOS!BH:BH,MATCH(CHECKLIST!B334,DATOS!B:B,0),1))),"")</f>
        <v/>
      </c>
      <c r="I334" s="17" t="str">
        <f>IFERROR(IF(INDEX(DATOS!AL:AL,MATCH(CHECKLIST!B334,DATOS!B:B,0),1)=0,"",INDEX(DATOS!AL:AL,MATCH(CHECKLIST!B334,DATOS!B:B,0),1)),"")</f>
        <v/>
      </c>
      <c r="J334" s="17" t="str">
        <f>IFERROR(IF(INDEX(DATOS!AJ:AJ,MATCH(CHECKLIST!B334,DATOS!B:B,0),1)=0,"",INDEX(DATOS!AJ:AJ,MATCH(CHECKLIST!B334,DATOS!B:B,0),1)),"")</f>
        <v/>
      </c>
      <c r="K334" s="49" t="str">
        <f>IFERROR(IF(INDEX(DATOS!AK:AK,MATCH(CHECKLIST!B334,DATOS!B:B,0),1)=0,"",INDEX(DATOS!AK:AK,MATCH(CHECKLIST!B334,DATOS!B:B,0),1)),"")</f>
        <v/>
      </c>
      <c r="L334" s="17" t="str">
        <f>IFERROR(IF(INDEX(DATOS!AM:AM,MATCH(CHECKLIST!B334,DATOS!B:B,0),1)=0,"",INDEX(DATOS!AM:AM,MATCH(CHECKLIST!B334,DATOS!B:B,0),1)),"")</f>
        <v/>
      </c>
      <c r="M334" s="17" t="str">
        <f>IFERROR(IF(INDEX(DATOS!AI:AI,MATCH(CHECKLIST!B334,DATOS!B:B,0),1)=0,"",INDEX(DATOS!AI:AI,MATCH(CHECKLIST!B334,DATOS!B:B,0),1)),"")</f>
        <v/>
      </c>
      <c r="N334" s="49" t="str">
        <f ca="1">IFERROR(IF(INDEX(DATOS!I:I,MATCH(CHECKLIST!B334,DATOS!B:B,0),1)="","X",IF(INDEX(DATOS!I:I,MATCH(CHECKLIST!B334,DATOS!B:B,0),1)&gt;YEAR(TODAY())-1,"","VENCIDA")),"")</f>
        <v/>
      </c>
      <c r="O334" s="49" t="str">
        <f>IFERROR(IF(INDEX(DATOS!AP:AP,MATCH(CHECKLIST!B334,DATOS!B:B,0),1)=0,"",INDEX(DATOS!AP:AP,MATCH(CHECKLIST!B334,DATOS!B:B,0),1)),"")</f>
        <v/>
      </c>
      <c r="P334" s="17" t="str">
        <f>IFERROR(IF(INDEX(DATOS!AN:AN,MATCH(CHECKLIST!B334,DATOS!B:B,0),1)=0,"",INDEX(DATOS!AN:AN,MATCH(CHECKLIST!B334,DATOS!B:B,0),1)),"")</f>
        <v/>
      </c>
      <c r="Q334" s="17" t="str">
        <f>IFERROR(IF(INDEX(DATOS!AO:AO,MATCH(CHECKLIST!B334,DATOS!B:B,0),1)=0,"",INDEX(DATOS!AO:AO,MATCH(CHECKLIST!B334,DATOS!B:B,0),1)),"")</f>
        <v/>
      </c>
      <c r="S334">
        <f t="shared" si="14"/>
        <v>0</v>
      </c>
      <c r="U334" t="str">
        <f t="shared" ref="U334:U397" si="15">IF(C334="","",C334)</f>
        <v/>
      </c>
      <c r="V334" t="str">
        <f t="shared" ref="V334:V397" si="16">IF(B334="","",B334)</f>
        <v/>
      </c>
    </row>
    <row r="335" spans="1:22" ht="15" customHeight="1">
      <c r="A335" s="12">
        <v>322</v>
      </c>
      <c r="B335" t="str">
        <f>IFERROR(INDEX(DATOS!B:B,MATCH(CHECKLIST!A335,DATOS!BU:BU,0),1),"")</f>
        <v/>
      </c>
      <c r="C335" t="str">
        <f>IFERROR(INDEX(DATOS!J:J,MATCH(CHECKLIST!A335,DATOS!BU:BU,0),1),"")</f>
        <v/>
      </c>
      <c r="D335" t="str">
        <f>IFERROR(INDEX(DATOS!R:R,MATCH(CHECKLIST!E335,DATOS!C:C,0),1),"")</f>
        <v/>
      </c>
      <c r="E335" s="136" t="str">
        <f>IFERROR(INDEX(DATOS!C:C,MATCH(CHECKLIST!A335,DATOS!BU:BU,0),1),"")</f>
        <v/>
      </c>
      <c r="F335" s="3" t="str">
        <f>IFERROR(IF(INDEX(DATOS!AC:AC,MATCH(CHECKLIST!B335,DATOS!B:B,0),1)=0,"",INDEX(DATOS!AC:AC,MATCH(CHECKLIST!B335,DATOS!B:B,0),1)),"")</f>
        <v/>
      </c>
      <c r="G335" s="17" t="str">
        <f>IFERROR(IF(INDEX(DATOS!AH:AH,MATCH(CHECKLIST!B335,DATOS!B:B,0),1)=0,"",INDEX(DATOS!AH:AH,MATCH(CHECKLIST!B335,DATOS!B:B,0),1)),"")</f>
        <v/>
      </c>
      <c r="H335" s="17" t="str">
        <f>IFERROR(IF(INDEX(DATOS!BH:BH,MATCH(CHECKLIST!B335,DATOS!B:B,0),1)="","X",IF(INDEX(DATOS!BH:BH,MATCH(CHECKLIST!B335,DATOS!B:B,0),1)="VIGENTE","",INDEX(DATOS!BH:BH,MATCH(CHECKLIST!B335,DATOS!B:B,0),1))),"")</f>
        <v/>
      </c>
      <c r="I335" s="17" t="str">
        <f>IFERROR(IF(INDEX(DATOS!AL:AL,MATCH(CHECKLIST!B335,DATOS!B:B,0),1)=0,"",INDEX(DATOS!AL:AL,MATCH(CHECKLIST!B335,DATOS!B:B,0),1)),"")</f>
        <v/>
      </c>
      <c r="J335" s="17" t="str">
        <f>IFERROR(IF(INDEX(DATOS!AJ:AJ,MATCH(CHECKLIST!B335,DATOS!B:B,0),1)=0,"",INDEX(DATOS!AJ:AJ,MATCH(CHECKLIST!B335,DATOS!B:B,0),1)),"")</f>
        <v/>
      </c>
      <c r="K335" s="49" t="str">
        <f>IFERROR(IF(INDEX(DATOS!AK:AK,MATCH(CHECKLIST!B335,DATOS!B:B,0),1)=0,"",INDEX(DATOS!AK:AK,MATCH(CHECKLIST!B335,DATOS!B:B,0),1)),"")</f>
        <v/>
      </c>
      <c r="L335" s="17" t="str">
        <f>IFERROR(IF(INDEX(DATOS!AM:AM,MATCH(CHECKLIST!B335,DATOS!B:B,0),1)=0,"",INDEX(DATOS!AM:AM,MATCH(CHECKLIST!B335,DATOS!B:B,0),1)),"")</f>
        <v/>
      </c>
      <c r="M335" s="17" t="str">
        <f>IFERROR(IF(INDEX(DATOS!AI:AI,MATCH(CHECKLIST!B335,DATOS!B:B,0),1)=0,"",INDEX(DATOS!AI:AI,MATCH(CHECKLIST!B335,DATOS!B:B,0),1)),"")</f>
        <v/>
      </c>
      <c r="N335" s="49" t="str">
        <f ca="1">IFERROR(IF(INDEX(DATOS!I:I,MATCH(CHECKLIST!B335,DATOS!B:B,0),1)="","X",IF(INDEX(DATOS!I:I,MATCH(CHECKLIST!B335,DATOS!B:B,0),1)&gt;YEAR(TODAY())-1,"","VENCIDA")),"")</f>
        <v/>
      </c>
      <c r="O335" s="49" t="str">
        <f>IFERROR(IF(INDEX(DATOS!AP:AP,MATCH(CHECKLIST!B335,DATOS!B:B,0),1)=0,"",INDEX(DATOS!AP:AP,MATCH(CHECKLIST!B335,DATOS!B:B,0),1)),"")</f>
        <v/>
      </c>
      <c r="P335" s="17" t="str">
        <f>IFERROR(IF(INDEX(DATOS!AN:AN,MATCH(CHECKLIST!B335,DATOS!B:B,0),1)=0,"",INDEX(DATOS!AN:AN,MATCH(CHECKLIST!B335,DATOS!B:B,0),1)),"")</f>
        <v/>
      </c>
      <c r="Q335" s="17" t="str">
        <f>IFERROR(IF(INDEX(DATOS!AO:AO,MATCH(CHECKLIST!B335,DATOS!B:B,0),1)=0,"",INDEX(DATOS!AO:AO,MATCH(CHECKLIST!B335,DATOS!B:B,0),1)),"")</f>
        <v/>
      </c>
      <c r="R335" t="str">
        <f>IF(B335="","",1)</f>
        <v/>
      </c>
      <c r="S335" t="str">
        <f t="shared" si="14"/>
        <v/>
      </c>
      <c r="U335" t="str">
        <f t="shared" si="15"/>
        <v/>
      </c>
      <c r="V335" t="str">
        <f t="shared" si="16"/>
        <v/>
      </c>
    </row>
    <row r="336" spans="1:22" ht="15" customHeight="1">
      <c r="A336" s="12">
        <v>323</v>
      </c>
      <c r="B336" t="str">
        <f>IFERROR(INDEX(DATOS!B:B,MATCH(CHECKLIST!A336,DATOS!BU:BU,0),1),"")</f>
        <v/>
      </c>
      <c r="C336" t="str">
        <f>IFERROR(INDEX(DATOS!J:J,MATCH(CHECKLIST!A336,DATOS!BU:BU,0),1),"")</f>
        <v/>
      </c>
      <c r="D336" t="str">
        <f>IFERROR(INDEX(DATOS!R:R,MATCH(CHECKLIST!E336,DATOS!C:C,0),1),"")</f>
        <v/>
      </c>
      <c r="E336" s="136" t="str">
        <f>IFERROR(INDEX(DATOS!C:C,MATCH(CHECKLIST!A336,DATOS!BU:BU,0),1),"")</f>
        <v/>
      </c>
      <c r="F336" s="3" t="str">
        <f>IFERROR(IF(INDEX(DATOS!AC:AC,MATCH(CHECKLIST!B336,DATOS!B:B,0),1)=0,"",INDEX(DATOS!AC:AC,MATCH(CHECKLIST!B336,DATOS!B:B,0),1)),"")</f>
        <v/>
      </c>
      <c r="G336" s="17" t="str">
        <f>IFERROR(IF(INDEX(DATOS!AH:AH,MATCH(CHECKLIST!B336,DATOS!B:B,0),1)=0,"",INDEX(DATOS!AH:AH,MATCH(CHECKLIST!B336,DATOS!B:B,0),1)),"")</f>
        <v/>
      </c>
      <c r="H336" s="17" t="str">
        <f>IFERROR(IF(INDEX(DATOS!BH:BH,MATCH(CHECKLIST!B336,DATOS!B:B,0),1)="","X",IF(INDEX(DATOS!BH:BH,MATCH(CHECKLIST!B336,DATOS!B:B,0),1)="VIGENTE","",INDEX(DATOS!BH:BH,MATCH(CHECKLIST!B336,DATOS!B:B,0),1))),"")</f>
        <v/>
      </c>
      <c r="I336" s="17" t="str">
        <f>IFERROR(IF(INDEX(DATOS!AL:AL,MATCH(CHECKLIST!B336,DATOS!B:B,0),1)=0,"",INDEX(DATOS!AL:AL,MATCH(CHECKLIST!B336,DATOS!B:B,0),1)),"")</f>
        <v/>
      </c>
      <c r="J336" s="17" t="str">
        <f>IFERROR(IF(INDEX(DATOS!AJ:AJ,MATCH(CHECKLIST!B336,DATOS!B:B,0),1)=0,"",INDEX(DATOS!AJ:AJ,MATCH(CHECKLIST!B336,DATOS!B:B,0),1)),"")</f>
        <v/>
      </c>
      <c r="K336" s="49" t="str">
        <f>IFERROR(IF(INDEX(DATOS!AK:AK,MATCH(CHECKLIST!B336,DATOS!B:B,0),1)=0,"",INDEX(DATOS!AK:AK,MATCH(CHECKLIST!B336,DATOS!B:B,0),1)),"")</f>
        <v/>
      </c>
      <c r="L336" s="17" t="str">
        <f>IFERROR(IF(INDEX(DATOS!AM:AM,MATCH(CHECKLIST!B336,DATOS!B:B,0),1)=0,"",INDEX(DATOS!AM:AM,MATCH(CHECKLIST!B336,DATOS!B:B,0),1)),"")</f>
        <v/>
      </c>
      <c r="M336" s="17" t="str">
        <f>IFERROR(IF(INDEX(DATOS!AI:AI,MATCH(CHECKLIST!B336,DATOS!B:B,0),1)=0,"",INDEX(DATOS!AI:AI,MATCH(CHECKLIST!B336,DATOS!B:B,0),1)),"")</f>
        <v/>
      </c>
      <c r="N336" s="49" t="str">
        <f ca="1">IFERROR(IF(INDEX(DATOS!I:I,MATCH(CHECKLIST!B336,DATOS!B:B,0),1)="","X",IF(INDEX(DATOS!I:I,MATCH(CHECKLIST!B336,DATOS!B:B,0),1)&gt;YEAR(TODAY())-1,"","VENCIDA")),"")</f>
        <v/>
      </c>
      <c r="O336" s="49" t="str">
        <f>IFERROR(IF(INDEX(DATOS!AP:AP,MATCH(CHECKLIST!B336,DATOS!B:B,0),1)=0,"",INDEX(DATOS!AP:AP,MATCH(CHECKLIST!B336,DATOS!B:B,0),1)),"")</f>
        <v/>
      </c>
      <c r="P336" s="17" t="str">
        <f>IFERROR(IF(INDEX(DATOS!AN:AN,MATCH(CHECKLIST!B336,DATOS!B:B,0),1)=0,"",INDEX(DATOS!AN:AN,MATCH(CHECKLIST!B336,DATOS!B:B,0),1)),"")</f>
        <v/>
      </c>
      <c r="Q336" s="17" t="str">
        <f>IFERROR(IF(INDEX(DATOS!AO:AO,MATCH(CHECKLIST!B336,DATOS!B:B,0),1)=0,"",INDEX(DATOS!AO:AO,MATCH(CHECKLIST!B336,DATOS!B:B,0),1)),"")</f>
        <v/>
      </c>
      <c r="S336">
        <f t="shared" ref="S336:S399" si="17">IF(Q$13="","",R336)</f>
        <v>0</v>
      </c>
      <c r="U336" t="str">
        <f t="shared" si="15"/>
        <v/>
      </c>
      <c r="V336" t="str">
        <f t="shared" si="16"/>
        <v/>
      </c>
    </row>
    <row r="337" spans="1:22">
      <c r="A337" s="12">
        <v>324</v>
      </c>
      <c r="B337" t="str">
        <f>IFERROR(INDEX(DATOS!B:B,MATCH(CHECKLIST!A337,DATOS!BU:BU,0),1),"")</f>
        <v/>
      </c>
      <c r="C337" t="str">
        <f>IFERROR(INDEX(DATOS!J:J,MATCH(CHECKLIST!A337,DATOS!BU:BU,0),1),"")</f>
        <v/>
      </c>
      <c r="D337" t="str">
        <f>IFERROR(INDEX(DATOS!R:R,MATCH(CHECKLIST!E337,DATOS!C:C,0),1),"")</f>
        <v/>
      </c>
      <c r="E337" s="136" t="str">
        <f>IFERROR(INDEX(DATOS!C:C,MATCH(CHECKLIST!A337,DATOS!BU:BU,0),1),"")</f>
        <v/>
      </c>
      <c r="F337" s="3" t="str">
        <f>IFERROR(IF(INDEX(DATOS!AC:AC,MATCH(CHECKLIST!B337,DATOS!B:B,0),1)=0,"",INDEX(DATOS!AC:AC,MATCH(CHECKLIST!B337,DATOS!B:B,0),1)),"")</f>
        <v/>
      </c>
      <c r="G337" s="17" t="str">
        <f>IFERROR(IF(INDEX(DATOS!AH:AH,MATCH(CHECKLIST!B337,DATOS!B:B,0),1)=0,"",INDEX(DATOS!AH:AH,MATCH(CHECKLIST!B337,DATOS!B:B,0),1)),"")</f>
        <v/>
      </c>
      <c r="H337" s="17" t="str">
        <f>IFERROR(IF(INDEX(DATOS!BH:BH,MATCH(CHECKLIST!B337,DATOS!B:B,0),1)="","X",IF(INDEX(DATOS!BH:BH,MATCH(CHECKLIST!B337,DATOS!B:B,0),1)="VIGENTE","",INDEX(DATOS!BH:BH,MATCH(CHECKLIST!B337,DATOS!B:B,0),1))),"")</f>
        <v/>
      </c>
      <c r="I337" s="17" t="str">
        <f>IFERROR(IF(INDEX(DATOS!AL:AL,MATCH(CHECKLIST!B337,DATOS!B:B,0),1)=0,"",INDEX(DATOS!AL:AL,MATCH(CHECKLIST!B337,DATOS!B:B,0),1)),"")</f>
        <v/>
      </c>
      <c r="J337" s="17" t="str">
        <f>IFERROR(IF(INDEX(DATOS!AJ:AJ,MATCH(CHECKLIST!B337,DATOS!B:B,0),1)=0,"",INDEX(DATOS!AJ:AJ,MATCH(CHECKLIST!B337,DATOS!B:B,0),1)),"")</f>
        <v/>
      </c>
      <c r="K337" s="49" t="str">
        <f>IFERROR(IF(INDEX(DATOS!AK:AK,MATCH(CHECKLIST!B337,DATOS!B:B,0),1)=0,"",INDEX(DATOS!AK:AK,MATCH(CHECKLIST!B337,DATOS!B:B,0),1)),"")</f>
        <v/>
      </c>
      <c r="L337" s="17" t="str">
        <f>IFERROR(IF(INDEX(DATOS!AM:AM,MATCH(CHECKLIST!B337,DATOS!B:B,0),1)=0,"",INDEX(DATOS!AM:AM,MATCH(CHECKLIST!B337,DATOS!B:B,0),1)),"")</f>
        <v/>
      </c>
      <c r="M337" s="17" t="str">
        <f>IFERROR(IF(INDEX(DATOS!AI:AI,MATCH(CHECKLIST!B337,DATOS!B:B,0),1)=0,"",INDEX(DATOS!AI:AI,MATCH(CHECKLIST!B337,DATOS!B:B,0),1)),"")</f>
        <v/>
      </c>
      <c r="N337" s="49" t="str">
        <f ca="1">IFERROR(IF(INDEX(DATOS!I:I,MATCH(CHECKLIST!B337,DATOS!B:B,0),1)="","X",IF(INDEX(DATOS!I:I,MATCH(CHECKLIST!B337,DATOS!B:B,0),1)&gt;YEAR(TODAY())-1,"","VENCIDA")),"")</f>
        <v/>
      </c>
      <c r="O337" s="49" t="str">
        <f>IFERROR(IF(INDEX(DATOS!AP:AP,MATCH(CHECKLIST!B337,DATOS!B:B,0),1)=0,"",INDEX(DATOS!AP:AP,MATCH(CHECKLIST!B337,DATOS!B:B,0),1)),"")</f>
        <v/>
      </c>
      <c r="P337" s="17" t="str">
        <f>IFERROR(IF(INDEX(DATOS!AN:AN,MATCH(CHECKLIST!B337,DATOS!B:B,0),1)=0,"",INDEX(DATOS!AN:AN,MATCH(CHECKLIST!B337,DATOS!B:B,0),1)),"")</f>
        <v/>
      </c>
      <c r="Q337" s="17" t="str">
        <f>IFERROR(IF(INDEX(DATOS!AO:AO,MATCH(CHECKLIST!B337,DATOS!B:B,0),1)=0,"",INDEX(DATOS!AO:AO,MATCH(CHECKLIST!B337,DATOS!B:B,0),1)),"")</f>
        <v/>
      </c>
      <c r="R337" t="str">
        <f>IF(B337="","",1)</f>
        <v/>
      </c>
      <c r="S337" t="str">
        <f t="shared" si="17"/>
        <v/>
      </c>
      <c r="U337" t="str">
        <f t="shared" si="15"/>
        <v/>
      </c>
      <c r="V337" t="str">
        <f t="shared" si="16"/>
        <v/>
      </c>
    </row>
    <row r="338" spans="1:22" ht="15" customHeight="1">
      <c r="A338" s="12">
        <v>325</v>
      </c>
      <c r="B338" t="str">
        <f>IFERROR(INDEX(DATOS!B:B,MATCH(CHECKLIST!A338,DATOS!BU:BU,0),1),"")</f>
        <v/>
      </c>
      <c r="C338" t="str">
        <f>IFERROR(INDEX(DATOS!J:J,MATCH(CHECKLIST!A338,DATOS!BU:BU,0),1),"")</f>
        <v/>
      </c>
      <c r="D338" t="str">
        <f>IFERROR(INDEX(DATOS!R:R,MATCH(CHECKLIST!E338,DATOS!C:C,0),1),"")</f>
        <v/>
      </c>
      <c r="E338" s="136" t="str">
        <f>IFERROR(INDEX(DATOS!C:C,MATCH(CHECKLIST!A338,DATOS!BU:BU,0),1),"")</f>
        <v/>
      </c>
      <c r="F338" s="3" t="str">
        <f>IFERROR(IF(INDEX(DATOS!AC:AC,MATCH(CHECKLIST!B338,DATOS!B:B,0),1)=0,"",INDEX(DATOS!AC:AC,MATCH(CHECKLIST!B338,DATOS!B:B,0),1)),"")</f>
        <v/>
      </c>
      <c r="G338" s="17" t="str">
        <f>IFERROR(IF(INDEX(DATOS!AH:AH,MATCH(CHECKLIST!B338,DATOS!B:B,0),1)=0,"",INDEX(DATOS!AH:AH,MATCH(CHECKLIST!B338,DATOS!B:B,0),1)),"")</f>
        <v/>
      </c>
      <c r="H338" s="17" t="str">
        <f>IFERROR(IF(INDEX(DATOS!BH:BH,MATCH(CHECKLIST!B338,DATOS!B:B,0),1)="","X",IF(INDEX(DATOS!BH:BH,MATCH(CHECKLIST!B338,DATOS!B:B,0),1)="VIGENTE","",INDEX(DATOS!BH:BH,MATCH(CHECKLIST!B338,DATOS!B:B,0),1))),"")</f>
        <v/>
      </c>
      <c r="I338" s="17" t="str">
        <f>IFERROR(IF(INDEX(DATOS!AL:AL,MATCH(CHECKLIST!B338,DATOS!B:B,0),1)=0,"",INDEX(DATOS!AL:AL,MATCH(CHECKLIST!B338,DATOS!B:B,0),1)),"")</f>
        <v/>
      </c>
      <c r="J338" s="17" t="str">
        <f>IFERROR(IF(INDEX(DATOS!AJ:AJ,MATCH(CHECKLIST!B338,DATOS!B:B,0),1)=0,"",INDEX(DATOS!AJ:AJ,MATCH(CHECKLIST!B338,DATOS!B:B,0),1)),"")</f>
        <v/>
      </c>
      <c r="K338" s="49" t="str">
        <f>IFERROR(IF(INDEX(DATOS!AK:AK,MATCH(CHECKLIST!B338,DATOS!B:B,0),1)=0,"",INDEX(DATOS!AK:AK,MATCH(CHECKLIST!B338,DATOS!B:B,0),1)),"")</f>
        <v/>
      </c>
      <c r="L338" s="17" t="str">
        <f>IFERROR(IF(INDEX(DATOS!AM:AM,MATCH(CHECKLIST!B338,DATOS!B:B,0),1)=0,"",INDEX(DATOS!AM:AM,MATCH(CHECKLIST!B338,DATOS!B:B,0),1)),"")</f>
        <v/>
      </c>
      <c r="M338" s="17" t="str">
        <f>IFERROR(IF(INDEX(DATOS!AI:AI,MATCH(CHECKLIST!B338,DATOS!B:B,0),1)=0,"",INDEX(DATOS!AI:AI,MATCH(CHECKLIST!B338,DATOS!B:B,0),1)),"")</f>
        <v/>
      </c>
      <c r="N338" s="49" t="str">
        <f ca="1">IFERROR(IF(INDEX(DATOS!I:I,MATCH(CHECKLIST!B338,DATOS!B:B,0),1)="","X",IF(INDEX(DATOS!I:I,MATCH(CHECKLIST!B338,DATOS!B:B,0),1)&gt;YEAR(TODAY())-1,"","VENCIDA")),"")</f>
        <v/>
      </c>
      <c r="O338" s="49" t="str">
        <f>IFERROR(IF(INDEX(DATOS!AP:AP,MATCH(CHECKLIST!B338,DATOS!B:B,0),1)=0,"",INDEX(DATOS!AP:AP,MATCH(CHECKLIST!B338,DATOS!B:B,0),1)),"")</f>
        <v/>
      </c>
      <c r="P338" s="17" t="str">
        <f>IFERROR(IF(INDEX(DATOS!AN:AN,MATCH(CHECKLIST!B338,DATOS!B:B,0),1)=0,"",INDEX(DATOS!AN:AN,MATCH(CHECKLIST!B338,DATOS!B:B,0),1)),"")</f>
        <v/>
      </c>
      <c r="Q338" s="17" t="str">
        <f>IFERROR(IF(INDEX(DATOS!AO:AO,MATCH(CHECKLIST!B338,DATOS!B:B,0),1)=0,"",INDEX(DATOS!AO:AO,MATCH(CHECKLIST!B338,DATOS!B:B,0),1)),"")</f>
        <v/>
      </c>
      <c r="S338">
        <f t="shared" si="17"/>
        <v>0</v>
      </c>
      <c r="U338" t="str">
        <f t="shared" si="15"/>
        <v/>
      </c>
      <c r="V338" t="str">
        <f t="shared" si="16"/>
        <v/>
      </c>
    </row>
    <row r="339" spans="1:22" ht="15" customHeight="1">
      <c r="A339" s="12">
        <v>326</v>
      </c>
      <c r="B339" t="str">
        <f>IFERROR(INDEX(DATOS!B:B,MATCH(CHECKLIST!A339,DATOS!BU:BU,0),1),"")</f>
        <v/>
      </c>
      <c r="C339" t="str">
        <f>IFERROR(INDEX(DATOS!J:J,MATCH(CHECKLIST!A339,DATOS!BU:BU,0),1),"")</f>
        <v/>
      </c>
      <c r="D339" t="str">
        <f>IFERROR(INDEX(DATOS!R:R,MATCH(CHECKLIST!E339,DATOS!C:C,0),1),"")</f>
        <v/>
      </c>
      <c r="E339" s="136" t="str">
        <f>IFERROR(INDEX(DATOS!C:C,MATCH(CHECKLIST!A339,DATOS!BU:BU,0),1),"")</f>
        <v/>
      </c>
      <c r="F339" s="3" t="str">
        <f>IFERROR(IF(INDEX(DATOS!AC:AC,MATCH(CHECKLIST!B339,DATOS!B:B,0),1)=0,"",INDEX(DATOS!AC:AC,MATCH(CHECKLIST!B339,DATOS!B:B,0),1)),"")</f>
        <v/>
      </c>
      <c r="G339" s="17" t="str">
        <f>IFERROR(IF(INDEX(DATOS!AH:AH,MATCH(CHECKLIST!B339,DATOS!B:B,0),1)=0,"",INDEX(DATOS!AH:AH,MATCH(CHECKLIST!B339,DATOS!B:B,0),1)),"")</f>
        <v/>
      </c>
      <c r="H339" s="17" t="str">
        <f>IFERROR(IF(INDEX(DATOS!BH:BH,MATCH(CHECKLIST!B339,DATOS!B:B,0),1)="","X",IF(INDEX(DATOS!BH:BH,MATCH(CHECKLIST!B339,DATOS!B:B,0),1)="VIGENTE","",INDEX(DATOS!BH:BH,MATCH(CHECKLIST!B339,DATOS!B:B,0),1))),"")</f>
        <v/>
      </c>
      <c r="I339" s="17" t="str">
        <f>IFERROR(IF(INDEX(DATOS!AL:AL,MATCH(CHECKLIST!B339,DATOS!B:B,0),1)=0,"",INDEX(DATOS!AL:AL,MATCH(CHECKLIST!B339,DATOS!B:B,0),1)),"")</f>
        <v/>
      </c>
      <c r="J339" s="17" t="str">
        <f>IFERROR(IF(INDEX(DATOS!AJ:AJ,MATCH(CHECKLIST!B339,DATOS!B:B,0),1)=0,"",INDEX(DATOS!AJ:AJ,MATCH(CHECKLIST!B339,DATOS!B:B,0),1)),"")</f>
        <v/>
      </c>
      <c r="K339" s="49" t="str">
        <f>IFERROR(IF(INDEX(DATOS!AK:AK,MATCH(CHECKLIST!B339,DATOS!B:B,0),1)=0,"",INDEX(DATOS!AK:AK,MATCH(CHECKLIST!B339,DATOS!B:B,0),1)),"")</f>
        <v/>
      </c>
      <c r="L339" s="17" t="str">
        <f>IFERROR(IF(INDEX(DATOS!AM:AM,MATCH(CHECKLIST!B339,DATOS!B:B,0),1)=0,"",INDEX(DATOS!AM:AM,MATCH(CHECKLIST!B339,DATOS!B:B,0),1)),"")</f>
        <v/>
      </c>
      <c r="M339" s="17" t="str">
        <f>IFERROR(IF(INDEX(DATOS!AI:AI,MATCH(CHECKLIST!B339,DATOS!B:B,0),1)=0,"",INDEX(DATOS!AI:AI,MATCH(CHECKLIST!B339,DATOS!B:B,0),1)),"")</f>
        <v/>
      </c>
      <c r="N339" s="49" t="str">
        <f ca="1">IFERROR(IF(INDEX(DATOS!I:I,MATCH(CHECKLIST!B339,DATOS!B:B,0),1)="","X",IF(INDEX(DATOS!I:I,MATCH(CHECKLIST!B339,DATOS!B:B,0),1)&gt;YEAR(TODAY())-1,"","VENCIDA")),"")</f>
        <v/>
      </c>
      <c r="O339" s="49" t="str">
        <f>IFERROR(IF(INDEX(DATOS!AP:AP,MATCH(CHECKLIST!B339,DATOS!B:B,0),1)=0,"",INDEX(DATOS!AP:AP,MATCH(CHECKLIST!B339,DATOS!B:B,0),1)),"")</f>
        <v/>
      </c>
      <c r="P339" s="17" t="str">
        <f>IFERROR(IF(INDEX(DATOS!AN:AN,MATCH(CHECKLIST!B339,DATOS!B:B,0),1)=0,"",INDEX(DATOS!AN:AN,MATCH(CHECKLIST!B339,DATOS!B:B,0),1)),"")</f>
        <v/>
      </c>
      <c r="Q339" s="17" t="str">
        <f>IFERROR(IF(INDEX(DATOS!AO:AO,MATCH(CHECKLIST!B339,DATOS!B:B,0),1)=0,"",INDEX(DATOS!AO:AO,MATCH(CHECKLIST!B339,DATOS!B:B,0),1)),"")</f>
        <v/>
      </c>
      <c r="R339" t="str">
        <f>IF(B339="","",1)</f>
        <v/>
      </c>
      <c r="S339" t="str">
        <f t="shared" si="17"/>
        <v/>
      </c>
      <c r="U339" t="str">
        <f t="shared" si="15"/>
        <v/>
      </c>
      <c r="V339" t="str">
        <f t="shared" si="16"/>
        <v/>
      </c>
    </row>
    <row r="340" spans="1:22" ht="15" customHeight="1">
      <c r="A340" s="12">
        <v>327</v>
      </c>
      <c r="B340" t="str">
        <f>IFERROR(INDEX(DATOS!B:B,MATCH(CHECKLIST!A340,DATOS!BU:BU,0),1),"")</f>
        <v/>
      </c>
      <c r="C340" t="str">
        <f>IFERROR(INDEX(DATOS!J:J,MATCH(CHECKLIST!A340,DATOS!BU:BU,0),1),"")</f>
        <v/>
      </c>
      <c r="D340" t="str">
        <f>IFERROR(INDEX(DATOS!R:R,MATCH(CHECKLIST!E340,DATOS!C:C,0),1),"")</f>
        <v/>
      </c>
      <c r="E340" s="136" t="str">
        <f>IFERROR(INDEX(DATOS!C:C,MATCH(CHECKLIST!A340,DATOS!BU:BU,0),1),"")</f>
        <v/>
      </c>
      <c r="F340" s="3" t="str">
        <f>IFERROR(IF(INDEX(DATOS!AC:AC,MATCH(CHECKLIST!B340,DATOS!B:B,0),1)=0,"",INDEX(DATOS!AC:AC,MATCH(CHECKLIST!B340,DATOS!B:B,0),1)),"")</f>
        <v/>
      </c>
      <c r="G340" s="17" t="str">
        <f>IFERROR(IF(INDEX(DATOS!AH:AH,MATCH(CHECKLIST!B340,DATOS!B:B,0),1)=0,"",INDEX(DATOS!AH:AH,MATCH(CHECKLIST!B340,DATOS!B:B,0),1)),"")</f>
        <v/>
      </c>
      <c r="H340" s="17" t="str">
        <f>IFERROR(IF(INDEX(DATOS!BH:BH,MATCH(CHECKLIST!B340,DATOS!B:B,0),1)="","X",IF(INDEX(DATOS!BH:BH,MATCH(CHECKLIST!B340,DATOS!B:B,0),1)="VIGENTE","",INDEX(DATOS!BH:BH,MATCH(CHECKLIST!B340,DATOS!B:B,0),1))),"")</f>
        <v/>
      </c>
      <c r="I340" s="17" t="str">
        <f>IFERROR(IF(INDEX(DATOS!AL:AL,MATCH(CHECKLIST!B340,DATOS!B:B,0),1)=0,"",INDEX(DATOS!AL:AL,MATCH(CHECKLIST!B340,DATOS!B:B,0),1)),"")</f>
        <v/>
      </c>
      <c r="J340" s="17" t="str">
        <f>IFERROR(IF(INDEX(DATOS!AJ:AJ,MATCH(CHECKLIST!B340,DATOS!B:B,0),1)=0,"",INDEX(DATOS!AJ:AJ,MATCH(CHECKLIST!B340,DATOS!B:B,0),1)),"")</f>
        <v/>
      </c>
      <c r="K340" s="49" t="str">
        <f>IFERROR(IF(INDEX(DATOS!AK:AK,MATCH(CHECKLIST!B340,DATOS!B:B,0),1)=0,"",INDEX(DATOS!AK:AK,MATCH(CHECKLIST!B340,DATOS!B:B,0),1)),"")</f>
        <v/>
      </c>
      <c r="L340" s="17" t="str">
        <f>IFERROR(IF(INDEX(DATOS!AM:AM,MATCH(CHECKLIST!B340,DATOS!B:B,0),1)=0,"",INDEX(DATOS!AM:AM,MATCH(CHECKLIST!B340,DATOS!B:B,0),1)),"")</f>
        <v/>
      </c>
      <c r="M340" s="17" t="str">
        <f>IFERROR(IF(INDEX(DATOS!AI:AI,MATCH(CHECKLIST!B340,DATOS!B:B,0),1)=0,"",INDEX(DATOS!AI:AI,MATCH(CHECKLIST!B340,DATOS!B:B,0),1)),"")</f>
        <v/>
      </c>
      <c r="N340" s="49" t="str">
        <f ca="1">IFERROR(IF(INDEX(DATOS!I:I,MATCH(CHECKLIST!B340,DATOS!B:B,0),1)="","X",IF(INDEX(DATOS!I:I,MATCH(CHECKLIST!B340,DATOS!B:B,0),1)&gt;YEAR(TODAY())-1,"","VENCIDA")),"")</f>
        <v/>
      </c>
      <c r="O340" s="49" t="str">
        <f>IFERROR(IF(INDEX(DATOS!AP:AP,MATCH(CHECKLIST!B340,DATOS!B:B,0),1)=0,"",INDEX(DATOS!AP:AP,MATCH(CHECKLIST!B340,DATOS!B:B,0),1)),"")</f>
        <v/>
      </c>
      <c r="P340" s="17" t="str">
        <f>IFERROR(IF(INDEX(DATOS!AN:AN,MATCH(CHECKLIST!B340,DATOS!B:B,0),1)=0,"",INDEX(DATOS!AN:AN,MATCH(CHECKLIST!B340,DATOS!B:B,0),1)),"")</f>
        <v/>
      </c>
      <c r="Q340" s="17" t="str">
        <f>IFERROR(IF(INDEX(DATOS!AO:AO,MATCH(CHECKLIST!B340,DATOS!B:B,0),1)=0,"",INDEX(DATOS!AO:AO,MATCH(CHECKLIST!B340,DATOS!B:B,0),1)),"")</f>
        <v/>
      </c>
      <c r="S340">
        <f t="shared" si="17"/>
        <v>0</v>
      </c>
      <c r="U340" t="str">
        <f t="shared" si="15"/>
        <v/>
      </c>
      <c r="V340" t="str">
        <f t="shared" si="16"/>
        <v/>
      </c>
    </row>
    <row r="341" spans="1:22" ht="15" customHeight="1">
      <c r="A341" s="12">
        <v>328</v>
      </c>
      <c r="B341" t="str">
        <f>IFERROR(INDEX(DATOS!B:B,MATCH(CHECKLIST!A341,DATOS!BU:BU,0),1),"")</f>
        <v/>
      </c>
      <c r="C341" t="str">
        <f>IFERROR(INDEX(DATOS!J:J,MATCH(CHECKLIST!A341,DATOS!BU:BU,0),1),"")</f>
        <v/>
      </c>
      <c r="D341" t="str">
        <f>IFERROR(INDEX(DATOS!R:R,MATCH(CHECKLIST!E341,DATOS!C:C,0),1),"")</f>
        <v/>
      </c>
      <c r="E341" s="136" t="str">
        <f>IFERROR(INDEX(DATOS!C:C,MATCH(CHECKLIST!A341,DATOS!BU:BU,0),1),"")</f>
        <v/>
      </c>
      <c r="F341" s="3" t="str">
        <f>IFERROR(IF(INDEX(DATOS!AC:AC,MATCH(CHECKLIST!B341,DATOS!B:B,0),1)=0,"",INDEX(DATOS!AC:AC,MATCH(CHECKLIST!B341,DATOS!B:B,0),1)),"")</f>
        <v/>
      </c>
      <c r="G341" s="17" t="str">
        <f>IFERROR(IF(INDEX(DATOS!AH:AH,MATCH(CHECKLIST!B341,DATOS!B:B,0),1)=0,"",INDEX(DATOS!AH:AH,MATCH(CHECKLIST!B341,DATOS!B:B,0),1)),"")</f>
        <v/>
      </c>
      <c r="H341" s="17" t="str">
        <f>IFERROR(IF(INDEX(DATOS!BH:BH,MATCH(CHECKLIST!B341,DATOS!B:B,0),1)="","X",IF(INDEX(DATOS!BH:BH,MATCH(CHECKLIST!B341,DATOS!B:B,0),1)="VIGENTE","",INDEX(DATOS!BH:BH,MATCH(CHECKLIST!B341,DATOS!B:B,0),1))),"")</f>
        <v/>
      </c>
      <c r="I341" s="17" t="str">
        <f>IFERROR(IF(INDEX(DATOS!AL:AL,MATCH(CHECKLIST!B341,DATOS!B:B,0),1)=0,"",INDEX(DATOS!AL:AL,MATCH(CHECKLIST!B341,DATOS!B:B,0),1)),"")</f>
        <v/>
      </c>
      <c r="J341" s="17" t="str">
        <f>IFERROR(IF(INDEX(DATOS!AJ:AJ,MATCH(CHECKLIST!B341,DATOS!B:B,0),1)=0,"",INDEX(DATOS!AJ:AJ,MATCH(CHECKLIST!B341,DATOS!B:B,0),1)),"")</f>
        <v/>
      </c>
      <c r="K341" s="49" t="str">
        <f>IFERROR(IF(INDEX(DATOS!AK:AK,MATCH(CHECKLIST!B341,DATOS!B:B,0),1)=0,"",INDEX(DATOS!AK:AK,MATCH(CHECKLIST!B341,DATOS!B:B,0),1)),"")</f>
        <v/>
      </c>
      <c r="L341" s="17" t="str">
        <f>IFERROR(IF(INDEX(DATOS!AM:AM,MATCH(CHECKLIST!B341,DATOS!B:B,0),1)=0,"",INDEX(DATOS!AM:AM,MATCH(CHECKLIST!B341,DATOS!B:B,0),1)),"")</f>
        <v/>
      </c>
      <c r="M341" s="17" t="str">
        <f>IFERROR(IF(INDEX(DATOS!AI:AI,MATCH(CHECKLIST!B341,DATOS!B:B,0),1)=0,"",INDEX(DATOS!AI:AI,MATCH(CHECKLIST!B341,DATOS!B:B,0),1)),"")</f>
        <v/>
      </c>
      <c r="N341" s="49" t="str">
        <f ca="1">IFERROR(IF(INDEX(DATOS!I:I,MATCH(CHECKLIST!B341,DATOS!B:B,0),1)="","X",IF(INDEX(DATOS!I:I,MATCH(CHECKLIST!B341,DATOS!B:B,0),1)&gt;YEAR(TODAY())-1,"","VENCIDA")),"")</f>
        <v/>
      </c>
      <c r="O341" s="49" t="str">
        <f>IFERROR(IF(INDEX(DATOS!AP:AP,MATCH(CHECKLIST!B341,DATOS!B:B,0),1)=0,"",INDEX(DATOS!AP:AP,MATCH(CHECKLIST!B341,DATOS!B:B,0),1)),"")</f>
        <v/>
      </c>
      <c r="P341" s="17" t="str">
        <f>IFERROR(IF(INDEX(DATOS!AN:AN,MATCH(CHECKLIST!B341,DATOS!B:B,0),1)=0,"",INDEX(DATOS!AN:AN,MATCH(CHECKLIST!B341,DATOS!B:B,0),1)),"")</f>
        <v/>
      </c>
      <c r="Q341" s="17" t="str">
        <f>IFERROR(IF(INDEX(DATOS!AO:AO,MATCH(CHECKLIST!B341,DATOS!B:B,0),1)=0,"",INDEX(DATOS!AO:AO,MATCH(CHECKLIST!B341,DATOS!B:B,0),1)),"")</f>
        <v/>
      </c>
      <c r="R341" t="str">
        <f>IF(B341="","",1)</f>
        <v/>
      </c>
      <c r="S341" t="str">
        <f t="shared" si="17"/>
        <v/>
      </c>
      <c r="U341" t="str">
        <f t="shared" si="15"/>
        <v/>
      </c>
      <c r="V341" t="str">
        <f t="shared" si="16"/>
        <v/>
      </c>
    </row>
    <row r="342" spans="1:22" ht="15" customHeight="1">
      <c r="A342" s="12">
        <v>329</v>
      </c>
      <c r="B342" t="str">
        <f>IFERROR(INDEX(DATOS!B:B,MATCH(CHECKLIST!A342,DATOS!BU:BU,0),1),"")</f>
        <v/>
      </c>
      <c r="C342" t="str">
        <f>IFERROR(INDEX(DATOS!J:J,MATCH(CHECKLIST!A342,DATOS!BU:BU,0),1),"")</f>
        <v/>
      </c>
      <c r="D342" t="str">
        <f>IFERROR(INDEX(DATOS!R:R,MATCH(CHECKLIST!E342,DATOS!C:C,0),1),"")</f>
        <v/>
      </c>
      <c r="E342" s="136" t="str">
        <f>IFERROR(INDEX(DATOS!C:C,MATCH(CHECKLIST!A342,DATOS!BU:BU,0),1),"")</f>
        <v/>
      </c>
      <c r="F342" s="3" t="str">
        <f>IFERROR(IF(INDEX(DATOS!AC:AC,MATCH(CHECKLIST!B342,DATOS!B:B,0),1)=0,"",INDEX(DATOS!AC:AC,MATCH(CHECKLIST!B342,DATOS!B:B,0),1)),"")</f>
        <v/>
      </c>
      <c r="G342" s="17" t="str">
        <f>IFERROR(IF(INDEX(DATOS!AH:AH,MATCH(CHECKLIST!B342,DATOS!B:B,0),1)=0,"",INDEX(DATOS!AH:AH,MATCH(CHECKLIST!B342,DATOS!B:B,0),1)),"")</f>
        <v/>
      </c>
      <c r="H342" s="17" t="str">
        <f>IFERROR(IF(INDEX(DATOS!BH:BH,MATCH(CHECKLIST!B342,DATOS!B:B,0),1)="","X",IF(INDEX(DATOS!BH:BH,MATCH(CHECKLIST!B342,DATOS!B:B,0),1)="VIGENTE","",INDEX(DATOS!BH:BH,MATCH(CHECKLIST!B342,DATOS!B:B,0),1))),"")</f>
        <v/>
      </c>
      <c r="I342" s="17" t="str">
        <f>IFERROR(IF(INDEX(DATOS!AL:AL,MATCH(CHECKLIST!B342,DATOS!B:B,0),1)=0,"",INDEX(DATOS!AL:AL,MATCH(CHECKLIST!B342,DATOS!B:B,0),1)),"")</f>
        <v/>
      </c>
      <c r="J342" s="17" t="str">
        <f>IFERROR(IF(INDEX(DATOS!AJ:AJ,MATCH(CHECKLIST!B342,DATOS!B:B,0),1)=0,"",INDEX(DATOS!AJ:AJ,MATCH(CHECKLIST!B342,DATOS!B:B,0),1)),"")</f>
        <v/>
      </c>
      <c r="K342" s="49" t="str">
        <f>IFERROR(IF(INDEX(DATOS!AK:AK,MATCH(CHECKLIST!B342,DATOS!B:B,0),1)=0,"",INDEX(DATOS!AK:AK,MATCH(CHECKLIST!B342,DATOS!B:B,0),1)),"")</f>
        <v/>
      </c>
      <c r="L342" s="17" t="str">
        <f>IFERROR(IF(INDEX(DATOS!AM:AM,MATCH(CHECKLIST!B342,DATOS!B:B,0),1)=0,"",INDEX(DATOS!AM:AM,MATCH(CHECKLIST!B342,DATOS!B:B,0),1)),"")</f>
        <v/>
      </c>
      <c r="M342" s="17" t="str">
        <f>IFERROR(IF(INDEX(DATOS!AI:AI,MATCH(CHECKLIST!B342,DATOS!B:B,0),1)=0,"",INDEX(DATOS!AI:AI,MATCH(CHECKLIST!B342,DATOS!B:B,0),1)),"")</f>
        <v/>
      </c>
      <c r="N342" s="49" t="str">
        <f ca="1">IFERROR(IF(INDEX(DATOS!I:I,MATCH(CHECKLIST!B342,DATOS!B:B,0),1)="","X",IF(INDEX(DATOS!I:I,MATCH(CHECKLIST!B342,DATOS!B:B,0),1)&gt;YEAR(TODAY())-1,"","VENCIDA")),"")</f>
        <v/>
      </c>
      <c r="O342" s="49" t="str">
        <f>IFERROR(IF(INDEX(DATOS!AP:AP,MATCH(CHECKLIST!B342,DATOS!B:B,0),1)=0,"",INDEX(DATOS!AP:AP,MATCH(CHECKLIST!B342,DATOS!B:B,0),1)),"")</f>
        <v/>
      </c>
      <c r="P342" s="17" t="str">
        <f>IFERROR(IF(INDEX(DATOS!AN:AN,MATCH(CHECKLIST!B342,DATOS!B:B,0),1)=0,"",INDEX(DATOS!AN:AN,MATCH(CHECKLIST!B342,DATOS!B:B,0),1)),"")</f>
        <v/>
      </c>
      <c r="Q342" s="17" t="str">
        <f>IFERROR(IF(INDEX(DATOS!AO:AO,MATCH(CHECKLIST!B342,DATOS!B:B,0),1)=0,"",INDEX(DATOS!AO:AO,MATCH(CHECKLIST!B342,DATOS!B:B,0),1)),"")</f>
        <v/>
      </c>
      <c r="S342">
        <f t="shared" si="17"/>
        <v>0</v>
      </c>
      <c r="U342" t="str">
        <f t="shared" si="15"/>
        <v/>
      </c>
      <c r="V342" t="str">
        <f t="shared" si="16"/>
        <v/>
      </c>
    </row>
    <row r="343" spans="1:22">
      <c r="A343" s="12">
        <v>330</v>
      </c>
      <c r="B343" t="str">
        <f>IFERROR(INDEX(DATOS!B:B,MATCH(CHECKLIST!A343,DATOS!BU:BU,0),1),"")</f>
        <v/>
      </c>
      <c r="C343" t="str">
        <f>IFERROR(INDEX(DATOS!J:J,MATCH(CHECKLIST!A343,DATOS!BU:BU,0),1),"")</f>
        <v/>
      </c>
      <c r="D343" t="str">
        <f>IFERROR(INDEX(DATOS!R:R,MATCH(CHECKLIST!E343,DATOS!C:C,0),1),"")</f>
        <v/>
      </c>
      <c r="E343" s="136" t="str">
        <f>IFERROR(INDEX(DATOS!C:C,MATCH(CHECKLIST!A343,DATOS!BU:BU,0),1),"")</f>
        <v/>
      </c>
      <c r="F343" s="3" t="str">
        <f>IFERROR(IF(INDEX(DATOS!AC:AC,MATCH(CHECKLIST!B343,DATOS!B:B,0),1)=0,"",INDEX(DATOS!AC:AC,MATCH(CHECKLIST!B343,DATOS!B:B,0),1)),"")</f>
        <v/>
      </c>
      <c r="G343" s="17" t="str">
        <f>IFERROR(IF(INDEX(DATOS!AH:AH,MATCH(CHECKLIST!B343,DATOS!B:B,0),1)=0,"",INDEX(DATOS!AH:AH,MATCH(CHECKLIST!B343,DATOS!B:B,0),1)),"")</f>
        <v/>
      </c>
      <c r="H343" s="17" t="str">
        <f>IFERROR(IF(INDEX(DATOS!BH:BH,MATCH(CHECKLIST!B343,DATOS!B:B,0),1)="","X",IF(INDEX(DATOS!BH:BH,MATCH(CHECKLIST!B343,DATOS!B:B,0),1)="VIGENTE","",INDEX(DATOS!BH:BH,MATCH(CHECKLIST!B343,DATOS!B:B,0),1))),"")</f>
        <v/>
      </c>
      <c r="I343" s="17" t="str">
        <f>IFERROR(IF(INDEX(DATOS!AL:AL,MATCH(CHECKLIST!B343,DATOS!B:B,0),1)=0,"",INDEX(DATOS!AL:AL,MATCH(CHECKLIST!B343,DATOS!B:B,0),1)),"")</f>
        <v/>
      </c>
      <c r="J343" s="17" t="str">
        <f>IFERROR(IF(INDEX(DATOS!AJ:AJ,MATCH(CHECKLIST!B343,DATOS!B:B,0),1)=0,"",INDEX(DATOS!AJ:AJ,MATCH(CHECKLIST!B343,DATOS!B:B,0),1)),"")</f>
        <v/>
      </c>
      <c r="K343" s="49" t="str">
        <f>IFERROR(IF(INDEX(DATOS!AK:AK,MATCH(CHECKLIST!B343,DATOS!B:B,0),1)=0,"",INDEX(DATOS!AK:AK,MATCH(CHECKLIST!B343,DATOS!B:B,0),1)),"")</f>
        <v/>
      </c>
      <c r="L343" s="17" t="str">
        <f>IFERROR(IF(INDEX(DATOS!AM:AM,MATCH(CHECKLIST!B343,DATOS!B:B,0),1)=0,"",INDEX(DATOS!AM:AM,MATCH(CHECKLIST!B343,DATOS!B:B,0),1)),"")</f>
        <v/>
      </c>
      <c r="M343" s="17" t="str">
        <f>IFERROR(IF(INDEX(DATOS!AI:AI,MATCH(CHECKLIST!B343,DATOS!B:B,0),1)=0,"",INDEX(DATOS!AI:AI,MATCH(CHECKLIST!B343,DATOS!B:B,0),1)),"")</f>
        <v/>
      </c>
      <c r="N343" s="49" t="str">
        <f ca="1">IFERROR(IF(INDEX(DATOS!I:I,MATCH(CHECKLIST!B343,DATOS!B:B,0),1)="","X",IF(INDEX(DATOS!I:I,MATCH(CHECKLIST!B343,DATOS!B:B,0),1)&gt;YEAR(TODAY())-1,"","VENCIDA")),"")</f>
        <v/>
      </c>
      <c r="O343" s="49" t="str">
        <f>IFERROR(IF(INDEX(DATOS!AP:AP,MATCH(CHECKLIST!B343,DATOS!B:B,0),1)=0,"",INDEX(DATOS!AP:AP,MATCH(CHECKLIST!B343,DATOS!B:B,0),1)),"")</f>
        <v/>
      </c>
      <c r="P343" s="17" t="str">
        <f>IFERROR(IF(INDEX(DATOS!AN:AN,MATCH(CHECKLIST!B343,DATOS!B:B,0),1)=0,"",INDEX(DATOS!AN:AN,MATCH(CHECKLIST!B343,DATOS!B:B,0),1)),"")</f>
        <v/>
      </c>
      <c r="Q343" s="17" t="str">
        <f>IFERROR(IF(INDEX(DATOS!AO:AO,MATCH(CHECKLIST!B343,DATOS!B:B,0),1)=0,"",INDEX(DATOS!AO:AO,MATCH(CHECKLIST!B343,DATOS!B:B,0),1)),"")</f>
        <v/>
      </c>
      <c r="R343" t="str">
        <f>IF(B343="","",1)</f>
        <v/>
      </c>
      <c r="S343" t="str">
        <f t="shared" si="17"/>
        <v/>
      </c>
      <c r="U343" t="str">
        <f t="shared" si="15"/>
        <v/>
      </c>
      <c r="V343" t="str">
        <f t="shared" si="16"/>
        <v/>
      </c>
    </row>
    <row r="344" spans="1:22" ht="15" customHeight="1">
      <c r="A344" s="12">
        <v>331</v>
      </c>
      <c r="B344" t="str">
        <f>IFERROR(INDEX(DATOS!B:B,MATCH(CHECKLIST!A344,DATOS!BU:BU,0),1),"")</f>
        <v/>
      </c>
      <c r="C344" t="str">
        <f>IFERROR(INDEX(DATOS!J:J,MATCH(CHECKLIST!A344,DATOS!BU:BU,0),1),"")</f>
        <v/>
      </c>
      <c r="D344" t="str">
        <f>IFERROR(INDEX(DATOS!R:R,MATCH(CHECKLIST!E344,DATOS!C:C,0),1),"")</f>
        <v/>
      </c>
      <c r="E344" s="136" t="str">
        <f>IFERROR(INDEX(DATOS!C:C,MATCH(CHECKLIST!A344,DATOS!BU:BU,0),1),"")</f>
        <v/>
      </c>
      <c r="F344" s="3" t="str">
        <f>IFERROR(IF(INDEX(DATOS!AC:AC,MATCH(CHECKLIST!B344,DATOS!B:B,0),1)=0,"",INDEX(DATOS!AC:AC,MATCH(CHECKLIST!B344,DATOS!B:B,0),1)),"")</f>
        <v/>
      </c>
      <c r="G344" s="17" t="str">
        <f>IFERROR(IF(INDEX(DATOS!AH:AH,MATCH(CHECKLIST!B344,DATOS!B:B,0),1)=0,"",INDEX(DATOS!AH:AH,MATCH(CHECKLIST!B344,DATOS!B:B,0),1)),"")</f>
        <v/>
      </c>
      <c r="H344" s="17" t="str">
        <f>IFERROR(IF(INDEX(DATOS!BH:BH,MATCH(CHECKLIST!B344,DATOS!B:B,0),1)="","X",IF(INDEX(DATOS!BH:BH,MATCH(CHECKLIST!B344,DATOS!B:B,0),1)="VIGENTE","",INDEX(DATOS!BH:BH,MATCH(CHECKLIST!B344,DATOS!B:B,0),1))),"")</f>
        <v/>
      </c>
      <c r="I344" s="17" t="str">
        <f>IFERROR(IF(INDEX(DATOS!AL:AL,MATCH(CHECKLIST!B344,DATOS!B:B,0),1)=0,"",INDEX(DATOS!AL:AL,MATCH(CHECKLIST!B344,DATOS!B:B,0),1)),"")</f>
        <v/>
      </c>
      <c r="J344" s="17" t="str">
        <f>IFERROR(IF(INDEX(DATOS!AJ:AJ,MATCH(CHECKLIST!B344,DATOS!B:B,0),1)=0,"",INDEX(DATOS!AJ:AJ,MATCH(CHECKLIST!B344,DATOS!B:B,0),1)),"")</f>
        <v/>
      </c>
      <c r="K344" s="49" t="str">
        <f>IFERROR(IF(INDEX(DATOS!AK:AK,MATCH(CHECKLIST!B344,DATOS!B:B,0),1)=0,"",INDEX(DATOS!AK:AK,MATCH(CHECKLIST!B344,DATOS!B:B,0),1)),"")</f>
        <v/>
      </c>
      <c r="L344" s="17" t="str">
        <f>IFERROR(IF(INDEX(DATOS!AM:AM,MATCH(CHECKLIST!B344,DATOS!B:B,0),1)=0,"",INDEX(DATOS!AM:AM,MATCH(CHECKLIST!B344,DATOS!B:B,0),1)),"")</f>
        <v/>
      </c>
      <c r="M344" s="17" t="str">
        <f>IFERROR(IF(INDEX(DATOS!AI:AI,MATCH(CHECKLIST!B344,DATOS!B:B,0),1)=0,"",INDEX(DATOS!AI:AI,MATCH(CHECKLIST!B344,DATOS!B:B,0),1)),"")</f>
        <v/>
      </c>
      <c r="N344" s="49" t="str">
        <f ca="1">IFERROR(IF(INDEX(DATOS!I:I,MATCH(CHECKLIST!B344,DATOS!B:B,0),1)="","X",IF(INDEX(DATOS!I:I,MATCH(CHECKLIST!B344,DATOS!B:B,0),1)&gt;YEAR(TODAY())-1,"","VENCIDA")),"")</f>
        <v/>
      </c>
      <c r="O344" s="49" t="str">
        <f>IFERROR(IF(INDEX(DATOS!AP:AP,MATCH(CHECKLIST!B344,DATOS!B:B,0),1)=0,"",INDEX(DATOS!AP:AP,MATCH(CHECKLIST!B344,DATOS!B:B,0),1)),"")</f>
        <v/>
      </c>
      <c r="P344" s="17" t="str">
        <f>IFERROR(IF(INDEX(DATOS!AN:AN,MATCH(CHECKLIST!B344,DATOS!B:B,0),1)=0,"",INDEX(DATOS!AN:AN,MATCH(CHECKLIST!B344,DATOS!B:B,0),1)),"")</f>
        <v/>
      </c>
      <c r="Q344" s="17" t="str">
        <f>IFERROR(IF(INDEX(DATOS!AO:AO,MATCH(CHECKLIST!B344,DATOS!B:B,0),1)=0,"",INDEX(DATOS!AO:AO,MATCH(CHECKLIST!B344,DATOS!B:B,0),1)),"")</f>
        <v/>
      </c>
      <c r="S344">
        <f t="shared" si="17"/>
        <v>0</v>
      </c>
      <c r="U344" t="str">
        <f t="shared" si="15"/>
        <v/>
      </c>
      <c r="V344" t="str">
        <f t="shared" si="16"/>
        <v/>
      </c>
    </row>
    <row r="345" spans="1:22" ht="15" customHeight="1">
      <c r="A345" s="12">
        <v>332</v>
      </c>
      <c r="B345" t="str">
        <f>IFERROR(INDEX(DATOS!B:B,MATCH(CHECKLIST!A345,DATOS!BU:BU,0),1),"")</f>
        <v/>
      </c>
      <c r="C345" t="str">
        <f>IFERROR(INDEX(DATOS!J:J,MATCH(CHECKLIST!A345,DATOS!BU:BU,0),1),"")</f>
        <v/>
      </c>
      <c r="D345" t="str">
        <f>IFERROR(INDEX(DATOS!R:R,MATCH(CHECKLIST!E345,DATOS!C:C,0),1),"")</f>
        <v/>
      </c>
      <c r="E345" s="136" t="str">
        <f>IFERROR(INDEX(DATOS!C:C,MATCH(CHECKLIST!A345,DATOS!BU:BU,0),1),"")</f>
        <v/>
      </c>
      <c r="F345" s="3" t="str">
        <f>IFERROR(IF(INDEX(DATOS!AC:AC,MATCH(CHECKLIST!B345,DATOS!B:B,0),1)=0,"",INDEX(DATOS!AC:AC,MATCH(CHECKLIST!B345,DATOS!B:B,0),1)),"")</f>
        <v/>
      </c>
      <c r="G345" s="17" t="str">
        <f>IFERROR(IF(INDEX(DATOS!AH:AH,MATCH(CHECKLIST!B345,DATOS!B:B,0),1)=0,"",INDEX(DATOS!AH:AH,MATCH(CHECKLIST!B345,DATOS!B:B,0),1)),"")</f>
        <v/>
      </c>
      <c r="H345" s="17" t="str">
        <f>IFERROR(IF(INDEX(DATOS!BH:BH,MATCH(CHECKLIST!B345,DATOS!B:B,0),1)="","X",IF(INDEX(DATOS!BH:BH,MATCH(CHECKLIST!B345,DATOS!B:B,0),1)="VIGENTE","",INDEX(DATOS!BH:BH,MATCH(CHECKLIST!B345,DATOS!B:B,0),1))),"")</f>
        <v/>
      </c>
      <c r="I345" s="17" t="str">
        <f>IFERROR(IF(INDEX(DATOS!AL:AL,MATCH(CHECKLIST!B345,DATOS!B:B,0),1)=0,"",INDEX(DATOS!AL:AL,MATCH(CHECKLIST!B345,DATOS!B:B,0),1)),"")</f>
        <v/>
      </c>
      <c r="J345" s="17" t="str">
        <f>IFERROR(IF(INDEX(DATOS!AJ:AJ,MATCH(CHECKLIST!B345,DATOS!B:B,0),1)=0,"",INDEX(DATOS!AJ:AJ,MATCH(CHECKLIST!B345,DATOS!B:B,0),1)),"")</f>
        <v/>
      </c>
      <c r="K345" s="49" t="str">
        <f>IFERROR(IF(INDEX(DATOS!AK:AK,MATCH(CHECKLIST!B345,DATOS!B:B,0),1)=0,"",INDEX(DATOS!AK:AK,MATCH(CHECKLIST!B345,DATOS!B:B,0),1)),"")</f>
        <v/>
      </c>
      <c r="L345" s="17" t="str">
        <f>IFERROR(IF(INDEX(DATOS!AM:AM,MATCH(CHECKLIST!B345,DATOS!B:B,0),1)=0,"",INDEX(DATOS!AM:AM,MATCH(CHECKLIST!B345,DATOS!B:B,0),1)),"")</f>
        <v/>
      </c>
      <c r="M345" s="17" t="str">
        <f>IFERROR(IF(INDEX(DATOS!AI:AI,MATCH(CHECKLIST!B345,DATOS!B:B,0),1)=0,"",INDEX(DATOS!AI:AI,MATCH(CHECKLIST!B345,DATOS!B:B,0),1)),"")</f>
        <v/>
      </c>
      <c r="N345" s="49" t="str">
        <f ca="1">IFERROR(IF(INDEX(DATOS!I:I,MATCH(CHECKLIST!B345,DATOS!B:B,0),1)="","X",IF(INDEX(DATOS!I:I,MATCH(CHECKLIST!B345,DATOS!B:B,0),1)&gt;YEAR(TODAY())-1,"","VENCIDA")),"")</f>
        <v/>
      </c>
      <c r="O345" s="49" t="str">
        <f>IFERROR(IF(INDEX(DATOS!AP:AP,MATCH(CHECKLIST!B345,DATOS!B:B,0),1)=0,"",INDEX(DATOS!AP:AP,MATCH(CHECKLIST!B345,DATOS!B:B,0),1)),"")</f>
        <v/>
      </c>
      <c r="P345" s="17" t="str">
        <f>IFERROR(IF(INDEX(DATOS!AN:AN,MATCH(CHECKLIST!B345,DATOS!B:B,0),1)=0,"",INDEX(DATOS!AN:AN,MATCH(CHECKLIST!B345,DATOS!B:B,0),1)),"")</f>
        <v/>
      </c>
      <c r="Q345" s="17" t="str">
        <f>IFERROR(IF(INDEX(DATOS!AO:AO,MATCH(CHECKLIST!B345,DATOS!B:B,0),1)=0,"",INDEX(DATOS!AO:AO,MATCH(CHECKLIST!B345,DATOS!B:B,0),1)),"")</f>
        <v/>
      </c>
      <c r="R345" t="str">
        <f>IF(B345="","",1)</f>
        <v/>
      </c>
      <c r="S345" t="str">
        <f t="shared" si="17"/>
        <v/>
      </c>
      <c r="U345" t="str">
        <f t="shared" si="15"/>
        <v/>
      </c>
      <c r="V345" t="str">
        <f t="shared" si="16"/>
        <v/>
      </c>
    </row>
    <row r="346" spans="1:22" ht="15" customHeight="1">
      <c r="A346" s="12">
        <v>333</v>
      </c>
      <c r="B346" t="str">
        <f>IFERROR(INDEX(DATOS!B:B,MATCH(CHECKLIST!A346,DATOS!BU:BU,0),1),"")</f>
        <v/>
      </c>
      <c r="C346" t="str">
        <f>IFERROR(INDEX(DATOS!J:J,MATCH(CHECKLIST!A346,DATOS!BU:BU,0),1),"")</f>
        <v/>
      </c>
      <c r="D346" t="str">
        <f>IFERROR(INDEX(DATOS!R:R,MATCH(CHECKLIST!E346,DATOS!C:C,0),1),"")</f>
        <v/>
      </c>
      <c r="E346" s="136" t="str">
        <f>IFERROR(INDEX(DATOS!C:C,MATCH(CHECKLIST!A346,DATOS!BU:BU,0),1),"")</f>
        <v/>
      </c>
      <c r="F346" s="3" t="str">
        <f>IFERROR(IF(INDEX(DATOS!AC:AC,MATCH(CHECKLIST!B346,DATOS!B:B,0),1)=0,"",INDEX(DATOS!AC:AC,MATCH(CHECKLIST!B346,DATOS!B:B,0),1)),"")</f>
        <v/>
      </c>
      <c r="G346" s="17" t="str">
        <f>IFERROR(IF(INDEX(DATOS!AH:AH,MATCH(CHECKLIST!B346,DATOS!B:B,0),1)=0,"",INDEX(DATOS!AH:AH,MATCH(CHECKLIST!B346,DATOS!B:B,0),1)),"")</f>
        <v/>
      </c>
      <c r="H346" s="17" t="str">
        <f>IFERROR(IF(INDEX(DATOS!BH:BH,MATCH(CHECKLIST!B346,DATOS!B:B,0),1)="","X",IF(INDEX(DATOS!BH:BH,MATCH(CHECKLIST!B346,DATOS!B:B,0),1)="VIGENTE","",INDEX(DATOS!BH:BH,MATCH(CHECKLIST!B346,DATOS!B:B,0),1))),"")</f>
        <v/>
      </c>
      <c r="I346" s="17" t="str">
        <f>IFERROR(IF(INDEX(DATOS!AL:AL,MATCH(CHECKLIST!B346,DATOS!B:B,0),1)=0,"",INDEX(DATOS!AL:AL,MATCH(CHECKLIST!B346,DATOS!B:B,0),1)),"")</f>
        <v/>
      </c>
      <c r="J346" s="17" t="str">
        <f>IFERROR(IF(INDEX(DATOS!AJ:AJ,MATCH(CHECKLIST!B346,DATOS!B:B,0),1)=0,"",INDEX(DATOS!AJ:AJ,MATCH(CHECKLIST!B346,DATOS!B:B,0),1)),"")</f>
        <v/>
      </c>
      <c r="K346" s="49" t="str">
        <f>IFERROR(IF(INDEX(DATOS!AK:AK,MATCH(CHECKLIST!B346,DATOS!B:B,0),1)=0,"",INDEX(DATOS!AK:AK,MATCH(CHECKLIST!B346,DATOS!B:B,0),1)),"")</f>
        <v/>
      </c>
      <c r="L346" s="17" t="str">
        <f>IFERROR(IF(INDEX(DATOS!AM:AM,MATCH(CHECKLIST!B346,DATOS!B:B,0),1)=0,"",INDEX(DATOS!AM:AM,MATCH(CHECKLIST!B346,DATOS!B:B,0),1)),"")</f>
        <v/>
      </c>
      <c r="M346" s="17" t="str">
        <f>IFERROR(IF(INDEX(DATOS!AI:AI,MATCH(CHECKLIST!B346,DATOS!B:B,0),1)=0,"",INDEX(DATOS!AI:AI,MATCH(CHECKLIST!B346,DATOS!B:B,0),1)),"")</f>
        <v/>
      </c>
      <c r="N346" s="49" t="str">
        <f ca="1">IFERROR(IF(INDEX(DATOS!I:I,MATCH(CHECKLIST!B346,DATOS!B:B,0),1)="","X",IF(INDEX(DATOS!I:I,MATCH(CHECKLIST!B346,DATOS!B:B,0),1)&gt;YEAR(TODAY())-1,"","VENCIDA")),"")</f>
        <v/>
      </c>
      <c r="O346" s="49" t="str">
        <f>IFERROR(IF(INDEX(DATOS!AP:AP,MATCH(CHECKLIST!B346,DATOS!B:B,0),1)=0,"",INDEX(DATOS!AP:AP,MATCH(CHECKLIST!B346,DATOS!B:B,0),1)),"")</f>
        <v/>
      </c>
      <c r="P346" s="17" t="str">
        <f>IFERROR(IF(INDEX(DATOS!AN:AN,MATCH(CHECKLIST!B346,DATOS!B:B,0),1)=0,"",INDEX(DATOS!AN:AN,MATCH(CHECKLIST!B346,DATOS!B:B,0),1)),"")</f>
        <v/>
      </c>
      <c r="Q346" s="17" t="str">
        <f>IFERROR(IF(INDEX(DATOS!AO:AO,MATCH(CHECKLIST!B346,DATOS!B:B,0),1)=0,"",INDEX(DATOS!AO:AO,MATCH(CHECKLIST!B346,DATOS!B:B,0),1)),"")</f>
        <v/>
      </c>
      <c r="S346">
        <f t="shared" si="17"/>
        <v>0</v>
      </c>
      <c r="U346" t="str">
        <f t="shared" si="15"/>
        <v/>
      </c>
      <c r="V346" t="str">
        <f t="shared" si="16"/>
        <v/>
      </c>
    </row>
    <row r="347" spans="1:22" ht="15" customHeight="1">
      <c r="A347" s="12">
        <v>334</v>
      </c>
      <c r="B347" t="str">
        <f>IFERROR(INDEX(DATOS!B:B,MATCH(CHECKLIST!A347,DATOS!BU:BU,0),1),"")</f>
        <v/>
      </c>
      <c r="C347" t="str">
        <f>IFERROR(INDEX(DATOS!J:J,MATCH(CHECKLIST!A347,DATOS!BU:BU,0),1),"")</f>
        <v/>
      </c>
      <c r="D347" t="str">
        <f>IFERROR(INDEX(DATOS!R:R,MATCH(CHECKLIST!E347,DATOS!C:C,0),1),"")</f>
        <v/>
      </c>
      <c r="E347" s="136" t="str">
        <f>IFERROR(INDEX(DATOS!C:C,MATCH(CHECKLIST!A347,DATOS!BU:BU,0),1),"")</f>
        <v/>
      </c>
      <c r="F347" s="3" t="str">
        <f>IFERROR(IF(INDEX(DATOS!AC:AC,MATCH(CHECKLIST!B347,DATOS!B:B,0),1)=0,"",INDEX(DATOS!AC:AC,MATCH(CHECKLIST!B347,DATOS!B:B,0),1)),"")</f>
        <v/>
      </c>
      <c r="G347" s="17" t="str">
        <f>IFERROR(IF(INDEX(DATOS!AH:AH,MATCH(CHECKLIST!B347,DATOS!B:B,0),1)=0,"",INDEX(DATOS!AH:AH,MATCH(CHECKLIST!B347,DATOS!B:B,0),1)),"")</f>
        <v/>
      </c>
      <c r="H347" s="17" t="str">
        <f>IFERROR(IF(INDEX(DATOS!BH:BH,MATCH(CHECKLIST!B347,DATOS!B:B,0),1)="","X",IF(INDEX(DATOS!BH:BH,MATCH(CHECKLIST!B347,DATOS!B:B,0),1)="VIGENTE","",INDEX(DATOS!BH:BH,MATCH(CHECKLIST!B347,DATOS!B:B,0),1))),"")</f>
        <v/>
      </c>
      <c r="I347" s="17" t="str">
        <f>IFERROR(IF(INDEX(DATOS!AL:AL,MATCH(CHECKLIST!B347,DATOS!B:B,0),1)=0,"",INDEX(DATOS!AL:AL,MATCH(CHECKLIST!B347,DATOS!B:B,0),1)),"")</f>
        <v/>
      </c>
      <c r="J347" s="17" t="str">
        <f>IFERROR(IF(INDEX(DATOS!AJ:AJ,MATCH(CHECKLIST!B347,DATOS!B:B,0),1)=0,"",INDEX(DATOS!AJ:AJ,MATCH(CHECKLIST!B347,DATOS!B:B,0),1)),"")</f>
        <v/>
      </c>
      <c r="K347" s="49" t="str">
        <f>IFERROR(IF(INDEX(DATOS!AK:AK,MATCH(CHECKLIST!B347,DATOS!B:B,0),1)=0,"",INDEX(DATOS!AK:AK,MATCH(CHECKLIST!B347,DATOS!B:B,0),1)),"")</f>
        <v/>
      </c>
      <c r="L347" s="17" t="str">
        <f>IFERROR(IF(INDEX(DATOS!AM:AM,MATCH(CHECKLIST!B347,DATOS!B:B,0),1)=0,"",INDEX(DATOS!AM:AM,MATCH(CHECKLIST!B347,DATOS!B:B,0),1)),"")</f>
        <v/>
      </c>
      <c r="M347" s="17" t="str">
        <f>IFERROR(IF(INDEX(DATOS!AI:AI,MATCH(CHECKLIST!B347,DATOS!B:B,0),1)=0,"",INDEX(DATOS!AI:AI,MATCH(CHECKLIST!B347,DATOS!B:B,0),1)),"")</f>
        <v/>
      </c>
      <c r="N347" s="49" t="str">
        <f ca="1">IFERROR(IF(INDEX(DATOS!I:I,MATCH(CHECKLIST!B347,DATOS!B:B,0),1)="","X",IF(INDEX(DATOS!I:I,MATCH(CHECKLIST!B347,DATOS!B:B,0),1)&gt;YEAR(TODAY())-1,"","VENCIDA")),"")</f>
        <v/>
      </c>
      <c r="O347" s="49" t="str">
        <f>IFERROR(IF(INDEX(DATOS!AP:AP,MATCH(CHECKLIST!B347,DATOS!B:B,0),1)=0,"",INDEX(DATOS!AP:AP,MATCH(CHECKLIST!B347,DATOS!B:B,0),1)),"")</f>
        <v/>
      </c>
      <c r="P347" s="17" t="str">
        <f>IFERROR(IF(INDEX(DATOS!AN:AN,MATCH(CHECKLIST!B347,DATOS!B:B,0),1)=0,"",INDEX(DATOS!AN:AN,MATCH(CHECKLIST!B347,DATOS!B:B,0),1)),"")</f>
        <v/>
      </c>
      <c r="Q347" s="17" t="str">
        <f>IFERROR(IF(INDEX(DATOS!AO:AO,MATCH(CHECKLIST!B347,DATOS!B:B,0),1)=0,"",INDEX(DATOS!AO:AO,MATCH(CHECKLIST!B347,DATOS!B:B,0),1)),"")</f>
        <v/>
      </c>
      <c r="R347" t="str">
        <f>IF(B347="","",1)</f>
        <v/>
      </c>
      <c r="S347" t="str">
        <f t="shared" si="17"/>
        <v/>
      </c>
      <c r="U347" t="str">
        <f t="shared" si="15"/>
        <v/>
      </c>
      <c r="V347" t="str">
        <f t="shared" si="16"/>
        <v/>
      </c>
    </row>
    <row r="348" spans="1:22" ht="15" customHeight="1">
      <c r="A348" s="12">
        <v>335</v>
      </c>
      <c r="B348" t="str">
        <f>IFERROR(INDEX(DATOS!B:B,MATCH(CHECKLIST!A348,DATOS!BU:BU,0),1),"")</f>
        <v/>
      </c>
      <c r="C348" t="str">
        <f>IFERROR(INDEX(DATOS!J:J,MATCH(CHECKLIST!A348,DATOS!BU:BU,0),1),"")</f>
        <v/>
      </c>
      <c r="D348" t="str">
        <f>IFERROR(INDEX(DATOS!R:R,MATCH(CHECKLIST!E348,DATOS!C:C,0),1),"")</f>
        <v/>
      </c>
      <c r="E348" s="136" t="str">
        <f>IFERROR(INDEX(DATOS!C:C,MATCH(CHECKLIST!A348,DATOS!BU:BU,0),1),"")</f>
        <v/>
      </c>
      <c r="F348" s="3" t="str">
        <f>IFERROR(IF(INDEX(DATOS!AC:AC,MATCH(CHECKLIST!B348,DATOS!B:B,0),1)=0,"",INDEX(DATOS!AC:AC,MATCH(CHECKLIST!B348,DATOS!B:B,0),1)),"")</f>
        <v/>
      </c>
      <c r="G348" s="17" t="str">
        <f>IFERROR(IF(INDEX(DATOS!AH:AH,MATCH(CHECKLIST!B348,DATOS!B:B,0),1)=0,"",INDEX(DATOS!AH:AH,MATCH(CHECKLIST!B348,DATOS!B:B,0),1)),"")</f>
        <v/>
      </c>
      <c r="H348" s="17" t="str">
        <f>IFERROR(IF(INDEX(DATOS!BH:BH,MATCH(CHECKLIST!B348,DATOS!B:B,0),1)="","X",IF(INDEX(DATOS!BH:BH,MATCH(CHECKLIST!B348,DATOS!B:B,0),1)="VIGENTE","",INDEX(DATOS!BH:BH,MATCH(CHECKLIST!B348,DATOS!B:B,0),1))),"")</f>
        <v/>
      </c>
      <c r="I348" s="17" t="str">
        <f>IFERROR(IF(INDEX(DATOS!AL:AL,MATCH(CHECKLIST!B348,DATOS!B:B,0),1)=0,"",INDEX(DATOS!AL:AL,MATCH(CHECKLIST!B348,DATOS!B:B,0),1)),"")</f>
        <v/>
      </c>
      <c r="J348" s="17" t="str">
        <f>IFERROR(IF(INDEX(DATOS!AJ:AJ,MATCH(CHECKLIST!B348,DATOS!B:B,0),1)=0,"",INDEX(DATOS!AJ:AJ,MATCH(CHECKLIST!B348,DATOS!B:B,0),1)),"")</f>
        <v/>
      </c>
      <c r="K348" s="49" t="str">
        <f>IFERROR(IF(INDEX(DATOS!AK:AK,MATCH(CHECKLIST!B348,DATOS!B:B,0),1)=0,"",INDEX(DATOS!AK:AK,MATCH(CHECKLIST!B348,DATOS!B:B,0),1)),"")</f>
        <v/>
      </c>
      <c r="L348" s="17" t="str">
        <f>IFERROR(IF(INDEX(DATOS!AM:AM,MATCH(CHECKLIST!B348,DATOS!B:B,0),1)=0,"",INDEX(DATOS!AM:AM,MATCH(CHECKLIST!B348,DATOS!B:B,0),1)),"")</f>
        <v/>
      </c>
      <c r="M348" s="17" t="str">
        <f>IFERROR(IF(INDEX(DATOS!AI:AI,MATCH(CHECKLIST!B348,DATOS!B:B,0),1)=0,"",INDEX(DATOS!AI:AI,MATCH(CHECKLIST!B348,DATOS!B:B,0),1)),"")</f>
        <v/>
      </c>
      <c r="N348" s="49" t="str">
        <f ca="1">IFERROR(IF(INDEX(DATOS!I:I,MATCH(CHECKLIST!B348,DATOS!B:B,0),1)="","X",IF(INDEX(DATOS!I:I,MATCH(CHECKLIST!B348,DATOS!B:B,0),1)&gt;YEAR(TODAY())-1,"","VENCIDA")),"")</f>
        <v/>
      </c>
      <c r="O348" s="49" t="str">
        <f>IFERROR(IF(INDEX(DATOS!AP:AP,MATCH(CHECKLIST!B348,DATOS!B:B,0),1)=0,"",INDEX(DATOS!AP:AP,MATCH(CHECKLIST!B348,DATOS!B:B,0),1)),"")</f>
        <v/>
      </c>
      <c r="P348" s="17" t="str">
        <f>IFERROR(IF(INDEX(DATOS!AN:AN,MATCH(CHECKLIST!B348,DATOS!B:B,0),1)=0,"",INDEX(DATOS!AN:AN,MATCH(CHECKLIST!B348,DATOS!B:B,0),1)),"")</f>
        <v/>
      </c>
      <c r="Q348" s="17" t="str">
        <f>IFERROR(IF(INDEX(DATOS!AO:AO,MATCH(CHECKLIST!B348,DATOS!B:B,0),1)=0,"",INDEX(DATOS!AO:AO,MATCH(CHECKLIST!B348,DATOS!B:B,0),1)),"")</f>
        <v/>
      </c>
      <c r="S348">
        <f t="shared" si="17"/>
        <v>0</v>
      </c>
      <c r="U348" t="str">
        <f t="shared" si="15"/>
        <v/>
      </c>
      <c r="V348" t="str">
        <f t="shared" si="16"/>
        <v/>
      </c>
    </row>
    <row r="349" spans="1:22" ht="15" customHeight="1">
      <c r="A349" s="12">
        <v>336</v>
      </c>
      <c r="B349" t="str">
        <f>IFERROR(INDEX(DATOS!B:B,MATCH(CHECKLIST!A349,DATOS!BU:BU,0),1),"")</f>
        <v/>
      </c>
      <c r="C349" t="str">
        <f>IFERROR(INDEX(DATOS!J:J,MATCH(CHECKLIST!A349,DATOS!BU:BU,0),1),"")</f>
        <v/>
      </c>
      <c r="D349" t="str">
        <f>IFERROR(INDEX(DATOS!R:R,MATCH(CHECKLIST!E349,DATOS!C:C,0),1),"")</f>
        <v/>
      </c>
      <c r="E349" s="136" t="str">
        <f>IFERROR(INDEX(DATOS!C:C,MATCH(CHECKLIST!A349,DATOS!BU:BU,0),1),"")</f>
        <v/>
      </c>
      <c r="F349" s="3" t="str">
        <f>IFERROR(IF(INDEX(DATOS!AC:AC,MATCH(CHECKLIST!B349,DATOS!B:B,0),1)=0,"",INDEX(DATOS!AC:AC,MATCH(CHECKLIST!B349,DATOS!B:B,0),1)),"")</f>
        <v/>
      </c>
      <c r="G349" s="17" t="str">
        <f>IFERROR(IF(INDEX(DATOS!AH:AH,MATCH(CHECKLIST!B349,DATOS!B:B,0),1)=0,"",INDEX(DATOS!AH:AH,MATCH(CHECKLIST!B349,DATOS!B:B,0),1)),"")</f>
        <v/>
      </c>
      <c r="H349" s="17" t="str">
        <f>IFERROR(IF(INDEX(DATOS!BH:BH,MATCH(CHECKLIST!B349,DATOS!B:B,0),1)="","X",IF(INDEX(DATOS!BH:BH,MATCH(CHECKLIST!B349,DATOS!B:B,0),1)="VIGENTE","",INDEX(DATOS!BH:BH,MATCH(CHECKLIST!B349,DATOS!B:B,0),1))),"")</f>
        <v/>
      </c>
      <c r="I349" s="17" t="str">
        <f>IFERROR(IF(INDEX(DATOS!AL:AL,MATCH(CHECKLIST!B349,DATOS!B:B,0),1)=0,"",INDEX(DATOS!AL:AL,MATCH(CHECKLIST!B349,DATOS!B:B,0),1)),"")</f>
        <v/>
      </c>
      <c r="J349" s="17" t="str">
        <f>IFERROR(IF(INDEX(DATOS!AJ:AJ,MATCH(CHECKLIST!B349,DATOS!B:B,0),1)=0,"",INDEX(DATOS!AJ:AJ,MATCH(CHECKLIST!B349,DATOS!B:B,0),1)),"")</f>
        <v/>
      </c>
      <c r="K349" s="49" t="str">
        <f>IFERROR(IF(INDEX(DATOS!AK:AK,MATCH(CHECKLIST!B349,DATOS!B:B,0),1)=0,"",INDEX(DATOS!AK:AK,MATCH(CHECKLIST!B349,DATOS!B:B,0),1)),"")</f>
        <v/>
      </c>
      <c r="L349" s="17" t="str">
        <f>IFERROR(IF(INDEX(DATOS!AM:AM,MATCH(CHECKLIST!B349,DATOS!B:B,0),1)=0,"",INDEX(DATOS!AM:AM,MATCH(CHECKLIST!B349,DATOS!B:B,0),1)),"")</f>
        <v/>
      </c>
      <c r="M349" s="17" t="str">
        <f>IFERROR(IF(INDEX(DATOS!AI:AI,MATCH(CHECKLIST!B349,DATOS!B:B,0),1)=0,"",INDEX(DATOS!AI:AI,MATCH(CHECKLIST!B349,DATOS!B:B,0),1)),"")</f>
        <v/>
      </c>
      <c r="N349" s="49" t="str">
        <f ca="1">IFERROR(IF(INDEX(DATOS!I:I,MATCH(CHECKLIST!B349,DATOS!B:B,0),1)="","X",IF(INDEX(DATOS!I:I,MATCH(CHECKLIST!B349,DATOS!B:B,0),1)&gt;YEAR(TODAY())-1,"","VENCIDA")),"")</f>
        <v/>
      </c>
      <c r="O349" s="49" t="str">
        <f>IFERROR(IF(INDEX(DATOS!AP:AP,MATCH(CHECKLIST!B349,DATOS!B:B,0),1)=0,"",INDEX(DATOS!AP:AP,MATCH(CHECKLIST!B349,DATOS!B:B,0),1)),"")</f>
        <v/>
      </c>
      <c r="P349" s="17" t="str">
        <f>IFERROR(IF(INDEX(DATOS!AN:AN,MATCH(CHECKLIST!B349,DATOS!B:B,0),1)=0,"",INDEX(DATOS!AN:AN,MATCH(CHECKLIST!B349,DATOS!B:B,0),1)),"")</f>
        <v/>
      </c>
      <c r="Q349" s="17" t="str">
        <f>IFERROR(IF(INDEX(DATOS!AO:AO,MATCH(CHECKLIST!B349,DATOS!B:B,0),1)=0,"",INDEX(DATOS!AO:AO,MATCH(CHECKLIST!B349,DATOS!B:B,0),1)),"")</f>
        <v/>
      </c>
      <c r="R349" t="str">
        <f>IF(B349="","",1)</f>
        <v/>
      </c>
      <c r="S349" t="str">
        <f t="shared" si="17"/>
        <v/>
      </c>
      <c r="U349" t="str">
        <f t="shared" si="15"/>
        <v/>
      </c>
      <c r="V349" t="str">
        <f t="shared" si="16"/>
        <v/>
      </c>
    </row>
    <row r="350" spans="1:22" ht="15" customHeight="1">
      <c r="A350" s="12">
        <v>337</v>
      </c>
      <c r="B350" t="str">
        <f>IFERROR(INDEX(DATOS!B:B,MATCH(CHECKLIST!A350,DATOS!BU:BU,0),1),"")</f>
        <v/>
      </c>
      <c r="C350" t="str">
        <f>IFERROR(INDEX(DATOS!J:J,MATCH(CHECKLIST!A350,DATOS!BU:BU,0),1),"")</f>
        <v/>
      </c>
      <c r="D350" t="str">
        <f>IFERROR(INDEX(DATOS!R:R,MATCH(CHECKLIST!E350,DATOS!C:C,0),1),"")</f>
        <v/>
      </c>
      <c r="E350" s="136" t="str">
        <f>IFERROR(INDEX(DATOS!C:C,MATCH(CHECKLIST!A350,DATOS!BU:BU,0),1),"")</f>
        <v/>
      </c>
      <c r="F350" s="3" t="str">
        <f>IFERROR(IF(INDEX(DATOS!AC:AC,MATCH(CHECKLIST!B350,DATOS!B:B,0),1)=0,"",INDEX(DATOS!AC:AC,MATCH(CHECKLIST!B350,DATOS!B:B,0),1)),"")</f>
        <v/>
      </c>
      <c r="G350" s="17" t="str">
        <f>IFERROR(IF(INDEX(DATOS!AH:AH,MATCH(CHECKLIST!B350,DATOS!B:B,0),1)=0,"",INDEX(DATOS!AH:AH,MATCH(CHECKLIST!B350,DATOS!B:B,0),1)),"")</f>
        <v/>
      </c>
      <c r="H350" s="17" t="str">
        <f>IFERROR(IF(INDEX(DATOS!BH:BH,MATCH(CHECKLIST!B350,DATOS!B:B,0),1)="","X",IF(INDEX(DATOS!BH:BH,MATCH(CHECKLIST!B350,DATOS!B:B,0),1)="VIGENTE","",INDEX(DATOS!BH:BH,MATCH(CHECKLIST!B350,DATOS!B:B,0),1))),"")</f>
        <v/>
      </c>
      <c r="I350" s="17" t="str">
        <f>IFERROR(IF(INDEX(DATOS!AL:AL,MATCH(CHECKLIST!B350,DATOS!B:B,0),1)=0,"",INDEX(DATOS!AL:AL,MATCH(CHECKLIST!B350,DATOS!B:B,0),1)),"")</f>
        <v/>
      </c>
      <c r="J350" s="17" t="str">
        <f>IFERROR(IF(INDEX(DATOS!AJ:AJ,MATCH(CHECKLIST!B350,DATOS!B:B,0),1)=0,"",INDEX(DATOS!AJ:AJ,MATCH(CHECKLIST!B350,DATOS!B:B,0),1)),"")</f>
        <v/>
      </c>
      <c r="K350" s="49" t="str">
        <f>IFERROR(IF(INDEX(DATOS!AK:AK,MATCH(CHECKLIST!B350,DATOS!B:B,0),1)=0,"",INDEX(DATOS!AK:AK,MATCH(CHECKLIST!B350,DATOS!B:B,0),1)),"")</f>
        <v/>
      </c>
      <c r="L350" s="17" t="str">
        <f>IFERROR(IF(INDEX(DATOS!AM:AM,MATCH(CHECKLIST!B350,DATOS!B:B,0),1)=0,"",INDEX(DATOS!AM:AM,MATCH(CHECKLIST!B350,DATOS!B:B,0),1)),"")</f>
        <v/>
      </c>
      <c r="M350" s="17" t="str">
        <f>IFERROR(IF(INDEX(DATOS!AI:AI,MATCH(CHECKLIST!B350,DATOS!B:B,0),1)=0,"",INDEX(DATOS!AI:AI,MATCH(CHECKLIST!B350,DATOS!B:B,0),1)),"")</f>
        <v/>
      </c>
      <c r="N350" s="49" t="str">
        <f ca="1">IFERROR(IF(INDEX(DATOS!I:I,MATCH(CHECKLIST!B350,DATOS!B:B,0),1)="","X",IF(INDEX(DATOS!I:I,MATCH(CHECKLIST!B350,DATOS!B:B,0),1)&gt;YEAR(TODAY())-1,"","VENCIDA")),"")</f>
        <v/>
      </c>
      <c r="O350" s="49" t="str">
        <f>IFERROR(IF(INDEX(DATOS!AP:AP,MATCH(CHECKLIST!B350,DATOS!B:B,0),1)=0,"",INDEX(DATOS!AP:AP,MATCH(CHECKLIST!B350,DATOS!B:B,0),1)),"")</f>
        <v/>
      </c>
      <c r="P350" s="17" t="str">
        <f>IFERROR(IF(INDEX(DATOS!AN:AN,MATCH(CHECKLIST!B350,DATOS!B:B,0),1)=0,"",INDEX(DATOS!AN:AN,MATCH(CHECKLIST!B350,DATOS!B:B,0),1)),"")</f>
        <v/>
      </c>
      <c r="Q350" s="17" t="str">
        <f>IFERROR(IF(INDEX(DATOS!AO:AO,MATCH(CHECKLIST!B350,DATOS!B:B,0),1)=0,"",INDEX(DATOS!AO:AO,MATCH(CHECKLIST!B350,DATOS!B:B,0),1)),"")</f>
        <v/>
      </c>
      <c r="S350">
        <f t="shared" si="17"/>
        <v>0</v>
      </c>
      <c r="U350" t="str">
        <f t="shared" si="15"/>
        <v/>
      </c>
      <c r="V350" t="str">
        <f t="shared" si="16"/>
        <v/>
      </c>
    </row>
    <row r="351" spans="1:22" ht="15" customHeight="1">
      <c r="A351" s="12">
        <v>338</v>
      </c>
      <c r="B351" t="str">
        <f>IFERROR(INDEX(DATOS!B:B,MATCH(CHECKLIST!A351,DATOS!BU:BU,0),1),"")</f>
        <v/>
      </c>
      <c r="C351" t="str">
        <f>IFERROR(INDEX(DATOS!J:J,MATCH(CHECKLIST!A351,DATOS!BU:BU,0),1),"")</f>
        <v/>
      </c>
      <c r="D351" t="str">
        <f>IFERROR(INDEX(DATOS!R:R,MATCH(CHECKLIST!E351,DATOS!C:C,0),1),"")</f>
        <v/>
      </c>
      <c r="E351" s="136" t="str">
        <f>IFERROR(INDEX(DATOS!C:C,MATCH(CHECKLIST!A351,DATOS!BU:BU,0),1),"")</f>
        <v/>
      </c>
      <c r="F351" s="3" t="str">
        <f>IFERROR(IF(INDEX(DATOS!AC:AC,MATCH(CHECKLIST!B351,DATOS!B:B,0),1)=0,"",INDEX(DATOS!AC:AC,MATCH(CHECKLIST!B351,DATOS!B:B,0),1)),"")</f>
        <v/>
      </c>
      <c r="G351" s="17" t="str">
        <f>IFERROR(IF(INDEX(DATOS!AH:AH,MATCH(CHECKLIST!B351,DATOS!B:B,0),1)=0,"",INDEX(DATOS!AH:AH,MATCH(CHECKLIST!B351,DATOS!B:B,0),1)),"")</f>
        <v/>
      </c>
      <c r="H351" s="17" t="str">
        <f>IFERROR(IF(INDEX(DATOS!BH:BH,MATCH(CHECKLIST!B351,DATOS!B:B,0),1)="","X",IF(INDEX(DATOS!BH:BH,MATCH(CHECKLIST!B351,DATOS!B:B,0),1)="VIGENTE","",INDEX(DATOS!BH:BH,MATCH(CHECKLIST!B351,DATOS!B:B,0),1))),"")</f>
        <v/>
      </c>
      <c r="I351" s="17" t="str">
        <f>IFERROR(IF(INDEX(DATOS!AL:AL,MATCH(CHECKLIST!B351,DATOS!B:B,0),1)=0,"",INDEX(DATOS!AL:AL,MATCH(CHECKLIST!B351,DATOS!B:B,0),1)),"")</f>
        <v/>
      </c>
      <c r="J351" s="17" t="str">
        <f>IFERROR(IF(INDEX(DATOS!AJ:AJ,MATCH(CHECKLIST!B351,DATOS!B:B,0),1)=0,"",INDEX(DATOS!AJ:AJ,MATCH(CHECKLIST!B351,DATOS!B:B,0),1)),"")</f>
        <v/>
      </c>
      <c r="K351" s="49" t="str">
        <f>IFERROR(IF(INDEX(DATOS!AK:AK,MATCH(CHECKLIST!B351,DATOS!B:B,0),1)=0,"",INDEX(DATOS!AK:AK,MATCH(CHECKLIST!B351,DATOS!B:B,0),1)),"")</f>
        <v/>
      </c>
      <c r="L351" s="17" t="str">
        <f>IFERROR(IF(INDEX(DATOS!AM:AM,MATCH(CHECKLIST!B351,DATOS!B:B,0),1)=0,"",INDEX(DATOS!AM:AM,MATCH(CHECKLIST!B351,DATOS!B:B,0),1)),"")</f>
        <v/>
      </c>
      <c r="M351" s="17" t="str">
        <f>IFERROR(IF(INDEX(DATOS!AI:AI,MATCH(CHECKLIST!B351,DATOS!B:B,0),1)=0,"",INDEX(DATOS!AI:AI,MATCH(CHECKLIST!B351,DATOS!B:B,0),1)),"")</f>
        <v/>
      </c>
      <c r="N351" s="49" t="str">
        <f ca="1">IFERROR(IF(INDEX(DATOS!I:I,MATCH(CHECKLIST!B351,DATOS!B:B,0),1)="","X",IF(INDEX(DATOS!I:I,MATCH(CHECKLIST!B351,DATOS!B:B,0),1)&gt;YEAR(TODAY())-1,"","VENCIDA")),"")</f>
        <v/>
      </c>
      <c r="O351" s="49" t="str">
        <f>IFERROR(IF(INDEX(DATOS!AP:AP,MATCH(CHECKLIST!B351,DATOS!B:B,0),1)=0,"",INDEX(DATOS!AP:AP,MATCH(CHECKLIST!B351,DATOS!B:B,0),1)),"")</f>
        <v/>
      </c>
      <c r="P351" s="17" t="str">
        <f>IFERROR(IF(INDEX(DATOS!AN:AN,MATCH(CHECKLIST!B351,DATOS!B:B,0),1)=0,"",INDEX(DATOS!AN:AN,MATCH(CHECKLIST!B351,DATOS!B:B,0),1)),"")</f>
        <v/>
      </c>
      <c r="Q351" s="17" t="str">
        <f>IFERROR(IF(INDEX(DATOS!AO:AO,MATCH(CHECKLIST!B351,DATOS!B:B,0),1)=0,"",INDEX(DATOS!AO:AO,MATCH(CHECKLIST!B351,DATOS!B:B,0),1)),"")</f>
        <v/>
      </c>
      <c r="R351" t="str">
        <f>IF(B351="","",1)</f>
        <v/>
      </c>
      <c r="S351" t="str">
        <f t="shared" si="17"/>
        <v/>
      </c>
      <c r="U351" t="str">
        <f t="shared" si="15"/>
        <v/>
      </c>
      <c r="V351" t="str">
        <f t="shared" si="16"/>
        <v/>
      </c>
    </row>
    <row r="352" spans="1:22" ht="15" customHeight="1">
      <c r="A352" s="12">
        <v>339</v>
      </c>
      <c r="B352" t="str">
        <f>IFERROR(INDEX(DATOS!B:B,MATCH(CHECKLIST!A352,DATOS!BU:BU,0),1),"")</f>
        <v/>
      </c>
      <c r="C352" t="str">
        <f>IFERROR(INDEX(DATOS!J:J,MATCH(CHECKLIST!A352,DATOS!BU:BU,0),1),"")</f>
        <v/>
      </c>
      <c r="D352" t="str">
        <f>IFERROR(INDEX(DATOS!R:R,MATCH(CHECKLIST!E352,DATOS!C:C,0),1),"")</f>
        <v/>
      </c>
      <c r="E352" s="136" t="str">
        <f>IFERROR(INDEX(DATOS!C:C,MATCH(CHECKLIST!A352,DATOS!BU:BU,0),1),"")</f>
        <v/>
      </c>
      <c r="F352" s="3" t="str">
        <f>IFERROR(IF(INDEX(DATOS!AC:AC,MATCH(CHECKLIST!B352,DATOS!B:B,0),1)=0,"",INDEX(DATOS!AC:AC,MATCH(CHECKLIST!B352,DATOS!B:B,0),1)),"")</f>
        <v/>
      </c>
      <c r="G352" s="17" t="str">
        <f>IFERROR(IF(INDEX(DATOS!AH:AH,MATCH(CHECKLIST!B352,DATOS!B:B,0),1)=0,"",INDEX(DATOS!AH:AH,MATCH(CHECKLIST!B352,DATOS!B:B,0),1)),"")</f>
        <v/>
      </c>
      <c r="H352" s="17" t="str">
        <f>IFERROR(IF(INDEX(DATOS!BH:BH,MATCH(CHECKLIST!B352,DATOS!B:B,0),1)="","X",IF(INDEX(DATOS!BH:BH,MATCH(CHECKLIST!B352,DATOS!B:B,0),1)="VIGENTE","",INDEX(DATOS!BH:BH,MATCH(CHECKLIST!B352,DATOS!B:B,0),1))),"")</f>
        <v/>
      </c>
      <c r="I352" s="17" t="str">
        <f>IFERROR(IF(INDEX(DATOS!AL:AL,MATCH(CHECKLIST!B352,DATOS!B:B,0),1)=0,"",INDEX(DATOS!AL:AL,MATCH(CHECKLIST!B352,DATOS!B:B,0),1)),"")</f>
        <v/>
      </c>
      <c r="J352" s="17" t="str">
        <f>IFERROR(IF(INDEX(DATOS!AJ:AJ,MATCH(CHECKLIST!B352,DATOS!B:B,0),1)=0,"",INDEX(DATOS!AJ:AJ,MATCH(CHECKLIST!B352,DATOS!B:B,0),1)),"")</f>
        <v/>
      </c>
      <c r="K352" s="49" t="str">
        <f>IFERROR(IF(INDEX(DATOS!AK:AK,MATCH(CHECKLIST!B352,DATOS!B:B,0),1)=0,"",INDEX(DATOS!AK:AK,MATCH(CHECKLIST!B352,DATOS!B:B,0),1)),"")</f>
        <v/>
      </c>
      <c r="L352" s="17" t="str">
        <f>IFERROR(IF(INDEX(DATOS!AM:AM,MATCH(CHECKLIST!B352,DATOS!B:B,0),1)=0,"",INDEX(DATOS!AM:AM,MATCH(CHECKLIST!B352,DATOS!B:B,0),1)),"")</f>
        <v/>
      </c>
      <c r="M352" s="17" t="str">
        <f>IFERROR(IF(INDEX(DATOS!AI:AI,MATCH(CHECKLIST!B352,DATOS!B:B,0),1)=0,"",INDEX(DATOS!AI:AI,MATCH(CHECKLIST!B352,DATOS!B:B,0),1)),"")</f>
        <v/>
      </c>
      <c r="N352" s="49" t="str">
        <f ca="1">IFERROR(IF(INDEX(DATOS!I:I,MATCH(CHECKLIST!B352,DATOS!B:B,0),1)="","X",IF(INDEX(DATOS!I:I,MATCH(CHECKLIST!B352,DATOS!B:B,0),1)&gt;YEAR(TODAY())-1,"","VENCIDA")),"")</f>
        <v/>
      </c>
      <c r="O352" s="49" t="str">
        <f>IFERROR(IF(INDEX(DATOS!AP:AP,MATCH(CHECKLIST!B352,DATOS!B:B,0),1)=0,"",INDEX(DATOS!AP:AP,MATCH(CHECKLIST!B352,DATOS!B:B,0),1)),"")</f>
        <v/>
      </c>
      <c r="P352" s="17" t="str">
        <f>IFERROR(IF(INDEX(DATOS!AN:AN,MATCH(CHECKLIST!B352,DATOS!B:B,0),1)=0,"",INDEX(DATOS!AN:AN,MATCH(CHECKLIST!B352,DATOS!B:B,0),1)),"")</f>
        <v/>
      </c>
      <c r="Q352" s="17" t="str">
        <f>IFERROR(IF(INDEX(DATOS!AO:AO,MATCH(CHECKLIST!B352,DATOS!B:B,0),1)=0,"",INDEX(DATOS!AO:AO,MATCH(CHECKLIST!B352,DATOS!B:B,0),1)),"")</f>
        <v/>
      </c>
      <c r="S352">
        <f t="shared" si="17"/>
        <v>0</v>
      </c>
      <c r="U352" t="str">
        <f t="shared" si="15"/>
        <v/>
      </c>
      <c r="V352" t="str">
        <f t="shared" si="16"/>
        <v/>
      </c>
    </row>
    <row r="353" spans="1:22" ht="15" customHeight="1">
      <c r="A353" s="12">
        <v>340</v>
      </c>
      <c r="B353" t="str">
        <f>IFERROR(INDEX(DATOS!B:B,MATCH(CHECKLIST!A353,DATOS!BU:BU,0),1),"")</f>
        <v/>
      </c>
      <c r="C353" t="str">
        <f>IFERROR(INDEX(DATOS!J:J,MATCH(CHECKLIST!A353,DATOS!BU:BU,0),1),"")</f>
        <v/>
      </c>
      <c r="D353" t="str">
        <f>IFERROR(INDEX(DATOS!R:R,MATCH(CHECKLIST!E353,DATOS!C:C,0),1),"")</f>
        <v/>
      </c>
      <c r="E353" s="136" t="str">
        <f>IFERROR(INDEX(DATOS!C:C,MATCH(CHECKLIST!A353,DATOS!BU:BU,0),1),"")</f>
        <v/>
      </c>
      <c r="F353" s="3" t="str">
        <f>IFERROR(IF(INDEX(DATOS!AC:AC,MATCH(CHECKLIST!B353,DATOS!B:B,0),1)=0,"",INDEX(DATOS!AC:AC,MATCH(CHECKLIST!B353,DATOS!B:B,0),1)),"")</f>
        <v/>
      </c>
      <c r="G353" s="17" t="str">
        <f>IFERROR(IF(INDEX(DATOS!AH:AH,MATCH(CHECKLIST!B353,DATOS!B:B,0),1)=0,"",INDEX(DATOS!AH:AH,MATCH(CHECKLIST!B353,DATOS!B:B,0),1)),"")</f>
        <v/>
      </c>
      <c r="H353" s="17" t="str">
        <f>IFERROR(IF(INDEX(DATOS!BH:BH,MATCH(CHECKLIST!B353,DATOS!B:B,0),1)="","X",IF(INDEX(DATOS!BH:BH,MATCH(CHECKLIST!B353,DATOS!B:B,0),1)="VIGENTE","",INDEX(DATOS!BH:BH,MATCH(CHECKLIST!B353,DATOS!B:B,0),1))),"")</f>
        <v/>
      </c>
      <c r="I353" s="17" t="str">
        <f>IFERROR(IF(INDEX(DATOS!AL:AL,MATCH(CHECKLIST!B353,DATOS!B:B,0),1)=0,"",INDEX(DATOS!AL:AL,MATCH(CHECKLIST!B353,DATOS!B:B,0),1)),"")</f>
        <v/>
      </c>
      <c r="J353" s="17" t="str">
        <f>IFERROR(IF(INDEX(DATOS!AJ:AJ,MATCH(CHECKLIST!B353,DATOS!B:B,0),1)=0,"",INDEX(DATOS!AJ:AJ,MATCH(CHECKLIST!B353,DATOS!B:B,0),1)),"")</f>
        <v/>
      </c>
      <c r="K353" s="49" t="str">
        <f>IFERROR(IF(INDEX(DATOS!AK:AK,MATCH(CHECKLIST!B353,DATOS!B:B,0),1)=0,"",INDEX(DATOS!AK:AK,MATCH(CHECKLIST!B353,DATOS!B:B,0),1)),"")</f>
        <v/>
      </c>
      <c r="L353" s="17" t="str">
        <f>IFERROR(IF(INDEX(DATOS!AM:AM,MATCH(CHECKLIST!B353,DATOS!B:B,0),1)=0,"",INDEX(DATOS!AM:AM,MATCH(CHECKLIST!B353,DATOS!B:B,0),1)),"")</f>
        <v/>
      </c>
      <c r="M353" s="17" t="str">
        <f>IFERROR(IF(INDEX(DATOS!AI:AI,MATCH(CHECKLIST!B353,DATOS!B:B,0),1)=0,"",INDEX(DATOS!AI:AI,MATCH(CHECKLIST!B353,DATOS!B:B,0),1)),"")</f>
        <v/>
      </c>
      <c r="N353" s="49" t="str">
        <f ca="1">IFERROR(IF(INDEX(DATOS!I:I,MATCH(CHECKLIST!B353,DATOS!B:B,0),1)="","X",IF(INDEX(DATOS!I:I,MATCH(CHECKLIST!B353,DATOS!B:B,0),1)&gt;YEAR(TODAY())-1,"","VENCIDA")),"")</f>
        <v/>
      </c>
      <c r="O353" s="49" t="str">
        <f>IFERROR(IF(INDEX(DATOS!AP:AP,MATCH(CHECKLIST!B353,DATOS!B:B,0),1)=0,"",INDEX(DATOS!AP:AP,MATCH(CHECKLIST!B353,DATOS!B:B,0),1)),"")</f>
        <v/>
      </c>
      <c r="P353" s="17" t="str">
        <f>IFERROR(IF(INDEX(DATOS!AN:AN,MATCH(CHECKLIST!B353,DATOS!B:B,0),1)=0,"",INDEX(DATOS!AN:AN,MATCH(CHECKLIST!B353,DATOS!B:B,0),1)),"")</f>
        <v/>
      </c>
      <c r="Q353" s="17" t="str">
        <f>IFERROR(IF(INDEX(DATOS!AO:AO,MATCH(CHECKLIST!B353,DATOS!B:B,0),1)=0,"",INDEX(DATOS!AO:AO,MATCH(CHECKLIST!B353,DATOS!B:B,0),1)),"")</f>
        <v/>
      </c>
      <c r="R353" t="str">
        <f>IF(B353="","",1)</f>
        <v/>
      </c>
      <c r="S353" t="str">
        <f t="shared" si="17"/>
        <v/>
      </c>
      <c r="U353" t="str">
        <f t="shared" si="15"/>
        <v/>
      </c>
      <c r="V353" t="str">
        <f t="shared" si="16"/>
        <v/>
      </c>
    </row>
    <row r="354" spans="1:22" ht="15" customHeight="1">
      <c r="A354" s="12">
        <v>341</v>
      </c>
      <c r="B354" t="str">
        <f>IFERROR(INDEX(DATOS!B:B,MATCH(CHECKLIST!A354,DATOS!BU:BU,0),1),"")</f>
        <v/>
      </c>
      <c r="C354" t="str">
        <f>IFERROR(INDEX(DATOS!J:J,MATCH(CHECKLIST!A354,DATOS!BU:BU,0),1),"")</f>
        <v/>
      </c>
      <c r="D354" t="str">
        <f>IFERROR(INDEX(DATOS!R:R,MATCH(CHECKLIST!E354,DATOS!C:C,0),1),"")</f>
        <v/>
      </c>
      <c r="E354" s="136" t="str">
        <f>IFERROR(INDEX(DATOS!C:C,MATCH(CHECKLIST!A354,DATOS!BU:BU,0),1),"")</f>
        <v/>
      </c>
      <c r="F354" s="3" t="str">
        <f>IFERROR(IF(INDEX(DATOS!AC:AC,MATCH(CHECKLIST!B354,DATOS!B:B,0),1)=0,"",INDEX(DATOS!AC:AC,MATCH(CHECKLIST!B354,DATOS!B:B,0),1)),"")</f>
        <v/>
      </c>
      <c r="G354" s="17" t="str">
        <f>IFERROR(IF(INDEX(DATOS!AH:AH,MATCH(CHECKLIST!B354,DATOS!B:B,0),1)=0,"",INDEX(DATOS!AH:AH,MATCH(CHECKLIST!B354,DATOS!B:B,0),1)),"")</f>
        <v/>
      </c>
      <c r="H354" s="17" t="str">
        <f>IFERROR(IF(INDEX(DATOS!BH:BH,MATCH(CHECKLIST!B354,DATOS!B:B,0),1)="","X",IF(INDEX(DATOS!BH:BH,MATCH(CHECKLIST!B354,DATOS!B:B,0),1)="VIGENTE","",INDEX(DATOS!BH:BH,MATCH(CHECKLIST!B354,DATOS!B:B,0),1))),"")</f>
        <v/>
      </c>
      <c r="I354" s="17" t="str">
        <f>IFERROR(IF(INDEX(DATOS!AL:AL,MATCH(CHECKLIST!B354,DATOS!B:B,0),1)=0,"",INDEX(DATOS!AL:AL,MATCH(CHECKLIST!B354,DATOS!B:B,0),1)),"")</f>
        <v/>
      </c>
      <c r="J354" s="17" t="str">
        <f>IFERROR(IF(INDEX(DATOS!AJ:AJ,MATCH(CHECKLIST!B354,DATOS!B:B,0),1)=0,"",INDEX(DATOS!AJ:AJ,MATCH(CHECKLIST!B354,DATOS!B:B,0),1)),"")</f>
        <v/>
      </c>
      <c r="K354" s="49" t="str">
        <f>IFERROR(IF(INDEX(DATOS!AK:AK,MATCH(CHECKLIST!B354,DATOS!B:B,0),1)=0,"",INDEX(DATOS!AK:AK,MATCH(CHECKLIST!B354,DATOS!B:B,0),1)),"")</f>
        <v/>
      </c>
      <c r="L354" s="17" t="str">
        <f>IFERROR(IF(INDEX(DATOS!AM:AM,MATCH(CHECKLIST!B354,DATOS!B:B,0),1)=0,"",INDEX(DATOS!AM:AM,MATCH(CHECKLIST!B354,DATOS!B:B,0),1)),"")</f>
        <v/>
      </c>
      <c r="M354" s="17" t="str">
        <f>IFERROR(IF(INDEX(DATOS!AI:AI,MATCH(CHECKLIST!B354,DATOS!B:B,0),1)=0,"",INDEX(DATOS!AI:AI,MATCH(CHECKLIST!B354,DATOS!B:B,0),1)),"")</f>
        <v/>
      </c>
      <c r="N354" s="49" t="str">
        <f ca="1">IFERROR(IF(INDEX(DATOS!I:I,MATCH(CHECKLIST!B354,DATOS!B:B,0),1)="","X",IF(INDEX(DATOS!I:I,MATCH(CHECKLIST!B354,DATOS!B:B,0),1)&gt;YEAR(TODAY())-1,"","VENCIDA")),"")</f>
        <v/>
      </c>
      <c r="O354" s="49" t="str">
        <f>IFERROR(IF(INDEX(DATOS!AP:AP,MATCH(CHECKLIST!B354,DATOS!B:B,0),1)=0,"",INDEX(DATOS!AP:AP,MATCH(CHECKLIST!B354,DATOS!B:B,0),1)),"")</f>
        <v/>
      </c>
      <c r="P354" s="17" t="str">
        <f>IFERROR(IF(INDEX(DATOS!AN:AN,MATCH(CHECKLIST!B354,DATOS!B:B,0),1)=0,"",INDEX(DATOS!AN:AN,MATCH(CHECKLIST!B354,DATOS!B:B,0),1)),"")</f>
        <v/>
      </c>
      <c r="Q354" s="17" t="str">
        <f>IFERROR(IF(INDEX(DATOS!AO:AO,MATCH(CHECKLIST!B354,DATOS!B:B,0),1)=0,"",INDEX(DATOS!AO:AO,MATCH(CHECKLIST!B354,DATOS!B:B,0),1)),"")</f>
        <v/>
      </c>
      <c r="S354">
        <f t="shared" si="17"/>
        <v>0</v>
      </c>
      <c r="U354" t="str">
        <f t="shared" si="15"/>
        <v/>
      </c>
      <c r="V354" t="str">
        <f t="shared" si="16"/>
        <v/>
      </c>
    </row>
    <row r="355" spans="1:22" ht="15" customHeight="1">
      <c r="A355" s="12">
        <v>342</v>
      </c>
      <c r="B355" t="str">
        <f>IFERROR(INDEX(DATOS!B:B,MATCH(CHECKLIST!A355,DATOS!BU:BU,0),1),"")</f>
        <v/>
      </c>
      <c r="C355" t="str">
        <f>IFERROR(INDEX(DATOS!J:J,MATCH(CHECKLIST!A355,DATOS!BU:BU,0),1),"")</f>
        <v/>
      </c>
      <c r="D355" t="str">
        <f>IFERROR(INDEX(DATOS!R:R,MATCH(CHECKLIST!E355,DATOS!C:C,0),1),"")</f>
        <v/>
      </c>
      <c r="E355" s="136" t="str">
        <f>IFERROR(INDEX(DATOS!C:C,MATCH(CHECKLIST!A355,DATOS!BU:BU,0),1),"")</f>
        <v/>
      </c>
      <c r="F355" s="3" t="str">
        <f>IFERROR(IF(INDEX(DATOS!AC:AC,MATCH(CHECKLIST!B355,DATOS!B:B,0),1)=0,"",INDEX(DATOS!AC:AC,MATCH(CHECKLIST!B355,DATOS!B:B,0),1)),"")</f>
        <v/>
      </c>
      <c r="G355" s="17" t="str">
        <f>IFERROR(IF(INDEX(DATOS!AH:AH,MATCH(CHECKLIST!B355,DATOS!B:B,0),1)=0,"",INDEX(DATOS!AH:AH,MATCH(CHECKLIST!B355,DATOS!B:B,0),1)),"")</f>
        <v/>
      </c>
      <c r="H355" s="17" t="str">
        <f>IFERROR(IF(INDEX(DATOS!BH:BH,MATCH(CHECKLIST!B355,DATOS!B:B,0),1)="","X",IF(INDEX(DATOS!BH:BH,MATCH(CHECKLIST!B355,DATOS!B:B,0),1)="VIGENTE","",INDEX(DATOS!BH:BH,MATCH(CHECKLIST!B355,DATOS!B:B,0),1))),"")</f>
        <v/>
      </c>
      <c r="I355" s="17" t="str">
        <f>IFERROR(IF(INDEX(DATOS!AL:AL,MATCH(CHECKLIST!B355,DATOS!B:B,0),1)=0,"",INDEX(DATOS!AL:AL,MATCH(CHECKLIST!B355,DATOS!B:B,0),1)),"")</f>
        <v/>
      </c>
      <c r="J355" s="17" t="str">
        <f>IFERROR(IF(INDEX(DATOS!AJ:AJ,MATCH(CHECKLIST!B355,DATOS!B:B,0),1)=0,"",INDEX(DATOS!AJ:AJ,MATCH(CHECKLIST!B355,DATOS!B:B,0),1)),"")</f>
        <v/>
      </c>
      <c r="K355" s="49" t="str">
        <f>IFERROR(IF(INDEX(DATOS!AK:AK,MATCH(CHECKLIST!B355,DATOS!B:B,0),1)=0,"",INDEX(DATOS!AK:AK,MATCH(CHECKLIST!B355,DATOS!B:B,0),1)),"")</f>
        <v/>
      </c>
      <c r="L355" s="17" t="str">
        <f>IFERROR(IF(INDEX(DATOS!AM:AM,MATCH(CHECKLIST!B355,DATOS!B:B,0),1)=0,"",INDEX(DATOS!AM:AM,MATCH(CHECKLIST!B355,DATOS!B:B,0),1)),"")</f>
        <v/>
      </c>
      <c r="M355" s="17" t="str">
        <f>IFERROR(IF(INDEX(DATOS!AI:AI,MATCH(CHECKLIST!B355,DATOS!B:B,0),1)=0,"",INDEX(DATOS!AI:AI,MATCH(CHECKLIST!B355,DATOS!B:B,0),1)),"")</f>
        <v/>
      </c>
      <c r="N355" s="49" t="str">
        <f ca="1">IFERROR(IF(INDEX(DATOS!I:I,MATCH(CHECKLIST!B355,DATOS!B:B,0),1)="","X",IF(INDEX(DATOS!I:I,MATCH(CHECKLIST!B355,DATOS!B:B,0),1)&gt;YEAR(TODAY())-1,"","VENCIDA")),"")</f>
        <v/>
      </c>
      <c r="O355" s="49" t="str">
        <f>IFERROR(IF(INDEX(DATOS!AP:AP,MATCH(CHECKLIST!B355,DATOS!B:B,0),1)=0,"",INDEX(DATOS!AP:AP,MATCH(CHECKLIST!B355,DATOS!B:B,0),1)),"")</f>
        <v/>
      </c>
      <c r="P355" s="17" t="str">
        <f>IFERROR(IF(INDEX(DATOS!AN:AN,MATCH(CHECKLIST!B355,DATOS!B:B,0),1)=0,"",INDEX(DATOS!AN:AN,MATCH(CHECKLIST!B355,DATOS!B:B,0),1)),"")</f>
        <v/>
      </c>
      <c r="Q355" s="17" t="str">
        <f>IFERROR(IF(INDEX(DATOS!AO:AO,MATCH(CHECKLIST!B355,DATOS!B:B,0),1)=0,"",INDEX(DATOS!AO:AO,MATCH(CHECKLIST!B355,DATOS!B:B,0),1)),"")</f>
        <v/>
      </c>
      <c r="R355" t="str">
        <f>IF(B355="","",1)</f>
        <v/>
      </c>
      <c r="S355" t="str">
        <f t="shared" si="17"/>
        <v/>
      </c>
      <c r="U355" t="str">
        <f t="shared" si="15"/>
        <v/>
      </c>
      <c r="V355" t="str">
        <f t="shared" si="16"/>
        <v/>
      </c>
    </row>
    <row r="356" spans="1:22" ht="15" customHeight="1">
      <c r="A356" s="12">
        <v>343</v>
      </c>
      <c r="B356" t="str">
        <f>IFERROR(INDEX(DATOS!B:B,MATCH(CHECKLIST!A356,DATOS!BU:BU,0),1),"")</f>
        <v/>
      </c>
      <c r="C356" t="str">
        <f>IFERROR(INDEX(DATOS!J:J,MATCH(CHECKLIST!A356,DATOS!BU:BU,0),1),"")</f>
        <v/>
      </c>
      <c r="D356" t="str">
        <f>IFERROR(INDEX(DATOS!R:R,MATCH(CHECKLIST!E356,DATOS!C:C,0),1),"")</f>
        <v/>
      </c>
      <c r="E356" s="136" t="str">
        <f>IFERROR(INDEX(DATOS!C:C,MATCH(CHECKLIST!A356,DATOS!BU:BU,0),1),"")</f>
        <v/>
      </c>
      <c r="F356" s="3" t="str">
        <f>IFERROR(IF(INDEX(DATOS!AC:AC,MATCH(CHECKLIST!B356,DATOS!B:B,0),1)=0,"",INDEX(DATOS!AC:AC,MATCH(CHECKLIST!B356,DATOS!B:B,0),1)),"")</f>
        <v/>
      </c>
      <c r="G356" s="17" t="str">
        <f>IFERROR(IF(INDEX(DATOS!AH:AH,MATCH(CHECKLIST!B356,DATOS!B:B,0),1)=0,"",INDEX(DATOS!AH:AH,MATCH(CHECKLIST!B356,DATOS!B:B,0),1)),"")</f>
        <v/>
      </c>
      <c r="H356" s="17" t="str">
        <f>IFERROR(IF(INDEX(DATOS!BH:BH,MATCH(CHECKLIST!B356,DATOS!B:B,0),1)="","X",IF(INDEX(DATOS!BH:BH,MATCH(CHECKLIST!B356,DATOS!B:B,0),1)="VIGENTE","",INDEX(DATOS!BH:BH,MATCH(CHECKLIST!B356,DATOS!B:B,0),1))),"")</f>
        <v/>
      </c>
      <c r="I356" s="17" t="str">
        <f>IFERROR(IF(INDEX(DATOS!AL:AL,MATCH(CHECKLIST!B356,DATOS!B:B,0),1)=0,"",INDEX(DATOS!AL:AL,MATCH(CHECKLIST!B356,DATOS!B:B,0),1)),"")</f>
        <v/>
      </c>
      <c r="J356" s="17" t="str">
        <f>IFERROR(IF(INDEX(DATOS!AJ:AJ,MATCH(CHECKLIST!B356,DATOS!B:B,0),1)=0,"",INDEX(DATOS!AJ:AJ,MATCH(CHECKLIST!B356,DATOS!B:B,0),1)),"")</f>
        <v/>
      </c>
      <c r="K356" s="49" t="str">
        <f>IFERROR(IF(INDEX(DATOS!AK:AK,MATCH(CHECKLIST!B356,DATOS!B:B,0),1)=0,"",INDEX(DATOS!AK:AK,MATCH(CHECKLIST!B356,DATOS!B:B,0),1)),"")</f>
        <v/>
      </c>
      <c r="L356" s="17" t="str">
        <f>IFERROR(IF(INDEX(DATOS!AM:AM,MATCH(CHECKLIST!B356,DATOS!B:B,0),1)=0,"",INDEX(DATOS!AM:AM,MATCH(CHECKLIST!B356,DATOS!B:B,0),1)),"")</f>
        <v/>
      </c>
      <c r="M356" s="17" t="str">
        <f>IFERROR(IF(INDEX(DATOS!AI:AI,MATCH(CHECKLIST!B356,DATOS!B:B,0),1)=0,"",INDEX(DATOS!AI:AI,MATCH(CHECKLIST!B356,DATOS!B:B,0),1)),"")</f>
        <v/>
      </c>
      <c r="N356" s="49" t="str">
        <f ca="1">IFERROR(IF(INDEX(DATOS!I:I,MATCH(CHECKLIST!B356,DATOS!B:B,0),1)="","X",IF(INDEX(DATOS!I:I,MATCH(CHECKLIST!B356,DATOS!B:B,0),1)&gt;YEAR(TODAY())-1,"","VENCIDA")),"")</f>
        <v/>
      </c>
      <c r="O356" s="49" t="str">
        <f>IFERROR(IF(INDEX(DATOS!AP:AP,MATCH(CHECKLIST!B356,DATOS!B:B,0),1)=0,"",INDEX(DATOS!AP:AP,MATCH(CHECKLIST!B356,DATOS!B:B,0),1)),"")</f>
        <v/>
      </c>
      <c r="P356" s="17" t="str">
        <f>IFERROR(IF(INDEX(DATOS!AN:AN,MATCH(CHECKLIST!B356,DATOS!B:B,0),1)=0,"",INDEX(DATOS!AN:AN,MATCH(CHECKLIST!B356,DATOS!B:B,0),1)),"")</f>
        <v/>
      </c>
      <c r="Q356" s="17" t="str">
        <f>IFERROR(IF(INDEX(DATOS!AO:AO,MATCH(CHECKLIST!B356,DATOS!B:B,0),1)=0,"",INDEX(DATOS!AO:AO,MATCH(CHECKLIST!B356,DATOS!B:B,0),1)),"")</f>
        <v/>
      </c>
      <c r="S356">
        <f t="shared" si="17"/>
        <v>0</v>
      </c>
      <c r="U356" t="str">
        <f t="shared" si="15"/>
        <v/>
      </c>
      <c r="V356" t="str">
        <f t="shared" si="16"/>
        <v/>
      </c>
    </row>
    <row r="357" spans="1:22" ht="15" customHeight="1">
      <c r="A357" s="12">
        <v>344</v>
      </c>
      <c r="B357" t="str">
        <f>IFERROR(INDEX(DATOS!B:B,MATCH(CHECKLIST!A357,DATOS!BU:BU,0),1),"")</f>
        <v/>
      </c>
      <c r="C357" t="str">
        <f>IFERROR(INDEX(DATOS!J:J,MATCH(CHECKLIST!A357,DATOS!BU:BU,0),1),"")</f>
        <v/>
      </c>
      <c r="D357" t="str">
        <f>IFERROR(INDEX(DATOS!R:R,MATCH(CHECKLIST!E357,DATOS!C:C,0),1),"")</f>
        <v/>
      </c>
      <c r="E357" s="136" t="str">
        <f>IFERROR(INDEX(DATOS!C:C,MATCH(CHECKLIST!A357,DATOS!BU:BU,0),1),"")</f>
        <v/>
      </c>
      <c r="F357" s="3" t="str">
        <f>IFERROR(IF(INDEX(DATOS!AC:AC,MATCH(CHECKLIST!B357,DATOS!B:B,0),1)=0,"",INDEX(DATOS!AC:AC,MATCH(CHECKLIST!B357,DATOS!B:B,0),1)),"")</f>
        <v/>
      </c>
      <c r="G357" s="17" t="str">
        <f>IFERROR(IF(INDEX(DATOS!AH:AH,MATCH(CHECKLIST!B357,DATOS!B:B,0),1)=0,"",INDEX(DATOS!AH:AH,MATCH(CHECKLIST!B357,DATOS!B:B,0),1)),"")</f>
        <v/>
      </c>
      <c r="H357" s="17" t="str">
        <f>IFERROR(IF(INDEX(DATOS!BH:BH,MATCH(CHECKLIST!B357,DATOS!B:B,0),1)="","X",IF(INDEX(DATOS!BH:BH,MATCH(CHECKLIST!B357,DATOS!B:B,0),1)="VIGENTE","",INDEX(DATOS!BH:BH,MATCH(CHECKLIST!B357,DATOS!B:B,0),1))),"")</f>
        <v/>
      </c>
      <c r="I357" s="17" t="str">
        <f>IFERROR(IF(INDEX(DATOS!AL:AL,MATCH(CHECKLIST!B357,DATOS!B:B,0),1)=0,"",INDEX(DATOS!AL:AL,MATCH(CHECKLIST!B357,DATOS!B:B,0),1)),"")</f>
        <v/>
      </c>
      <c r="J357" s="17" t="str">
        <f>IFERROR(IF(INDEX(DATOS!AJ:AJ,MATCH(CHECKLIST!B357,DATOS!B:B,0),1)=0,"",INDEX(DATOS!AJ:AJ,MATCH(CHECKLIST!B357,DATOS!B:B,0),1)),"")</f>
        <v/>
      </c>
      <c r="K357" s="49" t="str">
        <f>IFERROR(IF(INDEX(DATOS!AK:AK,MATCH(CHECKLIST!B357,DATOS!B:B,0),1)=0,"",INDEX(DATOS!AK:AK,MATCH(CHECKLIST!B357,DATOS!B:B,0),1)),"")</f>
        <v/>
      </c>
      <c r="L357" s="17" t="str">
        <f>IFERROR(IF(INDEX(DATOS!AM:AM,MATCH(CHECKLIST!B357,DATOS!B:B,0),1)=0,"",INDEX(DATOS!AM:AM,MATCH(CHECKLIST!B357,DATOS!B:B,0),1)),"")</f>
        <v/>
      </c>
      <c r="M357" s="17" t="str">
        <f>IFERROR(IF(INDEX(DATOS!AI:AI,MATCH(CHECKLIST!B357,DATOS!B:B,0),1)=0,"",INDEX(DATOS!AI:AI,MATCH(CHECKLIST!B357,DATOS!B:B,0),1)),"")</f>
        <v/>
      </c>
      <c r="N357" s="49" t="str">
        <f ca="1">IFERROR(IF(INDEX(DATOS!I:I,MATCH(CHECKLIST!B357,DATOS!B:B,0),1)="","X",IF(INDEX(DATOS!I:I,MATCH(CHECKLIST!B357,DATOS!B:B,0),1)&gt;YEAR(TODAY())-1,"","VENCIDA")),"")</f>
        <v/>
      </c>
      <c r="O357" s="49" t="str">
        <f>IFERROR(IF(INDEX(DATOS!AP:AP,MATCH(CHECKLIST!B357,DATOS!B:B,0),1)=0,"",INDEX(DATOS!AP:AP,MATCH(CHECKLIST!B357,DATOS!B:B,0),1)),"")</f>
        <v/>
      </c>
      <c r="P357" s="17" t="str">
        <f>IFERROR(IF(INDEX(DATOS!AN:AN,MATCH(CHECKLIST!B357,DATOS!B:B,0),1)=0,"",INDEX(DATOS!AN:AN,MATCH(CHECKLIST!B357,DATOS!B:B,0),1)),"")</f>
        <v/>
      </c>
      <c r="Q357" s="17" t="str">
        <f>IFERROR(IF(INDEX(DATOS!AO:AO,MATCH(CHECKLIST!B357,DATOS!B:B,0),1)=0,"",INDEX(DATOS!AO:AO,MATCH(CHECKLIST!B357,DATOS!B:B,0),1)),"")</f>
        <v/>
      </c>
      <c r="R357" t="str">
        <f>IF(B357="","",1)</f>
        <v/>
      </c>
      <c r="S357" t="str">
        <f t="shared" si="17"/>
        <v/>
      </c>
      <c r="U357" t="str">
        <f t="shared" si="15"/>
        <v/>
      </c>
      <c r="V357" t="str">
        <f t="shared" si="16"/>
        <v/>
      </c>
    </row>
    <row r="358" spans="1:22" ht="15" customHeight="1">
      <c r="A358" s="12">
        <v>345</v>
      </c>
      <c r="B358" t="str">
        <f>IFERROR(INDEX(DATOS!B:B,MATCH(CHECKLIST!A358,DATOS!BU:BU,0),1),"")</f>
        <v/>
      </c>
      <c r="C358" t="str">
        <f>IFERROR(INDEX(DATOS!J:J,MATCH(CHECKLIST!A358,DATOS!BU:BU,0),1),"")</f>
        <v/>
      </c>
      <c r="D358" t="str">
        <f>IFERROR(INDEX(DATOS!R:R,MATCH(CHECKLIST!E358,DATOS!C:C,0),1),"")</f>
        <v/>
      </c>
      <c r="E358" s="136" t="str">
        <f>IFERROR(INDEX(DATOS!C:C,MATCH(CHECKLIST!A358,DATOS!BU:BU,0),1),"")</f>
        <v/>
      </c>
      <c r="F358" s="3" t="str">
        <f>IFERROR(IF(INDEX(DATOS!AC:AC,MATCH(CHECKLIST!B358,DATOS!B:B,0),1)=0,"",INDEX(DATOS!AC:AC,MATCH(CHECKLIST!B358,DATOS!B:B,0),1)),"")</f>
        <v/>
      </c>
      <c r="G358" s="17" t="str">
        <f>IFERROR(IF(INDEX(DATOS!AH:AH,MATCH(CHECKLIST!B358,DATOS!B:B,0),1)=0,"",INDEX(DATOS!AH:AH,MATCH(CHECKLIST!B358,DATOS!B:B,0),1)),"")</f>
        <v/>
      </c>
      <c r="H358" s="17" t="str">
        <f>IFERROR(IF(INDEX(DATOS!BH:BH,MATCH(CHECKLIST!B358,DATOS!B:B,0),1)="","X",IF(INDEX(DATOS!BH:BH,MATCH(CHECKLIST!B358,DATOS!B:B,0),1)="VIGENTE","",INDEX(DATOS!BH:BH,MATCH(CHECKLIST!B358,DATOS!B:B,0),1))),"")</f>
        <v/>
      </c>
      <c r="I358" s="17" t="str">
        <f>IFERROR(IF(INDEX(DATOS!AL:AL,MATCH(CHECKLIST!B358,DATOS!B:B,0),1)=0,"",INDEX(DATOS!AL:AL,MATCH(CHECKLIST!B358,DATOS!B:B,0),1)),"")</f>
        <v/>
      </c>
      <c r="J358" s="17" t="str">
        <f>IFERROR(IF(INDEX(DATOS!AJ:AJ,MATCH(CHECKLIST!B358,DATOS!B:B,0),1)=0,"",INDEX(DATOS!AJ:AJ,MATCH(CHECKLIST!B358,DATOS!B:B,0),1)),"")</f>
        <v/>
      </c>
      <c r="K358" s="49" t="str">
        <f>IFERROR(IF(INDEX(DATOS!AK:AK,MATCH(CHECKLIST!B358,DATOS!B:B,0),1)=0,"",INDEX(DATOS!AK:AK,MATCH(CHECKLIST!B358,DATOS!B:B,0),1)),"")</f>
        <v/>
      </c>
      <c r="L358" s="17" t="str">
        <f>IFERROR(IF(INDEX(DATOS!AM:AM,MATCH(CHECKLIST!B358,DATOS!B:B,0),1)=0,"",INDEX(DATOS!AM:AM,MATCH(CHECKLIST!B358,DATOS!B:B,0),1)),"")</f>
        <v/>
      </c>
      <c r="M358" s="17" t="str">
        <f>IFERROR(IF(INDEX(DATOS!AI:AI,MATCH(CHECKLIST!B358,DATOS!B:B,0),1)=0,"",INDEX(DATOS!AI:AI,MATCH(CHECKLIST!B358,DATOS!B:B,0),1)),"")</f>
        <v/>
      </c>
      <c r="N358" s="49" t="str">
        <f ca="1">IFERROR(IF(INDEX(DATOS!I:I,MATCH(CHECKLIST!B358,DATOS!B:B,0),1)="","X",IF(INDEX(DATOS!I:I,MATCH(CHECKLIST!B358,DATOS!B:B,0),1)&gt;YEAR(TODAY())-1,"","VENCIDA")),"")</f>
        <v/>
      </c>
      <c r="O358" s="49" t="str">
        <f>IFERROR(IF(INDEX(DATOS!AP:AP,MATCH(CHECKLIST!B358,DATOS!B:B,0),1)=0,"",INDEX(DATOS!AP:AP,MATCH(CHECKLIST!B358,DATOS!B:B,0),1)),"")</f>
        <v/>
      </c>
      <c r="P358" s="17" t="str">
        <f>IFERROR(IF(INDEX(DATOS!AN:AN,MATCH(CHECKLIST!B358,DATOS!B:B,0),1)=0,"",INDEX(DATOS!AN:AN,MATCH(CHECKLIST!B358,DATOS!B:B,0),1)),"")</f>
        <v/>
      </c>
      <c r="Q358" s="17" t="str">
        <f>IFERROR(IF(INDEX(DATOS!AO:AO,MATCH(CHECKLIST!B358,DATOS!B:B,0),1)=0,"",INDEX(DATOS!AO:AO,MATCH(CHECKLIST!B358,DATOS!B:B,0),1)),"")</f>
        <v/>
      </c>
      <c r="S358">
        <f t="shared" si="17"/>
        <v>0</v>
      </c>
      <c r="U358" t="str">
        <f t="shared" si="15"/>
        <v/>
      </c>
      <c r="V358" t="str">
        <f t="shared" si="16"/>
        <v/>
      </c>
    </row>
    <row r="359" spans="1:22" ht="15" customHeight="1">
      <c r="A359" s="12">
        <v>346</v>
      </c>
      <c r="B359" t="str">
        <f>IFERROR(INDEX(DATOS!B:B,MATCH(CHECKLIST!A359,DATOS!BU:BU,0),1),"")</f>
        <v/>
      </c>
      <c r="C359" t="str">
        <f>IFERROR(INDEX(DATOS!J:J,MATCH(CHECKLIST!A359,DATOS!BU:BU,0),1),"")</f>
        <v/>
      </c>
      <c r="D359" t="str">
        <f>IFERROR(INDEX(DATOS!R:R,MATCH(CHECKLIST!E359,DATOS!C:C,0),1),"")</f>
        <v/>
      </c>
      <c r="E359" s="136" t="str">
        <f>IFERROR(INDEX(DATOS!C:C,MATCH(CHECKLIST!A359,DATOS!BU:BU,0),1),"")</f>
        <v/>
      </c>
      <c r="F359" s="3" t="str">
        <f>IFERROR(IF(INDEX(DATOS!AC:AC,MATCH(CHECKLIST!B359,DATOS!B:B,0),1)=0,"",INDEX(DATOS!AC:AC,MATCH(CHECKLIST!B359,DATOS!B:B,0),1)),"")</f>
        <v/>
      </c>
      <c r="G359" s="17" t="str">
        <f>IFERROR(IF(INDEX(DATOS!AH:AH,MATCH(CHECKLIST!B359,DATOS!B:B,0),1)=0,"",INDEX(DATOS!AH:AH,MATCH(CHECKLIST!B359,DATOS!B:B,0),1)),"")</f>
        <v/>
      </c>
      <c r="H359" s="17" t="str">
        <f>IFERROR(IF(INDEX(DATOS!BH:BH,MATCH(CHECKLIST!B359,DATOS!B:B,0),1)="","X",IF(INDEX(DATOS!BH:BH,MATCH(CHECKLIST!B359,DATOS!B:B,0),1)="VIGENTE","",INDEX(DATOS!BH:BH,MATCH(CHECKLIST!B359,DATOS!B:B,0),1))),"")</f>
        <v/>
      </c>
      <c r="I359" s="17" t="str">
        <f>IFERROR(IF(INDEX(DATOS!AL:AL,MATCH(CHECKLIST!B359,DATOS!B:B,0),1)=0,"",INDEX(DATOS!AL:AL,MATCH(CHECKLIST!B359,DATOS!B:B,0),1)),"")</f>
        <v/>
      </c>
      <c r="J359" s="17" t="str">
        <f>IFERROR(IF(INDEX(DATOS!AJ:AJ,MATCH(CHECKLIST!B359,DATOS!B:B,0),1)=0,"",INDEX(DATOS!AJ:AJ,MATCH(CHECKLIST!B359,DATOS!B:B,0),1)),"")</f>
        <v/>
      </c>
      <c r="K359" s="49" t="str">
        <f>IFERROR(IF(INDEX(DATOS!AK:AK,MATCH(CHECKLIST!B359,DATOS!B:B,0),1)=0,"",INDEX(DATOS!AK:AK,MATCH(CHECKLIST!B359,DATOS!B:B,0),1)),"")</f>
        <v/>
      </c>
      <c r="L359" s="17" t="str">
        <f>IFERROR(IF(INDEX(DATOS!AM:AM,MATCH(CHECKLIST!B359,DATOS!B:B,0),1)=0,"",INDEX(DATOS!AM:AM,MATCH(CHECKLIST!B359,DATOS!B:B,0),1)),"")</f>
        <v/>
      </c>
      <c r="M359" s="17" t="str">
        <f>IFERROR(IF(INDEX(DATOS!AI:AI,MATCH(CHECKLIST!B359,DATOS!B:B,0),1)=0,"",INDEX(DATOS!AI:AI,MATCH(CHECKLIST!B359,DATOS!B:B,0),1)),"")</f>
        <v/>
      </c>
      <c r="N359" s="49" t="str">
        <f ca="1">IFERROR(IF(INDEX(DATOS!I:I,MATCH(CHECKLIST!B359,DATOS!B:B,0),1)="","X",IF(INDEX(DATOS!I:I,MATCH(CHECKLIST!B359,DATOS!B:B,0),1)&gt;YEAR(TODAY())-1,"","VENCIDA")),"")</f>
        <v/>
      </c>
      <c r="O359" s="49" t="str">
        <f>IFERROR(IF(INDEX(DATOS!AP:AP,MATCH(CHECKLIST!B359,DATOS!B:B,0),1)=0,"",INDEX(DATOS!AP:AP,MATCH(CHECKLIST!B359,DATOS!B:B,0),1)),"")</f>
        <v/>
      </c>
      <c r="P359" s="17" t="str">
        <f>IFERROR(IF(INDEX(DATOS!AN:AN,MATCH(CHECKLIST!B359,DATOS!B:B,0),1)=0,"",INDEX(DATOS!AN:AN,MATCH(CHECKLIST!B359,DATOS!B:B,0),1)),"")</f>
        <v/>
      </c>
      <c r="Q359" s="17" t="str">
        <f>IFERROR(IF(INDEX(DATOS!AO:AO,MATCH(CHECKLIST!B359,DATOS!B:B,0),1)=0,"",INDEX(DATOS!AO:AO,MATCH(CHECKLIST!B359,DATOS!B:B,0),1)),"")</f>
        <v/>
      </c>
      <c r="R359" t="str">
        <f>IF(B359="","",1)</f>
        <v/>
      </c>
      <c r="S359" t="str">
        <f t="shared" si="17"/>
        <v/>
      </c>
      <c r="U359" t="str">
        <f t="shared" si="15"/>
        <v/>
      </c>
      <c r="V359" t="str">
        <f t="shared" si="16"/>
        <v/>
      </c>
    </row>
    <row r="360" spans="1:22" ht="15" customHeight="1">
      <c r="A360" s="12">
        <v>347</v>
      </c>
      <c r="B360" t="str">
        <f>IFERROR(INDEX(DATOS!B:B,MATCH(CHECKLIST!A360,DATOS!BU:BU,0),1),"")</f>
        <v/>
      </c>
      <c r="C360" t="str">
        <f>IFERROR(INDEX(DATOS!J:J,MATCH(CHECKLIST!A360,DATOS!BU:BU,0),1),"")</f>
        <v/>
      </c>
      <c r="D360" t="str">
        <f>IFERROR(INDEX(DATOS!R:R,MATCH(CHECKLIST!E360,DATOS!C:C,0),1),"")</f>
        <v/>
      </c>
      <c r="E360" s="136" t="str">
        <f>IFERROR(INDEX(DATOS!C:C,MATCH(CHECKLIST!A360,DATOS!BU:BU,0),1),"")</f>
        <v/>
      </c>
      <c r="F360" s="3" t="str">
        <f>IFERROR(IF(INDEX(DATOS!AC:AC,MATCH(CHECKLIST!B360,DATOS!B:B,0),1)=0,"",INDEX(DATOS!AC:AC,MATCH(CHECKLIST!B360,DATOS!B:B,0),1)),"")</f>
        <v/>
      </c>
      <c r="G360" s="17" t="str">
        <f>IFERROR(IF(INDEX(DATOS!AH:AH,MATCH(CHECKLIST!B360,DATOS!B:B,0),1)=0,"",INDEX(DATOS!AH:AH,MATCH(CHECKLIST!B360,DATOS!B:B,0),1)),"")</f>
        <v/>
      </c>
      <c r="H360" s="17" t="str">
        <f>IFERROR(IF(INDEX(DATOS!BH:BH,MATCH(CHECKLIST!B360,DATOS!B:B,0),1)="","X",IF(INDEX(DATOS!BH:BH,MATCH(CHECKLIST!B360,DATOS!B:B,0),1)="VIGENTE","",INDEX(DATOS!BH:BH,MATCH(CHECKLIST!B360,DATOS!B:B,0),1))),"")</f>
        <v/>
      </c>
      <c r="I360" s="17" t="str">
        <f>IFERROR(IF(INDEX(DATOS!AL:AL,MATCH(CHECKLIST!B360,DATOS!B:B,0),1)=0,"",INDEX(DATOS!AL:AL,MATCH(CHECKLIST!B360,DATOS!B:B,0),1)),"")</f>
        <v/>
      </c>
      <c r="J360" s="17" t="str">
        <f>IFERROR(IF(INDEX(DATOS!AJ:AJ,MATCH(CHECKLIST!B360,DATOS!B:B,0),1)=0,"",INDEX(DATOS!AJ:AJ,MATCH(CHECKLIST!B360,DATOS!B:B,0),1)),"")</f>
        <v/>
      </c>
      <c r="K360" s="49" t="str">
        <f>IFERROR(IF(INDEX(DATOS!AK:AK,MATCH(CHECKLIST!B360,DATOS!B:B,0),1)=0,"",INDEX(DATOS!AK:AK,MATCH(CHECKLIST!B360,DATOS!B:B,0),1)),"")</f>
        <v/>
      </c>
      <c r="L360" s="17" t="str">
        <f>IFERROR(IF(INDEX(DATOS!AM:AM,MATCH(CHECKLIST!B360,DATOS!B:B,0),1)=0,"",INDEX(DATOS!AM:AM,MATCH(CHECKLIST!B360,DATOS!B:B,0),1)),"")</f>
        <v/>
      </c>
      <c r="M360" s="17" t="str">
        <f>IFERROR(IF(INDEX(DATOS!AI:AI,MATCH(CHECKLIST!B360,DATOS!B:B,0),1)=0,"",INDEX(DATOS!AI:AI,MATCH(CHECKLIST!B360,DATOS!B:B,0),1)),"")</f>
        <v/>
      </c>
      <c r="N360" s="49" t="str">
        <f ca="1">IFERROR(IF(INDEX(DATOS!I:I,MATCH(CHECKLIST!B360,DATOS!B:B,0),1)="","X",IF(INDEX(DATOS!I:I,MATCH(CHECKLIST!B360,DATOS!B:B,0),1)&gt;YEAR(TODAY())-1,"","VENCIDA")),"")</f>
        <v/>
      </c>
      <c r="O360" s="49" t="str">
        <f>IFERROR(IF(INDEX(DATOS!AP:AP,MATCH(CHECKLIST!B360,DATOS!B:B,0),1)=0,"",INDEX(DATOS!AP:AP,MATCH(CHECKLIST!B360,DATOS!B:B,0),1)),"")</f>
        <v/>
      </c>
      <c r="P360" s="17" t="str">
        <f>IFERROR(IF(INDEX(DATOS!AN:AN,MATCH(CHECKLIST!B360,DATOS!B:B,0),1)=0,"",INDEX(DATOS!AN:AN,MATCH(CHECKLIST!B360,DATOS!B:B,0),1)),"")</f>
        <v/>
      </c>
      <c r="Q360" s="17" t="str">
        <f>IFERROR(IF(INDEX(DATOS!AO:AO,MATCH(CHECKLIST!B360,DATOS!B:B,0),1)=0,"",INDEX(DATOS!AO:AO,MATCH(CHECKLIST!B360,DATOS!B:B,0),1)),"")</f>
        <v/>
      </c>
      <c r="S360">
        <f t="shared" si="17"/>
        <v>0</v>
      </c>
      <c r="U360" t="str">
        <f t="shared" si="15"/>
        <v/>
      </c>
      <c r="V360" t="str">
        <f t="shared" si="16"/>
        <v/>
      </c>
    </row>
    <row r="361" spans="1:22" ht="15" customHeight="1">
      <c r="A361" s="12">
        <v>348</v>
      </c>
      <c r="B361" t="str">
        <f>IFERROR(INDEX(DATOS!B:B,MATCH(CHECKLIST!A361,DATOS!BU:BU,0),1),"")</f>
        <v/>
      </c>
      <c r="C361" t="str">
        <f>IFERROR(INDEX(DATOS!J:J,MATCH(CHECKLIST!A361,DATOS!BU:BU,0),1),"")</f>
        <v/>
      </c>
      <c r="D361" t="str">
        <f>IFERROR(INDEX(DATOS!R:R,MATCH(CHECKLIST!E361,DATOS!C:C,0),1),"")</f>
        <v/>
      </c>
      <c r="E361" s="136" t="str">
        <f>IFERROR(INDEX(DATOS!C:C,MATCH(CHECKLIST!A361,DATOS!BU:BU,0),1),"")</f>
        <v/>
      </c>
      <c r="F361" s="3" t="str">
        <f>IFERROR(IF(INDEX(DATOS!AC:AC,MATCH(CHECKLIST!B361,DATOS!B:B,0),1)=0,"",INDEX(DATOS!AC:AC,MATCH(CHECKLIST!B361,DATOS!B:B,0),1)),"")</f>
        <v/>
      </c>
      <c r="G361" s="17" t="str">
        <f>IFERROR(IF(INDEX(DATOS!AH:AH,MATCH(CHECKLIST!B361,DATOS!B:B,0),1)=0,"",INDEX(DATOS!AH:AH,MATCH(CHECKLIST!B361,DATOS!B:B,0),1)),"")</f>
        <v/>
      </c>
      <c r="H361" s="17" t="str">
        <f>IFERROR(IF(INDEX(DATOS!BH:BH,MATCH(CHECKLIST!B361,DATOS!B:B,0),1)="","X",IF(INDEX(DATOS!BH:BH,MATCH(CHECKLIST!B361,DATOS!B:B,0),1)="VIGENTE","",INDEX(DATOS!BH:BH,MATCH(CHECKLIST!B361,DATOS!B:B,0),1))),"")</f>
        <v/>
      </c>
      <c r="I361" s="17" t="str">
        <f>IFERROR(IF(INDEX(DATOS!AL:AL,MATCH(CHECKLIST!B361,DATOS!B:B,0),1)=0,"",INDEX(DATOS!AL:AL,MATCH(CHECKLIST!B361,DATOS!B:B,0),1)),"")</f>
        <v/>
      </c>
      <c r="J361" s="17" t="str">
        <f>IFERROR(IF(INDEX(DATOS!AJ:AJ,MATCH(CHECKLIST!B361,DATOS!B:B,0),1)=0,"",INDEX(DATOS!AJ:AJ,MATCH(CHECKLIST!B361,DATOS!B:B,0),1)),"")</f>
        <v/>
      </c>
      <c r="K361" s="49" t="str">
        <f>IFERROR(IF(INDEX(DATOS!AK:AK,MATCH(CHECKLIST!B361,DATOS!B:B,0),1)=0,"",INDEX(DATOS!AK:AK,MATCH(CHECKLIST!B361,DATOS!B:B,0),1)),"")</f>
        <v/>
      </c>
      <c r="L361" s="17" t="str">
        <f>IFERROR(IF(INDEX(DATOS!AM:AM,MATCH(CHECKLIST!B361,DATOS!B:B,0),1)=0,"",INDEX(DATOS!AM:AM,MATCH(CHECKLIST!B361,DATOS!B:B,0),1)),"")</f>
        <v/>
      </c>
      <c r="M361" s="17" t="str">
        <f>IFERROR(IF(INDEX(DATOS!AI:AI,MATCH(CHECKLIST!B361,DATOS!B:B,0),1)=0,"",INDEX(DATOS!AI:AI,MATCH(CHECKLIST!B361,DATOS!B:B,0),1)),"")</f>
        <v/>
      </c>
      <c r="N361" s="49" t="str">
        <f ca="1">IFERROR(IF(INDEX(DATOS!I:I,MATCH(CHECKLIST!B361,DATOS!B:B,0),1)="","X",IF(INDEX(DATOS!I:I,MATCH(CHECKLIST!B361,DATOS!B:B,0),1)&gt;YEAR(TODAY())-1,"","VENCIDA")),"")</f>
        <v/>
      </c>
      <c r="O361" s="49" t="str">
        <f>IFERROR(IF(INDEX(DATOS!AP:AP,MATCH(CHECKLIST!B361,DATOS!B:B,0),1)=0,"",INDEX(DATOS!AP:AP,MATCH(CHECKLIST!B361,DATOS!B:B,0),1)),"")</f>
        <v/>
      </c>
      <c r="P361" s="17" t="str">
        <f>IFERROR(IF(INDEX(DATOS!AN:AN,MATCH(CHECKLIST!B361,DATOS!B:B,0),1)=0,"",INDEX(DATOS!AN:AN,MATCH(CHECKLIST!B361,DATOS!B:B,0),1)),"")</f>
        <v/>
      </c>
      <c r="Q361" s="17" t="str">
        <f>IFERROR(IF(INDEX(DATOS!AO:AO,MATCH(CHECKLIST!B361,DATOS!B:B,0),1)=0,"",INDEX(DATOS!AO:AO,MATCH(CHECKLIST!B361,DATOS!B:B,0),1)),"")</f>
        <v/>
      </c>
      <c r="R361" t="str">
        <f>IF(B361="","",1)</f>
        <v/>
      </c>
      <c r="S361" t="str">
        <f t="shared" si="17"/>
        <v/>
      </c>
      <c r="U361" t="str">
        <f t="shared" si="15"/>
        <v/>
      </c>
      <c r="V361" t="str">
        <f t="shared" si="16"/>
        <v/>
      </c>
    </row>
    <row r="362" spans="1:22">
      <c r="A362" s="12">
        <v>349</v>
      </c>
      <c r="B362" t="str">
        <f>IFERROR(INDEX(DATOS!B:B,MATCH(CHECKLIST!A362,DATOS!BU:BU,0),1),"")</f>
        <v/>
      </c>
      <c r="C362" t="str">
        <f>IFERROR(INDEX(DATOS!J:J,MATCH(CHECKLIST!A362,DATOS!BU:BU,0),1),"")</f>
        <v/>
      </c>
      <c r="D362" t="str">
        <f>IFERROR(INDEX(DATOS!R:R,MATCH(CHECKLIST!E362,DATOS!C:C,0),1),"")</f>
        <v/>
      </c>
      <c r="E362" s="136" t="str">
        <f>IFERROR(INDEX(DATOS!C:C,MATCH(CHECKLIST!A362,DATOS!BU:BU,0),1),"")</f>
        <v/>
      </c>
      <c r="F362" s="3" t="str">
        <f>IFERROR(IF(INDEX(DATOS!AC:AC,MATCH(CHECKLIST!B362,DATOS!B:B,0),1)=0,"",INDEX(DATOS!AC:AC,MATCH(CHECKLIST!B362,DATOS!B:B,0),1)),"")</f>
        <v/>
      </c>
      <c r="G362" s="17" t="str">
        <f>IFERROR(IF(INDEX(DATOS!AH:AH,MATCH(CHECKLIST!B362,DATOS!B:B,0),1)=0,"",INDEX(DATOS!AH:AH,MATCH(CHECKLIST!B362,DATOS!B:B,0),1)),"")</f>
        <v/>
      </c>
      <c r="H362" s="17" t="str">
        <f>IFERROR(IF(INDEX(DATOS!BH:BH,MATCH(CHECKLIST!B362,DATOS!B:B,0),1)="","X",IF(INDEX(DATOS!BH:BH,MATCH(CHECKLIST!B362,DATOS!B:B,0),1)="VIGENTE","",INDEX(DATOS!BH:BH,MATCH(CHECKLIST!B362,DATOS!B:B,0),1))),"")</f>
        <v/>
      </c>
      <c r="I362" s="17" t="str">
        <f>IFERROR(IF(INDEX(DATOS!AL:AL,MATCH(CHECKLIST!B362,DATOS!B:B,0),1)=0,"",INDEX(DATOS!AL:AL,MATCH(CHECKLIST!B362,DATOS!B:B,0),1)),"")</f>
        <v/>
      </c>
      <c r="J362" s="17" t="str">
        <f>IFERROR(IF(INDEX(DATOS!AJ:AJ,MATCH(CHECKLIST!B362,DATOS!B:B,0),1)=0,"",INDEX(DATOS!AJ:AJ,MATCH(CHECKLIST!B362,DATOS!B:B,0),1)),"")</f>
        <v/>
      </c>
      <c r="K362" s="49" t="str">
        <f>IFERROR(IF(INDEX(DATOS!AK:AK,MATCH(CHECKLIST!B362,DATOS!B:B,0),1)=0,"",INDEX(DATOS!AK:AK,MATCH(CHECKLIST!B362,DATOS!B:B,0),1)),"")</f>
        <v/>
      </c>
      <c r="L362" s="17" t="str">
        <f>IFERROR(IF(INDEX(DATOS!AM:AM,MATCH(CHECKLIST!B362,DATOS!B:B,0),1)=0,"",INDEX(DATOS!AM:AM,MATCH(CHECKLIST!B362,DATOS!B:B,0),1)),"")</f>
        <v/>
      </c>
      <c r="M362" s="17" t="str">
        <f>IFERROR(IF(INDEX(DATOS!AI:AI,MATCH(CHECKLIST!B362,DATOS!B:B,0),1)=0,"",INDEX(DATOS!AI:AI,MATCH(CHECKLIST!B362,DATOS!B:B,0),1)),"")</f>
        <v/>
      </c>
      <c r="N362" s="49" t="str">
        <f ca="1">IFERROR(IF(INDEX(DATOS!I:I,MATCH(CHECKLIST!B362,DATOS!B:B,0),1)="","X",IF(INDEX(DATOS!I:I,MATCH(CHECKLIST!B362,DATOS!B:B,0),1)&gt;YEAR(TODAY())-1,"","VENCIDA")),"")</f>
        <v/>
      </c>
      <c r="O362" s="49" t="str">
        <f>IFERROR(IF(INDEX(DATOS!AP:AP,MATCH(CHECKLIST!B362,DATOS!B:B,0),1)=0,"",INDEX(DATOS!AP:AP,MATCH(CHECKLIST!B362,DATOS!B:B,0),1)),"")</f>
        <v/>
      </c>
      <c r="P362" s="17" t="str">
        <f>IFERROR(IF(INDEX(DATOS!AN:AN,MATCH(CHECKLIST!B362,DATOS!B:B,0),1)=0,"",INDEX(DATOS!AN:AN,MATCH(CHECKLIST!B362,DATOS!B:B,0),1)),"")</f>
        <v/>
      </c>
      <c r="Q362" s="17" t="str">
        <f>IFERROR(IF(INDEX(DATOS!AO:AO,MATCH(CHECKLIST!B362,DATOS!B:B,0),1)=0,"",INDEX(DATOS!AO:AO,MATCH(CHECKLIST!B362,DATOS!B:B,0),1)),"")</f>
        <v/>
      </c>
      <c r="S362">
        <f t="shared" si="17"/>
        <v>0</v>
      </c>
      <c r="U362" t="str">
        <f t="shared" si="15"/>
        <v/>
      </c>
      <c r="V362" t="str">
        <f t="shared" si="16"/>
        <v/>
      </c>
    </row>
    <row r="363" spans="1:22" ht="15" customHeight="1">
      <c r="A363" s="12">
        <v>350</v>
      </c>
      <c r="B363" t="str">
        <f>IFERROR(INDEX(DATOS!B:B,MATCH(CHECKLIST!A363,DATOS!BU:BU,0),1),"")</f>
        <v/>
      </c>
      <c r="C363" t="str">
        <f>IFERROR(INDEX(DATOS!J:J,MATCH(CHECKLIST!A363,DATOS!BU:BU,0),1),"")</f>
        <v/>
      </c>
      <c r="D363" t="str">
        <f>IFERROR(INDEX(DATOS!R:R,MATCH(CHECKLIST!E363,DATOS!C:C,0),1),"")</f>
        <v/>
      </c>
      <c r="E363" s="136" t="str">
        <f>IFERROR(INDEX(DATOS!C:C,MATCH(CHECKLIST!A363,DATOS!BU:BU,0),1),"")</f>
        <v/>
      </c>
      <c r="F363" s="3" t="str">
        <f>IFERROR(IF(INDEX(DATOS!AC:AC,MATCH(CHECKLIST!B363,DATOS!B:B,0),1)=0,"",INDEX(DATOS!AC:AC,MATCH(CHECKLIST!B363,DATOS!B:B,0),1)),"")</f>
        <v/>
      </c>
      <c r="G363" s="17" t="str">
        <f>IFERROR(IF(INDEX(DATOS!AH:AH,MATCH(CHECKLIST!B363,DATOS!B:B,0),1)=0,"",INDEX(DATOS!AH:AH,MATCH(CHECKLIST!B363,DATOS!B:B,0),1)),"")</f>
        <v/>
      </c>
      <c r="H363" s="17" t="str">
        <f>IFERROR(IF(INDEX(DATOS!BH:BH,MATCH(CHECKLIST!B363,DATOS!B:B,0),1)="","X",IF(INDEX(DATOS!BH:BH,MATCH(CHECKLIST!B363,DATOS!B:B,0),1)="VIGENTE","",INDEX(DATOS!BH:BH,MATCH(CHECKLIST!B363,DATOS!B:B,0),1))),"")</f>
        <v/>
      </c>
      <c r="I363" s="17" t="str">
        <f>IFERROR(IF(INDEX(DATOS!AL:AL,MATCH(CHECKLIST!B363,DATOS!B:B,0),1)=0,"",INDEX(DATOS!AL:AL,MATCH(CHECKLIST!B363,DATOS!B:B,0),1)),"")</f>
        <v/>
      </c>
      <c r="J363" s="17" t="str">
        <f>IFERROR(IF(INDEX(DATOS!AJ:AJ,MATCH(CHECKLIST!B363,DATOS!B:B,0),1)=0,"",INDEX(DATOS!AJ:AJ,MATCH(CHECKLIST!B363,DATOS!B:B,0),1)),"")</f>
        <v/>
      </c>
      <c r="K363" s="49" t="str">
        <f>IFERROR(IF(INDEX(DATOS!AK:AK,MATCH(CHECKLIST!B363,DATOS!B:B,0),1)=0,"",INDEX(DATOS!AK:AK,MATCH(CHECKLIST!B363,DATOS!B:B,0),1)),"")</f>
        <v/>
      </c>
      <c r="L363" s="17" t="str">
        <f>IFERROR(IF(INDEX(DATOS!AM:AM,MATCH(CHECKLIST!B363,DATOS!B:B,0),1)=0,"",INDEX(DATOS!AM:AM,MATCH(CHECKLIST!B363,DATOS!B:B,0),1)),"")</f>
        <v/>
      </c>
      <c r="M363" s="17" t="str">
        <f>IFERROR(IF(INDEX(DATOS!AI:AI,MATCH(CHECKLIST!B363,DATOS!B:B,0),1)=0,"",INDEX(DATOS!AI:AI,MATCH(CHECKLIST!B363,DATOS!B:B,0),1)),"")</f>
        <v/>
      </c>
      <c r="N363" s="49" t="str">
        <f ca="1">IFERROR(IF(INDEX(DATOS!I:I,MATCH(CHECKLIST!B363,DATOS!B:B,0),1)="","X",IF(INDEX(DATOS!I:I,MATCH(CHECKLIST!B363,DATOS!B:B,0),1)&gt;YEAR(TODAY())-1,"","VENCIDA")),"")</f>
        <v/>
      </c>
      <c r="O363" s="49" t="str">
        <f>IFERROR(IF(INDEX(DATOS!AP:AP,MATCH(CHECKLIST!B363,DATOS!B:B,0),1)=0,"",INDEX(DATOS!AP:AP,MATCH(CHECKLIST!B363,DATOS!B:B,0),1)),"")</f>
        <v/>
      </c>
      <c r="P363" s="17" t="str">
        <f>IFERROR(IF(INDEX(DATOS!AN:AN,MATCH(CHECKLIST!B363,DATOS!B:B,0),1)=0,"",INDEX(DATOS!AN:AN,MATCH(CHECKLIST!B363,DATOS!B:B,0),1)),"")</f>
        <v/>
      </c>
      <c r="Q363" s="17" t="str">
        <f>IFERROR(IF(INDEX(DATOS!AO:AO,MATCH(CHECKLIST!B363,DATOS!B:B,0),1)=0,"",INDEX(DATOS!AO:AO,MATCH(CHECKLIST!B363,DATOS!B:B,0),1)),"")</f>
        <v/>
      </c>
      <c r="R363" t="str">
        <f>IF(B363="","",1)</f>
        <v/>
      </c>
      <c r="S363" t="str">
        <f t="shared" si="17"/>
        <v/>
      </c>
      <c r="U363" t="str">
        <f t="shared" si="15"/>
        <v/>
      </c>
      <c r="V363" t="str">
        <f t="shared" si="16"/>
        <v/>
      </c>
    </row>
    <row r="364" spans="1:22" ht="15" customHeight="1">
      <c r="A364" s="12">
        <v>351</v>
      </c>
      <c r="B364" t="str">
        <f>IFERROR(INDEX(DATOS!B:B,MATCH(CHECKLIST!A364,DATOS!BU:BU,0),1),"")</f>
        <v/>
      </c>
      <c r="C364" t="str">
        <f>IFERROR(INDEX(DATOS!J:J,MATCH(CHECKLIST!A364,DATOS!BU:BU,0),1),"")</f>
        <v/>
      </c>
      <c r="D364" t="str">
        <f>IFERROR(INDEX(DATOS!R:R,MATCH(CHECKLIST!E364,DATOS!C:C,0),1),"")</f>
        <v/>
      </c>
      <c r="E364" s="136" t="str">
        <f>IFERROR(INDEX(DATOS!C:C,MATCH(CHECKLIST!A364,DATOS!BU:BU,0),1),"")</f>
        <v/>
      </c>
      <c r="F364" s="3" t="str">
        <f>IFERROR(IF(INDEX(DATOS!AC:AC,MATCH(CHECKLIST!B364,DATOS!B:B,0),1)=0,"",INDEX(DATOS!AC:AC,MATCH(CHECKLIST!B364,DATOS!B:B,0),1)),"")</f>
        <v/>
      </c>
      <c r="G364" s="17" t="str">
        <f>IFERROR(IF(INDEX(DATOS!AH:AH,MATCH(CHECKLIST!B364,DATOS!B:B,0),1)=0,"",INDEX(DATOS!AH:AH,MATCH(CHECKLIST!B364,DATOS!B:B,0),1)),"")</f>
        <v/>
      </c>
      <c r="H364" s="17" t="str">
        <f>IFERROR(IF(INDEX(DATOS!BH:BH,MATCH(CHECKLIST!B364,DATOS!B:B,0),1)="","X",IF(INDEX(DATOS!BH:BH,MATCH(CHECKLIST!B364,DATOS!B:B,0),1)="VIGENTE","",INDEX(DATOS!BH:BH,MATCH(CHECKLIST!B364,DATOS!B:B,0),1))),"")</f>
        <v/>
      </c>
      <c r="I364" s="17" t="str">
        <f>IFERROR(IF(INDEX(DATOS!AL:AL,MATCH(CHECKLIST!B364,DATOS!B:B,0),1)=0,"",INDEX(DATOS!AL:AL,MATCH(CHECKLIST!B364,DATOS!B:B,0),1)),"")</f>
        <v/>
      </c>
      <c r="J364" s="17" t="str">
        <f>IFERROR(IF(INDEX(DATOS!AJ:AJ,MATCH(CHECKLIST!B364,DATOS!B:B,0),1)=0,"",INDEX(DATOS!AJ:AJ,MATCH(CHECKLIST!B364,DATOS!B:B,0),1)),"")</f>
        <v/>
      </c>
      <c r="K364" s="49" t="str">
        <f>IFERROR(IF(INDEX(DATOS!AK:AK,MATCH(CHECKLIST!B364,DATOS!B:B,0),1)=0,"",INDEX(DATOS!AK:AK,MATCH(CHECKLIST!B364,DATOS!B:B,0),1)),"")</f>
        <v/>
      </c>
      <c r="L364" s="17" t="str">
        <f>IFERROR(IF(INDEX(DATOS!AM:AM,MATCH(CHECKLIST!B364,DATOS!B:B,0),1)=0,"",INDEX(DATOS!AM:AM,MATCH(CHECKLIST!B364,DATOS!B:B,0),1)),"")</f>
        <v/>
      </c>
      <c r="M364" s="17" t="str">
        <f>IFERROR(IF(INDEX(DATOS!AI:AI,MATCH(CHECKLIST!B364,DATOS!B:B,0),1)=0,"",INDEX(DATOS!AI:AI,MATCH(CHECKLIST!B364,DATOS!B:B,0),1)),"")</f>
        <v/>
      </c>
      <c r="N364" s="49" t="str">
        <f ca="1">IFERROR(IF(INDEX(DATOS!I:I,MATCH(CHECKLIST!B364,DATOS!B:B,0),1)="","X",IF(INDEX(DATOS!I:I,MATCH(CHECKLIST!B364,DATOS!B:B,0),1)&gt;YEAR(TODAY())-1,"","VENCIDA")),"")</f>
        <v/>
      </c>
      <c r="O364" s="49" t="str">
        <f>IFERROR(IF(INDEX(DATOS!AP:AP,MATCH(CHECKLIST!B364,DATOS!B:B,0),1)=0,"",INDEX(DATOS!AP:AP,MATCH(CHECKLIST!B364,DATOS!B:B,0),1)),"")</f>
        <v/>
      </c>
      <c r="P364" s="17" t="str">
        <f>IFERROR(IF(INDEX(DATOS!AN:AN,MATCH(CHECKLIST!B364,DATOS!B:B,0),1)=0,"",INDEX(DATOS!AN:AN,MATCH(CHECKLIST!B364,DATOS!B:B,0),1)),"")</f>
        <v/>
      </c>
      <c r="Q364" s="17" t="str">
        <f>IFERROR(IF(INDEX(DATOS!AO:AO,MATCH(CHECKLIST!B364,DATOS!B:B,0),1)=0,"",INDEX(DATOS!AO:AO,MATCH(CHECKLIST!B364,DATOS!B:B,0),1)),"")</f>
        <v/>
      </c>
      <c r="S364">
        <f t="shared" si="17"/>
        <v>0</v>
      </c>
      <c r="U364" t="str">
        <f t="shared" si="15"/>
        <v/>
      </c>
      <c r="V364" t="str">
        <f t="shared" si="16"/>
        <v/>
      </c>
    </row>
    <row r="365" spans="1:22" ht="15" customHeight="1">
      <c r="A365" s="12">
        <v>352</v>
      </c>
      <c r="B365" t="str">
        <f>IFERROR(INDEX(DATOS!B:B,MATCH(CHECKLIST!A365,DATOS!BU:BU,0),1),"")</f>
        <v/>
      </c>
      <c r="C365" t="str">
        <f>IFERROR(INDEX(DATOS!J:J,MATCH(CHECKLIST!A365,DATOS!BU:BU,0),1),"")</f>
        <v/>
      </c>
      <c r="D365" t="str">
        <f>IFERROR(INDEX(DATOS!R:R,MATCH(CHECKLIST!E365,DATOS!C:C,0),1),"")</f>
        <v/>
      </c>
      <c r="E365" s="136" t="str">
        <f>IFERROR(INDEX(DATOS!C:C,MATCH(CHECKLIST!A365,DATOS!BU:BU,0),1),"")</f>
        <v/>
      </c>
      <c r="F365" s="3" t="str">
        <f>IFERROR(IF(INDEX(DATOS!AC:AC,MATCH(CHECKLIST!B365,DATOS!B:B,0),1)=0,"",INDEX(DATOS!AC:AC,MATCH(CHECKLIST!B365,DATOS!B:B,0),1)),"")</f>
        <v/>
      </c>
      <c r="G365" s="17" t="str">
        <f>IFERROR(IF(INDEX(DATOS!AH:AH,MATCH(CHECKLIST!B365,DATOS!B:B,0),1)=0,"",INDEX(DATOS!AH:AH,MATCH(CHECKLIST!B365,DATOS!B:B,0),1)),"")</f>
        <v/>
      </c>
      <c r="H365" s="17" t="str">
        <f>IFERROR(IF(INDEX(DATOS!BH:BH,MATCH(CHECKLIST!B365,DATOS!B:B,0),1)="","X",IF(INDEX(DATOS!BH:BH,MATCH(CHECKLIST!B365,DATOS!B:B,0),1)="VIGENTE","",INDEX(DATOS!BH:BH,MATCH(CHECKLIST!B365,DATOS!B:B,0),1))),"")</f>
        <v/>
      </c>
      <c r="I365" s="17" t="str">
        <f>IFERROR(IF(INDEX(DATOS!AL:AL,MATCH(CHECKLIST!B365,DATOS!B:B,0),1)=0,"",INDEX(DATOS!AL:AL,MATCH(CHECKLIST!B365,DATOS!B:B,0),1)),"")</f>
        <v/>
      </c>
      <c r="J365" s="17" t="str">
        <f>IFERROR(IF(INDEX(DATOS!AJ:AJ,MATCH(CHECKLIST!B365,DATOS!B:B,0),1)=0,"",INDEX(DATOS!AJ:AJ,MATCH(CHECKLIST!B365,DATOS!B:B,0),1)),"")</f>
        <v/>
      </c>
      <c r="K365" s="49" t="str">
        <f>IFERROR(IF(INDEX(DATOS!AK:AK,MATCH(CHECKLIST!B365,DATOS!B:B,0),1)=0,"",INDEX(DATOS!AK:AK,MATCH(CHECKLIST!B365,DATOS!B:B,0),1)),"")</f>
        <v/>
      </c>
      <c r="L365" s="17" t="str">
        <f>IFERROR(IF(INDEX(DATOS!AM:AM,MATCH(CHECKLIST!B365,DATOS!B:B,0),1)=0,"",INDEX(DATOS!AM:AM,MATCH(CHECKLIST!B365,DATOS!B:B,0),1)),"")</f>
        <v/>
      </c>
      <c r="M365" s="17" t="str">
        <f>IFERROR(IF(INDEX(DATOS!AI:AI,MATCH(CHECKLIST!B365,DATOS!B:B,0),1)=0,"",INDEX(DATOS!AI:AI,MATCH(CHECKLIST!B365,DATOS!B:B,0),1)),"")</f>
        <v/>
      </c>
      <c r="N365" s="49" t="str">
        <f ca="1">IFERROR(IF(INDEX(DATOS!I:I,MATCH(CHECKLIST!B365,DATOS!B:B,0),1)="","X",IF(INDEX(DATOS!I:I,MATCH(CHECKLIST!B365,DATOS!B:B,0),1)&gt;YEAR(TODAY())-1,"","VENCIDA")),"")</f>
        <v/>
      </c>
      <c r="O365" s="49" t="str">
        <f>IFERROR(IF(INDEX(DATOS!AP:AP,MATCH(CHECKLIST!B365,DATOS!B:B,0),1)=0,"",INDEX(DATOS!AP:AP,MATCH(CHECKLIST!B365,DATOS!B:B,0),1)),"")</f>
        <v/>
      </c>
      <c r="P365" s="17" t="str">
        <f>IFERROR(IF(INDEX(DATOS!AN:AN,MATCH(CHECKLIST!B365,DATOS!B:B,0),1)=0,"",INDEX(DATOS!AN:AN,MATCH(CHECKLIST!B365,DATOS!B:B,0),1)),"")</f>
        <v/>
      </c>
      <c r="Q365" s="17" t="str">
        <f>IFERROR(IF(INDEX(DATOS!AO:AO,MATCH(CHECKLIST!B365,DATOS!B:B,0),1)=0,"",INDEX(DATOS!AO:AO,MATCH(CHECKLIST!B365,DATOS!B:B,0),1)),"")</f>
        <v/>
      </c>
      <c r="R365" t="str">
        <f>IF(B365="","",1)</f>
        <v/>
      </c>
      <c r="S365" t="str">
        <f t="shared" si="17"/>
        <v/>
      </c>
      <c r="U365" t="str">
        <f t="shared" si="15"/>
        <v/>
      </c>
      <c r="V365" t="str">
        <f t="shared" si="16"/>
        <v/>
      </c>
    </row>
    <row r="366" spans="1:22" ht="15" customHeight="1">
      <c r="A366" s="12">
        <v>353</v>
      </c>
      <c r="B366" t="str">
        <f>IFERROR(INDEX(DATOS!B:B,MATCH(CHECKLIST!A366,DATOS!BU:BU,0),1),"")</f>
        <v/>
      </c>
      <c r="C366" t="str">
        <f>IFERROR(INDEX(DATOS!J:J,MATCH(CHECKLIST!A366,DATOS!BU:BU,0),1),"")</f>
        <v/>
      </c>
      <c r="D366" t="str">
        <f>IFERROR(INDEX(DATOS!R:R,MATCH(CHECKLIST!E366,DATOS!C:C,0),1),"")</f>
        <v/>
      </c>
      <c r="E366" s="136" t="str">
        <f>IFERROR(INDEX(DATOS!C:C,MATCH(CHECKLIST!A366,DATOS!BU:BU,0),1),"")</f>
        <v/>
      </c>
      <c r="F366" s="3" t="str">
        <f>IFERROR(IF(INDEX(DATOS!AC:AC,MATCH(CHECKLIST!B366,DATOS!B:B,0),1)=0,"",INDEX(DATOS!AC:AC,MATCH(CHECKLIST!B366,DATOS!B:B,0),1)),"")</f>
        <v/>
      </c>
      <c r="G366" s="17" t="str">
        <f>IFERROR(IF(INDEX(DATOS!AH:AH,MATCH(CHECKLIST!B366,DATOS!B:B,0),1)=0,"",INDEX(DATOS!AH:AH,MATCH(CHECKLIST!B366,DATOS!B:B,0),1)),"")</f>
        <v/>
      </c>
      <c r="H366" s="17" t="str">
        <f>IFERROR(IF(INDEX(DATOS!BH:BH,MATCH(CHECKLIST!B366,DATOS!B:B,0),1)="","X",IF(INDEX(DATOS!BH:BH,MATCH(CHECKLIST!B366,DATOS!B:B,0),1)="VIGENTE","",INDEX(DATOS!BH:BH,MATCH(CHECKLIST!B366,DATOS!B:B,0),1))),"")</f>
        <v/>
      </c>
      <c r="I366" s="17" t="str">
        <f>IFERROR(IF(INDEX(DATOS!AL:AL,MATCH(CHECKLIST!B366,DATOS!B:B,0),1)=0,"",INDEX(DATOS!AL:AL,MATCH(CHECKLIST!B366,DATOS!B:B,0),1)),"")</f>
        <v/>
      </c>
      <c r="J366" s="17" t="str">
        <f>IFERROR(IF(INDEX(DATOS!AJ:AJ,MATCH(CHECKLIST!B366,DATOS!B:B,0),1)=0,"",INDEX(DATOS!AJ:AJ,MATCH(CHECKLIST!B366,DATOS!B:B,0),1)),"")</f>
        <v/>
      </c>
      <c r="K366" s="49" t="str">
        <f>IFERROR(IF(INDEX(DATOS!AK:AK,MATCH(CHECKLIST!B366,DATOS!B:B,0),1)=0,"",INDEX(DATOS!AK:AK,MATCH(CHECKLIST!B366,DATOS!B:B,0),1)),"")</f>
        <v/>
      </c>
      <c r="L366" s="17" t="str">
        <f>IFERROR(IF(INDEX(DATOS!AM:AM,MATCH(CHECKLIST!B366,DATOS!B:B,0),1)=0,"",INDEX(DATOS!AM:AM,MATCH(CHECKLIST!B366,DATOS!B:B,0),1)),"")</f>
        <v/>
      </c>
      <c r="M366" s="17" t="str">
        <f>IFERROR(IF(INDEX(DATOS!AI:AI,MATCH(CHECKLIST!B366,DATOS!B:B,0),1)=0,"",INDEX(DATOS!AI:AI,MATCH(CHECKLIST!B366,DATOS!B:B,0),1)),"")</f>
        <v/>
      </c>
      <c r="N366" s="49" t="str">
        <f ca="1">IFERROR(IF(INDEX(DATOS!I:I,MATCH(CHECKLIST!B366,DATOS!B:B,0),1)="","X",IF(INDEX(DATOS!I:I,MATCH(CHECKLIST!B366,DATOS!B:B,0),1)&gt;YEAR(TODAY())-1,"","VENCIDA")),"")</f>
        <v/>
      </c>
      <c r="O366" s="49" t="str">
        <f>IFERROR(IF(INDEX(DATOS!AP:AP,MATCH(CHECKLIST!B366,DATOS!B:B,0),1)=0,"",INDEX(DATOS!AP:AP,MATCH(CHECKLIST!B366,DATOS!B:B,0),1)),"")</f>
        <v/>
      </c>
      <c r="P366" s="17" t="str">
        <f>IFERROR(IF(INDEX(DATOS!AN:AN,MATCH(CHECKLIST!B366,DATOS!B:B,0),1)=0,"",INDEX(DATOS!AN:AN,MATCH(CHECKLIST!B366,DATOS!B:B,0),1)),"")</f>
        <v/>
      </c>
      <c r="Q366" s="17" t="str">
        <f>IFERROR(IF(INDEX(DATOS!AO:AO,MATCH(CHECKLIST!B366,DATOS!B:B,0),1)=0,"",INDEX(DATOS!AO:AO,MATCH(CHECKLIST!B366,DATOS!B:B,0),1)),"")</f>
        <v/>
      </c>
      <c r="S366">
        <f t="shared" si="17"/>
        <v>0</v>
      </c>
      <c r="U366" t="str">
        <f t="shared" si="15"/>
        <v/>
      </c>
      <c r="V366" t="str">
        <f t="shared" si="16"/>
        <v/>
      </c>
    </row>
    <row r="367" spans="1:22" ht="15" customHeight="1">
      <c r="A367" s="12">
        <v>354</v>
      </c>
      <c r="B367" t="str">
        <f>IFERROR(INDEX(DATOS!B:B,MATCH(CHECKLIST!A367,DATOS!BU:BU,0),1),"")</f>
        <v/>
      </c>
      <c r="C367" t="str">
        <f>IFERROR(INDEX(DATOS!J:J,MATCH(CHECKLIST!A367,DATOS!BU:BU,0),1),"")</f>
        <v/>
      </c>
      <c r="D367" t="str">
        <f>IFERROR(INDEX(DATOS!R:R,MATCH(CHECKLIST!E367,DATOS!C:C,0),1),"")</f>
        <v/>
      </c>
      <c r="E367" s="136" t="str">
        <f>IFERROR(INDEX(DATOS!C:C,MATCH(CHECKLIST!A367,DATOS!BU:BU,0),1),"")</f>
        <v/>
      </c>
      <c r="F367" s="3" t="str">
        <f>IFERROR(IF(INDEX(DATOS!AC:AC,MATCH(CHECKLIST!B367,DATOS!B:B,0),1)=0,"",INDEX(DATOS!AC:AC,MATCH(CHECKLIST!B367,DATOS!B:B,0),1)),"")</f>
        <v/>
      </c>
      <c r="G367" s="17" t="str">
        <f>IFERROR(IF(INDEX(DATOS!AH:AH,MATCH(CHECKLIST!B367,DATOS!B:B,0),1)=0,"",INDEX(DATOS!AH:AH,MATCH(CHECKLIST!B367,DATOS!B:B,0),1)),"")</f>
        <v/>
      </c>
      <c r="H367" s="17" t="str">
        <f>IFERROR(IF(INDEX(DATOS!BH:BH,MATCH(CHECKLIST!B367,DATOS!B:B,0),1)="","X",IF(INDEX(DATOS!BH:BH,MATCH(CHECKLIST!B367,DATOS!B:B,0),1)="VIGENTE","",INDEX(DATOS!BH:BH,MATCH(CHECKLIST!B367,DATOS!B:B,0),1))),"")</f>
        <v/>
      </c>
      <c r="I367" s="17" t="str">
        <f>IFERROR(IF(INDEX(DATOS!AL:AL,MATCH(CHECKLIST!B367,DATOS!B:B,0),1)=0,"",INDEX(DATOS!AL:AL,MATCH(CHECKLIST!B367,DATOS!B:B,0),1)),"")</f>
        <v/>
      </c>
      <c r="J367" s="17" t="str">
        <f>IFERROR(IF(INDEX(DATOS!AJ:AJ,MATCH(CHECKLIST!B367,DATOS!B:B,0),1)=0,"",INDEX(DATOS!AJ:AJ,MATCH(CHECKLIST!B367,DATOS!B:B,0),1)),"")</f>
        <v/>
      </c>
      <c r="K367" s="49" t="str">
        <f>IFERROR(IF(INDEX(DATOS!AK:AK,MATCH(CHECKLIST!B367,DATOS!B:B,0),1)=0,"",INDEX(DATOS!AK:AK,MATCH(CHECKLIST!B367,DATOS!B:B,0),1)),"")</f>
        <v/>
      </c>
      <c r="L367" s="17" t="str">
        <f>IFERROR(IF(INDEX(DATOS!AM:AM,MATCH(CHECKLIST!B367,DATOS!B:B,0),1)=0,"",INDEX(DATOS!AM:AM,MATCH(CHECKLIST!B367,DATOS!B:B,0),1)),"")</f>
        <v/>
      </c>
      <c r="M367" s="17" t="str">
        <f>IFERROR(IF(INDEX(DATOS!AI:AI,MATCH(CHECKLIST!B367,DATOS!B:B,0),1)=0,"",INDEX(DATOS!AI:AI,MATCH(CHECKLIST!B367,DATOS!B:B,0),1)),"")</f>
        <v/>
      </c>
      <c r="N367" s="49" t="str">
        <f ca="1">IFERROR(IF(INDEX(DATOS!I:I,MATCH(CHECKLIST!B367,DATOS!B:B,0),1)="","X",IF(INDEX(DATOS!I:I,MATCH(CHECKLIST!B367,DATOS!B:B,0),1)&gt;YEAR(TODAY())-1,"","VENCIDA")),"")</f>
        <v/>
      </c>
      <c r="O367" s="49" t="str">
        <f>IFERROR(IF(INDEX(DATOS!AP:AP,MATCH(CHECKLIST!B367,DATOS!B:B,0),1)=0,"",INDEX(DATOS!AP:AP,MATCH(CHECKLIST!B367,DATOS!B:B,0),1)),"")</f>
        <v/>
      </c>
      <c r="P367" s="17" t="str">
        <f>IFERROR(IF(INDEX(DATOS!AN:AN,MATCH(CHECKLIST!B367,DATOS!B:B,0),1)=0,"",INDEX(DATOS!AN:AN,MATCH(CHECKLIST!B367,DATOS!B:B,0),1)),"")</f>
        <v/>
      </c>
      <c r="Q367" s="17" t="str">
        <f>IFERROR(IF(INDEX(DATOS!AO:AO,MATCH(CHECKLIST!B367,DATOS!B:B,0),1)=0,"",INDEX(DATOS!AO:AO,MATCH(CHECKLIST!B367,DATOS!B:B,0),1)),"")</f>
        <v/>
      </c>
      <c r="R367" t="str">
        <f>IF(B367="","",1)</f>
        <v/>
      </c>
      <c r="S367" t="str">
        <f t="shared" si="17"/>
        <v/>
      </c>
      <c r="U367" t="str">
        <f t="shared" si="15"/>
        <v/>
      </c>
      <c r="V367" t="str">
        <f t="shared" si="16"/>
        <v/>
      </c>
    </row>
    <row r="368" spans="1:22" ht="15" customHeight="1">
      <c r="A368" s="12">
        <v>355</v>
      </c>
      <c r="B368" t="str">
        <f>IFERROR(INDEX(DATOS!B:B,MATCH(CHECKLIST!A368,DATOS!BU:BU,0),1),"")</f>
        <v/>
      </c>
      <c r="C368" t="str">
        <f>IFERROR(INDEX(DATOS!J:J,MATCH(CHECKLIST!A368,DATOS!BU:BU,0),1),"")</f>
        <v/>
      </c>
      <c r="D368" t="str">
        <f>IFERROR(INDEX(DATOS!R:R,MATCH(CHECKLIST!E368,DATOS!C:C,0),1),"")</f>
        <v/>
      </c>
      <c r="E368" s="136" t="str">
        <f>IFERROR(INDEX(DATOS!C:C,MATCH(CHECKLIST!A368,DATOS!BU:BU,0),1),"")</f>
        <v/>
      </c>
      <c r="F368" s="3" t="str">
        <f>IFERROR(IF(INDEX(DATOS!AC:AC,MATCH(CHECKLIST!B368,DATOS!B:B,0),1)=0,"",INDEX(DATOS!AC:AC,MATCH(CHECKLIST!B368,DATOS!B:B,0),1)),"")</f>
        <v/>
      </c>
      <c r="G368" s="17" t="str">
        <f>IFERROR(IF(INDEX(DATOS!AH:AH,MATCH(CHECKLIST!B368,DATOS!B:B,0),1)=0,"",INDEX(DATOS!AH:AH,MATCH(CHECKLIST!B368,DATOS!B:B,0),1)),"")</f>
        <v/>
      </c>
      <c r="H368" s="17" t="str">
        <f>IFERROR(IF(INDEX(DATOS!BH:BH,MATCH(CHECKLIST!B368,DATOS!B:B,0),1)="","X",IF(INDEX(DATOS!BH:BH,MATCH(CHECKLIST!B368,DATOS!B:B,0),1)="VIGENTE","",INDEX(DATOS!BH:BH,MATCH(CHECKLIST!B368,DATOS!B:B,0),1))),"")</f>
        <v/>
      </c>
      <c r="I368" s="17" t="str">
        <f>IFERROR(IF(INDEX(DATOS!AL:AL,MATCH(CHECKLIST!B368,DATOS!B:B,0),1)=0,"",INDEX(DATOS!AL:AL,MATCH(CHECKLIST!B368,DATOS!B:B,0),1)),"")</f>
        <v/>
      </c>
      <c r="J368" s="17" t="str">
        <f>IFERROR(IF(INDEX(DATOS!AJ:AJ,MATCH(CHECKLIST!B368,DATOS!B:B,0),1)=0,"",INDEX(DATOS!AJ:AJ,MATCH(CHECKLIST!B368,DATOS!B:B,0),1)),"")</f>
        <v/>
      </c>
      <c r="K368" s="49" t="str">
        <f>IFERROR(IF(INDEX(DATOS!AK:AK,MATCH(CHECKLIST!B368,DATOS!B:B,0),1)=0,"",INDEX(DATOS!AK:AK,MATCH(CHECKLIST!B368,DATOS!B:B,0),1)),"")</f>
        <v/>
      </c>
      <c r="L368" s="17" t="str">
        <f>IFERROR(IF(INDEX(DATOS!AM:AM,MATCH(CHECKLIST!B368,DATOS!B:B,0),1)=0,"",INDEX(DATOS!AM:AM,MATCH(CHECKLIST!B368,DATOS!B:B,0),1)),"")</f>
        <v/>
      </c>
      <c r="M368" s="17" t="str">
        <f>IFERROR(IF(INDEX(DATOS!AI:AI,MATCH(CHECKLIST!B368,DATOS!B:B,0),1)=0,"",INDEX(DATOS!AI:AI,MATCH(CHECKLIST!B368,DATOS!B:B,0),1)),"")</f>
        <v/>
      </c>
      <c r="N368" s="49" t="str">
        <f ca="1">IFERROR(IF(INDEX(DATOS!I:I,MATCH(CHECKLIST!B368,DATOS!B:B,0),1)="","X",IF(INDEX(DATOS!I:I,MATCH(CHECKLIST!B368,DATOS!B:B,0),1)&gt;YEAR(TODAY())-1,"","VENCIDA")),"")</f>
        <v/>
      </c>
      <c r="O368" s="49" t="str">
        <f>IFERROR(IF(INDEX(DATOS!AP:AP,MATCH(CHECKLIST!B368,DATOS!B:B,0),1)=0,"",INDEX(DATOS!AP:AP,MATCH(CHECKLIST!B368,DATOS!B:B,0),1)),"")</f>
        <v/>
      </c>
      <c r="P368" s="17" t="str">
        <f>IFERROR(IF(INDEX(DATOS!AN:AN,MATCH(CHECKLIST!B368,DATOS!B:B,0),1)=0,"",INDEX(DATOS!AN:AN,MATCH(CHECKLIST!B368,DATOS!B:B,0),1)),"")</f>
        <v/>
      </c>
      <c r="Q368" s="17" t="str">
        <f>IFERROR(IF(INDEX(DATOS!AO:AO,MATCH(CHECKLIST!B368,DATOS!B:B,0),1)=0,"",INDEX(DATOS!AO:AO,MATCH(CHECKLIST!B368,DATOS!B:B,0),1)),"")</f>
        <v/>
      </c>
      <c r="S368">
        <f t="shared" si="17"/>
        <v>0</v>
      </c>
      <c r="U368" t="str">
        <f t="shared" si="15"/>
        <v/>
      </c>
      <c r="V368" t="str">
        <f t="shared" si="16"/>
        <v/>
      </c>
    </row>
    <row r="369" spans="1:22" ht="15" customHeight="1">
      <c r="A369" s="12">
        <v>356</v>
      </c>
      <c r="B369" t="str">
        <f>IFERROR(INDEX(DATOS!B:B,MATCH(CHECKLIST!A369,DATOS!BU:BU,0),1),"")</f>
        <v/>
      </c>
      <c r="C369" t="str">
        <f>IFERROR(INDEX(DATOS!J:J,MATCH(CHECKLIST!A369,DATOS!BU:BU,0),1),"")</f>
        <v/>
      </c>
      <c r="D369" t="str">
        <f>IFERROR(INDEX(DATOS!R:R,MATCH(CHECKLIST!E369,DATOS!C:C,0),1),"")</f>
        <v/>
      </c>
      <c r="E369" s="136" t="str">
        <f>IFERROR(INDEX(DATOS!C:C,MATCH(CHECKLIST!A369,DATOS!BU:BU,0),1),"")</f>
        <v/>
      </c>
      <c r="F369" s="3" t="str">
        <f>IFERROR(IF(INDEX(DATOS!AC:AC,MATCH(CHECKLIST!B369,DATOS!B:B,0),1)=0,"",INDEX(DATOS!AC:AC,MATCH(CHECKLIST!B369,DATOS!B:B,0),1)),"")</f>
        <v/>
      </c>
      <c r="G369" s="17" t="str">
        <f>IFERROR(IF(INDEX(DATOS!AH:AH,MATCH(CHECKLIST!B369,DATOS!B:B,0),1)=0,"",INDEX(DATOS!AH:AH,MATCH(CHECKLIST!B369,DATOS!B:B,0),1)),"")</f>
        <v/>
      </c>
      <c r="H369" s="17" t="str">
        <f>IFERROR(IF(INDEX(DATOS!BH:BH,MATCH(CHECKLIST!B369,DATOS!B:B,0),1)="","X",IF(INDEX(DATOS!BH:BH,MATCH(CHECKLIST!B369,DATOS!B:B,0),1)="VIGENTE","",INDEX(DATOS!BH:BH,MATCH(CHECKLIST!B369,DATOS!B:B,0),1))),"")</f>
        <v/>
      </c>
      <c r="I369" s="17" t="str">
        <f>IFERROR(IF(INDEX(DATOS!AL:AL,MATCH(CHECKLIST!B369,DATOS!B:B,0),1)=0,"",INDEX(DATOS!AL:AL,MATCH(CHECKLIST!B369,DATOS!B:B,0),1)),"")</f>
        <v/>
      </c>
      <c r="J369" s="17" t="str">
        <f>IFERROR(IF(INDEX(DATOS!AJ:AJ,MATCH(CHECKLIST!B369,DATOS!B:B,0),1)=0,"",INDEX(DATOS!AJ:AJ,MATCH(CHECKLIST!B369,DATOS!B:B,0),1)),"")</f>
        <v/>
      </c>
      <c r="K369" s="49" t="str">
        <f>IFERROR(IF(INDEX(DATOS!AK:AK,MATCH(CHECKLIST!B369,DATOS!B:B,0),1)=0,"",INDEX(DATOS!AK:AK,MATCH(CHECKLIST!B369,DATOS!B:B,0),1)),"")</f>
        <v/>
      </c>
      <c r="L369" s="17" t="str">
        <f>IFERROR(IF(INDEX(DATOS!AM:AM,MATCH(CHECKLIST!B369,DATOS!B:B,0),1)=0,"",INDEX(DATOS!AM:AM,MATCH(CHECKLIST!B369,DATOS!B:B,0),1)),"")</f>
        <v/>
      </c>
      <c r="M369" s="17" t="str">
        <f>IFERROR(IF(INDEX(DATOS!AI:AI,MATCH(CHECKLIST!B369,DATOS!B:B,0),1)=0,"",INDEX(DATOS!AI:AI,MATCH(CHECKLIST!B369,DATOS!B:B,0),1)),"")</f>
        <v/>
      </c>
      <c r="N369" s="49" t="str">
        <f ca="1">IFERROR(IF(INDEX(DATOS!I:I,MATCH(CHECKLIST!B369,DATOS!B:B,0),1)="","X",IF(INDEX(DATOS!I:I,MATCH(CHECKLIST!B369,DATOS!B:B,0),1)&gt;YEAR(TODAY())-1,"","VENCIDA")),"")</f>
        <v/>
      </c>
      <c r="O369" s="49" t="str">
        <f>IFERROR(IF(INDEX(DATOS!AP:AP,MATCH(CHECKLIST!B369,DATOS!B:B,0),1)=0,"",INDEX(DATOS!AP:AP,MATCH(CHECKLIST!B369,DATOS!B:B,0),1)),"")</f>
        <v/>
      </c>
      <c r="P369" s="17" t="str">
        <f>IFERROR(IF(INDEX(DATOS!AN:AN,MATCH(CHECKLIST!B369,DATOS!B:B,0),1)=0,"",INDEX(DATOS!AN:AN,MATCH(CHECKLIST!B369,DATOS!B:B,0),1)),"")</f>
        <v/>
      </c>
      <c r="Q369" s="17" t="str">
        <f>IFERROR(IF(INDEX(DATOS!AO:AO,MATCH(CHECKLIST!B369,DATOS!B:B,0),1)=0,"",INDEX(DATOS!AO:AO,MATCH(CHECKLIST!B369,DATOS!B:B,0),1)),"")</f>
        <v/>
      </c>
      <c r="R369" t="str">
        <f>IF(B369="","",1)</f>
        <v/>
      </c>
      <c r="S369" t="str">
        <f t="shared" si="17"/>
        <v/>
      </c>
      <c r="U369" t="str">
        <f t="shared" si="15"/>
        <v/>
      </c>
      <c r="V369" t="str">
        <f t="shared" si="16"/>
        <v/>
      </c>
    </row>
    <row r="370" spans="1:22" ht="15" customHeight="1">
      <c r="A370" s="12">
        <v>357</v>
      </c>
      <c r="B370" t="str">
        <f>IFERROR(INDEX(DATOS!B:B,MATCH(CHECKLIST!A370,DATOS!BU:BU,0),1),"")</f>
        <v/>
      </c>
      <c r="C370" t="str">
        <f>IFERROR(INDEX(DATOS!J:J,MATCH(CHECKLIST!A370,DATOS!BU:BU,0),1),"")</f>
        <v/>
      </c>
      <c r="D370" t="str">
        <f>IFERROR(INDEX(DATOS!R:R,MATCH(CHECKLIST!E370,DATOS!C:C,0),1),"")</f>
        <v/>
      </c>
      <c r="E370" s="136" t="str">
        <f>IFERROR(INDEX(DATOS!C:C,MATCH(CHECKLIST!A370,DATOS!BU:BU,0),1),"")</f>
        <v/>
      </c>
      <c r="F370" s="3" t="str">
        <f>IFERROR(IF(INDEX(DATOS!AC:AC,MATCH(CHECKLIST!B370,DATOS!B:B,0),1)=0,"",INDEX(DATOS!AC:AC,MATCH(CHECKLIST!B370,DATOS!B:B,0),1)),"")</f>
        <v/>
      </c>
      <c r="G370" s="17" t="str">
        <f>IFERROR(IF(INDEX(DATOS!AH:AH,MATCH(CHECKLIST!B370,DATOS!B:B,0),1)=0,"",INDEX(DATOS!AH:AH,MATCH(CHECKLIST!B370,DATOS!B:B,0),1)),"")</f>
        <v/>
      </c>
      <c r="H370" s="17" t="str">
        <f>IFERROR(IF(INDEX(DATOS!BH:BH,MATCH(CHECKLIST!B370,DATOS!B:B,0),1)="","X",IF(INDEX(DATOS!BH:BH,MATCH(CHECKLIST!B370,DATOS!B:B,0),1)="VIGENTE","",INDEX(DATOS!BH:BH,MATCH(CHECKLIST!B370,DATOS!B:B,0),1))),"")</f>
        <v/>
      </c>
      <c r="I370" s="17" t="str">
        <f>IFERROR(IF(INDEX(DATOS!AL:AL,MATCH(CHECKLIST!B370,DATOS!B:B,0),1)=0,"",INDEX(DATOS!AL:AL,MATCH(CHECKLIST!B370,DATOS!B:B,0),1)),"")</f>
        <v/>
      </c>
      <c r="J370" s="17" t="str">
        <f>IFERROR(IF(INDEX(DATOS!AJ:AJ,MATCH(CHECKLIST!B370,DATOS!B:B,0),1)=0,"",INDEX(DATOS!AJ:AJ,MATCH(CHECKLIST!B370,DATOS!B:B,0),1)),"")</f>
        <v/>
      </c>
      <c r="K370" s="49" t="str">
        <f>IFERROR(IF(INDEX(DATOS!AK:AK,MATCH(CHECKLIST!B370,DATOS!B:B,0),1)=0,"",INDEX(DATOS!AK:AK,MATCH(CHECKLIST!B370,DATOS!B:B,0),1)),"")</f>
        <v/>
      </c>
      <c r="L370" s="17" t="str">
        <f>IFERROR(IF(INDEX(DATOS!AM:AM,MATCH(CHECKLIST!B370,DATOS!B:B,0),1)=0,"",INDEX(DATOS!AM:AM,MATCH(CHECKLIST!B370,DATOS!B:B,0),1)),"")</f>
        <v/>
      </c>
      <c r="M370" s="17" t="str">
        <f>IFERROR(IF(INDEX(DATOS!AI:AI,MATCH(CHECKLIST!B370,DATOS!B:B,0),1)=0,"",INDEX(DATOS!AI:AI,MATCH(CHECKLIST!B370,DATOS!B:B,0),1)),"")</f>
        <v/>
      </c>
      <c r="N370" s="49" t="str">
        <f ca="1">IFERROR(IF(INDEX(DATOS!I:I,MATCH(CHECKLIST!B370,DATOS!B:B,0),1)="","X",IF(INDEX(DATOS!I:I,MATCH(CHECKLIST!B370,DATOS!B:B,0),1)&gt;YEAR(TODAY())-1,"","VENCIDA")),"")</f>
        <v/>
      </c>
      <c r="O370" s="49" t="str">
        <f>IFERROR(IF(INDEX(DATOS!AP:AP,MATCH(CHECKLIST!B370,DATOS!B:B,0),1)=0,"",INDEX(DATOS!AP:AP,MATCH(CHECKLIST!B370,DATOS!B:B,0),1)),"")</f>
        <v/>
      </c>
      <c r="P370" s="17" t="str">
        <f>IFERROR(IF(INDEX(DATOS!AN:AN,MATCH(CHECKLIST!B370,DATOS!B:B,0),1)=0,"",INDEX(DATOS!AN:AN,MATCH(CHECKLIST!B370,DATOS!B:B,0),1)),"")</f>
        <v/>
      </c>
      <c r="Q370" s="17" t="str">
        <f>IFERROR(IF(INDEX(DATOS!AO:AO,MATCH(CHECKLIST!B370,DATOS!B:B,0),1)=0,"",INDEX(DATOS!AO:AO,MATCH(CHECKLIST!B370,DATOS!B:B,0),1)),"")</f>
        <v/>
      </c>
      <c r="S370">
        <f t="shared" si="17"/>
        <v>0</v>
      </c>
      <c r="U370" t="str">
        <f t="shared" si="15"/>
        <v/>
      </c>
      <c r="V370" t="str">
        <f t="shared" si="16"/>
        <v/>
      </c>
    </row>
    <row r="371" spans="1:22" ht="15" customHeight="1">
      <c r="A371" s="12">
        <v>358</v>
      </c>
      <c r="B371" t="str">
        <f>IFERROR(INDEX(DATOS!B:B,MATCH(CHECKLIST!A371,DATOS!BU:BU,0),1),"")</f>
        <v/>
      </c>
      <c r="C371" t="str">
        <f>IFERROR(INDEX(DATOS!J:J,MATCH(CHECKLIST!A371,DATOS!BU:BU,0),1),"")</f>
        <v/>
      </c>
      <c r="D371" t="str">
        <f>IFERROR(INDEX(DATOS!R:R,MATCH(CHECKLIST!E371,DATOS!C:C,0),1),"")</f>
        <v/>
      </c>
      <c r="E371" s="136" t="str">
        <f>IFERROR(INDEX(DATOS!C:C,MATCH(CHECKLIST!A371,DATOS!BU:BU,0),1),"")</f>
        <v/>
      </c>
      <c r="F371" s="3" t="str">
        <f>IFERROR(IF(INDEX(DATOS!AC:AC,MATCH(CHECKLIST!B371,DATOS!B:B,0),1)=0,"",INDEX(DATOS!AC:AC,MATCH(CHECKLIST!B371,DATOS!B:B,0),1)),"")</f>
        <v/>
      </c>
      <c r="G371" s="17" t="str">
        <f>IFERROR(IF(INDEX(DATOS!AH:AH,MATCH(CHECKLIST!B371,DATOS!B:B,0),1)=0,"",INDEX(DATOS!AH:AH,MATCH(CHECKLIST!B371,DATOS!B:B,0),1)),"")</f>
        <v/>
      </c>
      <c r="H371" s="17" t="str">
        <f>IFERROR(IF(INDEX(DATOS!BH:BH,MATCH(CHECKLIST!B371,DATOS!B:B,0),1)="","X",IF(INDEX(DATOS!BH:BH,MATCH(CHECKLIST!B371,DATOS!B:B,0),1)="VIGENTE","",INDEX(DATOS!BH:BH,MATCH(CHECKLIST!B371,DATOS!B:B,0),1))),"")</f>
        <v/>
      </c>
      <c r="I371" s="17" t="str">
        <f>IFERROR(IF(INDEX(DATOS!AL:AL,MATCH(CHECKLIST!B371,DATOS!B:B,0),1)=0,"",INDEX(DATOS!AL:AL,MATCH(CHECKLIST!B371,DATOS!B:B,0),1)),"")</f>
        <v/>
      </c>
      <c r="J371" s="17" t="str">
        <f>IFERROR(IF(INDEX(DATOS!AJ:AJ,MATCH(CHECKLIST!B371,DATOS!B:B,0),1)=0,"",INDEX(DATOS!AJ:AJ,MATCH(CHECKLIST!B371,DATOS!B:B,0),1)),"")</f>
        <v/>
      </c>
      <c r="K371" s="49" t="str">
        <f>IFERROR(IF(INDEX(DATOS!AK:AK,MATCH(CHECKLIST!B371,DATOS!B:B,0),1)=0,"",INDEX(DATOS!AK:AK,MATCH(CHECKLIST!B371,DATOS!B:B,0),1)),"")</f>
        <v/>
      </c>
      <c r="L371" s="17" t="str">
        <f>IFERROR(IF(INDEX(DATOS!AM:AM,MATCH(CHECKLIST!B371,DATOS!B:B,0),1)=0,"",INDEX(DATOS!AM:AM,MATCH(CHECKLIST!B371,DATOS!B:B,0),1)),"")</f>
        <v/>
      </c>
      <c r="M371" s="17" t="str">
        <f>IFERROR(IF(INDEX(DATOS!AI:AI,MATCH(CHECKLIST!B371,DATOS!B:B,0),1)=0,"",INDEX(DATOS!AI:AI,MATCH(CHECKLIST!B371,DATOS!B:B,0),1)),"")</f>
        <v/>
      </c>
      <c r="N371" s="49" t="str">
        <f ca="1">IFERROR(IF(INDEX(DATOS!I:I,MATCH(CHECKLIST!B371,DATOS!B:B,0),1)="","X",IF(INDEX(DATOS!I:I,MATCH(CHECKLIST!B371,DATOS!B:B,0),1)&gt;YEAR(TODAY())-1,"","VENCIDA")),"")</f>
        <v/>
      </c>
      <c r="O371" s="49" t="str">
        <f>IFERROR(IF(INDEX(DATOS!AP:AP,MATCH(CHECKLIST!B371,DATOS!B:B,0),1)=0,"",INDEX(DATOS!AP:AP,MATCH(CHECKLIST!B371,DATOS!B:B,0),1)),"")</f>
        <v/>
      </c>
      <c r="P371" s="17" t="str">
        <f>IFERROR(IF(INDEX(DATOS!AN:AN,MATCH(CHECKLIST!B371,DATOS!B:B,0),1)=0,"",INDEX(DATOS!AN:AN,MATCH(CHECKLIST!B371,DATOS!B:B,0),1)),"")</f>
        <v/>
      </c>
      <c r="Q371" s="17" t="str">
        <f>IFERROR(IF(INDEX(DATOS!AO:AO,MATCH(CHECKLIST!B371,DATOS!B:B,0),1)=0,"",INDEX(DATOS!AO:AO,MATCH(CHECKLIST!B371,DATOS!B:B,0),1)),"")</f>
        <v/>
      </c>
      <c r="R371" t="str">
        <f>IF(B371="","",1)</f>
        <v/>
      </c>
      <c r="S371" t="str">
        <f t="shared" si="17"/>
        <v/>
      </c>
      <c r="U371" t="str">
        <f t="shared" si="15"/>
        <v/>
      </c>
      <c r="V371" t="str">
        <f t="shared" si="16"/>
        <v/>
      </c>
    </row>
    <row r="372" spans="1:22" ht="15" customHeight="1">
      <c r="A372" s="12">
        <v>359</v>
      </c>
      <c r="B372" t="str">
        <f>IFERROR(INDEX(DATOS!B:B,MATCH(CHECKLIST!A372,DATOS!BU:BU,0),1),"")</f>
        <v/>
      </c>
      <c r="C372" t="str">
        <f>IFERROR(INDEX(DATOS!J:J,MATCH(CHECKLIST!A372,DATOS!BU:BU,0),1),"")</f>
        <v/>
      </c>
      <c r="D372" t="str">
        <f>IFERROR(INDEX(DATOS!R:R,MATCH(CHECKLIST!E372,DATOS!C:C,0),1),"")</f>
        <v/>
      </c>
      <c r="E372" s="136" t="str">
        <f>IFERROR(INDEX(DATOS!C:C,MATCH(CHECKLIST!A372,DATOS!BU:BU,0),1),"")</f>
        <v/>
      </c>
      <c r="F372" s="3" t="str">
        <f>IFERROR(IF(INDEX(DATOS!AC:AC,MATCH(CHECKLIST!B372,DATOS!B:B,0),1)=0,"",INDEX(DATOS!AC:AC,MATCH(CHECKLIST!B372,DATOS!B:B,0),1)),"")</f>
        <v/>
      </c>
      <c r="G372" s="17" t="str">
        <f>IFERROR(IF(INDEX(DATOS!AH:AH,MATCH(CHECKLIST!B372,DATOS!B:B,0),1)=0,"",INDEX(DATOS!AH:AH,MATCH(CHECKLIST!B372,DATOS!B:B,0),1)),"")</f>
        <v/>
      </c>
      <c r="H372" s="17" t="str">
        <f>IFERROR(IF(INDEX(DATOS!BH:BH,MATCH(CHECKLIST!B372,DATOS!B:B,0),1)="","X",IF(INDEX(DATOS!BH:BH,MATCH(CHECKLIST!B372,DATOS!B:B,0),1)="VIGENTE","",INDEX(DATOS!BH:BH,MATCH(CHECKLIST!B372,DATOS!B:B,0),1))),"")</f>
        <v/>
      </c>
      <c r="I372" s="17" t="str">
        <f>IFERROR(IF(INDEX(DATOS!AL:AL,MATCH(CHECKLIST!B372,DATOS!B:B,0),1)=0,"",INDEX(DATOS!AL:AL,MATCH(CHECKLIST!B372,DATOS!B:B,0),1)),"")</f>
        <v/>
      </c>
      <c r="J372" s="17" t="str">
        <f>IFERROR(IF(INDEX(DATOS!AJ:AJ,MATCH(CHECKLIST!B372,DATOS!B:B,0),1)=0,"",INDEX(DATOS!AJ:AJ,MATCH(CHECKLIST!B372,DATOS!B:B,0),1)),"")</f>
        <v/>
      </c>
      <c r="K372" s="49" t="str">
        <f>IFERROR(IF(INDEX(DATOS!AK:AK,MATCH(CHECKLIST!B372,DATOS!B:B,0),1)=0,"",INDEX(DATOS!AK:AK,MATCH(CHECKLIST!B372,DATOS!B:B,0),1)),"")</f>
        <v/>
      </c>
      <c r="L372" s="17" t="str">
        <f>IFERROR(IF(INDEX(DATOS!AM:AM,MATCH(CHECKLIST!B372,DATOS!B:B,0),1)=0,"",INDEX(DATOS!AM:AM,MATCH(CHECKLIST!B372,DATOS!B:B,0),1)),"")</f>
        <v/>
      </c>
      <c r="M372" s="17" t="str">
        <f>IFERROR(IF(INDEX(DATOS!AI:AI,MATCH(CHECKLIST!B372,DATOS!B:B,0),1)=0,"",INDEX(DATOS!AI:AI,MATCH(CHECKLIST!B372,DATOS!B:B,0),1)),"")</f>
        <v/>
      </c>
      <c r="N372" s="49" t="str">
        <f ca="1">IFERROR(IF(INDEX(DATOS!I:I,MATCH(CHECKLIST!B372,DATOS!B:B,0),1)="","X",IF(INDEX(DATOS!I:I,MATCH(CHECKLIST!B372,DATOS!B:B,0),1)&gt;YEAR(TODAY())-1,"","VENCIDA")),"")</f>
        <v/>
      </c>
      <c r="O372" s="49" t="str">
        <f>IFERROR(IF(INDEX(DATOS!AP:AP,MATCH(CHECKLIST!B372,DATOS!B:B,0),1)=0,"",INDEX(DATOS!AP:AP,MATCH(CHECKLIST!B372,DATOS!B:B,0),1)),"")</f>
        <v/>
      </c>
      <c r="P372" s="17" t="str">
        <f>IFERROR(IF(INDEX(DATOS!AN:AN,MATCH(CHECKLIST!B372,DATOS!B:B,0),1)=0,"",INDEX(DATOS!AN:AN,MATCH(CHECKLIST!B372,DATOS!B:B,0),1)),"")</f>
        <v/>
      </c>
      <c r="Q372" s="17" t="str">
        <f>IFERROR(IF(INDEX(DATOS!AO:AO,MATCH(CHECKLIST!B372,DATOS!B:B,0),1)=0,"",INDEX(DATOS!AO:AO,MATCH(CHECKLIST!B372,DATOS!B:B,0),1)),"")</f>
        <v/>
      </c>
      <c r="S372">
        <f t="shared" si="17"/>
        <v>0</v>
      </c>
      <c r="U372" t="str">
        <f t="shared" si="15"/>
        <v/>
      </c>
      <c r="V372" t="str">
        <f t="shared" si="16"/>
        <v/>
      </c>
    </row>
    <row r="373" spans="1:22" ht="15" customHeight="1">
      <c r="A373" s="12">
        <v>360</v>
      </c>
      <c r="B373" t="str">
        <f>IFERROR(INDEX(DATOS!B:B,MATCH(CHECKLIST!A373,DATOS!BU:BU,0),1),"")</f>
        <v/>
      </c>
      <c r="C373" t="str">
        <f>IFERROR(INDEX(DATOS!J:J,MATCH(CHECKLIST!A373,DATOS!BU:BU,0),1),"")</f>
        <v/>
      </c>
      <c r="D373" t="str">
        <f>IFERROR(INDEX(DATOS!R:R,MATCH(CHECKLIST!E373,DATOS!C:C,0),1),"")</f>
        <v/>
      </c>
      <c r="E373" s="136" t="str">
        <f>IFERROR(INDEX(DATOS!C:C,MATCH(CHECKLIST!A373,DATOS!BU:BU,0),1),"")</f>
        <v/>
      </c>
      <c r="F373" s="3" t="str">
        <f>IFERROR(IF(INDEX(DATOS!AC:AC,MATCH(CHECKLIST!B373,DATOS!B:B,0),1)=0,"",INDEX(DATOS!AC:AC,MATCH(CHECKLIST!B373,DATOS!B:B,0),1)),"")</f>
        <v/>
      </c>
      <c r="G373" s="17" t="str">
        <f>IFERROR(IF(INDEX(DATOS!AH:AH,MATCH(CHECKLIST!B373,DATOS!B:B,0),1)=0,"",INDEX(DATOS!AH:AH,MATCH(CHECKLIST!B373,DATOS!B:B,0),1)),"")</f>
        <v/>
      </c>
      <c r="H373" s="17" t="str">
        <f>IFERROR(IF(INDEX(DATOS!BH:BH,MATCH(CHECKLIST!B373,DATOS!B:B,0),1)="","X",IF(INDEX(DATOS!BH:BH,MATCH(CHECKLIST!B373,DATOS!B:B,0),1)="VIGENTE","",INDEX(DATOS!BH:BH,MATCH(CHECKLIST!B373,DATOS!B:B,0),1))),"")</f>
        <v/>
      </c>
      <c r="I373" s="17" t="str">
        <f>IFERROR(IF(INDEX(DATOS!AL:AL,MATCH(CHECKLIST!B373,DATOS!B:B,0),1)=0,"",INDEX(DATOS!AL:AL,MATCH(CHECKLIST!B373,DATOS!B:B,0),1)),"")</f>
        <v/>
      </c>
      <c r="J373" s="17" t="str">
        <f>IFERROR(IF(INDEX(DATOS!AJ:AJ,MATCH(CHECKLIST!B373,DATOS!B:B,0),1)=0,"",INDEX(DATOS!AJ:AJ,MATCH(CHECKLIST!B373,DATOS!B:B,0),1)),"")</f>
        <v/>
      </c>
      <c r="K373" s="49" t="str">
        <f>IFERROR(IF(INDEX(DATOS!AK:AK,MATCH(CHECKLIST!B373,DATOS!B:B,0),1)=0,"",INDEX(DATOS!AK:AK,MATCH(CHECKLIST!B373,DATOS!B:B,0),1)),"")</f>
        <v/>
      </c>
      <c r="L373" s="17" t="str">
        <f>IFERROR(IF(INDEX(DATOS!AM:AM,MATCH(CHECKLIST!B373,DATOS!B:B,0),1)=0,"",INDEX(DATOS!AM:AM,MATCH(CHECKLIST!B373,DATOS!B:B,0),1)),"")</f>
        <v/>
      </c>
      <c r="M373" s="17" t="str">
        <f>IFERROR(IF(INDEX(DATOS!AI:AI,MATCH(CHECKLIST!B373,DATOS!B:B,0),1)=0,"",INDEX(DATOS!AI:AI,MATCH(CHECKLIST!B373,DATOS!B:B,0),1)),"")</f>
        <v/>
      </c>
      <c r="N373" s="49" t="str">
        <f ca="1">IFERROR(IF(INDEX(DATOS!I:I,MATCH(CHECKLIST!B373,DATOS!B:B,0),1)="","X",IF(INDEX(DATOS!I:I,MATCH(CHECKLIST!B373,DATOS!B:B,0),1)&gt;YEAR(TODAY())-1,"","VENCIDA")),"")</f>
        <v/>
      </c>
      <c r="O373" s="49" t="str">
        <f>IFERROR(IF(INDEX(DATOS!AP:AP,MATCH(CHECKLIST!B373,DATOS!B:B,0),1)=0,"",INDEX(DATOS!AP:AP,MATCH(CHECKLIST!B373,DATOS!B:B,0),1)),"")</f>
        <v/>
      </c>
      <c r="P373" s="17" t="str">
        <f>IFERROR(IF(INDEX(DATOS!AN:AN,MATCH(CHECKLIST!B373,DATOS!B:B,0),1)=0,"",INDEX(DATOS!AN:AN,MATCH(CHECKLIST!B373,DATOS!B:B,0),1)),"")</f>
        <v/>
      </c>
      <c r="Q373" s="17" t="str">
        <f>IFERROR(IF(INDEX(DATOS!AO:AO,MATCH(CHECKLIST!B373,DATOS!B:B,0),1)=0,"",INDEX(DATOS!AO:AO,MATCH(CHECKLIST!B373,DATOS!B:B,0),1)),"")</f>
        <v/>
      </c>
      <c r="R373" t="str">
        <f>IF(B373="","",1)</f>
        <v/>
      </c>
      <c r="S373" t="str">
        <f t="shared" si="17"/>
        <v/>
      </c>
      <c r="U373" t="str">
        <f t="shared" si="15"/>
        <v/>
      </c>
      <c r="V373" t="str">
        <f t="shared" si="16"/>
        <v/>
      </c>
    </row>
    <row r="374" spans="1:22" ht="15" customHeight="1">
      <c r="A374" s="12">
        <v>361</v>
      </c>
      <c r="B374" t="str">
        <f>IFERROR(INDEX(DATOS!B:B,MATCH(CHECKLIST!A374,DATOS!BU:BU,0),1),"")</f>
        <v/>
      </c>
      <c r="C374" t="str">
        <f>IFERROR(INDEX(DATOS!J:J,MATCH(CHECKLIST!A374,DATOS!BU:BU,0),1),"")</f>
        <v/>
      </c>
      <c r="D374" t="str">
        <f>IFERROR(INDEX(DATOS!R:R,MATCH(CHECKLIST!E374,DATOS!C:C,0),1),"")</f>
        <v/>
      </c>
      <c r="E374" s="136" t="str">
        <f>IFERROR(INDEX(DATOS!C:C,MATCH(CHECKLIST!A374,DATOS!BU:BU,0),1),"")</f>
        <v/>
      </c>
      <c r="F374" s="3" t="str">
        <f>IFERROR(IF(INDEX(DATOS!AC:AC,MATCH(CHECKLIST!B374,DATOS!B:B,0),1)=0,"",INDEX(DATOS!AC:AC,MATCH(CHECKLIST!B374,DATOS!B:B,0),1)),"")</f>
        <v/>
      </c>
      <c r="G374" s="17" t="str">
        <f>IFERROR(IF(INDEX(DATOS!AH:AH,MATCH(CHECKLIST!B374,DATOS!B:B,0),1)=0,"",INDEX(DATOS!AH:AH,MATCH(CHECKLIST!B374,DATOS!B:B,0),1)),"")</f>
        <v/>
      </c>
      <c r="H374" s="17" t="str">
        <f>IFERROR(IF(INDEX(DATOS!BH:BH,MATCH(CHECKLIST!B374,DATOS!B:B,0),1)="","X",IF(INDEX(DATOS!BH:BH,MATCH(CHECKLIST!B374,DATOS!B:B,0),1)="VIGENTE","",INDEX(DATOS!BH:BH,MATCH(CHECKLIST!B374,DATOS!B:B,0),1))),"")</f>
        <v/>
      </c>
      <c r="I374" s="17" t="str">
        <f>IFERROR(IF(INDEX(DATOS!AL:AL,MATCH(CHECKLIST!B374,DATOS!B:B,0),1)=0,"",INDEX(DATOS!AL:AL,MATCH(CHECKLIST!B374,DATOS!B:B,0),1)),"")</f>
        <v/>
      </c>
      <c r="J374" s="17" t="str">
        <f>IFERROR(IF(INDEX(DATOS!AJ:AJ,MATCH(CHECKLIST!B374,DATOS!B:B,0),1)=0,"",INDEX(DATOS!AJ:AJ,MATCH(CHECKLIST!B374,DATOS!B:B,0),1)),"")</f>
        <v/>
      </c>
      <c r="K374" s="49" t="str">
        <f>IFERROR(IF(INDEX(DATOS!AK:AK,MATCH(CHECKLIST!B374,DATOS!B:B,0),1)=0,"",INDEX(DATOS!AK:AK,MATCH(CHECKLIST!B374,DATOS!B:B,0),1)),"")</f>
        <v/>
      </c>
      <c r="L374" s="17" t="str">
        <f>IFERROR(IF(INDEX(DATOS!AM:AM,MATCH(CHECKLIST!B374,DATOS!B:B,0),1)=0,"",INDEX(DATOS!AM:AM,MATCH(CHECKLIST!B374,DATOS!B:B,0),1)),"")</f>
        <v/>
      </c>
      <c r="M374" s="17" t="str">
        <f>IFERROR(IF(INDEX(DATOS!AI:AI,MATCH(CHECKLIST!B374,DATOS!B:B,0),1)=0,"",INDEX(DATOS!AI:AI,MATCH(CHECKLIST!B374,DATOS!B:B,0),1)),"")</f>
        <v/>
      </c>
      <c r="N374" s="49" t="str">
        <f ca="1">IFERROR(IF(INDEX(DATOS!I:I,MATCH(CHECKLIST!B374,DATOS!B:B,0),1)="","X",IF(INDEX(DATOS!I:I,MATCH(CHECKLIST!B374,DATOS!B:B,0),1)&gt;YEAR(TODAY())-1,"","VENCIDA")),"")</f>
        <v/>
      </c>
      <c r="O374" s="49" t="str">
        <f>IFERROR(IF(INDEX(DATOS!AP:AP,MATCH(CHECKLIST!B374,DATOS!B:B,0),1)=0,"",INDEX(DATOS!AP:AP,MATCH(CHECKLIST!B374,DATOS!B:B,0),1)),"")</f>
        <v/>
      </c>
      <c r="P374" s="17" t="str">
        <f>IFERROR(IF(INDEX(DATOS!AN:AN,MATCH(CHECKLIST!B374,DATOS!B:B,0),1)=0,"",INDEX(DATOS!AN:AN,MATCH(CHECKLIST!B374,DATOS!B:B,0),1)),"")</f>
        <v/>
      </c>
      <c r="Q374" s="17" t="str">
        <f>IFERROR(IF(INDEX(DATOS!AO:AO,MATCH(CHECKLIST!B374,DATOS!B:B,0),1)=0,"",INDEX(DATOS!AO:AO,MATCH(CHECKLIST!B374,DATOS!B:B,0),1)),"")</f>
        <v/>
      </c>
      <c r="S374">
        <f t="shared" si="17"/>
        <v>0</v>
      </c>
      <c r="U374" t="str">
        <f t="shared" si="15"/>
        <v/>
      </c>
      <c r="V374" t="str">
        <f t="shared" si="16"/>
        <v/>
      </c>
    </row>
    <row r="375" spans="1:22" ht="15" customHeight="1">
      <c r="A375" s="12">
        <v>362</v>
      </c>
      <c r="B375" t="str">
        <f>IFERROR(INDEX(DATOS!B:B,MATCH(CHECKLIST!A375,DATOS!BU:BU,0),1),"")</f>
        <v/>
      </c>
      <c r="C375" t="str">
        <f>IFERROR(INDEX(DATOS!J:J,MATCH(CHECKLIST!A375,DATOS!BU:BU,0),1),"")</f>
        <v/>
      </c>
      <c r="D375" t="str">
        <f>IFERROR(INDEX(DATOS!R:R,MATCH(CHECKLIST!E375,DATOS!C:C,0),1),"")</f>
        <v/>
      </c>
      <c r="E375" s="136" t="str">
        <f>IFERROR(INDEX(DATOS!C:C,MATCH(CHECKLIST!A375,DATOS!BU:BU,0),1),"")</f>
        <v/>
      </c>
      <c r="F375" s="3" t="str">
        <f>IFERROR(IF(INDEX(DATOS!AC:AC,MATCH(CHECKLIST!B375,DATOS!B:B,0),1)=0,"",INDEX(DATOS!AC:AC,MATCH(CHECKLIST!B375,DATOS!B:B,0),1)),"")</f>
        <v/>
      </c>
      <c r="G375" s="17" t="str">
        <f>IFERROR(IF(INDEX(DATOS!AH:AH,MATCH(CHECKLIST!B375,DATOS!B:B,0),1)=0,"",INDEX(DATOS!AH:AH,MATCH(CHECKLIST!B375,DATOS!B:B,0),1)),"")</f>
        <v/>
      </c>
      <c r="H375" s="17" t="str">
        <f>IFERROR(IF(INDEX(DATOS!BH:BH,MATCH(CHECKLIST!B375,DATOS!B:B,0),1)="","X",IF(INDEX(DATOS!BH:BH,MATCH(CHECKLIST!B375,DATOS!B:B,0),1)="VIGENTE","",INDEX(DATOS!BH:BH,MATCH(CHECKLIST!B375,DATOS!B:B,0),1))),"")</f>
        <v/>
      </c>
      <c r="I375" s="17" t="str">
        <f>IFERROR(IF(INDEX(DATOS!AL:AL,MATCH(CHECKLIST!B375,DATOS!B:B,0),1)=0,"",INDEX(DATOS!AL:AL,MATCH(CHECKLIST!B375,DATOS!B:B,0),1)),"")</f>
        <v/>
      </c>
      <c r="J375" s="17" t="str">
        <f>IFERROR(IF(INDEX(DATOS!AJ:AJ,MATCH(CHECKLIST!B375,DATOS!B:B,0),1)=0,"",INDEX(DATOS!AJ:AJ,MATCH(CHECKLIST!B375,DATOS!B:B,0),1)),"")</f>
        <v/>
      </c>
      <c r="K375" s="49" t="str">
        <f>IFERROR(IF(INDEX(DATOS!AK:AK,MATCH(CHECKLIST!B375,DATOS!B:B,0),1)=0,"",INDEX(DATOS!AK:AK,MATCH(CHECKLIST!B375,DATOS!B:B,0),1)),"")</f>
        <v/>
      </c>
      <c r="L375" s="17" t="str">
        <f>IFERROR(IF(INDEX(DATOS!AM:AM,MATCH(CHECKLIST!B375,DATOS!B:B,0),1)=0,"",INDEX(DATOS!AM:AM,MATCH(CHECKLIST!B375,DATOS!B:B,0),1)),"")</f>
        <v/>
      </c>
      <c r="M375" s="17" t="str">
        <f>IFERROR(IF(INDEX(DATOS!AI:AI,MATCH(CHECKLIST!B375,DATOS!B:B,0),1)=0,"",INDEX(DATOS!AI:AI,MATCH(CHECKLIST!B375,DATOS!B:B,0),1)),"")</f>
        <v/>
      </c>
      <c r="N375" s="49" t="str">
        <f ca="1">IFERROR(IF(INDEX(DATOS!I:I,MATCH(CHECKLIST!B375,DATOS!B:B,0),1)="","X",IF(INDEX(DATOS!I:I,MATCH(CHECKLIST!B375,DATOS!B:B,0),1)&gt;YEAR(TODAY())-1,"","VENCIDA")),"")</f>
        <v/>
      </c>
      <c r="O375" s="49" t="str">
        <f>IFERROR(IF(INDEX(DATOS!AP:AP,MATCH(CHECKLIST!B375,DATOS!B:B,0),1)=0,"",INDEX(DATOS!AP:AP,MATCH(CHECKLIST!B375,DATOS!B:B,0),1)),"")</f>
        <v/>
      </c>
      <c r="P375" s="17" t="str">
        <f>IFERROR(IF(INDEX(DATOS!AN:AN,MATCH(CHECKLIST!B375,DATOS!B:B,0),1)=0,"",INDEX(DATOS!AN:AN,MATCH(CHECKLIST!B375,DATOS!B:B,0),1)),"")</f>
        <v/>
      </c>
      <c r="Q375" s="17" t="str">
        <f>IFERROR(IF(INDEX(DATOS!AO:AO,MATCH(CHECKLIST!B375,DATOS!B:B,0),1)=0,"",INDEX(DATOS!AO:AO,MATCH(CHECKLIST!B375,DATOS!B:B,0),1)),"")</f>
        <v/>
      </c>
      <c r="R375" t="str">
        <f>IF(B375="","",1)</f>
        <v/>
      </c>
      <c r="S375" t="str">
        <f t="shared" si="17"/>
        <v/>
      </c>
      <c r="U375" t="str">
        <f t="shared" si="15"/>
        <v/>
      </c>
      <c r="V375" t="str">
        <f t="shared" si="16"/>
        <v/>
      </c>
    </row>
    <row r="376" spans="1:22" ht="15" customHeight="1">
      <c r="A376" s="12">
        <v>363</v>
      </c>
      <c r="B376" t="str">
        <f>IFERROR(INDEX(DATOS!B:B,MATCH(CHECKLIST!A376,DATOS!BU:BU,0),1),"")</f>
        <v/>
      </c>
      <c r="C376" t="str">
        <f>IFERROR(INDEX(DATOS!J:J,MATCH(CHECKLIST!A376,DATOS!BU:BU,0),1),"")</f>
        <v/>
      </c>
      <c r="D376" t="str">
        <f>IFERROR(INDEX(DATOS!R:R,MATCH(CHECKLIST!E376,DATOS!C:C,0),1),"")</f>
        <v/>
      </c>
      <c r="E376" s="136" t="str">
        <f>IFERROR(INDEX(DATOS!C:C,MATCH(CHECKLIST!A376,DATOS!BU:BU,0),1),"")</f>
        <v/>
      </c>
      <c r="F376" s="3" t="str">
        <f>IFERROR(IF(INDEX(DATOS!AC:AC,MATCH(CHECKLIST!B376,DATOS!B:B,0),1)=0,"",INDEX(DATOS!AC:AC,MATCH(CHECKLIST!B376,DATOS!B:B,0),1)),"")</f>
        <v/>
      </c>
      <c r="G376" s="17" t="str">
        <f>IFERROR(IF(INDEX(DATOS!AH:AH,MATCH(CHECKLIST!B376,DATOS!B:B,0),1)=0,"",INDEX(DATOS!AH:AH,MATCH(CHECKLIST!B376,DATOS!B:B,0),1)),"")</f>
        <v/>
      </c>
      <c r="H376" s="17" t="str">
        <f>IFERROR(IF(INDEX(DATOS!BH:BH,MATCH(CHECKLIST!B376,DATOS!B:B,0),1)="","X",IF(INDEX(DATOS!BH:BH,MATCH(CHECKLIST!B376,DATOS!B:B,0),1)="VIGENTE","",INDEX(DATOS!BH:BH,MATCH(CHECKLIST!B376,DATOS!B:B,0),1))),"")</f>
        <v/>
      </c>
      <c r="I376" s="17" t="str">
        <f>IFERROR(IF(INDEX(DATOS!AL:AL,MATCH(CHECKLIST!B376,DATOS!B:B,0),1)=0,"",INDEX(DATOS!AL:AL,MATCH(CHECKLIST!B376,DATOS!B:B,0),1)),"")</f>
        <v/>
      </c>
      <c r="J376" s="17" t="str">
        <f>IFERROR(IF(INDEX(DATOS!AJ:AJ,MATCH(CHECKLIST!B376,DATOS!B:B,0),1)=0,"",INDEX(DATOS!AJ:AJ,MATCH(CHECKLIST!B376,DATOS!B:B,0),1)),"")</f>
        <v/>
      </c>
      <c r="K376" s="49" t="str">
        <f>IFERROR(IF(INDEX(DATOS!AK:AK,MATCH(CHECKLIST!B376,DATOS!B:B,0),1)=0,"",INDEX(DATOS!AK:AK,MATCH(CHECKLIST!B376,DATOS!B:B,0),1)),"")</f>
        <v/>
      </c>
      <c r="L376" s="17" t="str">
        <f>IFERROR(IF(INDEX(DATOS!AM:AM,MATCH(CHECKLIST!B376,DATOS!B:B,0),1)=0,"",INDEX(DATOS!AM:AM,MATCH(CHECKLIST!B376,DATOS!B:B,0),1)),"")</f>
        <v/>
      </c>
      <c r="M376" s="17" t="str">
        <f>IFERROR(IF(INDEX(DATOS!AI:AI,MATCH(CHECKLIST!B376,DATOS!B:B,0),1)=0,"",INDEX(DATOS!AI:AI,MATCH(CHECKLIST!B376,DATOS!B:B,0),1)),"")</f>
        <v/>
      </c>
      <c r="N376" s="49" t="str">
        <f ca="1">IFERROR(IF(INDEX(DATOS!I:I,MATCH(CHECKLIST!B376,DATOS!B:B,0),1)="","X",IF(INDEX(DATOS!I:I,MATCH(CHECKLIST!B376,DATOS!B:B,0),1)&gt;YEAR(TODAY())-1,"","VENCIDA")),"")</f>
        <v/>
      </c>
      <c r="O376" s="49" t="str">
        <f>IFERROR(IF(INDEX(DATOS!AP:AP,MATCH(CHECKLIST!B376,DATOS!B:B,0),1)=0,"",INDEX(DATOS!AP:AP,MATCH(CHECKLIST!B376,DATOS!B:B,0),1)),"")</f>
        <v/>
      </c>
      <c r="P376" s="17" t="str">
        <f>IFERROR(IF(INDEX(DATOS!AN:AN,MATCH(CHECKLIST!B376,DATOS!B:B,0),1)=0,"",INDEX(DATOS!AN:AN,MATCH(CHECKLIST!B376,DATOS!B:B,0),1)),"")</f>
        <v/>
      </c>
      <c r="Q376" s="17" t="str">
        <f>IFERROR(IF(INDEX(DATOS!AO:AO,MATCH(CHECKLIST!B376,DATOS!B:B,0),1)=0,"",INDEX(DATOS!AO:AO,MATCH(CHECKLIST!B376,DATOS!B:B,0),1)),"")</f>
        <v/>
      </c>
      <c r="S376">
        <f t="shared" si="17"/>
        <v>0</v>
      </c>
      <c r="U376" t="str">
        <f t="shared" si="15"/>
        <v/>
      </c>
      <c r="V376" t="str">
        <f t="shared" si="16"/>
        <v/>
      </c>
    </row>
    <row r="377" spans="1:22" ht="15" customHeight="1">
      <c r="A377" s="12">
        <v>364</v>
      </c>
      <c r="B377" t="str">
        <f>IFERROR(INDEX(DATOS!B:B,MATCH(CHECKLIST!A377,DATOS!BU:BU,0),1),"")</f>
        <v/>
      </c>
      <c r="C377" t="str">
        <f>IFERROR(INDEX(DATOS!J:J,MATCH(CHECKLIST!A377,DATOS!BU:BU,0),1),"")</f>
        <v/>
      </c>
      <c r="D377" t="str">
        <f>IFERROR(INDEX(DATOS!R:R,MATCH(CHECKLIST!E377,DATOS!C:C,0),1),"")</f>
        <v/>
      </c>
      <c r="E377" s="136" t="str">
        <f>IFERROR(INDEX(DATOS!C:C,MATCH(CHECKLIST!A377,DATOS!BU:BU,0),1),"")</f>
        <v/>
      </c>
      <c r="F377" s="3" t="str">
        <f>IFERROR(IF(INDEX(DATOS!AC:AC,MATCH(CHECKLIST!B377,DATOS!B:B,0),1)=0,"",INDEX(DATOS!AC:AC,MATCH(CHECKLIST!B377,DATOS!B:B,0),1)),"")</f>
        <v/>
      </c>
      <c r="G377" s="17" t="str">
        <f>IFERROR(IF(INDEX(DATOS!AH:AH,MATCH(CHECKLIST!B377,DATOS!B:B,0),1)=0,"",INDEX(DATOS!AH:AH,MATCH(CHECKLIST!B377,DATOS!B:B,0),1)),"")</f>
        <v/>
      </c>
      <c r="H377" s="17" t="str">
        <f>IFERROR(IF(INDEX(DATOS!BH:BH,MATCH(CHECKLIST!B377,DATOS!B:B,0),1)="","X",IF(INDEX(DATOS!BH:BH,MATCH(CHECKLIST!B377,DATOS!B:B,0),1)="VIGENTE","",INDEX(DATOS!BH:BH,MATCH(CHECKLIST!B377,DATOS!B:B,0),1))),"")</f>
        <v/>
      </c>
      <c r="I377" s="17" t="str">
        <f>IFERROR(IF(INDEX(DATOS!AL:AL,MATCH(CHECKLIST!B377,DATOS!B:B,0),1)=0,"",INDEX(DATOS!AL:AL,MATCH(CHECKLIST!B377,DATOS!B:B,0),1)),"")</f>
        <v/>
      </c>
      <c r="J377" s="17" t="str">
        <f>IFERROR(IF(INDEX(DATOS!AJ:AJ,MATCH(CHECKLIST!B377,DATOS!B:B,0),1)=0,"",INDEX(DATOS!AJ:AJ,MATCH(CHECKLIST!B377,DATOS!B:B,0),1)),"")</f>
        <v/>
      </c>
      <c r="K377" s="49" t="str">
        <f>IFERROR(IF(INDEX(DATOS!AK:AK,MATCH(CHECKLIST!B377,DATOS!B:B,0),1)=0,"",INDEX(DATOS!AK:AK,MATCH(CHECKLIST!B377,DATOS!B:B,0),1)),"")</f>
        <v/>
      </c>
      <c r="L377" s="17" t="str">
        <f>IFERROR(IF(INDEX(DATOS!AM:AM,MATCH(CHECKLIST!B377,DATOS!B:B,0),1)=0,"",INDEX(DATOS!AM:AM,MATCH(CHECKLIST!B377,DATOS!B:B,0),1)),"")</f>
        <v/>
      </c>
      <c r="M377" s="17" t="str">
        <f>IFERROR(IF(INDEX(DATOS!AI:AI,MATCH(CHECKLIST!B377,DATOS!B:B,0),1)=0,"",INDEX(DATOS!AI:AI,MATCH(CHECKLIST!B377,DATOS!B:B,0),1)),"")</f>
        <v/>
      </c>
      <c r="N377" s="49" t="str">
        <f ca="1">IFERROR(IF(INDEX(DATOS!I:I,MATCH(CHECKLIST!B377,DATOS!B:B,0),1)="","X",IF(INDEX(DATOS!I:I,MATCH(CHECKLIST!B377,DATOS!B:B,0),1)&gt;YEAR(TODAY())-1,"","VENCIDA")),"")</f>
        <v/>
      </c>
      <c r="O377" s="49" t="str">
        <f>IFERROR(IF(INDEX(DATOS!AP:AP,MATCH(CHECKLIST!B377,DATOS!B:B,0),1)=0,"",INDEX(DATOS!AP:AP,MATCH(CHECKLIST!B377,DATOS!B:B,0),1)),"")</f>
        <v/>
      </c>
      <c r="P377" s="17" t="str">
        <f>IFERROR(IF(INDEX(DATOS!AN:AN,MATCH(CHECKLIST!B377,DATOS!B:B,0),1)=0,"",INDEX(DATOS!AN:AN,MATCH(CHECKLIST!B377,DATOS!B:B,0),1)),"")</f>
        <v/>
      </c>
      <c r="Q377" s="17" t="str">
        <f>IFERROR(IF(INDEX(DATOS!AO:AO,MATCH(CHECKLIST!B377,DATOS!B:B,0),1)=0,"",INDEX(DATOS!AO:AO,MATCH(CHECKLIST!B377,DATOS!B:B,0),1)),"")</f>
        <v/>
      </c>
      <c r="R377" t="str">
        <f>IF(B377="","",1)</f>
        <v/>
      </c>
      <c r="S377" t="str">
        <f t="shared" si="17"/>
        <v/>
      </c>
      <c r="U377" t="str">
        <f t="shared" si="15"/>
        <v/>
      </c>
      <c r="V377" t="str">
        <f t="shared" si="16"/>
        <v/>
      </c>
    </row>
    <row r="378" spans="1:22" ht="15" customHeight="1">
      <c r="A378" s="12">
        <v>365</v>
      </c>
      <c r="B378" t="str">
        <f>IFERROR(INDEX(DATOS!B:B,MATCH(CHECKLIST!A378,DATOS!BU:BU,0),1),"")</f>
        <v/>
      </c>
      <c r="C378" t="str">
        <f>IFERROR(INDEX(DATOS!J:J,MATCH(CHECKLIST!A378,DATOS!BU:BU,0),1),"")</f>
        <v/>
      </c>
      <c r="D378" t="str">
        <f>IFERROR(INDEX(DATOS!R:R,MATCH(CHECKLIST!E378,DATOS!C:C,0),1),"")</f>
        <v/>
      </c>
      <c r="E378" s="136" t="str">
        <f>IFERROR(INDEX(DATOS!C:C,MATCH(CHECKLIST!A378,DATOS!BU:BU,0),1),"")</f>
        <v/>
      </c>
      <c r="F378" s="3" t="str">
        <f>IFERROR(IF(INDEX(DATOS!AC:AC,MATCH(CHECKLIST!B378,DATOS!B:B,0),1)=0,"",INDEX(DATOS!AC:AC,MATCH(CHECKLIST!B378,DATOS!B:B,0),1)),"")</f>
        <v/>
      </c>
      <c r="G378" s="17" t="str">
        <f>IFERROR(IF(INDEX(DATOS!AH:AH,MATCH(CHECKLIST!B378,DATOS!B:B,0),1)=0,"",INDEX(DATOS!AH:AH,MATCH(CHECKLIST!B378,DATOS!B:B,0),1)),"")</f>
        <v/>
      </c>
      <c r="H378" s="17" t="str">
        <f>IFERROR(IF(INDEX(DATOS!BH:BH,MATCH(CHECKLIST!B378,DATOS!B:B,0),1)="","X",IF(INDEX(DATOS!BH:BH,MATCH(CHECKLIST!B378,DATOS!B:B,0),1)="VIGENTE","",INDEX(DATOS!BH:BH,MATCH(CHECKLIST!B378,DATOS!B:B,0),1))),"")</f>
        <v/>
      </c>
      <c r="I378" s="17" t="str">
        <f>IFERROR(IF(INDEX(DATOS!AL:AL,MATCH(CHECKLIST!B378,DATOS!B:B,0),1)=0,"",INDEX(DATOS!AL:AL,MATCH(CHECKLIST!B378,DATOS!B:B,0),1)),"")</f>
        <v/>
      </c>
      <c r="J378" s="17" t="str">
        <f>IFERROR(IF(INDEX(DATOS!AJ:AJ,MATCH(CHECKLIST!B378,DATOS!B:B,0),1)=0,"",INDEX(DATOS!AJ:AJ,MATCH(CHECKLIST!B378,DATOS!B:B,0),1)),"")</f>
        <v/>
      </c>
      <c r="K378" s="49" t="str">
        <f>IFERROR(IF(INDEX(DATOS!AK:AK,MATCH(CHECKLIST!B378,DATOS!B:B,0),1)=0,"",INDEX(DATOS!AK:AK,MATCH(CHECKLIST!B378,DATOS!B:B,0),1)),"")</f>
        <v/>
      </c>
      <c r="L378" s="17" t="str">
        <f>IFERROR(IF(INDEX(DATOS!AM:AM,MATCH(CHECKLIST!B378,DATOS!B:B,0),1)=0,"",INDEX(DATOS!AM:AM,MATCH(CHECKLIST!B378,DATOS!B:B,0),1)),"")</f>
        <v/>
      </c>
      <c r="M378" s="17" t="str">
        <f>IFERROR(IF(INDEX(DATOS!AI:AI,MATCH(CHECKLIST!B378,DATOS!B:B,0),1)=0,"",INDEX(DATOS!AI:AI,MATCH(CHECKLIST!B378,DATOS!B:B,0),1)),"")</f>
        <v/>
      </c>
      <c r="N378" s="49" t="str">
        <f ca="1">IFERROR(IF(INDEX(DATOS!I:I,MATCH(CHECKLIST!B378,DATOS!B:B,0),1)="","X",IF(INDEX(DATOS!I:I,MATCH(CHECKLIST!B378,DATOS!B:B,0),1)&gt;YEAR(TODAY())-1,"","VENCIDA")),"")</f>
        <v/>
      </c>
      <c r="O378" s="49" t="str">
        <f>IFERROR(IF(INDEX(DATOS!AP:AP,MATCH(CHECKLIST!B378,DATOS!B:B,0),1)=0,"",INDEX(DATOS!AP:AP,MATCH(CHECKLIST!B378,DATOS!B:B,0),1)),"")</f>
        <v/>
      </c>
      <c r="P378" s="17" t="str">
        <f>IFERROR(IF(INDEX(DATOS!AN:AN,MATCH(CHECKLIST!B378,DATOS!B:B,0),1)=0,"",INDEX(DATOS!AN:AN,MATCH(CHECKLIST!B378,DATOS!B:B,0),1)),"")</f>
        <v/>
      </c>
      <c r="Q378" s="17" t="str">
        <f>IFERROR(IF(INDEX(DATOS!AO:AO,MATCH(CHECKLIST!B378,DATOS!B:B,0),1)=0,"",INDEX(DATOS!AO:AO,MATCH(CHECKLIST!B378,DATOS!B:B,0),1)),"")</f>
        <v/>
      </c>
      <c r="S378">
        <f t="shared" si="17"/>
        <v>0</v>
      </c>
      <c r="U378" t="str">
        <f t="shared" si="15"/>
        <v/>
      </c>
      <c r="V378" t="str">
        <f t="shared" si="16"/>
        <v/>
      </c>
    </row>
    <row r="379" spans="1:22" ht="15" customHeight="1">
      <c r="A379" s="12">
        <v>366</v>
      </c>
      <c r="B379" t="str">
        <f>IFERROR(INDEX(DATOS!B:B,MATCH(CHECKLIST!A379,DATOS!BU:BU,0),1),"")</f>
        <v/>
      </c>
      <c r="C379" t="str">
        <f>IFERROR(INDEX(DATOS!J:J,MATCH(CHECKLIST!A379,DATOS!BU:BU,0),1),"")</f>
        <v/>
      </c>
      <c r="D379" t="str">
        <f>IFERROR(INDEX(DATOS!R:R,MATCH(CHECKLIST!E379,DATOS!C:C,0),1),"")</f>
        <v/>
      </c>
      <c r="E379" s="136" t="str">
        <f>IFERROR(INDEX(DATOS!C:C,MATCH(CHECKLIST!A379,DATOS!BU:BU,0),1),"")</f>
        <v/>
      </c>
      <c r="F379" s="3" t="str">
        <f>IFERROR(IF(INDEX(DATOS!AC:AC,MATCH(CHECKLIST!B379,DATOS!B:B,0),1)=0,"",INDEX(DATOS!AC:AC,MATCH(CHECKLIST!B379,DATOS!B:B,0),1)),"")</f>
        <v/>
      </c>
      <c r="G379" s="17" t="str">
        <f>IFERROR(IF(INDEX(DATOS!AH:AH,MATCH(CHECKLIST!B379,DATOS!B:B,0),1)=0,"",INDEX(DATOS!AH:AH,MATCH(CHECKLIST!B379,DATOS!B:B,0),1)),"")</f>
        <v/>
      </c>
      <c r="H379" s="17" t="str">
        <f>IFERROR(IF(INDEX(DATOS!BH:BH,MATCH(CHECKLIST!B379,DATOS!B:B,0),1)="","X",IF(INDEX(DATOS!BH:BH,MATCH(CHECKLIST!B379,DATOS!B:B,0),1)="VIGENTE","",INDEX(DATOS!BH:BH,MATCH(CHECKLIST!B379,DATOS!B:B,0),1))),"")</f>
        <v/>
      </c>
      <c r="I379" s="17" t="str">
        <f>IFERROR(IF(INDEX(DATOS!AL:AL,MATCH(CHECKLIST!B379,DATOS!B:B,0),1)=0,"",INDEX(DATOS!AL:AL,MATCH(CHECKLIST!B379,DATOS!B:B,0),1)),"")</f>
        <v/>
      </c>
      <c r="J379" s="17" t="str">
        <f>IFERROR(IF(INDEX(DATOS!AJ:AJ,MATCH(CHECKLIST!B379,DATOS!B:B,0),1)=0,"",INDEX(DATOS!AJ:AJ,MATCH(CHECKLIST!B379,DATOS!B:B,0),1)),"")</f>
        <v/>
      </c>
      <c r="K379" s="49" t="str">
        <f>IFERROR(IF(INDEX(DATOS!AK:AK,MATCH(CHECKLIST!B379,DATOS!B:B,0),1)=0,"",INDEX(DATOS!AK:AK,MATCH(CHECKLIST!B379,DATOS!B:B,0),1)),"")</f>
        <v/>
      </c>
      <c r="L379" s="17" t="str">
        <f>IFERROR(IF(INDEX(DATOS!AM:AM,MATCH(CHECKLIST!B379,DATOS!B:B,0),1)=0,"",INDEX(DATOS!AM:AM,MATCH(CHECKLIST!B379,DATOS!B:B,0),1)),"")</f>
        <v/>
      </c>
      <c r="M379" s="17" t="str">
        <f>IFERROR(IF(INDEX(DATOS!AI:AI,MATCH(CHECKLIST!B379,DATOS!B:B,0),1)=0,"",INDEX(DATOS!AI:AI,MATCH(CHECKLIST!B379,DATOS!B:B,0),1)),"")</f>
        <v/>
      </c>
      <c r="N379" s="49" t="str">
        <f ca="1">IFERROR(IF(INDEX(DATOS!I:I,MATCH(CHECKLIST!B379,DATOS!B:B,0),1)="","X",IF(INDEX(DATOS!I:I,MATCH(CHECKLIST!B379,DATOS!B:B,0),1)&gt;YEAR(TODAY())-1,"","VENCIDA")),"")</f>
        <v/>
      </c>
      <c r="O379" s="49" t="str">
        <f>IFERROR(IF(INDEX(DATOS!AP:AP,MATCH(CHECKLIST!B379,DATOS!B:B,0),1)=0,"",INDEX(DATOS!AP:AP,MATCH(CHECKLIST!B379,DATOS!B:B,0),1)),"")</f>
        <v/>
      </c>
      <c r="P379" s="17" t="str">
        <f>IFERROR(IF(INDEX(DATOS!AN:AN,MATCH(CHECKLIST!B379,DATOS!B:B,0),1)=0,"",INDEX(DATOS!AN:AN,MATCH(CHECKLIST!B379,DATOS!B:B,0),1)),"")</f>
        <v/>
      </c>
      <c r="Q379" s="17" t="str">
        <f>IFERROR(IF(INDEX(DATOS!AO:AO,MATCH(CHECKLIST!B379,DATOS!B:B,0),1)=0,"",INDEX(DATOS!AO:AO,MATCH(CHECKLIST!B379,DATOS!B:B,0),1)),"")</f>
        <v/>
      </c>
      <c r="R379" t="str">
        <f>IF(B379="","",1)</f>
        <v/>
      </c>
      <c r="S379" t="str">
        <f t="shared" si="17"/>
        <v/>
      </c>
      <c r="U379" t="str">
        <f t="shared" si="15"/>
        <v/>
      </c>
      <c r="V379" t="str">
        <f t="shared" si="16"/>
        <v/>
      </c>
    </row>
    <row r="380" spans="1:22" ht="15" customHeight="1">
      <c r="A380" s="12">
        <v>367</v>
      </c>
      <c r="B380" t="str">
        <f>IFERROR(INDEX(DATOS!B:B,MATCH(CHECKLIST!A380,DATOS!BU:BU,0),1),"")</f>
        <v/>
      </c>
      <c r="C380" t="str">
        <f>IFERROR(INDEX(DATOS!J:J,MATCH(CHECKLIST!A380,DATOS!BU:BU,0),1),"")</f>
        <v/>
      </c>
      <c r="D380" t="str">
        <f>IFERROR(INDEX(DATOS!R:R,MATCH(CHECKLIST!E380,DATOS!C:C,0),1),"")</f>
        <v/>
      </c>
      <c r="E380" s="136" t="str">
        <f>IFERROR(INDEX(DATOS!C:C,MATCH(CHECKLIST!A380,DATOS!BU:BU,0),1),"")</f>
        <v/>
      </c>
      <c r="F380" s="3" t="str">
        <f>IFERROR(IF(INDEX(DATOS!AC:AC,MATCH(CHECKLIST!B380,DATOS!B:B,0),1)=0,"",INDEX(DATOS!AC:AC,MATCH(CHECKLIST!B380,DATOS!B:B,0),1)),"")</f>
        <v/>
      </c>
      <c r="G380" s="17" t="str">
        <f>IFERROR(IF(INDEX(DATOS!AH:AH,MATCH(CHECKLIST!B380,DATOS!B:B,0),1)=0,"",INDEX(DATOS!AH:AH,MATCH(CHECKLIST!B380,DATOS!B:B,0),1)),"")</f>
        <v/>
      </c>
      <c r="H380" s="17" t="str">
        <f>IFERROR(IF(INDEX(DATOS!BH:BH,MATCH(CHECKLIST!B380,DATOS!B:B,0),1)="","X",IF(INDEX(DATOS!BH:BH,MATCH(CHECKLIST!B380,DATOS!B:B,0),1)="VIGENTE","",INDEX(DATOS!BH:BH,MATCH(CHECKLIST!B380,DATOS!B:B,0),1))),"")</f>
        <v/>
      </c>
      <c r="I380" s="17" t="str">
        <f>IFERROR(IF(INDEX(DATOS!AL:AL,MATCH(CHECKLIST!B380,DATOS!B:B,0),1)=0,"",INDEX(DATOS!AL:AL,MATCH(CHECKLIST!B380,DATOS!B:B,0),1)),"")</f>
        <v/>
      </c>
      <c r="J380" s="17" t="str">
        <f>IFERROR(IF(INDEX(DATOS!AJ:AJ,MATCH(CHECKLIST!B380,DATOS!B:B,0),1)=0,"",INDEX(DATOS!AJ:AJ,MATCH(CHECKLIST!B380,DATOS!B:B,0),1)),"")</f>
        <v/>
      </c>
      <c r="K380" s="49" t="str">
        <f>IFERROR(IF(INDEX(DATOS!AK:AK,MATCH(CHECKLIST!B380,DATOS!B:B,0),1)=0,"",INDEX(DATOS!AK:AK,MATCH(CHECKLIST!B380,DATOS!B:B,0),1)),"")</f>
        <v/>
      </c>
      <c r="L380" s="17" t="str">
        <f>IFERROR(IF(INDEX(DATOS!AM:AM,MATCH(CHECKLIST!B380,DATOS!B:B,0),1)=0,"",INDEX(DATOS!AM:AM,MATCH(CHECKLIST!B380,DATOS!B:B,0),1)),"")</f>
        <v/>
      </c>
      <c r="M380" s="17" t="str">
        <f>IFERROR(IF(INDEX(DATOS!AI:AI,MATCH(CHECKLIST!B380,DATOS!B:B,0),1)=0,"",INDEX(DATOS!AI:AI,MATCH(CHECKLIST!B380,DATOS!B:B,0),1)),"")</f>
        <v/>
      </c>
      <c r="N380" s="49" t="str">
        <f ca="1">IFERROR(IF(INDEX(DATOS!I:I,MATCH(CHECKLIST!B380,DATOS!B:B,0),1)="","X",IF(INDEX(DATOS!I:I,MATCH(CHECKLIST!B380,DATOS!B:B,0),1)&gt;YEAR(TODAY())-1,"","VENCIDA")),"")</f>
        <v/>
      </c>
      <c r="O380" s="49" t="str">
        <f>IFERROR(IF(INDEX(DATOS!AP:AP,MATCH(CHECKLIST!B380,DATOS!B:B,0),1)=0,"",INDEX(DATOS!AP:AP,MATCH(CHECKLIST!B380,DATOS!B:B,0),1)),"")</f>
        <v/>
      </c>
      <c r="P380" s="17" t="str">
        <f>IFERROR(IF(INDEX(DATOS!AN:AN,MATCH(CHECKLIST!B380,DATOS!B:B,0),1)=0,"",INDEX(DATOS!AN:AN,MATCH(CHECKLIST!B380,DATOS!B:B,0),1)),"")</f>
        <v/>
      </c>
      <c r="Q380" s="17" t="str">
        <f>IFERROR(IF(INDEX(DATOS!AO:AO,MATCH(CHECKLIST!B380,DATOS!B:B,0),1)=0,"",INDEX(DATOS!AO:AO,MATCH(CHECKLIST!B380,DATOS!B:B,0),1)),"")</f>
        <v/>
      </c>
      <c r="S380">
        <f t="shared" si="17"/>
        <v>0</v>
      </c>
      <c r="U380" t="str">
        <f t="shared" si="15"/>
        <v/>
      </c>
      <c r="V380" t="str">
        <f t="shared" si="16"/>
        <v/>
      </c>
    </row>
    <row r="381" spans="1:22" ht="15" customHeight="1">
      <c r="A381" s="12">
        <v>368</v>
      </c>
      <c r="B381" t="str">
        <f>IFERROR(INDEX(DATOS!B:B,MATCH(CHECKLIST!A381,DATOS!BU:BU,0),1),"")</f>
        <v/>
      </c>
      <c r="C381" t="str">
        <f>IFERROR(INDEX(DATOS!J:J,MATCH(CHECKLIST!A381,DATOS!BU:BU,0),1),"")</f>
        <v/>
      </c>
      <c r="D381" t="str">
        <f>IFERROR(INDEX(DATOS!R:R,MATCH(CHECKLIST!E381,DATOS!C:C,0),1),"")</f>
        <v/>
      </c>
      <c r="E381" s="136" t="str">
        <f>IFERROR(INDEX(DATOS!C:C,MATCH(CHECKLIST!A381,DATOS!BU:BU,0),1),"")</f>
        <v/>
      </c>
      <c r="F381" s="3" t="str">
        <f>IFERROR(IF(INDEX(DATOS!AC:AC,MATCH(CHECKLIST!B381,DATOS!B:B,0),1)=0,"",INDEX(DATOS!AC:AC,MATCH(CHECKLIST!B381,DATOS!B:B,0),1)),"")</f>
        <v/>
      </c>
      <c r="G381" s="17" t="str">
        <f>IFERROR(IF(INDEX(DATOS!AH:AH,MATCH(CHECKLIST!B381,DATOS!B:B,0),1)=0,"",INDEX(DATOS!AH:AH,MATCH(CHECKLIST!B381,DATOS!B:B,0),1)),"")</f>
        <v/>
      </c>
      <c r="H381" s="17" t="str">
        <f>IFERROR(IF(INDEX(DATOS!BH:BH,MATCH(CHECKLIST!B381,DATOS!B:B,0),1)="","X",IF(INDEX(DATOS!BH:BH,MATCH(CHECKLIST!B381,DATOS!B:B,0),1)="VIGENTE","",INDEX(DATOS!BH:BH,MATCH(CHECKLIST!B381,DATOS!B:B,0),1))),"")</f>
        <v/>
      </c>
      <c r="I381" s="17" t="str">
        <f>IFERROR(IF(INDEX(DATOS!AL:AL,MATCH(CHECKLIST!B381,DATOS!B:B,0),1)=0,"",INDEX(DATOS!AL:AL,MATCH(CHECKLIST!B381,DATOS!B:B,0),1)),"")</f>
        <v/>
      </c>
      <c r="J381" s="17" t="str">
        <f>IFERROR(IF(INDEX(DATOS!AJ:AJ,MATCH(CHECKLIST!B381,DATOS!B:B,0),1)=0,"",INDEX(DATOS!AJ:AJ,MATCH(CHECKLIST!B381,DATOS!B:B,0),1)),"")</f>
        <v/>
      </c>
      <c r="K381" s="49" t="str">
        <f>IFERROR(IF(INDEX(DATOS!AK:AK,MATCH(CHECKLIST!B381,DATOS!B:B,0),1)=0,"",INDEX(DATOS!AK:AK,MATCH(CHECKLIST!B381,DATOS!B:B,0),1)),"")</f>
        <v/>
      </c>
      <c r="L381" s="17" t="str">
        <f>IFERROR(IF(INDEX(DATOS!AM:AM,MATCH(CHECKLIST!B381,DATOS!B:B,0),1)=0,"",INDEX(DATOS!AM:AM,MATCH(CHECKLIST!B381,DATOS!B:B,0),1)),"")</f>
        <v/>
      </c>
      <c r="M381" s="17" t="str">
        <f>IFERROR(IF(INDEX(DATOS!AI:AI,MATCH(CHECKLIST!B381,DATOS!B:B,0),1)=0,"",INDEX(DATOS!AI:AI,MATCH(CHECKLIST!B381,DATOS!B:B,0),1)),"")</f>
        <v/>
      </c>
      <c r="N381" s="49" t="str">
        <f ca="1">IFERROR(IF(INDEX(DATOS!I:I,MATCH(CHECKLIST!B381,DATOS!B:B,0),1)="","X",IF(INDEX(DATOS!I:I,MATCH(CHECKLIST!B381,DATOS!B:B,0),1)&gt;YEAR(TODAY())-1,"","VENCIDA")),"")</f>
        <v/>
      </c>
      <c r="O381" s="49" t="str">
        <f>IFERROR(IF(INDEX(DATOS!AP:AP,MATCH(CHECKLIST!B381,DATOS!B:B,0),1)=0,"",INDEX(DATOS!AP:AP,MATCH(CHECKLIST!B381,DATOS!B:B,0),1)),"")</f>
        <v/>
      </c>
      <c r="P381" s="17" t="str">
        <f>IFERROR(IF(INDEX(DATOS!AN:AN,MATCH(CHECKLIST!B381,DATOS!B:B,0),1)=0,"",INDEX(DATOS!AN:AN,MATCH(CHECKLIST!B381,DATOS!B:B,0),1)),"")</f>
        <v/>
      </c>
      <c r="Q381" s="17" t="str">
        <f>IFERROR(IF(INDEX(DATOS!AO:AO,MATCH(CHECKLIST!B381,DATOS!B:B,0),1)=0,"",INDEX(DATOS!AO:AO,MATCH(CHECKLIST!B381,DATOS!B:B,0),1)),"")</f>
        <v/>
      </c>
      <c r="R381" t="str">
        <f>IF(B381="","",1)</f>
        <v/>
      </c>
      <c r="S381" t="str">
        <f t="shared" si="17"/>
        <v/>
      </c>
      <c r="U381" t="str">
        <f t="shared" si="15"/>
        <v/>
      </c>
      <c r="V381" t="str">
        <f t="shared" si="16"/>
        <v/>
      </c>
    </row>
    <row r="382" spans="1:22" ht="15" customHeight="1">
      <c r="A382" s="12">
        <v>369</v>
      </c>
      <c r="B382" t="str">
        <f>IFERROR(INDEX(DATOS!B:B,MATCH(CHECKLIST!A382,DATOS!BU:BU,0),1),"")</f>
        <v/>
      </c>
      <c r="C382" t="str">
        <f>IFERROR(INDEX(DATOS!J:J,MATCH(CHECKLIST!A382,DATOS!BU:BU,0),1),"")</f>
        <v/>
      </c>
      <c r="D382" t="str">
        <f>IFERROR(INDEX(DATOS!R:R,MATCH(CHECKLIST!E382,DATOS!C:C,0),1),"")</f>
        <v/>
      </c>
      <c r="E382" s="136" t="str">
        <f>IFERROR(INDEX(DATOS!C:C,MATCH(CHECKLIST!A382,DATOS!BU:BU,0),1),"")</f>
        <v/>
      </c>
      <c r="F382" s="3" t="str">
        <f>IFERROR(IF(INDEX(DATOS!AC:AC,MATCH(CHECKLIST!B382,DATOS!B:B,0),1)=0,"",INDEX(DATOS!AC:AC,MATCH(CHECKLIST!B382,DATOS!B:B,0),1)),"")</f>
        <v/>
      </c>
      <c r="G382" s="17" t="str">
        <f>IFERROR(IF(INDEX(DATOS!AH:AH,MATCH(CHECKLIST!B382,DATOS!B:B,0),1)=0,"",INDEX(DATOS!AH:AH,MATCH(CHECKLIST!B382,DATOS!B:B,0),1)),"")</f>
        <v/>
      </c>
      <c r="H382" s="17" t="str">
        <f>IFERROR(IF(INDEX(DATOS!BH:BH,MATCH(CHECKLIST!B382,DATOS!B:B,0),1)="","X",IF(INDEX(DATOS!BH:BH,MATCH(CHECKLIST!B382,DATOS!B:B,0),1)="VIGENTE","",INDEX(DATOS!BH:BH,MATCH(CHECKLIST!B382,DATOS!B:B,0),1))),"")</f>
        <v/>
      </c>
      <c r="I382" s="17" t="str">
        <f>IFERROR(IF(INDEX(DATOS!AL:AL,MATCH(CHECKLIST!B382,DATOS!B:B,0),1)=0,"",INDEX(DATOS!AL:AL,MATCH(CHECKLIST!B382,DATOS!B:B,0),1)),"")</f>
        <v/>
      </c>
      <c r="J382" s="17" t="str">
        <f>IFERROR(IF(INDEX(DATOS!AJ:AJ,MATCH(CHECKLIST!B382,DATOS!B:B,0),1)=0,"",INDEX(DATOS!AJ:AJ,MATCH(CHECKLIST!B382,DATOS!B:B,0),1)),"")</f>
        <v/>
      </c>
      <c r="K382" s="49" t="str">
        <f>IFERROR(IF(INDEX(DATOS!AK:AK,MATCH(CHECKLIST!B382,DATOS!B:B,0),1)=0,"",INDEX(DATOS!AK:AK,MATCH(CHECKLIST!B382,DATOS!B:B,0),1)),"")</f>
        <v/>
      </c>
      <c r="L382" s="17" t="str">
        <f>IFERROR(IF(INDEX(DATOS!AM:AM,MATCH(CHECKLIST!B382,DATOS!B:B,0),1)=0,"",INDEX(DATOS!AM:AM,MATCH(CHECKLIST!B382,DATOS!B:B,0),1)),"")</f>
        <v/>
      </c>
      <c r="M382" s="17" t="str">
        <f>IFERROR(IF(INDEX(DATOS!AI:AI,MATCH(CHECKLIST!B382,DATOS!B:B,0),1)=0,"",INDEX(DATOS!AI:AI,MATCH(CHECKLIST!B382,DATOS!B:B,0),1)),"")</f>
        <v/>
      </c>
      <c r="N382" s="49" t="str">
        <f ca="1">IFERROR(IF(INDEX(DATOS!I:I,MATCH(CHECKLIST!B382,DATOS!B:B,0),1)="","X",IF(INDEX(DATOS!I:I,MATCH(CHECKLIST!B382,DATOS!B:B,0),1)&gt;YEAR(TODAY())-1,"","VENCIDA")),"")</f>
        <v/>
      </c>
      <c r="O382" s="49" t="str">
        <f>IFERROR(IF(INDEX(DATOS!AP:AP,MATCH(CHECKLIST!B382,DATOS!B:B,0),1)=0,"",INDEX(DATOS!AP:AP,MATCH(CHECKLIST!B382,DATOS!B:B,0),1)),"")</f>
        <v/>
      </c>
      <c r="P382" s="17" t="str">
        <f>IFERROR(IF(INDEX(DATOS!AN:AN,MATCH(CHECKLIST!B382,DATOS!B:B,0),1)=0,"",INDEX(DATOS!AN:AN,MATCH(CHECKLIST!B382,DATOS!B:B,0),1)),"")</f>
        <v/>
      </c>
      <c r="Q382" s="17" t="str">
        <f>IFERROR(IF(INDEX(DATOS!AO:AO,MATCH(CHECKLIST!B382,DATOS!B:B,0),1)=0,"",INDEX(DATOS!AO:AO,MATCH(CHECKLIST!B382,DATOS!B:B,0),1)),"")</f>
        <v/>
      </c>
      <c r="S382">
        <f t="shared" si="17"/>
        <v>0</v>
      </c>
      <c r="U382" t="str">
        <f t="shared" si="15"/>
        <v/>
      </c>
      <c r="V382" t="str">
        <f t="shared" si="16"/>
        <v/>
      </c>
    </row>
    <row r="383" spans="1:22" ht="15" customHeight="1">
      <c r="A383" s="12">
        <v>370</v>
      </c>
      <c r="B383" t="str">
        <f>IFERROR(INDEX(DATOS!B:B,MATCH(CHECKLIST!A383,DATOS!BU:BU,0),1),"")</f>
        <v/>
      </c>
      <c r="C383" t="str">
        <f>IFERROR(INDEX(DATOS!J:J,MATCH(CHECKLIST!A383,DATOS!BU:BU,0),1),"")</f>
        <v/>
      </c>
      <c r="D383" t="str">
        <f>IFERROR(INDEX(DATOS!R:R,MATCH(CHECKLIST!E383,DATOS!C:C,0),1),"")</f>
        <v/>
      </c>
      <c r="E383" s="136" t="str">
        <f>IFERROR(INDEX(DATOS!C:C,MATCH(CHECKLIST!A383,DATOS!BU:BU,0),1),"")</f>
        <v/>
      </c>
      <c r="F383" s="3" t="str">
        <f>IFERROR(IF(INDEX(DATOS!AC:AC,MATCH(CHECKLIST!B383,DATOS!B:B,0),1)=0,"",INDEX(DATOS!AC:AC,MATCH(CHECKLIST!B383,DATOS!B:B,0),1)),"")</f>
        <v/>
      </c>
      <c r="G383" s="17" t="str">
        <f>IFERROR(IF(INDEX(DATOS!AH:AH,MATCH(CHECKLIST!B383,DATOS!B:B,0),1)=0,"",INDEX(DATOS!AH:AH,MATCH(CHECKLIST!B383,DATOS!B:B,0),1)),"")</f>
        <v/>
      </c>
      <c r="H383" s="17" t="str">
        <f>IFERROR(IF(INDEX(DATOS!BH:BH,MATCH(CHECKLIST!B383,DATOS!B:B,0),1)=0,"X",IF(INDEX(DATOS!BH:BH,MATCH(CHECKLIST!B383,DATOS!B:B,0),1)="VIGENTE","",INDEX(DATOS!BH:BH,MATCH(CHECKLIST!B383,DATOS!B:B,0),1))),"")</f>
        <v/>
      </c>
      <c r="I383" s="17" t="str">
        <f>IFERROR(IF(INDEX(DATOS!AL:AL,MATCH(CHECKLIST!B383,DATOS!B:B,0),1)=0,"",INDEX(DATOS!AL:AL,MATCH(CHECKLIST!B383,DATOS!B:B,0),1)),"")</f>
        <v/>
      </c>
      <c r="J383" s="17" t="str">
        <f>IFERROR(IF(INDEX(DATOS!AJ:AJ,MATCH(CHECKLIST!B383,DATOS!B:B,0),1)=0,"",INDEX(DATOS!AJ:AJ,MATCH(CHECKLIST!B383,DATOS!B:B,0),1)),"")</f>
        <v/>
      </c>
      <c r="K383" s="49" t="str">
        <f>IFERROR(IF(INDEX(DATOS!AK:AK,MATCH(CHECKLIST!B383,DATOS!B:B,0),1)=0,"",INDEX(DATOS!AK:AK,MATCH(CHECKLIST!B383,DATOS!B:B,0),1)),"")</f>
        <v/>
      </c>
      <c r="L383" s="17" t="str">
        <f>IFERROR(IF(INDEX(DATOS!AM:AM,MATCH(CHECKLIST!B383,DATOS!B:B,0),1)=0,"",INDEX(DATOS!AM:AM,MATCH(CHECKLIST!B383,DATOS!B:B,0),1)),"")</f>
        <v/>
      </c>
      <c r="M383" s="17" t="str">
        <f>IFERROR(IF(INDEX(DATOS!AI:AI,MATCH(CHECKLIST!B383,DATOS!B:B,0),1)=0,"",INDEX(DATOS!AI:AI,MATCH(CHECKLIST!B383,DATOS!B:B,0),1)),"")</f>
        <v/>
      </c>
      <c r="N383" s="49" t="str">
        <f ca="1">IFERROR(IF(INDEX(DATOS!I:I,MATCH(CHECKLIST!B383,DATOS!B:B,0),1)="","X",IF(INDEX(DATOS!I:I,MATCH(CHECKLIST!B383,DATOS!B:B,0),1)&gt;YEAR(TODAY())-1,"","VENCIDA")),"")</f>
        <v/>
      </c>
      <c r="O383" s="49" t="str">
        <f>IFERROR(IF(INDEX(DATOS!AP:AP,MATCH(CHECKLIST!B383,DATOS!B:B,0),1)=0,"",INDEX(DATOS!AP:AP,MATCH(CHECKLIST!B383,DATOS!B:B,0),1)),"")</f>
        <v/>
      </c>
      <c r="P383" s="17" t="str">
        <f>IFERROR(IF(INDEX(DATOS!AN:AN,MATCH(CHECKLIST!B383,DATOS!B:B,0),1)=0,"",INDEX(DATOS!AN:AN,MATCH(CHECKLIST!B383,DATOS!B:B,0),1)),"")</f>
        <v/>
      </c>
      <c r="Q383" s="17" t="str">
        <f>IFERROR(IF(INDEX(DATOS!AO:AO,MATCH(CHECKLIST!B383,DATOS!B:B,0),1)=0,"",INDEX(DATOS!AO:AO,MATCH(CHECKLIST!B383,DATOS!B:B,0),1)),"")</f>
        <v/>
      </c>
      <c r="R383" t="str">
        <f>IF(B383="","",1)</f>
        <v/>
      </c>
      <c r="S383" t="str">
        <f t="shared" si="17"/>
        <v/>
      </c>
      <c r="U383" t="str">
        <f t="shared" si="15"/>
        <v/>
      </c>
      <c r="V383" t="str">
        <f t="shared" si="16"/>
        <v/>
      </c>
    </row>
    <row r="384" spans="1:22" ht="15" customHeight="1">
      <c r="A384" s="12">
        <v>371</v>
      </c>
      <c r="B384" t="str">
        <f>IFERROR(INDEX(DATOS!B:B,MATCH(CHECKLIST!A384,DATOS!BU:BU,0),1),"")</f>
        <v/>
      </c>
      <c r="C384" t="str">
        <f>IFERROR(INDEX(DATOS!J:J,MATCH(CHECKLIST!A384,DATOS!BU:BU,0),1),"")</f>
        <v/>
      </c>
      <c r="D384" t="str">
        <f>IFERROR(INDEX(DATOS!R:R,MATCH(CHECKLIST!E384,DATOS!C:C,0),1),"")</f>
        <v/>
      </c>
      <c r="E384" s="136" t="str">
        <f>IFERROR(INDEX(DATOS!C:C,MATCH(CHECKLIST!A384,DATOS!BU:BU,0),1),"")</f>
        <v/>
      </c>
      <c r="F384" s="3" t="str">
        <f>IFERROR(IF(INDEX(DATOS!AC:AC,MATCH(CHECKLIST!B384,DATOS!B:B,0),1)=0,"",INDEX(DATOS!AC:AC,MATCH(CHECKLIST!B384,DATOS!B:B,0),1)),"")</f>
        <v/>
      </c>
      <c r="G384" s="17" t="str">
        <f>IFERROR(IF(INDEX(DATOS!AH:AH,MATCH(CHECKLIST!B384,DATOS!B:B,0),1)=0,"",INDEX(DATOS!AH:AH,MATCH(CHECKLIST!B384,DATOS!B:B,0),1)),"")</f>
        <v/>
      </c>
      <c r="H384" s="17" t="str">
        <f>IFERROR(IF(INDEX(DATOS!BH:BH,MATCH(CHECKLIST!B384,DATOS!B:B,0),1)=0,"X",IF(INDEX(DATOS!BH:BH,MATCH(CHECKLIST!B384,DATOS!B:B,0),1)="VIGENTE","",INDEX(DATOS!BH:BH,MATCH(CHECKLIST!B384,DATOS!B:B,0),1))),"")</f>
        <v/>
      </c>
      <c r="I384" s="17" t="str">
        <f>IFERROR(IF(INDEX(DATOS!AL:AL,MATCH(CHECKLIST!B384,DATOS!B:B,0),1)=0,"",INDEX(DATOS!AL:AL,MATCH(CHECKLIST!B384,DATOS!B:B,0),1)),"")</f>
        <v/>
      </c>
      <c r="J384" s="17" t="str">
        <f>IFERROR(IF(INDEX(DATOS!AJ:AJ,MATCH(CHECKLIST!B384,DATOS!B:B,0),1)=0,"",INDEX(DATOS!AJ:AJ,MATCH(CHECKLIST!B384,DATOS!B:B,0),1)),"")</f>
        <v/>
      </c>
      <c r="K384" s="49" t="str">
        <f>IFERROR(IF(INDEX(DATOS!AK:AK,MATCH(CHECKLIST!B384,DATOS!B:B,0),1)=0,"",INDEX(DATOS!AK:AK,MATCH(CHECKLIST!B384,DATOS!B:B,0),1)),"")</f>
        <v/>
      </c>
      <c r="L384" s="17" t="str">
        <f>IFERROR(IF(INDEX(DATOS!AM:AM,MATCH(CHECKLIST!B384,DATOS!B:B,0),1)=0,"",INDEX(DATOS!AM:AM,MATCH(CHECKLIST!B384,DATOS!B:B,0),1)),"")</f>
        <v/>
      </c>
      <c r="M384" s="17" t="str">
        <f>IFERROR(IF(INDEX(DATOS!AI:AI,MATCH(CHECKLIST!B384,DATOS!B:B,0),1)=0,"",INDEX(DATOS!AI:AI,MATCH(CHECKLIST!B384,DATOS!B:B,0),1)),"")</f>
        <v/>
      </c>
      <c r="N384" s="49" t="str">
        <f ca="1">IFERROR(IF(INDEX(DATOS!I:I,MATCH(CHECKLIST!B384,DATOS!B:B,0),1)="","X",IF(INDEX(DATOS!I:I,MATCH(CHECKLIST!B384,DATOS!B:B,0),1)&gt;YEAR(TODAY())-1,"","VENCIDA")),"")</f>
        <v/>
      </c>
      <c r="O384" s="49" t="str">
        <f>IFERROR(IF(INDEX(DATOS!AP:AP,MATCH(CHECKLIST!B384,DATOS!B:B,0),1)=0,"",INDEX(DATOS!AP:AP,MATCH(CHECKLIST!B384,DATOS!B:B,0),1)),"")</f>
        <v/>
      </c>
      <c r="P384" s="17" t="str">
        <f>IFERROR(IF(INDEX(DATOS!AN:AN,MATCH(CHECKLIST!B384,DATOS!B:B,0),1)=0,"",INDEX(DATOS!AN:AN,MATCH(CHECKLIST!B384,DATOS!B:B,0),1)),"")</f>
        <v/>
      </c>
      <c r="Q384" s="17" t="str">
        <f>IFERROR(IF(INDEX(DATOS!AO:AO,MATCH(CHECKLIST!B384,DATOS!B:B,0),1)=0,"",INDEX(DATOS!AO:AO,MATCH(CHECKLIST!B384,DATOS!B:B,0),1)),"")</f>
        <v/>
      </c>
      <c r="S384">
        <f t="shared" si="17"/>
        <v>0</v>
      </c>
      <c r="U384" t="str">
        <f t="shared" si="15"/>
        <v/>
      </c>
      <c r="V384" t="str">
        <f t="shared" si="16"/>
        <v/>
      </c>
    </row>
    <row r="385" spans="1:22" ht="15" customHeight="1">
      <c r="A385" s="12">
        <v>372</v>
      </c>
      <c r="B385" t="str">
        <f>IFERROR(INDEX(DATOS!B:B,MATCH(CHECKLIST!A385,DATOS!BU:BU,0),1),"")</f>
        <v/>
      </c>
      <c r="C385" t="str">
        <f>IFERROR(INDEX(DATOS!J:J,MATCH(CHECKLIST!A385,DATOS!BU:BU,0),1),"")</f>
        <v/>
      </c>
      <c r="D385" t="str">
        <f>IFERROR(INDEX(DATOS!R:R,MATCH(CHECKLIST!E385,DATOS!C:C,0),1),"")</f>
        <v/>
      </c>
      <c r="E385" s="136" t="str">
        <f>IFERROR(INDEX(DATOS!C:C,MATCH(CHECKLIST!A385,DATOS!BU:BU,0),1),"")</f>
        <v/>
      </c>
      <c r="F385" s="3" t="str">
        <f>IFERROR(IF(INDEX(DATOS!AC:AC,MATCH(CHECKLIST!B385,DATOS!B:B,0),1)=0,"",INDEX(DATOS!AC:AC,MATCH(CHECKLIST!B385,DATOS!B:B,0),1)),"")</f>
        <v/>
      </c>
      <c r="G385" s="17" t="str">
        <f>IFERROR(IF(INDEX(DATOS!AH:AH,MATCH(CHECKLIST!B385,DATOS!B:B,0),1)=0,"",INDEX(DATOS!AH:AH,MATCH(CHECKLIST!B385,DATOS!B:B,0),1)),"")</f>
        <v/>
      </c>
      <c r="H385" s="17" t="str">
        <f>IFERROR(IF(INDEX(DATOS!BH:BH,MATCH(CHECKLIST!B385,DATOS!B:B,0),1)=0,"X",IF(INDEX(DATOS!BH:BH,MATCH(CHECKLIST!B385,DATOS!B:B,0),1)="VIGENTE","",INDEX(DATOS!BH:BH,MATCH(CHECKLIST!B385,DATOS!B:B,0),1))),"")</f>
        <v/>
      </c>
      <c r="I385" s="17" t="str">
        <f>IFERROR(IF(INDEX(DATOS!AL:AL,MATCH(CHECKLIST!B385,DATOS!B:B,0),1)=0,"",INDEX(DATOS!AL:AL,MATCH(CHECKLIST!B385,DATOS!B:B,0),1)),"")</f>
        <v/>
      </c>
      <c r="J385" s="17" t="str">
        <f>IFERROR(IF(INDEX(DATOS!AJ:AJ,MATCH(CHECKLIST!B385,DATOS!B:B,0),1)=0,"",INDEX(DATOS!AJ:AJ,MATCH(CHECKLIST!B385,DATOS!B:B,0),1)),"")</f>
        <v/>
      </c>
      <c r="K385" s="49" t="str">
        <f>IFERROR(IF(INDEX(DATOS!AK:AK,MATCH(CHECKLIST!B385,DATOS!B:B,0),1)=0,"",INDEX(DATOS!AK:AK,MATCH(CHECKLIST!B385,DATOS!B:B,0),1)),"")</f>
        <v/>
      </c>
      <c r="L385" s="17" t="str">
        <f>IFERROR(IF(INDEX(DATOS!AM:AM,MATCH(CHECKLIST!B385,DATOS!B:B,0),1)=0,"",INDEX(DATOS!AM:AM,MATCH(CHECKLIST!B385,DATOS!B:B,0),1)),"")</f>
        <v/>
      </c>
      <c r="M385" s="17" t="str">
        <f>IFERROR(IF(INDEX(DATOS!AI:AI,MATCH(CHECKLIST!B385,DATOS!B:B,0),1)=0,"",INDEX(DATOS!AI:AI,MATCH(CHECKLIST!B385,DATOS!B:B,0),1)),"")</f>
        <v/>
      </c>
      <c r="N385" s="49" t="str">
        <f ca="1">IFERROR(IF(INDEX(DATOS!I:I,MATCH(CHECKLIST!B385,DATOS!B:B,0),1)="","X",IF(INDEX(DATOS!I:I,MATCH(CHECKLIST!B385,DATOS!B:B,0),1)&gt;YEAR(TODAY())-1,"","VENCIDA")),"")</f>
        <v/>
      </c>
      <c r="O385" s="49" t="str">
        <f>IFERROR(IF(INDEX(DATOS!AP:AP,MATCH(CHECKLIST!B385,DATOS!B:B,0),1)=0,"",INDEX(DATOS!AP:AP,MATCH(CHECKLIST!B385,DATOS!B:B,0),1)),"")</f>
        <v/>
      </c>
      <c r="P385" s="17" t="str">
        <f>IFERROR(IF(INDEX(DATOS!AN:AN,MATCH(CHECKLIST!B385,DATOS!B:B,0),1)=0,"",INDEX(DATOS!AN:AN,MATCH(CHECKLIST!B385,DATOS!B:B,0),1)),"")</f>
        <v/>
      </c>
      <c r="Q385" s="17" t="str">
        <f>IFERROR(IF(INDEX(DATOS!AO:AO,MATCH(CHECKLIST!B385,DATOS!B:B,0),1)=0,"",INDEX(DATOS!AO:AO,MATCH(CHECKLIST!B385,DATOS!B:B,0),1)),"")</f>
        <v/>
      </c>
      <c r="R385" t="str">
        <f>IF(B385="","",1)</f>
        <v/>
      </c>
      <c r="S385" t="str">
        <f t="shared" si="17"/>
        <v/>
      </c>
      <c r="U385" t="str">
        <f t="shared" si="15"/>
        <v/>
      </c>
      <c r="V385" t="str">
        <f t="shared" si="16"/>
        <v/>
      </c>
    </row>
    <row r="386" spans="1:22" ht="15" customHeight="1">
      <c r="A386" s="12">
        <v>373</v>
      </c>
      <c r="B386" t="str">
        <f>IFERROR(INDEX(DATOS!B:B,MATCH(CHECKLIST!A386,DATOS!BU:BU,0),1),"")</f>
        <v/>
      </c>
      <c r="C386" t="str">
        <f>IFERROR(INDEX(DATOS!J:J,MATCH(CHECKLIST!A386,DATOS!BU:BU,0),1),"")</f>
        <v/>
      </c>
      <c r="D386" t="str">
        <f>IFERROR(INDEX(DATOS!R:R,MATCH(CHECKLIST!E386,DATOS!C:C,0),1),"")</f>
        <v/>
      </c>
      <c r="E386" s="136" t="str">
        <f>IFERROR(INDEX(DATOS!C:C,MATCH(CHECKLIST!A386,DATOS!BU:BU,0),1),"")</f>
        <v/>
      </c>
      <c r="F386" s="3" t="str">
        <f>IFERROR(IF(INDEX(DATOS!AC:AC,MATCH(CHECKLIST!B386,DATOS!B:B,0),1)=0,"",INDEX(DATOS!AC:AC,MATCH(CHECKLIST!B386,DATOS!B:B,0),1)),"")</f>
        <v/>
      </c>
      <c r="G386" s="17" t="str">
        <f>IFERROR(IF(INDEX(DATOS!AH:AH,MATCH(CHECKLIST!B386,DATOS!B:B,0),1)=0,"",INDEX(DATOS!AH:AH,MATCH(CHECKLIST!B386,DATOS!B:B,0),1)),"")</f>
        <v/>
      </c>
      <c r="H386" s="17" t="str">
        <f>IFERROR(IF(INDEX(DATOS!BH:BH,MATCH(CHECKLIST!B386,DATOS!B:B,0),1)=0,"X",IF(INDEX(DATOS!BH:BH,MATCH(CHECKLIST!B386,DATOS!B:B,0),1)="VIGENTE","",INDEX(DATOS!BH:BH,MATCH(CHECKLIST!B386,DATOS!B:B,0),1))),"")</f>
        <v/>
      </c>
      <c r="I386" s="17" t="str">
        <f>IFERROR(IF(INDEX(DATOS!AL:AL,MATCH(CHECKLIST!B386,DATOS!B:B,0),1)=0,"",INDEX(DATOS!AL:AL,MATCH(CHECKLIST!B386,DATOS!B:B,0),1)),"")</f>
        <v/>
      </c>
      <c r="J386" s="17" t="str">
        <f>IFERROR(IF(INDEX(DATOS!AJ:AJ,MATCH(CHECKLIST!B386,DATOS!B:B,0),1)=0,"",INDEX(DATOS!AJ:AJ,MATCH(CHECKLIST!B386,DATOS!B:B,0),1)),"")</f>
        <v/>
      </c>
      <c r="K386" s="49" t="str">
        <f>IFERROR(IF(INDEX(DATOS!AK:AK,MATCH(CHECKLIST!B386,DATOS!B:B,0),1)=0,"",INDEX(DATOS!AK:AK,MATCH(CHECKLIST!B386,DATOS!B:B,0),1)),"")</f>
        <v/>
      </c>
      <c r="L386" s="17" t="str">
        <f>IFERROR(IF(INDEX(DATOS!AM:AM,MATCH(CHECKLIST!B386,DATOS!B:B,0),1)=0,"",INDEX(DATOS!AM:AM,MATCH(CHECKLIST!B386,DATOS!B:B,0),1)),"")</f>
        <v/>
      </c>
      <c r="M386" s="17" t="str">
        <f>IFERROR(IF(INDEX(DATOS!AI:AI,MATCH(CHECKLIST!B386,DATOS!B:B,0),1)=0,"",INDEX(DATOS!AI:AI,MATCH(CHECKLIST!B386,DATOS!B:B,0),1)),"")</f>
        <v/>
      </c>
      <c r="N386" s="49" t="str">
        <f ca="1">IFERROR(IF(INDEX(DATOS!I:I,MATCH(CHECKLIST!B386,DATOS!B:B,0),1)="","X",IF(INDEX(DATOS!I:I,MATCH(CHECKLIST!B386,DATOS!B:B,0),1)&gt;YEAR(TODAY())-1,"","VENCIDA")),"")</f>
        <v/>
      </c>
      <c r="O386" s="49" t="str">
        <f>IFERROR(IF(INDEX(DATOS!AP:AP,MATCH(CHECKLIST!B386,DATOS!B:B,0),1)=0,"",INDEX(DATOS!AP:AP,MATCH(CHECKLIST!B386,DATOS!B:B,0),1)),"")</f>
        <v/>
      </c>
      <c r="P386" s="17" t="str">
        <f>IFERROR(IF(INDEX(DATOS!AN:AN,MATCH(CHECKLIST!B386,DATOS!B:B,0),1)=0,"",INDEX(DATOS!AN:AN,MATCH(CHECKLIST!B386,DATOS!B:B,0),1)),"")</f>
        <v/>
      </c>
      <c r="Q386" s="17" t="str">
        <f>IFERROR(IF(INDEX(DATOS!AO:AO,MATCH(CHECKLIST!B386,DATOS!B:B,0),1)=0,"",INDEX(DATOS!AO:AO,MATCH(CHECKLIST!B386,DATOS!B:B,0),1)),"")</f>
        <v/>
      </c>
      <c r="S386">
        <f t="shared" si="17"/>
        <v>0</v>
      </c>
      <c r="U386" t="str">
        <f t="shared" si="15"/>
        <v/>
      </c>
      <c r="V386" t="str">
        <f t="shared" si="16"/>
        <v/>
      </c>
    </row>
    <row r="387" spans="1:22" ht="15" customHeight="1">
      <c r="A387" s="12">
        <v>374</v>
      </c>
      <c r="B387" t="str">
        <f>IFERROR(INDEX(DATOS!B:B,MATCH(CHECKLIST!A387,DATOS!BU:BU,0),1),"")</f>
        <v/>
      </c>
      <c r="C387" t="str">
        <f>IFERROR(INDEX(DATOS!J:J,MATCH(CHECKLIST!A387,DATOS!BU:BU,0),1),"")</f>
        <v/>
      </c>
      <c r="D387" t="str">
        <f>IFERROR(INDEX(DATOS!R:R,MATCH(CHECKLIST!E387,DATOS!C:C,0),1),"")</f>
        <v/>
      </c>
      <c r="E387" s="136" t="str">
        <f>IFERROR(INDEX(DATOS!C:C,MATCH(CHECKLIST!A387,DATOS!BU:BU,0),1),"")</f>
        <v/>
      </c>
      <c r="F387" s="3" t="str">
        <f>IFERROR(IF(INDEX(DATOS!AC:AC,MATCH(CHECKLIST!B387,DATOS!B:B,0),1)=0,"",INDEX(DATOS!AC:AC,MATCH(CHECKLIST!B387,DATOS!B:B,0),1)),"")</f>
        <v/>
      </c>
      <c r="G387" s="17" t="str">
        <f>IFERROR(IF(INDEX(DATOS!AH:AH,MATCH(CHECKLIST!B387,DATOS!B:B,0),1)=0,"",INDEX(DATOS!AH:AH,MATCH(CHECKLIST!B387,DATOS!B:B,0),1)),"")</f>
        <v/>
      </c>
      <c r="H387" s="17" t="str">
        <f>IFERROR(IF(INDEX(DATOS!BH:BH,MATCH(CHECKLIST!B387,DATOS!B:B,0),1)=0,"X",IF(INDEX(DATOS!BH:BH,MATCH(CHECKLIST!B387,DATOS!B:B,0),1)="VIGENTE","",INDEX(DATOS!BH:BH,MATCH(CHECKLIST!B387,DATOS!B:B,0),1))),"")</f>
        <v/>
      </c>
      <c r="I387" s="17" t="str">
        <f>IFERROR(IF(INDEX(DATOS!AL:AL,MATCH(CHECKLIST!B387,DATOS!B:B,0),1)=0,"",INDEX(DATOS!AL:AL,MATCH(CHECKLIST!B387,DATOS!B:B,0),1)),"")</f>
        <v/>
      </c>
      <c r="J387" s="17" t="str">
        <f>IFERROR(IF(INDEX(DATOS!AJ:AJ,MATCH(CHECKLIST!B387,DATOS!B:B,0),1)=0,"",INDEX(DATOS!AJ:AJ,MATCH(CHECKLIST!B387,DATOS!B:B,0),1)),"")</f>
        <v/>
      </c>
      <c r="K387" s="49" t="str">
        <f>IFERROR(IF(INDEX(DATOS!AK:AK,MATCH(CHECKLIST!B387,DATOS!B:B,0),1)=0,"",INDEX(DATOS!AK:AK,MATCH(CHECKLIST!B387,DATOS!B:B,0),1)),"")</f>
        <v/>
      </c>
      <c r="L387" s="17" t="str">
        <f>IFERROR(IF(INDEX(DATOS!AM:AM,MATCH(CHECKLIST!B387,DATOS!B:B,0),1)=0,"",INDEX(DATOS!AM:AM,MATCH(CHECKLIST!B387,DATOS!B:B,0),1)),"")</f>
        <v/>
      </c>
      <c r="M387" s="17" t="str">
        <f>IFERROR(IF(INDEX(DATOS!AI:AI,MATCH(CHECKLIST!B387,DATOS!B:B,0),1)=0,"",INDEX(DATOS!AI:AI,MATCH(CHECKLIST!B387,DATOS!B:B,0),1)),"")</f>
        <v/>
      </c>
      <c r="N387" s="49" t="str">
        <f ca="1">IFERROR(IF(INDEX(DATOS!I:I,MATCH(CHECKLIST!B387,DATOS!B:B,0),1)="","X",IF(INDEX(DATOS!I:I,MATCH(CHECKLIST!B387,DATOS!B:B,0),1)&gt;YEAR(TODAY())-1,"","VENCIDA")),"")</f>
        <v/>
      </c>
      <c r="O387" s="49" t="str">
        <f>IFERROR(IF(INDEX(DATOS!AP:AP,MATCH(CHECKLIST!B387,DATOS!B:B,0),1)=0,"",INDEX(DATOS!AP:AP,MATCH(CHECKLIST!B387,DATOS!B:B,0),1)),"")</f>
        <v/>
      </c>
      <c r="P387" s="17" t="str">
        <f>IFERROR(IF(INDEX(DATOS!AN:AN,MATCH(CHECKLIST!B387,DATOS!B:B,0),1)=0,"",INDEX(DATOS!AN:AN,MATCH(CHECKLIST!B387,DATOS!B:B,0),1)),"")</f>
        <v/>
      </c>
      <c r="Q387" s="17" t="str">
        <f>IFERROR(IF(INDEX(DATOS!AO:AO,MATCH(CHECKLIST!B387,DATOS!B:B,0),1)=0,"",INDEX(DATOS!AO:AO,MATCH(CHECKLIST!B387,DATOS!B:B,0),1)),"")</f>
        <v/>
      </c>
      <c r="R387" t="str">
        <f>IF(B387="","",1)</f>
        <v/>
      </c>
      <c r="S387" t="str">
        <f t="shared" si="17"/>
        <v/>
      </c>
      <c r="U387" t="str">
        <f t="shared" si="15"/>
        <v/>
      </c>
      <c r="V387" t="str">
        <f t="shared" si="16"/>
        <v/>
      </c>
    </row>
    <row r="388" spans="1:22" ht="15" customHeight="1">
      <c r="A388" s="12">
        <v>375</v>
      </c>
      <c r="B388" t="str">
        <f>IFERROR(INDEX(DATOS!B:B,MATCH(CHECKLIST!A388,DATOS!BU:BU,0),1),"")</f>
        <v/>
      </c>
      <c r="C388" t="str">
        <f>IFERROR(INDEX(DATOS!J:J,MATCH(CHECKLIST!A388,DATOS!BU:BU,0),1),"")</f>
        <v/>
      </c>
      <c r="D388" t="str">
        <f>IFERROR(INDEX(DATOS!R:R,MATCH(CHECKLIST!E388,DATOS!C:C,0),1),"")</f>
        <v/>
      </c>
      <c r="E388" s="136" t="str">
        <f>IFERROR(INDEX(DATOS!C:C,MATCH(CHECKLIST!A388,DATOS!BU:BU,0),1),"")</f>
        <v/>
      </c>
      <c r="F388" s="3" t="str">
        <f>IFERROR(IF(INDEX(DATOS!AC:AC,MATCH(CHECKLIST!B388,DATOS!B:B,0),1)=0,"",INDEX(DATOS!AC:AC,MATCH(CHECKLIST!B388,DATOS!B:B,0),1)),"")</f>
        <v/>
      </c>
      <c r="G388" s="17" t="str">
        <f>IFERROR(IF(INDEX(DATOS!AH:AH,MATCH(CHECKLIST!B388,DATOS!B:B,0),1)=0,"",INDEX(DATOS!AH:AH,MATCH(CHECKLIST!B388,DATOS!B:B,0),1)),"")</f>
        <v/>
      </c>
      <c r="H388" s="17" t="str">
        <f>IFERROR(IF(INDEX(DATOS!BH:BH,MATCH(CHECKLIST!B388,DATOS!B:B,0),1)=0,"X",IF(INDEX(DATOS!BH:BH,MATCH(CHECKLIST!B388,DATOS!B:B,0),1)="VIGENTE","",INDEX(DATOS!BH:BH,MATCH(CHECKLIST!B388,DATOS!B:B,0),1))),"")</f>
        <v/>
      </c>
      <c r="I388" s="17" t="str">
        <f>IFERROR(IF(INDEX(DATOS!AL:AL,MATCH(CHECKLIST!B388,DATOS!B:B,0),1)=0,"",INDEX(DATOS!AL:AL,MATCH(CHECKLIST!B388,DATOS!B:B,0),1)),"")</f>
        <v/>
      </c>
      <c r="J388" s="17" t="str">
        <f>IFERROR(IF(INDEX(DATOS!AJ:AJ,MATCH(CHECKLIST!B388,DATOS!B:B,0),1)=0,"",INDEX(DATOS!AJ:AJ,MATCH(CHECKLIST!B388,DATOS!B:B,0),1)),"")</f>
        <v/>
      </c>
      <c r="K388" s="49" t="str">
        <f>IFERROR(IF(INDEX(DATOS!AK:AK,MATCH(CHECKLIST!B388,DATOS!B:B,0),1)=0,"",INDEX(DATOS!AK:AK,MATCH(CHECKLIST!B388,DATOS!B:B,0),1)),"")</f>
        <v/>
      </c>
      <c r="L388" s="17" t="str">
        <f>IFERROR(IF(INDEX(DATOS!AM:AM,MATCH(CHECKLIST!B388,DATOS!B:B,0),1)=0,"",INDEX(DATOS!AM:AM,MATCH(CHECKLIST!B388,DATOS!B:B,0),1)),"")</f>
        <v/>
      </c>
      <c r="M388" s="17" t="str">
        <f>IFERROR(IF(INDEX(DATOS!AI:AI,MATCH(CHECKLIST!B388,DATOS!B:B,0),1)=0,"",INDEX(DATOS!AI:AI,MATCH(CHECKLIST!B388,DATOS!B:B,0),1)),"")</f>
        <v/>
      </c>
      <c r="N388" s="49" t="str">
        <f ca="1">IFERROR(IF(INDEX(DATOS!I:I,MATCH(CHECKLIST!B388,DATOS!B:B,0),1)="","X",IF(INDEX(DATOS!I:I,MATCH(CHECKLIST!B388,DATOS!B:B,0),1)&gt;YEAR(TODAY())-1,"","VENCIDA")),"")</f>
        <v/>
      </c>
      <c r="O388" s="49" t="str">
        <f>IFERROR(IF(INDEX(DATOS!AP:AP,MATCH(CHECKLIST!B388,DATOS!B:B,0),1)=0,"",INDEX(DATOS!AP:AP,MATCH(CHECKLIST!B388,DATOS!B:B,0),1)),"")</f>
        <v/>
      </c>
      <c r="P388" s="17" t="str">
        <f>IFERROR(IF(INDEX(DATOS!AN:AN,MATCH(CHECKLIST!B388,DATOS!B:B,0),1)=0,"",INDEX(DATOS!AN:AN,MATCH(CHECKLIST!B388,DATOS!B:B,0),1)),"")</f>
        <v/>
      </c>
      <c r="Q388" s="17" t="str">
        <f>IFERROR(IF(INDEX(DATOS!AO:AO,MATCH(CHECKLIST!B388,DATOS!B:B,0),1)=0,"",INDEX(DATOS!AO:AO,MATCH(CHECKLIST!B388,DATOS!B:B,0),1)),"")</f>
        <v/>
      </c>
      <c r="S388">
        <f t="shared" si="17"/>
        <v>0</v>
      </c>
      <c r="U388" t="str">
        <f t="shared" si="15"/>
        <v/>
      </c>
      <c r="V388" t="str">
        <f t="shared" si="16"/>
        <v/>
      </c>
    </row>
    <row r="389" spans="1:22" ht="15" customHeight="1">
      <c r="A389" s="12">
        <v>376</v>
      </c>
      <c r="B389" t="str">
        <f>IFERROR(INDEX(DATOS!B:B,MATCH(CHECKLIST!A389,DATOS!BU:BU,0),1),"")</f>
        <v/>
      </c>
      <c r="C389" t="str">
        <f>IFERROR(INDEX(DATOS!J:J,MATCH(CHECKLIST!A389,DATOS!BU:BU,0),1),"")</f>
        <v/>
      </c>
      <c r="D389" t="str">
        <f>IFERROR(INDEX(DATOS!R:R,MATCH(CHECKLIST!E389,DATOS!C:C,0),1),"")</f>
        <v/>
      </c>
      <c r="E389" s="136" t="str">
        <f>IFERROR(INDEX(DATOS!C:C,MATCH(CHECKLIST!A389,DATOS!BU:BU,0),1),"")</f>
        <v/>
      </c>
      <c r="F389" s="3" t="str">
        <f>IFERROR(IF(INDEX(DATOS!AC:AC,MATCH(CHECKLIST!B389,DATOS!B:B,0),1)=0,"",INDEX(DATOS!AC:AC,MATCH(CHECKLIST!B389,DATOS!B:B,0),1)),"")</f>
        <v/>
      </c>
      <c r="G389" s="17" t="str">
        <f>IFERROR(IF(INDEX(DATOS!AH:AH,MATCH(CHECKLIST!B389,DATOS!B:B,0),1)=0,"",INDEX(DATOS!AH:AH,MATCH(CHECKLIST!B389,DATOS!B:B,0),1)),"")</f>
        <v/>
      </c>
      <c r="H389" s="17" t="str">
        <f>IFERROR(IF(INDEX(DATOS!BH:BH,MATCH(CHECKLIST!B389,DATOS!B:B,0),1)=0,"X",IF(INDEX(DATOS!BH:BH,MATCH(CHECKLIST!B389,DATOS!B:B,0),1)="VIGENTE","",INDEX(DATOS!BH:BH,MATCH(CHECKLIST!B389,DATOS!B:B,0),1))),"")</f>
        <v/>
      </c>
      <c r="I389" s="17" t="str">
        <f>IFERROR(IF(INDEX(DATOS!AL:AL,MATCH(CHECKLIST!B389,DATOS!B:B,0),1)=0,"",INDEX(DATOS!AL:AL,MATCH(CHECKLIST!B389,DATOS!B:B,0),1)),"")</f>
        <v/>
      </c>
      <c r="J389" s="17" t="str">
        <f>IFERROR(IF(INDEX(DATOS!AJ:AJ,MATCH(CHECKLIST!B389,DATOS!B:B,0),1)=0,"",INDEX(DATOS!AJ:AJ,MATCH(CHECKLIST!B389,DATOS!B:B,0),1)),"")</f>
        <v/>
      </c>
      <c r="K389" s="49" t="str">
        <f>IFERROR(IF(INDEX(DATOS!AK:AK,MATCH(CHECKLIST!B389,DATOS!B:B,0),1)=0,"",INDEX(DATOS!AK:AK,MATCH(CHECKLIST!B389,DATOS!B:B,0),1)),"")</f>
        <v/>
      </c>
      <c r="L389" s="17" t="str">
        <f>IFERROR(IF(INDEX(DATOS!AM:AM,MATCH(CHECKLIST!B389,DATOS!B:B,0),1)=0,"",INDEX(DATOS!AM:AM,MATCH(CHECKLIST!B389,DATOS!B:B,0),1)),"")</f>
        <v/>
      </c>
      <c r="M389" s="17" t="str">
        <f>IFERROR(IF(INDEX(DATOS!AI:AI,MATCH(CHECKLIST!B389,DATOS!B:B,0),1)=0,"",INDEX(DATOS!AI:AI,MATCH(CHECKLIST!B389,DATOS!B:B,0),1)),"")</f>
        <v/>
      </c>
      <c r="N389" s="49" t="str">
        <f ca="1">IFERROR(IF(INDEX(DATOS!I:I,MATCH(CHECKLIST!B389,DATOS!B:B,0),1)="","X",IF(INDEX(DATOS!I:I,MATCH(CHECKLIST!B389,DATOS!B:B,0),1)&gt;YEAR(TODAY())-1,"","VENCIDA")),"")</f>
        <v/>
      </c>
      <c r="O389" s="49" t="str">
        <f>IFERROR(IF(INDEX(DATOS!AP:AP,MATCH(CHECKLIST!B389,DATOS!B:B,0),1)=0,"",INDEX(DATOS!AP:AP,MATCH(CHECKLIST!B389,DATOS!B:B,0),1)),"")</f>
        <v/>
      </c>
      <c r="P389" s="17" t="str">
        <f>IFERROR(IF(INDEX(DATOS!AN:AN,MATCH(CHECKLIST!B389,DATOS!B:B,0),1)=0,"",INDEX(DATOS!AN:AN,MATCH(CHECKLIST!B389,DATOS!B:B,0),1)),"")</f>
        <v/>
      </c>
      <c r="Q389" s="17" t="str">
        <f>IFERROR(IF(INDEX(DATOS!AO:AO,MATCH(CHECKLIST!B389,DATOS!B:B,0),1)=0,"",INDEX(DATOS!AO:AO,MATCH(CHECKLIST!B389,DATOS!B:B,0),1)),"")</f>
        <v/>
      </c>
      <c r="R389" t="str">
        <f>IF(B389="","",1)</f>
        <v/>
      </c>
      <c r="S389" t="str">
        <f t="shared" si="17"/>
        <v/>
      </c>
      <c r="U389" t="str">
        <f t="shared" si="15"/>
        <v/>
      </c>
      <c r="V389" t="str">
        <f t="shared" si="16"/>
        <v/>
      </c>
    </row>
    <row r="390" spans="1:22">
      <c r="A390" s="12">
        <v>377</v>
      </c>
      <c r="B390" t="str">
        <f>IFERROR(INDEX(DATOS!B:B,MATCH(CHECKLIST!A390,DATOS!BU:BU,0),1),"")</f>
        <v/>
      </c>
      <c r="C390" t="str">
        <f>IFERROR(INDEX(DATOS!J:J,MATCH(CHECKLIST!A390,DATOS!BU:BU,0),1),"")</f>
        <v/>
      </c>
      <c r="D390" t="str">
        <f>IFERROR(INDEX(DATOS!R:R,MATCH(CHECKLIST!E390,DATOS!C:C,0),1),"")</f>
        <v/>
      </c>
      <c r="E390" s="136" t="str">
        <f>IFERROR(INDEX(DATOS!C:C,MATCH(CHECKLIST!A390,DATOS!BU:BU,0),1),"")</f>
        <v/>
      </c>
      <c r="F390" s="3" t="str">
        <f>IFERROR(IF(INDEX(DATOS!AC:AC,MATCH(CHECKLIST!B390,DATOS!B:B,0),1)=0,"",INDEX(DATOS!AC:AC,MATCH(CHECKLIST!B390,DATOS!B:B,0),1)),"")</f>
        <v/>
      </c>
      <c r="G390" s="17" t="str">
        <f>IFERROR(IF(INDEX(DATOS!AH:AH,MATCH(CHECKLIST!B390,DATOS!B:B,0),1)=0,"",INDEX(DATOS!AH:AH,MATCH(CHECKLIST!B390,DATOS!B:B,0),1)),"")</f>
        <v/>
      </c>
      <c r="H390" s="17" t="str">
        <f>IFERROR(IF(INDEX(DATOS!BH:BH,MATCH(CHECKLIST!B390,DATOS!B:B,0),1)=0,"X",IF(INDEX(DATOS!BH:BH,MATCH(CHECKLIST!B390,DATOS!B:B,0),1)="VIGENTE","",INDEX(DATOS!BH:BH,MATCH(CHECKLIST!B390,DATOS!B:B,0),1))),"")</f>
        <v/>
      </c>
      <c r="I390" s="17" t="str">
        <f>IFERROR(IF(INDEX(DATOS!AL:AL,MATCH(CHECKLIST!B390,DATOS!B:B,0),1)=0,"",INDEX(DATOS!AL:AL,MATCH(CHECKLIST!B390,DATOS!B:B,0),1)),"")</f>
        <v/>
      </c>
      <c r="J390" s="17" t="str">
        <f>IFERROR(IF(INDEX(DATOS!AJ:AJ,MATCH(CHECKLIST!B390,DATOS!B:B,0),1)=0,"",INDEX(DATOS!AJ:AJ,MATCH(CHECKLIST!B390,DATOS!B:B,0),1)),"")</f>
        <v/>
      </c>
      <c r="K390" s="49" t="str">
        <f>IFERROR(IF(INDEX(DATOS!AK:AK,MATCH(CHECKLIST!B390,DATOS!B:B,0),1)=0,"",INDEX(DATOS!AK:AK,MATCH(CHECKLIST!B390,DATOS!B:B,0),1)),"")</f>
        <v/>
      </c>
      <c r="L390" s="17" t="str">
        <f>IFERROR(IF(INDEX(DATOS!AM:AM,MATCH(CHECKLIST!B390,DATOS!B:B,0),1)=0,"",INDEX(DATOS!AM:AM,MATCH(CHECKLIST!B390,DATOS!B:B,0),1)),"")</f>
        <v/>
      </c>
      <c r="M390" s="17" t="str">
        <f>IFERROR(IF(INDEX(DATOS!AI:AI,MATCH(CHECKLIST!B390,DATOS!B:B,0),1)=0,"",INDEX(DATOS!AI:AI,MATCH(CHECKLIST!B390,DATOS!B:B,0),1)),"")</f>
        <v/>
      </c>
      <c r="N390" s="49" t="str">
        <f ca="1">IFERROR(IF(INDEX(DATOS!I:I,MATCH(CHECKLIST!B390,DATOS!B:B,0),1)="","X",IF(INDEX(DATOS!I:I,MATCH(CHECKLIST!B390,DATOS!B:B,0),1)&gt;YEAR(TODAY())-1,"","VENCIDA")),"")</f>
        <v/>
      </c>
      <c r="O390" s="49" t="str">
        <f>IFERROR(IF(INDEX(DATOS!AP:AP,MATCH(CHECKLIST!B390,DATOS!B:B,0),1)=0,"",INDEX(DATOS!AP:AP,MATCH(CHECKLIST!B390,DATOS!B:B,0),1)),"")</f>
        <v/>
      </c>
      <c r="P390" s="17" t="str">
        <f>IFERROR(IF(INDEX(DATOS!AN:AN,MATCH(CHECKLIST!B390,DATOS!B:B,0),1)=0,"",INDEX(DATOS!AN:AN,MATCH(CHECKLIST!B390,DATOS!B:B,0),1)),"")</f>
        <v/>
      </c>
      <c r="Q390" s="17" t="str">
        <f>IFERROR(IF(INDEX(DATOS!AO:AO,MATCH(CHECKLIST!B390,DATOS!B:B,0),1)=0,"",INDEX(DATOS!AO:AO,MATCH(CHECKLIST!B390,DATOS!B:B,0),1)),"")</f>
        <v/>
      </c>
      <c r="S390">
        <f t="shared" si="17"/>
        <v>0</v>
      </c>
      <c r="U390" t="str">
        <f t="shared" si="15"/>
        <v/>
      </c>
      <c r="V390" t="str">
        <f t="shared" si="16"/>
        <v/>
      </c>
    </row>
    <row r="391" spans="1:22" ht="15" customHeight="1">
      <c r="A391" s="12">
        <v>378</v>
      </c>
      <c r="B391" t="str">
        <f>IFERROR(INDEX(DATOS!B:B,MATCH(CHECKLIST!A391,DATOS!BU:BU,0),1),"")</f>
        <v/>
      </c>
      <c r="C391" t="str">
        <f>IFERROR(INDEX(DATOS!J:J,MATCH(CHECKLIST!A391,DATOS!BU:BU,0),1),"")</f>
        <v/>
      </c>
      <c r="D391" t="str">
        <f>IFERROR(INDEX(DATOS!R:R,MATCH(CHECKLIST!E391,DATOS!C:C,0),1),"")</f>
        <v/>
      </c>
      <c r="E391" s="136" t="str">
        <f>IFERROR(INDEX(DATOS!C:C,MATCH(CHECKLIST!A391,DATOS!BU:BU,0),1),"")</f>
        <v/>
      </c>
      <c r="F391" s="3" t="str">
        <f>IFERROR(IF(INDEX(DATOS!AC:AC,MATCH(CHECKLIST!B391,DATOS!B:B,0),1)=0,"",INDEX(DATOS!AC:AC,MATCH(CHECKLIST!B391,DATOS!B:B,0),1)),"")</f>
        <v/>
      </c>
      <c r="G391" s="17" t="str">
        <f>IFERROR(IF(INDEX(DATOS!AH:AH,MATCH(CHECKLIST!B391,DATOS!B:B,0),1)=0,"",INDEX(DATOS!AH:AH,MATCH(CHECKLIST!B391,DATOS!B:B,0),1)),"")</f>
        <v/>
      </c>
      <c r="H391" s="17" t="str">
        <f>IFERROR(IF(INDEX(DATOS!BH:BH,MATCH(CHECKLIST!B391,DATOS!B:B,0),1)=0,"X",IF(INDEX(DATOS!BH:BH,MATCH(CHECKLIST!B391,DATOS!B:B,0),1)="VIGENTE","",INDEX(DATOS!BH:BH,MATCH(CHECKLIST!B391,DATOS!B:B,0),1))),"")</f>
        <v/>
      </c>
      <c r="I391" s="17" t="str">
        <f>IFERROR(IF(INDEX(DATOS!AL:AL,MATCH(CHECKLIST!B391,DATOS!B:B,0),1)=0,"",INDEX(DATOS!AL:AL,MATCH(CHECKLIST!B391,DATOS!B:B,0),1)),"")</f>
        <v/>
      </c>
      <c r="J391" s="17" t="str">
        <f>IFERROR(IF(INDEX(DATOS!AJ:AJ,MATCH(CHECKLIST!B391,DATOS!B:B,0),1)=0,"",INDEX(DATOS!AJ:AJ,MATCH(CHECKLIST!B391,DATOS!B:B,0),1)),"")</f>
        <v/>
      </c>
      <c r="K391" s="49" t="str">
        <f>IFERROR(IF(INDEX(DATOS!AK:AK,MATCH(CHECKLIST!B391,DATOS!B:B,0),1)=0,"",INDEX(DATOS!AK:AK,MATCH(CHECKLIST!B391,DATOS!B:B,0),1)),"")</f>
        <v/>
      </c>
      <c r="L391" s="17" t="str">
        <f>IFERROR(IF(INDEX(DATOS!AM:AM,MATCH(CHECKLIST!B391,DATOS!B:B,0),1)=0,"",INDEX(DATOS!AM:AM,MATCH(CHECKLIST!B391,DATOS!B:B,0),1)),"")</f>
        <v/>
      </c>
      <c r="M391" s="17" t="str">
        <f>IFERROR(IF(INDEX(DATOS!AI:AI,MATCH(CHECKLIST!B391,DATOS!B:B,0),1)=0,"",INDEX(DATOS!AI:AI,MATCH(CHECKLIST!B391,DATOS!B:B,0),1)),"")</f>
        <v/>
      </c>
      <c r="N391" s="49" t="str">
        <f ca="1">IFERROR(IF(INDEX(DATOS!I:I,MATCH(CHECKLIST!B391,DATOS!B:B,0),1)="","X",IF(INDEX(DATOS!I:I,MATCH(CHECKLIST!B391,DATOS!B:B,0),1)&gt;YEAR(TODAY())-1,"","VENCIDA")),"")</f>
        <v/>
      </c>
      <c r="O391" s="49" t="str">
        <f>IFERROR(IF(INDEX(DATOS!AP:AP,MATCH(CHECKLIST!B391,DATOS!B:B,0),1)=0,"",INDEX(DATOS!AP:AP,MATCH(CHECKLIST!B391,DATOS!B:B,0),1)),"")</f>
        <v/>
      </c>
      <c r="P391" s="17" t="str">
        <f>IFERROR(IF(INDEX(DATOS!AN:AN,MATCH(CHECKLIST!B391,DATOS!B:B,0),1)=0,"",INDEX(DATOS!AN:AN,MATCH(CHECKLIST!B391,DATOS!B:B,0),1)),"")</f>
        <v/>
      </c>
      <c r="Q391" s="17" t="str">
        <f>IFERROR(IF(INDEX(DATOS!AO:AO,MATCH(CHECKLIST!B391,DATOS!B:B,0),1)=0,"",INDEX(DATOS!AO:AO,MATCH(CHECKLIST!B391,DATOS!B:B,0),1)),"")</f>
        <v/>
      </c>
      <c r="R391" t="str">
        <f>IF(B391="","",1)</f>
        <v/>
      </c>
      <c r="S391" t="str">
        <f t="shared" si="17"/>
        <v/>
      </c>
      <c r="U391" t="str">
        <f t="shared" si="15"/>
        <v/>
      </c>
      <c r="V391" t="str">
        <f t="shared" si="16"/>
        <v/>
      </c>
    </row>
    <row r="392" spans="1:22" ht="15" customHeight="1">
      <c r="A392" s="12">
        <v>379</v>
      </c>
      <c r="B392" t="str">
        <f>IFERROR(INDEX(DATOS!B:B,MATCH(CHECKLIST!A392,DATOS!BU:BU,0),1),"")</f>
        <v/>
      </c>
      <c r="C392" t="str">
        <f>IFERROR(INDEX(DATOS!J:J,MATCH(CHECKLIST!A392,DATOS!BU:BU,0),1),"")</f>
        <v/>
      </c>
      <c r="D392" t="str">
        <f>IFERROR(INDEX(DATOS!R:R,MATCH(CHECKLIST!E392,DATOS!C:C,0),1),"")</f>
        <v/>
      </c>
      <c r="E392" s="136" t="str">
        <f>IFERROR(INDEX(DATOS!C:C,MATCH(CHECKLIST!A392,DATOS!BU:BU,0),1),"")</f>
        <v/>
      </c>
      <c r="F392" s="3" t="str">
        <f>IFERROR(IF(INDEX(DATOS!AC:AC,MATCH(CHECKLIST!B392,DATOS!B:B,0),1)=0,"",INDEX(DATOS!AC:AC,MATCH(CHECKLIST!B392,DATOS!B:B,0),1)),"")</f>
        <v/>
      </c>
      <c r="G392" s="17" t="str">
        <f>IFERROR(IF(INDEX(DATOS!AH:AH,MATCH(CHECKLIST!B392,DATOS!B:B,0),1)=0,"",INDEX(DATOS!AH:AH,MATCH(CHECKLIST!B392,DATOS!B:B,0),1)),"")</f>
        <v/>
      </c>
      <c r="H392" s="17" t="str">
        <f>IFERROR(IF(INDEX(DATOS!BH:BH,MATCH(CHECKLIST!B392,DATOS!B:B,0),1)=0,"X",IF(INDEX(DATOS!BH:BH,MATCH(CHECKLIST!B392,DATOS!B:B,0),1)="VIGENTE","",INDEX(DATOS!BH:BH,MATCH(CHECKLIST!B392,DATOS!B:B,0),1))),"")</f>
        <v/>
      </c>
      <c r="I392" s="17" t="str">
        <f>IFERROR(IF(INDEX(DATOS!AL:AL,MATCH(CHECKLIST!B392,DATOS!B:B,0),1)=0,"",INDEX(DATOS!AL:AL,MATCH(CHECKLIST!B392,DATOS!B:B,0),1)),"")</f>
        <v/>
      </c>
      <c r="J392" s="17" t="str">
        <f>IFERROR(IF(INDEX(DATOS!AJ:AJ,MATCH(CHECKLIST!B392,DATOS!B:B,0),1)=0,"",INDEX(DATOS!AJ:AJ,MATCH(CHECKLIST!B392,DATOS!B:B,0),1)),"")</f>
        <v/>
      </c>
      <c r="K392" s="49" t="str">
        <f>IFERROR(IF(INDEX(DATOS!AK:AK,MATCH(CHECKLIST!B392,DATOS!B:B,0),1)=0,"",INDEX(DATOS!AK:AK,MATCH(CHECKLIST!B392,DATOS!B:B,0),1)),"")</f>
        <v/>
      </c>
      <c r="L392" s="17" t="str">
        <f>IFERROR(IF(INDEX(DATOS!AM:AM,MATCH(CHECKLIST!B392,DATOS!B:B,0),1)=0,"",INDEX(DATOS!AM:AM,MATCH(CHECKLIST!B392,DATOS!B:B,0),1)),"")</f>
        <v/>
      </c>
      <c r="M392" s="17" t="str">
        <f>IFERROR(IF(INDEX(DATOS!AI:AI,MATCH(CHECKLIST!B392,DATOS!B:B,0),1)=0,"",INDEX(DATOS!AI:AI,MATCH(CHECKLIST!B392,DATOS!B:B,0),1)),"")</f>
        <v/>
      </c>
      <c r="N392" s="49" t="str">
        <f ca="1">IFERROR(IF(INDEX(DATOS!I:I,MATCH(CHECKLIST!B392,DATOS!B:B,0),1)="","X",IF(INDEX(DATOS!I:I,MATCH(CHECKLIST!B392,DATOS!B:B,0),1)&gt;YEAR(TODAY())-1,"","VENCIDA")),"")</f>
        <v/>
      </c>
      <c r="O392" s="49" t="str">
        <f>IFERROR(IF(INDEX(DATOS!AP:AP,MATCH(CHECKLIST!B392,DATOS!B:B,0),1)=0,"",INDEX(DATOS!AP:AP,MATCH(CHECKLIST!B392,DATOS!B:B,0),1)),"")</f>
        <v/>
      </c>
      <c r="P392" s="17" t="str">
        <f>IFERROR(IF(INDEX(DATOS!AN:AN,MATCH(CHECKLIST!B392,DATOS!B:B,0),1)=0,"",INDEX(DATOS!AN:AN,MATCH(CHECKLIST!B392,DATOS!B:B,0),1)),"")</f>
        <v/>
      </c>
      <c r="Q392" s="17" t="str">
        <f>IFERROR(IF(INDEX(DATOS!AO:AO,MATCH(CHECKLIST!B392,DATOS!B:B,0),1)=0,"",INDEX(DATOS!AO:AO,MATCH(CHECKLIST!B392,DATOS!B:B,0),1)),"")</f>
        <v/>
      </c>
      <c r="S392">
        <f t="shared" si="17"/>
        <v>0</v>
      </c>
      <c r="U392" t="str">
        <f t="shared" si="15"/>
        <v/>
      </c>
      <c r="V392" t="str">
        <f t="shared" si="16"/>
        <v/>
      </c>
    </row>
    <row r="393" spans="1:22" ht="15" customHeight="1">
      <c r="A393" s="12">
        <v>380</v>
      </c>
      <c r="B393" t="str">
        <f>IFERROR(INDEX(DATOS!B:B,MATCH(CHECKLIST!A393,DATOS!BU:BU,0),1),"")</f>
        <v/>
      </c>
      <c r="C393" t="str">
        <f>IFERROR(INDEX(DATOS!J:J,MATCH(CHECKLIST!A393,DATOS!BU:BU,0),1),"")</f>
        <v/>
      </c>
      <c r="D393" t="str">
        <f>IFERROR(INDEX(DATOS!R:R,MATCH(CHECKLIST!E393,DATOS!C:C,0),1),"")</f>
        <v/>
      </c>
      <c r="E393" s="136" t="str">
        <f>IFERROR(INDEX(DATOS!C:C,MATCH(CHECKLIST!A393,DATOS!BU:BU,0),1),"")</f>
        <v/>
      </c>
      <c r="F393" s="3" t="str">
        <f>IFERROR(IF(INDEX(DATOS!AC:AC,MATCH(CHECKLIST!B393,DATOS!B:B,0),1)=0,"",INDEX(DATOS!AC:AC,MATCH(CHECKLIST!B393,DATOS!B:B,0),1)),"")</f>
        <v/>
      </c>
      <c r="G393" s="17" t="str">
        <f>IFERROR(IF(INDEX(DATOS!AH:AH,MATCH(CHECKLIST!B393,DATOS!B:B,0),1)=0,"",INDEX(DATOS!AH:AH,MATCH(CHECKLIST!B393,DATOS!B:B,0),1)),"")</f>
        <v/>
      </c>
      <c r="H393" s="17" t="str">
        <f>IFERROR(IF(INDEX(DATOS!BH:BH,MATCH(CHECKLIST!B393,DATOS!B:B,0),1)=0,"X",IF(INDEX(DATOS!BH:BH,MATCH(CHECKLIST!B393,DATOS!B:B,0),1)="VIGENTE","",INDEX(DATOS!BH:BH,MATCH(CHECKLIST!B393,DATOS!B:B,0),1))),"")</f>
        <v/>
      </c>
      <c r="I393" s="17" t="str">
        <f>IFERROR(IF(INDEX(DATOS!AL:AL,MATCH(CHECKLIST!B393,DATOS!B:B,0),1)=0,"",INDEX(DATOS!AL:AL,MATCH(CHECKLIST!B393,DATOS!B:B,0),1)),"")</f>
        <v/>
      </c>
      <c r="J393" s="17" t="str">
        <f>IFERROR(IF(INDEX(DATOS!AJ:AJ,MATCH(CHECKLIST!B393,DATOS!B:B,0),1)=0,"",INDEX(DATOS!AJ:AJ,MATCH(CHECKLIST!B393,DATOS!B:B,0),1)),"")</f>
        <v/>
      </c>
      <c r="K393" s="49" t="str">
        <f>IFERROR(IF(INDEX(DATOS!AK:AK,MATCH(CHECKLIST!B393,DATOS!B:B,0),1)=0,"",INDEX(DATOS!AK:AK,MATCH(CHECKLIST!B393,DATOS!B:B,0),1)),"")</f>
        <v/>
      </c>
      <c r="L393" s="17" t="str">
        <f>IFERROR(IF(INDEX(DATOS!AM:AM,MATCH(CHECKLIST!B393,DATOS!B:B,0),1)=0,"",INDEX(DATOS!AM:AM,MATCH(CHECKLIST!B393,DATOS!B:B,0),1)),"")</f>
        <v/>
      </c>
      <c r="M393" s="17" t="str">
        <f>IFERROR(IF(INDEX(DATOS!AI:AI,MATCH(CHECKLIST!B393,DATOS!B:B,0),1)=0,"",INDEX(DATOS!AI:AI,MATCH(CHECKLIST!B393,DATOS!B:B,0),1)),"")</f>
        <v/>
      </c>
      <c r="N393" s="49" t="str">
        <f ca="1">IFERROR(IF(INDEX(DATOS!I:I,MATCH(CHECKLIST!B393,DATOS!B:B,0),1)="","X",IF(INDEX(DATOS!I:I,MATCH(CHECKLIST!B393,DATOS!B:B,0),1)&gt;YEAR(TODAY())-1,"","VENCIDA")),"")</f>
        <v/>
      </c>
      <c r="O393" s="49" t="str">
        <f>IFERROR(IF(INDEX(DATOS!AP:AP,MATCH(CHECKLIST!B393,DATOS!B:B,0),1)=0,"",INDEX(DATOS!AP:AP,MATCH(CHECKLIST!B393,DATOS!B:B,0),1)),"")</f>
        <v/>
      </c>
      <c r="P393" s="17" t="str">
        <f>IFERROR(IF(INDEX(DATOS!AN:AN,MATCH(CHECKLIST!B393,DATOS!B:B,0),1)=0,"",INDEX(DATOS!AN:AN,MATCH(CHECKLIST!B393,DATOS!B:B,0),1)),"")</f>
        <v/>
      </c>
      <c r="Q393" s="17" t="str">
        <f>IFERROR(IF(INDEX(DATOS!AO:AO,MATCH(CHECKLIST!B393,DATOS!B:B,0),1)=0,"",INDEX(DATOS!AO:AO,MATCH(CHECKLIST!B393,DATOS!B:B,0),1)),"")</f>
        <v/>
      </c>
      <c r="R393" t="str">
        <f>IF(B393="","",1)</f>
        <v/>
      </c>
      <c r="S393" t="str">
        <f t="shared" si="17"/>
        <v/>
      </c>
      <c r="U393" t="str">
        <f t="shared" si="15"/>
        <v/>
      </c>
      <c r="V393" t="str">
        <f t="shared" si="16"/>
        <v/>
      </c>
    </row>
    <row r="394" spans="1:22" ht="15" customHeight="1">
      <c r="A394" s="12">
        <v>381</v>
      </c>
      <c r="B394" t="str">
        <f>IFERROR(INDEX(DATOS!B:B,MATCH(CHECKLIST!A394,DATOS!BU:BU,0),1),"")</f>
        <v/>
      </c>
      <c r="C394" t="str">
        <f>IFERROR(INDEX(DATOS!J:J,MATCH(CHECKLIST!A394,DATOS!BU:BU,0),1),"")</f>
        <v/>
      </c>
      <c r="D394" t="str">
        <f>IFERROR(INDEX(DATOS!R:R,MATCH(CHECKLIST!E394,DATOS!C:C,0),1),"")</f>
        <v/>
      </c>
      <c r="E394" s="136" t="str">
        <f>IFERROR(INDEX(DATOS!C:C,MATCH(CHECKLIST!A394,DATOS!BU:BU,0),1),"")</f>
        <v/>
      </c>
      <c r="F394" s="3" t="str">
        <f>IFERROR(IF(INDEX(DATOS!AC:AC,MATCH(CHECKLIST!B394,DATOS!B:B,0),1)=0,"",INDEX(DATOS!AC:AC,MATCH(CHECKLIST!B394,DATOS!B:B,0),1)),"")</f>
        <v/>
      </c>
      <c r="G394" s="17" t="str">
        <f>IFERROR(IF(INDEX(DATOS!AH:AH,MATCH(CHECKLIST!B394,DATOS!B:B,0),1)=0,"",INDEX(DATOS!AH:AH,MATCH(CHECKLIST!B394,DATOS!B:B,0),1)),"")</f>
        <v/>
      </c>
      <c r="H394" s="17" t="str">
        <f>IFERROR(IF(INDEX(DATOS!BH:BH,MATCH(CHECKLIST!B394,DATOS!B:B,0),1)=0,"X",IF(INDEX(DATOS!BH:BH,MATCH(CHECKLIST!B394,DATOS!B:B,0),1)="VIGENTE","",INDEX(DATOS!BH:BH,MATCH(CHECKLIST!B394,DATOS!B:B,0),1))),"")</f>
        <v/>
      </c>
      <c r="I394" s="17" t="str">
        <f>IFERROR(IF(INDEX(DATOS!AL:AL,MATCH(CHECKLIST!B394,DATOS!B:B,0),1)=0,"",INDEX(DATOS!AL:AL,MATCH(CHECKLIST!B394,DATOS!B:B,0),1)),"")</f>
        <v/>
      </c>
      <c r="J394" s="17" t="str">
        <f>IFERROR(IF(INDEX(DATOS!AJ:AJ,MATCH(CHECKLIST!B394,DATOS!B:B,0),1)=0,"",INDEX(DATOS!AJ:AJ,MATCH(CHECKLIST!B394,DATOS!B:B,0),1)),"")</f>
        <v/>
      </c>
      <c r="K394" s="49" t="str">
        <f>IFERROR(IF(INDEX(DATOS!AK:AK,MATCH(CHECKLIST!B394,DATOS!B:B,0),1)=0,"",INDEX(DATOS!AK:AK,MATCH(CHECKLIST!B394,DATOS!B:B,0),1)),"")</f>
        <v/>
      </c>
      <c r="L394" s="17" t="str">
        <f>IFERROR(IF(INDEX(DATOS!AM:AM,MATCH(CHECKLIST!B394,DATOS!B:B,0),1)=0,"",INDEX(DATOS!AM:AM,MATCH(CHECKLIST!B394,DATOS!B:B,0),1)),"")</f>
        <v/>
      </c>
      <c r="M394" s="17" t="str">
        <f>IFERROR(IF(INDEX(DATOS!AI:AI,MATCH(CHECKLIST!B394,DATOS!B:B,0),1)=0,"",INDEX(DATOS!AI:AI,MATCH(CHECKLIST!B394,DATOS!B:B,0),1)),"")</f>
        <v/>
      </c>
      <c r="N394" s="49" t="str">
        <f ca="1">IFERROR(IF(INDEX(DATOS!I:I,MATCH(CHECKLIST!B394,DATOS!B:B,0),1)="","X",IF(INDEX(DATOS!I:I,MATCH(CHECKLIST!B394,DATOS!B:B,0),1)&gt;YEAR(TODAY())-1,"","VENCIDA")),"")</f>
        <v/>
      </c>
      <c r="O394" s="49" t="str">
        <f>IFERROR(IF(INDEX(DATOS!AP:AP,MATCH(CHECKLIST!B394,DATOS!B:B,0),1)=0,"",INDEX(DATOS!AP:AP,MATCH(CHECKLIST!B394,DATOS!B:B,0),1)),"")</f>
        <v/>
      </c>
      <c r="P394" s="17" t="str">
        <f>IFERROR(IF(INDEX(DATOS!AN:AN,MATCH(CHECKLIST!B394,DATOS!B:B,0),1)=0,"",INDEX(DATOS!AN:AN,MATCH(CHECKLIST!B394,DATOS!B:B,0),1)),"")</f>
        <v/>
      </c>
      <c r="Q394" s="17" t="str">
        <f>IFERROR(IF(INDEX(DATOS!AO:AO,MATCH(CHECKLIST!B394,DATOS!B:B,0),1)=0,"",INDEX(DATOS!AO:AO,MATCH(CHECKLIST!B394,DATOS!B:B,0),1)),"")</f>
        <v/>
      </c>
      <c r="S394">
        <f t="shared" si="17"/>
        <v>0</v>
      </c>
      <c r="U394" t="str">
        <f t="shared" si="15"/>
        <v/>
      </c>
      <c r="V394" t="str">
        <f t="shared" si="16"/>
        <v/>
      </c>
    </row>
    <row r="395" spans="1:22">
      <c r="A395" s="12">
        <v>382</v>
      </c>
      <c r="B395" t="str">
        <f>IFERROR(INDEX(DATOS!B:B,MATCH(CHECKLIST!A395,DATOS!BU:BU,0),1),"")</f>
        <v/>
      </c>
      <c r="C395" t="str">
        <f>IFERROR(INDEX(DATOS!J:J,MATCH(CHECKLIST!A395,DATOS!BU:BU,0),1),"")</f>
        <v/>
      </c>
      <c r="D395" t="str">
        <f>IFERROR(INDEX(DATOS!R:R,MATCH(CHECKLIST!E395,DATOS!C:C,0),1),"")</f>
        <v/>
      </c>
      <c r="E395" s="136" t="str">
        <f>IFERROR(INDEX(DATOS!C:C,MATCH(CHECKLIST!A395,DATOS!BU:BU,0),1),"")</f>
        <v/>
      </c>
      <c r="F395" s="3" t="str">
        <f>IFERROR(IF(INDEX(DATOS!AC:AC,MATCH(CHECKLIST!B395,DATOS!B:B,0),1)=0,"",INDEX(DATOS!AC:AC,MATCH(CHECKLIST!B395,DATOS!B:B,0),1)),"")</f>
        <v/>
      </c>
      <c r="G395" s="17" t="str">
        <f>IFERROR(IF(INDEX(DATOS!AH:AH,MATCH(CHECKLIST!B395,DATOS!B:B,0),1)=0,"",INDEX(DATOS!AH:AH,MATCH(CHECKLIST!B395,DATOS!B:B,0),1)),"")</f>
        <v/>
      </c>
      <c r="H395" s="17" t="str">
        <f>IFERROR(IF(INDEX(DATOS!BH:BH,MATCH(CHECKLIST!B395,DATOS!B:B,0),1)=0,"X",IF(INDEX(DATOS!BH:BH,MATCH(CHECKLIST!B395,DATOS!B:B,0),1)="VIGENTE","",INDEX(DATOS!BH:BH,MATCH(CHECKLIST!B395,DATOS!B:B,0),1))),"")</f>
        <v/>
      </c>
      <c r="I395" s="17" t="str">
        <f>IFERROR(IF(INDEX(DATOS!AL:AL,MATCH(CHECKLIST!B395,DATOS!B:B,0),1)=0,"",INDEX(DATOS!AL:AL,MATCH(CHECKLIST!B395,DATOS!B:B,0),1)),"")</f>
        <v/>
      </c>
      <c r="J395" s="17" t="str">
        <f>IFERROR(IF(INDEX(DATOS!AJ:AJ,MATCH(CHECKLIST!B395,DATOS!B:B,0),1)=0,"",INDEX(DATOS!AJ:AJ,MATCH(CHECKLIST!B395,DATOS!B:B,0),1)),"")</f>
        <v/>
      </c>
      <c r="K395" s="49" t="str">
        <f>IFERROR(IF(INDEX(DATOS!AK:AK,MATCH(CHECKLIST!B395,DATOS!B:B,0),1)=0,"",INDEX(DATOS!AK:AK,MATCH(CHECKLIST!B395,DATOS!B:B,0),1)),"")</f>
        <v/>
      </c>
      <c r="L395" s="17" t="str">
        <f>IFERROR(IF(INDEX(DATOS!AM:AM,MATCH(CHECKLIST!B395,DATOS!B:B,0),1)=0,"",INDEX(DATOS!AM:AM,MATCH(CHECKLIST!B395,DATOS!B:B,0),1)),"")</f>
        <v/>
      </c>
      <c r="M395" s="17" t="str">
        <f>IFERROR(IF(INDEX(DATOS!AI:AI,MATCH(CHECKLIST!B395,DATOS!B:B,0),1)=0,"",INDEX(DATOS!AI:AI,MATCH(CHECKLIST!B395,DATOS!B:B,0),1)),"")</f>
        <v/>
      </c>
      <c r="N395" s="49" t="str">
        <f ca="1">IFERROR(IF(INDEX(DATOS!I:I,MATCH(CHECKLIST!B395,DATOS!B:B,0),1)="","X",IF(INDEX(DATOS!I:I,MATCH(CHECKLIST!B395,DATOS!B:B,0),1)&gt;YEAR(TODAY())-1,"","VENCIDA")),"")</f>
        <v/>
      </c>
      <c r="O395" s="49" t="str">
        <f>IFERROR(IF(INDEX(DATOS!AP:AP,MATCH(CHECKLIST!B395,DATOS!B:B,0),1)=0,"",INDEX(DATOS!AP:AP,MATCH(CHECKLIST!B395,DATOS!B:B,0),1)),"")</f>
        <v/>
      </c>
      <c r="P395" s="17" t="str">
        <f>IFERROR(IF(INDEX(DATOS!AN:AN,MATCH(CHECKLIST!B395,DATOS!B:B,0),1)=0,"",INDEX(DATOS!AN:AN,MATCH(CHECKLIST!B395,DATOS!B:B,0),1)),"")</f>
        <v/>
      </c>
      <c r="Q395" s="17" t="str">
        <f>IFERROR(IF(INDEX(DATOS!AO:AO,MATCH(CHECKLIST!B395,DATOS!B:B,0),1)=0,"",INDEX(DATOS!AO:AO,MATCH(CHECKLIST!B395,DATOS!B:B,0),1)),"")</f>
        <v/>
      </c>
      <c r="R395" t="str">
        <f>IF(B395="","",1)</f>
        <v/>
      </c>
      <c r="S395" t="str">
        <f t="shared" si="17"/>
        <v/>
      </c>
      <c r="U395" t="str">
        <f t="shared" si="15"/>
        <v/>
      </c>
      <c r="V395" t="str">
        <f t="shared" si="16"/>
        <v/>
      </c>
    </row>
    <row r="396" spans="1:22">
      <c r="A396" s="12">
        <v>383</v>
      </c>
      <c r="B396" t="str">
        <f>IFERROR(INDEX(DATOS!B:B,MATCH(CHECKLIST!A396,DATOS!BU:BU,0),1),"")</f>
        <v/>
      </c>
      <c r="C396" t="str">
        <f>IFERROR(INDEX(DATOS!J:J,MATCH(CHECKLIST!A396,DATOS!BU:BU,0),1),"")</f>
        <v/>
      </c>
      <c r="D396" t="str">
        <f>IFERROR(INDEX(DATOS!R:R,MATCH(CHECKLIST!E396,DATOS!C:C,0),1),"")</f>
        <v/>
      </c>
      <c r="E396" s="136" t="str">
        <f>IFERROR(INDEX(DATOS!C:C,MATCH(CHECKLIST!A396,DATOS!BU:BU,0),1),"")</f>
        <v/>
      </c>
      <c r="F396" s="3" t="str">
        <f>IFERROR(IF(INDEX(DATOS!AC:AC,MATCH(CHECKLIST!B396,DATOS!B:B,0),1)=0,"",INDEX(DATOS!AC:AC,MATCH(CHECKLIST!B396,DATOS!B:B,0),1)),"")</f>
        <v/>
      </c>
      <c r="G396" s="17" t="str">
        <f>IFERROR(IF(INDEX(DATOS!AH:AH,MATCH(CHECKLIST!B396,DATOS!B:B,0),1)=0,"",INDEX(DATOS!AH:AH,MATCH(CHECKLIST!B396,DATOS!B:B,0),1)),"")</f>
        <v/>
      </c>
      <c r="H396" s="17" t="str">
        <f>IFERROR(IF(INDEX(DATOS!BH:BH,MATCH(CHECKLIST!B396,DATOS!B:B,0),1)=0,"X",IF(INDEX(DATOS!BH:BH,MATCH(CHECKLIST!B396,DATOS!B:B,0),1)="VIGENTE","",INDEX(DATOS!BH:BH,MATCH(CHECKLIST!B396,DATOS!B:B,0),1))),"")</f>
        <v/>
      </c>
      <c r="I396" s="17" t="str">
        <f>IFERROR(IF(INDEX(DATOS!AL:AL,MATCH(CHECKLIST!B396,DATOS!B:B,0),1)=0,"",INDEX(DATOS!AL:AL,MATCH(CHECKLIST!B396,DATOS!B:B,0),1)),"")</f>
        <v/>
      </c>
      <c r="J396" s="17" t="str">
        <f>IFERROR(IF(INDEX(DATOS!AJ:AJ,MATCH(CHECKLIST!B396,DATOS!B:B,0),1)=0,"",INDEX(DATOS!AJ:AJ,MATCH(CHECKLIST!B396,DATOS!B:B,0),1)),"")</f>
        <v/>
      </c>
      <c r="K396" s="49" t="str">
        <f>IFERROR(IF(INDEX(DATOS!AK:AK,MATCH(CHECKLIST!B396,DATOS!B:B,0),1)=0,"",INDEX(DATOS!AK:AK,MATCH(CHECKLIST!B396,DATOS!B:B,0),1)),"")</f>
        <v/>
      </c>
      <c r="L396" s="17" t="str">
        <f>IFERROR(IF(INDEX(DATOS!AM:AM,MATCH(CHECKLIST!B396,DATOS!B:B,0),1)=0,"",INDEX(DATOS!AM:AM,MATCH(CHECKLIST!B396,DATOS!B:B,0),1)),"")</f>
        <v/>
      </c>
      <c r="M396" s="17" t="str">
        <f>IFERROR(IF(INDEX(DATOS!AI:AI,MATCH(CHECKLIST!B396,DATOS!B:B,0),1)=0,"",INDEX(DATOS!AI:AI,MATCH(CHECKLIST!B396,DATOS!B:B,0),1)),"")</f>
        <v/>
      </c>
      <c r="N396" s="49" t="str">
        <f ca="1">IFERROR(IF(INDEX(DATOS!I:I,MATCH(CHECKLIST!B396,DATOS!B:B,0),1)="","X",IF(INDEX(DATOS!I:I,MATCH(CHECKLIST!B396,DATOS!B:B,0),1)&gt;YEAR(TODAY())-1,"","VENCIDA")),"")</f>
        <v/>
      </c>
      <c r="O396" s="49" t="str">
        <f>IFERROR(IF(INDEX(DATOS!AP:AP,MATCH(CHECKLIST!B396,DATOS!B:B,0),1)=0,"",INDEX(DATOS!AP:AP,MATCH(CHECKLIST!B396,DATOS!B:B,0),1)),"")</f>
        <v/>
      </c>
      <c r="P396" s="17" t="str">
        <f>IFERROR(IF(INDEX(DATOS!AN:AN,MATCH(CHECKLIST!B396,DATOS!B:B,0),1)=0,"",INDEX(DATOS!AN:AN,MATCH(CHECKLIST!B396,DATOS!B:B,0),1)),"")</f>
        <v/>
      </c>
      <c r="Q396" s="17" t="str">
        <f>IFERROR(IF(INDEX(DATOS!AO:AO,MATCH(CHECKLIST!B396,DATOS!B:B,0),1)=0,"",INDEX(DATOS!AO:AO,MATCH(CHECKLIST!B396,DATOS!B:B,0),1)),"")</f>
        <v/>
      </c>
      <c r="S396">
        <f t="shared" si="17"/>
        <v>0</v>
      </c>
      <c r="U396" t="str">
        <f t="shared" si="15"/>
        <v/>
      </c>
      <c r="V396" t="str">
        <f t="shared" si="16"/>
        <v/>
      </c>
    </row>
    <row r="397" spans="1:22">
      <c r="A397" s="12">
        <v>384</v>
      </c>
      <c r="B397" t="str">
        <f>IFERROR(INDEX(DATOS!B:B,MATCH(CHECKLIST!A397,DATOS!BU:BU,0),1),"")</f>
        <v/>
      </c>
      <c r="C397" t="str">
        <f>IFERROR(INDEX(DATOS!J:J,MATCH(CHECKLIST!A397,DATOS!BU:BU,0),1),"")</f>
        <v/>
      </c>
      <c r="D397" t="str">
        <f>IFERROR(INDEX(DATOS!R:R,MATCH(CHECKLIST!E397,DATOS!C:C,0),1),"")</f>
        <v/>
      </c>
      <c r="E397" s="136" t="str">
        <f>IFERROR(INDEX(DATOS!C:C,MATCH(CHECKLIST!A397,DATOS!BU:BU,0),1),"")</f>
        <v/>
      </c>
      <c r="F397" s="3" t="str">
        <f>IFERROR(IF(INDEX(DATOS!AC:AC,MATCH(CHECKLIST!B397,DATOS!B:B,0),1)=0,"",INDEX(DATOS!AC:AC,MATCH(CHECKLIST!B397,DATOS!B:B,0),1)),"")</f>
        <v/>
      </c>
      <c r="G397" s="17" t="str">
        <f>IFERROR(IF(INDEX(DATOS!AH:AH,MATCH(CHECKLIST!B397,DATOS!B:B,0),1)=0,"",INDEX(DATOS!AH:AH,MATCH(CHECKLIST!B397,DATOS!B:B,0),1)),"")</f>
        <v/>
      </c>
      <c r="H397" s="17" t="str">
        <f>IFERROR(IF(INDEX(DATOS!BH:BH,MATCH(CHECKLIST!B397,DATOS!B:B,0),1)=0,"X",IF(INDEX(DATOS!BH:BH,MATCH(CHECKLIST!B397,DATOS!B:B,0),1)="VIGENTE","",INDEX(DATOS!BH:BH,MATCH(CHECKLIST!B397,DATOS!B:B,0),1))),"")</f>
        <v/>
      </c>
      <c r="I397" s="17" t="str">
        <f>IFERROR(IF(INDEX(DATOS!AL:AL,MATCH(CHECKLIST!B397,DATOS!B:B,0),1)=0,"",INDEX(DATOS!AL:AL,MATCH(CHECKLIST!B397,DATOS!B:B,0),1)),"")</f>
        <v/>
      </c>
      <c r="J397" s="17" t="str">
        <f>IFERROR(IF(INDEX(DATOS!AJ:AJ,MATCH(CHECKLIST!B397,DATOS!B:B,0),1)=0,"",INDEX(DATOS!AJ:AJ,MATCH(CHECKLIST!B397,DATOS!B:B,0),1)),"")</f>
        <v/>
      </c>
      <c r="K397" s="49" t="str">
        <f>IFERROR(IF(INDEX(DATOS!AK:AK,MATCH(CHECKLIST!B397,DATOS!B:B,0),1)=0,"",INDEX(DATOS!AK:AK,MATCH(CHECKLIST!B397,DATOS!B:B,0),1)),"")</f>
        <v/>
      </c>
      <c r="L397" s="17" t="str">
        <f>IFERROR(IF(INDEX(DATOS!AM:AM,MATCH(CHECKLIST!B397,DATOS!B:B,0),1)=0,"",INDEX(DATOS!AM:AM,MATCH(CHECKLIST!B397,DATOS!B:B,0),1)),"")</f>
        <v/>
      </c>
      <c r="M397" s="17" t="str">
        <f>IFERROR(IF(INDEX(DATOS!AI:AI,MATCH(CHECKLIST!B397,DATOS!B:B,0),1)=0,"",INDEX(DATOS!AI:AI,MATCH(CHECKLIST!B397,DATOS!B:B,0),1)),"")</f>
        <v/>
      </c>
      <c r="N397" s="49" t="str">
        <f ca="1">IFERROR(IF(INDEX(DATOS!I:I,MATCH(CHECKLIST!B397,DATOS!B:B,0),1)="","X",IF(INDEX(DATOS!I:I,MATCH(CHECKLIST!B397,DATOS!B:B,0),1)&gt;YEAR(TODAY())-1,"","VENCIDA")),"")</f>
        <v/>
      </c>
      <c r="O397" s="49" t="str">
        <f>IFERROR(IF(INDEX(DATOS!AP:AP,MATCH(CHECKLIST!B397,DATOS!B:B,0),1)=0,"",INDEX(DATOS!AP:AP,MATCH(CHECKLIST!B397,DATOS!B:B,0),1)),"")</f>
        <v/>
      </c>
      <c r="P397" s="17" t="str">
        <f>IFERROR(IF(INDEX(DATOS!AN:AN,MATCH(CHECKLIST!B397,DATOS!B:B,0),1)=0,"",INDEX(DATOS!AN:AN,MATCH(CHECKLIST!B397,DATOS!B:B,0),1)),"")</f>
        <v/>
      </c>
      <c r="Q397" s="17" t="str">
        <f>IFERROR(IF(INDEX(DATOS!AO:AO,MATCH(CHECKLIST!B397,DATOS!B:B,0),1)=0,"",INDEX(DATOS!AO:AO,MATCH(CHECKLIST!B397,DATOS!B:B,0),1)),"")</f>
        <v/>
      </c>
      <c r="R397" t="str">
        <f>IF(B397="","",1)</f>
        <v/>
      </c>
      <c r="S397" t="str">
        <f t="shared" si="17"/>
        <v/>
      </c>
      <c r="U397" t="str">
        <f t="shared" si="15"/>
        <v/>
      </c>
      <c r="V397" t="str">
        <f t="shared" si="16"/>
        <v/>
      </c>
    </row>
    <row r="398" spans="1:22">
      <c r="A398" s="12">
        <v>385</v>
      </c>
      <c r="B398" t="str">
        <f>IFERROR(INDEX(DATOS!B:B,MATCH(CHECKLIST!A398,DATOS!BU:BU,0),1),"")</f>
        <v/>
      </c>
      <c r="C398" t="str">
        <f>IFERROR(INDEX(DATOS!J:J,MATCH(CHECKLIST!A398,DATOS!BU:BU,0),1),"")</f>
        <v/>
      </c>
      <c r="D398" t="str">
        <f>IFERROR(INDEX(DATOS!R:R,MATCH(CHECKLIST!E398,DATOS!C:C,0),1),"")</f>
        <v/>
      </c>
      <c r="E398" s="136" t="str">
        <f>IFERROR(INDEX(DATOS!C:C,MATCH(CHECKLIST!A398,DATOS!BU:BU,0),1),"")</f>
        <v/>
      </c>
      <c r="F398" s="3" t="str">
        <f>IFERROR(IF(INDEX(DATOS!AC:AC,MATCH(CHECKLIST!B398,DATOS!B:B,0),1)=0,"",INDEX(DATOS!AC:AC,MATCH(CHECKLIST!B398,DATOS!B:B,0),1)),"")</f>
        <v/>
      </c>
      <c r="G398" s="17" t="str">
        <f>IFERROR(IF(INDEX(DATOS!AH:AH,MATCH(CHECKLIST!B398,DATOS!B:B,0),1)=0,"",INDEX(DATOS!AH:AH,MATCH(CHECKLIST!B398,DATOS!B:B,0),1)),"")</f>
        <v/>
      </c>
      <c r="H398" s="17" t="str">
        <f>IFERROR(IF(INDEX(DATOS!BH:BH,MATCH(CHECKLIST!B398,DATOS!B:B,0),1)=0,"X",IF(INDEX(DATOS!BH:BH,MATCH(CHECKLIST!B398,DATOS!B:B,0),1)="VIGENTE","",INDEX(DATOS!BH:BH,MATCH(CHECKLIST!B398,DATOS!B:B,0),1))),"")</f>
        <v/>
      </c>
      <c r="I398" s="17" t="str">
        <f>IFERROR(IF(INDEX(DATOS!AL:AL,MATCH(CHECKLIST!B398,DATOS!B:B,0),1)=0,"",INDEX(DATOS!AL:AL,MATCH(CHECKLIST!B398,DATOS!B:B,0),1)),"")</f>
        <v/>
      </c>
      <c r="J398" s="17" t="str">
        <f>IFERROR(IF(INDEX(DATOS!AJ:AJ,MATCH(CHECKLIST!B398,DATOS!B:B,0),1)=0,"",INDEX(DATOS!AJ:AJ,MATCH(CHECKLIST!B398,DATOS!B:B,0),1)),"")</f>
        <v/>
      </c>
      <c r="K398" s="49" t="str">
        <f>IFERROR(IF(INDEX(DATOS!AK:AK,MATCH(CHECKLIST!B398,DATOS!B:B,0),1)=0,"",INDEX(DATOS!AK:AK,MATCH(CHECKLIST!B398,DATOS!B:B,0),1)),"")</f>
        <v/>
      </c>
      <c r="L398" s="17" t="str">
        <f>IFERROR(IF(INDEX(DATOS!AM:AM,MATCH(CHECKLIST!B398,DATOS!B:B,0),1)=0,"",INDEX(DATOS!AM:AM,MATCH(CHECKLIST!B398,DATOS!B:B,0),1)),"")</f>
        <v/>
      </c>
      <c r="M398" s="17" t="str">
        <f>IFERROR(IF(INDEX(DATOS!AI:AI,MATCH(CHECKLIST!B398,DATOS!B:B,0),1)=0,"",INDEX(DATOS!AI:AI,MATCH(CHECKLIST!B398,DATOS!B:B,0),1)),"")</f>
        <v/>
      </c>
      <c r="N398" s="49" t="str">
        <f ca="1">IFERROR(IF(INDEX(DATOS!I:I,MATCH(CHECKLIST!B398,DATOS!B:B,0),1)="","X",IF(INDEX(DATOS!I:I,MATCH(CHECKLIST!B398,DATOS!B:B,0),1)&gt;YEAR(TODAY())-1,"","VENCIDA")),"")</f>
        <v/>
      </c>
      <c r="O398" s="49" t="str">
        <f>IFERROR(IF(INDEX(DATOS!AP:AP,MATCH(CHECKLIST!B398,DATOS!B:B,0),1)=0,"",INDEX(DATOS!AP:AP,MATCH(CHECKLIST!B398,DATOS!B:B,0),1)),"")</f>
        <v/>
      </c>
      <c r="P398" s="17" t="str">
        <f>IFERROR(IF(INDEX(DATOS!AN:AN,MATCH(CHECKLIST!B398,DATOS!B:B,0),1)=0,"",INDEX(DATOS!AN:AN,MATCH(CHECKLIST!B398,DATOS!B:B,0),1)),"")</f>
        <v/>
      </c>
      <c r="Q398" s="17" t="str">
        <f>IFERROR(IF(INDEX(DATOS!AO:AO,MATCH(CHECKLIST!B398,DATOS!B:B,0),1)=0,"",INDEX(DATOS!AO:AO,MATCH(CHECKLIST!B398,DATOS!B:B,0),1)),"")</f>
        <v/>
      </c>
      <c r="S398">
        <f t="shared" si="17"/>
        <v>0</v>
      </c>
      <c r="U398" t="str">
        <f t="shared" ref="U398:U461" si="18">IF(C398="","",C398)</f>
        <v/>
      </c>
      <c r="V398" t="str">
        <f t="shared" ref="V398:V461" si="19">IF(B398="","",B398)</f>
        <v/>
      </c>
    </row>
    <row r="399" spans="1:22">
      <c r="A399" s="12">
        <v>386</v>
      </c>
      <c r="B399" t="str">
        <f>IFERROR(INDEX(DATOS!B:B,MATCH(CHECKLIST!A399,DATOS!BU:BU,0),1),"")</f>
        <v/>
      </c>
      <c r="C399" t="str">
        <f>IFERROR(INDEX(DATOS!J:J,MATCH(CHECKLIST!A399,DATOS!BU:BU,0),1),"")</f>
        <v/>
      </c>
      <c r="D399" t="str">
        <f>IFERROR(INDEX(DATOS!R:R,MATCH(CHECKLIST!E399,DATOS!C:C,0),1),"")</f>
        <v/>
      </c>
      <c r="E399" s="136" t="str">
        <f>IFERROR(INDEX(DATOS!C:C,MATCH(CHECKLIST!A399,DATOS!BU:BU,0),1),"")</f>
        <v/>
      </c>
      <c r="F399" s="3" t="str">
        <f>IFERROR(IF(INDEX(DATOS!AC:AC,MATCH(CHECKLIST!B399,DATOS!B:B,0),1)=0,"",INDEX(DATOS!AC:AC,MATCH(CHECKLIST!B399,DATOS!B:B,0),1)),"")</f>
        <v/>
      </c>
      <c r="G399" s="17" t="str">
        <f>IFERROR(IF(INDEX(DATOS!AH:AH,MATCH(CHECKLIST!B399,DATOS!B:B,0),1)=0,"",INDEX(DATOS!AH:AH,MATCH(CHECKLIST!B399,DATOS!B:B,0),1)),"")</f>
        <v/>
      </c>
      <c r="H399" s="17" t="str">
        <f>IFERROR(IF(INDEX(DATOS!BH:BH,MATCH(CHECKLIST!B399,DATOS!B:B,0),1)=0,"X",IF(INDEX(DATOS!BH:BH,MATCH(CHECKLIST!B399,DATOS!B:B,0),1)="VIGENTE","",INDEX(DATOS!BH:BH,MATCH(CHECKLIST!B399,DATOS!B:B,0),1))),"")</f>
        <v/>
      </c>
      <c r="I399" s="17" t="str">
        <f>IFERROR(IF(INDEX(DATOS!AL:AL,MATCH(CHECKLIST!B399,DATOS!B:B,0),1)=0,"",INDEX(DATOS!AL:AL,MATCH(CHECKLIST!B399,DATOS!B:B,0),1)),"")</f>
        <v/>
      </c>
      <c r="J399" s="17" t="str">
        <f>IFERROR(IF(INDEX(DATOS!AJ:AJ,MATCH(CHECKLIST!B399,DATOS!B:B,0),1)=0,"",INDEX(DATOS!AJ:AJ,MATCH(CHECKLIST!B399,DATOS!B:B,0),1)),"")</f>
        <v/>
      </c>
      <c r="K399" s="49" t="str">
        <f>IFERROR(IF(INDEX(DATOS!AK:AK,MATCH(CHECKLIST!B399,DATOS!B:B,0),1)=0,"",INDEX(DATOS!AK:AK,MATCH(CHECKLIST!B399,DATOS!B:B,0),1)),"")</f>
        <v/>
      </c>
      <c r="L399" s="17" t="str">
        <f>IFERROR(IF(INDEX(DATOS!AM:AM,MATCH(CHECKLIST!B399,DATOS!B:B,0),1)=0,"",INDEX(DATOS!AM:AM,MATCH(CHECKLIST!B399,DATOS!B:B,0),1)),"")</f>
        <v/>
      </c>
      <c r="M399" s="17" t="str">
        <f>IFERROR(IF(INDEX(DATOS!AI:AI,MATCH(CHECKLIST!B399,DATOS!B:B,0),1)=0,"",INDEX(DATOS!AI:AI,MATCH(CHECKLIST!B399,DATOS!B:B,0),1)),"")</f>
        <v/>
      </c>
      <c r="N399" s="49" t="str">
        <f ca="1">IFERROR(IF(INDEX(DATOS!I:I,MATCH(CHECKLIST!B399,DATOS!B:B,0),1)="","X",IF(INDEX(DATOS!I:I,MATCH(CHECKLIST!B399,DATOS!B:B,0),1)&gt;YEAR(TODAY())-1,"","VENCIDA")),"")</f>
        <v/>
      </c>
      <c r="O399" s="49" t="str">
        <f>IFERROR(IF(INDEX(DATOS!AP:AP,MATCH(CHECKLIST!B399,DATOS!B:B,0),1)=0,"",INDEX(DATOS!AP:AP,MATCH(CHECKLIST!B399,DATOS!B:B,0),1)),"")</f>
        <v/>
      </c>
      <c r="P399" s="17" t="str">
        <f>IFERROR(IF(INDEX(DATOS!AN:AN,MATCH(CHECKLIST!B399,DATOS!B:B,0),1)=0,"",INDEX(DATOS!AN:AN,MATCH(CHECKLIST!B399,DATOS!B:B,0),1)),"")</f>
        <v/>
      </c>
      <c r="Q399" s="17" t="str">
        <f>IFERROR(IF(INDEX(DATOS!AO:AO,MATCH(CHECKLIST!B399,DATOS!B:B,0),1)=0,"",INDEX(DATOS!AO:AO,MATCH(CHECKLIST!B399,DATOS!B:B,0),1)),"")</f>
        <v/>
      </c>
      <c r="R399" t="str">
        <f>IF(B399="","",1)</f>
        <v/>
      </c>
      <c r="S399" t="str">
        <f t="shared" si="17"/>
        <v/>
      </c>
      <c r="U399" t="str">
        <f t="shared" si="18"/>
        <v/>
      </c>
      <c r="V399" t="str">
        <f t="shared" si="19"/>
        <v/>
      </c>
    </row>
    <row r="400" spans="1:22">
      <c r="A400" s="12">
        <v>387</v>
      </c>
      <c r="B400" t="str">
        <f>IFERROR(INDEX(DATOS!B:B,MATCH(CHECKLIST!A400,DATOS!BU:BU,0),1),"")</f>
        <v/>
      </c>
      <c r="C400" t="str">
        <f>IFERROR(INDEX(DATOS!J:J,MATCH(CHECKLIST!A400,DATOS!BU:BU,0),1),"")</f>
        <v/>
      </c>
      <c r="D400" t="str">
        <f>IFERROR(INDEX(DATOS!R:R,MATCH(CHECKLIST!E400,DATOS!C:C,0),1),"")</f>
        <v/>
      </c>
      <c r="E400" s="136" t="str">
        <f>IFERROR(INDEX(DATOS!C:C,MATCH(CHECKLIST!A400,DATOS!BU:BU,0),1),"")</f>
        <v/>
      </c>
      <c r="F400" s="3" t="str">
        <f>IFERROR(IF(INDEX(DATOS!AC:AC,MATCH(CHECKLIST!B400,DATOS!B:B,0),1)=0,"",INDEX(DATOS!AC:AC,MATCH(CHECKLIST!B400,DATOS!B:B,0),1)),"")</f>
        <v/>
      </c>
      <c r="G400" s="17" t="str">
        <f>IFERROR(IF(INDEX(DATOS!AH:AH,MATCH(CHECKLIST!B400,DATOS!B:B,0),1)=0,"",INDEX(DATOS!AH:AH,MATCH(CHECKLIST!B400,DATOS!B:B,0),1)),"")</f>
        <v/>
      </c>
      <c r="H400" s="17" t="str">
        <f>IFERROR(IF(INDEX(DATOS!BH:BH,MATCH(CHECKLIST!B400,DATOS!B:B,0),1)=0,"X",IF(INDEX(DATOS!BH:BH,MATCH(CHECKLIST!B400,DATOS!B:B,0),1)="VIGENTE","",INDEX(DATOS!BH:BH,MATCH(CHECKLIST!B400,DATOS!B:B,0),1))),"")</f>
        <v/>
      </c>
      <c r="I400" s="17" t="str">
        <f>IFERROR(IF(INDEX(DATOS!AL:AL,MATCH(CHECKLIST!B400,DATOS!B:B,0),1)=0,"",INDEX(DATOS!AL:AL,MATCH(CHECKLIST!B400,DATOS!B:B,0),1)),"")</f>
        <v/>
      </c>
      <c r="J400" s="17" t="str">
        <f>IFERROR(IF(INDEX(DATOS!AJ:AJ,MATCH(CHECKLIST!B400,DATOS!B:B,0),1)=0,"",INDEX(DATOS!AJ:AJ,MATCH(CHECKLIST!B400,DATOS!B:B,0),1)),"")</f>
        <v/>
      </c>
      <c r="K400" s="49" t="str">
        <f>IFERROR(IF(INDEX(DATOS!AK:AK,MATCH(CHECKLIST!B400,DATOS!B:B,0),1)=0,"",INDEX(DATOS!AK:AK,MATCH(CHECKLIST!B400,DATOS!B:B,0),1)),"")</f>
        <v/>
      </c>
      <c r="L400" s="17" t="str">
        <f>IFERROR(IF(INDEX(DATOS!AM:AM,MATCH(CHECKLIST!B400,DATOS!B:B,0),1)=0,"",INDEX(DATOS!AM:AM,MATCH(CHECKLIST!B400,DATOS!B:B,0),1)),"")</f>
        <v/>
      </c>
      <c r="M400" s="17" t="str">
        <f>IFERROR(IF(INDEX(DATOS!AI:AI,MATCH(CHECKLIST!B400,DATOS!B:B,0),1)=0,"",INDEX(DATOS!AI:AI,MATCH(CHECKLIST!B400,DATOS!B:B,0),1)),"")</f>
        <v/>
      </c>
      <c r="N400" s="49" t="str">
        <f ca="1">IFERROR(IF(INDEX(DATOS!I:I,MATCH(CHECKLIST!B400,DATOS!B:B,0),1)="","X",IF(INDEX(DATOS!I:I,MATCH(CHECKLIST!B400,DATOS!B:B,0),1)&gt;YEAR(TODAY())-1,"","VENCIDA")),"")</f>
        <v/>
      </c>
      <c r="O400" s="49" t="str">
        <f>IFERROR(IF(INDEX(DATOS!AP:AP,MATCH(CHECKLIST!B400,DATOS!B:B,0),1)=0,"",INDEX(DATOS!AP:AP,MATCH(CHECKLIST!B400,DATOS!B:B,0),1)),"")</f>
        <v/>
      </c>
      <c r="P400" s="17" t="str">
        <f>IFERROR(IF(INDEX(DATOS!AN:AN,MATCH(CHECKLIST!B400,DATOS!B:B,0),1)=0,"",INDEX(DATOS!AN:AN,MATCH(CHECKLIST!B400,DATOS!B:B,0),1)),"")</f>
        <v/>
      </c>
      <c r="Q400" s="17" t="str">
        <f>IFERROR(IF(INDEX(DATOS!AO:AO,MATCH(CHECKLIST!B400,DATOS!B:B,0),1)=0,"",INDEX(DATOS!AO:AO,MATCH(CHECKLIST!B400,DATOS!B:B,0),1)),"")</f>
        <v/>
      </c>
      <c r="S400">
        <f t="shared" ref="S400:S463" si="20">IF(Q$13="","",R400)</f>
        <v>0</v>
      </c>
      <c r="U400" t="str">
        <f t="shared" si="18"/>
        <v/>
      </c>
      <c r="V400" t="str">
        <f t="shared" si="19"/>
        <v/>
      </c>
    </row>
    <row r="401" spans="1:22">
      <c r="A401" s="12">
        <v>388</v>
      </c>
      <c r="B401" t="str">
        <f>IFERROR(INDEX(DATOS!B:B,MATCH(CHECKLIST!A401,DATOS!BU:BU,0),1),"")</f>
        <v/>
      </c>
      <c r="C401" t="str">
        <f>IFERROR(INDEX(DATOS!J:J,MATCH(CHECKLIST!A401,DATOS!BU:BU,0),1),"")</f>
        <v/>
      </c>
      <c r="D401" t="str">
        <f>IFERROR(INDEX(DATOS!R:R,MATCH(CHECKLIST!E401,DATOS!C:C,0),1),"")</f>
        <v/>
      </c>
      <c r="E401" s="136" t="str">
        <f>IFERROR(INDEX(DATOS!C:C,MATCH(CHECKLIST!A401,DATOS!BU:BU,0),1),"")</f>
        <v/>
      </c>
      <c r="F401" s="3" t="str">
        <f>IFERROR(IF(INDEX(DATOS!AC:AC,MATCH(CHECKLIST!B401,DATOS!B:B,0),1)=0,"",INDEX(DATOS!AC:AC,MATCH(CHECKLIST!B401,DATOS!B:B,0),1)),"")</f>
        <v/>
      </c>
      <c r="G401" s="17" t="str">
        <f>IFERROR(IF(INDEX(DATOS!AH:AH,MATCH(CHECKLIST!B401,DATOS!B:B,0),1)=0,"",INDEX(DATOS!AH:AH,MATCH(CHECKLIST!B401,DATOS!B:B,0),1)),"")</f>
        <v/>
      </c>
      <c r="H401" s="17" t="str">
        <f>IFERROR(IF(INDEX(DATOS!BH:BH,MATCH(CHECKLIST!B401,DATOS!B:B,0),1)=0,"X",IF(INDEX(DATOS!BH:BH,MATCH(CHECKLIST!B401,DATOS!B:B,0),1)="VIGENTE","",INDEX(DATOS!BH:BH,MATCH(CHECKLIST!B401,DATOS!B:B,0),1))),"")</f>
        <v/>
      </c>
      <c r="I401" s="17" t="str">
        <f>IFERROR(IF(INDEX(DATOS!AL:AL,MATCH(CHECKLIST!B401,DATOS!B:B,0),1)=0,"",INDEX(DATOS!AL:AL,MATCH(CHECKLIST!B401,DATOS!B:B,0),1)),"")</f>
        <v/>
      </c>
      <c r="J401" s="17" t="str">
        <f>IFERROR(IF(INDEX(DATOS!AJ:AJ,MATCH(CHECKLIST!B401,DATOS!B:B,0),1)=0,"",INDEX(DATOS!AJ:AJ,MATCH(CHECKLIST!B401,DATOS!B:B,0),1)),"")</f>
        <v/>
      </c>
      <c r="K401" s="49" t="str">
        <f>IFERROR(IF(INDEX(DATOS!AK:AK,MATCH(CHECKLIST!B401,DATOS!B:B,0),1)=0,"",INDEX(DATOS!AK:AK,MATCH(CHECKLIST!B401,DATOS!B:B,0),1)),"")</f>
        <v/>
      </c>
      <c r="L401" s="17" t="str">
        <f>IFERROR(IF(INDEX(DATOS!AM:AM,MATCH(CHECKLIST!B401,DATOS!B:B,0),1)=0,"",INDEX(DATOS!AM:AM,MATCH(CHECKLIST!B401,DATOS!B:B,0),1)),"")</f>
        <v/>
      </c>
      <c r="M401" s="17" t="str">
        <f>IFERROR(IF(INDEX(DATOS!AI:AI,MATCH(CHECKLIST!B401,DATOS!B:B,0),1)=0,"",INDEX(DATOS!AI:AI,MATCH(CHECKLIST!B401,DATOS!B:B,0),1)),"")</f>
        <v/>
      </c>
      <c r="N401" s="49" t="str">
        <f ca="1">IFERROR(IF(INDEX(DATOS!I:I,MATCH(CHECKLIST!B401,DATOS!B:B,0),1)="","X",IF(INDEX(DATOS!I:I,MATCH(CHECKLIST!B401,DATOS!B:B,0),1)&gt;YEAR(TODAY())-1,"","VENCIDA")),"")</f>
        <v/>
      </c>
      <c r="O401" s="49" t="str">
        <f>IFERROR(IF(INDEX(DATOS!AP:AP,MATCH(CHECKLIST!B401,DATOS!B:B,0),1)=0,"",INDEX(DATOS!AP:AP,MATCH(CHECKLIST!B401,DATOS!B:B,0),1)),"")</f>
        <v/>
      </c>
      <c r="P401" s="17" t="str">
        <f>IFERROR(IF(INDEX(DATOS!AN:AN,MATCH(CHECKLIST!B401,DATOS!B:B,0),1)=0,"",INDEX(DATOS!AN:AN,MATCH(CHECKLIST!B401,DATOS!B:B,0),1)),"")</f>
        <v/>
      </c>
      <c r="Q401" s="17" t="str">
        <f>IFERROR(IF(INDEX(DATOS!AO:AO,MATCH(CHECKLIST!B401,DATOS!B:B,0),1)=0,"",INDEX(DATOS!AO:AO,MATCH(CHECKLIST!B401,DATOS!B:B,0),1)),"")</f>
        <v/>
      </c>
      <c r="R401" t="str">
        <f>IF(B401="","",1)</f>
        <v/>
      </c>
      <c r="S401" t="str">
        <f t="shared" si="20"/>
        <v/>
      </c>
      <c r="U401" t="str">
        <f t="shared" si="18"/>
        <v/>
      </c>
      <c r="V401" t="str">
        <f t="shared" si="19"/>
        <v/>
      </c>
    </row>
    <row r="402" spans="1:22">
      <c r="A402" s="12">
        <v>389</v>
      </c>
      <c r="B402" t="str">
        <f>IFERROR(INDEX(DATOS!B:B,MATCH(CHECKLIST!A402,DATOS!BU:BU,0),1),"")</f>
        <v/>
      </c>
      <c r="C402" t="str">
        <f>IFERROR(INDEX(DATOS!J:J,MATCH(CHECKLIST!A402,DATOS!BU:BU,0),1),"")</f>
        <v/>
      </c>
      <c r="D402" t="str">
        <f>IFERROR(INDEX(DATOS!R:R,MATCH(CHECKLIST!E402,DATOS!C:C,0),1),"")</f>
        <v/>
      </c>
      <c r="E402" s="136" t="str">
        <f>IFERROR(INDEX(DATOS!C:C,MATCH(CHECKLIST!A402,DATOS!BU:BU,0),1),"")</f>
        <v/>
      </c>
      <c r="F402" s="3" t="str">
        <f>IFERROR(IF(INDEX(DATOS!AC:AC,MATCH(CHECKLIST!B402,DATOS!B:B,0),1)=0,"",INDEX(DATOS!AC:AC,MATCH(CHECKLIST!B402,DATOS!B:B,0),1)),"")</f>
        <v/>
      </c>
      <c r="G402" s="17" t="str">
        <f>IFERROR(IF(INDEX(DATOS!AH:AH,MATCH(CHECKLIST!B402,DATOS!B:B,0),1)=0,"",INDEX(DATOS!AH:AH,MATCH(CHECKLIST!B402,DATOS!B:B,0),1)),"")</f>
        <v/>
      </c>
      <c r="H402" s="17" t="str">
        <f>IFERROR(IF(INDEX(DATOS!BH:BH,MATCH(CHECKLIST!B402,DATOS!B:B,0),1)=0,"X",IF(INDEX(DATOS!BH:BH,MATCH(CHECKLIST!B402,DATOS!B:B,0),1)="VIGENTE","",INDEX(DATOS!BH:BH,MATCH(CHECKLIST!B402,DATOS!B:B,0),1))),"")</f>
        <v/>
      </c>
      <c r="I402" s="17" t="str">
        <f>IFERROR(IF(INDEX(DATOS!AL:AL,MATCH(CHECKLIST!B402,DATOS!B:B,0),1)=0,"",INDEX(DATOS!AL:AL,MATCH(CHECKLIST!B402,DATOS!B:B,0),1)),"")</f>
        <v/>
      </c>
      <c r="J402" s="17" t="str">
        <f>IFERROR(IF(INDEX(DATOS!AJ:AJ,MATCH(CHECKLIST!B402,DATOS!B:B,0),1)=0,"",INDEX(DATOS!AJ:AJ,MATCH(CHECKLIST!B402,DATOS!B:B,0),1)),"")</f>
        <v/>
      </c>
      <c r="K402" s="49" t="str">
        <f>IFERROR(IF(INDEX(DATOS!AK:AK,MATCH(CHECKLIST!B402,DATOS!B:B,0),1)=0,"",INDEX(DATOS!AK:AK,MATCH(CHECKLIST!B402,DATOS!B:B,0),1)),"")</f>
        <v/>
      </c>
      <c r="L402" s="17" t="str">
        <f>IFERROR(IF(INDEX(DATOS!AM:AM,MATCH(CHECKLIST!B402,DATOS!B:B,0),1)=0,"",INDEX(DATOS!AM:AM,MATCH(CHECKLIST!B402,DATOS!B:B,0),1)),"")</f>
        <v/>
      </c>
      <c r="M402" s="17" t="str">
        <f>IFERROR(IF(INDEX(DATOS!AI:AI,MATCH(CHECKLIST!B402,DATOS!B:B,0),1)=0,"",INDEX(DATOS!AI:AI,MATCH(CHECKLIST!B402,DATOS!B:B,0),1)),"")</f>
        <v/>
      </c>
      <c r="N402" s="49" t="str">
        <f ca="1">IFERROR(IF(INDEX(DATOS!I:I,MATCH(CHECKLIST!B402,DATOS!B:B,0),1)="","X",IF(INDEX(DATOS!I:I,MATCH(CHECKLIST!B402,DATOS!B:B,0),1)&gt;YEAR(TODAY())-1,"","VENCIDA")),"")</f>
        <v/>
      </c>
      <c r="O402" s="49" t="str">
        <f>IFERROR(IF(INDEX(DATOS!AP:AP,MATCH(CHECKLIST!B402,DATOS!B:B,0),1)=0,"",INDEX(DATOS!AP:AP,MATCH(CHECKLIST!B402,DATOS!B:B,0),1)),"")</f>
        <v/>
      </c>
      <c r="P402" s="17" t="str">
        <f>IFERROR(IF(INDEX(DATOS!AN:AN,MATCH(CHECKLIST!B402,DATOS!B:B,0),1)=0,"",INDEX(DATOS!AN:AN,MATCH(CHECKLIST!B402,DATOS!B:B,0),1)),"")</f>
        <v/>
      </c>
      <c r="Q402" s="17" t="str">
        <f>IFERROR(IF(INDEX(DATOS!AO:AO,MATCH(CHECKLIST!B402,DATOS!B:B,0),1)=0,"",INDEX(DATOS!AO:AO,MATCH(CHECKLIST!B402,DATOS!B:B,0),1)),"")</f>
        <v/>
      </c>
      <c r="S402">
        <f t="shared" si="20"/>
        <v>0</v>
      </c>
      <c r="U402" t="str">
        <f t="shared" si="18"/>
        <v/>
      </c>
      <c r="V402" t="str">
        <f t="shared" si="19"/>
        <v/>
      </c>
    </row>
    <row r="403" spans="1:22">
      <c r="A403" s="12">
        <v>390</v>
      </c>
      <c r="B403" t="str">
        <f>IFERROR(INDEX(DATOS!B:B,MATCH(CHECKLIST!A403,DATOS!BU:BU,0),1),"")</f>
        <v/>
      </c>
      <c r="C403" t="str">
        <f>IFERROR(INDEX(DATOS!J:J,MATCH(CHECKLIST!A403,DATOS!BU:BU,0),1),"")</f>
        <v/>
      </c>
      <c r="D403" t="str">
        <f>IFERROR(INDEX(DATOS!R:R,MATCH(CHECKLIST!E403,DATOS!C:C,0),1),"")</f>
        <v/>
      </c>
      <c r="E403" s="136" t="str">
        <f>IFERROR(INDEX(DATOS!C:C,MATCH(CHECKLIST!A403,DATOS!BU:BU,0),1),"")</f>
        <v/>
      </c>
      <c r="F403" s="3" t="str">
        <f>IFERROR(IF(INDEX(DATOS!AC:AC,MATCH(CHECKLIST!B403,DATOS!B:B,0),1)=0,"",INDEX(DATOS!AC:AC,MATCH(CHECKLIST!B403,DATOS!B:B,0),1)),"")</f>
        <v/>
      </c>
      <c r="G403" s="17" t="str">
        <f>IFERROR(IF(INDEX(DATOS!AH:AH,MATCH(CHECKLIST!B403,DATOS!B:B,0),1)=0,"",INDEX(DATOS!AH:AH,MATCH(CHECKLIST!B403,DATOS!B:B,0),1)),"")</f>
        <v/>
      </c>
      <c r="H403" s="17" t="str">
        <f>IFERROR(IF(INDEX(DATOS!BH:BH,MATCH(CHECKLIST!B403,DATOS!B:B,0),1)=0,"X",IF(INDEX(DATOS!BH:BH,MATCH(CHECKLIST!B403,DATOS!B:B,0),1)="VIGENTE","",INDEX(DATOS!BH:BH,MATCH(CHECKLIST!B403,DATOS!B:B,0),1))),"")</f>
        <v/>
      </c>
      <c r="I403" s="17" t="str">
        <f>IFERROR(IF(INDEX(DATOS!AL:AL,MATCH(CHECKLIST!B403,DATOS!B:B,0),1)=0,"",INDEX(DATOS!AL:AL,MATCH(CHECKLIST!B403,DATOS!B:B,0),1)),"")</f>
        <v/>
      </c>
      <c r="J403" s="17" t="str">
        <f>IFERROR(IF(INDEX(DATOS!AJ:AJ,MATCH(CHECKLIST!B403,DATOS!B:B,0),1)=0,"",INDEX(DATOS!AJ:AJ,MATCH(CHECKLIST!B403,DATOS!B:B,0),1)),"")</f>
        <v/>
      </c>
      <c r="K403" s="49" t="str">
        <f>IFERROR(IF(INDEX(DATOS!AK:AK,MATCH(CHECKLIST!B403,DATOS!B:B,0),1)=0,"",INDEX(DATOS!AK:AK,MATCH(CHECKLIST!B403,DATOS!B:B,0),1)),"")</f>
        <v/>
      </c>
      <c r="L403" s="17" t="str">
        <f>IFERROR(IF(INDEX(DATOS!AM:AM,MATCH(CHECKLIST!B403,DATOS!B:B,0),1)=0,"",INDEX(DATOS!AM:AM,MATCH(CHECKLIST!B403,DATOS!B:B,0),1)),"")</f>
        <v/>
      </c>
      <c r="M403" s="17" t="str">
        <f>IFERROR(IF(INDEX(DATOS!AI:AI,MATCH(CHECKLIST!B403,DATOS!B:B,0),1)=0,"",INDEX(DATOS!AI:AI,MATCH(CHECKLIST!B403,DATOS!B:B,0),1)),"")</f>
        <v/>
      </c>
      <c r="N403" s="49" t="str">
        <f ca="1">IFERROR(IF(INDEX(DATOS!I:I,MATCH(CHECKLIST!B403,DATOS!B:B,0),1)="","X",IF(INDEX(DATOS!I:I,MATCH(CHECKLIST!B403,DATOS!B:B,0),1)&gt;YEAR(TODAY())-1,"","VENCIDA")),"")</f>
        <v/>
      </c>
      <c r="O403" s="49" t="str">
        <f>IFERROR(IF(INDEX(DATOS!AP:AP,MATCH(CHECKLIST!B403,DATOS!B:B,0),1)=0,"",INDEX(DATOS!AP:AP,MATCH(CHECKLIST!B403,DATOS!B:B,0),1)),"")</f>
        <v/>
      </c>
      <c r="P403" s="17" t="str">
        <f>IFERROR(IF(INDEX(DATOS!AN:AN,MATCH(CHECKLIST!B403,DATOS!B:B,0),1)=0,"",INDEX(DATOS!AN:AN,MATCH(CHECKLIST!B403,DATOS!B:B,0),1)),"")</f>
        <v/>
      </c>
      <c r="Q403" s="17" t="str">
        <f>IFERROR(IF(INDEX(DATOS!AO:AO,MATCH(CHECKLIST!B403,DATOS!B:B,0),1)=0,"",INDEX(DATOS!AO:AO,MATCH(CHECKLIST!B403,DATOS!B:B,0),1)),"")</f>
        <v/>
      </c>
      <c r="R403" t="str">
        <f>IF(B403="","",1)</f>
        <v/>
      </c>
      <c r="S403" t="str">
        <f t="shared" si="20"/>
        <v/>
      </c>
      <c r="U403" t="str">
        <f t="shared" si="18"/>
        <v/>
      </c>
      <c r="V403" t="str">
        <f t="shared" si="19"/>
        <v/>
      </c>
    </row>
    <row r="404" spans="1:22">
      <c r="A404" s="12">
        <v>391</v>
      </c>
      <c r="B404" t="str">
        <f>IFERROR(INDEX(DATOS!B:B,MATCH(CHECKLIST!A404,DATOS!BU:BU,0),1),"")</f>
        <v/>
      </c>
      <c r="C404" t="str">
        <f>IFERROR(INDEX(DATOS!J:J,MATCH(CHECKLIST!A404,DATOS!BU:BU,0),1),"")</f>
        <v/>
      </c>
      <c r="D404" t="str">
        <f>IFERROR(INDEX(DATOS!R:R,MATCH(CHECKLIST!E404,DATOS!C:C,0),1),"")</f>
        <v/>
      </c>
      <c r="E404" s="136" t="str">
        <f>IFERROR(INDEX(DATOS!C:C,MATCH(CHECKLIST!A404,DATOS!BU:BU,0),1),"")</f>
        <v/>
      </c>
      <c r="F404" s="3" t="str">
        <f>IFERROR(IF(INDEX(DATOS!AC:AC,MATCH(CHECKLIST!B404,DATOS!B:B,0),1)=0,"",INDEX(DATOS!AC:AC,MATCH(CHECKLIST!B404,DATOS!B:B,0),1)),"")</f>
        <v/>
      </c>
      <c r="G404" s="17" t="str">
        <f>IFERROR(IF(INDEX(DATOS!AH:AH,MATCH(CHECKLIST!B404,DATOS!B:B,0),1)=0,"",INDEX(DATOS!AH:AH,MATCH(CHECKLIST!B404,DATOS!B:B,0),1)),"")</f>
        <v/>
      </c>
      <c r="H404" s="17" t="str">
        <f>IFERROR(IF(INDEX(DATOS!BH:BH,MATCH(CHECKLIST!B404,DATOS!B:B,0),1)=0,"X",IF(INDEX(DATOS!BH:BH,MATCH(CHECKLIST!B404,DATOS!B:B,0),1)="VIGENTE","",INDEX(DATOS!BH:BH,MATCH(CHECKLIST!B404,DATOS!B:B,0),1))),"")</f>
        <v/>
      </c>
      <c r="I404" s="17" t="str">
        <f>IFERROR(IF(INDEX(DATOS!AL:AL,MATCH(CHECKLIST!B404,DATOS!B:B,0),1)=0,"",INDEX(DATOS!AL:AL,MATCH(CHECKLIST!B404,DATOS!B:B,0),1)),"")</f>
        <v/>
      </c>
      <c r="J404" s="17" t="str">
        <f>IFERROR(IF(INDEX(DATOS!AJ:AJ,MATCH(CHECKLIST!B404,DATOS!B:B,0),1)=0,"",INDEX(DATOS!AJ:AJ,MATCH(CHECKLIST!B404,DATOS!B:B,0),1)),"")</f>
        <v/>
      </c>
      <c r="K404" s="49" t="str">
        <f>IFERROR(IF(INDEX(DATOS!AK:AK,MATCH(CHECKLIST!B404,DATOS!B:B,0),1)=0,"",INDEX(DATOS!AK:AK,MATCH(CHECKLIST!B404,DATOS!B:B,0),1)),"")</f>
        <v/>
      </c>
      <c r="L404" s="17" t="str">
        <f>IFERROR(IF(INDEX(DATOS!AM:AM,MATCH(CHECKLIST!B404,DATOS!B:B,0),1)=0,"",INDEX(DATOS!AM:AM,MATCH(CHECKLIST!B404,DATOS!B:B,0),1)),"")</f>
        <v/>
      </c>
      <c r="M404" s="17" t="str">
        <f>IFERROR(IF(INDEX(DATOS!AI:AI,MATCH(CHECKLIST!B404,DATOS!B:B,0),1)=0,"",INDEX(DATOS!AI:AI,MATCH(CHECKLIST!B404,DATOS!B:B,0),1)),"")</f>
        <v/>
      </c>
      <c r="N404" s="49" t="str">
        <f ca="1">IFERROR(IF(INDEX(DATOS!I:I,MATCH(CHECKLIST!B404,DATOS!B:B,0),1)="","X",IF(INDEX(DATOS!I:I,MATCH(CHECKLIST!B404,DATOS!B:B,0),1)&gt;YEAR(TODAY())-1,"","VENCIDA")),"")</f>
        <v/>
      </c>
      <c r="O404" s="49" t="str">
        <f>IFERROR(IF(INDEX(DATOS!AP:AP,MATCH(CHECKLIST!B404,DATOS!B:B,0),1)=0,"",INDEX(DATOS!AP:AP,MATCH(CHECKLIST!B404,DATOS!B:B,0),1)),"")</f>
        <v/>
      </c>
      <c r="P404" s="17" t="str">
        <f>IFERROR(IF(INDEX(DATOS!AN:AN,MATCH(CHECKLIST!B404,DATOS!B:B,0),1)=0,"",INDEX(DATOS!AN:AN,MATCH(CHECKLIST!B404,DATOS!B:B,0),1)),"")</f>
        <v/>
      </c>
      <c r="Q404" s="17" t="str">
        <f>IFERROR(IF(INDEX(DATOS!AO:AO,MATCH(CHECKLIST!B404,DATOS!B:B,0),1)=0,"",INDEX(DATOS!AO:AO,MATCH(CHECKLIST!B404,DATOS!B:B,0),1)),"")</f>
        <v/>
      </c>
      <c r="S404">
        <f t="shared" si="20"/>
        <v>0</v>
      </c>
      <c r="U404" t="str">
        <f t="shared" si="18"/>
        <v/>
      </c>
      <c r="V404" t="str">
        <f t="shared" si="19"/>
        <v/>
      </c>
    </row>
    <row r="405" spans="1:22">
      <c r="A405" s="12">
        <v>392</v>
      </c>
      <c r="B405" t="str">
        <f>IFERROR(INDEX(DATOS!B:B,MATCH(CHECKLIST!A405,DATOS!BU:BU,0),1),"")</f>
        <v/>
      </c>
      <c r="C405" t="str">
        <f>IFERROR(INDEX(DATOS!J:J,MATCH(CHECKLIST!A405,DATOS!BU:BU,0),1),"")</f>
        <v/>
      </c>
      <c r="D405" t="str">
        <f>IFERROR(INDEX(DATOS!R:R,MATCH(CHECKLIST!E405,DATOS!C:C,0),1),"")</f>
        <v/>
      </c>
      <c r="E405" s="16" t="str">
        <f>IFERROR(INDEX(DATOS!C:C,MATCH(CHECKLIST!A405,DATOS!BU:BU,0),1),"")</f>
        <v/>
      </c>
      <c r="F405" s="3" t="str">
        <f>IFERROR(IF(INDEX(DATOS!AC:AC,MATCH(CHECKLIST!B405,DATOS!B:B,0),1)=0,"",INDEX(DATOS!AC:AC,MATCH(CHECKLIST!B405,DATOS!B:B,0),1)),"")</f>
        <v/>
      </c>
      <c r="G405" s="17" t="str">
        <f>IFERROR(IF(INDEX(DATOS!AH:AH,MATCH(CHECKLIST!B405,DATOS!B:B,0),1)=0,"",INDEX(DATOS!AH:AH,MATCH(CHECKLIST!B405,DATOS!B:B,0),1)),"")</f>
        <v/>
      </c>
      <c r="H405" s="17" t="str">
        <f>IFERROR(IF(INDEX(DATOS!BH:BH,MATCH(CHECKLIST!B405,DATOS!B:B,0),1)=0,"X",IF(INDEX(DATOS!BH:BH,MATCH(CHECKLIST!B405,DATOS!B:B,0),1)="VIGENTE","",INDEX(DATOS!BH:BH,MATCH(CHECKLIST!B405,DATOS!B:B,0),1))),"")</f>
        <v/>
      </c>
      <c r="I405" s="17" t="str">
        <f>IFERROR(IF(INDEX(DATOS!AL:AL,MATCH(CHECKLIST!B405,DATOS!B:B,0),1)=0,"",INDEX(DATOS!AL:AL,MATCH(CHECKLIST!B405,DATOS!B:B,0),1)),"")</f>
        <v/>
      </c>
      <c r="J405" s="17" t="str">
        <f>IFERROR(IF(INDEX(DATOS!AJ:AJ,MATCH(CHECKLIST!B405,DATOS!B:B,0),1)=0,"",INDEX(DATOS!AJ:AJ,MATCH(CHECKLIST!B405,DATOS!B:B,0),1)),"")</f>
        <v/>
      </c>
      <c r="K405" s="49" t="str">
        <f>IFERROR(IF(INDEX(DATOS!AK:AK,MATCH(CHECKLIST!B405,DATOS!B:B,0),1)=0,"",INDEX(DATOS!AK:AK,MATCH(CHECKLIST!B405,DATOS!B:B,0),1)),"")</f>
        <v/>
      </c>
      <c r="L405" s="17" t="str">
        <f>IFERROR(IF(INDEX(DATOS!AM:AM,MATCH(CHECKLIST!B405,DATOS!B:B,0),1)=0,"",INDEX(DATOS!AM:AM,MATCH(CHECKLIST!B405,DATOS!B:B,0),1)),"")</f>
        <v/>
      </c>
      <c r="M405" s="17" t="str">
        <f>IFERROR(IF(INDEX(DATOS!AI:AI,MATCH(CHECKLIST!B405,DATOS!B:B,0),1)=0,"",INDEX(DATOS!AI:AI,MATCH(CHECKLIST!B405,DATOS!B:B,0),1)),"")</f>
        <v/>
      </c>
      <c r="N405" s="49" t="str">
        <f ca="1">IFERROR(IF(INDEX(DATOS!I:I,MATCH(CHECKLIST!B405,DATOS!B:B,0),1)="","X",IF(INDEX(DATOS!I:I,MATCH(CHECKLIST!B405,DATOS!B:B,0),1)&gt;YEAR(TODAY())-1,"","VENCIDA")),"")</f>
        <v/>
      </c>
      <c r="O405" s="49" t="str">
        <f>IFERROR(IF(INDEX(DATOS!AP:AP,MATCH(CHECKLIST!B405,DATOS!B:B,0),1)=0,"",INDEX(DATOS!AP:AP,MATCH(CHECKLIST!B405,DATOS!B:B,0),1)),"")</f>
        <v/>
      </c>
      <c r="P405" s="17" t="str">
        <f>IFERROR(IF(INDEX(DATOS!AN:AN,MATCH(CHECKLIST!B405,DATOS!B:B,0),1)=0,"",INDEX(DATOS!AN:AN,MATCH(CHECKLIST!B405,DATOS!B:B,0),1)),"")</f>
        <v/>
      </c>
      <c r="Q405" s="17" t="str">
        <f>IFERROR(IF(INDEX(DATOS!AO:AO,MATCH(CHECKLIST!B405,DATOS!B:B,0),1)=0,"",INDEX(DATOS!AO:AO,MATCH(CHECKLIST!B405,DATOS!B:B,0),1)),"")</f>
        <v/>
      </c>
      <c r="R405" t="str">
        <f>IF(B405="","",1)</f>
        <v/>
      </c>
      <c r="S405" t="str">
        <f t="shared" si="20"/>
        <v/>
      </c>
      <c r="U405" t="str">
        <f t="shared" si="18"/>
        <v/>
      </c>
      <c r="V405" t="str">
        <f t="shared" si="19"/>
        <v/>
      </c>
    </row>
    <row r="406" spans="1:22">
      <c r="A406" s="12">
        <v>393</v>
      </c>
      <c r="B406" t="str">
        <f>IFERROR(INDEX(DATOS!B:B,MATCH(CHECKLIST!A406,DATOS!BU:BU,0),1),"")</f>
        <v/>
      </c>
      <c r="C406" t="str">
        <f>IFERROR(INDEX(DATOS!J:J,MATCH(CHECKLIST!A406,DATOS!BU:BU,0),1),"")</f>
        <v/>
      </c>
      <c r="D406" t="str">
        <f>IFERROR(INDEX(DATOS!R:R,MATCH(CHECKLIST!E406,DATOS!C:C,0),1),"")</f>
        <v/>
      </c>
      <c r="E406" s="16" t="str">
        <f>IFERROR(INDEX(DATOS!C:C,MATCH(CHECKLIST!A406,DATOS!BU:BU,0),1),"")</f>
        <v/>
      </c>
      <c r="F406" s="3" t="str">
        <f>IFERROR(IF(INDEX(DATOS!AC:AC,MATCH(CHECKLIST!B406,DATOS!B:B,0),1)=0,"",INDEX(DATOS!AC:AC,MATCH(CHECKLIST!B406,DATOS!B:B,0),1)),"")</f>
        <v/>
      </c>
      <c r="G406" s="17" t="str">
        <f>IFERROR(IF(INDEX(DATOS!AH:AH,MATCH(CHECKLIST!B406,DATOS!B:B,0),1)=0,"",INDEX(DATOS!AH:AH,MATCH(CHECKLIST!B406,DATOS!B:B,0),1)),"")</f>
        <v/>
      </c>
      <c r="H406" s="17" t="str">
        <f>IFERROR(IF(INDEX(DATOS!BH:BH,MATCH(CHECKLIST!B406,DATOS!B:B,0),1)=0,"X",IF(INDEX(DATOS!BH:BH,MATCH(CHECKLIST!B406,DATOS!B:B,0),1)="VIGENTE","",INDEX(DATOS!BH:BH,MATCH(CHECKLIST!B406,DATOS!B:B,0),1))),"")</f>
        <v/>
      </c>
      <c r="I406" s="17" t="str">
        <f>IFERROR(IF(INDEX(DATOS!AL:AL,MATCH(CHECKLIST!B406,DATOS!B:B,0),1)=0,"",INDEX(DATOS!AL:AL,MATCH(CHECKLIST!B406,DATOS!B:B,0),1)),"")</f>
        <v/>
      </c>
      <c r="J406" s="17" t="str">
        <f>IFERROR(IF(INDEX(DATOS!AJ:AJ,MATCH(CHECKLIST!B406,DATOS!B:B,0),1)=0,"",INDEX(DATOS!AJ:AJ,MATCH(CHECKLIST!B406,DATOS!B:B,0),1)),"")</f>
        <v/>
      </c>
      <c r="K406" s="49" t="str">
        <f>IFERROR(IF(INDEX(DATOS!AK:AK,MATCH(CHECKLIST!B406,DATOS!B:B,0),1)=0,"",INDEX(DATOS!AK:AK,MATCH(CHECKLIST!B406,DATOS!B:B,0),1)),"")</f>
        <v/>
      </c>
      <c r="L406" s="17" t="str">
        <f>IFERROR(IF(INDEX(DATOS!AM:AM,MATCH(CHECKLIST!B406,DATOS!B:B,0),1)=0,"",INDEX(DATOS!AM:AM,MATCH(CHECKLIST!B406,DATOS!B:B,0),1)),"")</f>
        <v/>
      </c>
      <c r="M406" s="17" t="str">
        <f>IFERROR(IF(INDEX(DATOS!AI:AI,MATCH(CHECKLIST!B406,DATOS!B:B,0),1)=0,"",INDEX(DATOS!AI:AI,MATCH(CHECKLIST!B406,DATOS!B:B,0),1)),"")</f>
        <v/>
      </c>
      <c r="N406" s="49" t="str">
        <f ca="1">IFERROR(IF(INDEX(DATOS!I:I,MATCH(CHECKLIST!B406,DATOS!B:B,0),1)="","X",IF(INDEX(DATOS!I:I,MATCH(CHECKLIST!B406,DATOS!B:B,0),1)&gt;YEAR(TODAY())-1,"","VENCIDA")),"")</f>
        <v/>
      </c>
      <c r="O406" s="49" t="str">
        <f>IFERROR(IF(INDEX(DATOS!AP:AP,MATCH(CHECKLIST!B406,DATOS!B:B,0),1)=0,"",INDEX(DATOS!AP:AP,MATCH(CHECKLIST!B406,DATOS!B:B,0),1)),"")</f>
        <v/>
      </c>
      <c r="P406" s="17" t="str">
        <f>IFERROR(IF(INDEX(DATOS!AN:AN,MATCH(CHECKLIST!B406,DATOS!B:B,0),1)=0,"",INDEX(DATOS!AN:AN,MATCH(CHECKLIST!B406,DATOS!B:B,0),1)),"")</f>
        <v/>
      </c>
      <c r="Q406" s="17" t="str">
        <f>IFERROR(IF(INDEX(DATOS!AO:AO,MATCH(CHECKLIST!B406,DATOS!B:B,0),1)=0,"",INDEX(DATOS!AO:AO,MATCH(CHECKLIST!B406,DATOS!B:B,0),1)),"")</f>
        <v/>
      </c>
      <c r="S406">
        <f t="shared" si="20"/>
        <v>0</v>
      </c>
      <c r="U406" t="str">
        <f t="shared" si="18"/>
        <v/>
      </c>
      <c r="V406" t="str">
        <f t="shared" si="19"/>
        <v/>
      </c>
    </row>
    <row r="407" spans="1:22">
      <c r="A407" s="12">
        <v>394</v>
      </c>
      <c r="B407" t="str">
        <f>IFERROR(INDEX(DATOS!B:B,MATCH(CHECKLIST!A407,DATOS!BU:BU,0),1),"")</f>
        <v/>
      </c>
      <c r="C407" t="str">
        <f>IFERROR(INDEX(DATOS!J:J,MATCH(CHECKLIST!A407,DATOS!BU:BU,0),1),"")</f>
        <v/>
      </c>
      <c r="D407" t="str">
        <f>IFERROR(INDEX(DATOS!R:R,MATCH(CHECKLIST!E407,DATOS!C:C,0),1),"")</f>
        <v/>
      </c>
      <c r="E407" s="16" t="str">
        <f>IFERROR(INDEX(DATOS!C:C,MATCH(CHECKLIST!A407,DATOS!BU:BU,0),1),"")</f>
        <v/>
      </c>
      <c r="F407" s="3" t="str">
        <f>IFERROR(IF(INDEX(DATOS!AC:AC,MATCH(CHECKLIST!B407,DATOS!B:B,0),1)=0,"",INDEX(DATOS!AC:AC,MATCH(CHECKLIST!B407,DATOS!B:B,0),1)),"")</f>
        <v/>
      </c>
      <c r="G407" s="17" t="str">
        <f>IFERROR(IF(INDEX(DATOS!AH:AH,MATCH(CHECKLIST!B407,DATOS!B:B,0),1)=0,"",INDEX(DATOS!AH:AH,MATCH(CHECKLIST!B407,DATOS!B:B,0),1)),"")</f>
        <v/>
      </c>
      <c r="H407" s="17" t="str">
        <f>IFERROR(IF(INDEX(DATOS!BH:BH,MATCH(CHECKLIST!B407,DATOS!B:B,0),1)=0,"X",IF(INDEX(DATOS!BH:BH,MATCH(CHECKLIST!B407,DATOS!B:B,0),1)="VIGENTE","",INDEX(DATOS!BH:BH,MATCH(CHECKLIST!B407,DATOS!B:B,0),1))),"")</f>
        <v/>
      </c>
      <c r="I407" s="17" t="str">
        <f>IFERROR(IF(INDEX(DATOS!AL:AL,MATCH(CHECKLIST!B407,DATOS!B:B,0),1)=0,"",INDEX(DATOS!AL:AL,MATCH(CHECKLIST!B407,DATOS!B:B,0),1)),"")</f>
        <v/>
      </c>
      <c r="J407" s="17" t="str">
        <f>IFERROR(IF(INDEX(DATOS!AJ:AJ,MATCH(CHECKLIST!B407,DATOS!B:B,0),1)=0,"",INDEX(DATOS!AJ:AJ,MATCH(CHECKLIST!B407,DATOS!B:B,0),1)),"")</f>
        <v/>
      </c>
      <c r="K407" s="49" t="str">
        <f>IFERROR(IF(INDEX(DATOS!AK:AK,MATCH(CHECKLIST!B407,DATOS!B:B,0),1)=0,"",INDEX(DATOS!AK:AK,MATCH(CHECKLIST!B407,DATOS!B:B,0),1)),"")</f>
        <v/>
      </c>
      <c r="L407" s="17" t="str">
        <f>IFERROR(IF(INDEX(DATOS!AM:AM,MATCH(CHECKLIST!B407,DATOS!B:B,0),1)=0,"",INDEX(DATOS!AM:AM,MATCH(CHECKLIST!B407,DATOS!B:B,0),1)),"")</f>
        <v/>
      </c>
      <c r="M407" s="17" t="str">
        <f>IFERROR(IF(INDEX(DATOS!AI:AI,MATCH(CHECKLIST!B407,DATOS!B:B,0),1)=0,"",INDEX(DATOS!AI:AI,MATCH(CHECKLIST!B407,DATOS!B:B,0),1)),"")</f>
        <v/>
      </c>
      <c r="N407" s="49" t="str">
        <f ca="1">IFERROR(IF(INDEX(DATOS!I:I,MATCH(CHECKLIST!B407,DATOS!B:B,0),1)="","X",IF(INDEX(DATOS!I:I,MATCH(CHECKLIST!B407,DATOS!B:B,0),1)&gt;YEAR(TODAY())-1,"","VENCIDA")),"")</f>
        <v/>
      </c>
      <c r="O407" s="49" t="str">
        <f>IFERROR(IF(INDEX(DATOS!AP:AP,MATCH(CHECKLIST!B407,DATOS!B:B,0),1)=0,"",INDEX(DATOS!AP:AP,MATCH(CHECKLIST!B407,DATOS!B:B,0),1)),"")</f>
        <v/>
      </c>
      <c r="P407" s="17" t="str">
        <f>IFERROR(IF(INDEX(DATOS!AN:AN,MATCH(CHECKLIST!B407,DATOS!B:B,0),1)=0,"",INDEX(DATOS!AN:AN,MATCH(CHECKLIST!B407,DATOS!B:B,0),1)),"")</f>
        <v/>
      </c>
      <c r="Q407" s="17" t="str">
        <f>IFERROR(IF(INDEX(DATOS!AO:AO,MATCH(CHECKLIST!B407,DATOS!B:B,0),1)=0,"",INDEX(DATOS!AO:AO,MATCH(CHECKLIST!B407,DATOS!B:B,0),1)),"")</f>
        <v/>
      </c>
      <c r="R407" t="str">
        <f>IF(B407="","",1)</f>
        <v/>
      </c>
      <c r="S407" t="str">
        <f t="shared" si="20"/>
        <v/>
      </c>
      <c r="U407" t="str">
        <f t="shared" si="18"/>
        <v/>
      </c>
      <c r="V407" t="str">
        <f t="shared" si="19"/>
        <v/>
      </c>
    </row>
    <row r="408" spans="1:22">
      <c r="A408" s="12">
        <v>395</v>
      </c>
      <c r="B408" t="str">
        <f>IFERROR(INDEX(DATOS!B:B,MATCH(CHECKLIST!A408,DATOS!BU:BU,0),1),"")</f>
        <v/>
      </c>
      <c r="C408" t="str">
        <f>IFERROR(INDEX(DATOS!J:J,MATCH(CHECKLIST!A408,DATOS!BU:BU,0),1),"")</f>
        <v/>
      </c>
      <c r="D408" t="str">
        <f>IFERROR(INDEX(DATOS!R:R,MATCH(CHECKLIST!E408,DATOS!C:C,0),1),"")</f>
        <v/>
      </c>
      <c r="E408" s="16" t="str">
        <f>IFERROR(INDEX(DATOS!C:C,MATCH(CHECKLIST!A408,DATOS!BU:BU,0),1),"")</f>
        <v/>
      </c>
      <c r="F408" s="3" t="str">
        <f>IFERROR(IF(INDEX(DATOS!AC:AC,MATCH(CHECKLIST!B408,DATOS!B:B,0),1)=0,"",INDEX(DATOS!AC:AC,MATCH(CHECKLIST!B408,DATOS!B:B,0),1)),"")</f>
        <v/>
      </c>
      <c r="G408" s="17" t="str">
        <f>IFERROR(IF(INDEX(DATOS!AH:AH,MATCH(CHECKLIST!B408,DATOS!B:B,0),1)=0,"",INDEX(DATOS!AH:AH,MATCH(CHECKLIST!B408,DATOS!B:B,0),1)),"")</f>
        <v/>
      </c>
      <c r="H408" s="17" t="str">
        <f>IFERROR(IF(INDEX(DATOS!BH:BH,MATCH(CHECKLIST!B408,DATOS!B:B,0),1)=0,"X",IF(INDEX(DATOS!BH:BH,MATCH(CHECKLIST!B408,DATOS!B:B,0),1)="VIGENTE","",INDEX(DATOS!BH:BH,MATCH(CHECKLIST!B408,DATOS!B:B,0),1))),"")</f>
        <v/>
      </c>
      <c r="I408" s="17" t="str">
        <f>IFERROR(IF(INDEX(DATOS!AL:AL,MATCH(CHECKLIST!B408,DATOS!B:B,0),1)=0,"",INDEX(DATOS!AL:AL,MATCH(CHECKLIST!B408,DATOS!B:B,0),1)),"")</f>
        <v/>
      </c>
      <c r="J408" s="17" t="str">
        <f>IFERROR(IF(INDEX(DATOS!AJ:AJ,MATCH(CHECKLIST!B408,DATOS!B:B,0),1)=0,"",INDEX(DATOS!AJ:AJ,MATCH(CHECKLIST!B408,DATOS!B:B,0),1)),"")</f>
        <v/>
      </c>
      <c r="K408" s="49" t="str">
        <f>IFERROR(IF(INDEX(DATOS!AK:AK,MATCH(CHECKLIST!B408,DATOS!B:B,0),1)=0,"",INDEX(DATOS!AK:AK,MATCH(CHECKLIST!B408,DATOS!B:B,0),1)),"")</f>
        <v/>
      </c>
      <c r="L408" s="17" t="str">
        <f>IFERROR(IF(INDEX(DATOS!AM:AM,MATCH(CHECKLIST!B408,DATOS!B:B,0),1)=0,"",INDEX(DATOS!AM:AM,MATCH(CHECKLIST!B408,DATOS!B:B,0),1)),"")</f>
        <v/>
      </c>
      <c r="M408" s="17" t="str">
        <f>IFERROR(IF(INDEX(DATOS!AI:AI,MATCH(CHECKLIST!B408,DATOS!B:B,0),1)=0,"",INDEX(DATOS!AI:AI,MATCH(CHECKLIST!B408,DATOS!B:B,0),1)),"")</f>
        <v/>
      </c>
      <c r="N408" s="49" t="str">
        <f ca="1">IFERROR(IF(INDEX(DATOS!I:I,MATCH(CHECKLIST!B408,DATOS!B:B,0),1)="","X",IF(INDEX(DATOS!I:I,MATCH(CHECKLIST!B408,DATOS!B:B,0),1)&gt;YEAR(TODAY())-1,"","VENCIDA")),"")</f>
        <v/>
      </c>
      <c r="O408" s="49" t="str">
        <f>IFERROR(IF(INDEX(DATOS!AP:AP,MATCH(CHECKLIST!B408,DATOS!B:B,0),1)=0,"",INDEX(DATOS!AP:AP,MATCH(CHECKLIST!B408,DATOS!B:B,0),1)),"")</f>
        <v/>
      </c>
      <c r="P408" s="17" t="str">
        <f>IFERROR(IF(INDEX(DATOS!AN:AN,MATCH(CHECKLIST!B408,DATOS!B:B,0),1)=0,"",INDEX(DATOS!AN:AN,MATCH(CHECKLIST!B408,DATOS!B:B,0),1)),"")</f>
        <v/>
      </c>
      <c r="Q408" s="17" t="str">
        <f>IFERROR(IF(INDEX(DATOS!AO:AO,MATCH(CHECKLIST!B408,DATOS!B:B,0),1)=0,"",INDEX(DATOS!AO:AO,MATCH(CHECKLIST!B408,DATOS!B:B,0),1)),"")</f>
        <v/>
      </c>
      <c r="S408">
        <f t="shared" si="20"/>
        <v>0</v>
      </c>
      <c r="U408" t="str">
        <f t="shared" si="18"/>
        <v/>
      </c>
      <c r="V408" t="str">
        <f t="shared" si="19"/>
        <v/>
      </c>
    </row>
    <row r="409" spans="1:22">
      <c r="A409" s="12">
        <v>396</v>
      </c>
      <c r="B409" t="str">
        <f>IFERROR(INDEX(DATOS!B:B,MATCH(CHECKLIST!A409,DATOS!BU:BU,0),1),"")</f>
        <v/>
      </c>
      <c r="C409" t="str">
        <f>IFERROR(INDEX(DATOS!J:J,MATCH(CHECKLIST!A409,DATOS!BU:BU,0),1),"")</f>
        <v/>
      </c>
      <c r="D409" t="str">
        <f>IFERROR(INDEX(DATOS!R:R,MATCH(CHECKLIST!E409,DATOS!C:C,0),1),"")</f>
        <v/>
      </c>
      <c r="E409" s="16" t="str">
        <f>IFERROR(INDEX(DATOS!C:C,MATCH(CHECKLIST!A409,DATOS!BU:BU,0),1),"")</f>
        <v/>
      </c>
      <c r="F409" s="3" t="str">
        <f>IFERROR(IF(INDEX(DATOS!AC:AC,MATCH(CHECKLIST!B409,DATOS!B:B,0),1)=0,"",INDEX(DATOS!AC:AC,MATCH(CHECKLIST!B409,DATOS!B:B,0),1)),"")</f>
        <v/>
      </c>
      <c r="G409" s="17" t="str">
        <f>IFERROR(IF(INDEX(DATOS!AH:AH,MATCH(CHECKLIST!B409,DATOS!B:B,0),1)=0,"",INDEX(DATOS!AH:AH,MATCH(CHECKLIST!B409,DATOS!B:B,0),1)),"")</f>
        <v/>
      </c>
      <c r="H409" s="17" t="str">
        <f>IFERROR(IF(INDEX(DATOS!BH:BH,MATCH(CHECKLIST!B409,DATOS!B:B,0),1)=0,"X",IF(INDEX(DATOS!BH:BH,MATCH(CHECKLIST!B409,DATOS!B:B,0),1)="VIGENTE","",INDEX(DATOS!BH:BH,MATCH(CHECKLIST!B409,DATOS!B:B,0),1))),"")</f>
        <v/>
      </c>
      <c r="I409" s="17" t="str">
        <f>IFERROR(IF(INDEX(DATOS!AL:AL,MATCH(CHECKLIST!B409,DATOS!B:B,0),1)=0,"",INDEX(DATOS!AL:AL,MATCH(CHECKLIST!B409,DATOS!B:B,0),1)),"")</f>
        <v/>
      </c>
      <c r="J409" s="17" t="str">
        <f>IFERROR(IF(INDEX(DATOS!AJ:AJ,MATCH(CHECKLIST!B409,DATOS!B:B,0),1)=0,"",INDEX(DATOS!AJ:AJ,MATCH(CHECKLIST!B409,DATOS!B:B,0),1)),"")</f>
        <v/>
      </c>
      <c r="K409" s="49" t="str">
        <f>IFERROR(IF(INDEX(DATOS!AK:AK,MATCH(CHECKLIST!B409,DATOS!B:B,0),1)=0,"",INDEX(DATOS!AK:AK,MATCH(CHECKLIST!B409,DATOS!B:B,0),1)),"")</f>
        <v/>
      </c>
      <c r="L409" s="17" t="str">
        <f>IFERROR(IF(INDEX(DATOS!AM:AM,MATCH(CHECKLIST!B409,DATOS!B:B,0),1)=0,"",INDEX(DATOS!AM:AM,MATCH(CHECKLIST!B409,DATOS!B:B,0),1)),"")</f>
        <v/>
      </c>
      <c r="M409" s="17" t="str">
        <f>IFERROR(IF(INDEX(DATOS!AI:AI,MATCH(CHECKLIST!B409,DATOS!B:B,0),1)=0,"",INDEX(DATOS!AI:AI,MATCH(CHECKLIST!B409,DATOS!B:B,0),1)),"")</f>
        <v/>
      </c>
      <c r="N409" s="49" t="str">
        <f ca="1">IFERROR(IF(INDEX(DATOS!I:I,MATCH(CHECKLIST!B409,DATOS!B:B,0),1)="","X",IF(INDEX(DATOS!I:I,MATCH(CHECKLIST!B409,DATOS!B:B,0),1)&gt;YEAR(TODAY())-1,"","VENCIDA")),"")</f>
        <v/>
      </c>
      <c r="O409" s="49" t="str">
        <f>IFERROR(IF(INDEX(DATOS!AP:AP,MATCH(CHECKLIST!B409,DATOS!B:B,0),1)=0,"",INDEX(DATOS!AP:AP,MATCH(CHECKLIST!B409,DATOS!B:B,0),1)),"")</f>
        <v/>
      </c>
      <c r="P409" s="17" t="str">
        <f>IFERROR(IF(INDEX(DATOS!AN:AN,MATCH(CHECKLIST!B409,DATOS!B:B,0),1)=0,"",INDEX(DATOS!AN:AN,MATCH(CHECKLIST!B409,DATOS!B:B,0),1)),"")</f>
        <v/>
      </c>
      <c r="Q409" s="17" t="str">
        <f>IFERROR(IF(INDEX(DATOS!AO:AO,MATCH(CHECKLIST!B409,DATOS!B:B,0),1)=0,"",INDEX(DATOS!AO:AO,MATCH(CHECKLIST!B409,DATOS!B:B,0),1)),"")</f>
        <v/>
      </c>
      <c r="R409" t="str">
        <f>IF(B409="","",1)</f>
        <v/>
      </c>
      <c r="S409" t="str">
        <f t="shared" si="20"/>
        <v/>
      </c>
      <c r="U409" t="str">
        <f t="shared" si="18"/>
        <v/>
      </c>
      <c r="V409" t="str">
        <f t="shared" si="19"/>
        <v/>
      </c>
    </row>
    <row r="410" spans="1:22">
      <c r="A410" s="12">
        <v>397</v>
      </c>
      <c r="B410" t="str">
        <f>IFERROR(INDEX(DATOS!B:B,MATCH(CHECKLIST!A410,DATOS!BU:BU,0),1),"")</f>
        <v/>
      </c>
      <c r="C410" t="str">
        <f>IFERROR(INDEX(DATOS!J:J,MATCH(CHECKLIST!A410,DATOS!BU:BU,0),1),"")</f>
        <v/>
      </c>
      <c r="D410" t="str">
        <f>IFERROR(INDEX(DATOS!R:R,MATCH(CHECKLIST!E410,DATOS!C:C,0),1),"")</f>
        <v/>
      </c>
      <c r="E410" s="16" t="str">
        <f>IFERROR(INDEX(DATOS!C:C,MATCH(CHECKLIST!A410,DATOS!BU:BU,0),1),"")</f>
        <v/>
      </c>
      <c r="F410" s="3" t="str">
        <f>IFERROR(IF(INDEX(DATOS!AC:AC,MATCH(CHECKLIST!B410,DATOS!B:B,0),1)=0,"",INDEX(DATOS!AC:AC,MATCH(CHECKLIST!B410,DATOS!B:B,0),1)),"")</f>
        <v/>
      </c>
      <c r="G410" s="17" t="str">
        <f>IFERROR(IF(INDEX(DATOS!AH:AH,MATCH(CHECKLIST!B410,DATOS!B:B,0),1)=0,"",INDEX(DATOS!AH:AH,MATCH(CHECKLIST!B410,DATOS!B:B,0),1)),"")</f>
        <v/>
      </c>
      <c r="H410" s="17" t="str">
        <f>IFERROR(IF(INDEX(DATOS!BH:BH,MATCH(CHECKLIST!B410,DATOS!B:B,0),1)=0,"X",IF(INDEX(DATOS!BH:BH,MATCH(CHECKLIST!B410,DATOS!B:B,0),1)="VIGENTE","",INDEX(DATOS!BH:BH,MATCH(CHECKLIST!B410,DATOS!B:B,0),1))),"")</f>
        <v/>
      </c>
      <c r="I410" s="17" t="str">
        <f>IFERROR(IF(INDEX(DATOS!AL:AL,MATCH(CHECKLIST!B410,DATOS!B:B,0),1)=0,"",INDEX(DATOS!AL:AL,MATCH(CHECKLIST!B410,DATOS!B:B,0),1)),"")</f>
        <v/>
      </c>
      <c r="J410" s="17" t="str">
        <f>IFERROR(IF(INDEX(DATOS!AJ:AJ,MATCH(CHECKLIST!B410,DATOS!B:B,0),1)=0,"",INDEX(DATOS!AJ:AJ,MATCH(CHECKLIST!B410,DATOS!B:B,0),1)),"")</f>
        <v/>
      </c>
      <c r="K410" s="49" t="str">
        <f>IFERROR(IF(INDEX(DATOS!AK:AK,MATCH(CHECKLIST!B410,DATOS!B:B,0),1)=0,"",INDEX(DATOS!AK:AK,MATCH(CHECKLIST!B410,DATOS!B:B,0),1)),"")</f>
        <v/>
      </c>
      <c r="L410" s="17" t="str">
        <f>IFERROR(IF(INDEX(DATOS!AM:AM,MATCH(CHECKLIST!B410,DATOS!B:B,0),1)=0,"",INDEX(DATOS!AM:AM,MATCH(CHECKLIST!B410,DATOS!B:B,0),1)),"")</f>
        <v/>
      </c>
      <c r="M410" s="17" t="str">
        <f>IFERROR(IF(INDEX(DATOS!AI:AI,MATCH(CHECKLIST!B410,DATOS!B:B,0),1)=0,"",INDEX(DATOS!AI:AI,MATCH(CHECKLIST!B410,DATOS!B:B,0),1)),"")</f>
        <v/>
      </c>
      <c r="N410" s="49" t="str">
        <f ca="1">IFERROR(IF(INDEX(DATOS!I:I,MATCH(CHECKLIST!B410,DATOS!B:B,0),1)="","X",IF(INDEX(DATOS!I:I,MATCH(CHECKLIST!B410,DATOS!B:B,0),1)&gt;YEAR(TODAY())-1,"","VENCIDA")),"")</f>
        <v/>
      </c>
      <c r="O410" s="49" t="str">
        <f>IFERROR(IF(INDEX(DATOS!AP:AP,MATCH(CHECKLIST!B410,DATOS!B:B,0),1)=0,"",INDEX(DATOS!AP:AP,MATCH(CHECKLIST!B410,DATOS!B:B,0),1)),"")</f>
        <v/>
      </c>
      <c r="P410" s="17" t="str">
        <f>IFERROR(IF(INDEX(DATOS!AN:AN,MATCH(CHECKLIST!B410,DATOS!B:B,0),1)=0,"",INDEX(DATOS!AN:AN,MATCH(CHECKLIST!B410,DATOS!B:B,0),1)),"")</f>
        <v/>
      </c>
      <c r="Q410" s="17" t="str">
        <f>IFERROR(IF(INDEX(DATOS!AO:AO,MATCH(CHECKLIST!B410,DATOS!B:B,0),1)=0,"",INDEX(DATOS!AO:AO,MATCH(CHECKLIST!B410,DATOS!B:B,0),1)),"")</f>
        <v/>
      </c>
      <c r="S410">
        <f t="shared" si="20"/>
        <v>0</v>
      </c>
      <c r="U410" t="str">
        <f t="shared" si="18"/>
        <v/>
      </c>
      <c r="V410" t="str">
        <f t="shared" si="19"/>
        <v/>
      </c>
    </row>
    <row r="411" spans="1:22">
      <c r="A411" s="12">
        <v>398</v>
      </c>
      <c r="B411" t="str">
        <f>IFERROR(INDEX(DATOS!B:B,MATCH(CHECKLIST!A411,DATOS!BU:BU,0),1),"")</f>
        <v/>
      </c>
      <c r="C411" t="str">
        <f>IFERROR(INDEX(DATOS!J:J,MATCH(CHECKLIST!A411,DATOS!BU:BU,0),1),"")</f>
        <v/>
      </c>
      <c r="D411" t="str">
        <f>IFERROR(INDEX(DATOS!R:R,MATCH(CHECKLIST!E411,DATOS!C:C,0),1),"")</f>
        <v/>
      </c>
      <c r="E411" s="16" t="str">
        <f>IFERROR(INDEX(DATOS!C:C,MATCH(CHECKLIST!A411,DATOS!BU:BU,0),1),"")</f>
        <v/>
      </c>
      <c r="F411" s="3" t="str">
        <f>IFERROR(IF(INDEX(DATOS!AC:AC,MATCH(CHECKLIST!B411,DATOS!B:B,0),1)=0,"",INDEX(DATOS!AC:AC,MATCH(CHECKLIST!B411,DATOS!B:B,0),1)),"")</f>
        <v/>
      </c>
      <c r="G411" s="17" t="str">
        <f>IFERROR(IF(INDEX(DATOS!AH:AH,MATCH(CHECKLIST!B411,DATOS!B:B,0),1)=0,"",INDEX(DATOS!AH:AH,MATCH(CHECKLIST!B411,DATOS!B:B,0),1)),"")</f>
        <v/>
      </c>
      <c r="H411" s="17" t="str">
        <f>IFERROR(IF(INDEX(DATOS!BH:BH,MATCH(CHECKLIST!B411,DATOS!B:B,0),1)=0,"X",IF(INDEX(DATOS!BH:BH,MATCH(CHECKLIST!B411,DATOS!B:B,0),1)="VIGENTE","",INDEX(DATOS!BH:BH,MATCH(CHECKLIST!B411,DATOS!B:B,0),1))),"")</f>
        <v/>
      </c>
      <c r="I411" s="17" t="str">
        <f>IFERROR(IF(INDEX(DATOS!AL:AL,MATCH(CHECKLIST!B411,DATOS!B:B,0),1)=0,"",INDEX(DATOS!AL:AL,MATCH(CHECKLIST!B411,DATOS!B:B,0),1)),"")</f>
        <v/>
      </c>
      <c r="J411" s="17" t="str">
        <f>IFERROR(IF(INDEX(DATOS!AJ:AJ,MATCH(CHECKLIST!B411,DATOS!B:B,0),1)=0,"",INDEX(DATOS!AJ:AJ,MATCH(CHECKLIST!B411,DATOS!B:B,0),1)),"")</f>
        <v/>
      </c>
      <c r="K411" s="49" t="str">
        <f>IFERROR(IF(INDEX(DATOS!AK:AK,MATCH(CHECKLIST!B411,DATOS!B:B,0),1)=0,"",INDEX(DATOS!AK:AK,MATCH(CHECKLIST!B411,DATOS!B:B,0),1)),"")</f>
        <v/>
      </c>
      <c r="L411" s="17" t="str">
        <f>IFERROR(IF(INDEX(DATOS!AM:AM,MATCH(CHECKLIST!B411,DATOS!B:B,0),1)=0,"",INDEX(DATOS!AM:AM,MATCH(CHECKLIST!B411,DATOS!B:B,0),1)),"")</f>
        <v/>
      </c>
      <c r="M411" s="17" t="str">
        <f>IFERROR(IF(INDEX(DATOS!AI:AI,MATCH(CHECKLIST!B411,DATOS!B:B,0),1)=0,"",INDEX(DATOS!AI:AI,MATCH(CHECKLIST!B411,DATOS!B:B,0),1)),"")</f>
        <v/>
      </c>
      <c r="N411" s="49" t="str">
        <f ca="1">IFERROR(IF(INDEX(DATOS!I:I,MATCH(CHECKLIST!B411,DATOS!B:B,0),1)="","X",IF(INDEX(DATOS!I:I,MATCH(CHECKLIST!B411,DATOS!B:B,0),1)&gt;YEAR(TODAY())-1,"","VENCIDA")),"")</f>
        <v/>
      </c>
      <c r="O411" s="49" t="str">
        <f>IFERROR(IF(INDEX(DATOS!AP:AP,MATCH(CHECKLIST!B411,DATOS!B:B,0),1)=0,"",INDEX(DATOS!AP:AP,MATCH(CHECKLIST!B411,DATOS!B:B,0),1)),"")</f>
        <v/>
      </c>
      <c r="P411" s="17" t="str">
        <f>IFERROR(IF(INDEX(DATOS!AN:AN,MATCH(CHECKLIST!B411,DATOS!B:B,0),1)=0,"",INDEX(DATOS!AN:AN,MATCH(CHECKLIST!B411,DATOS!B:B,0),1)),"")</f>
        <v/>
      </c>
      <c r="Q411" s="17" t="str">
        <f>IFERROR(IF(INDEX(DATOS!AO:AO,MATCH(CHECKLIST!B411,DATOS!B:B,0),1)=0,"",INDEX(DATOS!AO:AO,MATCH(CHECKLIST!B411,DATOS!B:B,0),1)),"")</f>
        <v/>
      </c>
      <c r="R411" t="str">
        <f>IF(B411="","",1)</f>
        <v/>
      </c>
      <c r="S411" t="str">
        <f t="shared" si="20"/>
        <v/>
      </c>
      <c r="U411" t="str">
        <f t="shared" si="18"/>
        <v/>
      </c>
      <c r="V411" t="str">
        <f t="shared" si="19"/>
        <v/>
      </c>
    </row>
    <row r="412" spans="1:22">
      <c r="A412" s="12">
        <v>399</v>
      </c>
      <c r="B412" t="str">
        <f>IFERROR(INDEX(DATOS!B:B,MATCH(CHECKLIST!A412,DATOS!BU:BU,0),1),"")</f>
        <v/>
      </c>
      <c r="C412" t="str">
        <f>IFERROR(INDEX(DATOS!J:J,MATCH(CHECKLIST!A412,DATOS!BU:BU,0),1),"")</f>
        <v/>
      </c>
      <c r="D412" t="str">
        <f>IFERROR(INDEX(DATOS!R:R,MATCH(CHECKLIST!E412,DATOS!C:C,0),1),"")</f>
        <v/>
      </c>
      <c r="E412" s="16" t="str">
        <f>IFERROR(INDEX(DATOS!C:C,MATCH(CHECKLIST!A412,DATOS!BU:BU,0),1),"")</f>
        <v/>
      </c>
      <c r="F412" s="3" t="str">
        <f>IFERROR(IF(INDEX(DATOS!AC:AC,MATCH(CHECKLIST!B412,DATOS!B:B,0),1)=0,"",INDEX(DATOS!AC:AC,MATCH(CHECKLIST!B412,DATOS!B:B,0),1)),"")</f>
        <v/>
      </c>
      <c r="G412" s="17" t="str">
        <f>IFERROR(IF(INDEX(DATOS!AH:AH,MATCH(CHECKLIST!B412,DATOS!B:B,0),1)=0,"",INDEX(DATOS!AH:AH,MATCH(CHECKLIST!B412,DATOS!B:B,0),1)),"")</f>
        <v/>
      </c>
      <c r="H412" s="17" t="str">
        <f>IFERROR(IF(INDEX(DATOS!BH:BH,MATCH(CHECKLIST!B412,DATOS!B:B,0),1)=0,"X",IF(INDEX(DATOS!BH:BH,MATCH(CHECKLIST!B412,DATOS!B:B,0),1)="VIGENTE","",INDEX(DATOS!BH:BH,MATCH(CHECKLIST!B412,DATOS!B:B,0),1))),"")</f>
        <v/>
      </c>
      <c r="I412" s="17" t="str">
        <f>IFERROR(IF(INDEX(DATOS!AL:AL,MATCH(CHECKLIST!B412,DATOS!B:B,0),1)=0,"",INDEX(DATOS!AL:AL,MATCH(CHECKLIST!B412,DATOS!B:B,0),1)),"")</f>
        <v/>
      </c>
      <c r="J412" s="17" t="str">
        <f>IFERROR(IF(INDEX(DATOS!AJ:AJ,MATCH(CHECKLIST!B412,DATOS!B:B,0),1)=0,"",INDEX(DATOS!AJ:AJ,MATCH(CHECKLIST!B412,DATOS!B:B,0),1)),"")</f>
        <v/>
      </c>
      <c r="K412" s="49" t="str">
        <f>IFERROR(IF(INDEX(DATOS!AK:AK,MATCH(CHECKLIST!B412,DATOS!B:B,0),1)=0,"",INDEX(DATOS!AK:AK,MATCH(CHECKLIST!B412,DATOS!B:B,0),1)),"")</f>
        <v/>
      </c>
      <c r="L412" s="17" t="str">
        <f>IFERROR(IF(INDEX(DATOS!AM:AM,MATCH(CHECKLIST!B412,DATOS!B:B,0),1)=0,"",INDEX(DATOS!AM:AM,MATCH(CHECKLIST!B412,DATOS!B:B,0),1)),"")</f>
        <v/>
      </c>
      <c r="M412" s="17" t="str">
        <f>IFERROR(IF(INDEX(DATOS!AI:AI,MATCH(CHECKLIST!B412,DATOS!B:B,0),1)=0,"",INDEX(DATOS!AI:AI,MATCH(CHECKLIST!B412,DATOS!B:B,0),1)),"")</f>
        <v/>
      </c>
      <c r="N412" s="49" t="str">
        <f ca="1">IFERROR(IF(INDEX(DATOS!I:I,MATCH(CHECKLIST!B412,DATOS!B:B,0),1)="","X",IF(INDEX(DATOS!I:I,MATCH(CHECKLIST!B412,DATOS!B:B,0),1)&gt;YEAR(TODAY())-1,"","VENCIDA")),"")</f>
        <v/>
      </c>
      <c r="O412" s="49"/>
      <c r="P412" s="17" t="str">
        <f>IFERROR(IF(INDEX(DATOS!AN:AN,MATCH(CHECKLIST!B412,DATOS!B:B,0),1)=0,"",INDEX(DATOS!AN:AN,MATCH(CHECKLIST!B412,DATOS!B:B,0),1)),"")</f>
        <v/>
      </c>
      <c r="Q412" s="17" t="str">
        <f>IFERROR(IF(INDEX(DATOS!AO:AO,MATCH(CHECKLIST!B412,DATOS!B:B,0),1)=0,"",INDEX(DATOS!AO:AO,MATCH(CHECKLIST!B412,DATOS!B:B,0),1)),"")</f>
        <v/>
      </c>
      <c r="S412">
        <f t="shared" si="20"/>
        <v>0</v>
      </c>
      <c r="U412" t="str">
        <f t="shared" si="18"/>
        <v/>
      </c>
      <c r="V412" t="str">
        <f t="shared" si="19"/>
        <v/>
      </c>
    </row>
    <row r="413" spans="1:22">
      <c r="A413" s="12">
        <v>400</v>
      </c>
      <c r="B413" t="str">
        <f>IFERROR(INDEX(DATOS!B:B,MATCH(CHECKLIST!A413,DATOS!BU:BU,0),1),"")</f>
        <v/>
      </c>
      <c r="C413" t="str">
        <f>IFERROR(INDEX(DATOS!J:J,MATCH(CHECKLIST!A413,DATOS!BU:BU,0),1),"")</f>
        <v/>
      </c>
      <c r="D413" t="str">
        <f>IFERROR(INDEX(DATOS!R:R,MATCH(CHECKLIST!E413,DATOS!C:C,0),1),"")</f>
        <v/>
      </c>
      <c r="E413" s="16" t="str">
        <f>IFERROR(INDEX(DATOS!C:C,MATCH(CHECKLIST!A413,DATOS!BU:BU,0),1),"")</f>
        <v/>
      </c>
      <c r="F413" s="3" t="str">
        <f>IFERROR(IF(INDEX(DATOS!AC:AC,MATCH(CHECKLIST!B413,DATOS!B:B,0),1)=0,"",INDEX(DATOS!AC:AC,MATCH(CHECKLIST!B413,DATOS!B:B,0),1)),"")</f>
        <v/>
      </c>
      <c r="G413" s="17" t="str">
        <f>IFERROR(IF(INDEX(DATOS!AH:AH,MATCH(CHECKLIST!B413,DATOS!B:B,0),1)=0,"",INDEX(DATOS!AH:AH,MATCH(CHECKLIST!B413,DATOS!B:B,0),1)),"")</f>
        <v/>
      </c>
      <c r="H413" s="17" t="str">
        <f>IFERROR(IF(INDEX(DATOS!BH:BH,MATCH(CHECKLIST!B413,DATOS!B:B,0),1)=0,"X",IF(INDEX(DATOS!BH:BH,MATCH(CHECKLIST!B413,DATOS!B:B,0),1)="VIGENTE","",INDEX(DATOS!BH:BH,MATCH(CHECKLIST!B413,DATOS!B:B,0),1))),"")</f>
        <v/>
      </c>
      <c r="I413" s="17" t="str">
        <f>IFERROR(IF(INDEX(DATOS!AL:AL,MATCH(CHECKLIST!B413,DATOS!B:B,0),1)=0,"",INDEX(DATOS!AL:AL,MATCH(CHECKLIST!B413,DATOS!B:B,0),1)),"")</f>
        <v/>
      </c>
      <c r="J413" s="17" t="str">
        <f>IFERROR(IF(INDEX(DATOS!AJ:AJ,MATCH(CHECKLIST!B413,DATOS!B:B,0),1)=0,"",INDEX(DATOS!AJ:AJ,MATCH(CHECKLIST!B413,DATOS!B:B,0),1)),"")</f>
        <v/>
      </c>
      <c r="K413" s="49" t="str">
        <f>IFERROR(IF(INDEX(DATOS!AK:AK,MATCH(CHECKLIST!B413,DATOS!B:B,0),1)=0,"",INDEX(DATOS!AK:AK,MATCH(CHECKLIST!B413,DATOS!B:B,0),1)),"")</f>
        <v/>
      </c>
      <c r="L413" s="17" t="str">
        <f>IFERROR(IF(INDEX(DATOS!AM:AM,MATCH(CHECKLIST!B413,DATOS!B:B,0),1)=0,"",INDEX(DATOS!AM:AM,MATCH(CHECKLIST!B413,DATOS!B:B,0),1)),"")</f>
        <v/>
      </c>
      <c r="M413" s="17" t="str">
        <f>IFERROR(IF(INDEX(DATOS!AI:AI,MATCH(CHECKLIST!B413,DATOS!B:B,0),1)=0,"",INDEX(DATOS!AI:AI,MATCH(CHECKLIST!B413,DATOS!B:B,0),1)),"")</f>
        <v/>
      </c>
      <c r="N413" s="49" t="str">
        <f ca="1">IFERROR(IF(INDEX(DATOS!I:I,MATCH(CHECKLIST!B413,DATOS!B:B,0),1)="","X",IF(INDEX(DATOS!I:I,MATCH(CHECKLIST!B413,DATOS!B:B,0),1)&gt;YEAR(TODAY())-1,"","VENCIDA")),"")</f>
        <v/>
      </c>
      <c r="O413" s="49"/>
      <c r="P413" s="17" t="str">
        <f>IFERROR(IF(INDEX(DATOS!AN:AN,MATCH(CHECKLIST!B413,DATOS!B:B,0),1)=0,"",INDEX(DATOS!AN:AN,MATCH(CHECKLIST!B413,DATOS!B:B,0),1)),"")</f>
        <v/>
      </c>
      <c r="Q413" s="17" t="str">
        <f>IFERROR(IF(INDEX(DATOS!AO:AO,MATCH(CHECKLIST!B413,DATOS!B:B,0),1)=0,"",INDEX(DATOS!AO:AO,MATCH(CHECKLIST!B413,DATOS!B:B,0),1)),"")</f>
        <v/>
      </c>
      <c r="R413" t="str">
        <f>IF(B413="","",1)</f>
        <v/>
      </c>
      <c r="S413" t="str">
        <f t="shared" si="20"/>
        <v/>
      </c>
      <c r="U413" t="str">
        <f t="shared" si="18"/>
        <v/>
      </c>
      <c r="V413" t="str">
        <f t="shared" si="19"/>
        <v/>
      </c>
    </row>
    <row r="414" spans="1:22">
      <c r="A414" s="12">
        <v>401</v>
      </c>
      <c r="B414" t="str">
        <f>IFERROR(INDEX(DATOS!B:B,MATCH(CHECKLIST!A414,DATOS!BU:BU,0),1),"")</f>
        <v/>
      </c>
      <c r="C414" t="str">
        <f>IFERROR(INDEX(DATOS!J:J,MATCH(CHECKLIST!A414,DATOS!BU:BU,0),1),"")</f>
        <v/>
      </c>
      <c r="D414" t="str">
        <f>IFERROR(INDEX(DATOS!R:R,MATCH(CHECKLIST!E414,DATOS!C:C,0),1),"")</f>
        <v/>
      </c>
      <c r="E414" s="16" t="str">
        <f>IFERROR(INDEX(DATOS!C:C,MATCH(CHECKLIST!A414,DATOS!BU:BU,0),1),"")</f>
        <v/>
      </c>
      <c r="F414" s="3" t="str">
        <f>IFERROR(IF(INDEX(DATOS!AC:AC,MATCH(CHECKLIST!B414,DATOS!B:B,0),1)=0,"",INDEX(DATOS!AC:AC,MATCH(CHECKLIST!B414,DATOS!B:B,0),1)),"")</f>
        <v/>
      </c>
      <c r="G414" s="17" t="str">
        <f>IFERROR(IF(INDEX(DATOS!AH:AH,MATCH(CHECKLIST!B414,DATOS!B:B,0),1)=0,"",INDEX(DATOS!AH:AH,MATCH(CHECKLIST!B414,DATOS!B:B,0),1)),"")</f>
        <v/>
      </c>
      <c r="H414" s="17" t="str">
        <f>IFERROR(IF(INDEX(DATOS!BH:BH,MATCH(CHECKLIST!B414,DATOS!B:B,0),1)=0,"X",IF(INDEX(DATOS!BH:BH,MATCH(CHECKLIST!B414,DATOS!B:B,0),1)="VIGENTE","",INDEX(DATOS!BH:BH,MATCH(CHECKLIST!B414,DATOS!B:B,0),1))),"")</f>
        <v/>
      </c>
      <c r="I414" s="17" t="str">
        <f>IFERROR(IF(INDEX(DATOS!AL:AL,MATCH(CHECKLIST!B414,DATOS!B:B,0),1)=0,"",INDEX(DATOS!AL:AL,MATCH(CHECKLIST!B414,DATOS!B:B,0),1)),"")</f>
        <v/>
      </c>
      <c r="J414" s="17" t="str">
        <f>IFERROR(IF(INDEX(DATOS!AJ:AJ,MATCH(CHECKLIST!B414,DATOS!B:B,0),1)=0,"",INDEX(DATOS!AJ:AJ,MATCH(CHECKLIST!B414,DATOS!B:B,0),1)),"")</f>
        <v/>
      </c>
      <c r="K414" s="49" t="str">
        <f>IFERROR(IF(INDEX(DATOS!AK:AK,MATCH(CHECKLIST!B414,DATOS!B:B,0),1)=0,"",INDEX(DATOS!AK:AK,MATCH(CHECKLIST!B414,DATOS!B:B,0),1)),"")</f>
        <v/>
      </c>
      <c r="L414" s="17" t="str">
        <f>IFERROR(IF(INDEX(DATOS!AM:AM,MATCH(CHECKLIST!B414,DATOS!B:B,0),1)=0,"",INDEX(DATOS!AM:AM,MATCH(CHECKLIST!B414,DATOS!B:B,0),1)),"")</f>
        <v/>
      </c>
      <c r="M414" s="17" t="str">
        <f>IFERROR(IF(INDEX(DATOS!AI:AI,MATCH(CHECKLIST!B414,DATOS!B:B,0),1)=0,"",INDEX(DATOS!AI:AI,MATCH(CHECKLIST!B414,DATOS!B:B,0),1)),"")</f>
        <v/>
      </c>
      <c r="N414" s="49" t="str">
        <f ca="1">IFERROR(IF(INDEX(DATOS!I:I,MATCH(CHECKLIST!B414,DATOS!B:B,0),1)="","X",IF(INDEX(DATOS!I:I,MATCH(CHECKLIST!B414,DATOS!B:B,0),1)&gt;YEAR(TODAY())-1,"","VENCIDA")),"")</f>
        <v/>
      </c>
      <c r="O414" s="49"/>
      <c r="P414" s="17" t="str">
        <f>IFERROR(IF(INDEX(DATOS!AN:AN,MATCH(CHECKLIST!B414,DATOS!B:B,0),1)=0,"",INDEX(DATOS!AN:AN,MATCH(CHECKLIST!B414,DATOS!B:B,0),1)),"")</f>
        <v/>
      </c>
      <c r="Q414" s="17" t="str">
        <f>IFERROR(IF(INDEX(DATOS!AO:AO,MATCH(CHECKLIST!B414,DATOS!B:B,0),1)=0,"",INDEX(DATOS!AO:AO,MATCH(CHECKLIST!B414,DATOS!B:B,0),1)),"")</f>
        <v/>
      </c>
      <c r="S414">
        <f t="shared" si="20"/>
        <v>0</v>
      </c>
      <c r="U414" t="str">
        <f t="shared" si="18"/>
        <v/>
      </c>
      <c r="V414" t="str">
        <f t="shared" si="19"/>
        <v/>
      </c>
    </row>
    <row r="415" spans="1:22">
      <c r="A415" s="12">
        <v>402</v>
      </c>
      <c r="B415" t="str">
        <f>IFERROR(INDEX(DATOS!B:B,MATCH(CHECKLIST!A415,DATOS!BU:BU,0),1),"")</f>
        <v/>
      </c>
      <c r="C415" t="str">
        <f>IFERROR(INDEX(DATOS!J:J,MATCH(CHECKLIST!A415,DATOS!BU:BU,0),1),"")</f>
        <v/>
      </c>
      <c r="D415" t="str">
        <f>IFERROR(INDEX(DATOS!R:R,MATCH(CHECKLIST!E415,DATOS!C:C,0),1),"")</f>
        <v/>
      </c>
      <c r="E415" s="16" t="str">
        <f>IFERROR(INDEX(DATOS!C:C,MATCH(CHECKLIST!A415,DATOS!BU:BU,0),1),"")</f>
        <v/>
      </c>
      <c r="F415" s="3" t="str">
        <f>IFERROR(IF(INDEX(DATOS!AC:AC,MATCH(CHECKLIST!B415,DATOS!B:B,0),1)=0,"",INDEX(DATOS!AC:AC,MATCH(CHECKLIST!B415,DATOS!B:B,0),1)),"")</f>
        <v/>
      </c>
      <c r="G415" s="17" t="str">
        <f>IFERROR(IF(INDEX(DATOS!AH:AH,MATCH(CHECKLIST!B415,DATOS!B:B,0),1)=0,"",INDEX(DATOS!AH:AH,MATCH(CHECKLIST!B415,DATOS!B:B,0),1)),"")</f>
        <v/>
      </c>
      <c r="H415" s="17" t="str">
        <f>IFERROR(IF(INDEX(DATOS!BH:BH,MATCH(CHECKLIST!B415,DATOS!B:B,0),1)=0,"X",IF(INDEX(DATOS!BH:BH,MATCH(CHECKLIST!B415,DATOS!B:B,0),1)="VIGENTE","",INDEX(DATOS!BH:BH,MATCH(CHECKLIST!B415,DATOS!B:B,0),1))),"")</f>
        <v/>
      </c>
      <c r="I415" s="17" t="str">
        <f>IFERROR(IF(INDEX(DATOS!AL:AL,MATCH(CHECKLIST!B415,DATOS!B:B,0),1)=0,"",INDEX(DATOS!AL:AL,MATCH(CHECKLIST!B415,DATOS!B:B,0),1)),"")</f>
        <v/>
      </c>
      <c r="J415" s="17" t="str">
        <f>IFERROR(IF(INDEX(DATOS!AJ:AJ,MATCH(CHECKLIST!B415,DATOS!B:B,0),1)=0,"",INDEX(DATOS!AJ:AJ,MATCH(CHECKLIST!B415,DATOS!B:B,0),1)),"")</f>
        <v/>
      </c>
      <c r="K415" s="49" t="str">
        <f>IFERROR(IF(INDEX(DATOS!AK:AK,MATCH(CHECKLIST!B415,DATOS!B:B,0),1)=0,"",INDEX(DATOS!AK:AK,MATCH(CHECKLIST!B415,DATOS!B:B,0),1)),"")</f>
        <v/>
      </c>
      <c r="L415" s="17" t="str">
        <f>IFERROR(IF(INDEX(DATOS!AM:AM,MATCH(CHECKLIST!B415,DATOS!B:B,0),1)=0,"",INDEX(DATOS!AM:AM,MATCH(CHECKLIST!B415,DATOS!B:B,0),1)),"")</f>
        <v/>
      </c>
      <c r="M415" s="17" t="str">
        <f>IFERROR(IF(INDEX(DATOS!AI:AI,MATCH(CHECKLIST!B415,DATOS!B:B,0),1)=0,"",INDEX(DATOS!AI:AI,MATCH(CHECKLIST!B415,DATOS!B:B,0),1)),"")</f>
        <v/>
      </c>
      <c r="N415" s="49" t="str">
        <f ca="1">IFERROR(IF(INDEX(DATOS!I:I,MATCH(CHECKLIST!B415,DATOS!B:B,0),1)="","X",IF(INDEX(DATOS!I:I,MATCH(CHECKLIST!B415,DATOS!B:B,0),1)&gt;YEAR(TODAY())-1,"","VENCIDA")),"")</f>
        <v/>
      </c>
      <c r="O415" s="49"/>
      <c r="P415" s="17" t="str">
        <f>IFERROR(IF(INDEX(DATOS!AN:AN,MATCH(CHECKLIST!B415,DATOS!B:B,0),1)=0,"",INDEX(DATOS!AN:AN,MATCH(CHECKLIST!B415,DATOS!B:B,0),1)),"")</f>
        <v/>
      </c>
      <c r="Q415" s="17" t="str">
        <f>IFERROR(IF(INDEX(DATOS!AO:AO,MATCH(CHECKLIST!B415,DATOS!B:B,0),1)=0,"",INDEX(DATOS!AO:AO,MATCH(CHECKLIST!B415,DATOS!B:B,0),1)),"")</f>
        <v/>
      </c>
      <c r="R415" t="str">
        <f>IF(B415="","",1)</f>
        <v/>
      </c>
      <c r="S415" t="str">
        <f t="shared" si="20"/>
        <v/>
      </c>
      <c r="U415" t="str">
        <f t="shared" si="18"/>
        <v/>
      </c>
      <c r="V415" t="str">
        <f t="shared" si="19"/>
        <v/>
      </c>
    </row>
    <row r="416" spans="1:22">
      <c r="A416" s="12">
        <v>403</v>
      </c>
      <c r="B416" t="str">
        <f>IFERROR(INDEX(DATOS!B:B,MATCH(CHECKLIST!A416,DATOS!BU:BU,0),1),"")</f>
        <v/>
      </c>
      <c r="C416" t="str">
        <f>IFERROR(INDEX(DATOS!J:J,MATCH(CHECKLIST!A416,DATOS!BU:BU,0),1),"")</f>
        <v/>
      </c>
      <c r="D416" t="str">
        <f>IFERROR(INDEX(DATOS!R:R,MATCH(CHECKLIST!E416,DATOS!C:C,0),1),"")</f>
        <v/>
      </c>
      <c r="E416" s="16" t="str">
        <f>IFERROR(INDEX(DATOS!C:C,MATCH(CHECKLIST!A416,DATOS!BU:BU,0),1),"")</f>
        <v/>
      </c>
      <c r="F416" s="3" t="str">
        <f>IFERROR(IF(INDEX(DATOS!AC:AC,MATCH(CHECKLIST!B416,DATOS!B:B,0),1)=0,"",INDEX(DATOS!AC:AC,MATCH(CHECKLIST!B416,DATOS!B:B,0),1)),"")</f>
        <v/>
      </c>
      <c r="G416" s="17" t="str">
        <f>IFERROR(IF(INDEX(DATOS!AH:AH,MATCH(CHECKLIST!B416,DATOS!B:B,0),1)=0,"",INDEX(DATOS!AH:AH,MATCH(CHECKLIST!B416,DATOS!B:B,0),1)),"")</f>
        <v/>
      </c>
      <c r="H416" s="17" t="str">
        <f>IFERROR(IF(INDEX(DATOS!BH:BH,MATCH(CHECKLIST!B416,DATOS!B:B,0),1)=0,"X",IF(INDEX(DATOS!BH:BH,MATCH(CHECKLIST!B416,DATOS!B:B,0),1)="VIGENTE","",INDEX(DATOS!BH:BH,MATCH(CHECKLIST!B416,DATOS!B:B,0),1))),"")</f>
        <v/>
      </c>
      <c r="I416" s="17" t="str">
        <f>IFERROR(IF(INDEX(DATOS!AL:AL,MATCH(CHECKLIST!B416,DATOS!B:B,0),1)=0,"",INDEX(DATOS!AL:AL,MATCH(CHECKLIST!B416,DATOS!B:B,0),1)),"")</f>
        <v/>
      </c>
      <c r="J416" s="17" t="str">
        <f>IFERROR(IF(INDEX(DATOS!AJ:AJ,MATCH(CHECKLIST!B416,DATOS!B:B,0),1)=0,"",INDEX(DATOS!AJ:AJ,MATCH(CHECKLIST!B416,DATOS!B:B,0),1)),"")</f>
        <v/>
      </c>
      <c r="K416" s="49" t="str">
        <f>IFERROR(IF(INDEX(DATOS!AK:AK,MATCH(CHECKLIST!B416,DATOS!B:B,0),1)=0,"",INDEX(DATOS!AK:AK,MATCH(CHECKLIST!B416,DATOS!B:B,0),1)),"")</f>
        <v/>
      </c>
      <c r="L416" s="17" t="str">
        <f>IFERROR(IF(INDEX(DATOS!AM:AM,MATCH(CHECKLIST!B416,DATOS!B:B,0),1)=0,"",INDEX(DATOS!AM:AM,MATCH(CHECKLIST!B416,DATOS!B:B,0),1)),"")</f>
        <v/>
      </c>
      <c r="M416" s="17" t="str">
        <f>IFERROR(IF(INDEX(DATOS!AI:AI,MATCH(CHECKLIST!B416,DATOS!B:B,0),1)=0,"",INDEX(DATOS!AI:AI,MATCH(CHECKLIST!B416,DATOS!B:B,0),1)),"")</f>
        <v/>
      </c>
      <c r="N416" s="49" t="str">
        <f ca="1">IFERROR(IF(INDEX(DATOS!I:I,MATCH(CHECKLIST!B416,DATOS!B:B,0),1)="","X",IF(INDEX(DATOS!I:I,MATCH(CHECKLIST!B416,DATOS!B:B,0),1)&gt;YEAR(TODAY())-1,"","VENCIDA")),"")</f>
        <v/>
      </c>
      <c r="O416" s="49"/>
      <c r="P416" s="17" t="str">
        <f>IFERROR(IF(INDEX(DATOS!AN:AN,MATCH(CHECKLIST!B416,DATOS!B:B,0),1)=0,"",INDEX(DATOS!AN:AN,MATCH(CHECKLIST!B416,DATOS!B:B,0),1)),"")</f>
        <v/>
      </c>
      <c r="Q416" s="17" t="str">
        <f>IFERROR(IF(INDEX(DATOS!AO:AO,MATCH(CHECKLIST!B416,DATOS!B:B,0),1)=0,"",INDEX(DATOS!AO:AO,MATCH(CHECKLIST!B416,DATOS!B:B,0),1)),"")</f>
        <v/>
      </c>
      <c r="S416">
        <f t="shared" si="20"/>
        <v>0</v>
      </c>
      <c r="U416" t="str">
        <f t="shared" si="18"/>
        <v/>
      </c>
      <c r="V416" t="str">
        <f t="shared" si="19"/>
        <v/>
      </c>
    </row>
    <row r="417" spans="1:22">
      <c r="A417" s="12">
        <v>404</v>
      </c>
      <c r="B417" t="str">
        <f>IFERROR(INDEX(DATOS!B:B,MATCH(CHECKLIST!A417,DATOS!BU:BU,0),1),"")</f>
        <v/>
      </c>
      <c r="C417" t="str">
        <f>IFERROR(INDEX(DATOS!J:J,MATCH(CHECKLIST!A417,DATOS!BU:BU,0),1),"")</f>
        <v/>
      </c>
      <c r="D417" t="str">
        <f>IFERROR(INDEX(DATOS!R:R,MATCH(CHECKLIST!E417,DATOS!C:C,0),1),"")</f>
        <v/>
      </c>
      <c r="E417" s="16" t="str">
        <f>IFERROR(INDEX(DATOS!C:C,MATCH(CHECKLIST!A417,DATOS!BU:BU,0),1),"")</f>
        <v/>
      </c>
      <c r="F417" s="3" t="str">
        <f>IFERROR(IF(INDEX(DATOS!AC:AC,MATCH(CHECKLIST!B417,DATOS!B:B,0),1)=0,"",INDEX(DATOS!AC:AC,MATCH(CHECKLIST!B417,DATOS!B:B,0),1)),"")</f>
        <v/>
      </c>
      <c r="G417" s="17" t="str">
        <f>IFERROR(IF(INDEX(DATOS!AH:AH,MATCH(CHECKLIST!B417,DATOS!B:B,0),1)=0,"",INDEX(DATOS!AH:AH,MATCH(CHECKLIST!B417,DATOS!B:B,0),1)),"")</f>
        <v/>
      </c>
      <c r="H417" s="17" t="str">
        <f>IFERROR(IF(INDEX(DATOS!BH:BH,MATCH(CHECKLIST!B417,DATOS!B:B,0),1)=0,"X",IF(INDEX(DATOS!BH:BH,MATCH(CHECKLIST!B417,DATOS!B:B,0),1)="VIGENTE","",INDEX(DATOS!BH:BH,MATCH(CHECKLIST!B417,DATOS!B:B,0),1))),"")</f>
        <v/>
      </c>
      <c r="I417" s="17" t="str">
        <f>IFERROR(IF(INDEX(DATOS!AL:AL,MATCH(CHECKLIST!B417,DATOS!B:B,0),1)=0,"",INDEX(DATOS!AL:AL,MATCH(CHECKLIST!B417,DATOS!B:B,0),1)),"")</f>
        <v/>
      </c>
      <c r="J417" s="17" t="str">
        <f>IFERROR(IF(INDEX(DATOS!AJ:AJ,MATCH(CHECKLIST!B417,DATOS!B:B,0),1)=0,"",INDEX(DATOS!AJ:AJ,MATCH(CHECKLIST!B417,DATOS!B:B,0),1)),"")</f>
        <v/>
      </c>
      <c r="K417" s="49" t="str">
        <f>IFERROR(IF(INDEX(DATOS!AK:AK,MATCH(CHECKLIST!B417,DATOS!B:B,0),1)=0,"",INDEX(DATOS!AK:AK,MATCH(CHECKLIST!B417,DATOS!B:B,0),1)),"")</f>
        <v/>
      </c>
      <c r="L417" s="17" t="str">
        <f>IFERROR(IF(INDEX(DATOS!AM:AM,MATCH(CHECKLIST!B417,DATOS!B:B,0),1)=0,"",INDEX(DATOS!AM:AM,MATCH(CHECKLIST!B417,DATOS!B:B,0),1)),"")</f>
        <v/>
      </c>
      <c r="M417" s="17" t="str">
        <f>IFERROR(IF(INDEX(DATOS!AI:AI,MATCH(CHECKLIST!B417,DATOS!B:B,0),1)=0,"",INDEX(DATOS!AI:AI,MATCH(CHECKLIST!B417,DATOS!B:B,0),1)),"")</f>
        <v/>
      </c>
      <c r="N417" s="49" t="str">
        <f ca="1">IFERROR(IF(INDEX(DATOS!I:I,MATCH(CHECKLIST!B417,DATOS!B:B,0),1)="","X",IF(INDEX(DATOS!I:I,MATCH(CHECKLIST!B417,DATOS!B:B,0),1)&gt;YEAR(TODAY())-1,"","VENCIDA")),"")</f>
        <v/>
      </c>
      <c r="O417" s="49"/>
      <c r="P417" s="17" t="str">
        <f>IFERROR(IF(INDEX(DATOS!AN:AN,MATCH(CHECKLIST!B417,DATOS!B:B,0),1)=0,"",INDEX(DATOS!AN:AN,MATCH(CHECKLIST!B417,DATOS!B:B,0),1)),"")</f>
        <v/>
      </c>
      <c r="Q417" s="17" t="str">
        <f>IFERROR(IF(INDEX(DATOS!AO:AO,MATCH(CHECKLIST!B417,DATOS!B:B,0),1)=0,"",INDEX(DATOS!AO:AO,MATCH(CHECKLIST!B417,DATOS!B:B,0),1)),"")</f>
        <v/>
      </c>
      <c r="R417" t="str">
        <f>IF(B417="","",1)</f>
        <v/>
      </c>
      <c r="S417" t="str">
        <f t="shared" si="20"/>
        <v/>
      </c>
      <c r="U417" t="str">
        <f t="shared" si="18"/>
        <v/>
      </c>
      <c r="V417" t="str">
        <f t="shared" si="19"/>
        <v/>
      </c>
    </row>
    <row r="418" spans="1:22">
      <c r="A418" s="12">
        <v>405</v>
      </c>
      <c r="B418" t="str">
        <f>IFERROR(INDEX(DATOS!B:B,MATCH(CHECKLIST!A418,DATOS!BU:BU,0),1),"")</f>
        <v/>
      </c>
      <c r="C418" t="str">
        <f>IFERROR(INDEX(DATOS!J:J,MATCH(CHECKLIST!A418,DATOS!BU:BU,0),1),"")</f>
        <v/>
      </c>
      <c r="D418" t="str">
        <f>IFERROR(INDEX(DATOS!R:R,MATCH(CHECKLIST!E418,DATOS!C:C,0),1),"")</f>
        <v/>
      </c>
      <c r="E418" s="16" t="str">
        <f>IFERROR(INDEX(DATOS!C:C,MATCH(CHECKLIST!A418,DATOS!BU:BU,0),1),"")</f>
        <v/>
      </c>
      <c r="F418" s="3" t="str">
        <f>IFERROR(IF(INDEX(DATOS!AC:AC,MATCH(CHECKLIST!B418,DATOS!B:B,0),1)=0,"",INDEX(DATOS!AC:AC,MATCH(CHECKLIST!B418,DATOS!B:B,0),1)),"")</f>
        <v/>
      </c>
      <c r="G418" s="17" t="str">
        <f>IFERROR(IF(INDEX(DATOS!AH:AH,MATCH(CHECKLIST!B418,DATOS!B:B,0),1)=0,"",INDEX(DATOS!AH:AH,MATCH(CHECKLIST!B418,DATOS!B:B,0),1)),"")</f>
        <v/>
      </c>
      <c r="H418" s="17" t="str">
        <f>IFERROR(IF(INDEX(DATOS!BH:BH,MATCH(CHECKLIST!B418,DATOS!B:B,0),1)=0,"X",IF(INDEX(DATOS!BH:BH,MATCH(CHECKLIST!B418,DATOS!B:B,0),1)="VIGENTE","",INDEX(DATOS!BH:BH,MATCH(CHECKLIST!B418,DATOS!B:B,0),1))),"")</f>
        <v/>
      </c>
      <c r="I418" s="17" t="str">
        <f>IFERROR(IF(INDEX(DATOS!AL:AL,MATCH(CHECKLIST!B418,DATOS!B:B,0),1)=0,"",INDEX(DATOS!AL:AL,MATCH(CHECKLIST!B418,DATOS!B:B,0),1)),"")</f>
        <v/>
      </c>
      <c r="J418" s="17" t="str">
        <f>IFERROR(IF(INDEX(DATOS!AJ:AJ,MATCH(CHECKLIST!B418,DATOS!B:B,0),1)=0,"",INDEX(DATOS!AJ:AJ,MATCH(CHECKLIST!B418,DATOS!B:B,0),1)),"")</f>
        <v/>
      </c>
      <c r="K418" s="49" t="str">
        <f>IFERROR(IF(INDEX(DATOS!AK:AK,MATCH(CHECKLIST!B418,DATOS!B:B,0),1)=0,"",INDEX(DATOS!AK:AK,MATCH(CHECKLIST!B418,DATOS!B:B,0),1)),"")</f>
        <v/>
      </c>
      <c r="L418" s="17" t="str">
        <f>IFERROR(IF(INDEX(DATOS!AM:AM,MATCH(CHECKLIST!B418,DATOS!B:B,0),1)=0,"",INDEX(DATOS!AM:AM,MATCH(CHECKLIST!B418,DATOS!B:B,0),1)),"")</f>
        <v/>
      </c>
      <c r="M418" s="17" t="str">
        <f>IFERROR(IF(INDEX(DATOS!AI:AI,MATCH(CHECKLIST!B418,DATOS!B:B,0),1)=0,"",INDEX(DATOS!AI:AI,MATCH(CHECKLIST!B418,DATOS!B:B,0),1)),"")</f>
        <v/>
      </c>
      <c r="N418" s="49" t="str">
        <f ca="1">IFERROR(IF(INDEX(DATOS!I:I,MATCH(CHECKLIST!B418,DATOS!B:B,0),1)="","X",IF(INDEX(DATOS!I:I,MATCH(CHECKLIST!B418,DATOS!B:B,0),1)&gt;YEAR(TODAY())-1,"","VENCIDA")),"")</f>
        <v/>
      </c>
      <c r="O418" s="49"/>
      <c r="P418" s="17" t="str">
        <f>IFERROR(IF(INDEX(DATOS!AN:AN,MATCH(CHECKLIST!B418,DATOS!B:B,0),1)=0,"",INDEX(DATOS!AN:AN,MATCH(CHECKLIST!B418,DATOS!B:B,0),1)),"")</f>
        <v/>
      </c>
      <c r="Q418" s="17" t="str">
        <f>IFERROR(IF(INDEX(DATOS!AO:AO,MATCH(CHECKLIST!B418,DATOS!B:B,0),1)=0,"",INDEX(DATOS!AO:AO,MATCH(CHECKLIST!B418,DATOS!B:B,0),1)),"")</f>
        <v/>
      </c>
      <c r="S418">
        <f t="shared" si="20"/>
        <v>0</v>
      </c>
      <c r="U418" t="str">
        <f t="shared" si="18"/>
        <v/>
      </c>
      <c r="V418" t="str">
        <f t="shared" si="19"/>
        <v/>
      </c>
    </row>
    <row r="419" spans="1:22">
      <c r="A419" s="12">
        <v>406</v>
      </c>
      <c r="B419" t="str">
        <f>IFERROR(INDEX(DATOS!B:B,MATCH(CHECKLIST!A419,DATOS!BU:BU,0),1),"")</f>
        <v/>
      </c>
      <c r="C419" t="str">
        <f>IFERROR(INDEX(DATOS!J:J,MATCH(CHECKLIST!A419,DATOS!BU:BU,0),1),"")</f>
        <v/>
      </c>
      <c r="D419" t="str">
        <f>IFERROR(INDEX(DATOS!R:R,MATCH(CHECKLIST!E419,DATOS!C:C,0),1),"")</f>
        <v/>
      </c>
      <c r="E419" s="16" t="str">
        <f>IFERROR(INDEX(DATOS!C:C,MATCH(CHECKLIST!A419,DATOS!BU:BU,0),1),"")</f>
        <v/>
      </c>
      <c r="F419" s="3" t="str">
        <f>IFERROR(IF(INDEX(DATOS!AC:AC,MATCH(CHECKLIST!B419,DATOS!B:B,0),1)=0,"",INDEX(DATOS!AC:AC,MATCH(CHECKLIST!B419,DATOS!B:B,0),1)),"")</f>
        <v/>
      </c>
      <c r="G419" s="17" t="str">
        <f>IFERROR(IF(INDEX(DATOS!AH:AH,MATCH(CHECKLIST!B419,DATOS!B:B,0),1)=0,"",INDEX(DATOS!AH:AH,MATCH(CHECKLIST!B419,DATOS!B:B,0),1)),"")</f>
        <v/>
      </c>
      <c r="H419" s="17" t="str">
        <f>IFERROR(IF(INDEX(DATOS!BH:BH,MATCH(CHECKLIST!B419,DATOS!B:B,0),1)=0,"X",IF(INDEX(DATOS!BH:BH,MATCH(CHECKLIST!B419,DATOS!B:B,0),1)="VIGENTE","",INDEX(DATOS!BH:BH,MATCH(CHECKLIST!B419,DATOS!B:B,0),1))),"")</f>
        <v/>
      </c>
      <c r="I419" s="17" t="str">
        <f>IFERROR(IF(INDEX(DATOS!AL:AL,MATCH(CHECKLIST!B419,DATOS!B:B,0),1)=0,"",INDEX(DATOS!AL:AL,MATCH(CHECKLIST!B419,DATOS!B:B,0),1)),"")</f>
        <v/>
      </c>
      <c r="J419" s="17" t="str">
        <f>IFERROR(IF(INDEX(DATOS!AJ:AJ,MATCH(CHECKLIST!B419,DATOS!B:B,0),1)=0,"",INDEX(DATOS!AJ:AJ,MATCH(CHECKLIST!B419,DATOS!B:B,0),1)),"")</f>
        <v/>
      </c>
      <c r="K419" s="49" t="str">
        <f>IFERROR(IF(INDEX(DATOS!AK:AK,MATCH(CHECKLIST!B419,DATOS!B:B,0),1)=0,"",INDEX(DATOS!AK:AK,MATCH(CHECKLIST!B419,DATOS!B:B,0),1)),"")</f>
        <v/>
      </c>
      <c r="L419" s="17" t="str">
        <f>IFERROR(IF(INDEX(DATOS!AM:AM,MATCH(CHECKLIST!B419,DATOS!B:B,0),1)=0,"",INDEX(DATOS!AM:AM,MATCH(CHECKLIST!B419,DATOS!B:B,0),1)),"")</f>
        <v/>
      </c>
      <c r="M419" s="17" t="str">
        <f>IFERROR(IF(INDEX(DATOS!AI:AI,MATCH(CHECKLIST!B419,DATOS!B:B,0),1)=0,"",INDEX(DATOS!AI:AI,MATCH(CHECKLIST!B419,DATOS!B:B,0),1)),"")</f>
        <v/>
      </c>
      <c r="N419" s="49" t="str">
        <f ca="1">IFERROR(IF(INDEX(DATOS!I:I,MATCH(CHECKLIST!B419,DATOS!B:B,0),1)="","X",IF(INDEX(DATOS!I:I,MATCH(CHECKLIST!B419,DATOS!B:B,0),1)&gt;YEAR(TODAY())-1,"","VENCIDA")),"")</f>
        <v/>
      </c>
      <c r="O419" s="49"/>
      <c r="P419" s="17" t="str">
        <f>IFERROR(IF(INDEX(DATOS!AN:AN,MATCH(CHECKLIST!B419,DATOS!B:B,0),1)=0,"",INDEX(DATOS!AN:AN,MATCH(CHECKLIST!B419,DATOS!B:B,0),1)),"")</f>
        <v/>
      </c>
      <c r="Q419" s="17" t="str">
        <f>IFERROR(IF(INDEX(DATOS!AO:AO,MATCH(CHECKLIST!B419,DATOS!B:B,0),1)=0,"",INDEX(DATOS!AO:AO,MATCH(CHECKLIST!B419,DATOS!B:B,0),1)),"")</f>
        <v/>
      </c>
      <c r="R419" t="str">
        <f>IF(B419="","",1)</f>
        <v/>
      </c>
      <c r="S419" t="str">
        <f t="shared" si="20"/>
        <v/>
      </c>
      <c r="U419" t="str">
        <f t="shared" si="18"/>
        <v/>
      </c>
      <c r="V419" t="str">
        <f t="shared" si="19"/>
        <v/>
      </c>
    </row>
    <row r="420" spans="1:22">
      <c r="A420" s="12">
        <v>407</v>
      </c>
      <c r="B420" t="str">
        <f>IFERROR(INDEX(DATOS!B:B,MATCH(CHECKLIST!A420,DATOS!BU:BU,0),1),"")</f>
        <v/>
      </c>
      <c r="C420" t="str">
        <f>IFERROR(INDEX(DATOS!J:J,MATCH(CHECKLIST!A420,DATOS!BU:BU,0),1),"")</f>
        <v/>
      </c>
      <c r="D420" t="str">
        <f>IFERROR(INDEX(DATOS!R:R,MATCH(CHECKLIST!E420,DATOS!C:C,0),1),"")</f>
        <v/>
      </c>
      <c r="E420" s="16" t="str">
        <f>IFERROR(INDEX(DATOS!C:C,MATCH(CHECKLIST!A420,DATOS!BU:BU,0),1),"")</f>
        <v/>
      </c>
      <c r="F420" s="3" t="str">
        <f>IFERROR(IF(INDEX(DATOS!AC:AC,MATCH(CHECKLIST!B420,DATOS!B:B,0),1)=0,"",INDEX(DATOS!AC:AC,MATCH(CHECKLIST!B420,DATOS!B:B,0),1)),"")</f>
        <v/>
      </c>
      <c r="G420" s="17" t="str">
        <f>IFERROR(IF(INDEX(DATOS!AH:AH,MATCH(CHECKLIST!B420,DATOS!B:B,0),1)=0,"",INDEX(DATOS!AH:AH,MATCH(CHECKLIST!B420,DATOS!B:B,0),1)),"")</f>
        <v/>
      </c>
      <c r="H420" s="17" t="str">
        <f>IFERROR(IF(INDEX(DATOS!BH:BH,MATCH(CHECKLIST!B420,DATOS!B:B,0),1)=0,"X",IF(INDEX(DATOS!BH:BH,MATCH(CHECKLIST!B420,DATOS!B:B,0),1)="VIGENTE","",INDEX(DATOS!BH:BH,MATCH(CHECKLIST!B420,DATOS!B:B,0),1))),"")</f>
        <v/>
      </c>
      <c r="I420" s="17" t="str">
        <f>IFERROR(IF(INDEX(DATOS!AL:AL,MATCH(CHECKLIST!B420,DATOS!B:B,0),1)=0,"",INDEX(DATOS!AL:AL,MATCH(CHECKLIST!B420,DATOS!B:B,0),1)),"")</f>
        <v/>
      </c>
      <c r="J420" s="17" t="str">
        <f>IFERROR(IF(INDEX(DATOS!AJ:AJ,MATCH(CHECKLIST!B420,DATOS!B:B,0),1)=0,"",INDEX(DATOS!AJ:AJ,MATCH(CHECKLIST!B420,DATOS!B:B,0),1)),"")</f>
        <v/>
      </c>
      <c r="K420" s="49" t="str">
        <f>IFERROR(IF(INDEX(DATOS!AK:AK,MATCH(CHECKLIST!B420,DATOS!B:B,0),1)=0,"",INDEX(DATOS!AK:AK,MATCH(CHECKLIST!B420,DATOS!B:B,0),1)),"")</f>
        <v/>
      </c>
      <c r="L420" s="17" t="str">
        <f>IFERROR(IF(INDEX(DATOS!AM:AM,MATCH(CHECKLIST!B420,DATOS!B:B,0),1)=0,"",INDEX(DATOS!AM:AM,MATCH(CHECKLIST!B420,DATOS!B:B,0),1)),"")</f>
        <v/>
      </c>
      <c r="M420" s="17" t="str">
        <f>IFERROR(IF(INDEX(DATOS!AI:AI,MATCH(CHECKLIST!B420,DATOS!B:B,0),1)=0,"",INDEX(DATOS!AI:AI,MATCH(CHECKLIST!B420,DATOS!B:B,0),1)),"")</f>
        <v/>
      </c>
      <c r="N420" s="49" t="str">
        <f ca="1">IFERROR(IF(INDEX(DATOS!I:I,MATCH(CHECKLIST!B420,DATOS!B:B,0),1)="","X",IF(INDEX(DATOS!I:I,MATCH(CHECKLIST!B420,DATOS!B:B,0),1)&gt;YEAR(TODAY())-1,"","VENCIDA")),"")</f>
        <v/>
      </c>
      <c r="O420" s="49"/>
      <c r="P420" s="17" t="str">
        <f>IFERROR(IF(INDEX(DATOS!AN:AN,MATCH(CHECKLIST!B420,DATOS!B:B,0),1)=0,"",INDEX(DATOS!AN:AN,MATCH(CHECKLIST!B420,DATOS!B:B,0),1)),"")</f>
        <v/>
      </c>
      <c r="Q420" s="17" t="str">
        <f>IFERROR(IF(INDEX(DATOS!AO:AO,MATCH(CHECKLIST!B420,DATOS!B:B,0),1)=0,"",INDEX(DATOS!AO:AO,MATCH(CHECKLIST!B420,DATOS!B:B,0),1)),"")</f>
        <v/>
      </c>
      <c r="S420">
        <f t="shared" si="20"/>
        <v>0</v>
      </c>
      <c r="U420" t="str">
        <f t="shared" si="18"/>
        <v/>
      </c>
      <c r="V420" t="str">
        <f t="shared" si="19"/>
        <v/>
      </c>
    </row>
    <row r="421" spans="1:22">
      <c r="A421" s="12">
        <v>408</v>
      </c>
      <c r="B421" t="str">
        <f>IFERROR(INDEX(DATOS!B:B,MATCH(CHECKLIST!A421,DATOS!BU:BU,0),1),"")</f>
        <v/>
      </c>
      <c r="C421" t="str">
        <f>IFERROR(INDEX(DATOS!J:J,MATCH(CHECKLIST!A421,DATOS!BU:BU,0),1),"")</f>
        <v/>
      </c>
      <c r="D421" t="str">
        <f>IFERROR(INDEX(DATOS!R:R,MATCH(CHECKLIST!E421,DATOS!C:C,0),1),"")</f>
        <v/>
      </c>
      <c r="E421" s="16" t="str">
        <f>IFERROR(INDEX(DATOS!C:C,MATCH(CHECKLIST!A421,DATOS!BU:BU,0),1),"")</f>
        <v/>
      </c>
      <c r="F421" s="3" t="str">
        <f>IFERROR(IF(INDEX(DATOS!AC:AC,MATCH(CHECKLIST!B421,DATOS!B:B,0),1)=0,"",INDEX(DATOS!AC:AC,MATCH(CHECKLIST!B421,DATOS!B:B,0),1)),"")</f>
        <v/>
      </c>
      <c r="G421" s="17" t="str">
        <f>IFERROR(IF(INDEX(DATOS!AH:AH,MATCH(CHECKLIST!B421,DATOS!B:B,0),1)=0,"",INDEX(DATOS!AH:AH,MATCH(CHECKLIST!B421,DATOS!B:B,0),1)),"")</f>
        <v/>
      </c>
      <c r="H421" s="17" t="str">
        <f>IFERROR(IF(INDEX(DATOS!BH:BH,MATCH(CHECKLIST!B421,DATOS!B:B,0),1)=0,"X",IF(INDEX(DATOS!BH:BH,MATCH(CHECKLIST!B421,DATOS!B:B,0),1)="VIGENTE","",INDEX(DATOS!BH:BH,MATCH(CHECKLIST!B421,DATOS!B:B,0),1))),"")</f>
        <v/>
      </c>
      <c r="I421" s="17" t="str">
        <f>IFERROR(IF(INDEX(DATOS!AL:AL,MATCH(CHECKLIST!B421,DATOS!B:B,0),1)=0,"",INDEX(DATOS!AL:AL,MATCH(CHECKLIST!B421,DATOS!B:B,0),1)),"")</f>
        <v/>
      </c>
      <c r="J421" s="17" t="str">
        <f>IFERROR(IF(INDEX(DATOS!AJ:AJ,MATCH(CHECKLIST!B421,DATOS!B:B,0),1)=0,"",INDEX(DATOS!AJ:AJ,MATCH(CHECKLIST!B421,DATOS!B:B,0),1)),"")</f>
        <v/>
      </c>
      <c r="K421" s="49" t="str">
        <f>IFERROR(IF(INDEX(DATOS!AK:AK,MATCH(CHECKLIST!B421,DATOS!B:B,0),1)=0,"",INDEX(DATOS!AK:AK,MATCH(CHECKLIST!B421,DATOS!B:B,0),1)),"")</f>
        <v/>
      </c>
      <c r="L421" s="17" t="str">
        <f>IFERROR(IF(INDEX(DATOS!AM:AM,MATCH(CHECKLIST!B421,DATOS!B:B,0),1)=0,"",INDEX(DATOS!AM:AM,MATCH(CHECKLIST!B421,DATOS!B:B,0),1)),"")</f>
        <v/>
      </c>
      <c r="M421" s="17" t="str">
        <f>IFERROR(IF(INDEX(DATOS!AI:AI,MATCH(CHECKLIST!B421,DATOS!B:B,0),1)=0,"",INDEX(DATOS!AI:AI,MATCH(CHECKLIST!B421,DATOS!B:B,0),1)),"")</f>
        <v/>
      </c>
      <c r="N421" s="49" t="str">
        <f ca="1">IFERROR(IF(INDEX(DATOS!I:I,MATCH(CHECKLIST!B421,DATOS!B:B,0),1)="","X",IF(INDEX(DATOS!I:I,MATCH(CHECKLIST!B421,DATOS!B:B,0),1)&gt;YEAR(TODAY())-1,"","VENCIDA")),"")</f>
        <v/>
      </c>
      <c r="O421" s="49"/>
      <c r="P421" s="17" t="str">
        <f>IFERROR(IF(INDEX(DATOS!AN:AN,MATCH(CHECKLIST!B421,DATOS!B:B,0),1)=0,"",INDEX(DATOS!AN:AN,MATCH(CHECKLIST!B421,DATOS!B:B,0),1)),"")</f>
        <v/>
      </c>
      <c r="Q421" s="17" t="str">
        <f>IFERROR(IF(INDEX(DATOS!AO:AO,MATCH(CHECKLIST!B421,DATOS!B:B,0),1)=0,"",INDEX(DATOS!AO:AO,MATCH(CHECKLIST!B421,DATOS!B:B,0),1)),"")</f>
        <v/>
      </c>
      <c r="R421" t="str">
        <f>IF(B421="","",1)</f>
        <v/>
      </c>
      <c r="S421" t="str">
        <f t="shared" si="20"/>
        <v/>
      </c>
      <c r="U421" t="str">
        <f t="shared" si="18"/>
        <v/>
      </c>
      <c r="V421" t="str">
        <f t="shared" si="19"/>
        <v/>
      </c>
    </row>
    <row r="422" spans="1:22">
      <c r="A422" s="12">
        <v>409</v>
      </c>
      <c r="B422" t="str">
        <f>IFERROR(INDEX(DATOS!B:B,MATCH(CHECKLIST!A422,DATOS!BU:BU,0),1),"")</f>
        <v/>
      </c>
      <c r="C422" t="str">
        <f>IFERROR(INDEX(DATOS!J:J,MATCH(CHECKLIST!A422,DATOS!BU:BU,0),1),"")</f>
        <v/>
      </c>
      <c r="D422" t="str">
        <f>IFERROR(INDEX(DATOS!R:R,MATCH(CHECKLIST!E422,DATOS!C:C,0),1),"")</f>
        <v/>
      </c>
      <c r="E422" s="16" t="str">
        <f>IFERROR(INDEX(DATOS!C:C,MATCH(CHECKLIST!A422,DATOS!BU:BU,0),1),"")</f>
        <v/>
      </c>
      <c r="F422" s="3" t="str">
        <f>IFERROR(IF(INDEX(DATOS!AC:AC,MATCH(CHECKLIST!B422,DATOS!B:B,0),1)=0,"",INDEX(DATOS!AC:AC,MATCH(CHECKLIST!B422,DATOS!B:B,0),1)),"")</f>
        <v/>
      </c>
      <c r="G422" s="17" t="str">
        <f>IFERROR(IF(INDEX(DATOS!AH:AH,MATCH(CHECKLIST!B422,DATOS!B:B,0),1)=0,"",INDEX(DATOS!AH:AH,MATCH(CHECKLIST!B422,DATOS!B:B,0),1)),"")</f>
        <v/>
      </c>
      <c r="H422" s="17" t="str">
        <f>IFERROR(IF(INDEX(DATOS!BH:BH,MATCH(CHECKLIST!B422,DATOS!B:B,0),1)=0,"X",IF(INDEX(DATOS!BH:BH,MATCH(CHECKLIST!B422,DATOS!B:B,0),1)="VIGENTE","",INDEX(DATOS!BH:BH,MATCH(CHECKLIST!B422,DATOS!B:B,0),1))),"")</f>
        <v/>
      </c>
      <c r="I422" s="17" t="str">
        <f>IFERROR(IF(INDEX(DATOS!AL:AL,MATCH(CHECKLIST!B422,DATOS!B:B,0),1)=0,"",INDEX(DATOS!AL:AL,MATCH(CHECKLIST!B422,DATOS!B:B,0),1)),"")</f>
        <v/>
      </c>
      <c r="J422" s="17" t="str">
        <f>IFERROR(IF(INDEX(DATOS!AJ:AJ,MATCH(CHECKLIST!B422,DATOS!B:B,0),1)=0,"",INDEX(DATOS!AJ:AJ,MATCH(CHECKLIST!B422,DATOS!B:B,0),1)),"")</f>
        <v/>
      </c>
      <c r="K422" s="49" t="str">
        <f>IFERROR(IF(INDEX(DATOS!AK:AK,MATCH(CHECKLIST!B422,DATOS!B:B,0),1)=0,"",INDEX(DATOS!AK:AK,MATCH(CHECKLIST!B422,DATOS!B:B,0),1)),"")</f>
        <v/>
      </c>
      <c r="L422" s="17" t="str">
        <f>IFERROR(IF(INDEX(DATOS!AM:AM,MATCH(CHECKLIST!B422,DATOS!B:B,0),1)=0,"",INDEX(DATOS!AM:AM,MATCH(CHECKLIST!B422,DATOS!B:B,0),1)),"")</f>
        <v/>
      </c>
      <c r="M422" s="17" t="str">
        <f>IFERROR(IF(INDEX(DATOS!AI:AI,MATCH(CHECKLIST!B422,DATOS!B:B,0),1)=0,"",INDEX(DATOS!AI:AI,MATCH(CHECKLIST!B422,DATOS!B:B,0),1)),"")</f>
        <v/>
      </c>
      <c r="N422" s="49" t="str">
        <f ca="1">IFERROR(IF(INDEX(DATOS!I:I,MATCH(CHECKLIST!B422,DATOS!B:B,0),1)="","X",IF(INDEX(DATOS!I:I,MATCH(CHECKLIST!B422,DATOS!B:B,0),1)&gt;YEAR(TODAY())-1,"","VENCIDA")),"")</f>
        <v/>
      </c>
      <c r="O422" s="49"/>
      <c r="P422" s="17" t="str">
        <f>IFERROR(IF(INDEX(DATOS!AN:AN,MATCH(CHECKLIST!B422,DATOS!B:B,0),1)=0,"",INDEX(DATOS!AN:AN,MATCH(CHECKLIST!B422,DATOS!B:B,0),1)),"")</f>
        <v/>
      </c>
      <c r="Q422" s="17" t="str">
        <f>IFERROR(IF(INDEX(DATOS!AO:AO,MATCH(CHECKLIST!B422,DATOS!B:B,0),1)=0,"",INDEX(DATOS!AO:AO,MATCH(CHECKLIST!B422,DATOS!B:B,0),1)),"")</f>
        <v/>
      </c>
      <c r="S422">
        <f t="shared" si="20"/>
        <v>0</v>
      </c>
      <c r="U422" t="str">
        <f t="shared" si="18"/>
        <v/>
      </c>
      <c r="V422" t="str">
        <f t="shared" si="19"/>
        <v/>
      </c>
    </row>
    <row r="423" spans="1:22">
      <c r="A423" s="12">
        <v>410</v>
      </c>
      <c r="B423" t="str">
        <f>IFERROR(INDEX(DATOS!B:B,MATCH(CHECKLIST!A423,DATOS!BU:BU,0),1),"")</f>
        <v/>
      </c>
      <c r="C423" t="str">
        <f>IFERROR(INDEX(DATOS!J:J,MATCH(CHECKLIST!A423,DATOS!BU:BU,0),1),"")</f>
        <v/>
      </c>
      <c r="D423" t="str">
        <f>IFERROR(INDEX(DATOS!R:R,MATCH(CHECKLIST!E423,DATOS!C:C,0),1),"")</f>
        <v/>
      </c>
      <c r="E423" s="16" t="str">
        <f>IFERROR(INDEX(DATOS!C:C,MATCH(CHECKLIST!A423,DATOS!BU:BU,0),1),"")</f>
        <v/>
      </c>
      <c r="F423" s="3" t="str">
        <f>IFERROR(IF(INDEX(DATOS!AC:AC,MATCH(CHECKLIST!B423,DATOS!B:B,0),1)=0,"",INDEX(DATOS!AC:AC,MATCH(CHECKLIST!B423,DATOS!B:B,0),1)),"")</f>
        <v/>
      </c>
      <c r="G423" s="17" t="str">
        <f>IFERROR(IF(INDEX(DATOS!AH:AH,MATCH(CHECKLIST!B423,DATOS!B:B,0),1)=0,"",INDEX(DATOS!AH:AH,MATCH(CHECKLIST!B423,DATOS!B:B,0),1)),"")</f>
        <v/>
      </c>
      <c r="H423" s="17" t="str">
        <f>IFERROR(IF(INDEX(DATOS!BH:BH,MATCH(CHECKLIST!B423,DATOS!B:B,0),1)=0,"X",IF(INDEX(DATOS!BH:BH,MATCH(CHECKLIST!B423,DATOS!B:B,0),1)="VIGENTE","",INDEX(DATOS!BH:BH,MATCH(CHECKLIST!B423,DATOS!B:B,0),1))),"")</f>
        <v/>
      </c>
      <c r="I423" s="17" t="str">
        <f>IFERROR(IF(INDEX(DATOS!AL:AL,MATCH(CHECKLIST!B423,DATOS!B:B,0),1)=0,"",INDEX(DATOS!AL:AL,MATCH(CHECKLIST!B423,DATOS!B:B,0),1)),"")</f>
        <v/>
      </c>
      <c r="J423" s="17" t="str">
        <f>IFERROR(IF(INDEX(DATOS!AJ:AJ,MATCH(CHECKLIST!B423,DATOS!B:B,0),1)=0,"",INDEX(DATOS!AJ:AJ,MATCH(CHECKLIST!B423,DATOS!B:B,0),1)),"")</f>
        <v/>
      </c>
      <c r="K423" s="49" t="str">
        <f>IFERROR(IF(INDEX(DATOS!AK:AK,MATCH(CHECKLIST!B423,DATOS!B:B,0),1)=0,"",INDEX(DATOS!AK:AK,MATCH(CHECKLIST!B423,DATOS!B:B,0),1)),"")</f>
        <v/>
      </c>
      <c r="L423" s="17" t="str">
        <f>IFERROR(IF(INDEX(DATOS!AM:AM,MATCH(CHECKLIST!B423,DATOS!B:B,0),1)=0,"",INDEX(DATOS!AM:AM,MATCH(CHECKLIST!B423,DATOS!B:B,0),1)),"")</f>
        <v/>
      </c>
      <c r="M423" s="17" t="str">
        <f>IFERROR(IF(INDEX(DATOS!AI:AI,MATCH(CHECKLIST!B423,DATOS!B:B,0),1)=0,"",INDEX(DATOS!AI:AI,MATCH(CHECKLIST!B423,DATOS!B:B,0),1)),"")</f>
        <v/>
      </c>
      <c r="N423" s="49" t="str">
        <f ca="1">IFERROR(IF(INDEX(DATOS!I:I,MATCH(CHECKLIST!B423,DATOS!B:B,0),1)="","X",IF(INDEX(DATOS!I:I,MATCH(CHECKLIST!B423,DATOS!B:B,0),1)&gt;YEAR(TODAY())-1,"","VENCIDA")),"")</f>
        <v/>
      </c>
      <c r="O423" s="49"/>
      <c r="P423" s="17" t="str">
        <f>IFERROR(IF(INDEX(DATOS!AN:AN,MATCH(CHECKLIST!B423,DATOS!B:B,0),1)=0,"",INDEX(DATOS!AN:AN,MATCH(CHECKLIST!B423,DATOS!B:B,0),1)),"")</f>
        <v/>
      </c>
      <c r="Q423" s="17" t="str">
        <f>IFERROR(IF(INDEX(DATOS!AO:AO,MATCH(CHECKLIST!B423,DATOS!B:B,0),1)=0,"",INDEX(DATOS!AO:AO,MATCH(CHECKLIST!B423,DATOS!B:B,0),1)),"")</f>
        <v/>
      </c>
      <c r="R423" t="str">
        <f>IF(B423="","",1)</f>
        <v/>
      </c>
      <c r="S423" t="str">
        <f t="shared" si="20"/>
        <v/>
      </c>
      <c r="U423" t="str">
        <f t="shared" si="18"/>
        <v/>
      </c>
      <c r="V423" t="str">
        <f t="shared" si="19"/>
        <v/>
      </c>
    </row>
    <row r="424" spans="1:22">
      <c r="A424" s="12">
        <v>411</v>
      </c>
      <c r="B424" t="str">
        <f>IFERROR(INDEX(DATOS!B:B,MATCH(CHECKLIST!A424,DATOS!BU:BU,0),1),"")</f>
        <v/>
      </c>
      <c r="C424" t="str">
        <f>IFERROR(INDEX(DATOS!J:J,MATCH(CHECKLIST!A424,DATOS!BU:BU,0),1),"")</f>
        <v/>
      </c>
      <c r="D424" t="str">
        <f>IFERROR(INDEX(DATOS!R:R,MATCH(CHECKLIST!E424,DATOS!C:C,0),1),"")</f>
        <v/>
      </c>
      <c r="E424" s="16" t="str">
        <f>IFERROR(INDEX(DATOS!C:C,MATCH(CHECKLIST!A424,DATOS!BU:BU,0),1),"")</f>
        <v/>
      </c>
      <c r="F424" s="3" t="str">
        <f>IFERROR(IF(INDEX(DATOS!AC:AC,MATCH(CHECKLIST!B424,DATOS!B:B,0),1)=0,"",INDEX(DATOS!AC:AC,MATCH(CHECKLIST!B424,DATOS!B:B,0),1)),"")</f>
        <v/>
      </c>
      <c r="G424" s="17" t="str">
        <f>IFERROR(IF(INDEX(DATOS!AH:AH,MATCH(CHECKLIST!B424,DATOS!B:B,0),1)=0,"",INDEX(DATOS!AH:AH,MATCH(CHECKLIST!B424,DATOS!B:B,0),1)),"")</f>
        <v/>
      </c>
      <c r="H424" s="17" t="str">
        <f>IFERROR(IF(INDEX(DATOS!BH:BH,MATCH(CHECKLIST!B424,DATOS!B:B,0),1)=0,"X",IF(INDEX(DATOS!BH:BH,MATCH(CHECKLIST!B424,DATOS!B:B,0),1)="VIGENTE","",INDEX(DATOS!BH:BH,MATCH(CHECKLIST!B424,DATOS!B:B,0),1))),"")</f>
        <v/>
      </c>
      <c r="I424" s="17" t="str">
        <f>IFERROR(IF(INDEX(DATOS!AL:AL,MATCH(CHECKLIST!B424,DATOS!B:B,0),1)=0,"",INDEX(DATOS!AL:AL,MATCH(CHECKLIST!B424,DATOS!B:B,0),1)),"")</f>
        <v/>
      </c>
      <c r="J424" s="17" t="str">
        <f>IFERROR(IF(INDEX(DATOS!AJ:AJ,MATCH(CHECKLIST!B424,DATOS!B:B,0),1)=0,"",INDEX(DATOS!AJ:AJ,MATCH(CHECKLIST!B424,DATOS!B:B,0),1)),"")</f>
        <v/>
      </c>
      <c r="K424" s="49" t="str">
        <f>IFERROR(IF(INDEX(DATOS!AK:AK,MATCH(CHECKLIST!B424,DATOS!B:B,0),1)=0,"",INDEX(DATOS!AK:AK,MATCH(CHECKLIST!B424,DATOS!B:B,0),1)),"")</f>
        <v/>
      </c>
      <c r="L424" s="17" t="str">
        <f>IFERROR(IF(INDEX(DATOS!AM:AM,MATCH(CHECKLIST!B424,DATOS!B:B,0),1)=0,"",INDEX(DATOS!AM:AM,MATCH(CHECKLIST!B424,DATOS!B:B,0),1)),"")</f>
        <v/>
      </c>
      <c r="M424" s="17" t="str">
        <f>IFERROR(IF(INDEX(DATOS!AI:AI,MATCH(CHECKLIST!B424,DATOS!B:B,0),1)=0,"",INDEX(DATOS!AI:AI,MATCH(CHECKLIST!B424,DATOS!B:B,0),1)),"")</f>
        <v/>
      </c>
      <c r="N424" s="49" t="str">
        <f ca="1">IFERROR(IF(INDEX(DATOS!I:I,MATCH(CHECKLIST!B424,DATOS!B:B,0),1)="","X",IF(INDEX(DATOS!I:I,MATCH(CHECKLIST!B424,DATOS!B:B,0),1)&gt;YEAR(TODAY())-1,"","VENCIDA")),"")</f>
        <v/>
      </c>
      <c r="O424" s="49"/>
      <c r="P424" s="17" t="str">
        <f>IFERROR(IF(INDEX(DATOS!AN:AN,MATCH(CHECKLIST!B424,DATOS!B:B,0),1)=0,"",INDEX(DATOS!AN:AN,MATCH(CHECKLIST!B424,DATOS!B:B,0),1)),"")</f>
        <v/>
      </c>
      <c r="Q424" s="17" t="str">
        <f>IFERROR(IF(INDEX(DATOS!AO:AO,MATCH(CHECKLIST!B424,DATOS!B:B,0),1)=0,"",INDEX(DATOS!AO:AO,MATCH(CHECKLIST!B424,DATOS!B:B,0),1)),"")</f>
        <v/>
      </c>
      <c r="S424">
        <f t="shared" si="20"/>
        <v>0</v>
      </c>
      <c r="U424" t="str">
        <f t="shared" si="18"/>
        <v/>
      </c>
      <c r="V424" t="str">
        <f t="shared" si="19"/>
        <v/>
      </c>
    </row>
    <row r="425" spans="1:22">
      <c r="A425" s="12">
        <v>412</v>
      </c>
      <c r="B425" t="str">
        <f>IFERROR(INDEX(DATOS!B:B,MATCH(CHECKLIST!A425,DATOS!BU:BU,0),1),"")</f>
        <v/>
      </c>
      <c r="C425" t="str">
        <f>IFERROR(INDEX(DATOS!J:J,MATCH(CHECKLIST!A425,DATOS!BU:BU,0),1),"")</f>
        <v/>
      </c>
      <c r="D425" t="str">
        <f>IFERROR(INDEX(DATOS!R:R,MATCH(CHECKLIST!E425,DATOS!C:C,0),1),"")</f>
        <v/>
      </c>
      <c r="E425" s="16" t="str">
        <f>IFERROR(INDEX(DATOS!C:C,MATCH(CHECKLIST!A425,DATOS!BU:BU,0),1),"")</f>
        <v/>
      </c>
      <c r="F425" s="3" t="str">
        <f>IFERROR(IF(INDEX(DATOS!AC:AC,MATCH(CHECKLIST!B425,DATOS!B:B,0),1)=0,"",INDEX(DATOS!AC:AC,MATCH(CHECKLIST!B425,DATOS!B:B,0),1)),"")</f>
        <v/>
      </c>
      <c r="G425" s="17" t="str">
        <f>IFERROR(IF(INDEX(DATOS!AH:AH,MATCH(CHECKLIST!B425,DATOS!B:B,0),1)=0,"",INDEX(DATOS!AH:AH,MATCH(CHECKLIST!B425,DATOS!B:B,0),1)),"")</f>
        <v/>
      </c>
      <c r="H425" s="17" t="str">
        <f>IFERROR(IF(INDEX(DATOS!BH:BH,MATCH(CHECKLIST!B425,DATOS!B:B,0),1)=0,"X",IF(INDEX(DATOS!BH:BH,MATCH(CHECKLIST!B425,DATOS!B:B,0),1)="VIGENTE","",INDEX(DATOS!BH:BH,MATCH(CHECKLIST!B425,DATOS!B:B,0),1))),"")</f>
        <v/>
      </c>
      <c r="I425" s="17" t="str">
        <f>IFERROR(IF(INDEX(DATOS!AL:AL,MATCH(CHECKLIST!B425,DATOS!B:B,0),1)=0,"",INDEX(DATOS!AL:AL,MATCH(CHECKLIST!B425,DATOS!B:B,0),1)),"")</f>
        <v/>
      </c>
      <c r="J425" s="17" t="str">
        <f>IFERROR(IF(INDEX(DATOS!AJ:AJ,MATCH(CHECKLIST!B425,DATOS!B:B,0),1)=0,"",INDEX(DATOS!AJ:AJ,MATCH(CHECKLIST!B425,DATOS!B:B,0),1)),"")</f>
        <v/>
      </c>
      <c r="K425" s="49" t="str">
        <f>IFERROR(IF(INDEX(DATOS!AK:AK,MATCH(CHECKLIST!B425,DATOS!B:B,0),1)=0,"",INDEX(DATOS!AK:AK,MATCH(CHECKLIST!B425,DATOS!B:B,0),1)),"")</f>
        <v/>
      </c>
      <c r="L425" s="17" t="str">
        <f>IFERROR(IF(INDEX(DATOS!AM:AM,MATCH(CHECKLIST!B425,DATOS!B:B,0),1)=0,"",INDEX(DATOS!AM:AM,MATCH(CHECKLIST!B425,DATOS!B:B,0),1)),"")</f>
        <v/>
      </c>
      <c r="M425" s="17" t="str">
        <f>IFERROR(IF(INDEX(DATOS!AI:AI,MATCH(CHECKLIST!B425,DATOS!B:B,0),1)=0,"",INDEX(DATOS!AI:AI,MATCH(CHECKLIST!B425,DATOS!B:B,0),1)),"")</f>
        <v/>
      </c>
      <c r="N425" s="49" t="str">
        <f ca="1">IFERROR(IF(INDEX(DATOS!I:I,MATCH(CHECKLIST!B425,DATOS!B:B,0),1)="","X",IF(INDEX(DATOS!I:I,MATCH(CHECKLIST!B425,DATOS!B:B,0),1)&gt;YEAR(TODAY())-1,"","VENCIDA")),"")</f>
        <v/>
      </c>
      <c r="O425" s="49"/>
      <c r="P425" s="17" t="str">
        <f>IFERROR(IF(INDEX(DATOS!AN:AN,MATCH(CHECKLIST!B425,DATOS!B:B,0),1)=0,"",INDEX(DATOS!AN:AN,MATCH(CHECKLIST!B425,DATOS!B:B,0),1)),"")</f>
        <v/>
      </c>
      <c r="Q425" s="17" t="str">
        <f>IFERROR(IF(INDEX(DATOS!AO:AO,MATCH(CHECKLIST!B425,DATOS!B:B,0),1)=0,"",INDEX(DATOS!AO:AO,MATCH(CHECKLIST!B425,DATOS!B:B,0),1)),"")</f>
        <v/>
      </c>
      <c r="R425" t="str">
        <f>IF(B425="","",1)</f>
        <v/>
      </c>
      <c r="S425" t="str">
        <f t="shared" si="20"/>
        <v/>
      </c>
      <c r="U425" t="str">
        <f t="shared" si="18"/>
        <v/>
      </c>
      <c r="V425" t="str">
        <f t="shared" si="19"/>
        <v/>
      </c>
    </row>
    <row r="426" spans="1:22">
      <c r="A426" s="12">
        <v>413</v>
      </c>
      <c r="B426" t="str">
        <f>IFERROR(INDEX(DATOS!B:B,MATCH(CHECKLIST!A426,DATOS!BU:BU,0),1),"")</f>
        <v/>
      </c>
      <c r="C426" t="str">
        <f>IFERROR(INDEX(DATOS!J:J,MATCH(CHECKLIST!A426,DATOS!BU:BU,0),1),"")</f>
        <v/>
      </c>
      <c r="D426" t="str">
        <f>IFERROR(INDEX(DATOS!R:R,MATCH(CHECKLIST!E426,DATOS!C:C,0),1),"")</f>
        <v/>
      </c>
      <c r="E426" s="16" t="str">
        <f>IFERROR(INDEX(DATOS!C:C,MATCH(CHECKLIST!A426,DATOS!BU:BU,0),1),"")</f>
        <v/>
      </c>
      <c r="F426" s="3" t="str">
        <f>IFERROR(IF(INDEX(DATOS!AC:AC,MATCH(CHECKLIST!B426,DATOS!B:B,0),1)=0,"",INDEX(DATOS!AC:AC,MATCH(CHECKLIST!B426,DATOS!B:B,0),1)),"")</f>
        <v/>
      </c>
      <c r="G426" s="17" t="str">
        <f>IFERROR(IF(INDEX(DATOS!AH:AH,MATCH(CHECKLIST!B426,DATOS!B:B,0),1)=0,"",INDEX(DATOS!AH:AH,MATCH(CHECKLIST!B426,DATOS!B:B,0),1)),"")</f>
        <v/>
      </c>
      <c r="H426" s="17" t="str">
        <f>IF(IFERROR(FIND(H$13,INDEX(DATOS!CA:CA,MATCH(CHECKLIST!B426,DATOS!B:B,0),1),1),"")="",IF(IFERROR(FIND("VENCIDA",INDEX(DATOS!BH:BH,MATCH(CHECKLIST!B426,DATOS!B:B,0),1),1),"")="","","VENCIDO"),"X")</f>
        <v/>
      </c>
      <c r="I426" s="17" t="str">
        <f>IFERROR(IF(INDEX(DATOS!AL:AL,MATCH(CHECKLIST!B426,DATOS!B:B,0),1)=0,"",INDEX(DATOS!AL:AL,MATCH(CHECKLIST!B426,DATOS!B:B,0),1)),"")</f>
        <v/>
      </c>
      <c r="J426" s="17" t="str">
        <f>IFERROR(IF(INDEX(DATOS!AJ:AJ,MATCH(CHECKLIST!B426,DATOS!B:B,0),1)=0,"",INDEX(DATOS!AJ:AJ,MATCH(CHECKLIST!B426,DATOS!B:B,0),1)),"")</f>
        <v/>
      </c>
      <c r="K426" s="49" t="str">
        <f>IFERROR(IF(INDEX(DATOS!AK:AK,MATCH(CHECKLIST!B426,DATOS!B:B,0),1)=0,"",INDEX(DATOS!AK:AK,MATCH(CHECKLIST!B426,DATOS!B:B,0),1)),"")</f>
        <v/>
      </c>
      <c r="L426" s="17" t="str">
        <f>IFERROR(IF(INDEX(DATOS!AM:AM,MATCH(CHECKLIST!B426,DATOS!B:B,0),1)=0,"",INDEX(DATOS!AM:AM,MATCH(CHECKLIST!B426,DATOS!B:B,0),1)),"")</f>
        <v/>
      </c>
      <c r="M426" s="17" t="str">
        <f>IFERROR(IF(INDEX(DATOS!AI:AI,MATCH(CHECKLIST!B426,DATOS!B:B,0),1)=0,"",INDEX(DATOS!AI:AI,MATCH(CHECKLIST!B426,DATOS!B:B,0),1)),"")</f>
        <v/>
      </c>
      <c r="N426" s="49" t="str">
        <f ca="1">IFERROR(IF(INDEX(DATOS!I:I,MATCH(CHECKLIST!B426,DATOS!B:B,0),1)="","X",IF(INDEX(DATOS!I:I,MATCH(CHECKLIST!B426,DATOS!B:B,0),1)&gt;YEAR(TODAY())-1,"","VENCIDA")),"")</f>
        <v/>
      </c>
      <c r="O426" s="49"/>
      <c r="P426" s="17" t="str">
        <f>IFERROR(IF(INDEX(DATOS!AN:AN,MATCH(CHECKLIST!B426,DATOS!B:B,0),1)=0,"",INDEX(DATOS!AN:AN,MATCH(CHECKLIST!B426,DATOS!B:B,0),1)),"")</f>
        <v/>
      </c>
      <c r="Q426" s="17" t="str">
        <f>IFERROR(IF(INDEX(DATOS!AO:AO,MATCH(CHECKLIST!B426,DATOS!B:B,0),1)=0,"",INDEX(DATOS!AO:AO,MATCH(CHECKLIST!B426,DATOS!B:B,0),1)),"")</f>
        <v/>
      </c>
      <c r="S426">
        <f t="shared" si="20"/>
        <v>0</v>
      </c>
      <c r="U426" t="str">
        <f t="shared" si="18"/>
        <v/>
      </c>
      <c r="V426" t="str">
        <f t="shared" si="19"/>
        <v/>
      </c>
    </row>
    <row r="427" spans="1:22">
      <c r="A427" s="12">
        <v>414</v>
      </c>
      <c r="B427" t="str">
        <f>IFERROR(INDEX(DATOS!B:B,MATCH(CHECKLIST!A427,DATOS!BU:BU,0),1),"")</f>
        <v/>
      </c>
      <c r="C427" t="str">
        <f>IFERROR(INDEX(DATOS!J:J,MATCH(CHECKLIST!A427,DATOS!BU:BU,0),1),"")</f>
        <v/>
      </c>
      <c r="D427" t="str">
        <f>IFERROR(INDEX(DATOS!R:R,MATCH(CHECKLIST!E427,DATOS!C:C,0),1),"")</f>
        <v/>
      </c>
      <c r="E427" s="16" t="str">
        <f>IFERROR(INDEX(DATOS!C:C,MATCH(CHECKLIST!A427,DATOS!BU:BU,0),1),"")</f>
        <v/>
      </c>
      <c r="F427" s="3" t="str">
        <f>IFERROR(IF(INDEX(DATOS!AC:AC,MATCH(CHECKLIST!B427,DATOS!B:B,0),1)=0,"",INDEX(DATOS!AC:AC,MATCH(CHECKLIST!B427,DATOS!B:B,0),1)),"")</f>
        <v/>
      </c>
      <c r="G427" s="17" t="str">
        <f>IFERROR(IF(INDEX(DATOS!AH:AH,MATCH(CHECKLIST!B427,DATOS!B:B,0),1)=0,"",INDEX(DATOS!AH:AH,MATCH(CHECKLIST!B427,DATOS!B:B,0),1)),"")</f>
        <v/>
      </c>
      <c r="H427" s="17" t="str">
        <f>IF(IFERROR(FIND(H$13,INDEX(DATOS!CA:CA,MATCH(CHECKLIST!B427,DATOS!B:B,0),1),1),"")="",IF(IFERROR(FIND("VENCIDA",INDEX(DATOS!BH:BH,MATCH(CHECKLIST!B427,DATOS!B:B,0),1),1),"")="","","VENCIDO"),"X")</f>
        <v/>
      </c>
      <c r="I427" s="17" t="str">
        <f>IFERROR(IF(INDEX(DATOS!AL:AL,MATCH(CHECKLIST!B427,DATOS!B:B,0),1)=0,"",INDEX(DATOS!AL:AL,MATCH(CHECKLIST!B427,DATOS!B:B,0),1)),"")</f>
        <v/>
      </c>
      <c r="J427" s="17" t="str">
        <f>IFERROR(IF(INDEX(DATOS!AJ:AJ,MATCH(CHECKLIST!B427,DATOS!B:B,0),1)=0,"",INDEX(DATOS!AJ:AJ,MATCH(CHECKLIST!B427,DATOS!B:B,0),1)),"")</f>
        <v/>
      </c>
      <c r="K427" s="49" t="str">
        <f>IFERROR(IF(INDEX(DATOS!AK:AK,MATCH(CHECKLIST!B427,DATOS!B:B,0),1)=0,"",INDEX(DATOS!AK:AK,MATCH(CHECKLIST!B427,DATOS!B:B,0),1)),"")</f>
        <v/>
      </c>
      <c r="L427" s="17" t="str">
        <f>IFERROR(IF(INDEX(DATOS!AM:AM,MATCH(CHECKLIST!B427,DATOS!B:B,0),1)=0,"",INDEX(DATOS!AM:AM,MATCH(CHECKLIST!B427,DATOS!B:B,0),1)),"")</f>
        <v/>
      </c>
      <c r="M427" s="17" t="str">
        <f>IFERROR(IF(INDEX(DATOS!AI:AI,MATCH(CHECKLIST!B427,DATOS!B:B,0),1)=0,"",INDEX(DATOS!AI:AI,MATCH(CHECKLIST!B427,DATOS!B:B,0),1)),"")</f>
        <v/>
      </c>
      <c r="N427" s="49" t="str">
        <f ca="1">IFERROR(IF(INDEX(DATOS!I:I,MATCH(CHECKLIST!B427,DATOS!B:B,0),1)="","X",IF(INDEX(DATOS!I:I,MATCH(CHECKLIST!B427,DATOS!B:B,0),1)&gt;YEAR(TODAY())-1,"","VENCIDA")),"")</f>
        <v/>
      </c>
      <c r="O427" s="49"/>
      <c r="P427" s="17" t="str">
        <f>IFERROR(IF(INDEX(DATOS!AN:AN,MATCH(CHECKLIST!B427,DATOS!B:B,0),1)=0,"",INDEX(DATOS!AN:AN,MATCH(CHECKLIST!B427,DATOS!B:B,0),1)),"")</f>
        <v/>
      </c>
      <c r="Q427" s="17" t="str">
        <f>IFERROR(IF(INDEX(DATOS!AO:AO,MATCH(CHECKLIST!B427,DATOS!B:B,0),1)=0,"",INDEX(DATOS!AO:AO,MATCH(CHECKLIST!B427,DATOS!B:B,0),1)),"")</f>
        <v/>
      </c>
      <c r="R427" t="str">
        <f>IF(B427="","",1)</f>
        <v/>
      </c>
      <c r="S427" t="str">
        <f t="shared" si="20"/>
        <v/>
      </c>
      <c r="U427" t="str">
        <f t="shared" si="18"/>
        <v/>
      </c>
      <c r="V427" t="str">
        <f t="shared" si="19"/>
        <v/>
      </c>
    </row>
    <row r="428" spans="1:22">
      <c r="A428" s="12">
        <v>415</v>
      </c>
      <c r="B428" t="str">
        <f>IFERROR(INDEX(DATOS!B:B,MATCH(CHECKLIST!A428,DATOS!BU:BU,0),1),"")</f>
        <v/>
      </c>
      <c r="C428" t="str">
        <f>IFERROR(INDEX(DATOS!J:J,MATCH(CHECKLIST!A428,DATOS!BU:BU,0),1),"")</f>
        <v/>
      </c>
      <c r="D428" t="str">
        <f>IFERROR(INDEX(DATOS!R:R,MATCH(CHECKLIST!E428,DATOS!C:C,0),1),"")</f>
        <v/>
      </c>
      <c r="E428" s="16" t="str">
        <f>IFERROR(INDEX(DATOS!C:C,MATCH(CHECKLIST!A428,DATOS!BU:BU,0),1),"")</f>
        <v/>
      </c>
      <c r="F428" s="3" t="str">
        <f>IFERROR(IF(INDEX(DATOS!AC:AC,MATCH(CHECKLIST!B428,DATOS!B:B,0),1)=0,"",INDEX(DATOS!AC:AC,MATCH(CHECKLIST!B428,DATOS!B:B,0),1)),"")</f>
        <v/>
      </c>
      <c r="G428" s="17" t="str">
        <f>IFERROR(IF(INDEX(DATOS!AH:AH,MATCH(CHECKLIST!B428,DATOS!B:B,0),1)=0,"",INDEX(DATOS!AH:AH,MATCH(CHECKLIST!B428,DATOS!B:B,0),1)),"")</f>
        <v/>
      </c>
      <c r="H428" s="17" t="str">
        <f>IF(IFERROR(FIND(H$13,INDEX(DATOS!CA:CA,MATCH(CHECKLIST!B428,DATOS!B:B,0),1),1),"")="",IF(IFERROR(FIND("VENCIDA",INDEX(DATOS!BH:BH,MATCH(CHECKLIST!B428,DATOS!B:B,0),1),1),"")="","","VENCIDO"),"X")</f>
        <v/>
      </c>
      <c r="I428" s="17" t="str">
        <f>IFERROR(IF(INDEX(DATOS!AL:AL,MATCH(CHECKLIST!B428,DATOS!B:B,0),1)=0,"",INDEX(DATOS!AL:AL,MATCH(CHECKLIST!B428,DATOS!B:B,0),1)),"")</f>
        <v/>
      </c>
      <c r="J428" s="17" t="str">
        <f>IFERROR(IF(INDEX(DATOS!AJ:AJ,MATCH(CHECKLIST!B428,DATOS!B:B,0),1)=0,"",INDEX(DATOS!AJ:AJ,MATCH(CHECKLIST!B428,DATOS!B:B,0),1)),"")</f>
        <v/>
      </c>
      <c r="K428" s="49" t="str">
        <f>IFERROR(IF(INDEX(DATOS!AK:AK,MATCH(CHECKLIST!B428,DATOS!B:B,0),1)=0,"",INDEX(DATOS!AK:AK,MATCH(CHECKLIST!B428,DATOS!B:B,0),1)),"")</f>
        <v/>
      </c>
      <c r="L428" s="17" t="str">
        <f>IFERROR(IF(INDEX(DATOS!AM:AM,MATCH(CHECKLIST!B428,DATOS!B:B,0),1)=0,"",INDEX(DATOS!AM:AM,MATCH(CHECKLIST!B428,DATOS!B:B,0),1)),"")</f>
        <v/>
      </c>
      <c r="M428" s="17" t="str">
        <f>IFERROR(IF(INDEX(DATOS!AI:AI,MATCH(CHECKLIST!B428,DATOS!B:B,0),1)=0,"",INDEX(DATOS!AI:AI,MATCH(CHECKLIST!B428,DATOS!B:B,0),1)),"")</f>
        <v/>
      </c>
      <c r="N428" s="49" t="str">
        <f ca="1">IFERROR(IF(INDEX(DATOS!I:I,MATCH(CHECKLIST!B428,DATOS!B:B,0),1)="","X",IF(INDEX(DATOS!I:I,MATCH(CHECKLIST!B428,DATOS!B:B,0),1)&gt;YEAR(TODAY())-1,"","VENCIDA")),"")</f>
        <v/>
      </c>
      <c r="O428" s="49"/>
      <c r="P428" s="17" t="str">
        <f>IFERROR(IF(INDEX(DATOS!AN:AN,MATCH(CHECKLIST!B428,DATOS!B:B,0),1)=0,"",INDEX(DATOS!AN:AN,MATCH(CHECKLIST!B428,DATOS!B:B,0),1)),"")</f>
        <v/>
      </c>
      <c r="Q428" s="17" t="str">
        <f>IFERROR(IF(INDEX(DATOS!AO:AO,MATCH(CHECKLIST!B428,DATOS!B:B,0),1)=0,"",INDEX(DATOS!AO:AO,MATCH(CHECKLIST!B428,DATOS!B:B,0),1)),"")</f>
        <v/>
      </c>
      <c r="S428">
        <f t="shared" si="20"/>
        <v>0</v>
      </c>
      <c r="U428" t="str">
        <f t="shared" si="18"/>
        <v/>
      </c>
      <c r="V428" t="str">
        <f t="shared" si="19"/>
        <v/>
      </c>
    </row>
    <row r="429" spans="1:22">
      <c r="A429" s="12">
        <v>416</v>
      </c>
      <c r="B429" t="str">
        <f>IFERROR(INDEX(DATOS!B:B,MATCH(CHECKLIST!A429,DATOS!BU:BU,0),1),"")</f>
        <v/>
      </c>
      <c r="C429" t="str">
        <f>IFERROR(INDEX(DATOS!J:J,MATCH(CHECKLIST!A429,DATOS!BU:BU,0),1),"")</f>
        <v/>
      </c>
      <c r="D429" t="str">
        <f>IFERROR(INDEX(DATOS!R:R,MATCH(CHECKLIST!E429,DATOS!C:C,0),1),"")</f>
        <v/>
      </c>
      <c r="E429" s="16" t="str">
        <f>IFERROR(INDEX(DATOS!C:C,MATCH(CHECKLIST!A429,DATOS!BU:BU,0),1),"")</f>
        <v/>
      </c>
      <c r="F429" s="3" t="str">
        <f>IFERROR(IF(INDEX(DATOS!AC:AC,MATCH(CHECKLIST!B429,DATOS!B:B,0),1)=0,"",INDEX(DATOS!AC:AC,MATCH(CHECKLIST!B429,DATOS!B:B,0),1)),"")</f>
        <v/>
      </c>
      <c r="G429" s="17" t="str">
        <f>IFERROR(IF(INDEX(DATOS!AH:AH,MATCH(CHECKLIST!B429,DATOS!B:B,0),1)=0,"",INDEX(DATOS!AH:AH,MATCH(CHECKLIST!B429,DATOS!B:B,0),1)),"")</f>
        <v/>
      </c>
      <c r="H429" s="17" t="str">
        <f>IF(IFERROR(FIND(H$13,INDEX(DATOS!CA:CA,MATCH(CHECKLIST!B429,DATOS!B:B,0),1),1),"")="",IF(IFERROR(FIND("VENCIDA",INDEX(DATOS!BH:BH,MATCH(CHECKLIST!B429,DATOS!B:B,0),1),1),"")="","","VENCIDO"),"X")</f>
        <v/>
      </c>
      <c r="I429" s="17" t="str">
        <f>IFERROR(IF(INDEX(DATOS!AL:AL,MATCH(CHECKLIST!B429,DATOS!B:B,0),1)=0,"",INDEX(DATOS!AL:AL,MATCH(CHECKLIST!B429,DATOS!B:B,0),1)),"")</f>
        <v/>
      </c>
      <c r="J429" s="17" t="str">
        <f>IFERROR(IF(INDEX(DATOS!AJ:AJ,MATCH(CHECKLIST!B429,DATOS!B:B,0),1)=0,"",INDEX(DATOS!AJ:AJ,MATCH(CHECKLIST!B429,DATOS!B:B,0),1)),"")</f>
        <v/>
      </c>
      <c r="K429" s="49" t="str">
        <f>IFERROR(IF(INDEX(DATOS!AK:AK,MATCH(CHECKLIST!B429,DATOS!B:B,0),1)=0,"",INDEX(DATOS!AK:AK,MATCH(CHECKLIST!B429,DATOS!B:B,0),1)),"")</f>
        <v/>
      </c>
      <c r="L429" s="17" t="str">
        <f>IFERROR(IF(INDEX(DATOS!AM:AM,MATCH(CHECKLIST!B429,DATOS!B:B,0),1)=0,"",INDEX(DATOS!AM:AM,MATCH(CHECKLIST!B429,DATOS!B:B,0),1)),"")</f>
        <v/>
      </c>
      <c r="M429" s="17" t="str">
        <f>IFERROR(IF(INDEX(DATOS!AI:AI,MATCH(CHECKLIST!B429,DATOS!B:B,0),1)=0,"",INDEX(DATOS!AI:AI,MATCH(CHECKLIST!B429,DATOS!B:B,0),1)),"")</f>
        <v/>
      </c>
      <c r="N429" s="49" t="str">
        <f ca="1">IFERROR(IF(INDEX(DATOS!I:I,MATCH(CHECKLIST!B429,DATOS!B:B,0),1)="","X",IF(INDEX(DATOS!I:I,MATCH(CHECKLIST!B429,DATOS!B:B,0),1)&gt;YEAR(TODAY())-1,"","VENCIDA")),"")</f>
        <v/>
      </c>
      <c r="O429" s="49"/>
      <c r="P429" s="17" t="str">
        <f>IFERROR(IF(INDEX(DATOS!AN:AN,MATCH(CHECKLIST!B429,DATOS!B:B,0),1)=0,"",INDEX(DATOS!AN:AN,MATCH(CHECKLIST!B429,DATOS!B:B,0),1)),"")</f>
        <v/>
      </c>
      <c r="Q429" s="17" t="str">
        <f>IFERROR(IF(INDEX(DATOS!AO:AO,MATCH(CHECKLIST!B429,DATOS!B:B,0),1)=0,"",INDEX(DATOS!AO:AO,MATCH(CHECKLIST!B429,DATOS!B:B,0),1)),"")</f>
        <v/>
      </c>
      <c r="R429" t="str">
        <f>IF(B429="","",1)</f>
        <v/>
      </c>
      <c r="S429" t="str">
        <f t="shared" si="20"/>
        <v/>
      </c>
      <c r="U429" t="str">
        <f t="shared" si="18"/>
        <v/>
      </c>
      <c r="V429" t="str">
        <f t="shared" si="19"/>
        <v/>
      </c>
    </row>
    <row r="430" spans="1:22">
      <c r="A430" s="12">
        <v>417</v>
      </c>
      <c r="B430" t="str">
        <f>IFERROR(INDEX(DATOS!B:B,MATCH(CHECKLIST!A430,DATOS!BU:BU,0),1),"")</f>
        <v/>
      </c>
      <c r="C430" t="str">
        <f>IFERROR(INDEX(DATOS!J:J,MATCH(CHECKLIST!A430,DATOS!BU:BU,0),1),"")</f>
        <v/>
      </c>
      <c r="D430" t="str">
        <f>IFERROR(INDEX(DATOS!R:R,MATCH(CHECKLIST!E430,DATOS!C:C,0),1),"")</f>
        <v/>
      </c>
      <c r="E430" s="16" t="str">
        <f>IFERROR(INDEX(DATOS!C:C,MATCH(CHECKLIST!A430,DATOS!BU:BU,0),1),"")</f>
        <v/>
      </c>
      <c r="F430" s="3" t="str">
        <f>IFERROR(IF(INDEX(DATOS!AC:AC,MATCH(CHECKLIST!B430,DATOS!B:B,0),1)=0,"",INDEX(DATOS!AC:AC,MATCH(CHECKLIST!B430,DATOS!B:B,0),1)),"")</f>
        <v/>
      </c>
      <c r="G430" s="17" t="str">
        <f>IFERROR(IF(INDEX(DATOS!AH:AH,MATCH(CHECKLIST!B430,DATOS!B:B,0),1)=0,"",INDEX(DATOS!AH:AH,MATCH(CHECKLIST!B430,DATOS!B:B,0),1)),"")</f>
        <v/>
      </c>
      <c r="H430" s="17" t="str">
        <f>IF(IFERROR(FIND(H$13,INDEX(DATOS!CA:CA,MATCH(CHECKLIST!B430,DATOS!B:B,0),1),1),"")="",IF(IFERROR(FIND("VENCIDA",INDEX(DATOS!BH:BH,MATCH(CHECKLIST!B430,DATOS!B:B,0),1),1),"")="","","VENCIDO"),"X")</f>
        <v/>
      </c>
      <c r="I430" s="17" t="str">
        <f>IFERROR(IF(INDEX(DATOS!AL:AL,MATCH(CHECKLIST!B430,DATOS!B:B,0),1)=0,"",INDEX(DATOS!AL:AL,MATCH(CHECKLIST!B430,DATOS!B:B,0),1)),"")</f>
        <v/>
      </c>
      <c r="J430" s="17" t="str">
        <f>IFERROR(IF(INDEX(DATOS!AJ:AJ,MATCH(CHECKLIST!B430,DATOS!B:B,0),1)=0,"",INDEX(DATOS!AJ:AJ,MATCH(CHECKLIST!B430,DATOS!B:B,0),1)),"")</f>
        <v/>
      </c>
      <c r="K430" s="49" t="str">
        <f>IFERROR(IF(INDEX(DATOS!AK:AK,MATCH(CHECKLIST!B430,DATOS!B:B,0),1)=0,"",INDEX(DATOS!AK:AK,MATCH(CHECKLIST!B430,DATOS!B:B,0),1)),"")</f>
        <v/>
      </c>
      <c r="L430" s="17" t="str">
        <f>IFERROR(IF(INDEX(DATOS!AM:AM,MATCH(CHECKLIST!B430,DATOS!B:B,0),1)=0,"",INDEX(DATOS!AM:AM,MATCH(CHECKLIST!B430,DATOS!B:B,0),1)),"")</f>
        <v/>
      </c>
      <c r="M430" s="17" t="str">
        <f>IFERROR(IF(INDEX(DATOS!AI:AI,MATCH(CHECKLIST!B430,DATOS!B:B,0),1)=0,"",INDEX(DATOS!AI:AI,MATCH(CHECKLIST!B430,DATOS!B:B,0),1)),"")</f>
        <v/>
      </c>
      <c r="N430" s="49" t="str">
        <f ca="1">IFERROR(IF(INDEX(DATOS!I:I,MATCH(CHECKLIST!B430,DATOS!B:B,0),1)="","X",IF(INDEX(DATOS!I:I,MATCH(CHECKLIST!B430,DATOS!B:B,0),1)&gt;YEAR(TODAY())-1,"","VENCIDA")),"")</f>
        <v/>
      </c>
      <c r="O430" s="49"/>
      <c r="P430" s="17" t="str">
        <f>IFERROR(IF(INDEX(DATOS!AN:AN,MATCH(CHECKLIST!B430,DATOS!B:B,0),1)=0,"",INDEX(DATOS!AN:AN,MATCH(CHECKLIST!B430,DATOS!B:B,0),1)),"")</f>
        <v/>
      </c>
      <c r="Q430" s="17" t="str">
        <f>IFERROR(IF(INDEX(DATOS!AO:AO,MATCH(CHECKLIST!B430,DATOS!B:B,0),1)=0,"",INDEX(DATOS!AO:AO,MATCH(CHECKLIST!B430,DATOS!B:B,0),1)),"")</f>
        <v/>
      </c>
      <c r="S430">
        <f t="shared" si="20"/>
        <v>0</v>
      </c>
      <c r="U430" t="str">
        <f t="shared" si="18"/>
        <v/>
      </c>
      <c r="V430" t="str">
        <f t="shared" si="19"/>
        <v/>
      </c>
    </row>
    <row r="431" spans="1:22">
      <c r="A431" s="12">
        <v>418</v>
      </c>
      <c r="B431" t="str">
        <f>IFERROR(INDEX(DATOS!B:B,MATCH(CHECKLIST!A431,DATOS!BU:BU,0),1),"")</f>
        <v/>
      </c>
      <c r="C431" t="str">
        <f>IFERROR(INDEX(DATOS!J:J,MATCH(CHECKLIST!A431,DATOS!BU:BU,0),1),"")</f>
        <v/>
      </c>
      <c r="D431" t="str">
        <f>IFERROR(INDEX(DATOS!R:R,MATCH(CHECKLIST!E431,DATOS!C:C,0),1),"")</f>
        <v/>
      </c>
      <c r="E431" s="16" t="str">
        <f>IFERROR(INDEX(DATOS!C:C,MATCH(CHECKLIST!A431,DATOS!BU:BU,0),1),"")</f>
        <v/>
      </c>
      <c r="F431" s="3" t="str">
        <f>IFERROR(IF(INDEX(DATOS!AC:AC,MATCH(CHECKLIST!B431,DATOS!B:B,0),1)=0,"",INDEX(DATOS!AC:AC,MATCH(CHECKLIST!B431,DATOS!B:B,0),1)),"")</f>
        <v/>
      </c>
      <c r="G431" s="17" t="str">
        <f>IFERROR(IF(INDEX(DATOS!AH:AH,MATCH(CHECKLIST!B431,DATOS!B:B,0),1)=0,"",INDEX(DATOS!AH:AH,MATCH(CHECKLIST!B431,DATOS!B:B,0),1)),"")</f>
        <v/>
      </c>
      <c r="H431" s="17" t="str">
        <f>IF(IFERROR(FIND(H$13,INDEX(DATOS!CA:CA,MATCH(CHECKLIST!B431,DATOS!B:B,0),1),1),"")="",IF(IFERROR(FIND("VENCIDA",INDEX(DATOS!BH:BH,MATCH(CHECKLIST!B431,DATOS!B:B,0),1),1),"")="","","VENCIDO"),"X")</f>
        <v/>
      </c>
      <c r="I431" s="17" t="str">
        <f>IFERROR(IF(INDEX(DATOS!AL:AL,MATCH(CHECKLIST!B431,DATOS!B:B,0),1)=0,"",INDEX(DATOS!AL:AL,MATCH(CHECKLIST!B431,DATOS!B:B,0),1)),"")</f>
        <v/>
      </c>
      <c r="J431" s="17" t="str">
        <f>IFERROR(IF(INDEX(DATOS!AJ:AJ,MATCH(CHECKLIST!B431,DATOS!B:B,0),1)=0,"",INDEX(DATOS!AJ:AJ,MATCH(CHECKLIST!B431,DATOS!B:B,0),1)),"")</f>
        <v/>
      </c>
      <c r="K431" s="49" t="str">
        <f>IFERROR(IF(INDEX(DATOS!AK:AK,MATCH(CHECKLIST!B431,DATOS!B:B,0),1)=0,"",INDEX(DATOS!AK:AK,MATCH(CHECKLIST!B431,DATOS!B:B,0),1)),"")</f>
        <v/>
      </c>
      <c r="L431" s="17" t="str">
        <f>IFERROR(IF(INDEX(DATOS!AM:AM,MATCH(CHECKLIST!B431,DATOS!B:B,0),1)=0,"",INDEX(DATOS!AM:AM,MATCH(CHECKLIST!B431,DATOS!B:B,0),1)),"")</f>
        <v/>
      </c>
      <c r="M431" s="17" t="str">
        <f>IFERROR(IF(INDEX(DATOS!AI:AI,MATCH(CHECKLIST!B431,DATOS!B:B,0),1)=0,"",INDEX(DATOS!AI:AI,MATCH(CHECKLIST!B431,DATOS!B:B,0),1)),"")</f>
        <v/>
      </c>
      <c r="N431" s="49" t="str">
        <f ca="1">IFERROR(IF(INDEX(DATOS!I:I,MATCH(CHECKLIST!B431,DATOS!B:B,0),1)="","X",IF(INDEX(DATOS!I:I,MATCH(CHECKLIST!B431,DATOS!B:B,0),1)&gt;YEAR(TODAY())-1,"","VENCIDA")),"")</f>
        <v/>
      </c>
      <c r="O431" s="49"/>
      <c r="P431" s="17" t="str">
        <f>IFERROR(IF(INDEX(DATOS!AN:AN,MATCH(CHECKLIST!B431,DATOS!B:B,0),1)=0,"",INDEX(DATOS!AN:AN,MATCH(CHECKLIST!B431,DATOS!B:B,0),1)),"")</f>
        <v/>
      </c>
      <c r="Q431" s="17" t="str">
        <f>IFERROR(IF(INDEX(DATOS!AO:AO,MATCH(CHECKLIST!B431,DATOS!B:B,0),1)=0,"",INDEX(DATOS!AO:AO,MATCH(CHECKLIST!B431,DATOS!B:B,0),1)),"")</f>
        <v/>
      </c>
      <c r="R431" t="str">
        <f>IF(B431="","",1)</f>
        <v/>
      </c>
      <c r="S431" t="str">
        <f t="shared" si="20"/>
        <v/>
      </c>
      <c r="U431" t="str">
        <f t="shared" si="18"/>
        <v/>
      </c>
      <c r="V431" t="str">
        <f t="shared" si="19"/>
        <v/>
      </c>
    </row>
    <row r="432" spans="1:22">
      <c r="A432" s="12">
        <v>419</v>
      </c>
      <c r="B432" t="str">
        <f>IFERROR(INDEX(DATOS!B:B,MATCH(CHECKLIST!A432,DATOS!BU:BU,0),1),"")</f>
        <v/>
      </c>
      <c r="C432" t="str">
        <f>IFERROR(INDEX(DATOS!J:J,MATCH(CHECKLIST!A432,DATOS!BU:BU,0),1),"")</f>
        <v/>
      </c>
      <c r="D432" t="str">
        <f>IFERROR(INDEX(DATOS!R:R,MATCH(CHECKLIST!E432,DATOS!C:C,0),1),"")</f>
        <v/>
      </c>
      <c r="E432" s="16" t="str">
        <f>IFERROR(INDEX(DATOS!C:C,MATCH(CHECKLIST!A432,DATOS!BU:BU,0),1),"")</f>
        <v/>
      </c>
      <c r="F432" s="3" t="str">
        <f>IFERROR(IF(INDEX(DATOS!AC:AC,MATCH(CHECKLIST!B432,DATOS!B:B,0),1)=0,"",INDEX(DATOS!AC:AC,MATCH(CHECKLIST!B432,DATOS!B:B,0),1)),"")</f>
        <v/>
      </c>
      <c r="G432" s="17" t="str">
        <f>IFERROR(IF(INDEX(DATOS!AH:AH,MATCH(CHECKLIST!B432,DATOS!B:B,0),1)=0,"",INDEX(DATOS!AH:AH,MATCH(CHECKLIST!B432,DATOS!B:B,0),1)),"")</f>
        <v/>
      </c>
      <c r="H432" s="17" t="str">
        <f>IF(IFERROR(FIND(H$13,INDEX(DATOS!CA:CA,MATCH(CHECKLIST!B432,DATOS!B:B,0),1),1),"")="",IF(IFERROR(FIND("VENCIDA",INDEX(DATOS!BH:BH,MATCH(CHECKLIST!B432,DATOS!B:B,0),1),1),"")="","","VENCIDO"),"X")</f>
        <v/>
      </c>
      <c r="I432" s="17" t="str">
        <f>IFERROR(IF(INDEX(DATOS!AL:AL,MATCH(CHECKLIST!B432,DATOS!B:B,0),1)=0,"",INDEX(DATOS!AL:AL,MATCH(CHECKLIST!B432,DATOS!B:B,0),1)),"")</f>
        <v/>
      </c>
      <c r="J432" s="17" t="str">
        <f>IFERROR(IF(INDEX(DATOS!AJ:AJ,MATCH(CHECKLIST!B432,DATOS!B:B,0),1)=0,"",INDEX(DATOS!AJ:AJ,MATCH(CHECKLIST!B432,DATOS!B:B,0),1)),"")</f>
        <v/>
      </c>
      <c r="K432" s="49" t="str">
        <f>IFERROR(IF(INDEX(DATOS!AK:AK,MATCH(CHECKLIST!B432,DATOS!B:B,0),1)=0,"",INDEX(DATOS!AK:AK,MATCH(CHECKLIST!B432,DATOS!B:B,0),1)),"")</f>
        <v/>
      </c>
      <c r="L432" s="17" t="str">
        <f>IFERROR(IF(INDEX(DATOS!AM:AM,MATCH(CHECKLIST!B432,DATOS!B:B,0),1)=0,"",INDEX(DATOS!AM:AM,MATCH(CHECKLIST!B432,DATOS!B:B,0),1)),"")</f>
        <v/>
      </c>
      <c r="M432" s="17" t="str">
        <f>IFERROR(IF(INDEX(DATOS!AI:AI,MATCH(CHECKLIST!B432,DATOS!B:B,0),1)=0,"",INDEX(DATOS!AI:AI,MATCH(CHECKLIST!B432,DATOS!B:B,0),1)),"")</f>
        <v/>
      </c>
      <c r="N432" s="49" t="str">
        <f ca="1">IFERROR(IF(INDEX(DATOS!I:I,MATCH(CHECKLIST!B432,DATOS!B:B,0),1)="","X",IF(INDEX(DATOS!I:I,MATCH(CHECKLIST!B432,DATOS!B:B,0),1)&gt;YEAR(TODAY())-1,"","VENCIDA")),"")</f>
        <v/>
      </c>
      <c r="O432" s="49"/>
      <c r="P432" s="17" t="str">
        <f>IFERROR(IF(INDEX(DATOS!AN:AN,MATCH(CHECKLIST!B432,DATOS!B:B,0),1)=0,"",INDEX(DATOS!AN:AN,MATCH(CHECKLIST!B432,DATOS!B:B,0),1)),"")</f>
        <v/>
      </c>
      <c r="Q432" s="17" t="str">
        <f>IFERROR(IF(INDEX(DATOS!AO:AO,MATCH(CHECKLIST!B432,DATOS!B:B,0),1)=0,"",INDEX(DATOS!AO:AO,MATCH(CHECKLIST!B432,DATOS!B:B,0),1)),"")</f>
        <v/>
      </c>
      <c r="S432">
        <f t="shared" si="20"/>
        <v>0</v>
      </c>
      <c r="U432" t="str">
        <f t="shared" si="18"/>
        <v/>
      </c>
      <c r="V432" t="str">
        <f t="shared" si="19"/>
        <v/>
      </c>
    </row>
    <row r="433" spans="1:22">
      <c r="A433" s="12">
        <v>420</v>
      </c>
      <c r="B433" t="str">
        <f>IFERROR(INDEX(DATOS!B:B,MATCH(CHECKLIST!A433,DATOS!BU:BU,0),1),"")</f>
        <v/>
      </c>
      <c r="C433" t="str">
        <f>IFERROR(INDEX(DATOS!J:J,MATCH(CHECKLIST!A433,DATOS!BU:BU,0),1),"")</f>
        <v/>
      </c>
      <c r="D433" t="str">
        <f>IFERROR(INDEX(DATOS!R:R,MATCH(CHECKLIST!E433,DATOS!C:C,0),1),"")</f>
        <v/>
      </c>
      <c r="E433" s="16" t="str">
        <f>IFERROR(INDEX(DATOS!C:C,MATCH(CHECKLIST!A433,DATOS!BU:BU,0),1),"")</f>
        <v/>
      </c>
      <c r="F433" s="3" t="str">
        <f>IFERROR(IF(INDEX(DATOS!AC:AC,MATCH(CHECKLIST!B433,DATOS!B:B,0),1)=0,"",INDEX(DATOS!AC:AC,MATCH(CHECKLIST!B433,DATOS!B:B,0),1)),"")</f>
        <v/>
      </c>
      <c r="G433" s="17" t="str">
        <f>IFERROR(IF(INDEX(DATOS!AH:AH,MATCH(CHECKLIST!B433,DATOS!B:B,0),1)=0,"",INDEX(DATOS!AH:AH,MATCH(CHECKLIST!B433,DATOS!B:B,0),1)),"")</f>
        <v/>
      </c>
      <c r="H433" s="17" t="str">
        <f>IF(IFERROR(FIND(H$13,INDEX(DATOS!CA:CA,MATCH(CHECKLIST!B433,DATOS!B:B,0),1),1),"")="",IF(IFERROR(FIND("VENCIDA",INDEX(DATOS!BH:BH,MATCH(CHECKLIST!B433,DATOS!B:B,0),1),1),"")="","","VENCIDO"),"X")</f>
        <v/>
      </c>
      <c r="I433" s="17" t="str">
        <f>IFERROR(IF(INDEX(DATOS!AL:AL,MATCH(CHECKLIST!B433,DATOS!B:B,0),1)=0,"",INDEX(DATOS!AL:AL,MATCH(CHECKLIST!B433,DATOS!B:B,0),1)),"")</f>
        <v/>
      </c>
      <c r="J433" s="17" t="str">
        <f>IFERROR(IF(INDEX(DATOS!AJ:AJ,MATCH(CHECKLIST!B433,DATOS!B:B,0),1)=0,"",INDEX(DATOS!AJ:AJ,MATCH(CHECKLIST!B433,DATOS!B:B,0),1)),"")</f>
        <v/>
      </c>
      <c r="K433" s="49" t="str">
        <f>IFERROR(IF(INDEX(DATOS!AK:AK,MATCH(CHECKLIST!B433,DATOS!B:B,0),1)=0,"",INDEX(DATOS!AK:AK,MATCH(CHECKLIST!B433,DATOS!B:B,0),1)),"")</f>
        <v/>
      </c>
      <c r="L433" s="17" t="str">
        <f>IFERROR(IF(INDEX(DATOS!AM:AM,MATCH(CHECKLIST!B433,DATOS!B:B,0),1)=0,"",INDEX(DATOS!AM:AM,MATCH(CHECKLIST!B433,DATOS!B:B,0),1)),"")</f>
        <v/>
      </c>
      <c r="M433" s="17" t="str">
        <f>IFERROR(IF(INDEX(DATOS!AI:AI,MATCH(CHECKLIST!B433,DATOS!B:B,0),1)=0,"",INDEX(DATOS!AI:AI,MATCH(CHECKLIST!B433,DATOS!B:B,0),1)),"")</f>
        <v/>
      </c>
      <c r="N433" s="49" t="str">
        <f ca="1">IFERROR(IF(INDEX(DATOS!I:I,MATCH(CHECKLIST!B433,DATOS!B:B,0),1)="","X",IF(INDEX(DATOS!I:I,MATCH(CHECKLIST!B433,DATOS!B:B,0),1)&gt;YEAR(TODAY())-1,"","VENCIDA")),"")</f>
        <v/>
      </c>
      <c r="O433" s="49"/>
      <c r="P433" s="17" t="str">
        <f>IFERROR(IF(INDEX(DATOS!AN:AN,MATCH(CHECKLIST!B433,DATOS!B:B,0),1)=0,"",INDEX(DATOS!AN:AN,MATCH(CHECKLIST!B433,DATOS!B:B,0),1)),"")</f>
        <v/>
      </c>
      <c r="Q433" s="17" t="str">
        <f>IFERROR(IF(INDEX(DATOS!AO:AO,MATCH(CHECKLIST!B433,DATOS!B:B,0),1)=0,"",INDEX(DATOS!AO:AO,MATCH(CHECKLIST!B433,DATOS!B:B,0),1)),"")</f>
        <v/>
      </c>
      <c r="R433" t="str">
        <f>IF(B433="","",1)</f>
        <v/>
      </c>
      <c r="S433" t="str">
        <f t="shared" si="20"/>
        <v/>
      </c>
      <c r="U433" t="str">
        <f t="shared" si="18"/>
        <v/>
      </c>
      <c r="V433" t="str">
        <f t="shared" si="19"/>
        <v/>
      </c>
    </row>
    <row r="434" spans="1:22">
      <c r="A434" s="12">
        <v>421</v>
      </c>
      <c r="B434" t="str">
        <f>IFERROR(INDEX(DATOS!B:B,MATCH(CHECKLIST!A434,DATOS!BU:BU,0),1),"")</f>
        <v/>
      </c>
      <c r="C434" t="str">
        <f>IFERROR(INDEX(DATOS!J:J,MATCH(CHECKLIST!A434,DATOS!BU:BU,0),1),"")</f>
        <v/>
      </c>
      <c r="D434" t="str">
        <f>IFERROR(INDEX(DATOS!R:R,MATCH(CHECKLIST!E434,DATOS!C:C,0),1),"")</f>
        <v/>
      </c>
      <c r="E434" s="16" t="str">
        <f>IFERROR(INDEX(DATOS!C:C,MATCH(CHECKLIST!A434,DATOS!BU:BU,0),1),"")</f>
        <v/>
      </c>
      <c r="F434" s="3" t="str">
        <f>IFERROR(IF(INDEX(DATOS!AC:AC,MATCH(CHECKLIST!B434,DATOS!B:B,0),1)=0,"",INDEX(DATOS!AC:AC,MATCH(CHECKLIST!B434,DATOS!B:B,0),1)),"")</f>
        <v/>
      </c>
      <c r="G434" s="17" t="str">
        <f>IFERROR(IF(INDEX(DATOS!AH:AH,MATCH(CHECKLIST!B434,DATOS!B:B,0),1)=0,"",INDEX(DATOS!AH:AH,MATCH(CHECKLIST!B434,DATOS!B:B,0),1)),"")</f>
        <v/>
      </c>
      <c r="H434" s="17" t="str">
        <f>IF(IFERROR(FIND(H$13,INDEX(DATOS!CA:CA,MATCH(CHECKLIST!B434,DATOS!B:B,0),1),1),"")="",IF(IFERROR(FIND("VENCIDA",INDEX(DATOS!BH:BH,MATCH(CHECKLIST!B434,DATOS!B:B,0),1),1),"")="","","VENCIDO"),"X")</f>
        <v/>
      </c>
      <c r="I434" s="17" t="str">
        <f>IFERROR(IF(INDEX(DATOS!AL:AL,MATCH(CHECKLIST!B434,DATOS!B:B,0),1)=0,"",INDEX(DATOS!AL:AL,MATCH(CHECKLIST!B434,DATOS!B:B,0),1)),"")</f>
        <v/>
      </c>
      <c r="J434" s="17" t="str">
        <f>IFERROR(IF(INDEX(DATOS!AJ:AJ,MATCH(CHECKLIST!B434,DATOS!B:B,0),1)=0,"",INDEX(DATOS!AJ:AJ,MATCH(CHECKLIST!B434,DATOS!B:B,0),1)),"")</f>
        <v/>
      </c>
      <c r="K434" s="49" t="str">
        <f>IFERROR(IF(INDEX(DATOS!AK:AK,MATCH(CHECKLIST!B434,DATOS!B:B,0),1)=0,"",INDEX(DATOS!AK:AK,MATCH(CHECKLIST!B434,DATOS!B:B,0),1)),"")</f>
        <v/>
      </c>
      <c r="L434" s="17" t="str">
        <f>IFERROR(IF(INDEX(DATOS!AM:AM,MATCH(CHECKLIST!B434,DATOS!B:B,0),1)=0,"",INDEX(DATOS!AM:AM,MATCH(CHECKLIST!B434,DATOS!B:B,0),1)),"")</f>
        <v/>
      </c>
      <c r="M434" s="17" t="str">
        <f>IFERROR(IF(INDEX(DATOS!AI:AI,MATCH(CHECKLIST!B434,DATOS!B:B,0),1)=0,"",INDEX(DATOS!AI:AI,MATCH(CHECKLIST!B434,DATOS!B:B,0),1)),"")</f>
        <v/>
      </c>
      <c r="N434" s="49" t="str">
        <f ca="1">IFERROR(IF(INDEX(DATOS!I:I,MATCH(CHECKLIST!B434,DATOS!B:B,0),1)="","X",IF(INDEX(DATOS!I:I,MATCH(CHECKLIST!B434,DATOS!B:B,0),1)&gt;YEAR(TODAY())-1,"","VENCIDA")),"")</f>
        <v/>
      </c>
      <c r="O434" s="49"/>
      <c r="P434" s="17" t="str">
        <f>IFERROR(IF(INDEX(DATOS!AN:AN,MATCH(CHECKLIST!B434,DATOS!B:B,0),1)=0,"",INDEX(DATOS!AN:AN,MATCH(CHECKLIST!B434,DATOS!B:B,0),1)),"")</f>
        <v/>
      </c>
      <c r="Q434" s="17" t="str">
        <f>IFERROR(IF(INDEX(DATOS!AO:AO,MATCH(CHECKLIST!B434,DATOS!B:B,0),1)=0,"",INDEX(DATOS!AO:AO,MATCH(CHECKLIST!B434,DATOS!B:B,0),1)),"")</f>
        <v/>
      </c>
      <c r="S434">
        <f t="shared" si="20"/>
        <v>0</v>
      </c>
      <c r="U434" t="str">
        <f t="shared" si="18"/>
        <v/>
      </c>
      <c r="V434" t="str">
        <f t="shared" si="19"/>
        <v/>
      </c>
    </row>
    <row r="435" spans="1:22">
      <c r="A435" s="12">
        <v>422</v>
      </c>
      <c r="B435" t="str">
        <f>IFERROR(INDEX(DATOS!B:B,MATCH(CHECKLIST!A435,DATOS!BU:BU,0),1),"")</f>
        <v/>
      </c>
      <c r="C435" t="str">
        <f>IFERROR(INDEX(DATOS!J:J,MATCH(CHECKLIST!A435,DATOS!BU:BU,0),1),"")</f>
        <v/>
      </c>
      <c r="D435" t="str">
        <f>IFERROR(INDEX(DATOS!R:R,MATCH(CHECKLIST!E435,DATOS!C:C,0),1),"")</f>
        <v/>
      </c>
      <c r="E435" s="16" t="str">
        <f>IFERROR(INDEX(DATOS!C:C,MATCH(CHECKLIST!A435,DATOS!BU:BU,0),1),"")</f>
        <v/>
      </c>
      <c r="F435" s="3" t="str">
        <f>IFERROR(IF(INDEX(DATOS!AC:AC,MATCH(CHECKLIST!B435,DATOS!B:B,0),1)=0,"",INDEX(DATOS!AC:AC,MATCH(CHECKLIST!B435,DATOS!B:B,0),1)),"")</f>
        <v/>
      </c>
      <c r="G435" s="17" t="str">
        <f>IFERROR(IF(INDEX(DATOS!AH:AH,MATCH(CHECKLIST!B435,DATOS!B:B,0),1)=0,"",INDEX(DATOS!AH:AH,MATCH(CHECKLIST!B435,DATOS!B:B,0),1)),"")</f>
        <v/>
      </c>
      <c r="H435" s="17" t="str">
        <f>IF(IFERROR(FIND(H$13,INDEX(DATOS!CA:CA,MATCH(CHECKLIST!B435,DATOS!B:B,0),1),1),"")="",IF(IFERROR(FIND("VENCIDA",INDEX(DATOS!BH:BH,MATCH(CHECKLIST!B435,DATOS!B:B,0),1),1),"")="","","VENCIDO"),"X")</f>
        <v/>
      </c>
      <c r="I435" s="17" t="str">
        <f>IFERROR(IF(INDEX(DATOS!AL:AL,MATCH(CHECKLIST!B435,DATOS!B:B,0),1)=0,"",INDEX(DATOS!AL:AL,MATCH(CHECKLIST!B435,DATOS!B:B,0),1)),"")</f>
        <v/>
      </c>
      <c r="J435" s="17" t="str">
        <f>IFERROR(IF(INDEX(DATOS!AJ:AJ,MATCH(CHECKLIST!B435,DATOS!B:B,0),1)=0,"",INDEX(DATOS!AJ:AJ,MATCH(CHECKLIST!B435,DATOS!B:B,0),1)),"")</f>
        <v/>
      </c>
      <c r="K435" s="49" t="str">
        <f>IFERROR(IF(INDEX(DATOS!AK:AK,MATCH(CHECKLIST!B435,DATOS!B:B,0),1)=0,"",INDEX(DATOS!AK:AK,MATCH(CHECKLIST!B435,DATOS!B:B,0),1)),"")</f>
        <v/>
      </c>
      <c r="L435" s="17" t="str">
        <f>IFERROR(IF(INDEX(DATOS!AM:AM,MATCH(CHECKLIST!B435,DATOS!B:B,0),1)=0,"",INDEX(DATOS!AM:AM,MATCH(CHECKLIST!B435,DATOS!B:B,0),1)),"")</f>
        <v/>
      </c>
      <c r="M435" s="17" t="str">
        <f>IFERROR(IF(INDEX(DATOS!AI:AI,MATCH(CHECKLIST!B435,DATOS!B:B,0),1)=0,"",INDEX(DATOS!AI:AI,MATCH(CHECKLIST!B435,DATOS!B:B,0),1)),"")</f>
        <v/>
      </c>
      <c r="N435" s="49" t="str">
        <f ca="1">IFERROR(IF(INDEX(DATOS!I:I,MATCH(CHECKLIST!B435,DATOS!B:B,0),1)="","X",IF(INDEX(DATOS!I:I,MATCH(CHECKLIST!B435,DATOS!B:B,0),1)&gt;YEAR(TODAY())-1,"","VENCIDA")),"")</f>
        <v/>
      </c>
      <c r="O435" s="49"/>
      <c r="P435" s="17" t="str">
        <f>IFERROR(IF(INDEX(DATOS!AN:AN,MATCH(CHECKLIST!B435,DATOS!B:B,0),1)=0,"",INDEX(DATOS!AN:AN,MATCH(CHECKLIST!B435,DATOS!B:B,0),1)),"")</f>
        <v/>
      </c>
      <c r="Q435" s="17" t="str">
        <f>IFERROR(IF(INDEX(DATOS!AO:AO,MATCH(CHECKLIST!B435,DATOS!B:B,0),1)=0,"",INDEX(DATOS!AO:AO,MATCH(CHECKLIST!B435,DATOS!B:B,0),1)),"")</f>
        <v/>
      </c>
      <c r="R435" t="str">
        <f>IF(B435="","",1)</f>
        <v/>
      </c>
      <c r="S435" t="str">
        <f t="shared" si="20"/>
        <v/>
      </c>
      <c r="U435" t="str">
        <f t="shared" si="18"/>
        <v/>
      </c>
      <c r="V435" t="str">
        <f t="shared" si="19"/>
        <v/>
      </c>
    </row>
    <row r="436" spans="1:22">
      <c r="A436" s="12">
        <v>423</v>
      </c>
      <c r="B436" t="str">
        <f>IFERROR(INDEX(DATOS!B:B,MATCH(CHECKLIST!A436,DATOS!BU:BU,0),1),"")</f>
        <v/>
      </c>
      <c r="C436" t="str">
        <f>IFERROR(INDEX(DATOS!J:J,MATCH(CHECKLIST!A436,DATOS!BU:BU,0),1),"")</f>
        <v/>
      </c>
      <c r="D436" t="str">
        <f>IFERROR(INDEX(DATOS!R:R,MATCH(CHECKLIST!E436,DATOS!C:C,0),1),"")</f>
        <v/>
      </c>
      <c r="E436" s="16" t="str">
        <f>IFERROR(INDEX(DATOS!C:C,MATCH(CHECKLIST!A436,DATOS!BU:BU,0),1),"")</f>
        <v/>
      </c>
      <c r="F436" s="3" t="str">
        <f>IFERROR(IF(INDEX(DATOS!AC:AC,MATCH(CHECKLIST!B436,DATOS!B:B,0),1)=0,"",INDEX(DATOS!AC:AC,MATCH(CHECKLIST!B436,DATOS!B:B,0),1)),"")</f>
        <v/>
      </c>
      <c r="G436" s="17" t="str">
        <f>IFERROR(IF(INDEX(DATOS!AH:AH,MATCH(CHECKLIST!B436,DATOS!B:B,0),1)=0,"",INDEX(DATOS!AH:AH,MATCH(CHECKLIST!B436,DATOS!B:B,0),1)),"")</f>
        <v/>
      </c>
      <c r="H436" s="17" t="str">
        <f>IF(IFERROR(FIND(H$13,INDEX(DATOS!CA:CA,MATCH(CHECKLIST!B436,DATOS!B:B,0),1),1),"")="",IF(IFERROR(FIND("VENCIDA",INDEX(DATOS!BH:BH,MATCH(CHECKLIST!B436,DATOS!B:B,0),1),1),"")="","","VENCIDO"),"X")</f>
        <v/>
      </c>
      <c r="I436" s="17" t="str">
        <f>IFERROR(IF(INDEX(DATOS!AL:AL,MATCH(CHECKLIST!B436,DATOS!B:B,0),1)=0,"",INDEX(DATOS!AL:AL,MATCH(CHECKLIST!B436,DATOS!B:B,0),1)),"")</f>
        <v/>
      </c>
      <c r="J436" s="17" t="str">
        <f>IFERROR(IF(INDEX(DATOS!AJ:AJ,MATCH(CHECKLIST!B436,DATOS!B:B,0),1)=0,"",INDEX(DATOS!AJ:AJ,MATCH(CHECKLIST!B436,DATOS!B:B,0),1)),"")</f>
        <v/>
      </c>
      <c r="K436" s="49" t="str">
        <f>IFERROR(IF(INDEX(DATOS!AK:AK,MATCH(CHECKLIST!B436,DATOS!B:B,0),1)=0,"",INDEX(DATOS!AK:AK,MATCH(CHECKLIST!B436,DATOS!B:B,0),1)),"")</f>
        <v/>
      </c>
      <c r="L436" s="17" t="str">
        <f>IFERROR(IF(INDEX(DATOS!AM:AM,MATCH(CHECKLIST!B436,DATOS!B:B,0),1)=0,"",INDEX(DATOS!AM:AM,MATCH(CHECKLIST!B436,DATOS!B:B,0),1)),"")</f>
        <v/>
      </c>
      <c r="M436" s="17" t="str">
        <f>IFERROR(IF(INDEX(DATOS!AI:AI,MATCH(CHECKLIST!B436,DATOS!B:B,0),1)=0,"",INDEX(DATOS!AI:AI,MATCH(CHECKLIST!B436,DATOS!B:B,0),1)),"")</f>
        <v/>
      </c>
      <c r="N436" s="49" t="str">
        <f ca="1">IFERROR(IF(INDEX(DATOS!I:I,MATCH(CHECKLIST!B436,DATOS!B:B,0),1)="","X",IF(INDEX(DATOS!I:I,MATCH(CHECKLIST!B436,DATOS!B:B,0),1)&gt;YEAR(TODAY())-1,"","VENCIDA")),"")</f>
        <v/>
      </c>
      <c r="O436" s="49"/>
      <c r="P436" s="17" t="str">
        <f>IFERROR(IF(INDEX(DATOS!AN:AN,MATCH(CHECKLIST!B436,DATOS!B:B,0),1)=0,"",INDEX(DATOS!AN:AN,MATCH(CHECKLIST!B436,DATOS!B:B,0),1)),"")</f>
        <v/>
      </c>
      <c r="Q436" s="17" t="str">
        <f>IFERROR(IF(INDEX(DATOS!AO:AO,MATCH(CHECKLIST!B436,DATOS!B:B,0),1)=0,"",INDEX(DATOS!AO:AO,MATCH(CHECKLIST!B436,DATOS!B:B,0),1)),"")</f>
        <v/>
      </c>
      <c r="S436">
        <f t="shared" si="20"/>
        <v>0</v>
      </c>
      <c r="U436" t="str">
        <f t="shared" si="18"/>
        <v/>
      </c>
      <c r="V436" t="str">
        <f t="shared" si="19"/>
        <v/>
      </c>
    </row>
    <row r="437" spans="1:22">
      <c r="A437" s="12">
        <v>424</v>
      </c>
      <c r="B437" t="str">
        <f>IFERROR(INDEX(DATOS!B:B,MATCH(CHECKLIST!A437,DATOS!BU:BU,0),1),"")</f>
        <v/>
      </c>
      <c r="C437" t="str">
        <f>IFERROR(INDEX(DATOS!J:J,MATCH(CHECKLIST!A437,DATOS!BU:BU,0),1),"")</f>
        <v/>
      </c>
      <c r="D437" t="str">
        <f>IFERROR(INDEX(DATOS!R:R,MATCH(CHECKLIST!E437,DATOS!C:C,0),1),"")</f>
        <v/>
      </c>
      <c r="E437" s="16" t="str">
        <f>IFERROR(INDEX(DATOS!C:C,MATCH(CHECKLIST!A437,DATOS!BU:BU,0),1),"")</f>
        <v/>
      </c>
      <c r="F437" s="3" t="str">
        <f>IFERROR(IF(INDEX(DATOS!AC:AC,MATCH(CHECKLIST!B437,DATOS!B:B,0),1)=0,"",INDEX(DATOS!AC:AC,MATCH(CHECKLIST!B437,DATOS!B:B,0),1)),"")</f>
        <v/>
      </c>
      <c r="G437" s="17" t="str">
        <f>IFERROR(IF(INDEX(DATOS!AH:AH,MATCH(CHECKLIST!B437,DATOS!B:B,0),1)=0,"",INDEX(DATOS!AH:AH,MATCH(CHECKLIST!B437,DATOS!B:B,0),1)),"")</f>
        <v/>
      </c>
      <c r="H437" s="17" t="str">
        <f>IF(IFERROR(FIND(H$13,INDEX(DATOS!CA:CA,MATCH(CHECKLIST!B437,DATOS!B:B,0),1),1),"")="",IF(IFERROR(FIND("VENCIDA",INDEX(DATOS!BH:BH,MATCH(CHECKLIST!B437,DATOS!B:B,0),1),1),"")="","","VENCIDO"),"X")</f>
        <v/>
      </c>
      <c r="I437" s="17" t="str">
        <f>IFERROR(IF(INDEX(DATOS!AL:AL,MATCH(CHECKLIST!B437,DATOS!B:B,0),1)=0,"",INDEX(DATOS!AL:AL,MATCH(CHECKLIST!B437,DATOS!B:B,0),1)),"")</f>
        <v/>
      </c>
      <c r="J437" s="17" t="str">
        <f>IFERROR(IF(INDEX(DATOS!AJ:AJ,MATCH(CHECKLIST!B437,DATOS!B:B,0),1)=0,"",INDEX(DATOS!AJ:AJ,MATCH(CHECKLIST!B437,DATOS!B:B,0),1)),"")</f>
        <v/>
      </c>
      <c r="K437" s="49" t="str">
        <f>IFERROR(IF(INDEX(DATOS!AK:AK,MATCH(CHECKLIST!B437,DATOS!B:B,0),1)=0,"",INDEX(DATOS!AK:AK,MATCH(CHECKLIST!B437,DATOS!B:B,0),1)),"")</f>
        <v/>
      </c>
      <c r="L437" s="17" t="str">
        <f>IFERROR(IF(INDEX(DATOS!AM:AM,MATCH(CHECKLIST!B437,DATOS!B:B,0),1)=0,"",INDEX(DATOS!AM:AM,MATCH(CHECKLIST!B437,DATOS!B:B,0),1)),"")</f>
        <v/>
      </c>
      <c r="M437" s="17" t="str">
        <f>IFERROR(IF(INDEX(DATOS!AI:AI,MATCH(CHECKLIST!B437,DATOS!B:B,0),1)=0,"",INDEX(DATOS!AI:AI,MATCH(CHECKLIST!B437,DATOS!B:B,0),1)),"")</f>
        <v/>
      </c>
      <c r="N437" s="49" t="str">
        <f ca="1">IFERROR(IF(INDEX(DATOS!I:I,MATCH(CHECKLIST!B437,DATOS!B:B,0),1)="","X",IF(INDEX(DATOS!I:I,MATCH(CHECKLIST!B437,DATOS!B:B,0),1)&gt;YEAR(TODAY())-1,"","VENCIDA")),"")</f>
        <v/>
      </c>
      <c r="O437" s="49"/>
      <c r="P437" s="17" t="str">
        <f>IFERROR(IF(INDEX(DATOS!AN:AN,MATCH(CHECKLIST!B437,DATOS!B:B,0),1)=0,"",INDEX(DATOS!AN:AN,MATCH(CHECKLIST!B437,DATOS!B:B,0),1)),"")</f>
        <v/>
      </c>
      <c r="Q437" s="17" t="str">
        <f>IFERROR(IF(INDEX(DATOS!AO:AO,MATCH(CHECKLIST!B437,DATOS!B:B,0),1)=0,"",INDEX(DATOS!AO:AO,MATCH(CHECKLIST!B437,DATOS!B:B,0),1)),"")</f>
        <v/>
      </c>
      <c r="R437" t="str">
        <f>IF(B437="","",1)</f>
        <v/>
      </c>
      <c r="S437" t="str">
        <f t="shared" si="20"/>
        <v/>
      </c>
      <c r="U437" t="str">
        <f t="shared" si="18"/>
        <v/>
      </c>
      <c r="V437" t="str">
        <f t="shared" si="19"/>
        <v/>
      </c>
    </row>
    <row r="438" spans="1:22">
      <c r="A438" s="12">
        <v>425</v>
      </c>
      <c r="B438" t="str">
        <f>IFERROR(INDEX(DATOS!B:B,MATCH(CHECKLIST!A438,DATOS!BU:BU,0),1),"")</f>
        <v/>
      </c>
      <c r="C438" t="str">
        <f>IFERROR(INDEX(DATOS!J:J,MATCH(CHECKLIST!A438,DATOS!BU:BU,0),1),"")</f>
        <v/>
      </c>
      <c r="D438" t="str">
        <f>IFERROR(INDEX(DATOS!R:R,MATCH(CHECKLIST!E438,DATOS!C:C,0),1),"")</f>
        <v/>
      </c>
      <c r="E438" s="16" t="str">
        <f>IFERROR(INDEX(DATOS!C:C,MATCH(CHECKLIST!A438,DATOS!BU:BU,0),1),"")</f>
        <v/>
      </c>
      <c r="F438" s="3" t="str">
        <f>IFERROR(IF(INDEX(DATOS!AC:AC,MATCH(CHECKLIST!B438,DATOS!B:B,0),1)=0,"",INDEX(DATOS!AC:AC,MATCH(CHECKLIST!B438,DATOS!B:B,0),1)),"")</f>
        <v/>
      </c>
      <c r="G438" s="17" t="str">
        <f>IFERROR(IF(INDEX(DATOS!AH:AH,MATCH(CHECKLIST!B438,DATOS!B:B,0),1)=0,"",INDEX(DATOS!AH:AH,MATCH(CHECKLIST!B438,DATOS!B:B,0),1)),"")</f>
        <v/>
      </c>
      <c r="H438" s="17" t="str">
        <f>IF(IFERROR(FIND(H$13,INDEX(DATOS!CA:CA,MATCH(CHECKLIST!B438,DATOS!B:B,0),1),1),"")="",IF(IFERROR(FIND("VENCIDA",INDEX(DATOS!BH:BH,MATCH(CHECKLIST!B438,DATOS!B:B,0),1),1),"")="","","VENCIDO"),"X")</f>
        <v/>
      </c>
      <c r="I438" s="17" t="str">
        <f>IFERROR(IF(INDEX(DATOS!AL:AL,MATCH(CHECKLIST!B438,DATOS!B:B,0),1)=0,"",INDEX(DATOS!AL:AL,MATCH(CHECKLIST!B438,DATOS!B:B,0),1)),"")</f>
        <v/>
      </c>
      <c r="J438" s="17" t="str">
        <f>IFERROR(IF(INDEX(DATOS!AJ:AJ,MATCH(CHECKLIST!B438,DATOS!B:B,0),1)=0,"",INDEX(DATOS!AJ:AJ,MATCH(CHECKLIST!B438,DATOS!B:B,0),1)),"")</f>
        <v/>
      </c>
      <c r="K438" s="49" t="str">
        <f>IFERROR(IF(INDEX(DATOS!AK:AK,MATCH(CHECKLIST!B438,DATOS!B:B,0),1)=0,"",INDEX(DATOS!AK:AK,MATCH(CHECKLIST!B438,DATOS!B:B,0),1)),"")</f>
        <v/>
      </c>
      <c r="L438" s="17" t="str">
        <f>IFERROR(IF(INDEX(DATOS!AM:AM,MATCH(CHECKLIST!B438,DATOS!B:B,0),1)=0,"",INDEX(DATOS!AM:AM,MATCH(CHECKLIST!B438,DATOS!B:B,0),1)),"")</f>
        <v/>
      </c>
      <c r="M438" s="17" t="str">
        <f>IFERROR(IF(INDEX(DATOS!AI:AI,MATCH(CHECKLIST!B438,DATOS!B:B,0),1)=0,"",INDEX(DATOS!AI:AI,MATCH(CHECKLIST!B438,DATOS!B:B,0),1)),"")</f>
        <v/>
      </c>
      <c r="N438" s="49" t="str">
        <f ca="1">IFERROR(IF(INDEX(DATOS!I:I,MATCH(CHECKLIST!B438,DATOS!B:B,0),1)="","X",IF(INDEX(DATOS!I:I,MATCH(CHECKLIST!B438,DATOS!B:B,0),1)&gt;YEAR(TODAY())-1,"","VENCIDA")),"")</f>
        <v/>
      </c>
      <c r="O438" s="49"/>
      <c r="P438" s="17" t="str">
        <f>IFERROR(IF(INDEX(DATOS!AN:AN,MATCH(CHECKLIST!B438,DATOS!B:B,0),1)=0,"",INDEX(DATOS!AN:AN,MATCH(CHECKLIST!B438,DATOS!B:B,0),1)),"")</f>
        <v/>
      </c>
      <c r="Q438" s="17" t="str">
        <f>IFERROR(IF(INDEX(DATOS!AO:AO,MATCH(CHECKLIST!B438,DATOS!B:B,0),1)=0,"",INDEX(DATOS!AO:AO,MATCH(CHECKLIST!B438,DATOS!B:B,0),1)),"")</f>
        <v/>
      </c>
      <c r="S438">
        <f t="shared" si="20"/>
        <v>0</v>
      </c>
      <c r="U438" t="str">
        <f t="shared" si="18"/>
        <v/>
      </c>
      <c r="V438" t="str">
        <f t="shared" si="19"/>
        <v/>
      </c>
    </row>
    <row r="439" spans="1:22">
      <c r="A439" s="12">
        <v>426</v>
      </c>
      <c r="B439" t="str">
        <f>IFERROR(INDEX(DATOS!B:B,MATCH(CHECKLIST!A439,DATOS!BU:BU,0),1),"")</f>
        <v/>
      </c>
      <c r="C439" t="str">
        <f>IFERROR(INDEX(DATOS!J:J,MATCH(CHECKLIST!A439,DATOS!BU:BU,0),1),"")</f>
        <v/>
      </c>
      <c r="D439" t="str">
        <f>IFERROR(INDEX(DATOS!R:R,MATCH(CHECKLIST!E439,DATOS!C:C,0),1),"")</f>
        <v/>
      </c>
      <c r="E439" s="16" t="str">
        <f>IFERROR(INDEX(DATOS!C:C,MATCH(CHECKLIST!A439,DATOS!BU:BU,0),1),"")</f>
        <v/>
      </c>
      <c r="F439" s="3" t="str">
        <f>IFERROR(IF(INDEX(DATOS!AC:AC,MATCH(CHECKLIST!B439,DATOS!B:B,0),1)=0,"",INDEX(DATOS!AC:AC,MATCH(CHECKLIST!B439,DATOS!B:B,0),1)),"")</f>
        <v/>
      </c>
      <c r="G439" s="17" t="str">
        <f>IFERROR(IF(INDEX(DATOS!AH:AH,MATCH(CHECKLIST!B439,DATOS!B:B,0),1)=0,"",INDEX(DATOS!AH:AH,MATCH(CHECKLIST!B439,DATOS!B:B,0),1)),"")</f>
        <v/>
      </c>
      <c r="H439" s="17" t="str">
        <f>IF(IFERROR(FIND(H$13,INDEX(DATOS!CA:CA,MATCH(CHECKLIST!B439,DATOS!B:B,0),1),1),"")="",IF(IFERROR(FIND("VENCIDA",INDEX(DATOS!BH:BH,MATCH(CHECKLIST!B439,DATOS!B:B,0),1),1),"")="","","VENCIDO"),"X")</f>
        <v/>
      </c>
      <c r="I439" s="17" t="str">
        <f>IFERROR(IF(INDEX(DATOS!AL:AL,MATCH(CHECKLIST!B439,DATOS!B:B,0),1)=0,"",INDEX(DATOS!AL:AL,MATCH(CHECKLIST!B439,DATOS!B:B,0),1)),"")</f>
        <v/>
      </c>
      <c r="J439" s="17" t="str">
        <f>IFERROR(IF(INDEX(DATOS!AJ:AJ,MATCH(CHECKLIST!B439,DATOS!B:B,0),1)=0,"",INDEX(DATOS!AJ:AJ,MATCH(CHECKLIST!B439,DATOS!B:B,0),1)),"")</f>
        <v/>
      </c>
      <c r="K439" s="49" t="str">
        <f>IFERROR(IF(INDEX(DATOS!AK:AK,MATCH(CHECKLIST!B439,DATOS!B:B,0),1)=0,"",INDEX(DATOS!AK:AK,MATCH(CHECKLIST!B439,DATOS!B:B,0),1)),"")</f>
        <v/>
      </c>
      <c r="L439" s="17" t="str">
        <f>IFERROR(IF(INDEX(DATOS!AM:AM,MATCH(CHECKLIST!B439,DATOS!B:B,0),1)=0,"",INDEX(DATOS!AM:AM,MATCH(CHECKLIST!B439,DATOS!B:B,0),1)),"")</f>
        <v/>
      </c>
      <c r="M439" s="17" t="str">
        <f>IFERROR(IF(INDEX(DATOS!AI:AI,MATCH(CHECKLIST!B439,DATOS!B:B,0),1)=0,"",INDEX(DATOS!AI:AI,MATCH(CHECKLIST!B439,DATOS!B:B,0),1)),"")</f>
        <v/>
      </c>
      <c r="N439" s="49" t="str">
        <f ca="1">IFERROR(IF(INDEX(DATOS!I:I,MATCH(CHECKLIST!B439,DATOS!B:B,0),1)="","X",IF(INDEX(DATOS!I:I,MATCH(CHECKLIST!B439,DATOS!B:B,0),1)&gt;YEAR(TODAY())-1,"","VENCIDA")),"")</f>
        <v/>
      </c>
      <c r="O439" s="49"/>
      <c r="P439" s="17" t="str">
        <f>IFERROR(IF(INDEX(DATOS!AN:AN,MATCH(CHECKLIST!B439,DATOS!B:B,0),1)=0,"",INDEX(DATOS!AN:AN,MATCH(CHECKLIST!B439,DATOS!B:B,0),1)),"")</f>
        <v/>
      </c>
      <c r="Q439" s="17" t="str">
        <f>IFERROR(IF(INDEX(DATOS!AO:AO,MATCH(CHECKLIST!B439,DATOS!B:B,0),1)=0,"",INDEX(DATOS!AO:AO,MATCH(CHECKLIST!B439,DATOS!B:B,0),1)),"")</f>
        <v/>
      </c>
      <c r="R439" t="str">
        <f>IF(B439="","",1)</f>
        <v/>
      </c>
      <c r="S439" t="str">
        <f t="shared" si="20"/>
        <v/>
      </c>
      <c r="U439" t="str">
        <f t="shared" si="18"/>
        <v/>
      </c>
      <c r="V439" t="str">
        <f t="shared" si="19"/>
        <v/>
      </c>
    </row>
    <row r="440" spans="1:22">
      <c r="A440" s="12">
        <v>427</v>
      </c>
      <c r="B440" t="str">
        <f>IFERROR(INDEX(DATOS!B:B,MATCH(CHECKLIST!A440,DATOS!BU:BU,0),1),"")</f>
        <v/>
      </c>
      <c r="C440" t="str">
        <f>IFERROR(INDEX(DATOS!J:J,MATCH(CHECKLIST!A440,DATOS!BU:BU,0),1),"")</f>
        <v/>
      </c>
      <c r="D440" t="str">
        <f>IFERROR(INDEX(DATOS!R:R,MATCH(CHECKLIST!E440,DATOS!C:C,0),1),"")</f>
        <v/>
      </c>
      <c r="E440" s="16" t="str">
        <f>IFERROR(INDEX(DATOS!C:C,MATCH(CHECKLIST!A440,DATOS!BU:BU,0),1),"")</f>
        <v/>
      </c>
      <c r="F440" s="3" t="str">
        <f>IFERROR(IF(INDEX(DATOS!AC:AC,MATCH(CHECKLIST!B440,DATOS!B:B,0),1)=0,"",INDEX(DATOS!AC:AC,MATCH(CHECKLIST!B440,DATOS!B:B,0),1)),"")</f>
        <v/>
      </c>
      <c r="G440" s="17" t="str">
        <f>IFERROR(IF(INDEX(DATOS!AH:AH,MATCH(CHECKLIST!B440,DATOS!B:B,0),1)=0,"",INDEX(DATOS!AH:AH,MATCH(CHECKLIST!B440,DATOS!B:B,0),1)),"")</f>
        <v/>
      </c>
      <c r="H440" s="17" t="str">
        <f>IF(IFERROR(FIND(H$13,INDEX(DATOS!CA:CA,MATCH(CHECKLIST!B440,DATOS!B:B,0),1),1),"")="",IF(IFERROR(FIND("VENCIDA",INDEX(DATOS!BH:BH,MATCH(CHECKLIST!B440,DATOS!B:B,0),1),1),"")="","","VENCIDO"),"X")</f>
        <v/>
      </c>
      <c r="I440" s="17" t="str">
        <f>IFERROR(IF(INDEX(DATOS!AL:AL,MATCH(CHECKLIST!B440,DATOS!B:B,0),1)=0,"",INDEX(DATOS!AL:AL,MATCH(CHECKLIST!B440,DATOS!B:B,0),1)),"")</f>
        <v/>
      </c>
      <c r="J440" s="17" t="str">
        <f>IFERROR(IF(INDEX(DATOS!AJ:AJ,MATCH(CHECKLIST!B440,DATOS!B:B,0),1)=0,"",INDEX(DATOS!AJ:AJ,MATCH(CHECKLIST!B440,DATOS!B:B,0),1)),"")</f>
        <v/>
      </c>
      <c r="K440" s="49" t="str">
        <f>IFERROR(IF(INDEX(DATOS!AK:AK,MATCH(CHECKLIST!B440,DATOS!B:B,0),1)=0,"",INDEX(DATOS!AK:AK,MATCH(CHECKLIST!B440,DATOS!B:B,0),1)),"")</f>
        <v/>
      </c>
      <c r="L440" s="17" t="str">
        <f>IFERROR(IF(INDEX(DATOS!AM:AM,MATCH(CHECKLIST!B440,DATOS!B:B,0),1)=0,"",INDEX(DATOS!AM:AM,MATCH(CHECKLIST!B440,DATOS!B:B,0),1)),"")</f>
        <v/>
      </c>
      <c r="M440" s="17" t="str">
        <f>IFERROR(IF(INDEX(DATOS!AI:AI,MATCH(CHECKLIST!B440,DATOS!B:B,0),1)=0,"",INDEX(DATOS!AI:AI,MATCH(CHECKLIST!B440,DATOS!B:B,0),1)),"")</f>
        <v/>
      </c>
      <c r="N440" s="49" t="str">
        <f ca="1">IFERROR(IF(INDEX(DATOS!I:I,MATCH(CHECKLIST!B440,DATOS!B:B,0),1)="","X",IF(INDEX(DATOS!I:I,MATCH(CHECKLIST!B440,DATOS!B:B,0),1)&gt;YEAR(TODAY())-1,"","VENCIDA")),"")</f>
        <v/>
      </c>
      <c r="O440" s="49"/>
      <c r="P440" s="17" t="str">
        <f>IFERROR(IF(INDEX(DATOS!AN:AN,MATCH(CHECKLIST!B440,DATOS!B:B,0),1)=0,"",INDEX(DATOS!AN:AN,MATCH(CHECKLIST!B440,DATOS!B:B,0),1)),"")</f>
        <v/>
      </c>
      <c r="Q440" s="17" t="str">
        <f>IFERROR(IF(INDEX(DATOS!AO:AO,MATCH(CHECKLIST!B440,DATOS!B:B,0),1)=0,"",INDEX(DATOS!AO:AO,MATCH(CHECKLIST!B440,DATOS!B:B,0),1)),"")</f>
        <v/>
      </c>
      <c r="S440">
        <f t="shared" si="20"/>
        <v>0</v>
      </c>
      <c r="U440" t="str">
        <f t="shared" si="18"/>
        <v/>
      </c>
      <c r="V440" t="str">
        <f t="shared" si="19"/>
        <v/>
      </c>
    </row>
    <row r="441" spans="1:22">
      <c r="A441" s="12">
        <v>428</v>
      </c>
      <c r="B441" t="str">
        <f>IFERROR(INDEX(DATOS!B:B,MATCH(CHECKLIST!A441,DATOS!BU:BU,0),1),"")</f>
        <v/>
      </c>
      <c r="C441" t="str">
        <f>IFERROR(INDEX(DATOS!J:J,MATCH(CHECKLIST!A441,DATOS!BU:BU,0),1),"")</f>
        <v/>
      </c>
      <c r="D441" t="str">
        <f>IFERROR(INDEX(DATOS!R:R,MATCH(CHECKLIST!E441,DATOS!C:C,0),1),"")</f>
        <v/>
      </c>
      <c r="E441" s="16" t="str">
        <f>IFERROR(INDEX(DATOS!C:C,MATCH(CHECKLIST!A441,DATOS!BU:BU,0),1),"")</f>
        <v/>
      </c>
      <c r="F441" s="3" t="str">
        <f>IFERROR(IF(INDEX(DATOS!AC:AC,MATCH(CHECKLIST!B441,DATOS!B:B,0),1)=0,"",INDEX(DATOS!AC:AC,MATCH(CHECKLIST!B441,DATOS!B:B,0),1)),"")</f>
        <v/>
      </c>
      <c r="G441" s="17" t="str">
        <f>IFERROR(IF(INDEX(DATOS!AH:AH,MATCH(CHECKLIST!B441,DATOS!B:B,0),1)=0,"",INDEX(DATOS!AH:AH,MATCH(CHECKLIST!B441,DATOS!B:B,0),1)),"")</f>
        <v/>
      </c>
      <c r="H441" s="17" t="str">
        <f>IF(IFERROR(FIND(H$13,INDEX(DATOS!CA:CA,MATCH(CHECKLIST!B441,DATOS!B:B,0),1),1),"")="",IF(IFERROR(FIND("VENCIDA",INDEX(DATOS!BH:BH,MATCH(CHECKLIST!B441,DATOS!B:B,0),1),1),"")="","","VENCIDO"),"X")</f>
        <v/>
      </c>
      <c r="I441" s="17" t="str">
        <f>IFERROR(IF(INDEX(DATOS!AL:AL,MATCH(CHECKLIST!B441,DATOS!B:B,0),1)=0,"",INDEX(DATOS!AL:AL,MATCH(CHECKLIST!B441,DATOS!B:B,0),1)),"")</f>
        <v/>
      </c>
      <c r="J441" s="17" t="str">
        <f>IFERROR(IF(INDEX(DATOS!AJ:AJ,MATCH(CHECKLIST!B441,DATOS!B:B,0),1)=0,"",INDEX(DATOS!AJ:AJ,MATCH(CHECKLIST!B441,DATOS!B:B,0),1)),"")</f>
        <v/>
      </c>
      <c r="K441" s="49" t="str">
        <f>IFERROR(IF(INDEX(DATOS!AK:AK,MATCH(CHECKLIST!B441,DATOS!B:B,0),1)=0,"",INDEX(DATOS!AK:AK,MATCH(CHECKLIST!B441,DATOS!B:B,0),1)),"")</f>
        <v/>
      </c>
      <c r="L441" s="17" t="str">
        <f>IFERROR(IF(INDEX(DATOS!AM:AM,MATCH(CHECKLIST!B441,DATOS!B:B,0),1)=0,"",INDEX(DATOS!AM:AM,MATCH(CHECKLIST!B441,DATOS!B:B,0),1)),"")</f>
        <v/>
      </c>
      <c r="M441" s="17" t="str">
        <f>IFERROR(IF(INDEX(DATOS!AI:AI,MATCH(CHECKLIST!B441,DATOS!B:B,0),1)=0,"",INDEX(DATOS!AI:AI,MATCH(CHECKLIST!B441,DATOS!B:B,0),1)),"")</f>
        <v/>
      </c>
      <c r="N441" s="49" t="str">
        <f ca="1">IFERROR(IF(INDEX(DATOS!I:I,MATCH(CHECKLIST!B441,DATOS!B:B,0),1)="","X",IF(INDEX(DATOS!I:I,MATCH(CHECKLIST!B441,DATOS!B:B,0),1)&gt;YEAR(TODAY())-1,"","VENCIDA")),"")</f>
        <v/>
      </c>
      <c r="O441" s="49"/>
      <c r="P441" s="17" t="str">
        <f>IFERROR(IF(INDEX(DATOS!AN:AN,MATCH(CHECKLIST!B441,DATOS!B:B,0),1)=0,"",INDEX(DATOS!AN:AN,MATCH(CHECKLIST!B441,DATOS!B:B,0),1)),"")</f>
        <v/>
      </c>
      <c r="Q441" s="17" t="str">
        <f>IFERROR(IF(INDEX(DATOS!AO:AO,MATCH(CHECKLIST!B441,DATOS!B:B,0),1)=0,"",INDEX(DATOS!AO:AO,MATCH(CHECKLIST!B441,DATOS!B:B,0),1)),"")</f>
        <v/>
      </c>
      <c r="R441" t="str">
        <f>IF(B441="","",1)</f>
        <v/>
      </c>
      <c r="S441" t="str">
        <f t="shared" si="20"/>
        <v/>
      </c>
      <c r="U441" t="str">
        <f t="shared" si="18"/>
        <v/>
      </c>
      <c r="V441" t="str">
        <f t="shared" si="19"/>
        <v/>
      </c>
    </row>
    <row r="442" spans="1:22">
      <c r="A442" s="12">
        <v>429</v>
      </c>
      <c r="B442" t="str">
        <f>IFERROR(INDEX(DATOS!B:B,MATCH(CHECKLIST!A442,DATOS!BU:BU,0),1),"")</f>
        <v/>
      </c>
      <c r="C442" t="str">
        <f>IFERROR(INDEX(DATOS!J:J,MATCH(CHECKLIST!A442,DATOS!BU:BU,0),1),"")</f>
        <v/>
      </c>
      <c r="D442" t="str">
        <f>IFERROR(INDEX(DATOS!R:R,MATCH(CHECKLIST!E442,DATOS!C:C,0),1),"")</f>
        <v/>
      </c>
      <c r="E442" s="16" t="str">
        <f>IFERROR(INDEX(DATOS!C:C,MATCH(CHECKLIST!A442,DATOS!BU:BU,0),1),"")</f>
        <v/>
      </c>
      <c r="F442" s="3" t="str">
        <f>IFERROR(IF(INDEX(DATOS!AC:AC,MATCH(CHECKLIST!B442,DATOS!B:B,0),1)=0,"",INDEX(DATOS!AC:AC,MATCH(CHECKLIST!B442,DATOS!B:B,0),1)),"")</f>
        <v/>
      </c>
      <c r="G442" s="17" t="str">
        <f>IFERROR(IF(INDEX(DATOS!AH:AH,MATCH(CHECKLIST!B442,DATOS!B:B,0),1)=0,"",INDEX(DATOS!AH:AH,MATCH(CHECKLIST!B442,DATOS!B:B,0),1)),"")</f>
        <v/>
      </c>
      <c r="H442" s="17" t="str">
        <f>IF(IFERROR(FIND(H$13,INDEX(DATOS!CA:CA,MATCH(CHECKLIST!B442,DATOS!B:B,0),1),1),"")="",IF(IFERROR(FIND("VENCIDA",INDEX(DATOS!BH:BH,MATCH(CHECKLIST!B442,DATOS!B:B,0),1),1),"")="","","VENCIDO"),"X")</f>
        <v/>
      </c>
      <c r="I442" s="17" t="str">
        <f>IFERROR(IF(INDEX(DATOS!AL:AL,MATCH(CHECKLIST!B442,DATOS!B:B,0),1)=0,"",INDEX(DATOS!AL:AL,MATCH(CHECKLIST!B442,DATOS!B:B,0),1)),"")</f>
        <v/>
      </c>
      <c r="J442" s="17" t="str">
        <f>IFERROR(IF(INDEX(DATOS!AJ:AJ,MATCH(CHECKLIST!B442,DATOS!B:B,0),1)=0,"",INDEX(DATOS!AJ:AJ,MATCH(CHECKLIST!B442,DATOS!B:B,0),1)),"")</f>
        <v/>
      </c>
      <c r="K442" s="49" t="str">
        <f>IFERROR(IF(INDEX(DATOS!AK:AK,MATCH(CHECKLIST!B442,DATOS!B:B,0),1)=0,"",INDEX(DATOS!AK:AK,MATCH(CHECKLIST!B442,DATOS!B:B,0),1)),"")</f>
        <v/>
      </c>
      <c r="L442" s="17" t="str">
        <f>IFERROR(IF(INDEX(DATOS!AM:AM,MATCH(CHECKLIST!B442,DATOS!B:B,0),1)=0,"",INDEX(DATOS!AM:AM,MATCH(CHECKLIST!B442,DATOS!B:B,0),1)),"")</f>
        <v/>
      </c>
      <c r="M442" s="17" t="str">
        <f>IFERROR(IF(INDEX(DATOS!AI:AI,MATCH(CHECKLIST!B442,DATOS!B:B,0),1)=0,"",INDEX(DATOS!AI:AI,MATCH(CHECKLIST!B442,DATOS!B:B,0),1)),"")</f>
        <v/>
      </c>
      <c r="N442" s="49" t="str">
        <f ca="1">IFERROR(IF(INDEX(DATOS!I:I,MATCH(CHECKLIST!B442,DATOS!B:B,0),1)="","X",IF(INDEX(DATOS!I:I,MATCH(CHECKLIST!B442,DATOS!B:B,0),1)&gt;YEAR(TODAY())-1,"","VENCIDA")),"")</f>
        <v/>
      </c>
      <c r="O442" s="49"/>
      <c r="P442" s="17" t="str">
        <f>IFERROR(IF(INDEX(DATOS!AN:AN,MATCH(CHECKLIST!B442,DATOS!B:B,0),1)=0,"",INDEX(DATOS!AN:AN,MATCH(CHECKLIST!B442,DATOS!B:B,0),1)),"")</f>
        <v/>
      </c>
      <c r="Q442" s="17" t="str">
        <f>IFERROR(IF(INDEX(DATOS!AO:AO,MATCH(CHECKLIST!B442,DATOS!B:B,0),1)=0,"",INDEX(DATOS!AO:AO,MATCH(CHECKLIST!B442,DATOS!B:B,0),1)),"")</f>
        <v/>
      </c>
      <c r="S442">
        <f t="shared" si="20"/>
        <v>0</v>
      </c>
      <c r="U442" t="str">
        <f t="shared" si="18"/>
        <v/>
      </c>
      <c r="V442" t="str">
        <f t="shared" si="19"/>
        <v/>
      </c>
    </row>
    <row r="443" spans="1:22">
      <c r="A443" s="12">
        <v>430</v>
      </c>
      <c r="B443" t="str">
        <f>IFERROR(INDEX(DATOS!B:B,MATCH(CHECKLIST!A443,DATOS!BU:BU,0),1),"")</f>
        <v/>
      </c>
      <c r="C443" t="str">
        <f>IFERROR(INDEX(DATOS!J:J,MATCH(CHECKLIST!A443,DATOS!BU:BU,0),1),"")</f>
        <v/>
      </c>
      <c r="D443" t="str">
        <f>IFERROR(INDEX(DATOS!R:R,MATCH(CHECKLIST!E443,DATOS!C:C,0),1),"")</f>
        <v/>
      </c>
      <c r="E443" s="16" t="str">
        <f>IFERROR(INDEX(DATOS!C:C,MATCH(CHECKLIST!A443,DATOS!BU:BU,0),1),"")</f>
        <v/>
      </c>
      <c r="F443" s="3" t="str">
        <f>IFERROR(IF(INDEX(DATOS!AC:AC,MATCH(CHECKLIST!B443,DATOS!B:B,0),1)=0,"",INDEX(DATOS!AC:AC,MATCH(CHECKLIST!B443,DATOS!B:B,0),1)),"")</f>
        <v/>
      </c>
      <c r="G443" s="17" t="str">
        <f>IFERROR(IF(INDEX(DATOS!AH:AH,MATCH(CHECKLIST!B443,DATOS!B:B,0),1)=0,"",INDEX(DATOS!AH:AH,MATCH(CHECKLIST!B443,DATOS!B:B,0),1)),"")</f>
        <v/>
      </c>
      <c r="H443" s="17" t="str">
        <f>IF(IFERROR(FIND(H$13,INDEX(DATOS!CA:CA,MATCH(CHECKLIST!B443,DATOS!B:B,0),1),1),"")="",IF(IFERROR(FIND("VENCIDA",INDEX(DATOS!BH:BH,MATCH(CHECKLIST!B443,DATOS!B:B,0),1),1),"")="","","VENCIDO"),"X")</f>
        <v/>
      </c>
      <c r="I443" s="17" t="str">
        <f>IFERROR(IF(INDEX(DATOS!AL:AL,MATCH(CHECKLIST!B443,DATOS!B:B,0),1)=0,"",INDEX(DATOS!AL:AL,MATCH(CHECKLIST!B443,DATOS!B:B,0),1)),"")</f>
        <v/>
      </c>
      <c r="J443" s="17" t="str">
        <f>IFERROR(IF(INDEX(DATOS!AJ:AJ,MATCH(CHECKLIST!B443,DATOS!B:B,0),1)=0,"",INDEX(DATOS!AJ:AJ,MATCH(CHECKLIST!B443,DATOS!B:B,0),1)),"")</f>
        <v/>
      </c>
      <c r="K443" s="49" t="str">
        <f>IFERROR(IF(INDEX(DATOS!AK:AK,MATCH(CHECKLIST!B443,DATOS!B:B,0),1)=0,"",INDEX(DATOS!AK:AK,MATCH(CHECKLIST!B443,DATOS!B:B,0),1)),"")</f>
        <v/>
      </c>
      <c r="L443" s="17" t="str">
        <f>IFERROR(IF(INDEX(DATOS!AM:AM,MATCH(CHECKLIST!B443,DATOS!B:B,0),1)=0,"",INDEX(DATOS!AM:AM,MATCH(CHECKLIST!B443,DATOS!B:B,0),1)),"")</f>
        <v/>
      </c>
      <c r="M443" s="17" t="str">
        <f>IFERROR(IF(INDEX(DATOS!AI:AI,MATCH(CHECKLIST!B443,DATOS!B:B,0),1)=0,"",INDEX(DATOS!AI:AI,MATCH(CHECKLIST!B443,DATOS!B:B,0),1)),"")</f>
        <v/>
      </c>
      <c r="N443" s="49" t="str">
        <f ca="1">IFERROR(IF(INDEX(DATOS!I:I,MATCH(CHECKLIST!B443,DATOS!B:B,0),1)="","X",IF(INDEX(DATOS!I:I,MATCH(CHECKLIST!B443,DATOS!B:B,0),1)&gt;YEAR(TODAY())-1,"","VENCIDA")),"")</f>
        <v/>
      </c>
      <c r="O443" s="49"/>
      <c r="P443" s="17" t="str">
        <f>IFERROR(IF(INDEX(DATOS!AN:AN,MATCH(CHECKLIST!B443,DATOS!B:B,0),1)=0,"",INDEX(DATOS!AN:AN,MATCH(CHECKLIST!B443,DATOS!B:B,0),1)),"")</f>
        <v/>
      </c>
      <c r="Q443" s="17" t="str">
        <f>IFERROR(IF(INDEX(DATOS!AO:AO,MATCH(CHECKLIST!B443,DATOS!B:B,0),1)=0,"",INDEX(DATOS!AO:AO,MATCH(CHECKLIST!B443,DATOS!B:B,0),1)),"")</f>
        <v/>
      </c>
      <c r="R443" t="str">
        <f>IF(B443="","",1)</f>
        <v/>
      </c>
      <c r="S443" t="str">
        <f t="shared" si="20"/>
        <v/>
      </c>
      <c r="U443" t="str">
        <f t="shared" si="18"/>
        <v/>
      </c>
      <c r="V443" t="str">
        <f t="shared" si="19"/>
        <v/>
      </c>
    </row>
    <row r="444" spans="1:22">
      <c r="A444" s="12">
        <v>431</v>
      </c>
      <c r="B444" t="str">
        <f>IFERROR(INDEX(DATOS!B:B,MATCH(CHECKLIST!A444,DATOS!BU:BU,0),1),"")</f>
        <v/>
      </c>
      <c r="C444" t="str">
        <f>IFERROR(INDEX(DATOS!J:J,MATCH(CHECKLIST!A444,DATOS!BU:BU,0),1),"")</f>
        <v/>
      </c>
      <c r="D444" t="str">
        <f>IFERROR(INDEX(DATOS!R:R,MATCH(CHECKLIST!E444,DATOS!C:C,0),1),"")</f>
        <v/>
      </c>
      <c r="E444" s="16" t="str">
        <f>IFERROR(INDEX(DATOS!C:C,MATCH(CHECKLIST!A444,DATOS!BU:BU,0),1),"")</f>
        <v/>
      </c>
      <c r="F444" s="3" t="str">
        <f>IFERROR(IF(INDEX(DATOS!AC:AC,MATCH(CHECKLIST!B444,DATOS!B:B,0),1)=0,"",INDEX(DATOS!AC:AC,MATCH(CHECKLIST!B444,DATOS!B:B,0),1)),"")</f>
        <v/>
      </c>
      <c r="G444" s="17" t="str">
        <f>IFERROR(IF(INDEX(DATOS!AH:AH,MATCH(CHECKLIST!B444,DATOS!B:B,0),1)=0,"",INDEX(DATOS!AH:AH,MATCH(CHECKLIST!B444,DATOS!B:B,0),1)),"")</f>
        <v/>
      </c>
      <c r="H444" s="17" t="str">
        <f>IF(IFERROR(FIND(H$13,INDEX(DATOS!CA:CA,MATCH(CHECKLIST!B444,DATOS!B:B,0),1),1),"")="",IF(IFERROR(FIND("VENCIDA",INDEX(DATOS!BH:BH,MATCH(CHECKLIST!B444,DATOS!B:B,0),1),1),"")="","","VENCIDO"),"X")</f>
        <v/>
      </c>
      <c r="I444" s="17" t="str">
        <f>IFERROR(IF(INDEX(DATOS!AL:AL,MATCH(CHECKLIST!B444,DATOS!B:B,0),1)=0,"",INDEX(DATOS!AL:AL,MATCH(CHECKLIST!B444,DATOS!B:B,0),1)),"")</f>
        <v/>
      </c>
      <c r="J444" s="17" t="str">
        <f>IFERROR(IF(INDEX(DATOS!AJ:AJ,MATCH(CHECKLIST!B444,DATOS!B:B,0),1)=0,"",INDEX(DATOS!AJ:AJ,MATCH(CHECKLIST!B444,DATOS!B:B,0),1)),"")</f>
        <v/>
      </c>
      <c r="K444" s="49" t="str">
        <f>IFERROR(IF(INDEX(DATOS!AK:AK,MATCH(CHECKLIST!B444,DATOS!B:B,0),1)=0,"",INDEX(DATOS!AK:AK,MATCH(CHECKLIST!B444,DATOS!B:B,0),1)),"")</f>
        <v/>
      </c>
      <c r="L444" s="17" t="str">
        <f>IFERROR(IF(INDEX(DATOS!AM:AM,MATCH(CHECKLIST!B444,DATOS!B:B,0),1)=0,"",INDEX(DATOS!AM:AM,MATCH(CHECKLIST!B444,DATOS!B:B,0),1)),"")</f>
        <v/>
      </c>
      <c r="M444" s="17" t="str">
        <f>IFERROR(IF(INDEX(DATOS!AI:AI,MATCH(CHECKLIST!B444,DATOS!B:B,0),1)=0,"",INDEX(DATOS!AI:AI,MATCH(CHECKLIST!B444,DATOS!B:B,0),1)),"")</f>
        <v/>
      </c>
      <c r="N444" s="49" t="str">
        <f ca="1">IFERROR(IF(INDEX(DATOS!I:I,MATCH(CHECKLIST!B444,DATOS!B:B,0),1)="","X",IF(INDEX(DATOS!I:I,MATCH(CHECKLIST!B444,DATOS!B:B,0),1)&gt;YEAR(TODAY())-1,"","VENCIDA")),"")</f>
        <v/>
      </c>
      <c r="O444" s="49"/>
      <c r="P444" s="17" t="str">
        <f>IFERROR(IF(INDEX(DATOS!AN:AN,MATCH(CHECKLIST!B444,DATOS!B:B,0),1)=0,"",INDEX(DATOS!AN:AN,MATCH(CHECKLIST!B444,DATOS!B:B,0),1)),"")</f>
        <v/>
      </c>
      <c r="Q444" s="17" t="str">
        <f>IFERROR(IF(INDEX(DATOS!AO:AO,MATCH(CHECKLIST!B444,DATOS!B:B,0),1)=0,"",INDEX(DATOS!AO:AO,MATCH(CHECKLIST!B444,DATOS!B:B,0),1)),"")</f>
        <v/>
      </c>
      <c r="S444">
        <f t="shared" si="20"/>
        <v>0</v>
      </c>
      <c r="U444" t="str">
        <f t="shared" si="18"/>
        <v/>
      </c>
      <c r="V444" t="str">
        <f t="shared" si="19"/>
        <v/>
      </c>
    </row>
    <row r="445" spans="1:22">
      <c r="A445" s="12">
        <v>432</v>
      </c>
      <c r="B445" t="str">
        <f>IFERROR(INDEX(DATOS!B:B,MATCH(CHECKLIST!A445,DATOS!BU:BU,0),1),"")</f>
        <v/>
      </c>
      <c r="C445" t="str">
        <f>IFERROR(INDEX(DATOS!J:J,MATCH(CHECKLIST!A445,DATOS!BU:BU,0),1),"")</f>
        <v/>
      </c>
      <c r="D445" t="str">
        <f>IFERROR(INDEX(DATOS!R:R,MATCH(CHECKLIST!E445,DATOS!C:C,0),1),"")</f>
        <v/>
      </c>
      <c r="E445" s="16" t="str">
        <f>IFERROR(INDEX(DATOS!C:C,MATCH(CHECKLIST!A445,DATOS!BU:BU,0),1),"")</f>
        <v/>
      </c>
      <c r="F445" s="3" t="str">
        <f>IFERROR(IF(INDEX(DATOS!AC:AC,MATCH(CHECKLIST!B445,DATOS!B:B,0),1)=0,"",INDEX(DATOS!AC:AC,MATCH(CHECKLIST!B445,DATOS!B:B,0),1)),"")</f>
        <v/>
      </c>
      <c r="G445" s="17" t="str">
        <f>IFERROR(IF(INDEX(DATOS!AH:AH,MATCH(CHECKLIST!B445,DATOS!B:B,0),1)=0,"",INDEX(DATOS!AH:AH,MATCH(CHECKLIST!B445,DATOS!B:B,0),1)),"")</f>
        <v/>
      </c>
      <c r="H445" s="17" t="str">
        <f>IF(IFERROR(FIND(H$13,INDEX(DATOS!CA:CA,MATCH(CHECKLIST!B445,DATOS!B:B,0),1),1),"")="",IF(IFERROR(FIND("VENCIDA",INDEX(DATOS!BH:BH,MATCH(CHECKLIST!B445,DATOS!B:B,0),1),1),"")="","","VENCIDO"),"X")</f>
        <v/>
      </c>
      <c r="I445" s="17" t="str">
        <f>IFERROR(IF(INDEX(DATOS!AL:AL,MATCH(CHECKLIST!B445,DATOS!B:B,0),1)=0,"",INDEX(DATOS!AL:AL,MATCH(CHECKLIST!B445,DATOS!B:B,0),1)),"")</f>
        <v/>
      </c>
      <c r="J445" s="17" t="str">
        <f>IFERROR(IF(INDEX(DATOS!AJ:AJ,MATCH(CHECKLIST!B445,DATOS!B:B,0),1)=0,"",INDEX(DATOS!AJ:AJ,MATCH(CHECKLIST!B445,DATOS!B:B,0),1)),"")</f>
        <v/>
      </c>
      <c r="K445" s="49" t="str">
        <f>IFERROR(IF(INDEX(DATOS!AK:AK,MATCH(CHECKLIST!B445,DATOS!B:B,0),1)=0,"",INDEX(DATOS!AK:AK,MATCH(CHECKLIST!B445,DATOS!B:B,0),1)),"")</f>
        <v/>
      </c>
      <c r="L445" s="17" t="str">
        <f>IFERROR(IF(INDEX(DATOS!AM:AM,MATCH(CHECKLIST!B445,DATOS!B:B,0),1)=0,"",INDEX(DATOS!AM:AM,MATCH(CHECKLIST!B445,DATOS!B:B,0),1)),"")</f>
        <v/>
      </c>
      <c r="M445" s="17" t="str">
        <f>IFERROR(IF(INDEX(DATOS!AI:AI,MATCH(CHECKLIST!B445,DATOS!B:B,0),1)=0,"",INDEX(DATOS!AI:AI,MATCH(CHECKLIST!B445,DATOS!B:B,0),1)),"")</f>
        <v/>
      </c>
      <c r="N445" s="49" t="str">
        <f ca="1">IFERROR(IF(INDEX(DATOS!I:I,MATCH(CHECKLIST!B445,DATOS!B:B,0),1)="","X",IF(INDEX(DATOS!I:I,MATCH(CHECKLIST!B445,DATOS!B:B,0),1)&gt;YEAR(TODAY())-1,"","VENCIDA")),"")</f>
        <v/>
      </c>
      <c r="O445" s="49"/>
      <c r="P445" s="17" t="str">
        <f>IFERROR(IF(INDEX(DATOS!AN:AN,MATCH(CHECKLIST!B445,DATOS!B:B,0),1)=0,"",INDEX(DATOS!AN:AN,MATCH(CHECKLIST!B445,DATOS!B:B,0),1)),"")</f>
        <v/>
      </c>
      <c r="Q445" s="17" t="str">
        <f>IFERROR(IF(INDEX(DATOS!AO:AO,MATCH(CHECKLIST!B445,DATOS!B:B,0),1)=0,"",INDEX(DATOS!AO:AO,MATCH(CHECKLIST!B445,DATOS!B:B,0),1)),"")</f>
        <v/>
      </c>
      <c r="R445" t="str">
        <f>IF(B445="","",1)</f>
        <v/>
      </c>
      <c r="S445" t="str">
        <f t="shared" si="20"/>
        <v/>
      </c>
      <c r="U445" t="str">
        <f t="shared" si="18"/>
        <v/>
      </c>
      <c r="V445" t="str">
        <f t="shared" si="19"/>
        <v/>
      </c>
    </row>
    <row r="446" spans="1:22">
      <c r="A446" s="12">
        <v>433</v>
      </c>
      <c r="B446" t="str">
        <f>IFERROR(INDEX(DATOS!B:B,MATCH(CHECKLIST!A446,DATOS!BU:BU,0),1),"")</f>
        <v/>
      </c>
      <c r="C446" t="str">
        <f>IFERROR(INDEX(DATOS!J:J,MATCH(CHECKLIST!A446,DATOS!BU:BU,0),1),"")</f>
        <v/>
      </c>
      <c r="D446" t="str">
        <f>IFERROR(INDEX(DATOS!R:R,MATCH(CHECKLIST!E446,DATOS!C:C,0),1),"")</f>
        <v/>
      </c>
      <c r="E446" s="16" t="str">
        <f>IFERROR(INDEX(DATOS!C:C,MATCH(CHECKLIST!A446,DATOS!BU:BU,0),1),"")</f>
        <v/>
      </c>
      <c r="F446" s="3" t="str">
        <f>IFERROR(IF(INDEX(DATOS!AC:AC,MATCH(CHECKLIST!B446,DATOS!B:B,0),1)=0,"",INDEX(DATOS!AC:AC,MATCH(CHECKLIST!B446,DATOS!B:B,0),1)),"")</f>
        <v/>
      </c>
      <c r="G446" s="17" t="str">
        <f>IFERROR(IF(INDEX(DATOS!AH:AH,MATCH(CHECKLIST!B446,DATOS!B:B,0),1)=0,"",INDEX(DATOS!AH:AH,MATCH(CHECKLIST!B446,DATOS!B:B,0),1)),"")</f>
        <v/>
      </c>
      <c r="H446" s="17" t="str">
        <f>IF(IFERROR(FIND(H$13,INDEX(DATOS!CA:CA,MATCH(CHECKLIST!B446,DATOS!B:B,0),1),1),"")="",IF(IFERROR(FIND("VENCIDA",INDEX(DATOS!BH:BH,MATCH(CHECKLIST!B446,DATOS!B:B,0),1),1),"")="","","VENCIDO"),"X")</f>
        <v/>
      </c>
      <c r="I446" s="17" t="str">
        <f>IFERROR(IF(INDEX(DATOS!AL:AL,MATCH(CHECKLIST!B446,DATOS!B:B,0),1)=0,"",INDEX(DATOS!AL:AL,MATCH(CHECKLIST!B446,DATOS!B:B,0),1)),"")</f>
        <v/>
      </c>
      <c r="J446" s="17" t="str">
        <f>IFERROR(IF(INDEX(DATOS!AJ:AJ,MATCH(CHECKLIST!B446,DATOS!B:B,0),1)=0,"",INDEX(DATOS!AJ:AJ,MATCH(CHECKLIST!B446,DATOS!B:B,0),1)),"")</f>
        <v/>
      </c>
      <c r="K446" s="49" t="str">
        <f>IFERROR(IF(INDEX(DATOS!AK:AK,MATCH(CHECKLIST!B446,DATOS!B:B,0),1)=0,"",INDEX(DATOS!AK:AK,MATCH(CHECKLIST!B446,DATOS!B:B,0),1)),"")</f>
        <v/>
      </c>
      <c r="L446" s="17" t="str">
        <f>IFERROR(IF(INDEX(DATOS!AM:AM,MATCH(CHECKLIST!B446,DATOS!B:B,0),1)=0,"",INDEX(DATOS!AM:AM,MATCH(CHECKLIST!B446,DATOS!B:B,0),1)),"")</f>
        <v/>
      </c>
      <c r="M446" s="17" t="str">
        <f>IFERROR(IF(INDEX(DATOS!AI:AI,MATCH(CHECKLIST!B446,DATOS!B:B,0),1)=0,"",INDEX(DATOS!AI:AI,MATCH(CHECKLIST!B446,DATOS!B:B,0),1)),"")</f>
        <v/>
      </c>
      <c r="N446" s="49" t="str">
        <f ca="1">IFERROR(IF(INDEX(DATOS!I:I,MATCH(CHECKLIST!B446,DATOS!B:B,0),1)="","X",IF(INDEX(DATOS!I:I,MATCH(CHECKLIST!B446,DATOS!B:B,0),1)&gt;YEAR(TODAY())-1,"","VENCIDA")),"")</f>
        <v/>
      </c>
      <c r="O446" s="49"/>
      <c r="P446" s="17" t="str">
        <f>IFERROR(IF(INDEX(DATOS!AN:AN,MATCH(CHECKLIST!B446,DATOS!B:B,0),1)=0,"",INDEX(DATOS!AN:AN,MATCH(CHECKLIST!B446,DATOS!B:B,0),1)),"")</f>
        <v/>
      </c>
      <c r="Q446" s="17" t="str">
        <f>IFERROR(IF(INDEX(DATOS!AO:AO,MATCH(CHECKLIST!B446,DATOS!B:B,0),1)=0,"",INDEX(DATOS!AO:AO,MATCH(CHECKLIST!B446,DATOS!B:B,0),1)),"")</f>
        <v/>
      </c>
      <c r="S446">
        <f t="shared" si="20"/>
        <v>0</v>
      </c>
      <c r="U446" t="str">
        <f t="shared" si="18"/>
        <v/>
      </c>
      <c r="V446" t="str">
        <f t="shared" si="19"/>
        <v/>
      </c>
    </row>
    <row r="447" spans="1:22">
      <c r="A447" s="12">
        <v>434</v>
      </c>
      <c r="B447" t="str">
        <f>IFERROR(INDEX(DATOS!B:B,MATCH(CHECKLIST!A447,DATOS!BU:BU,0),1),"")</f>
        <v/>
      </c>
      <c r="C447" t="str">
        <f>IFERROR(INDEX(DATOS!J:J,MATCH(CHECKLIST!A447,DATOS!BU:BU,0),1),"")</f>
        <v/>
      </c>
      <c r="D447" t="str">
        <f>IFERROR(INDEX(DATOS!R:R,MATCH(CHECKLIST!E447,DATOS!C:C,0),1),"")</f>
        <v/>
      </c>
      <c r="E447" s="16" t="str">
        <f>IFERROR(INDEX(DATOS!C:C,MATCH(CHECKLIST!A447,DATOS!BU:BU,0),1),"")</f>
        <v/>
      </c>
      <c r="F447" s="3" t="str">
        <f>IFERROR(IF(INDEX(DATOS!AC:AC,MATCH(CHECKLIST!B447,DATOS!B:B,0),1)=0,"",INDEX(DATOS!AC:AC,MATCH(CHECKLIST!B447,DATOS!B:B,0),1)),"")</f>
        <v/>
      </c>
      <c r="G447" s="17" t="str">
        <f>IFERROR(IF(INDEX(DATOS!AH:AH,MATCH(CHECKLIST!B447,DATOS!B:B,0),1)=0,"",INDEX(DATOS!AH:AH,MATCH(CHECKLIST!B447,DATOS!B:B,0),1)),"")</f>
        <v/>
      </c>
      <c r="H447" s="17" t="str">
        <f>IF(IFERROR(FIND(H$13,INDEX(DATOS!CA:CA,MATCH(CHECKLIST!B447,DATOS!B:B,0),1),1),"")="",IF(IFERROR(FIND("VENCIDA",INDEX(DATOS!BH:BH,MATCH(CHECKLIST!B447,DATOS!B:B,0),1),1),"")="","","VENCIDO"),"X")</f>
        <v/>
      </c>
      <c r="I447" s="17" t="str">
        <f>IFERROR(IF(INDEX(DATOS!AL:AL,MATCH(CHECKLIST!B447,DATOS!B:B,0),1)=0,"",INDEX(DATOS!AL:AL,MATCH(CHECKLIST!B447,DATOS!B:B,0),1)),"")</f>
        <v/>
      </c>
      <c r="J447" s="17" t="str">
        <f>IFERROR(IF(INDEX(DATOS!AJ:AJ,MATCH(CHECKLIST!B447,DATOS!B:B,0),1)=0,"",INDEX(DATOS!AJ:AJ,MATCH(CHECKLIST!B447,DATOS!B:B,0),1)),"")</f>
        <v/>
      </c>
      <c r="K447" s="49" t="str">
        <f>IFERROR(IF(INDEX(DATOS!AK:AK,MATCH(CHECKLIST!B447,DATOS!B:B,0),1)=0,"",INDEX(DATOS!AK:AK,MATCH(CHECKLIST!B447,DATOS!B:B,0),1)),"")</f>
        <v/>
      </c>
      <c r="L447" s="17" t="str">
        <f>IFERROR(IF(INDEX(DATOS!AM:AM,MATCH(CHECKLIST!B447,DATOS!B:B,0),1)=0,"",INDEX(DATOS!AM:AM,MATCH(CHECKLIST!B447,DATOS!B:B,0),1)),"")</f>
        <v/>
      </c>
      <c r="M447" s="17" t="str">
        <f>IFERROR(IF(INDEX(DATOS!AI:AI,MATCH(CHECKLIST!B447,DATOS!B:B,0),1)=0,"",INDEX(DATOS!AI:AI,MATCH(CHECKLIST!B447,DATOS!B:B,0),1)),"")</f>
        <v/>
      </c>
      <c r="N447" s="49" t="str">
        <f ca="1">IFERROR(IF(INDEX(DATOS!I:I,MATCH(CHECKLIST!B447,DATOS!B:B,0),1)="","X",IF(INDEX(DATOS!I:I,MATCH(CHECKLIST!B447,DATOS!B:B,0),1)&gt;YEAR(TODAY())-1,"","VENCIDA")),"")</f>
        <v/>
      </c>
      <c r="O447" s="49"/>
      <c r="P447" s="17" t="str">
        <f>IFERROR(IF(INDEX(DATOS!AN:AN,MATCH(CHECKLIST!B447,DATOS!B:B,0),1)=0,"",INDEX(DATOS!AN:AN,MATCH(CHECKLIST!B447,DATOS!B:B,0),1)),"")</f>
        <v/>
      </c>
      <c r="Q447" s="17" t="str">
        <f>IFERROR(IF(INDEX(DATOS!AO:AO,MATCH(CHECKLIST!B447,DATOS!B:B,0),1)=0,"",INDEX(DATOS!AO:AO,MATCH(CHECKLIST!B447,DATOS!B:B,0),1)),"")</f>
        <v/>
      </c>
      <c r="R447" t="str">
        <f>IF(B447="","",1)</f>
        <v/>
      </c>
      <c r="S447" t="str">
        <f t="shared" si="20"/>
        <v/>
      </c>
      <c r="U447" t="str">
        <f t="shared" si="18"/>
        <v/>
      </c>
      <c r="V447" t="str">
        <f t="shared" si="19"/>
        <v/>
      </c>
    </row>
    <row r="448" spans="1:22">
      <c r="A448" s="12">
        <v>435</v>
      </c>
      <c r="B448" t="str">
        <f>IFERROR(INDEX(DATOS!B:B,MATCH(CHECKLIST!A448,DATOS!BU:BU,0),1),"")</f>
        <v/>
      </c>
      <c r="C448" t="str">
        <f>IFERROR(INDEX(DATOS!J:J,MATCH(CHECKLIST!A448,DATOS!BU:BU,0),1),"")</f>
        <v/>
      </c>
      <c r="D448" t="str">
        <f>IFERROR(INDEX(DATOS!R:R,MATCH(CHECKLIST!E448,DATOS!C:C,0),1),"")</f>
        <v/>
      </c>
      <c r="E448" s="16" t="str">
        <f>IFERROR(INDEX(DATOS!C:C,MATCH(CHECKLIST!A448,DATOS!BU:BU,0),1),"")</f>
        <v/>
      </c>
      <c r="F448" s="3" t="str">
        <f>IFERROR(IF(INDEX(DATOS!AC:AC,MATCH(CHECKLIST!B448,DATOS!B:B,0),1)=0,"",INDEX(DATOS!AC:AC,MATCH(CHECKLIST!B448,DATOS!B:B,0),1)),"")</f>
        <v/>
      </c>
      <c r="G448" s="17" t="str">
        <f>IFERROR(IF(INDEX(DATOS!AH:AH,MATCH(CHECKLIST!B448,DATOS!B:B,0),1)=0,"",INDEX(DATOS!AH:AH,MATCH(CHECKLIST!B448,DATOS!B:B,0),1)),"")</f>
        <v/>
      </c>
      <c r="H448" s="17" t="str">
        <f>IF(IFERROR(FIND(H$13,INDEX(DATOS!CA:CA,MATCH(CHECKLIST!B448,DATOS!B:B,0),1),1),"")="",IF(IFERROR(FIND("VENCIDA",INDEX(DATOS!BH:BH,MATCH(CHECKLIST!B448,DATOS!B:B,0),1),1),"")="","","VENCIDO"),"X")</f>
        <v/>
      </c>
      <c r="I448" s="17" t="str">
        <f>IFERROR(IF(INDEX(DATOS!AL:AL,MATCH(CHECKLIST!B448,DATOS!B:B,0),1)=0,"",INDEX(DATOS!AL:AL,MATCH(CHECKLIST!B448,DATOS!B:B,0),1)),"")</f>
        <v/>
      </c>
      <c r="J448" s="17" t="str">
        <f>IFERROR(IF(INDEX(DATOS!AJ:AJ,MATCH(CHECKLIST!B448,DATOS!B:B,0),1)=0,"",INDEX(DATOS!AJ:AJ,MATCH(CHECKLIST!B448,DATOS!B:B,0),1)),"")</f>
        <v/>
      </c>
      <c r="K448" s="49" t="str">
        <f>IFERROR(IF(INDEX(DATOS!AK:AK,MATCH(CHECKLIST!B448,DATOS!B:B,0),1)=0,"",INDEX(DATOS!AK:AK,MATCH(CHECKLIST!B448,DATOS!B:B,0),1)),"")</f>
        <v/>
      </c>
      <c r="L448" s="17" t="str">
        <f>IFERROR(IF(INDEX(DATOS!AM:AM,MATCH(CHECKLIST!B448,DATOS!B:B,0),1)=0,"",INDEX(DATOS!AM:AM,MATCH(CHECKLIST!B448,DATOS!B:B,0),1)),"")</f>
        <v/>
      </c>
      <c r="M448" s="17" t="str">
        <f>IFERROR(IF(INDEX(DATOS!AI:AI,MATCH(CHECKLIST!B448,DATOS!B:B,0),1)=0,"",INDEX(DATOS!AI:AI,MATCH(CHECKLIST!B448,DATOS!B:B,0),1)),"")</f>
        <v/>
      </c>
      <c r="N448" s="49" t="str">
        <f ca="1">IFERROR(IF(INDEX(DATOS!I:I,MATCH(CHECKLIST!B448,DATOS!B:B,0),1)="","X",IF(INDEX(DATOS!I:I,MATCH(CHECKLIST!B448,DATOS!B:B,0),1)&gt;YEAR(TODAY())-1,"","VENCIDA")),"")</f>
        <v/>
      </c>
      <c r="O448" s="49"/>
      <c r="P448" s="17" t="str">
        <f>IFERROR(IF(INDEX(DATOS!AN:AN,MATCH(CHECKLIST!B448,DATOS!B:B,0),1)=0,"",INDEX(DATOS!AN:AN,MATCH(CHECKLIST!B448,DATOS!B:B,0),1)),"")</f>
        <v/>
      </c>
      <c r="Q448" s="17" t="str">
        <f>IFERROR(IF(INDEX(DATOS!AO:AO,MATCH(CHECKLIST!B448,DATOS!B:B,0),1)=0,"",INDEX(DATOS!AO:AO,MATCH(CHECKLIST!B448,DATOS!B:B,0),1)),"")</f>
        <v/>
      </c>
      <c r="S448">
        <f t="shared" si="20"/>
        <v>0</v>
      </c>
      <c r="U448" t="str">
        <f t="shared" si="18"/>
        <v/>
      </c>
      <c r="V448" t="str">
        <f t="shared" si="19"/>
        <v/>
      </c>
    </row>
    <row r="449" spans="1:22">
      <c r="A449" s="12">
        <v>436</v>
      </c>
      <c r="B449" t="str">
        <f>IFERROR(INDEX(DATOS!B:B,MATCH(CHECKLIST!A449,DATOS!BU:BU,0),1),"")</f>
        <v/>
      </c>
      <c r="C449" t="str">
        <f>IFERROR(INDEX(DATOS!J:J,MATCH(CHECKLIST!A449,DATOS!BU:BU,0),1),"")</f>
        <v/>
      </c>
      <c r="D449" t="str">
        <f>IFERROR(INDEX(DATOS!R:R,MATCH(CHECKLIST!E449,DATOS!C:C,0),1),"")</f>
        <v/>
      </c>
      <c r="E449" s="16" t="str">
        <f>IFERROR(INDEX(DATOS!C:C,MATCH(CHECKLIST!A449,DATOS!BU:BU,0),1),"")</f>
        <v/>
      </c>
      <c r="F449" s="3" t="str">
        <f>IFERROR(IF(INDEX(DATOS!AC:AC,MATCH(CHECKLIST!B449,DATOS!B:B,0),1)=0,"",INDEX(DATOS!AC:AC,MATCH(CHECKLIST!B449,DATOS!B:B,0),1)),"")</f>
        <v/>
      </c>
      <c r="G449" s="17" t="str">
        <f>IFERROR(IF(INDEX(DATOS!AH:AH,MATCH(CHECKLIST!B449,DATOS!B:B,0),1)=0,"",INDEX(DATOS!AH:AH,MATCH(CHECKLIST!B449,DATOS!B:B,0),1)),"")</f>
        <v/>
      </c>
      <c r="H449" s="17" t="str">
        <f>IF(IFERROR(FIND(H$13,INDEX(DATOS!CA:CA,MATCH(CHECKLIST!B449,DATOS!B:B,0),1),1),"")="",IF(IFERROR(FIND("VENCIDA",INDEX(DATOS!BH:BH,MATCH(CHECKLIST!B449,DATOS!B:B,0),1),1),"")="","","VENCIDO"),"X")</f>
        <v/>
      </c>
      <c r="I449" s="17" t="str">
        <f>IFERROR(IF(INDEX(DATOS!AL:AL,MATCH(CHECKLIST!B449,DATOS!B:B,0),1)=0,"",INDEX(DATOS!AL:AL,MATCH(CHECKLIST!B449,DATOS!B:B,0),1)),"")</f>
        <v/>
      </c>
      <c r="J449" s="17" t="str">
        <f>IFERROR(IF(INDEX(DATOS!AJ:AJ,MATCH(CHECKLIST!B449,DATOS!B:B,0),1)=0,"",INDEX(DATOS!AJ:AJ,MATCH(CHECKLIST!B449,DATOS!B:B,0),1)),"")</f>
        <v/>
      </c>
      <c r="K449" s="49" t="str">
        <f>IFERROR(IF(INDEX(DATOS!AK:AK,MATCH(CHECKLIST!B449,DATOS!B:B,0),1)=0,"",INDEX(DATOS!AK:AK,MATCH(CHECKLIST!B449,DATOS!B:B,0),1)),"")</f>
        <v/>
      </c>
      <c r="L449" s="17" t="str">
        <f>IFERROR(IF(INDEX(DATOS!AM:AM,MATCH(CHECKLIST!B449,DATOS!B:B,0),1)=0,"",INDEX(DATOS!AM:AM,MATCH(CHECKLIST!B449,DATOS!B:B,0),1)),"")</f>
        <v/>
      </c>
      <c r="M449" s="17" t="str">
        <f>IFERROR(IF(INDEX(DATOS!AI:AI,MATCH(CHECKLIST!B449,DATOS!B:B,0),1)=0,"",INDEX(DATOS!AI:AI,MATCH(CHECKLIST!B449,DATOS!B:B,0),1)),"")</f>
        <v/>
      </c>
      <c r="N449" s="49" t="str">
        <f ca="1">IFERROR(IF(INDEX(DATOS!I:I,MATCH(CHECKLIST!B449,DATOS!B:B,0),1)="","X",IF(INDEX(DATOS!I:I,MATCH(CHECKLIST!B449,DATOS!B:B,0),1)&gt;YEAR(TODAY())-1,"","VENCIDA")),"")</f>
        <v/>
      </c>
      <c r="O449" s="49"/>
      <c r="P449" s="17" t="str">
        <f>IFERROR(IF(INDEX(DATOS!AN:AN,MATCH(CHECKLIST!B449,DATOS!B:B,0),1)=0,"",INDEX(DATOS!AN:AN,MATCH(CHECKLIST!B449,DATOS!B:B,0),1)),"")</f>
        <v/>
      </c>
      <c r="Q449" s="17" t="str">
        <f>IFERROR(IF(INDEX(DATOS!AO:AO,MATCH(CHECKLIST!B449,DATOS!B:B,0),1)=0,"",INDEX(DATOS!AO:AO,MATCH(CHECKLIST!B449,DATOS!B:B,0),1)),"")</f>
        <v/>
      </c>
      <c r="R449" t="str">
        <f>IF(B449="","",1)</f>
        <v/>
      </c>
      <c r="S449" t="str">
        <f t="shared" si="20"/>
        <v/>
      </c>
      <c r="U449" t="str">
        <f t="shared" si="18"/>
        <v/>
      </c>
      <c r="V449" t="str">
        <f t="shared" si="19"/>
        <v/>
      </c>
    </row>
    <row r="450" spans="1:22">
      <c r="A450" s="12">
        <v>437</v>
      </c>
      <c r="B450" t="str">
        <f>IFERROR(INDEX(DATOS!B:B,MATCH(CHECKLIST!A450,DATOS!BU:BU,0),1),"")</f>
        <v/>
      </c>
      <c r="C450" t="str">
        <f>IFERROR(INDEX(DATOS!J:J,MATCH(CHECKLIST!A450,DATOS!BU:BU,0),1),"")</f>
        <v/>
      </c>
      <c r="D450" t="str">
        <f>IFERROR(INDEX(DATOS!R:R,MATCH(CHECKLIST!E450,DATOS!C:C,0),1),"")</f>
        <v/>
      </c>
      <c r="E450" s="16" t="str">
        <f>IFERROR(INDEX(DATOS!C:C,MATCH(CHECKLIST!A450,DATOS!BU:BU,0),1),"")</f>
        <v/>
      </c>
      <c r="F450" s="3" t="str">
        <f>IFERROR(IF(INDEX(DATOS!AC:AC,MATCH(CHECKLIST!B450,DATOS!B:B,0),1)=0,"",INDEX(DATOS!AC:AC,MATCH(CHECKLIST!B450,DATOS!B:B,0),1)),"")</f>
        <v/>
      </c>
      <c r="G450" s="17" t="str">
        <f>IFERROR(IF(INDEX(DATOS!AH:AH,MATCH(CHECKLIST!B450,DATOS!B:B,0),1)=0,"",INDEX(DATOS!AH:AH,MATCH(CHECKLIST!B450,DATOS!B:B,0),1)),"")</f>
        <v/>
      </c>
      <c r="H450" s="17" t="str">
        <f>IF(IFERROR(FIND(H$13,INDEX(DATOS!CA:CA,MATCH(CHECKLIST!B450,DATOS!B:B,0),1),1),"")="",IF(IFERROR(FIND("VENCIDA",INDEX(DATOS!BH:BH,MATCH(CHECKLIST!B450,DATOS!B:B,0),1),1),"")="","","VENCIDO"),"X")</f>
        <v/>
      </c>
      <c r="I450" s="17" t="str">
        <f>IFERROR(IF(INDEX(DATOS!AL:AL,MATCH(CHECKLIST!B450,DATOS!B:B,0),1)=0,"",INDEX(DATOS!AL:AL,MATCH(CHECKLIST!B450,DATOS!B:B,0),1)),"")</f>
        <v/>
      </c>
      <c r="J450" s="17" t="str">
        <f>IFERROR(IF(INDEX(DATOS!AJ:AJ,MATCH(CHECKLIST!B450,DATOS!B:B,0),1)=0,"",INDEX(DATOS!AJ:AJ,MATCH(CHECKLIST!B450,DATOS!B:B,0),1)),"")</f>
        <v/>
      </c>
      <c r="K450" s="49" t="str">
        <f>IFERROR(IF(INDEX(DATOS!AK:AK,MATCH(CHECKLIST!B450,DATOS!B:B,0),1)=0,"",INDEX(DATOS!AK:AK,MATCH(CHECKLIST!B450,DATOS!B:B,0),1)),"")</f>
        <v/>
      </c>
      <c r="L450" s="17" t="str">
        <f>IFERROR(IF(INDEX(DATOS!AM:AM,MATCH(CHECKLIST!B450,DATOS!B:B,0),1)=0,"",INDEX(DATOS!AM:AM,MATCH(CHECKLIST!B450,DATOS!B:B,0),1)),"")</f>
        <v/>
      </c>
      <c r="M450" s="17" t="str">
        <f>IFERROR(IF(INDEX(DATOS!AI:AI,MATCH(CHECKLIST!B450,DATOS!B:B,0),1)=0,"",INDEX(DATOS!AI:AI,MATCH(CHECKLIST!B450,DATOS!B:B,0),1)),"")</f>
        <v/>
      </c>
      <c r="N450" s="49" t="str">
        <f ca="1">IFERROR(IF(INDEX(DATOS!I:I,MATCH(CHECKLIST!B450,DATOS!B:B,0),1)="","X",IF(INDEX(DATOS!I:I,MATCH(CHECKLIST!B450,DATOS!B:B,0),1)&gt;YEAR(TODAY())-1,"","VENCIDA")),"")</f>
        <v/>
      </c>
      <c r="O450" s="49"/>
      <c r="P450" s="17" t="str">
        <f>IFERROR(IF(INDEX(DATOS!AN:AN,MATCH(CHECKLIST!B450,DATOS!B:B,0),1)=0,"",INDEX(DATOS!AN:AN,MATCH(CHECKLIST!B450,DATOS!B:B,0),1)),"")</f>
        <v/>
      </c>
      <c r="Q450" s="17" t="str">
        <f>IFERROR(IF(INDEX(DATOS!AO:AO,MATCH(CHECKLIST!B450,DATOS!B:B,0),1)=0,"",INDEX(DATOS!AO:AO,MATCH(CHECKLIST!B450,DATOS!B:B,0),1)),"")</f>
        <v/>
      </c>
      <c r="S450">
        <f t="shared" si="20"/>
        <v>0</v>
      </c>
      <c r="U450" t="str">
        <f t="shared" si="18"/>
        <v/>
      </c>
      <c r="V450" t="str">
        <f t="shared" si="19"/>
        <v/>
      </c>
    </row>
    <row r="451" spans="1:22">
      <c r="A451" s="12">
        <v>438</v>
      </c>
      <c r="B451" t="str">
        <f>IFERROR(INDEX(DATOS!B:B,MATCH(CHECKLIST!A451,DATOS!BU:BU,0),1),"")</f>
        <v/>
      </c>
      <c r="C451" t="str">
        <f>IFERROR(INDEX(DATOS!J:J,MATCH(CHECKLIST!A451,DATOS!BU:BU,0),1),"")</f>
        <v/>
      </c>
      <c r="D451" t="str">
        <f>IFERROR(INDEX(DATOS!R:R,MATCH(CHECKLIST!E451,DATOS!C:C,0),1),"")</f>
        <v/>
      </c>
      <c r="E451" s="16" t="str">
        <f>IFERROR(INDEX(DATOS!C:C,MATCH(CHECKLIST!A451,DATOS!BU:BU,0),1),"")</f>
        <v/>
      </c>
      <c r="F451" s="3" t="str">
        <f>IFERROR(IF(INDEX(DATOS!AC:AC,MATCH(CHECKLIST!B451,DATOS!B:B,0),1)=0,"",INDEX(DATOS!AC:AC,MATCH(CHECKLIST!B451,DATOS!B:B,0),1)),"")</f>
        <v/>
      </c>
      <c r="G451" s="17" t="str">
        <f>IFERROR(IF(INDEX(DATOS!AH:AH,MATCH(CHECKLIST!B451,DATOS!B:B,0),1)=0,"",INDEX(DATOS!AH:AH,MATCH(CHECKLIST!B451,DATOS!B:B,0),1)),"")</f>
        <v/>
      </c>
      <c r="H451" s="17" t="str">
        <f>IF(IFERROR(FIND(H$13,INDEX(DATOS!CA:CA,MATCH(CHECKLIST!B451,DATOS!B:B,0),1),1),"")="",IF(IFERROR(FIND("VENCIDA",INDEX(DATOS!BH:BH,MATCH(CHECKLIST!B451,DATOS!B:B,0),1),1),"")="","","VENCIDO"),"X")</f>
        <v/>
      </c>
      <c r="I451" s="17" t="str">
        <f>IFERROR(IF(INDEX(DATOS!AL:AL,MATCH(CHECKLIST!B451,DATOS!B:B,0),1)=0,"",INDEX(DATOS!AL:AL,MATCH(CHECKLIST!B451,DATOS!B:B,0),1)),"")</f>
        <v/>
      </c>
      <c r="J451" s="17" t="str">
        <f>IFERROR(IF(INDEX(DATOS!AJ:AJ,MATCH(CHECKLIST!B451,DATOS!B:B,0),1)=0,"",INDEX(DATOS!AJ:AJ,MATCH(CHECKLIST!B451,DATOS!B:B,0),1)),"")</f>
        <v/>
      </c>
      <c r="K451" s="49" t="str">
        <f>IFERROR(IF(INDEX(DATOS!AK:AK,MATCH(CHECKLIST!B451,DATOS!B:B,0),1)=0,"",INDEX(DATOS!AK:AK,MATCH(CHECKLIST!B451,DATOS!B:B,0),1)),"")</f>
        <v/>
      </c>
      <c r="L451" s="17" t="str">
        <f>IFERROR(IF(INDEX(DATOS!AM:AM,MATCH(CHECKLIST!B451,DATOS!B:B,0),1)=0,"",INDEX(DATOS!AM:AM,MATCH(CHECKLIST!B451,DATOS!B:B,0),1)),"")</f>
        <v/>
      </c>
      <c r="M451" s="17" t="str">
        <f>IFERROR(IF(INDEX(DATOS!AI:AI,MATCH(CHECKLIST!B451,DATOS!B:B,0),1)=0,"",INDEX(DATOS!AI:AI,MATCH(CHECKLIST!B451,DATOS!B:B,0),1)),"")</f>
        <v/>
      </c>
      <c r="N451" s="49" t="str">
        <f ca="1">IFERROR(IF(INDEX(DATOS!I:I,MATCH(CHECKLIST!B451,DATOS!B:B,0),1)="","X",IF(INDEX(DATOS!I:I,MATCH(CHECKLIST!B451,DATOS!B:B,0),1)&gt;YEAR(TODAY())-1,"","VENCIDA")),"")</f>
        <v/>
      </c>
      <c r="O451" s="49"/>
      <c r="P451" s="17" t="str">
        <f>IFERROR(IF(INDEX(DATOS!AN:AN,MATCH(CHECKLIST!B451,DATOS!B:B,0),1)=0,"",INDEX(DATOS!AN:AN,MATCH(CHECKLIST!B451,DATOS!B:B,0),1)),"")</f>
        <v/>
      </c>
      <c r="Q451" s="17" t="str">
        <f>IFERROR(IF(INDEX(DATOS!AO:AO,MATCH(CHECKLIST!B451,DATOS!B:B,0),1)=0,"",INDEX(DATOS!AO:AO,MATCH(CHECKLIST!B451,DATOS!B:B,0),1)),"")</f>
        <v/>
      </c>
      <c r="R451" t="str">
        <f>IF(B451="","",1)</f>
        <v/>
      </c>
      <c r="S451" t="str">
        <f t="shared" si="20"/>
        <v/>
      </c>
      <c r="U451" t="str">
        <f t="shared" si="18"/>
        <v/>
      </c>
      <c r="V451" t="str">
        <f t="shared" si="19"/>
        <v/>
      </c>
    </row>
    <row r="452" spans="1:22">
      <c r="A452" s="12">
        <v>439</v>
      </c>
      <c r="B452" t="str">
        <f>IFERROR(INDEX(DATOS!B:B,MATCH(CHECKLIST!A452,DATOS!BU:BU,0),1),"")</f>
        <v/>
      </c>
      <c r="C452" t="str">
        <f>IFERROR(INDEX(DATOS!J:J,MATCH(CHECKLIST!A452,DATOS!BU:BU,0),1),"")</f>
        <v/>
      </c>
      <c r="D452" t="str">
        <f>IFERROR(INDEX(DATOS!R:R,MATCH(CHECKLIST!E452,DATOS!C:C,0),1),"")</f>
        <v/>
      </c>
      <c r="E452" s="16" t="str">
        <f>IFERROR(INDEX(DATOS!C:C,MATCH(CHECKLIST!A452,DATOS!BU:BU,0),1),"")</f>
        <v/>
      </c>
      <c r="F452" s="3" t="str">
        <f>IFERROR(IF(INDEX(DATOS!AC:AC,MATCH(CHECKLIST!B452,DATOS!B:B,0),1)=0,"",INDEX(DATOS!AC:AC,MATCH(CHECKLIST!B452,DATOS!B:B,0),1)),"")</f>
        <v/>
      </c>
      <c r="G452" s="17" t="str">
        <f>IFERROR(IF(INDEX(DATOS!AH:AH,MATCH(CHECKLIST!B452,DATOS!B:B,0),1)=0,"",INDEX(DATOS!AH:AH,MATCH(CHECKLIST!B452,DATOS!B:B,0),1)),"")</f>
        <v/>
      </c>
      <c r="H452" s="17" t="str">
        <f>IF(IFERROR(FIND(H$13,INDEX(DATOS!CA:CA,MATCH(CHECKLIST!B452,DATOS!B:B,0),1),1),"")="",IF(IFERROR(FIND("VENCIDA",INDEX(DATOS!BH:BH,MATCH(CHECKLIST!B452,DATOS!B:B,0),1),1),"")="","","VENCIDO"),"X")</f>
        <v/>
      </c>
      <c r="I452" s="17" t="str">
        <f>IFERROR(IF(INDEX(DATOS!AL:AL,MATCH(CHECKLIST!B452,DATOS!B:B,0),1)=0,"",INDEX(DATOS!AL:AL,MATCH(CHECKLIST!B452,DATOS!B:B,0),1)),"")</f>
        <v/>
      </c>
      <c r="J452" s="17" t="str">
        <f>IFERROR(IF(INDEX(DATOS!AJ:AJ,MATCH(CHECKLIST!B452,DATOS!B:B,0),1)=0,"",INDEX(DATOS!AJ:AJ,MATCH(CHECKLIST!B452,DATOS!B:B,0),1)),"")</f>
        <v/>
      </c>
      <c r="K452" s="49" t="str">
        <f>IFERROR(IF(INDEX(DATOS!AK:AK,MATCH(CHECKLIST!B452,DATOS!B:B,0),1)=0,"",INDEX(DATOS!AK:AK,MATCH(CHECKLIST!B452,DATOS!B:B,0),1)),"")</f>
        <v/>
      </c>
      <c r="L452" s="17" t="str">
        <f>IFERROR(IF(INDEX(DATOS!AM:AM,MATCH(CHECKLIST!B452,DATOS!B:B,0),1)=0,"",INDEX(DATOS!AM:AM,MATCH(CHECKLIST!B452,DATOS!B:B,0),1)),"")</f>
        <v/>
      </c>
      <c r="M452" s="17" t="str">
        <f>IFERROR(IF(INDEX(DATOS!AI:AI,MATCH(CHECKLIST!B452,DATOS!B:B,0),1)=0,"",INDEX(DATOS!AI:AI,MATCH(CHECKLIST!B452,DATOS!B:B,0),1)),"")</f>
        <v/>
      </c>
      <c r="N452" s="49" t="str">
        <f ca="1">IFERROR(IF(INDEX(DATOS!I:I,MATCH(CHECKLIST!B452,DATOS!B:B,0),1)="","X",IF(INDEX(DATOS!I:I,MATCH(CHECKLIST!B452,DATOS!B:B,0),1)&gt;YEAR(TODAY())-1,"","VENCIDA")),"")</f>
        <v/>
      </c>
      <c r="O452" s="49"/>
      <c r="P452" s="17" t="str">
        <f>IFERROR(IF(INDEX(DATOS!AN:AN,MATCH(CHECKLIST!B452,DATOS!B:B,0),1)=0,"",INDEX(DATOS!AN:AN,MATCH(CHECKLIST!B452,DATOS!B:B,0),1)),"")</f>
        <v/>
      </c>
      <c r="Q452" s="17" t="str">
        <f>IFERROR(IF(INDEX(DATOS!AO:AO,MATCH(CHECKLIST!B452,DATOS!B:B,0),1)=0,"",INDEX(DATOS!AO:AO,MATCH(CHECKLIST!B452,DATOS!B:B,0),1)),"")</f>
        <v/>
      </c>
      <c r="S452">
        <f t="shared" si="20"/>
        <v>0</v>
      </c>
      <c r="U452" t="str">
        <f t="shared" si="18"/>
        <v/>
      </c>
      <c r="V452" t="str">
        <f t="shared" si="19"/>
        <v/>
      </c>
    </row>
    <row r="453" spans="1:22">
      <c r="A453" s="12">
        <v>440</v>
      </c>
      <c r="B453" t="str">
        <f>IFERROR(INDEX(DATOS!B:B,MATCH(CHECKLIST!A453,DATOS!BU:BU,0),1),"")</f>
        <v/>
      </c>
      <c r="C453" t="str">
        <f>IFERROR(INDEX(DATOS!J:J,MATCH(CHECKLIST!A453,DATOS!BU:BU,0),1),"")</f>
        <v/>
      </c>
      <c r="D453" t="str">
        <f>IFERROR(INDEX(DATOS!R:R,MATCH(CHECKLIST!E453,DATOS!C:C,0),1),"")</f>
        <v/>
      </c>
      <c r="E453" s="16" t="str">
        <f>IFERROR(INDEX(DATOS!C:C,MATCH(CHECKLIST!A453,DATOS!BU:BU,0),1),"")</f>
        <v/>
      </c>
      <c r="F453" s="3" t="str">
        <f>IFERROR(IF(INDEX(DATOS!AC:AC,MATCH(CHECKLIST!B453,DATOS!B:B,0),1)=0,"",INDEX(DATOS!AC:AC,MATCH(CHECKLIST!B453,DATOS!B:B,0),1)),"")</f>
        <v/>
      </c>
      <c r="G453" s="17" t="str">
        <f>IFERROR(IF(INDEX(DATOS!AH:AH,MATCH(CHECKLIST!B453,DATOS!B:B,0),1)=0,"",INDEX(DATOS!AH:AH,MATCH(CHECKLIST!B453,DATOS!B:B,0),1)),"")</f>
        <v/>
      </c>
      <c r="H453" s="17" t="str">
        <f>IF(IFERROR(FIND(H$13,INDEX(DATOS!CA:CA,MATCH(CHECKLIST!B453,DATOS!B:B,0),1),1),"")="",IF(IFERROR(FIND("VENCIDA",INDEX(DATOS!BH:BH,MATCH(CHECKLIST!B453,DATOS!B:B,0),1),1),"")="","","VENCIDO"),"X")</f>
        <v/>
      </c>
      <c r="I453" s="17" t="str">
        <f>IFERROR(IF(INDEX(DATOS!AL:AL,MATCH(CHECKLIST!B453,DATOS!B:B,0),1)=0,"",INDEX(DATOS!AL:AL,MATCH(CHECKLIST!B453,DATOS!B:B,0),1)),"")</f>
        <v/>
      </c>
      <c r="J453" s="17" t="str">
        <f>IFERROR(IF(INDEX(DATOS!AJ:AJ,MATCH(CHECKLIST!B453,DATOS!B:B,0),1)=0,"",INDEX(DATOS!AJ:AJ,MATCH(CHECKLIST!B453,DATOS!B:B,0),1)),"")</f>
        <v/>
      </c>
      <c r="K453" s="49" t="str">
        <f>IFERROR(IF(INDEX(DATOS!AK:AK,MATCH(CHECKLIST!B453,DATOS!B:B,0),1)=0,"",INDEX(DATOS!AK:AK,MATCH(CHECKLIST!B453,DATOS!B:B,0),1)),"")</f>
        <v/>
      </c>
      <c r="L453" s="17" t="str">
        <f>IFERROR(IF(INDEX(DATOS!AM:AM,MATCH(CHECKLIST!B453,DATOS!B:B,0),1)=0,"",INDEX(DATOS!AM:AM,MATCH(CHECKLIST!B453,DATOS!B:B,0),1)),"")</f>
        <v/>
      </c>
      <c r="M453" s="17" t="str">
        <f>IFERROR(IF(INDEX(DATOS!AI:AI,MATCH(CHECKLIST!B453,DATOS!B:B,0),1)=0,"",INDEX(DATOS!AI:AI,MATCH(CHECKLIST!B453,DATOS!B:B,0),1)),"")</f>
        <v/>
      </c>
      <c r="N453" s="49" t="str">
        <f ca="1">IFERROR(IF(INDEX(DATOS!I:I,MATCH(CHECKLIST!B453,DATOS!B:B,0),1)="","X",IF(INDEX(DATOS!I:I,MATCH(CHECKLIST!B453,DATOS!B:B,0),1)&gt;YEAR(TODAY())-1,"","VENCIDA")),"")</f>
        <v/>
      </c>
      <c r="O453" s="49"/>
      <c r="P453" s="17" t="str">
        <f>IFERROR(IF(INDEX(DATOS!AN:AN,MATCH(CHECKLIST!B453,DATOS!B:B,0),1)=0,"",INDEX(DATOS!AN:AN,MATCH(CHECKLIST!B453,DATOS!B:B,0),1)),"")</f>
        <v/>
      </c>
      <c r="Q453" s="17" t="str">
        <f>IFERROR(IF(INDEX(DATOS!AO:AO,MATCH(CHECKLIST!B453,DATOS!B:B,0),1)=0,"",INDEX(DATOS!AO:AO,MATCH(CHECKLIST!B453,DATOS!B:B,0),1)),"")</f>
        <v/>
      </c>
      <c r="R453" t="str">
        <f>IF(B453="","",1)</f>
        <v/>
      </c>
      <c r="S453" t="str">
        <f t="shared" si="20"/>
        <v/>
      </c>
      <c r="U453" t="str">
        <f t="shared" si="18"/>
        <v/>
      </c>
      <c r="V453" t="str">
        <f t="shared" si="19"/>
        <v/>
      </c>
    </row>
    <row r="454" spans="1:22">
      <c r="A454" s="12">
        <v>441</v>
      </c>
      <c r="B454" t="str">
        <f>IFERROR(INDEX(DATOS!B:B,MATCH(CHECKLIST!A454,DATOS!BU:BU,0),1),"")</f>
        <v/>
      </c>
      <c r="C454" t="str">
        <f>IFERROR(INDEX(DATOS!J:J,MATCH(CHECKLIST!A454,DATOS!BU:BU,0),1),"")</f>
        <v/>
      </c>
      <c r="D454" t="str">
        <f>IFERROR(INDEX(DATOS!R:R,MATCH(CHECKLIST!E454,DATOS!C:C,0),1),"")</f>
        <v/>
      </c>
      <c r="E454" s="16" t="str">
        <f>IFERROR(INDEX(DATOS!C:C,MATCH(CHECKLIST!A454,DATOS!BU:BU,0),1),"")</f>
        <v/>
      </c>
      <c r="F454" s="3" t="str">
        <f>IFERROR(IF(INDEX(DATOS!AC:AC,MATCH(CHECKLIST!B454,DATOS!B:B,0),1)=0,"",INDEX(DATOS!AC:AC,MATCH(CHECKLIST!B454,DATOS!B:B,0),1)),"")</f>
        <v/>
      </c>
      <c r="G454" s="17" t="str">
        <f>IFERROR(IF(INDEX(DATOS!AH:AH,MATCH(CHECKLIST!B454,DATOS!B:B,0),1)=0,"",INDEX(DATOS!AH:AH,MATCH(CHECKLIST!B454,DATOS!B:B,0),1)),"")</f>
        <v/>
      </c>
      <c r="H454" s="17" t="str">
        <f>IF(IFERROR(FIND(H$13,INDEX(DATOS!CA:CA,MATCH(CHECKLIST!B454,DATOS!B:B,0),1),1),"")="",IF(IFERROR(FIND("VENCIDA",INDEX(DATOS!BH:BH,MATCH(CHECKLIST!B454,DATOS!B:B,0),1),1),"")="","","VENCIDO"),"X")</f>
        <v/>
      </c>
      <c r="I454" s="17" t="str">
        <f>IFERROR(IF(INDEX(DATOS!AL:AL,MATCH(CHECKLIST!B454,DATOS!B:B,0),1)=0,"",INDEX(DATOS!AL:AL,MATCH(CHECKLIST!B454,DATOS!B:B,0),1)),"")</f>
        <v/>
      </c>
      <c r="J454" s="17" t="str">
        <f>IFERROR(IF(INDEX(DATOS!AJ:AJ,MATCH(CHECKLIST!B454,DATOS!B:B,0),1)=0,"",INDEX(DATOS!AJ:AJ,MATCH(CHECKLIST!B454,DATOS!B:B,0),1)),"")</f>
        <v/>
      </c>
      <c r="K454" s="49" t="str">
        <f>IFERROR(IF(INDEX(DATOS!AK:AK,MATCH(CHECKLIST!B454,DATOS!B:B,0),1)=0,"",INDEX(DATOS!AK:AK,MATCH(CHECKLIST!B454,DATOS!B:B,0),1)),"")</f>
        <v/>
      </c>
      <c r="L454" s="17" t="str">
        <f>IFERROR(IF(INDEX(DATOS!AM:AM,MATCH(CHECKLIST!B454,DATOS!B:B,0),1)=0,"",INDEX(DATOS!AM:AM,MATCH(CHECKLIST!B454,DATOS!B:B,0),1)),"")</f>
        <v/>
      </c>
      <c r="M454" s="17" t="str">
        <f>IFERROR(IF(INDEX(DATOS!AI:AI,MATCH(CHECKLIST!B454,DATOS!B:B,0),1)=0,"",INDEX(DATOS!AI:AI,MATCH(CHECKLIST!B454,DATOS!B:B,0),1)),"")</f>
        <v/>
      </c>
      <c r="N454" s="49" t="str">
        <f ca="1">IFERROR(IF(INDEX(DATOS!I:I,MATCH(CHECKLIST!B454,DATOS!B:B,0),1)="","X",IF(INDEX(DATOS!I:I,MATCH(CHECKLIST!B454,DATOS!B:B,0),1)&gt;YEAR(TODAY())-1,"","VENCIDA")),"")</f>
        <v/>
      </c>
      <c r="O454" s="49"/>
      <c r="P454" s="17" t="str">
        <f>IFERROR(IF(INDEX(DATOS!AN:AN,MATCH(CHECKLIST!B454,DATOS!B:B,0),1)=0,"",INDEX(DATOS!AN:AN,MATCH(CHECKLIST!B454,DATOS!B:B,0),1)),"")</f>
        <v/>
      </c>
      <c r="Q454" s="17" t="str">
        <f>IFERROR(IF(INDEX(DATOS!AO:AO,MATCH(CHECKLIST!B454,DATOS!B:B,0),1)=0,"",INDEX(DATOS!AO:AO,MATCH(CHECKLIST!B454,DATOS!B:B,0),1)),"")</f>
        <v/>
      </c>
      <c r="S454">
        <f t="shared" si="20"/>
        <v>0</v>
      </c>
      <c r="U454" t="str">
        <f t="shared" si="18"/>
        <v/>
      </c>
      <c r="V454" t="str">
        <f t="shared" si="19"/>
        <v/>
      </c>
    </row>
    <row r="455" spans="1:22">
      <c r="A455" s="12">
        <v>442</v>
      </c>
      <c r="B455" t="str">
        <f>IFERROR(INDEX(DATOS!B:B,MATCH(CHECKLIST!A455,DATOS!BU:BU,0),1),"")</f>
        <v/>
      </c>
      <c r="C455" t="str">
        <f>IFERROR(INDEX(DATOS!J:J,MATCH(CHECKLIST!A455,DATOS!BU:BU,0),1),"")</f>
        <v/>
      </c>
      <c r="D455" t="str">
        <f>IFERROR(INDEX(DATOS!R:R,MATCH(CHECKLIST!E455,DATOS!C:C,0),1),"")</f>
        <v/>
      </c>
      <c r="E455" s="16" t="str">
        <f>IFERROR(INDEX(DATOS!C:C,MATCH(CHECKLIST!A455,DATOS!BU:BU,0),1),"")</f>
        <v/>
      </c>
      <c r="F455" s="3" t="str">
        <f>IFERROR(IF(INDEX(DATOS!AC:AC,MATCH(CHECKLIST!B455,DATOS!B:B,0),1)=0,"",INDEX(DATOS!AC:AC,MATCH(CHECKLIST!B455,DATOS!B:B,0),1)),"")</f>
        <v/>
      </c>
      <c r="G455" s="17" t="str">
        <f>IFERROR(IF(INDEX(DATOS!AH:AH,MATCH(CHECKLIST!B455,DATOS!B:B,0),1)=0,"",INDEX(DATOS!AH:AH,MATCH(CHECKLIST!B455,DATOS!B:B,0),1)),"")</f>
        <v/>
      </c>
      <c r="H455" s="17" t="str">
        <f>IF(IFERROR(FIND(H$13,INDEX(DATOS!CA:CA,MATCH(CHECKLIST!B455,DATOS!B:B,0),1),1),"")="",IF(IFERROR(FIND("VENCIDA",INDEX(DATOS!BH:BH,MATCH(CHECKLIST!B455,DATOS!B:B,0),1),1),"")="","","VENCIDO"),"X")</f>
        <v/>
      </c>
      <c r="I455" s="17" t="str">
        <f>IFERROR(IF(INDEX(DATOS!AL:AL,MATCH(CHECKLIST!B455,DATOS!B:B,0),1)=0,"",INDEX(DATOS!AL:AL,MATCH(CHECKLIST!B455,DATOS!B:B,0),1)),"")</f>
        <v/>
      </c>
      <c r="J455" s="17" t="str">
        <f>IFERROR(IF(INDEX(DATOS!AJ:AJ,MATCH(CHECKLIST!B455,DATOS!B:B,0),1)=0,"",INDEX(DATOS!AJ:AJ,MATCH(CHECKLIST!B455,DATOS!B:B,0),1)),"")</f>
        <v/>
      </c>
      <c r="K455" s="49" t="str">
        <f>IFERROR(IF(INDEX(DATOS!AK:AK,MATCH(CHECKLIST!B455,DATOS!B:B,0),1)=0,"",INDEX(DATOS!AK:AK,MATCH(CHECKLIST!B455,DATOS!B:B,0),1)),"")</f>
        <v/>
      </c>
      <c r="L455" s="17" t="str">
        <f>IFERROR(IF(INDEX(DATOS!AM:AM,MATCH(CHECKLIST!B455,DATOS!B:B,0),1)=0,"",INDEX(DATOS!AM:AM,MATCH(CHECKLIST!B455,DATOS!B:B,0),1)),"")</f>
        <v/>
      </c>
      <c r="M455" s="17" t="str">
        <f>IFERROR(IF(INDEX(DATOS!AI:AI,MATCH(CHECKLIST!B455,DATOS!B:B,0),1)=0,"",INDEX(DATOS!AI:AI,MATCH(CHECKLIST!B455,DATOS!B:B,0),1)),"")</f>
        <v/>
      </c>
      <c r="N455" s="49" t="str">
        <f ca="1">IFERROR(IF(INDEX(DATOS!I:I,MATCH(CHECKLIST!B455,DATOS!B:B,0),1)="","X",IF(INDEX(DATOS!I:I,MATCH(CHECKLIST!B455,DATOS!B:B,0),1)&gt;YEAR(TODAY())-1,"","VENCIDA")),"")</f>
        <v/>
      </c>
      <c r="O455" s="49"/>
      <c r="P455" s="17" t="str">
        <f>IFERROR(IF(INDEX(DATOS!AN:AN,MATCH(CHECKLIST!B455,DATOS!B:B,0),1)=0,"",INDEX(DATOS!AN:AN,MATCH(CHECKLIST!B455,DATOS!B:B,0),1)),"")</f>
        <v/>
      </c>
      <c r="Q455" s="17" t="str">
        <f>IFERROR(IF(INDEX(DATOS!AO:AO,MATCH(CHECKLIST!B455,DATOS!B:B,0),1)=0,"",INDEX(DATOS!AO:AO,MATCH(CHECKLIST!B455,DATOS!B:B,0),1)),"")</f>
        <v/>
      </c>
      <c r="R455" t="str">
        <f>IF(B455="","",1)</f>
        <v/>
      </c>
      <c r="S455" t="str">
        <f t="shared" si="20"/>
        <v/>
      </c>
      <c r="U455" t="str">
        <f t="shared" si="18"/>
        <v/>
      </c>
      <c r="V455" t="str">
        <f t="shared" si="19"/>
        <v/>
      </c>
    </row>
    <row r="456" spans="1:22">
      <c r="A456" s="12">
        <v>443</v>
      </c>
      <c r="B456" t="str">
        <f>IFERROR(INDEX(DATOS!B:B,MATCH(CHECKLIST!A456,DATOS!BU:BU,0),1),"")</f>
        <v/>
      </c>
      <c r="C456" t="str">
        <f>IFERROR(INDEX(DATOS!J:J,MATCH(CHECKLIST!A456,DATOS!BU:BU,0),1),"")</f>
        <v/>
      </c>
      <c r="D456" t="str">
        <f>IFERROR(INDEX(DATOS!R:R,MATCH(CHECKLIST!E456,DATOS!C:C,0),1),"")</f>
        <v/>
      </c>
      <c r="E456" s="16" t="str">
        <f>IFERROR(INDEX(DATOS!C:C,MATCH(CHECKLIST!A456,DATOS!BU:BU,0),1),"")</f>
        <v/>
      </c>
      <c r="F456" s="3" t="str">
        <f>IFERROR(IF(INDEX(DATOS!AC:AC,MATCH(CHECKLIST!B456,DATOS!B:B,0),1)=0,"",INDEX(DATOS!AC:AC,MATCH(CHECKLIST!B456,DATOS!B:B,0),1)),"")</f>
        <v/>
      </c>
      <c r="G456" s="17" t="str">
        <f>IFERROR(IF(INDEX(DATOS!AH:AH,MATCH(CHECKLIST!B456,DATOS!B:B,0),1)=0,"",INDEX(DATOS!AH:AH,MATCH(CHECKLIST!B456,DATOS!B:B,0),1)),"")</f>
        <v/>
      </c>
      <c r="H456" s="17" t="str">
        <f>IF(IFERROR(FIND(H$13,INDEX(DATOS!CA:CA,MATCH(CHECKLIST!B456,DATOS!B:B,0),1),1),"")="",IF(IFERROR(FIND("VENCIDA",INDEX(DATOS!BH:BH,MATCH(CHECKLIST!B456,DATOS!B:B,0),1),1),"")="","","VENCIDO"),"X")</f>
        <v/>
      </c>
      <c r="I456" s="17" t="str">
        <f>IFERROR(IF(INDEX(DATOS!AL:AL,MATCH(CHECKLIST!B456,DATOS!B:B,0),1)=0,"",INDEX(DATOS!AL:AL,MATCH(CHECKLIST!B456,DATOS!B:B,0),1)),"")</f>
        <v/>
      </c>
      <c r="J456" s="17" t="str">
        <f>IFERROR(IF(INDEX(DATOS!AJ:AJ,MATCH(CHECKLIST!B456,DATOS!B:B,0),1)=0,"",INDEX(DATOS!AJ:AJ,MATCH(CHECKLIST!B456,DATOS!B:B,0),1)),"")</f>
        <v/>
      </c>
      <c r="K456" s="49" t="str">
        <f>IFERROR(IF(INDEX(DATOS!AK:AK,MATCH(CHECKLIST!B456,DATOS!B:B,0),1)=0,"",INDEX(DATOS!AK:AK,MATCH(CHECKLIST!B456,DATOS!B:B,0),1)),"")</f>
        <v/>
      </c>
      <c r="L456" s="17" t="str">
        <f>IFERROR(IF(INDEX(DATOS!AM:AM,MATCH(CHECKLIST!B456,DATOS!B:B,0),1)=0,"",INDEX(DATOS!AM:AM,MATCH(CHECKLIST!B456,DATOS!B:B,0),1)),"")</f>
        <v/>
      </c>
      <c r="M456" s="17" t="str">
        <f>IFERROR(IF(INDEX(DATOS!AI:AI,MATCH(CHECKLIST!B456,DATOS!B:B,0),1)=0,"",INDEX(DATOS!AI:AI,MATCH(CHECKLIST!B456,DATOS!B:B,0),1)),"")</f>
        <v/>
      </c>
      <c r="N456" s="49" t="str">
        <f ca="1">IFERROR(IF(INDEX(DATOS!I:I,MATCH(CHECKLIST!B456,DATOS!B:B,0),1)="","X",IF(INDEX(DATOS!I:I,MATCH(CHECKLIST!B456,DATOS!B:B,0),1)&gt;YEAR(TODAY())-1,"","VENCIDA")),"")</f>
        <v/>
      </c>
      <c r="O456" s="49"/>
      <c r="P456" s="17" t="str">
        <f>IFERROR(IF(INDEX(DATOS!AN:AN,MATCH(CHECKLIST!B456,DATOS!B:B,0),1)=0,"",INDEX(DATOS!AN:AN,MATCH(CHECKLIST!B456,DATOS!B:B,0),1)),"")</f>
        <v/>
      </c>
      <c r="Q456" s="17" t="str">
        <f>IFERROR(IF(INDEX(DATOS!AO:AO,MATCH(CHECKLIST!B456,DATOS!B:B,0),1)=0,"",INDEX(DATOS!AO:AO,MATCH(CHECKLIST!B456,DATOS!B:B,0),1)),"")</f>
        <v/>
      </c>
      <c r="S456">
        <f t="shared" si="20"/>
        <v>0</v>
      </c>
      <c r="U456" t="str">
        <f t="shared" si="18"/>
        <v/>
      </c>
      <c r="V456" t="str">
        <f t="shared" si="19"/>
        <v/>
      </c>
    </row>
    <row r="457" spans="1:22">
      <c r="A457" s="12">
        <v>444</v>
      </c>
      <c r="B457" t="str">
        <f>IFERROR(INDEX(DATOS!B:B,MATCH(CHECKLIST!A457,DATOS!BU:BU,0),1),"")</f>
        <v/>
      </c>
      <c r="C457" t="str">
        <f>IFERROR(INDEX(DATOS!J:J,MATCH(CHECKLIST!A457,DATOS!BU:BU,0),1),"")</f>
        <v/>
      </c>
      <c r="D457" t="str">
        <f>IFERROR(INDEX(DATOS!R:R,MATCH(CHECKLIST!E457,DATOS!C:C,0),1),"")</f>
        <v/>
      </c>
      <c r="E457" s="16" t="str">
        <f>IFERROR(INDEX(DATOS!C:C,MATCH(CHECKLIST!A457,DATOS!BU:BU,0),1),"")</f>
        <v/>
      </c>
      <c r="F457" s="3" t="str">
        <f>IFERROR(IF(INDEX(DATOS!AC:AC,MATCH(CHECKLIST!B457,DATOS!B:B,0),1)=0,"",INDEX(DATOS!AC:AC,MATCH(CHECKLIST!B457,DATOS!B:B,0),1)),"")</f>
        <v/>
      </c>
      <c r="G457" s="17" t="str">
        <f>IFERROR(IF(INDEX(DATOS!AH:AH,MATCH(CHECKLIST!B457,DATOS!B:B,0),1)=0,"",INDEX(DATOS!AH:AH,MATCH(CHECKLIST!B457,DATOS!B:B,0),1)),"")</f>
        <v/>
      </c>
      <c r="H457" s="17" t="str">
        <f>IF(IFERROR(FIND(H$13,INDEX(DATOS!CA:CA,MATCH(CHECKLIST!B457,DATOS!B:B,0),1),1),"")="",IF(IFERROR(FIND("VENCIDA",INDEX(DATOS!BH:BH,MATCH(CHECKLIST!B457,DATOS!B:B,0),1),1),"")="","","VENCIDO"),"X")</f>
        <v/>
      </c>
      <c r="I457" s="17" t="str">
        <f>IFERROR(IF(INDEX(DATOS!AL:AL,MATCH(CHECKLIST!B457,DATOS!B:B,0),1)=0,"",INDEX(DATOS!AL:AL,MATCH(CHECKLIST!B457,DATOS!B:B,0),1)),"")</f>
        <v/>
      </c>
      <c r="J457" s="17" t="str">
        <f>IFERROR(IF(INDEX(DATOS!AJ:AJ,MATCH(CHECKLIST!B457,DATOS!B:B,0),1)=0,"",INDEX(DATOS!AJ:AJ,MATCH(CHECKLIST!B457,DATOS!B:B,0),1)),"")</f>
        <v/>
      </c>
      <c r="K457" s="49" t="str">
        <f>IFERROR(IF(INDEX(DATOS!AK:AK,MATCH(CHECKLIST!B457,DATOS!B:B,0),1)=0,"",INDEX(DATOS!AK:AK,MATCH(CHECKLIST!B457,DATOS!B:B,0),1)),"")</f>
        <v/>
      </c>
      <c r="L457" s="17" t="str">
        <f>IFERROR(IF(INDEX(DATOS!AM:AM,MATCH(CHECKLIST!B457,DATOS!B:B,0),1)=0,"",INDEX(DATOS!AM:AM,MATCH(CHECKLIST!B457,DATOS!B:B,0),1)),"")</f>
        <v/>
      </c>
      <c r="M457" s="17" t="str">
        <f>IFERROR(IF(INDEX(DATOS!AI:AI,MATCH(CHECKLIST!B457,DATOS!B:B,0),1)=0,"",INDEX(DATOS!AI:AI,MATCH(CHECKLIST!B457,DATOS!B:B,0),1)),"")</f>
        <v/>
      </c>
      <c r="N457" s="49" t="str">
        <f ca="1">IFERROR(IF(INDEX(DATOS!I:I,MATCH(CHECKLIST!B457,DATOS!B:B,0),1)="","X",IF(INDEX(DATOS!I:I,MATCH(CHECKLIST!B457,DATOS!B:B,0),1)&gt;YEAR(TODAY())-1,"","VENCIDA")),"")</f>
        <v/>
      </c>
      <c r="O457" s="49"/>
      <c r="P457" s="17" t="str">
        <f>IFERROR(IF(INDEX(DATOS!AN:AN,MATCH(CHECKLIST!B457,DATOS!B:B,0),1)=0,"",INDEX(DATOS!AN:AN,MATCH(CHECKLIST!B457,DATOS!B:B,0),1)),"")</f>
        <v/>
      </c>
      <c r="Q457" s="17" t="str">
        <f>IFERROR(IF(INDEX(DATOS!AO:AO,MATCH(CHECKLIST!B457,DATOS!B:B,0),1)=0,"",INDEX(DATOS!AO:AO,MATCH(CHECKLIST!B457,DATOS!B:B,0),1)),"")</f>
        <v/>
      </c>
      <c r="R457" t="str">
        <f>IF(B457="","",1)</f>
        <v/>
      </c>
      <c r="S457" t="str">
        <f t="shared" si="20"/>
        <v/>
      </c>
      <c r="U457" t="str">
        <f t="shared" si="18"/>
        <v/>
      </c>
      <c r="V457" t="str">
        <f t="shared" si="19"/>
        <v/>
      </c>
    </row>
    <row r="458" spans="1:22">
      <c r="A458" s="12">
        <v>445</v>
      </c>
      <c r="B458" t="str">
        <f>IFERROR(INDEX(DATOS!B:B,MATCH(CHECKLIST!A458,DATOS!BU:BU,0),1),"")</f>
        <v/>
      </c>
      <c r="C458" t="str">
        <f>IFERROR(INDEX(DATOS!J:J,MATCH(CHECKLIST!A458,DATOS!BU:BU,0),1),"")</f>
        <v/>
      </c>
      <c r="D458" t="str">
        <f>IFERROR(INDEX(DATOS!R:R,MATCH(CHECKLIST!E458,DATOS!C:C,0),1),"")</f>
        <v/>
      </c>
      <c r="E458" s="16" t="str">
        <f>IFERROR(INDEX(DATOS!C:C,MATCH(CHECKLIST!A458,DATOS!BU:BU,0),1),"")</f>
        <v/>
      </c>
      <c r="F458" s="3" t="str">
        <f>IFERROR(IF(INDEX(DATOS!AC:AC,MATCH(CHECKLIST!B458,DATOS!B:B,0),1)=0,"",INDEX(DATOS!AC:AC,MATCH(CHECKLIST!B458,DATOS!B:B,0),1)),"")</f>
        <v/>
      </c>
      <c r="G458" s="17" t="str">
        <f>IFERROR(IF(INDEX(DATOS!AH:AH,MATCH(CHECKLIST!B458,DATOS!B:B,0),1)=0,"",INDEX(DATOS!AH:AH,MATCH(CHECKLIST!B458,DATOS!B:B,0),1)),"")</f>
        <v/>
      </c>
      <c r="H458" s="17" t="str">
        <f>IF(IFERROR(FIND(H$13,INDEX(DATOS!CA:CA,MATCH(CHECKLIST!B458,DATOS!B:B,0),1),1),"")="",IF(IFERROR(FIND("VENCIDA",INDEX(DATOS!BH:BH,MATCH(CHECKLIST!B458,DATOS!B:B,0),1),1),"")="","","VENCIDO"),"X")</f>
        <v/>
      </c>
      <c r="I458" s="17" t="str">
        <f>IFERROR(IF(INDEX(DATOS!AL:AL,MATCH(CHECKLIST!B458,DATOS!B:B,0),1)=0,"",INDEX(DATOS!AL:AL,MATCH(CHECKLIST!B458,DATOS!B:B,0),1)),"")</f>
        <v/>
      </c>
      <c r="J458" s="17" t="str">
        <f>IFERROR(IF(INDEX(DATOS!AJ:AJ,MATCH(CHECKLIST!B458,DATOS!B:B,0),1)=0,"",INDEX(DATOS!AJ:AJ,MATCH(CHECKLIST!B458,DATOS!B:B,0),1)),"")</f>
        <v/>
      </c>
      <c r="K458" s="49" t="str">
        <f>IFERROR(IF(INDEX(DATOS!AK:AK,MATCH(CHECKLIST!B458,DATOS!B:B,0),1)=0,"",INDEX(DATOS!AK:AK,MATCH(CHECKLIST!B458,DATOS!B:B,0),1)),"")</f>
        <v/>
      </c>
      <c r="L458" s="17" t="str">
        <f>IFERROR(IF(INDEX(DATOS!AM:AM,MATCH(CHECKLIST!B458,DATOS!B:B,0),1)=0,"",INDEX(DATOS!AM:AM,MATCH(CHECKLIST!B458,DATOS!B:B,0),1)),"")</f>
        <v/>
      </c>
      <c r="M458" s="17" t="str">
        <f>IFERROR(IF(INDEX(DATOS!AI:AI,MATCH(CHECKLIST!B458,DATOS!B:B,0),1)=0,"",INDEX(DATOS!AI:AI,MATCH(CHECKLIST!B458,DATOS!B:B,0),1)),"")</f>
        <v/>
      </c>
      <c r="N458" s="49" t="str">
        <f ca="1">IFERROR(IF(INDEX(DATOS!I:I,MATCH(CHECKLIST!B458,DATOS!B:B,0),1)="","X",IF(INDEX(DATOS!I:I,MATCH(CHECKLIST!B458,DATOS!B:B,0),1)&gt;YEAR(TODAY())-1,"","VENCIDA")),"")</f>
        <v/>
      </c>
      <c r="O458" s="49"/>
      <c r="P458" s="17" t="str">
        <f>IFERROR(IF(INDEX(DATOS!AN:AN,MATCH(CHECKLIST!B458,DATOS!B:B,0),1)=0,"",INDEX(DATOS!AN:AN,MATCH(CHECKLIST!B458,DATOS!B:B,0),1)),"")</f>
        <v/>
      </c>
      <c r="Q458" s="17" t="str">
        <f>IFERROR(IF(INDEX(DATOS!AO:AO,MATCH(CHECKLIST!B458,DATOS!B:B,0),1)=0,"",INDEX(DATOS!AO:AO,MATCH(CHECKLIST!B458,DATOS!B:B,0),1)),"")</f>
        <v/>
      </c>
      <c r="S458">
        <f t="shared" si="20"/>
        <v>0</v>
      </c>
      <c r="U458" t="str">
        <f t="shared" si="18"/>
        <v/>
      </c>
      <c r="V458" t="str">
        <f t="shared" si="19"/>
        <v/>
      </c>
    </row>
    <row r="459" spans="1:22">
      <c r="A459" s="12">
        <v>446</v>
      </c>
      <c r="B459" t="str">
        <f>IFERROR(INDEX(DATOS!B:B,MATCH(CHECKLIST!A459,DATOS!BU:BU,0),1),"")</f>
        <v/>
      </c>
      <c r="C459" t="str">
        <f>IFERROR(INDEX(DATOS!J:J,MATCH(CHECKLIST!A459,DATOS!BU:BU,0),1),"")</f>
        <v/>
      </c>
      <c r="D459" t="str">
        <f>IFERROR(INDEX(DATOS!R:R,MATCH(CHECKLIST!E459,DATOS!C:C,0),1),"")</f>
        <v/>
      </c>
      <c r="E459" s="16" t="str">
        <f>IFERROR(INDEX(DATOS!C:C,MATCH(CHECKLIST!A459,DATOS!BU:BU,0),1),"")</f>
        <v/>
      </c>
      <c r="F459" s="3" t="str">
        <f>IFERROR(IF(INDEX(DATOS!AC:AC,MATCH(CHECKLIST!B459,DATOS!B:B,0),1)=0,"",INDEX(DATOS!AC:AC,MATCH(CHECKLIST!B459,DATOS!B:B,0),1)),"")</f>
        <v/>
      </c>
      <c r="G459" s="17" t="str">
        <f>IFERROR(IF(INDEX(DATOS!AH:AH,MATCH(CHECKLIST!B459,DATOS!B:B,0),1)=0,"",INDEX(DATOS!AH:AH,MATCH(CHECKLIST!B459,DATOS!B:B,0),1)),"")</f>
        <v/>
      </c>
      <c r="H459" s="17" t="str">
        <f>IF(IFERROR(FIND(H$13,INDEX(DATOS!CA:CA,MATCH(CHECKLIST!B459,DATOS!B:B,0),1),1),"")="",IF(IFERROR(FIND("VENCIDA",INDEX(DATOS!BH:BH,MATCH(CHECKLIST!B459,DATOS!B:B,0),1),1),"")="","","VENCIDO"),"X")</f>
        <v/>
      </c>
      <c r="I459" s="17" t="str">
        <f>IFERROR(IF(INDEX(DATOS!AL:AL,MATCH(CHECKLIST!B459,DATOS!B:B,0),1)=0,"",INDEX(DATOS!AL:AL,MATCH(CHECKLIST!B459,DATOS!B:B,0),1)),"")</f>
        <v/>
      </c>
      <c r="J459" s="17" t="str">
        <f>IFERROR(IF(INDEX(DATOS!AJ:AJ,MATCH(CHECKLIST!B459,DATOS!B:B,0),1)=0,"",INDEX(DATOS!AJ:AJ,MATCH(CHECKLIST!B459,DATOS!B:B,0),1)),"")</f>
        <v/>
      </c>
      <c r="K459" s="49" t="str">
        <f>IFERROR(IF(INDEX(DATOS!AK:AK,MATCH(CHECKLIST!B459,DATOS!B:B,0),1)=0,"",INDEX(DATOS!AK:AK,MATCH(CHECKLIST!B459,DATOS!B:B,0),1)),"")</f>
        <v/>
      </c>
      <c r="L459" s="17" t="str">
        <f>IFERROR(IF(INDEX(DATOS!AM:AM,MATCH(CHECKLIST!B459,DATOS!B:B,0),1)=0,"",INDEX(DATOS!AM:AM,MATCH(CHECKLIST!B459,DATOS!B:B,0),1)),"")</f>
        <v/>
      </c>
      <c r="M459" s="17" t="str">
        <f>IFERROR(IF(INDEX(DATOS!AI:AI,MATCH(CHECKLIST!B459,DATOS!B:B,0),1)=0,"",INDEX(DATOS!AI:AI,MATCH(CHECKLIST!B459,DATOS!B:B,0),1)),"")</f>
        <v/>
      </c>
      <c r="N459" s="49" t="str">
        <f ca="1">IFERROR(IF(INDEX(DATOS!I:I,MATCH(CHECKLIST!B459,DATOS!B:B,0),1)="","X",IF(INDEX(DATOS!I:I,MATCH(CHECKLIST!B459,DATOS!B:B,0),1)&gt;YEAR(TODAY())-1,"","VENCIDA")),"")</f>
        <v/>
      </c>
      <c r="O459" s="49"/>
      <c r="P459" s="17" t="str">
        <f>IFERROR(IF(INDEX(DATOS!AN:AN,MATCH(CHECKLIST!B459,DATOS!B:B,0),1)=0,"",INDEX(DATOS!AN:AN,MATCH(CHECKLIST!B459,DATOS!B:B,0),1)),"")</f>
        <v/>
      </c>
      <c r="Q459" s="17" t="str">
        <f>IFERROR(IF(INDEX(DATOS!AO:AO,MATCH(CHECKLIST!B459,DATOS!B:B,0),1)=0,"",INDEX(DATOS!AO:AO,MATCH(CHECKLIST!B459,DATOS!B:B,0),1)),"")</f>
        <v/>
      </c>
      <c r="R459" t="str">
        <f>IF(B459="","",1)</f>
        <v/>
      </c>
      <c r="S459" t="str">
        <f t="shared" si="20"/>
        <v/>
      </c>
      <c r="U459" t="str">
        <f t="shared" si="18"/>
        <v/>
      </c>
      <c r="V459" t="str">
        <f t="shared" si="19"/>
        <v/>
      </c>
    </row>
    <row r="460" spans="1:22">
      <c r="A460" s="12">
        <v>447</v>
      </c>
      <c r="B460" t="str">
        <f>IFERROR(INDEX(DATOS!B:B,MATCH(CHECKLIST!A460,DATOS!BU:BU,0),1),"")</f>
        <v/>
      </c>
      <c r="C460" t="str">
        <f>IFERROR(INDEX(DATOS!J:J,MATCH(CHECKLIST!A460,DATOS!BU:BU,0),1),"")</f>
        <v/>
      </c>
      <c r="D460" t="str">
        <f>IFERROR(INDEX(DATOS!R:R,MATCH(CHECKLIST!E460,DATOS!C:C,0),1),"")</f>
        <v/>
      </c>
      <c r="E460" s="16" t="str">
        <f>IFERROR(INDEX(DATOS!C:C,MATCH(CHECKLIST!A460,DATOS!BU:BU,0),1),"")</f>
        <v/>
      </c>
      <c r="F460" s="3" t="str">
        <f>IFERROR(IF(INDEX(DATOS!AC:AC,MATCH(CHECKLIST!B460,DATOS!B:B,0),1)=0,"",INDEX(DATOS!AC:AC,MATCH(CHECKLIST!B460,DATOS!B:B,0),1)),"")</f>
        <v/>
      </c>
      <c r="G460" s="17" t="str">
        <f>IFERROR(IF(INDEX(DATOS!AH:AH,MATCH(CHECKLIST!B460,DATOS!B:B,0),1)=0,"",INDEX(DATOS!AH:AH,MATCH(CHECKLIST!B460,DATOS!B:B,0),1)),"")</f>
        <v/>
      </c>
      <c r="H460" s="17" t="str">
        <f>IF(IFERROR(FIND(H$13,INDEX(DATOS!CA:CA,MATCH(CHECKLIST!B460,DATOS!B:B,0),1),1),"")="",IF(IFERROR(FIND("VENCIDA",INDEX(DATOS!BH:BH,MATCH(CHECKLIST!B460,DATOS!B:B,0),1),1),"")="","","VENCIDO"),"X")</f>
        <v/>
      </c>
      <c r="I460" s="17" t="str">
        <f>IFERROR(IF(INDEX(DATOS!AL:AL,MATCH(CHECKLIST!B460,DATOS!B:B,0),1)=0,"",INDEX(DATOS!AL:AL,MATCH(CHECKLIST!B460,DATOS!B:B,0),1)),"")</f>
        <v/>
      </c>
      <c r="J460" s="17" t="str">
        <f>IFERROR(IF(INDEX(DATOS!AJ:AJ,MATCH(CHECKLIST!B460,DATOS!B:B,0),1)=0,"",INDEX(DATOS!AJ:AJ,MATCH(CHECKLIST!B460,DATOS!B:B,0),1)),"")</f>
        <v/>
      </c>
      <c r="K460" s="49" t="str">
        <f>IFERROR(IF(INDEX(DATOS!AK:AK,MATCH(CHECKLIST!B460,DATOS!B:B,0),1)=0,"",INDEX(DATOS!AK:AK,MATCH(CHECKLIST!B460,DATOS!B:B,0),1)),"")</f>
        <v/>
      </c>
      <c r="L460" s="17" t="str">
        <f>IFERROR(IF(INDEX(DATOS!AM:AM,MATCH(CHECKLIST!B460,DATOS!B:B,0),1)=0,"",INDEX(DATOS!AM:AM,MATCH(CHECKLIST!B460,DATOS!B:B,0),1)),"")</f>
        <v/>
      </c>
      <c r="M460" s="17" t="str">
        <f>IFERROR(IF(INDEX(DATOS!AI:AI,MATCH(CHECKLIST!B460,DATOS!B:B,0),1)=0,"",INDEX(DATOS!AI:AI,MATCH(CHECKLIST!B460,DATOS!B:B,0),1)),"")</f>
        <v/>
      </c>
      <c r="N460" s="49" t="str">
        <f ca="1">IFERROR(IF(INDEX(DATOS!I:I,MATCH(CHECKLIST!B460,DATOS!B:B,0),1)="","X",IF(INDEX(DATOS!I:I,MATCH(CHECKLIST!B460,DATOS!B:B,0),1)&gt;YEAR(TODAY())-1,"","VENCIDA")),"")</f>
        <v/>
      </c>
      <c r="O460" s="49"/>
      <c r="P460" s="17" t="str">
        <f>IFERROR(IF(INDEX(DATOS!AN:AN,MATCH(CHECKLIST!B460,DATOS!B:B,0),1)=0,"",INDEX(DATOS!AN:AN,MATCH(CHECKLIST!B460,DATOS!B:B,0),1)),"")</f>
        <v/>
      </c>
      <c r="Q460" s="17" t="str">
        <f>IFERROR(IF(INDEX(DATOS!AO:AO,MATCH(CHECKLIST!B460,DATOS!B:B,0),1)=0,"",INDEX(DATOS!AO:AO,MATCH(CHECKLIST!B460,DATOS!B:B,0),1)),"")</f>
        <v/>
      </c>
      <c r="S460">
        <f t="shared" si="20"/>
        <v>0</v>
      </c>
      <c r="U460" t="str">
        <f t="shared" si="18"/>
        <v/>
      </c>
      <c r="V460" t="str">
        <f t="shared" si="19"/>
        <v/>
      </c>
    </row>
    <row r="461" spans="1:22">
      <c r="A461" s="12">
        <v>448</v>
      </c>
      <c r="B461" t="str">
        <f>IFERROR(INDEX(DATOS!B:B,MATCH(CHECKLIST!A461,DATOS!BU:BU,0),1),"")</f>
        <v/>
      </c>
      <c r="C461" t="str">
        <f>IFERROR(INDEX(DATOS!J:J,MATCH(CHECKLIST!A461,DATOS!BU:BU,0),1),"")</f>
        <v/>
      </c>
      <c r="D461" t="str">
        <f>IFERROR(INDEX(DATOS!R:R,MATCH(CHECKLIST!E461,DATOS!C:C,0),1),"")</f>
        <v/>
      </c>
      <c r="E461" s="16" t="str">
        <f>IFERROR(INDEX(DATOS!C:C,MATCH(CHECKLIST!A461,DATOS!BU:BU,0),1),"")</f>
        <v/>
      </c>
      <c r="F461" s="3" t="str">
        <f>IFERROR(IF(INDEX(DATOS!AC:AC,MATCH(CHECKLIST!B461,DATOS!B:B,0),1)=0,"",INDEX(DATOS!AC:AC,MATCH(CHECKLIST!B461,DATOS!B:B,0),1)),"")</f>
        <v/>
      </c>
      <c r="G461" s="17" t="str">
        <f>IFERROR(IF(INDEX(DATOS!AH:AH,MATCH(CHECKLIST!B461,DATOS!B:B,0),1)=0,"",INDEX(DATOS!AH:AH,MATCH(CHECKLIST!B461,DATOS!B:B,0),1)),"")</f>
        <v/>
      </c>
      <c r="H461" s="17" t="str">
        <f>IF(IFERROR(FIND(H$13,INDEX(DATOS!CA:CA,MATCH(CHECKLIST!B461,DATOS!B:B,0),1),1),"")="",IF(IFERROR(FIND("VENCIDA",INDEX(DATOS!BH:BH,MATCH(CHECKLIST!B461,DATOS!B:B,0),1),1),"")="","","VENCIDO"),"X")</f>
        <v/>
      </c>
      <c r="I461" s="17" t="str">
        <f>IFERROR(IF(INDEX(DATOS!AL:AL,MATCH(CHECKLIST!B461,DATOS!B:B,0),1)=0,"",INDEX(DATOS!AL:AL,MATCH(CHECKLIST!B461,DATOS!B:B,0),1)),"")</f>
        <v/>
      </c>
      <c r="J461" s="17" t="str">
        <f>IFERROR(IF(INDEX(DATOS!AJ:AJ,MATCH(CHECKLIST!B461,DATOS!B:B,0),1)=0,"",INDEX(DATOS!AJ:AJ,MATCH(CHECKLIST!B461,DATOS!B:B,0),1)),"")</f>
        <v/>
      </c>
      <c r="K461" s="49" t="str">
        <f>IFERROR(IF(INDEX(DATOS!AK:AK,MATCH(CHECKLIST!B461,DATOS!B:B,0),1)=0,"",INDEX(DATOS!AK:AK,MATCH(CHECKLIST!B461,DATOS!B:B,0),1)),"")</f>
        <v/>
      </c>
      <c r="L461" s="17" t="str">
        <f>IFERROR(IF(INDEX(DATOS!AM:AM,MATCH(CHECKLIST!B461,DATOS!B:B,0),1)=0,"",INDEX(DATOS!AM:AM,MATCH(CHECKLIST!B461,DATOS!B:B,0),1)),"")</f>
        <v/>
      </c>
      <c r="M461" s="17" t="str">
        <f>IFERROR(IF(INDEX(DATOS!AI:AI,MATCH(CHECKLIST!B461,DATOS!B:B,0),1)=0,"",INDEX(DATOS!AI:AI,MATCH(CHECKLIST!B461,DATOS!B:B,0),1)),"")</f>
        <v/>
      </c>
      <c r="N461" s="49" t="str">
        <f ca="1">IFERROR(IF(INDEX(DATOS!I:I,MATCH(CHECKLIST!B461,DATOS!B:B,0),1)="","X",IF(INDEX(DATOS!I:I,MATCH(CHECKLIST!B461,DATOS!B:B,0),1)&gt;YEAR(TODAY())-1,"","VENCIDA")),"")</f>
        <v/>
      </c>
      <c r="O461" s="49"/>
      <c r="P461" s="17" t="str">
        <f>IFERROR(IF(INDEX(DATOS!AN:AN,MATCH(CHECKLIST!B461,DATOS!B:B,0),1)=0,"",INDEX(DATOS!AN:AN,MATCH(CHECKLIST!B461,DATOS!B:B,0),1)),"")</f>
        <v/>
      </c>
      <c r="Q461" s="17" t="str">
        <f>IFERROR(IF(INDEX(DATOS!AO:AO,MATCH(CHECKLIST!B461,DATOS!B:B,0),1)=0,"",INDEX(DATOS!AO:AO,MATCH(CHECKLIST!B461,DATOS!B:B,0),1)),"")</f>
        <v/>
      </c>
      <c r="R461" t="str">
        <f>IF(B461="","",1)</f>
        <v/>
      </c>
      <c r="S461" t="str">
        <f t="shared" si="20"/>
        <v/>
      </c>
      <c r="U461" t="str">
        <f t="shared" si="18"/>
        <v/>
      </c>
      <c r="V461" t="str">
        <f t="shared" si="19"/>
        <v/>
      </c>
    </row>
    <row r="462" spans="1:22">
      <c r="A462" s="12">
        <v>449</v>
      </c>
      <c r="B462" t="str">
        <f>IFERROR(INDEX(DATOS!B:B,MATCH(CHECKLIST!A462,DATOS!BU:BU,0),1),"")</f>
        <v/>
      </c>
      <c r="C462" t="str">
        <f>IFERROR(INDEX(DATOS!J:J,MATCH(CHECKLIST!A462,DATOS!BU:BU,0),1),"")</f>
        <v/>
      </c>
      <c r="D462" t="str">
        <f>IFERROR(INDEX(DATOS!R:R,MATCH(CHECKLIST!E462,DATOS!C:C,0),1),"")</f>
        <v/>
      </c>
      <c r="E462" s="16" t="str">
        <f>IFERROR(INDEX(DATOS!C:C,MATCH(CHECKLIST!A462,DATOS!BU:BU,0),1),"")</f>
        <v/>
      </c>
      <c r="F462" s="3" t="str">
        <f>IFERROR(IF(INDEX(DATOS!AC:AC,MATCH(CHECKLIST!B462,DATOS!B:B,0),1)=0,"",INDEX(DATOS!AC:AC,MATCH(CHECKLIST!B462,DATOS!B:B,0),1)),"")</f>
        <v/>
      </c>
      <c r="G462" s="17" t="str">
        <f>IFERROR(IF(INDEX(DATOS!AH:AH,MATCH(CHECKLIST!B462,DATOS!B:B,0),1)=0,"",INDEX(DATOS!AH:AH,MATCH(CHECKLIST!B462,DATOS!B:B,0),1)),"")</f>
        <v/>
      </c>
      <c r="H462" s="17" t="str">
        <f>IF(IFERROR(FIND(H$13,INDEX(DATOS!CA:CA,MATCH(CHECKLIST!B462,DATOS!B:B,0),1),1),"")="",IF(IFERROR(FIND("VENCIDA",INDEX(DATOS!BH:BH,MATCH(CHECKLIST!B462,DATOS!B:B,0),1),1),"")="","","VENCIDO"),"X")</f>
        <v/>
      </c>
      <c r="I462" s="17" t="str">
        <f>IFERROR(IF(INDEX(DATOS!AL:AL,MATCH(CHECKLIST!B462,DATOS!B:B,0),1)=0,"",INDEX(DATOS!AL:AL,MATCH(CHECKLIST!B462,DATOS!B:B,0),1)),"")</f>
        <v/>
      </c>
      <c r="J462" s="17" t="str">
        <f>IFERROR(IF(INDEX(DATOS!AJ:AJ,MATCH(CHECKLIST!B462,DATOS!B:B,0),1)=0,"",INDEX(DATOS!AJ:AJ,MATCH(CHECKLIST!B462,DATOS!B:B,0),1)),"")</f>
        <v/>
      </c>
      <c r="K462" s="49" t="str">
        <f>IFERROR(IF(INDEX(DATOS!AK:AK,MATCH(CHECKLIST!B462,DATOS!B:B,0),1)=0,"",INDEX(DATOS!AK:AK,MATCH(CHECKLIST!B462,DATOS!B:B,0),1)),"")</f>
        <v/>
      </c>
      <c r="L462" s="17" t="str">
        <f>IFERROR(IF(INDEX(DATOS!AM:AM,MATCH(CHECKLIST!B462,DATOS!B:B,0),1)=0,"",INDEX(DATOS!AM:AM,MATCH(CHECKLIST!B462,DATOS!B:B,0),1)),"")</f>
        <v/>
      </c>
      <c r="M462" s="17" t="str">
        <f>IFERROR(IF(INDEX(DATOS!AI:AI,MATCH(CHECKLIST!B462,DATOS!B:B,0),1)=0,"",INDEX(DATOS!AI:AI,MATCH(CHECKLIST!B462,DATOS!B:B,0),1)),"")</f>
        <v/>
      </c>
      <c r="N462" s="49" t="str">
        <f ca="1">IFERROR(IF(INDEX(DATOS!I:I,MATCH(CHECKLIST!B462,DATOS!B:B,0),1)="","X",IF(INDEX(DATOS!I:I,MATCH(CHECKLIST!B462,DATOS!B:B,0),1)&gt;YEAR(TODAY())-1,"","VENCIDA")),"")</f>
        <v/>
      </c>
      <c r="O462" s="49"/>
      <c r="P462" s="17" t="str">
        <f>IFERROR(IF(INDEX(DATOS!AN:AN,MATCH(CHECKLIST!B462,DATOS!B:B,0),1)=0,"",INDEX(DATOS!AN:AN,MATCH(CHECKLIST!B462,DATOS!B:B,0),1)),"")</f>
        <v/>
      </c>
      <c r="Q462" s="17" t="str">
        <f>IFERROR(IF(INDEX(DATOS!AO:AO,MATCH(CHECKLIST!B462,DATOS!B:B,0),1)=0,"",INDEX(DATOS!AO:AO,MATCH(CHECKLIST!B462,DATOS!B:B,0),1)),"")</f>
        <v/>
      </c>
      <c r="S462">
        <f t="shared" si="20"/>
        <v>0</v>
      </c>
      <c r="U462" t="str">
        <f t="shared" ref="U462:U525" si="21">IF(C462="","",C462)</f>
        <v/>
      </c>
      <c r="V462" t="str">
        <f t="shared" ref="V462:V525" si="22">IF(B462="","",B462)</f>
        <v/>
      </c>
    </row>
    <row r="463" spans="1:22">
      <c r="A463" s="12">
        <v>450</v>
      </c>
      <c r="B463" t="str">
        <f>IFERROR(INDEX(DATOS!B:B,MATCH(CHECKLIST!A463,DATOS!BU:BU,0),1),"")</f>
        <v/>
      </c>
      <c r="C463" t="str">
        <f>IFERROR(INDEX(DATOS!J:J,MATCH(CHECKLIST!A463,DATOS!BU:BU,0),1),"")</f>
        <v/>
      </c>
      <c r="D463" t="str">
        <f>IFERROR(INDEX(DATOS!R:R,MATCH(CHECKLIST!E463,DATOS!C:C,0),1),"")</f>
        <v/>
      </c>
      <c r="E463" s="16" t="str">
        <f>IFERROR(INDEX(DATOS!C:C,MATCH(CHECKLIST!A463,DATOS!BU:BU,0),1),"")</f>
        <v/>
      </c>
      <c r="F463" s="3" t="str">
        <f>IFERROR(IF(INDEX(DATOS!AC:AC,MATCH(CHECKLIST!B463,DATOS!B:B,0),1)=0,"",INDEX(DATOS!AC:AC,MATCH(CHECKLIST!B463,DATOS!B:B,0),1)),"")</f>
        <v/>
      </c>
      <c r="G463" s="17" t="str">
        <f>IFERROR(IF(INDEX(DATOS!AH:AH,MATCH(CHECKLIST!B463,DATOS!B:B,0),1)=0,"",INDEX(DATOS!AH:AH,MATCH(CHECKLIST!B463,DATOS!B:B,0),1)),"")</f>
        <v/>
      </c>
      <c r="H463" s="17" t="str">
        <f>IF(IFERROR(FIND(H$13,INDEX(DATOS!CA:CA,MATCH(CHECKLIST!B463,DATOS!B:B,0),1),1),"")="",IF(IFERROR(FIND("VENCIDA",INDEX(DATOS!BH:BH,MATCH(CHECKLIST!B463,DATOS!B:B,0),1),1),"")="","","VENCIDO"),"X")</f>
        <v/>
      </c>
      <c r="I463" s="17" t="str">
        <f>IFERROR(IF(INDEX(DATOS!AL:AL,MATCH(CHECKLIST!B463,DATOS!B:B,0),1)=0,"",INDEX(DATOS!AL:AL,MATCH(CHECKLIST!B463,DATOS!B:B,0),1)),"")</f>
        <v/>
      </c>
      <c r="J463" s="17" t="str">
        <f>IFERROR(IF(INDEX(DATOS!AJ:AJ,MATCH(CHECKLIST!B463,DATOS!B:B,0),1)=0,"",INDEX(DATOS!AJ:AJ,MATCH(CHECKLIST!B463,DATOS!B:B,0),1)),"")</f>
        <v/>
      </c>
      <c r="K463" s="49" t="str">
        <f>IFERROR(IF(INDEX(DATOS!AK:AK,MATCH(CHECKLIST!B463,DATOS!B:B,0),1)=0,"",INDEX(DATOS!AK:AK,MATCH(CHECKLIST!B463,DATOS!B:B,0),1)),"")</f>
        <v/>
      </c>
      <c r="L463" s="17" t="str">
        <f>IFERROR(IF(INDEX(DATOS!AM:AM,MATCH(CHECKLIST!B463,DATOS!B:B,0),1)=0,"",INDEX(DATOS!AM:AM,MATCH(CHECKLIST!B463,DATOS!B:B,0),1)),"")</f>
        <v/>
      </c>
      <c r="M463" s="17" t="str">
        <f>IFERROR(IF(INDEX(DATOS!AI:AI,MATCH(CHECKLIST!B463,DATOS!B:B,0),1)=0,"",INDEX(DATOS!AI:AI,MATCH(CHECKLIST!B463,DATOS!B:B,0),1)),"")</f>
        <v/>
      </c>
      <c r="N463" s="49" t="str">
        <f ca="1">IFERROR(IF(INDEX(DATOS!I:I,MATCH(CHECKLIST!B463,DATOS!B:B,0),1)="","X",IF(INDEX(DATOS!I:I,MATCH(CHECKLIST!B463,DATOS!B:B,0),1)&gt;YEAR(TODAY())-1,"","VENCIDA")),"")</f>
        <v/>
      </c>
      <c r="O463" s="49"/>
      <c r="P463" s="17" t="str">
        <f>IFERROR(IF(INDEX(DATOS!AN:AN,MATCH(CHECKLIST!B463,DATOS!B:B,0),1)=0,"",INDEX(DATOS!AN:AN,MATCH(CHECKLIST!B463,DATOS!B:B,0),1)),"")</f>
        <v/>
      </c>
      <c r="Q463" s="17" t="str">
        <f>IFERROR(IF(INDEX(DATOS!AO:AO,MATCH(CHECKLIST!B463,DATOS!B:B,0),1)=0,"",INDEX(DATOS!AO:AO,MATCH(CHECKLIST!B463,DATOS!B:B,0),1)),"")</f>
        <v/>
      </c>
      <c r="R463" t="str">
        <f>IF(B463="","",1)</f>
        <v/>
      </c>
      <c r="S463" t="str">
        <f t="shared" si="20"/>
        <v/>
      </c>
      <c r="U463" t="str">
        <f t="shared" si="21"/>
        <v/>
      </c>
      <c r="V463" t="str">
        <f t="shared" si="22"/>
        <v/>
      </c>
    </row>
    <row r="464" spans="1:22">
      <c r="A464" s="12">
        <v>451</v>
      </c>
      <c r="B464" t="str">
        <f>IFERROR(INDEX(DATOS!B:B,MATCH(CHECKLIST!A464,DATOS!BU:BU,0),1),"")</f>
        <v/>
      </c>
      <c r="C464" t="str">
        <f>IFERROR(INDEX(DATOS!J:J,MATCH(CHECKLIST!A464,DATOS!BU:BU,0),1),"")</f>
        <v/>
      </c>
      <c r="D464" t="str">
        <f>IFERROR(INDEX(DATOS!R:R,MATCH(CHECKLIST!E464,DATOS!C:C,0),1),"")</f>
        <v/>
      </c>
      <c r="E464" s="16" t="str">
        <f>IFERROR(INDEX(DATOS!C:C,MATCH(CHECKLIST!A464,DATOS!BU:BU,0),1),"")</f>
        <v/>
      </c>
      <c r="F464" s="3" t="str">
        <f>IFERROR(IF(INDEX(DATOS!AC:AC,MATCH(CHECKLIST!B464,DATOS!B:B,0),1)=0,"",INDEX(DATOS!AC:AC,MATCH(CHECKLIST!B464,DATOS!B:B,0),1)),"")</f>
        <v/>
      </c>
      <c r="G464" s="17" t="str">
        <f>IFERROR(IF(INDEX(DATOS!AH:AH,MATCH(CHECKLIST!B464,DATOS!B:B,0),1)=0,"",INDEX(DATOS!AH:AH,MATCH(CHECKLIST!B464,DATOS!B:B,0),1)),"")</f>
        <v/>
      </c>
      <c r="H464" s="17" t="str">
        <f>IF(IFERROR(FIND(H$13,INDEX(DATOS!CA:CA,MATCH(CHECKLIST!B464,DATOS!B:B,0),1),1),"")="",IF(IFERROR(FIND("VENCIDA",INDEX(DATOS!BH:BH,MATCH(CHECKLIST!B464,DATOS!B:B,0),1),1),"")="","","VENCIDO"),"X")</f>
        <v/>
      </c>
      <c r="I464" s="17" t="str">
        <f>IFERROR(IF(INDEX(DATOS!AL:AL,MATCH(CHECKLIST!B464,DATOS!B:B,0),1)=0,"",INDEX(DATOS!AL:AL,MATCH(CHECKLIST!B464,DATOS!B:B,0),1)),"")</f>
        <v/>
      </c>
      <c r="J464" s="17" t="str">
        <f>IFERROR(IF(INDEX(DATOS!AJ:AJ,MATCH(CHECKLIST!B464,DATOS!B:B,0),1)=0,"",INDEX(DATOS!AJ:AJ,MATCH(CHECKLIST!B464,DATOS!B:B,0),1)),"")</f>
        <v/>
      </c>
      <c r="K464" s="49" t="str">
        <f>IFERROR(IF(INDEX(DATOS!AK:AK,MATCH(CHECKLIST!B464,DATOS!B:B,0),1)=0,"",INDEX(DATOS!AK:AK,MATCH(CHECKLIST!B464,DATOS!B:B,0),1)),"")</f>
        <v/>
      </c>
      <c r="L464" s="17" t="str">
        <f>IFERROR(IF(INDEX(DATOS!AM:AM,MATCH(CHECKLIST!B464,DATOS!B:B,0),1)=0,"",INDEX(DATOS!AM:AM,MATCH(CHECKLIST!B464,DATOS!B:B,0),1)),"")</f>
        <v/>
      </c>
      <c r="M464" s="17" t="str">
        <f>IFERROR(IF(INDEX(DATOS!AI:AI,MATCH(CHECKLIST!B464,DATOS!B:B,0),1)=0,"",INDEX(DATOS!AI:AI,MATCH(CHECKLIST!B464,DATOS!B:B,0),1)),"")</f>
        <v/>
      </c>
      <c r="N464" s="49" t="str">
        <f ca="1">IFERROR(IF(INDEX(DATOS!I:I,MATCH(CHECKLIST!B464,DATOS!B:B,0),1)="","X",IF(INDEX(DATOS!I:I,MATCH(CHECKLIST!B464,DATOS!B:B,0),1)&gt;YEAR(TODAY())-1,"","VENCIDA")),"")</f>
        <v/>
      </c>
      <c r="O464" s="49"/>
      <c r="P464" s="17" t="str">
        <f>IFERROR(IF(INDEX(DATOS!AN:AN,MATCH(CHECKLIST!B464,DATOS!B:B,0),1)=0,"",INDEX(DATOS!AN:AN,MATCH(CHECKLIST!B464,DATOS!B:B,0),1)),"")</f>
        <v/>
      </c>
      <c r="Q464" s="17" t="str">
        <f>IFERROR(IF(INDEX(DATOS!AO:AO,MATCH(CHECKLIST!B464,DATOS!B:B,0),1)=0,"",INDEX(DATOS!AO:AO,MATCH(CHECKLIST!B464,DATOS!B:B,0),1)),"")</f>
        <v/>
      </c>
      <c r="S464">
        <f t="shared" ref="S464:S527" si="23">IF(Q$13="","",R464)</f>
        <v>0</v>
      </c>
      <c r="U464" t="str">
        <f t="shared" si="21"/>
        <v/>
      </c>
      <c r="V464" t="str">
        <f t="shared" si="22"/>
        <v/>
      </c>
    </row>
    <row r="465" spans="1:22">
      <c r="A465" s="12">
        <v>452</v>
      </c>
      <c r="B465" t="str">
        <f>IFERROR(INDEX(DATOS!B:B,MATCH(CHECKLIST!A465,DATOS!BU:BU,0),1),"")</f>
        <v/>
      </c>
      <c r="C465" t="str">
        <f>IFERROR(INDEX(DATOS!J:J,MATCH(CHECKLIST!A465,DATOS!BU:BU,0),1),"")</f>
        <v/>
      </c>
      <c r="D465" t="str">
        <f>IFERROR(INDEX(DATOS!R:R,MATCH(CHECKLIST!E465,DATOS!C:C,0),1),"")</f>
        <v/>
      </c>
      <c r="E465" s="16" t="str">
        <f>IFERROR(INDEX(DATOS!C:C,MATCH(CHECKLIST!A465,DATOS!BU:BU,0),1),"")</f>
        <v/>
      </c>
      <c r="F465" s="3" t="str">
        <f>IFERROR(IF(INDEX(DATOS!AC:AC,MATCH(CHECKLIST!B465,DATOS!B:B,0),1)=0,"",INDEX(DATOS!AC:AC,MATCH(CHECKLIST!B465,DATOS!B:B,0),1)),"")</f>
        <v/>
      </c>
      <c r="G465" s="17" t="str">
        <f>IFERROR(IF(INDEX(DATOS!AH:AH,MATCH(CHECKLIST!B465,DATOS!B:B,0),1)=0,"",INDEX(DATOS!AH:AH,MATCH(CHECKLIST!B465,DATOS!B:B,0),1)),"")</f>
        <v/>
      </c>
      <c r="H465" s="17" t="str">
        <f>IF(IFERROR(FIND(H$13,INDEX(DATOS!CA:CA,MATCH(CHECKLIST!B465,DATOS!B:B,0),1),1),"")="",IF(IFERROR(FIND("VENCIDA",INDEX(DATOS!BH:BH,MATCH(CHECKLIST!B465,DATOS!B:B,0),1),1),"")="","","VENCIDO"),"X")</f>
        <v/>
      </c>
      <c r="I465" s="17" t="str">
        <f>IFERROR(IF(INDEX(DATOS!AL:AL,MATCH(CHECKLIST!B465,DATOS!B:B,0),1)=0,"",INDEX(DATOS!AL:AL,MATCH(CHECKLIST!B465,DATOS!B:B,0),1)),"")</f>
        <v/>
      </c>
      <c r="J465" s="17" t="str">
        <f>IFERROR(IF(INDEX(DATOS!AJ:AJ,MATCH(CHECKLIST!B465,DATOS!B:B,0),1)=0,"",INDEX(DATOS!AJ:AJ,MATCH(CHECKLIST!B465,DATOS!B:B,0),1)),"")</f>
        <v/>
      </c>
      <c r="K465" s="49" t="str">
        <f>IFERROR(IF(INDEX(DATOS!AK:AK,MATCH(CHECKLIST!B465,DATOS!B:B,0),1)=0,"",INDEX(DATOS!AK:AK,MATCH(CHECKLIST!B465,DATOS!B:B,0),1)),"")</f>
        <v/>
      </c>
      <c r="L465" s="17" t="str">
        <f>IFERROR(IF(INDEX(DATOS!AM:AM,MATCH(CHECKLIST!B465,DATOS!B:B,0),1)=0,"",INDEX(DATOS!AM:AM,MATCH(CHECKLIST!B465,DATOS!B:B,0),1)),"")</f>
        <v/>
      </c>
      <c r="M465" s="17" t="str">
        <f>IFERROR(IF(INDEX(DATOS!AI:AI,MATCH(CHECKLIST!B465,DATOS!B:B,0),1)=0,"",INDEX(DATOS!AI:AI,MATCH(CHECKLIST!B465,DATOS!B:B,0),1)),"")</f>
        <v/>
      </c>
      <c r="N465" s="49" t="str">
        <f ca="1">IFERROR(IF(INDEX(DATOS!I:I,MATCH(CHECKLIST!B465,DATOS!B:B,0),1)="","X",IF(INDEX(DATOS!I:I,MATCH(CHECKLIST!B465,DATOS!B:B,0),1)&gt;YEAR(TODAY())-1,"","VENCIDA")),"")</f>
        <v/>
      </c>
      <c r="O465" s="49"/>
      <c r="P465" s="17" t="str">
        <f>IFERROR(IF(INDEX(DATOS!AN:AN,MATCH(CHECKLIST!B465,DATOS!B:B,0),1)=0,"",INDEX(DATOS!AN:AN,MATCH(CHECKLIST!B465,DATOS!B:B,0),1)),"")</f>
        <v/>
      </c>
      <c r="Q465" s="17" t="str">
        <f>IFERROR(IF(INDEX(DATOS!AO:AO,MATCH(CHECKLIST!B465,DATOS!B:B,0),1)=0,"",INDEX(DATOS!AO:AO,MATCH(CHECKLIST!B465,DATOS!B:B,0),1)),"")</f>
        <v/>
      </c>
      <c r="R465" t="str">
        <f>IF(B465="","",1)</f>
        <v/>
      </c>
      <c r="S465" t="str">
        <f t="shared" si="23"/>
        <v/>
      </c>
      <c r="U465" t="str">
        <f t="shared" si="21"/>
        <v/>
      </c>
      <c r="V465" t="str">
        <f t="shared" si="22"/>
        <v/>
      </c>
    </row>
    <row r="466" spans="1:22">
      <c r="A466" s="12">
        <v>453</v>
      </c>
      <c r="B466" t="str">
        <f>IFERROR(INDEX(DATOS!B:B,MATCH(CHECKLIST!A466,DATOS!BU:BU,0),1),"")</f>
        <v/>
      </c>
      <c r="C466" t="str">
        <f>IFERROR(INDEX(DATOS!J:J,MATCH(CHECKLIST!A466,DATOS!BU:BU,0),1),"")</f>
        <v/>
      </c>
      <c r="D466" t="str">
        <f>IFERROR(INDEX(DATOS!R:R,MATCH(CHECKLIST!E466,DATOS!C:C,0),1),"")</f>
        <v/>
      </c>
      <c r="E466" s="16" t="str">
        <f>IFERROR(INDEX(DATOS!C:C,MATCH(CHECKLIST!A466,DATOS!BU:BU,0),1),"")</f>
        <v/>
      </c>
      <c r="F466" s="3" t="str">
        <f>IFERROR(IF(INDEX(DATOS!AC:AC,MATCH(CHECKLIST!B466,DATOS!B:B,0),1)=0,"",INDEX(DATOS!AC:AC,MATCH(CHECKLIST!B466,DATOS!B:B,0),1)),"")</f>
        <v/>
      </c>
      <c r="G466" s="17" t="str">
        <f>IFERROR(IF(INDEX(DATOS!AH:AH,MATCH(CHECKLIST!B466,DATOS!B:B,0),1)=0,"",INDEX(DATOS!AH:AH,MATCH(CHECKLIST!B466,DATOS!B:B,0),1)),"")</f>
        <v/>
      </c>
      <c r="H466" s="17" t="str">
        <f>IF(IFERROR(FIND(H$13,INDEX(DATOS!CA:CA,MATCH(CHECKLIST!B466,DATOS!B:B,0),1),1),"")="",IF(IFERROR(FIND("VENCIDA",INDEX(DATOS!BH:BH,MATCH(CHECKLIST!B466,DATOS!B:B,0),1),1),"")="","","VENCIDO"),"X")</f>
        <v/>
      </c>
      <c r="I466" s="17" t="str">
        <f>IFERROR(IF(INDEX(DATOS!AL:AL,MATCH(CHECKLIST!B466,DATOS!B:B,0),1)=0,"",INDEX(DATOS!AL:AL,MATCH(CHECKLIST!B466,DATOS!B:B,0),1)),"")</f>
        <v/>
      </c>
      <c r="J466" s="17" t="str">
        <f>IFERROR(IF(INDEX(DATOS!AJ:AJ,MATCH(CHECKLIST!B466,DATOS!B:B,0),1)=0,"",INDEX(DATOS!AJ:AJ,MATCH(CHECKLIST!B466,DATOS!B:B,0),1)),"")</f>
        <v/>
      </c>
      <c r="K466" s="49" t="str">
        <f>IFERROR(IF(INDEX(DATOS!AK:AK,MATCH(CHECKLIST!B466,DATOS!B:B,0),1)=0,"",INDEX(DATOS!AK:AK,MATCH(CHECKLIST!B466,DATOS!B:B,0),1)),"")</f>
        <v/>
      </c>
      <c r="L466" s="17" t="str">
        <f>IFERROR(IF(INDEX(DATOS!AM:AM,MATCH(CHECKLIST!B466,DATOS!B:B,0),1)=0,"",INDEX(DATOS!AM:AM,MATCH(CHECKLIST!B466,DATOS!B:B,0),1)),"")</f>
        <v/>
      </c>
      <c r="M466" s="17" t="str">
        <f>IFERROR(IF(INDEX(DATOS!AI:AI,MATCH(CHECKLIST!B466,DATOS!B:B,0),1)=0,"",INDEX(DATOS!AI:AI,MATCH(CHECKLIST!B466,DATOS!B:B,0),1)),"")</f>
        <v/>
      </c>
      <c r="N466" s="49" t="str">
        <f ca="1">IFERROR(IF(INDEX(DATOS!I:I,MATCH(CHECKLIST!B466,DATOS!B:B,0),1)="","X",IF(INDEX(DATOS!I:I,MATCH(CHECKLIST!B466,DATOS!B:B,0),1)&gt;YEAR(TODAY())-1,"","VENCIDA")),"")</f>
        <v/>
      </c>
      <c r="O466" s="49"/>
      <c r="P466" s="17" t="str">
        <f>IFERROR(IF(INDEX(DATOS!AN:AN,MATCH(CHECKLIST!B466,DATOS!B:B,0),1)=0,"",INDEX(DATOS!AN:AN,MATCH(CHECKLIST!B466,DATOS!B:B,0),1)),"")</f>
        <v/>
      </c>
      <c r="Q466" s="17" t="str">
        <f>IFERROR(IF(INDEX(DATOS!AO:AO,MATCH(CHECKLIST!B466,DATOS!B:B,0),1)=0,"",INDEX(DATOS!AO:AO,MATCH(CHECKLIST!B466,DATOS!B:B,0),1)),"")</f>
        <v/>
      </c>
      <c r="S466">
        <f t="shared" si="23"/>
        <v>0</v>
      </c>
      <c r="U466" t="str">
        <f t="shared" si="21"/>
        <v/>
      </c>
      <c r="V466" t="str">
        <f t="shared" si="22"/>
        <v/>
      </c>
    </row>
    <row r="467" spans="1:22">
      <c r="A467" s="12">
        <v>454</v>
      </c>
      <c r="B467" t="str">
        <f>IFERROR(INDEX(DATOS!B:B,MATCH(CHECKLIST!A467,DATOS!BU:BU,0),1),"")</f>
        <v/>
      </c>
      <c r="C467" t="str">
        <f>IFERROR(INDEX(DATOS!J:J,MATCH(CHECKLIST!A467,DATOS!BU:BU,0),1),"")</f>
        <v/>
      </c>
      <c r="D467" t="str">
        <f>IFERROR(INDEX(DATOS!R:R,MATCH(CHECKLIST!E467,DATOS!C:C,0),1),"")</f>
        <v/>
      </c>
      <c r="E467" s="16" t="str">
        <f>IFERROR(INDEX(DATOS!C:C,MATCH(CHECKLIST!A467,DATOS!BU:BU,0),1),"")</f>
        <v/>
      </c>
      <c r="F467" s="3" t="str">
        <f>IFERROR(IF(INDEX(DATOS!AC:AC,MATCH(CHECKLIST!B467,DATOS!B:B,0),1)=0,"",INDEX(DATOS!AC:AC,MATCH(CHECKLIST!B467,DATOS!B:B,0),1)),"")</f>
        <v/>
      </c>
      <c r="G467" s="17" t="str">
        <f>IFERROR(IF(INDEX(DATOS!AH:AH,MATCH(CHECKLIST!B467,DATOS!B:B,0),1)=0,"",INDEX(DATOS!AH:AH,MATCH(CHECKLIST!B467,DATOS!B:B,0),1)),"")</f>
        <v/>
      </c>
      <c r="H467" s="17" t="str">
        <f>IF(IFERROR(FIND(H$13,INDEX(DATOS!CA:CA,MATCH(CHECKLIST!B467,DATOS!B:B,0),1),1),"")="",IF(IFERROR(FIND("VENCIDA",INDEX(DATOS!BH:BH,MATCH(CHECKLIST!B467,DATOS!B:B,0),1),1),"")="","","VENCIDO"),"X")</f>
        <v/>
      </c>
      <c r="I467" s="17" t="str">
        <f>IFERROR(IF(INDEX(DATOS!AL:AL,MATCH(CHECKLIST!B467,DATOS!B:B,0),1)=0,"",INDEX(DATOS!AL:AL,MATCH(CHECKLIST!B467,DATOS!B:B,0),1)),"")</f>
        <v/>
      </c>
      <c r="J467" s="17" t="str">
        <f>IFERROR(IF(INDEX(DATOS!AJ:AJ,MATCH(CHECKLIST!B467,DATOS!B:B,0),1)=0,"",INDEX(DATOS!AJ:AJ,MATCH(CHECKLIST!B467,DATOS!B:B,0),1)),"")</f>
        <v/>
      </c>
      <c r="K467" s="49" t="str">
        <f>IFERROR(IF(INDEX(DATOS!AK:AK,MATCH(CHECKLIST!B467,DATOS!B:B,0),1)=0,"",INDEX(DATOS!AK:AK,MATCH(CHECKLIST!B467,DATOS!B:B,0),1)),"")</f>
        <v/>
      </c>
      <c r="L467" s="17" t="str">
        <f>IFERROR(IF(INDEX(DATOS!AM:AM,MATCH(CHECKLIST!B467,DATOS!B:B,0),1)=0,"",INDEX(DATOS!AM:AM,MATCH(CHECKLIST!B467,DATOS!B:B,0),1)),"")</f>
        <v/>
      </c>
      <c r="M467" s="17" t="str">
        <f>IFERROR(IF(INDEX(DATOS!AI:AI,MATCH(CHECKLIST!B467,DATOS!B:B,0),1)=0,"",INDEX(DATOS!AI:AI,MATCH(CHECKLIST!B467,DATOS!B:B,0),1)),"")</f>
        <v/>
      </c>
      <c r="N467" s="49" t="str">
        <f ca="1">IFERROR(IF(INDEX(DATOS!I:I,MATCH(CHECKLIST!B467,DATOS!B:B,0),1)="","X",IF(INDEX(DATOS!I:I,MATCH(CHECKLIST!B467,DATOS!B:B,0),1)&gt;YEAR(TODAY())-1,"","VENCIDA")),"")</f>
        <v/>
      </c>
      <c r="O467" s="49"/>
      <c r="P467" s="17" t="str">
        <f>IFERROR(IF(INDEX(DATOS!AN:AN,MATCH(CHECKLIST!B467,DATOS!B:B,0),1)=0,"",INDEX(DATOS!AN:AN,MATCH(CHECKLIST!B467,DATOS!B:B,0),1)),"")</f>
        <v/>
      </c>
      <c r="Q467" s="17" t="str">
        <f>IFERROR(IF(INDEX(DATOS!AO:AO,MATCH(CHECKLIST!B467,DATOS!B:B,0),1)=0,"",INDEX(DATOS!AO:AO,MATCH(CHECKLIST!B467,DATOS!B:B,0),1)),"")</f>
        <v/>
      </c>
      <c r="R467" t="str">
        <f>IF(B467="","",1)</f>
        <v/>
      </c>
      <c r="S467" t="str">
        <f t="shared" si="23"/>
        <v/>
      </c>
      <c r="U467" t="str">
        <f t="shared" si="21"/>
        <v/>
      </c>
      <c r="V467" t="str">
        <f t="shared" si="22"/>
        <v/>
      </c>
    </row>
    <row r="468" spans="1:22">
      <c r="A468" s="12">
        <v>455</v>
      </c>
      <c r="B468" t="str">
        <f>IFERROR(INDEX(DATOS!B:B,MATCH(CHECKLIST!A468,DATOS!BU:BU,0),1),"")</f>
        <v/>
      </c>
      <c r="C468" t="str">
        <f>IFERROR(INDEX(DATOS!J:J,MATCH(CHECKLIST!A468,DATOS!BU:BU,0),1),"")</f>
        <v/>
      </c>
      <c r="D468" t="str">
        <f>IFERROR(INDEX(DATOS!R:R,MATCH(CHECKLIST!E468,DATOS!C:C,0),1),"")</f>
        <v/>
      </c>
      <c r="E468" s="16" t="str">
        <f>IFERROR(INDEX(DATOS!C:C,MATCH(CHECKLIST!A468,DATOS!BU:BU,0),1),"")</f>
        <v/>
      </c>
      <c r="F468" s="3" t="str">
        <f>IFERROR(IF(INDEX(DATOS!AC:AC,MATCH(CHECKLIST!B468,DATOS!B:B,0),1)=0,"",INDEX(DATOS!AC:AC,MATCH(CHECKLIST!B468,DATOS!B:B,0),1)),"")</f>
        <v/>
      </c>
      <c r="G468" s="17" t="str">
        <f>IFERROR(IF(INDEX(DATOS!AH:AH,MATCH(CHECKLIST!B468,DATOS!B:B,0),1)=0,"",INDEX(DATOS!AH:AH,MATCH(CHECKLIST!B468,DATOS!B:B,0),1)),"")</f>
        <v/>
      </c>
      <c r="H468" s="17" t="str">
        <f>IF(IFERROR(FIND(H$13,INDEX(DATOS!CA:CA,MATCH(CHECKLIST!B468,DATOS!B:B,0),1),1),"")="",IF(IFERROR(FIND("VENCIDA",INDEX(DATOS!BH:BH,MATCH(CHECKLIST!B468,DATOS!B:B,0),1),1),"")="","","VENCIDO"),"X")</f>
        <v/>
      </c>
      <c r="I468" s="17" t="str">
        <f>IFERROR(IF(INDEX(DATOS!AL:AL,MATCH(CHECKLIST!B468,DATOS!B:B,0),1)=0,"",INDEX(DATOS!AL:AL,MATCH(CHECKLIST!B468,DATOS!B:B,0),1)),"")</f>
        <v/>
      </c>
      <c r="J468" s="17" t="str">
        <f>IFERROR(IF(INDEX(DATOS!AJ:AJ,MATCH(CHECKLIST!B468,DATOS!B:B,0),1)=0,"",INDEX(DATOS!AJ:AJ,MATCH(CHECKLIST!B468,DATOS!B:B,0),1)),"")</f>
        <v/>
      </c>
      <c r="K468" s="49" t="str">
        <f>IFERROR(IF(INDEX(DATOS!AK:AK,MATCH(CHECKLIST!B468,DATOS!B:B,0),1)=0,"",INDEX(DATOS!AK:AK,MATCH(CHECKLIST!B468,DATOS!B:B,0),1)),"")</f>
        <v/>
      </c>
      <c r="L468" s="17" t="str">
        <f>IFERROR(IF(INDEX(DATOS!AM:AM,MATCH(CHECKLIST!B468,DATOS!B:B,0),1)=0,"",INDEX(DATOS!AM:AM,MATCH(CHECKLIST!B468,DATOS!B:B,0),1)),"")</f>
        <v/>
      </c>
      <c r="M468" s="17" t="str">
        <f>IFERROR(IF(INDEX(DATOS!AI:AI,MATCH(CHECKLIST!B468,DATOS!B:B,0),1)=0,"",INDEX(DATOS!AI:AI,MATCH(CHECKLIST!B468,DATOS!B:B,0),1)),"")</f>
        <v/>
      </c>
      <c r="N468" s="49" t="str">
        <f ca="1">IFERROR(IF(INDEX(DATOS!I:I,MATCH(CHECKLIST!B468,DATOS!B:B,0),1)="","X",IF(INDEX(DATOS!I:I,MATCH(CHECKLIST!B468,DATOS!B:B,0),1)&gt;YEAR(TODAY())-1,"","VENCIDA")),"")</f>
        <v/>
      </c>
      <c r="O468" s="49"/>
      <c r="P468" s="17" t="str">
        <f>IFERROR(IF(INDEX(DATOS!AN:AN,MATCH(CHECKLIST!B468,DATOS!B:B,0),1)=0,"",INDEX(DATOS!AN:AN,MATCH(CHECKLIST!B468,DATOS!B:B,0),1)),"")</f>
        <v/>
      </c>
      <c r="Q468" s="17" t="str">
        <f>IFERROR(IF(INDEX(DATOS!AO:AO,MATCH(CHECKLIST!B468,DATOS!B:B,0),1)=0,"",INDEX(DATOS!AO:AO,MATCH(CHECKLIST!B468,DATOS!B:B,0),1)),"")</f>
        <v/>
      </c>
      <c r="S468">
        <f t="shared" si="23"/>
        <v>0</v>
      </c>
      <c r="U468" t="str">
        <f t="shared" si="21"/>
        <v/>
      </c>
      <c r="V468" t="str">
        <f t="shared" si="22"/>
        <v/>
      </c>
    </row>
    <row r="469" spans="1:22">
      <c r="A469" s="12">
        <v>456</v>
      </c>
      <c r="B469" t="str">
        <f>IFERROR(INDEX(DATOS!B:B,MATCH(CHECKLIST!A469,DATOS!BU:BU,0),1),"")</f>
        <v/>
      </c>
      <c r="C469" t="str">
        <f>IFERROR(INDEX(DATOS!J:J,MATCH(CHECKLIST!A469,DATOS!BU:BU,0),1),"")</f>
        <v/>
      </c>
      <c r="D469" t="str">
        <f>IFERROR(INDEX(DATOS!R:R,MATCH(CHECKLIST!E469,DATOS!C:C,0),1),"")</f>
        <v/>
      </c>
      <c r="E469" s="16" t="str">
        <f>IFERROR(INDEX(DATOS!C:C,MATCH(CHECKLIST!A469,DATOS!BU:BU,0),1),"")</f>
        <v/>
      </c>
      <c r="F469" s="3" t="str">
        <f>IFERROR(IF(INDEX(DATOS!AC:AC,MATCH(CHECKLIST!B469,DATOS!B:B,0),1)=0,"",INDEX(DATOS!AC:AC,MATCH(CHECKLIST!B469,DATOS!B:B,0),1)),"")</f>
        <v/>
      </c>
      <c r="G469" s="17" t="str">
        <f>IFERROR(IF(INDEX(DATOS!AH:AH,MATCH(CHECKLIST!B469,DATOS!B:B,0),1)=0,"",INDEX(DATOS!AH:AH,MATCH(CHECKLIST!B469,DATOS!B:B,0),1)),"")</f>
        <v/>
      </c>
      <c r="H469" s="17" t="str">
        <f>IF(IFERROR(FIND(H$13,INDEX(DATOS!CA:CA,MATCH(CHECKLIST!B469,DATOS!B:B,0),1),1),"")="",IF(IFERROR(FIND("VENCIDA",INDEX(DATOS!BH:BH,MATCH(CHECKLIST!B469,DATOS!B:B,0),1),1),"")="","","VENCIDO"),"X")</f>
        <v/>
      </c>
      <c r="I469" s="17" t="str">
        <f>IFERROR(IF(INDEX(DATOS!AL:AL,MATCH(CHECKLIST!B469,DATOS!B:B,0),1)=0,"",INDEX(DATOS!AL:AL,MATCH(CHECKLIST!B469,DATOS!B:B,0),1)),"")</f>
        <v/>
      </c>
      <c r="J469" s="17" t="str">
        <f>IFERROR(IF(INDEX(DATOS!AJ:AJ,MATCH(CHECKLIST!B469,DATOS!B:B,0),1)=0,"",INDEX(DATOS!AJ:AJ,MATCH(CHECKLIST!B469,DATOS!B:B,0),1)),"")</f>
        <v/>
      </c>
      <c r="K469" s="49" t="str">
        <f>IFERROR(IF(INDEX(DATOS!AK:AK,MATCH(CHECKLIST!B469,DATOS!B:B,0),1)=0,"",INDEX(DATOS!AK:AK,MATCH(CHECKLIST!B469,DATOS!B:B,0),1)),"")</f>
        <v/>
      </c>
      <c r="L469" s="17" t="str">
        <f>IFERROR(IF(INDEX(DATOS!AM:AM,MATCH(CHECKLIST!B469,DATOS!B:B,0),1)=0,"",INDEX(DATOS!AM:AM,MATCH(CHECKLIST!B469,DATOS!B:B,0),1)),"")</f>
        <v/>
      </c>
      <c r="M469" s="17" t="str">
        <f>IFERROR(IF(INDEX(DATOS!AM:AM,MATCH(CHECKLIST!B469,DATOS!B:B,0),1)=0,"",INDEX(DATOS!AM:AM,MATCH(CHECKLIST!B469,DATOS!B:B,0),1)),"")</f>
        <v/>
      </c>
      <c r="N469" s="49" t="str">
        <f ca="1">IFERROR(IF(INDEX(DATOS!I:I,MATCH(CHECKLIST!B469,DATOS!B:B,0),1)="","X",IF(INDEX(DATOS!I:I,MATCH(CHECKLIST!B469,DATOS!B:B,0),1)&gt;YEAR(TODAY())-1,"","VENCIDA")),"")</f>
        <v/>
      </c>
      <c r="O469" s="49"/>
      <c r="P469" s="17" t="str">
        <f>IFERROR(IF(INDEX(DATOS!AN:AN,MATCH(CHECKLIST!B469,DATOS!B:B,0),1)=0,"",INDEX(DATOS!AN:AN,MATCH(CHECKLIST!B469,DATOS!B:B,0),1)),"")</f>
        <v/>
      </c>
      <c r="Q469" s="17" t="str">
        <f>IFERROR(IF(INDEX(DATOS!AO:AO,MATCH(CHECKLIST!B469,DATOS!B:B,0),1)=0,"",INDEX(DATOS!AO:AO,MATCH(CHECKLIST!B469,DATOS!B:B,0),1)),"")</f>
        <v/>
      </c>
      <c r="R469" t="str">
        <f>IF(B469="","",1)</f>
        <v/>
      </c>
      <c r="S469" t="str">
        <f t="shared" si="23"/>
        <v/>
      </c>
      <c r="U469" t="str">
        <f t="shared" si="21"/>
        <v/>
      </c>
      <c r="V469" t="str">
        <f t="shared" si="22"/>
        <v/>
      </c>
    </row>
    <row r="470" spans="1:22">
      <c r="A470" s="12">
        <v>457</v>
      </c>
      <c r="B470" t="str">
        <f>IFERROR(INDEX(DATOS!B:B,MATCH(CHECKLIST!A470,DATOS!BU:BU,0),1),"")</f>
        <v/>
      </c>
      <c r="C470" t="str">
        <f>IFERROR(INDEX(DATOS!J:J,MATCH(CHECKLIST!A470,DATOS!BU:BU,0),1),"")</f>
        <v/>
      </c>
      <c r="D470" t="str">
        <f>IFERROR(INDEX(DATOS!R:R,MATCH(CHECKLIST!E470,DATOS!C:C,0),1),"")</f>
        <v/>
      </c>
      <c r="E470" s="16" t="str">
        <f>IFERROR(INDEX(DATOS!C:C,MATCH(CHECKLIST!A470,DATOS!BU:BU,0),1),"")</f>
        <v/>
      </c>
      <c r="F470" s="3" t="str">
        <f>IFERROR(IF(INDEX(DATOS!AC:AC,MATCH(CHECKLIST!B470,DATOS!B:B,0),1)=0,"",INDEX(DATOS!AC:AC,MATCH(CHECKLIST!B470,DATOS!B:B,0),1)),"")</f>
        <v/>
      </c>
      <c r="G470" s="17" t="str">
        <f>IFERROR(IF(INDEX(DATOS!AH:AH,MATCH(CHECKLIST!B470,DATOS!B:B,0),1)=0,"",INDEX(DATOS!AH:AH,MATCH(CHECKLIST!B470,DATOS!B:B,0),1)),"")</f>
        <v/>
      </c>
      <c r="H470" s="17" t="str">
        <f>IF(IFERROR(FIND(H$13,INDEX(DATOS!CA:CA,MATCH(CHECKLIST!B470,DATOS!B:B,0),1),1),"")="",IF(IFERROR(FIND("VENCIDA",INDEX(DATOS!BH:BH,MATCH(CHECKLIST!B470,DATOS!B:B,0),1),1),"")="","","VENCIDO"),"X")</f>
        <v/>
      </c>
      <c r="I470" s="17" t="str">
        <f>IFERROR(IF(INDEX(DATOS!AL:AL,MATCH(CHECKLIST!B470,DATOS!B:B,0),1)=0,"",INDEX(DATOS!AL:AL,MATCH(CHECKLIST!B470,DATOS!B:B,0),1)),"")</f>
        <v/>
      </c>
      <c r="J470" s="17" t="str">
        <f>IFERROR(IF(INDEX(DATOS!AJ:AJ,MATCH(CHECKLIST!B470,DATOS!B:B,0),1)=0,"",INDEX(DATOS!AJ:AJ,MATCH(CHECKLIST!B470,DATOS!B:B,0),1)),"")</f>
        <v/>
      </c>
      <c r="K470" s="49" t="str">
        <f>IFERROR(IF(INDEX(DATOS!AK:AK,MATCH(CHECKLIST!B470,DATOS!B:B,0),1)=0,"",INDEX(DATOS!AK:AK,MATCH(CHECKLIST!B470,DATOS!B:B,0),1)),"")</f>
        <v/>
      </c>
      <c r="L470" s="17" t="str">
        <f>IFERROR(IF(INDEX(DATOS!AM:AM,MATCH(CHECKLIST!B470,DATOS!B:B,0),1)=0,"",INDEX(DATOS!AM:AM,MATCH(CHECKLIST!B470,DATOS!B:B,0),1)),"")</f>
        <v/>
      </c>
      <c r="M470" s="17" t="str">
        <f>IFERROR(IF(INDEX(DATOS!AM:AM,MATCH(CHECKLIST!B470,DATOS!B:B,0),1)=0,"",INDEX(DATOS!AM:AM,MATCH(CHECKLIST!B470,DATOS!B:B,0),1)),"")</f>
        <v/>
      </c>
      <c r="N470" s="49" t="str">
        <f ca="1">IFERROR(IF(INDEX(DATOS!I:I,MATCH(CHECKLIST!B470,DATOS!B:B,0),1)="","X",IF(INDEX(DATOS!I:I,MATCH(CHECKLIST!B470,DATOS!B:B,0),1)&gt;YEAR(TODAY())-1,"","VENCIDA")),"")</f>
        <v/>
      </c>
      <c r="O470" s="49"/>
      <c r="P470" s="17" t="str">
        <f>IFERROR(IF(INDEX(DATOS!AN:AN,MATCH(CHECKLIST!B470,DATOS!B:B,0),1)=0,"",INDEX(DATOS!AN:AN,MATCH(CHECKLIST!B470,DATOS!B:B,0),1)),"")</f>
        <v/>
      </c>
      <c r="Q470" s="17" t="str">
        <f>IFERROR(IF(INDEX(DATOS!AO:AO,MATCH(CHECKLIST!B470,DATOS!B:B,0),1)=0,"",INDEX(DATOS!AO:AO,MATCH(CHECKLIST!B470,DATOS!B:B,0),1)),"")</f>
        <v/>
      </c>
      <c r="S470">
        <f t="shared" si="23"/>
        <v>0</v>
      </c>
      <c r="U470" t="str">
        <f t="shared" si="21"/>
        <v/>
      </c>
      <c r="V470" t="str">
        <f t="shared" si="22"/>
        <v/>
      </c>
    </row>
    <row r="471" spans="1:22">
      <c r="A471" s="12">
        <v>458</v>
      </c>
      <c r="B471" t="str">
        <f>IFERROR(INDEX(DATOS!B:B,MATCH(CHECKLIST!A471,DATOS!BU:BU,0),1),"")</f>
        <v/>
      </c>
      <c r="C471" t="str">
        <f>IFERROR(INDEX(DATOS!J:J,MATCH(CHECKLIST!A471,DATOS!BU:BU,0),1),"")</f>
        <v/>
      </c>
      <c r="D471" t="str">
        <f>IFERROR(INDEX(DATOS!R:R,MATCH(CHECKLIST!E471,DATOS!C:C,0),1),"")</f>
        <v/>
      </c>
      <c r="E471" s="16" t="str">
        <f>IFERROR(INDEX(DATOS!C:C,MATCH(CHECKLIST!A471,DATOS!BU:BU,0),1),"")</f>
        <v/>
      </c>
      <c r="F471" s="3" t="str">
        <f>IFERROR(IF(INDEX(DATOS!AC:AC,MATCH(CHECKLIST!B471,DATOS!B:B,0),1)=0,"",INDEX(DATOS!AC:AC,MATCH(CHECKLIST!B471,DATOS!B:B,0),1)),"")</f>
        <v/>
      </c>
      <c r="G471" s="17" t="str">
        <f>IFERROR(IF(INDEX(DATOS!AH:AH,MATCH(CHECKLIST!B471,DATOS!B:B,0),1)=0,"",INDEX(DATOS!AH:AH,MATCH(CHECKLIST!B471,DATOS!B:B,0),1)),"")</f>
        <v/>
      </c>
      <c r="H471" s="17" t="str">
        <f>IF(IFERROR(FIND(H$13,INDEX(DATOS!CA:CA,MATCH(CHECKLIST!B471,DATOS!B:B,0),1),1),"")="",IF(IFERROR(FIND("VENCIDA",INDEX(DATOS!BH:BH,MATCH(CHECKLIST!B471,DATOS!B:B,0),1),1),"")="","","VENCIDO"),"X")</f>
        <v/>
      </c>
      <c r="I471" s="17" t="str">
        <f>IFERROR(IF(INDEX(DATOS!AL:AL,MATCH(CHECKLIST!B471,DATOS!B:B,0),1)=0,"",INDEX(DATOS!AL:AL,MATCH(CHECKLIST!B471,DATOS!B:B,0),1)),"")</f>
        <v/>
      </c>
      <c r="J471" s="17" t="str">
        <f>IFERROR(IF(INDEX(DATOS!AJ:AJ,MATCH(CHECKLIST!B471,DATOS!B:B,0),1)=0,"",INDEX(DATOS!AJ:AJ,MATCH(CHECKLIST!B471,DATOS!B:B,0),1)),"")</f>
        <v/>
      </c>
      <c r="K471" s="49" t="str">
        <f>IFERROR(IF(INDEX(DATOS!AK:AK,MATCH(CHECKLIST!B471,DATOS!B:B,0),1)=0,"",INDEX(DATOS!AK:AK,MATCH(CHECKLIST!B471,DATOS!B:B,0),1)),"")</f>
        <v/>
      </c>
      <c r="L471" s="17" t="str">
        <f>IFERROR(IF(INDEX(DATOS!AM:AM,MATCH(CHECKLIST!B471,DATOS!B:B,0),1)=0,"",INDEX(DATOS!AM:AM,MATCH(CHECKLIST!B471,DATOS!B:B,0),1)),"")</f>
        <v/>
      </c>
      <c r="M471" s="17" t="str">
        <f>IFERROR(IF(INDEX(DATOS!AM:AM,MATCH(CHECKLIST!B471,DATOS!B:B,0),1)=0,"",INDEX(DATOS!AM:AM,MATCH(CHECKLIST!B471,DATOS!B:B,0),1)),"")</f>
        <v/>
      </c>
      <c r="N471" s="49" t="str">
        <f ca="1">IFERROR(IF(INDEX(DATOS!I:I,MATCH(CHECKLIST!B471,DATOS!B:B,0),1)="","X",IF(INDEX(DATOS!I:I,MATCH(CHECKLIST!B471,DATOS!B:B,0),1)&gt;YEAR(TODAY())-1,"","VENCIDA")),"")</f>
        <v/>
      </c>
      <c r="O471" s="49"/>
      <c r="P471" s="17" t="str">
        <f>IFERROR(IF(INDEX(DATOS!AN:AN,MATCH(CHECKLIST!B471,DATOS!B:B,0),1)=0,"",INDEX(DATOS!AN:AN,MATCH(CHECKLIST!B471,DATOS!B:B,0),1)),"")</f>
        <v/>
      </c>
      <c r="Q471" s="17" t="str">
        <f>IFERROR(IF(INDEX(DATOS!AO:AO,MATCH(CHECKLIST!B471,DATOS!B:B,0),1)=0,"",INDEX(DATOS!AO:AO,MATCH(CHECKLIST!B471,DATOS!B:B,0),1)),"")</f>
        <v/>
      </c>
      <c r="R471" t="str">
        <f>IF(B471="","",1)</f>
        <v/>
      </c>
      <c r="S471" t="str">
        <f t="shared" si="23"/>
        <v/>
      </c>
      <c r="U471" t="str">
        <f t="shared" si="21"/>
        <v/>
      </c>
      <c r="V471" t="str">
        <f t="shared" si="22"/>
        <v/>
      </c>
    </row>
    <row r="472" spans="1:22">
      <c r="A472" s="12">
        <v>459</v>
      </c>
      <c r="B472" t="str">
        <f>IFERROR(INDEX(DATOS!B:B,MATCH(CHECKLIST!A472,DATOS!BU:BU,0),1),"")</f>
        <v/>
      </c>
      <c r="C472" t="str">
        <f>IFERROR(INDEX(DATOS!J:J,MATCH(CHECKLIST!A472,DATOS!BU:BU,0),1),"")</f>
        <v/>
      </c>
      <c r="D472" t="str">
        <f>IFERROR(INDEX(DATOS!R:R,MATCH(CHECKLIST!E472,DATOS!C:C,0),1),"")</f>
        <v/>
      </c>
      <c r="E472" s="16" t="str">
        <f>IFERROR(INDEX(DATOS!C:C,MATCH(CHECKLIST!A472,DATOS!BU:BU,0),1),"")</f>
        <v/>
      </c>
      <c r="F472" s="3" t="str">
        <f>IFERROR(IF(INDEX(DATOS!AC:AC,MATCH(CHECKLIST!B472,DATOS!B:B,0),1)=0,"",INDEX(DATOS!AC:AC,MATCH(CHECKLIST!B472,DATOS!B:B,0),1)),"")</f>
        <v/>
      </c>
      <c r="G472" s="17" t="str">
        <f>IFERROR(IF(INDEX(DATOS!AH:AH,MATCH(CHECKLIST!B472,DATOS!B:B,0),1)=0,"",INDEX(DATOS!AH:AH,MATCH(CHECKLIST!B472,DATOS!B:B,0),1)),"")</f>
        <v/>
      </c>
      <c r="H472" s="17" t="str">
        <f>IF(IFERROR(FIND(H$13,INDEX(DATOS!CA:CA,MATCH(CHECKLIST!B472,DATOS!B:B,0),1),1),"")="",IF(IFERROR(FIND("VENCIDA",INDEX(DATOS!BH:BH,MATCH(CHECKLIST!B472,DATOS!B:B,0),1),1),"")="","","VENCIDO"),"X")</f>
        <v/>
      </c>
      <c r="I472" s="17" t="str">
        <f>IFERROR(IF(INDEX(DATOS!AL:AL,MATCH(CHECKLIST!B472,DATOS!B:B,0),1)=0,"",INDEX(DATOS!AL:AL,MATCH(CHECKLIST!B472,DATOS!B:B,0),1)),"")</f>
        <v/>
      </c>
      <c r="J472" s="17" t="str">
        <f>IFERROR(IF(INDEX(DATOS!AJ:AJ,MATCH(CHECKLIST!B472,DATOS!B:B,0),1)=0,"",INDEX(DATOS!AJ:AJ,MATCH(CHECKLIST!B472,DATOS!B:B,0),1)),"")</f>
        <v/>
      </c>
      <c r="K472" s="49" t="str">
        <f>IFERROR(IF(INDEX(DATOS!AK:AK,MATCH(CHECKLIST!B472,DATOS!B:B,0),1)=0,"",INDEX(DATOS!AK:AK,MATCH(CHECKLIST!B472,DATOS!B:B,0),1)),"")</f>
        <v/>
      </c>
      <c r="L472" s="17" t="str">
        <f>IFERROR(IF(INDEX(DATOS!AM:AM,MATCH(CHECKLIST!B472,DATOS!B:B,0),1)=0,"",INDEX(DATOS!AM:AM,MATCH(CHECKLIST!B472,DATOS!B:B,0),1)),"")</f>
        <v/>
      </c>
      <c r="M472" s="17" t="str">
        <f>IFERROR(IF(INDEX(DATOS!AM:AM,MATCH(CHECKLIST!B472,DATOS!B:B,0),1)=0,"",INDEX(DATOS!AM:AM,MATCH(CHECKLIST!B472,DATOS!B:B,0),1)),"")</f>
        <v/>
      </c>
      <c r="N472" s="49" t="str">
        <f ca="1">IFERROR(IF(INDEX(DATOS!I:I,MATCH(CHECKLIST!B472,DATOS!B:B,0),1)="","X",IF(INDEX(DATOS!I:I,MATCH(CHECKLIST!B472,DATOS!B:B,0),1)&gt;YEAR(TODAY())-1,"","VENCIDA")),"")</f>
        <v/>
      </c>
      <c r="O472" s="49"/>
      <c r="P472" s="17" t="str">
        <f>IFERROR(IF(INDEX(DATOS!AN:AN,MATCH(CHECKLIST!B472,DATOS!B:B,0),1)=0,"",INDEX(DATOS!AN:AN,MATCH(CHECKLIST!B472,DATOS!B:B,0),1)),"")</f>
        <v/>
      </c>
      <c r="Q472" s="17" t="str">
        <f>IFERROR(IF(INDEX(DATOS!AO:AO,MATCH(CHECKLIST!B472,DATOS!B:B,0),1)=0,"",INDEX(DATOS!AO:AO,MATCH(CHECKLIST!B472,DATOS!B:B,0),1)),"")</f>
        <v/>
      </c>
      <c r="S472">
        <f t="shared" si="23"/>
        <v>0</v>
      </c>
      <c r="U472" t="str">
        <f t="shared" si="21"/>
        <v/>
      </c>
      <c r="V472" t="str">
        <f t="shared" si="22"/>
        <v/>
      </c>
    </row>
    <row r="473" spans="1:22">
      <c r="A473" s="12">
        <v>460</v>
      </c>
      <c r="B473" t="str">
        <f>IFERROR(INDEX(DATOS!B:B,MATCH(CHECKLIST!A473,DATOS!BU:BU,0),1),"")</f>
        <v/>
      </c>
      <c r="C473" t="str">
        <f>IFERROR(INDEX(DATOS!J:J,MATCH(CHECKLIST!A473,DATOS!BU:BU,0),1),"")</f>
        <v/>
      </c>
      <c r="D473" t="str">
        <f>IFERROR(INDEX(DATOS!R:R,MATCH(CHECKLIST!E473,DATOS!C:C,0),1),"")</f>
        <v/>
      </c>
      <c r="E473" s="16" t="str">
        <f>IFERROR(INDEX(DATOS!C:C,MATCH(CHECKLIST!A473,DATOS!BU:BU,0),1),"")</f>
        <v/>
      </c>
      <c r="F473" s="3" t="str">
        <f>IFERROR(IF(INDEX(DATOS!AC:AC,MATCH(CHECKLIST!B473,DATOS!B:B,0),1)=0,"",INDEX(DATOS!AC:AC,MATCH(CHECKLIST!B473,DATOS!B:B,0),1)),"")</f>
        <v/>
      </c>
      <c r="G473" s="17" t="str">
        <f>IFERROR(IF(INDEX(DATOS!AH:AH,MATCH(CHECKLIST!B473,DATOS!B:B,0),1)=0,"",INDEX(DATOS!AH:AH,MATCH(CHECKLIST!B473,DATOS!B:B,0),1)),"")</f>
        <v/>
      </c>
      <c r="H473" s="17" t="str">
        <f>IF(IFERROR(FIND(H$13,INDEX(DATOS!CA:CA,MATCH(CHECKLIST!B473,DATOS!B:B,0),1),1),"")="",IF(IFERROR(FIND("VENCIDA",INDEX(DATOS!BH:BH,MATCH(CHECKLIST!B473,DATOS!B:B,0),1),1),"")="","","VENCIDO"),"X")</f>
        <v/>
      </c>
      <c r="I473" s="17" t="str">
        <f>IFERROR(IF(INDEX(DATOS!AL:AL,MATCH(CHECKLIST!B473,DATOS!B:B,0),1)=0,"",INDEX(DATOS!AL:AL,MATCH(CHECKLIST!B473,DATOS!B:B,0),1)),"")</f>
        <v/>
      </c>
      <c r="J473" s="17" t="str">
        <f>IFERROR(IF(INDEX(DATOS!AJ:AJ,MATCH(CHECKLIST!B473,DATOS!B:B,0),1)=0,"",INDEX(DATOS!AJ:AJ,MATCH(CHECKLIST!B473,DATOS!B:B,0),1)),"")</f>
        <v/>
      </c>
      <c r="K473" s="49" t="str">
        <f>IFERROR(IF(INDEX(DATOS!AK:AK,MATCH(CHECKLIST!B473,DATOS!B:B,0),1)=0,"",INDEX(DATOS!AK:AK,MATCH(CHECKLIST!B473,DATOS!B:B,0),1)),"")</f>
        <v/>
      </c>
      <c r="L473" s="17" t="str">
        <f>IFERROR(IF(INDEX(DATOS!AM:AM,MATCH(CHECKLIST!B473,DATOS!B:B,0),1)=0,"",INDEX(DATOS!AM:AM,MATCH(CHECKLIST!B473,DATOS!B:B,0),1)),"")</f>
        <v/>
      </c>
      <c r="M473" s="17" t="str">
        <f>IFERROR(IF(INDEX(DATOS!AM:AM,MATCH(CHECKLIST!B473,DATOS!B:B,0),1)=0,"",INDEX(DATOS!AM:AM,MATCH(CHECKLIST!B473,DATOS!B:B,0),1)),"")</f>
        <v/>
      </c>
      <c r="N473" s="49" t="str">
        <f ca="1">IFERROR(IF(INDEX(DATOS!I:I,MATCH(CHECKLIST!B473,DATOS!B:B,0),1)="","X",IF(INDEX(DATOS!I:I,MATCH(CHECKLIST!B473,DATOS!B:B,0),1)&gt;YEAR(TODAY())-1,"","VENCIDA")),"")</f>
        <v/>
      </c>
      <c r="O473" s="49"/>
      <c r="P473" s="17" t="str">
        <f>IFERROR(IF(INDEX(DATOS!AN:AN,MATCH(CHECKLIST!B473,DATOS!B:B,0),1)=0,"",INDEX(DATOS!AN:AN,MATCH(CHECKLIST!B473,DATOS!B:B,0),1)),"")</f>
        <v/>
      </c>
      <c r="Q473" s="17" t="str">
        <f>IFERROR(IF(INDEX(DATOS!AO:AO,MATCH(CHECKLIST!B473,DATOS!B:B,0),1)=0,"",INDEX(DATOS!AO:AO,MATCH(CHECKLIST!B473,DATOS!B:B,0),1)),"")</f>
        <v/>
      </c>
      <c r="R473" t="str">
        <f>IF(B473="","",1)</f>
        <v/>
      </c>
      <c r="S473" t="str">
        <f t="shared" si="23"/>
        <v/>
      </c>
      <c r="U473" t="str">
        <f t="shared" si="21"/>
        <v/>
      </c>
      <c r="V473" t="str">
        <f t="shared" si="22"/>
        <v/>
      </c>
    </row>
    <row r="474" spans="1:22">
      <c r="A474" s="12">
        <v>461</v>
      </c>
      <c r="B474" t="str">
        <f>IFERROR(INDEX(DATOS!B:B,MATCH(CHECKLIST!A474,DATOS!BU:BU,0),1),"")</f>
        <v/>
      </c>
      <c r="C474" t="str">
        <f>IFERROR(INDEX(DATOS!J:J,MATCH(CHECKLIST!A474,DATOS!BU:BU,0),1),"")</f>
        <v/>
      </c>
      <c r="D474" t="str">
        <f>IFERROR(INDEX(DATOS!R:R,MATCH(CHECKLIST!E474,DATOS!C:C,0),1),"")</f>
        <v/>
      </c>
      <c r="E474" s="16" t="str">
        <f>IFERROR(INDEX(DATOS!C:C,MATCH(CHECKLIST!A474,DATOS!BU:BU,0),1),"")</f>
        <v/>
      </c>
      <c r="F474" s="3" t="str">
        <f>IFERROR(IF(INDEX(DATOS!AC:AC,MATCH(CHECKLIST!B474,DATOS!B:B,0),1)=0,"",INDEX(DATOS!AC:AC,MATCH(CHECKLIST!B474,DATOS!B:B,0),1)),"")</f>
        <v/>
      </c>
      <c r="G474" s="17" t="str">
        <f>IFERROR(IF(INDEX(DATOS!AH:AH,MATCH(CHECKLIST!B474,DATOS!B:B,0),1)=0,"",INDEX(DATOS!AH:AH,MATCH(CHECKLIST!B474,DATOS!B:B,0),1)),"")</f>
        <v/>
      </c>
      <c r="H474" s="17" t="str">
        <f>IF(IFERROR(FIND(H$13,INDEX(DATOS!CA:CA,MATCH(CHECKLIST!B474,DATOS!B:B,0),1),1),"")="",IF(IFERROR(FIND("VENCIDA",INDEX(DATOS!BH:BH,MATCH(CHECKLIST!B474,DATOS!B:B,0),1),1),"")="","","VENCIDO"),"X")</f>
        <v/>
      </c>
      <c r="I474" s="17" t="str">
        <f>IFERROR(IF(INDEX(DATOS!AL:AL,MATCH(CHECKLIST!B474,DATOS!B:B,0),1)=0,"",INDEX(DATOS!AL:AL,MATCH(CHECKLIST!B474,DATOS!B:B,0),1)),"")</f>
        <v/>
      </c>
      <c r="J474" s="17" t="str">
        <f>IFERROR(IF(INDEX(DATOS!AJ:AJ,MATCH(CHECKLIST!B474,DATOS!B:B,0),1)=0,"",INDEX(DATOS!AJ:AJ,MATCH(CHECKLIST!B474,DATOS!B:B,0),1)),"")</f>
        <v/>
      </c>
      <c r="K474" s="49" t="str">
        <f>IFERROR(IF(INDEX(DATOS!AK:AK,MATCH(CHECKLIST!B474,DATOS!B:B,0),1)=0,"",INDEX(DATOS!AK:AK,MATCH(CHECKLIST!B474,DATOS!B:B,0),1)),"")</f>
        <v/>
      </c>
      <c r="L474" s="17" t="str">
        <f>IFERROR(IF(INDEX(DATOS!AM:AM,MATCH(CHECKLIST!B474,DATOS!B:B,0),1)=0,"",INDEX(DATOS!AM:AM,MATCH(CHECKLIST!B474,DATOS!B:B,0),1)),"")</f>
        <v/>
      </c>
      <c r="M474" s="17" t="str">
        <f>IFERROR(IF(INDEX(DATOS!AM:AM,MATCH(CHECKLIST!B474,DATOS!B:B,0),1)=0,"",INDEX(DATOS!AM:AM,MATCH(CHECKLIST!B474,DATOS!B:B,0),1)),"")</f>
        <v/>
      </c>
      <c r="N474" s="49" t="str">
        <f ca="1">IFERROR(IF(INDEX(DATOS!I:I,MATCH(CHECKLIST!B474,DATOS!B:B,0),1)="","X",IF(INDEX(DATOS!I:I,MATCH(CHECKLIST!B474,DATOS!B:B,0),1)&gt;YEAR(TODAY())-1,"","VENCIDA")),"")</f>
        <v/>
      </c>
      <c r="O474" s="49"/>
      <c r="P474" s="17" t="str">
        <f>IFERROR(IF(INDEX(DATOS!AN:AN,MATCH(CHECKLIST!B474,DATOS!B:B,0),1)=0,"",INDEX(DATOS!AN:AN,MATCH(CHECKLIST!B474,DATOS!B:B,0),1)),"")</f>
        <v/>
      </c>
      <c r="Q474" s="17" t="str">
        <f>IFERROR(IF(INDEX(DATOS!AO:AO,MATCH(CHECKLIST!B474,DATOS!B:B,0),1)=0,"",INDEX(DATOS!AO:AO,MATCH(CHECKLIST!B474,DATOS!B:B,0),1)),"")</f>
        <v/>
      </c>
      <c r="S474">
        <f t="shared" si="23"/>
        <v>0</v>
      </c>
      <c r="U474" t="str">
        <f t="shared" si="21"/>
        <v/>
      </c>
      <c r="V474" t="str">
        <f t="shared" si="22"/>
        <v/>
      </c>
    </row>
    <row r="475" spans="1:22">
      <c r="A475" s="12">
        <v>462</v>
      </c>
      <c r="B475" t="str">
        <f>IFERROR(INDEX(DATOS!B:B,MATCH(CHECKLIST!A475,DATOS!BU:BU,0),1),"")</f>
        <v/>
      </c>
      <c r="C475" t="str">
        <f>IFERROR(INDEX(DATOS!J:J,MATCH(CHECKLIST!A475,DATOS!BU:BU,0),1),"")</f>
        <v/>
      </c>
      <c r="D475" t="str">
        <f>IFERROR(INDEX(DATOS!R:R,MATCH(CHECKLIST!E475,DATOS!C:C,0),1),"")</f>
        <v/>
      </c>
      <c r="E475" s="16" t="str">
        <f>IFERROR(INDEX(DATOS!C:C,MATCH(CHECKLIST!A475,DATOS!BU:BU,0),1),"")</f>
        <v/>
      </c>
      <c r="F475" s="3" t="str">
        <f>IFERROR(IF(INDEX(DATOS!AC:AC,MATCH(CHECKLIST!B475,DATOS!B:B,0),1)=0,"",INDEX(DATOS!AC:AC,MATCH(CHECKLIST!B475,DATOS!B:B,0),1)),"")</f>
        <v/>
      </c>
      <c r="G475" s="17" t="str">
        <f>IFERROR(IF(INDEX(DATOS!AH:AH,MATCH(CHECKLIST!B475,DATOS!B:B,0),1)=0,"",INDEX(DATOS!AH:AH,MATCH(CHECKLIST!B475,DATOS!B:B,0),1)),"")</f>
        <v/>
      </c>
      <c r="H475" s="17" t="str">
        <f>IF(IFERROR(FIND(H$13,INDEX(DATOS!CA:CA,MATCH(CHECKLIST!B475,DATOS!B:B,0),1),1),"")="",IF(IFERROR(FIND("VENCIDA",INDEX(DATOS!BH:BH,MATCH(CHECKLIST!B475,DATOS!B:B,0),1),1),"")="","","VENCIDO"),"X")</f>
        <v/>
      </c>
      <c r="I475" s="17" t="str">
        <f>IFERROR(IF(INDEX(DATOS!AL:AL,MATCH(CHECKLIST!B475,DATOS!B:B,0),1)=0,"",INDEX(DATOS!AL:AL,MATCH(CHECKLIST!B475,DATOS!B:B,0),1)),"")</f>
        <v/>
      </c>
      <c r="J475" s="17" t="str">
        <f>IFERROR(IF(INDEX(DATOS!AJ:AJ,MATCH(CHECKLIST!B475,DATOS!B:B,0),1)=0,"",INDEX(DATOS!AJ:AJ,MATCH(CHECKLIST!B475,DATOS!B:B,0),1)),"")</f>
        <v/>
      </c>
      <c r="K475" s="49" t="str">
        <f>IFERROR(IF(INDEX(DATOS!AK:AK,MATCH(CHECKLIST!B475,DATOS!B:B,0),1)=0,"",INDEX(DATOS!AK:AK,MATCH(CHECKLIST!B475,DATOS!B:B,0),1)),"")</f>
        <v/>
      </c>
      <c r="L475" s="17" t="str">
        <f>IFERROR(IF(INDEX(DATOS!AM:AM,MATCH(CHECKLIST!B475,DATOS!B:B,0),1)=0,"",INDEX(DATOS!AM:AM,MATCH(CHECKLIST!B475,DATOS!B:B,0),1)),"")</f>
        <v/>
      </c>
      <c r="M475" s="17" t="str">
        <f>IFERROR(IF(INDEX(DATOS!AM:AM,MATCH(CHECKLIST!B475,DATOS!B:B,0),1)=0,"",INDEX(DATOS!AM:AM,MATCH(CHECKLIST!B475,DATOS!B:B,0),1)),"")</f>
        <v/>
      </c>
      <c r="N475" s="49" t="str">
        <f ca="1">IFERROR(IF(INDEX(DATOS!I:I,MATCH(CHECKLIST!B475,DATOS!B:B,0),1)="","X",IF(INDEX(DATOS!I:I,MATCH(CHECKLIST!B475,DATOS!B:B,0),1)&gt;YEAR(TODAY())-1,"","VENCIDA")),"")</f>
        <v/>
      </c>
      <c r="O475" s="49"/>
      <c r="P475" s="17" t="str">
        <f>IFERROR(IF(INDEX(DATOS!AN:AN,MATCH(CHECKLIST!B475,DATOS!B:B,0),1)=0,"",INDEX(DATOS!AN:AN,MATCH(CHECKLIST!B475,DATOS!B:B,0),1)),"")</f>
        <v/>
      </c>
      <c r="Q475" s="17" t="str">
        <f>IFERROR(IF(INDEX(DATOS!AO:AO,MATCH(CHECKLIST!B475,DATOS!B:B,0),1)=0,"",INDEX(DATOS!AO:AO,MATCH(CHECKLIST!B475,DATOS!B:B,0),1)),"")</f>
        <v/>
      </c>
      <c r="R475" t="str">
        <f>IF(B475="","",1)</f>
        <v/>
      </c>
      <c r="S475" t="str">
        <f t="shared" si="23"/>
        <v/>
      </c>
      <c r="U475" t="str">
        <f t="shared" si="21"/>
        <v/>
      </c>
      <c r="V475" t="str">
        <f t="shared" si="22"/>
        <v/>
      </c>
    </row>
    <row r="476" spans="1:22">
      <c r="A476" s="12">
        <v>463</v>
      </c>
      <c r="B476" t="str">
        <f>IFERROR(INDEX(DATOS!B:B,MATCH(CHECKLIST!A476,DATOS!BU:BU,0),1),"")</f>
        <v/>
      </c>
      <c r="C476" t="str">
        <f>IFERROR(INDEX(DATOS!J:J,MATCH(CHECKLIST!A476,DATOS!BU:BU,0),1),"")</f>
        <v/>
      </c>
      <c r="D476" t="str">
        <f>IFERROR(INDEX(DATOS!R:R,MATCH(CHECKLIST!E476,DATOS!C:C,0),1),"")</f>
        <v/>
      </c>
      <c r="E476" s="16" t="str">
        <f>IFERROR(INDEX(DATOS!C:C,MATCH(CHECKLIST!A476,DATOS!BU:BU,0),1),"")</f>
        <v/>
      </c>
      <c r="F476" s="3" t="str">
        <f>IFERROR(IF(INDEX(DATOS!AC:AC,MATCH(CHECKLIST!B476,DATOS!B:B,0),1)=0,"",INDEX(DATOS!AC:AC,MATCH(CHECKLIST!B476,DATOS!B:B,0),1)),"")</f>
        <v/>
      </c>
      <c r="G476" s="17" t="str">
        <f>IFERROR(IF(INDEX(DATOS!AH:AH,MATCH(CHECKLIST!B476,DATOS!B:B,0),1)=0,"",INDEX(DATOS!AH:AH,MATCH(CHECKLIST!B476,DATOS!B:B,0),1)),"")</f>
        <v/>
      </c>
      <c r="H476" s="17" t="str">
        <f>IF(IFERROR(FIND(H$13,INDEX(DATOS!CA:CA,MATCH(CHECKLIST!B476,DATOS!B:B,0),1),1),"")="",IF(IFERROR(FIND("VENCIDA",INDEX(DATOS!BH:BH,MATCH(CHECKLIST!B476,DATOS!B:B,0),1),1),"")="","","VENCIDO"),"X")</f>
        <v/>
      </c>
      <c r="I476" s="17" t="str">
        <f>IFERROR(IF(INDEX(DATOS!AL:AL,MATCH(CHECKLIST!B476,DATOS!B:B,0),1)=0,"",INDEX(DATOS!AL:AL,MATCH(CHECKLIST!B476,DATOS!B:B,0),1)),"")</f>
        <v/>
      </c>
      <c r="J476" s="17" t="str">
        <f>IFERROR(IF(INDEX(DATOS!AJ:AJ,MATCH(CHECKLIST!B476,DATOS!B:B,0),1)=0,"",INDEX(DATOS!AJ:AJ,MATCH(CHECKLIST!B476,DATOS!B:B,0),1)),"")</f>
        <v/>
      </c>
      <c r="K476" s="49" t="str">
        <f>IFERROR(IF(INDEX(DATOS!AK:AK,MATCH(CHECKLIST!B476,DATOS!B:B,0),1)=0,"",INDEX(DATOS!AK:AK,MATCH(CHECKLIST!B476,DATOS!B:B,0),1)),"")</f>
        <v/>
      </c>
      <c r="L476" s="17" t="str">
        <f>IFERROR(IF(INDEX(DATOS!AM:AM,MATCH(CHECKLIST!B476,DATOS!B:B,0),1)=0,"",INDEX(DATOS!AM:AM,MATCH(CHECKLIST!B476,DATOS!B:B,0),1)),"")</f>
        <v/>
      </c>
      <c r="M476" s="17" t="str">
        <f>IFERROR(IF(INDEX(DATOS!AM:AM,MATCH(CHECKLIST!B476,DATOS!B:B,0),1)=0,"",INDEX(DATOS!AM:AM,MATCH(CHECKLIST!B476,DATOS!B:B,0),1)),"")</f>
        <v/>
      </c>
      <c r="N476" s="49" t="str">
        <f ca="1">IFERROR(IF(INDEX(DATOS!I:I,MATCH(CHECKLIST!B476,DATOS!B:B,0),1)="","X",IF(INDEX(DATOS!I:I,MATCH(CHECKLIST!B476,DATOS!B:B,0),1)&gt;YEAR(TODAY())-1,"","VENCIDA")),"")</f>
        <v/>
      </c>
      <c r="O476" s="49"/>
      <c r="P476" s="17" t="str">
        <f>IFERROR(IF(INDEX(DATOS!AN:AN,MATCH(CHECKLIST!B476,DATOS!B:B,0),1)=0,"",INDEX(DATOS!AN:AN,MATCH(CHECKLIST!B476,DATOS!B:B,0),1)),"")</f>
        <v/>
      </c>
      <c r="Q476" s="17" t="str">
        <f>IFERROR(IF(INDEX(DATOS!AO:AO,MATCH(CHECKLIST!B476,DATOS!B:B,0),1)=0,"",INDEX(DATOS!AO:AO,MATCH(CHECKLIST!B476,DATOS!B:B,0),1)),"")</f>
        <v/>
      </c>
      <c r="S476">
        <f t="shared" si="23"/>
        <v>0</v>
      </c>
      <c r="U476" t="str">
        <f t="shared" si="21"/>
        <v/>
      </c>
      <c r="V476" t="str">
        <f t="shared" si="22"/>
        <v/>
      </c>
    </row>
    <row r="477" spans="1:22">
      <c r="A477" s="12">
        <v>464</v>
      </c>
      <c r="B477" t="str">
        <f>IFERROR(INDEX(DATOS!B:B,MATCH(CHECKLIST!A477,DATOS!BU:BU,0),1),"")</f>
        <v/>
      </c>
      <c r="C477" t="str">
        <f>IFERROR(INDEX(DATOS!J:J,MATCH(CHECKLIST!A477,DATOS!BU:BU,0),1),"")</f>
        <v/>
      </c>
      <c r="D477" t="str">
        <f>IFERROR(INDEX(DATOS!R:R,MATCH(CHECKLIST!E477,DATOS!C:C,0),1),"")</f>
        <v/>
      </c>
      <c r="E477" s="16" t="str">
        <f>IFERROR(INDEX(DATOS!C:C,MATCH(CHECKLIST!A477,DATOS!BU:BU,0),1),"")</f>
        <v/>
      </c>
      <c r="F477" s="3" t="str">
        <f>IFERROR(IF(INDEX(DATOS!AC:AC,MATCH(CHECKLIST!B477,DATOS!B:B,0),1)=0,"",INDEX(DATOS!AC:AC,MATCH(CHECKLIST!B477,DATOS!B:B,0),1)),"")</f>
        <v/>
      </c>
      <c r="G477" s="17" t="str">
        <f>IFERROR(IF(INDEX(DATOS!AH:AH,MATCH(CHECKLIST!B477,DATOS!B:B,0),1)=0,"",INDEX(DATOS!AH:AH,MATCH(CHECKLIST!B477,DATOS!B:B,0),1)),"")</f>
        <v/>
      </c>
      <c r="H477" s="17" t="str">
        <f>IF(IFERROR(FIND(H$13,INDEX(DATOS!CA:CA,MATCH(CHECKLIST!B477,DATOS!B:B,0),1),1),"")="",IF(IFERROR(FIND("VENCIDA",INDEX(DATOS!BH:BH,MATCH(CHECKLIST!B477,DATOS!B:B,0),1),1),"")="","","VENCIDO"),"X")</f>
        <v/>
      </c>
      <c r="I477" s="17" t="str">
        <f>IFERROR(IF(INDEX(DATOS!AL:AL,MATCH(CHECKLIST!B477,DATOS!B:B,0),1)=0,"",INDEX(DATOS!AL:AL,MATCH(CHECKLIST!B477,DATOS!B:B,0),1)),"")</f>
        <v/>
      </c>
      <c r="J477" s="17" t="str">
        <f>IFERROR(IF(INDEX(DATOS!AJ:AJ,MATCH(CHECKLIST!B477,DATOS!B:B,0),1)=0,"",INDEX(DATOS!AJ:AJ,MATCH(CHECKLIST!B477,DATOS!B:B,0),1)),"")</f>
        <v/>
      </c>
      <c r="K477" s="49" t="str">
        <f>IFERROR(IF(INDEX(DATOS!AK:AK,MATCH(CHECKLIST!B477,DATOS!B:B,0),1)=0,"",INDEX(DATOS!AK:AK,MATCH(CHECKLIST!B477,DATOS!B:B,0),1)),"")</f>
        <v/>
      </c>
      <c r="L477" s="17" t="str">
        <f>IFERROR(IF(INDEX(DATOS!AM:AM,MATCH(CHECKLIST!B477,DATOS!B:B,0),1)=0,"",INDEX(DATOS!AM:AM,MATCH(CHECKLIST!B477,DATOS!B:B,0),1)),"")</f>
        <v/>
      </c>
      <c r="M477" s="17" t="str">
        <f>IFERROR(IF(INDEX(DATOS!AM:AM,MATCH(CHECKLIST!B477,DATOS!B:B,0),1)=0,"",INDEX(DATOS!AM:AM,MATCH(CHECKLIST!B477,DATOS!B:B,0),1)),"")</f>
        <v/>
      </c>
      <c r="N477" s="49" t="str">
        <f ca="1">IFERROR(IF(INDEX(DATOS!I:I,MATCH(CHECKLIST!B477,DATOS!B:B,0),1)="","X",IF(INDEX(DATOS!I:I,MATCH(CHECKLIST!B477,DATOS!B:B,0),1)&gt;YEAR(TODAY())-1,"","VENCIDA")),"")</f>
        <v/>
      </c>
      <c r="O477" s="49"/>
      <c r="P477" s="17" t="str">
        <f>IFERROR(IF(INDEX(DATOS!AN:AN,MATCH(CHECKLIST!B477,DATOS!B:B,0),1)=0,"",INDEX(DATOS!AN:AN,MATCH(CHECKLIST!B477,DATOS!B:B,0),1)),"")</f>
        <v/>
      </c>
      <c r="Q477" s="17" t="str">
        <f>IFERROR(IF(INDEX(DATOS!AO:AO,MATCH(CHECKLIST!B477,DATOS!B:B,0),1)=0,"",INDEX(DATOS!AO:AO,MATCH(CHECKLIST!B477,DATOS!B:B,0),1)),"")</f>
        <v/>
      </c>
      <c r="R477" t="str">
        <f>IF(B477="","",1)</f>
        <v/>
      </c>
      <c r="S477" t="str">
        <f t="shared" si="23"/>
        <v/>
      </c>
      <c r="U477" t="str">
        <f t="shared" si="21"/>
        <v/>
      </c>
      <c r="V477" t="str">
        <f t="shared" si="22"/>
        <v/>
      </c>
    </row>
    <row r="478" spans="1:22">
      <c r="A478" s="12">
        <v>465</v>
      </c>
      <c r="B478" t="str">
        <f>IFERROR(INDEX(DATOS!B:B,MATCH(CHECKLIST!A478,DATOS!BU:BU,0),1),"")</f>
        <v/>
      </c>
      <c r="C478" t="str">
        <f>IFERROR(INDEX(DATOS!J:J,MATCH(CHECKLIST!A478,DATOS!BU:BU,0),1),"")</f>
        <v/>
      </c>
      <c r="D478" t="str">
        <f>IFERROR(INDEX(DATOS!R:R,MATCH(CHECKLIST!E478,DATOS!C:C,0),1),"")</f>
        <v/>
      </c>
      <c r="E478" s="16" t="str">
        <f>IFERROR(INDEX(DATOS!C:C,MATCH(CHECKLIST!A478,DATOS!BU:BU,0),1),"")</f>
        <v/>
      </c>
      <c r="F478" s="3" t="str">
        <f>IFERROR(IF(INDEX(DATOS!AC:AC,MATCH(CHECKLIST!B478,DATOS!B:B,0),1)=0,"",INDEX(DATOS!AC:AC,MATCH(CHECKLIST!B478,DATOS!B:B,0),1)),"")</f>
        <v/>
      </c>
      <c r="G478" s="17" t="str">
        <f>IFERROR(IF(INDEX(DATOS!AH:AH,MATCH(CHECKLIST!B478,DATOS!B:B,0),1)=0,"",INDEX(DATOS!AH:AH,MATCH(CHECKLIST!B478,DATOS!B:B,0),1)),"")</f>
        <v/>
      </c>
      <c r="H478" s="17" t="str">
        <f>IF(IFERROR(FIND(H$13,INDEX(DATOS!CA:CA,MATCH(CHECKLIST!B478,DATOS!B:B,0),1),1),"")="",IF(IFERROR(FIND("VENCIDA",INDEX(DATOS!BH:BH,MATCH(CHECKLIST!B478,DATOS!B:B,0),1),1),"")="","","VENCIDO"),"X")</f>
        <v/>
      </c>
      <c r="I478" s="17" t="str">
        <f>IFERROR(IF(INDEX(DATOS!AL:AL,MATCH(CHECKLIST!B478,DATOS!B:B,0),1)=0,"",INDEX(DATOS!AL:AL,MATCH(CHECKLIST!B478,DATOS!B:B,0),1)),"")</f>
        <v/>
      </c>
      <c r="J478" s="17" t="str">
        <f>IFERROR(IF(INDEX(DATOS!AJ:AJ,MATCH(CHECKLIST!B478,DATOS!B:B,0),1)=0,"",INDEX(DATOS!AJ:AJ,MATCH(CHECKLIST!B478,DATOS!B:B,0),1)),"")</f>
        <v/>
      </c>
      <c r="K478" s="49" t="str">
        <f>IFERROR(IF(INDEX(DATOS!AK:AK,MATCH(CHECKLIST!B478,DATOS!B:B,0),1)=0,"",INDEX(DATOS!AK:AK,MATCH(CHECKLIST!B478,DATOS!B:B,0),1)),"")</f>
        <v/>
      </c>
      <c r="L478" s="17" t="str">
        <f>IFERROR(IF(INDEX(DATOS!AM:AM,MATCH(CHECKLIST!B478,DATOS!B:B,0),1)=0,"",INDEX(DATOS!AM:AM,MATCH(CHECKLIST!B478,DATOS!B:B,0),1)),"")</f>
        <v/>
      </c>
      <c r="M478" s="17" t="str">
        <f>IFERROR(IF(INDEX(DATOS!AM:AM,MATCH(CHECKLIST!B478,DATOS!B:B,0),1)=0,"",INDEX(DATOS!AM:AM,MATCH(CHECKLIST!B478,DATOS!B:B,0),1)),"")</f>
        <v/>
      </c>
      <c r="N478" s="49" t="str">
        <f ca="1">IFERROR(IF(INDEX(DATOS!I:I,MATCH(CHECKLIST!B478,DATOS!B:B,0),1)="","X",IF(INDEX(DATOS!I:I,MATCH(CHECKLIST!B478,DATOS!B:B,0),1)&gt;YEAR(TODAY())-1,"","VENCIDA")),"")</f>
        <v/>
      </c>
      <c r="O478" s="49"/>
      <c r="P478" s="17" t="str">
        <f>IFERROR(IF(INDEX(DATOS!AN:AN,MATCH(CHECKLIST!B478,DATOS!B:B,0),1)=0,"",INDEX(DATOS!AN:AN,MATCH(CHECKLIST!B478,DATOS!B:B,0),1)),"")</f>
        <v/>
      </c>
      <c r="Q478" s="17" t="str">
        <f>IFERROR(IF(INDEX(DATOS!AO:AO,MATCH(CHECKLIST!B478,DATOS!B:B,0),1)=0,"",INDEX(DATOS!AO:AO,MATCH(CHECKLIST!B478,DATOS!B:B,0),1)),"")</f>
        <v/>
      </c>
      <c r="S478">
        <f t="shared" si="23"/>
        <v>0</v>
      </c>
      <c r="U478" t="str">
        <f t="shared" si="21"/>
        <v/>
      </c>
      <c r="V478" t="str">
        <f t="shared" si="22"/>
        <v/>
      </c>
    </row>
    <row r="479" spans="1:22">
      <c r="A479" s="12">
        <v>466</v>
      </c>
      <c r="B479" t="str">
        <f>IFERROR(INDEX(DATOS!B:B,MATCH(CHECKLIST!A479,DATOS!BU:BU,0),1),"")</f>
        <v/>
      </c>
      <c r="C479" t="str">
        <f>IFERROR(INDEX(DATOS!J:J,MATCH(CHECKLIST!A479,DATOS!BU:BU,0),1),"")</f>
        <v/>
      </c>
      <c r="D479" t="str">
        <f>IFERROR(INDEX(DATOS!R:R,MATCH(CHECKLIST!E479,DATOS!C:C,0),1),"")</f>
        <v/>
      </c>
      <c r="E479" s="16" t="str">
        <f>IFERROR(INDEX(DATOS!C:C,MATCH(CHECKLIST!A479,DATOS!BU:BU,0),1),"")</f>
        <v/>
      </c>
      <c r="F479" s="3" t="str">
        <f>IFERROR(IF(INDEX(DATOS!AC:AC,MATCH(CHECKLIST!B479,DATOS!B:B,0),1)=0,"",INDEX(DATOS!AC:AC,MATCH(CHECKLIST!B479,DATOS!B:B,0),1)),"")</f>
        <v/>
      </c>
      <c r="G479" s="17" t="str">
        <f>IFERROR(IF(INDEX(DATOS!AH:AH,MATCH(CHECKLIST!B479,DATOS!B:B,0),1)=0,"",INDEX(DATOS!AH:AH,MATCH(CHECKLIST!B479,DATOS!B:B,0),1)),"")</f>
        <v/>
      </c>
      <c r="H479" s="17" t="str">
        <f>IF(IFERROR(FIND(H$13,INDEX(DATOS!CA:CA,MATCH(CHECKLIST!B479,DATOS!B:B,0),1),1),"")="",IF(IFERROR(FIND("VENCIDA",INDEX(DATOS!BH:BH,MATCH(CHECKLIST!B479,DATOS!B:B,0),1),1),"")="","","VENCIDO"),"X")</f>
        <v/>
      </c>
      <c r="I479" s="17" t="str">
        <f>IFERROR(IF(INDEX(DATOS!AL:AL,MATCH(CHECKLIST!B479,DATOS!B:B,0),1)=0,"",INDEX(DATOS!AL:AL,MATCH(CHECKLIST!B479,DATOS!B:B,0),1)),"")</f>
        <v/>
      </c>
      <c r="J479" s="17" t="str">
        <f>IFERROR(IF(INDEX(DATOS!AJ:AJ,MATCH(CHECKLIST!B479,DATOS!B:B,0),1)=0,"",INDEX(DATOS!AJ:AJ,MATCH(CHECKLIST!B479,DATOS!B:B,0),1)),"")</f>
        <v/>
      </c>
      <c r="K479" s="49" t="str">
        <f>IFERROR(IF(INDEX(DATOS!AK:AK,MATCH(CHECKLIST!B479,DATOS!B:B,0),1)=0,"",INDEX(DATOS!AK:AK,MATCH(CHECKLIST!B479,DATOS!B:B,0),1)),"")</f>
        <v/>
      </c>
      <c r="L479" s="17" t="str">
        <f>IFERROR(IF(INDEX(DATOS!AM:AM,MATCH(CHECKLIST!B479,DATOS!B:B,0),1)=0,"",INDEX(DATOS!AM:AM,MATCH(CHECKLIST!B479,DATOS!B:B,0),1)),"")</f>
        <v/>
      </c>
      <c r="M479" s="17" t="str">
        <f>IFERROR(IF(INDEX(DATOS!AM:AM,MATCH(CHECKLIST!B479,DATOS!B:B,0),1)=0,"",INDEX(DATOS!AM:AM,MATCH(CHECKLIST!B479,DATOS!B:B,0),1)),"")</f>
        <v/>
      </c>
      <c r="N479" s="49" t="str">
        <f ca="1">IFERROR(IF(INDEX(DATOS!I:I,MATCH(CHECKLIST!B479,DATOS!B:B,0),1)="","X",IF(INDEX(DATOS!I:I,MATCH(CHECKLIST!B479,DATOS!B:B,0),1)&gt;YEAR(TODAY())-1,"","VENCIDA")),"")</f>
        <v/>
      </c>
      <c r="O479" s="49"/>
      <c r="P479" s="17" t="str">
        <f>IFERROR(IF(INDEX(DATOS!AN:AN,MATCH(CHECKLIST!B479,DATOS!B:B,0),1)=0,"",INDEX(DATOS!AN:AN,MATCH(CHECKLIST!B479,DATOS!B:B,0),1)),"")</f>
        <v/>
      </c>
      <c r="Q479" s="17" t="str">
        <f>IFERROR(IF(INDEX(DATOS!AO:AO,MATCH(CHECKLIST!B479,DATOS!B:B,0),1)=0,"",INDEX(DATOS!AO:AO,MATCH(CHECKLIST!B479,DATOS!B:B,0),1)),"")</f>
        <v/>
      </c>
      <c r="R479" t="str">
        <f>IF(B479="","",1)</f>
        <v/>
      </c>
      <c r="S479" t="str">
        <f t="shared" si="23"/>
        <v/>
      </c>
      <c r="U479" t="str">
        <f t="shared" si="21"/>
        <v/>
      </c>
      <c r="V479" t="str">
        <f t="shared" si="22"/>
        <v/>
      </c>
    </row>
    <row r="480" spans="1:22">
      <c r="A480" s="12">
        <v>467</v>
      </c>
      <c r="B480" t="str">
        <f>IFERROR(INDEX(DATOS!B:B,MATCH(CHECKLIST!A480,DATOS!BU:BU,0),1),"")</f>
        <v/>
      </c>
      <c r="C480" t="str">
        <f>IFERROR(INDEX(DATOS!J:J,MATCH(CHECKLIST!A480,DATOS!BU:BU,0),1),"")</f>
        <v/>
      </c>
      <c r="D480" t="str">
        <f>IFERROR(INDEX(DATOS!R:R,MATCH(CHECKLIST!E480,DATOS!C:C,0),1),"")</f>
        <v/>
      </c>
      <c r="E480" s="16" t="str">
        <f>IFERROR(INDEX(DATOS!C:C,MATCH(CHECKLIST!A480,DATOS!BU:BU,0),1),"")</f>
        <v/>
      </c>
      <c r="F480" s="3" t="str">
        <f>IFERROR(IF(INDEX(DATOS!AC:AC,MATCH(CHECKLIST!B480,DATOS!B:B,0),1)=0,"",INDEX(DATOS!AC:AC,MATCH(CHECKLIST!B480,DATOS!B:B,0),1)),"")</f>
        <v/>
      </c>
      <c r="G480" s="17" t="str">
        <f>IFERROR(IF(INDEX(DATOS!AH:AH,MATCH(CHECKLIST!B480,DATOS!B:B,0),1)=0,"",INDEX(DATOS!AH:AH,MATCH(CHECKLIST!B480,DATOS!B:B,0),1)),"")</f>
        <v/>
      </c>
      <c r="H480" s="17" t="str">
        <f>IF(IFERROR(FIND(H$13,INDEX(DATOS!CA:CA,MATCH(CHECKLIST!B480,DATOS!B:B,0),1),1),"")="",IF(IFERROR(FIND("VENCIDA",INDEX(DATOS!BH:BH,MATCH(CHECKLIST!B480,DATOS!B:B,0),1),1),"")="","","VENCIDO"),"X")</f>
        <v/>
      </c>
      <c r="I480" s="17" t="str">
        <f>IFERROR(IF(INDEX(DATOS!AL:AL,MATCH(CHECKLIST!B480,DATOS!B:B,0),1)=0,"",INDEX(DATOS!AL:AL,MATCH(CHECKLIST!B480,DATOS!B:B,0),1)),"")</f>
        <v/>
      </c>
      <c r="J480" s="17" t="str">
        <f>IFERROR(IF(INDEX(DATOS!AJ:AJ,MATCH(CHECKLIST!B480,DATOS!B:B,0),1)=0,"",INDEX(DATOS!AJ:AJ,MATCH(CHECKLIST!B480,DATOS!B:B,0),1)),"")</f>
        <v/>
      </c>
      <c r="K480" s="49" t="str">
        <f>IFERROR(IF(INDEX(DATOS!AK:AK,MATCH(CHECKLIST!B480,DATOS!B:B,0),1)=0,"",INDEX(DATOS!AK:AK,MATCH(CHECKLIST!B480,DATOS!B:B,0),1)),"")</f>
        <v/>
      </c>
      <c r="L480" s="17" t="str">
        <f>IFERROR(IF(INDEX(DATOS!AM:AM,MATCH(CHECKLIST!B480,DATOS!B:B,0),1)=0,"",INDEX(DATOS!AM:AM,MATCH(CHECKLIST!B480,DATOS!B:B,0),1)),"")</f>
        <v/>
      </c>
      <c r="M480" s="17" t="str">
        <f>IFERROR(IF(INDEX(DATOS!AM:AM,MATCH(CHECKLIST!B480,DATOS!B:B,0),1)=0,"",INDEX(DATOS!AM:AM,MATCH(CHECKLIST!B480,DATOS!B:B,0),1)),"")</f>
        <v/>
      </c>
      <c r="N480" s="49" t="str">
        <f ca="1">IFERROR(IF(INDEX(DATOS!I:I,MATCH(CHECKLIST!B480,DATOS!B:B,0),1)="","X",IF(INDEX(DATOS!I:I,MATCH(CHECKLIST!B480,DATOS!B:B,0),1)&gt;YEAR(TODAY())-1,"","VENCIDA")),"")</f>
        <v/>
      </c>
      <c r="O480" s="49"/>
      <c r="P480" s="17" t="str">
        <f>IFERROR(IF(INDEX(DATOS!AN:AN,MATCH(CHECKLIST!B480,DATOS!B:B,0),1)=0,"",INDEX(DATOS!AN:AN,MATCH(CHECKLIST!B480,DATOS!B:B,0),1)),"")</f>
        <v/>
      </c>
      <c r="Q480" s="17" t="str">
        <f>IFERROR(IF(INDEX(DATOS!AO:AO,MATCH(CHECKLIST!B480,DATOS!B:B,0),1)=0,"",INDEX(DATOS!AO:AO,MATCH(CHECKLIST!B480,DATOS!B:B,0),1)),"")</f>
        <v/>
      </c>
      <c r="S480">
        <f t="shared" si="23"/>
        <v>0</v>
      </c>
      <c r="U480" t="str">
        <f t="shared" si="21"/>
        <v/>
      </c>
      <c r="V480" t="str">
        <f t="shared" si="22"/>
        <v/>
      </c>
    </row>
    <row r="481" spans="1:22">
      <c r="A481" s="12">
        <v>468</v>
      </c>
      <c r="B481" t="str">
        <f>IFERROR(INDEX(DATOS!B:B,MATCH(CHECKLIST!A481,DATOS!BU:BU,0),1),"")</f>
        <v/>
      </c>
      <c r="C481" t="str">
        <f>IFERROR(INDEX(DATOS!J:J,MATCH(CHECKLIST!A481,DATOS!BU:BU,0),1),"")</f>
        <v/>
      </c>
      <c r="D481" t="str">
        <f>IFERROR(INDEX(DATOS!R:R,MATCH(CHECKLIST!E481,DATOS!C:C,0),1),"")</f>
        <v/>
      </c>
      <c r="E481" s="16" t="str">
        <f>IFERROR(INDEX(DATOS!C:C,MATCH(CHECKLIST!A481,DATOS!BU:BU,0),1),"")</f>
        <v/>
      </c>
      <c r="F481" s="3" t="str">
        <f>IFERROR(IF(INDEX(DATOS!AC:AC,MATCH(CHECKLIST!B481,DATOS!B:B,0),1)=0,"",INDEX(DATOS!AC:AC,MATCH(CHECKLIST!B481,DATOS!B:B,0),1)),"")</f>
        <v/>
      </c>
      <c r="G481" s="17" t="str">
        <f>IFERROR(IF(INDEX(DATOS!AH:AH,MATCH(CHECKLIST!B481,DATOS!B:B,0),1)=0,"",INDEX(DATOS!AH:AH,MATCH(CHECKLIST!B481,DATOS!B:B,0),1)),"")</f>
        <v/>
      </c>
      <c r="H481" s="17" t="str">
        <f>IF(IFERROR(FIND(H$13,INDEX(DATOS!CA:CA,MATCH(CHECKLIST!B481,DATOS!B:B,0),1),1),"")="",IF(IFERROR(FIND("VENCIDA",INDEX(DATOS!BH:BH,MATCH(CHECKLIST!B481,DATOS!B:B,0),1),1),"")="","","VENCIDO"),"X")</f>
        <v/>
      </c>
      <c r="I481" s="17" t="str">
        <f>IFERROR(IF(INDEX(DATOS!AL:AL,MATCH(CHECKLIST!B481,DATOS!B:B,0),1)=0,"",INDEX(DATOS!AL:AL,MATCH(CHECKLIST!B481,DATOS!B:B,0),1)),"")</f>
        <v/>
      </c>
      <c r="J481" s="17" t="str">
        <f>IFERROR(IF(INDEX(DATOS!AJ:AJ,MATCH(CHECKLIST!B481,DATOS!B:B,0),1)=0,"",INDEX(DATOS!AJ:AJ,MATCH(CHECKLIST!B481,DATOS!B:B,0),1)),"")</f>
        <v/>
      </c>
      <c r="K481" s="49" t="str">
        <f>IFERROR(IF(INDEX(DATOS!AK:AK,MATCH(CHECKLIST!B481,DATOS!B:B,0),1)=0,"",INDEX(DATOS!AK:AK,MATCH(CHECKLIST!B481,DATOS!B:B,0),1)),"")</f>
        <v/>
      </c>
      <c r="L481" s="17" t="str">
        <f>IFERROR(IF(INDEX(DATOS!AM:AM,MATCH(CHECKLIST!B481,DATOS!B:B,0),1)=0,"",INDEX(DATOS!AM:AM,MATCH(CHECKLIST!B481,DATOS!B:B,0),1)),"")</f>
        <v/>
      </c>
      <c r="M481" s="17" t="str">
        <f>IFERROR(IF(INDEX(DATOS!AM:AM,MATCH(CHECKLIST!B481,DATOS!B:B,0),1)=0,"",INDEX(DATOS!AM:AM,MATCH(CHECKLIST!B481,DATOS!B:B,0),1)),"")</f>
        <v/>
      </c>
      <c r="N481" s="49" t="str">
        <f ca="1">IFERROR(IF(INDEX(DATOS!I:I,MATCH(CHECKLIST!B481,DATOS!B:B,0),1)="","X",IF(INDEX(DATOS!I:I,MATCH(CHECKLIST!B481,DATOS!B:B,0),1)&gt;YEAR(TODAY())-1,"","VENCIDA")),"")</f>
        <v/>
      </c>
      <c r="O481" s="49"/>
      <c r="P481" s="17" t="str">
        <f>IFERROR(IF(INDEX(DATOS!AN:AN,MATCH(CHECKLIST!B481,DATOS!B:B,0),1)=0,"",INDEX(DATOS!AN:AN,MATCH(CHECKLIST!B481,DATOS!B:B,0),1)),"")</f>
        <v/>
      </c>
      <c r="Q481" s="17" t="str">
        <f>IFERROR(IF(INDEX(DATOS!AO:AO,MATCH(CHECKLIST!B481,DATOS!B:B,0),1)=0,"",INDEX(DATOS!AO:AO,MATCH(CHECKLIST!B481,DATOS!B:B,0),1)),"")</f>
        <v/>
      </c>
      <c r="R481" t="str">
        <f>IF(B481="","",1)</f>
        <v/>
      </c>
      <c r="S481" t="str">
        <f t="shared" si="23"/>
        <v/>
      </c>
      <c r="U481" t="str">
        <f t="shared" si="21"/>
        <v/>
      </c>
      <c r="V481" t="str">
        <f t="shared" si="22"/>
        <v/>
      </c>
    </row>
    <row r="482" spans="1:22">
      <c r="A482" s="12">
        <v>469</v>
      </c>
      <c r="B482" t="str">
        <f>IFERROR(INDEX(DATOS!B:B,MATCH(CHECKLIST!A482,DATOS!BU:BU,0),1),"")</f>
        <v/>
      </c>
      <c r="C482" t="str">
        <f>IFERROR(INDEX(DATOS!J:J,MATCH(CHECKLIST!A482,DATOS!BU:BU,0),1),"")</f>
        <v/>
      </c>
      <c r="D482" t="str">
        <f>IFERROR(INDEX(DATOS!R:R,MATCH(CHECKLIST!E482,DATOS!C:C,0),1),"")</f>
        <v/>
      </c>
      <c r="E482" s="16" t="str">
        <f>IFERROR(INDEX(DATOS!C:C,MATCH(CHECKLIST!A482,DATOS!BU:BU,0),1),"")</f>
        <v/>
      </c>
      <c r="F482" s="3" t="str">
        <f>IFERROR(IF(INDEX(DATOS!AC:AC,MATCH(CHECKLIST!B482,DATOS!B:B,0),1)=0,"",INDEX(DATOS!AC:AC,MATCH(CHECKLIST!B482,DATOS!B:B,0),1)),"")</f>
        <v/>
      </c>
      <c r="G482" s="17" t="str">
        <f>IFERROR(IF(INDEX(DATOS!AH:AH,MATCH(CHECKLIST!B482,DATOS!B:B,0),1)=0,"",INDEX(DATOS!AH:AH,MATCH(CHECKLIST!B482,DATOS!B:B,0),1)),"")</f>
        <v/>
      </c>
      <c r="H482" s="17" t="str">
        <f>IF(IFERROR(FIND(H$13,INDEX(DATOS!CA:CA,MATCH(CHECKLIST!B482,DATOS!B:B,0),1),1),"")="",IF(IFERROR(FIND("VENCIDA",INDEX(DATOS!BH:BH,MATCH(CHECKLIST!B482,DATOS!B:B,0),1),1),"")="","","VENCIDO"),"X")</f>
        <v/>
      </c>
      <c r="I482" s="17" t="str">
        <f>IFERROR(IF(INDEX(DATOS!AL:AL,MATCH(CHECKLIST!B482,DATOS!B:B,0),1)=0,"",INDEX(DATOS!AL:AL,MATCH(CHECKLIST!B482,DATOS!B:B,0),1)),"")</f>
        <v/>
      </c>
      <c r="J482" s="17" t="str">
        <f>IFERROR(IF(INDEX(DATOS!AJ:AJ,MATCH(CHECKLIST!B482,DATOS!B:B,0),1)=0,"",INDEX(DATOS!AJ:AJ,MATCH(CHECKLIST!B482,DATOS!B:B,0),1)),"")</f>
        <v/>
      </c>
      <c r="K482" s="49" t="str">
        <f>IFERROR(IF(INDEX(DATOS!AK:AK,MATCH(CHECKLIST!B482,DATOS!B:B,0),1)=0,"",INDEX(DATOS!AK:AK,MATCH(CHECKLIST!B482,DATOS!B:B,0),1)),"")</f>
        <v/>
      </c>
      <c r="L482" s="17" t="str">
        <f>IFERROR(IF(INDEX(DATOS!AM:AM,MATCH(CHECKLIST!B482,DATOS!B:B,0),1)=0,"",INDEX(DATOS!AM:AM,MATCH(CHECKLIST!B482,DATOS!B:B,0),1)),"")</f>
        <v/>
      </c>
      <c r="M482" s="17" t="str">
        <f>IFERROR(IF(INDEX(DATOS!AM:AM,MATCH(CHECKLIST!B482,DATOS!B:B,0),1)=0,"",INDEX(DATOS!AM:AM,MATCH(CHECKLIST!B482,DATOS!B:B,0),1)),"")</f>
        <v/>
      </c>
      <c r="N482" s="49" t="str">
        <f ca="1">IFERROR(IF(INDEX(DATOS!I:I,MATCH(CHECKLIST!B482,DATOS!B:B,0),1)="","X",IF(INDEX(DATOS!I:I,MATCH(CHECKLIST!B482,DATOS!B:B,0),1)&gt;YEAR(TODAY())-1,"","VENCIDA")),"")</f>
        <v/>
      </c>
      <c r="O482" s="49"/>
      <c r="P482" s="17" t="str">
        <f>IFERROR(IF(INDEX(DATOS!AN:AN,MATCH(CHECKLIST!B482,DATOS!B:B,0),1)=0,"",INDEX(DATOS!AN:AN,MATCH(CHECKLIST!B482,DATOS!B:B,0),1)),"")</f>
        <v/>
      </c>
      <c r="Q482" s="17" t="str">
        <f>IFERROR(IF(INDEX(DATOS!AO:AO,MATCH(CHECKLIST!B482,DATOS!B:B,0),1)=0,"",INDEX(DATOS!AO:AO,MATCH(CHECKLIST!B482,DATOS!B:B,0),1)),"")</f>
        <v/>
      </c>
      <c r="S482">
        <f t="shared" si="23"/>
        <v>0</v>
      </c>
      <c r="U482" t="str">
        <f t="shared" si="21"/>
        <v/>
      </c>
      <c r="V482" t="str">
        <f t="shared" si="22"/>
        <v/>
      </c>
    </row>
    <row r="483" spans="1:22">
      <c r="A483" s="12">
        <v>470</v>
      </c>
      <c r="B483" t="str">
        <f>IFERROR(INDEX(DATOS!B:B,MATCH(CHECKLIST!A483,DATOS!BU:BU,0),1),"")</f>
        <v/>
      </c>
      <c r="C483" t="str">
        <f>IFERROR(INDEX(DATOS!J:J,MATCH(CHECKLIST!A483,DATOS!BU:BU,0),1),"")</f>
        <v/>
      </c>
      <c r="D483" t="str">
        <f>IFERROR(INDEX(DATOS!R:R,MATCH(CHECKLIST!E483,DATOS!C:C,0),1),"")</f>
        <v/>
      </c>
      <c r="E483" s="16" t="str">
        <f>IFERROR(INDEX(DATOS!C:C,MATCH(CHECKLIST!A483,DATOS!BU:BU,0),1),"")</f>
        <v/>
      </c>
      <c r="F483" s="3" t="str">
        <f>IFERROR(IF(INDEX(DATOS!AC:AC,MATCH(CHECKLIST!B483,DATOS!B:B,0),1)=0,"",INDEX(DATOS!AC:AC,MATCH(CHECKLIST!B483,DATOS!B:B,0),1)),"")</f>
        <v/>
      </c>
      <c r="G483" s="17" t="str">
        <f>IFERROR(IF(INDEX(DATOS!AH:AH,MATCH(CHECKLIST!B483,DATOS!B:B,0),1)=0,"",INDEX(DATOS!AH:AH,MATCH(CHECKLIST!B483,DATOS!B:B,0),1)),"")</f>
        <v/>
      </c>
      <c r="H483" s="17" t="str">
        <f>IF(IFERROR(FIND(H$13,INDEX(DATOS!CA:CA,MATCH(CHECKLIST!B483,DATOS!B:B,0),1),1),"")="",IF(IFERROR(FIND("VENCIDA",INDEX(DATOS!BH:BH,MATCH(CHECKLIST!B483,DATOS!B:B,0),1),1),"")="","","VENCIDO"),"X")</f>
        <v/>
      </c>
      <c r="I483" s="17" t="str">
        <f>IFERROR(IF(INDEX(DATOS!AL:AL,MATCH(CHECKLIST!B483,DATOS!B:B,0),1)=0,"",INDEX(DATOS!AL:AL,MATCH(CHECKLIST!B483,DATOS!B:B,0),1)),"")</f>
        <v/>
      </c>
      <c r="J483" s="17" t="str">
        <f>IFERROR(IF(INDEX(DATOS!AJ:AJ,MATCH(CHECKLIST!B483,DATOS!B:B,0),1)=0,"",INDEX(DATOS!AJ:AJ,MATCH(CHECKLIST!B483,DATOS!B:B,0),1)),"")</f>
        <v/>
      </c>
      <c r="K483" s="49" t="str">
        <f>IFERROR(IF(INDEX(DATOS!AK:AK,MATCH(CHECKLIST!B483,DATOS!B:B,0),1)=0,"",INDEX(DATOS!AK:AK,MATCH(CHECKLIST!B483,DATOS!B:B,0),1)),"")</f>
        <v/>
      </c>
      <c r="L483" s="17" t="str">
        <f>IFERROR(IF(INDEX(DATOS!AM:AM,MATCH(CHECKLIST!B483,DATOS!B:B,0),1)=0,"",INDEX(DATOS!AM:AM,MATCH(CHECKLIST!B483,DATOS!B:B,0),1)),"")</f>
        <v/>
      </c>
      <c r="M483" s="17" t="str">
        <f>IFERROR(IF(INDEX(DATOS!AM:AM,MATCH(CHECKLIST!B483,DATOS!B:B,0),1)=0,"",INDEX(DATOS!AM:AM,MATCH(CHECKLIST!B483,DATOS!B:B,0),1)),"")</f>
        <v/>
      </c>
      <c r="N483" s="49" t="str">
        <f ca="1">IFERROR(IF(INDEX(DATOS!I:I,MATCH(CHECKLIST!B483,DATOS!B:B,0),1)="","X",IF(INDEX(DATOS!I:I,MATCH(CHECKLIST!B483,DATOS!B:B,0),1)&gt;YEAR(TODAY())-1,"","VENCIDA")),"")</f>
        <v/>
      </c>
      <c r="O483" s="49"/>
      <c r="P483" s="17" t="str">
        <f>IFERROR(IF(INDEX(DATOS!AN:AN,MATCH(CHECKLIST!B483,DATOS!B:B,0),1)=0,"",INDEX(DATOS!AN:AN,MATCH(CHECKLIST!B483,DATOS!B:B,0),1)),"")</f>
        <v/>
      </c>
      <c r="Q483" s="17" t="str">
        <f>IFERROR(IF(INDEX(DATOS!AO:AO,MATCH(CHECKLIST!B483,DATOS!B:B,0),1)=0,"",INDEX(DATOS!AO:AO,MATCH(CHECKLIST!B483,DATOS!B:B,0),1)),"")</f>
        <v/>
      </c>
      <c r="R483" t="str">
        <f>IF(B483="","",1)</f>
        <v/>
      </c>
      <c r="S483" t="str">
        <f t="shared" si="23"/>
        <v/>
      </c>
      <c r="U483" t="str">
        <f t="shared" si="21"/>
        <v/>
      </c>
      <c r="V483" t="str">
        <f t="shared" si="22"/>
        <v/>
      </c>
    </row>
    <row r="484" spans="1:22">
      <c r="A484" s="12">
        <v>471</v>
      </c>
      <c r="B484" t="str">
        <f>IFERROR(INDEX(DATOS!B:B,MATCH(CHECKLIST!A484,DATOS!BU:BU,0),1),"")</f>
        <v/>
      </c>
      <c r="C484" t="str">
        <f>IFERROR(INDEX(DATOS!J:J,MATCH(CHECKLIST!A484,DATOS!BU:BU,0),1),"")</f>
        <v/>
      </c>
      <c r="D484" t="str">
        <f>IFERROR(INDEX(DATOS!R:R,MATCH(CHECKLIST!E484,DATOS!C:C,0),1),"")</f>
        <v/>
      </c>
      <c r="E484" s="16" t="str">
        <f>IFERROR(INDEX(DATOS!C:C,MATCH(CHECKLIST!A484,DATOS!BU:BU,0),1),"")</f>
        <v/>
      </c>
      <c r="F484" s="3" t="str">
        <f>IFERROR(IF(INDEX(DATOS!AC:AC,MATCH(CHECKLIST!B484,DATOS!B:B,0),1)=0,"",INDEX(DATOS!AC:AC,MATCH(CHECKLIST!B484,DATOS!B:B,0),1)),"")</f>
        <v/>
      </c>
      <c r="G484" s="17" t="str">
        <f>IFERROR(IF(INDEX(DATOS!AH:AH,MATCH(CHECKLIST!B484,DATOS!B:B,0),1)=0,"",INDEX(DATOS!AH:AH,MATCH(CHECKLIST!B484,DATOS!B:B,0),1)),"")</f>
        <v/>
      </c>
      <c r="H484" s="17" t="str">
        <f>IF(IFERROR(FIND(H$13,INDEX(DATOS!CA:CA,MATCH(CHECKLIST!B484,DATOS!B:B,0),1),1),"")="",IF(IFERROR(FIND("VENCIDA",INDEX(DATOS!BH:BH,MATCH(CHECKLIST!B484,DATOS!B:B,0),1),1),"")="","","VENCIDO"),"X")</f>
        <v/>
      </c>
      <c r="I484" s="17" t="str">
        <f>IFERROR(IF(INDEX(DATOS!AL:AL,MATCH(CHECKLIST!B484,DATOS!B:B,0),1)=0,"",INDEX(DATOS!AL:AL,MATCH(CHECKLIST!B484,DATOS!B:B,0),1)),"")</f>
        <v/>
      </c>
      <c r="J484" s="17" t="str">
        <f>IFERROR(IF(INDEX(DATOS!AJ:AJ,MATCH(CHECKLIST!B484,DATOS!B:B,0),1)=0,"",INDEX(DATOS!AJ:AJ,MATCH(CHECKLIST!B484,DATOS!B:B,0),1)),"")</f>
        <v/>
      </c>
      <c r="K484" s="49" t="str">
        <f>IFERROR(IF(INDEX(DATOS!AK:AK,MATCH(CHECKLIST!B484,DATOS!B:B,0),1)=0,"",INDEX(DATOS!AK:AK,MATCH(CHECKLIST!B484,DATOS!B:B,0),1)),"")</f>
        <v/>
      </c>
      <c r="L484" s="17" t="str">
        <f>IFERROR(IF(INDEX(DATOS!AM:AM,MATCH(CHECKLIST!B484,DATOS!B:B,0),1)=0,"",INDEX(DATOS!AM:AM,MATCH(CHECKLIST!B484,DATOS!B:B,0),1)),"")</f>
        <v/>
      </c>
      <c r="M484" s="17" t="str">
        <f>IFERROR(IF(INDEX(DATOS!AM:AM,MATCH(CHECKLIST!B484,DATOS!B:B,0),1)=0,"",INDEX(DATOS!AM:AM,MATCH(CHECKLIST!B484,DATOS!B:B,0),1)),"")</f>
        <v/>
      </c>
      <c r="N484" s="49" t="str">
        <f ca="1">IFERROR(IF(INDEX(DATOS!I:I,MATCH(CHECKLIST!B484,DATOS!B:B,0),1)="","X",IF(INDEX(DATOS!I:I,MATCH(CHECKLIST!B484,DATOS!B:B,0),1)&gt;YEAR(TODAY())-1,"","VENCIDA")),"")</f>
        <v/>
      </c>
      <c r="O484" s="49"/>
      <c r="P484" s="17" t="str">
        <f>IFERROR(IF(INDEX(DATOS!AN:AN,MATCH(CHECKLIST!B484,DATOS!B:B,0),1)=0,"",INDEX(DATOS!AN:AN,MATCH(CHECKLIST!B484,DATOS!B:B,0),1)),"")</f>
        <v/>
      </c>
      <c r="Q484" s="17" t="str">
        <f>IFERROR(IF(INDEX(DATOS!AO:AO,MATCH(CHECKLIST!B484,DATOS!B:B,0),1)=0,"",INDEX(DATOS!AO:AO,MATCH(CHECKLIST!B484,DATOS!B:B,0),1)),"")</f>
        <v/>
      </c>
      <c r="S484">
        <f t="shared" si="23"/>
        <v>0</v>
      </c>
      <c r="U484" t="str">
        <f t="shared" si="21"/>
        <v/>
      </c>
      <c r="V484" t="str">
        <f t="shared" si="22"/>
        <v/>
      </c>
    </row>
    <row r="485" spans="1:22">
      <c r="A485" s="12">
        <v>472</v>
      </c>
      <c r="B485" t="str">
        <f>IFERROR(INDEX(DATOS!B:B,MATCH(CHECKLIST!A485,DATOS!BU:BU,0),1),"")</f>
        <v/>
      </c>
      <c r="C485" t="str">
        <f>IFERROR(INDEX(DATOS!J:J,MATCH(CHECKLIST!A485,DATOS!BU:BU,0),1),"")</f>
        <v/>
      </c>
      <c r="D485" t="str">
        <f>IFERROR(INDEX(DATOS!R:R,MATCH(CHECKLIST!E485,DATOS!C:C,0),1),"")</f>
        <v/>
      </c>
      <c r="E485" s="16" t="str">
        <f>IFERROR(INDEX(DATOS!C:C,MATCH(CHECKLIST!A485,DATOS!BU:BU,0),1),"")</f>
        <v/>
      </c>
      <c r="F485" s="3" t="str">
        <f>IFERROR(IF(INDEX(DATOS!AC:AC,MATCH(CHECKLIST!B485,DATOS!B:B,0),1)=0,"",INDEX(DATOS!AC:AC,MATCH(CHECKLIST!B485,DATOS!B:B,0),1)),"")</f>
        <v/>
      </c>
      <c r="G485" s="17" t="str">
        <f>IFERROR(IF(INDEX(DATOS!AH:AH,MATCH(CHECKLIST!B485,DATOS!B:B,0),1)=0,"",INDEX(DATOS!AH:AH,MATCH(CHECKLIST!B485,DATOS!B:B,0),1)),"")</f>
        <v/>
      </c>
      <c r="H485" s="17" t="str">
        <f>IF(IFERROR(FIND(H$13,INDEX(DATOS!CA:CA,MATCH(CHECKLIST!B485,DATOS!B:B,0),1),1),"")="",IF(IFERROR(FIND("VENCIDA",INDEX(DATOS!BH:BH,MATCH(CHECKLIST!B485,DATOS!B:B,0),1),1),"")="","","VENCIDO"),"X")</f>
        <v/>
      </c>
      <c r="I485" s="17" t="str">
        <f>IFERROR(IF(INDEX(DATOS!AL:AL,MATCH(CHECKLIST!B485,DATOS!B:B,0),1)=0,"",INDEX(DATOS!AL:AL,MATCH(CHECKLIST!B485,DATOS!B:B,0),1)),"")</f>
        <v/>
      </c>
      <c r="J485" s="17" t="str">
        <f>IFERROR(IF(INDEX(DATOS!AJ:AJ,MATCH(CHECKLIST!B485,DATOS!B:B,0),1)=0,"",INDEX(DATOS!AJ:AJ,MATCH(CHECKLIST!B485,DATOS!B:B,0),1)),"")</f>
        <v/>
      </c>
      <c r="K485" s="49" t="str">
        <f>IFERROR(IF(INDEX(DATOS!AK:AK,MATCH(CHECKLIST!B485,DATOS!B:B,0),1)=0,"",INDEX(DATOS!AK:AK,MATCH(CHECKLIST!B485,DATOS!B:B,0),1)),"")</f>
        <v/>
      </c>
      <c r="L485" s="17" t="str">
        <f>IFERROR(IF(INDEX(DATOS!AM:AM,MATCH(CHECKLIST!B485,DATOS!B:B,0),1)=0,"",INDEX(DATOS!AM:AM,MATCH(CHECKLIST!B485,DATOS!B:B,0),1)),"")</f>
        <v/>
      </c>
      <c r="M485" s="17" t="str">
        <f>IFERROR(IF(INDEX(DATOS!AM:AM,MATCH(CHECKLIST!B485,DATOS!B:B,0),1)=0,"",INDEX(DATOS!AM:AM,MATCH(CHECKLIST!B485,DATOS!B:B,0),1)),"")</f>
        <v/>
      </c>
      <c r="N485" s="49" t="str">
        <f ca="1">IFERROR(IF(INDEX(DATOS!I:I,MATCH(CHECKLIST!B485,DATOS!B:B,0),1)="","X",IF(INDEX(DATOS!I:I,MATCH(CHECKLIST!B485,DATOS!B:B,0),1)&gt;YEAR(TODAY())-1,"","VENCIDA")),"")</f>
        <v/>
      </c>
      <c r="O485" s="49"/>
      <c r="P485" s="17" t="str">
        <f>IFERROR(IF(INDEX(DATOS!AN:AN,MATCH(CHECKLIST!B485,DATOS!B:B,0),1)=0,"",INDEX(DATOS!AN:AN,MATCH(CHECKLIST!B485,DATOS!B:B,0),1)),"")</f>
        <v/>
      </c>
      <c r="Q485" s="17" t="str">
        <f>IFERROR(IF(INDEX(DATOS!AO:AO,MATCH(CHECKLIST!B485,DATOS!B:B,0),1)=0,"",INDEX(DATOS!AO:AO,MATCH(CHECKLIST!B485,DATOS!B:B,0),1)),"")</f>
        <v/>
      </c>
      <c r="R485" t="str">
        <f>IF(B485="","",1)</f>
        <v/>
      </c>
      <c r="S485" t="str">
        <f t="shared" si="23"/>
        <v/>
      </c>
      <c r="U485" t="str">
        <f t="shared" si="21"/>
        <v/>
      </c>
      <c r="V485" t="str">
        <f t="shared" si="22"/>
        <v/>
      </c>
    </row>
    <row r="486" spans="1:22">
      <c r="A486" s="12">
        <v>473</v>
      </c>
      <c r="B486" t="str">
        <f>IFERROR(INDEX(DATOS!B:B,MATCH(CHECKLIST!A486,DATOS!BU:BU,0),1),"")</f>
        <v/>
      </c>
      <c r="C486" t="str">
        <f>IFERROR(INDEX(DATOS!J:J,MATCH(CHECKLIST!A486,DATOS!BU:BU,0),1),"")</f>
        <v/>
      </c>
      <c r="D486" t="str">
        <f>IFERROR(INDEX(DATOS!R:R,MATCH(CHECKLIST!E486,DATOS!C:C,0),1),"")</f>
        <v/>
      </c>
      <c r="E486" s="16" t="str">
        <f>IFERROR(INDEX(DATOS!C:C,MATCH(CHECKLIST!A486,DATOS!BU:BU,0),1),"")</f>
        <v/>
      </c>
      <c r="F486" s="3" t="str">
        <f>IFERROR(IF(INDEX(DATOS!AC:AC,MATCH(CHECKLIST!B486,DATOS!B:B,0),1)=0,"",INDEX(DATOS!AC:AC,MATCH(CHECKLIST!B486,DATOS!B:B,0),1)),"")</f>
        <v/>
      </c>
      <c r="G486" s="17" t="str">
        <f>IFERROR(IF(INDEX(DATOS!AH:AH,MATCH(CHECKLIST!B486,DATOS!B:B,0),1)=0,"",INDEX(DATOS!AH:AH,MATCH(CHECKLIST!B486,DATOS!B:B,0),1)),"")</f>
        <v/>
      </c>
      <c r="H486" s="17" t="str">
        <f>IF(IFERROR(FIND(H$13,INDEX(DATOS!CA:CA,MATCH(CHECKLIST!B486,DATOS!B:B,0),1),1),"")="",IF(IFERROR(FIND("VENCIDA",INDEX(DATOS!BH:BH,MATCH(CHECKLIST!B486,DATOS!B:B,0),1),1),"")="","","VENCIDO"),"X")</f>
        <v/>
      </c>
      <c r="I486" s="17" t="str">
        <f>IFERROR(IF(INDEX(DATOS!AL:AL,MATCH(CHECKLIST!B486,DATOS!B:B,0),1)=0,"",INDEX(DATOS!AL:AL,MATCH(CHECKLIST!B486,DATOS!B:B,0),1)),"")</f>
        <v/>
      </c>
      <c r="J486" s="17" t="str">
        <f>IFERROR(IF(INDEX(DATOS!AJ:AJ,MATCH(CHECKLIST!B486,DATOS!B:B,0),1)=0,"",INDEX(DATOS!AJ:AJ,MATCH(CHECKLIST!B486,DATOS!B:B,0),1)),"")</f>
        <v/>
      </c>
      <c r="K486" s="49" t="str">
        <f>IFERROR(IF(INDEX(DATOS!AK:AK,MATCH(CHECKLIST!B486,DATOS!B:B,0),1)=0,"",INDEX(DATOS!AK:AK,MATCH(CHECKLIST!B486,DATOS!B:B,0),1)),"")</f>
        <v/>
      </c>
      <c r="L486" s="17" t="str">
        <f>IFERROR(IF(INDEX(DATOS!AM:AM,MATCH(CHECKLIST!B486,DATOS!B:B,0),1)=0,"",INDEX(DATOS!AM:AM,MATCH(CHECKLIST!B486,DATOS!B:B,0),1)),"")</f>
        <v/>
      </c>
      <c r="M486" s="17" t="str">
        <f>IFERROR(IF(INDEX(DATOS!AM:AM,MATCH(CHECKLIST!B486,DATOS!B:B,0),1)=0,"",INDEX(DATOS!AM:AM,MATCH(CHECKLIST!B486,DATOS!B:B,0),1)),"")</f>
        <v/>
      </c>
      <c r="N486" s="49" t="str">
        <f ca="1">IFERROR(IF(INDEX(DATOS!I:I,MATCH(CHECKLIST!B486,DATOS!B:B,0),1)="","X",IF(INDEX(DATOS!I:I,MATCH(CHECKLIST!B486,DATOS!B:B,0),1)&gt;YEAR(TODAY())-1,"","VENCIDA")),"")</f>
        <v/>
      </c>
      <c r="O486" s="49"/>
      <c r="P486" s="17" t="str">
        <f>IFERROR(IF(INDEX(DATOS!AN:AN,MATCH(CHECKLIST!B486,DATOS!B:B,0),1)=0,"",INDEX(DATOS!AN:AN,MATCH(CHECKLIST!B486,DATOS!B:B,0),1)),"")</f>
        <v/>
      </c>
      <c r="Q486" s="17" t="str">
        <f>IFERROR(IF(INDEX(DATOS!AO:AO,MATCH(CHECKLIST!B486,DATOS!B:B,0),1)=0,"",INDEX(DATOS!AO:AO,MATCH(CHECKLIST!B486,DATOS!B:B,0),1)),"")</f>
        <v/>
      </c>
      <c r="S486">
        <f t="shared" si="23"/>
        <v>0</v>
      </c>
      <c r="U486" t="str">
        <f t="shared" si="21"/>
        <v/>
      </c>
      <c r="V486" t="str">
        <f t="shared" si="22"/>
        <v/>
      </c>
    </row>
    <row r="487" spans="1:22">
      <c r="A487" s="12">
        <v>474</v>
      </c>
      <c r="B487" t="str">
        <f>IFERROR(INDEX(DATOS!B:B,MATCH(CHECKLIST!A487,DATOS!BU:BU,0),1),"")</f>
        <v/>
      </c>
      <c r="C487" t="str">
        <f>IFERROR(INDEX(DATOS!J:J,MATCH(CHECKLIST!A487,DATOS!BU:BU,0),1),"")</f>
        <v/>
      </c>
      <c r="D487" t="str">
        <f>IFERROR(INDEX(DATOS!R:R,MATCH(CHECKLIST!E487,DATOS!C:C,0),1),"")</f>
        <v/>
      </c>
      <c r="E487" s="16" t="str">
        <f>IFERROR(INDEX(DATOS!C:C,MATCH(CHECKLIST!A487,DATOS!BU:BU,0),1),"")</f>
        <v/>
      </c>
      <c r="F487" s="3" t="str">
        <f>IFERROR(IF(INDEX(DATOS!AC:AC,MATCH(CHECKLIST!B487,DATOS!B:B,0),1)=0,"",INDEX(DATOS!AC:AC,MATCH(CHECKLIST!B487,DATOS!B:B,0),1)),"")</f>
        <v/>
      </c>
      <c r="G487" s="17" t="str">
        <f>IFERROR(IF(INDEX(DATOS!AH:AH,MATCH(CHECKLIST!B487,DATOS!B:B,0),1)=0,"",INDEX(DATOS!AH:AH,MATCH(CHECKLIST!B487,DATOS!B:B,0),1)),"")</f>
        <v/>
      </c>
      <c r="H487" s="17" t="str">
        <f>IF(IFERROR(FIND(H$13,INDEX(DATOS!CA:CA,MATCH(CHECKLIST!B487,DATOS!B:B,0),1),1),"")="",IF(IFERROR(FIND("VENCIDA",INDEX(DATOS!BH:BH,MATCH(CHECKLIST!B487,DATOS!B:B,0),1),1),"")="","","VENCIDO"),"X")</f>
        <v/>
      </c>
      <c r="I487" s="17" t="str">
        <f>IFERROR(IF(INDEX(DATOS!AL:AL,MATCH(CHECKLIST!B487,DATOS!B:B,0),1)=0,"",INDEX(DATOS!AL:AL,MATCH(CHECKLIST!B487,DATOS!B:B,0),1)),"")</f>
        <v/>
      </c>
      <c r="J487" s="17" t="str">
        <f>IFERROR(IF(INDEX(DATOS!AJ:AJ,MATCH(CHECKLIST!B487,DATOS!B:B,0),1)=0,"",INDEX(DATOS!AJ:AJ,MATCH(CHECKLIST!B487,DATOS!B:B,0),1)),"")</f>
        <v/>
      </c>
      <c r="K487" s="49" t="str">
        <f>IFERROR(IF(INDEX(DATOS!AK:AK,MATCH(CHECKLIST!B487,DATOS!B:B,0),1)=0,"",INDEX(DATOS!AK:AK,MATCH(CHECKLIST!B487,DATOS!B:B,0),1)),"")</f>
        <v/>
      </c>
      <c r="L487" s="17" t="str">
        <f>IFERROR(IF(INDEX(DATOS!AM:AM,MATCH(CHECKLIST!B487,DATOS!B:B,0),1)=0,"",INDEX(DATOS!AM:AM,MATCH(CHECKLIST!B487,DATOS!B:B,0),1)),"")</f>
        <v/>
      </c>
      <c r="M487" s="17" t="str">
        <f>IFERROR(IF(INDEX(DATOS!AM:AM,MATCH(CHECKLIST!B487,DATOS!B:B,0),1)=0,"",INDEX(DATOS!AM:AM,MATCH(CHECKLIST!B487,DATOS!B:B,0),1)),"")</f>
        <v/>
      </c>
      <c r="N487" s="49" t="str">
        <f ca="1">IFERROR(IF(INDEX(DATOS!I:I,MATCH(CHECKLIST!B487,DATOS!B:B,0),1)="","X",IF(INDEX(DATOS!I:I,MATCH(CHECKLIST!B487,DATOS!B:B,0),1)&gt;YEAR(TODAY())-1,"","VENCIDA")),"")</f>
        <v/>
      </c>
      <c r="O487" s="49"/>
      <c r="P487" s="17" t="str">
        <f>IFERROR(IF(INDEX(DATOS!AN:AN,MATCH(CHECKLIST!B487,DATOS!B:B,0),1)=0,"",INDEX(DATOS!AN:AN,MATCH(CHECKLIST!B487,DATOS!B:B,0),1)),"")</f>
        <v/>
      </c>
      <c r="Q487" s="17" t="str">
        <f>IFERROR(IF(INDEX(DATOS!AO:AO,MATCH(CHECKLIST!B487,DATOS!B:B,0),1)=0,"",INDEX(DATOS!AO:AO,MATCH(CHECKLIST!B487,DATOS!B:B,0),1)),"")</f>
        <v/>
      </c>
      <c r="R487" t="str">
        <f>IF(B487="","",1)</f>
        <v/>
      </c>
      <c r="S487" t="str">
        <f t="shared" si="23"/>
        <v/>
      </c>
      <c r="U487" t="str">
        <f t="shared" si="21"/>
        <v/>
      </c>
      <c r="V487" t="str">
        <f t="shared" si="22"/>
        <v/>
      </c>
    </row>
    <row r="488" spans="1:22">
      <c r="A488" s="12">
        <v>475</v>
      </c>
      <c r="B488" t="str">
        <f>IFERROR(INDEX(DATOS!B:B,MATCH(CHECKLIST!A488,DATOS!BU:BU,0),1),"")</f>
        <v/>
      </c>
      <c r="C488" t="str">
        <f>IFERROR(INDEX(DATOS!J:J,MATCH(CHECKLIST!A488,DATOS!BU:BU,0),1),"")</f>
        <v/>
      </c>
      <c r="D488" t="str">
        <f>IFERROR(INDEX(DATOS!R:R,MATCH(CHECKLIST!E488,DATOS!C:C,0),1),"")</f>
        <v/>
      </c>
      <c r="E488" s="16" t="str">
        <f>IFERROR(INDEX(DATOS!C:C,MATCH(CHECKLIST!A488,DATOS!BU:BU,0),1),"")</f>
        <v/>
      </c>
      <c r="F488" s="3" t="str">
        <f>IFERROR(IF(INDEX(DATOS!AC:AC,MATCH(CHECKLIST!B488,DATOS!B:B,0),1)=0,"",INDEX(DATOS!AC:AC,MATCH(CHECKLIST!B488,DATOS!B:B,0),1)),"")</f>
        <v/>
      </c>
      <c r="G488" s="17" t="str">
        <f>IFERROR(IF(INDEX(DATOS!AH:AH,MATCH(CHECKLIST!B488,DATOS!B:B,0),1)=0,"",INDEX(DATOS!AH:AH,MATCH(CHECKLIST!B488,DATOS!B:B,0),1)),"")</f>
        <v/>
      </c>
      <c r="H488" s="17" t="str">
        <f>IF(IFERROR(FIND(H$13,INDEX(DATOS!CA:CA,MATCH(CHECKLIST!B488,DATOS!B:B,0),1),1),"")="",IF(IFERROR(FIND("VENCIDA",INDEX(DATOS!BH:BH,MATCH(CHECKLIST!B488,DATOS!B:B,0),1),1),"")="","","VENCIDO"),"X")</f>
        <v/>
      </c>
      <c r="I488" s="17" t="str">
        <f>IFERROR(IF(INDEX(DATOS!AL:AL,MATCH(CHECKLIST!B488,DATOS!B:B,0),1)=0,"",INDEX(DATOS!AL:AL,MATCH(CHECKLIST!B488,DATOS!B:B,0),1)),"")</f>
        <v/>
      </c>
      <c r="J488" s="17" t="str">
        <f>IFERROR(IF(INDEX(DATOS!AJ:AJ,MATCH(CHECKLIST!B488,DATOS!B:B,0),1)=0,"",INDEX(DATOS!AJ:AJ,MATCH(CHECKLIST!B488,DATOS!B:B,0),1)),"")</f>
        <v/>
      </c>
      <c r="K488" s="49" t="str">
        <f>IFERROR(IF(INDEX(DATOS!AK:AK,MATCH(CHECKLIST!B488,DATOS!B:B,0),1)=0,"",INDEX(DATOS!AK:AK,MATCH(CHECKLIST!B488,DATOS!B:B,0),1)),"")</f>
        <v/>
      </c>
      <c r="L488" s="17" t="str">
        <f>IFERROR(IF(INDEX(DATOS!AM:AM,MATCH(CHECKLIST!B488,DATOS!B:B,0),1)=0,"",INDEX(DATOS!AM:AM,MATCH(CHECKLIST!B488,DATOS!B:B,0),1)),"")</f>
        <v/>
      </c>
      <c r="M488" s="17" t="str">
        <f>IFERROR(IF(INDEX(DATOS!AM:AM,MATCH(CHECKLIST!B488,DATOS!B:B,0),1)=0,"",INDEX(DATOS!AM:AM,MATCH(CHECKLIST!B488,DATOS!B:B,0),1)),"")</f>
        <v/>
      </c>
      <c r="N488" s="49" t="str">
        <f ca="1">IFERROR(IF(INDEX(DATOS!I:I,MATCH(CHECKLIST!B488,DATOS!B:B,0),1)="","X",IF(INDEX(DATOS!I:I,MATCH(CHECKLIST!B488,DATOS!B:B,0),1)&gt;YEAR(TODAY())-1,"","VENCIDA")),"")</f>
        <v/>
      </c>
      <c r="O488" s="49"/>
      <c r="P488" s="17" t="str">
        <f>IFERROR(IF(INDEX(DATOS!AN:AN,MATCH(CHECKLIST!B488,DATOS!B:B,0),1)=0,"",INDEX(DATOS!AN:AN,MATCH(CHECKLIST!B488,DATOS!B:B,0),1)),"")</f>
        <v/>
      </c>
      <c r="Q488" s="17" t="str">
        <f>IFERROR(IF(INDEX(DATOS!AO:AO,MATCH(CHECKLIST!B488,DATOS!B:B,0),1)=0,"",INDEX(DATOS!AO:AO,MATCH(CHECKLIST!B488,DATOS!B:B,0),1)),"")</f>
        <v/>
      </c>
      <c r="S488">
        <f t="shared" si="23"/>
        <v>0</v>
      </c>
      <c r="U488" t="str">
        <f t="shared" si="21"/>
        <v/>
      </c>
      <c r="V488" t="str">
        <f t="shared" si="22"/>
        <v/>
      </c>
    </row>
    <row r="489" spans="1:22">
      <c r="A489" s="12">
        <v>476</v>
      </c>
      <c r="B489" t="str">
        <f>IFERROR(INDEX(DATOS!B:B,MATCH(CHECKLIST!A489,DATOS!BU:BU,0),1),"")</f>
        <v/>
      </c>
      <c r="C489" t="str">
        <f>IFERROR(INDEX(DATOS!J:J,MATCH(CHECKLIST!A489,DATOS!BU:BU,0),1),"")</f>
        <v/>
      </c>
      <c r="D489" t="str">
        <f>IFERROR(INDEX(DATOS!R:R,MATCH(CHECKLIST!E489,DATOS!C:C,0),1),"")</f>
        <v/>
      </c>
      <c r="E489" s="16" t="str">
        <f>IFERROR(INDEX(DATOS!C:C,MATCH(CHECKLIST!A489,DATOS!BU:BU,0),1),"")</f>
        <v/>
      </c>
      <c r="F489" s="3" t="str">
        <f>IFERROR(IF(INDEX(DATOS!AC:AC,MATCH(CHECKLIST!B489,DATOS!B:B,0),1)=0,"",INDEX(DATOS!AC:AC,MATCH(CHECKLIST!B489,DATOS!B:B,0),1)),"")</f>
        <v/>
      </c>
      <c r="G489" s="17" t="str">
        <f>IFERROR(IF(INDEX(DATOS!AH:AH,MATCH(CHECKLIST!B489,DATOS!B:B,0),1)=0,"",INDEX(DATOS!AH:AH,MATCH(CHECKLIST!B489,DATOS!B:B,0),1)),"")</f>
        <v/>
      </c>
      <c r="H489" s="17" t="str">
        <f>IF(IFERROR(FIND(H$13,INDEX(DATOS!CA:CA,MATCH(CHECKLIST!B489,DATOS!B:B,0),1),1),"")="",IF(IFERROR(FIND("VENCIDA",INDEX(DATOS!BH:BH,MATCH(CHECKLIST!B489,DATOS!B:B,0),1),1),"")="","","VENCIDO"),"X")</f>
        <v/>
      </c>
      <c r="I489" s="17" t="str">
        <f>IFERROR(IF(INDEX(DATOS!AL:AL,MATCH(CHECKLIST!B489,DATOS!B:B,0),1)=0,"",INDEX(DATOS!AL:AL,MATCH(CHECKLIST!B489,DATOS!B:B,0),1)),"")</f>
        <v/>
      </c>
      <c r="J489" s="17" t="str">
        <f>IFERROR(IF(INDEX(DATOS!AJ:AJ,MATCH(CHECKLIST!B489,DATOS!B:B,0),1)=0,"",INDEX(DATOS!AJ:AJ,MATCH(CHECKLIST!B489,DATOS!B:B,0),1)),"")</f>
        <v/>
      </c>
      <c r="K489" s="49" t="str">
        <f>IFERROR(IF(INDEX(DATOS!AK:AK,MATCH(CHECKLIST!B489,DATOS!B:B,0),1)=0,"",INDEX(DATOS!AK:AK,MATCH(CHECKLIST!B489,DATOS!B:B,0),1)),"")</f>
        <v/>
      </c>
      <c r="L489" s="17" t="str">
        <f>IFERROR(IF(INDEX(DATOS!AM:AM,MATCH(CHECKLIST!B489,DATOS!B:B,0),1)=0,"",INDEX(DATOS!AM:AM,MATCH(CHECKLIST!B489,DATOS!B:B,0),1)),"")</f>
        <v/>
      </c>
      <c r="M489" s="17" t="str">
        <f>IFERROR(IF(INDEX(DATOS!AM:AM,MATCH(CHECKLIST!B489,DATOS!B:B,0),1)=0,"",INDEX(DATOS!AM:AM,MATCH(CHECKLIST!B489,DATOS!B:B,0),1)),"")</f>
        <v/>
      </c>
      <c r="N489" s="49" t="str">
        <f ca="1">IFERROR(IF(INDEX(DATOS!I:I,MATCH(CHECKLIST!B489,DATOS!B:B,0),1)="","X",IF(INDEX(DATOS!I:I,MATCH(CHECKLIST!B489,DATOS!B:B,0),1)&gt;YEAR(TODAY())-1,"","VENCIDA")),"")</f>
        <v/>
      </c>
      <c r="O489" s="49"/>
      <c r="P489" s="17" t="str">
        <f>IFERROR(IF(INDEX(DATOS!AN:AN,MATCH(CHECKLIST!B489,DATOS!B:B,0),1)=0,"",INDEX(DATOS!AN:AN,MATCH(CHECKLIST!B489,DATOS!B:B,0),1)),"")</f>
        <v/>
      </c>
      <c r="Q489" s="17" t="str">
        <f>IFERROR(IF(INDEX(DATOS!AO:AO,MATCH(CHECKLIST!B489,DATOS!B:B,0),1)=0,"",INDEX(DATOS!AO:AO,MATCH(CHECKLIST!B489,DATOS!B:B,0),1)),"")</f>
        <v/>
      </c>
      <c r="R489" t="str">
        <f>IF(B489="","",1)</f>
        <v/>
      </c>
      <c r="S489" t="str">
        <f t="shared" si="23"/>
        <v/>
      </c>
      <c r="U489" t="str">
        <f t="shared" si="21"/>
        <v/>
      </c>
      <c r="V489" t="str">
        <f t="shared" si="22"/>
        <v/>
      </c>
    </row>
    <row r="490" spans="1:22">
      <c r="A490" s="12">
        <v>477</v>
      </c>
      <c r="B490" t="str">
        <f>IFERROR(INDEX(DATOS!B:B,MATCH(CHECKLIST!A490,DATOS!BU:BU,0),1),"")</f>
        <v/>
      </c>
      <c r="C490" t="str">
        <f>IFERROR(INDEX(DATOS!J:J,MATCH(CHECKLIST!A490,DATOS!BU:BU,0),1),"")</f>
        <v/>
      </c>
      <c r="D490" t="str">
        <f>IFERROR(INDEX(DATOS!R:R,MATCH(CHECKLIST!E490,DATOS!C:C,0),1),"")</f>
        <v/>
      </c>
      <c r="E490" s="16" t="str">
        <f>IFERROR(INDEX(DATOS!C:C,MATCH(CHECKLIST!A490,DATOS!BU:BU,0),1),"")</f>
        <v/>
      </c>
      <c r="F490" s="3" t="str">
        <f>IFERROR(IF(INDEX(DATOS!AC:AC,MATCH(CHECKLIST!B490,DATOS!B:B,0),1)=0,"",INDEX(DATOS!AC:AC,MATCH(CHECKLIST!B490,DATOS!B:B,0),1)),"")</f>
        <v/>
      </c>
      <c r="G490" s="17" t="str">
        <f>IFERROR(IF(INDEX(DATOS!AH:AH,MATCH(CHECKLIST!B490,DATOS!B:B,0),1)=0,"",INDEX(DATOS!AH:AH,MATCH(CHECKLIST!B490,DATOS!B:B,0),1)),"")</f>
        <v/>
      </c>
      <c r="H490" s="17" t="str">
        <f>IF(IFERROR(FIND(H$13,INDEX(DATOS!CA:CA,MATCH(CHECKLIST!B490,DATOS!B:B,0),1),1),"")="",IF(IFERROR(FIND("VENCIDA",INDEX(DATOS!BH:BH,MATCH(CHECKLIST!B490,DATOS!B:B,0),1),1),"")="","","VENCIDO"),"X")</f>
        <v/>
      </c>
      <c r="I490" s="17" t="str">
        <f>IFERROR(IF(INDEX(DATOS!AL:AL,MATCH(CHECKLIST!B490,DATOS!B:B,0),1)=0,"",INDEX(DATOS!AL:AL,MATCH(CHECKLIST!B490,DATOS!B:B,0),1)),"")</f>
        <v/>
      </c>
      <c r="J490" s="17" t="str">
        <f>IFERROR(IF(INDEX(DATOS!AJ:AJ,MATCH(CHECKLIST!B490,DATOS!B:B,0),1)=0,"",INDEX(DATOS!AJ:AJ,MATCH(CHECKLIST!B490,DATOS!B:B,0),1)),"")</f>
        <v/>
      </c>
      <c r="K490" s="49" t="str">
        <f>IFERROR(IF(INDEX(DATOS!AK:AK,MATCH(CHECKLIST!B490,DATOS!B:B,0),1)=0,"",INDEX(DATOS!AK:AK,MATCH(CHECKLIST!B490,DATOS!B:B,0),1)),"")</f>
        <v/>
      </c>
      <c r="L490" s="17" t="str">
        <f>IFERROR(IF(INDEX(DATOS!AM:AM,MATCH(CHECKLIST!B490,DATOS!B:B,0),1)=0,"",INDEX(DATOS!AM:AM,MATCH(CHECKLIST!B490,DATOS!B:B,0),1)),"")</f>
        <v/>
      </c>
      <c r="M490" s="17" t="str">
        <f>IFERROR(IF(INDEX(DATOS!AM:AM,MATCH(CHECKLIST!B490,DATOS!B:B,0),1)=0,"",INDEX(DATOS!AM:AM,MATCH(CHECKLIST!B490,DATOS!B:B,0),1)),"")</f>
        <v/>
      </c>
      <c r="N490" s="49" t="str">
        <f ca="1">IFERROR(IF(INDEX(DATOS!I:I,MATCH(CHECKLIST!B490,DATOS!B:B,0),1)="","X",IF(INDEX(DATOS!I:I,MATCH(CHECKLIST!B490,DATOS!B:B,0),1)&gt;YEAR(TODAY())-1,"","VENCIDA")),"")</f>
        <v/>
      </c>
      <c r="O490" s="49"/>
      <c r="P490" s="17" t="str">
        <f>IFERROR(IF(INDEX(DATOS!AN:AN,MATCH(CHECKLIST!B490,DATOS!B:B,0),1)=0,"",INDEX(DATOS!AN:AN,MATCH(CHECKLIST!B490,DATOS!B:B,0),1)),"")</f>
        <v/>
      </c>
      <c r="Q490" s="17" t="str">
        <f>IFERROR(IF(INDEX(DATOS!AO:AO,MATCH(CHECKLIST!B490,DATOS!B:B,0),1)=0,"",INDEX(DATOS!AO:AO,MATCH(CHECKLIST!B490,DATOS!B:B,0),1)),"")</f>
        <v/>
      </c>
      <c r="S490">
        <f t="shared" si="23"/>
        <v>0</v>
      </c>
      <c r="U490" t="str">
        <f t="shared" si="21"/>
        <v/>
      </c>
      <c r="V490" t="str">
        <f t="shared" si="22"/>
        <v/>
      </c>
    </row>
    <row r="491" spans="1:22">
      <c r="A491" s="12">
        <v>478</v>
      </c>
      <c r="B491" t="str">
        <f>IFERROR(INDEX(DATOS!B:B,MATCH(CHECKLIST!A491,DATOS!BU:BU,0),1),"")</f>
        <v/>
      </c>
      <c r="C491" t="str">
        <f>IFERROR(INDEX(DATOS!J:J,MATCH(CHECKLIST!A491,DATOS!BU:BU,0),1),"")</f>
        <v/>
      </c>
      <c r="D491" t="str">
        <f>IFERROR(INDEX(DATOS!R:R,MATCH(CHECKLIST!E491,DATOS!C:C,0),1),"")</f>
        <v/>
      </c>
      <c r="E491" s="16" t="str">
        <f>IFERROR(INDEX(DATOS!C:C,MATCH(CHECKLIST!A491,DATOS!BU:BU,0),1),"")</f>
        <v/>
      </c>
      <c r="F491" s="3" t="str">
        <f>IFERROR(IF(INDEX(DATOS!AC:AC,MATCH(CHECKLIST!B491,DATOS!B:B,0),1)=0,"",INDEX(DATOS!AC:AC,MATCH(CHECKLIST!B491,DATOS!B:B,0),1)),"")</f>
        <v/>
      </c>
      <c r="G491" s="17" t="str">
        <f>IFERROR(IF(INDEX(DATOS!AH:AH,MATCH(CHECKLIST!B491,DATOS!B:B,0),1)=0,"",INDEX(DATOS!AH:AH,MATCH(CHECKLIST!B491,DATOS!B:B,0),1)),"")</f>
        <v/>
      </c>
      <c r="H491" s="17" t="str">
        <f>IF(IFERROR(FIND(H$13,INDEX(DATOS!CA:CA,MATCH(CHECKLIST!B491,DATOS!B:B,0),1),1),"")="",IF(IFERROR(FIND("VENCIDA",INDEX(DATOS!BH:BH,MATCH(CHECKLIST!B491,DATOS!B:B,0),1),1),"")="","","VENCIDO"),"X")</f>
        <v/>
      </c>
      <c r="I491" s="17" t="str">
        <f>IFERROR(IF(INDEX(DATOS!AL:AL,MATCH(CHECKLIST!B491,DATOS!B:B,0),1)=0,"",INDEX(DATOS!AL:AL,MATCH(CHECKLIST!B491,DATOS!B:B,0),1)),"")</f>
        <v/>
      </c>
      <c r="J491" s="17" t="str">
        <f>IFERROR(IF(INDEX(DATOS!AJ:AJ,MATCH(CHECKLIST!B491,DATOS!B:B,0),1)=0,"",INDEX(DATOS!AJ:AJ,MATCH(CHECKLIST!B491,DATOS!B:B,0),1)),"")</f>
        <v/>
      </c>
      <c r="K491" s="49" t="str">
        <f>IFERROR(IF(INDEX(DATOS!AK:AK,MATCH(CHECKLIST!B491,DATOS!B:B,0),1)=0,"",INDEX(DATOS!AK:AK,MATCH(CHECKLIST!B491,DATOS!B:B,0),1)),"")</f>
        <v/>
      </c>
      <c r="L491" s="17" t="str">
        <f>IFERROR(IF(INDEX(DATOS!AM:AM,MATCH(CHECKLIST!B491,DATOS!B:B,0),1)=0,"",INDEX(DATOS!AM:AM,MATCH(CHECKLIST!B491,DATOS!B:B,0),1)),"")</f>
        <v/>
      </c>
      <c r="M491" s="17" t="str">
        <f>IFERROR(IF(INDEX(DATOS!AM:AM,MATCH(CHECKLIST!B491,DATOS!B:B,0),1)=0,"",INDEX(DATOS!AM:AM,MATCH(CHECKLIST!B491,DATOS!B:B,0),1)),"")</f>
        <v/>
      </c>
      <c r="N491" s="49" t="str">
        <f ca="1">IFERROR(IF(INDEX(DATOS!I:I,MATCH(CHECKLIST!B491,DATOS!B:B,0),1)="","X",IF(INDEX(DATOS!I:I,MATCH(CHECKLIST!B491,DATOS!B:B,0),1)&gt;YEAR(TODAY())-1,"","VENCIDA")),"")</f>
        <v/>
      </c>
      <c r="O491" s="49"/>
      <c r="P491" s="17" t="str">
        <f>IFERROR(IF(INDEX(DATOS!AN:AN,MATCH(CHECKLIST!B491,DATOS!B:B,0),1)=0,"",INDEX(DATOS!AN:AN,MATCH(CHECKLIST!B491,DATOS!B:B,0),1)),"")</f>
        <v/>
      </c>
      <c r="Q491" s="17" t="str">
        <f>IFERROR(IF(INDEX(DATOS!AO:AO,MATCH(CHECKLIST!B491,DATOS!B:B,0),1)=0,"",INDEX(DATOS!AO:AO,MATCH(CHECKLIST!B491,DATOS!B:B,0),1)),"")</f>
        <v/>
      </c>
      <c r="R491" t="str">
        <f>IF(B491="","",1)</f>
        <v/>
      </c>
      <c r="S491" t="str">
        <f t="shared" si="23"/>
        <v/>
      </c>
      <c r="U491" t="str">
        <f t="shared" si="21"/>
        <v/>
      </c>
      <c r="V491" t="str">
        <f t="shared" si="22"/>
        <v/>
      </c>
    </row>
    <row r="492" spans="1:22">
      <c r="A492" s="12">
        <v>479</v>
      </c>
      <c r="B492" t="str">
        <f>IFERROR(INDEX(DATOS!B:B,MATCH(CHECKLIST!A492,DATOS!BU:BU,0),1),"")</f>
        <v/>
      </c>
      <c r="C492" t="str">
        <f>IFERROR(INDEX(DATOS!J:J,MATCH(CHECKLIST!A492,DATOS!BU:BU,0),1),"")</f>
        <v/>
      </c>
      <c r="D492" t="str">
        <f>IFERROR(INDEX(DATOS!R:R,MATCH(CHECKLIST!E492,DATOS!C:C,0),1),"")</f>
        <v/>
      </c>
      <c r="E492" s="16" t="str">
        <f>IFERROR(INDEX(DATOS!C:C,MATCH(CHECKLIST!A492,DATOS!BU:BU,0),1),"")</f>
        <v/>
      </c>
      <c r="F492" s="3" t="str">
        <f>IFERROR(IF(INDEX(DATOS!AC:AC,MATCH(CHECKLIST!B492,DATOS!B:B,0),1)=0,"",INDEX(DATOS!AC:AC,MATCH(CHECKLIST!B492,DATOS!B:B,0),1)),"")</f>
        <v/>
      </c>
      <c r="G492" s="17" t="str">
        <f>IFERROR(IF(INDEX(DATOS!AH:AH,MATCH(CHECKLIST!B492,DATOS!B:B,0),1)=0,"",INDEX(DATOS!AH:AH,MATCH(CHECKLIST!B492,DATOS!B:B,0),1)),"")</f>
        <v/>
      </c>
      <c r="H492" s="17" t="str">
        <f>IF(IFERROR(FIND(H$13,INDEX(DATOS!CA:CA,MATCH(CHECKLIST!B492,DATOS!B:B,0),1),1),"")="",IF(IFERROR(FIND("VENCIDA",INDEX(DATOS!BH:BH,MATCH(CHECKLIST!B492,DATOS!B:B,0),1),1),"")="","","VENCIDO"),"X")</f>
        <v/>
      </c>
      <c r="I492" s="17" t="str">
        <f>IFERROR(IF(INDEX(DATOS!AL:AL,MATCH(CHECKLIST!B492,DATOS!B:B,0),1)=0,"",INDEX(DATOS!AL:AL,MATCH(CHECKLIST!B492,DATOS!B:B,0),1)),"")</f>
        <v/>
      </c>
      <c r="J492" s="17" t="str">
        <f>IFERROR(IF(INDEX(DATOS!AJ:AJ,MATCH(CHECKLIST!B492,DATOS!B:B,0),1)=0,"",INDEX(DATOS!AJ:AJ,MATCH(CHECKLIST!B492,DATOS!B:B,0),1)),"")</f>
        <v/>
      </c>
      <c r="K492" s="49" t="str">
        <f>IFERROR(IF(INDEX(DATOS!AK:AK,MATCH(CHECKLIST!B492,DATOS!B:B,0),1)=0,"",INDEX(DATOS!AK:AK,MATCH(CHECKLIST!B492,DATOS!B:B,0),1)),"")</f>
        <v/>
      </c>
      <c r="L492" s="17" t="str">
        <f>IFERROR(IF(INDEX(DATOS!AM:AM,MATCH(CHECKLIST!B492,DATOS!B:B,0),1)=0,"",INDEX(DATOS!AM:AM,MATCH(CHECKLIST!B492,DATOS!B:B,0),1)),"")</f>
        <v/>
      </c>
      <c r="M492" s="17" t="str">
        <f>IFERROR(IF(INDEX(DATOS!AM:AM,MATCH(CHECKLIST!B492,DATOS!B:B,0),1)=0,"",INDEX(DATOS!AM:AM,MATCH(CHECKLIST!B492,DATOS!B:B,0),1)),"")</f>
        <v/>
      </c>
      <c r="N492" s="49" t="str">
        <f ca="1">IFERROR(IF(INDEX(DATOS!I:I,MATCH(CHECKLIST!B492,DATOS!B:B,0),1)="","X",IF(INDEX(DATOS!I:I,MATCH(CHECKLIST!B492,DATOS!B:B,0),1)&gt;YEAR(TODAY())-1,"","VENCIDA")),"")</f>
        <v/>
      </c>
      <c r="O492" s="49"/>
      <c r="P492" s="17" t="str">
        <f>IFERROR(IF(INDEX(DATOS!AN:AN,MATCH(CHECKLIST!B492,DATOS!B:B,0),1)=0,"",INDEX(DATOS!AN:AN,MATCH(CHECKLIST!B492,DATOS!B:B,0),1)),"")</f>
        <v/>
      </c>
      <c r="Q492" s="17" t="str">
        <f>IFERROR(IF(INDEX(DATOS!AO:AO,MATCH(CHECKLIST!B492,DATOS!B:B,0),1)=0,"",INDEX(DATOS!AO:AO,MATCH(CHECKLIST!B492,DATOS!B:B,0),1)),"")</f>
        <v/>
      </c>
      <c r="S492">
        <f t="shared" si="23"/>
        <v>0</v>
      </c>
      <c r="U492" t="str">
        <f t="shared" si="21"/>
        <v/>
      </c>
      <c r="V492" t="str">
        <f t="shared" si="22"/>
        <v/>
      </c>
    </row>
    <row r="493" spans="1:22">
      <c r="A493" s="12">
        <v>480</v>
      </c>
      <c r="B493" t="str">
        <f>IFERROR(INDEX(DATOS!B:B,MATCH(CHECKLIST!A493,DATOS!BU:BU,0),1),"")</f>
        <v/>
      </c>
      <c r="C493" t="str">
        <f>IFERROR(INDEX(DATOS!J:J,MATCH(CHECKLIST!A493,DATOS!BU:BU,0),1),"")</f>
        <v/>
      </c>
      <c r="D493" t="str">
        <f>IFERROR(INDEX(DATOS!R:R,MATCH(CHECKLIST!E493,DATOS!C:C,0),1),"")</f>
        <v/>
      </c>
      <c r="E493" s="16" t="str">
        <f>IFERROR(INDEX(DATOS!C:C,MATCH(CHECKLIST!A493,DATOS!BU:BU,0),1),"")</f>
        <v/>
      </c>
      <c r="F493" s="3" t="str">
        <f>IFERROR(IF(INDEX(DATOS!AC:AC,MATCH(CHECKLIST!B493,DATOS!B:B,0),1)=0,"",INDEX(DATOS!AC:AC,MATCH(CHECKLIST!B493,DATOS!B:B,0),1)),"")</f>
        <v/>
      </c>
      <c r="G493" s="17" t="str">
        <f>IFERROR(IF(INDEX(DATOS!AH:AH,MATCH(CHECKLIST!B493,DATOS!B:B,0),1)=0,"",INDEX(DATOS!AH:AH,MATCH(CHECKLIST!B493,DATOS!B:B,0),1)),"")</f>
        <v/>
      </c>
      <c r="H493" s="17" t="str">
        <f>IF(IFERROR(FIND(H$13,INDEX(DATOS!CA:CA,MATCH(CHECKLIST!B493,DATOS!B:B,0),1),1),"")="",IF(IFERROR(FIND("VENCIDA",INDEX(DATOS!BH:BH,MATCH(CHECKLIST!B493,DATOS!B:B,0),1),1),"")="","","VENCIDO"),"X")</f>
        <v/>
      </c>
      <c r="I493" s="17" t="str">
        <f>IFERROR(IF(INDEX(DATOS!AL:AL,MATCH(CHECKLIST!B493,DATOS!B:B,0),1)=0,"",INDEX(DATOS!AL:AL,MATCH(CHECKLIST!B493,DATOS!B:B,0),1)),"")</f>
        <v/>
      </c>
      <c r="J493" s="17" t="str">
        <f>IFERROR(IF(INDEX(DATOS!AJ:AJ,MATCH(CHECKLIST!B493,DATOS!B:B,0),1)=0,"",INDEX(DATOS!AJ:AJ,MATCH(CHECKLIST!B493,DATOS!B:B,0),1)),"")</f>
        <v/>
      </c>
      <c r="K493" s="49" t="str">
        <f>IFERROR(IF(INDEX(DATOS!AK:AK,MATCH(CHECKLIST!B493,DATOS!B:B,0),1)=0,"",INDEX(DATOS!AK:AK,MATCH(CHECKLIST!B493,DATOS!B:B,0),1)),"")</f>
        <v/>
      </c>
      <c r="L493" s="17" t="str">
        <f>IFERROR(IF(INDEX(DATOS!AM:AM,MATCH(CHECKLIST!B493,DATOS!B:B,0),1)=0,"",INDEX(DATOS!AM:AM,MATCH(CHECKLIST!B493,DATOS!B:B,0),1)),"")</f>
        <v/>
      </c>
      <c r="M493" s="17" t="str">
        <f>IFERROR(IF(INDEX(DATOS!AM:AM,MATCH(CHECKLIST!B493,DATOS!B:B,0),1)=0,"",INDEX(DATOS!AM:AM,MATCH(CHECKLIST!B493,DATOS!B:B,0),1)),"")</f>
        <v/>
      </c>
      <c r="N493" s="49" t="str">
        <f ca="1">IFERROR(IF(INDEX(DATOS!I:I,MATCH(CHECKLIST!B493,DATOS!B:B,0),1)="","X",IF(INDEX(DATOS!I:I,MATCH(CHECKLIST!B493,DATOS!B:B,0),1)&gt;YEAR(TODAY())-1,"","VENCIDA")),"")</f>
        <v/>
      </c>
      <c r="O493" s="49"/>
      <c r="P493" s="17" t="str">
        <f>IFERROR(IF(INDEX(DATOS!AN:AN,MATCH(CHECKLIST!B493,DATOS!B:B,0),1)=0,"",INDEX(DATOS!AN:AN,MATCH(CHECKLIST!B493,DATOS!B:B,0),1)),"")</f>
        <v/>
      </c>
      <c r="Q493" s="17" t="str">
        <f>IFERROR(IF(INDEX(DATOS!AO:AO,MATCH(CHECKLIST!B493,DATOS!B:B,0),1)=0,"",INDEX(DATOS!AO:AO,MATCH(CHECKLIST!B493,DATOS!B:B,0),1)),"")</f>
        <v/>
      </c>
      <c r="R493" t="str">
        <f>IF(B493="","",1)</f>
        <v/>
      </c>
      <c r="S493" t="str">
        <f t="shared" si="23"/>
        <v/>
      </c>
      <c r="U493" t="str">
        <f t="shared" si="21"/>
        <v/>
      </c>
      <c r="V493" t="str">
        <f t="shared" si="22"/>
        <v/>
      </c>
    </row>
    <row r="494" spans="1:22">
      <c r="A494" s="12">
        <v>481</v>
      </c>
      <c r="B494" t="str">
        <f>IFERROR(INDEX(DATOS!B:B,MATCH(CHECKLIST!A494,DATOS!BU:BU,0),1),"")</f>
        <v/>
      </c>
      <c r="C494" t="str">
        <f>IFERROR(INDEX(DATOS!J:J,MATCH(CHECKLIST!A494,DATOS!BU:BU,0),1),"")</f>
        <v/>
      </c>
      <c r="D494" t="str">
        <f>IFERROR(INDEX(DATOS!R:R,MATCH(CHECKLIST!E494,DATOS!C:C,0),1),"")</f>
        <v/>
      </c>
      <c r="E494" s="16" t="str">
        <f>IFERROR(INDEX(DATOS!C:C,MATCH(CHECKLIST!A494,DATOS!BU:BU,0),1),"")</f>
        <v/>
      </c>
      <c r="F494" s="3" t="str">
        <f>IFERROR(IF(INDEX(DATOS!AC:AC,MATCH(CHECKLIST!B494,DATOS!B:B,0),1)=0,"",INDEX(DATOS!AC:AC,MATCH(CHECKLIST!B494,DATOS!B:B,0),1)),"")</f>
        <v/>
      </c>
      <c r="G494" s="17" t="str">
        <f>IFERROR(IF(INDEX(DATOS!AH:AH,MATCH(CHECKLIST!B494,DATOS!B:B,0),1)=0,"",INDEX(DATOS!AH:AH,MATCH(CHECKLIST!B494,DATOS!B:B,0),1)),"")</f>
        <v/>
      </c>
      <c r="H494" s="17" t="str">
        <f>IF(IFERROR(FIND(H$13,INDEX(DATOS!CA:CA,MATCH(CHECKLIST!B494,DATOS!B:B,0),1),1),"")="",IF(IFERROR(FIND("VENCIDA",INDEX(DATOS!BH:BH,MATCH(CHECKLIST!B494,DATOS!B:B,0),1),1),"")="","","VENCIDO"),"X")</f>
        <v/>
      </c>
      <c r="I494" s="17" t="str">
        <f>IFERROR(IF(INDEX(DATOS!AL:AL,MATCH(CHECKLIST!B494,DATOS!B:B,0),1)=0,"",INDEX(DATOS!AL:AL,MATCH(CHECKLIST!B494,DATOS!B:B,0),1)),"")</f>
        <v/>
      </c>
      <c r="J494" s="17" t="str">
        <f>IFERROR(IF(INDEX(DATOS!AJ:AJ,MATCH(CHECKLIST!B494,DATOS!B:B,0),1)=0,"",INDEX(DATOS!AJ:AJ,MATCH(CHECKLIST!B494,DATOS!B:B,0),1)),"")</f>
        <v/>
      </c>
      <c r="K494" s="49" t="str">
        <f>IFERROR(IF(INDEX(DATOS!AK:AK,MATCH(CHECKLIST!B494,DATOS!B:B,0),1)=0,"",INDEX(DATOS!AK:AK,MATCH(CHECKLIST!B494,DATOS!B:B,0),1)),"")</f>
        <v/>
      </c>
      <c r="L494" s="17" t="str">
        <f>IFERROR(IF(INDEX(DATOS!AM:AM,MATCH(CHECKLIST!B494,DATOS!B:B,0),1)=0,"",INDEX(DATOS!AM:AM,MATCH(CHECKLIST!B494,DATOS!B:B,0),1)),"")</f>
        <v/>
      </c>
      <c r="M494" s="17" t="str">
        <f>IFERROR(IF(INDEX(DATOS!AM:AM,MATCH(CHECKLIST!B494,DATOS!B:B,0),1)=0,"",INDEX(DATOS!AM:AM,MATCH(CHECKLIST!B494,DATOS!B:B,0),1)),"")</f>
        <v/>
      </c>
      <c r="N494" s="49" t="str">
        <f ca="1">IFERROR(IF(INDEX(DATOS!I:I,MATCH(CHECKLIST!B494,DATOS!B:B,0),1)="","X",IF(INDEX(DATOS!I:I,MATCH(CHECKLIST!B494,DATOS!B:B,0),1)&gt;YEAR(TODAY())-1,"","VENCIDA")),"")</f>
        <v/>
      </c>
      <c r="O494" s="49"/>
      <c r="P494" s="17" t="str">
        <f>IFERROR(IF(INDEX(DATOS!AN:AN,MATCH(CHECKLIST!B494,DATOS!B:B,0),1)=0,"",INDEX(DATOS!AN:AN,MATCH(CHECKLIST!B494,DATOS!B:B,0),1)),"")</f>
        <v/>
      </c>
      <c r="Q494" s="17" t="str">
        <f>IFERROR(IF(INDEX(DATOS!AO:AO,MATCH(CHECKLIST!B494,DATOS!B:B,0),1)=0,"",INDEX(DATOS!AO:AO,MATCH(CHECKLIST!B494,DATOS!B:B,0),1)),"")</f>
        <v/>
      </c>
      <c r="S494">
        <f t="shared" si="23"/>
        <v>0</v>
      </c>
      <c r="U494" t="str">
        <f t="shared" si="21"/>
        <v/>
      </c>
      <c r="V494" t="str">
        <f t="shared" si="22"/>
        <v/>
      </c>
    </row>
    <row r="495" spans="1:22">
      <c r="A495" s="12">
        <v>482</v>
      </c>
      <c r="B495" t="str">
        <f>IFERROR(INDEX(DATOS!B:B,MATCH(CHECKLIST!A495,DATOS!BU:BU,0),1),"")</f>
        <v/>
      </c>
      <c r="C495" t="str">
        <f>IFERROR(INDEX(DATOS!J:J,MATCH(CHECKLIST!A495,DATOS!BU:BU,0),1),"")</f>
        <v/>
      </c>
      <c r="D495" t="str">
        <f>IFERROR(INDEX(DATOS!R:R,MATCH(CHECKLIST!E495,DATOS!C:C,0),1),"")</f>
        <v/>
      </c>
      <c r="E495" s="16" t="str">
        <f>IFERROR(INDEX(DATOS!C:C,MATCH(CHECKLIST!A495,DATOS!BU:BU,0),1),"")</f>
        <v/>
      </c>
      <c r="F495" s="3" t="str">
        <f>IFERROR(IF(INDEX(DATOS!AC:AC,MATCH(CHECKLIST!B495,DATOS!B:B,0),1)=0,"",INDEX(DATOS!AC:AC,MATCH(CHECKLIST!B495,DATOS!B:B,0),1)),"")</f>
        <v/>
      </c>
      <c r="G495" s="17" t="str">
        <f>IFERROR(IF(INDEX(DATOS!AH:AH,MATCH(CHECKLIST!B495,DATOS!B:B,0),1)=0,"",INDEX(DATOS!AH:AH,MATCH(CHECKLIST!B495,DATOS!B:B,0),1)),"")</f>
        <v/>
      </c>
      <c r="H495" s="17" t="str">
        <f>IF(IFERROR(FIND(H$13,INDEX(DATOS!CA:CA,MATCH(CHECKLIST!B495,DATOS!B:B,0),1),1),"")="",IF(IFERROR(FIND("VENCIDA",INDEX(DATOS!BH:BH,MATCH(CHECKLIST!B495,DATOS!B:B,0),1),1),"")="","","VENCIDO"),"X")</f>
        <v/>
      </c>
      <c r="I495" s="17" t="str">
        <f>IFERROR(IF(INDEX(DATOS!AL:AL,MATCH(CHECKLIST!B495,DATOS!B:B,0),1)=0,"",INDEX(DATOS!AL:AL,MATCH(CHECKLIST!B495,DATOS!B:B,0),1)),"")</f>
        <v/>
      </c>
      <c r="J495" s="17" t="str">
        <f>IFERROR(IF(INDEX(DATOS!AJ:AJ,MATCH(CHECKLIST!B495,DATOS!B:B,0),1)=0,"",INDEX(DATOS!AJ:AJ,MATCH(CHECKLIST!B495,DATOS!B:B,0),1)),"")</f>
        <v/>
      </c>
      <c r="K495" s="49" t="str">
        <f>IFERROR(IF(INDEX(DATOS!AK:AK,MATCH(CHECKLIST!B495,DATOS!B:B,0),1)=0,"",INDEX(DATOS!AK:AK,MATCH(CHECKLIST!B495,DATOS!B:B,0),1)),"")</f>
        <v/>
      </c>
      <c r="L495" s="17" t="str">
        <f>IFERROR(IF(INDEX(DATOS!AM:AM,MATCH(CHECKLIST!B495,DATOS!B:B,0),1)=0,"",INDEX(DATOS!AM:AM,MATCH(CHECKLIST!B495,DATOS!B:B,0),1)),"")</f>
        <v/>
      </c>
      <c r="M495" s="17" t="str">
        <f>IFERROR(IF(INDEX(DATOS!AM:AM,MATCH(CHECKLIST!B495,DATOS!B:B,0),1)=0,"",INDEX(DATOS!AM:AM,MATCH(CHECKLIST!B495,DATOS!B:B,0),1)),"")</f>
        <v/>
      </c>
      <c r="N495" s="49" t="str">
        <f ca="1">IFERROR(IF(INDEX(DATOS!I:I,MATCH(CHECKLIST!B495,DATOS!B:B,0),1)="","X",IF(INDEX(DATOS!I:I,MATCH(CHECKLIST!B495,DATOS!B:B,0),1)&gt;YEAR(TODAY())-1,"","VENCIDA")),"")</f>
        <v/>
      </c>
      <c r="O495" s="49"/>
      <c r="P495" s="17" t="str">
        <f>IFERROR(IF(INDEX(DATOS!AN:AN,MATCH(CHECKLIST!B495,DATOS!B:B,0),1)=0,"",INDEX(DATOS!AN:AN,MATCH(CHECKLIST!B495,DATOS!B:B,0),1)),"")</f>
        <v/>
      </c>
      <c r="Q495" s="17" t="str">
        <f>IFERROR(IF(INDEX(DATOS!AO:AO,MATCH(CHECKLIST!B495,DATOS!B:B,0),1)=0,"",INDEX(DATOS!AO:AO,MATCH(CHECKLIST!B495,DATOS!B:B,0),1)),"")</f>
        <v/>
      </c>
      <c r="R495" t="str">
        <f>IF(B495="","",1)</f>
        <v/>
      </c>
      <c r="S495" t="str">
        <f t="shared" si="23"/>
        <v/>
      </c>
      <c r="U495" t="str">
        <f t="shared" si="21"/>
        <v/>
      </c>
      <c r="V495" t="str">
        <f t="shared" si="22"/>
        <v/>
      </c>
    </row>
    <row r="496" spans="1:22">
      <c r="A496" s="12">
        <v>483</v>
      </c>
      <c r="B496" t="str">
        <f>IFERROR(INDEX(DATOS!B:B,MATCH(CHECKLIST!A496,DATOS!BU:BU,0),1),"")</f>
        <v/>
      </c>
      <c r="C496" t="str">
        <f>IFERROR(INDEX(DATOS!J:J,MATCH(CHECKLIST!A496,DATOS!BU:BU,0),1),"")</f>
        <v/>
      </c>
      <c r="D496" t="str">
        <f>IFERROR(INDEX(DATOS!R:R,MATCH(CHECKLIST!E496,DATOS!C:C,0),1),"")</f>
        <v/>
      </c>
      <c r="E496" s="16" t="str">
        <f>IFERROR(INDEX(DATOS!C:C,MATCH(CHECKLIST!A496,DATOS!BU:BU,0),1),"")</f>
        <v/>
      </c>
      <c r="F496" s="3" t="str">
        <f>IFERROR(IF(INDEX(DATOS!AC:AC,MATCH(CHECKLIST!B496,DATOS!B:B,0),1)=0,"",INDEX(DATOS!AC:AC,MATCH(CHECKLIST!B496,DATOS!B:B,0),1)),"")</f>
        <v/>
      </c>
      <c r="G496" s="17" t="str">
        <f>IFERROR(IF(INDEX(DATOS!AH:AH,MATCH(CHECKLIST!B496,DATOS!B:B,0),1)=0,"",INDEX(DATOS!AH:AH,MATCH(CHECKLIST!B496,DATOS!B:B,0),1)),"")</f>
        <v/>
      </c>
      <c r="H496" s="17" t="str">
        <f>IF(IFERROR(FIND(H$13,INDEX(DATOS!CA:CA,MATCH(CHECKLIST!B496,DATOS!B:B,0),1),1),"")="",IF(IFERROR(FIND("VENCIDA",INDEX(DATOS!BH:BH,MATCH(CHECKLIST!B496,DATOS!B:B,0),1),1),"")="","","VENCIDO"),"X")</f>
        <v/>
      </c>
      <c r="I496" s="17" t="str">
        <f>IFERROR(IF(INDEX(DATOS!AL:AL,MATCH(CHECKLIST!B496,DATOS!B:B,0),1)=0,"",INDEX(DATOS!AL:AL,MATCH(CHECKLIST!B496,DATOS!B:B,0),1)),"")</f>
        <v/>
      </c>
      <c r="J496" s="17" t="str">
        <f>IFERROR(IF(INDEX(DATOS!AJ:AJ,MATCH(CHECKLIST!B496,DATOS!B:B,0),1)=0,"",INDEX(DATOS!AJ:AJ,MATCH(CHECKLIST!B496,DATOS!B:B,0),1)),"")</f>
        <v/>
      </c>
      <c r="K496" s="49" t="str">
        <f>IFERROR(IF(INDEX(DATOS!AK:AK,MATCH(CHECKLIST!B496,DATOS!B:B,0),1)=0,"",INDEX(DATOS!AK:AK,MATCH(CHECKLIST!B496,DATOS!B:B,0),1)),"")</f>
        <v/>
      </c>
      <c r="L496" s="17" t="str">
        <f>IFERROR(IF(INDEX(DATOS!AM:AM,MATCH(CHECKLIST!B496,DATOS!B:B,0),1)=0,"",INDEX(DATOS!AM:AM,MATCH(CHECKLIST!B496,DATOS!B:B,0),1)),"")</f>
        <v/>
      </c>
      <c r="M496" s="17" t="str">
        <f>IFERROR(IF(INDEX(DATOS!AM:AM,MATCH(CHECKLIST!B496,DATOS!B:B,0),1)=0,"",INDEX(DATOS!AM:AM,MATCH(CHECKLIST!B496,DATOS!B:B,0),1)),"")</f>
        <v/>
      </c>
      <c r="N496" s="49" t="str">
        <f ca="1">IFERROR(IF(INDEX(DATOS!I:I,MATCH(CHECKLIST!B496,DATOS!B:B,0),1)="","X",IF(INDEX(DATOS!I:I,MATCH(CHECKLIST!B496,DATOS!B:B,0),1)&gt;YEAR(TODAY())-1,"","VENCIDA")),"")</f>
        <v/>
      </c>
      <c r="O496" s="49"/>
      <c r="P496" s="17" t="str">
        <f>IFERROR(IF(INDEX(DATOS!AN:AN,MATCH(CHECKLIST!B496,DATOS!B:B,0),1)=0,"",INDEX(DATOS!AN:AN,MATCH(CHECKLIST!B496,DATOS!B:B,0),1)),"")</f>
        <v/>
      </c>
      <c r="Q496" s="17" t="str">
        <f>IFERROR(IF(INDEX(DATOS!AO:AO,MATCH(CHECKLIST!B496,DATOS!B:B,0),1)=0,"",INDEX(DATOS!AO:AO,MATCH(CHECKLIST!B496,DATOS!B:B,0),1)),"")</f>
        <v/>
      </c>
      <c r="S496">
        <f t="shared" si="23"/>
        <v>0</v>
      </c>
      <c r="U496" t="str">
        <f t="shared" si="21"/>
        <v/>
      </c>
      <c r="V496" t="str">
        <f t="shared" si="22"/>
        <v/>
      </c>
    </row>
    <row r="497" spans="1:22">
      <c r="A497" s="12">
        <v>484</v>
      </c>
      <c r="B497" t="str">
        <f>IFERROR(INDEX(DATOS!B:B,MATCH(CHECKLIST!A497,DATOS!BU:BU,0),1),"")</f>
        <v/>
      </c>
      <c r="C497" t="str">
        <f>IFERROR(INDEX(DATOS!J:J,MATCH(CHECKLIST!A497,DATOS!BU:BU,0),1),"")</f>
        <v/>
      </c>
      <c r="D497" t="str">
        <f>IFERROR(INDEX(DATOS!R:R,MATCH(CHECKLIST!E497,DATOS!C:C,0),1),"")</f>
        <v/>
      </c>
      <c r="E497" s="16" t="str">
        <f>IFERROR(INDEX(DATOS!C:C,MATCH(CHECKLIST!A497,DATOS!BU:BU,0),1),"")</f>
        <v/>
      </c>
      <c r="F497" s="3" t="str">
        <f>IFERROR(IF(INDEX(DATOS!AC:AC,MATCH(CHECKLIST!B497,DATOS!B:B,0),1)=0,"",INDEX(DATOS!AC:AC,MATCH(CHECKLIST!B497,DATOS!B:B,0),1)),"")</f>
        <v/>
      </c>
      <c r="G497" s="17" t="str">
        <f>IFERROR(IF(INDEX(DATOS!AH:AH,MATCH(CHECKLIST!B497,DATOS!B:B,0),1)=0,"",INDEX(DATOS!AH:AH,MATCH(CHECKLIST!B497,DATOS!B:B,0),1)),"")</f>
        <v/>
      </c>
      <c r="H497" s="17" t="str">
        <f>IF(IFERROR(FIND(H$13,INDEX(DATOS!CA:CA,MATCH(CHECKLIST!B497,DATOS!B:B,0),1),1),"")="",IF(IFERROR(FIND("VENCIDA",INDEX(DATOS!BH:BH,MATCH(CHECKLIST!B497,DATOS!B:B,0),1),1),"")="","","VENCIDO"),"X")</f>
        <v/>
      </c>
      <c r="I497" s="17" t="str">
        <f>IFERROR(IF(INDEX(DATOS!AL:AL,MATCH(CHECKLIST!B497,DATOS!B:B,0),1)=0,"",INDEX(DATOS!AL:AL,MATCH(CHECKLIST!B497,DATOS!B:B,0),1)),"")</f>
        <v/>
      </c>
      <c r="J497" s="17" t="str">
        <f>IFERROR(IF(INDEX(DATOS!AJ:AJ,MATCH(CHECKLIST!B497,DATOS!B:B,0),1)=0,"",INDEX(DATOS!AJ:AJ,MATCH(CHECKLIST!B497,DATOS!B:B,0),1)),"")</f>
        <v/>
      </c>
      <c r="K497" s="49" t="str">
        <f>IFERROR(IF(INDEX(DATOS!AK:AK,MATCH(CHECKLIST!B497,DATOS!B:B,0),1)=0,"",INDEX(DATOS!AK:AK,MATCH(CHECKLIST!B497,DATOS!B:B,0),1)),"")</f>
        <v/>
      </c>
      <c r="L497" s="17" t="str">
        <f>IFERROR(IF(INDEX(DATOS!AM:AM,MATCH(CHECKLIST!B497,DATOS!B:B,0),1)=0,"",INDEX(DATOS!AM:AM,MATCH(CHECKLIST!B497,DATOS!B:B,0),1)),"")</f>
        <v/>
      </c>
      <c r="M497" s="17" t="str">
        <f>IFERROR(IF(INDEX(DATOS!AM:AM,MATCH(CHECKLIST!B497,DATOS!B:B,0),1)=0,"",INDEX(DATOS!AM:AM,MATCH(CHECKLIST!B497,DATOS!B:B,0),1)),"")</f>
        <v/>
      </c>
      <c r="N497" s="49" t="str">
        <f ca="1">IFERROR(IF(INDEX(DATOS!I:I,MATCH(CHECKLIST!B497,DATOS!B:B,0),1)="","X",IF(INDEX(DATOS!I:I,MATCH(CHECKLIST!B497,DATOS!B:B,0),1)&gt;YEAR(TODAY())-1,"","VENCIDA")),"")</f>
        <v/>
      </c>
      <c r="O497" s="49"/>
      <c r="P497" s="17" t="str">
        <f>IFERROR(IF(INDEX(DATOS!AN:AN,MATCH(CHECKLIST!B497,DATOS!B:B,0),1)=0,"",INDEX(DATOS!AN:AN,MATCH(CHECKLIST!B497,DATOS!B:B,0),1)),"")</f>
        <v/>
      </c>
      <c r="Q497" s="17" t="str">
        <f>IFERROR(IF(INDEX(DATOS!AO:AO,MATCH(CHECKLIST!B497,DATOS!B:B,0),1)=0,"",INDEX(DATOS!AO:AO,MATCH(CHECKLIST!B497,DATOS!B:B,0),1)),"")</f>
        <v/>
      </c>
      <c r="R497" t="str">
        <f>IF(B497="","",1)</f>
        <v/>
      </c>
      <c r="S497" t="str">
        <f t="shared" si="23"/>
        <v/>
      </c>
      <c r="U497" t="str">
        <f t="shared" si="21"/>
        <v/>
      </c>
      <c r="V497" t="str">
        <f t="shared" si="22"/>
        <v/>
      </c>
    </row>
    <row r="498" spans="1:22">
      <c r="A498" s="12">
        <v>485</v>
      </c>
      <c r="B498" t="str">
        <f>IFERROR(INDEX(DATOS!B:B,MATCH(CHECKLIST!A498,DATOS!BU:BU,0),1),"")</f>
        <v/>
      </c>
      <c r="C498" t="str">
        <f>IFERROR(INDEX(DATOS!J:J,MATCH(CHECKLIST!A498,DATOS!BU:BU,0),1),"")</f>
        <v/>
      </c>
      <c r="D498" t="str">
        <f>IFERROR(INDEX(DATOS!R:R,MATCH(CHECKLIST!E498,DATOS!C:C,0),1),"")</f>
        <v/>
      </c>
      <c r="E498" s="16" t="str">
        <f>IFERROR(INDEX(DATOS!C:C,MATCH(CHECKLIST!A498,DATOS!BU:BU,0),1),"")</f>
        <v/>
      </c>
      <c r="F498" s="3" t="str">
        <f>IFERROR(IF(INDEX(DATOS!AC:AC,MATCH(CHECKLIST!B498,DATOS!B:B,0),1)=0,"",INDEX(DATOS!AC:AC,MATCH(CHECKLIST!B498,DATOS!B:B,0),1)),"")</f>
        <v/>
      </c>
      <c r="G498" s="17" t="str">
        <f>IFERROR(IF(INDEX(DATOS!AH:AH,MATCH(CHECKLIST!B498,DATOS!B:B,0),1)=0,"",INDEX(DATOS!AH:AH,MATCH(CHECKLIST!B498,DATOS!B:B,0),1)),"")</f>
        <v/>
      </c>
      <c r="H498" s="17" t="str">
        <f>IF(IFERROR(FIND(H$13,INDEX(DATOS!CA:CA,MATCH(CHECKLIST!B498,DATOS!B:B,0),1),1),"")="",IF(IFERROR(FIND("VENCIDA",INDEX(DATOS!BH:BH,MATCH(CHECKLIST!B498,DATOS!B:B,0),1),1),"")="","","VENCIDO"),"X")</f>
        <v/>
      </c>
      <c r="I498" s="17" t="str">
        <f>IFERROR(IF(INDEX(DATOS!AL:AL,MATCH(CHECKLIST!B498,DATOS!B:B,0),1)=0,"",INDEX(DATOS!AL:AL,MATCH(CHECKLIST!B498,DATOS!B:B,0),1)),"")</f>
        <v/>
      </c>
      <c r="J498" s="17" t="str">
        <f>IFERROR(IF(INDEX(DATOS!AJ:AJ,MATCH(CHECKLIST!B498,DATOS!B:B,0),1)=0,"",INDEX(DATOS!AJ:AJ,MATCH(CHECKLIST!B498,DATOS!B:B,0),1)),"")</f>
        <v/>
      </c>
      <c r="K498" s="49" t="str">
        <f>IFERROR(IF(INDEX(DATOS!AK:AK,MATCH(CHECKLIST!B498,DATOS!B:B,0),1)=0,"",INDEX(DATOS!AK:AK,MATCH(CHECKLIST!B498,DATOS!B:B,0),1)),"")</f>
        <v/>
      </c>
      <c r="L498" s="17" t="str">
        <f>IFERROR(IF(INDEX(DATOS!AM:AM,MATCH(CHECKLIST!B498,DATOS!B:B,0),1)=0,"",INDEX(DATOS!AM:AM,MATCH(CHECKLIST!B498,DATOS!B:B,0),1)),"")</f>
        <v/>
      </c>
      <c r="M498" s="17" t="str">
        <f>IFERROR(IF(INDEX(DATOS!AM:AM,MATCH(CHECKLIST!B498,DATOS!B:B,0),1)=0,"",INDEX(DATOS!AM:AM,MATCH(CHECKLIST!B498,DATOS!B:B,0),1)),"")</f>
        <v/>
      </c>
      <c r="N498" s="49" t="str">
        <f ca="1">IFERROR(IF(INDEX(DATOS!I:I,MATCH(CHECKLIST!B498,DATOS!B:B,0),1)="","X",IF(INDEX(DATOS!I:I,MATCH(CHECKLIST!B498,DATOS!B:B,0),1)&gt;YEAR(TODAY())-1,"","VENCIDA")),"")</f>
        <v/>
      </c>
      <c r="O498" s="49"/>
      <c r="P498" s="17" t="str">
        <f>IFERROR(IF(INDEX(DATOS!AN:AN,MATCH(CHECKLIST!B498,DATOS!B:B,0),1)=0,"",INDEX(DATOS!AN:AN,MATCH(CHECKLIST!B498,DATOS!B:B,0),1)),"")</f>
        <v/>
      </c>
      <c r="Q498" s="17" t="str">
        <f>IFERROR(IF(INDEX(DATOS!AO:AO,MATCH(CHECKLIST!B498,DATOS!B:B,0),1)=0,"",INDEX(DATOS!AO:AO,MATCH(CHECKLIST!B498,DATOS!B:B,0),1)),"")</f>
        <v/>
      </c>
      <c r="S498">
        <f t="shared" si="23"/>
        <v>0</v>
      </c>
      <c r="U498" t="str">
        <f t="shared" si="21"/>
        <v/>
      </c>
      <c r="V498" t="str">
        <f t="shared" si="22"/>
        <v/>
      </c>
    </row>
    <row r="499" spans="1:22">
      <c r="A499" s="12">
        <v>486</v>
      </c>
      <c r="B499" t="str">
        <f>IFERROR(INDEX(DATOS!B:B,MATCH(CHECKLIST!A499,DATOS!BU:BU,0),1),"")</f>
        <v/>
      </c>
      <c r="C499" t="str">
        <f>IFERROR(INDEX(DATOS!J:J,MATCH(CHECKLIST!A499,DATOS!BU:BU,0),1),"")</f>
        <v/>
      </c>
      <c r="D499" t="str">
        <f>IFERROR(INDEX(DATOS!R:R,MATCH(CHECKLIST!E499,DATOS!C:C,0),1),"")</f>
        <v/>
      </c>
      <c r="E499" s="16" t="str">
        <f>IFERROR(INDEX(DATOS!C:C,MATCH(CHECKLIST!A499,DATOS!BU:BU,0),1),"")</f>
        <v/>
      </c>
      <c r="F499" s="3" t="str">
        <f>IFERROR(IF(INDEX(DATOS!AC:AC,MATCH(CHECKLIST!B499,DATOS!B:B,0),1)=0,"",INDEX(DATOS!AC:AC,MATCH(CHECKLIST!B499,DATOS!B:B,0),1)),"")</f>
        <v/>
      </c>
      <c r="G499" s="17" t="str">
        <f>IFERROR(IF(INDEX(DATOS!AH:AH,MATCH(CHECKLIST!B499,DATOS!B:B,0),1)=0,"",INDEX(DATOS!AH:AH,MATCH(CHECKLIST!B499,DATOS!B:B,0),1)),"")</f>
        <v/>
      </c>
      <c r="H499" s="17" t="str">
        <f>IF(IFERROR(FIND(H$13,INDEX(DATOS!CA:CA,MATCH(CHECKLIST!B499,DATOS!B:B,0),1),1),"")="",IF(IFERROR(FIND("VENCIDA",INDEX(DATOS!BH:BH,MATCH(CHECKLIST!B499,DATOS!B:B,0),1),1),"")="","","VENCIDO"),"X")</f>
        <v/>
      </c>
      <c r="I499" s="17" t="str">
        <f>IFERROR(IF(INDEX(DATOS!AL:AL,MATCH(CHECKLIST!B499,DATOS!B:B,0),1)=0,"",INDEX(DATOS!AL:AL,MATCH(CHECKLIST!B499,DATOS!B:B,0),1)),"")</f>
        <v/>
      </c>
      <c r="J499" s="17" t="str">
        <f>IFERROR(IF(INDEX(DATOS!AJ:AJ,MATCH(CHECKLIST!B499,DATOS!B:B,0),1)=0,"",INDEX(DATOS!AJ:AJ,MATCH(CHECKLIST!B499,DATOS!B:B,0),1)),"")</f>
        <v/>
      </c>
      <c r="K499" s="49" t="str">
        <f>IFERROR(IF(INDEX(DATOS!AK:AK,MATCH(CHECKLIST!B499,DATOS!B:B,0),1)=0,"",INDEX(DATOS!AK:AK,MATCH(CHECKLIST!B499,DATOS!B:B,0),1)),"")</f>
        <v/>
      </c>
      <c r="L499" s="17" t="str">
        <f>IFERROR(IF(INDEX(DATOS!AM:AM,MATCH(CHECKLIST!B499,DATOS!B:B,0),1)=0,"",INDEX(DATOS!AM:AM,MATCH(CHECKLIST!B499,DATOS!B:B,0),1)),"")</f>
        <v/>
      </c>
      <c r="M499" s="17" t="str">
        <f>IFERROR(IF(INDEX(DATOS!AM:AM,MATCH(CHECKLIST!B499,DATOS!B:B,0),1)=0,"",INDEX(DATOS!AM:AM,MATCH(CHECKLIST!B499,DATOS!B:B,0),1)),"")</f>
        <v/>
      </c>
      <c r="N499" s="49" t="str">
        <f ca="1">IFERROR(IF(INDEX(DATOS!I:I,MATCH(CHECKLIST!B499,DATOS!B:B,0),1)="","X",IF(INDEX(DATOS!I:I,MATCH(CHECKLIST!B499,DATOS!B:B,0),1)&gt;YEAR(TODAY())-1,"","VENCIDA")),"")</f>
        <v/>
      </c>
      <c r="O499" s="49"/>
      <c r="P499" s="17" t="str">
        <f>IFERROR(IF(INDEX(DATOS!AN:AN,MATCH(CHECKLIST!B499,DATOS!B:B,0),1)=0,"",INDEX(DATOS!AN:AN,MATCH(CHECKLIST!B499,DATOS!B:B,0),1)),"")</f>
        <v/>
      </c>
      <c r="Q499" s="17" t="str">
        <f>IFERROR(IF(INDEX(DATOS!AO:AO,MATCH(CHECKLIST!B499,DATOS!B:B,0),1)=0,"",INDEX(DATOS!AO:AO,MATCH(CHECKLIST!B499,DATOS!B:B,0),1)),"")</f>
        <v/>
      </c>
      <c r="R499" t="str">
        <f>IF(B499="","",1)</f>
        <v/>
      </c>
      <c r="S499" t="str">
        <f t="shared" si="23"/>
        <v/>
      </c>
      <c r="U499" t="str">
        <f t="shared" si="21"/>
        <v/>
      </c>
      <c r="V499" t="str">
        <f t="shared" si="22"/>
        <v/>
      </c>
    </row>
    <row r="500" spans="1:22">
      <c r="A500" s="12">
        <v>487</v>
      </c>
      <c r="B500" t="str">
        <f>IFERROR(INDEX(DATOS!B:B,MATCH(CHECKLIST!A500,DATOS!BU:BU,0),1),"")</f>
        <v/>
      </c>
      <c r="C500" t="str">
        <f>IFERROR(INDEX(DATOS!J:J,MATCH(CHECKLIST!A500,DATOS!BU:BU,0),1),"")</f>
        <v/>
      </c>
      <c r="D500" t="str">
        <f>IFERROR(INDEX(DATOS!R:R,MATCH(CHECKLIST!E500,DATOS!C:C,0),1),"")</f>
        <v/>
      </c>
      <c r="E500" s="16" t="str">
        <f>IFERROR(INDEX(DATOS!C:C,MATCH(CHECKLIST!A500,DATOS!BU:BU,0),1),"")</f>
        <v/>
      </c>
      <c r="F500" s="3" t="str">
        <f>IFERROR(IF(INDEX(DATOS!AC:AC,MATCH(CHECKLIST!B500,DATOS!B:B,0),1)=0,"",INDEX(DATOS!AC:AC,MATCH(CHECKLIST!B500,DATOS!B:B,0),1)),"")</f>
        <v/>
      </c>
      <c r="G500" s="17" t="str">
        <f>IFERROR(IF(INDEX(DATOS!AH:AH,MATCH(CHECKLIST!B500,DATOS!B:B,0),1)=0,"",INDEX(DATOS!AH:AH,MATCH(CHECKLIST!B500,DATOS!B:B,0),1)),"")</f>
        <v/>
      </c>
      <c r="H500" s="17" t="str">
        <f>IF(IFERROR(FIND(H$13,INDEX(DATOS!CA:CA,MATCH(CHECKLIST!B500,DATOS!B:B,0),1),1),"")="",IF(IFERROR(FIND("VENCIDA",INDEX(DATOS!BH:BH,MATCH(CHECKLIST!B500,DATOS!B:B,0),1),1),"")="","","VENCIDO"),"X")</f>
        <v/>
      </c>
      <c r="I500" s="17" t="str">
        <f>IFERROR(IF(INDEX(DATOS!AL:AL,MATCH(CHECKLIST!B500,DATOS!B:B,0),1)=0,"",INDEX(DATOS!AL:AL,MATCH(CHECKLIST!B500,DATOS!B:B,0),1)),"")</f>
        <v/>
      </c>
      <c r="J500" s="17" t="str">
        <f>IFERROR(IF(INDEX(DATOS!AJ:AJ,MATCH(CHECKLIST!B500,DATOS!B:B,0),1)=0,"",INDEX(DATOS!AJ:AJ,MATCH(CHECKLIST!B500,DATOS!B:B,0),1)),"")</f>
        <v/>
      </c>
      <c r="K500" s="49" t="str">
        <f>IFERROR(IF(INDEX(DATOS!AK:AK,MATCH(CHECKLIST!B500,DATOS!B:B,0),1)=0,"",INDEX(DATOS!AK:AK,MATCH(CHECKLIST!B500,DATOS!B:B,0),1)),"")</f>
        <v/>
      </c>
      <c r="L500" s="17" t="str">
        <f>IFERROR(IF(INDEX(DATOS!AM:AM,MATCH(CHECKLIST!B500,DATOS!B:B,0),1)=0,"",INDEX(DATOS!AM:AM,MATCH(CHECKLIST!B500,DATOS!B:B,0),1)),"")</f>
        <v/>
      </c>
      <c r="M500" s="17" t="str">
        <f>IFERROR(IF(INDEX(DATOS!AM:AM,MATCH(CHECKLIST!B500,DATOS!B:B,0),1)=0,"",INDEX(DATOS!AM:AM,MATCH(CHECKLIST!B500,DATOS!B:B,0),1)),"")</f>
        <v/>
      </c>
      <c r="N500" s="49" t="str">
        <f ca="1">IFERROR(IF(INDEX(DATOS!I:I,MATCH(CHECKLIST!B500,DATOS!B:B,0),1)="","X",IF(INDEX(DATOS!I:I,MATCH(CHECKLIST!B500,DATOS!B:B,0),1)&gt;YEAR(TODAY())-1,"","VENCIDA")),"")</f>
        <v/>
      </c>
      <c r="O500" s="49"/>
      <c r="P500" s="17" t="str">
        <f>IFERROR(IF(INDEX(DATOS!AN:AN,MATCH(CHECKLIST!B500,DATOS!B:B,0),1)=0,"",INDEX(DATOS!AN:AN,MATCH(CHECKLIST!B500,DATOS!B:B,0),1)),"")</f>
        <v/>
      </c>
      <c r="Q500" s="17" t="str">
        <f>IFERROR(IF(INDEX(DATOS!AO:AO,MATCH(CHECKLIST!B500,DATOS!B:B,0),1)=0,"",INDEX(DATOS!AO:AO,MATCH(CHECKLIST!B500,DATOS!B:B,0),1)),"")</f>
        <v/>
      </c>
      <c r="S500">
        <f t="shared" si="23"/>
        <v>0</v>
      </c>
      <c r="U500" t="str">
        <f t="shared" si="21"/>
        <v/>
      </c>
      <c r="V500" t="str">
        <f t="shared" si="22"/>
        <v/>
      </c>
    </row>
    <row r="501" spans="1:22">
      <c r="A501" s="12">
        <v>488</v>
      </c>
      <c r="B501" t="str">
        <f>IFERROR(INDEX(DATOS!B:B,MATCH(CHECKLIST!A501,DATOS!BU:BU,0),1),"")</f>
        <v/>
      </c>
      <c r="C501" t="str">
        <f>IFERROR(INDEX(DATOS!J:J,MATCH(CHECKLIST!A501,DATOS!BU:BU,0),1),"")</f>
        <v/>
      </c>
      <c r="D501" t="str">
        <f>IFERROR(INDEX(DATOS!R:R,MATCH(CHECKLIST!E501,DATOS!C:C,0),1),"")</f>
        <v/>
      </c>
      <c r="E501" s="16" t="str">
        <f>IFERROR(INDEX(DATOS!C:C,MATCH(CHECKLIST!A501,DATOS!BU:BU,0),1),"")</f>
        <v/>
      </c>
      <c r="F501" s="3" t="str">
        <f>IFERROR(IF(INDEX(DATOS!AC:AC,MATCH(CHECKLIST!B501,DATOS!B:B,0),1)=0,"",INDEX(DATOS!AC:AC,MATCH(CHECKLIST!B501,DATOS!B:B,0),1)),"")</f>
        <v/>
      </c>
      <c r="G501" s="17" t="str">
        <f>IFERROR(IF(INDEX(DATOS!AH:AH,MATCH(CHECKLIST!B501,DATOS!B:B,0),1)=0,"",INDEX(DATOS!AH:AH,MATCH(CHECKLIST!B501,DATOS!B:B,0),1)),"")</f>
        <v/>
      </c>
      <c r="H501" s="17" t="str">
        <f>IF(IFERROR(FIND(H$13,INDEX(DATOS!CA:CA,MATCH(CHECKLIST!B501,DATOS!B:B,0),1),1),"")="",IF(IFERROR(FIND("VENCIDA",INDEX(DATOS!BH:BH,MATCH(CHECKLIST!B501,DATOS!B:B,0),1),1),"")="","","VENCIDO"),"X")</f>
        <v/>
      </c>
      <c r="I501" s="17" t="str">
        <f>IFERROR(IF(INDEX(DATOS!AL:AL,MATCH(CHECKLIST!B501,DATOS!B:B,0),1)=0,"",INDEX(DATOS!AL:AL,MATCH(CHECKLIST!B501,DATOS!B:B,0),1)),"")</f>
        <v/>
      </c>
      <c r="J501" s="17" t="str">
        <f>IFERROR(IF(INDEX(DATOS!AJ:AJ,MATCH(CHECKLIST!B501,DATOS!B:B,0),1)=0,"",INDEX(DATOS!AJ:AJ,MATCH(CHECKLIST!B501,DATOS!B:B,0),1)),"")</f>
        <v/>
      </c>
      <c r="K501" s="49" t="str">
        <f>IFERROR(IF(INDEX(DATOS!AK:AK,MATCH(CHECKLIST!B501,DATOS!B:B,0),1)=0,"",INDEX(DATOS!AK:AK,MATCH(CHECKLIST!B501,DATOS!B:B,0),1)),"")</f>
        <v/>
      </c>
      <c r="L501" s="17" t="str">
        <f>IFERROR(IF(INDEX(DATOS!AM:AM,MATCH(CHECKLIST!B501,DATOS!B:B,0),1)=0,"",INDEX(DATOS!AM:AM,MATCH(CHECKLIST!B501,DATOS!B:B,0),1)),"")</f>
        <v/>
      </c>
      <c r="M501" s="17" t="str">
        <f>IFERROR(IF(INDEX(DATOS!AM:AM,MATCH(CHECKLIST!B501,DATOS!B:B,0),1)=0,"",INDEX(DATOS!AM:AM,MATCH(CHECKLIST!B501,DATOS!B:B,0),1)),"")</f>
        <v/>
      </c>
      <c r="N501" s="49" t="str">
        <f ca="1">IFERROR(IF(INDEX(DATOS!I:I,MATCH(CHECKLIST!B501,DATOS!B:B,0),1)="","X",IF(INDEX(DATOS!I:I,MATCH(CHECKLIST!B501,DATOS!B:B,0),1)&gt;YEAR(TODAY())-1,"","VENCIDA")),"")</f>
        <v/>
      </c>
      <c r="O501" s="49"/>
      <c r="P501" s="17" t="str">
        <f>IFERROR(IF(INDEX(DATOS!AN:AN,MATCH(CHECKLIST!B501,DATOS!B:B,0),1)=0,"",INDEX(DATOS!AN:AN,MATCH(CHECKLIST!B501,DATOS!B:B,0),1)),"")</f>
        <v/>
      </c>
      <c r="Q501" s="17" t="str">
        <f>IFERROR(IF(INDEX(DATOS!AO:AO,MATCH(CHECKLIST!B501,DATOS!B:B,0),1)=0,"",INDEX(DATOS!AO:AO,MATCH(CHECKLIST!B501,DATOS!B:B,0),1)),"")</f>
        <v/>
      </c>
      <c r="R501" t="str">
        <f>IF(B501="","",1)</f>
        <v/>
      </c>
      <c r="S501" t="str">
        <f t="shared" si="23"/>
        <v/>
      </c>
      <c r="U501" t="str">
        <f t="shared" si="21"/>
        <v/>
      </c>
      <c r="V501" t="str">
        <f t="shared" si="22"/>
        <v/>
      </c>
    </row>
    <row r="502" spans="1:22">
      <c r="A502" s="12">
        <v>489</v>
      </c>
      <c r="B502" t="str">
        <f>IFERROR(INDEX(DATOS!B:B,MATCH(CHECKLIST!A502,DATOS!BU:BU,0),1),"")</f>
        <v/>
      </c>
      <c r="C502" t="str">
        <f>IFERROR(INDEX(DATOS!J:J,MATCH(CHECKLIST!A502,DATOS!BU:BU,0),1),"")</f>
        <v/>
      </c>
      <c r="D502" t="str">
        <f>IFERROR(INDEX(DATOS!R:R,MATCH(CHECKLIST!E502,DATOS!C:C,0),1),"")</f>
        <v/>
      </c>
      <c r="E502" s="16" t="str">
        <f>IFERROR(INDEX(DATOS!C:C,MATCH(CHECKLIST!A502,DATOS!BU:BU,0),1),"")</f>
        <v/>
      </c>
      <c r="F502" s="3" t="str">
        <f>IFERROR(IF(INDEX(DATOS!AC:AC,MATCH(CHECKLIST!B502,DATOS!B:B,0),1)=0,"",INDEX(DATOS!AC:AC,MATCH(CHECKLIST!B502,DATOS!B:B,0),1)),"")</f>
        <v/>
      </c>
      <c r="G502" s="17" t="str">
        <f>IFERROR(IF(INDEX(DATOS!AH:AH,MATCH(CHECKLIST!B502,DATOS!B:B,0),1)=0,"",INDEX(DATOS!AH:AH,MATCH(CHECKLIST!B502,DATOS!B:B,0),1)),"")</f>
        <v/>
      </c>
      <c r="H502" s="17" t="str">
        <f>IF(IFERROR(FIND(H$13,INDEX(DATOS!CA:CA,MATCH(CHECKLIST!B502,DATOS!B:B,0),1),1),"")="",IF(IFERROR(FIND("VENCIDA",INDEX(DATOS!BH:BH,MATCH(CHECKLIST!B502,DATOS!B:B,0),1),1),"")="","","VENCIDO"),"X")</f>
        <v/>
      </c>
      <c r="I502" s="17" t="str">
        <f>IFERROR(IF(INDEX(DATOS!AL:AL,MATCH(CHECKLIST!B502,DATOS!B:B,0),1)=0,"",INDEX(DATOS!AL:AL,MATCH(CHECKLIST!B502,DATOS!B:B,0),1)),"")</f>
        <v/>
      </c>
      <c r="J502" s="17" t="str">
        <f>IFERROR(IF(INDEX(DATOS!AJ:AJ,MATCH(CHECKLIST!B502,DATOS!B:B,0),1)=0,"",INDEX(DATOS!AJ:AJ,MATCH(CHECKLIST!B502,DATOS!B:B,0),1)),"")</f>
        <v/>
      </c>
      <c r="K502" s="49" t="str">
        <f>IFERROR(IF(INDEX(DATOS!AK:AK,MATCH(CHECKLIST!B502,DATOS!B:B,0),1)=0,"",INDEX(DATOS!AK:AK,MATCH(CHECKLIST!B502,DATOS!B:B,0),1)),"")</f>
        <v/>
      </c>
      <c r="L502" s="17" t="str">
        <f>IFERROR(IF(INDEX(DATOS!AM:AM,MATCH(CHECKLIST!B502,DATOS!B:B,0),1)=0,"",INDEX(DATOS!AM:AM,MATCH(CHECKLIST!B502,DATOS!B:B,0),1)),"")</f>
        <v/>
      </c>
      <c r="M502" s="17" t="str">
        <f>IFERROR(IF(INDEX(DATOS!AM:AM,MATCH(CHECKLIST!B502,DATOS!B:B,0),1)=0,"",INDEX(DATOS!AM:AM,MATCH(CHECKLIST!B502,DATOS!B:B,0),1)),"")</f>
        <v/>
      </c>
      <c r="N502" s="49" t="str">
        <f ca="1">IFERROR(IF(INDEX(DATOS!I:I,MATCH(CHECKLIST!B502,DATOS!B:B,0),1)="","X",IF(INDEX(DATOS!I:I,MATCH(CHECKLIST!B502,DATOS!B:B,0),1)&gt;YEAR(TODAY())-1,"","VENCIDA")),"")</f>
        <v/>
      </c>
      <c r="O502" s="49"/>
      <c r="P502" s="17" t="str">
        <f>IFERROR(IF(INDEX(DATOS!AN:AN,MATCH(CHECKLIST!B502,DATOS!B:B,0),1)=0,"",INDEX(DATOS!AN:AN,MATCH(CHECKLIST!B502,DATOS!B:B,0),1)),"")</f>
        <v/>
      </c>
      <c r="Q502" s="17" t="str">
        <f>IFERROR(IF(INDEX(DATOS!AO:AO,MATCH(CHECKLIST!B502,DATOS!B:B,0),1)=0,"",INDEX(DATOS!AO:AO,MATCH(CHECKLIST!B502,DATOS!B:B,0),1)),"")</f>
        <v/>
      </c>
      <c r="S502">
        <f t="shared" si="23"/>
        <v>0</v>
      </c>
      <c r="U502" t="str">
        <f t="shared" si="21"/>
        <v/>
      </c>
      <c r="V502" t="str">
        <f t="shared" si="22"/>
        <v/>
      </c>
    </row>
    <row r="503" spans="1:22">
      <c r="A503" s="12">
        <v>490</v>
      </c>
      <c r="B503" t="str">
        <f>IFERROR(INDEX(DATOS!B:B,MATCH(CHECKLIST!A503,DATOS!BU:BU,0),1),"")</f>
        <v/>
      </c>
      <c r="C503" t="str">
        <f>IFERROR(INDEX(DATOS!J:J,MATCH(CHECKLIST!A503,DATOS!BU:BU,0),1),"")</f>
        <v/>
      </c>
      <c r="D503" t="str">
        <f>IFERROR(INDEX(DATOS!R:R,MATCH(CHECKLIST!E503,DATOS!C:C,0),1),"")</f>
        <v/>
      </c>
      <c r="E503" s="16" t="str">
        <f>IFERROR(INDEX(DATOS!C:C,MATCH(CHECKLIST!A503,DATOS!BU:BU,0),1),"")</f>
        <v/>
      </c>
      <c r="F503" s="3" t="str">
        <f>IFERROR(IF(INDEX(DATOS!AC:AC,MATCH(CHECKLIST!B503,DATOS!B:B,0),1)=0,"",INDEX(DATOS!AC:AC,MATCH(CHECKLIST!B503,DATOS!B:B,0),1)),"")</f>
        <v/>
      </c>
      <c r="G503" s="17" t="str">
        <f>IFERROR(IF(INDEX(DATOS!AH:AH,MATCH(CHECKLIST!B503,DATOS!B:B,0),1)=0,"",INDEX(DATOS!AH:AH,MATCH(CHECKLIST!B503,DATOS!B:B,0),1)),"")</f>
        <v/>
      </c>
      <c r="H503" s="17" t="str">
        <f>IF(IFERROR(FIND(H$13,INDEX(DATOS!CA:CA,MATCH(CHECKLIST!B503,DATOS!B:B,0),1),1),"")="",IF(IFERROR(FIND("VENCIDA",INDEX(DATOS!BH:BH,MATCH(CHECKLIST!B503,DATOS!B:B,0),1),1),"")="","","VENCIDO"),"X")</f>
        <v/>
      </c>
      <c r="I503" s="17" t="str">
        <f>IFERROR(IF(INDEX(DATOS!AL:AL,MATCH(CHECKLIST!B503,DATOS!B:B,0),1)=0,"",INDEX(DATOS!AL:AL,MATCH(CHECKLIST!B503,DATOS!B:B,0),1)),"")</f>
        <v/>
      </c>
      <c r="J503" s="17" t="str">
        <f>IFERROR(IF(INDEX(DATOS!AJ:AJ,MATCH(CHECKLIST!B503,DATOS!B:B,0),1)=0,"",INDEX(DATOS!AJ:AJ,MATCH(CHECKLIST!B503,DATOS!B:B,0),1)),"")</f>
        <v/>
      </c>
      <c r="K503" s="49" t="str">
        <f>IFERROR(IF(INDEX(DATOS!AK:AK,MATCH(CHECKLIST!B503,DATOS!B:B,0),1)=0,"",INDEX(DATOS!AK:AK,MATCH(CHECKLIST!B503,DATOS!B:B,0),1)),"")</f>
        <v/>
      </c>
      <c r="L503" s="17" t="str">
        <f>IFERROR(IF(INDEX(DATOS!AM:AM,MATCH(CHECKLIST!B503,DATOS!B:B,0),1)=0,"",INDEX(DATOS!AM:AM,MATCH(CHECKLIST!B503,DATOS!B:B,0),1)),"")</f>
        <v/>
      </c>
      <c r="M503" s="17" t="str">
        <f>IFERROR(IF(INDEX(DATOS!AM:AM,MATCH(CHECKLIST!B503,DATOS!B:B,0),1)=0,"",INDEX(DATOS!AM:AM,MATCH(CHECKLIST!B503,DATOS!B:B,0),1)),"")</f>
        <v/>
      </c>
      <c r="N503" s="49" t="str">
        <f ca="1">IFERROR(IF(INDEX(DATOS!I:I,MATCH(CHECKLIST!B503,DATOS!B:B,0),1)="","X",IF(INDEX(DATOS!I:I,MATCH(CHECKLIST!B503,DATOS!B:B,0),1)&gt;YEAR(TODAY())-1,"","VENCIDA")),"")</f>
        <v/>
      </c>
      <c r="O503" s="49"/>
      <c r="P503" s="17" t="str">
        <f>IFERROR(IF(INDEX(DATOS!AN:AN,MATCH(CHECKLIST!B503,DATOS!B:B,0),1)=0,"",INDEX(DATOS!AN:AN,MATCH(CHECKLIST!B503,DATOS!B:B,0),1)),"")</f>
        <v/>
      </c>
      <c r="Q503" s="17" t="str">
        <f>IFERROR(IF(INDEX(DATOS!AO:AO,MATCH(CHECKLIST!B503,DATOS!B:B,0),1)=0,"",INDEX(DATOS!AO:AO,MATCH(CHECKLIST!B503,DATOS!B:B,0),1)),"")</f>
        <v/>
      </c>
      <c r="R503" t="str">
        <f>IF(B503="","",1)</f>
        <v/>
      </c>
      <c r="S503" t="str">
        <f t="shared" si="23"/>
        <v/>
      </c>
      <c r="U503" t="str">
        <f t="shared" si="21"/>
        <v/>
      </c>
      <c r="V503" t="str">
        <f t="shared" si="22"/>
        <v/>
      </c>
    </row>
    <row r="504" spans="1:22">
      <c r="A504" s="12">
        <v>491</v>
      </c>
      <c r="B504" t="str">
        <f>IFERROR(INDEX(DATOS!B:B,MATCH(CHECKLIST!A504,DATOS!BU:BU,0),1),"")</f>
        <v/>
      </c>
      <c r="C504" t="str">
        <f>IFERROR(INDEX(DATOS!J:J,MATCH(CHECKLIST!A504,DATOS!BU:BU,0),1),"")</f>
        <v/>
      </c>
      <c r="D504" t="str">
        <f>IFERROR(INDEX(DATOS!R:R,MATCH(CHECKLIST!E504,DATOS!C:C,0),1),"")</f>
        <v/>
      </c>
      <c r="E504" s="16" t="str">
        <f>IFERROR(INDEX(DATOS!C:C,MATCH(CHECKLIST!A504,DATOS!BU:BU,0),1),"")</f>
        <v/>
      </c>
      <c r="F504" s="3" t="str">
        <f>IFERROR(IF(INDEX(DATOS!AC:AC,MATCH(CHECKLIST!B504,DATOS!B:B,0),1)=0,"",INDEX(DATOS!AC:AC,MATCH(CHECKLIST!B504,DATOS!B:B,0),1)),"")</f>
        <v/>
      </c>
      <c r="G504" s="17" t="str">
        <f>IFERROR(IF(INDEX(DATOS!AH:AH,MATCH(CHECKLIST!B504,DATOS!B:B,0),1)=0,"",INDEX(DATOS!AH:AH,MATCH(CHECKLIST!B504,DATOS!B:B,0),1)),"")</f>
        <v/>
      </c>
      <c r="H504" s="17" t="str">
        <f>IF(IFERROR(FIND(H$13,INDEX(DATOS!CA:CA,MATCH(CHECKLIST!B504,DATOS!B:B,0),1),1),"")="",IF(IFERROR(FIND("VENCIDA",INDEX(DATOS!BH:BH,MATCH(CHECKLIST!B504,DATOS!B:B,0),1),1),"")="","","VENCIDO"),"X")</f>
        <v/>
      </c>
      <c r="I504" s="17" t="str">
        <f>IFERROR(IF(INDEX(DATOS!AL:AL,MATCH(CHECKLIST!B504,DATOS!B:B,0),1)=0,"",INDEX(DATOS!AL:AL,MATCH(CHECKLIST!B504,DATOS!B:B,0),1)),"")</f>
        <v/>
      </c>
      <c r="J504" s="17" t="str">
        <f>IFERROR(IF(INDEX(DATOS!AJ:AJ,MATCH(CHECKLIST!B504,DATOS!B:B,0),1)=0,"",INDEX(DATOS!AJ:AJ,MATCH(CHECKLIST!B504,DATOS!B:B,0),1)),"")</f>
        <v/>
      </c>
      <c r="K504" s="49" t="str">
        <f>IFERROR(IF(INDEX(DATOS!AK:AK,MATCH(CHECKLIST!B504,DATOS!B:B,0),1)=0,"",INDEX(DATOS!AK:AK,MATCH(CHECKLIST!B504,DATOS!B:B,0),1)),"")</f>
        <v/>
      </c>
      <c r="L504" s="17" t="str">
        <f>IFERROR(IF(INDEX(DATOS!AM:AM,MATCH(CHECKLIST!B504,DATOS!B:B,0),1)=0,"",INDEX(DATOS!AM:AM,MATCH(CHECKLIST!B504,DATOS!B:B,0),1)),"")</f>
        <v/>
      </c>
      <c r="M504" s="17" t="str">
        <f>IFERROR(IF(INDEX(DATOS!AM:AM,MATCH(CHECKLIST!B504,DATOS!B:B,0),1)=0,"",INDEX(DATOS!AM:AM,MATCH(CHECKLIST!B504,DATOS!B:B,0),1)),"")</f>
        <v/>
      </c>
      <c r="N504" s="49" t="str">
        <f ca="1">IFERROR(IF(INDEX(DATOS!I:I,MATCH(CHECKLIST!B504,DATOS!B:B,0),1)="","X",IF(INDEX(DATOS!I:I,MATCH(CHECKLIST!B504,DATOS!B:B,0),1)&gt;YEAR(TODAY())-1,"","VENCIDA")),"")</f>
        <v/>
      </c>
      <c r="O504" s="49"/>
      <c r="P504" s="17" t="str">
        <f>IFERROR(IF(INDEX(DATOS!AN:AN,MATCH(CHECKLIST!B504,DATOS!B:B,0),1)=0,"",INDEX(DATOS!AN:AN,MATCH(CHECKLIST!B504,DATOS!B:B,0),1)),"")</f>
        <v/>
      </c>
      <c r="Q504" s="17" t="str">
        <f>IFERROR(IF(INDEX(DATOS!AO:AO,MATCH(CHECKLIST!B504,DATOS!B:B,0),1)=0,"",INDEX(DATOS!AO:AO,MATCH(CHECKLIST!B504,DATOS!B:B,0),1)),"")</f>
        <v/>
      </c>
      <c r="S504">
        <f t="shared" si="23"/>
        <v>0</v>
      </c>
      <c r="U504" t="str">
        <f t="shared" si="21"/>
        <v/>
      </c>
      <c r="V504" t="str">
        <f t="shared" si="22"/>
        <v/>
      </c>
    </row>
    <row r="505" spans="1:22">
      <c r="A505" s="12">
        <v>492</v>
      </c>
      <c r="B505" t="str">
        <f>IFERROR(INDEX(DATOS!B:B,MATCH(CHECKLIST!A505,DATOS!BU:BU,0),1),"")</f>
        <v/>
      </c>
      <c r="C505" t="str">
        <f>IFERROR(INDEX(DATOS!J:J,MATCH(CHECKLIST!A505,DATOS!BU:BU,0),1),"")</f>
        <v/>
      </c>
      <c r="D505" t="str">
        <f>IFERROR(INDEX(DATOS!R:R,MATCH(CHECKLIST!E505,DATOS!C:C,0),1),"")</f>
        <v/>
      </c>
      <c r="E505" s="16" t="str">
        <f>IFERROR(INDEX(DATOS!C:C,MATCH(CHECKLIST!A505,DATOS!BU:BU,0),1),"")</f>
        <v/>
      </c>
      <c r="F505" s="3" t="str">
        <f>IFERROR(IF(INDEX(DATOS!AC:AC,MATCH(CHECKLIST!B505,DATOS!B:B,0),1)=0,"",INDEX(DATOS!AC:AC,MATCH(CHECKLIST!B505,DATOS!B:B,0),1)),"")</f>
        <v/>
      </c>
      <c r="G505" s="17" t="str">
        <f>IFERROR(IF(INDEX(DATOS!AH:AH,MATCH(CHECKLIST!B505,DATOS!B:B,0),1)=0,"",INDEX(DATOS!AH:AH,MATCH(CHECKLIST!B505,DATOS!B:B,0),1)),"")</f>
        <v/>
      </c>
      <c r="H505" s="17" t="str">
        <f>IF(IFERROR(FIND(H$13,INDEX(DATOS!CA:CA,MATCH(CHECKLIST!B505,DATOS!B:B,0),1),1),"")="",IF(IFERROR(FIND("VENCIDA",INDEX(DATOS!BH:BH,MATCH(CHECKLIST!B505,DATOS!B:B,0),1),1),"")="","","VENCIDO"),"X")</f>
        <v/>
      </c>
      <c r="I505" s="17" t="str">
        <f>IFERROR(IF(INDEX(DATOS!AL:AL,MATCH(CHECKLIST!B505,DATOS!B:B,0),1)=0,"",INDEX(DATOS!AL:AL,MATCH(CHECKLIST!B505,DATOS!B:B,0),1)),"")</f>
        <v/>
      </c>
      <c r="J505" s="17" t="str">
        <f>IFERROR(IF(INDEX(DATOS!AJ:AJ,MATCH(CHECKLIST!B505,DATOS!B:B,0),1)=0,"",INDEX(DATOS!AJ:AJ,MATCH(CHECKLIST!B505,DATOS!B:B,0),1)),"")</f>
        <v/>
      </c>
      <c r="K505" s="49" t="str">
        <f>IFERROR(IF(INDEX(DATOS!AK:AK,MATCH(CHECKLIST!B505,DATOS!B:B,0),1)=0,"",INDEX(DATOS!AK:AK,MATCH(CHECKLIST!B505,DATOS!B:B,0),1)),"")</f>
        <v/>
      </c>
      <c r="L505" s="17" t="str">
        <f>IFERROR(IF(INDEX(DATOS!AM:AM,MATCH(CHECKLIST!B505,DATOS!B:B,0),1)=0,"",INDEX(DATOS!AM:AM,MATCH(CHECKLIST!B505,DATOS!B:B,0),1)),"")</f>
        <v/>
      </c>
      <c r="M505" s="17" t="str">
        <f>IFERROR(IF(INDEX(DATOS!AM:AM,MATCH(CHECKLIST!B505,DATOS!B:B,0),1)=0,"",INDEX(DATOS!AM:AM,MATCH(CHECKLIST!B505,DATOS!B:B,0),1)),"")</f>
        <v/>
      </c>
      <c r="N505" s="49" t="str">
        <f ca="1">IFERROR(IF(INDEX(DATOS!I:I,MATCH(CHECKLIST!B505,DATOS!B:B,0),1)="","X",IF(INDEX(DATOS!I:I,MATCH(CHECKLIST!B505,DATOS!B:B,0),1)&gt;YEAR(TODAY())-1,"","VENCIDA")),"")</f>
        <v/>
      </c>
      <c r="O505" s="49"/>
      <c r="P505" s="17" t="str">
        <f>IFERROR(IF(INDEX(DATOS!AN:AN,MATCH(CHECKLIST!B505,DATOS!B:B,0),1)=0,"",INDEX(DATOS!AN:AN,MATCH(CHECKLIST!B505,DATOS!B:B,0),1)),"")</f>
        <v/>
      </c>
      <c r="Q505" s="17" t="str">
        <f>IFERROR(IF(INDEX(DATOS!AO:AO,MATCH(CHECKLIST!B505,DATOS!B:B,0),1)=0,"",INDEX(DATOS!AO:AO,MATCH(CHECKLIST!B505,DATOS!B:B,0),1)),"")</f>
        <v/>
      </c>
      <c r="R505" t="str">
        <f>IF(B505="","",1)</f>
        <v/>
      </c>
      <c r="S505" t="str">
        <f t="shared" si="23"/>
        <v/>
      </c>
      <c r="U505" t="str">
        <f t="shared" si="21"/>
        <v/>
      </c>
      <c r="V505" t="str">
        <f t="shared" si="22"/>
        <v/>
      </c>
    </row>
    <row r="506" spans="1:22">
      <c r="A506" s="12">
        <v>493</v>
      </c>
      <c r="B506" t="str">
        <f>IFERROR(INDEX(DATOS!B:B,MATCH(CHECKLIST!A506,DATOS!BU:BU,0),1),"")</f>
        <v/>
      </c>
      <c r="C506" t="str">
        <f>IFERROR(INDEX(DATOS!J:J,MATCH(CHECKLIST!A506,DATOS!BU:BU,0),1),"")</f>
        <v/>
      </c>
      <c r="D506" t="str">
        <f>IFERROR(INDEX(DATOS!R:R,MATCH(CHECKLIST!E506,DATOS!C:C,0),1),"")</f>
        <v/>
      </c>
      <c r="E506" s="16" t="str">
        <f>IFERROR(INDEX(DATOS!C:C,MATCH(CHECKLIST!A506,DATOS!BU:BU,0),1),"")</f>
        <v/>
      </c>
      <c r="F506" s="3" t="str">
        <f>IFERROR(IF(INDEX(DATOS!AC:AC,MATCH(CHECKLIST!B506,DATOS!B:B,0),1)=0,"",INDEX(DATOS!AC:AC,MATCH(CHECKLIST!B506,DATOS!B:B,0),1)),"")</f>
        <v/>
      </c>
      <c r="G506" s="17" t="str">
        <f>IFERROR(IF(INDEX(DATOS!AH:AH,MATCH(CHECKLIST!B506,DATOS!B:B,0),1)=0,"",INDEX(DATOS!AH:AH,MATCH(CHECKLIST!B506,DATOS!B:B,0),1)),"")</f>
        <v/>
      </c>
      <c r="H506" s="17" t="str">
        <f>IF(IFERROR(FIND(H$13,INDEX(DATOS!CA:CA,MATCH(CHECKLIST!B506,DATOS!B:B,0),1),1),"")="",IF(IFERROR(FIND("VENCIDA",INDEX(DATOS!BH:BH,MATCH(CHECKLIST!B506,DATOS!B:B,0),1),1),"")="","","VENCIDO"),"X")</f>
        <v/>
      </c>
      <c r="I506" s="17" t="str">
        <f>IFERROR(IF(INDEX(DATOS!AL:AL,MATCH(CHECKLIST!B506,DATOS!B:B,0),1)=0,"",INDEX(DATOS!AL:AL,MATCH(CHECKLIST!B506,DATOS!B:B,0),1)),"")</f>
        <v/>
      </c>
      <c r="J506" s="17" t="str">
        <f>IFERROR(IF(INDEX(DATOS!AJ:AJ,MATCH(CHECKLIST!B506,DATOS!B:B,0),1)=0,"",INDEX(DATOS!AJ:AJ,MATCH(CHECKLIST!B506,DATOS!B:B,0),1)),"")</f>
        <v/>
      </c>
      <c r="K506" s="49" t="str">
        <f>IFERROR(IF(INDEX(DATOS!AK:AK,MATCH(CHECKLIST!B506,DATOS!B:B,0),1)=0,"",INDEX(DATOS!AK:AK,MATCH(CHECKLIST!B506,DATOS!B:B,0),1)),"")</f>
        <v/>
      </c>
      <c r="L506" s="17" t="str">
        <f>IFERROR(IF(INDEX(DATOS!AM:AM,MATCH(CHECKLIST!B506,DATOS!B:B,0),1)=0,"",INDEX(DATOS!AM:AM,MATCH(CHECKLIST!B506,DATOS!B:B,0),1)),"")</f>
        <v/>
      </c>
      <c r="M506" s="17" t="str">
        <f>IFERROR(IF(INDEX(DATOS!AM:AM,MATCH(CHECKLIST!B506,DATOS!B:B,0),1)=0,"",INDEX(DATOS!AM:AM,MATCH(CHECKLIST!B506,DATOS!B:B,0),1)),"")</f>
        <v/>
      </c>
      <c r="N506" s="49" t="str">
        <f ca="1">IFERROR(IF(INDEX(DATOS!I:I,MATCH(CHECKLIST!B506,DATOS!B:B,0),1)="","X",IF(INDEX(DATOS!I:I,MATCH(CHECKLIST!B506,DATOS!B:B,0),1)&gt;YEAR(TODAY())-1,"","VENCIDA")),"")</f>
        <v/>
      </c>
      <c r="O506" s="49"/>
      <c r="P506" s="17" t="str">
        <f>IFERROR(IF(INDEX(DATOS!AN:AN,MATCH(CHECKLIST!B506,DATOS!B:B,0),1)=0,"",INDEX(DATOS!AN:AN,MATCH(CHECKLIST!B506,DATOS!B:B,0),1)),"")</f>
        <v/>
      </c>
      <c r="Q506" s="17" t="str">
        <f>IFERROR(IF(INDEX(DATOS!AO:AO,MATCH(CHECKLIST!B506,DATOS!B:B,0),1)=0,"",INDEX(DATOS!AO:AO,MATCH(CHECKLIST!B506,DATOS!B:B,0),1)),"")</f>
        <v/>
      </c>
      <c r="S506">
        <f t="shared" si="23"/>
        <v>0</v>
      </c>
      <c r="U506" t="str">
        <f t="shared" si="21"/>
        <v/>
      </c>
      <c r="V506" t="str">
        <f t="shared" si="22"/>
        <v/>
      </c>
    </row>
    <row r="507" spans="1:22">
      <c r="A507" s="12">
        <v>494</v>
      </c>
      <c r="B507" t="str">
        <f>IFERROR(INDEX(DATOS!B:B,MATCH(CHECKLIST!A507,DATOS!BU:BU,0),1),"")</f>
        <v/>
      </c>
      <c r="C507" t="str">
        <f>IFERROR(INDEX(DATOS!J:J,MATCH(CHECKLIST!A507,DATOS!BU:BU,0),1),"")</f>
        <v/>
      </c>
      <c r="D507" t="str">
        <f>IFERROR(INDEX(DATOS!R:R,MATCH(CHECKLIST!E507,DATOS!C:C,0),1),"")</f>
        <v/>
      </c>
      <c r="E507" s="16" t="str">
        <f>IFERROR(INDEX(DATOS!C:C,MATCH(CHECKLIST!A507,DATOS!BU:BU,0),1),"")</f>
        <v/>
      </c>
      <c r="F507" s="3" t="str">
        <f>IFERROR(IF(INDEX(DATOS!AC:AC,MATCH(CHECKLIST!B507,DATOS!B:B,0),1)=0,"",INDEX(DATOS!AC:AC,MATCH(CHECKLIST!B507,DATOS!B:B,0),1)),"")</f>
        <v/>
      </c>
      <c r="G507" s="17" t="str">
        <f>IFERROR(IF(INDEX(DATOS!AH:AH,MATCH(CHECKLIST!B507,DATOS!B:B,0),1)=0,"",INDEX(DATOS!AH:AH,MATCH(CHECKLIST!B507,DATOS!B:B,0),1)),"")</f>
        <v/>
      </c>
      <c r="H507" s="17" t="str">
        <f>IF(IFERROR(FIND(H$13,INDEX(DATOS!CA:CA,MATCH(CHECKLIST!B507,DATOS!B:B,0),1),1),"")="",IF(IFERROR(FIND("VENCIDA",INDEX(DATOS!BH:BH,MATCH(CHECKLIST!B507,DATOS!B:B,0),1),1),"")="","","VENCIDO"),"X")</f>
        <v/>
      </c>
      <c r="I507" s="17" t="str">
        <f>IFERROR(IF(INDEX(DATOS!AL:AL,MATCH(CHECKLIST!B507,DATOS!B:B,0),1)=0,"",INDEX(DATOS!AL:AL,MATCH(CHECKLIST!B507,DATOS!B:B,0),1)),"")</f>
        <v/>
      </c>
      <c r="J507" s="17" t="str">
        <f>IFERROR(IF(INDEX(DATOS!AJ:AJ,MATCH(CHECKLIST!B507,DATOS!B:B,0),1)=0,"",INDEX(DATOS!AJ:AJ,MATCH(CHECKLIST!B507,DATOS!B:B,0),1)),"")</f>
        <v/>
      </c>
      <c r="K507" s="49" t="str">
        <f>IFERROR(IF(INDEX(DATOS!AK:AK,MATCH(CHECKLIST!B507,DATOS!B:B,0),1)=0,"",INDEX(DATOS!AK:AK,MATCH(CHECKLIST!B507,DATOS!B:B,0),1)),"")</f>
        <v/>
      </c>
      <c r="L507" s="17" t="str">
        <f>IFERROR(IF(INDEX(DATOS!AM:AM,MATCH(CHECKLIST!B507,DATOS!B:B,0),1)=0,"",INDEX(DATOS!AM:AM,MATCH(CHECKLIST!B507,DATOS!B:B,0),1)),"")</f>
        <v/>
      </c>
      <c r="M507" s="17" t="str">
        <f>IFERROR(IF(INDEX(DATOS!AM:AM,MATCH(CHECKLIST!B507,DATOS!B:B,0),1)=0,"",INDEX(DATOS!AM:AM,MATCH(CHECKLIST!B507,DATOS!B:B,0),1)),"")</f>
        <v/>
      </c>
      <c r="N507" s="49" t="str">
        <f ca="1">IFERROR(IF(INDEX(DATOS!I:I,MATCH(CHECKLIST!B507,DATOS!B:B,0),1)="","X",IF(INDEX(DATOS!I:I,MATCH(CHECKLIST!B507,DATOS!B:B,0),1)&gt;YEAR(TODAY())-1,"","VENCIDA")),"")</f>
        <v/>
      </c>
      <c r="O507" s="49"/>
      <c r="P507" s="17" t="str">
        <f>IFERROR(IF(INDEX(DATOS!AN:AN,MATCH(CHECKLIST!B507,DATOS!B:B,0),1)=0,"",INDEX(DATOS!AN:AN,MATCH(CHECKLIST!B507,DATOS!B:B,0),1)),"")</f>
        <v/>
      </c>
      <c r="Q507" s="17" t="str">
        <f>IFERROR(IF(INDEX(DATOS!AO:AO,MATCH(CHECKLIST!B507,DATOS!B:B,0),1)=0,"",INDEX(DATOS!AO:AO,MATCH(CHECKLIST!B507,DATOS!B:B,0),1)),"")</f>
        <v/>
      </c>
      <c r="R507" t="str">
        <f>IF(B507="","",1)</f>
        <v/>
      </c>
      <c r="S507" t="str">
        <f t="shared" si="23"/>
        <v/>
      </c>
      <c r="U507" t="str">
        <f t="shared" si="21"/>
        <v/>
      </c>
      <c r="V507" t="str">
        <f t="shared" si="22"/>
        <v/>
      </c>
    </row>
    <row r="508" spans="1:22">
      <c r="A508" s="12">
        <v>495</v>
      </c>
      <c r="B508" t="str">
        <f>IFERROR(INDEX(DATOS!B:B,MATCH(CHECKLIST!A508,DATOS!BU:BU,0),1),"")</f>
        <v/>
      </c>
      <c r="C508" t="str">
        <f>IFERROR(INDEX(DATOS!J:J,MATCH(CHECKLIST!A508,DATOS!BU:BU,0),1),"")</f>
        <v/>
      </c>
      <c r="D508" t="str">
        <f>IFERROR(INDEX(DATOS!R:R,MATCH(CHECKLIST!E508,DATOS!C:C,0),1),"")</f>
        <v/>
      </c>
      <c r="E508" s="16" t="str">
        <f>IFERROR(INDEX(DATOS!C:C,MATCH(CHECKLIST!A508,DATOS!BU:BU,0),1),"")</f>
        <v/>
      </c>
      <c r="F508" s="3" t="str">
        <f>IFERROR(IF(INDEX(DATOS!AC:AC,MATCH(CHECKLIST!B508,DATOS!B:B,0),1)=0,"",INDEX(DATOS!AC:AC,MATCH(CHECKLIST!B508,DATOS!B:B,0),1)),"")</f>
        <v/>
      </c>
      <c r="G508" s="17" t="str">
        <f>IFERROR(IF(INDEX(DATOS!AH:AH,MATCH(CHECKLIST!B508,DATOS!B:B,0),1)=0,"",INDEX(DATOS!AH:AH,MATCH(CHECKLIST!B508,DATOS!B:B,0),1)),"")</f>
        <v/>
      </c>
      <c r="H508" s="17" t="str">
        <f>IF(IFERROR(FIND(H$13,INDEX(DATOS!CA:CA,MATCH(CHECKLIST!B508,DATOS!B:B,0),1),1),"")="",IF(IFERROR(FIND("VENCIDA",INDEX(DATOS!BH:BH,MATCH(CHECKLIST!B508,DATOS!B:B,0),1),1),"")="","","VENCIDO"),"X")</f>
        <v/>
      </c>
      <c r="I508" s="17" t="str">
        <f>IFERROR(IF(INDEX(DATOS!AL:AL,MATCH(CHECKLIST!B508,DATOS!B:B,0),1)=0,"",INDEX(DATOS!AL:AL,MATCH(CHECKLIST!B508,DATOS!B:B,0),1)),"")</f>
        <v/>
      </c>
      <c r="J508" s="17" t="str">
        <f>IFERROR(IF(INDEX(DATOS!AJ:AJ,MATCH(CHECKLIST!B508,DATOS!B:B,0),1)=0,"",INDEX(DATOS!AJ:AJ,MATCH(CHECKLIST!B508,DATOS!B:B,0),1)),"")</f>
        <v/>
      </c>
      <c r="K508" s="49" t="str">
        <f>IFERROR(IF(INDEX(DATOS!AK:AK,MATCH(CHECKLIST!B508,DATOS!B:B,0),1)=0,"",INDEX(DATOS!AK:AK,MATCH(CHECKLIST!B508,DATOS!B:B,0),1)),"")</f>
        <v/>
      </c>
      <c r="L508" s="17" t="str">
        <f>IFERROR(IF(INDEX(DATOS!AM:AM,MATCH(CHECKLIST!B508,DATOS!B:B,0),1)=0,"",INDEX(DATOS!AM:AM,MATCH(CHECKLIST!B508,DATOS!B:B,0),1)),"")</f>
        <v/>
      </c>
      <c r="M508" s="17" t="str">
        <f>IFERROR(IF(INDEX(DATOS!AM:AM,MATCH(CHECKLIST!B508,DATOS!B:B,0),1)=0,"",INDEX(DATOS!AM:AM,MATCH(CHECKLIST!B508,DATOS!B:B,0),1)),"")</f>
        <v/>
      </c>
      <c r="N508" s="49" t="str">
        <f ca="1">IFERROR(IF(INDEX(DATOS!I:I,MATCH(CHECKLIST!B508,DATOS!B:B,0),1)="","X",IF(INDEX(DATOS!I:I,MATCH(CHECKLIST!B508,DATOS!B:B,0),1)&gt;YEAR(TODAY())-1,"","VENCIDA")),"")</f>
        <v/>
      </c>
      <c r="O508" s="49"/>
      <c r="P508" s="17" t="str">
        <f>IFERROR(IF(INDEX(DATOS!AN:AN,MATCH(CHECKLIST!B508,DATOS!B:B,0),1)=0,"",INDEX(DATOS!AN:AN,MATCH(CHECKLIST!B508,DATOS!B:B,0),1)),"")</f>
        <v/>
      </c>
      <c r="Q508" s="17" t="str">
        <f>IFERROR(IF(INDEX(DATOS!AO:AO,MATCH(CHECKLIST!B508,DATOS!B:B,0),1)=0,"",INDEX(DATOS!AO:AO,MATCH(CHECKLIST!B508,DATOS!B:B,0),1)),"")</f>
        <v/>
      </c>
      <c r="S508">
        <f t="shared" si="23"/>
        <v>0</v>
      </c>
      <c r="U508" t="str">
        <f t="shared" si="21"/>
        <v/>
      </c>
      <c r="V508" t="str">
        <f t="shared" si="22"/>
        <v/>
      </c>
    </row>
    <row r="509" spans="1:22">
      <c r="A509" s="12">
        <v>496</v>
      </c>
      <c r="B509" t="str">
        <f>IFERROR(INDEX(DATOS!B:B,MATCH(CHECKLIST!A509,DATOS!BU:BU,0),1),"")</f>
        <v/>
      </c>
      <c r="C509" t="str">
        <f>IFERROR(INDEX(DATOS!J:J,MATCH(CHECKLIST!A509,DATOS!BU:BU,0),1),"")</f>
        <v/>
      </c>
      <c r="D509" t="str">
        <f>IFERROR(INDEX(DATOS!R:R,MATCH(CHECKLIST!E509,DATOS!C:C,0),1),"")</f>
        <v/>
      </c>
      <c r="E509" s="16" t="str">
        <f>IFERROR(INDEX(DATOS!C:C,MATCH(CHECKLIST!A509,DATOS!BU:BU,0),1),"")</f>
        <v/>
      </c>
      <c r="F509" s="3" t="str">
        <f>IFERROR(IF(INDEX(DATOS!AC:AC,MATCH(CHECKLIST!B509,DATOS!B:B,0),1)=0,"",INDEX(DATOS!AC:AC,MATCH(CHECKLIST!B509,DATOS!B:B,0),1)),"")</f>
        <v/>
      </c>
      <c r="G509" s="17" t="str">
        <f>IFERROR(IF(INDEX(DATOS!AH:AH,MATCH(CHECKLIST!B509,DATOS!B:B,0),1)=0,"",INDEX(DATOS!AH:AH,MATCH(CHECKLIST!B509,DATOS!B:B,0),1)),"")</f>
        <v/>
      </c>
      <c r="H509" s="17" t="str">
        <f>IF(IFERROR(FIND(H$13,INDEX(DATOS!CA:CA,MATCH(CHECKLIST!B509,DATOS!B:B,0),1),1),"")="",IF(IFERROR(FIND("VENCIDA",INDEX(DATOS!BH:BH,MATCH(CHECKLIST!B509,DATOS!B:B,0),1),1),"")="","","VENCIDO"),"X")</f>
        <v/>
      </c>
      <c r="I509" s="17" t="str">
        <f>IFERROR(IF(INDEX(DATOS!AL:AL,MATCH(CHECKLIST!B509,DATOS!B:B,0),1)=0,"",INDEX(DATOS!AL:AL,MATCH(CHECKLIST!B509,DATOS!B:B,0),1)),"")</f>
        <v/>
      </c>
      <c r="J509" s="17" t="str">
        <f>IFERROR(IF(INDEX(DATOS!AJ:AJ,MATCH(CHECKLIST!B509,DATOS!B:B,0),1)=0,"",INDEX(DATOS!AJ:AJ,MATCH(CHECKLIST!B509,DATOS!B:B,0),1)),"")</f>
        <v/>
      </c>
      <c r="K509" s="49" t="str">
        <f>IFERROR(IF(INDEX(DATOS!AK:AK,MATCH(CHECKLIST!B509,DATOS!B:B,0),1)=0,"",INDEX(DATOS!AK:AK,MATCH(CHECKLIST!B509,DATOS!B:B,0),1)),"")</f>
        <v/>
      </c>
      <c r="L509" s="17" t="str">
        <f>IFERROR(IF(INDEX(DATOS!AM:AM,MATCH(CHECKLIST!B509,DATOS!B:B,0),1)=0,"",INDEX(DATOS!AM:AM,MATCH(CHECKLIST!B509,DATOS!B:B,0),1)),"")</f>
        <v/>
      </c>
      <c r="M509" s="17" t="str">
        <f>IFERROR(IF(INDEX(DATOS!AM:AM,MATCH(CHECKLIST!B509,DATOS!B:B,0),1)=0,"",INDEX(DATOS!AM:AM,MATCH(CHECKLIST!B509,DATOS!B:B,0),1)),"")</f>
        <v/>
      </c>
      <c r="N509" s="49" t="str">
        <f ca="1">IFERROR(IF(INDEX(DATOS!I:I,MATCH(CHECKLIST!B509,DATOS!B:B,0),1)="","X",IF(INDEX(DATOS!I:I,MATCH(CHECKLIST!B509,DATOS!B:B,0),1)&gt;YEAR(TODAY())-1,"","VENCIDA")),"")</f>
        <v/>
      </c>
      <c r="O509" s="49"/>
      <c r="P509" s="17" t="str">
        <f>IFERROR(IF(INDEX(DATOS!AN:AN,MATCH(CHECKLIST!B509,DATOS!B:B,0),1)=0,"",INDEX(DATOS!AN:AN,MATCH(CHECKLIST!B509,DATOS!B:B,0),1)),"")</f>
        <v/>
      </c>
      <c r="Q509" s="17" t="str">
        <f>IFERROR(IF(INDEX(DATOS!AO:AO,MATCH(CHECKLIST!B509,DATOS!B:B,0),1)=0,"",INDEX(DATOS!AO:AO,MATCH(CHECKLIST!B509,DATOS!B:B,0),1)),"")</f>
        <v/>
      </c>
      <c r="R509" t="str">
        <f>IF(B509="","",1)</f>
        <v/>
      </c>
      <c r="S509" t="str">
        <f t="shared" si="23"/>
        <v/>
      </c>
      <c r="U509" t="str">
        <f t="shared" si="21"/>
        <v/>
      </c>
      <c r="V509" t="str">
        <f t="shared" si="22"/>
        <v/>
      </c>
    </row>
    <row r="510" spans="1:22">
      <c r="A510" s="12">
        <v>497</v>
      </c>
      <c r="B510" t="str">
        <f>IFERROR(INDEX(DATOS!B:B,MATCH(CHECKLIST!A510,DATOS!BU:BU,0),1),"")</f>
        <v/>
      </c>
      <c r="C510" t="str">
        <f>IFERROR(INDEX(DATOS!J:J,MATCH(CHECKLIST!A510,DATOS!BU:BU,0),1),"")</f>
        <v/>
      </c>
      <c r="D510" t="str">
        <f>IFERROR(INDEX(DATOS!R:R,MATCH(CHECKLIST!E510,DATOS!C:C,0),1),"")</f>
        <v/>
      </c>
      <c r="E510" s="16" t="str">
        <f>IFERROR(INDEX(DATOS!C:C,MATCH(CHECKLIST!A510,DATOS!BU:BU,0),1),"")</f>
        <v/>
      </c>
      <c r="F510" s="3" t="str">
        <f>IFERROR(IF(INDEX(DATOS!AC:AC,MATCH(CHECKLIST!B510,DATOS!B:B,0),1)=0,"",INDEX(DATOS!AC:AC,MATCH(CHECKLIST!B510,DATOS!B:B,0),1)),"")</f>
        <v/>
      </c>
      <c r="G510" s="17" t="str">
        <f>IFERROR(IF(INDEX(DATOS!AH:AH,MATCH(CHECKLIST!B510,DATOS!B:B,0),1)=0,"",INDEX(DATOS!AH:AH,MATCH(CHECKLIST!B510,DATOS!B:B,0),1)),"")</f>
        <v/>
      </c>
      <c r="H510" s="17" t="str">
        <f>IF(IFERROR(FIND(H$13,INDEX(DATOS!CA:CA,MATCH(CHECKLIST!B510,DATOS!B:B,0),1),1),"")="",IF(IFERROR(FIND("VENCIDA",INDEX(DATOS!BH:BH,MATCH(CHECKLIST!B510,DATOS!B:B,0),1),1),"")="","","VENCIDO"),"X")</f>
        <v/>
      </c>
      <c r="I510" s="17" t="str">
        <f>IFERROR(IF(INDEX(DATOS!AL:AL,MATCH(CHECKLIST!B510,DATOS!B:B,0),1)=0,"",INDEX(DATOS!AL:AL,MATCH(CHECKLIST!B510,DATOS!B:B,0),1)),"")</f>
        <v/>
      </c>
      <c r="J510" s="17" t="str">
        <f>IFERROR(IF(INDEX(DATOS!AJ:AJ,MATCH(CHECKLIST!B510,DATOS!B:B,0),1)=0,"",INDEX(DATOS!AJ:AJ,MATCH(CHECKLIST!B510,DATOS!B:B,0),1)),"")</f>
        <v/>
      </c>
      <c r="K510" s="49" t="str">
        <f>IFERROR(IF(INDEX(DATOS!AK:AK,MATCH(CHECKLIST!B510,DATOS!B:B,0),1)=0,"",INDEX(DATOS!AK:AK,MATCH(CHECKLIST!B510,DATOS!B:B,0),1)),"")</f>
        <v/>
      </c>
      <c r="L510" s="17" t="str">
        <f>IFERROR(IF(INDEX(DATOS!AM:AM,MATCH(CHECKLIST!B510,DATOS!B:B,0),1)=0,"",INDEX(DATOS!AM:AM,MATCH(CHECKLIST!B510,DATOS!B:B,0),1)),"")</f>
        <v/>
      </c>
      <c r="M510" s="17" t="str">
        <f>IFERROR(IF(INDEX(DATOS!AM:AM,MATCH(CHECKLIST!B510,DATOS!B:B,0),1)=0,"",INDEX(DATOS!AM:AM,MATCH(CHECKLIST!B510,DATOS!B:B,0),1)),"")</f>
        <v/>
      </c>
      <c r="N510" s="49" t="str">
        <f ca="1">IFERROR(IF(INDEX(DATOS!I:I,MATCH(CHECKLIST!B510,DATOS!B:B,0),1)="","X",IF(INDEX(DATOS!I:I,MATCH(CHECKLIST!B510,DATOS!B:B,0),1)&gt;YEAR(TODAY())-1,"","VENCIDA")),"")</f>
        <v/>
      </c>
      <c r="O510" s="49"/>
      <c r="P510" s="17" t="str">
        <f>IFERROR(IF(INDEX(DATOS!AN:AN,MATCH(CHECKLIST!B510,DATOS!B:B,0),1)=0,"",INDEX(DATOS!AN:AN,MATCH(CHECKLIST!B510,DATOS!B:B,0),1)),"")</f>
        <v/>
      </c>
      <c r="Q510" s="17" t="str">
        <f>IFERROR(IF(INDEX(DATOS!AO:AO,MATCH(CHECKLIST!B510,DATOS!B:B,0),1)=0,"",INDEX(DATOS!AO:AO,MATCH(CHECKLIST!B510,DATOS!B:B,0),1)),"")</f>
        <v/>
      </c>
      <c r="S510">
        <f t="shared" si="23"/>
        <v>0</v>
      </c>
      <c r="U510" t="str">
        <f t="shared" si="21"/>
        <v/>
      </c>
      <c r="V510" t="str">
        <f t="shared" si="22"/>
        <v/>
      </c>
    </row>
    <row r="511" spans="1:22">
      <c r="A511" s="12">
        <v>498</v>
      </c>
      <c r="B511" t="str">
        <f>IFERROR(INDEX(DATOS!B:B,MATCH(CHECKLIST!A511,DATOS!BU:BU,0),1),"")</f>
        <v/>
      </c>
      <c r="C511" t="str">
        <f>IFERROR(INDEX(DATOS!J:J,MATCH(CHECKLIST!A511,DATOS!BU:BU,0),1),"")</f>
        <v/>
      </c>
      <c r="D511" t="str">
        <f>IFERROR(INDEX(DATOS!R:R,MATCH(CHECKLIST!E511,DATOS!C:C,0),1),"")</f>
        <v/>
      </c>
      <c r="E511" s="16" t="str">
        <f>IFERROR(INDEX(DATOS!C:C,MATCH(CHECKLIST!A511,DATOS!BU:BU,0),1),"")</f>
        <v/>
      </c>
      <c r="F511" s="3" t="str">
        <f>IFERROR(IF(INDEX(DATOS!AC:AC,MATCH(CHECKLIST!B511,DATOS!B:B,0),1)=0,"",INDEX(DATOS!AC:AC,MATCH(CHECKLIST!B511,DATOS!B:B,0),1)),"")</f>
        <v/>
      </c>
      <c r="G511" s="17" t="str">
        <f>IFERROR(IF(INDEX(DATOS!AH:AH,MATCH(CHECKLIST!B511,DATOS!B:B,0),1)=0,"",INDEX(DATOS!AH:AH,MATCH(CHECKLIST!B511,DATOS!B:B,0),1)),"")</f>
        <v/>
      </c>
      <c r="H511" s="17" t="str">
        <f>IF(IFERROR(FIND(H$13,INDEX(DATOS!CA:CA,MATCH(CHECKLIST!B511,DATOS!B:B,0),1),1),"")="",IF(IFERROR(FIND("VENCIDA",INDEX(DATOS!BH:BH,MATCH(CHECKLIST!B511,DATOS!B:B,0),1),1),"")="","","VENCIDO"),"X")</f>
        <v/>
      </c>
      <c r="I511" s="17" t="str">
        <f>IFERROR(IF(INDEX(DATOS!AL:AL,MATCH(CHECKLIST!B511,DATOS!B:B,0),1)=0,"",INDEX(DATOS!AL:AL,MATCH(CHECKLIST!B511,DATOS!B:B,0),1)),"")</f>
        <v/>
      </c>
      <c r="J511" s="17" t="str">
        <f>IFERROR(IF(INDEX(DATOS!AJ:AJ,MATCH(CHECKLIST!B511,DATOS!B:B,0),1)=0,"",INDEX(DATOS!AJ:AJ,MATCH(CHECKLIST!B511,DATOS!B:B,0),1)),"")</f>
        <v/>
      </c>
      <c r="K511" s="49" t="str">
        <f>IFERROR(IF(INDEX(DATOS!AK:AK,MATCH(CHECKLIST!B511,DATOS!B:B,0),1)=0,"",INDEX(DATOS!AK:AK,MATCH(CHECKLIST!B511,DATOS!B:B,0),1)),"")</f>
        <v/>
      </c>
      <c r="L511" s="17" t="str">
        <f>IFERROR(IF(INDEX(DATOS!AM:AM,MATCH(CHECKLIST!B511,DATOS!B:B,0),1)=0,"",INDEX(DATOS!AM:AM,MATCH(CHECKLIST!B511,DATOS!B:B,0),1)),"")</f>
        <v/>
      </c>
      <c r="M511" s="17" t="str">
        <f>IFERROR(IF(INDEX(DATOS!AM:AM,MATCH(CHECKLIST!B511,DATOS!B:B,0),1)=0,"",INDEX(DATOS!AM:AM,MATCH(CHECKLIST!B511,DATOS!B:B,0),1)),"")</f>
        <v/>
      </c>
      <c r="N511" s="49" t="str">
        <f ca="1">IFERROR(IF(INDEX(DATOS!I:I,MATCH(CHECKLIST!B511,DATOS!B:B,0),1)="","X",IF(INDEX(DATOS!I:I,MATCH(CHECKLIST!B511,DATOS!B:B,0),1)&gt;YEAR(TODAY())-1,"","VENCIDA")),"")</f>
        <v/>
      </c>
      <c r="O511" s="49"/>
      <c r="P511" s="17" t="str">
        <f>IFERROR(IF(INDEX(DATOS!AN:AN,MATCH(CHECKLIST!B511,DATOS!B:B,0),1)=0,"",INDEX(DATOS!AN:AN,MATCH(CHECKLIST!B511,DATOS!B:B,0),1)),"")</f>
        <v/>
      </c>
      <c r="Q511" s="17" t="str">
        <f>IFERROR(IF(INDEX(DATOS!AO:AO,MATCH(CHECKLIST!B511,DATOS!B:B,0),1)=0,"",INDEX(DATOS!AO:AO,MATCH(CHECKLIST!B511,DATOS!B:B,0),1)),"")</f>
        <v/>
      </c>
      <c r="R511" t="str">
        <f>IF(B511="","",1)</f>
        <v/>
      </c>
      <c r="S511" t="str">
        <f t="shared" si="23"/>
        <v/>
      </c>
      <c r="U511" t="str">
        <f t="shared" si="21"/>
        <v/>
      </c>
      <c r="V511" t="str">
        <f t="shared" si="22"/>
        <v/>
      </c>
    </row>
    <row r="512" spans="1:22">
      <c r="A512" s="12">
        <v>499</v>
      </c>
      <c r="B512" t="str">
        <f>IFERROR(INDEX(DATOS!B:B,MATCH(CHECKLIST!A512,DATOS!BU:BU,0),1),"")</f>
        <v/>
      </c>
      <c r="C512" t="str">
        <f>IFERROR(INDEX(DATOS!J:J,MATCH(CHECKLIST!A512,DATOS!BU:BU,0),1),"")</f>
        <v/>
      </c>
      <c r="D512" t="str">
        <f>IFERROR(INDEX(DATOS!R:R,MATCH(CHECKLIST!E512,DATOS!C:C,0),1),"")</f>
        <v/>
      </c>
      <c r="E512" s="16" t="str">
        <f>IFERROR(INDEX(DATOS!C:C,MATCH(CHECKLIST!A512,DATOS!BU:BU,0),1),"")</f>
        <v/>
      </c>
      <c r="F512" s="3" t="str">
        <f>IFERROR(IF(INDEX(DATOS!AC:AC,MATCH(CHECKLIST!B512,DATOS!B:B,0),1)=0,"",INDEX(DATOS!AC:AC,MATCH(CHECKLIST!B512,DATOS!B:B,0),1)),"")</f>
        <v/>
      </c>
      <c r="G512" s="17" t="str">
        <f>IFERROR(IF(INDEX(DATOS!AH:AH,MATCH(CHECKLIST!B512,DATOS!B:B,0),1)=0,"",INDEX(DATOS!AH:AH,MATCH(CHECKLIST!B512,DATOS!B:B,0),1)),"")</f>
        <v/>
      </c>
      <c r="H512" s="17" t="str">
        <f>IF(IFERROR(FIND(H$13,INDEX(DATOS!CA:CA,MATCH(CHECKLIST!B512,DATOS!B:B,0),1),1),"")="",IF(IFERROR(FIND("VENCIDA",INDEX(DATOS!BH:BH,MATCH(CHECKLIST!B512,DATOS!B:B,0),1),1),"")="","","VENCIDO"),"X")</f>
        <v/>
      </c>
      <c r="I512" s="17" t="str">
        <f>IFERROR(IF(INDEX(DATOS!AL:AL,MATCH(CHECKLIST!B512,DATOS!B:B,0),1)=0,"",INDEX(DATOS!AL:AL,MATCH(CHECKLIST!B512,DATOS!B:B,0),1)),"")</f>
        <v/>
      </c>
      <c r="J512" s="17" t="str">
        <f>IFERROR(IF(INDEX(DATOS!AJ:AJ,MATCH(CHECKLIST!B512,DATOS!B:B,0),1)=0,"",INDEX(DATOS!AJ:AJ,MATCH(CHECKLIST!B512,DATOS!B:B,0),1)),"")</f>
        <v/>
      </c>
      <c r="K512" s="49" t="str">
        <f>IFERROR(IF(INDEX(DATOS!AK:AK,MATCH(CHECKLIST!B512,DATOS!B:B,0),1)=0,"",INDEX(DATOS!AK:AK,MATCH(CHECKLIST!B512,DATOS!B:B,0),1)),"")</f>
        <v/>
      </c>
      <c r="L512" s="17" t="str">
        <f>IFERROR(IF(INDEX(DATOS!AM:AM,MATCH(CHECKLIST!B512,DATOS!B:B,0),1)=0,"",INDEX(DATOS!AM:AM,MATCH(CHECKLIST!B512,DATOS!B:B,0),1)),"")</f>
        <v/>
      </c>
      <c r="M512" s="17" t="str">
        <f>IFERROR(IF(INDEX(DATOS!AM:AM,MATCH(CHECKLIST!B512,DATOS!B:B,0),1)=0,"",INDEX(DATOS!AM:AM,MATCH(CHECKLIST!B512,DATOS!B:B,0),1)),"")</f>
        <v/>
      </c>
      <c r="N512" s="49" t="str">
        <f ca="1">IFERROR(IF(INDEX(DATOS!I:I,MATCH(CHECKLIST!B512,DATOS!B:B,0),1)="","X",IF(INDEX(DATOS!I:I,MATCH(CHECKLIST!B512,DATOS!B:B,0),1)&gt;YEAR(TODAY())-1,"","VENCIDA")),"")</f>
        <v/>
      </c>
      <c r="O512" s="49"/>
      <c r="P512" s="17" t="str">
        <f>IFERROR(IF(INDEX(DATOS!AN:AN,MATCH(CHECKLIST!B512,DATOS!B:B,0),1)=0,"",INDEX(DATOS!AN:AN,MATCH(CHECKLIST!B512,DATOS!B:B,0),1)),"")</f>
        <v/>
      </c>
      <c r="Q512" s="17" t="str">
        <f>IFERROR(IF(INDEX(DATOS!AO:AO,MATCH(CHECKLIST!B512,DATOS!B:B,0),1)=0,"",INDEX(DATOS!AO:AO,MATCH(CHECKLIST!B512,DATOS!B:B,0),1)),"")</f>
        <v/>
      </c>
      <c r="S512">
        <f t="shared" si="23"/>
        <v>0</v>
      </c>
      <c r="U512" t="str">
        <f t="shared" si="21"/>
        <v/>
      </c>
      <c r="V512" t="str">
        <f t="shared" si="22"/>
        <v/>
      </c>
    </row>
    <row r="513" spans="1:22">
      <c r="A513" s="12">
        <v>500</v>
      </c>
      <c r="B513" t="str">
        <f>IFERROR(INDEX(DATOS!B:B,MATCH(CHECKLIST!A513,DATOS!BU:BU,0),1),"")</f>
        <v/>
      </c>
      <c r="C513" t="str">
        <f>IFERROR(INDEX(DATOS!J:J,MATCH(CHECKLIST!A513,DATOS!BU:BU,0),1),"")</f>
        <v/>
      </c>
      <c r="D513" t="str">
        <f>IFERROR(INDEX(DATOS!R:R,MATCH(CHECKLIST!E513,DATOS!C:C,0),1),"")</f>
        <v/>
      </c>
      <c r="E513" s="16" t="str">
        <f>IFERROR(INDEX(DATOS!C:C,MATCH(CHECKLIST!A513,DATOS!BU:BU,0),1),"")</f>
        <v/>
      </c>
      <c r="F513" s="3" t="str">
        <f>IFERROR(IF(INDEX(DATOS!AC:AC,MATCH(CHECKLIST!B513,DATOS!B:B,0),1)=0,"",INDEX(DATOS!AC:AC,MATCH(CHECKLIST!B513,DATOS!B:B,0),1)),"")</f>
        <v/>
      </c>
      <c r="G513" s="17" t="str">
        <f>IFERROR(IF(INDEX(DATOS!AH:AH,MATCH(CHECKLIST!B513,DATOS!B:B,0),1)=0,"",INDEX(DATOS!AH:AH,MATCH(CHECKLIST!B513,DATOS!B:B,0),1)),"")</f>
        <v/>
      </c>
      <c r="H513" s="17" t="str">
        <f>IF(IFERROR(FIND(H$13,INDEX(DATOS!CA:CA,MATCH(CHECKLIST!B513,DATOS!B:B,0),1),1),"")="",IF(IFERROR(FIND("VENCIDA",INDEX(DATOS!BH:BH,MATCH(CHECKLIST!B513,DATOS!B:B,0),1),1),"")="","","VENCIDO"),"X")</f>
        <v/>
      </c>
      <c r="I513" s="17" t="str">
        <f>IFERROR(IF(INDEX(DATOS!AL:AL,MATCH(CHECKLIST!B513,DATOS!B:B,0),1)=0,"",INDEX(DATOS!AL:AL,MATCH(CHECKLIST!B513,DATOS!B:B,0),1)),"")</f>
        <v/>
      </c>
      <c r="J513" s="17" t="str">
        <f>IFERROR(IF(INDEX(DATOS!AJ:AJ,MATCH(CHECKLIST!B513,DATOS!B:B,0),1)=0,"",INDEX(DATOS!AJ:AJ,MATCH(CHECKLIST!B513,DATOS!B:B,0),1)),"")</f>
        <v/>
      </c>
      <c r="K513" s="49" t="str">
        <f>IFERROR(IF(INDEX(DATOS!AK:AK,MATCH(CHECKLIST!B513,DATOS!B:B,0),1)=0,"",INDEX(DATOS!AK:AK,MATCH(CHECKLIST!B513,DATOS!B:B,0),1)),"")</f>
        <v/>
      </c>
      <c r="L513" s="17" t="str">
        <f>IFERROR(IF(INDEX(DATOS!AM:AM,MATCH(CHECKLIST!B513,DATOS!B:B,0),1)=0,"",INDEX(DATOS!AM:AM,MATCH(CHECKLIST!B513,DATOS!B:B,0),1)),"")</f>
        <v/>
      </c>
      <c r="M513" s="17" t="str">
        <f>IFERROR(IF(INDEX(DATOS!AM:AM,MATCH(CHECKLIST!B513,DATOS!B:B,0),1)=0,"",INDEX(DATOS!AM:AM,MATCH(CHECKLIST!B513,DATOS!B:B,0),1)),"")</f>
        <v/>
      </c>
      <c r="N513" s="49" t="str">
        <f ca="1">IFERROR(IF(INDEX(DATOS!I:I,MATCH(CHECKLIST!B513,DATOS!B:B,0),1)="","X",IF(INDEX(DATOS!I:I,MATCH(CHECKLIST!B513,DATOS!B:B,0),1)&gt;YEAR(TODAY())-1,"","VENCIDA")),"")</f>
        <v/>
      </c>
      <c r="O513" s="49"/>
      <c r="P513" s="17" t="str">
        <f>IFERROR(IF(INDEX(DATOS!AN:AN,MATCH(CHECKLIST!B513,DATOS!B:B,0),1)=0,"",INDEX(DATOS!AN:AN,MATCH(CHECKLIST!B513,DATOS!B:B,0),1)),"")</f>
        <v/>
      </c>
      <c r="Q513" s="17" t="str">
        <f>IFERROR(IF(INDEX(DATOS!AO:AO,MATCH(CHECKLIST!B513,DATOS!B:B,0),1)=0,"",INDEX(DATOS!AO:AO,MATCH(CHECKLIST!B513,DATOS!B:B,0),1)),"")</f>
        <v/>
      </c>
      <c r="R513" t="str">
        <f>IF(B513="","",1)</f>
        <v/>
      </c>
      <c r="S513" t="str">
        <f t="shared" si="23"/>
        <v/>
      </c>
      <c r="U513" t="str">
        <f t="shared" si="21"/>
        <v/>
      </c>
      <c r="V513" t="str">
        <f t="shared" si="22"/>
        <v/>
      </c>
    </row>
    <row r="514" spans="1:22">
      <c r="A514" s="12">
        <v>501</v>
      </c>
      <c r="B514" t="str">
        <f>IFERROR(INDEX(DATOS!B:B,MATCH(CHECKLIST!A514,DATOS!BU:BU,0),1),"")</f>
        <v/>
      </c>
      <c r="C514" t="str">
        <f>IFERROR(INDEX(DATOS!J:J,MATCH(CHECKLIST!A514,DATOS!BU:BU,0),1),"")</f>
        <v/>
      </c>
      <c r="D514" t="str">
        <f>IFERROR(INDEX(DATOS!R:R,MATCH(CHECKLIST!E514,DATOS!C:C,0),1),"")</f>
        <v/>
      </c>
      <c r="E514" s="16" t="str">
        <f>IFERROR(INDEX(DATOS!C:C,MATCH(CHECKLIST!A514,DATOS!BU:BU,0),1),"")</f>
        <v/>
      </c>
      <c r="F514" s="3" t="str">
        <f>IFERROR(IF(INDEX(DATOS!AC:AC,MATCH(CHECKLIST!B514,DATOS!B:B,0),1)=0,"",INDEX(DATOS!AC:AC,MATCH(CHECKLIST!B514,DATOS!B:B,0),1)),"")</f>
        <v/>
      </c>
      <c r="G514" s="17" t="str">
        <f>IFERROR(IF(INDEX(DATOS!AH:AH,MATCH(CHECKLIST!B514,DATOS!B:B,0),1)=0,"",INDEX(DATOS!AH:AH,MATCH(CHECKLIST!B514,DATOS!B:B,0),1)),"")</f>
        <v/>
      </c>
      <c r="H514" s="17" t="str">
        <f>IF(IFERROR(FIND(H$13,INDEX(DATOS!CA:CA,MATCH(CHECKLIST!B514,DATOS!B:B,0),1),1),"")="",IF(IFERROR(FIND("VENCIDA",INDEX(DATOS!BH:BH,MATCH(CHECKLIST!B514,DATOS!B:B,0),1),1),"")="","","VENCIDO"),"X")</f>
        <v/>
      </c>
      <c r="I514" s="17" t="str">
        <f>IFERROR(IF(INDEX(DATOS!AL:AL,MATCH(CHECKLIST!B514,DATOS!B:B,0),1)=0,"",INDEX(DATOS!AL:AL,MATCH(CHECKLIST!B514,DATOS!B:B,0),1)),"")</f>
        <v/>
      </c>
      <c r="J514" s="17" t="str">
        <f>IFERROR(IF(INDEX(DATOS!AJ:AJ,MATCH(CHECKLIST!B514,DATOS!B:B,0),1)=0,"",INDEX(DATOS!AJ:AJ,MATCH(CHECKLIST!B514,DATOS!B:B,0),1)),"")</f>
        <v/>
      </c>
      <c r="K514" s="49" t="str">
        <f>IFERROR(IF(INDEX(DATOS!AK:AK,MATCH(CHECKLIST!B514,DATOS!B:B,0),1)=0,"",INDEX(DATOS!AK:AK,MATCH(CHECKLIST!B514,DATOS!B:B,0),1)),"")</f>
        <v/>
      </c>
      <c r="L514" s="17" t="str">
        <f>IFERROR(IF(INDEX(DATOS!AM:AM,MATCH(CHECKLIST!B514,DATOS!B:B,0),1)=0,"",INDEX(DATOS!AM:AM,MATCH(CHECKLIST!B514,DATOS!B:B,0),1)),"")</f>
        <v/>
      </c>
      <c r="M514" s="17" t="str">
        <f>IFERROR(IF(INDEX(DATOS!AM:AM,MATCH(CHECKLIST!B514,DATOS!B:B,0),1)=0,"",INDEX(DATOS!AM:AM,MATCH(CHECKLIST!B514,DATOS!B:B,0),1)),"")</f>
        <v/>
      </c>
      <c r="N514" s="49" t="str">
        <f ca="1">IFERROR(IF(INDEX(DATOS!I:I,MATCH(CHECKLIST!B514,DATOS!B:B,0),1)="","X",IF(INDEX(DATOS!I:I,MATCH(CHECKLIST!B514,DATOS!B:B,0),1)&gt;YEAR(TODAY())-1,"","VENCIDA")),"")</f>
        <v/>
      </c>
      <c r="O514" s="49"/>
      <c r="P514" s="17" t="str">
        <f>IFERROR(IF(INDEX(DATOS!AN:AN,MATCH(CHECKLIST!B514,DATOS!B:B,0),1)=0,"",INDEX(DATOS!AN:AN,MATCH(CHECKLIST!B514,DATOS!B:B,0),1)),"")</f>
        <v/>
      </c>
      <c r="Q514" s="17" t="str">
        <f>IFERROR(IF(INDEX(DATOS!AO:AO,MATCH(CHECKLIST!B514,DATOS!B:B,0),1)=0,"",INDEX(DATOS!AO:AO,MATCH(CHECKLIST!B514,DATOS!B:B,0),1)),"")</f>
        <v/>
      </c>
      <c r="S514">
        <f t="shared" si="23"/>
        <v>0</v>
      </c>
      <c r="U514" t="str">
        <f t="shared" si="21"/>
        <v/>
      </c>
      <c r="V514" t="str">
        <f t="shared" si="22"/>
        <v/>
      </c>
    </row>
    <row r="515" spans="1:22">
      <c r="A515" s="12">
        <v>502</v>
      </c>
      <c r="B515" t="str">
        <f>IFERROR(INDEX(DATOS!B:B,MATCH(CHECKLIST!A515,DATOS!BU:BU,0),1),"")</f>
        <v/>
      </c>
      <c r="C515" t="str">
        <f>IFERROR(INDEX(DATOS!J:J,MATCH(CHECKLIST!A515,DATOS!BU:BU,0),1),"")</f>
        <v/>
      </c>
      <c r="D515" t="str">
        <f>IFERROR(INDEX(DATOS!R:R,MATCH(CHECKLIST!E515,DATOS!C:C,0),1),"")</f>
        <v/>
      </c>
      <c r="E515" s="16" t="str">
        <f>IFERROR(INDEX(DATOS!C:C,MATCH(CHECKLIST!A515,DATOS!BU:BU,0),1),"")</f>
        <v/>
      </c>
      <c r="F515" s="3" t="str">
        <f>IFERROR(IF(INDEX(DATOS!AC:AC,MATCH(CHECKLIST!B515,DATOS!B:B,0),1)=0,"",INDEX(DATOS!AC:AC,MATCH(CHECKLIST!B515,DATOS!B:B,0),1)),"")</f>
        <v/>
      </c>
      <c r="G515" s="17" t="str">
        <f>IFERROR(IF(INDEX(DATOS!AH:AH,MATCH(CHECKLIST!B515,DATOS!B:B,0),1)=0,"",INDEX(DATOS!AH:AH,MATCH(CHECKLIST!B515,DATOS!B:B,0),1)),"")</f>
        <v/>
      </c>
      <c r="H515" s="17" t="str">
        <f>IF(IFERROR(FIND(H$13,INDEX(DATOS!CA:CA,MATCH(CHECKLIST!B515,DATOS!B:B,0),1),1),"")="",IF(IFERROR(FIND("VENCIDA",INDEX(DATOS!BH:BH,MATCH(CHECKLIST!B515,DATOS!B:B,0),1),1),"")="","","VENCIDO"),"X")</f>
        <v/>
      </c>
      <c r="I515" s="17" t="str">
        <f>IFERROR(IF(INDEX(DATOS!AL:AL,MATCH(CHECKLIST!B515,DATOS!B:B,0),1)=0,"",INDEX(DATOS!AL:AL,MATCH(CHECKLIST!B515,DATOS!B:B,0),1)),"")</f>
        <v/>
      </c>
      <c r="J515" s="17" t="str">
        <f>IFERROR(IF(INDEX(DATOS!AJ:AJ,MATCH(CHECKLIST!B515,DATOS!B:B,0),1)=0,"",INDEX(DATOS!AJ:AJ,MATCH(CHECKLIST!B515,DATOS!B:B,0),1)),"")</f>
        <v/>
      </c>
      <c r="K515" s="49" t="str">
        <f>IFERROR(IF(INDEX(DATOS!AK:AK,MATCH(CHECKLIST!B515,DATOS!B:B,0),1)=0,"",INDEX(DATOS!AK:AK,MATCH(CHECKLIST!B515,DATOS!B:B,0),1)),"")</f>
        <v/>
      </c>
      <c r="L515" s="17" t="str">
        <f>IFERROR(IF(INDEX(DATOS!AM:AM,MATCH(CHECKLIST!B515,DATOS!B:B,0),1)=0,"",INDEX(DATOS!AM:AM,MATCH(CHECKLIST!B515,DATOS!B:B,0),1)),"")</f>
        <v/>
      </c>
      <c r="M515" s="17" t="str">
        <f>IFERROR(IF(INDEX(DATOS!AM:AM,MATCH(CHECKLIST!B515,DATOS!B:B,0),1)=0,"",INDEX(DATOS!AM:AM,MATCH(CHECKLIST!B515,DATOS!B:B,0),1)),"")</f>
        <v/>
      </c>
      <c r="N515" s="49" t="str">
        <f ca="1">IFERROR(IF(INDEX(DATOS!I:I,MATCH(CHECKLIST!B515,DATOS!B:B,0),1)="","X",IF(INDEX(DATOS!I:I,MATCH(CHECKLIST!B515,DATOS!B:B,0),1)&gt;YEAR(TODAY())-1,"","VENCIDA")),"")</f>
        <v/>
      </c>
      <c r="O515" s="49"/>
      <c r="P515" s="17" t="str">
        <f>IFERROR(IF(INDEX(DATOS!AN:AN,MATCH(CHECKLIST!B515,DATOS!B:B,0),1)=0,"",INDEX(DATOS!AN:AN,MATCH(CHECKLIST!B515,DATOS!B:B,0),1)),"")</f>
        <v/>
      </c>
      <c r="Q515" s="17" t="str">
        <f>IFERROR(IF(INDEX(DATOS!AO:AO,MATCH(CHECKLIST!B515,DATOS!B:B,0),1)=0,"",INDEX(DATOS!AO:AO,MATCH(CHECKLIST!B515,DATOS!B:B,0),1)),"")</f>
        <v/>
      </c>
      <c r="R515" t="str">
        <f>IF(B515="","",1)</f>
        <v/>
      </c>
      <c r="S515" t="str">
        <f t="shared" si="23"/>
        <v/>
      </c>
      <c r="U515" t="str">
        <f t="shared" si="21"/>
        <v/>
      </c>
      <c r="V515" t="str">
        <f t="shared" si="22"/>
        <v/>
      </c>
    </row>
    <row r="516" spans="1:22">
      <c r="A516" s="12">
        <v>503</v>
      </c>
      <c r="B516" t="str">
        <f>IFERROR(INDEX(DATOS!B:B,MATCH(CHECKLIST!A516,DATOS!BU:BU,0),1),"")</f>
        <v/>
      </c>
      <c r="C516" t="str">
        <f>IFERROR(INDEX(DATOS!J:J,MATCH(CHECKLIST!A516,DATOS!BU:BU,0),1),"")</f>
        <v/>
      </c>
      <c r="D516" t="str">
        <f>IFERROR(INDEX(DATOS!R:R,MATCH(CHECKLIST!E516,DATOS!C:C,0),1),"")</f>
        <v/>
      </c>
      <c r="E516" s="16" t="str">
        <f>IFERROR(INDEX(DATOS!C:C,MATCH(CHECKLIST!A516,DATOS!BU:BU,0),1),"")</f>
        <v/>
      </c>
      <c r="F516" s="3" t="str">
        <f>IFERROR(IF(INDEX(DATOS!AC:AC,MATCH(CHECKLIST!B516,DATOS!B:B,0),1)=0,"",INDEX(DATOS!AC:AC,MATCH(CHECKLIST!B516,DATOS!B:B,0),1)),"")</f>
        <v/>
      </c>
      <c r="G516" s="17" t="str">
        <f>IFERROR(IF(INDEX(DATOS!AH:AH,MATCH(CHECKLIST!B516,DATOS!B:B,0),1)=0,"",INDEX(DATOS!AH:AH,MATCH(CHECKLIST!B516,DATOS!B:B,0),1)),"")</f>
        <v/>
      </c>
      <c r="H516" s="17" t="str">
        <f>IF(IFERROR(FIND(H$13,INDEX(DATOS!CA:CA,MATCH(CHECKLIST!B516,DATOS!B:B,0),1),1),"")="",IF(IFERROR(FIND("VENCIDA",INDEX(DATOS!BH:BH,MATCH(CHECKLIST!B516,DATOS!B:B,0),1),1),"")="","","VENCIDO"),"X")</f>
        <v/>
      </c>
      <c r="I516" s="17" t="str">
        <f>IFERROR(IF(INDEX(DATOS!AL:AL,MATCH(CHECKLIST!B516,DATOS!B:B,0),1)=0,"",INDEX(DATOS!AL:AL,MATCH(CHECKLIST!B516,DATOS!B:B,0),1)),"")</f>
        <v/>
      </c>
      <c r="J516" s="17" t="str">
        <f>IFERROR(IF(INDEX(DATOS!AJ:AJ,MATCH(CHECKLIST!B516,DATOS!B:B,0),1)=0,"",INDEX(DATOS!AJ:AJ,MATCH(CHECKLIST!B516,DATOS!B:B,0),1)),"")</f>
        <v/>
      </c>
      <c r="K516" s="49" t="str">
        <f>IFERROR(IF(INDEX(DATOS!AK:AK,MATCH(CHECKLIST!B516,DATOS!B:B,0),1)=0,"",INDEX(DATOS!AK:AK,MATCH(CHECKLIST!B516,DATOS!B:B,0),1)),"")</f>
        <v/>
      </c>
      <c r="L516" s="17" t="str">
        <f>IFERROR(IF(INDEX(DATOS!AM:AM,MATCH(CHECKLIST!B516,DATOS!B:B,0),1)=0,"",INDEX(DATOS!AM:AM,MATCH(CHECKLIST!B516,DATOS!B:B,0),1)),"")</f>
        <v/>
      </c>
      <c r="M516" s="17" t="str">
        <f>IFERROR(IF(INDEX(DATOS!AM:AM,MATCH(CHECKLIST!B516,DATOS!B:B,0),1)=0,"",INDEX(DATOS!AM:AM,MATCH(CHECKLIST!B516,DATOS!B:B,0),1)),"")</f>
        <v/>
      </c>
      <c r="N516" s="49" t="str">
        <f ca="1">IFERROR(IF(INDEX(DATOS!I:I,MATCH(CHECKLIST!B516,DATOS!B:B,0),1)="","X",IF(INDEX(DATOS!I:I,MATCH(CHECKLIST!B516,DATOS!B:B,0),1)&gt;YEAR(TODAY())-1,"","VENCIDA")),"")</f>
        <v/>
      </c>
      <c r="O516" s="49"/>
      <c r="P516" s="17" t="str">
        <f>IFERROR(IF(INDEX(DATOS!AN:AN,MATCH(CHECKLIST!B516,DATOS!B:B,0),1)=0,"",INDEX(DATOS!AN:AN,MATCH(CHECKLIST!B516,DATOS!B:B,0),1)),"")</f>
        <v/>
      </c>
      <c r="Q516" s="17" t="str">
        <f>IFERROR(IF(INDEX(DATOS!AO:AO,MATCH(CHECKLIST!B516,DATOS!B:B,0),1)=0,"",INDEX(DATOS!AO:AO,MATCH(CHECKLIST!B516,DATOS!B:B,0),1)),"")</f>
        <v/>
      </c>
      <c r="S516">
        <f t="shared" si="23"/>
        <v>0</v>
      </c>
      <c r="U516" t="str">
        <f t="shared" si="21"/>
        <v/>
      </c>
      <c r="V516" t="str">
        <f t="shared" si="22"/>
        <v/>
      </c>
    </row>
    <row r="517" spans="1:22">
      <c r="A517" s="12">
        <v>504</v>
      </c>
      <c r="B517" t="str">
        <f>IFERROR(INDEX(DATOS!B:B,MATCH(CHECKLIST!A517,DATOS!BU:BU,0),1),"")</f>
        <v/>
      </c>
      <c r="C517" t="str">
        <f>IFERROR(INDEX(DATOS!J:J,MATCH(CHECKLIST!A517,DATOS!BU:BU,0),1),"")</f>
        <v/>
      </c>
      <c r="D517" t="str">
        <f>IFERROR(INDEX(DATOS!R:R,MATCH(CHECKLIST!E517,DATOS!C:C,0),1),"")</f>
        <v/>
      </c>
      <c r="E517" s="16" t="str">
        <f>IFERROR(INDEX(DATOS!C:C,MATCH(CHECKLIST!A517,DATOS!BU:BU,0),1),"")</f>
        <v/>
      </c>
      <c r="F517" s="3" t="str">
        <f>IFERROR(IF(INDEX(DATOS!AC:AC,MATCH(CHECKLIST!B517,DATOS!B:B,0),1)=0,"",INDEX(DATOS!AC:AC,MATCH(CHECKLIST!B517,DATOS!B:B,0),1)),"")</f>
        <v/>
      </c>
      <c r="G517" s="17" t="str">
        <f>IFERROR(IF(INDEX(DATOS!AH:AH,MATCH(CHECKLIST!B517,DATOS!B:B,0),1)=0,"",INDEX(DATOS!AH:AH,MATCH(CHECKLIST!B517,DATOS!B:B,0),1)),"")</f>
        <v/>
      </c>
      <c r="H517" s="17" t="str">
        <f>IF(IFERROR(FIND(H$13,INDEX(DATOS!CA:CA,MATCH(CHECKLIST!B517,DATOS!B:B,0),1),1),"")="",IF(IFERROR(FIND("VENCIDA",INDEX(DATOS!BH:BH,MATCH(CHECKLIST!B517,DATOS!B:B,0),1),1),"")="","","VENCIDO"),"X")</f>
        <v/>
      </c>
      <c r="I517" s="17" t="str">
        <f>IFERROR(IF(INDEX(DATOS!AL:AL,MATCH(CHECKLIST!B517,DATOS!B:B,0),1)=0,"",INDEX(DATOS!AL:AL,MATCH(CHECKLIST!B517,DATOS!B:B,0),1)),"")</f>
        <v/>
      </c>
      <c r="J517" s="17" t="str">
        <f>IFERROR(IF(INDEX(DATOS!AJ:AJ,MATCH(CHECKLIST!B517,DATOS!B:B,0),1)=0,"",INDEX(DATOS!AJ:AJ,MATCH(CHECKLIST!B517,DATOS!B:B,0),1)),"")</f>
        <v/>
      </c>
      <c r="K517" s="49" t="str">
        <f>IFERROR(IF(INDEX(DATOS!AK:AK,MATCH(CHECKLIST!B517,DATOS!B:B,0),1)=0,"",INDEX(DATOS!AK:AK,MATCH(CHECKLIST!B517,DATOS!B:B,0),1)),"")</f>
        <v/>
      </c>
      <c r="L517" s="17" t="str">
        <f>IFERROR(IF(INDEX(DATOS!AM:AM,MATCH(CHECKLIST!B517,DATOS!B:B,0),1)=0,"",INDEX(DATOS!AM:AM,MATCH(CHECKLIST!B517,DATOS!B:B,0),1)),"")</f>
        <v/>
      </c>
      <c r="M517" s="17" t="str">
        <f>IFERROR(IF(INDEX(DATOS!AM:AM,MATCH(CHECKLIST!B517,DATOS!B:B,0),1)=0,"",INDEX(DATOS!AM:AM,MATCH(CHECKLIST!B517,DATOS!B:B,0),1)),"")</f>
        <v/>
      </c>
      <c r="N517" s="49" t="str">
        <f ca="1">IFERROR(IF(INDEX(DATOS!I:I,MATCH(CHECKLIST!B517,DATOS!B:B,0),1)="","X",IF(INDEX(DATOS!I:I,MATCH(CHECKLIST!B517,DATOS!B:B,0),1)&gt;YEAR(TODAY())-1,"","VENCIDA")),"")</f>
        <v/>
      </c>
      <c r="O517" s="49"/>
      <c r="P517" s="17" t="str">
        <f>IFERROR(IF(INDEX(DATOS!AN:AN,MATCH(CHECKLIST!B517,DATOS!B:B,0),1)=0,"",INDEX(DATOS!AN:AN,MATCH(CHECKLIST!B517,DATOS!B:B,0),1)),"")</f>
        <v/>
      </c>
      <c r="Q517" s="17" t="str">
        <f>IFERROR(IF(INDEX(DATOS!AO:AO,MATCH(CHECKLIST!B517,DATOS!B:B,0),1)=0,"",INDEX(DATOS!AO:AO,MATCH(CHECKLIST!B517,DATOS!B:B,0),1)),"")</f>
        <v/>
      </c>
      <c r="R517" t="str">
        <f>IF(B517="","",1)</f>
        <v/>
      </c>
      <c r="S517" t="str">
        <f t="shared" si="23"/>
        <v/>
      </c>
      <c r="U517" t="str">
        <f t="shared" si="21"/>
        <v/>
      </c>
      <c r="V517" t="str">
        <f t="shared" si="22"/>
        <v/>
      </c>
    </row>
    <row r="518" spans="1:22">
      <c r="A518" s="12">
        <v>505</v>
      </c>
      <c r="B518" t="str">
        <f>IFERROR(INDEX(DATOS!B:B,MATCH(CHECKLIST!A518,DATOS!BU:BU,0),1),"")</f>
        <v/>
      </c>
      <c r="C518" t="str">
        <f>IFERROR(INDEX(DATOS!J:J,MATCH(CHECKLIST!A518,DATOS!BU:BU,0),1),"")</f>
        <v/>
      </c>
      <c r="D518" t="str">
        <f>IFERROR(INDEX(DATOS!R:R,MATCH(CHECKLIST!E518,DATOS!C:C,0),1),"")</f>
        <v/>
      </c>
      <c r="E518" s="16" t="str">
        <f>IFERROR(INDEX(DATOS!C:C,MATCH(CHECKLIST!A518,DATOS!BU:BU,0),1),"")</f>
        <v/>
      </c>
      <c r="F518" s="3" t="str">
        <f>IFERROR(IF(INDEX(DATOS!AC:AC,MATCH(CHECKLIST!B518,DATOS!B:B,0),1)=0,"",INDEX(DATOS!AC:AC,MATCH(CHECKLIST!B518,DATOS!B:B,0),1)),"")</f>
        <v/>
      </c>
      <c r="G518" s="17" t="str">
        <f>IFERROR(IF(INDEX(DATOS!AH:AH,MATCH(CHECKLIST!B518,DATOS!B:B,0),1)=0,"",INDEX(DATOS!AH:AH,MATCH(CHECKLIST!B518,DATOS!B:B,0),1)),"")</f>
        <v/>
      </c>
      <c r="H518" s="17" t="str">
        <f>IF(IFERROR(FIND(H$13,INDEX(DATOS!CA:CA,MATCH(CHECKLIST!B518,DATOS!B:B,0),1),1),"")="",IF(IFERROR(FIND("VENCIDA",INDEX(DATOS!BH:BH,MATCH(CHECKLIST!B518,DATOS!B:B,0),1),1),"")="","","VENCIDO"),"X")</f>
        <v/>
      </c>
      <c r="I518" s="17" t="str">
        <f>IFERROR(IF(INDEX(DATOS!AL:AL,MATCH(CHECKLIST!B518,DATOS!B:B,0),1)=0,"",INDEX(DATOS!AL:AL,MATCH(CHECKLIST!B518,DATOS!B:B,0),1)),"")</f>
        <v/>
      </c>
      <c r="J518" s="17" t="str">
        <f>IFERROR(IF(INDEX(DATOS!AJ:AJ,MATCH(CHECKLIST!B518,DATOS!B:B,0),1)=0,"",INDEX(DATOS!AJ:AJ,MATCH(CHECKLIST!B518,DATOS!B:B,0),1)),"")</f>
        <v/>
      </c>
      <c r="K518" s="49" t="str">
        <f>IFERROR(IF(INDEX(DATOS!AK:AK,MATCH(CHECKLIST!B518,DATOS!B:B,0),1)=0,"",INDEX(DATOS!AK:AK,MATCH(CHECKLIST!B518,DATOS!B:B,0),1)),"")</f>
        <v/>
      </c>
      <c r="L518" s="17" t="str">
        <f>IFERROR(IF(INDEX(DATOS!AM:AM,MATCH(CHECKLIST!B518,DATOS!B:B,0),1)=0,"",INDEX(DATOS!AM:AM,MATCH(CHECKLIST!B518,DATOS!B:B,0),1)),"")</f>
        <v/>
      </c>
      <c r="M518" s="17" t="str">
        <f>IFERROR(IF(INDEX(DATOS!AM:AM,MATCH(CHECKLIST!B518,DATOS!B:B,0),1)=0,"",INDEX(DATOS!AM:AM,MATCH(CHECKLIST!B518,DATOS!B:B,0),1)),"")</f>
        <v/>
      </c>
      <c r="N518" s="49" t="str">
        <f ca="1">IFERROR(IF(INDEX(DATOS!I:I,MATCH(CHECKLIST!B518,DATOS!B:B,0),1)="","X",IF(INDEX(DATOS!I:I,MATCH(CHECKLIST!B518,DATOS!B:B,0),1)&gt;YEAR(TODAY())-1,"","VENCIDA")),"")</f>
        <v/>
      </c>
      <c r="O518" s="49"/>
      <c r="P518" s="17" t="str">
        <f>IFERROR(IF(INDEX(DATOS!AN:AN,MATCH(CHECKLIST!B518,DATOS!B:B,0),1)=0,"",INDEX(DATOS!AN:AN,MATCH(CHECKLIST!B518,DATOS!B:B,0),1)),"")</f>
        <v/>
      </c>
      <c r="Q518" s="17" t="str">
        <f>IFERROR(IF(INDEX(DATOS!AO:AO,MATCH(CHECKLIST!B518,DATOS!B:B,0),1)=0,"",INDEX(DATOS!AO:AO,MATCH(CHECKLIST!B518,DATOS!B:B,0),1)),"")</f>
        <v/>
      </c>
      <c r="S518">
        <f t="shared" si="23"/>
        <v>0</v>
      </c>
      <c r="U518" t="str">
        <f t="shared" si="21"/>
        <v/>
      </c>
      <c r="V518" t="str">
        <f t="shared" si="22"/>
        <v/>
      </c>
    </row>
    <row r="519" spans="1:22">
      <c r="A519" s="12">
        <v>506</v>
      </c>
      <c r="B519" t="str">
        <f>IFERROR(INDEX(DATOS!B:B,MATCH(CHECKLIST!A519,DATOS!BU:BU,0),1),"")</f>
        <v/>
      </c>
      <c r="C519" t="str">
        <f>IFERROR(INDEX(DATOS!J:J,MATCH(CHECKLIST!A519,DATOS!BU:BU,0),1),"")</f>
        <v/>
      </c>
      <c r="D519" t="str">
        <f>IFERROR(INDEX(DATOS!R:R,MATCH(CHECKLIST!E519,DATOS!C:C,0),1),"")</f>
        <v/>
      </c>
      <c r="E519" s="16" t="str">
        <f>IFERROR(INDEX(DATOS!C:C,MATCH(CHECKLIST!A519,DATOS!BU:BU,0),1),"")</f>
        <v/>
      </c>
      <c r="F519" s="3" t="str">
        <f>IFERROR(IF(INDEX(DATOS!AC:AC,MATCH(CHECKLIST!B519,DATOS!B:B,0),1)=0,"",INDEX(DATOS!AC:AC,MATCH(CHECKLIST!B519,DATOS!B:B,0),1)),"")</f>
        <v/>
      </c>
      <c r="G519" s="17" t="str">
        <f>IFERROR(IF(INDEX(DATOS!AH:AH,MATCH(CHECKLIST!B519,DATOS!B:B,0),1)=0,"",INDEX(DATOS!AH:AH,MATCH(CHECKLIST!B519,DATOS!B:B,0),1)),"")</f>
        <v/>
      </c>
      <c r="H519" s="17" t="str">
        <f>IF(IFERROR(FIND(H$13,INDEX(DATOS!CA:CA,MATCH(CHECKLIST!B519,DATOS!B:B,0),1),1),"")="",IF(IFERROR(FIND("VENCIDA",INDEX(DATOS!BH:BH,MATCH(CHECKLIST!B519,DATOS!B:B,0),1),1),"")="","","VENCIDO"),"X")</f>
        <v/>
      </c>
      <c r="I519" s="17" t="str">
        <f>IFERROR(IF(INDEX(DATOS!AL:AL,MATCH(CHECKLIST!B519,DATOS!B:B,0),1)=0,"",INDEX(DATOS!AL:AL,MATCH(CHECKLIST!B519,DATOS!B:B,0),1)),"")</f>
        <v/>
      </c>
      <c r="J519" s="17" t="str">
        <f>IFERROR(IF(INDEX(DATOS!AJ:AJ,MATCH(CHECKLIST!B519,DATOS!B:B,0),1)=0,"",INDEX(DATOS!AJ:AJ,MATCH(CHECKLIST!B519,DATOS!B:B,0),1)),"")</f>
        <v/>
      </c>
      <c r="K519" s="49" t="str">
        <f>IFERROR(IF(INDEX(DATOS!AK:AK,MATCH(CHECKLIST!B519,DATOS!B:B,0),1)=0,"",INDEX(DATOS!AK:AK,MATCH(CHECKLIST!B519,DATOS!B:B,0),1)),"")</f>
        <v/>
      </c>
      <c r="L519" s="17" t="str">
        <f>IFERROR(IF(INDEX(DATOS!AM:AM,MATCH(CHECKLIST!B519,DATOS!B:B,0),1)=0,"",INDEX(DATOS!AM:AM,MATCH(CHECKLIST!B519,DATOS!B:B,0),1)),"")</f>
        <v/>
      </c>
      <c r="M519" s="17" t="str">
        <f>IFERROR(IF(INDEX(DATOS!AM:AM,MATCH(CHECKLIST!B519,DATOS!B:B,0),1)=0,"",INDEX(DATOS!AM:AM,MATCH(CHECKLIST!B519,DATOS!B:B,0),1)),"")</f>
        <v/>
      </c>
      <c r="N519" s="49" t="str">
        <f ca="1">IFERROR(IF(INDEX(DATOS!I:I,MATCH(CHECKLIST!B519,DATOS!B:B,0),1)="","X",IF(INDEX(DATOS!I:I,MATCH(CHECKLIST!B519,DATOS!B:B,0),1)&gt;YEAR(TODAY())-1,"","VENCIDA")),"")</f>
        <v/>
      </c>
      <c r="O519" s="49"/>
      <c r="P519" s="17" t="str">
        <f>IFERROR(IF(INDEX(DATOS!AN:AN,MATCH(CHECKLIST!B519,DATOS!B:B,0),1)=0,"",INDEX(DATOS!AN:AN,MATCH(CHECKLIST!B519,DATOS!B:B,0),1)),"")</f>
        <v/>
      </c>
      <c r="Q519" s="17" t="str">
        <f>IFERROR(IF(INDEX(DATOS!AO:AO,MATCH(CHECKLIST!B519,DATOS!B:B,0),1)=0,"",INDEX(DATOS!AO:AO,MATCH(CHECKLIST!B519,DATOS!B:B,0),1)),"")</f>
        <v/>
      </c>
      <c r="R519" t="str">
        <f>IF(B519="","",1)</f>
        <v/>
      </c>
      <c r="S519" t="str">
        <f t="shared" si="23"/>
        <v/>
      </c>
      <c r="U519" t="str">
        <f t="shared" si="21"/>
        <v/>
      </c>
      <c r="V519" t="str">
        <f t="shared" si="22"/>
        <v/>
      </c>
    </row>
    <row r="520" spans="1:22">
      <c r="A520" s="12">
        <v>507</v>
      </c>
      <c r="B520" t="str">
        <f>IFERROR(INDEX(DATOS!B:B,MATCH(CHECKLIST!A520,DATOS!BU:BU,0),1),"")</f>
        <v/>
      </c>
      <c r="C520" t="str">
        <f>IFERROR(INDEX(DATOS!J:J,MATCH(CHECKLIST!A520,DATOS!BU:BU,0),1),"")</f>
        <v/>
      </c>
      <c r="D520" t="str">
        <f>IFERROR(INDEX(DATOS!R:R,MATCH(CHECKLIST!E520,DATOS!C:C,0),1),"")</f>
        <v/>
      </c>
      <c r="E520" s="16" t="str">
        <f>IFERROR(INDEX(DATOS!C:C,MATCH(CHECKLIST!A520,DATOS!BU:BU,0),1),"")</f>
        <v/>
      </c>
      <c r="F520" s="3" t="str">
        <f>IFERROR(IF(INDEX(DATOS!AC:AC,MATCH(CHECKLIST!B520,DATOS!B:B,0),1)=0,"",INDEX(DATOS!AC:AC,MATCH(CHECKLIST!B520,DATOS!B:B,0),1)),"")</f>
        <v/>
      </c>
      <c r="G520" s="17" t="str">
        <f>IFERROR(IF(INDEX(DATOS!AH:AH,MATCH(CHECKLIST!B520,DATOS!B:B,0),1)=0,"",INDEX(DATOS!AH:AH,MATCH(CHECKLIST!B520,DATOS!B:B,0),1)),"")</f>
        <v/>
      </c>
      <c r="H520" s="17" t="str">
        <f>IF(IFERROR(FIND(H$13,INDEX(DATOS!CA:CA,MATCH(CHECKLIST!B520,DATOS!B:B,0),1),1),"")="",IF(IFERROR(FIND("VENCIDA",INDEX(DATOS!BH:BH,MATCH(CHECKLIST!B520,DATOS!B:B,0),1),1),"")="","","VENCIDO"),"X")</f>
        <v/>
      </c>
      <c r="I520" s="17" t="str">
        <f>IFERROR(IF(INDEX(DATOS!AL:AL,MATCH(CHECKLIST!B520,DATOS!B:B,0),1)=0,"",INDEX(DATOS!AL:AL,MATCH(CHECKLIST!B520,DATOS!B:B,0),1)),"")</f>
        <v/>
      </c>
      <c r="J520" s="17" t="str">
        <f>IFERROR(IF(INDEX(DATOS!AJ:AJ,MATCH(CHECKLIST!B520,DATOS!B:B,0),1)=0,"",INDEX(DATOS!AJ:AJ,MATCH(CHECKLIST!B520,DATOS!B:B,0),1)),"")</f>
        <v/>
      </c>
      <c r="K520" s="49" t="str">
        <f>IFERROR(IF(INDEX(DATOS!AK:AK,MATCH(CHECKLIST!B520,DATOS!B:B,0),1)=0,"",INDEX(DATOS!AK:AK,MATCH(CHECKLIST!B520,DATOS!B:B,0),1)),"")</f>
        <v/>
      </c>
      <c r="L520" s="17" t="str">
        <f>IFERROR(IF(INDEX(DATOS!AM:AM,MATCH(CHECKLIST!B520,DATOS!B:B,0),1)=0,"",INDEX(DATOS!AM:AM,MATCH(CHECKLIST!B520,DATOS!B:B,0),1)),"")</f>
        <v/>
      </c>
      <c r="M520" s="17" t="str">
        <f>IFERROR(IF(INDEX(DATOS!AM:AM,MATCH(CHECKLIST!B520,DATOS!B:B,0),1)=0,"",INDEX(DATOS!AM:AM,MATCH(CHECKLIST!B520,DATOS!B:B,0),1)),"")</f>
        <v/>
      </c>
      <c r="N520" s="49" t="str">
        <f ca="1">IFERROR(IF(INDEX(DATOS!I:I,MATCH(CHECKLIST!B520,DATOS!B:B,0),1)="","X",IF(INDEX(DATOS!I:I,MATCH(CHECKLIST!B520,DATOS!B:B,0),1)&gt;YEAR(TODAY())-1,"","VENCIDA")),"")</f>
        <v/>
      </c>
      <c r="O520" s="49"/>
      <c r="P520" s="17" t="str">
        <f>IFERROR(IF(INDEX(DATOS!AN:AN,MATCH(CHECKLIST!B520,DATOS!B:B,0),1)=0,"",INDEX(DATOS!AN:AN,MATCH(CHECKLIST!B520,DATOS!B:B,0),1)),"")</f>
        <v/>
      </c>
      <c r="Q520" s="17" t="str">
        <f>IFERROR(IF(INDEX(DATOS!AO:AO,MATCH(CHECKLIST!B520,DATOS!B:B,0),1)=0,"",INDEX(DATOS!AO:AO,MATCH(CHECKLIST!B520,DATOS!B:B,0),1)),"")</f>
        <v/>
      </c>
      <c r="S520">
        <f t="shared" si="23"/>
        <v>0</v>
      </c>
      <c r="U520" t="str">
        <f t="shared" si="21"/>
        <v/>
      </c>
      <c r="V520" t="str">
        <f t="shared" si="22"/>
        <v/>
      </c>
    </row>
    <row r="521" spans="1:22">
      <c r="A521" s="12">
        <v>508</v>
      </c>
      <c r="B521" t="str">
        <f>IFERROR(INDEX(DATOS!B:B,MATCH(CHECKLIST!A521,DATOS!BU:BU,0),1),"")</f>
        <v/>
      </c>
      <c r="C521" t="str">
        <f>IFERROR(INDEX(DATOS!J:J,MATCH(CHECKLIST!A521,DATOS!BU:BU,0),1),"")</f>
        <v/>
      </c>
      <c r="D521" t="str">
        <f>IFERROR(INDEX(DATOS!R:R,MATCH(CHECKLIST!E521,DATOS!C:C,0),1),"")</f>
        <v/>
      </c>
      <c r="E521" s="16" t="str">
        <f>IFERROR(INDEX(DATOS!C:C,MATCH(CHECKLIST!A521,DATOS!BU:BU,0),1),"")</f>
        <v/>
      </c>
      <c r="F521" s="3" t="str">
        <f>IFERROR(IF(INDEX(DATOS!AC:AC,MATCH(CHECKLIST!B521,DATOS!B:B,0),1)=0,"",INDEX(DATOS!AC:AC,MATCH(CHECKLIST!B521,DATOS!B:B,0),1)),"")</f>
        <v/>
      </c>
      <c r="G521" s="17" t="str">
        <f>IFERROR(IF(INDEX(DATOS!AH:AH,MATCH(CHECKLIST!B521,DATOS!B:B,0),1)=0,"",INDEX(DATOS!AH:AH,MATCH(CHECKLIST!B521,DATOS!B:B,0),1)),"")</f>
        <v/>
      </c>
      <c r="H521" s="17" t="str">
        <f>IF(IFERROR(FIND(H$13,INDEX(DATOS!CA:CA,MATCH(CHECKLIST!B521,DATOS!B:B,0),1),1),"")="",IF(IFERROR(FIND("VENCIDA",INDEX(DATOS!BH:BH,MATCH(CHECKLIST!B521,DATOS!B:B,0),1),1),"")="","","VENCIDO"),"X")</f>
        <v/>
      </c>
      <c r="I521" s="17" t="str">
        <f>IFERROR(IF(INDEX(DATOS!AL:AL,MATCH(CHECKLIST!B521,DATOS!B:B,0),1)=0,"",INDEX(DATOS!AL:AL,MATCH(CHECKLIST!B521,DATOS!B:B,0),1)),"")</f>
        <v/>
      </c>
      <c r="J521" s="17" t="str">
        <f>IFERROR(IF(INDEX(DATOS!AJ:AJ,MATCH(CHECKLIST!B521,DATOS!B:B,0),1)=0,"",INDEX(DATOS!AJ:AJ,MATCH(CHECKLIST!B521,DATOS!B:B,0),1)),"")</f>
        <v/>
      </c>
      <c r="K521" s="49" t="str">
        <f>IFERROR(IF(INDEX(DATOS!AK:AK,MATCH(CHECKLIST!B521,DATOS!B:B,0),1)=0,"",INDEX(DATOS!AK:AK,MATCH(CHECKLIST!B521,DATOS!B:B,0),1)),"")</f>
        <v/>
      </c>
      <c r="L521" s="17" t="str">
        <f>IFERROR(IF(INDEX(DATOS!AM:AM,MATCH(CHECKLIST!B521,DATOS!B:B,0),1)=0,"",INDEX(DATOS!AM:AM,MATCH(CHECKLIST!B521,DATOS!B:B,0),1)),"")</f>
        <v/>
      </c>
      <c r="M521" s="17" t="str">
        <f>IFERROR(IF(INDEX(DATOS!AM:AM,MATCH(CHECKLIST!B521,DATOS!B:B,0),1)=0,"",INDEX(DATOS!AM:AM,MATCH(CHECKLIST!B521,DATOS!B:B,0),1)),"")</f>
        <v/>
      </c>
      <c r="N521" s="49" t="str">
        <f ca="1">IFERROR(IF(INDEX(DATOS!I:I,MATCH(CHECKLIST!B521,DATOS!B:B,0),1)="","X",IF(INDEX(DATOS!I:I,MATCH(CHECKLIST!B521,DATOS!B:B,0),1)&gt;YEAR(TODAY())-1,"","VENCIDA")),"")</f>
        <v/>
      </c>
      <c r="O521" s="49"/>
      <c r="P521" s="17" t="str">
        <f>IFERROR(IF(INDEX(DATOS!AN:AN,MATCH(CHECKLIST!B521,DATOS!B:B,0),1)=0,"",INDEX(DATOS!AN:AN,MATCH(CHECKLIST!B521,DATOS!B:B,0),1)),"")</f>
        <v/>
      </c>
      <c r="Q521" s="17" t="str">
        <f>IFERROR(IF(INDEX(DATOS!AO:AO,MATCH(CHECKLIST!B521,DATOS!B:B,0),1)=0,"",INDEX(DATOS!AO:AO,MATCH(CHECKLIST!B521,DATOS!B:B,0),1)),"")</f>
        <v/>
      </c>
      <c r="R521" t="str">
        <f>IF(B521="","",1)</f>
        <v/>
      </c>
      <c r="S521" t="str">
        <f t="shared" si="23"/>
        <v/>
      </c>
      <c r="U521" t="str">
        <f t="shared" si="21"/>
        <v/>
      </c>
      <c r="V521" t="str">
        <f t="shared" si="22"/>
        <v/>
      </c>
    </row>
    <row r="522" spans="1:22">
      <c r="A522" s="12">
        <v>509</v>
      </c>
      <c r="B522" t="str">
        <f>IFERROR(INDEX(DATOS!B:B,MATCH(CHECKLIST!A522,DATOS!BU:BU,0),1),"")</f>
        <v/>
      </c>
      <c r="C522" t="str">
        <f>IFERROR(INDEX(DATOS!J:J,MATCH(CHECKLIST!A522,DATOS!BU:BU,0),1),"")</f>
        <v/>
      </c>
      <c r="D522" t="str">
        <f>IFERROR(INDEX(DATOS!R:R,MATCH(CHECKLIST!E522,DATOS!C:C,0),1),"")</f>
        <v/>
      </c>
      <c r="E522" s="16" t="str">
        <f>IFERROR(INDEX(DATOS!C:C,MATCH(CHECKLIST!A522,DATOS!BU:BU,0),1),"")</f>
        <v/>
      </c>
      <c r="F522" s="3" t="str">
        <f>IFERROR(IF(INDEX(DATOS!AC:AC,MATCH(CHECKLIST!B522,DATOS!B:B,0),1)=0,"",INDEX(DATOS!AC:AC,MATCH(CHECKLIST!B522,DATOS!B:B,0),1)),"")</f>
        <v/>
      </c>
      <c r="G522" s="17" t="str">
        <f>IFERROR(IF(INDEX(DATOS!AH:AH,MATCH(CHECKLIST!B522,DATOS!B:B,0),1)=0,"",INDEX(DATOS!AH:AH,MATCH(CHECKLIST!B522,DATOS!B:B,0),1)),"")</f>
        <v/>
      </c>
      <c r="H522" s="17" t="str">
        <f>IF(IFERROR(FIND(H$13,INDEX(DATOS!CA:CA,MATCH(CHECKLIST!B522,DATOS!B:B,0),1),1),"")="",IF(IFERROR(FIND("VENCIDA",INDEX(DATOS!BH:BH,MATCH(CHECKLIST!B522,DATOS!B:B,0),1),1),"")="","","VENCIDO"),"X")</f>
        <v/>
      </c>
      <c r="I522" s="17" t="str">
        <f>IFERROR(IF(INDEX(DATOS!AL:AL,MATCH(CHECKLIST!B522,DATOS!B:B,0),1)=0,"",INDEX(DATOS!AL:AL,MATCH(CHECKLIST!B522,DATOS!B:B,0),1)),"")</f>
        <v/>
      </c>
      <c r="J522" s="17" t="str">
        <f>IFERROR(IF(INDEX(DATOS!AJ:AJ,MATCH(CHECKLIST!B522,DATOS!B:B,0),1)=0,"",INDEX(DATOS!AJ:AJ,MATCH(CHECKLIST!B522,DATOS!B:B,0),1)),"")</f>
        <v/>
      </c>
      <c r="K522" s="49" t="str">
        <f>IFERROR(IF(INDEX(DATOS!AK:AK,MATCH(CHECKLIST!B522,DATOS!B:B,0),1)=0,"",INDEX(DATOS!AK:AK,MATCH(CHECKLIST!B522,DATOS!B:B,0),1)),"")</f>
        <v/>
      </c>
      <c r="L522" s="17" t="str">
        <f>IFERROR(IF(INDEX(DATOS!AM:AM,MATCH(CHECKLIST!B522,DATOS!B:B,0),1)=0,"",INDEX(DATOS!AM:AM,MATCH(CHECKLIST!B522,DATOS!B:B,0),1)),"")</f>
        <v/>
      </c>
      <c r="M522" s="17" t="str">
        <f>IFERROR(IF(INDEX(DATOS!AM:AM,MATCH(CHECKLIST!B522,DATOS!B:B,0),1)=0,"",INDEX(DATOS!AM:AM,MATCH(CHECKLIST!B522,DATOS!B:B,0),1)),"")</f>
        <v/>
      </c>
      <c r="N522" s="49" t="str">
        <f ca="1">IFERROR(IF(INDEX(DATOS!I:I,MATCH(CHECKLIST!B522,DATOS!B:B,0),1)="","X",IF(INDEX(DATOS!I:I,MATCH(CHECKLIST!B522,DATOS!B:B,0),1)&gt;YEAR(TODAY())-1,"","VENCIDA")),"")</f>
        <v/>
      </c>
      <c r="O522" s="49"/>
      <c r="P522" s="17" t="str">
        <f>IFERROR(IF(INDEX(DATOS!AN:AN,MATCH(CHECKLIST!B522,DATOS!B:B,0),1)=0,"",INDEX(DATOS!AN:AN,MATCH(CHECKLIST!B522,DATOS!B:B,0),1)),"")</f>
        <v/>
      </c>
      <c r="Q522" s="17" t="str">
        <f>IFERROR(IF(INDEX(DATOS!AO:AO,MATCH(CHECKLIST!B522,DATOS!B:B,0),1)=0,"",INDEX(DATOS!AO:AO,MATCH(CHECKLIST!B522,DATOS!B:B,0),1)),"")</f>
        <v/>
      </c>
      <c r="S522">
        <f t="shared" si="23"/>
        <v>0</v>
      </c>
      <c r="U522" t="str">
        <f t="shared" si="21"/>
        <v/>
      </c>
      <c r="V522" t="str">
        <f t="shared" si="22"/>
        <v/>
      </c>
    </row>
    <row r="523" spans="1:22">
      <c r="A523" s="12">
        <v>510</v>
      </c>
      <c r="B523" t="str">
        <f>IFERROR(INDEX(DATOS!B:B,MATCH(CHECKLIST!A523,DATOS!BU:BU,0),1),"")</f>
        <v/>
      </c>
      <c r="C523" t="str">
        <f>IFERROR(INDEX(DATOS!J:J,MATCH(CHECKLIST!A523,DATOS!BU:BU,0),1),"")</f>
        <v/>
      </c>
      <c r="D523" t="str">
        <f>IFERROR(INDEX(DATOS!R:R,MATCH(CHECKLIST!E523,DATOS!C:C,0),1),"")</f>
        <v/>
      </c>
      <c r="E523" s="16" t="str">
        <f>IFERROR(INDEX(DATOS!C:C,MATCH(CHECKLIST!A523,DATOS!BU:BU,0),1),"")</f>
        <v/>
      </c>
      <c r="F523" s="3" t="str">
        <f>IFERROR(IF(INDEX(DATOS!AC:AC,MATCH(CHECKLIST!B523,DATOS!B:B,0),1)=0,"",INDEX(DATOS!AC:AC,MATCH(CHECKLIST!B523,DATOS!B:B,0),1)),"")</f>
        <v/>
      </c>
      <c r="G523" s="17" t="str">
        <f>IFERROR(IF(INDEX(DATOS!AH:AH,MATCH(CHECKLIST!B523,DATOS!B:B,0),1)=0,"",INDEX(DATOS!AH:AH,MATCH(CHECKLIST!B523,DATOS!B:B,0),1)),"")</f>
        <v/>
      </c>
      <c r="H523" s="17" t="str">
        <f>IF(IFERROR(FIND(H$13,INDEX(DATOS!CA:CA,MATCH(CHECKLIST!B523,DATOS!B:B,0),1),1),"")="",IF(IFERROR(FIND("VENCIDA",INDEX(DATOS!BH:BH,MATCH(CHECKLIST!B523,DATOS!B:B,0),1),1),"")="","","VENCIDO"),"X")</f>
        <v/>
      </c>
      <c r="I523" s="17" t="str">
        <f>IFERROR(IF(INDEX(DATOS!AL:AL,MATCH(CHECKLIST!B523,DATOS!B:B,0),1)=0,"",INDEX(DATOS!AL:AL,MATCH(CHECKLIST!B523,DATOS!B:B,0),1)),"")</f>
        <v/>
      </c>
      <c r="J523" s="17" t="str">
        <f>IFERROR(IF(INDEX(DATOS!AJ:AJ,MATCH(CHECKLIST!B523,DATOS!B:B,0),1)=0,"",INDEX(DATOS!AJ:AJ,MATCH(CHECKLIST!B523,DATOS!B:B,0),1)),"")</f>
        <v/>
      </c>
      <c r="K523" s="49" t="str">
        <f>IFERROR(IF(INDEX(DATOS!AK:AK,MATCH(CHECKLIST!B523,DATOS!B:B,0),1)=0,"",INDEX(DATOS!AK:AK,MATCH(CHECKLIST!B523,DATOS!B:B,0),1)),"")</f>
        <v/>
      </c>
      <c r="L523" s="17" t="str">
        <f>IFERROR(IF(INDEX(DATOS!AM:AM,MATCH(CHECKLIST!B523,DATOS!B:B,0),1)=0,"",INDEX(DATOS!AM:AM,MATCH(CHECKLIST!B523,DATOS!B:B,0),1)),"")</f>
        <v/>
      </c>
      <c r="M523" s="17" t="str">
        <f>IFERROR(IF(INDEX(DATOS!AM:AM,MATCH(CHECKLIST!B523,DATOS!B:B,0),1)=0,"",INDEX(DATOS!AM:AM,MATCH(CHECKLIST!B523,DATOS!B:B,0),1)),"")</f>
        <v/>
      </c>
      <c r="N523" s="49" t="str">
        <f ca="1">IFERROR(IF(INDEX(DATOS!I:I,MATCH(CHECKLIST!B523,DATOS!B:B,0),1)="","X",IF(INDEX(DATOS!I:I,MATCH(CHECKLIST!B523,DATOS!B:B,0),1)&gt;YEAR(TODAY())-1,"","VENCIDA")),"")</f>
        <v/>
      </c>
      <c r="O523" s="49"/>
      <c r="P523" s="17" t="str">
        <f>IFERROR(IF(INDEX(DATOS!AN:AN,MATCH(CHECKLIST!B523,DATOS!B:B,0),1)=0,"",INDEX(DATOS!AN:AN,MATCH(CHECKLIST!B523,DATOS!B:B,0),1)),"")</f>
        <v/>
      </c>
      <c r="Q523" s="17" t="str">
        <f>IFERROR(IF(INDEX(DATOS!AO:AO,MATCH(CHECKLIST!B523,DATOS!B:B,0),1)=0,"",INDEX(DATOS!AO:AO,MATCH(CHECKLIST!B523,DATOS!B:B,0),1)),"")</f>
        <v/>
      </c>
      <c r="R523" t="str">
        <f>IF(B523="","",1)</f>
        <v/>
      </c>
      <c r="S523" t="str">
        <f t="shared" si="23"/>
        <v/>
      </c>
      <c r="U523" t="str">
        <f t="shared" si="21"/>
        <v/>
      </c>
      <c r="V523" t="str">
        <f t="shared" si="22"/>
        <v/>
      </c>
    </row>
    <row r="524" spans="1:22">
      <c r="A524" s="12">
        <v>511</v>
      </c>
      <c r="B524" t="str">
        <f>IFERROR(INDEX(DATOS!B:B,MATCH(CHECKLIST!A524,DATOS!BU:BU,0),1),"")</f>
        <v/>
      </c>
      <c r="C524" t="str">
        <f>IFERROR(INDEX(DATOS!J:J,MATCH(CHECKLIST!A524,DATOS!BU:BU,0),1),"")</f>
        <v/>
      </c>
      <c r="D524" t="str">
        <f>IFERROR(INDEX(DATOS!R:R,MATCH(CHECKLIST!E524,DATOS!C:C,0),1),"")</f>
        <v/>
      </c>
      <c r="E524" s="16" t="str">
        <f>IFERROR(INDEX(DATOS!C:C,MATCH(CHECKLIST!A524,DATOS!BU:BU,0),1),"")</f>
        <v/>
      </c>
      <c r="F524" s="3" t="str">
        <f>IFERROR(IF(INDEX(DATOS!AC:AC,MATCH(CHECKLIST!B524,DATOS!B:B,0),1)=0,"",INDEX(DATOS!AC:AC,MATCH(CHECKLIST!B524,DATOS!B:B,0),1)),"")</f>
        <v/>
      </c>
      <c r="G524" s="17" t="str">
        <f>IFERROR(IF(INDEX(DATOS!AH:AH,MATCH(CHECKLIST!B524,DATOS!B:B,0),1)=0,"",INDEX(DATOS!AH:AH,MATCH(CHECKLIST!B524,DATOS!B:B,0),1)),"")</f>
        <v/>
      </c>
      <c r="H524" s="17" t="str">
        <f>IF(IFERROR(FIND(H$13,INDEX(DATOS!CA:CA,MATCH(CHECKLIST!B524,DATOS!B:B,0),1),1),"")="",IF(IFERROR(FIND("VENCIDA",INDEX(DATOS!BH:BH,MATCH(CHECKLIST!B524,DATOS!B:B,0),1),1),"")="","","VENCIDO"),"X")</f>
        <v/>
      </c>
      <c r="I524" s="17" t="str">
        <f>IFERROR(IF(INDEX(DATOS!AL:AL,MATCH(CHECKLIST!B524,DATOS!B:B,0),1)=0,"",INDEX(DATOS!AL:AL,MATCH(CHECKLIST!B524,DATOS!B:B,0),1)),"")</f>
        <v/>
      </c>
      <c r="J524" s="17" t="str">
        <f>IFERROR(IF(INDEX(DATOS!AJ:AJ,MATCH(CHECKLIST!B524,DATOS!B:B,0),1)=0,"",INDEX(DATOS!AJ:AJ,MATCH(CHECKLIST!B524,DATOS!B:B,0),1)),"")</f>
        <v/>
      </c>
      <c r="K524" s="49" t="str">
        <f>IFERROR(IF(INDEX(DATOS!AK:AK,MATCH(CHECKLIST!B524,DATOS!B:B,0),1)=0,"",INDEX(DATOS!AK:AK,MATCH(CHECKLIST!B524,DATOS!B:B,0),1)),"")</f>
        <v/>
      </c>
      <c r="L524" s="17" t="str">
        <f>IFERROR(IF(INDEX(DATOS!AM:AM,MATCH(CHECKLIST!B524,DATOS!B:B,0),1)=0,"",INDEX(DATOS!AM:AM,MATCH(CHECKLIST!B524,DATOS!B:B,0),1)),"")</f>
        <v/>
      </c>
      <c r="M524" s="17" t="str">
        <f>IFERROR(IF(INDEX(DATOS!AM:AM,MATCH(CHECKLIST!B524,DATOS!B:B,0),1)=0,"",INDEX(DATOS!AM:AM,MATCH(CHECKLIST!B524,DATOS!B:B,0),1)),"")</f>
        <v/>
      </c>
      <c r="N524" s="49" t="str">
        <f ca="1">IFERROR(IF(INDEX(DATOS!I:I,MATCH(CHECKLIST!B524,DATOS!B:B,0),1)="","X",IF(INDEX(DATOS!I:I,MATCH(CHECKLIST!B524,DATOS!B:B,0),1)&gt;YEAR(TODAY())-1,"","VENCIDA")),"")</f>
        <v/>
      </c>
      <c r="O524" s="49"/>
      <c r="P524" s="17" t="str">
        <f>IFERROR(IF(INDEX(DATOS!AN:AN,MATCH(CHECKLIST!B524,DATOS!B:B,0),1)=0,"",INDEX(DATOS!AN:AN,MATCH(CHECKLIST!B524,DATOS!B:B,0),1)),"")</f>
        <v/>
      </c>
      <c r="Q524" s="17" t="str">
        <f>IFERROR(IF(INDEX(DATOS!AO:AO,MATCH(CHECKLIST!B524,DATOS!B:B,0),1)=0,"",INDEX(DATOS!AO:AO,MATCH(CHECKLIST!B524,DATOS!B:B,0),1)),"")</f>
        <v/>
      </c>
      <c r="S524">
        <f t="shared" si="23"/>
        <v>0</v>
      </c>
      <c r="U524" t="str">
        <f t="shared" si="21"/>
        <v/>
      </c>
      <c r="V524" t="str">
        <f t="shared" si="22"/>
        <v/>
      </c>
    </row>
    <row r="525" spans="1:22">
      <c r="A525" s="12">
        <v>512</v>
      </c>
      <c r="B525" t="str">
        <f>IFERROR(INDEX(DATOS!B:B,MATCH(CHECKLIST!A525,DATOS!BU:BU,0),1),"")</f>
        <v/>
      </c>
      <c r="C525" t="str">
        <f>IFERROR(INDEX(DATOS!J:J,MATCH(CHECKLIST!A525,DATOS!BU:BU,0),1),"")</f>
        <v/>
      </c>
      <c r="D525" t="str">
        <f>IFERROR(INDEX(DATOS!R:R,MATCH(CHECKLIST!E525,DATOS!C:C,0),1),"")</f>
        <v/>
      </c>
      <c r="E525" s="16" t="str">
        <f>IFERROR(INDEX(DATOS!C:C,MATCH(CHECKLIST!A525,DATOS!BU:BU,0),1),"")</f>
        <v/>
      </c>
      <c r="F525" s="3" t="str">
        <f>IFERROR(IF(INDEX(DATOS!AC:AC,MATCH(CHECKLIST!B525,DATOS!B:B,0),1)=0,"",INDEX(DATOS!AC:AC,MATCH(CHECKLIST!B525,DATOS!B:B,0),1)),"")</f>
        <v/>
      </c>
      <c r="G525" s="17" t="str">
        <f>IFERROR(IF(INDEX(DATOS!AH:AH,MATCH(CHECKLIST!B525,DATOS!B:B,0),1)=0,"",INDEX(DATOS!AH:AH,MATCH(CHECKLIST!B525,DATOS!B:B,0),1)),"")</f>
        <v/>
      </c>
      <c r="H525" s="17" t="str">
        <f>IF(IFERROR(FIND(H$13,INDEX(DATOS!CA:CA,MATCH(CHECKLIST!B525,DATOS!B:B,0),1),1),"")="",IF(IFERROR(FIND("VENCIDA",INDEX(DATOS!BH:BH,MATCH(CHECKLIST!B525,DATOS!B:B,0),1),1),"")="","","VENCIDO"),"X")</f>
        <v/>
      </c>
      <c r="I525" s="17" t="str">
        <f>IFERROR(IF(INDEX(DATOS!AL:AL,MATCH(CHECKLIST!B525,DATOS!B:B,0),1)=0,"",INDEX(DATOS!AL:AL,MATCH(CHECKLIST!B525,DATOS!B:B,0),1)),"")</f>
        <v/>
      </c>
      <c r="J525" s="17" t="str">
        <f>IFERROR(IF(INDEX(DATOS!AJ:AJ,MATCH(CHECKLIST!B525,DATOS!B:B,0),1)=0,"",INDEX(DATOS!AJ:AJ,MATCH(CHECKLIST!B525,DATOS!B:B,0),1)),"")</f>
        <v/>
      </c>
      <c r="K525" s="49" t="str">
        <f>IFERROR(IF(INDEX(DATOS!AK:AK,MATCH(CHECKLIST!B525,DATOS!B:B,0),1)=0,"",INDEX(DATOS!AK:AK,MATCH(CHECKLIST!B525,DATOS!B:B,0),1)),"")</f>
        <v/>
      </c>
      <c r="L525" s="17" t="str">
        <f>IFERROR(IF(INDEX(DATOS!AM:AM,MATCH(CHECKLIST!B525,DATOS!B:B,0),1)=0,"",INDEX(DATOS!AM:AM,MATCH(CHECKLIST!B525,DATOS!B:B,0),1)),"")</f>
        <v/>
      </c>
      <c r="M525" s="17" t="str">
        <f>IFERROR(IF(INDEX(DATOS!AM:AM,MATCH(CHECKLIST!B525,DATOS!B:B,0),1)=0,"",INDEX(DATOS!AM:AM,MATCH(CHECKLIST!B525,DATOS!B:B,0),1)),"")</f>
        <v/>
      </c>
      <c r="N525" s="49" t="str">
        <f ca="1">IFERROR(IF(INDEX(DATOS!I:I,MATCH(CHECKLIST!B525,DATOS!B:B,0),1)="","X",IF(INDEX(DATOS!I:I,MATCH(CHECKLIST!B525,DATOS!B:B,0),1)&gt;YEAR(TODAY())-1,"","VENCIDA")),"")</f>
        <v/>
      </c>
      <c r="O525" s="49"/>
      <c r="P525" s="17" t="str">
        <f>IFERROR(IF(INDEX(DATOS!AN:AN,MATCH(CHECKLIST!B525,DATOS!B:B,0),1)=0,"",INDEX(DATOS!AN:AN,MATCH(CHECKLIST!B525,DATOS!B:B,0),1)),"")</f>
        <v/>
      </c>
      <c r="Q525" s="17" t="str">
        <f>IFERROR(IF(INDEX(DATOS!AO:AO,MATCH(CHECKLIST!B525,DATOS!B:B,0),1)=0,"",INDEX(DATOS!AO:AO,MATCH(CHECKLIST!B525,DATOS!B:B,0),1)),"")</f>
        <v/>
      </c>
      <c r="R525" t="str">
        <f>IF(B525="","",1)</f>
        <v/>
      </c>
      <c r="S525" t="str">
        <f t="shared" si="23"/>
        <v/>
      </c>
      <c r="U525" t="str">
        <f t="shared" si="21"/>
        <v/>
      </c>
      <c r="V525" t="str">
        <f t="shared" si="22"/>
        <v/>
      </c>
    </row>
    <row r="526" spans="1:22">
      <c r="A526" s="12">
        <v>513</v>
      </c>
      <c r="B526" t="str">
        <f>IFERROR(INDEX(DATOS!B:B,MATCH(CHECKLIST!A526,DATOS!BU:BU,0),1),"")</f>
        <v/>
      </c>
      <c r="C526" t="str">
        <f>IFERROR(INDEX(DATOS!J:J,MATCH(CHECKLIST!A526,DATOS!BU:BU,0),1),"")</f>
        <v/>
      </c>
      <c r="D526" t="str">
        <f>IFERROR(INDEX(DATOS!R:R,MATCH(CHECKLIST!E526,DATOS!C:C,0),1),"")</f>
        <v/>
      </c>
      <c r="E526" s="16" t="str">
        <f>IFERROR(INDEX(DATOS!C:C,MATCH(CHECKLIST!A526,DATOS!BU:BU,0),1),"")</f>
        <v/>
      </c>
      <c r="F526" s="3" t="str">
        <f>IFERROR(IF(INDEX(DATOS!AC:AC,MATCH(CHECKLIST!B526,DATOS!B:B,0),1)=0,"",INDEX(DATOS!AC:AC,MATCH(CHECKLIST!B526,DATOS!B:B,0),1)),"")</f>
        <v/>
      </c>
      <c r="G526" s="17" t="str">
        <f>IFERROR(IF(INDEX(DATOS!AH:AH,MATCH(CHECKLIST!B526,DATOS!B:B,0),1)=0,"",INDEX(DATOS!AH:AH,MATCH(CHECKLIST!B526,DATOS!B:B,0),1)),"")</f>
        <v/>
      </c>
      <c r="H526" s="17" t="str">
        <f>IF(IFERROR(FIND(H$13,INDEX(DATOS!CA:CA,MATCH(CHECKLIST!B526,DATOS!B:B,0),1),1),"")="",IF(IFERROR(FIND("VENCIDA",INDEX(DATOS!BH:BH,MATCH(CHECKLIST!B526,DATOS!B:B,0),1),1),"")="","","VENCIDO"),"X")</f>
        <v/>
      </c>
      <c r="I526" s="17" t="str">
        <f>IFERROR(IF(INDEX(DATOS!AL:AL,MATCH(CHECKLIST!B526,DATOS!B:B,0),1)=0,"",INDEX(DATOS!AL:AL,MATCH(CHECKLIST!B526,DATOS!B:B,0),1)),"")</f>
        <v/>
      </c>
      <c r="J526" s="17" t="str">
        <f>IFERROR(IF(INDEX(DATOS!AJ:AJ,MATCH(CHECKLIST!B526,DATOS!B:B,0),1)=0,"",INDEX(DATOS!AJ:AJ,MATCH(CHECKLIST!B526,DATOS!B:B,0),1)),"")</f>
        <v/>
      </c>
      <c r="K526" s="49" t="str">
        <f>IFERROR(IF(INDEX(DATOS!AK:AK,MATCH(CHECKLIST!B526,DATOS!B:B,0),1)=0,"",INDEX(DATOS!AK:AK,MATCH(CHECKLIST!B526,DATOS!B:B,0),1)),"")</f>
        <v/>
      </c>
      <c r="L526" s="17" t="str">
        <f>IFERROR(IF(INDEX(DATOS!AM:AM,MATCH(CHECKLIST!B526,DATOS!B:B,0),1)=0,"",INDEX(DATOS!AM:AM,MATCH(CHECKLIST!B526,DATOS!B:B,0),1)),"")</f>
        <v/>
      </c>
      <c r="M526" s="17" t="str">
        <f>IFERROR(IF(INDEX(DATOS!AM:AM,MATCH(CHECKLIST!B526,DATOS!B:B,0),1)=0,"",INDEX(DATOS!AM:AM,MATCH(CHECKLIST!B526,DATOS!B:B,0),1)),"")</f>
        <v/>
      </c>
      <c r="N526" s="49" t="str">
        <f ca="1">IFERROR(IF(INDEX(DATOS!I:I,MATCH(CHECKLIST!B526,DATOS!B:B,0),1)="","X",IF(INDEX(DATOS!I:I,MATCH(CHECKLIST!B526,DATOS!B:B,0),1)&gt;YEAR(TODAY())-1,"","VENCIDA")),"")</f>
        <v/>
      </c>
      <c r="O526" s="49"/>
      <c r="P526" s="17" t="str">
        <f>IFERROR(IF(INDEX(DATOS!AN:AN,MATCH(CHECKLIST!B526,DATOS!B:B,0),1)=0,"",INDEX(DATOS!AN:AN,MATCH(CHECKLIST!B526,DATOS!B:B,0),1)),"")</f>
        <v/>
      </c>
      <c r="Q526" s="17" t="str">
        <f>IFERROR(IF(INDEX(DATOS!AO:AO,MATCH(CHECKLIST!B526,DATOS!B:B,0),1)=0,"",INDEX(DATOS!AO:AO,MATCH(CHECKLIST!B526,DATOS!B:B,0),1)),"")</f>
        <v/>
      </c>
      <c r="S526">
        <f t="shared" si="23"/>
        <v>0</v>
      </c>
      <c r="U526" t="str">
        <f t="shared" ref="U526:U589" si="24">IF(C526="","",C526)</f>
        <v/>
      </c>
      <c r="V526" t="str">
        <f t="shared" ref="V526:V589" si="25">IF(B526="","",B526)</f>
        <v/>
      </c>
    </row>
    <row r="527" spans="1:22">
      <c r="A527" s="12">
        <v>514</v>
      </c>
      <c r="B527" t="str">
        <f>IFERROR(INDEX(DATOS!B:B,MATCH(CHECKLIST!A527,DATOS!BU:BU,0),1),"")</f>
        <v/>
      </c>
      <c r="C527" t="str">
        <f>IFERROR(INDEX(DATOS!J:J,MATCH(CHECKLIST!A527,DATOS!BU:BU,0),1),"")</f>
        <v/>
      </c>
      <c r="D527" t="str">
        <f>IFERROR(INDEX(DATOS!R:R,MATCH(CHECKLIST!E527,DATOS!C:C,0),1),"")</f>
        <v/>
      </c>
      <c r="E527" s="16" t="str">
        <f>IFERROR(INDEX(DATOS!C:C,MATCH(CHECKLIST!A527,DATOS!BU:BU,0),1),"")</f>
        <v/>
      </c>
      <c r="F527" s="3" t="str">
        <f>IFERROR(IF(INDEX(DATOS!AC:AC,MATCH(CHECKLIST!B527,DATOS!B:B,0),1)=0,"",INDEX(DATOS!AC:AC,MATCH(CHECKLIST!B527,DATOS!B:B,0),1)),"")</f>
        <v/>
      </c>
      <c r="G527" s="17" t="str">
        <f>IFERROR(IF(INDEX(DATOS!AH:AH,MATCH(CHECKLIST!B527,DATOS!B:B,0),1)=0,"",INDEX(DATOS!AH:AH,MATCH(CHECKLIST!B527,DATOS!B:B,0),1)),"")</f>
        <v/>
      </c>
      <c r="H527" s="17" t="str">
        <f>IF(IFERROR(FIND(H$13,INDEX(DATOS!CA:CA,MATCH(CHECKLIST!B527,DATOS!B:B,0),1),1),"")="",IF(IFERROR(FIND("VENCIDA",INDEX(DATOS!BH:BH,MATCH(CHECKLIST!B527,DATOS!B:B,0),1),1),"")="","","VENCIDO"),"X")</f>
        <v/>
      </c>
      <c r="I527" s="17" t="str">
        <f>IFERROR(IF(INDEX(DATOS!AL:AL,MATCH(CHECKLIST!B527,DATOS!B:B,0),1)=0,"",INDEX(DATOS!AL:AL,MATCH(CHECKLIST!B527,DATOS!B:B,0),1)),"")</f>
        <v/>
      </c>
      <c r="J527" s="17" t="str">
        <f>IFERROR(IF(INDEX(DATOS!AJ:AJ,MATCH(CHECKLIST!B527,DATOS!B:B,0),1)=0,"",INDEX(DATOS!AJ:AJ,MATCH(CHECKLIST!B527,DATOS!B:B,0),1)),"")</f>
        <v/>
      </c>
      <c r="K527" s="49" t="str">
        <f>IFERROR(IF(INDEX(DATOS!AK:AK,MATCH(CHECKLIST!B527,DATOS!B:B,0),1)=0,"",INDEX(DATOS!AK:AK,MATCH(CHECKLIST!B527,DATOS!B:B,0),1)),"")</f>
        <v/>
      </c>
      <c r="L527" s="17" t="str">
        <f>IFERROR(IF(INDEX(DATOS!AM:AM,MATCH(CHECKLIST!B527,DATOS!B:B,0),1)=0,"",INDEX(DATOS!AM:AM,MATCH(CHECKLIST!B527,DATOS!B:B,0),1)),"")</f>
        <v/>
      </c>
      <c r="M527" s="17" t="str">
        <f>IFERROR(IF(INDEX(DATOS!AM:AM,MATCH(CHECKLIST!B527,DATOS!B:B,0),1)=0,"",INDEX(DATOS!AM:AM,MATCH(CHECKLIST!B527,DATOS!B:B,0),1)),"")</f>
        <v/>
      </c>
      <c r="N527" s="49" t="str">
        <f ca="1">IFERROR(IF(INDEX(DATOS!I:I,MATCH(CHECKLIST!B527,DATOS!B:B,0),1)="","X",IF(INDEX(DATOS!I:I,MATCH(CHECKLIST!B527,DATOS!B:B,0),1)&gt;YEAR(TODAY())-1,"","VENCIDA")),"")</f>
        <v/>
      </c>
      <c r="O527" s="49"/>
      <c r="P527" s="17" t="str">
        <f>IFERROR(IF(INDEX(DATOS!AN:AN,MATCH(CHECKLIST!B527,DATOS!B:B,0),1)=0,"",INDEX(DATOS!AN:AN,MATCH(CHECKLIST!B527,DATOS!B:B,0),1)),"")</f>
        <v/>
      </c>
      <c r="Q527" s="17" t="str">
        <f>IFERROR(IF(INDEX(DATOS!AO:AO,MATCH(CHECKLIST!B527,DATOS!B:B,0),1)=0,"",INDEX(DATOS!AO:AO,MATCH(CHECKLIST!B527,DATOS!B:B,0),1)),"")</f>
        <v/>
      </c>
      <c r="R527" t="str">
        <f>IF(B527="","",1)</f>
        <v/>
      </c>
      <c r="S527" t="str">
        <f t="shared" si="23"/>
        <v/>
      </c>
      <c r="U527" t="str">
        <f t="shared" si="24"/>
        <v/>
      </c>
      <c r="V527" t="str">
        <f t="shared" si="25"/>
        <v/>
      </c>
    </row>
    <row r="528" spans="1:22">
      <c r="A528" s="12">
        <v>515</v>
      </c>
      <c r="B528" t="str">
        <f>IFERROR(INDEX(DATOS!B:B,MATCH(CHECKLIST!A528,DATOS!BU:BU,0),1),"")</f>
        <v/>
      </c>
      <c r="C528" t="str">
        <f>IFERROR(INDEX(DATOS!J:J,MATCH(CHECKLIST!A528,DATOS!BU:BU,0),1),"")</f>
        <v/>
      </c>
      <c r="D528" t="str">
        <f>IFERROR(INDEX(DATOS!R:R,MATCH(CHECKLIST!E528,DATOS!C:C,0),1),"")</f>
        <v/>
      </c>
      <c r="E528" s="16" t="str">
        <f>IFERROR(INDEX(DATOS!C:C,MATCH(CHECKLIST!A528,DATOS!BU:BU,0),1),"")</f>
        <v/>
      </c>
      <c r="F528" s="3" t="str">
        <f>IFERROR(IF(INDEX(DATOS!AC:AC,MATCH(CHECKLIST!B528,DATOS!B:B,0),1)=0,"",INDEX(DATOS!AC:AC,MATCH(CHECKLIST!B528,DATOS!B:B,0),1)),"")</f>
        <v/>
      </c>
      <c r="G528" s="17" t="str">
        <f>IFERROR(IF(INDEX(DATOS!AH:AH,MATCH(CHECKLIST!B528,DATOS!B:B,0),1)=0,"",INDEX(DATOS!AH:AH,MATCH(CHECKLIST!B528,DATOS!B:B,0),1)),"")</f>
        <v/>
      </c>
      <c r="H528" s="17" t="str">
        <f>IF(IFERROR(FIND(H$13,INDEX(DATOS!CA:CA,MATCH(CHECKLIST!B528,DATOS!B:B,0),1),1),"")="",IF(IFERROR(FIND("VENCIDA",INDEX(DATOS!BH:BH,MATCH(CHECKLIST!B528,DATOS!B:B,0),1),1),"")="","","VENCIDO"),"X")</f>
        <v/>
      </c>
      <c r="I528" s="17" t="str">
        <f>IFERROR(IF(INDEX(DATOS!AL:AL,MATCH(CHECKLIST!B528,DATOS!B:B,0),1)=0,"",INDEX(DATOS!AL:AL,MATCH(CHECKLIST!B528,DATOS!B:B,0),1)),"")</f>
        <v/>
      </c>
      <c r="J528" s="17" t="str">
        <f>IFERROR(IF(INDEX(DATOS!AJ:AJ,MATCH(CHECKLIST!B528,DATOS!B:B,0),1)=0,"",INDEX(DATOS!AJ:AJ,MATCH(CHECKLIST!B528,DATOS!B:B,0),1)),"")</f>
        <v/>
      </c>
      <c r="K528" s="49" t="str">
        <f>IFERROR(IF(INDEX(DATOS!AK:AK,MATCH(CHECKLIST!B528,DATOS!B:B,0),1)=0,"",INDEX(DATOS!AK:AK,MATCH(CHECKLIST!B528,DATOS!B:B,0),1)),"")</f>
        <v/>
      </c>
      <c r="L528" s="17" t="str">
        <f>IFERROR(IF(INDEX(DATOS!AM:AM,MATCH(CHECKLIST!B528,DATOS!B:B,0),1)=0,"",INDEX(DATOS!AM:AM,MATCH(CHECKLIST!B528,DATOS!B:B,0),1)),"")</f>
        <v/>
      </c>
      <c r="M528" s="17" t="str">
        <f>IFERROR(IF(INDEX(DATOS!AM:AM,MATCH(CHECKLIST!B528,DATOS!B:B,0),1)=0,"",INDEX(DATOS!AM:AM,MATCH(CHECKLIST!B528,DATOS!B:B,0),1)),"")</f>
        <v/>
      </c>
      <c r="N528" s="49" t="str">
        <f ca="1">IFERROR(IF(INDEX(DATOS!I:I,MATCH(CHECKLIST!B528,DATOS!B:B,0),1)="","X",IF(INDEX(DATOS!I:I,MATCH(CHECKLIST!B528,DATOS!B:B,0),1)&gt;YEAR(TODAY())-1,"","VENCIDA")),"")</f>
        <v/>
      </c>
      <c r="O528" s="49"/>
      <c r="P528" s="17" t="str">
        <f>IFERROR(IF(INDEX(DATOS!AN:AN,MATCH(CHECKLIST!B528,DATOS!B:B,0),1)=0,"",INDEX(DATOS!AN:AN,MATCH(CHECKLIST!B528,DATOS!B:B,0),1)),"")</f>
        <v/>
      </c>
      <c r="Q528" s="17" t="str">
        <f>IFERROR(IF(INDEX(DATOS!AO:AO,MATCH(CHECKLIST!B528,DATOS!B:B,0),1)=0,"",INDEX(DATOS!AO:AO,MATCH(CHECKLIST!B528,DATOS!B:B,0),1)),"")</f>
        <v/>
      </c>
      <c r="S528">
        <f t="shared" ref="S528:S591" si="26">IF(Q$13="","",R528)</f>
        <v>0</v>
      </c>
      <c r="U528" t="str">
        <f t="shared" si="24"/>
        <v/>
      </c>
      <c r="V528" t="str">
        <f t="shared" si="25"/>
        <v/>
      </c>
    </row>
    <row r="529" spans="1:22">
      <c r="A529" s="12">
        <v>516</v>
      </c>
      <c r="B529" t="str">
        <f>IFERROR(INDEX(DATOS!B:B,MATCH(CHECKLIST!A529,DATOS!BU:BU,0),1),"")</f>
        <v/>
      </c>
      <c r="C529" t="str">
        <f>IFERROR(INDEX(DATOS!J:J,MATCH(CHECKLIST!A529,DATOS!BU:BU,0),1),"")</f>
        <v/>
      </c>
      <c r="D529" t="str">
        <f>IFERROR(INDEX(DATOS!R:R,MATCH(CHECKLIST!E529,DATOS!C:C,0),1),"")</f>
        <v/>
      </c>
      <c r="E529" s="16" t="str">
        <f>IFERROR(INDEX(DATOS!C:C,MATCH(CHECKLIST!A529,DATOS!BU:BU,0),1),"")</f>
        <v/>
      </c>
      <c r="F529" s="3" t="str">
        <f>IFERROR(IF(INDEX(DATOS!AC:AC,MATCH(CHECKLIST!B529,DATOS!B:B,0),1)=0,"",INDEX(DATOS!AC:AC,MATCH(CHECKLIST!B529,DATOS!B:B,0),1)),"")</f>
        <v/>
      </c>
      <c r="G529" s="17" t="str">
        <f>IFERROR(IF(INDEX(DATOS!AH:AH,MATCH(CHECKLIST!B529,DATOS!B:B,0),1)=0,"",INDEX(DATOS!AH:AH,MATCH(CHECKLIST!B529,DATOS!B:B,0),1)),"")</f>
        <v/>
      </c>
      <c r="H529" s="17" t="str">
        <f>IF(IFERROR(FIND(H$13,INDEX(DATOS!CA:CA,MATCH(CHECKLIST!B529,DATOS!B:B,0),1),1),"")="",IF(IFERROR(FIND("VENCIDA",INDEX(DATOS!BH:BH,MATCH(CHECKLIST!B529,DATOS!B:B,0),1),1),"")="","","VENCIDO"),"X")</f>
        <v/>
      </c>
      <c r="I529" s="17" t="str">
        <f>IFERROR(IF(INDEX(DATOS!AL:AL,MATCH(CHECKLIST!B529,DATOS!B:B,0),1)=0,"",INDEX(DATOS!AL:AL,MATCH(CHECKLIST!B529,DATOS!B:B,0),1)),"")</f>
        <v/>
      </c>
      <c r="J529" s="17" t="str">
        <f>IFERROR(IF(INDEX(DATOS!AJ:AJ,MATCH(CHECKLIST!B529,DATOS!B:B,0),1)=0,"",INDEX(DATOS!AJ:AJ,MATCH(CHECKLIST!B529,DATOS!B:B,0),1)),"")</f>
        <v/>
      </c>
      <c r="K529" s="49" t="str">
        <f>IFERROR(IF(INDEX(DATOS!AK:AK,MATCH(CHECKLIST!B529,DATOS!B:B,0),1)=0,"",INDEX(DATOS!AK:AK,MATCH(CHECKLIST!B529,DATOS!B:B,0),1)),"")</f>
        <v/>
      </c>
      <c r="L529" s="17" t="str">
        <f>IFERROR(IF(INDEX(DATOS!AM:AM,MATCH(CHECKLIST!B529,DATOS!B:B,0),1)=0,"",INDEX(DATOS!AM:AM,MATCH(CHECKLIST!B529,DATOS!B:B,0),1)),"")</f>
        <v/>
      </c>
      <c r="M529" s="17" t="str">
        <f>IFERROR(IF(INDEX(DATOS!AM:AM,MATCH(CHECKLIST!B529,DATOS!B:B,0),1)=0,"",INDEX(DATOS!AM:AM,MATCH(CHECKLIST!B529,DATOS!B:B,0),1)),"")</f>
        <v/>
      </c>
      <c r="N529" s="49" t="str">
        <f ca="1">IFERROR(IF(INDEX(DATOS!I:I,MATCH(CHECKLIST!B529,DATOS!B:B,0),1)="","X",IF(INDEX(DATOS!I:I,MATCH(CHECKLIST!B529,DATOS!B:B,0),1)&gt;YEAR(TODAY())-1,"","VENCIDA")),"")</f>
        <v/>
      </c>
      <c r="O529" s="49"/>
      <c r="P529" s="17" t="str">
        <f>IFERROR(IF(INDEX(DATOS!AN:AN,MATCH(CHECKLIST!B529,DATOS!B:B,0),1)=0,"",INDEX(DATOS!AN:AN,MATCH(CHECKLIST!B529,DATOS!B:B,0),1)),"")</f>
        <v/>
      </c>
      <c r="Q529" s="17" t="str">
        <f>IFERROR(IF(INDEX(DATOS!AO:AO,MATCH(CHECKLIST!B529,DATOS!B:B,0),1)=0,"",INDEX(DATOS!AO:AO,MATCH(CHECKLIST!B529,DATOS!B:B,0),1)),"")</f>
        <v/>
      </c>
      <c r="R529" t="str">
        <f>IF(B529="","",1)</f>
        <v/>
      </c>
      <c r="S529" t="str">
        <f t="shared" si="26"/>
        <v/>
      </c>
      <c r="U529" t="str">
        <f t="shared" si="24"/>
        <v/>
      </c>
      <c r="V529" t="str">
        <f t="shared" si="25"/>
        <v/>
      </c>
    </row>
    <row r="530" spans="1:22">
      <c r="A530" s="12">
        <v>517</v>
      </c>
      <c r="B530" t="str">
        <f>IFERROR(INDEX(DATOS!B:B,MATCH(CHECKLIST!A530,DATOS!BU:BU,0),1),"")</f>
        <v/>
      </c>
      <c r="C530" t="str">
        <f>IFERROR(INDEX(DATOS!J:J,MATCH(CHECKLIST!A530,DATOS!BU:BU,0),1),"")</f>
        <v/>
      </c>
      <c r="D530" t="str">
        <f>IFERROR(INDEX(DATOS!R:R,MATCH(CHECKLIST!E530,DATOS!C:C,0),1),"")</f>
        <v/>
      </c>
      <c r="E530" s="16" t="str">
        <f>IFERROR(INDEX(DATOS!C:C,MATCH(CHECKLIST!A530,DATOS!BU:BU,0),1),"")</f>
        <v/>
      </c>
      <c r="F530" s="3" t="str">
        <f>IFERROR(IF(INDEX(DATOS!AC:AC,MATCH(CHECKLIST!B530,DATOS!B:B,0),1)=0,"",INDEX(DATOS!AC:AC,MATCH(CHECKLIST!B530,DATOS!B:B,0),1)),"")</f>
        <v/>
      </c>
      <c r="G530" s="17" t="str">
        <f>IFERROR(IF(INDEX(DATOS!AH:AH,MATCH(CHECKLIST!B530,DATOS!B:B,0),1)=0,"",INDEX(DATOS!AH:AH,MATCH(CHECKLIST!B530,DATOS!B:B,0),1)),"")</f>
        <v/>
      </c>
      <c r="H530" s="17" t="str">
        <f>IF(IFERROR(FIND(H$13,INDEX(DATOS!CA:CA,MATCH(CHECKLIST!B530,DATOS!B:B,0),1),1),"")="",IF(IFERROR(FIND("VENCIDA",INDEX(DATOS!BH:BH,MATCH(CHECKLIST!B530,DATOS!B:B,0),1),1),"")="","","VENCIDO"),"X")</f>
        <v/>
      </c>
      <c r="I530" s="17" t="str">
        <f>IFERROR(IF(INDEX(DATOS!AL:AL,MATCH(CHECKLIST!B530,DATOS!B:B,0),1)=0,"",INDEX(DATOS!AL:AL,MATCH(CHECKLIST!B530,DATOS!B:B,0),1)),"")</f>
        <v/>
      </c>
      <c r="J530" s="17" t="str">
        <f>IFERROR(IF(INDEX(DATOS!AJ:AJ,MATCH(CHECKLIST!B530,DATOS!B:B,0),1)=0,"",INDEX(DATOS!AJ:AJ,MATCH(CHECKLIST!B530,DATOS!B:B,0),1)),"")</f>
        <v/>
      </c>
      <c r="K530" s="49" t="str">
        <f>IFERROR(IF(INDEX(DATOS!AK:AK,MATCH(CHECKLIST!B530,DATOS!B:B,0),1)=0,"",INDEX(DATOS!AK:AK,MATCH(CHECKLIST!B530,DATOS!B:B,0),1)),"")</f>
        <v/>
      </c>
      <c r="L530" s="17" t="str">
        <f>IFERROR(IF(INDEX(DATOS!AM:AM,MATCH(CHECKLIST!B530,DATOS!B:B,0),1)=0,"",INDEX(DATOS!AM:AM,MATCH(CHECKLIST!B530,DATOS!B:B,0),1)),"")</f>
        <v/>
      </c>
      <c r="M530" s="17" t="str">
        <f>IFERROR(IF(INDEX(DATOS!AM:AM,MATCH(CHECKLIST!B530,DATOS!B:B,0),1)=0,"",INDEX(DATOS!AM:AM,MATCH(CHECKLIST!B530,DATOS!B:B,0),1)),"")</f>
        <v/>
      </c>
      <c r="N530" s="49" t="str">
        <f ca="1">IFERROR(IF(INDEX(DATOS!I:I,MATCH(CHECKLIST!B530,DATOS!B:B,0),1)="","X",IF(INDEX(DATOS!I:I,MATCH(CHECKLIST!B530,DATOS!B:B,0),1)&gt;YEAR(TODAY())-1,"","VENCIDA")),"")</f>
        <v/>
      </c>
      <c r="O530" s="49"/>
      <c r="P530" s="17" t="str">
        <f>IFERROR(IF(INDEX(DATOS!AN:AN,MATCH(CHECKLIST!B530,DATOS!B:B,0),1)=0,"",INDEX(DATOS!AN:AN,MATCH(CHECKLIST!B530,DATOS!B:B,0),1)),"")</f>
        <v/>
      </c>
      <c r="Q530" s="17" t="str">
        <f>IFERROR(IF(INDEX(DATOS!AO:AO,MATCH(CHECKLIST!B530,DATOS!B:B,0),1)=0,"",INDEX(DATOS!AO:AO,MATCH(CHECKLIST!B530,DATOS!B:B,0),1)),"")</f>
        <v/>
      </c>
      <c r="S530">
        <f t="shared" si="26"/>
        <v>0</v>
      </c>
      <c r="U530" t="str">
        <f t="shared" si="24"/>
        <v/>
      </c>
      <c r="V530" t="str">
        <f t="shared" si="25"/>
        <v/>
      </c>
    </row>
    <row r="531" spans="1:22">
      <c r="A531" s="12">
        <v>518</v>
      </c>
      <c r="B531" t="str">
        <f>IFERROR(INDEX(DATOS!B:B,MATCH(CHECKLIST!A531,DATOS!BU:BU,0),1),"")</f>
        <v/>
      </c>
      <c r="C531" t="str">
        <f>IFERROR(INDEX(DATOS!J:J,MATCH(CHECKLIST!A531,DATOS!BU:BU,0),1),"")</f>
        <v/>
      </c>
      <c r="D531" t="str">
        <f>IFERROR(INDEX(DATOS!R:R,MATCH(CHECKLIST!E531,DATOS!C:C,0),1),"")</f>
        <v/>
      </c>
      <c r="E531" s="16" t="str">
        <f>IFERROR(INDEX(DATOS!C:C,MATCH(CHECKLIST!A531,DATOS!BU:BU,0),1),"")</f>
        <v/>
      </c>
      <c r="F531" s="3" t="str">
        <f>IFERROR(IF(INDEX(DATOS!AC:AC,MATCH(CHECKLIST!B531,DATOS!B:B,0),1)=0,"",INDEX(DATOS!AC:AC,MATCH(CHECKLIST!B531,DATOS!B:B,0),1)),"")</f>
        <v/>
      </c>
      <c r="G531" s="17" t="str">
        <f>IFERROR(IF(INDEX(DATOS!AH:AH,MATCH(CHECKLIST!B531,DATOS!B:B,0),1)=0,"",INDEX(DATOS!AH:AH,MATCH(CHECKLIST!B531,DATOS!B:B,0),1)),"")</f>
        <v/>
      </c>
      <c r="H531" s="17" t="str">
        <f>IF(IFERROR(FIND(H$13,INDEX(DATOS!CA:CA,MATCH(CHECKLIST!B531,DATOS!B:B,0),1),1),"")="",IF(IFERROR(FIND("VENCIDA",INDEX(DATOS!BH:BH,MATCH(CHECKLIST!B531,DATOS!B:B,0),1),1),"")="","","VENCIDO"),"X")</f>
        <v/>
      </c>
      <c r="I531" s="17" t="str">
        <f>IFERROR(IF(INDEX(DATOS!AL:AL,MATCH(CHECKLIST!B531,DATOS!B:B,0),1)=0,"",INDEX(DATOS!AL:AL,MATCH(CHECKLIST!B531,DATOS!B:B,0),1)),"")</f>
        <v/>
      </c>
      <c r="J531" s="17" t="str">
        <f>IFERROR(IF(INDEX(DATOS!AJ:AJ,MATCH(CHECKLIST!B531,DATOS!B:B,0),1)=0,"",INDEX(DATOS!AJ:AJ,MATCH(CHECKLIST!B531,DATOS!B:B,0),1)),"")</f>
        <v/>
      </c>
      <c r="K531" s="49" t="str">
        <f>IFERROR(IF(INDEX(DATOS!AK:AK,MATCH(CHECKLIST!B531,DATOS!B:B,0),1)=0,"",INDEX(DATOS!AK:AK,MATCH(CHECKLIST!B531,DATOS!B:B,0),1)),"")</f>
        <v/>
      </c>
      <c r="L531" s="17" t="str">
        <f>IFERROR(IF(INDEX(DATOS!AM:AM,MATCH(CHECKLIST!B531,DATOS!B:B,0),1)=0,"",INDEX(DATOS!AM:AM,MATCH(CHECKLIST!B531,DATOS!B:B,0),1)),"")</f>
        <v/>
      </c>
      <c r="M531" s="17" t="str">
        <f>IFERROR(IF(INDEX(DATOS!AM:AM,MATCH(CHECKLIST!B531,DATOS!B:B,0),1)=0,"",INDEX(DATOS!AM:AM,MATCH(CHECKLIST!B531,DATOS!B:B,0),1)),"")</f>
        <v/>
      </c>
      <c r="N531" s="49" t="str">
        <f ca="1">IFERROR(IF(INDEX(DATOS!I:I,MATCH(CHECKLIST!B531,DATOS!B:B,0),1)="","X",IF(INDEX(DATOS!I:I,MATCH(CHECKLIST!B531,DATOS!B:B,0),1)&gt;YEAR(TODAY())-1,"","VENCIDA")),"")</f>
        <v/>
      </c>
      <c r="O531" s="49"/>
      <c r="P531" s="17" t="str">
        <f>IFERROR(IF(INDEX(DATOS!AN:AN,MATCH(CHECKLIST!B531,DATOS!B:B,0),1)=0,"",INDEX(DATOS!AN:AN,MATCH(CHECKLIST!B531,DATOS!B:B,0),1)),"")</f>
        <v/>
      </c>
      <c r="Q531" s="17" t="str">
        <f>IFERROR(IF(INDEX(DATOS!AO:AO,MATCH(CHECKLIST!B531,DATOS!B:B,0),1)=0,"",INDEX(DATOS!AO:AO,MATCH(CHECKLIST!B531,DATOS!B:B,0),1)),"")</f>
        <v/>
      </c>
      <c r="R531" t="str">
        <f>IF(B531="","",1)</f>
        <v/>
      </c>
      <c r="S531" t="str">
        <f t="shared" si="26"/>
        <v/>
      </c>
      <c r="U531" t="str">
        <f t="shared" si="24"/>
        <v/>
      </c>
      <c r="V531" t="str">
        <f t="shared" si="25"/>
        <v/>
      </c>
    </row>
    <row r="532" spans="1:22">
      <c r="A532" s="12">
        <v>519</v>
      </c>
      <c r="B532" t="str">
        <f>IFERROR(INDEX(DATOS!B:B,MATCH(CHECKLIST!A532,DATOS!BU:BU,0),1),"")</f>
        <v/>
      </c>
      <c r="C532" t="str">
        <f>IFERROR(INDEX(DATOS!J:J,MATCH(CHECKLIST!A532,DATOS!BU:BU,0),1),"")</f>
        <v/>
      </c>
      <c r="D532" t="str">
        <f>IFERROR(INDEX(DATOS!R:R,MATCH(CHECKLIST!E532,DATOS!C:C,0),1),"")</f>
        <v/>
      </c>
      <c r="E532" s="16" t="str">
        <f>IFERROR(INDEX(DATOS!C:C,MATCH(CHECKLIST!A532,DATOS!BU:BU,0),1),"")</f>
        <v/>
      </c>
      <c r="F532" s="3" t="str">
        <f>IFERROR(IF(INDEX(DATOS!AC:AC,MATCH(CHECKLIST!B532,DATOS!B:B,0),1)=0,"",INDEX(DATOS!AC:AC,MATCH(CHECKLIST!B532,DATOS!B:B,0),1)),"")</f>
        <v/>
      </c>
      <c r="G532" s="17" t="str">
        <f>IFERROR(IF(INDEX(DATOS!AH:AH,MATCH(CHECKLIST!B532,DATOS!B:B,0),1)=0,"",INDEX(DATOS!AH:AH,MATCH(CHECKLIST!B532,DATOS!B:B,0),1)),"")</f>
        <v/>
      </c>
      <c r="H532" s="17" t="str">
        <f>IF(IFERROR(FIND(H$13,INDEX(DATOS!CA:CA,MATCH(CHECKLIST!B532,DATOS!B:B,0),1),1),"")="",IF(IFERROR(FIND("VENCIDA",INDEX(DATOS!BH:BH,MATCH(CHECKLIST!B532,DATOS!B:B,0),1),1),"")="","","VENCIDO"),"X")</f>
        <v/>
      </c>
      <c r="I532" s="17" t="str">
        <f>IFERROR(IF(INDEX(DATOS!AL:AL,MATCH(CHECKLIST!B532,DATOS!B:B,0),1)=0,"",INDEX(DATOS!AL:AL,MATCH(CHECKLIST!B532,DATOS!B:B,0),1)),"")</f>
        <v/>
      </c>
      <c r="J532" s="17" t="str">
        <f>IFERROR(IF(INDEX(DATOS!AJ:AJ,MATCH(CHECKLIST!B532,DATOS!B:B,0),1)=0,"",INDEX(DATOS!AJ:AJ,MATCH(CHECKLIST!B532,DATOS!B:B,0),1)),"")</f>
        <v/>
      </c>
      <c r="K532" s="49" t="str">
        <f>IFERROR(IF(INDEX(DATOS!AK:AK,MATCH(CHECKLIST!B532,DATOS!B:B,0),1)=0,"",INDEX(DATOS!AK:AK,MATCH(CHECKLIST!B532,DATOS!B:B,0),1)),"")</f>
        <v/>
      </c>
      <c r="L532" s="17" t="str">
        <f>IFERROR(IF(INDEX(DATOS!AM:AM,MATCH(CHECKLIST!B532,DATOS!B:B,0),1)=0,"",INDEX(DATOS!AM:AM,MATCH(CHECKLIST!B532,DATOS!B:B,0),1)),"")</f>
        <v/>
      </c>
      <c r="M532" s="17" t="str">
        <f>IFERROR(IF(INDEX(DATOS!AM:AM,MATCH(CHECKLIST!B532,DATOS!B:B,0),1)=0,"",INDEX(DATOS!AM:AM,MATCH(CHECKLIST!B532,DATOS!B:B,0),1)),"")</f>
        <v/>
      </c>
      <c r="N532" s="49" t="str">
        <f ca="1">IFERROR(IF(INDEX(DATOS!I:I,MATCH(CHECKLIST!B532,DATOS!B:B,0),1)="","X",IF(INDEX(DATOS!I:I,MATCH(CHECKLIST!B532,DATOS!B:B,0),1)&gt;YEAR(TODAY())-1,"","VENCIDA")),"")</f>
        <v/>
      </c>
      <c r="O532" s="49"/>
      <c r="P532" s="17" t="str">
        <f>IFERROR(IF(INDEX(DATOS!AN:AN,MATCH(CHECKLIST!B532,DATOS!B:B,0),1)=0,"",INDEX(DATOS!AN:AN,MATCH(CHECKLIST!B532,DATOS!B:B,0),1)),"")</f>
        <v/>
      </c>
      <c r="Q532" s="17" t="str">
        <f>IFERROR(IF(INDEX(DATOS!AO:AO,MATCH(CHECKLIST!B532,DATOS!B:B,0),1)=0,"",INDEX(DATOS!AO:AO,MATCH(CHECKLIST!B532,DATOS!B:B,0),1)),"")</f>
        <v/>
      </c>
      <c r="S532">
        <f t="shared" si="26"/>
        <v>0</v>
      </c>
      <c r="U532" t="str">
        <f t="shared" si="24"/>
        <v/>
      </c>
      <c r="V532" t="str">
        <f t="shared" si="25"/>
        <v/>
      </c>
    </row>
    <row r="533" spans="1:22">
      <c r="A533" s="12">
        <v>520</v>
      </c>
      <c r="B533" t="str">
        <f>IFERROR(INDEX(DATOS!B:B,MATCH(CHECKLIST!A533,DATOS!BU:BU,0),1),"")</f>
        <v/>
      </c>
      <c r="C533" t="str">
        <f>IFERROR(INDEX(DATOS!J:J,MATCH(CHECKLIST!A533,DATOS!BU:BU,0),1),"")</f>
        <v/>
      </c>
      <c r="D533" t="str">
        <f>IFERROR(INDEX(DATOS!R:R,MATCH(CHECKLIST!E533,DATOS!C:C,0),1),"")</f>
        <v/>
      </c>
      <c r="E533" s="16" t="str">
        <f>IFERROR(INDEX(DATOS!C:C,MATCH(CHECKLIST!A533,DATOS!BU:BU,0),1),"")</f>
        <v/>
      </c>
      <c r="F533" s="3" t="str">
        <f>IFERROR(IF(INDEX(DATOS!AC:AC,MATCH(CHECKLIST!B533,DATOS!B:B,0),1)=0,"",INDEX(DATOS!AC:AC,MATCH(CHECKLIST!B533,DATOS!B:B,0),1)),"")</f>
        <v/>
      </c>
      <c r="G533" s="17" t="str">
        <f>IFERROR(IF(INDEX(DATOS!AH:AH,MATCH(CHECKLIST!B533,DATOS!B:B,0),1)=0,"",INDEX(DATOS!AH:AH,MATCH(CHECKLIST!B533,DATOS!B:B,0),1)),"")</f>
        <v/>
      </c>
      <c r="H533" s="17" t="str">
        <f>IF(IFERROR(FIND(H$13,INDEX(DATOS!CA:CA,MATCH(CHECKLIST!B533,DATOS!B:B,0),1),1),"")="",IF(IFERROR(FIND("VENCIDA",INDEX(DATOS!BH:BH,MATCH(CHECKLIST!B533,DATOS!B:B,0),1),1),"")="","","VENCIDO"),"X")</f>
        <v/>
      </c>
      <c r="I533" s="17" t="str">
        <f>IFERROR(IF(INDEX(DATOS!AL:AL,MATCH(CHECKLIST!B533,DATOS!B:B,0),1)=0,"",INDEX(DATOS!AL:AL,MATCH(CHECKLIST!B533,DATOS!B:B,0),1)),"")</f>
        <v/>
      </c>
      <c r="J533" s="17" t="str">
        <f>IFERROR(IF(INDEX(DATOS!AJ:AJ,MATCH(CHECKLIST!B533,DATOS!B:B,0),1)=0,"",INDEX(DATOS!AJ:AJ,MATCH(CHECKLIST!B533,DATOS!B:B,0),1)),"")</f>
        <v/>
      </c>
      <c r="K533" s="49" t="str">
        <f>IFERROR(IF(INDEX(DATOS!AK:AK,MATCH(CHECKLIST!B533,DATOS!B:B,0),1)=0,"",INDEX(DATOS!AK:AK,MATCH(CHECKLIST!B533,DATOS!B:B,0),1)),"")</f>
        <v/>
      </c>
      <c r="L533" s="17" t="str">
        <f>IFERROR(IF(INDEX(DATOS!AM:AM,MATCH(CHECKLIST!B533,DATOS!B:B,0),1)=0,"",INDEX(DATOS!AM:AM,MATCH(CHECKLIST!B533,DATOS!B:B,0),1)),"")</f>
        <v/>
      </c>
      <c r="M533" s="17" t="str">
        <f>IFERROR(IF(INDEX(DATOS!AM:AM,MATCH(CHECKLIST!B533,DATOS!B:B,0),1)=0,"",INDEX(DATOS!AM:AM,MATCH(CHECKLIST!B533,DATOS!B:B,0),1)),"")</f>
        <v/>
      </c>
      <c r="N533" s="49" t="str">
        <f ca="1">IFERROR(IF(INDEX(DATOS!I:I,MATCH(CHECKLIST!B533,DATOS!B:B,0),1)="","X",IF(INDEX(DATOS!I:I,MATCH(CHECKLIST!B533,DATOS!B:B,0),1)&gt;YEAR(TODAY())-1,"","VENCIDA")),"")</f>
        <v/>
      </c>
      <c r="O533" s="49"/>
      <c r="P533" s="17" t="str">
        <f>IFERROR(IF(INDEX(DATOS!AN:AN,MATCH(CHECKLIST!B533,DATOS!B:B,0),1)=0,"",INDEX(DATOS!AN:AN,MATCH(CHECKLIST!B533,DATOS!B:B,0),1)),"")</f>
        <v/>
      </c>
      <c r="Q533" s="17" t="str">
        <f>IFERROR(IF(INDEX(DATOS!AO:AO,MATCH(CHECKLIST!B533,DATOS!B:B,0),1)=0,"",INDEX(DATOS!AO:AO,MATCH(CHECKLIST!B533,DATOS!B:B,0),1)),"")</f>
        <v/>
      </c>
      <c r="R533" t="str">
        <f>IF(B533="","",1)</f>
        <v/>
      </c>
      <c r="S533" t="str">
        <f t="shared" si="26"/>
        <v/>
      </c>
      <c r="U533" t="str">
        <f t="shared" si="24"/>
        <v/>
      </c>
      <c r="V533" t="str">
        <f t="shared" si="25"/>
        <v/>
      </c>
    </row>
    <row r="534" spans="1:22">
      <c r="A534" s="12">
        <v>521</v>
      </c>
      <c r="B534" t="str">
        <f>IFERROR(INDEX(DATOS!B:B,MATCH(CHECKLIST!A534,DATOS!BU:BU,0),1),"")</f>
        <v/>
      </c>
      <c r="C534" t="str">
        <f>IFERROR(INDEX(DATOS!J:J,MATCH(CHECKLIST!A534,DATOS!BU:BU,0),1),"")</f>
        <v/>
      </c>
      <c r="D534" t="str">
        <f>IFERROR(INDEX(DATOS!R:R,MATCH(CHECKLIST!E534,DATOS!C:C,0),1),"")</f>
        <v/>
      </c>
      <c r="E534" s="16" t="str">
        <f>IFERROR(INDEX(DATOS!C:C,MATCH(CHECKLIST!A534,DATOS!BU:BU,0),1),"")</f>
        <v/>
      </c>
      <c r="F534" s="3" t="str">
        <f>IFERROR(IF(INDEX(DATOS!AC:AC,MATCH(CHECKLIST!B534,DATOS!B:B,0),1)=0,"",INDEX(DATOS!AC:AC,MATCH(CHECKLIST!B534,DATOS!B:B,0),1)),"")</f>
        <v/>
      </c>
      <c r="G534" s="17" t="str">
        <f>IFERROR(IF(INDEX(DATOS!AH:AH,MATCH(CHECKLIST!B534,DATOS!B:B,0),1)=0,"",INDEX(DATOS!AH:AH,MATCH(CHECKLIST!B534,DATOS!B:B,0),1)),"")</f>
        <v/>
      </c>
      <c r="H534" s="17" t="str">
        <f>IF(IFERROR(FIND(H$13,INDEX(DATOS!CA:CA,MATCH(CHECKLIST!B534,DATOS!B:B,0),1),1),"")="",IF(IFERROR(FIND("VENCIDA",INDEX(DATOS!BH:BH,MATCH(CHECKLIST!B534,DATOS!B:B,0),1),1),"")="","","VENCIDO"),"X")</f>
        <v/>
      </c>
      <c r="I534" s="17" t="str">
        <f>IFERROR(IF(INDEX(DATOS!AL:AL,MATCH(CHECKLIST!B534,DATOS!B:B,0),1)=0,"",INDEX(DATOS!AL:AL,MATCH(CHECKLIST!B534,DATOS!B:B,0),1)),"")</f>
        <v/>
      </c>
      <c r="J534" s="17" t="str">
        <f>IFERROR(IF(INDEX(DATOS!AJ:AJ,MATCH(CHECKLIST!B534,DATOS!B:B,0),1)=0,"",INDEX(DATOS!AJ:AJ,MATCH(CHECKLIST!B534,DATOS!B:B,0),1)),"")</f>
        <v/>
      </c>
      <c r="K534" s="49" t="str">
        <f>IFERROR(IF(INDEX(DATOS!AK:AK,MATCH(CHECKLIST!B534,DATOS!B:B,0),1)=0,"",INDEX(DATOS!AK:AK,MATCH(CHECKLIST!B534,DATOS!B:B,0),1)),"")</f>
        <v/>
      </c>
      <c r="L534" s="17" t="str">
        <f>IFERROR(IF(INDEX(DATOS!AM:AM,MATCH(CHECKLIST!B534,DATOS!B:B,0),1)=0,"",INDEX(DATOS!AM:AM,MATCH(CHECKLIST!B534,DATOS!B:B,0),1)),"")</f>
        <v/>
      </c>
      <c r="M534" s="17" t="str">
        <f>IFERROR(IF(INDEX(DATOS!AM:AM,MATCH(CHECKLIST!B534,DATOS!B:B,0),1)=0,"",INDEX(DATOS!AM:AM,MATCH(CHECKLIST!B534,DATOS!B:B,0),1)),"")</f>
        <v/>
      </c>
      <c r="N534" s="49" t="str">
        <f ca="1">IFERROR(IF(INDEX(DATOS!I:I,MATCH(CHECKLIST!B534,DATOS!B:B,0),1)="","X",IF(INDEX(DATOS!I:I,MATCH(CHECKLIST!B534,DATOS!B:B,0),1)&gt;YEAR(TODAY())-1,"","VENCIDA")),"")</f>
        <v/>
      </c>
      <c r="O534" s="49"/>
      <c r="P534" s="17" t="str">
        <f>IFERROR(IF(INDEX(DATOS!AN:AN,MATCH(CHECKLIST!B534,DATOS!B:B,0),1)=0,"",INDEX(DATOS!AN:AN,MATCH(CHECKLIST!B534,DATOS!B:B,0),1)),"")</f>
        <v/>
      </c>
      <c r="Q534" s="17" t="str">
        <f>IFERROR(IF(INDEX(DATOS!AO:AO,MATCH(CHECKLIST!B534,DATOS!B:B,0),1)=0,"",INDEX(DATOS!AO:AO,MATCH(CHECKLIST!B534,DATOS!B:B,0),1)),"")</f>
        <v/>
      </c>
      <c r="S534">
        <f t="shared" si="26"/>
        <v>0</v>
      </c>
      <c r="U534" t="str">
        <f t="shared" si="24"/>
        <v/>
      </c>
      <c r="V534" t="str">
        <f t="shared" si="25"/>
        <v/>
      </c>
    </row>
    <row r="535" spans="1:22">
      <c r="A535" s="12">
        <v>522</v>
      </c>
      <c r="B535" t="str">
        <f>IFERROR(INDEX(DATOS!B:B,MATCH(CHECKLIST!A535,DATOS!BU:BU,0),1),"")</f>
        <v/>
      </c>
      <c r="C535" t="str">
        <f>IFERROR(INDEX(DATOS!J:J,MATCH(CHECKLIST!A535,DATOS!BU:BU,0),1),"")</f>
        <v/>
      </c>
      <c r="D535" t="str">
        <f>IFERROR(INDEX(DATOS!R:R,MATCH(CHECKLIST!E535,DATOS!C:C,0),1),"")</f>
        <v/>
      </c>
      <c r="E535" s="16" t="str">
        <f>IFERROR(INDEX(DATOS!C:C,MATCH(CHECKLIST!A535,DATOS!BU:BU,0),1),"")</f>
        <v/>
      </c>
      <c r="F535" s="3" t="str">
        <f>IFERROR(IF(INDEX(DATOS!AC:AC,MATCH(CHECKLIST!B535,DATOS!B:B,0),1)=0,"",INDEX(DATOS!AC:AC,MATCH(CHECKLIST!B535,DATOS!B:B,0),1)),"")</f>
        <v/>
      </c>
      <c r="G535" s="17" t="str">
        <f>IFERROR(IF(INDEX(DATOS!AH:AH,MATCH(CHECKLIST!B535,DATOS!B:B,0),1)=0,"",INDEX(DATOS!AH:AH,MATCH(CHECKLIST!B535,DATOS!B:B,0),1)),"")</f>
        <v/>
      </c>
      <c r="H535" s="17" t="str">
        <f>IF(IFERROR(FIND(H$13,INDEX(DATOS!CA:CA,MATCH(CHECKLIST!B535,DATOS!B:B,0),1),1),"")="",IF(IFERROR(FIND("VENCIDA",INDEX(DATOS!BH:BH,MATCH(CHECKLIST!B535,DATOS!B:B,0),1),1),"")="","","VENCIDO"),"X")</f>
        <v/>
      </c>
      <c r="I535" s="17" t="str">
        <f>IFERROR(IF(INDEX(DATOS!AL:AL,MATCH(CHECKLIST!B535,DATOS!B:B,0),1)=0,"",INDEX(DATOS!AL:AL,MATCH(CHECKLIST!B535,DATOS!B:B,0),1)),"")</f>
        <v/>
      </c>
      <c r="J535" s="17" t="str">
        <f>IFERROR(IF(INDEX(DATOS!AJ:AJ,MATCH(CHECKLIST!B535,DATOS!B:B,0),1)=0,"",INDEX(DATOS!AJ:AJ,MATCH(CHECKLIST!B535,DATOS!B:B,0),1)),"")</f>
        <v/>
      </c>
      <c r="K535" s="49" t="str">
        <f>IFERROR(IF(INDEX(DATOS!AK:AK,MATCH(CHECKLIST!B535,DATOS!B:B,0),1)=0,"",INDEX(DATOS!AK:AK,MATCH(CHECKLIST!B535,DATOS!B:B,0),1)),"")</f>
        <v/>
      </c>
      <c r="L535" s="17" t="str">
        <f>IFERROR(IF(INDEX(DATOS!AM:AM,MATCH(CHECKLIST!B535,DATOS!B:B,0),1)=0,"",INDEX(DATOS!AM:AM,MATCH(CHECKLIST!B535,DATOS!B:B,0),1)),"")</f>
        <v/>
      </c>
      <c r="M535" s="17" t="str">
        <f>IFERROR(IF(INDEX(DATOS!AM:AM,MATCH(CHECKLIST!B535,DATOS!B:B,0),1)=0,"",INDEX(DATOS!AM:AM,MATCH(CHECKLIST!B535,DATOS!B:B,0),1)),"")</f>
        <v/>
      </c>
      <c r="N535" s="49" t="str">
        <f ca="1">IFERROR(IF(INDEX(DATOS!I:I,MATCH(CHECKLIST!B535,DATOS!B:B,0),1)="","X",IF(INDEX(DATOS!I:I,MATCH(CHECKLIST!B535,DATOS!B:B,0),1)&gt;YEAR(TODAY())-1,"","VENCIDA")),"")</f>
        <v/>
      </c>
      <c r="O535" s="49"/>
      <c r="P535" s="17" t="str">
        <f>IFERROR(IF(INDEX(DATOS!AN:AN,MATCH(CHECKLIST!B535,DATOS!B:B,0),1)=0,"",INDEX(DATOS!AN:AN,MATCH(CHECKLIST!B535,DATOS!B:B,0),1)),"")</f>
        <v/>
      </c>
      <c r="Q535" s="17" t="str">
        <f>IFERROR(IF(INDEX(DATOS!AO:AO,MATCH(CHECKLIST!B535,DATOS!B:B,0),1)=0,"",INDEX(DATOS!AO:AO,MATCH(CHECKLIST!B535,DATOS!B:B,0),1)),"")</f>
        <v/>
      </c>
      <c r="R535" t="str">
        <f>IF(B535="","",1)</f>
        <v/>
      </c>
      <c r="S535" t="str">
        <f t="shared" si="26"/>
        <v/>
      </c>
      <c r="U535" t="str">
        <f t="shared" si="24"/>
        <v/>
      </c>
      <c r="V535" t="str">
        <f t="shared" si="25"/>
        <v/>
      </c>
    </row>
    <row r="536" spans="1:22">
      <c r="A536" s="12">
        <v>523</v>
      </c>
      <c r="B536" t="str">
        <f>IFERROR(INDEX(DATOS!B:B,MATCH(CHECKLIST!A536,DATOS!BU:BU,0),1),"")</f>
        <v/>
      </c>
      <c r="C536" t="str">
        <f>IFERROR(INDEX(DATOS!J:J,MATCH(CHECKLIST!A536,DATOS!BU:BU,0),1),"")</f>
        <v/>
      </c>
      <c r="D536" t="str">
        <f>IFERROR(INDEX(DATOS!R:R,MATCH(CHECKLIST!E536,DATOS!C:C,0),1),"")</f>
        <v/>
      </c>
      <c r="E536" s="16" t="str">
        <f>IFERROR(INDEX(DATOS!C:C,MATCH(CHECKLIST!A536,DATOS!BU:BU,0),1),"")</f>
        <v/>
      </c>
      <c r="F536" s="3" t="str">
        <f>IFERROR(IF(INDEX(DATOS!AC:AC,MATCH(CHECKLIST!B536,DATOS!B:B,0),1)=0,"",INDEX(DATOS!AC:AC,MATCH(CHECKLIST!B536,DATOS!B:B,0),1)),"")</f>
        <v/>
      </c>
      <c r="G536" s="17" t="str">
        <f>IFERROR(IF(INDEX(DATOS!AH:AH,MATCH(CHECKLIST!B536,DATOS!B:B,0),1)=0,"",INDEX(DATOS!AH:AH,MATCH(CHECKLIST!B536,DATOS!B:B,0),1)),"")</f>
        <v/>
      </c>
      <c r="H536" s="17" t="str">
        <f>IF(IFERROR(FIND(H$13,INDEX(DATOS!CA:CA,MATCH(CHECKLIST!B536,DATOS!B:B,0),1),1),"")="",IF(IFERROR(FIND("VENCIDA",INDEX(DATOS!BH:BH,MATCH(CHECKLIST!B536,DATOS!B:B,0),1),1),"")="","","VENCIDO"),"X")</f>
        <v/>
      </c>
      <c r="I536" s="17" t="str">
        <f>IFERROR(IF(INDEX(DATOS!AL:AL,MATCH(CHECKLIST!B536,DATOS!B:B,0),1)=0,"",INDEX(DATOS!AL:AL,MATCH(CHECKLIST!B536,DATOS!B:B,0),1)),"")</f>
        <v/>
      </c>
      <c r="J536" s="17" t="str">
        <f>IFERROR(IF(INDEX(DATOS!AJ:AJ,MATCH(CHECKLIST!B536,DATOS!B:B,0),1)=0,"",INDEX(DATOS!AJ:AJ,MATCH(CHECKLIST!B536,DATOS!B:B,0),1)),"")</f>
        <v/>
      </c>
      <c r="K536" s="49" t="str">
        <f>IFERROR(IF(INDEX(DATOS!AK:AK,MATCH(CHECKLIST!B536,DATOS!B:B,0),1)=0,"",INDEX(DATOS!AK:AK,MATCH(CHECKLIST!B536,DATOS!B:B,0),1)),"")</f>
        <v/>
      </c>
      <c r="L536" s="17" t="str">
        <f>IFERROR(IF(INDEX(DATOS!AM:AM,MATCH(CHECKLIST!B536,DATOS!B:B,0),1)=0,"",INDEX(DATOS!AM:AM,MATCH(CHECKLIST!B536,DATOS!B:B,0),1)),"")</f>
        <v/>
      </c>
      <c r="M536" s="17" t="str">
        <f>IFERROR(IF(INDEX(DATOS!AM:AM,MATCH(CHECKLIST!B536,DATOS!B:B,0),1)=0,"",INDEX(DATOS!AM:AM,MATCH(CHECKLIST!B536,DATOS!B:B,0),1)),"")</f>
        <v/>
      </c>
      <c r="N536" s="49" t="str">
        <f ca="1">IFERROR(IF(INDEX(DATOS!I:I,MATCH(CHECKLIST!B536,DATOS!B:B,0),1)="","X",IF(INDEX(DATOS!I:I,MATCH(CHECKLIST!B536,DATOS!B:B,0),1)&gt;YEAR(TODAY())-1,"","VENCIDA")),"")</f>
        <v/>
      </c>
      <c r="O536" s="49"/>
      <c r="P536" s="17" t="str">
        <f>IFERROR(IF(INDEX(DATOS!AN:AN,MATCH(CHECKLIST!B536,DATOS!B:B,0),1)=0,"",INDEX(DATOS!AN:AN,MATCH(CHECKLIST!B536,DATOS!B:B,0),1)),"")</f>
        <v/>
      </c>
      <c r="Q536" s="17" t="str">
        <f>IFERROR(IF(INDEX(DATOS!AO:AO,MATCH(CHECKLIST!B536,DATOS!B:B,0),1)=0,"",INDEX(DATOS!AO:AO,MATCH(CHECKLIST!B536,DATOS!B:B,0),1)),"")</f>
        <v/>
      </c>
      <c r="S536">
        <f t="shared" si="26"/>
        <v>0</v>
      </c>
      <c r="U536" t="str">
        <f t="shared" si="24"/>
        <v/>
      </c>
      <c r="V536" t="str">
        <f t="shared" si="25"/>
        <v/>
      </c>
    </row>
    <row r="537" spans="1:22">
      <c r="A537" s="12">
        <v>524</v>
      </c>
      <c r="B537" t="str">
        <f>IFERROR(INDEX(DATOS!B:B,MATCH(CHECKLIST!A537,DATOS!BU:BU,0),1),"")</f>
        <v/>
      </c>
      <c r="C537" t="str">
        <f>IFERROR(INDEX(DATOS!J:J,MATCH(CHECKLIST!A537,DATOS!BU:BU,0),1),"")</f>
        <v/>
      </c>
      <c r="D537" t="str">
        <f>IFERROR(INDEX(DATOS!R:R,MATCH(CHECKLIST!E537,DATOS!C:C,0),1),"")</f>
        <v/>
      </c>
      <c r="E537" s="16" t="str">
        <f>IFERROR(INDEX(DATOS!C:C,MATCH(CHECKLIST!A537,DATOS!BU:BU,0),1),"")</f>
        <v/>
      </c>
      <c r="F537" s="3" t="str">
        <f>IFERROR(IF(INDEX(DATOS!AC:AC,MATCH(CHECKLIST!B537,DATOS!B:B,0),1)=0,"",INDEX(DATOS!AC:AC,MATCH(CHECKLIST!B537,DATOS!B:B,0),1)),"")</f>
        <v/>
      </c>
      <c r="G537" s="17" t="str">
        <f>IFERROR(IF(INDEX(DATOS!AH:AH,MATCH(CHECKLIST!B537,DATOS!B:B,0),1)=0,"",INDEX(DATOS!AH:AH,MATCH(CHECKLIST!B537,DATOS!B:B,0),1)),"")</f>
        <v/>
      </c>
      <c r="H537" s="17" t="str">
        <f>IF(IFERROR(FIND(H$13,INDEX(DATOS!CA:CA,MATCH(CHECKLIST!B537,DATOS!B:B,0),1),1),"")="",IF(IFERROR(FIND("VENCIDA",INDEX(DATOS!BH:BH,MATCH(CHECKLIST!B537,DATOS!B:B,0),1),1),"")="","","VENCIDO"),"X")</f>
        <v/>
      </c>
      <c r="I537" s="17" t="str">
        <f>IFERROR(IF(INDEX(DATOS!AL:AL,MATCH(CHECKLIST!B537,DATOS!B:B,0),1)=0,"",INDEX(DATOS!AL:AL,MATCH(CHECKLIST!B537,DATOS!B:B,0),1)),"")</f>
        <v/>
      </c>
      <c r="J537" s="17" t="str">
        <f>IFERROR(IF(INDEX(DATOS!AJ:AJ,MATCH(CHECKLIST!B537,DATOS!B:B,0),1)=0,"",INDEX(DATOS!AJ:AJ,MATCH(CHECKLIST!B537,DATOS!B:B,0),1)),"")</f>
        <v/>
      </c>
      <c r="K537" s="49" t="str">
        <f>IFERROR(IF(INDEX(DATOS!AK:AK,MATCH(CHECKLIST!B537,DATOS!B:B,0),1)=0,"",INDEX(DATOS!AK:AK,MATCH(CHECKLIST!B537,DATOS!B:B,0),1)),"")</f>
        <v/>
      </c>
      <c r="L537" s="17" t="str">
        <f>IFERROR(IF(INDEX(DATOS!AM:AM,MATCH(CHECKLIST!B537,DATOS!B:B,0),1)=0,"",INDEX(DATOS!AM:AM,MATCH(CHECKLIST!B537,DATOS!B:B,0),1)),"")</f>
        <v/>
      </c>
      <c r="M537" s="17" t="str">
        <f>IFERROR(IF(INDEX(DATOS!AM:AM,MATCH(CHECKLIST!B537,DATOS!B:B,0),1)=0,"",INDEX(DATOS!AM:AM,MATCH(CHECKLIST!B537,DATOS!B:B,0),1)),"")</f>
        <v/>
      </c>
      <c r="N537" s="49" t="str">
        <f ca="1">IFERROR(IF(INDEX(DATOS!I:I,MATCH(CHECKLIST!B537,DATOS!B:B,0),1)="","X",IF(INDEX(DATOS!I:I,MATCH(CHECKLIST!B537,DATOS!B:B,0),1)&gt;YEAR(TODAY())-1,"","VENCIDA")),"")</f>
        <v/>
      </c>
      <c r="O537" s="49"/>
      <c r="P537" s="17" t="str">
        <f>IFERROR(IF(INDEX(DATOS!AN:AN,MATCH(CHECKLIST!B537,DATOS!B:B,0),1)=0,"",INDEX(DATOS!AN:AN,MATCH(CHECKLIST!B537,DATOS!B:B,0),1)),"")</f>
        <v/>
      </c>
      <c r="Q537" s="17" t="str">
        <f>IFERROR(IF(INDEX(DATOS!AO:AO,MATCH(CHECKLIST!B537,DATOS!B:B,0),1)=0,"",INDEX(DATOS!AO:AO,MATCH(CHECKLIST!B537,DATOS!B:B,0),1)),"")</f>
        <v/>
      </c>
      <c r="R537" t="str">
        <f>IF(B537="","",1)</f>
        <v/>
      </c>
      <c r="S537" t="str">
        <f t="shared" si="26"/>
        <v/>
      </c>
      <c r="U537" t="str">
        <f t="shared" si="24"/>
        <v/>
      </c>
      <c r="V537" t="str">
        <f t="shared" si="25"/>
        <v/>
      </c>
    </row>
    <row r="538" spans="1:22">
      <c r="A538" s="12">
        <v>525</v>
      </c>
      <c r="B538" t="str">
        <f>IFERROR(INDEX(DATOS!B:B,MATCH(CHECKLIST!A538,DATOS!BU:BU,0),1),"")</f>
        <v/>
      </c>
      <c r="C538" t="str">
        <f>IFERROR(INDEX(DATOS!J:J,MATCH(CHECKLIST!A538,DATOS!BU:BU,0),1),"")</f>
        <v/>
      </c>
      <c r="D538" t="str">
        <f>IFERROR(INDEX(DATOS!R:R,MATCH(CHECKLIST!E538,DATOS!C:C,0),1),"")</f>
        <v/>
      </c>
      <c r="E538" s="16" t="str">
        <f>IFERROR(INDEX(DATOS!C:C,MATCH(CHECKLIST!A538,DATOS!BU:BU,0),1),"")</f>
        <v/>
      </c>
      <c r="F538" s="3" t="str">
        <f>IFERROR(IF(INDEX(DATOS!AC:AC,MATCH(CHECKLIST!B538,DATOS!B:B,0),1)=0,"",INDEX(DATOS!AC:AC,MATCH(CHECKLIST!B538,DATOS!B:B,0),1)),"")</f>
        <v/>
      </c>
      <c r="G538" s="17" t="str">
        <f>IFERROR(IF(INDEX(DATOS!AH:AH,MATCH(CHECKLIST!B538,DATOS!B:B,0),1)=0,"",INDEX(DATOS!AH:AH,MATCH(CHECKLIST!B538,DATOS!B:B,0),1)),"")</f>
        <v/>
      </c>
      <c r="H538" s="17" t="str">
        <f>IF(IFERROR(FIND(H$13,INDEX(DATOS!CA:CA,MATCH(CHECKLIST!B538,DATOS!B:B,0),1),1),"")="",IF(IFERROR(FIND("VENCIDA",INDEX(DATOS!BH:BH,MATCH(CHECKLIST!B538,DATOS!B:B,0),1),1),"")="","","VENCIDO"),"X")</f>
        <v/>
      </c>
      <c r="I538" s="17" t="str">
        <f>IFERROR(IF(INDEX(DATOS!AL:AL,MATCH(CHECKLIST!B538,DATOS!B:B,0),1)=0,"",INDEX(DATOS!AL:AL,MATCH(CHECKLIST!B538,DATOS!B:B,0),1)),"")</f>
        <v/>
      </c>
      <c r="J538" s="17" t="str">
        <f>IFERROR(IF(INDEX(DATOS!AJ:AJ,MATCH(CHECKLIST!B538,DATOS!B:B,0),1)=0,"",INDEX(DATOS!AJ:AJ,MATCH(CHECKLIST!B538,DATOS!B:B,0),1)),"")</f>
        <v/>
      </c>
      <c r="K538" s="49" t="str">
        <f>IFERROR(IF(INDEX(DATOS!AK:AK,MATCH(CHECKLIST!B538,DATOS!B:B,0),1)=0,"",INDEX(DATOS!AK:AK,MATCH(CHECKLIST!B538,DATOS!B:B,0),1)),"")</f>
        <v/>
      </c>
      <c r="L538" s="17" t="str">
        <f>IFERROR(IF(INDEX(DATOS!AM:AM,MATCH(CHECKLIST!B538,DATOS!B:B,0),1)=0,"",INDEX(DATOS!AM:AM,MATCH(CHECKLIST!B538,DATOS!B:B,0),1)),"")</f>
        <v/>
      </c>
      <c r="M538" s="17" t="str">
        <f>IFERROR(IF(INDEX(DATOS!AM:AM,MATCH(CHECKLIST!B538,DATOS!B:B,0),1)=0,"",INDEX(DATOS!AM:AM,MATCH(CHECKLIST!B538,DATOS!B:B,0),1)),"")</f>
        <v/>
      </c>
      <c r="N538" s="49" t="str">
        <f ca="1">IFERROR(IF(INDEX(DATOS!I:I,MATCH(CHECKLIST!B538,DATOS!B:B,0),1)="","X",IF(INDEX(DATOS!I:I,MATCH(CHECKLIST!B538,DATOS!B:B,0),1)&gt;YEAR(TODAY())-1,"","VENCIDA")),"")</f>
        <v/>
      </c>
      <c r="O538" s="49"/>
      <c r="P538" s="17" t="str">
        <f>IFERROR(IF(INDEX(DATOS!AN:AN,MATCH(CHECKLIST!B538,DATOS!B:B,0),1)=0,"",INDEX(DATOS!AN:AN,MATCH(CHECKLIST!B538,DATOS!B:B,0),1)),"")</f>
        <v/>
      </c>
      <c r="Q538" s="17" t="str">
        <f>IFERROR(IF(INDEX(DATOS!AO:AO,MATCH(CHECKLIST!B538,DATOS!B:B,0),1)=0,"",INDEX(DATOS!AO:AO,MATCH(CHECKLIST!B538,DATOS!B:B,0),1)),"")</f>
        <v/>
      </c>
      <c r="S538">
        <f t="shared" si="26"/>
        <v>0</v>
      </c>
      <c r="U538" t="str">
        <f t="shared" si="24"/>
        <v/>
      </c>
      <c r="V538" t="str">
        <f t="shared" si="25"/>
        <v/>
      </c>
    </row>
    <row r="539" spans="1:22">
      <c r="A539" s="12">
        <v>526</v>
      </c>
      <c r="B539" t="str">
        <f>IFERROR(INDEX(DATOS!B:B,MATCH(CHECKLIST!A539,DATOS!BU:BU,0),1),"")</f>
        <v/>
      </c>
      <c r="C539" t="str">
        <f>IFERROR(INDEX(DATOS!J:J,MATCH(CHECKLIST!A539,DATOS!BU:BU,0),1),"")</f>
        <v/>
      </c>
      <c r="D539" t="str">
        <f>IFERROR(INDEX(DATOS!R:R,MATCH(CHECKLIST!E539,DATOS!C:C,0),1),"")</f>
        <v/>
      </c>
      <c r="E539" s="16" t="str">
        <f>IFERROR(INDEX(DATOS!C:C,MATCH(CHECKLIST!A539,DATOS!BU:BU,0),1),"")</f>
        <v/>
      </c>
      <c r="F539" s="3" t="str">
        <f>IFERROR(IF(INDEX(DATOS!AC:AC,MATCH(CHECKLIST!B539,DATOS!B:B,0),1)=0,"",INDEX(DATOS!AC:AC,MATCH(CHECKLIST!B539,DATOS!B:B,0),1)),"")</f>
        <v/>
      </c>
      <c r="G539" s="17" t="str">
        <f>IFERROR(IF(INDEX(DATOS!AH:AH,MATCH(CHECKLIST!B539,DATOS!B:B,0),1)=0,"",INDEX(DATOS!AH:AH,MATCH(CHECKLIST!B539,DATOS!B:B,0),1)),"")</f>
        <v/>
      </c>
      <c r="H539" s="17" t="str">
        <f>IF(IFERROR(FIND(H$13,INDEX(DATOS!CA:CA,MATCH(CHECKLIST!B539,DATOS!B:B,0),1),1),"")="",IF(IFERROR(FIND("VENCIDA",INDEX(DATOS!BH:BH,MATCH(CHECKLIST!B539,DATOS!B:B,0),1),1),"")="","","VENCIDO"),"X")</f>
        <v/>
      </c>
      <c r="I539" s="17" t="str">
        <f>IFERROR(IF(INDEX(DATOS!AL:AL,MATCH(CHECKLIST!B539,DATOS!B:B,0),1)=0,"",INDEX(DATOS!AL:AL,MATCH(CHECKLIST!B539,DATOS!B:B,0),1)),"")</f>
        <v/>
      </c>
      <c r="J539" s="17" t="str">
        <f>IFERROR(IF(INDEX(DATOS!AJ:AJ,MATCH(CHECKLIST!B539,DATOS!B:B,0),1)=0,"",INDEX(DATOS!AJ:AJ,MATCH(CHECKLIST!B539,DATOS!B:B,0),1)),"")</f>
        <v/>
      </c>
      <c r="K539" s="49" t="str">
        <f>IFERROR(IF(INDEX(DATOS!AK:AK,MATCH(CHECKLIST!B539,DATOS!B:B,0),1)=0,"",INDEX(DATOS!AK:AK,MATCH(CHECKLIST!B539,DATOS!B:B,0),1)),"")</f>
        <v/>
      </c>
      <c r="L539" s="17" t="str">
        <f>IFERROR(IF(INDEX(DATOS!AM:AM,MATCH(CHECKLIST!B539,DATOS!B:B,0),1)=0,"",INDEX(DATOS!AM:AM,MATCH(CHECKLIST!B539,DATOS!B:B,0),1)),"")</f>
        <v/>
      </c>
      <c r="M539" s="17" t="str">
        <f>IFERROR(IF(INDEX(DATOS!AM:AM,MATCH(CHECKLIST!B539,DATOS!B:B,0),1)=0,"",INDEX(DATOS!AM:AM,MATCH(CHECKLIST!B539,DATOS!B:B,0),1)),"")</f>
        <v/>
      </c>
      <c r="N539" s="49" t="str">
        <f ca="1">IFERROR(IF(INDEX(DATOS!I:I,MATCH(CHECKLIST!B539,DATOS!B:B,0),1)="","X",IF(INDEX(DATOS!I:I,MATCH(CHECKLIST!B539,DATOS!B:B,0),1)&gt;YEAR(TODAY())-1,"","VENCIDA")),"")</f>
        <v/>
      </c>
      <c r="O539" s="49"/>
      <c r="P539" s="17" t="str">
        <f>IFERROR(IF(INDEX(DATOS!AN:AN,MATCH(CHECKLIST!B539,DATOS!B:B,0),1)=0,"",INDEX(DATOS!AN:AN,MATCH(CHECKLIST!B539,DATOS!B:B,0),1)),"")</f>
        <v/>
      </c>
      <c r="Q539" s="17" t="str">
        <f>IFERROR(IF(INDEX(DATOS!AO:AO,MATCH(CHECKLIST!B539,DATOS!B:B,0),1)=0,"",INDEX(DATOS!AO:AO,MATCH(CHECKLIST!B539,DATOS!B:B,0),1)),"")</f>
        <v/>
      </c>
      <c r="R539" t="str">
        <f>IF(B539="","",1)</f>
        <v/>
      </c>
      <c r="S539" t="str">
        <f t="shared" si="26"/>
        <v/>
      </c>
      <c r="U539" t="str">
        <f t="shared" si="24"/>
        <v/>
      </c>
      <c r="V539" t="str">
        <f t="shared" si="25"/>
        <v/>
      </c>
    </row>
    <row r="540" spans="1:22">
      <c r="A540" s="12">
        <v>527</v>
      </c>
      <c r="B540" t="str">
        <f>IFERROR(INDEX(DATOS!B:B,MATCH(CHECKLIST!A540,DATOS!BU:BU,0),1),"")</f>
        <v/>
      </c>
      <c r="C540" t="str">
        <f>IFERROR(INDEX(DATOS!J:J,MATCH(CHECKLIST!A540,DATOS!BU:BU,0),1),"")</f>
        <v/>
      </c>
      <c r="D540" t="str">
        <f>IFERROR(INDEX(DATOS!R:R,MATCH(CHECKLIST!E540,DATOS!C:C,0),1),"")</f>
        <v/>
      </c>
      <c r="E540" s="16" t="str">
        <f>IFERROR(INDEX(DATOS!C:C,MATCH(CHECKLIST!A540,DATOS!BU:BU,0),1),"")</f>
        <v/>
      </c>
      <c r="F540" s="3" t="str">
        <f>IFERROR(IF(INDEX(DATOS!AC:AC,MATCH(CHECKLIST!B540,DATOS!B:B,0),1)=0,"",INDEX(DATOS!AC:AC,MATCH(CHECKLIST!B540,DATOS!B:B,0),1)),"")</f>
        <v/>
      </c>
      <c r="G540" s="17" t="str">
        <f>IFERROR(IF(INDEX(DATOS!AH:AH,MATCH(CHECKLIST!B540,DATOS!B:B,0),1)=0,"",INDEX(DATOS!AH:AH,MATCH(CHECKLIST!B540,DATOS!B:B,0),1)),"")</f>
        <v/>
      </c>
      <c r="H540" s="17" t="str">
        <f>IF(IFERROR(FIND(H$13,INDEX(DATOS!CA:CA,MATCH(CHECKLIST!B540,DATOS!B:B,0),1),1),"")="",IF(IFERROR(FIND("VENCIDA",INDEX(DATOS!BH:BH,MATCH(CHECKLIST!B540,DATOS!B:B,0),1),1),"")="","","VENCIDO"),"X")</f>
        <v/>
      </c>
      <c r="I540" s="17" t="str">
        <f>IFERROR(IF(INDEX(DATOS!AL:AL,MATCH(CHECKLIST!B540,DATOS!B:B,0),1)=0,"",INDEX(DATOS!AL:AL,MATCH(CHECKLIST!B540,DATOS!B:B,0),1)),"")</f>
        <v/>
      </c>
      <c r="J540" s="17" t="str">
        <f>IFERROR(IF(INDEX(DATOS!AJ:AJ,MATCH(CHECKLIST!B540,DATOS!B:B,0),1)=0,"",INDEX(DATOS!AJ:AJ,MATCH(CHECKLIST!B540,DATOS!B:B,0),1)),"")</f>
        <v/>
      </c>
      <c r="K540" s="49" t="str">
        <f>IFERROR(IF(INDEX(DATOS!AK:AK,MATCH(CHECKLIST!B540,DATOS!B:B,0),1)=0,"",INDEX(DATOS!AK:AK,MATCH(CHECKLIST!B540,DATOS!B:B,0),1)),"")</f>
        <v/>
      </c>
      <c r="L540" s="17" t="str">
        <f>IFERROR(IF(INDEX(DATOS!AM:AM,MATCH(CHECKLIST!B540,DATOS!B:B,0),1)=0,"",INDEX(DATOS!AM:AM,MATCH(CHECKLIST!B540,DATOS!B:B,0),1)),"")</f>
        <v/>
      </c>
      <c r="M540" s="17" t="str">
        <f>IFERROR(IF(INDEX(DATOS!AM:AM,MATCH(CHECKLIST!B540,DATOS!B:B,0),1)=0,"",INDEX(DATOS!AM:AM,MATCH(CHECKLIST!B540,DATOS!B:B,0),1)),"")</f>
        <v/>
      </c>
      <c r="N540" s="49" t="str">
        <f ca="1">IFERROR(IF(INDEX(DATOS!I:I,MATCH(CHECKLIST!B540,DATOS!B:B,0),1)="","X",IF(INDEX(DATOS!I:I,MATCH(CHECKLIST!B540,DATOS!B:B,0),1)&gt;YEAR(TODAY())-1,"","VENCIDA")),"")</f>
        <v/>
      </c>
      <c r="O540" s="49"/>
      <c r="P540" s="17" t="str">
        <f>IFERROR(IF(INDEX(DATOS!AN:AN,MATCH(CHECKLIST!B540,DATOS!B:B,0),1)=0,"",INDEX(DATOS!AN:AN,MATCH(CHECKLIST!B540,DATOS!B:B,0),1)),"")</f>
        <v/>
      </c>
      <c r="Q540" s="17" t="str">
        <f>IFERROR(IF(INDEX(DATOS!AO:AO,MATCH(CHECKLIST!B540,DATOS!B:B,0),1)=0,"",INDEX(DATOS!AO:AO,MATCH(CHECKLIST!B540,DATOS!B:B,0),1)),"")</f>
        <v/>
      </c>
      <c r="S540">
        <f t="shared" si="26"/>
        <v>0</v>
      </c>
      <c r="U540" t="str">
        <f t="shared" si="24"/>
        <v/>
      </c>
      <c r="V540" t="str">
        <f t="shared" si="25"/>
        <v/>
      </c>
    </row>
    <row r="541" spans="1:22">
      <c r="A541" s="12">
        <v>528</v>
      </c>
      <c r="B541" t="str">
        <f>IFERROR(INDEX(DATOS!B:B,MATCH(CHECKLIST!A541,DATOS!BU:BU,0),1),"")</f>
        <v/>
      </c>
      <c r="C541" t="str">
        <f>IFERROR(INDEX(DATOS!J:J,MATCH(CHECKLIST!A541,DATOS!BU:BU,0),1),"")</f>
        <v/>
      </c>
      <c r="D541" t="str">
        <f>IFERROR(INDEX(DATOS!R:R,MATCH(CHECKLIST!E541,DATOS!C:C,0),1),"")</f>
        <v/>
      </c>
      <c r="E541" s="16" t="str">
        <f>IFERROR(INDEX(DATOS!C:C,MATCH(CHECKLIST!A541,DATOS!BU:BU,0),1),"")</f>
        <v/>
      </c>
      <c r="F541" s="3" t="str">
        <f>IFERROR(IF(INDEX(DATOS!AC:AC,MATCH(CHECKLIST!B541,DATOS!B:B,0),1)=0,"",INDEX(DATOS!AC:AC,MATCH(CHECKLIST!B541,DATOS!B:B,0),1)),"")</f>
        <v/>
      </c>
      <c r="G541" s="17" t="str">
        <f>IFERROR(IF(INDEX(DATOS!AH:AH,MATCH(CHECKLIST!B541,DATOS!B:B,0),1)=0,"",INDEX(DATOS!AH:AH,MATCH(CHECKLIST!B541,DATOS!B:B,0),1)),"")</f>
        <v/>
      </c>
      <c r="H541" s="17" t="str">
        <f>IF(IFERROR(FIND(H$13,INDEX(DATOS!CA:CA,MATCH(CHECKLIST!B541,DATOS!B:B,0),1),1),"")="",IF(IFERROR(FIND("VENCIDA",INDEX(DATOS!BH:BH,MATCH(CHECKLIST!B541,DATOS!B:B,0),1),1),"")="","","VENCIDO"),"X")</f>
        <v/>
      </c>
      <c r="I541" s="17" t="str">
        <f>IFERROR(IF(INDEX(DATOS!AL:AL,MATCH(CHECKLIST!B541,DATOS!B:B,0),1)=0,"",INDEX(DATOS!AL:AL,MATCH(CHECKLIST!B541,DATOS!B:B,0),1)),"")</f>
        <v/>
      </c>
      <c r="J541" s="17" t="str">
        <f>IFERROR(IF(INDEX(DATOS!AJ:AJ,MATCH(CHECKLIST!B541,DATOS!B:B,0),1)=0,"",INDEX(DATOS!AJ:AJ,MATCH(CHECKLIST!B541,DATOS!B:B,0),1)),"")</f>
        <v/>
      </c>
      <c r="K541" s="49" t="str">
        <f>IFERROR(IF(INDEX(DATOS!AK:AK,MATCH(CHECKLIST!B541,DATOS!B:B,0),1)=0,"",INDEX(DATOS!AK:AK,MATCH(CHECKLIST!B541,DATOS!B:B,0),1)),"")</f>
        <v/>
      </c>
      <c r="L541" s="17" t="str">
        <f>IFERROR(IF(INDEX(DATOS!AM:AM,MATCH(CHECKLIST!B541,DATOS!B:B,0),1)=0,"",INDEX(DATOS!AM:AM,MATCH(CHECKLIST!B541,DATOS!B:B,0),1)),"")</f>
        <v/>
      </c>
      <c r="M541" s="17" t="str">
        <f>IFERROR(IF(INDEX(DATOS!AM:AM,MATCH(CHECKLIST!B541,DATOS!B:B,0),1)=0,"",INDEX(DATOS!AM:AM,MATCH(CHECKLIST!B541,DATOS!B:B,0),1)),"")</f>
        <v/>
      </c>
      <c r="N541" s="49" t="str">
        <f ca="1">IFERROR(IF(INDEX(DATOS!I:I,MATCH(CHECKLIST!B541,DATOS!B:B,0),1)="","X",IF(INDEX(DATOS!I:I,MATCH(CHECKLIST!B541,DATOS!B:B,0),1)&gt;YEAR(TODAY())-1,"","VENCIDA")),"")</f>
        <v/>
      </c>
      <c r="O541" s="49"/>
      <c r="P541" s="17" t="str">
        <f>IFERROR(IF(INDEX(DATOS!AN:AN,MATCH(CHECKLIST!B541,DATOS!B:B,0),1)=0,"",INDEX(DATOS!AN:AN,MATCH(CHECKLIST!B541,DATOS!B:B,0),1)),"")</f>
        <v/>
      </c>
      <c r="Q541" s="17" t="str">
        <f>IFERROR(IF(INDEX(DATOS!AO:AO,MATCH(CHECKLIST!B541,DATOS!B:B,0),1)=0,"",INDEX(DATOS!AO:AO,MATCH(CHECKLIST!B541,DATOS!B:B,0),1)),"")</f>
        <v/>
      </c>
      <c r="R541" t="str">
        <f>IF(B541="","",1)</f>
        <v/>
      </c>
      <c r="S541" t="str">
        <f t="shared" si="26"/>
        <v/>
      </c>
      <c r="U541" t="str">
        <f t="shared" si="24"/>
        <v/>
      </c>
      <c r="V541" t="str">
        <f t="shared" si="25"/>
        <v/>
      </c>
    </row>
    <row r="542" spans="1:22">
      <c r="A542" s="12">
        <v>529</v>
      </c>
      <c r="B542" t="str">
        <f>IFERROR(INDEX(DATOS!B:B,MATCH(CHECKLIST!A542,DATOS!BU:BU,0),1),"")</f>
        <v/>
      </c>
      <c r="C542" t="str">
        <f>IFERROR(INDEX(DATOS!J:J,MATCH(CHECKLIST!A542,DATOS!BU:BU,0),1),"")</f>
        <v/>
      </c>
      <c r="D542" t="str">
        <f>IFERROR(INDEX(DATOS!R:R,MATCH(CHECKLIST!E542,DATOS!C:C,0),1),"")</f>
        <v/>
      </c>
      <c r="E542" s="16" t="str">
        <f>IFERROR(INDEX(DATOS!C:C,MATCH(CHECKLIST!A542,DATOS!BU:BU,0),1),"")</f>
        <v/>
      </c>
      <c r="F542" s="3" t="str">
        <f>IFERROR(IF(INDEX(DATOS!AC:AC,MATCH(CHECKLIST!B542,DATOS!B:B,0),1)=0,"",INDEX(DATOS!AC:AC,MATCH(CHECKLIST!B542,DATOS!B:B,0),1)),"")</f>
        <v/>
      </c>
      <c r="G542" s="17" t="str">
        <f>IFERROR(IF(INDEX(DATOS!AH:AH,MATCH(CHECKLIST!B542,DATOS!B:B,0),1)=0,"",INDEX(DATOS!AH:AH,MATCH(CHECKLIST!B542,DATOS!B:B,0),1)),"")</f>
        <v/>
      </c>
      <c r="H542" s="17" t="str">
        <f>IF(IFERROR(FIND(H$13,INDEX(DATOS!CA:CA,MATCH(CHECKLIST!B542,DATOS!B:B,0),1),1),"")="",IF(IFERROR(FIND("VENCIDA",INDEX(DATOS!BH:BH,MATCH(CHECKLIST!B542,DATOS!B:B,0),1),1),"")="","","VENCIDO"),"X")</f>
        <v/>
      </c>
      <c r="I542" s="17" t="str">
        <f>IFERROR(IF(INDEX(DATOS!AL:AL,MATCH(CHECKLIST!B542,DATOS!B:B,0),1)=0,"",INDEX(DATOS!AL:AL,MATCH(CHECKLIST!B542,DATOS!B:B,0),1)),"")</f>
        <v/>
      </c>
      <c r="J542" s="17" t="str">
        <f>IFERROR(IF(INDEX(DATOS!AJ:AJ,MATCH(CHECKLIST!B542,DATOS!B:B,0),1)=0,"",INDEX(DATOS!AJ:AJ,MATCH(CHECKLIST!B542,DATOS!B:B,0),1)),"")</f>
        <v/>
      </c>
      <c r="K542" s="49" t="str">
        <f>IFERROR(IF(INDEX(DATOS!AK:AK,MATCH(CHECKLIST!B542,DATOS!B:B,0),1)=0,"",INDEX(DATOS!AK:AK,MATCH(CHECKLIST!B542,DATOS!B:B,0),1)),"")</f>
        <v/>
      </c>
      <c r="L542" s="17" t="str">
        <f>IFERROR(IF(INDEX(DATOS!AM:AM,MATCH(CHECKLIST!B542,DATOS!B:B,0),1)=0,"",INDEX(DATOS!AM:AM,MATCH(CHECKLIST!B542,DATOS!B:B,0),1)),"")</f>
        <v/>
      </c>
      <c r="M542" s="17" t="str">
        <f>IFERROR(IF(INDEX(DATOS!AM:AM,MATCH(CHECKLIST!B542,DATOS!B:B,0),1)=0,"",INDEX(DATOS!AM:AM,MATCH(CHECKLIST!B542,DATOS!B:B,0),1)),"")</f>
        <v/>
      </c>
      <c r="N542" s="49" t="str">
        <f ca="1">IFERROR(IF(INDEX(DATOS!I:I,MATCH(CHECKLIST!B542,DATOS!B:B,0),1)="","X",IF(INDEX(DATOS!I:I,MATCH(CHECKLIST!B542,DATOS!B:B,0),1)&gt;YEAR(TODAY())-1,"","VENCIDA")),"")</f>
        <v/>
      </c>
      <c r="O542" s="49"/>
      <c r="P542" s="17" t="str">
        <f>IFERROR(IF(INDEX(DATOS!AN:AN,MATCH(CHECKLIST!B542,DATOS!B:B,0),1)=0,"",INDEX(DATOS!AN:AN,MATCH(CHECKLIST!B542,DATOS!B:B,0),1)),"")</f>
        <v/>
      </c>
      <c r="Q542" s="17" t="str">
        <f>IFERROR(IF(INDEX(DATOS!AO:AO,MATCH(CHECKLIST!B542,DATOS!B:B,0),1)=0,"",INDEX(DATOS!AO:AO,MATCH(CHECKLIST!B542,DATOS!B:B,0),1)),"")</f>
        <v/>
      </c>
      <c r="S542">
        <f t="shared" si="26"/>
        <v>0</v>
      </c>
      <c r="U542" t="str">
        <f t="shared" si="24"/>
        <v/>
      </c>
      <c r="V542" t="str">
        <f t="shared" si="25"/>
        <v/>
      </c>
    </row>
    <row r="543" spans="1:22">
      <c r="A543" s="12">
        <v>530</v>
      </c>
      <c r="B543" t="str">
        <f>IFERROR(INDEX(DATOS!B:B,MATCH(CHECKLIST!A543,DATOS!BU:BU,0),1),"")</f>
        <v/>
      </c>
      <c r="C543" t="str">
        <f>IFERROR(INDEX(DATOS!J:J,MATCH(CHECKLIST!A543,DATOS!BU:BU,0),1),"")</f>
        <v/>
      </c>
      <c r="D543" t="str">
        <f>IFERROR(INDEX(DATOS!R:R,MATCH(CHECKLIST!E543,DATOS!C:C,0),1),"")</f>
        <v/>
      </c>
      <c r="E543" s="16" t="str">
        <f>IFERROR(INDEX(DATOS!C:C,MATCH(CHECKLIST!A543,DATOS!BU:BU,0),1),"")</f>
        <v/>
      </c>
      <c r="F543" s="3" t="str">
        <f>IFERROR(IF(INDEX(DATOS!AC:AC,MATCH(CHECKLIST!B543,DATOS!B:B,0),1)=0,"",INDEX(DATOS!AC:AC,MATCH(CHECKLIST!B543,DATOS!B:B,0),1)),"")</f>
        <v/>
      </c>
      <c r="G543" s="17" t="str">
        <f>IFERROR(IF(INDEX(DATOS!AH:AH,MATCH(CHECKLIST!B543,DATOS!B:B,0),1)=0,"",INDEX(DATOS!AH:AH,MATCH(CHECKLIST!B543,DATOS!B:B,0),1)),"")</f>
        <v/>
      </c>
      <c r="H543" s="17" t="str">
        <f>IF(IFERROR(FIND(H$13,INDEX(DATOS!CA:CA,MATCH(CHECKLIST!B543,DATOS!B:B,0),1),1),"")="",IF(IFERROR(FIND("VENCIDA",INDEX(DATOS!BH:BH,MATCH(CHECKLIST!B543,DATOS!B:B,0),1),1),"")="","","VENCIDO"),"X")</f>
        <v/>
      </c>
      <c r="I543" s="17" t="str">
        <f>IFERROR(IF(INDEX(DATOS!AL:AL,MATCH(CHECKLIST!B543,DATOS!B:B,0),1)=0,"",INDEX(DATOS!AL:AL,MATCH(CHECKLIST!B543,DATOS!B:B,0),1)),"")</f>
        <v/>
      </c>
      <c r="J543" s="17" t="str">
        <f>IFERROR(IF(INDEX(DATOS!AJ:AJ,MATCH(CHECKLIST!B543,DATOS!B:B,0),1)=0,"",INDEX(DATOS!AJ:AJ,MATCH(CHECKLIST!B543,DATOS!B:B,0),1)),"")</f>
        <v/>
      </c>
      <c r="K543" s="49" t="str">
        <f>IFERROR(IF(INDEX(DATOS!AK:AK,MATCH(CHECKLIST!B543,DATOS!B:B,0),1)=0,"",INDEX(DATOS!AK:AK,MATCH(CHECKLIST!B543,DATOS!B:B,0),1)),"")</f>
        <v/>
      </c>
      <c r="L543" s="17" t="str">
        <f>IFERROR(IF(INDEX(DATOS!AM:AM,MATCH(CHECKLIST!B543,DATOS!B:B,0),1)=0,"",INDEX(DATOS!AM:AM,MATCH(CHECKLIST!B543,DATOS!B:B,0),1)),"")</f>
        <v/>
      </c>
      <c r="M543" s="17" t="str">
        <f>IFERROR(IF(INDEX(DATOS!AM:AM,MATCH(CHECKLIST!B543,DATOS!B:B,0),1)=0,"",INDEX(DATOS!AM:AM,MATCH(CHECKLIST!B543,DATOS!B:B,0),1)),"")</f>
        <v/>
      </c>
      <c r="N543" s="49" t="str">
        <f ca="1">IFERROR(IF(INDEX(DATOS!I:I,MATCH(CHECKLIST!B543,DATOS!B:B,0),1)="","X",IF(INDEX(DATOS!I:I,MATCH(CHECKLIST!B543,DATOS!B:B,0),1)&gt;YEAR(TODAY())-1,"","VENCIDA")),"")</f>
        <v/>
      </c>
      <c r="O543" s="49"/>
      <c r="P543" s="17" t="str">
        <f>IFERROR(IF(INDEX(DATOS!AN:AN,MATCH(CHECKLIST!B543,DATOS!B:B,0),1)=0,"",INDEX(DATOS!AN:AN,MATCH(CHECKLIST!B543,DATOS!B:B,0),1)),"")</f>
        <v/>
      </c>
      <c r="Q543" s="17" t="str">
        <f>IFERROR(IF(INDEX(DATOS!AO:AO,MATCH(CHECKLIST!B543,DATOS!B:B,0),1)=0,"",INDEX(DATOS!AO:AO,MATCH(CHECKLIST!B543,DATOS!B:B,0),1)),"")</f>
        <v/>
      </c>
      <c r="R543" t="str">
        <f>IF(B543="","",1)</f>
        <v/>
      </c>
      <c r="S543" t="str">
        <f t="shared" si="26"/>
        <v/>
      </c>
      <c r="U543" t="str">
        <f t="shared" si="24"/>
        <v/>
      </c>
      <c r="V543" t="str">
        <f t="shared" si="25"/>
        <v/>
      </c>
    </row>
    <row r="544" spans="1:22">
      <c r="A544" s="12">
        <v>531</v>
      </c>
      <c r="B544" t="str">
        <f>IFERROR(INDEX(DATOS!B:B,MATCH(CHECKLIST!A544,DATOS!BU:BU,0),1),"")</f>
        <v/>
      </c>
      <c r="C544" t="str">
        <f>IFERROR(INDEX(DATOS!J:J,MATCH(CHECKLIST!A544,DATOS!BU:BU,0),1),"")</f>
        <v/>
      </c>
      <c r="D544" t="str">
        <f>IFERROR(INDEX(DATOS!R:R,MATCH(CHECKLIST!E544,DATOS!C:C,0),1),"")</f>
        <v/>
      </c>
      <c r="E544" s="16" t="str">
        <f>IFERROR(INDEX(DATOS!C:C,MATCH(CHECKLIST!A544,DATOS!BU:BU,0),1),"")</f>
        <v/>
      </c>
      <c r="F544" s="3" t="str">
        <f>IFERROR(IF(INDEX(DATOS!AC:AC,MATCH(CHECKLIST!B544,DATOS!B:B,0),1)=0,"",INDEX(DATOS!AC:AC,MATCH(CHECKLIST!B544,DATOS!B:B,0),1)),"")</f>
        <v/>
      </c>
      <c r="G544" s="17" t="str">
        <f>IFERROR(IF(INDEX(DATOS!AH:AH,MATCH(CHECKLIST!B544,DATOS!B:B,0),1)=0,"",INDEX(DATOS!AH:AH,MATCH(CHECKLIST!B544,DATOS!B:B,0),1)),"")</f>
        <v/>
      </c>
      <c r="H544" s="17" t="str">
        <f>IF(IFERROR(FIND(H$13,INDEX(DATOS!CA:CA,MATCH(CHECKLIST!B544,DATOS!B:B,0),1),1),"")="",IF(IFERROR(FIND("VENCIDA",INDEX(DATOS!BH:BH,MATCH(CHECKLIST!B544,DATOS!B:B,0),1),1),"")="","","VENCIDO"),"X")</f>
        <v/>
      </c>
      <c r="I544" s="17" t="str">
        <f>IFERROR(IF(INDEX(DATOS!AL:AL,MATCH(CHECKLIST!B544,DATOS!B:B,0),1)=0,"",INDEX(DATOS!AL:AL,MATCH(CHECKLIST!B544,DATOS!B:B,0),1)),"")</f>
        <v/>
      </c>
      <c r="J544" s="17" t="str">
        <f>IFERROR(IF(INDEX(DATOS!AJ:AJ,MATCH(CHECKLIST!B544,DATOS!B:B,0),1)=0,"",INDEX(DATOS!AJ:AJ,MATCH(CHECKLIST!B544,DATOS!B:B,0),1)),"")</f>
        <v/>
      </c>
      <c r="K544" s="49" t="str">
        <f>IFERROR(IF(INDEX(DATOS!AK:AK,MATCH(CHECKLIST!B544,DATOS!B:B,0),1)=0,"",INDEX(DATOS!AK:AK,MATCH(CHECKLIST!B544,DATOS!B:B,0),1)),"")</f>
        <v/>
      </c>
      <c r="L544" s="17" t="str">
        <f>IFERROR(IF(INDEX(DATOS!AM:AM,MATCH(CHECKLIST!B544,DATOS!B:B,0),1)=0,"",INDEX(DATOS!AM:AM,MATCH(CHECKLIST!B544,DATOS!B:B,0),1)),"")</f>
        <v/>
      </c>
      <c r="M544" s="17" t="str">
        <f>IFERROR(IF(INDEX(DATOS!AM:AM,MATCH(CHECKLIST!B544,DATOS!B:B,0),1)=0,"",INDEX(DATOS!AM:AM,MATCH(CHECKLIST!B544,DATOS!B:B,0),1)),"")</f>
        <v/>
      </c>
      <c r="N544" s="49" t="str">
        <f ca="1">IFERROR(IF(INDEX(DATOS!I:I,MATCH(CHECKLIST!B544,DATOS!B:B,0),1)="","X",IF(INDEX(DATOS!I:I,MATCH(CHECKLIST!B544,DATOS!B:B,0),1)&gt;YEAR(TODAY())-1,"","VENCIDA")),"")</f>
        <v/>
      </c>
      <c r="O544" s="49"/>
      <c r="P544" s="17" t="str">
        <f>IFERROR(IF(INDEX(DATOS!AN:AN,MATCH(CHECKLIST!B544,DATOS!B:B,0),1)=0,"",INDEX(DATOS!AN:AN,MATCH(CHECKLIST!B544,DATOS!B:B,0),1)),"")</f>
        <v/>
      </c>
      <c r="Q544" s="17" t="str">
        <f>IFERROR(IF(INDEX(DATOS!AO:AO,MATCH(CHECKLIST!B544,DATOS!B:B,0),1)=0,"",INDEX(DATOS!AO:AO,MATCH(CHECKLIST!B544,DATOS!B:B,0),1)),"")</f>
        <v/>
      </c>
      <c r="S544">
        <f t="shared" si="26"/>
        <v>0</v>
      </c>
      <c r="U544" t="str">
        <f t="shared" si="24"/>
        <v/>
      </c>
      <c r="V544" t="str">
        <f t="shared" si="25"/>
        <v/>
      </c>
    </row>
    <row r="545" spans="1:22">
      <c r="A545" s="12">
        <v>532</v>
      </c>
      <c r="B545" t="str">
        <f>IFERROR(INDEX(DATOS!B:B,MATCH(CHECKLIST!A545,DATOS!BU:BU,0),1),"")</f>
        <v/>
      </c>
      <c r="C545" t="str">
        <f>IFERROR(INDEX(DATOS!J:J,MATCH(CHECKLIST!A545,DATOS!BU:BU,0),1),"")</f>
        <v/>
      </c>
      <c r="D545" t="str">
        <f>IFERROR(INDEX(DATOS!R:R,MATCH(CHECKLIST!E545,DATOS!C:C,0),1),"")</f>
        <v/>
      </c>
      <c r="E545" s="16" t="str">
        <f>IFERROR(INDEX(DATOS!C:C,MATCH(CHECKLIST!A545,DATOS!BU:BU,0),1),"")</f>
        <v/>
      </c>
      <c r="F545" s="3" t="str">
        <f>IFERROR(IF(INDEX(DATOS!AC:AC,MATCH(CHECKLIST!B545,DATOS!B:B,0),1)=0,"",INDEX(DATOS!AC:AC,MATCH(CHECKLIST!B545,DATOS!B:B,0),1)),"")</f>
        <v/>
      </c>
      <c r="G545" s="17" t="str">
        <f>IFERROR(IF(INDEX(DATOS!AH:AH,MATCH(CHECKLIST!B545,DATOS!B:B,0),1)=0,"",INDEX(DATOS!AH:AH,MATCH(CHECKLIST!B545,DATOS!B:B,0),1)),"")</f>
        <v/>
      </c>
      <c r="H545" s="17" t="str">
        <f>IF(IFERROR(FIND(H$13,INDEX(DATOS!CA:CA,MATCH(CHECKLIST!B545,DATOS!B:B,0),1),1),"")="",IF(IFERROR(FIND("VENCIDA",INDEX(DATOS!BH:BH,MATCH(CHECKLIST!B545,DATOS!B:B,0),1),1),"")="","","VENCIDO"),"X")</f>
        <v/>
      </c>
      <c r="I545" s="17" t="str">
        <f>IFERROR(IF(INDEX(DATOS!AL:AL,MATCH(CHECKLIST!B545,DATOS!B:B,0),1)=0,"",INDEX(DATOS!AL:AL,MATCH(CHECKLIST!B545,DATOS!B:B,0),1)),"")</f>
        <v/>
      </c>
      <c r="J545" s="17" t="str">
        <f>IFERROR(IF(INDEX(DATOS!AJ:AJ,MATCH(CHECKLIST!B545,DATOS!B:B,0),1)=0,"",INDEX(DATOS!AJ:AJ,MATCH(CHECKLIST!B545,DATOS!B:B,0),1)),"")</f>
        <v/>
      </c>
      <c r="K545" s="49" t="str">
        <f>IFERROR(IF(INDEX(DATOS!AK:AK,MATCH(CHECKLIST!B545,DATOS!B:B,0),1)=0,"",INDEX(DATOS!AK:AK,MATCH(CHECKLIST!B545,DATOS!B:B,0),1)),"")</f>
        <v/>
      </c>
      <c r="L545" s="17" t="str">
        <f>IFERROR(IF(INDEX(DATOS!AM:AM,MATCH(CHECKLIST!B545,DATOS!B:B,0),1)=0,"",INDEX(DATOS!AM:AM,MATCH(CHECKLIST!B545,DATOS!B:B,0),1)),"")</f>
        <v/>
      </c>
      <c r="M545" s="17" t="str">
        <f>IFERROR(IF(INDEX(DATOS!AM:AM,MATCH(CHECKLIST!B545,DATOS!B:B,0),1)=0,"",INDEX(DATOS!AM:AM,MATCH(CHECKLIST!B545,DATOS!B:B,0),1)),"")</f>
        <v/>
      </c>
      <c r="N545" s="49" t="str">
        <f ca="1">IFERROR(IF(INDEX(DATOS!I:I,MATCH(CHECKLIST!B545,DATOS!B:B,0),1)="","X",IF(INDEX(DATOS!I:I,MATCH(CHECKLIST!B545,DATOS!B:B,0),1)&gt;YEAR(TODAY())-1,"","VENCIDA")),"")</f>
        <v/>
      </c>
      <c r="O545" s="49"/>
      <c r="P545" s="17" t="str">
        <f>IFERROR(IF(INDEX(DATOS!AN:AN,MATCH(CHECKLIST!B545,DATOS!B:B,0),1)=0,"",INDEX(DATOS!AN:AN,MATCH(CHECKLIST!B545,DATOS!B:B,0),1)),"")</f>
        <v/>
      </c>
      <c r="Q545" s="17" t="str">
        <f>IFERROR(IF(INDEX(DATOS!AO:AO,MATCH(CHECKLIST!B545,DATOS!B:B,0),1)=0,"",INDEX(DATOS!AO:AO,MATCH(CHECKLIST!B545,DATOS!B:B,0),1)),"")</f>
        <v/>
      </c>
      <c r="R545" t="str">
        <f>IF(B545="","",1)</f>
        <v/>
      </c>
      <c r="S545" t="str">
        <f t="shared" si="26"/>
        <v/>
      </c>
      <c r="U545" t="str">
        <f t="shared" si="24"/>
        <v/>
      </c>
      <c r="V545" t="str">
        <f t="shared" si="25"/>
        <v/>
      </c>
    </row>
    <row r="546" spans="1:22">
      <c r="A546" s="12">
        <v>533</v>
      </c>
      <c r="B546" t="str">
        <f>IFERROR(INDEX(DATOS!B:B,MATCH(CHECKLIST!A546,DATOS!BU:BU,0),1),"")</f>
        <v/>
      </c>
      <c r="C546" t="str">
        <f>IFERROR(INDEX(DATOS!J:J,MATCH(CHECKLIST!A546,DATOS!BU:BU,0),1),"")</f>
        <v/>
      </c>
      <c r="D546" t="str">
        <f>IFERROR(INDEX(DATOS!R:R,MATCH(CHECKLIST!E546,DATOS!C:C,0),1),"")</f>
        <v/>
      </c>
      <c r="E546" s="16" t="str">
        <f>IFERROR(INDEX(DATOS!C:C,MATCH(CHECKLIST!A546,DATOS!BU:BU,0),1),"")</f>
        <v/>
      </c>
      <c r="F546" s="3" t="str">
        <f>IFERROR(IF(INDEX(DATOS!AC:AC,MATCH(CHECKLIST!B546,DATOS!B:B,0),1)=0,"",INDEX(DATOS!AC:AC,MATCH(CHECKLIST!B546,DATOS!B:B,0),1)),"")</f>
        <v/>
      </c>
      <c r="G546" s="17" t="str">
        <f>IFERROR(IF(INDEX(DATOS!AH:AH,MATCH(CHECKLIST!B546,DATOS!B:B,0),1)=0,"",INDEX(DATOS!AH:AH,MATCH(CHECKLIST!B546,DATOS!B:B,0),1)),"")</f>
        <v/>
      </c>
      <c r="H546" s="17" t="str">
        <f>IF(IFERROR(FIND(H$13,INDEX(DATOS!CA:CA,MATCH(CHECKLIST!B546,DATOS!B:B,0),1),1),"")="",IF(IFERROR(FIND("VENCIDA",INDEX(DATOS!BH:BH,MATCH(CHECKLIST!B546,DATOS!B:B,0),1),1),"")="","","VENCIDO"),"X")</f>
        <v/>
      </c>
      <c r="I546" s="17" t="str">
        <f>IFERROR(IF(INDEX(DATOS!AL:AL,MATCH(CHECKLIST!B546,DATOS!B:B,0),1)=0,"",INDEX(DATOS!AL:AL,MATCH(CHECKLIST!B546,DATOS!B:B,0),1)),"")</f>
        <v/>
      </c>
      <c r="J546" s="17" t="str">
        <f>IFERROR(IF(INDEX(DATOS!AJ:AJ,MATCH(CHECKLIST!B546,DATOS!B:B,0),1)=0,"",INDEX(DATOS!AJ:AJ,MATCH(CHECKLIST!B546,DATOS!B:B,0),1)),"")</f>
        <v/>
      </c>
      <c r="K546" s="49" t="str">
        <f>IFERROR(IF(INDEX(DATOS!AK:AK,MATCH(CHECKLIST!B546,DATOS!B:B,0),1)=0,"",INDEX(DATOS!AK:AK,MATCH(CHECKLIST!B546,DATOS!B:B,0),1)),"")</f>
        <v/>
      </c>
      <c r="L546" s="17" t="str">
        <f>IFERROR(IF(INDEX(DATOS!AM:AM,MATCH(CHECKLIST!B546,DATOS!B:B,0),1)=0,"",INDEX(DATOS!AM:AM,MATCH(CHECKLIST!B546,DATOS!B:B,0),1)),"")</f>
        <v/>
      </c>
      <c r="M546" s="17" t="str">
        <f>IFERROR(IF(INDEX(DATOS!AM:AM,MATCH(CHECKLIST!B546,DATOS!B:B,0),1)=0,"",INDEX(DATOS!AM:AM,MATCH(CHECKLIST!B546,DATOS!B:B,0),1)),"")</f>
        <v/>
      </c>
      <c r="N546" s="49" t="str">
        <f ca="1">IFERROR(IF(INDEX(DATOS!I:I,MATCH(CHECKLIST!B546,DATOS!B:B,0),1)="","X",IF(INDEX(DATOS!I:I,MATCH(CHECKLIST!B546,DATOS!B:B,0),1)&gt;YEAR(TODAY())-1,"","VENCIDA")),"")</f>
        <v/>
      </c>
      <c r="O546" s="49"/>
      <c r="P546" s="17" t="str">
        <f>IFERROR(IF(INDEX(DATOS!AN:AN,MATCH(CHECKLIST!B546,DATOS!B:B,0),1)=0,"",INDEX(DATOS!AN:AN,MATCH(CHECKLIST!B546,DATOS!B:B,0),1)),"")</f>
        <v/>
      </c>
      <c r="Q546" s="17" t="str">
        <f>IFERROR(IF(INDEX(DATOS!AO:AO,MATCH(CHECKLIST!B546,DATOS!B:B,0),1)=0,"",INDEX(DATOS!AO:AO,MATCH(CHECKLIST!B546,DATOS!B:B,0),1)),"")</f>
        <v/>
      </c>
      <c r="S546">
        <f t="shared" si="26"/>
        <v>0</v>
      </c>
      <c r="U546" t="str">
        <f t="shared" si="24"/>
        <v/>
      </c>
      <c r="V546" t="str">
        <f t="shared" si="25"/>
        <v/>
      </c>
    </row>
    <row r="547" spans="1:22">
      <c r="A547" s="12">
        <v>534</v>
      </c>
      <c r="B547" t="str">
        <f>IFERROR(INDEX(DATOS!B:B,MATCH(CHECKLIST!A547,DATOS!BU:BU,0),1),"")</f>
        <v/>
      </c>
      <c r="C547" t="str">
        <f>IFERROR(INDEX(DATOS!J:J,MATCH(CHECKLIST!A547,DATOS!BU:BU,0),1),"")</f>
        <v/>
      </c>
      <c r="D547" t="str">
        <f>IFERROR(INDEX(DATOS!R:R,MATCH(CHECKLIST!E547,DATOS!C:C,0),1),"")</f>
        <v/>
      </c>
      <c r="E547" s="16" t="str">
        <f>IFERROR(INDEX(DATOS!C:C,MATCH(CHECKLIST!A547,DATOS!BU:BU,0),1),"")</f>
        <v/>
      </c>
      <c r="F547" s="3" t="str">
        <f>IFERROR(IF(INDEX(DATOS!AC:AC,MATCH(CHECKLIST!B547,DATOS!B:B,0),1)=0,"",INDEX(DATOS!AC:AC,MATCH(CHECKLIST!B547,DATOS!B:B,0),1)),"")</f>
        <v/>
      </c>
      <c r="G547" s="17" t="str">
        <f>IFERROR(IF(INDEX(DATOS!AH:AH,MATCH(CHECKLIST!B547,DATOS!B:B,0),1)=0,"",INDEX(DATOS!AH:AH,MATCH(CHECKLIST!B547,DATOS!B:B,0),1)),"")</f>
        <v/>
      </c>
      <c r="H547" s="17" t="str">
        <f>IF(IFERROR(FIND(H$13,INDEX(DATOS!CA:CA,MATCH(CHECKLIST!B547,DATOS!B:B,0),1),1),"")="",IF(IFERROR(FIND("VENCIDA",INDEX(DATOS!BH:BH,MATCH(CHECKLIST!B547,DATOS!B:B,0),1),1),"")="","","VENCIDO"),"X")</f>
        <v/>
      </c>
      <c r="I547" s="17" t="str">
        <f>IFERROR(IF(INDEX(DATOS!AL:AL,MATCH(CHECKLIST!B547,DATOS!B:B,0),1)=0,"",INDEX(DATOS!AL:AL,MATCH(CHECKLIST!B547,DATOS!B:B,0),1)),"")</f>
        <v/>
      </c>
      <c r="J547" s="17" t="str">
        <f>IFERROR(IF(INDEX(DATOS!AJ:AJ,MATCH(CHECKLIST!B547,DATOS!B:B,0),1)=0,"",INDEX(DATOS!AJ:AJ,MATCH(CHECKLIST!B547,DATOS!B:B,0),1)),"")</f>
        <v/>
      </c>
      <c r="K547" s="49" t="str">
        <f>IFERROR(IF(INDEX(DATOS!AK:AK,MATCH(CHECKLIST!B547,DATOS!B:B,0),1)=0,"",INDEX(DATOS!AK:AK,MATCH(CHECKLIST!B547,DATOS!B:B,0),1)),"")</f>
        <v/>
      </c>
      <c r="L547" s="17" t="str">
        <f>IFERROR(IF(INDEX(DATOS!AM:AM,MATCH(CHECKLIST!B547,DATOS!B:B,0),1)=0,"",INDEX(DATOS!AM:AM,MATCH(CHECKLIST!B547,DATOS!B:B,0),1)),"")</f>
        <v/>
      </c>
      <c r="M547" s="17" t="str">
        <f>IFERROR(IF(INDEX(DATOS!AM:AM,MATCH(CHECKLIST!B547,DATOS!B:B,0),1)=0,"",INDEX(DATOS!AM:AM,MATCH(CHECKLIST!B547,DATOS!B:B,0),1)),"")</f>
        <v/>
      </c>
      <c r="N547" s="49" t="str">
        <f ca="1">IFERROR(IF(INDEX(DATOS!I:I,MATCH(CHECKLIST!B547,DATOS!B:B,0),1)="","X",IF(INDEX(DATOS!I:I,MATCH(CHECKLIST!B547,DATOS!B:B,0),1)&gt;YEAR(TODAY())-1,"","VENCIDA")),"")</f>
        <v/>
      </c>
      <c r="O547" s="49"/>
      <c r="P547" s="17" t="str">
        <f>IFERROR(IF(INDEX(DATOS!AN:AN,MATCH(CHECKLIST!B547,DATOS!B:B,0),1)=0,"",INDEX(DATOS!AN:AN,MATCH(CHECKLIST!B547,DATOS!B:B,0),1)),"")</f>
        <v/>
      </c>
      <c r="Q547" s="17" t="str">
        <f>IFERROR(IF(INDEX(DATOS!AO:AO,MATCH(CHECKLIST!B547,DATOS!B:B,0),1)=0,"",INDEX(DATOS!AO:AO,MATCH(CHECKLIST!B547,DATOS!B:B,0),1)),"")</f>
        <v/>
      </c>
      <c r="R547" t="str">
        <f>IF(B547="","",1)</f>
        <v/>
      </c>
      <c r="S547" t="str">
        <f t="shared" si="26"/>
        <v/>
      </c>
      <c r="U547" t="str">
        <f t="shared" si="24"/>
        <v/>
      </c>
      <c r="V547" t="str">
        <f t="shared" si="25"/>
        <v/>
      </c>
    </row>
    <row r="548" spans="1:22">
      <c r="A548" s="12">
        <v>535</v>
      </c>
      <c r="B548" t="str">
        <f>IFERROR(INDEX(DATOS!B:B,MATCH(CHECKLIST!A548,DATOS!BU:BU,0),1),"")</f>
        <v/>
      </c>
      <c r="C548" t="str">
        <f>IFERROR(INDEX(DATOS!J:J,MATCH(CHECKLIST!A548,DATOS!BU:BU,0),1),"")</f>
        <v/>
      </c>
      <c r="D548" t="str">
        <f>IFERROR(INDEX(DATOS!R:R,MATCH(CHECKLIST!E548,DATOS!C:C,0),1),"")</f>
        <v/>
      </c>
      <c r="E548" s="16" t="str">
        <f>IFERROR(INDEX(DATOS!C:C,MATCH(CHECKLIST!A548,DATOS!BU:BU,0),1),"")</f>
        <v/>
      </c>
      <c r="F548" s="3" t="str">
        <f>IFERROR(IF(INDEX(DATOS!AC:AC,MATCH(CHECKLIST!B548,DATOS!B:B,0),1)=0,"",INDEX(DATOS!AC:AC,MATCH(CHECKLIST!B548,DATOS!B:B,0),1)),"")</f>
        <v/>
      </c>
      <c r="G548" s="17" t="str">
        <f>IFERROR(IF(INDEX(DATOS!AH:AH,MATCH(CHECKLIST!B548,DATOS!B:B,0),1)=0,"",INDEX(DATOS!AH:AH,MATCH(CHECKLIST!B548,DATOS!B:B,0),1)),"")</f>
        <v/>
      </c>
      <c r="H548" s="17" t="str">
        <f>IF(IFERROR(FIND(H$13,INDEX(DATOS!CA:CA,MATCH(CHECKLIST!B548,DATOS!B:B,0),1),1),"")="",IF(IFERROR(FIND("VENCIDA",INDEX(DATOS!BH:BH,MATCH(CHECKLIST!B548,DATOS!B:B,0),1),1),"")="","","VENCIDO"),"X")</f>
        <v/>
      </c>
      <c r="I548" s="17" t="str">
        <f>IFERROR(IF(INDEX(DATOS!AL:AL,MATCH(CHECKLIST!B548,DATOS!B:B,0),1)=0,"",INDEX(DATOS!AL:AL,MATCH(CHECKLIST!B548,DATOS!B:B,0),1)),"")</f>
        <v/>
      </c>
      <c r="J548" s="17" t="str">
        <f>IFERROR(IF(INDEX(DATOS!AJ:AJ,MATCH(CHECKLIST!B548,DATOS!B:B,0),1)=0,"",INDEX(DATOS!AJ:AJ,MATCH(CHECKLIST!B548,DATOS!B:B,0),1)),"")</f>
        <v/>
      </c>
      <c r="K548" s="49" t="str">
        <f>IFERROR(IF(INDEX(DATOS!AK:AK,MATCH(CHECKLIST!B548,DATOS!B:B,0),1)=0,"",INDEX(DATOS!AK:AK,MATCH(CHECKLIST!B548,DATOS!B:B,0),1)),"")</f>
        <v/>
      </c>
      <c r="L548" s="17" t="str">
        <f>IFERROR(IF(INDEX(DATOS!AM:AM,MATCH(CHECKLIST!B548,DATOS!B:B,0),1)=0,"",INDEX(DATOS!AM:AM,MATCH(CHECKLIST!B548,DATOS!B:B,0),1)),"")</f>
        <v/>
      </c>
      <c r="M548" s="17" t="str">
        <f>IFERROR(IF(INDEX(DATOS!AM:AM,MATCH(CHECKLIST!B548,DATOS!B:B,0),1)=0,"",INDEX(DATOS!AM:AM,MATCH(CHECKLIST!B548,DATOS!B:B,0),1)),"")</f>
        <v/>
      </c>
      <c r="N548" s="49" t="str">
        <f ca="1">IFERROR(IF(INDEX(DATOS!I:I,MATCH(CHECKLIST!B548,DATOS!B:B,0),1)="","X",IF(INDEX(DATOS!I:I,MATCH(CHECKLIST!B548,DATOS!B:B,0),1)&gt;YEAR(TODAY())-1,"","VENCIDA")),"")</f>
        <v/>
      </c>
      <c r="O548" s="49"/>
      <c r="P548" s="17" t="str">
        <f>IFERROR(IF(INDEX(DATOS!AN:AN,MATCH(CHECKLIST!B548,DATOS!B:B,0),1)=0,"",INDEX(DATOS!AN:AN,MATCH(CHECKLIST!B548,DATOS!B:B,0),1)),"")</f>
        <v/>
      </c>
      <c r="Q548" s="17" t="str">
        <f>IFERROR(IF(INDEX(DATOS!AO:AO,MATCH(CHECKLIST!B548,DATOS!B:B,0),1)=0,"",INDEX(DATOS!AO:AO,MATCH(CHECKLIST!B548,DATOS!B:B,0),1)),"")</f>
        <v/>
      </c>
      <c r="S548">
        <f t="shared" si="26"/>
        <v>0</v>
      </c>
      <c r="U548" t="str">
        <f t="shared" si="24"/>
        <v/>
      </c>
      <c r="V548" t="str">
        <f t="shared" si="25"/>
        <v/>
      </c>
    </row>
    <row r="549" spans="1:22">
      <c r="A549" s="12">
        <v>536</v>
      </c>
      <c r="B549" t="str">
        <f>IFERROR(INDEX(DATOS!B:B,MATCH(CHECKLIST!A549,DATOS!BU:BU,0),1),"")</f>
        <v/>
      </c>
      <c r="C549" t="str">
        <f>IFERROR(INDEX(DATOS!J:J,MATCH(CHECKLIST!A549,DATOS!BU:BU,0),1),"")</f>
        <v/>
      </c>
      <c r="D549" t="str">
        <f>IFERROR(INDEX(DATOS!R:R,MATCH(CHECKLIST!E549,DATOS!C:C,0),1),"")</f>
        <v/>
      </c>
      <c r="E549" s="16" t="str">
        <f>IFERROR(INDEX(DATOS!C:C,MATCH(CHECKLIST!A549,DATOS!BU:BU,0),1),"")</f>
        <v/>
      </c>
      <c r="F549" s="3" t="str">
        <f>IFERROR(IF(INDEX(DATOS!AC:AC,MATCH(CHECKLIST!B549,DATOS!B:B,0),1)=0,"",INDEX(DATOS!AC:AC,MATCH(CHECKLIST!B549,DATOS!B:B,0),1)),"")</f>
        <v/>
      </c>
      <c r="G549" s="17" t="str">
        <f>IFERROR(IF(INDEX(DATOS!AH:AH,MATCH(CHECKLIST!B549,DATOS!B:B,0),1)=0,"",INDEX(DATOS!AH:AH,MATCH(CHECKLIST!B549,DATOS!B:B,0),1)),"")</f>
        <v/>
      </c>
      <c r="H549" s="17" t="str">
        <f>IF(IFERROR(FIND(H$13,INDEX(DATOS!CA:CA,MATCH(CHECKLIST!B549,DATOS!B:B,0),1),1),"")="",IF(IFERROR(FIND("VENCIDA",INDEX(DATOS!BH:BH,MATCH(CHECKLIST!B549,DATOS!B:B,0),1),1),"")="","","VENCIDO"),"X")</f>
        <v/>
      </c>
      <c r="I549" s="17" t="str">
        <f>IFERROR(IF(INDEX(DATOS!AL:AL,MATCH(CHECKLIST!B549,DATOS!B:B,0),1)=0,"",INDEX(DATOS!AL:AL,MATCH(CHECKLIST!B549,DATOS!B:B,0),1)),"")</f>
        <v/>
      </c>
      <c r="J549" s="17" t="str">
        <f>IFERROR(IF(INDEX(DATOS!AJ:AJ,MATCH(CHECKLIST!B549,DATOS!B:B,0),1)=0,"",INDEX(DATOS!AJ:AJ,MATCH(CHECKLIST!B549,DATOS!B:B,0),1)),"")</f>
        <v/>
      </c>
      <c r="K549" s="49" t="str">
        <f>IFERROR(IF(INDEX(DATOS!AK:AK,MATCH(CHECKLIST!B549,DATOS!B:B,0),1)=0,"",INDEX(DATOS!AK:AK,MATCH(CHECKLIST!B549,DATOS!B:B,0),1)),"")</f>
        <v/>
      </c>
      <c r="L549" s="17" t="str">
        <f>IFERROR(IF(INDEX(DATOS!AM:AM,MATCH(CHECKLIST!B549,DATOS!B:B,0),1)=0,"",INDEX(DATOS!AM:AM,MATCH(CHECKLIST!B549,DATOS!B:B,0),1)),"")</f>
        <v/>
      </c>
      <c r="M549" s="17" t="str">
        <f>IFERROR(IF(INDEX(DATOS!AM:AM,MATCH(CHECKLIST!B549,DATOS!B:B,0),1)=0,"",INDEX(DATOS!AM:AM,MATCH(CHECKLIST!B549,DATOS!B:B,0),1)),"")</f>
        <v/>
      </c>
      <c r="N549" s="49" t="str">
        <f ca="1">IFERROR(IF(INDEX(DATOS!I:I,MATCH(CHECKLIST!B549,DATOS!B:B,0),1)="","X",IF(INDEX(DATOS!I:I,MATCH(CHECKLIST!B549,DATOS!B:B,0),1)&gt;YEAR(TODAY())-1,"","VENCIDA")),"")</f>
        <v/>
      </c>
      <c r="O549" s="49"/>
      <c r="P549" s="17" t="str">
        <f>IFERROR(IF(INDEX(DATOS!AN:AN,MATCH(CHECKLIST!B549,DATOS!B:B,0),1)=0,"",INDEX(DATOS!AN:AN,MATCH(CHECKLIST!B549,DATOS!B:B,0),1)),"")</f>
        <v/>
      </c>
      <c r="Q549" s="17" t="str">
        <f>IFERROR(IF(INDEX(DATOS!AO:AO,MATCH(CHECKLIST!B549,DATOS!B:B,0),1)=0,"",INDEX(DATOS!AO:AO,MATCH(CHECKLIST!B549,DATOS!B:B,0),1)),"")</f>
        <v/>
      </c>
      <c r="R549" t="str">
        <f>IF(B549="","",1)</f>
        <v/>
      </c>
      <c r="S549" t="str">
        <f t="shared" si="26"/>
        <v/>
      </c>
      <c r="U549" t="str">
        <f t="shared" si="24"/>
        <v/>
      </c>
      <c r="V549" t="str">
        <f t="shared" si="25"/>
        <v/>
      </c>
    </row>
    <row r="550" spans="1:22">
      <c r="A550" s="12">
        <v>537</v>
      </c>
      <c r="B550" t="str">
        <f>IFERROR(INDEX(DATOS!B:B,MATCH(CHECKLIST!A550,DATOS!BU:BU,0),1),"")</f>
        <v/>
      </c>
      <c r="C550" t="str">
        <f>IFERROR(INDEX(DATOS!J:J,MATCH(CHECKLIST!A550,DATOS!BU:BU,0),1),"")</f>
        <v/>
      </c>
      <c r="D550" t="str">
        <f>IFERROR(INDEX(DATOS!R:R,MATCH(CHECKLIST!E550,DATOS!C:C,0),1),"")</f>
        <v/>
      </c>
      <c r="E550" s="16" t="str">
        <f>IFERROR(INDEX(DATOS!C:C,MATCH(CHECKLIST!A550,DATOS!BU:BU,0),1),"")</f>
        <v/>
      </c>
      <c r="F550" s="3" t="str">
        <f>IFERROR(IF(INDEX(DATOS!AC:AC,MATCH(CHECKLIST!B550,DATOS!B:B,0),1)=0,"",INDEX(DATOS!AC:AC,MATCH(CHECKLIST!B550,DATOS!B:B,0),1)),"")</f>
        <v/>
      </c>
      <c r="G550" s="17" t="str">
        <f>IFERROR(IF(INDEX(DATOS!AH:AH,MATCH(CHECKLIST!B550,DATOS!B:B,0),1)=0,"",INDEX(DATOS!AH:AH,MATCH(CHECKLIST!B550,DATOS!B:B,0),1)),"")</f>
        <v/>
      </c>
      <c r="H550" s="17" t="str">
        <f>IF(IFERROR(FIND(H$13,INDEX(DATOS!CA:CA,MATCH(CHECKLIST!B550,DATOS!B:B,0),1),1),"")="",IF(IFERROR(FIND("VENCIDA",INDEX(DATOS!BH:BH,MATCH(CHECKLIST!B550,DATOS!B:B,0),1),1),"")="","","VENCIDO"),"X")</f>
        <v/>
      </c>
      <c r="I550" s="17" t="str">
        <f>IFERROR(IF(INDEX(DATOS!AL:AL,MATCH(CHECKLIST!B550,DATOS!B:B,0),1)=0,"",INDEX(DATOS!AL:AL,MATCH(CHECKLIST!B550,DATOS!B:B,0),1)),"")</f>
        <v/>
      </c>
      <c r="J550" s="17" t="str">
        <f>IFERROR(IF(INDEX(DATOS!AJ:AJ,MATCH(CHECKLIST!B550,DATOS!B:B,0),1)=0,"",INDEX(DATOS!AJ:AJ,MATCH(CHECKLIST!B550,DATOS!B:B,0),1)),"")</f>
        <v/>
      </c>
      <c r="K550" s="49" t="str">
        <f>IFERROR(IF(INDEX(DATOS!AK:AK,MATCH(CHECKLIST!B550,DATOS!B:B,0),1)=0,"",INDEX(DATOS!AK:AK,MATCH(CHECKLIST!B550,DATOS!B:B,0),1)),"")</f>
        <v/>
      </c>
      <c r="L550" s="17" t="str">
        <f>IFERROR(IF(INDEX(DATOS!AM:AM,MATCH(CHECKLIST!B550,DATOS!B:B,0),1)=0,"",INDEX(DATOS!AM:AM,MATCH(CHECKLIST!B550,DATOS!B:B,0),1)),"")</f>
        <v/>
      </c>
      <c r="M550" s="17" t="str">
        <f>IFERROR(IF(INDEX(DATOS!AM:AM,MATCH(CHECKLIST!B550,DATOS!B:B,0),1)=0,"",INDEX(DATOS!AM:AM,MATCH(CHECKLIST!B550,DATOS!B:B,0),1)),"")</f>
        <v/>
      </c>
      <c r="N550" s="49" t="str">
        <f ca="1">IFERROR(IF(INDEX(DATOS!I:I,MATCH(CHECKLIST!B550,DATOS!B:B,0),1)="","X",IF(INDEX(DATOS!I:I,MATCH(CHECKLIST!B550,DATOS!B:B,0),1)&gt;YEAR(TODAY())-1,"","VENCIDA")),"")</f>
        <v/>
      </c>
      <c r="O550" s="49"/>
      <c r="P550" s="17" t="str">
        <f>IFERROR(IF(INDEX(DATOS!AN:AN,MATCH(CHECKLIST!B550,DATOS!B:B,0),1)=0,"",INDEX(DATOS!AN:AN,MATCH(CHECKLIST!B550,DATOS!B:B,0),1)),"")</f>
        <v/>
      </c>
      <c r="Q550" s="17" t="str">
        <f>IFERROR(IF(INDEX(DATOS!AO:AO,MATCH(CHECKLIST!B550,DATOS!B:B,0),1)=0,"",INDEX(DATOS!AO:AO,MATCH(CHECKLIST!B550,DATOS!B:B,0),1)),"")</f>
        <v/>
      </c>
      <c r="S550">
        <f t="shared" si="26"/>
        <v>0</v>
      </c>
      <c r="U550" t="str">
        <f t="shared" si="24"/>
        <v/>
      </c>
      <c r="V550" t="str">
        <f t="shared" si="25"/>
        <v/>
      </c>
    </row>
    <row r="551" spans="1:22">
      <c r="A551" s="12">
        <v>538</v>
      </c>
      <c r="B551" t="str">
        <f>IFERROR(INDEX(DATOS!B:B,MATCH(CHECKLIST!A551,DATOS!BU:BU,0),1),"")</f>
        <v/>
      </c>
      <c r="C551" t="str">
        <f>IFERROR(INDEX(DATOS!J:J,MATCH(CHECKLIST!A551,DATOS!BU:BU,0),1),"")</f>
        <v/>
      </c>
      <c r="D551" t="str">
        <f>IFERROR(INDEX(DATOS!R:R,MATCH(CHECKLIST!E551,DATOS!C:C,0),1),"")</f>
        <v/>
      </c>
      <c r="E551" s="16" t="str">
        <f>IFERROR(INDEX(DATOS!C:C,MATCH(CHECKLIST!A551,DATOS!BU:BU,0),1),"")</f>
        <v/>
      </c>
      <c r="F551" s="3" t="str">
        <f>IFERROR(IF(INDEX(DATOS!AC:AC,MATCH(CHECKLIST!B551,DATOS!B:B,0),1)=0,"",INDEX(DATOS!AC:AC,MATCH(CHECKLIST!B551,DATOS!B:B,0),1)),"")</f>
        <v/>
      </c>
      <c r="G551" s="17" t="str">
        <f>IFERROR(IF(INDEX(DATOS!AH:AH,MATCH(CHECKLIST!B551,DATOS!B:B,0),1)=0,"",INDEX(DATOS!AH:AH,MATCH(CHECKLIST!B551,DATOS!B:B,0),1)),"")</f>
        <v/>
      </c>
      <c r="H551" s="17" t="str">
        <f>IF(IFERROR(FIND(H$13,INDEX(DATOS!CA:CA,MATCH(CHECKLIST!B551,DATOS!B:B,0),1),1),"")="",IF(IFERROR(FIND("VENCIDA",INDEX(DATOS!BH:BH,MATCH(CHECKLIST!B551,DATOS!B:B,0),1),1),"")="","","VENCIDO"),"X")</f>
        <v/>
      </c>
      <c r="I551" s="17" t="str">
        <f>IFERROR(IF(INDEX(DATOS!AL:AL,MATCH(CHECKLIST!B551,DATOS!B:B,0),1)=0,"",INDEX(DATOS!AL:AL,MATCH(CHECKLIST!B551,DATOS!B:B,0),1)),"")</f>
        <v/>
      </c>
      <c r="J551" s="17" t="str">
        <f>IFERROR(IF(INDEX(DATOS!AJ:AJ,MATCH(CHECKLIST!B551,DATOS!B:B,0),1)=0,"",INDEX(DATOS!AJ:AJ,MATCH(CHECKLIST!B551,DATOS!B:B,0),1)),"")</f>
        <v/>
      </c>
      <c r="K551" s="49" t="str">
        <f>IFERROR(IF(INDEX(DATOS!AK:AK,MATCH(CHECKLIST!B551,DATOS!B:B,0),1)=0,"",INDEX(DATOS!AK:AK,MATCH(CHECKLIST!B551,DATOS!B:B,0),1)),"")</f>
        <v/>
      </c>
      <c r="L551" s="17" t="str">
        <f>IFERROR(IF(INDEX(DATOS!AM:AM,MATCH(CHECKLIST!B551,DATOS!B:B,0),1)=0,"",INDEX(DATOS!AM:AM,MATCH(CHECKLIST!B551,DATOS!B:B,0),1)),"")</f>
        <v/>
      </c>
      <c r="M551" s="17" t="str">
        <f>IFERROR(IF(INDEX(DATOS!AM:AM,MATCH(CHECKLIST!B551,DATOS!B:B,0),1)=0,"",INDEX(DATOS!AM:AM,MATCH(CHECKLIST!B551,DATOS!B:B,0),1)),"")</f>
        <v/>
      </c>
      <c r="N551" s="49" t="str">
        <f ca="1">IFERROR(IF(INDEX(DATOS!I:I,MATCH(CHECKLIST!B551,DATOS!B:B,0),1)="","X",IF(INDEX(DATOS!I:I,MATCH(CHECKLIST!B551,DATOS!B:B,0),1)&gt;YEAR(TODAY())-1,"","VENCIDA")),"")</f>
        <v/>
      </c>
      <c r="O551" s="49"/>
      <c r="P551" s="17" t="str">
        <f>IFERROR(IF(INDEX(DATOS!AN:AN,MATCH(CHECKLIST!B551,DATOS!B:B,0),1)=0,"",INDEX(DATOS!AN:AN,MATCH(CHECKLIST!B551,DATOS!B:B,0),1)),"")</f>
        <v/>
      </c>
      <c r="Q551" s="17" t="str">
        <f>IFERROR(IF(INDEX(DATOS!AO:AO,MATCH(CHECKLIST!B551,DATOS!B:B,0),1)=0,"",INDEX(DATOS!AO:AO,MATCH(CHECKLIST!B551,DATOS!B:B,0),1)),"")</f>
        <v/>
      </c>
      <c r="R551" t="str">
        <f>IF(B551="","",1)</f>
        <v/>
      </c>
      <c r="S551" t="str">
        <f t="shared" si="26"/>
        <v/>
      </c>
      <c r="U551" t="str">
        <f t="shared" si="24"/>
        <v/>
      </c>
      <c r="V551" t="str">
        <f t="shared" si="25"/>
        <v/>
      </c>
    </row>
    <row r="552" spans="1:22">
      <c r="A552" s="12">
        <v>539</v>
      </c>
      <c r="B552" t="str">
        <f>IFERROR(INDEX(DATOS!B:B,MATCH(CHECKLIST!A552,DATOS!BU:BU,0),1),"")</f>
        <v/>
      </c>
      <c r="C552" t="str">
        <f>IFERROR(INDEX(DATOS!J:J,MATCH(CHECKLIST!A552,DATOS!BU:BU,0),1),"")</f>
        <v/>
      </c>
      <c r="D552" t="str">
        <f>IFERROR(INDEX(DATOS!R:R,MATCH(CHECKLIST!E552,DATOS!C:C,0),1),"")</f>
        <v/>
      </c>
      <c r="E552" s="16" t="str">
        <f>IFERROR(INDEX(DATOS!C:C,MATCH(CHECKLIST!A552,DATOS!BU:BU,0),1),"")</f>
        <v/>
      </c>
      <c r="F552" s="3" t="str">
        <f>IFERROR(IF(INDEX(DATOS!AC:AC,MATCH(CHECKLIST!B552,DATOS!B:B,0),1)=0,"",INDEX(DATOS!AC:AC,MATCH(CHECKLIST!B552,DATOS!B:B,0),1)),"")</f>
        <v/>
      </c>
      <c r="G552" s="17" t="str">
        <f>IFERROR(IF(INDEX(DATOS!AH:AH,MATCH(CHECKLIST!B552,DATOS!B:B,0),1)=0,"",INDEX(DATOS!AH:AH,MATCH(CHECKLIST!B552,DATOS!B:B,0),1)),"")</f>
        <v/>
      </c>
      <c r="H552" s="17" t="str">
        <f>IF(IFERROR(FIND(H$13,INDEX(DATOS!CA:CA,MATCH(CHECKLIST!B552,DATOS!B:B,0),1),1),"")="",IF(IFERROR(FIND("VENCIDA",INDEX(DATOS!BH:BH,MATCH(CHECKLIST!B552,DATOS!B:B,0),1),1),"")="","","VENCIDO"),"X")</f>
        <v/>
      </c>
      <c r="I552" s="17" t="str">
        <f>IFERROR(IF(INDEX(DATOS!AL:AL,MATCH(CHECKLIST!B552,DATOS!B:B,0),1)=0,"",INDEX(DATOS!AL:AL,MATCH(CHECKLIST!B552,DATOS!B:B,0),1)),"")</f>
        <v/>
      </c>
      <c r="J552" s="17" t="str">
        <f>IFERROR(IF(INDEX(DATOS!AJ:AJ,MATCH(CHECKLIST!B552,DATOS!B:B,0),1)=0,"",INDEX(DATOS!AJ:AJ,MATCH(CHECKLIST!B552,DATOS!B:B,0),1)),"")</f>
        <v/>
      </c>
      <c r="K552" s="49" t="str">
        <f>IFERROR(IF(INDEX(DATOS!AK:AK,MATCH(CHECKLIST!B552,DATOS!B:B,0),1)=0,"",INDEX(DATOS!AK:AK,MATCH(CHECKLIST!B552,DATOS!B:B,0),1)),"")</f>
        <v/>
      </c>
      <c r="L552" s="17" t="str">
        <f>IFERROR(IF(INDEX(DATOS!AM:AM,MATCH(CHECKLIST!B552,DATOS!B:B,0),1)=0,"",INDEX(DATOS!AM:AM,MATCH(CHECKLIST!B552,DATOS!B:B,0),1)),"")</f>
        <v/>
      </c>
      <c r="M552" s="17" t="str">
        <f>IFERROR(IF(INDEX(DATOS!AM:AM,MATCH(CHECKLIST!B552,DATOS!B:B,0),1)=0,"",INDEX(DATOS!AM:AM,MATCH(CHECKLIST!B552,DATOS!B:B,0),1)),"")</f>
        <v/>
      </c>
      <c r="N552" s="49" t="str">
        <f ca="1">IFERROR(IF(INDEX(DATOS!I:I,MATCH(CHECKLIST!B552,DATOS!B:B,0),1)="","X",IF(INDEX(DATOS!I:I,MATCH(CHECKLIST!B552,DATOS!B:B,0),1)&gt;YEAR(TODAY())-1,"","VENCIDA")),"")</f>
        <v/>
      </c>
      <c r="O552" s="49"/>
      <c r="P552" s="17" t="str">
        <f>IFERROR(IF(INDEX(DATOS!AN:AN,MATCH(CHECKLIST!B552,DATOS!B:B,0),1)=0,"",INDEX(DATOS!AN:AN,MATCH(CHECKLIST!B552,DATOS!B:B,0),1)),"")</f>
        <v/>
      </c>
      <c r="Q552" s="17" t="str">
        <f>IFERROR(IF(INDEX(DATOS!AO:AO,MATCH(CHECKLIST!B552,DATOS!B:B,0),1)=0,"",INDEX(DATOS!AO:AO,MATCH(CHECKLIST!B552,DATOS!B:B,0),1)),"")</f>
        <v/>
      </c>
      <c r="S552">
        <f t="shared" si="26"/>
        <v>0</v>
      </c>
      <c r="U552" t="str">
        <f t="shared" si="24"/>
        <v/>
      </c>
      <c r="V552" t="str">
        <f t="shared" si="25"/>
        <v/>
      </c>
    </row>
    <row r="553" spans="1:22">
      <c r="A553" s="12">
        <v>540</v>
      </c>
      <c r="B553" t="str">
        <f>IFERROR(INDEX(DATOS!B:B,MATCH(CHECKLIST!A553,DATOS!BU:BU,0),1),"")</f>
        <v/>
      </c>
      <c r="C553" t="str">
        <f>IFERROR(INDEX(DATOS!J:J,MATCH(CHECKLIST!A553,DATOS!BU:BU,0),1),"")</f>
        <v/>
      </c>
      <c r="D553" t="str">
        <f>IFERROR(INDEX(DATOS!R:R,MATCH(CHECKLIST!E553,DATOS!C:C,0),1),"")</f>
        <v/>
      </c>
      <c r="E553" s="16" t="str">
        <f>IFERROR(INDEX(DATOS!C:C,MATCH(CHECKLIST!A553,DATOS!BU:BU,0),1),"")</f>
        <v/>
      </c>
      <c r="F553" s="3" t="str">
        <f>IFERROR(IF(INDEX(DATOS!AC:AC,MATCH(CHECKLIST!B553,DATOS!B:B,0),1)=0,"",INDEX(DATOS!AC:AC,MATCH(CHECKLIST!B553,DATOS!B:B,0),1)),"")</f>
        <v/>
      </c>
      <c r="G553" s="17" t="str">
        <f>IFERROR(IF(INDEX(DATOS!AH:AH,MATCH(CHECKLIST!B553,DATOS!B:B,0),1)=0,"",INDEX(DATOS!AH:AH,MATCH(CHECKLIST!B553,DATOS!B:B,0),1)),"")</f>
        <v/>
      </c>
      <c r="H553" s="17" t="str">
        <f>IF(IFERROR(FIND(H$13,INDEX(DATOS!CA:CA,MATCH(CHECKLIST!B553,DATOS!B:B,0),1),1),"")="",IF(IFERROR(FIND("VENCIDA",INDEX(DATOS!BH:BH,MATCH(CHECKLIST!B553,DATOS!B:B,0),1),1),"")="","","VENCIDO"),"X")</f>
        <v/>
      </c>
      <c r="I553" s="17" t="str">
        <f>IFERROR(IF(INDEX(DATOS!AL:AL,MATCH(CHECKLIST!B553,DATOS!B:B,0),1)=0,"",INDEX(DATOS!AL:AL,MATCH(CHECKLIST!B553,DATOS!B:B,0),1)),"")</f>
        <v/>
      </c>
      <c r="J553" s="17" t="str">
        <f>IFERROR(IF(INDEX(DATOS!AJ:AJ,MATCH(CHECKLIST!B553,DATOS!B:B,0),1)=0,"",INDEX(DATOS!AJ:AJ,MATCH(CHECKLIST!B553,DATOS!B:B,0),1)),"")</f>
        <v/>
      </c>
      <c r="K553" s="49" t="str">
        <f>IFERROR(IF(INDEX(DATOS!AK:AK,MATCH(CHECKLIST!B553,DATOS!B:B,0),1)=0,"",INDEX(DATOS!AK:AK,MATCH(CHECKLIST!B553,DATOS!B:B,0),1)),"")</f>
        <v/>
      </c>
      <c r="L553" s="17" t="str">
        <f>IFERROR(IF(INDEX(DATOS!AM:AM,MATCH(CHECKLIST!B553,DATOS!B:B,0),1)=0,"",INDEX(DATOS!AM:AM,MATCH(CHECKLIST!B553,DATOS!B:B,0),1)),"")</f>
        <v/>
      </c>
      <c r="M553" s="17" t="str">
        <f>IFERROR(IF(INDEX(DATOS!AM:AM,MATCH(CHECKLIST!B553,DATOS!B:B,0),1)=0,"",INDEX(DATOS!AM:AM,MATCH(CHECKLIST!B553,DATOS!B:B,0),1)),"")</f>
        <v/>
      </c>
      <c r="N553" s="49" t="str">
        <f ca="1">IFERROR(IF(INDEX(DATOS!I:I,MATCH(CHECKLIST!B553,DATOS!B:B,0),1)="","X",IF(INDEX(DATOS!I:I,MATCH(CHECKLIST!B553,DATOS!B:B,0),1)&gt;YEAR(TODAY())-1,"","VENCIDA")),"")</f>
        <v/>
      </c>
      <c r="O553" s="49"/>
      <c r="P553" s="17" t="str">
        <f>IFERROR(IF(INDEX(DATOS!AN:AN,MATCH(CHECKLIST!B553,DATOS!B:B,0),1)=0,"",INDEX(DATOS!AN:AN,MATCH(CHECKLIST!B553,DATOS!B:B,0),1)),"")</f>
        <v/>
      </c>
      <c r="Q553" s="17" t="str">
        <f>IFERROR(IF(INDEX(DATOS!AO:AO,MATCH(CHECKLIST!B553,DATOS!B:B,0),1)=0,"",INDEX(DATOS!AO:AO,MATCH(CHECKLIST!B553,DATOS!B:B,0),1)),"")</f>
        <v/>
      </c>
      <c r="R553" t="str">
        <f>IF(B553="","",1)</f>
        <v/>
      </c>
      <c r="S553" t="str">
        <f t="shared" si="26"/>
        <v/>
      </c>
      <c r="U553" t="str">
        <f t="shared" si="24"/>
        <v/>
      </c>
      <c r="V553" t="str">
        <f t="shared" si="25"/>
        <v/>
      </c>
    </row>
    <row r="554" spans="1:22">
      <c r="A554" s="12">
        <v>541</v>
      </c>
      <c r="B554" t="str">
        <f>IFERROR(INDEX(DATOS!B:B,MATCH(CHECKLIST!A554,DATOS!BU:BU,0),1),"")</f>
        <v/>
      </c>
      <c r="C554" t="str">
        <f>IFERROR(INDEX(DATOS!J:J,MATCH(CHECKLIST!A554,DATOS!BU:BU,0),1),"")</f>
        <v/>
      </c>
      <c r="D554" t="str">
        <f>IFERROR(INDEX(DATOS!R:R,MATCH(CHECKLIST!E554,DATOS!C:C,0),1),"")</f>
        <v/>
      </c>
      <c r="E554" s="16" t="str">
        <f>IFERROR(INDEX(DATOS!C:C,MATCH(CHECKLIST!A554,DATOS!BU:BU,0),1),"")</f>
        <v/>
      </c>
      <c r="F554" s="3" t="str">
        <f>IFERROR(IF(INDEX(DATOS!AC:AC,MATCH(CHECKLIST!B554,DATOS!B:B,0),1)=0,"",INDEX(DATOS!AC:AC,MATCH(CHECKLIST!B554,DATOS!B:B,0),1)),"")</f>
        <v/>
      </c>
      <c r="G554" s="17" t="str">
        <f>IFERROR(IF(INDEX(DATOS!AH:AH,MATCH(CHECKLIST!B554,DATOS!B:B,0),1)=0,"",INDEX(DATOS!AH:AH,MATCH(CHECKLIST!B554,DATOS!B:B,0),1)),"")</f>
        <v/>
      </c>
      <c r="H554" s="17" t="str">
        <f>IF(IFERROR(FIND(H$13,INDEX(DATOS!CA:CA,MATCH(CHECKLIST!B554,DATOS!B:B,0),1),1),"")="",IF(IFERROR(FIND("VENCIDA",INDEX(DATOS!BH:BH,MATCH(CHECKLIST!B554,DATOS!B:B,0),1),1),"")="","","VENCIDO"),"X")</f>
        <v/>
      </c>
      <c r="I554" s="17" t="str">
        <f>IFERROR(IF(INDEX(DATOS!AL:AL,MATCH(CHECKLIST!B554,DATOS!B:B,0),1)=0,"",INDEX(DATOS!AL:AL,MATCH(CHECKLIST!B554,DATOS!B:B,0),1)),"")</f>
        <v/>
      </c>
      <c r="J554" s="17" t="str">
        <f>IFERROR(IF(INDEX(DATOS!AJ:AJ,MATCH(CHECKLIST!B554,DATOS!B:B,0),1)=0,"",INDEX(DATOS!AJ:AJ,MATCH(CHECKLIST!B554,DATOS!B:B,0),1)),"")</f>
        <v/>
      </c>
      <c r="K554" s="49" t="str">
        <f>IFERROR(IF(INDEX(DATOS!AK:AK,MATCH(CHECKLIST!B554,DATOS!B:B,0),1)=0,"",INDEX(DATOS!AK:AK,MATCH(CHECKLIST!B554,DATOS!B:B,0),1)),"")</f>
        <v/>
      </c>
      <c r="L554" s="17" t="str">
        <f>IFERROR(IF(INDEX(DATOS!AM:AM,MATCH(CHECKLIST!B554,DATOS!B:B,0),1)=0,"",INDEX(DATOS!AM:AM,MATCH(CHECKLIST!B554,DATOS!B:B,0),1)),"")</f>
        <v/>
      </c>
      <c r="M554" s="17" t="str">
        <f>IFERROR(IF(INDEX(DATOS!AM:AM,MATCH(CHECKLIST!B554,DATOS!B:B,0),1)=0,"",INDEX(DATOS!AM:AM,MATCH(CHECKLIST!B554,DATOS!B:B,0),1)),"")</f>
        <v/>
      </c>
      <c r="N554" s="49" t="str">
        <f ca="1">IFERROR(IF(INDEX(DATOS!I:I,MATCH(CHECKLIST!B554,DATOS!B:B,0),1)="","X",IF(INDEX(DATOS!I:I,MATCH(CHECKLIST!B554,DATOS!B:B,0),1)&gt;YEAR(TODAY())-1,"","VENCIDA")),"")</f>
        <v/>
      </c>
      <c r="O554" s="49"/>
      <c r="P554" s="17" t="str">
        <f>IFERROR(IF(INDEX(DATOS!AN:AN,MATCH(CHECKLIST!B554,DATOS!B:B,0),1)=0,"",INDEX(DATOS!AN:AN,MATCH(CHECKLIST!B554,DATOS!B:B,0),1)),"")</f>
        <v/>
      </c>
      <c r="Q554" s="17" t="str">
        <f>IFERROR(IF(INDEX(DATOS!AO:AO,MATCH(CHECKLIST!B554,DATOS!B:B,0),1)=0,"",INDEX(DATOS!AO:AO,MATCH(CHECKLIST!B554,DATOS!B:B,0),1)),"")</f>
        <v/>
      </c>
      <c r="S554">
        <f t="shared" si="26"/>
        <v>0</v>
      </c>
      <c r="U554" t="str">
        <f t="shared" si="24"/>
        <v/>
      </c>
      <c r="V554" t="str">
        <f t="shared" si="25"/>
        <v/>
      </c>
    </row>
    <row r="555" spans="1:22">
      <c r="A555" s="12">
        <v>542</v>
      </c>
      <c r="B555" t="str">
        <f>IFERROR(INDEX(DATOS!B:B,MATCH(CHECKLIST!A555,DATOS!BU:BU,0),1),"")</f>
        <v/>
      </c>
      <c r="C555" t="str">
        <f>IFERROR(INDEX(DATOS!J:J,MATCH(CHECKLIST!A555,DATOS!BU:BU,0),1),"")</f>
        <v/>
      </c>
      <c r="D555" t="str">
        <f>IFERROR(INDEX(DATOS!R:R,MATCH(CHECKLIST!E555,DATOS!C:C,0),1),"")</f>
        <v/>
      </c>
      <c r="E555" s="16" t="str">
        <f>IFERROR(INDEX(DATOS!C:C,MATCH(CHECKLIST!A555,DATOS!BU:BU,0),1),"")</f>
        <v/>
      </c>
      <c r="F555" s="3" t="str">
        <f>IFERROR(IF(INDEX(DATOS!AC:AC,MATCH(CHECKLIST!B555,DATOS!B:B,0),1)=0,"",INDEX(DATOS!AC:AC,MATCH(CHECKLIST!B555,DATOS!B:B,0),1)),"")</f>
        <v/>
      </c>
      <c r="G555" s="17" t="str">
        <f>IFERROR(IF(INDEX(DATOS!AH:AH,MATCH(CHECKLIST!B555,DATOS!B:B,0),1)=0,"",INDEX(DATOS!AH:AH,MATCH(CHECKLIST!B555,DATOS!B:B,0),1)),"")</f>
        <v/>
      </c>
      <c r="H555" s="17" t="str">
        <f>IF(IFERROR(FIND(H$13,INDEX(DATOS!CA:CA,MATCH(CHECKLIST!B555,DATOS!B:B,0),1),1),"")="",IF(IFERROR(FIND("VENCIDA",INDEX(DATOS!BH:BH,MATCH(CHECKLIST!B555,DATOS!B:B,0),1),1),"")="","","VENCIDO"),"X")</f>
        <v/>
      </c>
      <c r="I555" s="17" t="str">
        <f>IFERROR(IF(INDEX(DATOS!AL:AL,MATCH(CHECKLIST!B555,DATOS!B:B,0),1)=0,"",INDEX(DATOS!AL:AL,MATCH(CHECKLIST!B555,DATOS!B:B,0),1)),"")</f>
        <v/>
      </c>
      <c r="J555" s="17" t="str">
        <f>IFERROR(IF(INDEX(DATOS!AJ:AJ,MATCH(CHECKLIST!B555,DATOS!B:B,0),1)=0,"",INDEX(DATOS!AJ:AJ,MATCH(CHECKLIST!B555,DATOS!B:B,0),1)),"")</f>
        <v/>
      </c>
      <c r="K555" s="49" t="str">
        <f>IFERROR(IF(INDEX(DATOS!AK:AK,MATCH(CHECKLIST!B555,DATOS!B:B,0),1)=0,"",INDEX(DATOS!AK:AK,MATCH(CHECKLIST!B555,DATOS!B:B,0),1)),"")</f>
        <v/>
      </c>
      <c r="L555" s="17" t="str">
        <f>IFERROR(IF(INDEX(DATOS!AM:AM,MATCH(CHECKLIST!B555,DATOS!B:B,0),1)=0,"",INDEX(DATOS!AM:AM,MATCH(CHECKLIST!B555,DATOS!B:B,0),1)),"")</f>
        <v/>
      </c>
      <c r="M555" s="17" t="str">
        <f>IFERROR(IF(INDEX(DATOS!AM:AM,MATCH(CHECKLIST!B555,DATOS!B:B,0),1)=0,"",INDEX(DATOS!AM:AM,MATCH(CHECKLIST!B555,DATOS!B:B,0),1)),"")</f>
        <v/>
      </c>
      <c r="N555" s="49" t="str">
        <f ca="1">IFERROR(IF(INDEX(DATOS!I:I,MATCH(CHECKLIST!B555,DATOS!B:B,0),1)="","X",IF(INDEX(DATOS!I:I,MATCH(CHECKLIST!B555,DATOS!B:B,0),1)&gt;YEAR(TODAY())-1,"","VENCIDA")),"")</f>
        <v/>
      </c>
      <c r="O555" s="49"/>
      <c r="P555" s="17" t="str">
        <f>IFERROR(IF(INDEX(DATOS!AN:AN,MATCH(CHECKLIST!B555,DATOS!B:B,0),1)=0,"",INDEX(DATOS!AN:AN,MATCH(CHECKLIST!B555,DATOS!B:B,0),1)),"")</f>
        <v/>
      </c>
      <c r="Q555" s="17" t="str">
        <f>IFERROR(IF(INDEX(DATOS!AO:AO,MATCH(CHECKLIST!B555,DATOS!B:B,0),1)=0,"",INDEX(DATOS!AO:AO,MATCH(CHECKLIST!B555,DATOS!B:B,0),1)),"")</f>
        <v/>
      </c>
      <c r="R555" t="str">
        <f>IF(B555="","",1)</f>
        <v/>
      </c>
      <c r="S555" t="str">
        <f t="shared" si="26"/>
        <v/>
      </c>
      <c r="U555" t="str">
        <f t="shared" si="24"/>
        <v/>
      </c>
      <c r="V555" t="str">
        <f t="shared" si="25"/>
        <v/>
      </c>
    </row>
    <row r="556" spans="1:22">
      <c r="A556" s="12">
        <v>543</v>
      </c>
      <c r="B556" t="str">
        <f>IFERROR(INDEX(DATOS!B:B,MATCH(CHECKLIST!A556,DATOS!BU:BU,0),1),"")</f>
        <v/>
      </c>
      <c r="C556" t="str">
        <f>IFERROR(INDEX(DATOS!J:J,MATCH(CHECKLIST!A556,DATOS!BU:BU,0),1),"")</f>
        <v/>
      </c>
      <c r="D556" t="str">
        <f>IFERROR(INDEX(DATOS!R:R,MATCH(CHECKLIST!E556,DATOS!C:C,0),1),"")</f>
        <v/>
      </c>
      <c r="E556" s="16" t="str">
        <f>IFERROR(INDEX(DATOS!C:C,MATCH(CHECKLIST!A556,DATOS!BU:BU,0),1),"")</f>
        <v/>
      </c>
      <c r="F556" s="3" t="str">
        <f>IFERROR(IF(INDEX(DATOS!AC:AC,MATCH(CHECKLIST!B556,DATOS!B:B,0),1)=0,"",INDEX(DATOS!AC:AC,MATCH(CHECKLIST!B556,DATOS!B:B,0),1)),"")</f>
        <v/>
      </c>
      <c r="G556" s="17" t="str">
        <f>IFERROR(IF(INDEX(DATOS!AH:AH,MATCH(CHECKLIST!B556,DATOS!B:B,0),1)=0,"",INDEX(DATOS!AH:AH,MATCH(CHECKLIST!B556,DATOS!B:B,0),1)),"")</f>
        <v/>
      </c>
      <c r="H556" s="17" t="str">
        <f>IF(IFERROR(FIND(H$13,INDEX(DATOS!CA:CA,MATCH(CHECKLIST!B556,DATOS!B:B,0),1),1),"")="",IF(IFERROR(FIND("VENCIDA",INDEX(DATOS!BH:BH,MATCH(CHECKLIST!B556,DATOS!B:B,0),1),1),"")="","","VENCIDO"),"X")</f>
        <v/>
      </c>
      <c r="I556" s="17" t="str">
        <f>IFERROR(IF(INDEX(DATOS!AL:AL,MATCH(CHECKLIST!B556,DATOS!B:B,0),1)=0,"",INDEX(DATOS!AL:AL,MATCH(CHECKLIST!B556,DATOS!B:B,0),1)),"")</f>
        <v/>
      </c>
      <c r="J556" s="17" t="str">
        <f>IFERROR(IF(INDEX(DATOS!AJ:AJ,MATCH(CHECKLIST!B556,DATOS!B:B,0),1)=0,"",INDEX(DATOS!AJ:AJ,MATCH(CHECKLIST!B556,DATOS!B:B,0),1)),"")</f>
        <v/>
      </c>
      <c r="K556" s="49" t="str">
        <f>IFERROR(IF(INDEX(DATOS!AK:AK,MATCH(CHECKLIST!B556,DATOS!B:B,0),1)=0,"",INDEX(DATOS!AK:AK,MATCH(CHECKLIST!B556,DATOS!B:B,0),1)),"")</f>
        <v/>
      </c>
      <c r="L556" s="17" t="str">
        <f>IFERROR(IF(INDEX(DATOS!AM:AM,MATCH(CHECKLIST!B556,DATOS!B:B,0),1)=0,"",INDEX(DATOS!AM:AM,MATCH(CHECKLIST!B556,DATOS!B:B,0),1)),"")</f>
        <v/>
      </c>
      <c r="M556" s="17" t="str">
        <f>IFERROR(IF(INDEX(DATOS!AM:AM,MATCH(CHECKLIST!B556,DATOS!B:B,0),1)=0,"",INDEX(DATOS!AM:AM,MATCH(CHECKLIST!B556,DATOS!B:B,0),1)),"")</f>
        <v/>
      </c>
      <c r="N556" s="49" t="str">
        <f ca="1">IFERROR(IF(INDEX(DATOS!I:I,MATCH(CHECKLIST!B556,DATOS!B:B,0),1)="","X",IF(INDEX(DATOS!I:I,MATCH(CHECKLIST!B556,DATOS!B:B,0),1)&gt;YEAR(TODAY())-1,"","VENCIDA")),"")</f>
        <v/>
      </c>
      <c r="O556" s="49"/>
      <c r="P556" s="17" t="str">
        <f>IFERROR(IF(INDEX(DATOS!AN:AN,MATCH(CHECKLIST!B556,DATOS!B:B,0),1)=0,"",INDEX(DATOS!AN:AN,MATCH(CHECKLIST!B556,DATOS!B:B,0),1)),"")</f>
        <v/>
      </c>
      <c r="Q556" s="17" t="str">
        <f>IFERROR(IF(INDEX(DATOS!AO:AO,MATCH(CHECKLIST!B556,DATOS!B:B,0),1)=0,"",INDEX(DATOS!AO:AO,MATCH(CHECKLIST!B556,DATOS!B:B,0),1)),"")</f>
        <v/>
      </c>
      <c r="S556">
        <f t="shared" si="26"/>
        <v>0</v>
      </c>
      <c r="U556" t="str">
        <f t="shared" si="24"/>
        <v/>
      </c>
      <c r="V556" t="str">
        <f t="shared" si="25"/>
        <v/>
      </c>
    </row>
    <row r="557" spans="1:22">
      <c r="A557" s="12">
        <v>544</v>
      </c>
      <c r="B557" t="str">
        <f>IFERROR(INDEX(DATOS!B:B,MATCH(CHECKLIST!A557,DATOS!BU:BU,0),1),"")</f>
        <v/>
      </c>
      <c r="C557" t="str">
        <f>IFERROR(INDEX(DATOS!J:J,MATCH(CHECKLIST!A557,DATOS!BU:BU,0),1),"")</f>
        <v/>
      </c>
      <c r="D557" t="str">
        <f>IFERROR(INDEX(DATOS!R:R,MATCH(CHECKLIST!E557,DATOS!C:C,0),1),"")</f>
        <v/>
      </c>
      <c r="E557" s="16" t="str">
        <f>IFERROR(INDEX(DATOS!C:C,MATCH(CHECKLIST!A557,DATOS!BU:BU,0),1),"")</f>
        <v/>
      </c>
      <c r="F557" s="3" t="str">
        <f>IFERROR(IF(INDEX(DATOS!AC:AC,MATCH(CHECKLIST!B557,DATOS!B:B,0),1)=0,"",INDEX(DATOS!AC:AC,MATCH(CHECKLIST!B557,DATOS!B:B,0),1)),"")</f>
        <v/>
      </c>
      <c r="G557" s="17" t="str">
        <f>IFERROR(IF(INDEX(DATOS!AH:AH,MATCH(CHECKLIST!B557,DATOS!B:B,0),1)=0,"",INDEX(DATOS!AH:AH,MATCH(CHECKLIST!B557,DATOS!B:B,0),1)),"")</f>
        <v/>
      </c>
      <c r="H557" s="17" t="str">
        <f>IF(IFERROR(FIND(H$13,INDEX(DATOS!CA:CA,MATCH(CHECKLIST!B557,DATOS!B:B,0),1),1),"")="",IF(IFERROR(FIND("VENCIDA",INDEX(DATOS!BH:BH,MATCH(CHECKLIST!B557,DATOS!B:B,0),1),1),"")="","","VENCIDO"),"X")</f>
        <v/>
      </c>
      <c r="I557" s="17" t="str">
        <f>IFERROR(IF(INDEX(DATOS!AL:AL,MATCH(CHECKLIST!B557,DATOS!B:B,0),1)=0,"",INDEX(DATOS!AL:AL,MATCH(CHECKLIST!B557,DATOS!B:B,0),1)),"")</f>
        <v/>
      </c>
      <c r="J557" s="17" t="str">
        <f>IFERROR(IF(INDEX(DATOS!AJ:AJ,MATCH(CHECKLIST!B557,DATOS!B:B,0),1)=0,"",INDEX(DATOS!AJ:AJ,MATCH(CHECKLIST!B557,DATOS!B:B,0),1)),"")</f>
        <v/>
      </c>
      <c r="K557" s="49" t="str">
        <f>IFERROR(IF(INDEX(DATOS!AK:AK,MATCH(CHECKLIST!B557,DATOS!B:B,0),1)=0,"",INDEX(DATOS!AK:AK,MATCH(CHECKLIST!B557,DATOS!B:B,0),1)),"")</f>
        <v/>
      </c>
      <c r="L557" s="17" t="str">
        <f>IFERROR(IF(INDEX(DATOS!AM:AM,MATCH(CHECKLIST!B557,DATOS!B:B,0),1)=0,"",INDEX(DATOS!AM:AM,MATCH(CHECKLIST!B557,DATOS!B:B,0),1)),"")</f>
        <v/>
      </c>
      <c r="M557" s="17" t="str">
        <f>IFERROR(IF(INDEX(DATOS!AM:AM,MATCH(CHECKLIST!B557,DATOS!B:B,0),1)=0,"",INDEX(DATOS!AM:AM,MATCH(CHECKLIST!B557,DATOS!B:B,0),1)),"")</f>
        <v/>
      </c>
      <c r="N557" s="49" t="str">
        <f ca="1">IFERROR(IF(INDEX(DATOS!I:I,MATCH(CHECKLIST!B557,DATOS!B:B,0),1)="","X",IF(INDEX(DATOS!I:I,MATCH(CHECKLIST!B557,DATOS!B:B,0),1)&gt;YEAR(TODAY())-1,"","VENCIDA")),"")</f>
        <v/>
      </c>
      <c r="O557" s="49"/>
      <c r="P557" s="17" t="str">
        <f>IFERROR(IF(INDEX(DATOS!AN:AN,MATCH(CHECKLIST!B557,DATOS!B:B,0),1)=0,"",INDEX(DATOS!AN:AN,MATCH(CHECKLIST!B557,DATOS!B:B,0),1)),"")</f>
        <v/>
      </c>
      <c r="Q557" s="17" t="str">
        <f>IFERROR(IF(INDEX(DATOS!AO:AO,MATCH(CHECKLIST!B557,DATOS!B:B,0),1)=0,"",INDEX(DATOS!AO:AO,MATCH(CHECKLIST!B557,DATOS!B:B,0),1)),"")</f>
        <v/>
      </c>
      <c r="R557" t="str">
        <f>IF(B557="","",1)</f>
        <v/>
      </c>
      <c r="S557" t="str">
        <f t="shared" si="26"/>
        <v/>
      </c>
      <c r="U557" t="str">
        <f t="shared" si="24"/>
        <v/>
      </c>
      <c r="V557" t="str">
        <f t="shared" si="25"/>
        <v/>
      </c>
    </row>
    <row r="558" spans="1:22">
      <c r="A558" s="12">
        <v>545</v>
      </c>
      <c r="B558" t="str">
        <f>IFERROR(INDEX(DATOS!B:B,MATCH(CHECKLIST!A558,DATOS!BU:BU,0),1),"")</f>
        <v/>
      </c>
      <c r="C558" t="str">
        <f>IFERROR(INDEX(DATOS!J:J,MATCH(CHECKLIST!A558,DATOS!BU:BU,0),1),"")</f>
        <v/>
      </c>
      <c r="D558" t="str">
        <f>IFERROR(INDEX(DATOS!R:R,MATCH(CHECKLIST!E558,DATOS!C:C,0),1),"")</f>
        <v/>
      </c>
      <c r="E558" s="16" t="str">
        <f>IFERROR(INDEX(DATOS!C:C,MATCH(CHECKLIST!A558,DATOS!BU:BU,0),1),"")</f>
        <v/>
      </c>
      <c r="F558" s="3" t="str">
        <f>IFERROR(IF(INDEX(DATOS!AC:AC,MATCH(CHECKLIST!B558,DATOS!B:B,0),1)=0,"",INDEX(DATOS!AC:AC,MATCH(CHECKLIST!B558,DATOS!B:B,0),1)),"")</f>
        <v/>
      </c>
      <c r="G558" s="17" t="str">
        <f>IFERROR(IF(INDEX(DATOS!AH:AH,MATCH(CHECKLIST!B558,DATOS!B:B,0),1)=0,"",INDEX(DATOS!AH:AH,MATCH(CHECKLIST!B558,DATOS!B:B,0),1)),"")</f>
        <v/>
      </c>
      <c r="H558" s="17" t="str">
        <f>IF(IFERROR(FIND(H$13,INDEX(DATOS!CA:CA,MATCH(CHECKLIST!B558,DATOS!B:B,0),1),1),"")="",IF(IFERROR(FIND("VENCIDA",INDEX(DATOS!BH:BH,MATCH(CHECKLIST!B558,DATOS!B:B,0),1),1),"")="","","VENCIDO"),"X")</f>
        <v/>
      </c>
      <c r="I558" s="17" t="str">
        <f>IFERROR(IF(INDEX(DATOS!AL:AL,MATCH(CHECKLIST!B558,DATOS!B:B,0),1)=0,"",INDEX(DATOS!AL:AL,MATCH(CHECKLIST!B558,DATOS!B:B,0),1)),"")</f>
        <v/>
      </c>
      <c r="J558" s="17" t="str">
        <f>IFERROR(IF(INDEX(DATOS!AJ:AJ,MATCH(CHECKLIST!B558,DATOS!B:B,0),1)=0,"",INDEX(DATOS!AJ:AJ,MATCH(CHECKLIST!B558,DATOS!B:B,0),1)),"")</f>
        <v/>
      </c>
      <c r="K558" s="49" t="str">
        <f>IFERROR(IF(INDEX(DATOS!AK:AK,MATCH(CHECKLIST!B558,DATOS!B:B,0),1)=0,"",INDEX(DATOS!AK:AK,MATCH(CHECKLIST!B558,DATOS!B:B,0),1)),"")</f>
        <v/>
      </c>
      <c r="L558" s="17" t="str">
        <f>IFERROR(IF(INDEX(DATOS!AM:AM,MATCH(CHECKLIST!B558,DATOS!B:B,0),1)=0,"",INDEX(DATOS!AM:AM,MATCH(CHECKLIST!B558,DATOS!B:B,0),1)),"")</f>
        <v/>
      </c>
      <c r="M558" s="17" t="str">
        <f>IFERROR(IF(INDEX(DATOS!AM:AM,MATCH(CHECKLIST!B558,DATOS!B:B,0),1)=0,"",INDEX(DATOS!AM:AM,MATCH(CHECKLIST!B558,DATOS!B:B,0),1)),"")</f>
        <v/>
      </c>
      <c r="N558" s="49" t="str">
        <f ca="1">IFERROR(IF(INDEX(DATOS!I:I,MATCH(CHECKLIST!B558,DATOS!B:B,0),1)="","X",IF(INDEX(DATOS!I:I,MATCH(CHECKLIST!B558,DATOS!B:B,0),1)&gt;YEAR(TODAY())-1,"","VENCIDA")),"")</f>
        <v/>
      </c>
      <c r="O558" s="49"/>
      <c r="P558" s="17" t="str">
        <f>IFERROR(IF(INDEX(DATOS!AN:AN,MATCH(CHECKLIST!B558,DATOS!B:B,0),1)=0,"",INDEX(DATOS!AN:AN,MATCH(CHECKLIST!B558,DATOS!B:B,0),1)),"")</f>
        <v/>
      </c>
      <c r="Q558" s="17" t="str">
        <f>IFERROR(IF(INDEX(DATOS!AO:AO,MATCH(CHECKLIST!B558,DATOS!B:B,0),1)=0,"",INDEX(DATOS!AO:AO,MATCH(CHECKLIST!B558,DATOS!B:B,0),1)),"")</f>
        <v/>
      </c>
      <c r="S558">
        <f t="shared" si="26"/>
        <v>0</v>
      </c>
      <c r="U558" t="str">
        <f t="shared" si="24"/>
        <v/>
      </c>
      <c r="V558" t="str">
        <f t="shared" si="25"/>
        <v/>
      </c>
    </row>
    <row r="559" spans="1:22">
      <c r="A559" s="12">
        <v>546</v>
      </c>
      <c r="B559" t="str">
        <f>IFERROR(INDEX(DATOS!B:B,MATCH(CHECKLIST!A559,DATOS!BU:BU,0),1),"")</f>
        <v/>
      </c>
      <c r="C559" t="str">
        <f>IFERROR(INDEX(DATOS!J:J,MATCH(CHECKLIST!A559,DATOS!BU:BU,0),1),"")</f>
        <v/>
      </c>
      <c r="D559" t="str">
        <f>IFERROR(INDEX(DATOS!R:R,MATCH(CHECKLIST!E559,DATOS!C:C,0),1),"")</f>
        <v/>
      </c>
      <c r="E559" s="16" t="str">
        <f>IFERROR(INDEX(DATOS!C:C,MATCH(CHECKLIST!A559,DATOS!BU:BU,0),1),"")</f>
        <v/>
      </c>
      <c r="F559" s="3" t="str">
        <f>IFERROR(IF(INDEX(DATOS!AC:AC,MATCH(CHECKLIST!B559,DATOS!B:B,0),1)=0,"",INDEX(DATOS!AC:AC,MATCH(CHECKLIST!B559,DATOS!B:B,0),1)),"")</f>
        <v/>
      </c>
      <c r="G559" s="17" t="str">
        <f>IFERROR(IF(INDEX(DATOS!AH:AH,MATCH(CHECKLIST!B559,DATOS!B:B,0),1)=0,"",INDEX(DATOS!AH:AH,MATCH(CHECKLIST!B559,DATOS!B:B,0),1)),"")</f>
        <v/>
      </c>
      <c r="H559" s="17" t="str">
        <f>IF(IFERROR(FIND(H$13,INDEX(DATOS!CA:CA,MATCH(CHECKLIST!B559,DATOS!B:B,0),1),1),"")="",IF(IFERROR(FIND("VENCIDA",INDEX(DATOS!BH:BH,MATCH(CHECKLIST!B559,DATOS!B:B,0),1),1),"")="","","VENCIDO"),"X")</f>
        <v/>
      </c>
      <c r="I559" s="17" t="str">
        <f>IFERROR(IF(INDEX(DATOS!AL:AL,MATCH(CHECKLIST!B559,DATOS!B:B,0),1)=0,"",INDEX(DATOS!AL:AL,MATCH(CHECKLIST!B559,DATOS!B:B,0),1)),"")</f>
        <v/>
      </c>
      <c r="J559" s="17" t="str">
        <f>IFERROR(IF(INDEX(DATOS!AJ:AJ,MATCH(CHECKLIST!B559,DATOS!B:B,0),1)=0,"",INDEX(DATOS!AJ:AJ,MATCH(CHECKLIST!B559,DATOS!B:B,0),1)),"")</f>
        <v/>
      </c>
      <c r="K559" s="49" t="str">
        <f>IFERROR(IF(INDEX(DATOS!AK:AK,MATCH(CHECKLIST!B559,DATOS!B:B,0),1)=0,"",INDEX(DATOS!AK:AK,MATCH(CHECKLIST!B559,DATOS!B:B,0),1)),"")</f>
        <v/>
      </c>
      <c r="L559" s="17" t="str">
        <f>IFERROR(IF(INDEX(DATOS!AM:AM,MATCH(CHECKLIST!B559,DATOS!B:B,0),1)=0,"",INDEX(DATOS!AM:AM,MATCH(CHECKLIST!B559,DATOS!B:B,0),1)),"")</f>
        <v/>
      </c>
      <c r="M559" s="17" t="str">
        <f>IFERROR(IF(INDEX(DATOS!AM:AM,MATCH(CHECKLIST!B559,DATOS!B:B,0),1)=0,"",INDEX(DATOS!AM:AM,MATCH(CHECKLIST!B559,DATOS!B:B,0),1)),"")</f>
        <v/>
      </c>
      <c r="N559" s="49" t="str">
        <f ca="1">IFERROR(IF(INDEX(DATOS!I:I,MATCH(CHECKLIST!B559,DATOS!B:B,0),1)="","X",IF(INDEX(DATOS!I:I,MATCH(CHECKLIST!B559,DATOS!B:B,0),1)&gt;YEAR(TODAY())-1,"","VENCIDA")),"")</f>
        <v/>
      </c>
      <c r="O559" s="49"/>
      <c r="P559" s="17" t="str">
        <f>IFERROR(IF(INDEX(DATOS!AN:AN,MATCH(CHECKLIST!B559,DATOS!B:B,0),1)=0,"",INDEX(DATOS!AN:AN,MATCH(CHECKLIST!B559,DATOS!B:B,0),1)),"")</f>
        <v/>
      </c>
      <c r="Q559" s="17" t="str">
        <f>IFERROR(IF(INDEX(DATOS!AO:AO,MATCH(CHECKLIST!B559,DATOS!B:B,0),1)=0,"",INDEX(DATOS!AO:AO,MATCH(CHECKLIST!B559,DATOS!B:B,0),1)),"")</f>
        <v/>
      </c>
      <c r="R559" t="str">
        <f>IF(B559="","",1)</f>
        <v/>
      </c>
      <c r="S559" t="str">
        <f t="shared" si="26"/>
        <v/>
      </c>
      <c r="U559" t="str">
        <f t="shared" si="24"/>
        <v/>
      </c>
      <c r="V559" t="str">
        <f t="shared" si="25"/>
        <v/>
      </c>
    </row>
    <row r="560" spans="1:22">
      <c r="A560" s="12">
        <v>547</v>
      </c>
      <c r="B560" t="str">
        <f>IFERROR(INDEX(DATOS!B:B,MATCH(CHECKLIST!A560,DATOS!BU:BU,0),1),"")</f>
        <v/>
      </c>
      <c r="C560" t="str">
        <f>IFERROR(INDEX(DATOS!J:J,MATCH(CHECKLIST!A560,DATOS!BU:BU,0),1),"")</f>
        <v/>
      </c>
      <c r="D560" t="str">
        <f>IFERROR(INDEX(DATOS!R:R,MATCH(CHECKLIST!E560,DATOS!C:C,0),1),"")</f>
        <v/>
      </c>
      <c r="E560" s="16" t="str">
        <f>IFERROR(INDEX(DATOS!C:C,MATCH(CHECKLIST!A560,DATOS!BU:BU,0),1),"")</f>
        <v/>
      </c>
      <c r="F560" s="3" t="str">
        <f>IFERROR(IF(INDEX(DATOS!AC:AC,MATCH(CHECKLIST!B560,DATOS!B:B,0),1)=0,"",INDEX(DATOS!AC:AC,MATCH(CHECKLIST!B560,DATOS!B:B,0),1)),"")</f>
        <v/>
      </c>
      <c r="G560" s="17" t="str">
        <f>IFERROR(IF(INDEX(DATOS!AH:AH,MATCH(CHECKLIST!B560,DATOS!B:B,0),1)=0,"",INDEX(DATOS!AH:AH,MATCH(CHECKLIST!B560,DATOS!B:B,0),1)),"")</f>
        <v/>
      </c>
      <c r="H560" s="17" t="str">
        <f>IF(IFERROR(FIND(H$13,INDEX(DATOS!CA:CA,MATCH(CHECKLIST!B560,DATOS!B:B,0),1),1),"")="",IF(IFERROR(FIND("VENCIDA",INDEX(DATOS!BH:BH,MATCH(CHECKLIST!B560,DATOS!B:B,0),1),1),"")="","","VENCIDO"),"X")</f>
        <v/>
      </c>
      <c r="I560" s="17" t="str">
        <f>IFERROR(IF(INDEX(DATOS!AL:AL,MATCH(CHECKLIST!B560,DATOS!B:B,0),1)=0,"",INDEX(DATOS!AL:AL,MATCH(CHECKLIST!B560,DATOS!B:B,0),1)),"")</f>
        <v/>
      </c>
      <c r="J560" s="17" t="str">
        <f>IFERROR(IF(INDEX(DATOS!AJ:AJ,MATCH(CHECKLIST!B560,DATOS!B:B,0),1)=0,"",INDEX(DATOS!AJ:AJ,MATCH(CHECKLIST!B560,DATOS!B:B,0),1)),"")</f>
        <v/>
      </c>
      <c r="K560" s="49" t="str">
        <f>IFERROR(IF(INDEX(DATOS!AK:AK,MATCH(CHECKLIST!B560,DATOS!B:B,0),1)=0,"",INDEX(DATOS!AK:AK,MATCH(CHECKLIST!B560,DATOS!B:B,0),1)),"")</f>
        <v/>
      </c>
      <c r="L560" s="17" t="str">
        <f>IFERROR(IF(INDEX(DATOS!AM:AM,MATCH(CHECKLIST!B560,DATOS!B:B,0),1)=0,"",INDEX(DATOS!AM:AM,MATCH(CHECKLIST!B560,DATOS!B:B,0),1)),"")</f>
        <v/>
      </c>
      <c r="M560" s="17" t="str">
        <f>IFERROR(IF(INDEX(DATOS!AM:AM,MATCH(CHECKLIST!B560,DATOS!B:B,0),1)=0,"",INDEX(DATOS!AM:AM,MATCH(CHECKLIST!B560,DATOS!B:B,0),1)),"")</f>
        <v/>
      </c>
      <c r="N560" s="49" t="str">
        <f ca="1">IFERROR(IF(INDEX(DATOS!I:I,MATCH(CHECKLIST!B560,DATOS!B:B,0),1)="","X",IF(INDEX(DATOS!I:I,MATCH(CHECKLIST!B560,DATOS!B:B,0),1)&gt;YEAR(TODAY())-1,"","VENCIDA")),"")</f>
        <v/>
      </c>
      <c r="O560" s="49"/>
      <c r="P560" s="17" t="str">
        <f>IFERROR(IF(INDEX(DATOS!AN:AN,MATCH(CHECKLIST!B560,DATOS!B:B,0),1)=0,"",INDEX(DATOS!AN:AN,MATCH(CHECKLIST!B560,DATOS!B:B,0),1)),"")</f>
        <v/>
      </c>
      <c r="Q560" s="17" t="str">
        <f>IFERROR(IF(INDEX(DATOS!AO:AO,MATCH(CHECKLIST!B560,DATOS!B:B,0),1)=0,"",INDEX(DATOS!AO:AO,MATCH(CHECKLIST!B560,DATOS!B:B,0),1)),"")</f>
        <v/>
      </c>
      <c r="S560">
        <f t="shared" si="26"/>
        <v>0</v>
      </c>
      <c r="U560" t="str">
        <f t="shared" si="24"/>
        <v/>
      </c>
      <c r="V560" t="str">
        <f t="shared" si="25"/>
        <v/>
      </c>
    </row>
    <row r="561" spans="1:22">
      <c r="A561" s="12">
        <v>548</v>
      </c>
      <c r="B561" t="str">
        <f>IFERROR(INDEX(DATOS!B:B,MATCH(CHECKLIST!A561,DATOS!BU:BU,0),1),"")</f>
        <v/>
      </c>
      <c r="C561" t="str">
        <f>IFERROR(INDEX(DATOS!J:J,MATCH(CHECKLIST!A561,DATOS!BU:BU,0),1),"")</f>
        <v/>
      </c>
      <c r="D561" t="str">
        <f>IFERROR(INDEX(DATOS!R:R,MATCH(CHECKLIST!E561,DATOS!C:C,0),1),"")</f>
        <v/>
      </c>
      <c r="E561" s="16" t="str">
        <f>IFERROR(INDEX(DATOS!C:C,MATCH(CHECKLIST!A561,DATOS!BU:BU,0),1),"")</f>
        <v/>
      </c>
      <c r="F561" s="3" t="str">
        <f>IFERROR(IF(INDEX(DATOS!AC:AC,MATCH(CHECKLIST!B561,DATOS!B:B,0),1)=0,"",INDEX(DATOS!AC:AC,MATCH(CHECKLIST!B561,DATOS!B:B,0),1)),"")</f>
        <v/>
      </c>
      <c r="G561" s="17" t="str">
        <f>IFERROR(IF(INDEX(DATOS!AH:AH,MATCH(CHECKLIST!B561,DATOS!B:B,0),1)=0,"",INDEX(DATOS!AH:AH,MATCH(CHECKLIST!B561,DATOS!B:B,0),1)),"")</f>
        <v/>
      </c>
      <c r="H561" s="17" t="str">
        <f>IF(IFERROR(FIND(H$13,INDEX(DATOS!CA:CA,MATCH(CHECKLIST!B561,DATOS!B:B,0),1),1),"")="",IF(IFERROR(FIND("VENCIDA",INDEX(DATOS!BH:BH,MATCH(CHECKLIST!B561,DATOS!B:B,0),1),1),"")="","","VENCIDO"),"X")</f>
        <v/>
      </c>
      <c r="I561" s="17" t="str">
        <f>IFERROR(IF(INDEX(DATOS!AL:AL,MATCH(CHECKLIST!B561,DATOS!B:B,0),1)=0,"",INDEX(DATOS!AL:AL,MATCH(CHECKLIST!B561,DATOS!B:B,0),1)),"")</f>
        <v/>
      </c>
      <c r="J561" s="17" t="str">
        <f>IFERROR(IF(INDEX(DATOS!AJ:AJ,MATCH(CHECKLIST!B561,DATOS!B:B,0),1)=0,"",INDEX(DATOS!AJ:AJ,MATCH(CHECKLIST!B561,DATOS!B:B,0),1)),"")</f>
        <v/>
      </c>
      <c r="K561" s="49" t="str">
        <f>IFERROR(IF(INDEX(DATOS!AK:AK,MATCH(CHECKLIST!B561,DATOS!B:B,0),1)=0,"",INDEX(DATOS!AK:AK,MATCH(CHECKLIST!B561,DATOS!B:B,0),1)),"")</f>
        <v/>
      </c>
      <c r="L561" s="17" t="str">
        <f>IFERROR(IF(INDEX(DATOS!AM:AM,MATCH(CHECKLIST!B561,DATOS!B:B,0),1)=0,"",INDEX(DATOS!AM:AM,MATCH(CHECKLIST!B561,DATOS!B:B,0),1)),"")</f>
        <v/>
      </c>
      <c r="M561" s="17" t="str">
        <f>IFERROR(IF(INDEX(DATOS!AM:AM,MATCH(CHECKLIST!B561,DATOS!B:B,0),1)=0,"",INDEX(DATOS!AM:AM,MATCH(CHECKLIST!B561,DATOS!B:B,0),1)),"")</f>
        <v/>
      </c>
      <c r="N561" s="49" t="str">
        <f ca="1">IFERROR(IF(INDEX(DATOS!I:I,MATCH(CHECKLIST!B561,DATOS!B:B,0),1)="","X",IF(INDEX(DATOS!I:I,MATCH(CHECKLIST!B561,DATOS!B:B,0),1)&gt;YEAR(TODAY())-1,"","VENCIDA")),"")</f>
        <v/>
      </c>
      <c r="O561" s="49"/>
      <c r="P561" s="17" t="str">
        <f>IFERROR(IF(INDEX(DATOS!AN:AN,MATCH(CHECKLIST!B561,DATOS!B:B,0),1)=0,"",INDEX(DATOS!AN:AN,MATCH(CHECKLIST!B561,DATOS!B:B,0),1)),"")</f>
        <v/>
      </c>
      <c r="Q561" s="17" t="str">
        <f>IFERROR(IF(INDEX(DATOS!AO:AO,MATCH(CHECKLIST!B561,DATOS!B:B,0),1)=0,"",INDEX(DATOS!AO:AO,MATCH(CHECKLIST!B561,DATOS!B:B,0),1)),"")</f>
        <v/>
      </c>
      <c r="R561" t="str">
        <f>IF(B561="","",1)</f>
        <v/>
      </c>
      <c r="S561" t="str">
        <f t="shared" si="26"/>
        <v/>
      </c>
      <c r="U561" t="str">
        <f t="shared" si="24"/>
        <v/>
      </c>
      <c r="V561" t="str">
        <f t="shared" si="25"/>
        <v/>
      </c>
    </row>
    <row r="562" spans="1:22">
      <c r="A562" s="12">
        <v>549</v>
      </c>
      <c r="B562" t="str">
        <f>IFERROR(INDEX(DATOS!B:B,MATCH(CHECKLIST!A562,DATOS!BU:BU,0),1),"")</f>
        <v/>
      </c>
      <c r="C562" t="str">
        <f>IFERROR(INDEX(DATOS!J:J,MATCH(CHECKLIST!A562,DATOS!BU:BU,0),1),"")</f>
        <v/>
      </c>
      <c r="D562" t="str">
        <f>IFERROR(INDEX(DATOS!R:R,MATCH(CHECKLIST!E562,DATOS!C:C,0),1),"")</f>
        <v/>
      </c>
      <c r="E562" s="16" t="str">
        <f>IFERROR(INDEX(DATOS!C:C,MATCH(CHECKLIST!A562,DATOS!BU:BU,0),1),"")</f>
        <v/>
      </c>
      <c r="F562" s="3" t="str">
        <f>IFERROR(IF(INDEX(DATOS!AC:AC,MATCH(CHECKLIST!B562,DATOS!B:B,0),1)=0,"",INDEX(DATOS!AC:AC,MATCH(CHECKLIST!B562,DATOS!B:B,0),1)),"")</f>
        <v/>
      </c>
      <c r="G562" s="17" t="str">
        <f>IFERROR(IF(INDEX(DATOS!AH:AH,MATCH(CHECKLIST!B562,DATOS!B:B,0),1)=0,"",INDEX(DATOS!AH:AH,MATCH(CHECKLIST!B562,DATOS!B:B,0),1)),"")</f>
        <v/>
      </c>
      <c r="H562" s="17" t="str">
        <f>IF(IFERROR(FIND(H$13,INDEX(DATOS!CA:CA,MATCH(CHECKLIST!B562,DATOS!B:B,0),1),1),"")="",IF(IFERROR(FIND("VENCIDA",INDEX(DATOS!BH:BH,MATCH(CHECKLIST!B562,DATOS!B:B,0),1),1),"")="","","VENCIDO"),"X")</f>
        <v/>
      </c>
      <c r="I562" s="17" t="str">
        <f>IFERROR(IF(INDEX(DATOS!AL:AL,MATCH(CHECKLIST!B562,DATOS!B:B,0),1)=0,"",INDEX(DATOS!AL:AL,MATCH(CHECKLIST!B562,DATOS!B:B,0),1)),"")</f>
        <v/>
      </c>
      <c r="J562" s="17" t="str">
        <f>IFERROR(IF(INDEX(DATOS!AJ:AJ,MATCH(CHECKLIST!B562,DATOS!B:B,0),1)=0,"",INDEX(DATOS!AJ:AJ,MATCH(CHECKLIST!B562,DATOS!B:B,0),1)),"")</f>
        <v/>
      </c>
      <c r="K562" s="49" t="str">
        <f>IFERROR(IF(INDEX(DATOS!AK:AK,MATCH(CHECKLIST!B562,DATOS!B:B,0),1)=0,"",INDEX(DATOS!AK:AK,MATCH(CHECKLIST!B562,DATOS!B:B,0),1)),"")</f>
        <v/>
      </c>
      <c r="L562" s="17" t="str">
        <f>IFERROR(IF(INDEX(DATOS!AM:AM,MATCH(CHECKLIST!B562,DATOS!B:B,0),1)=0,"",INDEX(DATOS!AM:AM,MATCH(CHECKLIST!B562,DATOS!B:B,0),1)),"")</f>
        <v/>
      </c>
      <c r="M562" s="17" t="str">
        <f>IFERROR(IF(INDEX(DATOS!AM:AM,MATCH(CHECKLIST!B562,DATOS!B:B,0),1)=0,"",INDEX(DATOS!AM:AM,MATCH(CHECKLIST!B562,DATOS!B:B,0),1)),"")</f>
        <v/>
      </c>
      <c r="N562" s="49" t="str">
        <f ca="1">IFERROR(IF(INDEX(DATOS!I:I,MATCH(CHECKLIST!B562,DATOS!B:B,0),1)="","X",IF(INDEX(DATOS!I:I,MATCH(CHECKLIST!B562,DATOS!B:B,0),1)&gt;YEAR(TODAY())-1,"","VENCIDA")),"")</f>
        <v/>
      </c>
      <c r="O562" s="49"/>
      <c r="P562" s="17" t="str">
        <f>IFERROR(IF(INDEX(DATOS!AN:AN,MATCH(CHECKLIST!B562,DATOS!B:B,0),1)=0,"",INDEX(DATOS!AN:AN,MATCH(CHECKLIST!B562,DATOS!B:B,0),1)),"")</f>
        <v/>
      </c>
      <c r="Q562" s="17" t="str">
        <f>IFERROR(IF(INDEX(DATOS!AO:AO,MATCH(CHECKLIST!B562,DATOS!B:B,0),1)=0,"",INDEX(DATOS!AO:AO,MATCH(CHECKLIST!B562,DATOS!B:B,0),1)),"")</f>
        <v/>
      </c>
      <c r="S562">
        <f t="shared" si="26"/>
        <v>0</v>
      </c>
      <c r="U562" t="str">
        <f t="shared" si="24"/>
        <v/>
      </c>
      <c r="V562" t="str">
        <f t="shared" si="25"/>
        <v/>
      </c>
    </row>
    <row r="563" spans="1:22">
      <c r="A563" s="12">
        <v>550</v>
      </c>
      <c r="B563" t="str">
        <f>IFERROR(INDEX(DATOS!B:B,MATCH(CHECKLIST!A563,DATOS!BU:BU,0),1),"")</f>
        <v/>
      </c>
      <c r="C563" t="str">
        <f>IFERROR(INDEX(DATOS!J:J,MATCH(CHECKLIST!A563,DATOS!BU:BU,0),1),"")</f>
        <v/>
      </c>
      <c r="D563" t="str">
        <f>IFERROR(INDEX(DATOS!R:R,MATCH(CHECKLIST!E563,DATOS!C:C,0),1),"")</f>
        <v/>
      </c>
      <c r="E563" s="16" t="str">
        <f>IFERROR(INDEX(DATOS!C:C,MATCH(CHECKLIST!A563,DATOS!BU:BU,0),1),"")</f>
        <v/>
      </c>
      <c r="F563" s="3" t="str">
        <f>IFERROR(IF(INDEX(DATOS!AC:AC,MATCH(CHECKLIST!B563,DATOS!B:B,0),1)=0,"",INDEX(DATOS!AC:AC,MATCH(CHECKLIST!B563,DATOS!B:B,0),1)),"")</f>
        <v/>
      </c>
      <c r="G563" s="17" t="str">
        <f>IFERROR(IF(INDEX(DATOS!AH:AH,MATCH(CHECKLIST!B563,DATOS!B:B,0),1)=0,"",INDEX(DATOS!AH:AH,MATCH(CHECKLIST!B563,DATOS!B:B,0),1)),"")</f>
        <v/>
      </c>
      <c r="H563" s="17" t="str">
        <f>IF(IFERROR(FIND(H$13,INDEX(DATOS!CA:CA,MATCH(CHECKLIST!B563,DATOS!B:B,0),1),1),"")="",IF(IFERROR(FIND("VENCIDA",INDEX(DATOS!BH:BH,MATCH(CHECKLIST!B563,DATOS!B:B,0),1),1),"")="","","VENCIDO"),"X")</f>
        <v/>
      </c>
      <c r="I563" s="17" t="str">
        <f>IFERROR(IF(INDEX(DATOS!AL:AL,MATCH(CHECKLIST!B563,DATOS!B:B,0),1)=0,"",INDEX(DATOS!AL:AL,MATCH(CHECKLIST!B563,DATOS!B:B,0),1)),"")</f>
        <v/>
      </c>
      <c r="J563" s="17" t="str">
        <f>IFERROR(IF(INDEX(DATOS!AJ:AJ,MATCH(CHECKLIST!B563,DATOS!B:B,0),1)=0,"",INDEX(DATOS!AJ:AJ,MATCH(CHECKLIST!B563,DATOS!B:B,0),1)),"")</f>
        <v/>
      </c>
      <c r="K563" s="49" t="str">
        <f>IFERROR(IF(INDEX(DATOS!AK:AK,MATCH(CHECKLIST!B563,DATOS!B:B,0),1)=0,"",INDEX(DATOS!AK:AK,MATCH(CHECKLIST!B563,DATOS!B:B,0),1)),"")</f>
        <v/>
      </c>
      <c r="L563" s="17" t="str">
        <f>IFERROR(IF(INDEX(DATOS!AM:AM,MATCH(CHECKLIST!B563,DATOS!B:B,0),1)=0,"",INDEX(DATOS!AM:AM,MATCH(CHECKLIST!B563,DATOS!B:B,0),1)),"")</f>
        <v/>
      </c>
      <c r="M563" s="17" t="str">
        <f>IFERROR(IF(INDEX(DATOS!AM:AM,MATCH(CHECKLIST!B563,DATOS!B:B,0),1)=0,"",INDEX(DATOS!AM:AM,MATCH(CHECKLIST!B563,DATOS!B:B,0),1)),"")</f>
        <v/>
      </c>
      <c r="N563" s="49" t="str">
        <f ca="1">IFERROR(IF(INDEX(DATOS!I:I,MATCH(CHECKLIST!B563,DATOS!B:B,0),1)="","X",IF(INDEX(DATOS!I:I,MATCH(CHECKLIST!B563,DATOS!B:B,0),1)&gt;YEAR(TODAY())-1,"","VENCIDA")),"")</f>
        <v/>
      </c>
      <c r="O563" s="49"/>
      <c r="P563" s="17" t="str">
        <f>IFERROR(IF(INDEX(DATOS!AN:AN,MATCH(CHECKLIST!B563,DATOS!B:B,0),1)=0,"",INDEX(DATOS!AN:AN,MATCH(CHECKLIST!B563,DATOS!B:B,0),1)),"")</f>
        <v/>
      </c>
      <c r="Q563" s="17" t="str">
        <f>IFERROR(IF(INDEX(DATOS!AO:AO,MATCH(CHECKLIST!B563,DATOS!B:B,0),1)=0,"",INDEX(DATOS!AO:AO,MATCH(CHECKLIST!B563,DATOS!B:B,0),1)),"")</f>
        <v/>
      </c>
      <c r="R563" t="str">
        <f>IF(B563="","",1)</f>
        <v/>
      </c>
      <c r="S563" t="str">
        <f t="shared" si="26"/>
        <v/>
      </c>
      <c r="U563" t="str">
        <f t="shared" si="24"/>
        <v/>
      </c>
      <c r="V563" t="str">
        <f t="shared" si="25"/>
        <v/>
      </c>
    </row>
    <row r="564" spans="1:22">
      <c r="A564" s="12">
        <v>551</v>
      </c>
      <c r="B564" t="str">
        <f>IFERROR(INDEX(DATOS!B:B,MATCH(CHECKLIST!A564,DATOS!BU:BU,0),1),"")</f>
        <v/>
      </c>
      <c r="C564" t="str">
        <f>IFERROR(INDEX(DATOS!J:J,MATCH(CHECKLIST!A564,DATOS!BU:BU,0),1),"")</f>
        <v/>
      </c>
      <c r="D564" t="str">
        <f>IFERROR(INDEX(DATOS!R:R,MATCH(CHECKLIST!E564,DATOS!C:C,0),1),"")</f>
        <v/>
      </c>
      <c r="E564" s="16" t="str">
        <f>IFERROR(INDEX(DATOS!C:C,MATCH(CHECKLIST!A564,DATOS!BU:BU,0),1),"")</f>
        <v/>
      </c>
      <c r="F564" s="3" t="str">
        <f>IFERROR(IF(INDEX(DATOS!AC:AC,MATCH(CHECKLIST!B564,DATOS!B:B,0),1)=0,"",INDEX(DATOS!AC:AC,MATCH(CHECKLIST!B564,DATOS!B:B,0),1)),"")</f>
        <v/>
      </c>
      <c r="G564" s="17" t="str">
        <f>IFERROR(IF(INDEX(DATOS!AH:AH,MATCH(CHECKLIST!B564,DATOS!B:B,0),1)=0,"",INDEX(DATOS!AH:AH,MATCH(CHECKLIST!B564,DATOS!B:B,0),1)),"")</f>
        <v/>
      </c>
      <c r="H564" s="17" t="str">
        <f>IF(IFERROR(FIND(H$13,INDEX(DATOS!CA:CA,MATCH(CHECKLIST!B564,DATOS!B:B,0),1),1),"")="",IF(IFERROR(FIND("VENCIDA",INDEX(DATOS!BH:BH,MATCH(CHECKLIST!B564,DATOS!B:B,0),1),1),"")="","","VENCIDO"),"X")</f>
        <v/>
      </c>
      <c r="I564" s="17" t="str">
        <f>IFERROR(IF(INDEX(DATOS!AL:AL,MATCH(CHECKLIST!B564,DATOS!B:B,0),1)=0,"",INDEX(DATOS!AL:AL,MATCH(CHECKLIST!B564,DATOS!B:B,0),1)),"")</f>
        <v/>
      </c>
      <c r="J564" s="17" t="str">
        <f>IFERROR(IF(INDEX(DATOS!AJ:AJ,MATCH(CHECKLIST!B564,DATOS!B:B,0),1)=0,"",INDEX(DATOS!AJ:AJ,MATCH(CHECKLIST!B564,DATOS!B:B,0),1)),"")</f>
        <v/>
      </c>
      <c r="K564" s="49" t="str">
        <f>IFERROR(IF(INDEX(DATOS!AK:AK,MATCH(CHECKLIST!B564,DATOS!B:B,0),1)=0,"",INDEX(DATOS!AK:AK,MATCH(CHECKLIST!B564,DATOS!B:B,0),1)),"")</f>
        <v/>
      </c>
      <c r="L564" s="17" t="str">
        <f>IFERROR(IF(INDEX(DATOS!AM:AM,MATCH(CHECKLIST!B564,DATOS!B:B,0),1)=0,"",INDEX(DATOS!AM:AM,MATCH(CHECKLIST!B564,DATOS!B:B,0),1)),"")</f>
        <v/>
      </c>
      <c r="M564" s="17" t="str">
        <f>IFERROR(IF(INDEX(DATOS!AM:AM,MATCH(CHECKLIST!B564,DATOS!B:B,0),1)=0,"",INDEX(DATOS!AM:AM,MATCH(CHECKLIST!B564,DATOS!B:B,0),1)),"")</f>
        <v/>
      </c>
      <c r="N564" s="49" t="str">
        <f ca="1">IFERROR(IF(INDEX(DATOS!I:I,MATCH(CHECKLIST!B564,DATOS!B:B,0),1)="","X",IF(INDEX(DATOS!I:I,MATCH(CHECKLIST!B564,DATOS!B:B,0),1)&gt;YEAR(TODAY())-1,"","VENCIDA")),"")</f>
        <v/>
      </c>
      <c r="O564" s="49"/>
      <c r="P564" s="17" t="str">
        <f>IFERROR(IF(INDEX(DATOS!AN:AN,MATCH(CHECKLIST!B564,DATOS!B:B,0),1)=0,"",INDEX(DATOS!AN:AN,MATCH(CHECKLIST!B564,DATOS!B:B,0),1)),"")</f>
        <v/>
      </c>
      <c r="Q564" s="17" t="str">
        <f>IFERROR(IF(INDEX(DATOS!AO:AO,MATCH(CHECKLIST!B564,DATOS!B:B,0),1)=0,"",INDEX(DATOS!AO:AO,MATCH(CHECKLIST!B564,DATOS!B:B,0),1)),"")</f>
        <v/>
      </c>
      <c r="S564">
        <f t="shared" si="26"/>
        <v>0</v>
      </c>
      <c r="U564" t="str">
        <f t="shared" si="24"/>
        <v/>
      </c>
      <c r="V564" t="str">
        <f t="shared" si="25"/>
        <v/>
      </c>
    </row>
    <row r="565" spans="1:22">
      <c r="A565" s="12">
        <v>552</v>
      </c>
      <c r="B565" t="str">
        <f>IFERROR(INDEX(DATOS!B:B,MATCH(CHECKLIST!A565,DATOS!BU:BU,0),1),"")</f>
        <v/>
      </c>
      <c r="C565" t="str">
        <f>IFERROR(INDEX(DATOS!J:J,MATCH(CHECKLIST!A565,DATOS!BU:BU,0),1),"")</f>
        <v/>
      </c>
      <c r="D565" t="str">
        <f>IFERROR(INDEX(DATOS!R:R,MATCH(CHECKLIST!E565,DATOS!C:C,0),1),"")</f>
        <v/>
      </c>
      <c r="E565" s="16" t="str">
        <f>IFERROR(INDEX(DATOS!C:C,MATCH(CHECKLIST!A565,DATOS!BU:BU,0),1),"")</f>
        <v/>
      </c>
      <c r="F565" s="3" t="str">
        <f>IFERROR(IF(INDEX(DATOS!AC:AC,MATCH(CHECKLIST!B565,DATOS!B:B,0),1)=0,"",INDEX(DATOS!AC:AC,MATCH(CHECKLIST!B565,DATOS!B:B,0),1)),"")</f>
        <v/>
      </c>
      <c r="G565" s="17" t="str">
        <f>IFERROR(IF(INDEX(DATOS!AH:AH,MATCH(CHECKLIST!B565,DATOS!B:B,0),1)=0,"",INDEX(DATOS!AH:AH,MATCH(CHECKLIST!B565,DATOS!B:B,0),1)),"")</f>
        <v/>
      </c>
      <c r="H565" s="17" t="str">
        <f>IF(IFERROR(FIND(H$13,INDEX(DATOS!CA:CA,MATCH(CHECKLIST!B565,DATOS!B:B,0),1),1),"")="",IF(IFERROR(FIND("VENCIDA",INDEX(DATOS!BH:BH,MATCH(CHECKLIST!B565,DATOS!B:B,0),1),1),"")="","","VENCIDO"),"X")</f>
        <v/>
      </c>
      <c r="I565" s="17" t="str">
        <f>IFERROR(IF(INDEX(DATOS!AL:AL,MATCH(CHECKLIST!B565,DATOS!B:B,0),1)=0,"",INDEX(DATOS!AL:AL,MATCH(CHECKLIST!B565,DATOS!B:B,0),1)),"")</f>
        <v/>
      </c>
      <c r="J565" s="17" t="str">
        <f>IFERROR(IF(INDEX(DATOS!AJ:AJ,MATCH(CHECKLIST!B565,DATOS!B:B,0),1)=0,"",INDEX(DATOS!AJ:AJ,MATCH(CHECKLIST!B565,DATOS!B:B,0),1)),"")</f>
        <v/>
      </c>
      <c r="K565" s="49" t="str">
        <f>IFERROR(IF(INDEX(DATOS!AK:AK,MATCH(CHECKLIST!B565,DATOS!B:B,0),1)=0,"",INDEX(DATOS!AK:AK,MATCH(CHECKLIST!B565,DATOS!B:B,0),1)),"")</f>
        <v/>
      </c>
      <c r="L565" s="17" t="str">
        <f>IFERROR(IF(INDEX(DATOS!AM:AM,MATCH(CHECKLIST!B565,DATOS!B:B,0),1)=0,"",INDEX(DATOS!AM:AM,MATCH(CHECKLIST!B565,DATOS!B:B,0),1)),"")</f>
        <v/>
      </c>
      <c r="M565" s="17" t="str">
        <f>IFERROR(IF(INDEX(DATOS!AM:AM,MATCH(CHECKLIST!B565,DATOS!B:B,0),1)=0,"",INDEX(DATOS!AM:AM,MATCH(CHECKLIST!B565,DATOS!B:B,0),1)),"")</f>
        <v/>
      </c>
      <c r="N565" s="49" t="str">
        <f ca="1">IFERROR(IF(INDEX(DATOS!I:I,MATCH(CHECKLIST!B565,DATOS!B:B,0),1)="","X",IF(INDEX(DATOS!I:I,MATCH(CHECKLIST!B565,DATOS!B:B,0),1)&gt;YEAR(TODAY())-1,"","VENCIDA")),"")</f>
        <v/>
      </c>
      <c r="O565" s="49"/>
      <c r="P565" s="17" t="str">
        <f>IFERROR(IF(INDEX(DATOS!AN:AN,MATCH(CHECKLIST!B565,DATOS!B:B,0),1)=0,"",INDEX(DATOS!AN:AN,MATCH(CHECKLIST!B565,DATOS!B:B,0),1)),"")</f>
        <v/>
      </c>
      <c r="Q565" s="17" t="str">
        <f>IFERROR(IF(INDEX(DATOS!AO:AO,MATCH(CHECKLIST!B565,DATOS!B:B,0),1)=0,"",INDEX(DATOS!AO:AO,MATCH(CHECKLIST!B565,DATOS!B:B,0),1)),"")</f>
        <v/>
      </c>
      <c r="R565" t="str">
        <f>IF(B565="","",1)</f>
        <v/>
      </c>
      <c r="S565" t="str">
        <f t="shared" si="26"/>
        <v/>
      </c>
      <c r="U565" t="str">
        <f t="shared" si="24"/>
        <v/>
      </c>
      <c r="V565" t="str">
        <f t="shared" si="25"/>
        <v/>
      </c>
    </row>
    <row r="566" spans="1:22">
      <c r="A566" s="12">
        <v>553</v>
      </c>
      <c r="B566" t="str">
        <f>IFERROR(INDEX(DATOS!B:B,MATCH(CHECKLIST!A566,DATOS!BU:BU,0),1),"")</f>
        <v/>
      </c>
      <c r="C566" t="str">
        <f>IFERROR(INDEX(DATOS!J:J,MATCH(CHECKLIST!A566,DATOS!BU:BU,0),1),"")</f>
        <v/>
      </c>
      <c r="D566" t="str">
        <f>IFERROR(INDEX(DATOS!R:R,MATCH(CHECKLIST!E566,DATOS!C:C,0),1),"")</f>
        <v/>
      </c>
      <c r="E566" s="16" t="str">
        <f>IFERROR(INDEX(DATOS!C:C,MATCH(CHECKLIST!A566,DATOS!BU:BU,0),1),"")</f>
        <v/>
      </c>
      <c r="F566" s="3" t="str">
        <f>IFERROR(IF(INDEX(DATOS!AC:AC,MATCH(CHECKLIST!B566,DATOS!B:B,0),1)=0,"",INDEX(DATOS!AC:AC,MATCH(CHECKLIST!B566,DATOS!B:B,0),1)),"")</f>
        <v/>
      </c>
      <c r="G566" s="17" t="str">
        <f>IFERROR(IF(INDEX(DATOS!AH:AH,MATCH(CHECKLIST!B566,DATOS!B:B,0),1)=0,"",INDEX(DATOS!AH:AH,MATCH(CHECKLIST!B566,DATOS!B:B,0),1)),"")</f>
        <v/>
      </c>
      <c r="H566" s="17" t="str">
        <f>IF(IFERROR(FIND(H$13,INDEX(DATOS!CA:CA,MATCH(CHECKLIST!B566,DATOS!B:B,0),1),1),"")="",IF(IFERROR(FIND("VENCIDA",INDEX(DATOS!BH:BH,MATCH(CHECKLIST!B566,DATOS!B:B,0),1),1),"")="","","VENCIDO"),"X")</f>
        <v/>
      </c>
      <c r="I566" s="17" t="str">
        <f>IFERROR(IF(INDEX(DATOS!AL:AL,MATCH(CHECKLIST!B566,DATOS!B:B,0),1)=0,"",INDEX(DATOS!AL:AL,MATCH(CHECKLIST!B566,DATOS!B:B,0),1)),"")</f>
        <v/>
      </c>
      <c r="J566" s="17" t="str">
        <f>IFERROR(IF(INDEX(DATOS!AJ:AJ,MATCH(CHECKLIST!B566,DATOS!B:B,0),1)=0,"",INDEX(DATOS!AJ:AJ,MATCH(CHECKLIST!B566,DATOS!B:B,0),1)),"")</f>
        <v/>
      </c>
      <c r="K566" s="49" t="str">
        <f>IFERROR(IF(INDEX(DATOS!AK:AK,MATCH(CHECKLIST!B566,DATOS!B:B,0),1)=0,"",INDEX(DATOS!AK:AK,MATCH(CHECKLIST!B566,DATOS!B:B,0),1)),"")</f>
        <v/>
      </c>
      <c r="L566" s="17" t="str">
        <f>IFERROR(IF(INDEX(DATOS!AM:AM,MATCH(CHECKLIST!B566,DATOS!B:B,0),1)=0,"",INDEX(DATOS!AM:AM,MATCH(CHECKLIST!B566,DATOS!B:B,0),1)),"")</f>
        <v/>
      </c>
      <c r="M566" s="17" t="str">
        <f>IFERROR(IF(INDEX(DATOS!AM:AM,MATCH(CHECKLIST!B566,DATOS!B:B,0),1)=0,"",INDEX(DATOS!AM:AM,MATCH(CHECKLIST!B566,DATOS!B:B,0),1)),"")</f>
        <v/>
      </c>
      <c r="N566" s="49" t="str">
        <f ca="1">IFERROR(IF(INDEX(DATOS!I:I,MATCH(CHECKLIST!B566,DATOS!B:B,0),1)="","X",IF(INDEX(DATOS!I:I,MATCH(CHECKLIST!B566,DATOS!B:B,0),1)&gt;YEAR(TODAY())-1,"","VENCIDA")),"")</f>
        <v/>
      </c>
      <c r="O566" s="49"/>
      <c r="P566" s="17" t="str">
        <f>IFERROR(IF(INDEX(DATOS!AN:AN,MATCH(CHECKLIST!B566,DATOS!B:B,0),1)=0,"",INDEX(DATOS!AN:AN,MATCH(CHECKLIST!B566,DATOS!B:B,0),1)),"")</f>
        <v/>
      </c>
      <c r="Q566" s="17" t="str">
        <f>IFERROR(IF(INDEX(DATOS!AO:AO,MATCH(CHECKLIST!B566,DATOS!B:B,0),1)=0,"",INDEX(DATOS!AO:AO,MATCH(CHECKLIST!B566,DATOS!B:B,0),1)),"")</f>
        <v/>
      </c>
      <c r="S566">
        <f t="shared" si="26"/>
        <v>0</v>
      </c>
      <c r="U566" t="str">
        <f t="shared" si="24"/>
        <v/>
      </c>
      <c r="V566" t="str">
        <f t="shared" si="25"/>
        <v/>
      </c>
    </row>
    <row r="567" spans="1:22">
      <c r="A567" s="12">
        <v>554</v>
      </c>
      <c r="B567" t="str">
        <f>IFERROR(INDEX(DATOS!B:B,MATCH(CHECKLIST!A567,DATOS!BU:BU,0),1),"")</f>
        <v/>
      </c>
      <c r="C567" t="str">
        <f>IFERROR(INDEX(DATOS!J:J,MATCH(CHECKLIST!A567,DATOS!BU:BU,0),1),"")</f>
        <v/>
      </c>
      <c r="D567" t="str">
        <f>IFERROR(INDEX(DATOS!R:R,MATCH(CHECKLIST!E567,DATOS!C:C,0),1),"")</f>
        <v/>
      </c>
      <c r="E567" s="16" t="str">
        <f>IFERROR(INDEX(DATOS!C:C,MATCH(CHECKLIST!A567,DATOS!BU:BU,0),1),"")</f>
        <v/>
      </c>
      <c r="F567" s="3" t="str">
        <f>IFERROR(IF(INDEX(DATOS!AC:AC,MATCH(CHECKLIST!B567,DATOS!B:B,0),1)=0,"",INDEX(DATOS!AC:AC,MATCH(CHECKLIST!B567,DATOS!B:B,0),1)),"")</f>
        <v/>
      </c>
      <c r="G567" s="17" t="str">
        <f>IFERROR(IF(INDEX(DATOS!AH:AH,MATCH(CHECKLIST!B567,DATOS!B:B,0),1)=0,"",INDEX(DATOS!AH:AH,MATCH(CHECKLIST!B567,DATOS!B:B,0),1)),"")</f>
        <v/>
      </c>
      <c r="H567" s="17" t="str">
        <f>IF(IFERROR(FIND(H$13,INDEX(DATOS!CA:CA,MATCH(CHECKLIST!B567,DATOS!B:B,0),1),1),"")="",IF(IFERROR(FIND("VENCIDA",INDEX(DATOS!BH:BH,MATCH(CHECKLIST!B567,DATOS!B:B,0),1),1),"")="","","VENCIDO"),"X")</f>
        <v/>
      </c>
      <c r="I567" s="17" t="str">
        <f>IFERROR(IF(INDEX(DATOS!AL:AL,MATCH(CHECKLIST!B567,DATOS!B:B,0),1)=0,"",INDEX(DATOS!AL:AL,MATCH(CHECKLIST!B567,DATOS!B:B,0),1)),"")</f>
        <v/>
      </c>
      <c r="J567" s="17" t="str">
        <f>IFERROR(IF(INDEX(DATOS!AJ:AJ,MATCH(CHECKLIST!B567,DATOS!B:B,0),1)=0,"",INDEX(DATOS!AJ:AJ,MATCH(CHECKLIST!B567,DATOS!B:B,0),1)),"")</f>
        <v/>
      </c>
      <c r="K567" s="49" t="str">
        <f>IFERROR(IF(INDEX(DATOS!AK:AK,MATCH(CHECKLIST!B567,DATOS!B:B,0),1)=0,"",INDEX(DATOS!AK:AK,MATCH(CHECKLIST!B567,DATOS!B:B,0),1)),"")</f>
        <v/>
      </c>
      <c r="L567" s="17" t="str">
        <f>IFERROR(IF(INDEX(DATOS!AM:AM,MATCH(CHECKLIST!B567,DATOS!B:B,0),1)=0,"",INDEX(DATOS!AM:AM,MATCH(CHECKLIST!B567,DATOS!B:B,0),1)),"")</f>
        <v/>
      </c>
      <c r="M567" s="17" t="str">
        <f>IFERROR(IF(INDEX(DATOS!AM:AM,MATCH(CHECKLIST!B567,DATOS!B:B,0),1)=0,"",INDEX(DATOS!AM:AM,MATCH(CHECKLIST!B567,DATOS!B:B,0),1)),"")</f>
        <v/>
      </c>
      <c r="N567" s="49" t="str">
        <f ca="1">IFERROR(IF(INDEX(DATOS!I:I,MATCH(CHECKLIST!B567,DATOS!B:B,0),1)="","X",IF(INDEX(DATOS!I:I,MATCH(CHECKLIST!B567,DATOS!B:B,0),1)&gt;YEAR(TODAY())-1,"","VENCIDA")),"")</f>
        <v/>
      </c>
      <c r="O567" s="49"/>
      <c r="P567" s="17" t="str">
        <f>IFERROR(IF(INDEX(DATOS!AN:AN,MATCH(CHECKLIST!B567,DATOS!B:B,0),1)=0,"",INDEX(DATOS!AN:AN,MATCH(CHECKLIST!B567,DATOS!B:B,0),1)),"")</f>
        <v/>
      </c>
      <c r="Q567" s="17" t="str">
        <f>IFERROR(IF(INDEX(DATOS!AO:AO,MATCH(CHECKLIST!B567,DATOS!B:B,0),1)=0,"",INDEX(DATOS!AO:AO,MATCH(CHECKLIST!B567,DATOS!B:B,0),1)),"")</f>
        <v/>
      </c>
      <c r="R567" t="str">
        <f>IF(B567="","",1)</f>
        <v/>
      </c>
      <c r="S567" t="str">
        <f t="shared" si="26"/>
        <v/>
      </c>
      <c r="U567" t="str">
        <f t="shared" si="24"/>
        <v/>
      </c>
      <c r="V567" t="str">
        <f t="shared" si="25"/>
        <v/>
      </c>
    </row>
    <row r="568" spans="1:22">
      <c r="A568" s="12">
        <v>555</v>
      </c>
      <c r="B568" t="str">
        <f>IFERROR(INDEX(DATOS!B:B,MATCH(CHECKLIST!A568,DATOS!BU:BU,0),1),"")</f>
        <v/>
      </c>
      <c r="C568" t="str">
        <f>IFERROR(INDEX(DATOS!J:J,MATCH(CHECKLIST!A568,DATOS!BU:BU,0),1),"")</f>
        <v/>
      </c>
      <c r="D568" t="str">
        <f>IFERROR(INDEX(DATOS!R:R,MATCH(CHECKLIST!E568,DATOS!C:C,0),1),"")</f>
        <v/>
      </c>
      <c r="E568" s="16" t="str">
        <f>IFERROR(INDEX(DATOS!C:C,MATCH(CHECKLIST!A568,DATOS!BU:BU,0),1),"")</f>
        <v/>
      </c>
      <c r="F568" s="3" t="str">
        <f>IFERROR(IF(INDEX(DATOS!AC:AC,MATCH(CHECKLIST!B568,DATOS!B:B,0),1)=0,"",INDEX(DATOS!AC:AC,MATCH(CHECKLIST!B568,DATOS!B:B,0),1)),"")</f>
        <v/>
      </c>
      <c r="G568" s="17" t="str">
        <f>IFERROR(IF(INDEX(DATOS!AH:AH,MATCH(CHECKLIST!B568,DATOS!B:B,0),1)=0,"",INDEX(DATOS!AH:AH,MATCH(CHECKLIST!B568,DATOS!B:B,0),1)),"")</f>
        <v/>
      </c>
      <c r="H568" s="17" t="str">
        <f>IF(IFERROR(FIND(H$13,INDEX(DATOS!CA:CA,MATCH(CHECKLIST!B568,DATOS!B:B,0),1),1),"")="",IF(IFERROR(FIND("VENCIDA",INDEX(DATOS!BH:BH,MATCH(CHECKLIST!B568,DATOS!B:B,0),1),1),"")="","","VENCIDO"),"X")</f>
        <v/>
      </c>
      <c r="I568" s="17" t="str">
        <f>IFERROR(IF(INDEX(DATOS!AL:AL,MATCH(CHECKLIST!B568,DATOS!B:B,0),1)=0,"",INDEX(DATOS!AL:AL,MATCH(CHECKLIST!B568,DATOS!B:B,0),1)),"")</f>
        <v/>
      </c>
      <c r="J568" s="17" t="str">
        <f>IFERROR(IF(INDEX(DATOS!AJ:AJ,MATCH(CHECKLIST!B568,DATOS!B:B,0),1)=0,"",INDEX(DATOS!AJ:AJ,MATCH(CHECKLIST!B568,DATOS!B:B,0),1)),"")</f>
        <v/>
      </c>
      <c r="K568" s="49" t="str">
        <f>IFERROR(IF(INDEX(DATOS!AK:AK,MATCH(CHECKLIST!B568,DATOS!B:B,0),1)=0,"",INDEX(DATOS!AK:AK,MATCH(CHECKLIST!B568,DATOS!B:B,0),1)),"")</f>
        <v/>
      </c>
      <c r="L568" s="17" t="str">
        <f>IFERROR(IF(INDEX(DATOS!AM:AM,MATCH(CHECKLIST!B568,DATOS!B:B,0),1)=0,"",INDEX(DATOS!AM:AM,MATCH(CHECKLIST!B568,DATOS!B:B,0),1)),"")</f>
        <v/>
      </c>
      <c r="M568" s="17" t="str">
        <f>IFERROR(IF(INDEX(DATOS!AM:AM,MATCH(CHECKLIST!B568,DATOS!B:B,0),1)=0,"",INDEX(DATOS!AM:AM,MATCH(CHECKLIST!B568,DATOS!B:B,0),1)),"")</f>
        <v/>
      </c>
      <c r="N568" s="49" t="str">
        <f ca="1">IFERROR(IF(INDEX(DATOS!I:I,MATCH(CHECKLIST!B568,DATOS!B:B,0),1)="","X",IF(INDEX(DATOS!I:I,MATCH(CHECKLIST!B568,DATOS!B:B,0),1)&gt;YEAR(TODAY())-1,"","VENCIDA")),"")</f>
        <v/>
      </c>
      <c r="O568" s="49"/>
      <c r="P568" s="17" t="str">
        <f>IFERROR(IF(INDEX(DATOS!AN:AN,MATCH(CHECKLIST!B568,DATOS!B:B,0),1)=0,"",INDEX(DATOS!AN:AN,MATCH(CHECKLIST!B568,DATOS!B:B,0),1)),"")</f>
        <v/>
      </c>
      <c r="Q568" s="17" t="str">
        <f>IFERROR(IF(INDEX(DATOS!AO:AO,MATCH(CHECKLIST!B568,DATOS!B:B,0),1)=0,"",INDEX(DATOS!AO:AO,MATCH(CHECKLIST!B568,DATOS!B:B,0),1)),"")</f>
        <v/>
      </c>
      <c r="S568">
        <f t="shared" si="26"/>
        <v>0</v>
      </c>
      <c r="U568" t="str">
        <f t="shared" si="24"/>
        <v/>
      </c>
      <c r="V568" t="str">
        <f t="shared" si="25"/>
        <v/>
      </c>
    </row>
    <row r="569" spans="1:22">
      <c r="A569" s="12">
        <v>556</v>
      </c>
      <c r="B569" t="str">
        <f>IFERROR(INDEX(DATOS!B:B,MATCH(CHECKLIST!A569,DATOS!BU:BU,0),1),"")</f>
        <v/>
      </c>
      <c r="C569" t="str">
        <f>IFERROR(INDEX(DATOS!J:J,MATCH(CHECKLIST!A569,DATOS!BU:BU,0),1),"")</f>
        <v/>
      </c>
      <c r="D569" t="str">
        <f>IFERROR(INDEX(DATOS!R:R,MATCH(CHECKLIST!E569,DATOS!C:C,0),1),"")</f>
        <v/>
      </c>
      <c r="E569" s="16" t="str">
        <f>IFERROR(INDEX(DATOS!C:C,MATCH(CHECKLIST!A569,DATOS!BU:BU,0),1),"")</f>
        <v/>
      </c>
      <c r="F569" s="3" t="str">
        <f>IFERROR(IF(INDEX(DATOS!AC:AC,MATCH(CHECKLIST!B569,DATOS!B:B,0),1)=0,"",INDEX(DATOS!AC:AC,MATCH(CHECKLIST!B569,DATOS!B:B,0),1)),"")</f>
        <v/>
      </c>
      <c r="G569" s="17" t="str">
        <f>IFERROR(IF(INDEX(DATOS!AH:AH,MATCH(CHECKLIST!B569,DATOS!B:B,0),1)=0,"",INDEX(DATOS!AH:AH,MATCH(CHECKLIST!B569,DATOS!B:B,0),1)),"")</f>
        <v/>
      </c>
      <c r="H569" s="17" t="str">
        <f>IF(IFERROR(FIND(H$13,INDEX(DATOS!CA:CA,MATCH(CHECKLIST!B569,DATOS!B:B,0),1),1),"")="",IF(IFERROR(FIND("VENCIDA",INDEX(DATOS!BH:BH,MATCH(CHECKLIST!B569,DATOS!B:B,0),1),1),"")="","","VENCIDO"),"X")</f>
        <v/>
      </c>
      <c r="I569" s="17" t="str">
        <f>IFERROR(IF(INDEX(DATOS!AL:AL,MATCH(CHECKLIST!B569,DATOS!B:B,0),1)=0,"",INDEX(DATOS!AL:AL,MATCH(CHECKLIST!B569,DATOS!B:B,0),1)),"")</f>
        <v/>
      </c>
      <c r="J569" s="17" t="str">
        <f>IFERROR(IF(INDEX(DATOS!AJ:AJ,MATCH(CHECKLIST!B569,DATOS!B:B,0),1)=0,"",INDEX(DATOS!AJ:AJ,MATCH(CHECKLIST!B569,DATOS!B:B,0),1)),"")</f>
        <v/>
      </c>
      <c r="K569" s="49" t="str">
        <f>IFERROR(IF(INDEX(DATOS!AK:AK,MATCH(CHECKLIST!B569,DATOS!B:B,0),1)=0,"",INDEX(DATOS!AK:AK,MATCH(CHECKLIST!B569,DATOS!B:B,0),1)),"")</f>
        <v/>
      </c>
      <c r="L569" s="17" t="str">
        <f>IFERROR(IF(INDEX(DATOS!AM:AM,MATCH(CHECKLIST!B569,DATOS!B:B,0),1)=0,"",INDEX(DATOS!AM:AM,MATCH(CHECKLIST!B569,DATOS!B:B,0),1)),"")</f>
        <v/>
      </c>
      <c r="M569" s="17" t="str">
        <f>IFERROR(IF(INDEX(DATOS!AM:AM,MATCH(CHECKLIST!B569,DATOS!B:B,0),1)=0,"",INDEX(DATOS!AM:AM,MATCH(CHECKLIST!B569,DATOS!B:B,0),1)),"")</f>
        <v/>
      </c>
      <c r="N569" s="49" t="str">
        <f ca="1">IFERROR(IF(INDEX(DATOS!I:I,MATCH(CHECKLIST!B569,DATOS!B:B,0),1)="","X",IF(INDEX(DATOS!I:I,MATCH(CHECKLIST!B569,DATOS!B:B,0),1)&gt;YEAR(TODAY())-1,"","VENCIDA")),"")</f>
        <v/>
      </c>
      <c r="O569" s="49"/>
      <c r="P569" s="17" t="str">
        <f>IFERROR(IF(INDEX(DATOS!AN:AN,MATCH(CHECKLIST!B569,DATOS!B:B,0),1)=0,"",INDEX(DATOS!AN:AN,MATCH(CHECKLIST!B569,DATOS!B:B,0),1)),"")</f>
        <v/>
      </c>
      <c r="Q569" s="17" t="str">
        <f>IFERROR(IF(INDEX(DATOS!AO:AO,MATCH(CHECKLIST!B569,DATOS!B:B,0),1)=0,"",INDEX(DATOS!AO:AO,MATCH(CHECKLIST!B569,DATOS!B:B,0),1)),"")</f>
        <v/>
      </c>
      <c r="R569" t="str">
        <f>IF(B569="","",1)</f>
        <v/>
      </c>
      <c r="S569" t="str">
        <f t="shared" si="26"/>
        <v/>
      </c>
      <c r="U569" t="str">
        <f t="shared" si="24"/>
        <v/>
      </c>
      <c r="V569" t="str">
        <f t="shared" si="25"/>
        <v/>
      </c>
    </row>
    <row r="570" spans="1:22">
      <c r="A570" s="12">
        <v>557</v>
      </c>
      <c r="B570" t="str">
        <f>IFERROR(INDEX(DATOS!B:B,MATCH(CHECKLIST!A570,DATOS!BU:BU,0),1),"")</f>
        <v/>
      </c>
      <c r="C570" t="str">
        <f>IFERROR(INDEX(DATOS!J:J,MATCH(CHECKLIST!A570,DATOS!BU:BU,0),1),"")</f>
        <v/>
      </c>
      <c r="D570" t="str">
        <f>IFERROR(INDEX(DATOS!R:R,MATCH(CHECKLIST!E570,DATOS!C:C,0),1),"")</f>
        <v/>
      </c>
      <c r="E570" s="16" t="str">
        <f>IFERROR(INDEX(DATOS!C:C,MATCH(CHECKLIST!A570,DATOS!BU:BU,0),1),"")</f>
        <v/>
      </c>
      <c r="F570" s="3" t="str">
        <f>IFERROR(IF(INDEX(DATOS!AC:AC,MATCH(CHECKLIST!B570,DATOS!B:B,0),1)=0,"",INDEX(DATOS!AC:AC,MATCH(CHECKLIST!B570,DATOS!B:B,0),1)),"")</f>
        <v/>
      </c>
      <c r="G570" s="17" t="str">
        <f>IFERROR(IF(INDEX(DATOS!AH:AH,MATCH(CHECKLIST!B570,DATOS!B:B,0),1)=0,"",INDEX(DATOS!AH:AH,MATCH(CHECKLIST!B570,DATOS!B:B,0),1)),"")</f>
        <v/>
      </c>
      <c r="H570" s="17" t="str">
        <f>IF(IFERROR(FIND(H$13,INDEX(DATOS!CA:CA,MATCH(CHECKLIST!B570,DATOS!B:B,0),1),1),"")="",IF(IFERROR(FIND("VENCIDA",INDEX(DATOS!BH:BH,MATCH(CHECKLIST!B570,DATOS!B:B,0),1),1),"")="","","VENCIDO"),"X")</f>
        <v/>
      </c>
      <c r="I570" s="17" t="str">
        <f>IFERROR(IF(INDEX(DATOS!AL:AL,MATCH(CHECKLIST!B570,DATOS!B:B,0),1)=0,"",INDEX(DATOS!AL:AL,MATCH(CHECKLIST!B570,DATOS!B:B,0),1)),"")</f>
        <v/>
      </c>
      <c r="J570" s="17" t="str">
        <f>IFERROR(IF(INDEX(DATOS!AJ:AJ,MATCH(CHECKLIST!B570,DATOS!B:B,0),1)=0,"",INDEX(DATOS!AJ:AJ,MATCH(CHECKLIST!B570,DATOS!B:B,0),1)),"")</f>
        <v/>
      </c>
      <c r="K570" s="49" t="str">
        <f>IFERROR(IF(INDEX(DATOS!AK:AK,MATCH(CHECKLIST!B570,DATOS!B:B,0),1)=0,"",INDEX(DATOS!AK:AK,MATCH(CHECKLIST!B570,DATOS!B:B,0),1)),"")</f>
        <v/>
      </c>
      <c r="L570" s="17" t="str">
        <f>IFERROR(IF(INDEX(DATOS!AM:AM,MATCH(CHECKLIST!B570,DATOS!B:B,0),1)=0,"",INDEX(DATOS!AM:AM,MATCH(CHECKLIST!B570,DATOS!B:B,0),1)),"")</f>
        <v/>
      </c>
      <c r="M570" s="17" t="str">
        <f>IFERROR(IF(INDEX(DATOS!AM:AM,MATCH(CHECKLIST!B570,DATOS!B:B,0),1)=0,"",INDEX(DATOS!AM:AM,MATCH(CHECKLIST!B570,DATOS!B:B,0),1)),"")</f>
        <v/>
      </c>
      <c r="N570" s="49" t="str">
        <f ca="1">IFERROR(IF(INDEX(DATOS!I:I,MATCH(CHECKLIST!B570,DATOS!B:B,0),1)="","X",IF(INDEX(DATOS!I:I,MATCH(CHECKLIST!B570,DATOS!B:B,0),1)&gt;YEAR(TODAY())-1,"","VENCIDA")),"")</f>
        <v/>
      </c>
      <c r="O570" s="49"/>
      <c r="P570" s="17" t="str">
        <f>IFERROR(IF(INDEX(DATOS!AN:AN,MATCH(CHECKLIST!B570,DATOS!B:B,0),1)=0,"",INDEX(DATOS!AN:AN,MATCH(CHECKLIST!B570,DATOS!B:B,0),1)),"")</f>
        <v/>
      </c>
      <c r="Q570" s="17" t="str">
        <f>IFERROR(IF(INDEX(DATOS!AO:AO,MATCH(CHECKLIST!B570,DATOS!B:B,0),1)=0,"",INDEX(DATOS!AO:AO,MATCH(CHECKLIST!B570,DATOS!B:B,0),1)),"")</f>
        <v/>
      </c>
      <c r="S570">
        <f t="shared" si="26"/>
        <v>0</v>
      </c>
      <c r="U570" t="str">
        <f t="shared" si="24"/>
        <v/>
      </c>
      <c r="V570" t="str">
        <f t="shared" si="25"/>
        <v/>
      </c>
    </row>
    <row r="571" spans="1:22">
      <c r="A571" s="12">
        <v>558</v>
      </c>
      <c r="B571" t="str">
        <f>IFERROR(INDEX(DATOS!B:B,MATCH(CHECKLIST!A571,DATOS!BU:BU,0),1),"")</f>
        <v/>
      </c>
      <c r="C571" t="str">
        <f>IFERROR(INDEX(DATOS!J:J,MATCH(CHECKLIST!A571,DATOS!BU:BU,0),1),"")</f>
        <v/>
      </c>
      <c r="D571" t="str">
        <f>IFERROR(INDEX(DATOS!R:R,MATCH(CHECKLIST!E571,DATOS!C:C,0),1),"")</f>
        <v/>
      </c>
      <c r="E571" s="16" t="str">
        <f>IFERROR(INDEX(DATOS!C:C,MATCH(CHECKLIST!A571,DATOS!BU:BU,0),1),"")</f>
        <v/>
      </c>
      <c r="F571" s="3" t="str">
        <f>IFERROR(IF(INDEX(DATOS!AC:AC,MATCH(CHECKLIST!B571,DATOS!B:B,0),1)=0,"",INDEX(DATOS!AC:AC,MATCH(CHECKLIST!B571,DATOS!B:B,0),1)),"")</f>
        <v/>
      </c>
      <c r="G571" s="17" t="str">
        <f>IFERROR(IF(INDEX(DATOS!AH:AH,MATCH(CHECKLIST!B571,DATOS!B:B,0),1)=0,"",INDEX(DATOS!AH:AH,MATCH(CHECKLIST!B571,DATOS!B:B,0),1)),"")</f>
        <v/>
      </c>
      <c r="H571" s="17" t="str">
        <f>IF(IFERROR(FIND(H$13,INDEX(DATOS!CA:CA,MATCH(CHECKLIST!B571,DATOS!B:B,0),1),1),"")="",IF(IFERROR(FIND("VENCIDA",INDEX(DATOS!BH:BH,MATCH(CHECKLIST!B571,DATOS!B:B,0),1),1),"")="","","VENCIDO"),"X")</f>
        <v/>
      </c>
      <c r="I571" s="17" t="str">
        <f>IFERROR(IF(INDEX(DATOS!AL:AL,MATCH(CHECKLIST!B571,DATOS!B:B,0),1)=0,"",INDEX(DATOS!AL:AL,MATCH(CHECKLIST!B571,DATOS!B:B,0),1)),"")</f>
        <v/>
      </c>
      <c r="J571" s="17" t="str">
        <f>IFERROR(IF(INDEX(DATOS!AJ:AJ,MATCH(CHECKLIST!B571,DATOS!B:B,0),1)=0,"",INDEX(DATOS!AJ:AJ,MATCH(CHECKLIST!B571,DATOS!B:B,0),1)),"")</f>
        <v/>
      </c>
      <c r="K571" s="49" t="str">
        <f>IFERROR(IF(INDEX(DATOS!AK:AK,MATCH(CHECKLIST!B571,DATOS!B:B,0),1)=0,"",INDEX(DATOS!AK:AK,MATCH(CHECKLIST!B571,DATOS!B:B,0),1)),"")</f>
        <v/>
      </c>
      <c r="L571" s="17" t="str">
        <f>IFERROR(IF(INDEX(DATOS!AM:AM,MATCH(CHECKLIST!B571,DATOS!B:B,0),1)=0,"",INDEX(DATOS!AM:AM,MATCH(CHECKLIST!B571,DATOS!B:B,0),1)),"")</f>
        <v/>
      </c>
      <c r="M571" s="17" t="str">
        <f>IFERROR(IF(INDEX(DATOS!AM:AM,MATCH(CHECKLIST!B571,DATOS!B:B,0),1)=0,"",INDEX(DATOS!AM:AM,MATCH(CHECKLIST!B571,DATOS!B:B,0),1)),"")</f>
        <v/>
      </c>
      <c r="N571" s="49" t="str">
        <f ca="1">IFERROR(IF(INDEX(DATOS!I:I,MATCH(CHECKLIST!B571,DATOS!B:B,0),1)="","X",IF(INDEX(DATOS!I:I,MATCH(CHECKLIST!B571,DATOS!B:B,0),1)&gt;YEAR(TODAY())-1,"","VENCIDA")),"")</f>
        <v/>
      </c>
      <c r="O571" s="49"/>
      <c r="P571" s="17" t="str">
        <f>IFERROR(IF(INDEX(DATOS!AN:AN,MATCH(CHECKLIST!B571,DATOS!B:B,0),1)=0,"",INDEX(DATOS!AN:AN,MATCH(CHECKLIST!B571,DATOS!B:B,0),1)),"")</f>
        <v/>
      </c>
      <c r="Q571" s="17" t="str">
        <f>IFERROR(IF(INDEX(DATOS!AO:AO,MATCH(CHECKLIST!B571,DATOS!B:B,0),1)=0,"",INDEX(DATOS!AO:AO,MATCH(CHECKLIST!B571,DATOS!B:B,0),1)),"")</f>
        <v/>
      </c>
      <c r="R571" t="str">
        <f>IF(B571="","",1)</f>
        <v/>
      </c>
      <c r="S571" t="str">
        <f t="shared" si="26"/>
        <v/>
      </c>
      <c r="U571" t="str">
        <f t="shared" si="24"/>
        <v/>
      </c>
      <c r="V571" t="str">
        <f t="shared" si="25"/>
        <v/>
      </c>
    </row>
    <row r="572" spans="1:22">
      <c r="A572" s="12">
        <v>559</v>
      </c>
      <c r="B572" t="str">
        <f>IFERROR(INDEX(DATOS!B:B,MATCH(CHECKLIST!A572,DATOS!BU:BU,0),1),"")</f>
        <v/>
      </c>
      <c r="C572" t="str">
        <f>IFERROR(INDEX(DATOS!J:J,MATCH(CHECKLIST!A572,DATOS!BU:BU,0),1),"")</f>
        <v/>
      </c>
      <c r="D572" t="str">
        <f>IFERROR(INDEX(DATOS!R:R,MATCH(CHECKLIST!E572,DATOS!C:C,0),1),"")</f>
        <v/>
      </c>
      <c r="E572" s="16" t="str">
        <f>IFERROR(INDEX(DATOS!C:C,MATCH(CHECKLIST!A572,DATOS!BU:BU,0),1),"")</f>
        <v/>
      </c>
      <c r="F572" s="3" t="str">
        <f>IFERROR(IF(INDEX(DATOS!AC:AC,MATCH(CHECKLIST!B572,DATOS!B:B,0),1)=0,"",INDEX(DATOS!AC:AC,MATCH(CHECKLIST!B572,DATOS!B:B,0),1)),"")</f>
        <v/>
      </c>
      <c r="G572" s="17" t="str">
        <f>IFERROR(IF(INDEX(DATOS!AH:AH,MATCH(CHECKLIST!B572,DATOS!B:B,0),1)=0,"",INDEX(DATOS!AH:AH,MATCH(CHECKLIST!B572,DATOS!B:B,0),1)),"")</f>
        <v/>
      </c>
      <c r="H572" s="17" t="str">
        <f>IF(IFERROR(FIND(H$13,INDEX(DATOS!CA:CA,MATCH(CHECKLIST!B572,DATOS!B:B,0),1),1),"")="",IF(IFERROR(FIND("VENCIDA",INDEX(DATOS!BH:BH,MATCH(CHECKLIST!B572,DATOS!B:B,0),1),1),"")="","","VENCIDO"),"X")</f>
        <v/>
      </c>
      <c r="I572" s="17" t="str">
        <f>IFERROR(IF(INDEX(DATOS!AL:AL,MATCH(CHECKLIST!B572,DATOS!B:B,0),1)=0,"",INDEX(DATOS!AL:AL,MATCH(CHECKLIST!B572,DATOS!B:B,0),1)),"")</f>
        <v/>
      </c>
      <c r="J572" s="17" t="str">
        <f>IFERROR(IF(INDEX(DATOS!AJ:AJ,MATCH(CHECKLIST!B572,DATOS!B:B,0),1)=0,"",INDEX(DATOS!AJ:AJ,MATCH(CHECKLIST!B572,DATOS!B:B,0),1)),"")</f>
        <v/>
      </c>
      <c r="K572" s="49" t="str">
        <f>IFERROR(IF(INDEX(DATOS!AK:AK,MATCH(CHECKLIST!B572,DATOS!B:B,0),1)=0,"",INDEX(DATOS!AK:AK,MATCH(CHECKLIST!B572,DATOS!B:B,0),1)),"")</f>
        <v/>
      </c>
      <c r="L572" s="17" t="str">
        <f>IFERROR(IF(INDEX(DATOS!AM:AM,MATCH(CHECKLIST!B572,DATOS!B:B,0),1)=0,"",INDEX(DATOS!AM:AM,MATCH(CHECKLIST!B572,DATOS!B:B,0),1)),"")</f>
        <v/>
      </c>
      <c r="M572" s="17" t="str">
        <f>IFERROR(IF(INDEX(DATOS!AM:AM,MATCH(CHECKLIST!B572,DATOS!B:B,0),1)=0,"",INDEX(DATOS!AM:AM,MATCH(CHECKLIST!B572,DATOS!B:B,0),1)),"")</f>
        <v/>
      </c>
      <c r="N572" s="49" t="str">
        <f ca="1">IFERROR(IF(INDEX(DATOS!I:I,MATCH(CHECKLIST!B572,DATOS!B:B,0),1)="","X",IF(INDEX(DATOS!I:I,MATCH(CHECKLIST!B572,DATOS!B:B,0),1)&gt;YEAR(TODAY())-1,"","VENCIDA")),"")</f>
        <v/>
      </c>
      <c r="O572" s="49"/>
      <c r="P572" s="17" t="str">
        <f>IFERROR(IF(INDEX(DATOS!AN:AN,MATCH(CHECKLIST!B572,DATOS!B:B,0),1)=0,"",INDEX(DATOS!AN:AN,MATCH(CHECKLIST!B572,DATOS!B:B,0),1)),"")</f>
        <v/>
      </c>
      <c r="Q572" s="17" t="str">
        <f>IFERROR(IF(INDEX(DATOS!AO:AO,MATCH(CHECKLIST!B572,DATOS!B:B,0),1)=0,"",INDEX(DATOS!AO:AO,MATCH(CHECKLIST!B572,DATOS!B:B,0),1)),"")</f>
        <v/>
      </c>
      <c r="S572">
        <f t="shared" si="26"/>
        <v>0</v>
      </c>
      <c r="U572" t="str">
        <f t="shared" si="24"/>
        <v/>
      </c>
      <c r="V572" t="str">
        <f t="shared" si="25"/>
        <v/>
      </c>
    </row>
    <row r="573" spans="1:22">
      <c r="A573" s="12">
        <v>560</v>
      </c>
      <c r="B573" t="str">
        <f>IFERROR(INDEX(DATOS!B:B,MATCH(CHECKLIST!A573,DATOS!BU:BU,0),1),"")</f>
        <v/>
      </c>
      <c r="C573" t="str">
        <f>IFERROR(INDEX(DATOS!J:J,MATCH(CHECKLIST!A573,DATOS!BU:BU,0),1),"")</f>
        <v/>
      </c>
      <c r="D573" t="str">
        <f>IFERROR(INDEX(DATOS!R:R,MATCH(CHECKLIST!E573,DATOS!C:C,0),1),"")</f>
        <v/>
      </c>
      <c r="E573" s="16" t="str">
        <f>IFERROR(INDEX(DATOS!C:C,MATCH(CHECKLIST!A573,DATOS!BU:BU,0),1),"")</f>
        <v/>
      </c>
      <c r="F573" s="3" t="str">
        <f>IFERROR(IF(INDEX(DATOS!AC:AC,MATCH(CHECKLIST!B573,DATOS!B:B,0),1)=0,"",INDEX(DATOS!AC:AC,MATCH(CHECKLIST!B573,DATOS!B:B,0),1)),"")</f>
        <v/>
      </c>
      <c r="G573" s="17" t="str">
        <f>IFERROR(IF(INDEX(DATOS!AH:AH,MATCH(CHECKLIST!B573,DATOS!B:B,0),1)=0,"",INDEX(DATOS!AH:AH,MATCH(CHECKLIST!B573,DATOS!B:B,0),1)),"")</f>
        <v/>
      </c>
      <c r="H573" s="17" t="str">
        <f>IF(IFERROR(FIND(H$13,INDEX(DATOS!CA:CA,MATCH(CHECKLIST!B573,DATOS!B:B,0),1),1),"")="",IF(IFERROR(FIND("VENCIDA",INDEX(DATOS!BH:BH,MATCH(CHECKLIST!B573,DATOS!B:B,0),1),1),"")="","","VENCIDO"),"X")</f>
        <v/>
      </c>
      <c r="I573" s="17" t="str">
        <f>IFERROR(IF(INDEX(DATOS!AL:AL,MATCH(CHECKLIST!B573,DATOS!B:B,0),1)=0,"",INDEX(DATOS!AL:AL,MATCH(CHECKLIST!B573,DATOS!B:B,0),1)),"")</f>
        <v/>
      </c>
      <c r="J573" s="17" t="str">
        <f>IFERROR(IF(INDEX(DATOS!AJ:AJ,MATCH(CHECKLIST!B573,DATOS!B:B,0),1)=0,"",INDEX(DATOS!AJ:AJ,MATCH(CHECKLIST!B573,DATOS!B:B,0),1)),"")</f>
        <v/>
      </c>
      <c r="K573" s="49" t="str">
        <f>IFERROR(IF(INDEX(DATOS!AK:AK,MATCH(CHECKLIST!B573,DATOS!B:B,0),1)=0,"",INDEX(DATOS!AK:AK,MATCH(CHECKLIST!B573,DATOS!B:B,0),1)),"")</f>
        <v/>
      </c>
      <c r="L573" s="17" t="str">
        <f>IFERROR(IF(INDEX(DATOS!AM:AM,MATCH(CHECKLIST!B573,DATOS!B:B,0),1)=0,"",INDEX(DATOS!AM:AM,MATCH(CHECKLIST!B573,DATOS!B:B,0),1)),"")</f>
        <v/>
      </c>
      <c r="M573" s="17" t="str">
        <f>IFERROR(IF(INDEX(DATOS!AM:AM,MATCH(CHECKLIST!B573,DATOS!B:B,0),1)=0,"",INDEX(DATOS!AM:AM,MATCH(CHECKLIST!B573,DATOS!B:B,0),1)),"")</f>
        <v/>
      </c>
      <c r="N573" s="49" t="str">
        <f ca="1">IFERROR(IF(INDEX(DATOS!I:I,MATCH(CHECKLIST!B573,DATOS!B:B,0),1)="","X",IF(INDEX(DATOS!I:I,MATCH(CHECKLIST!B573,DATOS!B:B,0),1)&gt;YEAR(TODAY())-1,"","VENCIDA")),"")</f>
        <v/>
      </c>
      <c r="O573" s="49"/>
      <c r="P573" s="17" t="str">
        <f>IFERROR(IF(INDEX(DATOS!AN:AN,MATCH(CHECKLIST!B573,DATOS!B:B,0),1)=0,"",INDEX(DATOS!AN:AN,MATCH(CHECKLIST!B573,DATOS!B:B,0),1)),"")</f>
        <v/>
      </c>
      <c r="Q573" s="17" t="str">
        <f>IFERROR(IF(INDEX(DATOS!AO:AO,MATCH(CHECKLIST!B573,DATOS!B:B,0),1)=0,"",INDEX(DATOS!AO:AO,MATCH(CHECKLIST!B573,DATOS!B:B,0),1)),"")</f>
        <v/>
      </c>
      <c r="R573" t="str">
        <f>IF(B573="","",1)</f>
        <v/>
      </c>
      <c r="S573" t="str">
        <f t="shared" si="26"/>
        <v/>
      </c>
      <c r="U573" t="str">
        <f t="shared" si="24"/>
        <v/>
      </c>
      <c r="V573" t="str">
        <f t="shared" si="25"/>
        <v/>
      </c>
    </row>
    <row r="574" spans="1:22">
      <c r="A574" s="12">
        <v>561</v>
      </c>
      <c r="B574" t="str">
        <f>IFERROR(INDEX(DATOS!B:B,MATCH(CHECKLIST!A574,DATOS!BU:BU,0),1),"")</f>
        <v/>
      </c>
      <c r="C574" t="str">
        <f>IFERROR(INDEX(DATOS!J:J,MATCH(CHECKLIST!A574,DATOS!BU:BU,0),1),"")</f>
        <v/>
      </c>
      <c r="D574" t="str">
        <f>IFERROR(INDEX(DATOS!R:R,MATCH(CHECKLIST!E574,DATOS!C:C,0),1),"")</f>
        <v/>
      </c>
      <c r="E574" s="16" t="str">
        <f>IFERROR(INDEX(DATOS!C:C,MATCH(CHECKLIST!A574,DATOS!BU:BU,0),1),"")</f>
        <v/>
      </c>
      <c r="F574" s="3" t="str">
        <f>IFERROR(IF(INDEX(DATOS!AC:AC,MATCH(CHECKLIST!B574,DATOS!B:B,0),1)=0,"",INDEX(DATOS!AC:AC,MATCH(CHECKLIST!B574,DATOS!B:B,0),1)),"")</f>
        <v/>
      </c>
      <c r="G574" s="17" t="str">
        <f>IFERROR(IF(INDEX(DATOS!AH:AH,MATCH(CHECKLIST!B574,DATOS!B:B,0),1)=0,"",INDEX(DATOS!AH:AH,MATCH(CHECKLIST!B574,DATOS!B:B,0),1)),"")</f>
        <v/>
      </c>
      <c r="H574" s="17" t="str">
        <f>IF(IFERROR(FIND(H$13,INDEX(DATOS!CA:CA,MATCH(CHECKLIST!B574,DATOS!B:B,0),1),1),"")="",IF(IFERROR(FIND("VENCIDA",INDEX(DATOS!BH:BH,MATCH(CHECKLIST!B574,DATOS!B:B,0),1),1),"")="","","VENCIDO"),"X")</f>
        <v/>
      </c>
      <c r="I574" s="17" t="str">
        <f>IFERROR(IF(INDEX(DATOS!AL:AL,MATCH(CHECKLIST!B574,DATOS!B:B,0),1)=0,"",INDEX(DATOS!AL:AL,MATCH(CHECKLIST!B574,DATOS!B:B,0),1)),"")</f>
        <v/>
      </c>
      <c r="J574" s="17" t="str">
        <f>IFERROR(IF(INDEX(DATOS!AJ:AJ,MATCH(CHECKLIST!B574,DATOS!B:B,0),1)=0,"",INDEX(DATOS!AJ:AJ,MATCH(CHECKLIST!B574,DATOS!B:B,0),1)),"")</f>
        <v/>
      </c>
      <c r="K574" s="49" t="str">
        <f>IFERROR(IF(INDEX(DATOS!AK:AK,MATCH(CHECKLIST!B574,DATOS!B:B,0),1)=0,"",INDEX(DATOS!AK:AK,MATCH(CHECKLIST!B574,DATOS!B:B,0),1)),"")</f>
        <v/>
      </c>
      <c r="L574" s="17" t="str">
        <f>IFERROR(IF(INDEX(DATOS!AM:AM,MATCH(CHECKLIST!B574,DATOS!B:B,0),1)=0,"",INDEX(DATOS!AM:AM,MATCH(CHECKLIST!B574,DATOS!B:B,0),1)),"")</f>
        <v/>
      </c>
      <c r="M574" s="17" t="str">
        <f>IFERROR(IF(INDEX(DATOS!AM:AM,MATCH(CHECKLIST!B574,DATOS!B:B,0),1)=0,"",INDEX(DATOS!AM:AM,MATCH(CHECKLIST!B574,DATOS!B:B,0),1)),"")</f>
        <v/>
      </c>
      <c r="N574" s="49" t="str">
        <f ca="1">IFERROR(IF(INDEX(DATOS!I:I,MATCH(CHECKLIST!B574,DATOS!B:B,0),1)="","X",IF(INDEX(DATOS!I:I,MATCH(CHECKLIST!B574,DATOS!B:B,0),1)&gt;YEAR(TODAY())-1,"","VENCIDA")),"")</f>
        <v/>
      </c>
      <c r="O574" s="49"/>
      <c r="P574" s="17" t="str">
        <f>IFERROR(IF(INDEX(DATOS!AN:AN,MATCH(CHECKLIST!B574,DATOS!B:B,0),1)=0,"",INDEX(DATOS!AN:AN,MATCH(CHECKLIST!B574,DATOS!B:B,0),1)),"")</f>
        <v/>
      </c>
      <c r="Q574" s="17" t="str">
        <f>IFERROR(IF(INDEX(DATOS!AO:AO,MATCH(CHECKLIST!B574,DATOS!B:B,0),1)=0,"",INDEX(DATOS!AO:AO,MATCH(CHECKLIST!B574,DATOS!B:B,0),1)),"")</f>
        <v/>
      </c>
      <c r="S574">
        <f t="shared" si="26"/>
        <v>0</v>
      </c>
      <c r="U574" t="str">
        <f t="shared" si="24"/>
        <v/>
      </c>
      <c r="V574" t="str">
        <f t="shared" si="25"/>
        <v/>
      </c>
    </row>
    <row r="575" spans="1:22">
      <c r="A575" s="12">
        <v>562</v>
      </c>
      <c r="B575" t="str">
        <f>IFERROR(INDEX(DATOS!B:B,MATCH(CHECKLIST!A575,DATOS!BU:BU,0),1),"")</f>
        <v/>
      </c>
      <c r="C575" t="str">
        <f>IFERROR(INDEX(DATOS!J:J,MATCH(CHECKLIST!A575,DATOS!BU:BU,0),1),"")</f>
        <v/>
      </c>
      <c r="D575" t="str">
        <f>IFERROR(INDEX(DATOS!R:R,MATCH(CHECKLIST!E575,DATOS!C:C,0),1),"")</f>
        <v/>
      </c>
      <c r="E575" s="16" t="str">
        <f>IFERROR(INDEX(DATOS!C:C,MATCH(CHECKLIST!A575,DATOS!BU:BU,0),1),"")</f>
        <v/>
      </c>
      <c r="F575" s="3" t="str">
        <f>IFERROR(IF(INDEX(DATOS!AC:AC,MATCH(CHECKLIST!B575,DATOS!B:B,0),1)=0,"",INDEX(DATOS!AC:AC,MATCH(CHECKLIST!B575,DATOS!B:B,0),1)),"")</f>
        <v/>
      </c>
      <c r="G575" s="17" t="str">
        <f>IFERROR(IF(INDEX(DATOS!AH:AH,MATCH(CHECKLIST!B575,DATOS!B:B,0),1)=0,"",INDEX(DATOS!AH:AH,MATCH(CHECKLIST!B575,DATOS!B:B,0),1)),"")</f>
        <v/>
      </c>
      <c r="H575" s="17" t="str">
        <f>IF(IFERROR(FIND(H$13,INDEX(DATOS!CA:CA,MATCH(CHECKLIST!B575,DATOS!B:B,0),1),1),"")="",IF(IFERROR(FIND("VENCIDA",INDEX(DATOS!BH:BH,MATCH(CHECKLIST!B575,DATOS!B:B,0),1),1),"")="","","VENCIDO"),"X")</f>
        <v/>
      </c>
      <c r="I575" s="17" t="str">
        <f>IFERROR(IF(INDEX(DATOS!AL:AL,MATCH(CHECKLIST!B575,DATOS!B:B,0),1)=0,"",INDEX(DATOS!AL:AL,MATCH(CHECKLIST!B575,DATOS!B:B,0),1)),"")</f>
        <v/>
      </c>
      <c r="J575" s="17" t="str">
        <f>IFERROR(IF(INDEX(DATOS!AJ:AJ,MATCH(CHECKLIST!B575,DATOS!B:B,0),1)=0,"",INDEX(DATOS!AJ:AJ,MATCH(CHECKLIST!B575,DATOS!B:B,0),1)),"")</f>
        <v/>
      </c>
      <c r="K575" s="49" t="str">
        <f>IFERROR(IF(INDEX(DATOS!AK:AK,MATCH(CHECKLIST!B575,DATOS!B:B,0),1)=0,"",INDEX(DATOS!AK:AK,MATCH(CHECKLIST!B575,DATOS!B:B,0),1)),"")</f>
        <v/>
      </c>
      <c r="L575" s="17" t="str">
        <f>IFERROR(IF(INDEX(DATOS!AM:AM,MATCH(CHECKLIST!B575,DATOS!B:B,0),1)=0,"",INDEX(DATOS!AM:AM,MATCH(CHECKLIST!B575,DATOS!B:B,0),1)),"")</f>
        <v/>
      </c>
      <c r="M575" s="17" t="str">
        <f>IFERROR(IF(INDEX(DATOS!AM:AM,MATCH(CHECKLIST!B575,DATOS!B:B,0),1)=0,"",INDEX(DATOS!AM:AM,MATCH(CHECKLIST!B575,DATOS!B:B,0),1)),"")</f>
        <v/>
      </c>
      <c r="N575" s="49" t="str">
        <f ca="1">IFERROR(IF(INDEX(DATOS!I:I,MATCH(CHECKLIST!B575,DATOS!B:B,0),1)="","X",IF(INDEX(DATOS!I:I,MATCH(CHECKLIST!B575,DATOS!B:B,0),1)&gt;YEAR(TODAY())-1,"","VENCIDA")),"")</f>
        <v/>
      </c>
      <c r="O575" s="49"/>
      <c r="P575" s="17" t="str">
        <f>IFERROR(IF(INDEX(DATOS!AN:AN,MATCH(CHECKLIST!B575,DATOS!B:B,0),1)=0,"",INDEX(DATOS!AN:AN,MATCH(CHECKLIST!B575,DATOS!B:B,0),1)),"")</f>
        <v/>
      </c>
      <c r="Q575" s="17" t="str">
        <f>IFERROR(IF(INDEX(DATOS!AO:AO,MATCH(CHECKLIST!B575,DATOS!B:B,0),1)=0,"",INDEX(DATOS!AO:AO,MATCH(CHECKLIST!B575,DATOS!B:B,0),1)),"")</f>
        <v/>
      </c>
      <c r="R575" t="str">
        <f>IF(B575="","",1)</f>
        <v/>
      </c>
      <c r="S575" t="str">
        <f t="shared" si="26"/>
        <v/>
      </c>
      <c r="U575" t="str">
        <f t="shared" si="24"/>
        <v/>
      </c>
      <c r="V575" t="str">
        <f t="shared" si="25"/>
        <v/>
      </c>
    </row>
    <row r="576" spans="1:22">
      <c r="A576" s="12">
        <v>563</v>
      </c>
      <c r="B576" t="str">
        <f>IFERROR(INDEX(DATOS!B:B,MATCH(CHECKLIST!A576,DATOS!BU:BU,0),1),"")</f>
        <v/>
      </c>
      <c r="C576" t="str">
        <f>IFERROR(INDEX(DATOS!J:J,MATCH(CHECKLIST!A576,DATOS!BU:BU,0),1),"")</f>
        <v/>
      </c>
      <c r="D576" t="str">
        <f>IFERROR(INDEX(DATOS!R:R,MATCH(CHECKLIST!E576,DATOS!C:C,0),1),"")</f>
        <v/>
      </c>
      <c r="E576" s="16" t="str">
        <f>IFERROR(INDEX(DATOS!C:C,MATCH(CHECKLIST!A576,DATOS!BU:BU,0),1),"")</f>
        <v/>
      </c>
      <c r="F576" s="3" t="str">
        <f>IFERROR(IF(INDEX(DATOS!AC:AC,MATCH(CHECKLIST!B576,DATOS!B:B,0),1)=0,"",INDEX(DATOS!AC:AC,MATCH(CHECKLIST!B576,DATOS!B:B,0),1)),"")</f>
        <v/>
      </c>
      <c r="G576" s="17" t="str">
        <f>IFERROR(IF(INDEX(DATOS!AH:AH,MATCH(CHECKLIST!B576,DATOS!B:B,0),1)=0,"",INDEX(DATOS!AH:AH,MATCH(CHECKLIST!B576,DATOS!B:B,0),1)),"")</f>
        <v/>
      </c>
      <c r="H576" s="17" t="str">
        <f>IF(IFERROR(FIND(H$13,INDEX(DATOS!CA:CA,MATCH(CHECKLIST!B576,DATOS!B:B,0),1),1),"")="",IF(IFERROR(FIND("VENCIDA",INDEX(DATOS!BH:BH,MATCH(CHECKLIST!B576,DATOS!B:B,0),1),1),"")="","","VENCIDO"),"X")</f>
        <v/>
      </c>
      <c r="I576" s="17" t="str">
        <f>IFERROR(IF(INDEX(DATOS!AL:AL,MATCH(CHECKLIST!B576,DATOS!B:B,0),1)=0,"",INDEX(DATOS!AL:AL,MATCH(CHECKLIST!B576,DATOS!B:B,0),1)),"")</f>
        <v/>
      </c>
      <c r="J576" s="17" t="str">
        <f>IFERROR(IF(INDEX(DATOS!AJ:AJ,MATCH(CHECKLIST!B576,DATOS!B:B,0),1)=0,"",INDEX(DATOS!AJ:AJ,MATCH(CHECKLIST!B576,DATOS!B:B,0),1)),"")</f>
        <v/>
      </c>
      <c r="K576" s="49" t="str">
        <f>IFERROR(IF(INDEX(DATOS!AK:AK,MATCH(CHECKLIST!B576,DATOS!B:B,0),1)=0,"",INDEX(DATOS!AK:AK,MATCH(CHECKLIST!B576,DATOS!B:B,0),1)),"")</f>
        <v/>
      </c>
      <c r="L576" s="17" t="str">
        <f>IFERROR(IF(INDEX(DATOS!AM:AM,MATCH(CHECKLIST!B576,DATOS!B:B,0),1)=0,"",INDEX(DATOS!AM:AM,MATCH(CHECKLIST!B576,DATOS!B:B,0),1)),"")</f>
        <v/>
      </c>
      <c r="M576" s="17" t="str">
        <f>IFERROR(IF(INDEX(DATOS!AM:AM,MATCH(CHECKLIST!B576,DATOS!B:B,0),1)=0,"",INDEX(DATOS!AM:AM,MATCH(CHECKLIST!B576,DATOS!B:B,0),1)),"")</f>
        <v/>
      </c>
      <c r="N576" s="49" t="str">
        <f ca="1">IFERROR(IF(INDEX(DATOS!I:I,MATCH(CHECKLIST!B576,DATOS!B:B,0),1)="","X",IF(INDEX(DATOS!I:I,MATCH(CHECKLIST!B576,DATOS!B:B,0),1)&gt;YEAR(TODAY())-1,"","VENCIDA")),"")</f>
        <v/>
      </c>
      <c r="O576" s="49"/>
      <c r="P576" s="17" t="str">
        <f>IFERROR(IF(INDEX(DATOS!AN:AN,MATCH(CHECKLIST!B576,DATOS!B:B,0),1)=0,"",INDEX(DATOS!AN:AN,MATCH(CHECKLIST!B576,DATOS!B:B,0),1)),"")</f>
        <v/>
      </c>
      <c r="Q576" s="17" t="str">
        <f>IFERROR(IF(INDEX(DATOS!AO:AO,MATCH(CHECKLIST!B576,DATOS!B:B,0),1)=0,"",INDEX(DATOS!AO:AO,MATCH(CHECKLIST!B576,DATOS!B:B,0),1)),"")</f>
        <v/>
      </c>
      <c r="S576">
        <f t="shared" si="26"/>
        <v>0</v>
      </c>
      <c r="U576" t="str">
        <f t="shared" si="24"/>
        <v/>
      </c>
      <c r="V576" t="str">
        <f t="shared" si="25"/>
        <v/>
      </c>
    </row>
    <row r="577" spans="1:22">
      <c r="A577" s="12">
        <v>564</v>
      </c>
      <c r="B577" t="str">
        <f>IFERROR(INDEX(DATOS!B:B,MATCH(CHECKLIST!A577,DATOS!BU:BU,0),1),"")</f>
        <v/>
      </c>
      <c r="C577" t="str">
        <f>IFERROR(INDEX(DATOS!J:J,MATCH(CHECKLIST!A577,DATOS!BU:BU,0),1),"")</f>
        <v/>
      </c>
      <c r="D577" t="str">
        <f>IFERROR(INDEX(DATOS!R:R,MATCH(CHECKLIST!E577,DATOS!C:C,0),1),"")</f>
        <v/>
      </c>
      <c r="E577" s="16" t="str">
        <f>IFERROR(INDEX(DATOS!C:C,MATCH(CHECKLIST!A577,DATOS!BU:BU,0),1),"")</f>
        <v/>
      </c>
      <c r="F577" s="3" t="str">
        <f>IFERROR(IF(INDEX(DATOS!AC:AC,MATCH(CHECKLIST!B577,DATOS!B:B,0),1)=0,"",INDEX(DATOS!AC:AC,MATCH(CHECKLIST!B577,DATOS!B:B,0),1)),"")</f>
        <v/>
      </c>
      <c r="G577" s="17" t="str">
        <f>IFERROR(IF(INDEX(DATOS!AH:AH,MATCH(CHECKLIST!B577,DATOS!B:B,0),1)=0,"",INDEX(DATOS!AH:AH,MATCH(CHECKLIST!B577,DATOS!B:B,0),1)),"")</f>
        <v/>
      </c>
      <c r="H577" s="17" t="str">
        <f>IF(IFERROR(FIND(H$13,INDEX(DATOS!CA:CA,MATCH(CHECKLIST!B577,DATOS!B:B,0),1),1),"")="",IF(IFERROR(FIND("VENCIDA",INDEX(DATOS!BH:BH,MATCH(CHECKLIST!B577,DATOS!B:B,0),1),1),"")="","","VENCIDO"),"X")</f>
        <v/>
      </c>
      <c r="I577" s="17" t="str">
        <f>IFERROR(IF(INDEX(DATOS!AL:AL,MATCH(CHECKLIST!B577,DATOS!B:B,0),1)=0,"",INDEX(DATOS!AL:AL,MATCH(CHECKLIST!B577,DATOS!B:B,0),1)),"")</f>
        <v/>
      </c>
      <c r="J577" s="17" t="str">
        <f>IFERROR(IF(INDEX(DATOS!AJ:AJ,MATCH(CHECKLIST!B577,DATOS!B:B,0),1)=0,"",INDEX(DATOS!AJ:AJ,MATCH(CHECKLIST!B577,DATOS!B:B,0),1)),"")</f>
        <v/>
      </c>
      <c r="K577" s="49" t="str">
        <f>IFERROR(IF(INDEX(DATOS!AK:AK,MATCH(CHECKLIST!B577,DATOS!B:B,0),1)=0,"",INDEX(DATOS!AK:AK,MATCH(CHECKLIST!B577,DATOS!B:B,0),1)),"")</f>
        <v/>
      </c>
      <c r="L577" s="17" t="str">
        <f>IFERROR(IF(INDEX(DATOS!AM:AM,MATCH(CHECKLIST!B577,DATOS!B:B,0),1)=0,"",INDEX(DATOS!AM:AM,MATCH(CHECKLIST!B577,DATOS!B:B,0),1)),"")</f>
        <v/>
      </c>
      <c r="M577" s="17" t="str">
        <f>IFERROR(IF(INDEX(DATOS!AM:AM,MATCH(CHECKLIST!B577,DATOS!B:B,0),1)=0,"",INDEX(DATOS!AM:AM,MATCH(CHECKLIST!B577,DATOS!B:B,0),1)),"")</f>
        <v/>
      </c>
      <c r="N577" s="49" t="str">
        <f ca="1">IFERROR(IF(INDEX(DATOS!I:I,MATCH(CHECKLIST!B577,DATOS!B:B,0),1)="","X",IF(INDEX(DATOS!I:I,MATCH(CHECKLIST!B577,DATOS!B:B,0),1)&gt;YEAR(TODAY())-1,"","VENCIDA")),"")</f>
        <v/>
      </c>
      <c r="O577" s="49"/>
      <c r="P577" s="17" t="str">
        <f>IFERROR(IF(INDEX(DATOS!AN:AN,MATCH(CHECKLIST!B577,DATOS!B:B,0),1)=0,"",INDEX(DATOS!AN:AN,MATCH(CHECKLIST!B577,DATOS!B:B,0),1)),"")</f>
        <v/>
      </c>
      <c r="Q577" s="17" t="str">
        <f>IFERROR(IF(INDEX(DATOS!AO:AO,MATCH(CHECKLIST!B577,DATOS!B:B,0),1)=0,"",INDEX(DATOS!AO:AO,MATCH(CHECKLIST!B577,DATOS!B:B,0),1)),"")</f>
        <v/>
      </c>
      <c r="R577" t="str">
        <f>IF(B577="","",1)</f>
        <v/>
      </c>
      <c r="S577" t="str">
        <f t="shared" si="26"/>
        <v/>
      </c>
      <c r="U577" t="str">
        <f t="shared" si="24"/>
        <v/>
      </c>
      <c r="V577" t="str">
        <f t="shared" si="25"/>
        <v/>
      </c>
    </row>
    <row r="578" spans="1:22">
      <c r="A578" s="12">
        <v>565</v>
      </c>
      <c r="B578" t="str">
        <f>IFERROR(INDEX(DATOS!B:B,MATCH(CHECKLIST!A578,DATOS!BU:BU,0),1),"")</f>
        <v/>
      </c>
      <c r="C578" t="str">
        <f>IFERROR(INDEX(DATOS!J:J,MATCH(CHECKLIST!A578,DATOS!BU:BU,0),1),"")</f>
        <v/>
      </c>
      <c r="D578" t="str">
        <f>IFERROR(INDEX(DATOS!R:R,MATCH(CHECKLIST!E578,DATOS!C:C,0),1),"")</f>
        <v/>
      </c>
      <c r="E578" s="16" t="str">
        <f>IFERROR(INDEX(DATOS!C:C,MATCH(CHECKLIST!A578,DATOS!BU:BU,0),1),"")</f>
        <v/>
      </c>
      <c r="F578" s="3" t="str">
        <f>IFERROR(IF(INDEX(DATOS!AC:AC,MATCH(CHECKLIST!B578,DATOS!B:B,0),1)=0,"",INDEX(DATOS!AC:AC,MATCH(CHECKLIST!B578,DATOS!B:B,0),1)),"")</f>
        <v/>
      </c>
      <c r="G578" s="17" t="str">
        <f>IFERROR(IF(INDEX(DATOS!AH:AH,MATCH(CHECKLIST!B578,DATOS!B:B,0),1)=0,"",INDEX(DATOS!AH:AH,MATCH(CHECKLIST!B578,DATOS!B:B,0),1)),"")</f>
        <v/>
      </c>
      <c r="H578" s="17" t="str">
        <f>IF(IFERROR(FIND(H$13,INDEX(DATOS!CA:CA,MATCH(CHECKLIST!B578,DATOS!B:B,0),1),1),"")="",IF(IFERROR(FIND("VENCIDA",INDEX(DATOS!BH:BH,MATCH(CHECKLIST!B578,DATOS!B:B,0),1),1),"")="","","VENCIDO"),"X")</f>
        <v/>
      </c>
      <c r="I578" s="17" t="str">
        <f>IFERROR(IF(INDEX(DATOS!AL:AL,MATCH(CHECKLIST!B578,DATOS!B:B,0),1)=0,"",INDEX(DATOS!AL:AL,MATCH(CHECKLIST!B578,DATOS!B:B,0),1)),"")</f>
        <v/>
      </c>
      <c r="J578" s="17" t="str">
        <f>IFERROR(IF(INDEX(DATOS!AJ:AJ,MATCH(CHECKLIST!B578,DATOS!B:B,0),1)=0,"",INDEX(DATOS!AJ:AJ,MATCH(CHECKLIST!B578,DATOS!B:B,0),1)),"")</f>
        <v/>
      </c>
      <c r="K578" s="49" t="str">
        <f>IFERROR(IF(INDEX(DATOS!AK:AK,MATCH(CHECKLIST!B578,DATOS!B:B,0),1)=0,"",INDEX(DATOS!AK:AK,MATCH(CHECKLIST!B578,DATOS!B:B,0),1)),"")</f>
        <v/>
      </c>
      <c r="L578" s="17" t="str">
        <f>IFERROR(IF(INDEX(DATOS!AM:AM,MATCH(CHECKLIST!B578,DATOS!B:B,0),1)=0,"",INDEX(DATOS!AM:AM,MATCH(CHECKLIST!B578,DATOS!B:B,0),1)),"")</f>
        <v/>
      </c>
      <c r="M578" s="17" t="str">
        <f>IFERROR(IF(INDEX(DATOS!AM:AM,MATCH(CHECKLIST!B578,DATOS!B:B,0),1)=0,"",INDEX(DATOS!AM:AM,MATCH(CHECKLIST!B578,DATOS!B:B,0),1)),"")</f>
        <v/>
      </c>
      <c r="N578" s="49" t="str">
        <f ca="1">IFERROR(IF(INDEX(DATOS!I:I,MATCH(CHECKLIST!B578,DATOS!B:B,0),1)="","X",IF(INDEX(DATOS!I:I,MATCH(CHECKLIST!B578,DATOS!B:B,0),1)&gt;YEAR(TODAY())-1,"","VENCIDA")),"")</f>
        <v/>
      </c>
      <c r="O578" s="49"/>
      <c r="P578" s="17" t="str">
        <f>IFERROR(IF(INDEX(DATOS!AN:AN,MATCH(CHECKLIST!B578,DATOS!B:B,0),1)=0,"",INDEX(DATOS!AN:AN,MATCH(CHECKLIST!B578,DATOS!B:B,0),1)),"")</f>
        <v/>
      </c>
      <c r="Q578" s="17" t="str">
        <f>IFERROR(IF(INDEX(DATOS!AO:AO,MATCH(CHECKLIST!B578,DATOS!B:B,0),1)=0,"",INDEX(DATOS!AO:AO,MATCH(CHECKLIST!B578,DATOS!B:B,0),1)),"")</f>
        <v/>
      </c>
      <c r="S578">
        <f t="shared" si="26"/>
        <v>0</v>
      </c>
      <c r="U578" t="str">
        <f t="shared" si="24"/>
        <v/>
      </c>
      <c r="V578" t="str">
        <f t="shared" si="25"/>
        <v/>
      </c>
    </row>
    <row r="579" spans="1:22">
      <c r="A579" s="12">
        <v>566</v>
      </c>
      <c r="B579" t="str">
        <f>IFERROR(INDEX(DATOS!B:B,MATCH(CHECKLIST!A579,DATOS!BU:BU,0),1),"")</f>
        <v/>
      </c>
      <c r="C579" t="str">
        <f>IFERROR(INDEX(DATOS!J:J,MATCH(CHECKLIST!A579,DATOS!BU:BU,0),1),"")</f>
        <v/>
      </c>
      <c r="D579" t="str">
        <f>IFERROR(INDEX(DATOS!R:R,MATCH(CHECKLIST!E579,DATOS!C:C,0),1),"")</f>
        <v/>
      </c>
      <c r="E579" s="16" t="str">
        <f>IFERROR(INDEX(DATOS!C:C,MATCH(CHECKLIST!A579,DATOS!BU:BU,0),1),"")</f>
        <v/>
      </c>
      <c r="F579" s="3" t="str">
        <f>IFERROR(IF(INDEX(DATOS!AC:AC,MATCH(CHECKLIST!B579,DATOS!B:B,0),1)=0,"",INDEX(DATOS!AC:AC,MATCH(CHECKLIST!B579,DATOS!B:B,0),1)),"")</f>
        <v/>
      </c>
      <c r="G579" s="17" t="str">
        <f>IFERROR(IF(INDEX(DATOS!AH:AH,MATCH(CHECKLIST!B579,DATOS!B:B,0),1)=0,"",INDEX(DATOS!AH:AH,MATCH(CHECKLIST!B579,DATOS!B:B,0),1)),"")</f>
        <v/>
      </c>
      <c r="H579" s="17" t="str">
        <f>IF(IFERROR(FIND(H$13,INDEX(DATOS!CA:CA,MATCH(CHECKLIST!B579,DATOS!B:B,0),1),1),"")="",IF(IFERROR(FIND("VENCIDA",INDEX(DATOS!BH:BH,MATCH(CHECKLIST!B579,DATOS!B:B,0),1),1),"")="","","VENCIDO"),"X")</f>
        <v/>
      </c>
      <c r="I579" s="17" t="str">
        <f>IFERROR(IF(INDEX(DATOS!AL:AL,MATCH(CHECKLIST!B579,DATOS!B:B,0),1)=0,"",INDEX(DATOS!AL:AL,MATCH(CHECKLIST!B579,DATOS!B:B,0),1)),"")</f>
        <v/>
      </c>
      <c r="J579" s="17" t="str">
        <f>IFERROR(IF(INDEX(DATOS!AJ:AJ,MATCH(CHECKLIST!B579,DATOS!B:B,0),1)=0,"",INDEX(DATOS!AJ:AJ,MATCH(CHECKLIST!B579,DATOS!B:B,0),1)),"")</f>
        <v/>
      </c>
      <c r="K579" s="49" t="str">
        <f>IFERROR(IF(INDEX(DATOS!AK:AK,MATCH(CHECKLIST!B579,DATOS!B:B,0),1)=0,"",INDEX(DATOS!AK:AK,MATCH(CHECKLIST!B579,DATOS!B:B,0),1)),"")</f>
        <v/>
      </c>
      <c r="L579" s="17" t="str">
        <f>IFERROR(IF(INDEX(DATOS!AM:AM,MATCH(CHECKLIST!B579,DATOS!B:B,0),1)=0,"",INDEX(DATOS!AM:AM,MATCH(CHECKLIST!B579,DATOS!B:B,0),1)),"")</f>
        <v/>
      </c>
      <c r="M579" s="17" t="str">
        <f>IFERROR(IF(INDEX(DATOS!AM:AM,MATCH(CHECKLIST!B579,DATOS!B:B,0),1)=0,"",INDEX(DATOS!AM:AM,MATCH(CHECKLIST!B579,DATOS!B:B,0),1)),"")</f>
        <v/>
      </c>
      <c r="N579" s="49" t="str">
        <f ca="1">IFERROR(IF(INDEX(DATOS!I:I,MATCH(CHECKLIST!B579,DATOS!B:B,0),1)="","X",IF(INDEX(DATOS!I:I,MATCH(CHECKLIST!B579,DATOS!B:B,0),1)&gt;YEAR(TODAY())-1,"","VENCIDA")),"")</f>
        <v/>
      </c>
      <c r="O579" s="49"/>
      <c r="P579" s="17" t="str">
        <f>IFERROR(IF(INDEX(DATOS!AN:AN,MATCH(CHECKLIST!B579,DATOS!B:B,0),1)=0,"",INDEX(DATOS!AN:AN,MATCH(CHECKLIST!B579,DATOS!B:B,0),1)),"")</f>
        <v/>
      </c>
      <c r="Q579" s="17" t="str">
        <f>IFERROR(IF(INDEX(DATOS!AO:AO,MATCH(CHECKLIST!B579,DATOS!B:B,0),1)=0,"",INDEX(DATOS!AO:AO,MATCH(CHECKLIST!B579,DATOS!B:B,0),1)),"")</f>
        <v/>
      </c>
      <c r="R579" t="str">
        <f>IF(B579="","",1)</f>
        <v/>
      </c>
      <c r="S579" t="str">
        <f t="shared" si="26"/>
        <v/>
      </c>
      <c r="U579" t="str">
        <f t="shared" si="24"/>
        <v/>
      </c>
      <c r="V579" t="str">
        <f t="shared" si="25"/>
        <v/>
      </c>
    </row>
    <row r="580" spans="1:22">
      <c r="A580" s="12">
        <v>567</v>
      </c>
      <c r="B580" t="str">
        <f>IFERROR(INDEX(DATOS!B:B,MATCH(CHECKLIST!A580,DATOS!BU:BU,0),1),"")</f>
        <v/>
      </c>
      <c r="C580" t="str">
        <f>IFERROR(INDEX(DATOS!J:J,MATCH(CHECKLIST!A580,DATOS!BU:BU,0),1),"")</f>
        <v/>
      </c>
      <c r="D580" t="str">
        <f>IFERROR(INDEX(DATOS!R:R,MATCH(CHECKLIST!E580,DATOS!C:C,0),1),"")</f>
        <v/>
      </c>
      <c r="E580" s="16" t="str">
        <f>IFERROR(INDEX(DATOS!C:C,MATCH(CHECKLIST!A580,DATOS!BU:BU,0),1),"")</f>
        <v/>
      </c>
      <c r="F580" s="3" t="str">
        <f>IFERROR(IF(INDEX(DATOS!AC:AC,MATCH(CHECKLIST!B580,DATOS!B:B,0),1)=0,"",INDEX(DATOS!AC:AC,MATCH(CHECKLIST!B580,DATOS!B:B,0),1)),"")</f>
        <v/>
      </c>
      <c r="G580" s="17" t="str">
        <f>IFERROR(IF(INDEX(DATOS!AH:AH,MATCH(CHECKLIST!B580,DATOS!B:B,0),1)=0,"",INDEX(DATOS!AH:AH,MATCH(CHECKLIST!B580,DATOS!B:B,0),1)),"")</f>
        <v/>
      </c>
      <c r="H580" s="17" t="str">
        <f>IF(IFERROR(FIND(H$13,INDEX(DATOS!CA:CA,MATCH(CHECKLIST!B580,DATOS!B:B,0),1),1),"")="",IF(IFERROR(FIND("VENCIDA",INDEX(DATOS!BH:BH,MATCH(CHECKLIST!B580,DATOS!B:B,0),1),1),"")="","","VENCIDO"),"X")</f>
        <v/>
      </c>
      <c r="I580" s="17" t="str">
        <f>IFERROR(IF(INDEX(DATOS!AL:AL,MATCH(CHECKLIST!B580,DATOS!B:B,0),1)=0,"",INDEX(DATOS!AL:AL,MATCH(CHECKLIST!B580,DATOS!B:B,0),1)),"")</f>
        <v/>
      </c>
      <c r="J580" s="17" t="str">
        <f>IFERROR(IF(INDEX(DATOS!AJ:AJ,MATCH(CHECKLIST!B580,DATOS!B:B,0),1)=0,"",INDEX(DATOS!AJ:AJ,MATCH(CHECKLIST!B580,DATOS!B:B,0),1)),"")</f>
        <v/>
      </c>
      <c r="K580" s="49" t="str">
        <f>IFERROR(IF(INDEX(DATOS!AK:AK,MATCH(CHECKLIST!B580,DATOS!B:B,0),1)=0,"",INDEX(DATOS!AK:AK,MATCH(CHECKLIST!B580,DATOS!B:B,0),1)),"")</f>
        <v/>
      </c>
      <c r="L580" s="17" t="str">
        <f>IFERROR(IF(INDEX(DATOS!AM:AM,MATCH(CHECKLIST!B580,DATOS!B:B,0),1)=0,"",INDEX(DATOS!AM:AM,MATCH(CHECKLIST!B580,DATOS!B:B,0),1)),"")</f>
        <v/>
      </c>
      <c r="M580" s="17" t="str">
        <f>IFERROR(IF(INDEX(DATOS!AM:AM,MATCH(CHECKLIST!B580,DATOS!B:B,0),1)=0,"",INDEX(DATOS!AM:AM,MATCH(CHECKLIST!B580,DATOS!B:B,0),1)),"")</f>
        <v/>
      </c>
      <c r="N580" s="49" t="str">
        <f ca="1">IFERROR(IF(INDEX(DATOS!I:I,MATCH(CHECKLIST!B580,DATOS!B:B,0),1)="","X",IF(INDEX(DATOS!I:I,MATCH(CHECKLIST!B580,DATOS!B:B,0),1)&gt;YEAR(TODAY())-1,"","VENCIDA")),"")</f>
        <v/>
      </c>
      <c r="O580" s="49"/>
      <c r="P580" s="17" t="str">
        <f>IFERROR(IF(INDEX(DATOS!AN:AN,MATCH(CHECKLIST!B580,DATOS!B:B,0),1)=0,"",INDEX(DATOS!AN:AN,MATCH(CHECKLIST!B580,DATOS!B:B,0),1)),"")</f>
        <v/>
      </c>
      <c r="Q580" s="17" t="str">
        <f>IFERROR(IF(INDEX(DATOS!AO:AO,MATCH(CHECKLIST!B580,DATOS!B:B,0),1)=0,"",INDEX(DATOS!AO:AO,MATCH(CHECKLIST!B580,DATOS!B:B,0),1)),"")</f>
        <v/>
      </c>
      <c r="S580">
        <f t="shared" si="26"/>
        <v>0</v>
      </c>
      <c r="U580" t="str">
        <f t="shared" si="24"/>
        <v/>
      </c>
      <c r="V580" t="str">
        <f t="shared" si="25"/>
        <v/>
      </c>
    </row>
    <row r="581" spans="1:22">
      <c r="A581" s="12">
        <v>568</v>
      </c>
      <c r="B581" t="str">
        <f>IFERROR(INDEX(DATOS!B:B,MATCH(CHECKLIST!A581,DATOS!BU:BU,0),1),"")</f>
        <v/>
      </c>
      <c r="C581" t="str">
        <f>IFERROR(INDEX(DATOS!J:J,MATCH(CHECKLIST!A581,DATOS!BU:BU,0),1),"")</f>
        <v/>
      </c>
      <c r="D581" t="str">
        <f>IFERROR(INDEX(DATOS!R:R,MATCH(CHECKLIST!E581,DATOS!C:C,0),1),"")</f>
        <v/>
      </c>
      <c r="E581" s="16" t="str">
        <f>IFERROR(INDEX(DATOS!C:C,MATCH(CHECKLIST!A581,DATOS!BU:BU,0),1),"")</f>
        <v/>
      </c>
      <c r="F581" s="3" t="str">
        <f>IFERROR(IF(INDEX(DATOS!AC:AC,MATCH(CHECKLIST!B581,DATOS!B:B,0),1)=0,"",INDEX(DATOS!AC:AC,MATCH(CHECKLIST!B581,DATOS!B:B,0),1)),"")</f>
        <v/>
      </c>
      <c r="G581" s="17" t="str">
        <f>IFERROR(IF(INDEX(DATOS!AH:AH,MATCH(CHECKLIST!B581,DATOS!B:B,0),1)=0,"",INDEX(DATOS!AH:AH,MATCH(CHECKLIST!B581,DATOS!B:B,0),1)),"")</f>
        <v/>
      </c>
      <c r="H581" s="17" t="str">
        <f>IF(IFERROR(FIND(H$13,INDEX(DATOS!CA:CA,MATCH(CHECKLIST!B581,DATOS!B:B,0),1),1),"")="",IF(IFERROR(FIND("VENCIDA",INDEX(DATOS!BH:BH,MATCH(CHECKLIST!B581,DATOS!B:B,0),1),1),"")="","","VENCIDO"),"X")</f>
        <v/>
      </c>
      <c r="I581" s="17" t="str">
        <f>IFERROR(IF(INDEX(DATOS!AL:AL,MATCH(CHECKLIST!B581,DATOS!B:B,0),1)=0,"",INDEX(DATOS!AL:AL,MATCH(CHECKLIST!B581,DATOS!B:B,0),1)),"")</f>
        <v/>
      </c>
      <c r="J581" s="17" t="str">
        <f>IFERROR(IF(INDEX(DATOS!AJ:AJ,MATCH(CHECKLIST!B581,DATOS!B:B,0),1)=0,"",INDEX(DATOS!AJ:AJ,MATCH(CHECKLIST!B581,DATOS!B:B,0),1)),"")</f>
        <v/>
      </c>
      <c r="K581" s="49" t="str">
        <f>IFERROR(IF(INDEX(DATOS!AK:AK,MATCH(CHECKLIST!B581,DATOS!B:B,0),1)=0,"",INDEX(DATOS!AK:AK,MATCH(CHECKLIST!B581,DATOS!B:B,0),1)),"")</f>
        <v/>
      </c>
      <c r="L581" s="17" t="str">
        <f>IFERROR(IF(INDEX(DATOS!AM:AM,MATCH(CHECKLIST!B581,DATOS!B:B,0),1)=0,"",INDEX(DATOS!AM:AM,MATCH(CHECKLIST!B581,DATOS!B:B,0),1)),"")</f>
        <v/>
      </c>
      <c r="M581" s="17" t="str">
        <f>IFERROR(IF(INDEX(DATOS!AM:AM,MATCH(CHECKLIST!B581,DATOS!B:B,0),1)=0,"",INDEX(DATOS!AM:AM,MATCH(CHECKLIST!B581,DATOS!B:B,0),1)),"")</f>
        <v/>
      </c>
      <c r="N581" s="49" t="str">
        <f ca="1">IFERROR(IF(INDEX(DATOS!I:I,MATCH(CHECKLIST!B581,DATOS!B:B,0),1)="","X",IF(INDEX(DATOS!I:I,MATCH(CHECKLIST!B581,DATOS!B:B,0),1)&gt;YEAR(TODAY())-1,"","VENCIDA")),"")</f>
        <v/>
      </c>
      <c r="O581" s="49"/>
      <c r="P581" s="17" t="str">
        <f>IFERROR(IF(INDEX(DATOS!AN:AN,MATCH(CHECKLIST!B581,DATOS!B:B,0),1)=0,"",INDEX(DATOS!AN:AN,MATCH(CHECKLIST!B581,DATOS!B:B,0),1)),"")</f>
        <v/>
      </c>
      <c r="Q581" s="17" t="str">
        <f>IFERROR(IF(INDEX(DATOS!AO:AO,MATCH(CHECKLIST!B581,DATOS!B:B,0),1)=0,"",INDEX(DATOS!AO:AO,MATCH(CHECKLIST!B581,DATOS!B:B,0),1)),"")</f>
        <v/>
      </c>
      <c r="R581" t="str">
        <f>IF(B581="","",1)</f>
        <v/>
      </c>
      <c r="S581" t="str">
        <f t="shared" si="26"/>
        <v/>
      </c>
      <c r="U581" t="str">
        <f t="shared" si="24"/>
        <v/>
      </c>
      <c r="V581" t="str">
        <f t="shared" si="25"/>
        <v/>
      </c>
    </row>
    <row r="582" spans="1:22">
      <c r="A582" s="12">
        <v>569</v>
      </c>
      <c r="B582" t="str">
        <f>IFERROR(INDEX(DATOS!B:B,MATCH(CHECKLIST!A582,DATOS!BU:BU,0),1),"")</f>
        <v/>
      </c>
      <c r="C582" t="str">
        <f>IFERROR(INDEX(DATOS!J:J,MATCH(CHECKLIST!A582,DATOS!BU:BU,0),1),"")</f>
        <v/>
      </c>
      <c r="D582" t="str">
        <f>IFERROR(INDEX(DATOS!R:R,MATCH(CHECKLIST!E582,DATOS!C:C,0),1),"")</f>
        <v/>
      </c>
      <c r="E582" s="16" t="str">
        <f>IFERROR(INDEX(DATOS!C:C,MATCH(CHECKLIST!A582,DATOS!BU:BU,0),1),"")</f>
        <v/>
      </c>
      <c r="F582" s="3" t="str">
        <f>IFERROR(IF(INDEX(DATOS!AC:AC,MATCH(CHECKLIST!B582,DATOS!B:B,0),1)=0,"",INDEX(DATOS!AC:AC,MATCH(CHECKLIST!B582,DATOS!B:B,0),1)),"")</f>
        <v/>
      </c>
      <c r="G582" s="17" t="str">
        <f>IFERROR(IF(INDEX(DATOS!AH:AH,MATCH(CHECKLIST!B582,DATOS!B:B,0),1)=0,"",INDEX(DATOS!AH:AH,MATCH(CHECKLIST!B582,DATOS!B:B,0),1)),"")</f>
        <v/>
      </c>
      <c r="H582" s="17" t="str">
        <f>IF(IFERROR(FIND(H$13,INDEX(DATOS!CA:CA,MATCH(CHECKLIST!B582,DATOS!B:B,0),1),1),"")="",IF(IFERROR(FIND("VENCIDA",INDEX(DATOS!BH:BH,MATCH(CHECKLIST!B582,DATOS!B:B,0),1),1),"")="","","VENCIDO"),"X")</f>
        <v/>
      </c>
      <c r="I582" s="17" t="str">
        <f>IFERROR(IF(INDEX(DATOS!AL:AL,MATCH(CHECKLIST!B582,DATOS!B:B,0),1)=0,"",INDEX(DATOS!AL:AL,MATCH(CHECKLIST!B582,DATOS!B:B,0),1)),"")</f>
        <v/>
      </c>
      <c r="J582" s="17" t="str">
        <f>IFERROR(IF(INDEX(DATOS!AJ:AJ,MATCH(CHECKLIST!B582,DATOS!B:B,0),1)=0,"",INDEX(DATOS!AJ:AJ,MATCH(CHECKLIST!B582,DATOS!B:B,0),1)),"")</f>
        <v/>
      </c>
      <c r="K582" s="49" t="str">
        <f>IFERROR(IF(INDEX(DATOS!AK:AK,MATCH(CHECKLIST!B582,DATOS!B:B,0),1)=0,"",INDEX(DATOS!AK:AK,MATCH(CHECKLIST!B582,DATOS!B:B,0),1)),"")</f>
        <v/>
      </c>
      <c r="L582" s="17" t="str">
        <f>IFERROR(IF(INDEX(DATOS!AM:AM,MATCH(CHECKLIST!B582,DATOS!B:B,0),1)=0,"",INDEX(DATOS!AM:AM,MATCH(CHECKLIST!B582,DATOS!B:B,0),1)),"")</f>
        <v/>
      </c>
      <c r="M582" s="17" t="str">
        <f>IFERROR(IF(INDEX(DATOS!AM:AM,MATCH(CHECKLIST!B582,DATOS!B:B,0),1)=0,"",INDEX(DATOS!AM:AM,MATCH(CHECKLIST!B582,DATOS!B:B,0),1)),"")</f>
        <v/>
      </c>
      <c r="N582" s="49" t="str">
        <f ca="1">IFERROR(IF(INDEX(DATOS!I:I,MATCH(CHECKLIST!B582,DATOS!B:B,0),1)="","X",IF(INDEX(DATOS!I:I,MATCH(CHECKLIST!B582,DATOS!B:B,0),1)&gt;YEAR(TODAY())-1,"","VENCIDA")),"")</f>
        <v/>
      </c>
      <c r="O582" s="49"/>
      <c r="P582" s="17" t="str">
        <f>IFERROR(IF(INDEX(DATOS!AN:AN,MATCH(CHECKLIST!B582,DATOS!B:B,0),1)=0,"",INDEX(DATOS!AN:AN,MATCH(CHECKLIST!B582,DATOS!B:B,0),1)),"")</f>
        <v/>
      </c>
      <c r="Q582" s="17" t="str">
        <f>IFERROR(IF(INDEX(DATOS!AO:AO,MATCH(CHECKLIST!B582,DATOS!B:B,0),1)=0,"",INDEX(DATOS!AO:AO,MATCH(CHECKLIST!B582,DATOS!B:B,0),1)),"")</f>
        <v/>
      </c>
      <c r="S582">
        <f t="shared" si="26"/>
        <v>0</v>
      </c>
      <c r="U582" t="str">
        <f t="shared" si="24"/>
        <v/>
      </c>
      <c r="V582" t="str">
        <f t="shared" si="25"/>
        <v/>
      </c>
    </row>
    <row r="583" spans="1:22">
      <c r="A583" s="12">
        <v>570</v>
      </c>
      <c r="B583" t="str">
        <f>IFERROR(INDEX(DATOS!B:B,MATCH(CHECKLIST!A583,DATOS!BU:BU,0),1),"")</f>
        <v/>
      </c>
      <c r="C583" t="str">
        <f>IFERROR(INDEX(DATOS!J:J,MATCH(CHECKLIST!A583,DATOS!BU:BU,0),1),"")</f>
        <v/>
      </c>
      <c r="D583" t="str">
        <f>IFERROR(INDEX(DATOS!R:R,MATCH(CHECKLIST!E583,DATOS!C:C,0),1),"")</f>
        <v/>
      </c>
      <c r="E583" s="16" t="str">
        <f>IFERROR(INDEX(DATOS!C:C,MATCH(CHECKLIST!A583,DATOS!BU:BU,0),1),"")</f>
        <v/>
      </c>
      <c r="F583" s="3" t="str">
        <f>IFERROR(IF(INDEX(DATOS!AC:AC,MATCH(CHECKLIST!B583,DATOS!B:B,0),1)=0,"",INDEX(DATOS!AC:AC,MATCH(CHECKLIST!B583,DATOS!B:B,0),1)),"")</f>
        <v/>
      </c>
      <c r="G583" s="17" t="str">
        <f>IFERROR(IF(INDEX(DATOS!AH:AH,MATCH(CHECKLIST!B583,DATOS!B:B,0),1)=0,"",INDEX(DATOS!AH:AH,MATCH(CHECKLIST!B583,DATOS!B:B,0),1)),"")</f>
        <v/>
      </c>
      <c r="H583" s="17" t="str">
        <f>IF(IFERROR(FIND(H$13,INDEX(DATOS!CA:CA,MATCH(CHECKLIST!B583,DATOS!B:B,0),1),1),"")="",IF(IFERROR(FIND("VENCIDA",INDEX(DATOS!BH:BH,MATCH(CHECKLIST!B583,DATOS!B:B,0),1),1),"")="","","VENCIDO"),"X")</f>
        <v/>
      </c>
      <c r="I583" s="17" t="str">
        <f>IFERROR(IF(INDEX(DATOS!AL:AL,MATCH(CHECKLIST!B583,DATOS!B:B,0),1)=0,"",INDEX(DATOS!AL:AL,MATCH(CHECKLIST!B583,DATOS!B:B,0),1)),"")</f>
        <v/>
      </c>
      <c r="J583" s="17" t="str">
        <f>IFERROR(IF(INDEX(DATOS!AJ:AJ,MATCH(CHECKLIST!B583,DATOS!B:B,0),1)=0,"",INDEX(DATOS!AJ:AJ,MATCH(CHECKLIST!B583,DATOS!B:B,0),1)),"")</f>
        <v/>
      </c>
      <c r="K583" s="49" t="str">
        <f>IFERROR(IF(INDEX(DATOS!AK:AK,MATCH(CHECKLIST!B583,DATOS!B:B,0),1)=0,"",INDEX(DATOS!AK:AK,MATCH(CHECKLIST!B583,DATOS!B:B,0),1)),"")</f>
        <v/>
      </c>
      <c r="L583" s="17" t="str">
        <f>IFERROR(IF(INDEX(DATOS!AM:AM,MATCH(CHECKLIST!B583,DATOS!B:B,0),1)=0,"",INDEX(DATOS!AM:AM,MATCH(CHECKLIST!B583,DATOS!B:B,0),1)),"")</f>
        <v/>
      </c>
      <c r="M583" s="17" t="str">
        <f>IFERROR(IF(INDEX(DATOS!AM:AM,MATCH(CHECKLIST!B583,DATOS!B:B,0),1)=0,"",INDEX(DATOS!AM:AM,MATCH(CHECKLIST!B583,DATOS!B:B,0),1)),"")</f>
        <v/>
      </c>
      <c r="N583" s="49" t="str">
        <f ca="1">IFERROR(IF(INDEX(DATOS!I:I,MATCH(CHECKLIST!B583,DATOS!B:B,0),1)="","X",IF(INDEX(DATOS!I:I,MATCH(CHECKLIST!B583,DATOS!B:B,0),1)&gt;YEAR(TODAY())-1,"","VENCIDA")),"")</f>
        <v/>
      </c>
      <c r="O583" s="49"/>
      <c r="P583" s="17" t="str">
        <f>IFERROR(IF(INDEX(DATOS!AN:AN,MATCH(CHECKLIST!B583,DATOS!B:B,0),1)=0,"",INDEX(DATOS!AN:AN,MATCH(CHECKLIST!B583,DATOS!B:B,0),1)),"")</f>
        <v/>
      </c>
      <c r="Q583" s="17" t="str">
        <f>IFERROR(IF(INDEX(DATOS!AO:AO,MATCH(CHECKLIST!B583,DATOS!B:B,0),1)=0,"",INDEX(DATOS!AO:AO,MATCH(CHECKLIST!B583,DATOS!B:B,0),1)),"")</f>
        <v/>
      </c>
      <c r="R583" t="str">
        <f>IF(B583="","",1)</f>
        <v/>
      </c>
      <c r="S583" t="str">
        <f t="shared" si="26"/>
        <v/>
      </c>
      <c r="U583" t="str">
        <f t="shared" si="24"/>
        <v/>
      </c>
      <c r="V583" t="str">
        <f t="shared" si="25"/>
        <v/>
      </c>
    </row>
    <row r="584" spans="1:22">
      <c r="A584" s="12">
        <v>571</v>
      </c>
      <c r="B584" t="str">
        <f>IFERROR(INDEX(DATOS!B:B,MATCH(CHECKLIST!A584,DATOS!BU:BU,0),1),"")</f>
        <v/>
      </c>
      <c r="C584" t="str">
        <f>IFERROR(INDEX(DATOS!J:J,MATCH(CHECKLIST!A584,DATOS!BU:BU,0),1),"")</f>
        <v/>
      </c>
      <c r="D584" t="str">
        <f>IFERROR(INDEX(DATOS!R:R,MATCH(CHECKLIST!E584,DATOS!C:C,0),1),"")</f>
        <v/>
      </c>
      <c r="E584" s="16" t="str">
        <f>IFERROR(INDEX(DATOS!C:C,MATCH(CHECKLIST!A584,DATOS!BU:BU,0),1),"")</f>
        <v/>
      </c>
      <c r="F584" s="3" t="str">
        <f>IFERROR(IF(INDEX(DATOS!AC:AC,MATCH(CHECKLIST!B584,DATOS!B:B,0),1)=0,"",INDEX(DATOS!AC:AC,MATCH(CHECKLIST!B584,DATOS!B:B,0),1)),"")</f>
        <v/>
      </c>
      <c r="G584" s="17" t="str">
        <f>IFERROR(IF(INDEX(DATOS!AH:AH,MATCH(CHECKLIST!B584,DATOS!B:B,0),1)=0,"",INDEX(DATOS!AH:AH,MATCH(CHECKLIST!B584,DATOS!B:B,0),1)),"")</f>
        <v/>
      </c>
      <c r="H584" s="17" t="str">
        <f>IF(IFERROR(FIND(H$13,INDEX(DATOS!CA:CA,MATCH(CHECKLIST!B584,DATOS!B:B,0),1),1),"")="",IF(IFERROR(FIND("VENCIDA",INDEX(DATOS!BH:BH,MATCH(CHECKLIST!B584,DATOS!B:B,0),1),1),"")="","","VENCIDO"),"X")</f>
        <v/>
      </c>
      <c r="I584" s="17" t="str">
        <f>IFERROR(IF(INDEX(DATOS!AL:AL,MATCH(CHECKLIST!B584,DATOS!B:B,0),1)=0,"",INDEX(DATOS!AL:AL,MATCH(CHECKLIST!B584,DATOS!B:B,0),1)),"")</f>
        <v/>
      </c>
      <c r="J584" s="17" t="str">
        <f>IFERROR(IF(INDEX(DATOS!AJ:AJ,MATCH(CHECKLIST!B584,DATOS!B:B,0),1)=0,"",INDEX(DATOS!AJ:AJ,MATCH(CHECKLIST!B584,DATOS!B:B,0),1)),"")</f>
        <v/>
      </c>
      <c r="K584" s="49" t="str">
        <f>IFERROR(IF(INDEX(DATOS!AK:AK,MATCH(CHECKLIST!B584,DATOS!B:B,0),1)=0,"",INDEX(DATOS!AK:AK,MATCH(CHECKLIST!B584,DATOS!B:B,0),1)),"")</f>
        <v/>
      </c>
      <c r="L584" s="17" t="str">
        <f>IFERROR(IF(INDEX(DATOS!AM:AM,MATCH(CHECKLIST!B584,DATOS!B:B,0),1)=0,"",INDEX(DATOS!AM:AM,MATCH(CHECKLIST!B584,DATOS!B:B,0),1)),"")</f>
        <v/>
      </c>
      <c r="M584" s="17" t="str">
        <f>IFERROR(IF(INDEX(DATOS!AM:AM,MATCH(CHECKLIST!B584,DATOS!B:B,0),1)=0,"",INDEX(DATOS!AM:AM,MATCH(CHECKLIST!B584,DATOS!B:B,0),1)),"")</f>
        <v/>
      </c>
      <c r="N584" s="49" t="str">
        <f ca="1">IFERROR(IF(INDEX(DATOS!I:I,MATCH(CHECKLIST!B584,DATOS!B:B,0),1)="","X",IF(INDEX(DATOS!I:I,MATCH(CHECKLIST!B584,DATOS!B:B,0),1)&gt;YEAR(TODAY())-1,"","VENCIDA")),"")</f>
        <v/>
      </c>
      <c r="O584" s="49"/>
      <c r="P584" s="17" t="str">
        <f>IFERROR(IF(INDEX(DATOS!AN:AN,MATCH(CHECKLIST!B584,DATOS!B:B,0),1)=0,"",INDEX(DATOS!AN:AN,MATCH(CHECKLIST!B584,DATOS!B:B,0),1)),"")</f>
        <v/>
      </c>
      <c r="Q584" s="17" t="str">
        <f>IFERROR(IF(INDEX(DATOS!AO:AO,MATCH(CHECKLIST!B584,DATOS!B:B,0),1)=0,"",INDEX(DATOS!AO:AO,MATCH(CHECKLIST!B584,DATOS!B:B,0),1)),"")</f>
        <v/>
      </c>
      <c r="S584">
        <f t="shared" si="26"/>
        <v>0</v>
      </c>
      <c r="U584" t="str">
        <f t="shared" si="24"/>
        <v/>
      </c>
      <c r="V584" t="str">
        <f t="shared" si="25"/>
        <v/>
      </c>
    </row>
    <row r="585" spans="1:22">
      <c r="A585" s="12">
        <v>572</v>
      </c>
      <c r="B585" t="str">
        <f>IFERROR(INDEX(DATOS!B:B,MATCH(CHECKLIST!A585,DATOS!BU:BU,0),1),"")</f>
        <v/>
      </c>
      <c r="C585" t="str">
        <f>IFERROR(INDEX(DATOS!J:J,MATCH(CHECKLIST!A585,DATOS!BU:BU,0),1),"")</f>
        <v/>
      </c>
      <c r="D585" t="str">
        <f>IFERROR(INDEX(DATOS!R:R,MATCH(CHECKLIST!E585,DATOS!C:C,0),1),"")</f>
        <v/>
      </c>
      <c r="E585" s="16" t="str">
        <f>IFERROR(INDEX(DATOS!C:C,MATCH(CHECKLIST!A585,DATOS!BU:BU,0),1),"")</f>
        <v/>
      </c>
      <c r="F585" s="3" t="str">
        <f>IFERROR(IF(INDEX(DATOS!AC:AC,MATCH(CHECKLIST!B585,DATOS!B:B,0),1)=0,"",INDEX(DATOS!AC:AC,MATCH(CHECKLIST!B585,DATOS!B:B,0),1)),"")</f>
        <v/>
      </c>
      <c r="G585" s="17" t="str">
        <f>IFERROR(IF(INDEX(DATOS!AH:AH,MATCH(CHECKLIST!B585,DATOS!B:B,0),1)=0,"",INDEX(DATOS!AH:AH,MATCH(CHECKLIST!B585,DATOS!B:B,0),1)),"")</f>
        <v/>
      </c>
      <c r="H585" s="17" t="str">
        <f>IF(IFERROR(FIND(H$13,INDEX(DATOS!CA:CA,MATCH(CHECKLIST!B585,DATOS!B:B,0),1),1),"")="",IF(IFERROR(FIND("VENCIDA",INDEX(DATOS!BH:BH,MATCH(CHECKLIST!B585,DATOS!B:B,0),1),1),"")="","","VENCIDO"),"X")</f>
        <v/>
      </c>
      <c r="I585" s="17" t="str">
        <f>IFERROR(IF(INDEX(DATOS!AL:AL,MATCH(CHECKLIST!B585,DATOS!B:B,0),1)=0,"",INDEX(DATOS!AL:AL,MATCH(CHECKLIST!B585,DATOS!B:B,0),1)),"")</f>
        <v/>
      </c>
      <c r="J585" s="17" t="str">
        <f>IFERROR(IF(INDEX(DATOS!AJ:AJ,MATCH(CHECKLIST!B585,DATOS!B:B,0),1)=0,"",INDEX(DATOS!AJ:AJ,MATCH(CHECKLIST!B585,DATOS!B:B,0),1)),"")</f>
        <v/>
      </c>
      <c r="K585" s="49" t="str">
        <f>IFERROR(IF(INDEX(DATOS!AK:AK,MATCH(CHECKLIST!B585,DATOS!B:B,0),1)=0,"",INDEX(DATOS!AK:AK,MATCH(CHECKLIST!B585,DATOS!B:B,0),1)),"")</f>
        <v/>
      </c>
      <c r="L585" s="17" t="str">
        <f>IFERROR(IF(INDEX(DATOS!AM:AM,MATCH(CHECKLIST!B585,DATOS!B:B,0),1)=0,"",INDEX(DATOS!AM:AM,MATCH(CHECKLIST!B585,DATOS!B:B,0),1)),"")</f>
        <v/>
      </c>
      <c r="M585" s="17" t="str">
        <f>IFERROR(IF(INDEX(DATOS!AM:AM,MATCH(CHECKLIST!B585,DATOS!B:B,0),1)=0,"",INDEX(DATOS!AM:AM,MATCH(CHECKLIST!B585,DATOS!B:B,0),1)),"")</f>
        <v/>
      </c>
      <c r="N585" s="49" t="str">
        <f ca="1">IFERROR(IF(INDEX(DATOS!I:I,MATCH(CHECKLIST!B585,DATOS!B:B,0),1)="","X",IF(INDEX(DATOS!I:I,MATCH(CHECKLIST!B585,DATOS!B:B,0),1)&gt;YEAR(TODAY())-1,"","VENCIDA")),"")</f>
        <v/>
      </c>
      <c r="O585" s="49"/>
      <c r="P585" s="17" t="str">
        <f>IFERROR(IF(INDEX(DATOS!AN:AN,MATCH(CHECKLIST!B585,DATOS!B:B,0),1)=0,"",INDEX(DATOS!AN:AN,MATCH(CHECKLIST!B585,DATOS!B:B,0),1)),"")</f>
        <v/>
      </c>
      <c r="Q585" s="17" t="str">
        <f>IFERROR(IF(INDEX(DATOS!AO:AO,MATCH(CHECKLIST!B585,DATOS!B:B,0),1)=0,"",INDEX(DATOS!AO:AO,MATCH(CHECKLIST!B585,DATOS!B:B,0),1)),"")</f>
        <v/>
      </c>
      <c r="R585" t="str">
        <f>IF(B585="","",1)</f>
        <v/>
      </c>
      <c r="S585" t="str">
        <f t="shared" si="26"/>
        <v/>
      </c>
      <c r="U585" t="str">
        <f t="shared" si="24"/>
        <v/>
      </c>
      <c r="V585" t="str">
        <f t="shared" si="25"/>
        <v/>
      </c>
    </row>
    <row r="586" spans="1:22">
      <c r="A586" s="12">
        <v>573</v>
      </c>
      <c r="B586" t="str">
        <f>IFERROR(INDEX(DATOS!B:B,MATCH(CHECKLIST!A586,DATOS!BU:BU,0),1),"")</f>
        <v/>
      </c>
      <c r="C586" t="str">
        <f>IFERROR(INDEX(DATOS!J:J,MATCH(CHECKLIST!A586,DATOS!BU:BU,0),1),"")</f>
        <v/>
      </c>
      <c r="D586" t="str">
        <f>IFERROR(INDEX(DATOS!R:R,MATCH(CHECKLIST!E586,DATOS!C:C,0),1),"")</f>
        <v/>
      </c>
      <c r="E586" s="16" t="str">
        <f>IFERROR(INDEX(DATOS!C:C,MATCH(CHECKLIST!A586,DATOS!BU:BU,0),1),"")</f>
        <v/>
      </c>
      <c r="F586" s="3" t="str">
        <f>IFERROR(IF(INDEX(DATOS!AC:AC,MATCH(CHECKLIST!B586,DATOS!B:B,0),1)=0,"",INDEX(DATOS!AC:AC,MATCH(CHECKLIST!B586,DATOS!B:B,0),1)),"")</f>
        <v/>
      </c>
      <c r="G586" s="17" t="str">
        <f>IFERROR(IF(INDEX(DATOS!AH:AH,MATCH(CHECKLIST!B586,DATOS!B:B,0),1)=0,"",INDEX(DATOS!AH:AH,MATCH(CHECKLIST!B586,DATOS!B:B,0),1)),"")</f>
        <v/>
      </c>
      <c r="H586" s="17" t="str">
        <f>IF(IFERROR(FIND(H$13,INDEX(DATOS!CA:CA,MATCH(CHECKLIST!B586,DATOS!B:B,0),1),1),"")="",IF(IFERROR(FIND("VENCIDA",INDEX(DATOS!BH:BH,MATCH(CHECKLIST!B586,DATOS!B:B,0),1),1),"")="","","VENCIDO"),"X")</f>
        <v/>
      </c>
      <c r="I586" s="17" t="str">
        <f>IFERROR(IF(INDEX(DATOS!AL:AL,MATCH(CHECKLIST!B586,DATOS!B:B,0),1)=0,"",INDEX(DATOS!AL:AL,MATCH(CHECKLIST!B586,DATOS!B:B,0),1)),"")</f>
        <v/>
      </c>
      <c r="J586" s="17" t="str">
        <f>IFERROR(IF(INDEX(DATOS!AJ:AJ,MATCH(CHECKLIST!B586,DATOS!B:B,0),1)=0,"",INDEX(DATOS!AJ:AJ,MATCH(CHECKLIST!B586,DATOS!B:B,0),1)),"")</f>
        <v/>
      </c>
      <c r="K586" s="49" t="str">
        <f>IFERROR(IF(INDEX(DATOS!AK:AK,MATCH(CHECKLIST!B586,DATOS!B:B,0),1)=0,"",INDEX(DATOS!AK:AK,MATCH(CHECKLIST!B586,DATOS!B:B,0),1)),"")</f>
        <v/>
      </c>
      <c r="L586" s="17" t="str">
        <f>IFERROR(IF(INDEX(DATOS!AM:AM,MATCH(CHECKLIST!B586,DATOS!B:B,0),1)=0,"",INDEX(DATOS!AM:AM,MATCH(CHECKLIST!B586,DATOS!B:B,0),1)),"")</f>
        <v/>
      </c>
      <c r="M586" s="17" t="str">
        <f>IFERROR(IF(INDEX(DATOS!AM:AM,MATCH(CHECKLIST!B586,DATOS!B:B,0),1)=0,"",INDEX(DATOS!AM:AM,MATCH(CHECKLIST!B586,DATOS!B:B,0),1)),"")</f>
        <v/>
      </c>
      <c r="N586" s="49" t="str">
        <f ca="1">IFERROR(IF(INDEX(DATOS!I:I,MATCH(CHECKLIST!B586,DATOS!B:B,0),1)="","X",IF(INDEX(DATOS!I:I,MATCH(CHECKLIST!B586,DATOS!B:B,0),1)&gt;YEAR(TODAY())-1,"","VENCIDA")),"")</f>
        <v/>
      </c>
      <c r="O586" s="49"/>
      <c r="P586" s="17" t="str">
        <f>IFERROR(IF(INDEX(DATOS!AN:AN,MATCH(CHECKLIST!B586,DATOS!B:B,0),1)=0,"",INDEX(DATOS!AN:AN,MATCH(CHECKLIST!B586,DATOS!B:B,0),1)),"")</f>
        <v/>
      </c>
      <c r="Q586" s="17" t="str">
        <f>IFERROR(IF(INDEX(DATOS!AO:AO,MATCH(CHECKLIST!B586,DATOS!B:B,0),1)=0,"",INDEX(DATOS!AO:AO,MATCH(CHECKLIST!B586,DATOS!B:B,0),1)),"")</f>
        <v/>
      </c>
      <c r="S586">
        <f t="shared" si="26"/>
        <v>0</v>
      </c>
      <c r="U586" t="str">
        <f t="shared" si="24"/>
        <v/>
      </c>
      <c r="V586" t="str">
        <f t="shared" si="25"/>
        <v/>
      </c>
    </row>
    <row r="587" spans="1:22">
      <c r="A587" s="12">
        <v>574</v>
      </c>
      <c r="B587" t="str">
        <f>IFERROR(INDEX(DATOS!B:B,MATCH(CHECKLIST!A587,DATOS!BU:BU,0),1),"")</f>
        <v/>
      </c>
      <c r="C587" t="str">
        <f>IFERROR(INDEX(DATOS!J:J,MATCH(CHECKLIST!A587,DATOS!BU:BU,0),1),"")</f>
        <v/>
      </c>
      <c r="D587" t="str">
        <f>IFERROR(INDEX(DATOS!R:R,MATCH(CHECKLIST!E587,DATOS!C:C,0),1),"")</f>
        <v/>
      </c>
      <c r="E587" s="16" t="str">
        <f>IFERROR(INDEX(DATOS!C:C,MATCH(CHECKLIST!A587,DATOS!BU:BU,0),1),"")</f>
        <v/>
      </c>
      <c r="F587" s="3" t="str">
        <f>IFERROR(IF(INDEX(DATOS!AC:AC,MATCH(CHECKLIST!B587,DATOS!B:B,0),1)=0,"",INDEX(DATOS!AC:AC,MATCH(CHECKLIST!B587,DATOS!B:B,0),1)),"")</f>
        <v/>
      </c>
      <c r="G587" s="17" t="str">
        <f>IFERROR(IF(INDEX(DATOS!AH:AH,MATCH(CHECKLIST!B587,DATOS!B:B,0),1)=0,"",INDEX(DATOS!AH:AH,MATCH(CHECKLIST!B587,DATOS!B:B,0),1)),"")</f>
        <v/>
      </c>
      <c r="H587" s="17" t="str">
        <f>IF(IFERROR(FIND(H$13,INDEX(DATOS!CA:CA,MATCH(CHECKLIST!B587,DATOS!B:B,0),1),1),"")="",IF(IFERROR(FIND("VENCIDA",INDEX(DATOS!BH:BH,MATCH(CHECKLIST!B587,DATOS!B:B,0),1),1),"")="","","VENCIDO"),"X")</f>
        <v/>
      </c>
      <c r="I587" s="17" t="str">
        <f>IFERROR(IF(INDEX(DATOS!AL:AL,MATCH(CHECKLIST!B587,DATOS!B:B,0),1)=0,"",INDEX(DATOS!AL:AL,MATCH(CHECKLIST!B587,DATOS!B:B,0),1)),"")</f>
        <v/>
      </c>
      <c r="J587" s="17" t="str">
        <f>IFERROR(IF(INDEX(DATOS!AJ:AJ,MATCH(CHECKLIST!B587,DATOS!B:B,0),1)=0,"",INDEX(DATOS!AJ:AJ,MATCH(CHECKLIST!B587,DATOS!B:B,0),1)),"")</f>
        <v/>
      </c>
      <c r="K587" s="49" t="str">
        <f>IFERROR(IF(INDEX(DATOS!AK:AK,MATCH(CHECKLIST!B587,DATOS!B:B,0),1)=0,"",INDEX(DATOS!AK:AK,MATCH(CHECKLIST!B587,DATOS!B:B,0),1)),"")</f>
        <v/>
      </c>
      <c r="L587" s="17" t="str">
        <f>IFERROR(IF(INDEX(DATOS!AM:AM,MATCH(CHECKLIST!B587,DATOS!B:B,0),1)=0,"",INDEX(DATOS!AM:AM,MATCH(CHECKLIST!B587,DATOS!B:B,0),1)),"")</f>
        <v/>
      </c>
      <c r="M587" s="17" t="str">
        <f>IFERROR(IF(INDEX(DATOS!AM:AM,MATCH(CHECKLIST!B587,DATOS!B:B,0),1)=0,"",INDEX(DATOS!AM:AM,MATCH(CHECKLIST!B587,DATOS!B:B,0),1)),"")</f>
        <v/>
      </c>
      <c r="N587" s="49" t="str">
        <f ca="1">IFERROR(IF(INDEX(DATOS!I:I,MATCH(CHECKLIST!B587,DATOS!B:B,0),1)="","X",IF(INDEX(DATOS!I:I,MATCH(CHECKLIST!B587,DATOS!B:B,0),1)&gt;YEAR(TODAY())-1,"","VENCIDA")),"")</f>
        <v/>
      </c>
      <c r="O587" s="49"/>
      <c r="P587" s="17" t="str">
        <f>IFERROR(IF(INDEX(DATOS!AN:AN,MATCH(CHECKLIST!B587,DATOS!B:B,0),1)=0,"",INDEX(DATOS!AN:AN,MATCH(CHECKLIST!B587,DATOS!B:B,0),1)),"")</f>
        <v/>
      </c>
      <c r="Q587" s="17" t="str">
        <f>IFERROR(IF(INDEX(DATOS!AO:AO,MATCH(CHECKLIST!B587,DATOS!B:B,0),1)=0,"",INDEX(DATOS!AO:AO,MATCH(CHECKLIST!B587,DATOS!B:B,0),1)),"")</f>
        <v/>
      </c>
      <c r="R587" t="str">
        <f>IF(B587="","",1)</f>
        <v/>
      </c>
      <c r="S587" t="str">
        <f t="shared" si="26"/>
        <v/>
      </c>
      <c r="U587" t="str">
        <f t="shared" si="24"/>
        <v/>
      </c>
      <c r="V587" t="str">
        <f t="shared" si="25"/>
        <v/>
      </c>
    </row>
    <row r="588" spans="1:22">
      <c r="A588" s="12">
        <v>575</v>
      </c>
      <c r="B588" t="str">
        <f>IFERROR(INDEX(DATOS!B:B,MATCH(CHECKLIST!A588,DATOS!BU:BU,0),1),"")</f>
        <v/>
      </c>
      <c r="C588" t="str">
        <f>IFERROR(INDEX(DATOS!J:J,MATCH(CHECKLIST!A588,DATOS!BU:BU,0),1),"")</f>
        <v/>
      </c>
      <c r="D588" t="str">
        <f>IFERROR(INDEX(DATOS!R:R,MATCH(CHECKLIST!E588,DATOS!C:C,0),1),"")</f>
        <v/>
      </c>
      <c r="E588" s="16" t="str">
        <f>IFERROR(INDEX(DATOS!C:C,MATCH(CHECKLIST!A588,DATOS!BU:BU,0),1),"")</f>
        <v/>
      </c>
      <c r="F588" s="3" t="str">
        <f>IFERROR(IF(INDEX(DATOS!AC:AC,MATCH(CHECKLIST!B588,DATOS!B:B,0),1)=0,"",INDEX(DATOS!AC:AC,MATCH(CHECKLIST!B588,DATOS!B:B,0),1)),"")</f>
        <v/>
      </c>
      <c r="G588" s="17" t="str">
        <f>IFERROR(IF(INDEX(DATOS!AH:AH,MATCH(CHECKLIST!B588,DATOS!B:B,0),1)=0,"",INDEX(DATOS!AH:AH,MATCH(CHECKLIST!B588,DATOS!B:B,0),1)),"")</f>
        <v/>
      </c>
      <c r="H588" s="17" t="str">
        <f>IF(IFERROR(FIND(H$13,INDEX(DATOS!CA:CA,MATCH(CHECKLIST!B588,DATOS!B:B,0),1),1),"")="",IF(IFERROR(FIND("VENCIDA",INDEX(DATOS!BH:BH,MATCH(CHECKLIST!B588,DATOS!B:B,0),1),1),"")="","","VENCIDO"),"X")</f>
        <v/>
      </c>
      <c r="I588" s="17" t="str">
        <f>IFERROR(IF(INDEX(DATOS!AL:AL,MATCH(CHECKLIST!B588,DATOS!B:B,0),1)=0,"",INDEX(DATOS!AL:AL,MATCH(CHECKLIST!B588,DATOS!B:B,0),1)),"")</f>
        <v/>
      </c>
      <c r="J588" s="17" t="str">
        <f>IFERROR(IF(INDEX(DATOS!AJ:AJ,MATCH(CHECKLIST!B588,DATOS!B:B,0),1)=0,"",INDEX(DATOS!AJ:AJ,MATCH(CHECKLIST!B588,DATOS!B:B,0),1)),"")</f>
        <v/>
      </c>
      <c r="K588" s="49" t="str">
        <f>IFERROR(IF(INDEX(DATOS!AK:AK,MATCH(CHECKLIST!B588,DATOS!B:B,0),1)=0,"",INDEX(DATOS!AK:AK,MATCH(CHECKLIST!B588,DATOS!B:B,0),1)),"")</f>
        <v/>
      </c>
      <c r="L588" s="17" t="str">
        <f>IFERROR(IF(INDEX(DATOS!AM:AM,MATCH(CHECKLIST!B588,DATOS!B:B,0),1)=0,"",INDEX(DATOS!AM:AM,MATCH(CHECKLIST!B588,DATOS!B:B,0),1)),"")</f>
        <v/>
      </c>
      <c r="M588" s="17" t="str">
        <f>IFERROR(IF(INDEX(DATOS!AM:AM,MATCH(CHECKLIST!B588,DATOS!B:B,0),1)=0,"",INDEX(DATOS!AM:AM,MATCH(CHECKLIST!B588,DATOS!B:B,0),1)),"")</f>
        <v/>
      </c>
      <c r="N588" s="49" t="str">
        <f ca="1">IFERROR(IF(INDEX(DATOS!I:I,MATCH(CHECKLIST!B588,DATOS!B:B,0),1)="","X",IF(INDEX(DATOS!I:I,MATCH(CHECKLIST!B588,DATOS!B:B,0),1)&gt;YEAR(TODAY())-1,"","VENCIDA")),"")</f>
        <v/>
      </c>
      <c r="O588" s="49"/>
      <c r="P588" s="17" t="str">
        <f>IFERROR(IF(INDEX(DATOS!AN:AN,MATCH(CHECKLIST!B588,DATOS!B:B,0),1)=0,"",INDEX(DATOS!AN:AN,MATCH(CHECKLIST!B588,DATOS!B:B,0),1)),"")</f>
        <v/>
      </c>
      <c r="Q588" s="17" t="str">
        <f>IFERROR(IF(INDEX(DATOS!AO:AO,MATCH(CHECKLIST!B588,DATOS!B:B,0),1)=0,"",INDEX(DATOS!AO:AO,MATCH(CHECKLIST!B588,DATOS!B:B,0),1)),"")</f>
        <v/>
      </c>
      <c r="S588">
        <f t="shared" si="26"/>
        <v>0</v>
      </c>
      <c r="U588" t="str">
        <f t="shared" si="24"/>
        <v/>
      </c>
      <c r="V588" t="str">
        <f t="shared" si="25"/>
        <v/>
      </c>
    </row>
    <row r="589" spans="1:22">
      <c r="A589" s="12">
        <v>576</v>
      </c>
      <c r="B589" t="str">
        <f>IFERROR(INDEX(DATOS!B:B,MATCH(CHECKLIST!A589,DATOS!BU:BU,0),1),"")</f>
        <v/>
      </c>
      <c r="C589" t="str">
        <f>IFERROR(INDEX(DATOS!J:J,MATCH(CHECKLIST!A589,DATOS!BU:BU,0),1),"")</f>
        <v/>
      </c>
      <c r="D589" t="str">
        <f>IFERROR(INDEX(DATOS!R:R,MATCH(CHECKLIST!E589,DATOS!C:C,0),1),"")</f>
        <v/>
      </c>
      <c r="E589" s="16" t="str">
        <f>IFERROR(INDEX(DATOS!C:C,MATCH(CHECKLIST!A589,DATOS!BU:BU,0),1),"")</f>
        <v/>
      </c>
      <c r="F589" s="3" t="str">
        <f>IFERROR(IF(INDEX(DATOS!AC:AC,MATCH(CHECKLIST!B589,DATOS!B:B,0),1)=0,"",INDEX(DATOS!AC:AC,MATCH(CHECKLIST!B589,DATOS!B:B,0),1)),"")</f>
        <v/>
      </c>
      <c r="G589" s="17" t="str">
        <f>IFERROR(IF(INDEX(DATOS!AH:AH,MATCH(CHECKLIST!B589,DATOS!B:B,0),1)=0,"",INDEX(DATOS!AH:AH,MATCH(CHECKLIST!B589,DATOS!B:B,0),1)),"")</f>
        <v/>
      </c>
      <c r="H589" s="17" t="str">
        <f>IF(IFERROR(FIND(H$13,INDEX(DATOS!CA:CA,MATCH(CHECKLIST!B589,DATOS!B:B,0),1),1),"")="",IF(IFERROR(FIND("VENCIDA",INDEX(DATOS!BH:BH,MATCH(CHECKLIST!B589,DATOS!B:B,0),1),1),"")="","","VENCIDO"),"X")</f>
        <v/>
      </c>
      <c r="I589" s="17" t="str">
        <f>IFERROR(IF(INDEX(DATOS!AL:AL,MATCH(CHECKLIST!B589,DATOS!B:B,0),1)=0,"",INDEX(DATOS!AL:AL,MATCH(CHECKLIST!B589,DATOS!B:B,0),1)),"")</f>
        <v/>
      </c>
      <c r="J589" s="17" t="str">
        <f>IFERROR(IF(INDEX(DATOS!AJ:AJ,MATCH(CHECKLIST!B589,DATOS!B:B,0),1)=0,"",INDEX(DATOS!AJ:AJ,MATCH(CHECKLIST!B589,DATOS!B:B,0),1)),"")</f>
        <v/>
      </c>
      <c r="K589" s="49" t="str">
        <f>IFERROR(IF(INDEX(DATOS!AK:AK,MATCH(CHECKLIST!B589,DATOS!B:B,0),1)=0,"",INDEX(DATOS!AK:AK,MATCH(CHECKLIST!B589,DATOS!B:B,0),1)),"")</f>
        <v/>
      </c>
      <c r="L589" s="17" t="str">
        <f>IFERROR(IF(INDEX(DATOS!AM:AM,MATCH(CHECKLIST!B589,DATOS!B:B,0),1)=0,"",INDEX(DATOS!AM:AM,MATCH(CHECKLIST!B589,DATOS!B:B,0),1)),"")</f>
        <v/>
      </c>
      <c r="M589" s="17" t="str">
        <f>IFERROR(IF(INDEX(DATOS!AM:AM,MATCH(CHECKLIST!B589,DATOS!B:B,0),1)=0,"",INDEX(DATOS!AM:AM,MATCH(CHECKLIST!B589,DATOS!B:B,0),1)),"")</f>
        <v/>
      </c>
      <c r="N589" s="49" t="str">
        <f ca="1">IFERROR(IF(INDEX(DATOS!I:I,MATCH(CHECKLIST!B589,DATOS!B:B,0),1)="","X",IF(INDEX(DATOS!I:I,MATCH(CHECKLIST!B589,DATOS!B:B,0),1)&gt;YEAR(TODAY())-1,"","VENCIDA")),"")</f>
        <v/>
      </c>
      <c r="O589" s="49"/>
      <c r="P589" s="17" t="str">
        <f>IFERROR(IF(INDEX(DATOS!AN:AN,MATCH(CHECKLIST!B589,DATOS!B:B,0),1)=0,"",INDEX(DATOS!AN:AN,MATCH(CHECKLIST!B589,DATOS!B:B,0),1)),"")</f>
        <v/>
      </c>
      <c r="Q589" s="17" t="str">
        <f>IFERROR(IF(INDEX(DATOS!AO:AO,MATCH(CHECKLIST!B589,DATOS!B:B,0),1)=0,"",INDEX(DATOS!AO:AO,MATCH(CHECKLIST!B589,DATOS!B:B,0),1)),"")</f>
        <v/>
      </c>
      <c r="R589" t="str">
        <f>IF(B589="","",1)</f>
        <v/>
      </c>
      <c r="S589" t="str">
        <f t="shared" si="26"/>
        <v/>
      </c>
      <c r="U589" t="str">
        <f t="shared" si="24"/>
        <v/>
      </c>
      <c r="V589" t="str">
        <f t="shared" si="25"/>
        <v/>
      </c>
    </row>
    <row r="590" spans="1:22">
      <c r="A590" s="12">
        <v>577</v>
      </c>
      <c r="B590" t="str">
        <f>IFERROR(INDEX(DATOS!B:B,MATCH(CHECKLIST!A590,DATOS!BU:BU,0),1),"")</f>
        <v/>
      </c>
      <c r="C590" t="str">
        <f>IFERROR(INDEX(DATOS!J:J,MATCH(CHECKLIST!A590,DATOS!BU:BU,0),1),"")</f>
        <v/>
      </c>
      <c r="D590" t="str">
        <f>IFERROR(INDEX(DATOS!R:R,MATCH(CHECKLIST!E590,DATOS!C:C,0),1),"")</f>
        <v/>
      </c>
      <c r="E590" s="16" t="str">
        <f>IFERROR(INDEX(DATOS!C:C,MATCH(CHECKLIST!A590,DATOS!BU:BU,0),1),"")</f>
        <v/>
      </c>
      <c r="F590" s="3" t="str">
        <f>IFERROR(IF(INDEX(DATOS!AC:AC,MATCH(CHECKLIST!B590,DATOS!B:B,0),1)=0,"",INDEX(DATOS!AC:AC,MATCH(CHECKLIST!B590,DATOS!B:B,0),1)),"")</f>
        <v/>
      </c>
      <c r="G590" s="17" t="str">
        <f>IFERROR(IF(INDEX(DATOS!AH:AH,MATCH(CHECKLIST!B590,DATOS!B:B,0),1)=0,"",INDEX(DATOS!AH:AH,MATCH(CHECKLIST!B590,DATOS!B:B,0),1)),"")</f>
        <v/>
      </c>
      <c r="H590" s="17" t="str">
        <f>IF(IFERROR(FIND(H$13,INDEX(DATOS!CA:CA,MATCH(CHECKLIST!B590,DATOS!B:B,0),1),1),"")="",IF(IFERROR(FIND("VENCIDA",INDEX(DATOS!BH:BH,MATCH(CHECKLIST!B590,DATOS!B:B,0),1),1),"")="","","VENCIDO"),"X")</f>
        <v/>
      </c>
      <c r="I590" s="17" t="str">
        <f>IFERROR(IF(INDEX(DATOS!AL:AL,MATCH(CHECKLIST!B590,DATOS!B:B,0),1)=0,"",INDEX(DATOS!AL:AL,MATCH(CHECKLIST!B590,DATOS!B:B,0),1)),"")</f>
        <v/>
      </c>
      <c r="J590" s="17" t="str">
        <f>IFERROR(IF(INDEX(DATOS!AJ:AJ,MATCH(CHECKLIST!B590,DATOS!B:B,0),1)=0,"",INDEX(DATOS!AJ:AJ,MATCH(CHECKLIST!B590,DATOS!B:B,0),1)),"")</f>
        <v/>
      </c>
      <c r="K590" s="49" t="str">
        <f>IFERROR(IF(INDEX(DATOS!AK:AK,MATCH(CHECKLIST!B590,DATOS!B:B,0),1)=0,"",INDEX(DATOS!AK:AK,MATCH(CHECKLIST!B590,DATOS!B:B,0),1)),"")</f>
        <v/>
      </c>
      <c r="L590" s="17" t="str">
        <f>IFERROR(IF(INDEX(DATOS!AM:AM,MATCH(CHECKLIST!B590,DATOS!B:B,0),1)=0,"",INDEX(DATOS!AM:AM,MATCH(CHECKLIST!B590,DATOS!B:B,0),1)),"")</f>
        <v/>
      </c>
      <c r="M590" s="17" t="str">
        <f>IFERROR(IF(INDEX(DATOS!AM:AM,MATCH(CHECKLIST!B590,DATOS!B:B,0),1)=0,"",INDEX(DATOS!AM:AM,MATCH(CHECKLIST!B590,DATOS!B:B,0),1)),"")</f>
        <v/>
      </c>
      <c r="N590" s="49" t="str">
        <f ca="1">IFERROR(IF(INDEX(DATOS!I:I,MATCH(CHECKLIST!B590,DATOS!B:B,0),1)="","X",IF(INDEX(DATOS!I:I,MATCH(CHECKLIST!B590,DATOS!B:B,0),1)&gt;YEAR(TODAY())-1,"","VENCIDA")),"")</f>
        <v/>
      </c>
      <c r="O590" s="49"/>
      <c r="P590" s="17" t="str">
        <f>IFERROR(IF(INDEX(DATOS!AN:AN,MATCH(CHECKLIST!B590,DATOS!B:B,0),1)=0,"",INDEX(DATOS!AN:AN,MATCH(CHECKLIST!B590,DATOS!B:B,0),1)),"")</f>
        <v/>
      </c>
      <c r="Q590" s="17" t="str">
        <f>IFERROR(IF(INDEX(DATOS!AO:AO,MATCH(CHECKLIST!B590,DATOS!B:B,0),1)=0,"",INDEX(DATOS!AO:AO,MATCH(CHECKLIST!B590,DATOS!B:B,0),1)),"")</f>
        <v/>
      </c>
      <c r="S590">
        <f t="shared" si="26"/>
        <v>0</v>
      </c>
      <c r="U590" t="str">
        <f t="shared" ref="U590:U653" si="27">IF(C590="","",C590)</f>
        <v/>
      </c>
      <c r="V590" t="str">
        <f t="shared" ref="V590:V653" si="28">IF(B590="","",B590)</f>
        <v/>
      </c>
    </row>
    <row r="591" spans="1:22">
      <c r="A591" s="12">
        <v>578</v>
      </c>
      <c r="B591" t="str">
        <f>IFERROR(INDEX(DATOS!B:B,MATCH(CHECKLIST!A591,DATOS!BU:BU,0),1),"")</f>
        <v/>
      </c>
      <c r="C591" t="str">
        <f>IFERROR(INDEX(DATOS!J:J,MATCH(CHECKLIST!A591,DATOS!BU:BU,0),1),"")</f>
        <v/>
      </c>
      <c r="D591" t="str">
        <f>IFERROR(INDEX(DATOS!R:R,MATCH(CHECKLIST!E591,DATOS!C:C,0),1),"")</f>
        <v/>
      </c>
      <c r="E591" s="16" t="str">
        <f>IFERROR(INDEX(DATOS!C:C,MATCH(CHECKLIST!A591,DATOS!BU:BU,0),1),"")</f>
        <v/>
      </c>
      <c r="F591" s="3" t="str">
        <f>IFERROR(IF(INDEX(DATOS!AC:AC,MATCH(CHECKLIST!B591,DATOS!B:B,0),1)=0,"",INDEX(DATOS!AC:AC,MATCH(CHECKLIST!B591,DATOS!B:B,0),1)),"")</f>
        <v/>
      </c>
      <c r="G591" s="17" t="str">
        <f>IFERROR(IF(INDEX(DATOS!AH:AH,MATCH(CHECKLIST!B591,DATOS!B:B,0),1)=0,"",INDEX(DATOS!AH:AH,MATCH(CHECKLIST!B591,DATOS!B:B,0),1)),"")</f>
        <v/>
      </c>
      <c r="H591" s="17" t="str">
        <f>IF(IFERROR(FIND(H$13,INDEX(DATOS!CA:CA,MATCH(CHECKLIST!B591,DATOS!B:B,0),1),1),"")="",IF(IFERROR(FIND("VENCIDA",INDEX(DATOS!BH:BH,MATCH(CHECKLIST!B591,DATOS!B:B,0),1),1),"")="","","VENCIDO"),"X")</f>
        <v/>
      </c>
      <c r="I591" s="17" t="str">
        <f>IFERROR(IF(INDEX(DATOS!AL:AL,MATCH(CHECKLIST!B591,DATOS!B:B,0),1)=0,"",INDEX(DATOS!AL:AL,MATCH(CHECKLIST!B591,DATOS!B:B,0),1)),"")</f>
        <v/>
      </c>
      <c r="J591" s="17" t="str">
        <f>IFERROR(IF(INDEX(DATOS!AJ:AJ,MATCH(CHECKLIST!B591,DATOS!B:B,0),1)=0,"",INDEX(DATOS!AJ:AJ,MATCH(CHECKLIST!B591,DATOS!B:B,0),1)),"")</f>
        <v/>
      </c>
      <c r="K591" s="49" t="str">
        <f>IFERROR(IF(INDEX(DATOS!AK:AK,MATCH(CHECKLIST!B591,DATOS!B:B,0),1)=0,"",INDEX(DATOS!AK:AK,MATCH(CHECKLIST!B591,DATOS!B:B,0),1)),"")</f>
        <v/>
      </c>
      <c r="L591" s="17" t="str">
        <f>IFERROR(IF(INDEX(DATOS!AM:AM,MATCH(CHECKLIST!B591,DATOS!B:B,0),1)=0,"",INDEX(DATOS!AM:AM,MATCH(CHECKLIST!B591,DATOS!B:B,0),1)),"")</f>
        <v/>
      </c>
      <c r="M591" s="17" t="str">
        <f>IFERROR(IF(INDEX(DATOS!AM:AM,MATCH(CHECKLIST!B591,DATOS!B:B,0),1)=0,"",INDEX(DATOS!AM:AM,MATCH(CHECKLIST!B591,DATOS!B:B,0),1)),"")</f>
        <v/>
      </c>
      <c r="N591" s="49" t="str">
        <f ca="1">IFERROR(IF(INDEX(DATOS!I:I,MATCH(CHECKLIST!B591,DATOS!B:B,0),1)="","X",IF(INDEX(DATOS!I:I,MATCH(CHECKLIST!B591,DATOS!B:B,0),1)&gt;YEAR(TODAY())-1,"","VENCIDA")),"")</f>
        <v/>
      </c>
      <c r="O591" s="49"/>
      <c r="P591" s="17" t="str">
        <f>IFERROR(IF(INDEX(DATOS!AN:AN,MATCH(CHECKLIST!B591,DATOS!B:B,0),1)=0,"",INDEX(DATOS!AN:AN,MATCH(CHECKLIST!B591,DATOS!B:B,0),1)),"")</f>
        <v/>
      </c>
      <c r="Q591" s="17" t="str">
        <f>IFERROR(IF(INDEX(DATOS!AO:AO,MATCH(CHECKLIST!B591,DATOS!B:B,0),1)=0,"",INDEX(DATOS!AO:AO,MATCH(CHECKLIST!B591,DATOS!B:B,0),1)),"")</f>
        <v/>
      </c>
      <c r="R591" t="str">
        <f>IF(B591="","",1)</f>
        <v/>
      </c>
      <c r="S591" t="str">
        <f t="shared" si="26"/>
        <v/>
      </c>
      <c r="U591" t="str">
        <f t="shared" si="27"/>
        <v/>
      </c>
      <c r="V591" t="str">
        <f t="shared" si="28"/>
        <v/>
      </c>
    </row>
    <row r="592" spans="1:22">
      <c r="A592" s="12">
        <v>579</v>
      </c>
      <c r="B592" t="str">
        <f>IFERROR(INDEX(DATOS!B:B,MATCH(CHECKLIST!A592,DATOS!BU:BU,0),1),"")</f>
        <v/>
      </c>
      <c r="C592" t="str">
        <f>IFERROR(INDEX(DATOS!J:J,MATCH(CHECKLIST!A592,DATOS!BU:BU,0),1),"")</f>
        <v/>
      </c>
      <c r="D592" t="str">
        <f>IFERROR(INDEX(DATOS!R:R,MATCH(CHECKLIST!E592,DATOS!C:C,0),1),"")</f>
        <v/>
      </c>
      <c r="E592" s="16" t="str">
        <f>IFERROR(INDEX(DATOS!C:C,MATCH(CHECKLIST!A592,DATOS!BU:BU,0),1),"")</f>
        <v/>
      </c>
      <c r="F592" s="3" t="str">
        <f>IFERROR(IF(INDEX(DATOS!AC:AC,MATCH(CHECKLIST!B592,DATOS!B:B,0),1)=0,"",INDEX(DATOS!AC:AC,MATCH(CHECKLIST!B592,DATOS!B:B,0),1)),"")</f>
        <v/>
      </c>
      <c r="G592" s="17" t="str">
        <f>IFERROR(IF(INDEX(DATOS!AH:AH,MATCH(CHECKLIST!B592,DATOS!B:B,0),1)=0,"",INDEX(DATOS!AH:AH,MATCH(CHECKLIST!B592,DATOS!B:B,0),1)),"")</f>
        <v/>
      </c>
      <c r="H592" s="17" t="str">
        <f>IF(IFERROR(FIND(H$13,INDEX(DATOS!CA:CA,MATCH(CHECKLIST!B592,DATOS!B:B,0),1),1),"")="",IF(IFERROR(FIND("VENCIDA",INDEX(DATOS!BH:BH,MATCH(CHECKLIST!B592,DATOS!B:B,0),1),1),"")="","","VENCIDO"),"X")</f>
        <v/>
      </c>
      <c r="I592" s="17" t="str">
        <f>IFERROR(IF(INDEX(DATOS!AL:AL,MATCH(CHECKLIST!B592,DATOS!B:B,0),1)=0,"",INDEX(DATOS!AL:AL,MATCH(CHECKLIST!B592,DATOS!B:B,0),1)),"")</f>
        <v/>
      </c>
      <c r="J592" s="17" t="str">
        <f>IFERROR(IF(INDEX(DATOS!AJ:AJ,MATCH(CHECKLIST!B592,DATOS!B:B,0),1)=0,"",INDEX(DATOS!AJ:AJ,MATCH(CHECKLIST!B592,DATOS!B:B,0),1)),"")</f>
        <v/>
      </c>
      <c r="K592" s="49" t="str">
        <f>IFERROR(IF(INDEX(DATOS!AK:AK,MATCH(CHECKLIST!B592,DATOS!B:B,0),1)=0,"",INDEX(DATOS!AK:AK,MATCH(CHECKLIST!B592,DATOS!B:B,0),1)),"")</f>
        <v/>
      </c>
      <c r="L592" s="17" t="str">
        <f>IFERROR(IF(INDEX(DATOS!AM:AM,MATCH(CHECKLIST!B592,DATOS!B:B,0),1)=0,"",INDEX(DATOS!AM:AM,MATCH(CHECKLIST!B592,DATOS!B:B,0),1)),"")</f>
        <v/>
      </c>
      <c r="M592" s="17" t="str">
        <f>IFERROR(IF(INDEX(DATOS!AM:AM,MATCH(CHECKLIST!B592,DATOS!B:B,0),1)=0,"",INDEX(DATOS!AM:AM,MATCH(CHECKLIST!B592,DATOS!B:B,0),1)),"")</f>
        <v/>
      </c>
      <c r="N592" s="49" t="str">
        <f ca="1">IFERROR(IF(INDEX(DATOS!I:I,MATCH(CHECKLIST!B592,DATOS!B:B,0),1)="","X",IF(INDEX(DATOS!I:I,MATCH(CHECKLIST!B592,DATOS!B:B,0),1)&gt;YEAR(TODAY())-1,"","VENCIDA")),"")</f>
        <v/>
      </c>
      <c r="O592" s="49"/>
      <c r="P592" s="17" t="str">
        <f>IFERROR(IF(INDEX(DATOS!AN:AN,MATCH(CHECKLIST!B592,DATOS!B:B,0),1)=0,"",INDEX(DATOS!AN:AN,MATCH(CHECKLIST!B592,DATOS!B:B,0),1)),"")</f>
        <v/>
      </c>
      <c r="Q592" s="17" t="str">
        <f>IFERROR(IF(INDEX(DATOS!AO:AO,MATCH(CHECKLIST!B592,DATOS!B:B,0),1)=0,"",INDEX(DATOS!AO:AO,MATCH(CHECKLIST!B592,DATOS!B:B,0),1)),"")</f>
        <v/>
      </c>
      <c r="S592">
        <f t="shared" ref="S592:S655" si="29">IF(Q$13="","",R592)</f>
        <v>0</v>
      </c>
      <c r="U592" t="str">
        <f t="shared" si="27"/>
        <v/>
      </c>
      <c r="V592" t="str">
        <f t="shared" si="28"/>
        <v/>
      </c>
    </row>
    <row r="593" spans="1:22">
      <c r="A593" s="12">
        <v>580</v>
      </c>
      <c r="B593" t="str">
        <f>IFERROR(INDEX(DATOS!B:B,MATCH(CHECKLIST!A593,DATOS!BU:BU,0),1),"")</f>
        <v/>
      </c>
      <c r="C593" t="str">
        <f>IFERROR(INDEX(DATOS!J:J,MATCH(CHECKLIST!A593,DATOS!BU:BU,0),1),"")</f>
        <v/>
      </c>
      <c r="D593" t="str">
        <f>IFERROR(INDEX(DATOS!R:R,MATCH(CHECKLIST!E593,DATOS!C:C,0),1),"")</f>
        <v/>
      </c>
      <c r="E593" s="16" t="str">
        <f>IFERROR(INDEX(DATOS!C:C,MATCH(CHECKLIST!A593,DATOS!BU:BU,0),1),"")</f>
        <v/>
      </c>
      <c r="F593" s="3" t="str">
        <f>IFERROR(IF(INDEX(DATOS!AC:AC,MATCH(CHECKLIST!B593,DATOS!B:B,0),1)=0,"",INDEX(DATOS!AC:AC,MATCH(CHECKLIST!B593,DATOS!B:B,0),1)),"")</f>
        <v/>
      </c>
      <c r="G593" s="17" t="str">
        <f>IFERROR(IF(INDEX(DATOS!AH:AH,MATCH(CHECKLIST!B593,DATOS!B:B,0),1)=0,"",INDEX(DATOS!AH:AH,MATCH(CHECKLIST!B593,DATOS!B:B,0),1)),"")</f>
        <v/>
      </c>
      <c r="H593" s="17" t="str">
        <f>IF(IFERROR(FIND(H$13,INDEX(DATOS!CA:CA,MATCH(CHECKLIST!B593,DATOS!B:B,0),1),1),"")="",IF(IFERROR(FIND("VENCIDA",INDEX(DATOS!BH:BH,MATCH(CHECKLIST!B593,DATOS!B:B,0),1),1),"")="","","VENCIDO"),"X")</f>
        <v/>
      </c>
      <c r="I593" s="17" t="str">
        <f>IFERROR(IF(INDEX(DATOS!AL:AL,MATCH(CHECKLIST!B593,DATOS!B:B,0),1)=0,"",INDEX(DATOS!AL:AL,MATCH(CHECKLIST!B593,DATOS!B:B,0),1)),"")</f>
        <v/>
      </c>
      <c r="J593" s="17" t="str">
        <f>IFERROR(IF(INDEX(DATOS!AJ:AJ,MATCH(CHECKLIST!B593,DATOS!B:B,0),1)=0,"",INDEX(DATOS!AJ:AJ,MATCH(CHECKLIST!B593,DATOS!B:B,0),1)),"")</f>
        <v/>
      </c>
      <c r="K593" s="49" t="str">
        <f>IFERROR(IF(INDEX(DATOS!AK:AK,MATCH(CHECKLIST!B593,DATOS!B:B,0),1)=0,"",INDEX(DATOS!AK:AK,MATCH(CHECKLIST!B593,DATOS!B:B,0),1)),"")</f>
        <v/>
      </c>
      <c r="L593" s="17" t="str">
        <f>IFERROR(IF(INDEX(DATOS!AM:AM,MATCH(CHECKLIST!B593,DATOS!B:B,0),1)=0,"",INDEX(DATOS!AM:AM,MATCH(CHECKLIST!B593,DATOS!B:B,0),1)),"")</f>
        <v/>
      </c>
      <c r="M593" s="17" t="str">
        <f>IFERROR(IF(INDEX(DATOS!AM:AM,MATCH(CHECKLIST!B593,DATOS!B:B,0),1)=0,"",INDEX(DATOS!AM:AM,MATCH(CHECKLIST!B593,DATOS!B:B,0),1)),"")</f>
        <v/>
      </c>
      <c r="N593" s="49" t="str">
        <f ca="1">IFERROR(IF(INDEX(DATOS!I:I,MATCH(CHECKLIST!B593,DATOS!B:B,0),1)="","X",IF(INDEX(DATOS!I:I,MATCH(CHECKLIST!B593,DATOS!B:B,0),1)&gt;YEAR(TODAY())-1,"","VENCIDA")),"")</f>
        <v/>
      </c>
      <c r="O593" s="49"/>
      <c r="P593" s="17" t="str">
        <f>IFERROR(IF(INDEX(DATOS!AN:AN,MATCH(CHECKLIST!B593,DATOS!B:B,0),1)=0,"",INDEX(DATOS!AN:AN,MATCH(CHECKLIST!B593,DATOS!B:B,0),1)),"")</f>
        <v/>
      </c>
      <c r="Q593" s="17" t="str">
        <f>IFERROR(IF(INDEX(DATOS!AO:AO,MATCH(CHECKLIST!B593,DATOS!B:B,0),1)=0,"",INDEX(DATOS!AO:AO,MATCH(CHECKLIST!B593,DATOS!B:B,0),1)),"")</f>
        <v/>
      </c>
      <c r="R593" t="str">
        <f>IF(B593="","",1)</f>
        <v/>
      </c>
      <c r="S593" t="str">
        <f t="shared" si="29"/>
        <v/>
      </c>
      <c r="U593" t="str">
        <f t="shared" si="27"/>
        <v/>
      </c>
      <c r="V593" t="str">
        <f t="shared" si="28"/>
        <v/>
      </c>
    </row>
    <row r="594" spans="1:22">
      <c r="A594" s="12">
        <v>581</v>
      </c>
      <c r="B594" t="str">
        <f>IFERROR(INDEX(DATOS!B:B,MATCH(CHECKLIST!A594,DATOS!BU:BU,0),1),"")</f>
        <v/>
      </c>
      <c r="C594" t="str">
        <f>IFERROR(INDEX(DATOS!J:J,MATCH(CHECKLIST!A594,DATOS!BU:BU,0),1),"")</f>
        <v/>
      </c>
      <c r="D594" t="str">
        <f>IFERROR(INDEX(DATOS!R:R,MATCH(CHECKLIST!E594,DATOS!C:C,0),1),"")</f>
        <v/>
      </c>
      <c r="E594" s="16" t="str">
        <f>IFERROR(INDEX(DATOS!C:C,MATCH(CHECKLIST!A594,DATOS!BU:BU,0),1),"")</f>
        <v/>
      </c>
      <c r="F594" s="3" t="str">
        <f>IFERROR(IF(INDEX(DATOS!AC:AC,MATCH(CHECKLIST!B594,DATOS!B:B,0),1)=0,"",INDEX(DATOS!AC:AC,MATCH(CHECKLIST!B594,DATOS!B:B,0),1)),"")</f>
        <v/>
      </c>
      <c r="G594" s="17" t="str">
        <f>IFERROR(IF(INDEX(DATOS!AH:AH,MATCH(CHECKLIST!B594,DATOS!B:B,0),1)=0,"",INDEX(DATOS!AH:AH,MATCH(CHECKLIST!B594,DATOS!B:B,0),1)),"")</f>
        <v/>
      </c>
      <c r="H594" s="17" t="str">
        <f>IF(IFERROR(FIND(H$13,INDEX(DATOS!CA:CA,MATCH(CHECKLIST!B594,DATOS!B:B,0),1),1),"")="",IF(IFERROR(FIND("VENCIDA",INDEX(DATOS!BH:BH,MATCH(CHECKLIST!B594,DATOS!B:B,0),1),1),"")="","","VENCIDO"),"X")</f>
        <v/>
      </c>
      <c r="I594" s="17" t="str">
        <f>IFERROR(IF(INDEX(DATOS!AL:AL,MATCH(CHECKLIST!B594,DATOS!B:B,0),1)=0,"",INDEX(DATOS!AL:AL,MATCH(CHECKLIST!B594,DATOS!B:B,0),1)),"")</f>
        <v/>
      </c>
      <c r="J594" s="17" t="str">
        <f>IFERROR(IF(INDEX(DATOS!AJ:AJ,MATCH(CHECKLIST!B594,DATOS!B:B,0),1)=0,"",INDEX(DATOS!AJ:AJ,MATCH(CHECKLIST!B594,DATOS!B:B,0),1)),"")</f>
        <v/>
      </c>
      <c r="K594" s="49" t="str">
        <f>IFERROR(IF(INDEX(DATOS!AK:AK,MATCH(CHECKLIST!B594,DATOS!B:B,0),1)=0,"",INDEX(DATOS!AK:AK,MATCH(CHECKLIST!B594,DATOS!B:B,0),1)),"")</f>
        <v/>
      </c>
      <c r="L594" s="17" t="str">
        <f>IFERROR(IF(INDEX(DATOS!AM:AM,MATCH(CHECKLIST!B594,DATOS!B:B,0),1)=0,"",INDEX(DATOS!AM:AM,MATCH(CHECKLIST!B594,DATOS!B:B,0),1)),"")</f>
        <v/>
      </c>
      <c r="M594" s="17" t="str">
        <f>IFERROR(IF(INDEX(DATOS!AM:AM,MATCH(CHECKLIST!B594,DATOS!B:B,0),1)=0,"",INDEX(DATOS!AM:AM,MATCH(CHECKLIST!B594,DATOS!B:B,0),1)),"")</f>
        <v/>
      </c>
      <c r="N594" s="49" t="str">
        <f ca="1">IFERROR(IF(INDEX(DATOS!I:I,MATCH(CHECKLIST!B594,DATOS!B:B,0),1)="","X",IF(INDEX(DATOS!I:I,MATCH(CHECKLIST!B594,DATOS!B:B,0),1)&gt;YEAR(TODAY())-1,"","VENCIDA")),"")</f>
        <v/>
      </c>
      <c r="O594" s="49"/>
      <c r="P594" s="17" t="str">
        <f>IFERROR(IF(INDEX(DATOS!AN:AN,MATCH(CHECKLIST!B594,DATOS!B:B,0),1)=0,"",INDEX(DATOS!AN:AN,MATCH(CHECKLIST!B594,DATOS!B:B,0),1)),"")</f>
        <v/>
      </c>
      <c r="Q594" s="17" t="str">
        <f>IFERROR(IF(INDEX(DATOS!AO:AO,MATCH(CHECKLIST!B594,DATOS!B:B,0),1)=0,"",INDEX(DATOS!AO:AO,MATCH(CHECKLIST!B594,DATOS!B:B,0),1)),"")</f>
        <v/>
      </c>
      <c r="S594">
        <f t="shared" si="29"/>
        <v>0</v>
      </c>
      <c r="U594" t="str">
        <f t="shared" si="27"/>
        <v/>
      </c>
      <c r="V594" t="str">
        <f t="shared" si="28"/>
        <v/>
      </c>
    </row>
    <row r="595" spans="1:22">
      <c r="A595" s="12">
        <v>582</v>
      </c>
      <c r="B595" t="str">
        <f>IFERROR(INDEX(DATOS!B:B,MATCH(CHECKLIST!A595,DATOS!BU:BU,0),1),"")</f>
        <v/>
      </c>
      <c r="C595" t="str">
        <f>IFERROR(INDEX(DATOS!J:J,MATCH(CHECKLIST!A595,DATOS!BU:BU,0),1),"")</f>
        <v/>
      </c>
      <c r="D595" t="str">
        <f>IFERROR(INDEX(DATOS!R:R,MATCH(CHECKLIST!E595,DATOS!C:C,0),1),"")</f>
        <v/>
      </c>
      <c r="E595" s="16" t="str">
        <f>IFERROR(INDEX(DATOS!C:C,MATCH(CHECKLIST!A595,DATOS!BU:BU,0),1),"")</f>
        <v/>
      </c>
      <c r="F595" s="3" t="str">
        <f>IFERROR(IF(INDEX(DATOS!AC:AC,MATCH(CHECKLIST!B595,DATOS!B:B,0),1)=0,"",INDEX(DATOS!AC:AC,MATCH(CHECKLIST!B595,DATOS!B:B,0),1)),"")</f>
        <v/>
      </c>
      <c r="G595" s="17" t="str">
        <f>IFERROR(IF(INDEX(DATOS!AH:AH,MATCH(CHECKLIST!B595,DATOS!B:B,0),1)=0,"",INDEX(DATOS!AH:AH,MATCH(CHECKLIST!B595,DATOS!B:B,0),1)),"")</f>
        <v/>
      </c>
      <c r="H595" s="17" t="str">
        <f>IF(IFERROR(FIND(H$13,INDEX(DATOS!CA:CA,MATCH(CHECKLIST!B595,DATOS!B:B,0),1),1),"")="",IF(IFERROR(FIND("VENCIDA",INDEX(DATOS!BH:BH,MATCH(CHECKLIST!B595,DATOS!B:B,0),1),1),"")="","","VENCIDO"),"X")</f>
        <v/>
      </c>
      <c r="I595" s="17" t="str">
        <f>IFERROR(IF(INDEX(DATOS!AL:AL,MATCH(CHECKLIST!B595,DATOS!B:B,0),1)=0,"",INDEX(DATOS!AL:AL,MATCH(CHECKLIST!B595,DATOS!B:B,0),1)),"")</f>
        <v/>
      </c>
      <c r="J595" s="17" t="str">
        <f>IFERROR(IF(INDEX(DATOS!AJ:AJ,MATCH(CHECKLIST!B595,DATOS!B:B,0),1)=0,"",INDEX(DATOS!AJ:AJ,MATCH(CHECKLIST!B595,DATOS!B:B,0),1)),"")</f>
        <v/>
      </c>
      <c r="K595" s="49" t="str">
        <f>IFERROR(IF(INDEX(DATOS!AK:AK,MATCH(CHECKLIST!B595,DATOS!B:B,0),1)=0,"",INDEX(DATOS!AK:AK,MATCH(CHECKLIST!B595,DATOS!B:B,0),1)),"")</f>
        <v/>
      </c>
      <c r="L595" s="17" t="str">
        <f>IFERROR(IF(INDEX(DATOS!AM:AM,MATCH(CHECKLIST!B595,DATOS!B:B,0),1)=0,"",INDEX(DATOS!AM:AM,MATCH(CHECKLIST!B595,DATOS!B:B,0),1)),"")</f>
        <v/>
      </c>
      <c r="M595" s="17" t="str">
        <f>IFERROR(IF(INDEX(DATOS!AM:AM,MATCH(CHECKLIST!B595,DATOS!B:B,0),1)=0,"",INDEX(DATOS!AM:AM,MATCH(CHECKLIST!B595,DATOS!B:B,0),1)),"")</f>
        <v/>
      </c>
      <c r="N595" s="49" t="str">
        <f ca="1">IFERROR(IF(INDEX(DATOS!I:I,MATCH(CHECKLIST!B595,DATOS!B:B,0),1)="","X",IF(INDEX(DATOS!I:I,MATCH(CHECKLIST!B595,DATOS!B:B,0),1)&gt;YEAR(TODAY())-1,"","VENCIDA")),"")</f>
        <v/>
      </c>
      <c r="O595" s="49"/>
      <c r="P595" s="17" t="str">
        <f>IFERROR(IF(INDEX(DATOS!AN:AN,MATCH(CHECKLIST!B595,DATOS!B:B,0),1)=0,"",INDEX(DATOS!AN:AN,MATCH(CHECKLIST!B595,DATOS!B:B,0),1)),"")</f>
        <v/>
      </c>
      <c r="Q595" s="17" t="str">
        <f>IFERROR(IF(INDEX(DATOS!AO:AO,MATCH(CHECKLIST!B595,DATOS!B:B,0),1)=0,"",INDEX(DATOS!AO:AO,MATCH(CHECKLIST!B595,DATOS!B:B,0),1)),"")</f>
        <v/>
      </c>
      <c r="R595" t="str">
        <f>IF(B595="","",1)</f>
        <v/>
      </c>
      <c r="S595" t="str">
        <f t="shared" si="29"/>
        <v/>
      </c>
      <c r="U595" t="str">
        <f t="shared" si="27"/>
        <v/>
      </c>
      <c r="V595" t="str">
        <f t="shared" si="28"/>
        <v/>
      </c>
    </row>
    <row r="596" spans="1:22">
      <c r="A596" s="12">
        <v>583</v>
      </c>
      <c r="B596" t="str">
        <f>IFERROR(INDEX(DATOS!B:B,MATCH(CHECKLIST!A596,DATOS!BU:BU,0),1),"")</f>
        <v/>
      </c>
      <c r="C596" t="str">
        <f>IFERROR(INDEX(DATOS!J:J,MATCH(CHECKLIST!A596,DATOS!BU:BU,0),1),"")</f>
        <v/>
      </c>
      <c r="D596" t="str">
        <f>IFERROR(INDEX(DATOS!R:R,MATCH(CHECKLIST!E596,DATOS!C:C,0),1),"")</f>
        <v/>
      </c>
      <c r="E596" s="16" t="str">
        <f>IFERROR(INDEX(DATOS!C:C,MATCH(CHECKLIST!A596,DATOS!BU:BU,0),1),"")</f>
        <v/>
      </c>
      <c r="F596" s="3" t="str">
        <f>IFERROR(IF(INDEX(DATOS!AC:AC,MATCH(CHECKLIST!B596,DATOS!B:B,0),1)=0,"",INDEX(DATOS!AC:AC,MATCH(CHECKLIST!B596,DATOS!B:B,0),1)),"")</f>
        <v/>
      </c>
      <c r="G596" s="17" t="str">
        <f>IFERROR(IF(INDEX(DATOS!AH:AH,MATCH(CHECKLIST!B596,DATOS!B:B,0),1)=0,"",INDEX(DATOS!AH:AH,MATCH(CHECKLIST!B596,DATOS!B:B,0),1)),"")</f>
        <v/>
      </c>
      <c r="H596" s="17" t="str">
        <f>IF(IFERROR(FIND(H$13,INDEX(DATOS!CA:CA,MATCH(CHECKLIST!B596,DATOS!B:B,0),1),1),"")="",IF(IFERROR(FIND("VENCIDA",INDEX(DATOS!BH:BH,MATCH(CHECKLIST!B596,DATOS!B:B,0),1),1),"")="","","VENCIDO"),"X")</f>
        <v/>
      </c>
      <c r="I596" s="17" t="str">
        <f>IFERROR(IF(INDEX(DATOS!AL:AL,MATCH(CHECKLIST!B596,DATOS!B:B,0),1)=0,"",INDEX(DATOS!AL:AL,MATCH(CHECKLIST!B596,DATOS!B:B,0),1)),"")</f>
        <v/>
      </c>
      <c r="J596" s="17" t="str">
        <f>IFERROR(IF(INDEX(DATOS!AJ:AJ,MATCH(CHECKLIST!B596,DATOS!B:B,0),1)=0,"",INDEX(DATOS!AJ:AJ,MATCH(CHECKLIST!B596,DATOS!B:B,0),1)),"")</f>
        <v/>
      </c>
      <c r="K596" s="49" t="str">
        <f>IFERROR(IF(INDEX(DATOS!AK:AK,MATCH(CHECKLIST!B596,DATOS!B:B,0),1)=0,"",INDEX(DATOS!AK:AK,MATCH(CHECKLIST!B596,DATOS!B:B,0),1)),"")</f>
        <v/>
      </c>
      <c r="L596" s="17" t="str">
        <f>IFERROR(IF(INDEX(DATOS!AM:AM,MATCH(CHECKLIST!B596,DATOS!B:B,0),1)=0,"",INDEX(DATOS!AM:AM,MATCH(CHECKLIST!B596,DATOS!B:B,0),1)),"")</f>
        <v/>
      </c>
      <c r="M596" s="17" t="str">
        <f>IFERROR(IF(INDEX(DATOS!AM:AM,MATCH(CHECKLIST!B596,DATOS!B:B,0),1)=0,"",INDEX(DATOS!AM:AM,MATCH(CHECKLIST!B596,DATOS!B:B,0),1)),"")</f>
        <v/>
      </c>
      <c r="N596" s="49" t="str">
        <f ca="1">IFERROR(IF(INDEX(DATOS!I:I,MATCH(CHECKLIST!B596,DATOS!B:B,0),1)="","X",IF(INDEX(DATOS!I:I,MATCH(CHECKLIST!B596,DATOS!B:B,0),1)&gt;YEAR(TODAY())-1,"","VENCIDA")),"")</f>
        <v/>
      </c>
      <c r="O596" s="49"/>
      <c r="P596" s="17" t="str">
        <f>IFERROR(IF(INDEX(DATOS!AN:AN,MATCH(CHECKLIST!B596,DATOS!B:B,0),1)=0,"",INDEX(DATOS!AN:AN,MATCH(CHECKLIST!B596,DATOS!B:B,0),1)),"")</f>
        <v/>
      </c>
      <c r="Q596" s="17" t="str">
        <f>IFERROR(IF(INDEX(DATOS!AO:AO,MATCH(CHECKLIST!B596,DATOS!B:B,0),1)=0,"",INDEX(DATOS!AO:AO,MATCH(CHECKLIST!B596,DATOS!B:B,0),1)),"")</f>
        <v/>
      </c>
      <c r="S596">
        <f t="shared" si="29"/>
        <v>0</v>
      </c>
      <c r="U596" t="str">
        <f t="shared" si="27"/>
        <v/>
      </c>
      <c r="V596" t="str">
        <f t="shared" si="28"/>
        <v/>
      </c>
    </row>
    <row r="597" spans="1:22">
      <c r="A597" s="12">
        <v>584</v>
      </c>
      <c r="B597" t="str">
        <f>IFERROR(INDEX(DATOS!B:B,MATCH(CHECKLIST!A597,DATOS!BU:BU,0),1),"")</f>
        <v/>
      </c>
      <c r="C597" t="str">
        <f>IFERROR(INDEX(DATOS!J:J,MATCH(CHECKLIST!A597,DATOS!BU:BU,0),1),"")</f>
        <v/>
      </c>
      <c r="D597" t="str">
        <f>IFERROR(INDEX(DATOS!R:R,MATCH(CHECKLIST!E597,DATOS!C:C,0),1),"")</f>
        <v/>
      </c>
      <c r="E597" s="16" t="str">
        <f>IFERROR(INDEX(DATOS!C:C,MATCH(CHECKLIST!A597,DATOS!BU:BU,0),1),"")</f>
        <v/>
      </c>
      <c r="F597" s="3" t="str">
        <f>IFERROR(IF(INDEX(DATOS!AC:AC,MATCH(CHECKLIST!B597,DATOS!B:B,0),1)=0,"",INDEX(DATOS!AC:AC,MATCH(CHECKLIST!B597,DATOS!B:B,0),1)),"")</f>
        <v/>
      </c>
      <c r="G597" s="17" t="str">
        <f>IFERROR(IF(INDEX(DATOS!AH:AH,MATCH(CHECKLIST!B597,DATOS!B:B,0),1)=0,"",INDEX(DATOS!AH:AH,MATCH(CHECKLIST!B597,DATOS!B:B,0),1)),"")</f>
        <v/>
      </c>
      <c r="H597" s="17" t="str">
        <f>IF(IFERROR(FIND(H$13,INDEX(DATOS!CA:CA,MATCH(CHECKLIST!B597,DATOS!B:B,0),1),1),"")="",IF(IFERROR(FIND("VENCIDA",INDEX(DATOS!BH:BH,MATCH(CHECKLIST!B597,DATOS!B:B,0),1),1),"")="","","VENCIDO"),"X")</f>
        <v/>
      </c>
      <c r="I597" s="17" t="str">
        <f>IFERROR(IF(INDEX(DATOS!AL:AL,MATCH(CHECKLIST!B597,DATOS!B:B,0),1)=0,"",INDEX(DATOS!AL:AL,MATCH(CHECKLIST!B597,DATOS!B:B,0),1)),"")</f>
        <v/>
      </c>
      <c r="J597" s="17" t="str">
        <f>IFERROR(IF(INDEX(DATOS!AJ:AJ,MATCH(CHECKLIST!B597,DATOS!B:B,0),1)=0,"",INDEX(DATOS!AJ:AJ,MATCH(CHECKLIST!B597,DATOS!B:B,0),1)),"")</f>
        <v/>
      </c>
      <c r="K597" s="49" t="str">
        <f>IFERROR(IF(INDEX(DATOS!AK:AK,MATCH(CHECKLIST!B597,DATOS!B:B,0),1)=0,"",INDEX(DATOS!AK:AK,MATCH(CHECKLIST!B597,DATOS!B:B,0),1)),"")</f>
        <v/>
      </c>
      <c r="L597" s="17" t="str">
        <f>IFERROR(IF(INDEX(DATOS!AM:AM,MATCH(CHECKLIST!B597,DATOS!B:B,0),1)=0,"",INDEX(DATOS!AM:AM,MATCH(CHECKLIST!B597,DATOS!B:B,0),1)),"")</f>
        <v/>
      </c>
      <c r="M597" s="17" t="str">
        <f>IFERROR(IF(INDEX(DATOS!AM:AM,MATCH(CHECKLIST!B597,DATOS!B:B,0),1)=0,"",INDEX(DATOS!AM:AM,MATCH(CHECKLIST!B597,DATOS!B:B,0),1)),"")</f>
        <v/>
      </c>
      <c r="N597" s="49" t="str">
        <f ca="1">IFERROR(IF(INDEX(DATOS!I:I,MATCH(CHECKLIST!B597,DATOS!B:B,0),1)="","X",IF(INDEX(DATOS!I:I,MATCH(CHECKLIST!B597,DATOS!B:B,0),1)&gt;YEAR(TODAY())-1,"","VENCIDA")),"")</f>
        <v/>
      </c>
      <c r="O597" s="49"/>
      <c r="P597" s="17" t="str">
        <f>IFERROR(IF(INDEX(DATOS!AN:AN,MATCH(CHECKLIST!B597,DATOS!B:B,0),1)=0,"",INDEX(DATOS!AN:AN,MATCH(CHECKLIST!B597,DATOS!B:B,0),1)),"")</f>
        <v/>
      </c>
      <c r="Q597" s="17" t="str">
        <f>IFERROR(IF(INDEX(DATOS!AO:AO,MATCH(CHECKLIST!B597,DATOS!B:B,0),1)=0,"",INDEX(DATOS!AO:AO,MATCH(CHECKLIST!B597,DATOS!B:B,0),1)),"")</f>
        <v/>
      </c>
      <c r="R597" t="str">
        <f>IF(B597="","",1)</f>
        <v/>
      </c>
      <c r="S597" t="str">
        <f t="shared" si="29"/>
        <v/>
      </c>
      <c r="U597" t="str">
        <f t="shared" si="27"/>
        <v/>
      </c>
      <c r="V597" t="str">
        <f t="shared" si="28"/>
        <v/>
      </c>
    </row>
    <row r="598" spans="1:22">
      <c r="A598" s="12">
        <v>585</v>
      </c>
      <c r="B598" t="str">
        <f>IFERROR(INDEX(DATOS!B:B,MATCH(CHECKLIST!A598,DATOS!BU:BU,0),1),"")</f>
        <v/>
      </c>
      <c r="C598" t="str">
        <f>IFERROR(INDEX(DATOS!J:J,MATCH(CHECKLIST!A598,DATOS!BU:BU,0),1),"")</f>
        <v/>
      </c>
      <c r="D598" t="str">
        <f>IFERROR(INDEX(DATOS!R:R,MATCH(CHECKLIST!E598,DATOS!C:C,0),1),"")</f>
        <v/>
      </c>
      <c r="E598" s="16" t="str">
        <f>IFERROR(INDEX(DATOS!C:C,MATCH(CHECKLIST!A598,DATOS!BU:BU,0),1),"")</f>
        <v/>
      </c>
      <c r="F598" s="3" t="str">
        <f>IFERROR(IF(INDEX(DATOS!AC:AC,MATCH(CHECKLIST!B598,DATOS!B:B,0),1)=0,"",INDEX(DATOS!AC:AC,MATCH(CHECKLIST!B598,DATOS!B:B,0),1)),"")</f>
        <v/>
      </c>
      <c r="G598" s="17" t="str">
        <f>IFERROR(IF(INDEX(DATOS!AH:AH,MATCH(CHECKLIST!B598,DATOS!B:B,0),1)=0,"",INDEX(DATOS!AH:AH,MATCH(CHECKLIST!B598,DATOS!B:B,0),1)),"")</f>
        <v/>
      </c>
      <c r="H598" s="17" t="str">
        <f>IF(IFERROR(FIND(H$13,INDEX(DATOS!CA:CA,MATCH(CHECKLIST!B598,DATOS!B:B,0),1),1),"")="",IF(IFERROR(FIND("VENCIDA",INDEX(DATOS!BH:BH,MATCH(CHECKLIST!B598,DATOS!B:B,0),1),1),"")="","","VENCIDO"),"X")</f>
        <v/>
      </c>
      <c r="I598" s="17" t="str">
        <f>IFERROR(IF(INDEX(DATOS!AL:AL,MATCH(CHECKLIST!B598,DATOS!B:B,0),1)=0,"",INDEX(DATOS!AL:AL,MATCH(CHECKLIST!B598,DATOS!B:B,0),1)),"")</f>
        <v/>
      </c>
      <c r="J598" s="17" t="str">
        <f>IFERROR(IF(INDEX(DATOS!AJ:AJ,MATCH(CHECKLIST!B598,DATOS!B:B,0),1)=0,"",INDEX(DATOS!AJ:AJ,MATCH(CHECKLIST!B598,DATOS!B:B,0),1)),"")</f>
        <v/>
      </c>
      <c r="K598" s="49" t="str">
        <f>IFERROR(IF(INDEX(DATOS!AK:AK,MATCH(CHECKLIST!B598,DATOS!B:B,0),1)=0,"",INDEX(DATOS!AK:AK,MATCH(CHECKLIST!B598,DATOS!B:B,0),1)),"")</f>
        <v/>
      </c>
      <c r="L598" s="17" t="str">
        <f>IFERROR(IF(INDEX(DATOS!AM:AM,MATCH(CHECKLIST!B598,DATOS!B:B,0),1)=0,"",INDEX(DATOS!AM:AM,MATCH(CHECKLIST!B598,DATOS!B:B,0),1)),"")</f>
        <v/>
      </c>
      <c r="M598" s="17" t="str">
        <f>IFERROR(IF(INDEX(DATOS!AM:AM,MATCH(CHECKLIST!B598,DATOS!B:B,0),1)=0,"",INDEX(DATOS!AM:AM,MATCH(CHECKLIST!B598,DATOS!B:B,0),1)),"")</f>
        <v/>
      </c>
      <c r="N598" s="49" t="str">
        <f ca="1">IFERROR(IF(INDEX(DATOS!I:I,MATCH(CHECKLIST!B598,DATOS!B:B,0),1)="","X",IF(INDEX(DATOS!I:I,MATCH(CHECKLIST!B598,DATOS!B:B,0),1)&gt;YEAR(TODAY())-1,"","VENCIDA")),"")</f>
        <v/>
      </c>
      <c r="O598" s="49"/>
      <c r="P598" s="17" t="str">
        <f>IFERROR(IF(INDEX(DATOS!AN:AN,MATCH(CHECKLIST!B598,DATOS!B:B,0),1)=0,"",INDEX(DATOS!AN:AN,MATCH(CHECKLIST!B598,DATOS!B:B,0),1)),"")</f>
        <v/>
      </c>
      <c r="Q598" s="17" t="str">
        <f>IFERROR(IF(INDEX(DATOS!AO:AO,MATCH(CHECKLIST!B598,DATOS!B:B,0),1)=0,"",INDEX(DATOS!AO:AO,MATCH(CHECKLIST!B598,DATOS!B:B,0),1)),"")</f>
        <v/>
      </c>
      <c r="S598">
        <f t="shared" si="29"/>
        <v>0</v>
      </c>
      <c r="U598" t="str">
        <f t="shared" si="27"/>
        <v/>
      </c>
      <c r="V598" t="str">
        <f t="shared" si="28"/>
        <v/>
      </c>
    </row>
    <row r="599" spans="1:22">
      <c r="A599" s="12">
        <v>586</v>
      </c>
      <c r="B599" t="str">
        <f>IFERROR(INDEX(DATOS!B:B,MATCH(CHECKLIST!A599,DATOS!BU:BU,0),1),"")</f>
        <v/>
      </c>
      <c r="C599" t="str">
        <f>IFERROR(INDEX(DATOS!J:J,MATCH(CHECKLIST!A599,DATOS!BU:BU,0),1),"")</f>
        <v/>
      </c>
      <c r="D599" t="str">
        <f>IFERROR(INDEX(DATOS!R:R,MATCH(CHECKLIST!E599,DATOS!C:C,0),1),"")</f>
        <v/>
      </c>
      <c r="E599" s="16" t="str">
        <f>IFERROR(INDEX(DATOS!C:C,MATCH(CHECKLIST!A599,DATOS!BU:BU,0),1),"")</f>
        <v/>
      </c>
      <c r="F599" s="3" t="str">
        <f>IFERROR(IF(INDEX(DATOS!AC:AC,MATCH(CHECKLIST!B599,DATOS!B:B,0),1)=0,"",INDEX(DATOS!AC:AC,MATCH(CHECKLIST!B599,DATOS!B:B,0),1)),"")</f>
        <v/>
      </c>
      <c r="G599" s="17" t="str">
        <f>IFERROR(IF(INDEX(DATOS!AH:AH,MATCH(CHECKLIST!B599,DATOS!B:B,0),1)=0,"",INDEX(DATOS!AH:AH,MATCH(CHECKLIST!B599,DATOS!B:B,0),1)),"")</f>
        <v/>
      </c>
      <c r="H599" s="17" t="str">
        <f>IF(IFERROR(FIND(H$13,INDEX(DATOS!CA:CA,MATCH(CHECKLIST!B599,DATOS!B:B,0),1),1),"")="",IF(IFERROR(FIND("VENCIDA",INDEX(DATOS!BH:BH,MATCH(CHECKLIST!B599,DATOS!B:B,0),1),1),"")="","","VENCIDO"),"X")</f>
        <v/>
      </c>
      <c r="I599" s="17" t="str">
        <f>IFERROR(IF(INDEX(DATOS!AL:AL,MATCH(CHECKLIST!B599,DATOS!B:B,0),1)=0,"",INDEX(DATOS!AL:AL,MATCH(CHECKLIST!B599,DATOS!B:B,0),1)),"")</f>
        <v/>
      </c>
      <c r="J599" s="17" t="str">
        <f>IFERROR(IF(INDEX(DATOS!AJ:AJ,MATCH(CHECKLIST!B599,DATOS!B:B,0),1)=0,"",INDEX(DATOS!AJ:AJ,MATCH(CHECKLIST!B599,DATOS!B:B,0),1)),"")</f>
        <v/>
      </c>
      <c r="K599" s="49" t="str">
        <f>IFERROR(IF(INDEX(DATOS!AK:AK,MATCH(CHECKLIST!B599,DATOS!B:B,0),1)=0,"",INDEX(DATOS!AK:AK,MATCH(CHECKLIST!B599,DATOS!B:B,0),1)),"")</f>
        <v/>
      </c>
      <c r="L599" s="17" t="str">
        <f>IFERROR(IF(INDEX(DATOS!AM:AM,MATCH(CHECKLIST!B599,DATOS!B:B,0),1)=0,"",INDEX(DATOS!AM:AM,MATCH(CHECKLIST!B599,DATOS!B:B,0),1)),"")</f>
        <v/>
      </c>
      <c r="M599" s="17" t="str">
        <f>IFERROR(IF(INDEX(DATOS!AM:AM,MATCH(CHECKLIST!B599,DATOS!B:B,0),1)=0,"",INDEX(DATOS!AM:AM,MATCH(CHECKLIST!B599,DATOS!B:B,0),1)),"")</f>
        <v/>
      </c>
      <c r="N599" s="49" t="str">
        <f ca="1">IFERROR(IF(INDEX(DATOS!I:I,MATCH(CHECKLIST!B599,DATOS!B:B,0),1)="","X",IF(INDEX(DATOS!I:I,MATCH(CHECKLIST!B599,DATOS!B:B,0),1)&gt;YEAR(TODAY())-1,"","VENCIDA")),"")</f>
        <v/>
      </c>
      <c r="O599" s="49"/>
      <c r="P599" s="17" t="str">
        <f>IFERROR(IF(INDEX(DATOS!AN:AN,MATCH(CHECKLIST!B599,DATOS!B:B,0),1)=0,"",INDEX(DATOS!AN:AN,MATCH(CHECKLIST!B599,DATOS!B:B,0),1)),"")</f>
        <v/>
      </c>
      <c r="Q599" s="17" t="str">
        <f>IFERROR(IF(INDEX(DATOS!AO:AO,MATCH(CHECKLIST!B599,DATOS!B:B,0),1)=0,"",INDEX(DATOS!AO:AO,MATCH(CHECKLIST!B599,DATOS!B:B,0),1)),"")</f>
        <v/>
      </c>
      <c r="R599" t="str">
        <f>IF(B599="","",1)</f>
        <v/>
      </c>
      <c r="S599" t="str">
        <f t="shared" si="29"/>
        <v/>
      </c>
      <c r="U599" t="str">
        <f t="shared" si="27"/>
        <v/>
      </c>
      <c r="V599" t="str">
        <f t="shared" si="28"/>
        <v/>
      </c>
    </row>
    <row r="600" spans="1:22">
      <c r="A600" s="12">
        <v>587</v>
      </c>
      <c r="B600" t="str">
        <f>IFERROR(INDEX(DATOS!B:B,MATCH(CHECKLIST!A600,DATOS!BU:BU,0),1),"")</f>
        <v/>
      </c>
      <c r="C600" t="str">
        <f>IFERROR(INDEX(DATOS!J:J,MATCH(CHECKLIST!A600,DATOS!BU:BU,0),1),"")</f>
        <v/>
      </c>
      <c r="D600" t="str">
        <f>IFERROR(INDEX(DATOS!R:R,MATCH(CHECKLIST!E600,DATOS!C:C,0),1),"")</f>
        <v/>
      </c>
      <c r="E600" s="16" t="str">
        <f>IFERROR(INDEX(DATOS!C:C,MATCH(CHECKLIST!A600,DATOS!BU:BU,0),1),"")</f>
        <v/>
      </c>
      <c r="F600" s="3" t="str">
        <f>IFERROR(IF(INDEX(DATOS!AC:AC,MATCH(CHECKLIST!B600,DATOS!B:B,0),1)=0,"",INDEX(DATOS!AC:AC,MATCH(CHECKLIST!B600,DATOS!B:B,0),1)),"")</f>
        <v/>
      </c>
      <c r="G600" s="17" t="str">
        <f>IFERROR(IF(INDEX(DATOS!AH:AH,MATCH(CHECKLIST!B600,DATOS!B:B,0),1)=0,"",INDEX(DATOS!AH:AH,MATCH(CHECKLIST!B600,DATOS!B:B,0),1)),"")</f>
        <v/>
      </c>
      <c r="H600" s="17" t="str">
        <f>IF(IFERROR(FIND(H$13,INDEX(DATOS!CA:CA,MATCH(CHECKLIST!B600,DATOS!B:B,0),1),1),"")="",IF(IFERROR(FIND("VENCIDA",INDEX(DATOS!BH:BH,MATCH(CHECKLIST!B600,DATOS!B:B,0),1),1),"")="","","VENCIDO"),"X")</f>
        <v/>
      </c>
      <c r="I600" s="17" t="str">
        <f>IFERROR(IF(INDEX(DATOS!AL:AL,MATCH(CHECKLIST!B600,DATOS!B:B,0),1)=0,"",INDEX(DATOS!AL:AL,MATCH(CHECKLIST!B600,DATOS!B:B,0),1)),"")</f>
        <v/>
      </c>
      <c r="J600" s="17" t="str">
        <f>IFERROR(IF(INDEX(DATOS!AJ:AJ,MATCH(CHECKLIST!B600,DATOS!B:B,0),1)=0,"",INDEX(DATOS!AJ:AJ,MATCH(CHECKLIST!B600,DATOS!B:B,0),1)),"")</f>
        <v/>
      </c>
      <c r="K600" s="49" t="str">
        <f>IFERROR(IF(INDEX(DATOS!AK:AK,MATCH(CHECKLIST!B600,DATOS!B:B,0),1)=0,"",INDEX(DATOS!AK:AK,MATCH(CHECKLIST!B600,DATOS!B:B,0),1)),"")</f>
        <v/>
      </c>
      <c r="L600" s="17" t="str">
        <f>IFERROR(IF(INDEX(DATOS!AM:AM,MATCH(CHECKLIST!B600,DATOS!B:B,0),1)=0,"",INDEX(DATOS!AM:AM,MATCH(CHECKLIST!B600,DATOS!B:B,0),1)),"")</f>
        <v/>
      </c>
      <c r="M600" s="17" t="str">
        <f>IFERROR(IF(INDEX(DATOS!AM:AM,MATCH(CHECKLIST!B600,DATOS!B:B,0),1)=0,"",INDEX(DATOS!AM:AM,MATCH(CHECKLIST!B600,DATOS!B:B,0),1)),"")</f>
        <v/>
      </c>
      <c r="N600" s="49" t="str">
        <f ca="1">IFERROR(IF(INDEX(DATOS!I:I,MATCH(CHECKLIST!B600,DATOS!B:B,0),1)="","X",IF(INDEX(DATOS!I:I,MATCH(CHECKLIST!B600,DATOS!B:B,0),1)&gt;YEAR(TODAY())-1,"","VENCIDA")),"")</f>
        <v/>
      </c>
      <c r="O600" s="49"/>
      <c r="P600" s="17" t="str">
        <f>IFERROR(IF(INDEX(DATOS!AN:AN,MATCH(CHECKLIST!B600,DATOS!B:B,0),1)=0,"",INDEX(DATOS!AN:AN,MATCH(CHECKLIST!B600,DATOS!B:B,0),1)),"")</f>
        <v/>
      </c>
      <c r="Q600" s="17" t="str">
        <f>IFERROR(IF(INDEX(DATOS!AO:AO,MATCH(CHECKLIST!B600,DATOS!B:B,0),1)=0,"",INDEX(DATOS!AO:AO,MATCH(CHECKLIST!B600,DATOS!B:B,0),1)),"")</f>
        <v/>
      </c>
      <c r="S600">
        <f t="shared" si="29"/>
        <v>0</v>
      </c>
      <c r="U600" t="str">
        <f t="shared" si="27"/>
        <v/>
      </c>
      <c r="V600" t="str">
        <f t="shared" si="28"/>
        <v/>
      </c>
    </row>
    <row r="601" spans="1:22">
      <c r="A601" s="12">
        <v>588</v>
      </c>
      <c r="B601" t="str">
        <f>IFERROR(INDEX(DATOS!B:B,MATCH(CHECKLIST!A601,DATOS!BU:BU,0),1),"")</f>
        <v/>
      </c>
      <c r="C601" t="str">
        <f>IFERROR(INDEX(DATOS!J:J,MATCH(CHECKLIST!A601,DATOS!BU:BU,0),1),"")</f>
        <v/>
      </c>
      <c r="D601" t="str">
        <f>IFERROR(INDEX(DATOS!R:R,MATCH(CHECKLIST!E601,DATOS!C:C,0),1),"")</f>
        <v/>
      </c>
      <c r="E601" s="16" t="str">
        <f>IFERROR(INDEX(DATOS!C:C,MATCH(CHECKLIST!A601,DATOS!BU:BU,0),1),"")</f>
        <v/>
      </c>
      <c r="F601" s="3" t="str">
        <f>IFERROR(IF(INDEX(DATOS!AC:AC,MATCH(CHECKLIST!B601,DATOS!B:B,0),1)=0,"",INDEX(DATOS!AC:AC,MATCH(CHECKLIST!B601,DATOS!B:B,0),1)),"")</f>
        <v/>
      </c>
      <c r="G601" s="17" t="str">
        <f>IFERROR(IF(INDEX(DATOS!AH:AH,MATCH(CHECKLIST!B601,DATOS!B:B,0),1)=0,"",INDEX(DATOS!AH:AH,MATCH(CHECKLIST!B601,DATOS!B:B,0),1)),"")</f>
        <v/>
      </c>
      <c r="H601" s="17" t="str">
        <f>IF(IFERROR(FIND(H$13,INDEX(DATOS!CA:CA,MATCH(CHECKLIST!B601,DATOS!B:B,0),1),1),"")="",IF(IFERROR(FIND("VENCIDA",INDEX(DATOS!BH:BH,MATCH(CHECKLIST!B601,DATOS!B:B,0),1),1),"")="","","VENCIDO"),"X")</f>
        <v/>
      </c>
      <c r="I601" s="17" t="str">
        <f>IFERROR(IF(INDEX(DATOS!AL:AL,MATCH(CHECKLIST!B601,DATOS!B:B,0),1)=0,"",INDEX(DATOS!AL:AL,MATCH(CHECKLIST!B601,DATOS!B:B,0),1)),"")</f>
        <v/>
      </c>
      <c r="J601" s="17" t="str">
        <f>IFERROR(IF(INDEX(DATOS!AJ:AJ,MATCH(CHECKLIST!B601,DATOS!B:B,0),1)=0,"",INDEX(DATOS!AJ:AJ,MATCH(CHECKLIST!B601,DATOS!B:B,0),1)),"")</f>
        <v/>
      </c>
      <c r="K601" s="49" t="str">
        <f>IFERROR(IF(INDEX(DATOS!AK:AK,MATCH(CHECKLIST!B601,DATOS!B:B,0),1)=0,"",INDEX(DATOS!AK:AK,MATCH(CHECKLIST!B601,DATOS!B:B,0),1)),"")</f>
        <v/>
      </c>
      <c r="L601" s="17" t="str">
        <f>IFERROR(IF(INDEX(DATOS!AM:AM,MATCH(CHECKLIST!B601,DATOS!B:B,0),1)=0,"",INDEX(DATOS!AM:AM,MATCH(CHECKLIST!B601,DATOS!B:B,0),1)),"")</f>
        <v/>
      </c>
      <c r="M601" s="17" t="str">
        <f>IFERROR(IF(INDEX(DATOS!AM:AM,MATCH(CHECKLIST!B601,DATOS!B:B,0),1)=0,"",INDEX(DATOS!AM:AM,MATCH(CHECKLIST!B601,DATOS!B:B,0),1)),"")</f>
        <v/>
      </c>
      <c r="N601" s="49" t="str">
        <f ca="1">IFERROR(IF(INDEX(DATOS!I:I,MATCH(CHECKLIST!B601,DATOS!B:B,0),1)="","X",IF(INDEX(DATOS!I:I,MATCH(CHECKLIST!B601,DATOS!B:B,0),1)&gt;YEAR(TODAY())-1,"","VENCIDA")),"")</f>
        <v/>
      </c>
      <c r="O601" s="49"/>
      <c r="P601" s="17" t="str">
        <f>IFERROR(IF(INDEX(DATOS!AN:AN,MATCH(CHECKLIST!B601,DATOS!B:B,0),1)=0,"",INDEX(DATOS!AN:AN,MATCH(CHECKLIST!B601,DATOS!B:B,0),1)),"")</f>
        <v/>
      </c>
      <c r="Q601" s="17" t="str">
        <f>IFERROR(IF(INDEX(DATOS!AO:AO,MATCH(CHECKLIST!B601,DATOS!B:B,0),1)=0,"",INDEX(DATOS!AO:AO,MATCH(CHECKLIST!B601,DATOS!B:B,0),1)),"")</f>
        <v/>
      </c>
      <c r="R601" t="str">
        <f>IF(B601="","",1)</f>
        <v/>
      </c>
      <c r="S601" t="str">
        <f t="shared" si="29"/>
        <v/>
      </c>
      <c r="U601" t="str">
        <f t="shared" si="27"/>
        <v/>
      </c>
      <c r="V601" t="str">
        <f t="shared" si="28"/>
        <v/>
      </c>
    </row>
    <row r="602" spans="1:22">
      <c r="A602" s="12">
        <v>589</v>
      </c>
      <c r="B602" t="str">
        <f>IFERROR(INDEX(DATOS!B:B,MATCH(CHECKLIST!A602,DATOS!BU:BU,0),1),"")</f>
        <v/>
      </c>
      <c r="C602" t="str">
        <f>IFERROR(INDEX(DATOS!J:J,MATCH(CHECKLIST!A602,DATOS!BU:BU,0),1),"")</f>
        <v/>
      </c>
      <c r="D602" t="str">
        <f>IFERROR(INDEX(DATOS!R:R,MATCH(CHECKLIST!E602,DATOS!C:C,0),1),"")</f>
        <v/>
      </c>
      <c r="E602" s="16" t="str">
        <f>IFERROR(INDEX(DATOS!C:C,MATCH(CHECKLIST!A602,DATOS!BU:BU,0),1),"")</f>
        <v/>
      </c>
      <c r="F602" s="3" t="str">
        <f>IFERROR(IF(INDEX(DATOS!AC:AC,MATCH(CHECKLIST!B602,DATOS!B:B,0),1)=0,"",INDEX(DATOS!AC:AC,MATCH(CHECKLIST!B602,DATOS!B:B,0),1)),"")</f>
        <v/>
      </c>
      <c r="G602" s="17" t="str">
        <f>IFERROR(IF(INDEX(DATOS!AH:AH,MATCH(CHECKLIST!B602,DATOS!B:B,0),1)=0,"",INDEX(DATOS!AH:AH,MATCH(CHECKLIST!B602,DATOS!B:B,0),1)),"")</f>
        <v/>
      </c>
      <c r="H602" s="17" t="str">
        <f>IF(IFERROR(FIND(H$13,INDEX(DATOS!CA:CA,MATCH(CHECKLIST!B602,DATOS!B:B,0),1),1),"")="",IF(IFERROR(FIND("VENCIDA",INDEX(DATOS!BH:BH,MATCH(CHECKLIST!B602,DATOS!B:B,0),1),1),"")="","","VENCIDO"),"X")</f>
        <v/>
      </c>
      <c r="I602" s="17" t="str">
        <f>IFERROR(IF(INDEX(DATOS!AL:AL,MATCH(CHECKLIST!B602,DATOS!B:B,0),1)=0,"",INDEX(DATOS!AL:AL,MATCH(CHECKLIST!B602,DATOS!B:B,0),1)),"")</f>
        <v/>
      </c>
      <c r="J602" s="17" t="str">
        <f>IFERROR(IF(INDEX(DATOS!AJ:AJ,MATCH(CHECKLIST!B602,DATOS!B:B,0),1)=0,"",INDEX(DATOS!AJ:AJ,MATCH(CHECKLIST!B602,DATOS!B:B,0),1)),"")</f>
        <v/>
      </c>
      <c r="K602" s="49" t="str">
        <f>IFERROR(IF(INDEX(DATOS!AK:AK,MATCH(CHECKLIST!B602,DATOS!B:B,0),1)=0,"",INDEX(DATOS!AK:AK,MATCH(CHECKLIST!B602,DATOS!B:B,0),1)),"")</f>
        <v/>
      </c>
      <c r="L602" s="17" t="str">
        <f>IFERROR(IF(INDEX(DATOS!AM:AM,MATCH(CHECKLIST!B602,DATOS!B:B,0),1)=0,"",INDEX(DATOS!AM:AM,MATCH(CHECKLIST!B602,DATOS!B:B,0),1)),"")</f>
        <v/>
      </c>
      <c r="M602" s="17" t="str">
        <f>IFERROR(IF(INDEX(DATOS!AM:AM,MATCH(CHECKLIST!B602,DATOS!B:B,0),1)=0,"",INDEX(DATOS!AM:AM,MATCH(CHECKLIST!B602,DATOS!B:B,0),1)),"")</f>
        <v/>
      </c>
      <c r="N602" s="49" t="str">
        <f ca="1">IFERROR(IF(INDEX(DATOS!I:I,MATCH(CHECKLIST!B602,DATOS!B:B,0),1)="","X",IF(INDEX(DATOS!I:I,MATCH(CHECKLIST!B602,DATOS!B:B,0),1)&gt;YEAR(TODAY())-1,"","VENCIDA")),"")</f>
        <v/>
      </c>
      <c r="O602" s="49"/>
      <c r="P602" s="17" t="str">
        <f>IFERROR(IF(INDEX(DATOS!AN:AN,MATCH(CHECKLIST!B602,DATOS!B:B,0),1)=0,"",INDEX(DATOS!AN:AN,MATCH(CHECKLIST!B602,DATOS!B:B,0),1)),"")</f>
        <v/>
      </c>
      <c r="Q602" s="17" t="str">
        <f>IFERROR(IF(INDEX(DATOS!AO:AO,MATCH(CHECKLIST!B602,DATOS!B:B,0),1)=0,"",INDEX(DATOS!AO:AO,MATCH(CHECKLIST!B602,DATOS!B:B,0),1)),"")</f>
        <v/>
      </c>
      <c r="S602">
        <f t="shared" si="29"/>
        <v>0</v>
      </c>
      <c r="U602" t="str">
        <f t="shared" si="27"/>
        <v/>
      </c>
      <c r="V602" t="str">
        <f t="shared" si="28"/>
        <v/>
      </c>
    </row>
    <row r="603" spans="1:22">
      <c r="A603" s="12">
        <v>590</v>
      </c>
      <c r="B603" t="str">
        <f>IFERROR(INDEX(DATOS!B:B,MATCH(CHECKLIST!A603,DATOS!BU:BU,0),1),"")</f>
        <v/>
      </c>
      <c r="C603" t="str">
        <f>IFERROR(INDEX(DATOS!J:J,MATCH(CHECKLIST!A603,DATOS!BU:BU,0),1),"")</f>
        <v/>
      </c>
      <c r="D603" t="str">
        <f>IFERROR(INDEX(DATOS!R:R,MATCH(CHECKLIST!E603,DATOS!C:C,0),1),"")</f>
        <v/>
      </c>
      <c r="E603" s="16" t="str">
        <f>IFERROR(INDEX(DATOS!C:C,MATCH(CHECKLIST!A603,DATOS!BU:BU,0),1),"")</f>
        <v/>
      </c>
      <c r="F603" s="3" t="str">
        <f>IFERROR(IF(INDEX(DATOS!AC:AC,MATCH(CHECKLIST!B603,DATOS!B:B,0),1)=0,"",INDEX(DATOS!AC:AC,MATCH(CHECKLIST!B603,DATOS!B:B,0),1)),"")</f>
        <v/>
      </c>
      <c r="G603" s="17" t="str">
        <f>IFERROR(IF(INDEX(DATOS!AH:AH,MATCH(CHECKLIST!B603,DATOS!B:B,0),1)=0,"",INDEX(DATOS!AH:AH,MATCH(CHECKLIST!B603,DATOS!B:B,0),1)),"")</f>
        <v/>
      </c>
      <c r="H603" s="17" t="str">
        <f>IF(IFERROR(FIND(H$13,INDEX(DATOS!CA:CA,MATCH(CHECKLIST!B603,DATOS!B:B,0),1),1),"")="",IF(IFERROR(FIND("VENCIDA",INDEX(DATOS!BH:BH,MATCH(CHECKLIST!B603,DATOS!B:B,0),1),1),"")="","","VENCIDO"),"X")</f>
        <v/>
      </c>
      <c r="I603" s="17" t="str">
        <f>IFERROR(IF(INDEX(DATOS!AL:AL,MATCH(CHECKLIST!B603,DATOS!B:B,0),1)=0,"",INDEX(DATOS!AL:AL,MATCH(CHECKLIST!B603,DATOS!B:B,0),1)),"")</f>
        <v/>
      </c>
      <c r="J603" s="17" t="str">
        <f>IFERROR(IF(INDEX(DATOS!AJ:AJ,MATCH(CHECKLIST!B603,DATOS!B:B,0),1)=0,"",INDEX(DATOS!AJ:AJ,MATCH(CHECKLIST!B603,DATOS!B:B,0),1)),"")</f>
        <v/>
      </c>
      <c r="K603" s="49" t="str">
        <f>IFERROR(IF(INDEX(DATOS!AK:AK,MATCH(CHECKLIST!B603,DATOS!B:B,0),1)=0,"",INDEX(DATOS!AK:AK,MATCH(CHECKLIST!B603,DATOS!B:B,0),1)),"")</f>
        <v/>
      </c>
      <c r="L603" s="17" t="str">
        <f>IFERROR(IF(INDEX(DATOS!AM:AM,MATCH(CHECKLIST!B603,DATOS!B:B,0),1)=0,"",INDEX(DATOS!AM:AM,MATCH(CHECKLIST!B603,DATOS!B:B,0),1)),"")</f>
        <v/>
      </c>
      <c r="M603" s="17" t="str">
        <f>IFERROR(IF(INDEX(DATOS!AM:AM,MATCH(CHECKLIST!B603,DATOS!B:B,0),1)=0,"",INDEX(DATOS!AM:AM,MATCH(CHECKLIST!B603,DATOS!B:B,0),1)),"")</f>
        <v/>
      </c>
      <c r="N603" s="49" t="str">
        <f ca="1">IFERROR(IF(INDEX(DATOS!I:I,MATCH(CHECKLIST!B603,DATOS!B:B,0),1)="","X",IF(INDEX(DATOS!I:I,MATCH(CHECKLIST!B603,DATOS!B:B,0),1)&gt;YEAR(TODAY())-1,"","VENCIDA")),"")</f>
        <v/>
      </c>
      <c r="O603" s="49"/>
      <c r="P603" s="17" t="str">
        <f>IFERROR(IF(INDEX(DATOS!AN:AN,MATCH(CHECKLIST!B603,DATOS!B:B,0),1)=0,"",INDEX(DATOS!AN:AN,MATCH(CHECKLIST!B603,DATOS!B:B,0),1)),"")</f>
        <v/>
      </c>
      <c r="Q603" s="17" t="str">
        <f>IFERROR(IF(INDEX(DATOS!AO:AO,MATCH(CHECKLIST!B603,DATOS!B:B,0),1)=0,"",INDEX(DATOS!AO:AO,MATCH(CHECKLIST!B603,DATOS!B:B,0),1)),"")</f>
        <v/>
      </c>
      <c r="R603" t="str">
        <f>IF(B603="","",1)</f>
        <v/>
      </c>
      <c r="S603" t="str">
        <f t="shared" si="29"/>
        <v/>
      </c>
      <c r="U603" t="str">
        <f t="shared" si="27"/>
        <v/>
      </c>
      <c r="V603" t="str">
        <f t="shared" si="28"/>
        <v/>
      </c>
    </row>
    <row r="604" spans="1:22">
      <c r="A604" s="12">
        <v>591</v>
      </c>
      <c r="B604" t="str">
        <f>IFERROR(INDEX(DATOS!B:B,MATCH(CHECKLIST!A604,DATOS!BU:BU,0),1),"")</f>
        <v/>
      </c>
      <c r="C604" t="str">
        <f>IFERROR(INDEX(DATOS!J:J,MATCH(CHECKLIST!A604,DATOS!BU:BU,0),1),"")</f>
        <v/>
      </c>
      <c r="D604" t="str">
        <f>IFERROR(INDEX(DATOS!R:R,MATCH(CHECKLIST!E604,DATOS!C:C,0),1),"")</f>
        <v/>
      </c>
      <c r="E604" s="16" t="str">
        <f>IFERROR(INDEX(DATOS!C:C,MATCH(CHECKLIST!A604,DATOS!BU:BU,0),1),"")</f>
        <v/>
      </c>
      <c r="F604" s="3" t="str">
        <f>IFERROR(IF(INDEX(DATOS!AC:AC,MATCH(CHECKLIST!B604,DATOS!B:B,0),1)=0,"",INDEX(DATOS!AC:AC,MATCH(CHECKLIST!B604,DATOS!B:B,0),1)),"")</f>
        <v/>
      </c>
      <c r="G604" s="17" t="str">
        <f>IFERROR(IF(INDEX(DATOS!AH:AH,MATCH(CHECKLIST!B604,DATOS!B:B,0),1)=0,"",INDEX(DATOS!AH:AH,MATCH(CHECKLIST!B604,DATOS!B:B,0),1)),"")</f>
        <v/>
      </c>
      <c r="H604" s="17" t="str">
        <f>IF(IFERROR(FIND(H$13,INDEX(DATOS!CA:CA,MATCH(CHECKLIST!B604,DATOS!B:B,0),1),1),"")="",IF(IFERROR(FIND("VENCIDA",INDEX(DATOS!BH:BH,MATCH(CHECKLIST!B604,DATOS!B:B,0),1),1),"")="","","VENCIDO"),"X")</f>
        <v/>
      </c>
      <c r="I604" s="17" t="str">
        <f>IFERROR(IF(INDEX(DATOS!AL:AL,MATCH(CHECKLIST!B604,DATOS!B:B,0),1)=0,"",INDEX(DATOS!AL:AL,MATCH(CHECKLIST!B604,DATOS!B:B,0),1)),"")</f>
        <v/>
      </c>
      <c r="J604" s="17" t="str">
        <f>IFERROR(IF(INDEX(DATOS!AJ:AJ,MATCH(CHECKLIST!B604,DATOS!B:B,0),1)=0,"",INDEX(DATOS!AJ:AJ,MATCH(CHECKLIST!B604,DATOS!B:B,0),1)),"")</f>
        <v/>
      </c>
      <c r="K604" s="49" t="str">
        <f>IFERROR(IF(INDEX(DATOS!AK:AK,MATCH(CHECKLIST!B604,DATOS!B:B,0),1)=0,"",INDEX(DATOS!AK:AK,MATCH(CHECKLIST!B604,DATOS!B:B,0),1)),"")</f>
        <v/>
      </c>
      <c r="L604" s="17" t="str">
        <f>IFERROR(IF(INDEX(DATOS!AM:AM,MATCH(CHECKLIST!B604,DATOS!B:B,0),1)=0,"",INDEX(DATOS!AM:AM,MATCH(CHECKLIST!B604,DATOS!B:B,0),1)),"")</f>
        <v/>
      </c>
      <c r="M604" s="17" t="str">
        <f>IFERROR(IF(INDEX(DATOS!AM:AM,MATCH(CHECKLIST!B604,DATOS!B:B,0),1)=0,"",INDEX(DATOS!AM:AM,MATCH(CHECKLIST!B604,DATOS!B:B,0),1)),"")</f>
        <v/>
      </c>
      <c r="N604" s="49" t="str">
        <f ca="1">IFERROR(IF(INDEX(DATOS!I:I,MATCH(CHECKLIST!B604,DATOS!B:B,0),1)="","X",IF(INDEX(DATOS!I:I,MATCH(CHECKLIST!B604,DATOS!B:B,0),1)&gt;YEAR(TODAY())-1,"","VENCIDA")),"")</f>
        <v/>
      </c>
      <c r="O604" s="49"/>
      <c r="P604" s="17" t="str">
        <f>IFERROR(IF(INDEX(DATOS!AN:AN,MATCH(CHECKLIST!B604,DATOS!B:B,0),1)=0,"",INDEX(DATOS!AN:AN,MATCH(CHECKLIST!B604,DATOS!B:B,0),1)),"")</f>
        <v/>
      </c>
      <c r="Q604" s="17" t="str">
        <f>IFERROR(IF(INDEX(DATOS!AO:AO,MATCH(CHECKLIST!B604,DATOS!B:B,0),1)=0,"",INDEX(DATOS!AO:AO,MATCH(CHECKLIST!B604,DATOS!B:B,0),1)),"")</f>
        <v/>
      </c>
      <c r="S604">
        <f t="shared" si="29"/>
        <v>0</v>
      </c>
      <c r="U604" t="str">
        <f t="shared" si="27"/>
        <v/>
      </c>
      <c r="V604" t="str">
        <f t="shared" si="28"/>
        <v/>
      </c>
    </row>
    <row r="605" spans="1:22">
      <c r="A605" s="12">
        <v>592</v>
      </c>
      <c r="B605" t="str">
        <f>IFERROR(INDEX(DATOS!B:B,MATCH(CHECKLIST!A605,DATOS!BU:BU,0),1),"")</f>
        <v/>
      </c>
      <c r="C605" t="str">
        <f>IFERROR(INDEX(DATOS!J:J,MATCH(CHECKLIST!A605,DATOS!BU:BU,0),1),"")</f>
        <v/>
      </c>
      <c r="D605" t="str">
        <f>IFERROR(INDEX(DATOS!R:R,MATCH(CHECKLIST!E605,DATOS!C:C,0),1),"")</f>
        <v/>
      </c>
      <c r="E605" s="16" t="str">
        <f>IFERROR(INDEX(DATOS!C:C,MATCH(CHECKLIST!A605,DATOS!BU:BU,0),1),"")</f>
        <v/>
      </c>
      <c r="F605" s="3" t="str">
        <f>IFERROR(IF(INDEX(DATOS!AC:AC,MATCH(CHECKLIST!B605,DATOS!B:B,0),1)=0,"",INDEX(DATOS!AC:AC,MATCH(CHECKLIST!B605,DATOS!B:B,0),1)),"")</f>
        <v/>
      </c>
      <c r="G605" s="17" t="str">
        <f>IFERROR(IF(INDEX(DATOS!AH:AH,MATCH(CHECKLIST!B605,DATOS!B:B,0),1)=0,"",INDEX(DATOS!AH:AH,MATCH(CHECKLIST!B605,DATOS!B:B,0),1)),"")</f>
        <v/>
      </c>
      <c r="H605" s="17" t="str">
        <f>IF(IFERROR(FIND(H$13,INDEX(DATOS!CA:CA,MATCH(CHECKLIST!B605,DATOS!B:B,0),1),1),"")="",IF(IFERROR(FIND("VENCIDA",INDEX(DATOS!BH:BH,MATCH(CHECKLIST!B605,DATOS!B:B,0),1),1),"")="","","VENCIDO"),"X")</f>
        <v/>
      </c>
      <c r="I605" s="17" t="str">
        <f>IFERROR(IF(INDEX(DATOS!AL:AL,MATCH(CHECKLIST!B605,DATOS!B:B,0),1)=0,"",INDEX(DATOS!AL:AL,MATCH(CHECKLIST!B605,DATOS!B:B,0),1)),"")</f>
        <v/>
      </c>
      <c r="J605" s="17" t="str">
        <f>IFERROR(IF(INDEX(DATOS!AJ:AJ,MATCH(CHECKLIST!B605,DATOS!B:B,0),1)=0,"",INDEX(DATOS!AJ:AJ,MATCH(CHECKLIST!B605,DATOS!B:B,0),1)),"")</f>
        <v/>
      </c>
      <c r="K605" s="49" t="str">
        <f>IFERROR(IF(INDEX(DATOS!AK:AK,MATCH(CHECKLIST!B605,DATOS!B:B,0),1)=0,"",INDEX(DATOS!AK:AK,MATCH(CHECKLIST!B605,DATOS!B:B,0),1)),"")</f>
        <v/>
      </c>
      <c r="L605" s="17" t="str">
        <f>IFERROR(IF(INDEX(DATOS!AM:AM,MATCH(CHECKLIST!B605,DATOS!B:B,0),1)=0,"",INDEX(DATOS!AM:AM,MATCH(CHECKLIST!B605,DATOS!B:B,0),1)),"")</f>
        <v/>
      </c>
      <c r="M605" s="17" t="str">
        <f>IFERROR(IF(INDEX(DATOS!AM:AM,MATCH(CHECKLIST!B605,DATOS!B:B,0),1)=0,"",INDEX(DATOS!AM:AM,MATCH(CHECKLIST!B605,DATOS!B:B,0),1)),"")</f>
        <v/>
      </c>
      <c r="N605" s="49" t="str">
        <f ca="1">IFERROR(IF(INDEX(DATOS!I:I,MATCH(CHECKLIST!B605,DATOS!B:B,0),1)="","X",IF(INDEX(DATOS!I:I,MATCH(CHECKLIST!B605,DATOS!B:B,0),1)&gt;YEAR(TODAY())-1,"","VENCIDA")),"")</f>
        <v/>
      </c>
      <c r="O605" s="49"/>
      <c r="P605" s="17" t="str">
        <f>IFERROR(IF(INDEX(DATOS!AN:AN,MATCH(CHECKLIST!B605,DATOS!B:B,0),1)=0,"",INDEX(DATOS!AN:AN,MATCH(CHECKLIST!B605,DATOS!B:B,0),1)),"")</f>
        <v/>
      </c>
      <c r="Q605" s="17" t="str">
        <f>IFERROR(IF(INDEX(DATOS!AO:AO,MATCH(CHECKLIST!B605,DATOS!B:B,0),1)=0,"",INDEX(DATOS!AO:AO,MATCH(CHECKLIST!B605,DATOS!B:B,0),1)),"")</f>
        <v/>
      </c>
      <c r="R605" t="str">
        <f>IF(B605="","",1)</f>
        <v/>
      </c>
      <c r="S605" t="str">
        <f t="shared" si="29"/>
        <v/>
      </c>
      <c r="U605" t="str">
        <f t="shared" si="27"/>
        <v/>
      </c>
      <c r="V605" t="str">
        <f t="shared" si="28"/>
        <v/>
      </c>
    </row>
    <row r="606" spans="1:22">
      <c r="A606" s="12">
        <v>593</v>
      </c>
      <c r="B606" t="str">
        <f>IFERROR(INDEX(DATOS!B:B,MATCH(CHECKLIST!A606,DATOS!BU:BU,0),1),"")</f>
        <v/>
      </c>
      <c r="C606" t="str">
        <f>IFERROR(INDEX(DATOS!J:J,MATCH(CHECKLIST!A606,DATOS!BU:BU,0),1),"")</f>
        <v/>
      </c>
      <c r="D606" t="str">
        <f>IFERROR(INDEX(DATOS!R:R,MATCH(CHECKLIST!E606,DATOS!C:C,0),1),"")</f>
        <v/>
      </c>
      <c r="E606" s="16" t="str">
        <f>IFERROR(INDEX(DATOS!C:C,MATCH(CHECKLIST!A606,DATOS!BU:BU,0),1),"")</f>
        <v/>
      </c>
      <c r="F606" s="3" t="str">
        <f>IFERROR(IF(INDEX(DATOS!AC:AC,MATCH(CHECKLIST!B606,DATOS!B:B,0),1)=0,"",INDEX(DATOS!AC:AC,MATCH(CHECKLIST!B606,DATOS!B:B,0),1)),"")</f>
        <v/>
      </c>
      <c r="G606" s="17" t="str">
        <f>IFERROR(IF(INDEX(DATOS!AH:AH,MATCH(CHECKLIST!B606,DATOS!B:B,0),1)=0,"",INDEX(DATOS!AH:AH,MATCH(CHECKLIST!B606,DATOS!B:B,0),1)),"")</f>
        <v/>
      </c>
      <c r="H606" s="17" t="str">
        <f>IF(IFERROR(FIND(H$13,INDEX(DATOS!CA:CA,MATCH(CHECKLIST!B606,DATOS!B:B,0),1),1),"")="",IF(IFERROR(FIND("VENCIDA",INDEX(DATOS!BH:BH,MATCH(CHECKLIST!B606,DATOS!B:B,0),1),1),"")="","","VENCIDO"),"X")</f>
        <v/>
      </c>
      <c r="I606" s="17" t="str">
        <f>IFERROR(IF(INDEX(DATOS!AL:AL,MATCH(CHECKLIST!B606,DATOS!B:B,0),1)=0,"",INDEX(DATOS!AL:AL,MATCH(CHECKLIST!B606,DATOS!B:B,0),1)),"")</f>
        <v/>
      </c>
      <c r="J606" s="17" t="str">
        <f>IFERROR(IF(INDEX(DATOS!AJ:AJ,MATCH(CHECKLIST!B606,DATOS!B:B,0),1)=0,"",INDEX(DATOS!AJ:AJ,MATCH(CHECKLIST!B606,DATOS!B:B,0),1)),"")</f>
        <v/>
      </c>
      <c r="K606" s="49" t="str">
        <f>IFERROR(IF(INDEX(DATOS!AK:AK,MATCH(CHECKLIST!B606,DATOS!B:B,0),1)=0,"",INDEX(DATOS!AK:AK,MATCH(CHECKLIST!B606,DATOS!B:B,0),1)),"")</f>
        <v/>
      </c>
      <c r="L606" s="17" t="str">
        <f>IFERROR(IF(INDEX(DATOS!AM:AM,MATCH(CHECKLIST!B606,DATOS!B:B,0),1)=0,"",INDEX(DATOS!AM:AM,MATCH(CHECKLIST!B606,DATOS!B:B,0),1)),"")</f>
        <v/>
      </c>
      <c r="M606" s="17" t="str">
        <f>IFERROR(IF(INDEX(DATOS!AM:AM,MATCH(CHECKLIST!B606,DATOS!B:B,0),1)=0,"",INDEX(DATOS!AM:AM,MATCH(CHECKLIST!B606,DATOS!B:B,0),1)),"")</f>
        <v/>
      </c>
      <c r="N606" s="49" t="str">
        <f ca="1">IFERROR(IF(INDEX(DATOS!I:I,MATCH(CHECKLIST!B606,DATOS!B:B,0),1)="","X",IF(INDEX(DATOS!I:I,MATCH(CHECKLIST!B606,DATOS!B:B,0),1)&gt;YEAR(TODAY())-1,"","VENCIDA")),"")</f>
        <v/>
      </c>
      <c r="O606" s="49"/>
      <c r="P606" s="17" t="str">
        <f>IFERROR(IF(INDEX(DATOS!AN:AN,MATCH(CHECKLIST!B606,DATOS!B:B,0),1)=0,"",INDEX(DATOS!AN:AN,MATCH(CHECKLIST!B606,DATOS!B:B,0),1)),"")</f>
        <v/>
      </c>
      <c r="Q606" s="17" t="str">
        <f>IFERROR(IF(INDEX(DATOS!AO:AO,MATCH(CHECKLIST!B606,DATOS!B:B,0),1)=0,"",INDEX(DATOS!AO:AO,MATCH(CHECKLIST!B606,DATOS!B:B,0),1)),"")</f>
        <v/>
      </c>
      <c r="S606">
        <f t="shared" si="29"/>
        <v>0</v>
      </c>
      <c r="U606" t="str">
        <f t="shared" si="27"/>
        <v/>
      </c>
      <c r="V606" t="str">
        <f t="shared" si="28"/>
        <v/>
      </c>
    </row>
    <row r="607" spans="1:22">
      <c r="A607" s="12">
        <v>594</v>
      </c>
      <c r="B607" t="str">
        <f>IFERROR(INDEX(DATOS!B:B,MATCH(CHECKLIST!A607,DATOS!BU:BU,0),1),"")</f>
        <v/>
      </c>
      <c r="C607" t="str">
        <f>IFERROR(INDEX(DATOS!J:J,MATCH(CHECKLIST!A607,DATOS!BU:BU,0),1),"")</f>
        <v/>
      </c>
      <c r="D607" t="str">
        <f>IFERROR(INDEX(DATOS!R:R,MATCH(CHECKLIST!E607,DATOS!C:C,0),1),"")</f>
        <v/>
      </c>
      <c r="E607" s="16" t="str">
        <f>IFERROR(INDEX(DATOS!C:C,MATCH(CHECKLIST!A607,DATOS!BU:BU,0),1),"")</f>
        <v/>
      </c>
      <c r="F607" s="3" t="str">
        <f>IFERROR(IF(INDEX(DATOS!AC:AC,MATCH(CHECKLIST!B607,DATOS!B:B,0),1)=0,"",INDEX(DATOS!AC:AC,MATCH(CHECKLIST!B607,DATOS!B:B,0),1)),"")</f>
        <v/>
      </c>
      <c r="G607" s="17" t="str">
        <f>IFERROR(IF(INDEX(DATOS!AH:AH,MATCH(CHECKLIST!B607,DATOS!B:B,0),1)=0,"",INDEX(DATOS!AH:AH,MATCH(CHECKLIST!B607,DATOS!B:B,0),1)),"")</f>
        <v/>
      </c>
      <c r="H607" s="17" t="str">
        <f>IF(IFERROR(FIND(H$13,INDEX(DATOS!CA:CA,MATCH(CHECKLIST!B607,DATOS!B:B,0),1),1),"")="",IF(IFERROR(FIND("VENCIDA",INDEX(DATOS!BH:BH,MATCH(CHECKLIST!B607,DATOS!B:B,0),1),1),"")="","","VENCIDO"),"X")</f>
        <v/>
      </c>
      <c r="I607" s="17" t="str">
        <f>IFERROR(IF(INDEX(DATOS!AL:AL,MATCH(CHECKLIST!B607,DATOS!B:B,0),1)=0,"",INDEX(DATOS!AL:AL,MATCH(CHECKLIST!B607,DATOS!B:B,0),1)),"")</f>
        <v/>
      </c>
      <c r="J607" s="17" t="str">
        <f>IFERROR(IF(INDEX(DATOS!AJ:AJ,MATCH(CHECKLIST!B607,DATOS!B:B,0),1)=0,"",INDEX(DATOS!AJ:AJ,MATCH(CHECKLIST!B607,DATOS!B:B,0),1)),"")</f>
        <v/>
      </c>
      <c r="K607" s="49" t="str">
        <f>IFERROR(IF(INDEX(DATOS!AK:AK,MATCH(CHECKLIST!B607,DATOS!B:B,0),1)=0,"",INDEX(DATOS!AK:AK,MATCH(CHECKLIST!B607,DATOS!B:B,0),1)),"")</f>
        <v/>
      </c>
      <c r="L607" s="17" t="str">
        <f>IFERROR(IF(INDEX(DATOS!AM:AM,MATCH(CHECKLIST!B607,DATOS!B:B,0),1)=0,"",INDEX(DATOS!AM:AM,MATCH(CHECKLIST!B607,DATOS!B:B,0),1)),"")</f>
        <v/>
      </c>
      <c r="M607" s="17" t="str">
        <f>IFERROR(IF(INDEX(DATOS!AM:AM,MATCH(CHECKLIST!B607,DATOS!B:B,0),1)=0,"",INDEX(DATOS!AM:AM,MATCH(CHECKLIST!B607,DATOS!B:B,0),1)),"")</f>
        <v/>
      </c>
      <c r="N607" s="49" t="str">
        <f ca="1">IFERROR(IF(INDEX(DATOS!I:I,MATCH(CHECKLIST!B607,DATOS!B:B,0),1)="","X",IF(INDEX(DATOS!I:I,MATCH(CHECKLIST!B607,DATOS!B:B,0),1)&gt;YEAR(TODAY())-1,"","VENCIDA")),"")</f>
        <v/>
      </c>
      <c r="O607" s="49"/>
      <c r="P607" s="17" t="str">
        <f>IFERROR(IF(INDEX(DATOS!AN:AN,MATCH(CHECKLIST!B607,DATOS!B:B,0),1)=0,"",INDEX(DATOS!AN:AN,MATCH(CHECKLIST!B607,DATOS!B:B,0),1)),"")</f>
        <v/>
      </c>
      <c r="Q607" s="17" t="str">
        <f>IFERROR(IF(INDEX(DATOS!AO:AO,MATCH(CHECKLIST!B607,DATOS!B:B,0),1)=0,"",INDEX(DATOS!AO:AO,MATCH(CHECKLIST!B607,DATOS!B:B,0),1)),"")</f>
        <v/>
      </c>
      <c r="R607" t="str">
        <f>IF(B607="","",1)</f>
        <v/>
      </c>
      <c r="S607" t="str">
        <f t="shared" si="29"/>
        <v/>
      </c>
      <c r="U607" t="str">
        <f t="shared" si="27"/>
        <v/>
      </c>
      <c r="V607" t="str">
        <f t="shared" si="28"/>
        <v/>
      </c>
    </row>
    <row r="608" spans="1:22">
      <c r="A608" s="12">
        <v>595</v>
      </c>
      <c r="B608" t="str">
        <f>IFERROR(INDEX(DATOS!B:B,MATCH(CHECKLIST!A608,DATOS!BU:BU,0),1),"")</f>
        <v/>
      </c>
      <c r="C608" t="str">
        <f>IFERROR(INDEX(DATOS!J:J,MATCH(CHECKLIST!A608,DATOS!BU:BU,0),1),"")</f>
        <v/>
      </c>
      <c r="D608" t="str">
        <f>IFERROR(INDEX(DATOS!R:R,MATCH(CHECKLIST!E608,DATOS!C:C,0),1),"")</f>
        <v/>
      </c>
      <c r="E608" s="16" t="str">
        <f>IFERROR(INDEX(DATOS!C:C,MATCH(CHECKLIST!A608,DATOS!BU:BU,0),1),"")</f>
        <v/>
      </c>
      <c r="F608" s="3" t="str">
        <f>IFERROR(IF(INDEX(DATOS!AC:AC,MATCH(CHECKLIST!B608,DATOS!B:B,0),1)=0,"",INDEX(DATOS!AC:AC,MATCH(CHECKLIST!B608,DATOS!B:B,0),1)),"")</f>
        <v/>
      </c>
      <c r="G608" s="17" t="str">
        <f>IFERROR(IF(INDEX(DATOS!AH:AH,MATCH(CHECKLIST!B608,DATOS!B:B,0),1)=0,"",INDEX(DATOS!AH:AH,MATCH(CHECKLIST!B608,DATOS!B:B,0),1)),"")</f>
        <v/>
      </c>
      <c r="H608" s="17" t="str">
        <f>IF(IFERROR(FIND(H$13,INDEX(DATOS!CA:CA,MATCH(CHECKLIST!B608,DATOS!B:B,0),1),1),"")="",IF(IFERROR(FIND("VENCIDA",INDEX(DATOS!BH:BH,MATCH(CHECKLIST!B608,DATOS!B:B,0),1),1),"")="","","VENCIDO"),"X")</f>
        <v/>
      </c>
      <c r="I608" s="17" t="str">
        <f>IFERROR(IF(INDEX(DATOS!AL:AL,MATCH(CHECKLIST!B608,DATOS!B:B,0),1)=0,"",INDEX(DATOS!AL:AL,MATCH(CHECKLIST!B608,DATOS!B:B,0),1)),"")</f>
        <v/>
      </c>
      <c r="J608" s="17" t="str">
        <f>IFERROR(IF(INDEX(DATOS!AJ:AJ,MATCH(CHECKLIST!B608,DATOS!B:B,0),1)=0,"",INDEX(DATOS!AJ:AJ,MATCH(CHECKLIST!B608,DATOS!B:B,0),1)),"")</f>
        <v/>
      </c>
      <c r="K608" s="49" t="str">
        <f>IFERROR(IF(INDEX(DATOS!AK:AK,MATCH(CHECKLIST!B608,DATOS!B:B,0),1)=0,"",INDEX(DATOS!AK:AK,MATCH(CHECKLIST!B608,DATOS!B:B,0),1)),"")</f>
        <v/>
      </c>
      <c r="L608" s="17" t="str">
        <f>IFERROR(IF(INDEX(DATOS!AM:AM,MATCH(CHECKLIST!B608,DATOS!B:B,0),1)=0,"",INDEX(DATOS!AM:AM,MATCH(CHECKLIST!B608,DATOS!B:B,0),1)),"")</f>
        <v/>
      </c>
      <c r="M608" s="17" t="str">
        <f>IFERROR(IF(INDEX(DATOS!AM:AM,MATCH(CHECKLIST!B608,DATOS!B:B,0),1)=0,"",INDEX(DATOS!AM:AM,MATCH(CHECKLIST!B608,DATOS!B:B,0),1)),"")</f>
        <v/>
      </c>
      <c r="N608" s="49" t="str">
        <f ca="1">IFERROR(IF(INDEX(DATOS!I:I,MATCH(CHECKLIST!B608,DATOS!B:B,0),1)="","X",IF(INDEX(DATOS!I:I,MATCH(CHECKLIST!B608,DATOS!B:B,0),1)&gt;YEAR(TODAY())-1,"","VENCIDA")),"")</f>
        <v/>
      </c>
      <c r="O608" s="49"/>
      <c r="P608" s="17" t="str">
        <f>IFERROR(IF(INDEX(DATOS!AN:AN,MATCH(CHECKLIST!B608,DATOS!B:B,0),1)=0,"",INDEX(DATOS!AN:AN,MATCH(CHECKLIST!B608,DATOS!B:B,0),1)),"")</f>
        <v/>
      </c>
      <c r="Q608" s="17" t="str">
        <f>IFERROR(IF(INDEX(DATOS!AO:AO,MATCH(CHECKLIST!B608,DATOS!B:B,0),1)=0,"",INDEX(DATOS!AO:AO,MATCH(CHECKLIST!B608,DATOS!B:B,0),1)),"")</f>
        <v/>
      </c>
      <c r="S608">
        <f t="shared" si="29"/>
        <v>0</v>
      </c>
      <c r="U608" t="str">
        <f t="shared" si="27"/>
        <v/>
      </c>
      <c r="V608" t="str">
        <f t="shared" si="28"/>
        <v/>
      </c>
    </row>
    <row r="609" spans="1:22">
      <c r="A609" s="12">
        <v>596</v>
      </c>
      <c r="B609" t="str">
        <f>IFERROR(INDEX(DATOS!B:B,MATCH(CHECKLIST!A609,DATOS!BU:BU,0),1),"")</f>
        <v/>
      </c>
      <c r="C609" t="str">
        <f>IFERROR(INDEX(DATOS!J:J,MATCH(CHECKLIST!A609,DATOS!BU:BU,0),1),"")</f>
        <v/>
      </c>
      <c r="D609" t="str">
        <f>IFERROR(INDEX(DATOS!R:R,MATCH(CHECKLIST!E609,DATOS!C:C,0),1),"")</f>
        <v/>
      </c>
      <c r="E609" s="16" t="str">
        <f>IFERROR(INDEX(DATOS!C:C,MATCH(CHECKLIST!A609,DATOS!BU:BU,0),1),"")</f>
        <v/>
      </c>
      <c r="F609" s="3" t="str">
        <f>IFERROR(IF(INDEX(DATOS!AC:AC,MATCH(CHECKLIST!B609,DATOS!B:B,0),1)=0,"",INDEX(DATOS!AC:AC,MATCH(CHECKLIST!B609,DATOS!B:B,0),1)),"")</f>
        <v/>
      </c>
      <c r="G609" s="17" t="str">
        <f>IFERROR(IF(INDEX(DATOS!AH:AH,MATCH(CHECKLIST!B609,DATOS!B:B,0),1)=0,"",INDEX(DATOS!AH:AH,MATCH(CHECKLIST!B609,DATOS!B:B,0),1)),"")</f>
        <v/>
      </c>
      <c r="H609" s="17" t="str">
        <f>IF(IFERROR(FIND(H$13,INDEX(DATOS!CA:CA,MATCH(CHECKLIST!B609,DATOS!B:B,0),1),1),"")="",IF(IFERROR(FIND("VENCIDA",INDEX(DATOS!BH:BH,MATCH(CHECKLIST!B609,DATOS!B:B,0),1),1),"")="","","VENCIDO"),"X")</f>
        <v/>
      </c>
      <c r="I609" s="17" t="str">
        <f>IFERROR(IF(INDEX(DATOS!AL:AL,MATCH(CHECKLIST!B609,DATOS!B:B,0),1)=0,"",INDEX(DATOS!AL:AL,MATCH(CHECKLIST!B609,DATOS!B:B,0),1)),"")</f>
        <v/>
      </c>
      <c r="J609" s="17" t="str">
        <f>IFERROR(IF(INDEX(DATOS!AJ:AJ,MATCH(CHECKLIST!B609,DATOS!B:B,0),1)=0,"",INDEX(DATOS!AJ:AJ,MATCH(CHECKLIST!B609,DATOS!B:B,0),1)),"")</f>
        <v/>
      </c>
      <c r="K609" s="49" t="str">
        <f>IFERROR(IF(INDEX(DATOS!AK:AK,MATCH(CHECKLIST!B609,DATOS!B:B,0),1)=0,"",INDEX(DATOS!AK:AK,MATCH(CHECKLIST!B609,DATOS!B:B,0),1)),"")</f>
        <v/>
      </c>
      <c r="L609" s="17" t="str">
        <f>IFERROR(IF(INDEX(DATOS!AM:AM,MATCH(CHECKLIST!B609,DATOS!B:B,0),1)=0,"",INDEX(DATOS!AM:AM,MATCH(CHECKLIST!B609,DATOS!B:B,0),1)),"")</f>
        <v/>
      </c>
      <c r="M609" s="17" t="str">
        <f>IFERROR(IF(INDEX(DATOS!AM:AM,MATCH(CHECKLIST!B609,DATOS!B:B,0),1)=0,"",INDEX(DATOS!AM:AM,MATCH(CHECKLIST!B609,DATOS!B:B,0),1)),"")</f>
        <v/>
      </c>
      <c r="N609" s="49" t="str">
        <f ca="1">IFERROR(IF(INDEX(DATOS!I:I,MATCH(CHECKLIST!B609,DATOS!B:B,0),1)="","X",IF(INDEX(DATOS!I:I,MATCH(CHECKLIST!B609,DATOS!B:B,0),1)&gt;YEAR(TODAY())-1,"","VENCIDA")),"")</f>
        <v/>
      </c>
      <c r="O609" s="49"/>
      <c r="P609" s="17" t="str">
        <f>IFERROR(IF(INDEX(DATOS!AN:AN,MATCH(CHECKLIST!B609,DATOS!B:B,0),1)=0,"",INDEX(DATOS!AN:AN,MATCH(CHECKLIST!B609,DATOS!B:B,0),1)),"")</f>
        <v/>
      </c>
      <c r="Q609" s="17" t="str">
        <f>IFERROR(IF(INDEX(DATOS!AO:AO,MATCH(CHECKLIST!B609,DATOS!B:B,0),1)=0,"",INDEX(DATOS!AO:AO,MATCH(CHECKLIST!B609,DATOS!B:B,0),1)),"")</f>
        <v/>
      </c>
      <c r="R609" t="str">
        <f>IF(B609="","",1)</f>
        <v/>
      </c>
      <c r="S609" t="str">
        <f t="shared" si="29"/>
        <v/>
      </c>
      <c r="U609" t="str">
        <f t="shared" si="27"/>
        <v/>
      </c>
      <c r="V609" t="str">
        <f t="shared" si="28"/>
        <v/>
      </c>
    </row>
    <row r="610" spans="1:22">
      <c r="A610" s="12">
        <v>597</v>
      </c>
      <c r="B610" t="str">
        <f>IFERROR(INDEX(DATOS!B:B,MATCH(CHECKLIST!A610,DATOS!BU:BU,0),1),"")</f>
        <v/>
      </c>
      <c r="C610" t="str">
        <f>IFERROR(INDEX(DATOS!J:J,MATCH(CHECKLIST!A610,DATOS!BU:BU,0),1),"")</f>
        <v/>
      </c>
      <c r="D610" t="str">
        <f>IFERROR(INDEX(DATOS!R:R,MATCH(CHECKLIST!E610,DATOS!C:C,0),1),"")</f>
        <v/>
      </c>
      <c r="E610" s="16" t="str">
        <f>IFERROR(INDEX(DATOS!C:C,MATCH(CHECKLIST!A610,DATOS!BU:BU,0),1),"")</f>
        <v/>
      </c>
      <c r="F610" s="3" t="str">
        <f>IFERROR(IF(INDEX(DATOS!AC:AC,MATCH(CHECKLIST!B610,DATOS!B:B,0),1)=0,"",INDEX(DATOS!AC:AC,MATCH(CHECKLIST!B610,DATOS!B:B,0),1)),"")</f>
        <v/>
      </c>
      <c r="G610" s="17" t="str">
        <f>IFERROR(IF(INDEX(DATOS!AH:AH,MATCH(CHECKLIST!B610,DATOS!B:B,0),1)=0,"",INDEX(DATOS!AH:AH,MATCH(CHECKLIST!B610,DATOS!B:B,0),1)),"")</f>
        <v/>
      </c>
      <c r="H610" s="17" t="str">
        <f>IF(IFERROR(FIND(H$13,INDEX(DATOS!CA:CA,MATCH(CHECKLIST!B610,DATOS!B:B,0),1),1),"")="",IF(IFERROR(FIND("VENCIDA",INDEX(DATOS!BH:BH,MATCH(CHECKLIST!B610,DATOS!B:B,0),1),1),"")="","","VENCIDO"),"X")</f>
        <v/>
      </c>
      <c r="I610" s="17" t="str">
        <f>IFERROR(IF(INDEX(DATOS!AL:AL,MATCH(CHECKLIST!B610,DATOS!B:B,0),1)=0,"",INDEX(DATOS!AL:AL,MATCH(CHECKLIST!B610,DATOS!B:B,0),1)),"")</f>
        <v/>
      </c>
      <c r="J610" s="17" t="str">
        <f>IFERROR(IF(INDEX(DATOS!AJ:AJ,MATCH(CHECKLIST!B610,DATOS!B:B,0),1)=0,"",INDEX(DATOS!AJ:AJ,MATCH(CHECKLIST!B610,DATOS!B:B,0),1)),"")</f>
        <v/>
      </c>
      <c r="K610" s="49" t="str">
        <f>IFERROR(IF(INDEX(DATOS!AK:AK,MATCH(CHECKLIST!B610,DATOS!B:B,0),1)=0,"",INDEX(DATOS!AK:AK,MATCH(CHECKLIST!B610,DATOS!B:B,0),1)),"")</f>
        <v/>
      </c>
      <c r="L610" s="17" t="str">
        <f>IFERROR(IF(INDEX(DATOS!AM:AM,MATCH(CHECKLIST!B610,DATOS!B:B,0),1)=0,"",INDEX(DATOS!AM:AM,MATCH(CHECKLIST!B610,DATOS!B:B,0),1)),"")</f>
        <v/>
      </c>
      <c r="M610" s="17" t="str">
        <f>IFERROR(IF(INDEX(DATOS!AM:AM,MATCH(CHECKLIST!B610,DATOS!B:B,0),1)=0,"",INDEX(DATOS!AM:AM,MATCH(CHECKLIST!B610,DATOS!B:B,0),1)),"")</f>
        <v/>
      </c>
      <c r="N610" s="49" t="str">
        <f ca="1">IFERROR(IF(INDEX(DATOS!I:I,MATCH(CHECKLIST!B610,DATOS!B:B,0),1)="","X",IF(INDEX(DATOS!I:I,MATCH(CHECKLIST!B610,DATOS!B:B,0),1)&gt;YEAR(TODAY())-1,"","VENCIDA")),"")</f>
        <v/>
      </c>
      <c r="O610" s="49"/>
      <c r="P610" s="17" t="str">
        <f>IFERROR(IF(INDEX(DATOS!AN:AN,MATCH(CHECKLIST!B610,DATOS!B:B,0),1)=0,"",INDEX(DATOS!AN:AN,MATCH(CHECKLIST!B610,DATOS!B:B,0),1)),"")</f>
        <v/>
      </c>
      <c r="Q610" s="17" t="str">
        <f>IFERROR(IF(INDEX(DATOS!AO:AO,MATCH(CHECKLIST!B610,DATOS!B:B,0),1)=0,"",INDEX(DATOS!AO:AO,MATCH(CHECKLIST!B610,DATOS!B:B,0),1)),"")</f>
        <v/>
      </c>
      <c r="S610">
        <f t="shared" si="29"/>
        <v>0</v>
      </c>
      <c r="U610" t="str">
        <f t="shared" si="27"/>
        <v/>
      </c>
      <c r="V610" t="str">
        <f t="shared" si="28"/>
        <v/>
      </c>
    </row>
    <row r="611" spans="1:22">
      <c r="A611" s="12">
        <v>598</v>
      </c>
      <c r="B611" t="str">
        <f>IFERROR(INDEX(DATOS!B:B,MATCH(CHECKLIST!A611,DATOS!BU:BU,0),1),"")</f>
        <v/>
      </c>
      <c r="C611" t="str">
        <f>IFERROR(INDEX(DATOS!J:J,MATCH(CHECKLIST!A611,DATOS!BU:BU,0),1),"")</f>
        <v/>
      </c>
      <c r="D611" t="str">
        <f>IFERROR(INDEX(DATOS!R:R,MATCH(CHECKLIST!E611,DATOS!C:C,0),1),"")</f>
        <v/>
      </c>
      <c r="E611" s="16" t="str">
        <f>IFERROR(INDEX(DATOS!C:C,MATCH(CHECKLIST!A611,DATOS!BU:BU,0),1),"")</f>
        <v/>
      </c>
      <c r="F611" s="3" t="str">
        <f>IFERROR(IF(INDEX(DATOS!AC:AC,MATCH(CHECKLIST!B611,DATOS!B:B,0),1)=0,"",INDEX(DATOS!AC:AC,MATCH(CHECKLIST!B611,DATOS!B:B,0),1)),"")</f>
        <v/>
      </c>
      <c r="G611" s="17" t="str">
        <f>IFERROR(IF(INDEX(DATOS!AH:AH,MATCH(CHECKLIST!B611,DATOS!B:B,0),1)=0,"",INDEX(DATOS!AH:AH,MATCH(CHECKLIST!B611,DATOS!B:B,0),1)),"")</f>
        <v/>
      </c>
      <c r="H611" s="17" t="str">
        <f>IF(IFERROR(FIND(H$13,INDEX(DATOS!CA:CA,MATCH(CHECKLIST!B611,DATOS!B:B,0),1),1),"")="",IF(IFERROR(FIND("VENCIDA",INDEX(DATOS!BH:BH,MATCH(CHECKLIST!B611,DATOS!B:B,0),1),1),"")="","","VENCIDO"),"X")</f>
        <v/>
      </c>
      <c r="I611" s="17" t="str">
        <f>IFERROR(IF(INDEX(DATOS!AL:AL,MATCH(CHECKLIST!B611,DATOS!B:B,0),1)=0,"",INDEX(DATOS!AL:AL,MATCH(CHECKLIST!B611,DATOS!B:B,0),1)),"")</f>
        <v/>
      </c>
      <c r="J611" s="17" t="str">
        <f>IFERROR(IF(INDEX(DATOS!AJ:AJ,MATCH(CHECKLIST!B611,DATOS!B:B,0),1)=0,"",INDEX(DATOS!AJ:AJ,MATCH(CHECKLIST!B611,DATOS!B:B,0),1)),"")</f>
        <v/>
      </c>
      <c r="K611" s="49" t="str">
        <f>IFERROR(IF(INDEX(DATOS!AK:AK,MATCH(CHECKLIST!B611,DATOS!B:B,0),1)=0,"",INDEX(DATOS!AK:AK,MATCH(CHECKLIST!B611,DATOS!B:B,0),1)),"")</f>
        <v/>
      </c>
      <c r="L611" s="17" t="str">
        <f>IFERROR(IF(INDEX(DATOS!AM:AM,MATCH(CHECKLIST!B611,DATOS!B:B,0),1)=0,"",INDEX(DATOS!AM:AM,MATCH(CHECKLIST!B611,DATOS!B:B,0),1)),"")</f>
        <v/>
      </c>
      <c r="M611" s="17" t="str">
        <f>IFERROR(IF(INDEX(DATOS!AM:AM,MATCH(CHECKLIST!B611,DATOS!B:B,0),1)=0,"",INDEX(DATOS!AM:AM,MATCH(CHECKLIST!B611,DATOS!B:B,0),1)),"")</f>
        <v/>
      </c>
      <c r="N611" s="49" t="str">
        <f ca="1">IFERROR(IF(INDEX(DATOS!I:I,MATCH(CHECKLIST!B611,DATOS!B:B,0),1)="","X",IF(INDEX(DATOS!I:I,MATCH(CHECKLIST!B611,DATOS!B:B,0),1)&gt;YEAR(TODAY())-1,"","VENCIDA")),"")</f>
        <v/>
      </c>
      <c r="O611" s="49"/>
      <c r="P611" s="17" t="str">
        <f>IFERROR(IF(INDEX(DATOS!AN:AN,MATCH(CHECKLIST!B611,DATOS!B:B,0),1)=0,"",INDEX(DATOS!AN:AN,MATCH(CHECKLIST!B611,DATOS!B:B,0),1)),"")</f>
        <v/>
      </c>
      <c r="Q611" s="17" t="str">
        <f>IFERROR(IF(INDEX(DATOS!AO:AO,MATCH(CHECKLIST!B611,DATOS!B:B,0),1)=0,"",INDEX(DATOS!AO:AO,MATCH(CHECKLIST!B611,DATOS!B:B,0),1)),"")</f>
        <v/>
      </c>
      <c r="R611" t="str">
        <f>IF(B611="","",1)</f>
        <v/>
      </c>
      <c r="S611" t="str">
        <f t="shared" si="29"/>
        <v/>
      </c>
      <c r="U611" t="str">
        <f t="shared" si="27"/>
        <v/>
      </c>
      <c r="V611" t="str">
        <f t="shared" si="28"/>
        <v/>
      </c>
    </row>
    <row r="612" spans="1:22">
      <c r="A612" s="12">
        <v>599</v>
      </c>
      <c r="B612" t="str">
        <f>IFERROR(INDEX(DATOS!B:B,MATCH(CHECKLIST!A612,DATOS!BU:BU,0),1),"")</f>
        <v/>
      </c>
      <c r="C612" t="str">
        <f>IFERROR(INDEX(DATOS!J:J,MATCH(CHECKLIST!A612,DATOS!BU:BU,0),1),"")</f>
        <v/>
      </c>
      <c r="D612" t="str">
        <f>IFERROR(INDEX(DATOS!R:R,MATCH(CHECKLIST!E612,DATOS!C:C,0),1),"")</f>
        <v/>
      </c>
      <c r="E612" s="16" t="str">
        <f>IFERROR(INDEX(DATOS!C:C,MATCH(CHECKLIST!A612,DATOS!BU:BU,0),1),"")</f>
        <v/>
      </c>
      <c r="F612" s="3" t="str">
        <f>IFERROR(IF(INDEX(DATOS!AC:AC,MATCH(CHECKLIST!B612,DATOS!B:B,0),1)=0,"",INDEX(DATOS!AC:AC,MATCH(CHECKLIST!B612,DATOS!B:B,0),1)),"")</f>
        <v/>
      </c>
      <c r="G612" s="17" t="str">
        <f>IFERROR(IF(INDEX(DATOS!AH:AH,MATCH(CHECKLIST!B612,DATOS!B:B,0),1)=0,"",INDEX(DATOS!AH:AH,MATCH(CHECKLIST!B612,DATOS!B:B,0),1)),"")</f>
        <v/>
      </c>
      <c r="H612" s="17" t="str">
        <f>IF(IFERROR(FIND(H$13,INDEX(DATOS!CA:CA,MATCH(CHECKLIST!B612,DATOS!B:B,0),1),1),"")="",IF(IFERROR(FIND("VENCIDA",INDEX(DATOS!BH:BH,MATCH(CHECKLIST!B612,DATOS!B:B,0),1),1),"")="","","VENCIDO"),"X")</f>
        <v/>
      </c>
      <c r="I612" s="17" t="str">
        <f>IFERROR(IF(INDEX(DATOS!AL:AL,MATCH(CHECKLIST!B612,DATOS!B:B,0),1)=0,"",INDEX(DATOS!AL:AL,MATCH(CHECKLIST!B612,DATOS!B:B,0),1)),"")</f>
        <v/>
      </c>
      <c r="J612" s="17" t="str">
        <f>IFERROR(IF(INDEX(DATOS!AJ:AJ,MATCH(CHECKLIST!B612,DATOS!B:B,0),1)=0,"",INDEX(DATOS!AJ:AJ,MATCH(CHECKLIST!B612,DATOS!B:B,0),1)),"")</f>
        <v/>
      </c>
      <c r="K612" s="49" t="str">
        <f>IFERROR(IF(INDEX(DATOS!AK:AK,MATCH(CHECKLIST!B612,DATOS!B:B,0),1)=0,"",INDEX(DATOS!AK:AK,MATCH(CHECKLIST!B612,DATOS!B:B,0),1)),"")</f>
        <v/>
      </c>
      <c r="L612" s="17" t="str">
        <f>IFERROR(IF(INDEX(DATOS!AM:AM,MATCH(CHECKLIST!B612,DATOS!B:B,0),1)=0,"",INDEX(DATOS!AM:AM,MATCH(CHECKLIST!B612,DATOS!B:B,0),1)),"")</f>
        <v/>
      </c>
      <c r="M612" s="17" t="str">
        <f>IFERROR(IF(INDEX(DATOS!AM:AM,MATCH(CHECKLIST!B612,DATOS!B:B,0),1)=0,"",INDEX(DATOS!AM:AM,MATCH(CHECKLIST!B612,DATOS!B:B,0),1)),"")</f>
        <v/>
      </c>
      <c r="N612" s="49" t="str">
        <f ca="1">IFERROR(IF(INDEX(DATOS!I:I,MATCH(CHECKLIST!B612,DATOS!B:B,0),1)="","X",IF(INDEX(DATOS!I:I,MATCH(CHECKLIST!B612,DATOS!B:B,0),1)&gt;YEAR(TODAY())-1,"","VENCIDA")),"")</f>
        <v/>
      </c>
      <c r="O612" s="49"/>
      <c r="P612" s="17" t="str">
        <f>IFERROR(IF(INDEX(DATOS!AN:AN,MATCH(CHECKLIST!B612,DATOS!B:B,0),1)=0,"",INDEX(DATOS!AN:AN,MATCH(CHECKLIST!B612,DATOS!B:B,0),1)),"")</f>
        <v/>
      </c>
      <c r="Q612" s="17" t="str">
        <f>IFERROR(IF(INDEX(DATOS!AO:AO,MATCH(CHECKLIST!B612,DATOS!B:B,0),1)=0,"",INDEX(DATOS!AO:AO,MATCH(CHECKLIST!B612,DATOS!B:B,0),1)),"")</f>
        <v/>
      </c>
      <c r="S612">
        <f t="shared" si="29"/>
        <v>0</v>
      </c>
      <c r="U612" t="str">
        <f t="shared" si="27"/>
        <v/>
      </c>
      <c r="V612" t="str">
        <f t="shared" si="28"/>
        <v/>
      </c>
    </row>
    <row r="613" spans="1:22">
      <c r="A613" s="12">
        <v>600</v>
      </c>
      <c r="B613" t="str">
        <f>IFERROR(INDEX(DATOS!B:B,MATCH(CHECKLIST!A613,DATOS!BU:BU,0),1),"")</f>
        <v/>
      </c>
      <c r="C613" t="str">
        <f>IFERROR(INDEX(DATOS!J:J,MATCH(CHECKLIST!A613,DATOS!BU:BU,0),1),"")</f>
        <v/>
      </c>
      <c r="D613" t="str">
        <f>IFERROR(INDEX(DATOS!R:R,MATCH(CHECKLIST!E613,DATOS!C:C,0),1),"")</f>
        <v/>
      </c>
      <c r="E613" s="16" t="str">
        <f>IFERROR(INDEX(DATOS!C:C,MATCH(CHECKLIST!A613,DATOS!BU:BU,0),1),"")</f>
        <v/>
      </c>
      <c r="F613" s="3" t="str">
        <f>IFERROR(IF(INDEX(DATOS!AC:AC,MATCH(CHECKLIST!B613,DATOS!B:B,0),1)=0,"",INDEX(DATOS!AC:AC,MATCH(CHECKLIST!B613,DATOS!B:B,0),1)),"")</f>
        <v/>
      </c>
      <c r="G613" s="17" t="str">
        <f>IFERROR(IF(INDEX(DATOS!AH:AH,MATCH(CHECKLIST!B613,DATOS!B:B,0),1)=0,"",INDEX(DATOS!AH:AH,MATCH(CHECKLIST!B613,DATOS!B:B,0),1)),"")</f>
        <v/>
      </c>
      <c r="H613" s="17" t="str">
        <f>IF(IFERROR(FIND(H$13,INDEX(DATOS!CA:CA,MATCH(CHECKLIST!B613,DATOS!B:B,0),1),1),"")="",IF(IFERROR(FIND("VENCIDA",INDEX(DATOS!BH:BH,MATCH(CHECKLIST!B613,DATOS!B:B,0),1),1),"")="","","VENCIDO"),"X")</f>
        <v/>
      </c>
      <c r="I613" s="17" t="str">
        <f>IFERROR(IF(INDEX(DATOS!AL:AL,MATCH(CHECKLIST!B613,DATOS!B:B,0),1)=0,"",INDEX(DATOS!AL:AL,MATCH(CHECKLIST!B613,DATOS!B:B,0),1)),"")</f>
        <v/>
      </c>
      <c r="J613" s="17" t="str">
        <f>IFERROR(IF(INDEX(DATOS!AJ:AJ,MATCH(CHECKLIST!B613,DATOS!B:B,0),1)=0,"",INDEX(DATOS!AJ:AJ,MATCH(CHECKLIST!B613,DATOS!B:B,0),1)),"")</f>
        <v/>
      </c>
      <c r="K613" s="49" t="str">
        <f>IFERROR(IF(INDEX(DATOS!AK:AK,MATCH(CHECKLIST!B613,DATOS!B:B,0),1)=0,"",INDEX(DATOS!AK:AK,MATCH(CHECKLIST!B613,DATOS!B:B,0),1)),"")</f>
        <v/>
      </c>
      <c r="L613" s="17" t="str">
        <f>IFERROR(IF(INDEX(DATOS!AM:AM,MATCH(CHECKLIST!B613,DATOS!B:B,0),1)=0,"",INDEX(DATOS!AM:AM,MATCH(CHECKLIST!B613,DATOS!B:B,0),1)),"")</f>
        <v/>
      </c>
      <c r="M613" s="17" t="str">
        <f>IFERROR(IF(INDEX(DATOS!AM:AM,MATCH(CHECKLIST!B613,DATOS!B:B,0),1)=0,"",INDEX(DATOS!AM:AM,MATCH(CHECKLIST!B613,DATOS!B:B,0),1)),"")</f>
        <v/>
      </c>
      <c r="N613" s="49" t="str">
        <f ca="1">IFERROR(IF(INDEX(DATOS!I:I,MATCH(CHECKLIST!B613,DATOS!B:B,0),1)="","X",IF(INDEX(DATOS!I:I,MATCH(CHECKLIST!B613,DATOS!B:B,0),1)&gt;YEAR(TODAY())-1,"","VENCIDA")),"")</f>
        <v/>
      </c>
      <c r="O613" s="49"/>
      <c r="P613" s="17" t="str">
        <f>IFERROR(IF(INDEX(DATOS!AN:AN,MATCH(CHECKLIST!B613,DATOS!B:B,0),1)=0,"",INDEX(DATOS!AN:AN,MATCH(CHECKLIST!B613,DATOS!B:B,0),1)),"")</f>
        <v/>
      </c>
      <c r="Q613" s="17" t="str">
        <f>IFERROR(IF(INDEX(DATOS!AO:AO,MATCH(CHECKLIST!B613,DATOS!B:B,0),1)=0,"",INDEX(DATOS!AO:AO,MATCH(CHECKLIST!B613,DATOS!B:B,0),1)),"")</f>
        <v/>
      </c>
      <c r="R613" t="str">
        <f>IF(B613="","",1)</f>
        <v/>
      </c>
      <c r="S613" t="str">
        <f t="shared" si="29"/>
        <v/>
      </c>
      <c r="U613" t="str">
        <f t="shared" si="27"/>
        <v/>
      </c>
      <c r="V613" t="str">
        <f t="shared" si="28"/>
        <v/>
      </c>
    </row>
    <row r="614" spans="1:22">
      <c r="A614" s="12">
        <v>601</v>
      </c>
      <c r="B614" t="str">
        <f>IFERROR(INDEX(DATOS!B:B,MATCH(CHECKLIST!A614,DATOS!BU:BU,0),1),"")</f>
        <v/>
      </c>
      <c r="C614" t="str">
        <f>IFERROR(INDEX(DATOS!J:J,MATCH(CHECKLIST!A614,DATOS!BU:BU,0),1),"")</f>
        <v/>
      </c>
      <c r="D614" t="str">
        <f>IFERROR(INDEX(DATOS!R:R,MATCH(CHECKLIST!E614,DATOS!C:C,0),1),"")</f>
        <v/>
      </c>
      <c r="E614" s="16" t="str">
        <f>IFERROR(INDEX(DATOS!C:C,MATCH(CHECKLIST!A614,DATOS!BU:BU,0),1),"")</f>
        <v/>
      </c>
      <c r="F614" s="3" t="str">
        <f>IFERROR(IF(INDEX(DATOS!AC:AC,MATCH(CHECKLIST!B614,DATOS!B:B,0),1)=0,"",INDEX(DATOS!AC:AC,MATCH(CHECKLIST!B614,DATOS!B:B,0),1)),"")</f>
        <v/>
      </c>
      <c r="G614" s="17" t="str">
        <f>IFERROR(IF(INDEX(DATOS!AH:AH,MATCH(CHECKLIST!B614,DATOS!B:B,0),1)=0,"",INDEX(DATOS!AH:AH,MATCH(CHECKLIST!B614,DATOS!B:B,0),1)),"")</f>
        <v/>
      </c>
      <c r="H614" s="17" t="str">
        <f>IF(IFERROR(FIND(H$13,INDEX(DATOS!CA:CA,MATCH(CHECKLIST!B614,DATOS!B:B,0),1),1),"")="",IF(IFERROR(FIND("VENCIDA",INDEX(DATOS!BH:BH,MATCH(CHECKLIST!B614,DATOS!B:B,0),1),1),"")="","","VENCIDO"),"X")</f>
        <v/>
      </c>
      <c r="I614" s="17" t="str">
        <f>IFERROR(IF(INDEX(DATOS!AL:AL,MATCH(CHECKLIST!B614,DATOS!B:B,0),1)=0,"",INDEX(DATOS!AL:AL,MATCH(CHECKLIST!B614,DATOS!B:B,0),1)),"")</f>
        <v/>
      </c>
      <c r="J614" s="17" t="str">
        <f>IFERROR(IF(INDEX(DATOS!AJ:AJ,MATCH(CHECKLIST!B614,DATOS!B:B,0),1)=0,"",INDEX(DATOS!AJ:AJ,MATCH(CHECKLIST!B614,DATOS!B:B,0),1)),"")</f>
        <v/>
      </c>
      <c r="K614" s="49" t="str">
        <f>IFERROR(IF(INDEX(DATOS!AK:AK,MATCH(CHECKLIST!B614,DATOS!B:B,0),1)=0,"",INDEX(DATOS!AK:AK,MATCH(CHECKLIST!B614,DATOS!B:B,0),1)),"")</f>
        <v/>
      </c>
      <c r="L614" s="17" t="str">
        <f>IFERROR(IF(INDEX(DATOS!AM:AM,MATCH(CHECKLIST!B614,DATOS!B:B,0),1)=0,"",INDEX(DATOS!AM:AM,MATCH(CHECKLIST!B614,DATOS!B:B,0),1)),"")</f>
        <v/>
      </c>
      <c r="M614" s="17" t="str">
        <f>IFERROR(IF(INDEX(DATOS!AM:AM,MATCH(CHECKLIST!B614,DATOS!B:B,0),1)=0,"",INDEX(DATOS!AM:AM,MATCH(CHECKLIST!B614,DATOS!B:B,0),1)),"")</f>
        <v/>
      </c>
      <c r="N614" s="49" t="str">
        <f ca="1">IFERROR(IF(INDEX(DATOS!I:I,MATCH(CHECKLIST!B614,DATOS!B:B,0),1)="","X",IF(INDEX(DATOS!I:I,MATCH(CHECKLIST!B614,DATOS!B:B,0),1)&gt;YEAR(TODAY())-1,"","VENCIDA")),"")</f>
        <v/>
      </c>
      <c r="O614" s="49"/>
      <c r="P614" s="17" t="str">
        <f>IFERROR(IF(INDEX(DATOS!AN:AN,MATCH(CHECKLIST!B614,DATOS!B:B,0),1)=0,"",INDEX(DATOS!AN:AN,MATCH(CHECKLIST!B614,DATOS!B:B,0),1)),"")</f>
        <v/>
      </c>
      <c r="Q614" s="17" t="str">
        <f>IFERROR(IF(INDEX(DATOS!AO:AO,MATCH(CHECKLIST!B614,DATOS!B:B,0),1)=0,"",INDEX(DATOS!AO:AO,MATCH(CHECKLIST!B614,DATOS!B:B,0),1)),"")</f>
        <v/>
      </c>
      <c r="S614">
        <f t="shared" si="29"/>
        <v>0</v>
      </c>
      <c r="U614" t="str">
        <f t="shared" si="27"/>
        <v/>
      </c>
      <c r="V614" t="str">
        <f t="shared" si="28"/>
        <v/>
      </c>
    </row>
    <row r="615" spans="1:22">
      <c r="A615" s="12">
        <v>602</v>
      </c>
      <c r="B615" t="str">
        <f>IFERROR(INDEX(DATOS!B:B,MATCH(CHECKLIST!A615,DATOS!BU:BU,0),1),"")</f>
        <v/>
      </c>
      <c r="C615" t="str">
        <f>IFERROR(INDEX(DATOS!J:J,MATCH(CHECKLIST!A615,DATOS!BU:BU,0),1),"")</f>
        <v/>
      </c>
      <c r="D615" t="str">
        <f>IFERROR(INDEX(DATOS!R:R,MATCH(CHECKLIST!E615,DATOS!C:C,0),1),"")</f>
        <v/>
      </c>
      <c r="E615" s="16" t="str">
        <f>IFERROR(INDEX(DATOS!C:C,MATCH(CHECKLIST!A615,DATOS!BU:BU,0),1),"")</f>
        <v/>
      </c>
      <c r="F615" s="3" t="str">
        <f>IFERROR(IF(INDEX(DATOS!AC:AC,MATCH(CHECKLIST!B615,DATOS!B:B,0),1)=0,"",INDEX(DATOS!AC:AC,MATCH(CHECKLIST!B615,DATOS!B:B,0),1)),"")</f>
        <v/>
      </c>
      <c r="G615" s="17" t="str">
        <f>IFERROR(IF(INDEX(DATOS!AH:AH,MATCH(CHECKLIST!B615,DATOS!B:B,0),1)=0,"",INDEX(DATOS!AH:AH,MATCH(CHECKLIST!B615,DATOS!B:B,0),1)),"")</f>
        <v/>
      </c>
      <c r="H615" s="17" t="str">
        <f>IF(IFERROR(FIND(H$13,INDEX(DATOS!CA:CA,MATCH(CHECKLIST!B615,DATOS!B:B,0),1),1),"")="",IF(IFERROR(FIND("VENCIDA",INDEX(DATOS!BH:BH,MATCH(CHECKLIST!B615,DATOS!B:B,0),1),1),"")="","","VENCIDO"),"X")</f>
        <v/>
      </c>
      <c r="I615" s="17" t="str">
        <f>IFERROR(IF(INDEX(DATOS!AL:AL,MATCH(CHECKLIST!B615,DATOS!B:B,0),1)=0,"",INDEX(DATOS!AL:AL,MATCH(CHECKLIST!B615,DATOS!B:B,0),1)),"")</f>
        <v/>
      </c>
      <c r="J615" s="17" t="str">
        <f>IFERROR(IF(INDEX(DATOS!AJ:AJ,MATCH(CHECKLIST!B615,DATOS!B:B,0),1)=0,"",INDEX(DATOS!AJ:AJ,MATCH(CHECKLIST!B615,DATOS!B:B,0),1)),"")</f>
        <v/>
      </c>
      <c r="K615" s="49" t="str">
        <f>IFERROR(IF(INDEX(DATOS!AK:AK,MATCH(CHECKLIST!B615,DATOS!B:B,0),1)=0,"",INDEX(DATOS!AK:AK,MATCH(CHECKLIST!B615,DATOS!B:B,0),1)),"")</f>
        <v/>
      </c>
      <c r="L615" s="17" t="str">
        <f>IFERROR(IF(INDEX(DATOS!AM:AM,MATCH(CHECKLIST!B615,DATOS!B:B,0),1)=0,"",INDEX(DATOS!AM:AM,MATCH(CHECKLIST!B615,DATOS!B:B,0),1)),"")</f>
        <v/>
      </c>
      <c r="M615" s="17" t="str">
        <f>IFERROR(IF(INDEX(DATOS!AM:AM,MATCH(CHECKLIST!B615,DATOS!B:B,0),1)=0,"",INDEX(DATOS!AM:AM,MATCH(CHECKLIST!B615,DATOS!B:B,0),1)),"")</f>
        <v/>
      </c>
      <c r="N615" s="49" t="str">
        <f ca="1">IFERROR(IF(INDEX(DATOS!I:I,MATCH(CHECKLIST!B615,DATOS!B:B,0),1)="","X",IF(INDEX(DATOS!I:I,MATCH(CHECKLIST!B615,DATOS!B:B,0),1)&gt;YEAR(TODAY())-1,"","VENCIDA")),"")</f>
        <v/>
      </c>
      <c r="O615" s="49"/>
      <c r="P615" s="17" t="str">
        <f>IFERROR(IF(INDEX(DATOS!AN:AN,MATCH(CHECKLIST!B615,DATOS!B:B,0),1)=0,"",INDEX(DATOS!AN:AN,MATCH(CHECKLIST!B615,DATOS!B:B,0),1)),"")</f>
        <v/>
      </c>
      <c r="Q615" s="17" t="str">
        <f>IFERROR(IF(INDEX(DATOS!AO:AO,MATCH(CHECKLIST!B615,DATOS!B:B,0),1)=0,"",INDEX(DATOS!AO:AO,MATCH(CHECKLIST!B615,DATOS!B:B,0),1)),"")</f>
        <v/>
      </c>
      <c r="R615" t="str">
        <f>IF(B615="","",1)</f>
        <v/>
      </c>
      <c r="S615" t="str">
        <f t="shared" si="29"/>
        <v/>
      </c>
      <c r="U615" t="str">
        <f t="shared" si="27"/>
        <v/>
      </c>
      <c r="V615" t="str">
        <f t="shared" si="28"/>
        <v/>
      </c>
    </row>
    <row r="616" spans="1:22">
      <c r="A616" s="12">
        <v>603</v>
      </c>
      <c r="B616" t="str">
        <f>IFERROR(INDEX(DATOS!B:B,MATCH(CHECKLIST!A616,DATOS!BU:BU,0),1),"")</f>
        <v/>
      </c>
      <c r="C616" t="str">
        <f>IFERROR(INDEX(DATOS!J:J,MATCH(CHECKLIST!A616,DATOS!BU:BU,0),1),"")</f>
        <v/>
      </c>
      <c r="D616" t="str">
        <f>IFERROR(INDEX(DATOS!R:R,MATCH(CHECKLIST!E616,DATOS!C:C,0),1),"")</f>
        <v/>
      </c>
      <c r="E616" s="16" t="str">
        <f>IFERROR(INDEX(DATOS!C:C,MATCH(CHECKLIST!A616,DATOS!BU:BU,0),1),"")</f>
        <v/>
      </c>
      <c r="F616" s="3" t="str">
        <f>IFERROR(IF(INDEX(DATOS!AC:AC,MATCH(CHECKLIST!B616,DATOS!B:B,0),1)=0,"",INDEX(DATOS!AC:AC,MATCH(CHECKLIST!B616,DATOS!B:B,0),1)),"")</f>
        <v/>
      </c>
      <c r="G616" s="17" t="str">
        <f>IFERROR(IF(INDEX(DATOS!AH:AH,MATCH(CHECKLIST!B616,DATOS!B:B,0),1)=0,"",INDEX(DATOS!AH:AH,MATCH(CHECKLIST!B616,DATOS!B:B,0),1)),"")</f>
        <v/>
      </c>
      <c r="H616" s="17" t="str">
        <f>IF(IFERROR(FIND(H$13,INDEX(DATOS!CA:CA,MATCH(CHECKLIST!B616,DATOS!B:B,0),1),1),"")="",IF(IFERROR(FIND("VENCIDA",INDEX(DATOS!BH:BH,MATCH(CHECKLIST!B616,DATOS!B:B,0),1),1),"")="","","VENCIDO"),"X")</f>
        <v/>
      </c>
      <c r="I616" s="17" t="str">
        <f>IFERROR(IF(INDEX(DATOS!AL:AL,MATCH(CHECKLIST!B616,DATOS!B:B,0),1)=0,"",INDEX(DATOS!AL:AL,MATCH(CHECKLIST!B616,DATOS!B:B,0),1)),"")</f>
        <v/>
      </c>
      <c r="J616" s="17" t="str">
        <f>IFERROR(IF(INDEX(DATOS!AJ:AJ,MATCH(CHECKLIST!B616,DATOS!B:B,0),1)=0,"",INDEX(DATOS!AJ:AJ,MATCH(CHECKLIST!B616,DATOS!B:B,0),1)),"")</f>
        <v/>
      </c>
      <c r="K616" s="49" t="str">
        <f>IFERROR(IF(INDEX(DATOS!AK:AK,MATCH(CHECKLIST!B616,DATOS!B:B,0),1)=0,"",INDEX(DATOS!AK:AK,MATCH(CHECKLIST!B616,DATOS!B:B,0),1)),"")</f>
        <v/>
      </c>
      <c r="L616" s="17" t="str">
        <f>IFERROR(IF(INDEX(DATOS!AM:AM,MATCH(CHECKLIST!B616,DATOS!B:B,0),1)=0,"",INDEX(DATOS!AM:AM,MATCH(CHECKLIST!B616,DATOS!B:B,0),1)),"")</f>
        <v/>
      </c>
      <c r="M616" s="17" t="str">
        <f>IFERROR(IF(INDEX(DATOS!AM:AM,MATCH(CHECKLIST!B616,DATOS!B:B,0),1)=0,"",INDEX(DATOS!AM:AM,MATCH(CHECKLIST!B616,DATOS!B:B,0),1)),"")</f>
        <v/>
      </c>
      <c r="N616" s="49" t="str">
        <f ca="1">IFERROR(IF(INDEX(DATOS!I:I,MATCH(CHECKLIST!B616,DATOS!B:B,0),1)="","X",IF(INDEX(DATOS!I:I,MATCH(CHECKLIST!B616,DATOS!B:B,0),1)&gt;YEAR(TODAY())-1,"","VENCIDA")),"")</f>
        <v/>
      </c>
      <c r="O616" s="49"/>
      <c r="P616" s="17" t="str">
        <f>IFERROR(IF(INDEX(DATOS!AN:AN,MATCH(CHECKLIST!B616,DATOS!B:B,0),1)=0,"",INDEX(DATOS!AN:AN,MATCH(CHECKLIST!B616,DATOS!B:B,0),1)),"")</f>
        <v/>
      </c>
      <c r="Q616" s="17" t="str">
        <f>IFERROR(IF(INDEX(DATOS!AO:AO,MATCH(CHECKLIST!B616,DATOS!B:B,0),1)=0,"",INDEX(DATOS!AO:AO,MATCH(CHECKLIST!B616,DATOS!B:B,0),1)),"")</f>
        <v/>
      </c>
      <c r="S616">
        <f t="shared" si="29"/>
        <v>0</v>
      </c>
      <c r="U616" t="str">
        <f t="shared" si="27"/>
        <v/>
      </c>
      <c r="V616" t="str">
        <f t="shared" si="28"/>
        <v/>
      </c>
    </row>
    <row r="617" spans="1:22">
      <c r="A617" s="12">
        <v>604</v>
      </c>
      <c r="B617" t="str">
        <f>IFERROR(INDEX(DATOS!B:B,MATCH(CHECKLIST!A617,DATOS!BU:BU,0),1),"")</f>
        <v/>
      </c>
      <c r="C617" t="str">
        <f>IFERROR(INDEX(DATOS!J:J,MATCH(CHECKLIST!A617,DATOS!BU:BU,0),1),"")</f>
        <v/>
      </c>
      <c r="D617" t="str">
        <f>IFERROR(INDEX(DATOS!R:R,MATCH(CHECKLIST!E617,DATOS!C:C,0),1),"")</f>
        <v/>
      </c>
      <c r="E617" s="16" t="str">
        <f>IFERROR(INDEX(DATOS!C:C,MATCH(CHECKLIST!A617,DATOS!BU:BU,0),1),"")</f>
        <v/>
      </c>
      <c r="F617" s="3" t="str">
        <f>IFERROR(IF(INDEX(DATOS!AC:AC,MATCH(CHECKLIST!B617,DATOS!B:B,0),1)=0,"",INDEX(DATOS!AC:AC,MATCH(CHECKLIST!B617,DATOS!B:B,0),1)),"")</f>
        <v/>
      </c>
      <c r="G617" s="17" t="str">
        <f>IFERROR(IF(INDEX(DATOS!AH:AH,MATCH(CHECKLIST!B617,DATOS!B:B,0),1)=0,"",INDEX(DATOS!AH:AH,MATCH(CHECKLIST!B617,DATOS!B:B,0),1)),"")</f>
        <v/>
      </c>
      <c r="H617" s="17" t="str">
        <f>IF(IFERROR(FIND(H$13,INDEX(DATOS!CA:CA,MATCH(CHECKLIST!B617,DATOS!B:B,0),1),1),"")="",IF(IFERROR(FIND("VENCIDA",INDEX(DATOS!BH:BH,MATCH(CHECKLIST!B617,DATOS!B:B,0),1),1),"")="","","VENCIDO"),"X")</f>
        <v/>
      </c>
      <c r="I617" s="17" t="str">
        <f>IFERROR(IF(INDEX(DATOS!AL:AL,MATCH(CHECKLIST!B617,DATOS!B:B,0),1)=0,"",INDEX(DATOS!AL:AL,MATCH(CHECKLIST!B617,DATOS!B:B,0),1)),"")</f>
        <v/>
      </c>
      <c r="J617" s="17" t="str">
        <f>IFERROR(IF(INDEX(DATOS!AJ:AJ,MATCH(CHECKLIST!B617,DATOS!B:B,0),1)=0,"",INDEX(DATOS!AJ:AJ,MATCH(CHECKLIST!B617,DATOS!B:B,0),1)),"")</f>
        <v/>
      </c>
      <c r="K617" s="49" t="str">
        <f>IFERROR(IF(INDEX(DATOS!AK:AK,MATCH(CHECKLIST!B617,DATOS!B:B,0),1)=0,"",INDEX(DATOS!AK:AK,MATCH(CHECKLIST!B617,DATOS!B:B,0),1)),"")</f>
        <v/>
      </c>
      <c r="L617" s="17" t="str">
        <f>IFERROR(IF(INDEX(DATOS!AM:AM,MATCH(CHECKLIST!B617,DATOS!B:B,0),1)=0,"",INDEX(DATOS!AM:AM,MATCH(CHECKLIST!B617,DATOS!B:B,0),1)),"")</f>
        <v/>
      </c>
      <c r="M617" s="17" t="str">
        <f>IFERROR(IF(INDEX(DATOS!AM:AM,MATCH(CHECKLIST!B617,DATOS!B:B,0),1)=0,"",INDEX(DATOS!AM:AM,MATCH(CHECKLIST!B617,DATOS!B:B,0),1)),"")</f>
        <v/>
      </c>
      <c r="N617" s="49" t="str">
        <f ca="1">IFERROR(IF(INDEX(DATOS!I:I,MATCH(CHECKLIST!B617,DATOS!B:B,0),1)="","X",IF(INDEX(DATOS!I:I,MATCH(CHECKLIST!B617,DATOS!B:B,0),1)&gt;YEAR(TODAY())-1,"","VENCIDA")),"")</f>
        <v/>
      </c>
      <c r="O617" s="49"/>
      <c r="P617" s="17" t="str">
        <f>IFERROR(IF(INDEX(DATOS!AN:AN,MATCH(CHECKLIST!B617,DATOS!B:B,0),1)=0,"",INDEX(DATOS!AN:AN,MATCH(CHECKLIST!B617,DATOS!B:B,0),1)),"")</f>
        <v/>
      </c>
      <c r="Q617" s="17" t="str">
        <f>IFERROR(IF(INDEX(DATOS!AO:AO,MATCH(CHECKLIST!B617,DATOS!B:B,0),1)=0,"",INDEX(DATOS!AO:AO,MATCH(CHECKLIST!B617,DATOS!B:B,0),1)),"")</f>
        <v/>
      </c>
      <c r="R617" t="str">
        <f>IF(B617="","",1)</f>
        <v/>
      </c>
      <c r="S617" t="str">
        <f t="shared" si="29"/>
        <v/>
      </c>
      <c r="U617" t="str">
        <f t="shared" si="27"/>
        <v/>
      </c>
      <c r="V617" t="str">
        <f t="shared" si="28"/>
        <v/>
      </c>
    </row>
    <row r="618" spans="1:22">
      <c r="A618" s="12">
        <v>605</v>
      </c>
      <c r="B618" t="str">
        <f>IFERROR(INDEX(DATOS!B:B,MATCH(CHECKLIST!A618,DATOS!BU:BU,0),1),"")</f>
        <v/>
      </c>
      <c r="C618" t="str">
        <f>IFERROR(INDEX(DATOS!J:J,MATCH(CHECKLIST!A618,DATOS!BU:BU,0),1),"")</f>
        <v/>
      </c>
      <c r="D618" t="str">
        <f>IFERROR(INDEX(DATOS!R:R,MATCH(CHECKLIST!E618,DATOS!C:C,0),1),"")</f>
        <v/>
      </c>
      <c r="E618" s="16" t="str">
        <f>IFERROR(INDEX(DATOS!C:C,MATCH(CHECKLIST!A618,DATOS!BU:BU,0),1),"")</f>
        <v/>
      </c>
      <c r="F618" s="3" t="str">
        <f>IFERROR(IF(INDEX(DATOS!AC:AC,MATCH(CHECKLIST!B618,DATOS!B:B,0),1)=0,"",INDEX(DATOS!AC:AC,MATCH(CHECKLIST!B618,DATOS!B:B,0),1)),"")</f>
        <v/>
      </c>
      <c r="G618" s="17" t="str">
        <f>IFERROR(IF(INDEX(DATOS!AH:AH,MATCH(CHECKLIST!B618,DATOS!B:B,0),1)=0,"",INDEX(DATOS!AH:AH,MATCH(CHECKLIST!B618,DATOS!B:B,0),1)),"")</f>
        <v/>
      </c>
      <c r="H618" s="17" t="str">
        <f>IF(IFERROR(FIND(H$13,INDEX(DATOS!CA:CA,MATCH(CHECKLIST!B618,DATOS!B:B,0),1),1),"")="",IF(IFERROR(FIND("VENCIDA",INDEX(DATOS!BH:BH,MATCH(CHECKLIST!B618,DATOS!B:B,0),1),1),"")="","","VENCIDO"),"X")</f>
        <v/>
      </c>
      <c r="I618" s="17" t="str">
        <f>IFERROR(IF(INDEX(DATOS!AL:AL,MATCH(CHECKLIST!B618,DATOS!B:B,0),1)=0,"",INDEX(DATOS!AL:AL,MATCH(CHECKLIST!B618,DATOS!B:B,0),1)),"")</f>
        <v/>
      </c>
      <c r="J618" s="17" t="str">
        <f>IFERROR(IF(INDEX(DATOS!AJ:AJ,MATCH(CHECKLIST!B618,DATOS!B:B,0),1)=0,"",INDEX(DATOS!AJ:AJ,MATCH(CHECKLIST!B618,DATOS!B:B,0),1)),"")</f>
        <v/>
      </c>
      <c r="K618" s="49" t="str">
        <f>IFERROR(IF(INDEX(DATOS!AK:AK,MATCH(CHECKLIST!B618,DATOS!B:B,0),1)=0,"",INDEX(DATOS!AK:AK,MATCH(CHECKLIST!B618,DATOS!B:B,0),1)),"")</f>
        <v/>
      </c>
      <c r="L618" s="17" t="str">
        <f>IFERROR(IF(INDEX(DATOS!AM:AM,MATCH(CHECKLIST!B618,DATOS!B:B,0),1)=0,"",INDEX(DATOS!AM:AM,MATCH(CHECKLIST!B618,DATOS!B:B,0),1)),"")</f>
        <v/>
      </c>
      <c r="M618" s="17" t="str">
        <f>IFERROR(IF(INDEX(DATOS!AM:AM,MATCH(CHECKLIST!B618,DATOS!B:B,0),1)=0,"",INDEX(DATOS!AM:AM,MATCH(CHECKLIST!B618,DATOS!B:B,0),1)),"")</f>
        <v/>
      </c>
      <c r="N618" s="49" t="str">
        <f ca="1">IFERROR(IF(INDEX(DATOS!I:I,MATCH(CHECKLIST!B618,DATOS!B:B,0),1)="","X",IF(INDEX(DATOS!I:I,MATCH(CHECKLIST!B618,DATOS!B:B,0),1)&gt;YEAR(TODAY())-1,"","VENCIDA")),"")</f>
        <v/>
      </c>
      <c r="O618" s="49"/>
      <c r="P618" s="17" t="str">
        <f>IFERROR(IF(INDEX(DATOS!AN:AN,MATCH(CHECKLIST!B618,DATOS!B:B,0),1)=0,"",INDEX(DATOS!AN:AN,MATCH(CHECKLIST!B618,DATOS!B:B,0),1)),"")</f>
        <v/>
      </c>
      <c r="Q618" s="17" t="str">
        <f>IFERROR(IF(INDEX(DATOS!AO:AO,MATCH(CHECKLIST!B618,DATOS!B:B,0),1)=0,"",INDEX(DATOS!AO:AO,MATCH(CHECKLIST!B618,DATOS!B:B,0),1)),"")</f>
        <v/>
      </c>
      <c r="S618">
        <f t="shared" si="29"/>
        <v>0</v>
      </c>
      <c r="U618" t="str">
        <f t="shared" si="27"/>
        <v/>
      </c>
      <c r="V618" t="str">
        <f t="shared" si="28"/>
        <v/>
      </c>
    </row>
    <row r="619" spans="1:22">
      <c r="A619" s="12">
        <v>606</v>
      </c>
      <c r="B619" t="str">
        <f>IFERROR(INDEX(DATOS!B:B,MATCH(CHECKLIST!A619,DATOS!BU:BU,0),1),"")</f>
        <v/>
      </c>
      <c r="C619" t="str">
        <f>IFERROR(INDEX(DATOS!J:J,MATCH(CHECKLIST!A619,DATOS!BU:BU,0),1),"")</f>
        <v/>
      </c>
      <c r="D619" t="str">
        <f>IFERROR(INDEX(DATOS!R:R,MATCH(CHECKLIST!E619,DATOS!C:C,0),1),"")</f>
        <v/>
      </c>
      <c r="E619" s="16" t="str">
        <f>IFERROR(INDEX(DATOS!C:C,MATCH(CHECKLIST!A619,DATOS!BU:BU,0),1),"")</f>
        <v/>
      </c>
      <c r="F619" s="3" t="str">
        <f>IFERROR(IF(INDEX(DATOS!AC:AC,MATCH(CHECKLIST!B619,DATOS!B:B,0),1)=0,"",INDEX(DATOS!AC:AC,MATCH(CHECKLIST!B619,DATOS!B:B,0),1)),"")</f>
        <v/>
      </c>
      <c r="G619" s="17" t="str">
        <f>IFERROR(IF(INDEX(DATOS!AH:AH,MATCH(CHECKLIST!B619,DATOS!B:B,0),1)=0,"",INDEX(DATOS!AH:AH,MATCH(CHECKLIST!B619,DATOS!B:B,0),1)),"")</f>
        <v/>
      </c>
      <c r="H619" s="17" t="str">
        <f>IF(IFERROR(FIND(H$13,INDEX(DATOS!CA:CA,MATCH(CHECKLIST!B619,DATOS!B:B,0),1),1),"")="",IF(IFERROR(FIND("VENCIDA",INDEX(DATOS!BH:BH,MATCH(CHECKLIST!B619,DATOS!B:B,0),1),1),"")="","","VENCIDO"),"X")</f>
        <v/>
      </c>
      <c r="I619" s="17" t="str">
        <f>IFERROR(IF(INDEX(DATOS!AL:AL,MATCH(CHECKLIST!B619,DATOS!B:B,0),1)=0,"",INDEX(DATOS!AL:AL,MATCH(CHECKLIST!B619,DATOS!B:B,0),1)),"")</f>
        <v/>
      </c>
      <c r="J619" s="17" t="str">
        <f>IFERROR(IF(INDEX(DATOS!AJ:AJ,MATCH(CHECKLIST!B619,DATOS!B:B,0),1)=0,"",INDEX(DATOS!AJ:AJ,MATCH(CHECKLIST!B619,DATOS!B:B,0),1)),"")</f>
        <v/>
      </c>
      <c r="K619" s="49" t="str">
        <f>IFERROR(IF(INDEX(DATOS!AK:AK,MATCH(CHECKLIST!B619,DATOS!B:B,0),1)=0,"",INDEX(DATOS!AK:AK,MATCH(CHECKLIST!B619,DATOS!B:B,0),1)),"")</f>
        <v/>
      </c>
      <c r="L619" s="17" t="str">
        <f>IFERROR(IF(INDEX(DATOS!AM:AM,MATCH(CHECKLIST!B619,DATOS!B:B,0),1)=0,"",INDEX(DATOS!AM:AM,MATCH(CHECKLIST!B619,DATOS!B:B,0),1)),"")</f>
        <v/>
      </c>
      <c r="M619" s="17" t="str">
        <f>IFERROR(IF(INDEX(DATOS!AM:AM,MATCH(CHECKLIST!B619,DATOS!B:B,0),1)=0,"",INDEX(DATOS!AM:AM,MATCH(CHECKLIST!B619,DATOS!B:B,0),1)),"")</f>
        <v/>
      </c>
      <c r="N619" s="49" t="str">
        <f ca="1">IFERROR(IF(INDEX(DATOS!I:I,MATCH(CHECKLIST!B619,DATOS!B:B,0),1)="","X",IF(INDEX(DATOS!I:I,MATCH(CHECKLIST!B619,DATOS!B:B,0),1)&gt;YEAR(TODAY())-1,"","VENCIDA")),"")</f>
        <v/>
      </c>
      <c r="O619" s="49"/>
      <c r="P619" s="17" t="str">
        <f>IFERROR(IF(INDEX(DATOS!AN:AN,MATCH(CHECKLIST!B619,DATOS!B:B,0),1)=0,"",INDEX(DATOS!AN:AN,MATCH(CHECKLIST!B619,DATOS!B:B,0),1)),"")</f>
        <v/>
      </c>
      <c r="Q619" s="17" t="str">
        <f>IFERROR(IF(INDEX(DATOS!AO:AO,MATCH(CHECKLIST!B619,DATOS!B:B,0),1)=0,"",INDEX(DATOS!AO:AO,MATCH(CHECKLIST!B619,DATOS!B:B,0),1)),"")</f>
        <v/>
      </c>
      <c r="R619" t="str">
        <f>IF(B619="","",1)</f>
        <v/>
      </c>
      <c r="S619" t="str">
        <f t="shared" si="29"/>
        <v/>
      </c>
      <c r="U619" t="str">
        <f t="shared" si="27"/>
        <v/>
      </c>
      <c r="V619" t="str">
        <f t="shared" si="28"/>
        <v/>
      </c>
    </row>
    <row r="620" spans="1:22">
      <c r="A620" s="12">
        <v>607</v>
      </c>
      <c r="B620" t="str">
        <f>IFERROR(INDEX(DATOS!B:B,MATCH(CHECKLIST!A620,DATOS!BU:BU,0),1),"")</f>
        <v/>
      </c>
      <c r="C620" t="str">
        <f>IFERROR(INDEX(DATOS!J:J,MATCH(CHECKLIST!A620,DATOS!BU:BU,0),1),"")</f>
        <v/>
      </c>
      <c r="D620" t="str">
        <f>IFERROR(INDEX(DATOS!R:R,MATCH(CHECKLIST!E620,DATOS!C:C,0),1),"")</f>
        <v/>
      </c>
      <c r="E620" s="16" t="str">
        <f>IFERROR(INDEX(DATOS!C:C,MATCH(CHECKLIST!A620,DATOS!BU:BU,0),1),"")</f>
        <v/>
      </c>
      <c r="F620" s="3" t="str">
        <f>IFERROR(IF(INDEX(DATOS!AC:AC,MATCH(CHECKLIST!B620,DATOS!B:B,0),1)=0,"",INDEX(DATOS!AC:AC,MATCH(CHECKLIST!B620,DATOS!B:B,0),1)),"")</f>
        <v/>
      </c>
      <c r="G620" s="17" t="str">
        <f>IFERROR(IF(INDEX(DATOS!AH:AH,MATCH(CHECKLIST!B620,DATOS!B:B,0),1)=0,"",INDEX(DATOS!AH:AH,MATCH(CHECKLIST!B620,DATOS!B:B,0),1)),"")</f>
        <v/>
      </c>
      <c r="H620" s="17" t="str">
        <f>IF(IFERROR(FIND(H$13,INDEX(DATOS!CA:CA,MATCH(CHECKLIST!B620,DATOS!B:B,0),1),1),"")="",IF(IFERROR(FIND("VENCIDA",INDEX(DATOS!BH:BH,MATCH(CHECKLIST!B620,DATOS!B:B,0),1),1),"")="","","VENCIDO"),"X")</f>
        <v/>
      </c>
      <c r="I620" s="17" t="str">
        <f>IFERROR(IF(INDEX(DATOS!AL:AL,MATCH(CHECKLIST!B620,DATOS!B:B,0),1)=0,"",INDEX(DATOS!AL:AL,MATCH(CHECKLIST!B620,DATOS!B:B,0),1)),"")</f>
        <v/>
      </c>
      <c r="J620" s="17" t="str">
        <f>IFERROR(IF(INDEX(DATOS!AJ:AJ,MATCH(CHECKLIST!B620,DATOS!B:B,0),1)=0,"",INDEX(DATOS!AJ:AJ,MATCH(CHECKLIST!B620,DATOS!B:B,0),1)),"")</f>
        <v/>
      </c>
      <c r="K620" s="49" t="str">
        <f>IFERROR(IF(INDEX(DATOS!AK:AK,MATCH(CHECKLIST!B620,DATOS!B:B,0),1)=0,"",INDEX(DATOS!AK:AK,MATCH(CHECKLIST!B620,DATOS!B:B,0),1)),"")</f>
        <v/>
      </c>
      <c r="L620" s="17" t="str">
        <f>IFERROR(IF(INDEX(DATOS!AM:AM,MATCH(CHECKLIST!B620,DATOS!B:B,0),1)=0,"",INDEX(DATOS!AM:AM,MATCH(CHECKLIST!B620,DATOS!B:B,0),1)),"")</f>
        <v/>
      </c>
      <c r="M620" s="17" t="str">
        <f>IFERROR(IF(INDEX(DATOS!AM:AM,MATCH(CHECKLIST!B620,DATOS!B:B,0),1)=0,"",INDEX(DATOS!AM:AM,MATCH(CHECKLIST!B620,DATOS!B:B,0),1)),"")</f>
        <v/>
      </c>
      <c r="N620" s="49" t="str">
        <f ca="1">IFERROR(IF(INDEX(DATOS!I:I,MATCH(CHECKLIST!B620,DATOS!B:B,0),1)="","X",IF(INDEX(DATOS!I:I,MATCH(CHECKLIST!B620,DATOS!B:B,0),1)&gt;YEAR(TODAY())-1,"","VENCIDA")),"")</f>
        <v/>
      </c>
      <c r="O620" s="49"/>
      <c r="P620" s="17" t="str">
        <f>IFERROR(IF(INDEX(DATOS!AN:AN,MATCH(CHECKLIST!B620,DATOS!B:B,0),1)=0,"",INDEX(DATOS!AN:AN,MATCH(CHECKLIST!B620,DATOS!B:B,0),1)),"")</f>
        <v/>
      </c>
      <c r="Q620" s="17" t="str">
        <f>IFERROR(IF(INDEX(DATOS!AO:AO,MATCH(CHECKLIST!B620,DATOS!B:B,0),1)=0,"",INDEX(DATOS!AO:AO,MATCH(CHECKLIST!B620,DATOS!B:B,0),1)),"")</f>
        <v/>
      </c>
      <c r="S620">
        <f t="shared" si="29"/>
        <v>0</v>
      </c>
      <c r="U620" t="str">
        <f t="shared" si="27"/>
        <v/>
      </c>
      <c r="V620" t="str">
        <f t="shared" si="28"/>
        <v/>
      </c>
    </row>
    <row r="621" spans="1:22">
      <c r="A621" s="12">
        <v>608</v>
      </c>
      <c r="B621" t="str">
        <f>IFERROR(INDEX(DATOS!B:B,MATCH(CHECKLIST!A621,DATOS!BU:BU,0),1),"")</f>
        <v/>
      </c>
      <c r="C621" t="str">
        <f>IFERROR(INDEX(DATOS!J:J,MATCH(CHECKLIST!A621,DATOS!BU:BU,0),1),"")</f>
        <v/>
      </c>
      <c r="D621" t="str">
        <f>IFERROR(INDEX(DATOS!R:R,MATCH(CHECKLIST!E621,DATOS!C:C,0),1),"")</f>
        <v/>
      </c>
      <c r="E621" s="16" t="str">
        <f>IFERROR(INDEX(DATOS!C:C,MATCH(CHECKLIST!A621,DATOS!BU:BU,0),1),"")</f>
        <v/>
      </c>
      <c r="F621" s="3" t="str">
        <f>IFERROR(IF(INDEX(DATOS!AC:AC,MATCH(CHECKLIST!B621,DATOS!B:B,0),1)=0,"",INDEX(DATOS!AC:AC,MATCH(CHECKLIST!B621,DATOS!B:B,0),1)),"")</f>
        <v/>
      </c>
      <c r="G621" s="17" t="str">
        <f>IFERROR(IF(INDEX(DATOS!AH:AH,MATCH(CHECKLIST!B621,DATOS!B:B,0),1)=0,"",INDEX(DATOS!AH:AH,MATCH(CHECKLIST!B621,DATOS!B:B,0),1)),"")</f>
        <v/>
      </c>
      <c r="H621" s="17" t="str">
        <f>IF(IFERROR(FIND(H$13,INDEX(DATOS!CA:CA,MATCH(CHECKLIST!B621,DATOS!B:B,0),1),1),"")="",IF(IFERROR(FIND("VENCIDA",INDEX(DATOS!BH:BH,MATCH(CHECKLIST!B621,DATOS!B:B,0),1),1),"")="","","VENCIDO"),"X")</f>
        <v/>
      </c>
      <c r="I621" s="17" t="str">
        <f>IFERROR(IF(INDEX(DATOS!AL:AL,MATCH(CHECKLIST!B621,DATOS!B:B,0),1)=0,"",INDEX(DATOS!AL:AL,MATCH(CHECKLIST!B621,DATOS!B:B,0),1)),"")</f>
        <v/>
      </c>
      <c r="J621" s="17" t="str">
        <f>IFERROR(IF(INDEX(DATOS!AJ:AJ,MATCH(CHECKLIST!B621,DATOS!B:B,0),1)=0,"",INDEX(DATOS!AJ:AJ,MATCH(CHECKLIST!B621,DATOS!B:B,0),1)),"")</f>
        <v/>
      </c>
      <c r="K621" s="49" t="str">
        <f>IFERROR(IF(INDEX(DATOS!AK:AK,MATCH(CHECKLIST!B621,DATOS!B:B,0),1)=0,"",INDEX(DATOS!AK:AK,MATCH(CHECKLIST!B621,DATOS!B:B,0),1)),"")</f>
        <v/>
      </c>
      <c r="L621" s="17" t="str">
        <f>IFERROR(IF(INDEX(DATOS!AM:AM,MATCH(CHECKLIST!B621,DATOS!B:B,0),1)=0,"",INDEX(DATOS!AM:AM,MATCH(CHECKLIST!B621,DATOS!B:B,0),1)),"")</f>
        <v/>
      </c>
      <c r="M621" s="17" t="str">
        <f>IFERROR(IF(INDEX(DATOS!AM:AM,MATCH(CHECKLIST!B621,DATOS!B:B,0),1)=0,"",INDEX(DATOS!AM:AM,MATCH(CHECKLIST!B621,DATOS!B:B,0),1)),"")</f>
        <v/>
      </c>
      <c r="N621" s="49" t="str">
        <f ca="1">IFERROR(IF(INDEX(DATOS!I:I,MATCH(CHECKLIST!B621,DATOS!B:B,0),1)="","X",IF(INDEX(DATOS!I:I,MATCH(CHECKLIST!B621,DATOS!B:B,0),1)&gt;YEAR(TODAY())-1,"","VENCIDA")),"")</f>
        <v/>
      </c>
      <c r="O621" s="49"/>
      <c r="P621" s="17" t="str">
        <f>IFERROR(IF(INDEX(DATOS!AN:AN,MATCH(CHECKLIST!B621,DATOS!B:B,0),1)=0,"",INDEX(DATOS!AN:AN,MATCH(CHECKLIST!B621,DATOS!B:B,0),1)),"")</f>
        <v/>
      </c>
      <c r="Q621" s="17" t="str">
        <f>IFERROR(IF(INDEX(DATOS!AO:AO,MATCH(CHECKLIST!B621,DATOS!B:B,0),1)=0,"",INDEX(DATOS!AO:AO,MATCH(CHECKLIST!B621,DATOS!B:B,0),1)),"")</f>
        <v/>
      </c>
      <c r="R621" t="str">
        <f>IF(B621="","",1)</f>
        <v/>
      </c>
      <c r="S621" t="str">
        <f t="shared" si="29"/>
        <v/>
      </c>
      <c r="U621" t="str">
        <f t="shared" si="27"/>
        <v/>
      </c>
      <c r="V621" t="str">
        <f t="shared" si="28"/>
        <v/>
      </c>
    </row>
    <row r="622" spans="1:22">
      <c r="A622" s="12">
        <v>609</v>
      </c>
      <c r="B622" t="str">
        <f>IFERROR(INDEX(DATOS!B:B,MATCH(CHECKLIST!A622,DATOS!BU:BU,0),1),"")</f>
        <v/>
      </c>
      <c r="C622" t="str">
        <f>IFERROR(INDEX(DATOS!J:J,MATCH(CHECKLIST!A622,DATOS!BU:BU,0),1),"")</f>
        <v/>
      </c>
      <c r="D622" t="str">
        <f>IFERROR(INDEX(DATOS!R:R,MATCH(CHECKLIST!E622,DATOS!C:C,0),1),"")</f>
        <v/>
      </c>
      <c r="E622" s="16" t="str">
        <f>IFERROR(INDEX(DATOS!C:C,MATCH(CHECKLIST!A622,DATOS!BU:BU,0),1),"")</f>
        <v/>
      </c>
      <c r="F622" s="3" t="str">
        <f>IFERROR(IF(INDEX(DATOS!AC:AC,MATCH(CHECKLIST!B622,DATOS!B:B,0),1)=0,"",INDEX(DATOS!AC:AC,MATCH(CHECKLIST!B622,DATOS!B:B,0),1)),"")</f>
        <v/>
      </c>
      <c r="G622" s="17" t="str">
        <f>IFERROR(IF(INDEX(DATOS!AH:AH,MATCH(CHECKLIST!B622,DATOS!B:B,0),1)=0,"",INDEX(DATOS!AH:AH,MATCH(CHECKLIST!B622,DATOS!B:B,0),1)),"")</f>
        <v/>
      </c>
      <c r="H622" s="17" t="str">
        <f>IF(IFERROR(FIND(H$13,INDEX(DATOS!CA:CA,MATCH(CHECKLIST!B622,DATOS!B:B,0),1),1),"")="",IF(IFERROR(FIND("VENCIDA",INDEX(DATOS!BH:BH,MATCH(CHECKLIST!B622,DATOS!B:B,0),1),1),"")="","","VENCIDO"),"X")</f>
        <v/>
      </c>
      <c r="I622" s="17" t="str">
        <f>IFERROR(IF(INDEX(DATOS!AL:AL,MATCH(CHECKLIST!B622,DATOS!B:B,0),1)=0,"",INDEX(DATOS!AL:AL,MATCH(CHECKLIST!B622,DATOS!B:B,0),1)),"")</f>
        <v/>
      </c>
      <c r="J622" s="17" t="str">
        <f>IFERROR(IF(INDEX(DATOS!AJ:AJ,MATCH(CHECKLIST!B622,DATOS!B:B,0),1)=0,"",INDEX(DATOS!AJ:AJ,MATCH(CHECKLIST!B622,DATOS!B:B,0),1)),"")</f>
        <v/>
      </c>
      <c r="K622" s="49" t="str">
        <f>IFERROR(IF(INDEX(DATOS!AK:AK,MATCH(CHECKLIST!B622,DATOS!B:B,0),1)=0,"",INDEX(DATOS!AK:AK,MATCH(CHECKLIST!B622,DATOS!B:B,0),1)),"")</f>
        <v/>
      </c>
      <c r="L622" s="17" t="str">
        <f>IFERROR(IF(INDEX(DATOS!AM:AM,MATCH(CHECKLIST!B622,DATOS!B:B,0),1)=0,"",INDEX(DATOS!AM:AM,MATCH(CHECKLIST!B622,DATOS!B:B,0),1)),"")</f>
        <v/>
      </c>
      <c r="M622" s="17" t="str">
        <f>IFERROR(IF(INDEX(DATOS!AM:AM,MATCH(CHECKLIST!B622,DATOS!B:B,0),1)=0,"",INDEX(DATOS!AM:AM,MATCH(CHECKLIST!B622,DATOS!B:B,0),1)),"")</f>
        <v/>
      </c>
      <c r="N622" s="49" t="str">
        <f ca="1">IFERROR(IF(INDEX(DATOS!I:I,MATCH(CHECKLIST!B622,DATOS!B:B,0),1)="","X",IF(INDEX(DATOS!I:I,MATCH(CHECKLIST!B622,DATOS!B:B,0),1)&gt;YEAR(TODAY())-1,"","VENCIDA")),"")</f>
        <v/>
      </c>
      <c r="O622" s="49"/>
      <c r="P622" s="17" t="str">
        <f>IFERROR(IF(INDEX(DATOS!AN:AN,MATCH(CHECKLIST!B622,DATOS!B:B,0),1)=0,"",INDEX(DATOS!AN:AN,MATCH(CHECKLIST!B622,DATOS!B:B,0),1)),"")</f>
        <v/>
      </c>
      <c r="Q622" s="17" t="str">
        <f>IFERROR(IF(INDEX(DATOS!AO:AO,MATCH(CHECKLIST!B622,DATOS!B:B,0),1)=0,"",INDEX(DATOS!AO:AO,MATCH(CHECKLIST!B622,DATOS!B:B,0),1)),"")</f>
        <v/>
      </c>
      <c r="S622">
        <f t="shared" si="29"/>
        <v>0</v>
      </c>
      <c r="U622" t="str">
        <f t="shared" si="27"/>
        <v/>
      </c>
      <c r="V622" t="str">
        <f t="shared" si="28"/>
        <v/>
      </c>
    </row>
    <row r="623" spans="1:22">
      <c r="A623" s="12">
        <v>610</v>
      </c>
      <c r="B623" t="str">
        <f>IFERROR(INDEX(DATOS!B:B,MATCH(CHECKLIST!A623,DATOS!BU:BU,0),1),"")</f>
        <v/>
      </c>
      <c r="C623" t="str">
        <f>IFERROR(INDEX(DATOS!J:J,MATCH(CHECKLIST!A623,DATOS!BU:BU,0),1),"")</f>
        <v/>
      </c>
      <c r="D623" t="str">
        <f>IFERROR(INDEX(DATOS!R:R,MATCH(CHECKLIST!E623,DATOS!C:C,0),1),"")</f>
        <v/>
      </c>
      <c r="E623" s="16" t="str">
        <f>IFERROR(INDEX(DATOS!C:C,MATCH(CHECKLIST!A623,DATOS!BU:BU,0),1),"")</f>
        <v/>
      </c>
      <c r="F623" s="3" t="str">
        <f>IFERROR(IF(INDEX(DATOS!AC:AC,MATCH(CHECKLIST!B623,DATOS!B:B,0),1)=0,"",INDEX(DATOS!AC:AC,MATCH(CHECKLIST!B623,DATOS!B:B,0),1)),"")</f>
        <v/>
      </c>
      <c r="G623" s="17" t="str">
        <f>IFERROR(IF(INDEX(DATOS!AH:AH,MATCH(CHECKLIST!B623,DATOS!B:B,0),1)=0,"",INDEX(DATOS!AH:AH,MATCH(CHECKLIST!B623,DATOS!B:B,0),1)),"")</f>
        <v/>
      </c>
      <c r="H623" s="17" t="str">
        <f>IF(IFERROR(FIND(H$13,INDEX(DATOS!CA:CA,MATCH(CHECKLIST!B623,DATOS!B:B,0),1),1),"")="",IF(IFERROR(FIND("VENCIDA",INDEX(DATOS!BH:BH,MATCH(CHECKLIST!B623,DATOS!B:B,0),1),1),"")="","","VENCIDO"),"X")</f>
        <v/>
      </c>
      <c r="I623" s="17" t="str">
        <f>IFERROR(IF(INDEX(DATOS!AL:AL,MATCH(CHECKLIST!B623,DATOS!B:B,0),1)=0,"",INDEX(DATOS!AL:AL,MATCH(CHECKLIST!B623,DATOS!B:B,0),1)),"")</f>
        <v/>
      </c>
      <c r="J623" s="17" t="str">
        <f>IFERROR(IF(INDEX(DATOS!AJ:AJ,MATCH(CHECKLIST!B623,DATOS!B:B,0),1)=0,"",INDEX(DATOS!AJ:AJ,MATCH(CHECKLIST!B623,DATOS!B:B,0),1)),"")</f>
        <v/>
      </c>
      <c r="K623" s="49" t="str">
        <f>IFERROR(IF(INDEX(DATOS!AK:AK,MATCH(CHECKLIST!B623,DATOS!B:B,0),1)=0,"",INDEX(DATOS!AK:AK,MATCH(CHECKLIST!B623,DATOS!B:B,0),1)),"")</f>
        <v/>
      </c>
      <c r="L623" s="17" t="str">
        <f>IFERROR(IF(INDEX(DATOS!AM:AM,MATCH(CHECKLIST!B623,DATOS!B:B,0),1)=0,"",INDEX(DATOS!AM:AM,MATCH(CHECKLIST!B623,DATOS!B:B,0),1)),"")</f>
        <v/>
      </c>
      <c r="M623" s="17" t="str">
        <f>IFERROR(IF(INDEX(DATOS!AM:AM,MATCH(CHECKLIST!B623,DATOS!B:B,0),1)=0,"",INDEX(DATOS!AM:AM,MATCH(CHECKLIST!B623,DATOS!B:B,0),1)),"")</f>
        <v/>
      </c>
      <c r="N623" s="49" t="str">
        <f ca="1">IFERROR(IF(INDEX(DATOS!I:I,MATCH(CHECKLIST!B623,DATOS!B:B,0),1)="","X",IF(INDEX(DATOS!I:I,MATCH(CHECKLIST!B623,DATOS!B:B,0),1)&gt;YEAR(TODAY())-1,"","VENCIDA")),"")</f>
        <v/>
      </c>
      <c r="O623" s="49"/>
      <c r="P623" s="17" t="str">
        <f>IFERROR(IF(INDEX(DATOS!AN:AN,MATCH(CHECKLIST!B623,DATOS!B:B,0),1)=0,"",INDEX(DATOS!AN:AN,MATCH(CHECKLIST!B623,DATOS!B:B,0),1)),"")</f>
        <v/>
      </c>
      <c r="Q623" s="17" t="str">
        <f>IFERROR(IF(INDEX(DATOS!AO:AO,MATCH(CHECKLIST!B623,DATOS!B:B,0),1)=0,"",INDEX(DATOS!AO:AO,MATCH(CHECKLIST!B623,DATOS!B:B,0),1)),"")</f>
        <v/>
      </c>
      <c r="R623" t="str">
        <f>IF(B623="","",1)</f>
        <v/>
      </c>
      <c r="S623" t="str">
        <f t="shared" si="29"/>
        <v/>
      </c>
      <c r="U623" t="str">
        <f t="shared" si="27"/>
        <v/>
      </c>
      <c r="V623" t="str">
        <f t="shared" si="28"/>
        <v/>
      </c>
    </row>
    <row r="624" spans="1:22">
      <c r="A624" s="12">
        <v>611</v>
      </c>
      <c r="B624" t="str">
        <f>IFERROR(INDEX(DATOS!B:B,MATCH(CHECKLIST!A624,DATOS!BU:BU,0),1),"")</f>
        <v/>
      </c>
      <c r="C624" t="str">
        <f>IFERROR(INDEX(DATOS!J:J,MATCH(CHECKLIST!A624,DATOS!BU:BU,0),1),"")</f>
        <v/>
      </c>
      <c r="D624" t="str">
        <f>IFERROR(INDEX(DATOS!R:R,MATCH(CHECKLIST!E624,DATOS!C:C,0),1),"")</f>
        <v/>
      </c>
      <c r="E624" s="16" t="str">
        <f>IFERROR(INDEX(DATOS!C:C,MATCH(CHECKLIST!A624,DATOS!BU:BU,0),1),"")</f>
        <v/>
      </c>
      <c r="F624" s="3" t="str">
        <f>IFERROR(IF(INDEX(DATOS!AC:AC,MATCH(CHECKLIST!B624,DATOS!B:B,0),1)=0,"",INDEX(DATOS!AC:AC,MATCH(CHECKLIST!B624,DATOS!B:B,0),1)),"")</f>
        <v/>
      </c>
      <c r="G624" s="17" t="str">
        <f>IFERROR(IF(INDEX(DATOS!AH:AH,MATCH(CHECKLIST!B624,DATOS!B:B,0),1)=0,"",INDEX(DATOS!AH:AH,MATCH(CHECKLIST!B624,DATOS!B:B,0),1)),"")</f>
        <v/>
      </c>
      <c r="H624" s="17" t="str">
        <f>IF(IFERROR(FIND(H$13,INDEX(DATOS!CA:CA,MATCH(CHECKLIST!B624,DATOS!B:B,0),1),1),"")="",IF(IFERROR(FIND("VENCIDA",INDEX(DATOS!BH:BH,MATCH(CHECKLIST!B624,DATOS!B:B,0),1),1),"")="","","VENCIDO"),"X")</f>
        <v/>
      </c>
      <c r="I624" s="17" t="str">
        <f>IFERROR(IF(INDEX(DATOS!AL:AL,MATCH(CHECKLIST!B624,DATOS!B:B,0),1)=0,"",INDEX(DATOS!AL:AL,MATCH(CHECKLIST!B624,DATOS!B:B,0),1)),"")</f>
        <v/>
      </c>
      <c r="J624" s="17" t="str">
        <f>IFERROR(IF(INDEX(DATOS!AJ:AJ,MATCH(CHECKLIST!B624,DATOS!B:B,0),1)=0,"",INDEX(DATOS!AJ:AJ,MATCH(CHECKLIST!B624,DATOS!B:B,0),1)),"")</f>
        <v/>
      </c>
      <c r="K624" s="49" t="str">
        <f>IFERROR(IF(INDEX(DATOS!AK:AK,MATCH(CHECKLIST!B624,DATOS!B:B,0),1)=0,"",INDEX(DATOS!AK:AK,MATCH(CHECKLIST!B624,DATOS!B:B,0),1)),"")</f>
        <v/>
      </c>
      <c r="L624" s="17" t="str">
        <f>IFERROR(IF(INDEX(DATOS!AM:AM,MATCH(CHECKLIST!B624,DATOS!B:B,0),1)=0,"",INDEX(DATOS!AM:AM,MATCH(CHECKLIST!B624,DATOS!B:B,0),1)),"")</f>
        <v/>
      </c>
      <c r="M624" s="17" t="str">
        <f>IFERROR(IF(INDEX(DATOS!AM:AM,MATCH(CHECKLIST!B624,DATOS!B:B,0),1)=0,"",INDEX(DATOS!AM:AM,MATCH(CHECKLIST!B624,DATOS!B:B,0),1)),"")</f>
        <v/>
      </c>
      <c r="N624" s="49" t="str">
        <f ca="1">IFERROR(IF(INDEX(DATOS!I:I,MATCH(CHECKLIST!B624,DATOS!B:B,0),1)="","X",IF(INDEX(DATOS!I:I,MATCH(CHECKLIST!B624,DATOS!B:B,0),1)&gt;YEAR(TODAY())-1,"","VENCIDA")),"")</f>
        <v/>
      </c>
      <c r="O624" s="49"/>
      <c r="P624" s="17" t="str">
        <f>IFERROR(IF(INDEX(DATOS!AN:AN,MATCH(CHECKLIST!B624,DATOS!B:B,0),1)=0,"",INDEX(DATOS!AN:AN,MATCH(CHECKLIST!B624,DATOS!B:B,0),1)),"")</f>
        <v/>
      </c>
      <c r="Q624" s="17" t="str">
        <f>IFERROR(IF(INDEX(DATOS!AO:AO,MATCH(CHECKLIST!B624,DATOS!B:B,0),1)=0,"",INDEX(DATOS!AO:AO,MATCH(CHECKLIST!B624,DATOS!B:B,0),1)),"")</f>
        <v/>
      </c>
      <c r="S624">
        <f t="shared" si="29"/>
        <v>0</v>
      </c>
      <c r="U624" t="str">
        <f t="shared" si="27"/>
        <v/>
      </c>
      <c r="V624" t="str">
        <f t="shared" si="28"/>
        <v/>
      </c>
    </row>
    <row r="625" spans="1:22">
      <c r="A625" s="12">
        <v>612</v>
      </c>
      <c r="B625" t="str">
        <f>IFERROR(INDEX(DATOS!B:B,MATCH(CHECKLIST!A625,DATOS!BU:BU,0),1),"")</f>
        <v/>
      </c>
      <c r="C625" t="str">
        <f>IFERROR(INDEX(DATOS!J:J,MATCH(CHECKLIST!A625,DATOS!BU:BU,0),1),"")</f>
        <v/>
      </c>
      <c r="D625" t="str">
        <f>IFERROR(INDEX(DATOS!R:R,MATCH(CHECKLIST!E625,DATOS!C:C,0),1),"")</f>
        <v/>
      </c>
      <c r="E625" s="16" t="str">
        <f>IFERROR(INDEX(DATOS!C:C,MATCH(CHECKLIST!A625,DATOS!BU:BU,0),1),"")</f>
        <v/>
      </c>
      <c r="F625" s="3" t="str">
        <f>IFERROR(IF(INDEX(DATOS!AC:AC,MATCH(CHECKLIST!B625,DATOS!B:B,0),1)=0,"",INDEX(DATOS!AC:AC,MATCH(CHECKLIST!B625,DATOS!B:B,0),1)),"")</f>
        <v/>
      </c>
      <c r="G625" s="17" t="str">
        <f>IFERROR(IF(INDEX(DATOS!AH:AH,MATCH(CHECKLIST!B625,DATOS!B:B,0),1)=0,"",INDEX(DATOS!AH:AH,MATCH(CHECKLIST!B625,DATOS!B:B,0),1)),"")</f>
        <v/>
      </c>
      <c r="H625" s="17" t="str">
        <f>IF(IFERROR(FIND(H$13,INDEX(DATOS!CA:CA,MATCH(CHECKLIST!B625,DATOS!B:B,0),1),1),"")="",IF(IFERROR(FIND("VENCIDA",INDEX(DATOS!BH:BH,MATCH(CHECKLIST!B625,DATOS!B:B,0),1),1),"")="","","VENCIDO"),"X")</f>
        <v/>
      </c>
      <c r="I625" s="17" t="str">
        <f>IFERROR(IF(INDEX(DATOS!AL:AL,MATCH(CHECKLIST!B625,DATOS!B:B,0),1)=0,"",INDEX(DATOS!AL:AL,MATCH(CHECKLIST!B625,DATOS!B:B,0),1)),"")</f>
        <v/>
      </c>
      <c r="J625" s="17" t="str">
        <f>IFERROR(IF(INDEX(DATOS!AJ:AJ,MATCH(CHECKLIST!B625,DATOS!B:B,0),1)=0,"",INDEX(DATOS!AJ:AJ,MATCH(CHECKLIST!B625,DATOS!B:B,0),1)),"")</f>
        <v/>
      </c>
      <c r="K625" s="49" t="str">
        <f>IFERROR(IF(INDEX(DATOS!AK:AK,MATCH(CHECKLIST!B625,DATOS!B:B,0),1)=0,"",INDEX(DATOS!AK:AK,MATCH(CHECKLIST!B625,DATOS!B:B,0),1)),"")</f>
        <v/>
      </c>
      <c r="L625" s="17" t="str">
        <f>IFERROR(IF(INDEX(DATOS!AM:AM,MATCH(CHECKLIST!B625,DATOS!B:B,0),1)=0,"",INDEX(DATOS!AM:AM,MATCH(CHECKLIST!B625,DATOS!B:B,0),1)),"")</f>
        <v/>
      </c>
      <c r="M625" s="17" t="str">
        <f>IFERROR(IF(INDEX(DATOS!AM:AM,MATCH(CHECKLIST!B625,DATOS!B:B,0),1)=0,"",INDEX(DATOS!AM:AM,MATCH(CHECKLIST!B625,DATOS!B:B,0),1)),"")</f>
        <v/>
      </c>
      <c r="N625" s="49" t="str">
        <f ca="1">IFERROR(IF(INDEX(DATOS!I:I,MATCH(CHECKLIST!B625,DATOS!B:B,0),1)="","X",IF(INDEX(DATOS!I:I,MATCH(CHECKLIST!B625,DATOS!B:B,0),1)&gt;YEAR(TODAY())-1,"","VENCIDA")),"")</f>
        <v/>
      </c>
      <c r="O625" s="49"/>
      <c r="P625" s="17" t="str">
        <f>IFERROR(IF(INDEX(DATOS!AN:AN,MATCH(CHECKLIST!B625,DATOS!B:B,0),1)=0,"",INDEX(DATOS!AN:AN,MATCH(CHECKLIST!B625,DATOS!B:B,0),1)),"")</f>
        <v/>
      </c>
      <c r="Q625" s="17" t="str">
        <f>IFERROR(IF(INDEX(DATOS!AO:AO,MATCH(CHECKLIST!B625,DATOS!B:B,0),1)=0,"",INDEX(DATOS!AO:AO,MATCH(CHECKLIST!B625,DATOS!B:B,0),1)),"")</f>
        <v/>
      </c>
      <c r="R625" t="str">
        <f>IF(B625="","",1)</f>
        <v/>
      </c>
      <c r="S625" t="str">
        <f t="shared" si="29"/>
        <v/>
      </c>
      <c r="U625" t="str">
        <f t="shared" si="27"/>
        <v/>
      </c>
      <c r="V625" t="str">
        <f t="shared" si="28"/>
        <v/>
      </c>
    </row>
    <row r="626" spans="1:22">
      <c r="A626" s="12">
        <v>613</v>
      </c>
      <c r="B626" t="str">
        <f>IFERROR(INDEX(DATOS!B:B,MATCH(CHECKLIST!A626,DATOS!BU:BU,0),1),"")</f>
        <v/>
      </c>
      <c r="C626" t="str">
        <f>IFERROR(INDEX(DATOS!J:J,MATCH(CHECKLIST!A626,DATOS!BU:BU,0),1),"")</f>
        <v/>
      </c>
      <c r="D626" t="str">
        <f>IFERROR(INDEX(DATOS!R:R,MATCH(CHECKLIST!E626,DATOS!C:C,0),1),"")</f>
        <v/>
      </c>
      <c r="E626" s="16" t="str">
        <f>IFERROR(INDEX(DATOS!C:C,MATCH(CHECKLIST!A626,DATOS!BU:BU,0),1),"")</f>
        <v/>
      </c>
      <c r="F626" s="3" t="str">
        <f>IFERROR(IF(INDEX(DATOS!AC:AC,MATCH(CHECKLIST!B626,DATOS!B:B,0),1)=0,"",INDEX(DATOS!AC:AC,MATCH(CHECKLIST!B626,DATOS!B:B,0),1)),"")</f>
        <v/>
      </c>
      <c r="G626" s="17" t="str">
        <f>IFERROR(IF(INDEX(DATOS!AH:AH,MATCH(CHECKLIST!B626,DATOS!B:B,0),1)=0,"",INDEX(DATOS!AH:AH,MATCH(CHECKLIST!B626,DATOS!B:B,0),1)),"")</f>
        <v/>
      </c>
      <c r="H626" s="17" t="str">
        <f>IF(IFERROR(FIND(H$13,INDEX(DATOS!CA:CA,MATCH(CHECKLIST!B626,DATOS!B:B,0),1),1),"")="",IF(IFERROR(FIND("VENCIDA",INDEX(DATOS!BH:BH,MATCH(CHECKLIST!B626,DATOS!B:B,0),1),1),"")="","","VENCIDO"),"X")</f>
        <v/>
      </c>
      <c r="I626" s="17" t="str">
        <f>IFERROR(IF(INDEX(DATOS!AL:AL,MATCH(CHECKLIST!B626,DATOS!B:B,0),1)=0,"",INDEX(DATOS!AL:AL,MATCH(CHECKLIST!B626,DATOS!B:B,0),1)),"")</f>
        <v/>
      </c>
      <c r="J626" s="17" t="str">
        <f>IFERROR(IF(INDEX(DATOS!AJ:AJ,MATCH(CHECKLIST!B626,DATOS!B:B,0),1)=0,"",INDEX(DATOS!AJ:AJ,MATCH(CHECKLIST!B626,DATOS!B:B,0),1)),"")</f>
        <v/>
      </c>
      <c r="K626" s="49" t="str">
        <f>IFERROR(IF(INDEX(DATOS!AK:AK,MATCH(CHECKLIST!B626,DATOS!B:B,0),1)=0,"",INDEX(DATOS!AK:AK,MATCH(CHECKLIST!B626,DATOS!B:B,0),1)),"")</f>
        <v/>
      </c>
      <c r="L626" s="17" t="str">
        <f>IFERROR(IF(INDEX(DATOS!AM:AM,MATCH(CHECKLIST!B626,DATOS!B:B,0),1)=0,"",INDEX(DATOS!AM:AM,MATCH(CHECKLIST!B626,DATOS!B:B,0),1)),"")</f>
        <v/>
      </c>
      <c r="M626" s="17" t="str">
        <f>IFERROR(IF(INDEX(DATOS!AM:AM,MATCH(CHECKLIST!B626,DATOS!B:B,0),1)=0,"",INDEX(DATOS!AM:AM,MATCH(CHECKLIST!B626,DATOS!B:B,0),1)),"")</f>
        <v/>
      </c>
      <c r="N626" s="49" t="str">
        <f ca="1">IFERROR(IF(INDEX(DATOS!I:I,MATCH(CHECKLIST!B626,DATOS!B:B,0),1)="","X",IF(INDEX(DATOS!I:I,MATCH(CHECKLIST!B626,DATOS!B:B,0),1)&gt;YEAR(TODAY())-1,"","VENCIDA")),"")</f>
        <v/>
      </c>
      <c r="O626" s="49"/>
      <c r="P626" s="17" t="str">
        <f>IFERROR(IF(INDEX(DATOS!AN:AN,MATCH(CHECKLIST!B626,DATOS!B:B,0),1)=0,"",INDEX(DATOS!AN:AN,MATCH(CHECKLIST!B626,DATOS!B:B,0),1)),"")</f>
        <v/>
      </c>
      <c r="Q626" s="17" t="str">
        <f>IFERROR(IF(INDEX(DATOS!AO:AO,MATCH(CHECKLIST!B626,DATOS!B:B,0),1)=0,"",INDEX(DATOS!AO:AO,MATCH(CHECKLIST!B626,DATOS!B:B,0),1)),"")</f>
        <v/>
      </c>
      <c r="S626">
        <f t="shared" si="29"/>
        <v>0</v>
      </c>
      <c r="U626" t="str">
        <f t="shared" si="27"/>
        <v/>
      </c>
      <c r="V626" t="str">
        <f t="shared" si="28"/>
        <v/>
      </c>
    </row>
    <row r="627" spans="1:22">
      <c r="A627" s="12">
        <v>614</v>
      </c>
      <c r="B627" t="str">
        <f>IFERROR(INDEX(DATOS!B:B,MATCH(CHECKLIST!A627,DATOS!BU:BU,0),1),"")</f>
        <v/>
      </c>
      <c r="C627" t="str">
        <f>IFERROR(INDEX(DATOS!J:J,MATCH(CHECKLIST!A627,DATOS!BU:BU,0),1),"")</f>
        <v/>
      </c>
      <c r="D627" t="str">
        <f>IFERROR(INDEX(DATOS!R:R,MATCH(CHECKLIST!E627,DATOS!C:C,0),1),"")</f>
        <v/>
      </c>
      <c r="E627" s="16" t="str">
        <f>IFERROR(INDEX(DATOS!C:C,MATCH(CHECKLIST!A627,DATOS!BU:BU,0),1),"")</f>
        <v/>
      </c>
      <c r="F627" s="3" t="str">
        <f>IFERROR(IF(INDEX(DATOS!AC:AC,MATCH(CHECKLIST!B627,DATOS!B:B,0),1)=0,"",INDEX(DATOS!AC:AC,MATCH(CHECKLIST!B627,DATOS!B:B,0),1)),"")</f>
        <v/>
      </c>
      <c r="G627" s="17" t="str">
        <f>IFERROR(IF(INDEX(DATOS!AH:AH,MATCH(CHECKLIST!B627,DATOS!B:B,0),1)=0,"",INDEX(DATOS!AH:AH,MATCH(CHECKLIST!B627,DATOS!B:B,0),1)),"")</f>
        <v/>
      </c>
      <c r="H627" s="17" t="str">
        <f>IF(IFERROR(FIND(H$13,INDEX(DATOS!CA:CA,MATCH(CHECKLIST!B627,DATOS!B:B,0),1),1),"")="",IF(IFERROR(FIND("VENCIDA",INDEX(DATOS!BH:BH,MATCH(CHECKLIST!B627,DATOS!B:B,0),1),1),"")="","","VENCIDO"),"X")</f>
        <v/>
      </c>
      <c r="I627" s="17" t="str">
        <f>IFERROR(IF(INDEX(DATOS!AL:AL,MATCH(CHECKLIST!B627,DATOS!B:B,0),1)=0,"",INDEX(DATOS!AL:AL,MATCH(CHECKLIST!B627,DATOS!B:B,0),1)),"")</f>
        <v/>
      </c>
      <c r="J627" s="17" t="str">
        <f>IFERROR(IF(INDEX(DATOS!AJ:AJ,MATCH(CHECKLIST!B627,DATOS!B:B,0),1)=0,"",INDEX(DATOS!AJ:AJ,MATCH(CHECKLIST!B627,DATOS!B:B,0),1)),"")</f>
        <v/>
      </c>
      <c r="K627" s="49" t="str">
        <f>IFERROR(IF(INDEX(DATOS!AK:AK,MATCH(CHECKLIST!B627,DATOS!B:B,0),1)=0,"",INDEX(DATOS!AK:AK,MATCH(CHECKLIST!B627,DATOS!B:B,0),1)),"")</f>
        <v/>
      </c>
      <c r="L627" s="17" t="str">
        <f>IFERROR(IF(INDEX(DATOS!AM:AM,MATCH(CHECKLIST!B627,DATOS!B:B,0),1)=0,"",INDEX(DATOS!AM:AM,MATCH(CHECKLIST!B627,DATOS!B:B,0),1)),"")</f>
        <v/>
      </c>
      <c r="M627" s="17" t="str">
        <f>IFERROR(IF(INDEX(DATOS!AM:AM,MATCH(CHECKLIST!B627,DATOS!B:B,0),1)=0,"",INDEX(DATOS!AM:AM,MATCH(CHECKLIST!B627,DATOS!B:B,0),1)),"")</f>
        <v/>
      </c>
      <c r="N627" s="49" t="str">
        <f ca="1">IFERROR(IF(INDEX(DATOS!I:I,MATCH(CHECKLIST!B627,DATOS!B:B,0),1)="","X",IF(INDEX(DATOS!I:I,MATCH(CHECKLIST!B627,DATOS!B:B,0),1)&gt;YEAR(TODAY())-1,"","VENCIDA")),"")</f>
        <v/>
      </c>
      <c r="O627" s="49"/>
      <c r="P627" s="17" t="str">
        <f>IFERROR(IF(INDEX(DATOS!AN:AN,MATCH(CHECKLIST!B627,DATOS!B:B,0),1)=0,"",INDEX(DATOS!AN:AN,MATCH(CHECKLIST!B627,DATOS!B:B,0),1)),"")</f>
        <v/>
      </c>
      <c r="Q627" s="17" t="str">
        <f>IFERROR(IF(INDEX(DATOS!AO:AO,MATCH(CHECKLIST!B627,DATOS!B:B,0),1)=0,"",INDEX(DATOS!AO:AO,MATCH(CHECKLIST!B627,DATOS!B:B,0),1)),"")</f>
        <v/>
      </c>
      <c r="R627" t="str">
        <f>IF(B627="","",1)</f>
        <v/>
      </c>
      <c r="S627" t="str">
        <f t="shared" si="29"/>
        <v/>
      </c>
      <c r="U627" t="str">
        <f t="shared" si="27"/>
        <v/>
      </c>
      <c r="V627" t="str">
        <f t="shared" si="28"/>
        <v/>
      </c>
    </row>
    <row r="628" spans="1:22">
      <c r="A628" s="12">
        <v>615</v>
      </c>
      <c r="B628" t="str">
        <f>IFERROR(INDEX(DATOS!B:B,MATCH(CHECKLIST!A628,DATOS!BU:BU,0),1),"")</f>
        <v/>
      </c>
      <c r="C628" t="str">
        <f>IFERROR(INDEX(DATOS!J:J,MATCH(CHECKLIST!A628,DATOS!BU:BU,0),1),"")</f>
        <v/>
      </c>
      <c r="D628" t="str">
        <f>IFERROR(INDEX(DATOS!R:R,MATCH(CHECKLIST!E628,DATOS!C:C,0),1),"")</f>
        <v/>
      </c>
      <c r="E628" s="16" t="str">
        <f>IFERROR(INDEX(DATOS!C:C,MATCH(CHECKLIST!A628,DATOS!BU:BU,0),1),"")</f>
        <v/>
      </c>
      <c r="F628" s="3" t="str">
        <f>IFERROR(IF(INDEX(DATOS!AC:AC,MATCH(CHECKLIST!B628,DATOS!B:B,0),1)=0,"",INDEX(DATOS!AC:AC,MATCH(CHECKLIST!B628,DATOS!B:B,0),1)),"")</f>
        <v/>
      </c>
      <c r="G628" s="17" t="str">
        <f>IFERROR(IF(INDEX(DATOS!AH:AH,MATCH(CHECKLIST!B628,DATOS!B:B,0),1)=0,"",INDEX(DATOS!AH:AH,MATCH(CHECKLIST!B628,DATOS!B:B,0),1)),"")</f>
        <v/>
      </c>
      <c r="H628" s="17" t="str">
        <f>IF(IFERROR(FIND(H$13,INDEX(DATOS!CA:CA,MATCH(CHECKLIST!B628,DATOS!B:B,0),1),1),"")="",IF(IFERROR(FIND("VENCIDA",INDEX(DATOS!BH:BH,MATCH(CHECKLIST!B628,DATOS!B:B,0),1),1),"")="","","VENCIDO"),"X")</f>
        <v/>
      </c>
      <c r="I628" s="17" t="str">
        <f>IFERROR(IF(INDEX(DATOS!AL:AL,MATCH(CHECKLIST!B628,DATOS!B:B,0),1)=0,"",INDEX(DATOS!AL:AL,MATCH(CHECKLIST!B628,DATOS!B:B,0),1)),"")</f>
        <v/>
      </c>
      <c r="J628" s="17" t="str">
        <f>IFERROR(IF(INDEX(DATOS!AJ:AJ,MATCH(CHECKLIST!B628,DATOS!B:B,0),1)=0,"",INDEX(DATOS!AJ:AJ,MATCH(CHECKLIST!B628,DATOS!B:B,0),1)),"")</f>
        <v/>
      </c>
      <c r="K628" s="49" t="str">
        <f>IFERROR(IF(INDEX(DATOS!AK:AK,MATCH(CHECKLIST!B628,DATOS!B:B,0),1)=0,"",INDEX(DATOS!AK:AK,MATCH(CHECKLIST!B628,DATOS!B:B,0),1)),"")</f>
        <v/>
      </c>
      <c r="L628" s="17" t="str">
        <f>IFERROR(IF(INDEX(DATOS!AM:AM,MATCH(CHECKLIST!B628,DATOS!B:B,0),1)=0,"",INDEX(DATOS!AM:AM,MATCH(CHECKLIST!B628,DATOS!B:B,0),1)),"")</f>
        <v/>
      </c>
      <c r="M628" s="17" t="str">
        <f>IFERROR(IF(INDEX(DATOS!AM:AM,MATCH(CHECKLIST!B628,DATOS!B:B,0),1)=0,"",INDEX(DATOS!AM:AM,MATCH(CHECKLIST!B628,DATOS!B:B,0),1)),"")</f>
        <v/>
      </c>
      <c r="N628" s="49" t="str">
        <f ca="1">IFERROR(IF(INDEX(DATOS!I:I,MATCH(CHECKLIST!B628,DATOS!B:B,0),1)="","X",IF(INDEX(DATOS!I:I,MATCH(CHECKLIST!B628,DATOS!B:B,0),1)&gt;YEAR(TODAY())-1,"","VENCIDA")),"")</f>
        <v/>
      </c>
      <c r="O628" s="49"/>
      <c r="P628" s="17" t="str">
        <f>IFERROR(IF(INDEX(DATOS!AN:AN,MATCH(CHECKLIST!B628,DATOS!B:B,0),1)=0,"",INDEX(DATOS!AN:AN,MATCH(CHECKLIST!B628,DATOS!B:B,0),1)),"")</f>
        <v/>
      </c>
      <c r="Q628" s="17" t="str">
        <f>IFERROR(IF(INDEX(DATOS!AO:AO,MATCH(CHECKLIST!B628,DATOS!B:B,0),1)=0,"",INDEX(DATOS!AO:AO,MATCH(CHECKLIST!B628,DATOS!B:B,0),1)),"")</f>
        <v/>
      </c>
      <c r="S628">
        <f t="shared" si="29"/>
        <v>0</v>
      </c>
      <c r="U628" t="str">
        <f t="shared" si="27"/>
        <v/>
      </c>
      <c r="V628" t="str">
        <f t="shared" si="28"/>
        <v/>
      </c>
    </row>
    <row r="629" spans="1:22">
      <c r="A629" s="12">
        <v>616</v>
      </c>
      <c r="B629" t="str">
        <f>IFERROR(INDEX(DATOS!B:B,MATCH(CHECKLIST!A629,DATOS!BU:BU,0),1),"")</f>
        <v/>
      </c>
      <c r="C629" t="str">
        <f>IFERROR(INDEX(DATOS!J:J,MATCH(CHECKLIST!A629,DATOS!BU:BU,0),1),"")</f>
        <v/>
      </c>
      <c r="D629" t="str">
        <f>IFERROR(INDEX(DATOS!R:R,MATCH(CHECKLIST!E629,DATOS!C:C,0),1),"")</f>
        <v/>
      </c>
      <c r="E629" s="16" t="str">
        <f>IFERROR(INDEX(DATOS!C:C,MATCH(CHECKLIST!A629,DATOS!BU:BU,0),1),"")</f>
        <v/>
      </c>
      <c r="F629" s="3" t="str">
        <f>IFERROR(IF(INDEX(DATOS!AC:AC,MATCH(CHECKLIST!B629,DATOS!B:B,0),1)=0,"",INDEX(DATOS!AC:AC,MATCH(CHECKLIST!B629,DATOS!B:B,0),1)),"")</f>
        <v/>
      </c>
      <c r="G629" s="17" t="str">
        <f>IFERROR(IF(INDEX(DATOS!AH:AH,MATCH(CHECKLIST!B629,DATOS!B:B,0),1)=0,"",INDEX(DATOS!AH:AH,MATCH(CHECKLIST!B629,DATOS!B:B,0),1)),"")</f>
        <v/>
      </c>
      <c r="H629" s="17" t="str">
        <f>IF(IFERROR(FIND(H$13,INDEX(DATOS!CA:CA,MATCH(CHECKLIST!B629,DATOS!B:B,0),1),1),"")="",IF(IFERROR(FIND("VENCIDA",INDEX(DATOS!BH:BH,MATCH(CHECKLIST!B629,DATOS!B:B,0),1),1),"")="","","VENCIDO"),"X")</f>
        <v/>
      </c>
      <c r="I629" s="17" t="str">
        <f>IFERROR(IF(INDEX(DATOS!AL:AL,MATCH(CHECKLIST!B629,DATOS!B:B,0),1)=0,"",INDEX(DATOS!AL:AL,MATCH(CHECKLIST!B629,DATOS!B:B,0),1)),"")</f>
        <v/>
      </c>
      <c r="J629" s="17" t="str">
        <f>IFERROR(IF(INDEX(DATOS!AJ:AJ,MATCH(CHECKLIST!B629,DATOS!B:B,0),1)=0,"",INDEX(DATOS!AJ:AJ,MATCH(CHECKLIST!B629,DATOS!B:B,0),1)),"")</f>
        <v/>
      </c>
      <c r="K629" s="49" t="str">
        <f>IFERROR(IF(INDEX(DATOS!AK:AK,MATCH(CHECKLIST!B629,DATOS!B:B,0),1)=0,"",INDEX(DATOS!AK:AK,MATCH(CHECKLIST!B629,DATOS!B:B,0),1)),"")</f>
        <v/>
      </c>
      <c r="L629" s="17" t="str">
        <f>IFERROR(IF(INDEX(DATOS!AM:AM,MATCH(CHECKLIST!B629,DATOS!B:B,0),1)=0,"",INDEX(DATOS!AM:AM,MATCH(CHECKLIST!B629,DATOS!B:B,0),1)),"")</f>
        <v/>
      </c>
      <c r="M629" s="17" t="str">
        <f>IFERROR(IF(INDEX(DATOS!AM:AM,MATCH(CHECKLIST!B629,DATOS!B:B,0),1)=0,"",INDEX(DATOS!AM:AM,MATCH(CHECKLIST!B629,DATOS!B:B,0),1)),"")</f>
        <v/>
      </c>
      <c r="N629" s="49" t="str">
        <f ca="1">IFERROR(IF(INDEX(DATOS!I:I,MATCH(CHECKLIST!B629,DATOS!B:B,0),1)="","X",IF(INDEX(DATOS!I:I,MATCH(CHECKLIST!B629,DATOS!B:B,0),1)&gt;YEAR(TODAY())-1,"","VENCIDA")),"")</f>
        <v/>
      </c>
      <c r="O629" s="49"/>
      <c r="P629" s="17" t="str">
        <f>IFERROR(IF(INDEX(DATOS!AN:AN,MATCH(CHECKLIST!B629,DATOS!B:B,0),1)=0,"",INDEX(DATOS!AN:AN,MATCH(CHECKLIST!B629,DATOS!B:B,0),1)),"")</f>
        <v/>
      </c>
      <c r="Q629" s="17" t="str">
        <f>IFERROR(IF(INDEX(DATOS!AO:AO,MATCH(CHECKLIST!B629,DATOS!B:B,0),1)=0,"",INDEX(DATOS!AO:AO,MATCH(CHECKLIST!B629,DATOS!B:B,0),1)),"")</f>
        <v/>
      </c>
      <c r="R629" t="str">
        <f>IF(B629="","",1)</f>
        <v/>
      </c>
      <c r="S629" t="str">
        <f t="shared" si="29"/>
        <v/>
      </c>
      <c r="U629" t="str">
        <f t="shared" si="27"/>
        <v/>
      </c>
      <c r="V629" t="str">
        <f t="shared" si="28"/>
        <v/>
      </c>
    </row>
    <row r="630" spans="1:22">
      <c r="A630" s="12">
        <v>617</v>
      </c>
      <c r="B630" t="str">
        <f>IFERROR(INDEX(DATOS!B:B,MATCH(CHECKLIST!A630,DATOS!BU:BU,0),1),"")</f>
        <v/>
      </c>
      <c r="C630" t="str">
        <f>IFERROR(INDEX(DATOS!J:J,MATCH(CHECKLIST!A630,DATOS!BU:BU,0),1),"")</f>
        <v/>
      </c>
      <c r="D630" t="str">
        <f>IFERROR(INDEX(DATOS!R:R,MATCH(CHECKLIST!E630,DATOS!C:C,0),1),"")</f>
        <v/>
      </c>
      <c r="E630" s="16" t="str">
        <f>IFERROR(INDEX(DATOS!C:C,MATCH(CHECKLIST!A630,DATOS!BU:BU,0),1),"")</f>
        <v/>
      </c>
      <c r="F630" s="3" t="str">
        <f>IFERROR(IF(INDEX(DATOS!AC:AC,MATCH(CHECKLIST!B630,DATOS!B:B,0),1)=0,"",INDEX(DATOS!AC:AC,MATCH(CHECKLIST!B630,DATOS!B:B,0),1)),"")</f>
        <v/>
      </c>
      <c r="G630" s="17" t="str">
        <f>IFERROR(IF(INDEX(DATOS!AH:AH,MATCH(CHECKLIST!B630,DATOS!B:B,0),1)=0,"",INDEX(DATOS!AH:AH,MATCH(CHECKLIST!B630,DATOS!B:B,0),1)),"")</f>
        <v/>
      </c>
      <c r="H630" s="17" t="str">
        <f>IF(IFERROR(FIND(H$13,INDEX(DATOS!CA:CA,MATCH(CHECKLIST!B630,DATOS!B:B,0),1),1),"")="",IF(IFERROR(FIND("VENCIDA",INDEX(DATOS!BH:BH,MATCH(CHECKLIST!B630,DATOS!B:B,0),1),1),"")="","","VENCIDO"),"X")</f>
        <v/>
      </c>
      <c r="I630" s="17" t="str">
        <f>IFERROR(IF(INDEX(DATOS!AL:AL,MATCH(CHECKLIST!B630,DATOS!B:B,0),1)=0,"",INDEX(DATOS!AL:AL,MATCH(CHECKLIST!B630,DATOS!B:B,0),1)),"")</f>
        <v/>
      </c>
      <c r="J630" s="17" t="str">
        <f>IFERROR(IF(INDEX(DATOS!AJ:AJ,MATCH(CHECKLIST!B630,DATOS!B:B,0),1)=0,"",INDEX(DATOS!AJ:AJ,MATCH(CHECKLIST!B630,DATOS!B:B,0),1)),"")</f>
        <v/>
      </c>
      <c r="K630" s="49" t="str">
        <f>IFERROR(IF(INDEX(DATOS!AK:AK,MATCH(CHECKLIST!B630,DATOS!B:B,0),1)=0,"",INDEX(DATOS!AK:AK,MATCH(CHECKLIST!B630,DATOS!B:B,0),1)),"")</f>
        <v/>
      </c>
      <c r="L630" s="17" t="str">
        <f>IFERROR(IF(INDEX(DATOS!AM:AM,MATCH(CHECKLIST!B630,DATOS!B:B,0),1)=0,"",INDEX(DATOS!AM:AM,MATCH(CHECKLIST!B630,DATOS!B:B,0),1)),"")</f>
        <v/>
      </c>
      <c r="M630" s="17" t="str">
        <f>IFERROR(IF(INDEX(DATOS!AM:AM,MATCH(CHECKLIST!B630,DATOS!B:B,0),1)=0,"",INDEX(DATOS!AM:AM,MATCH(CHECKLIST!B630,DATOS!B:B,0),1)),"")</f>
        <v/>
      </c>
      <c r="N630" s="49" t="str">
        <f ca="1">IFERROR(IF(INDEX(DATOS!I:I,MATCH(CHECKLIST!B630,DATOS!B:B,0),1)="","X",IF(INDEX(DATOS!I:I,MATCH(CHECKLIST!B630,DATOS!B:B,0),1)&gt;YEAR(TODAY())-1,"","VENCIDA")),"")</f>
        <v/>
      </c>
      <c r="O630" s="49"/>
      <c r="P630" s="17" t="str">
        <f>IFERROR(IF(INDEX(DATOS!AN:AN,MATCH(CHECKLIST!B630,DATOS!B:B,0),1)=0,"",INDEX(DATOS!AN:AN,MATCH(CHECKLIST!B630,DATOS!B:B,0),1)),"")</f>
        <v/>
      </c>
      <c r="Q630" s="17" t="str">
        <f>IFERROR(IF(INDEX(DATOS!AO:AO,MATCH(CHECKLIST!B630,DATOS!B:B,0),1)=0,"",INDEX(DATOS!AO:AO,MATCH(CHECKLIST!B630,DATOS!B:B,0),1)),"")</f>
        <v/>
      </c>
      <c r="S630">
        <f t="shared" si="29"/>
        <v>0</v>
      </c>
      <c r="U630" t="str">
        <f t="shared" si="27"/>
        <v/>
      </c>
      <c r="V630" t="str">
        <f t="shared" si="28"/>
        <v/>
      </c>
    </row>
    <row r="631" spans="1:22">
      <c r="A631" s="12">
        <v>618</v>
      </c>
      <c r="B631" t="str">
        <f>IFERROR(INDEX(DATOS!B:B,MATCH(CHECKLIST!A631,DATOS!BU:BU,0),1),"")</f>
        <v/>
      </c>
      <c r="C631" t="str">
        <f>IFERROR(INDEX(DATOS!J:J,MATCH(CHECKLIST!A631,DATOS!BU:BU,0),1),"")</f>
        <v/>
      </c>
      <c r="D631" t="str">
        <f>IFERROR(INDEX(DATOS!R:R,MATCH(CHECKLIST!E631,DATOS!C:C,0),1),"")</f>
        <v/>
      </c>
      <c r="E631" s="16" t="str">
        <f>IFERROR(INDEX(DATOS!C:C,MATCH(CHECKLIST!A631,DATOS!BU:BU,0),1),"")</f>
        <v/>
      </c>
      <c r="F631" s="3" t="str">
        <f>IFERROR(IF(INDEX(DATOS!AC:AC,MATCH(CHECKLIST!B631,DATOS!B:B,0),1)=0,"",INDEX(DATOS!AC:AC,MATCH(CHECKLIST!B631,DATOS!B:B,0),1)),"")</f>
        <v/>
      </c>
      <c r="G631" s="17" t="str">
        <f>IFERROR(IF(INDEX(DATOS!AH:AH,MATCH(CHECKLIST!B631,DATOS!B:B,0),1)=0,"",INDEX(DATOS!AH:AH,MATCH(CHECKLIST!B631,DATOS!B:B,0),1)),"")</f>
        <v/>
      </c>
      <c r="H631" s="17" t="str">
        <f>IF(IFERROR(FIND(H$13,INDEX(DATOS!CA:CA,MATCH(CHECKLIST!B631,DATOS!B:B,0),1),1),"")="",IF(IFERROR(FIND("VENCIDA",INDEX(DATOS!BH:BH,MATCH(CHECKLIST!B631,DATOS!B:B,0),1),1),"")="","","VENCIDO"),"X")</f>
        <v/>
      </c>
      <c r="I631" s="17" t="str">
        <f>IFERROR(IF(INDEX(DATOS!AL:AL,MATCH(CHECKLIST!B631,DATOS!B:B,0),1)=0,"",INDEX(DATOS!AL:AL,MATCH(CHECKLIST!B631,DATOS!B:B,0),1)),"")</f>
        <v/>
      </c>
      <c r="J631" s="17" t="str">
        <f>IFERROR(IF(INDEX(DATOS!AJ:AJ,MATCH(CHECKLIST!B631,DATOS!B:B,0),1)=0,"",INDEX(DATOS!AJ:AJ,MATCH(CHECKLIST!B631,DATOS!B:B,0),1)),"")</f>
        <v/>
      </c>
      <c r="K631" s="49" t="str">
        <f>IFERROR(IF(INDEX(DATOS!AK:AK,MATCH(CHECKLIST!B631,DATOS!B:B,0),1)=0,"",INDEX(DATOS!AK:AK,MATCH(CHECKLIST!B631,DATOS!B:B,0),1)),"")</f>
        <v/>
      </c>
      <c r="L631" s="17" t="str">
        <f>IFERROR(IF(INDEX(DATOS!AM:AM,MATCH(CHECKLIST!B631,DATOS!B:B,0),1)=0,"",INDEX(DATOS!AM:AM,MATCH(CHECKLIST!B631,DATOS!B:B,0),1)),"")</f>
        <v/>
      </c>
      <c r="M631" s="17" t="str">
        <f>IFERROR(IF(INDEX(DATOS!AM:AM,MATCH(CHECKLIST!B631,DATOS!B:B,0),1)=0,"",INDEX(DATOS!AM:AM,MATCH(CHECKLIST!B631,DATOS!B:B,0),1)),"")</f>
        <v/>
      </c>
      <c r="N631" s="49" t="str">
        <f ca="1">IFERROR(IF(INDEX(DATOS!I:I,MATCH(CHECKLIST!B631,DATOS!B:B,0),1)="","X",IF(INDEX(DATOS!I:I,MATCH(CHECKLIST!B631,DATOS!B:B,0),1)&gt;YEAR(TODAY())-1,"","VENCIDA")),"")</f>
        <v/>
      </c>
      <c r="O631" s="49"/>
      <c r="P631" s="17" t="str">
        <f>IFERROR(IF(INDEX(DATOS!AN:AN,MATCH(CHECKLIST!B631,DATOS!B:B,0),1)=0,"",INDEX(DATOS!AN:AN,MATCH(CHECKLIST!B631,DATOS!B:B,0),1)),"")</f>
        <v/>
      </c>
      <c r="Q631" s="17" t="str">
        <f>IFERROR(IF(INDEX(DATOS!AO:AO,MATCH(CHECKLIST!B631,DATOS!B:B,0),1)=0,"",INDEX(DATOS!AO:AO,MATCH(CHECKLIST!B631,DATOS!B:B,0),1)),"")</f>
        <v/>
      </c>
      <c r="R631" t="str">
        <f>IF(B631="","",1)</f>
        <v/>
      </c>
      <c r="S631" t="str">
        <f t="shared" si="29"/>
        <v/>
      </c>
      <c r="U631" t="str">
        <f t="shared" si="27"/>
        <v/>
      </c>
      <c r="V631" t="str">
        <f t="shared" si="28"/>
        <v/>
      </c>
    </row>
    <row r="632" spans="1:22">
      <c r="A632" s="12">
        <v>619</v>
      </c>
      <c r="B632" t="str">
        <f>IFERROR(INDEX(DATOS!B:B,MATCH(CHECKLIST!A632,DATOS!BU:BU,0),1),"")</f>
        <v/>
      </c>
      <c r="C632" t="str">
        <f>IFERROR(INDEX(DATOS!J:J,MATCH(CHECKLIST!A632,DATOS!BU:BU,0),1),"")</f>
        <v/>
      </c>
      <c r="D632" t="str">
        <f>IFERROR(INDEX(DATOS!R:R,MATCH(CHECKLIST!E632,DATOS!C:C,0),1),"")</f>
        <v/>
      </c>
      <c r="E632" s="16" t="str">
        <f>IFERROR(INDEX(DATOS!C:C,MATCH(CHECKLIST!A632,DATOS!BU:BU,0),1),"")</f>
        <v/>
      </c>
      <c r="F632" s="3" t="str">
        <f>IFERROR(IF(INDEX(DATOS!AC:AC,MATCH(CHECKLIST!B632,DATOS!B:B,0),1)=0,"",INDEX(DATOS!AC:AC,MATCH(CHECKLIST!B632,DATOS!B:B,0),1)),"")</f>
        <v/>
      </c>
      <c r="G632" s="17" t="str">
        <f>IFERROR(IF(INDEX(DATOS!AH:AH,MATCH(CHECKLIST!B632,DATOS!B:B,0),1)=0,"",INDEX(DATOS!AH:AH,MATCH(CHECKLIST!B632,DATOS!B:B,0),1)),"")</f>
        <v/>
      </c>
      <c r="H632" s="17" t="str">
        <f>IF(IFERROR(FIND(H$13,INDEX(DATOS!CA:CA,MATCH(CHECKLIST!B632,DATOS!B:B,0),1),1),"")="",IF(IFERROR(FIND("VENCIDA",INDEX(DATOS!BH:BH,MATCH(CHECKLIST!B632,DATOS!B:B,0),1),1),"")="","","VENCIDO"),"X")</f>
        <v/>
      </c>
      <c r="I632" s="17" t="str">
        <f>IFERROR(IF(INDEX(DATOS!AL:AL,MATCH(CHECKLIST!B632,DATOS!B:B,0),1)=0,"",INDEX(DATOS!AL:AL,MATCH(CHECKLIST!B632,DATOS!B:B,0),1)),"")</f>
        <v/>
      </c>
      <c r="J632" s="17" t="str">
        <f>IFERROR(IF(INDEX(DATOS!AJ:AJ,MATCH(CHECKLIST!B632,DATOS!B:B,0),1)=0,"",INDEX(DATOS!AJ:AJ,MATCH(CHECKLIST!B632,DATOS!B:B,0),1)),"")</f>
        <v/>
      </c>
      <c r="K632" s="49" t="str">
        <f>IFERROR(IF(INDEX(DATOS!AK:AK,MATCH(CHECKLIST!B632,DATOS!B:B,0),1)=0,"",INDEX(DATOS!AK:AK,MATCH(CHECKLIST!B632,DATOS!B:B,0),1)),"")</f>
        <v/>
      </c>
      <c r="L632" s="17" t="str">
        <f>IFERROR(IF(INDEX(DATOS!AM:AM,MATCH(CHECKLIST!B632,DATOS!B:B,0),1)=0,"",INDEX(DATOS!AM:AM,MATCH(CHECKLIST!B632,DATOS!B:B,0),1)),"")</f>
        <v/>
      </c>
      <c r="M632" s="17" t="str">
        <f>IFERROR(IF(INDEX(DATOS!AM:AM,MATCH(CHECKLIST!B632,DATOS!B:B,0),1)=0,"",INDEX(DATOS!AM:AM,MATCH(CHECKLIST!B632,DATOS!B:B,0),1)),"")</f>
        <v/>
      </c>
      <c r="N632" s="49" t="str">
        <f ca="1">IFERROR(IF(INDEX(DATOS!I:I,MATCH(CHECKLIST!B632,DATOS!B:B,0),1)="","X",IF(INDEX(DATOS!I:I,MATCH(CHECKLIST!B632,DATOS!B:B,0),1)&gt;YEAR(TODAY())-1,"","VENCIDA")),"")</f>
        <v/>
      </c>
      <c r="O632" s="49"/>
      <c r="P632" s="17" t="str">
        <f>IFERROR(IF(INDEX(DATOS!AN:AN,MATCH(CHECKLIST!B632,DATOS!B:B,0),1)=0,"",INDEX(DATOS!AN:AN,MATCH(CHECKLIST!B632,DATOS!B:B,0),1)),"")</f>
        <v/>
      </c>
      <c r="Q632" s="17" t="str">
        <f>IFERROR(IF(INDEX(DATOS!AO:AO,MATCH(CHECKLIST!B632,DATOS!B:B,0),1)=0,"",INDEX(DATOS!AO:AO,MATCH(CHECKLIST!B632,DATOS!B:B,0),1)),"")</f>
        <v/>
      </c>
      <c r="S632">
        <f t="shared" si="29"/>
        <v>0</v>
      </c>
      <c r="U632" t="str">
        <f t="shared" si="27"/>
        <v/>
      </c>
      <c r="V632" t="str">
        <f t="shared" si="28"/>
        <v/>
      </c>
    </row>
    <row r="633" spans="1:22">
      <c r="A633" s="12">
        <v>620</v>
      </c>
      <c r="B633" t="str">
        <f>IFERROR(INDEX(DATOS!B:B,MATCH(CHECKLIST!A633,DATOS!BU:BU,0),1),"")</f>
        <v/>
      </c>
      <c r="C633" t="str">
        <f>IFERROR(INDEX(DATOS!J:J,MATCH(CHECKLIST!A633,DATOS!BU:BU,0),1),"")</f>
        <v/>
      </c>
      <c r="D633" t="str">
        <f>IFERROR(INDEX(DATOS!R:R,MATCH(CHECKLIST!E633,DATOS!C:C,0),1),"")</f>
        <v/>
      </c>
      <c r="E633" s="16" t="str">
        <f>IFERROR(INDEX(DATOS!C:C,MATCH(CHECKLIST!A633,DATOS!BU:BU,0),1),"")</f>
        <v/>
      </c>
      <c r="F633" s="3" t="str">
        <f>IFERROR(IF(INDEX(DATOS!AC:AC,MATCH(CHECKLIST!B633,DATOS!B:B,0),1)=0,"",INDEX(DATOS!AC:AC,MATCH(CHECKLIST!B633,DATOS!B:B,0),1)),"")</f>
        <v/>
      </c>
      <c r="G633" s="17" t="str">
        <f>IFERROR(IF(INDEX(DATOS!AH:AH,MATCH(CHECKLIST!B633,DATOS!B:B,0),1)=0,"",INDEX(DATOS!AH:AH,MATCH(CHECKLIST!B633,DATOS!B:B,0),1)),"")</f>
        <v/>
      </c>
      <c r="H633" s="17" t="str">
        <f>IF(IFERROR(FIND(H$13,INDEX(DATOS!CA:CA,MATCH(CHECKLIST!B633,DATOS!B:B,0),1),1),"")="",IF(IFERROR(FIND("VENCIDA",INDEX(DATOS!BH:BH,MATCH(CHECKLIST!B633,DATOS!B:B,0),1),1),"")="","","VENCIDO"),"X")</f>
        <v/>
      </c>
      <c r="I633" s="17" t="str">
        <f>IFERROR(IF(INDEX(DATOS!AL:AL,MATCH(CHECKLIST!B633,DATOS!B:B,0),1)=0,"",INDEX(DATOS!AL:AL,MATCH(CHECKLIST!B633,DATOS!B:B,0),1)),"")</f>
        <v/>
      </c>
      <c r="J633" s="17" t="str">
        <f>IFERROR(IF(INDEX(DATOS!AJ:AJ,MATCH(CHECKLIST!B633,DATOS!B:B,0),1)=0,"",INDEX(DATOS!AJ:AJ,MATCH(CHECKLIST!B633,DATOS!B:B,0),1)),"")</f>
        <v/>
      </c>
      <c r="K633" s="49" t="str">
        <f>IFERROR(IF(INDEX(DATOS!AK:AK,MATCH(CHECKLIST!B633,DATOS!B:B,0),1)=0,"",INDEX(DATOS!AK:AK,MATCH(CHECKLIST!B633,DATOS!B:B,0),1)),"")</f>
        <v/>
      </c>
      <c r="L633" s="17" t="str">
        <f>IFERROR(IF(INDEX(DATOS!AM:AM,MATCH(CHECKLIST!B633,DATOS!B:B,0),1)=0,"",INDEX(DATOS!AM:AM,MATCH(CHECKLIST!B633,DATOS!B:B,0),1)),"")</f>
        <v/>
      </c>
      <c r="M633" s="17" t="str">
        <f>IFERROR(IF(INDEX(DATOS!AM:AM,MATCH(CHECKLIST!B633,DATOS!B:B,0),1)=0,"",INDEX(DATOS!AM:AM,MATCH(CHECKLIST!B633,DATOS!B:B,0),1)),"")</f>
        <v/>
      </c>
      <c r="N633" s="49" t="str">
        <f ca="1">IFERROR(IF(INDEX(DATOS!I:I,MATCH(CHECKLIST!B633,DATOS!B:B,0),1)="","X",IF(INDEX(DATOS!I:I,MATCH(CHECKLIST!B633,DATOS!B:B,0),1)&gt;YEAR(TODAY())-1,"","VENCIDA")),"")</f>
        <v/>
      </c>
      <c r="O633" s="49"/>
      <c r="P633" s="17" t="str">
        <f>IFERROR(IF(INDEX(DATOS!AN:AN,MATCH(CHECKLIST!B633,DATOS!B:B,0),1)=0,"",INDEX(DATOS!AN:AN,MATCH(CHECKLIST!B633,DATOS!B:B,0),1)),"")</f>
        <v/>
      </c>
      <c r="Q633" s="17" t="str">
        <f>IFERROR(IF(INDEX(DATOS!AO:AO,MATCH(CHECKLIST!B633,DATOS!B:B,0),1)=0,"",INDEX(DATOS!AO:AO,MATCH(CHECKLIST!B633,DATOS!B:B,0),1)),"")</f>
        <v/>
      </c>
      <c r="R633" t="str">
        <f>IF(B633="","",1)</f>
        <v/>
      </c>
      <c r="S633" t="str">
        <f t="shared" si="29"/>
        <v/>
      </c>
      <c r="U633" t="str">
        <f t="shared" si="27"/>
        <v/>
      </c>
      <c r="V633" t="str">
        <f t="shared" si="28"/>
        <v/>
      </c>
    </row>
    <row r="634" spans="1:22">
      <c r="A634" s="12">
        <v>621</v>
      </c>
      <c r="B634" t="str">
        <f>IFERROR(INDEX(DATOS!B:B,MATCH(CHECKLIST!A634,DATOS!BU:BU,0),1),"")</f>
        <v/>
      </c>
      <c r="C634" t="str">
        <f>IFERROR(INDEX(DATOS!J:J,MATCH(CHECKLIST!A634,DATOS!BU:BU,0),1),"")</f>
        <v/>
      </c>
      <c r="D634" t="str">
        <f>IFERROR(INDEX(DATOS!R:R,MATCH(CHECKLIST!E634,DATOS!C:C,0),1),"")</f>
        <v/>
      </c>
      <c r="E634" s="16" t="str">
        <f>IFERROR(INDEX(DATOS!C:C,MATCH(CHECKLIST!A634,DATOS!BU:BU,0),1),"")</f>
        <v/>
      </c>
      <c r="F634" s="3" t="str">
        <f>IFERROR(IF(INDEX(DATOS!AC:AC,MATCH(CHECKLIST!B634,DATOS!B:B,0),1)=0,"",INDEX(DATOS!AC:AC,MATCH(CHECKLIST!B634,DATOS!B:B,0),1)),"")</f>
        <v/>
      </c>
      <c r="G634" s="17" t="str">
        <f>IFERROR(IF(INDEX(DATOS!AH:AH,MATCH(CHECKLIST!B634,DATOS!B:B,0),1)=0,"",INDEX(DATOS!AH:AH,MATCH(CHECKLIST!B634,DATOS!B:B,0),1)),"")</f>
        <v/>
      </c>
      <c r="H634" s="17" t="str">
        <f>IF(IFERROR(FIND(H$13,INDEX(DATOS!CA:CA,MATCH(CHECKLIST!B634,DATOS!B:B,0),1),1),"")="",IF(IFERROR(FIND("VENCIDA",INDEX(DATOS!BH:BH,MATCH(CHECKLIST!B634,DATOS!B:B,0),1),1),"")="","","VENCIDO"),"X")</f>
        <v/>
      </c>
      <c r="I634" s="17" t="str">
        <f>IFERROR(IF(INDEX(DATOS!AL:AL,MATCH(CHECKLIST!B634,DATOS!B:B,0),1)=0,"",INDEX(DATOS!AL:AL,MATCH(CHECKLIST!B634,DATOS!B:B,0),1)),"")</f>
        <v/>
      </c>
      <c r="J634" s="17" t="str">
        <f>IFERROR(IF(INDEX(DATOS!AJ:AJ,MATCH(CHECKLIST!B634,DATOS!B:B,0),1)=0,"",INDEX(DATOS!AJ:AJ,MATCH(CHECKLIST!B634,DATOS!B:B,0),1)),"")</f>
        <v/>
      </c>
      <c r="K634" s="49" t="str">
        <f>IFERROR(IF(INDEX(DATOS!AK:AK,MATCH(CHECKLIST!B634,DATOS!B:B,0),1)=0,"",INDEX(DATOS!AK:AK,MATCH(CHECKLIST!B634,DATOS!B:B,0),1)),"")</f>
        <v/>
      </c>
      <c r="L634" s="17" t="str">
        <f>IFERROR(IF(INDEX(DATOS!AM:AM,MATCH(CHECKLIST!B634,DATOS!B:B,0),1)=0,"",INDEX(DATOS!AM:AM,MATCH(CHECKLIST!B634,DATOS!B:B,0),1)),"")</f>
        <v/>
      </c>
      <c r="M634" s="17" t="str">
        <f>IFERROR(IF(INDEX(DATOS!AM:AM,MATCH(CHECKLIST!B634,DATOS!B:B,0),1)=0,"",INDEX(DATOS!AM:AM,MATCH(CHECKLIST!B634,DATOS!B:B,0),1)),"")</f>
        <v/>
      </c>
      <c r="N634" s="49" t="str">
        <f ca="1">IFERROR(IF(INDEX(DATOS!I:I,MATCH(CHECKLIST!B634,DATOS!B:B,0),1)="","X",IF(INDEX(DATOS!I:I,MATCH(CHECKLIST!B634,DATOS!B:B,0),1)&gt;YEAR(TODAY())-1,"","VENCIDA")),"")</f>
        <v/>
      </c>
      <c r="O634" s="49"/>
      <c r="P634" s="17" t="str">
        <f>IFERROR(IF(INDEX(DATOS!AN:AN,MATCH(CHECKLIST!B634,DATOS!B:B,0),1)=0,"",INDEX(DATOS!AN:AN,MATCH(CHECKLIST!B634,DATOS!B:B,0),1)),"")</f>
        <v/>
      </c>
      <c r="Q634" s="17" t="str">
        <f>IFERROR(IF(INDEX(DATOS!AO:AO,MATCH(CHECKLIST!B634,DATOS!B:B,0),1)=0,"",INDEX(DATOS!AO:AO,MATCH(CHECKLIST!B634,DATOS!B:B,0),1)),"")</f>
        <v/>
      </c>
      <c r="S634">
        <f t="shared" si="29"/>
        <v>0</v>
      </c>
      <c r="U634" t="str">
        <f t="shared" si="27"/>
        <v/>
      </c>
      <c r="V634" t="str">
        <f t="shared" si="28"/>
        <v/>
      </c>
    </row>
    <row r="635" spans="1:22">
      <c r="A635" s="12">
        <v>622</v>
      </c>
      <c r="B635" t="str">
        <f>IFERROR(INDEX(DATOS!B:B,MATCH(CHECKLIST!A635,DATOS!BU:BU,0),1),"")</f>
        <v/>
      </c>
      <c r="C635" t="str">
        <f>IFERROR(INDEX(DATOS!J:J,MATCH(CHECKLIST!A635,DATOS!BU:BU,0),1),"")</f>
        <v/>
      </c>
      <c r="D635" t="str">
        <f>IFERROR(INDEX(DATOS!R:R,MATCH(CHECKLIST!E635,DATOS!C:C,0),1),"")</f>
        <v/>
      </c>
      <c r="E635" s="16" t="str">
        <f>IFERROR(INDEX(DATOS!C:C,MATCH(CHECKLIST!A635,DATOS!BU:BU,0),1),"")</f>
        <v/>
      </c>
      <c r="F635" s="3" t="str">
        <f>IFERROR(IF(INDEX(DATOS!AC:AC,MATCH(CHECKLIST!B635,DATOS!B:B,0),1)=0,"",INDEX(DATOS!AC:AC,MATCH(CHECKLIST!B635,DATOS!B:B,0),1)),"")</f>
        <v/>
      </c>
      <c r="G635" s="17" t="str">
        <f>IFERROR(IF(INDEX(DATOS!AH:AH,MATCH(CHECKLIST!B635,DATOS!B:B,0),1)=0,"",INDEX(DATOS!AH:AH,MATCH(CHECKLIST!B635,DATOS!B:B,0),1)),"")</f>
        <v/>
      </c>
      <c r="H635" s="17" t="str">
        <f>IF(IFERROR(FIND(H$13,INDEX(DATOS!CA:CA,MATCH(CHECKLIST!B635,DATOS!B:B,0),1),1),"")="",IF(IFERROR(FIND("VENCIDA",INDEX(DATOS!BH:BH,MATCH(CHECKLIST!B635,DATOS!B:B,0),1),1),"")="","","VENCIDO"),"X")</f>
        <v/>
      </c>
      <c r="I635" s="17" t="str">
        <f>IFERROR(IF(INDEX(DATOS!AL:AL,MATCH(CHECKLIST!B635,DATOS!B:B,0),1)=0,"",INDEX(DATOS!AL:AL,MATCH(CHECKLIST!B635,DATOS!B:B,0),1)),"")</f>
        <v/>
      </c>
      <c r="J635" s="17" t="str">
        <f>IFERROR(IF(INDEX(DATOS!AJ:AJ,MATCH(CHECKLIST!B635,DATOS!B:B,0),1)=0,"",INDEX(DATOS!AJ:AJ,MATCH(CHECKLIST!B635,DATOS!B:B,0),1)),"")</f>
        <v/>
      </c>
      <c r="K635" s="49" t="str">
        <f>IFERROR(IF(INDEX(DATOS!AK:AK,MATCH(CHECKLIST!B635,DATOS!B:B,0),1)=0,"",INDEX(DATOS!AK:AK,MATCH(CHECKLIST!B635,DATOS!B:B,0),1)),"")</f>
        <v/>
      </c>
      <c r="L635" s="17" t="str">
        <f>IFERROR(IF(INDEX(DATOS!AM:AM,MATCH(CHECKLIST!B635,DATOS!B:B,0),1)=0,"",INDEX(DATOS!AM:AM,MATCH(CHECKLIST!B635,DATOS!B:B,0),1)),"")</f>
        <v/>
      </c>
      <c r="M635" s="17" t="str">
        <f>IFERROR(IF(INDEX(DATOS!AM:AM,MATCH(CHECKLIST!B635,DATOS!B:B,0),1)=0,"",INDEX(DATOS!AM:AM,MATCH(CHECKLIST!B635,DATOS!B:B,0),1)),"")</f>
        <v/>
      </c>
      <c r="N635" s="49" t="str">
        <f ca="1">IFERROR(IF(INDEX(DATOS!I:I,MATCH(CHECKLIST!B635,DATOS!B:B,0),1)="","X",IF(INDEX(DATOS!I:I,MATCH(CHECKLIST!B635,DATOS!B:B,0),1)&gt;YEAR(TODAY())-1,"","VENCIDA")),"")</f>
        <v/>
      </c>
      <c r="O635" s="49"/>
      <c r="P635" s="17" t="str">
        <f>IFERROR(IF(INDEX(DATOS!AN:AN,MATCH(CHECKLIST!B635,DATOS!B:B,0),1)=0,"",INDEX(DATOS!AN:AN,MATCH(CHECKLIST!B635,DATOS!B:B,0),1)),"")</f>
        <v/>
      </c>
      <c r="Q635" s="17" t="str">
        <f>IFERROR(IF(INDEX(DATOS!AO:AO,MATCH(CHECKLIST!B635,DATOS!B:B,0),1)=0,"",INDEX(DATOS!AO:AO,MATCH(CHECKLIST!B635,DATOS!B:B,0),1)),"")</f>
        <v/>
      </c>
      <c r="R635" t="str">
        <f>IF(B635="","",1)</f>
        <v/>
      </c>
      <c r="S635" t="str">
        <f t="shared" si="29"/>
        <v/>
      </c>
      <c r="U635" t="str">
        <f t="shared" si="27"/>
        <v/>
      </c>
      <c r="V635" t="str">
        <f t="shared" si="28"/>
        <v/>
      </c>
    </row>
    <row r="636" spans="1:22">
      <c r="A636" s="12">
        <v>623</v>
      </c>
      <c r="B636" t="str">
        <f>IFERROR(INDEX(DATOS!B:B,MATCH(CHECKLIST!A636,DATOS!BU:BU,0),1),"")</f>
        <v/>
      </c>
      <c r="C636" t="str">
        <f>IFERROR(INDEX(DATOS!J:J,MATCH(CHECKLIST!A636,DATOS!BU:BU,0),1),"")</f>
        <v/>
      </c>
      <c r="D636" t="str">
        <f>IFERROR(INDEX(DATOS!R:R,MATCH(CHECKLIST!E636,DATOS!C:C,0),1),"")</f>
        <v/>
      </c>
      <c r="E636" s="16" t="str">
        <f>IFERROR(INDEX(DATOS!C:C,MATCH(CHECKLIST!A636,DATOS!BU:BU,0),1),"")</f>
        <v/>
      </c>
      <c r="F636" s="3" t="str">
        <f>IFERROR(IF(INDEX(DATOS!AC:AC,MATCH(CHECKLIST!B636,DATOS!B:B,0),1)=0,"",INDEX(DATOS!AC:AC,MATCH(CHECKLIST!B636,DATOS!B:B,0),1)),"")</f>
        <v/>
      </c>
      <c r="G636" s="17" t="str">
        <f>IF(IFERROR(FIND(G$13,INDEX(DATOS!CA:CA,MATCH(CHECKLIST!B636,DATOS!B:B,0),1),1),"")="",IF(IFERROR(FIND("FINADO",INDEX(DATOS!CA:CA,MATCH(CHECKLIST!B636,DATOS!B:B,0),1),1),"")="",IF(IFERROR(FIND("BAJA",INDEX(DATOS!CA:CA,MATCH(CHECKLIST!B636,DATOS!B:B,0),1),1),"")="",IF(IFERROR(FIND("FECHA PEUA",INDEX(DATOS!CA:CA,MATCH(CHECKLIST!B636,DATOS!B:B,0),1),1),"")="",IF(IFERROR(FIND("FIRMA",INDEX(DATOS!CA:CA,MATCH(CHECKLIST!B636,DATOS!B:B,0),1),1),"")="","","FIRMA"),"PEUA"),"BAJA"),"FINADO"),"X")</f>
        <v/>
      </c>
      <c r="H636" s="17" t="str">
        <f>IF(IFERROR(FIND(H$13,INDEX(DATOS!CA:CA,MATCH(CHECKLIST!B636,DATOS!B:B,0),1),1),"")="",IF(IFERROR(FIND("VENCIDA",INDEX(DATOS!BH:BH,MATCH(CHECKLIST!B636,DATOS!B:B,0),1),1),"")="","","VENCIDO"),"X")</f>
        <v/>
      </c>
      <c r="I636" s="17" t="str">
        <f>IF(IFERROR(FIND(I$13,INDEX(DATOS!CA:CA,MATCH(CHECKLIST!B636,DATOS!B:B,0),1),1),"")="","","X")</f>
        <v/>
      </c>
      <c r="J636" s="17" t="str">
        <f>IF(IFERROR(FIND(J$13,INDEX(DATOS!CA:CA,MATCH(CHECKLIST!B636,DATOS!B:B,0),1),1),"")="","","X")</f>
        <v/>
      </c>
      <c r="K636" s="17" t="str">
        <f>IF(IFERROR(FIND(K$13,INDEX(DATOS!CA:CA,MATCH(CHECKLIST!B636,DATOS!B:B,0),1),1),"")="","","X")</f>
        <v/>
      </c>
      <c r="L636" s="17" t="str">
        <f>IF(IFERROR(FIND(L$13,INDEX(DATOS!CA:CA,MATCH(CHECKLIST!B636,DATOS!B:B,0),1),1),"")="","","X")</f>
        <v/>
      </c>
      <c r="M636" s="17" t="str">
        <f>IF(IFERROR(FIND(M$13,INDEX(DATOS!CA:CA,MATCH(CHECKLIST!B636,DATOS!B:B,0),1),1),"")="","","X")</f>
        <v/>
      </c>
      <c r="N636" s="49" t="str">
        <f ca="1">IFERROR(IF(INDEX(DATOS!I:I,MATCH(CHECKLIST!B636,DATOS!B:B,0),1)="","X",IF(INDEX(DATOS!I:I,MATCH(CHECKLIST!B636,DATOS!B:B,0),1)&gt;YEAR(TODAY())-1,"","VENCIDA")),"")</f>
        <v/>
      </c>
      <c r="P636" s="17" t="str">
        <f>IF(B636="","",IF(IFERROR(FIND(P$13,INDEX(DATOS!CA:CA,MATCH(CHECKLIST!B636,DATOS!B:B,0),1),1),"")="","","X"))</f>
        <v/>
      </c>
      <c r="Q636" s="17" t="str">
        <f>IF(B636="","",IF(IFERROR(FIND(Q$13,INDEX(DATOS!CA:CA,MATCH(CHECKLIST!B636,DATOS!B:B,0),1),1),"")="","","X"))</f>
        <v/>
      </c>
      <c r="S636">
        <f t="shared" si="29"/>
        <v>0</v>
      </c>
      <c r="U636" t="str">
        <f t="shared" si="27"/>
        <v/>
      </c>
      <c r="V636" t="str">
        <f t="shared" si="28"/>
        <v/>
      </c>
    </row>
    <row r="637" spans="1:22">
      <c r="A637" s="12">
        <v>624</v>
      </c>
      <c r="B637" t="str">
        <f>IFERROR(INDEX(DATOS!B:B,MATCH(CHECKLIST!A637,DATOS!BU:BU,0),1),"")</f>
        <v/>
      </c>
      <c r="C637" t="str">
        <f>IFERROR(INDEX(DATOS!J:J,MATCH(CHECKLIST!A637,DATOS!BU:BU,0),1),"")</f>
        <v/>
      </c>
      <c r="D637" t="str">
        <f>IFERROR(INDEX(DATOS!R:R,MATCH(CHECKLIST!E637,DATOS!C:C,0),1),"")</f>
        <v/>
      </c>
      <c r="E637" s="16" t="str">
        <f>IFERROR(INDEX(DATOS!C:C,MATCH(CHECKLIST!A637,DATOS!BU:BU,0),1),"")</f>
        <v/>
      </c>
      <c r="F637" s="3" t="str">
        <f>IFERROR(IF(INDEX(DATOS!AC:AC,MATCH(CHECKLIST!B637,DATOS!B:B,0),1)=0,"",INDEX(DATOS!AC:AC,MATCH(CHECKLIST!B637,DATOS!B:B,0),1)),"")</f>
        <v/>
      </c>
      <c r="G637" s="17" t="str">
        <f>IF(IFERROR(FIND(G$13,INDEX(DATOS!CA:CA,MATCH(CHECKLIST!B637,DATOS!B:B,0),1),1),"")="",IF(IFERROR(FIND("FINADO",INDEX(DATOS!CA:CA,MATCH(CHECKLIST!B637,DATOS!B:B,0),1),1),"")="",IF(IFERROR(FIND("BAJA",INDEX(DATOS!CA:CA,MATCH(CHECKLIST!B637,DATOS!B:B,0),1),1),"")="",IF(IFERROR(FIND("FECHA PEUA",INDEX(DATOS!CA:CA,MATCH(CHECKLIST!B637,DATOS!B:B,0),1),1),"")="",IF(IFERROR(FIND("FIRMA",INDEX(DATOS!CA:CA,MATCH(CHECKLIST!B637,DATOS!B:B,0),1),1),"")="","","FIRMA"),"PEUA"),"BAJA"),"FINADO"),"X")</f>
        <v/>
      </c>
      <c r="H637" s="17" t="str">
        <f>IF(IFERROR(FIND(H$13,INDEX(DATOS!CA:CA,MATCH(CHECKLIST!B637,DATOS!B:B,0),1),1),"")="",IF(IFERROR(FIND("VENCIDA",INDEX(DATOS!BH:BH,MATCH(CHECKLIST!B637,DATOS!B:B,0),1),1),"")="","","VENCIDO"),"X")</f>
        <v/>
      </c>
      <c r="I637" s="17" t="str">
        <f>IF(IFERROR(FIND(I$13,INDEX(DATOS!CA:CA,MATCH(CHECKLIST!B637,DATOS!B:B,0),1),1),"")="","","X")</f>
        <v/>
      </c>
      <c r="J637" s="17" t="str">
        <f>IF(IFERROR(FIND(J$13,INDEX(DATOS!CA:CA,MATCH(CHECKLIST!B637,DATOS!B:B,0),1),1),"")="","","X")</f>
        <v/>
      </c>
      <c r="K637" s="17" t="str">
        <f>IF(IFERROR(FIND(K$13,INDEX(DATOS!CA:CA,MATCH(CHECKLIST!B637,DATOS!B:B,0),1),1),"")="","","X")</f>
        <v/>
      </c>
      <c r="L637" s="17" t="str">
        <f>IF(IFERROR(FIND(L$13,INDEX(DATOS!CA:CA,MATCH(CHECKLIST!B637,DATOS!B:B,0),1),1),"")="","","X")</f>
        <v/>
      </c>
      <c r="M637" s="17" t="str">
        <f>IF(IFERROR(FIND(M$13,INDEX(DATOS!CA:CA,MATCH(CHECKLIST!B637,DATOS!B:B,0),1),1),"")="","","X")</f>
        <v/>
      </c>
      <c r="N637" s="49" t="str">
        <f ca="1">IFERROR(IF(INDEX(DATOS!I:I,MATCH(CHECKLIST!B637,DATOS!B:B,0),1)="","X",IF(INDEX(DATOS!I:I,MATCH(CHECKLIST!B637,DATOS!B:B,0),1)&gt;YEAR(TODAY())-1,"","VENCIDA")),"")</f>
        <v/>
      </c>
      <c r="P637" s="17" t="str">
        <f>IF(B637="","",IF(IFERROR(FIND(P$13,INDEX(DATOS!CA:CA,MATCH(CHECKLIST!B637,DATOS!B:B,0),1),1),"")="","","X"))</f>
        <v/>
      </c>
      <c r="Q637" s="17" t="str">
        <f>IF(B637="","",IF(IFERROR(FIND(Q$13,INDEX(DATOS!CA:CA,MATCH(CHECKLIST!B637,DATOS!B:B,0),1),1),"")="","","X"))</f>
        <v/>
      </c>
      <c r="R637" t="str">
        <f>IF(B637="","",1)</f>
        <v/>
      </c>
      <c r="S637" t="str">
        <f t="shared" si="29"/>
        <v/>
      </c>
      <c r="U637" t="str">
        <f t="shared" si="27"/>
        <v/>
      </c>
      <c r="V637" t="str">
        <f t="shared" si="28"/>
        <v/>
      </c>
    </row>
    <row r="638" spans="1:22">
      <c r="A638" s="12">
        <v>625</v>
      </c>
      <c r="B638" t="str">
        <f>IFERROR(INDEX(DATOS!B:B,MATCH(CHECKLIST!A638,DATOS!BU:BU,0),1),"")</f>
        <v/>
      </c>
      <c r="C638" t="str">
        <f>IFERROR(INDEX(DATOS!J:J,MATCH(CHECKLIST!A638,DATOS!BU:BU,0),1),"")</f>
        <v/>
      </c>
      <c r="D638" t="str">
        <f>IFERROR(INDEX(DATOS!R:R,MATCH(CHECKLIST!E638,DATOS!C:C,0),1),"")</f>
        <v/>
      </c>
      <c r="E638" s="16" t="str">
        <f>IFERROR(INDEX(DATOS!C:C,MATCH(CHECKLIST!A638,DATOS!BU:BU,0),1),"")</f>
        <v/>
      </c>
      <c r="F638" s="3" t="str">
        <f>IFERROR(IF(INDEX(DATOS!AC:AC,MATCH(CHECKLIST!B638,DATOS!B:B,0),1)=0,"",INDEX(DATOS!AC:AC,MATCH(CHECKLIST!B638,DATOS!B:B,0),1)),"")</f>
        <v/>
      </c>
      <c r="G638" s="17" t="str">
        <f>IF(IFERROR(FIND(G$13,INDEX(DATOS!CA:CA,MATCH(CHECKLIST!B638,DATOS!B:B,0),1),1),"")="",IF(IFERROR(FIND("FINADO",INDEX(DATOS!CA:CA,MATCH(CHECKLIST!B638,DATOS!B:B,0),1),1),"")="",IF(IFERROR(FIND("BAJA",INDEX(DATOS!CA:CA,MATCH(CHECKLIST!B638,DATOS!B:B,0),1),1),"")="",IF(IFERROR(FIND("FECHA PEUA",INDEX(DATOS!CA:CA,MATCH(CHECKLIST!B638,DATOS!B:B,0),1),1),"")="",IF(IFERROR(FIND("FIRMA",INDEX(DATOS!CA:CA,MATCH(CHECKLIST!B638,DATOS!B:B,0),1),1),"")="","","FIRMA"),"PEUA"),"BAJA"),"FINADO"),"X")</f>
        <v/>
      </c>
      <c r="H638" s="17" t="str">
        <f>IF(IFERROR(FIND(H$13,INDEX(DATOS!CA:CA,MATCH(CHECKLIST!B638,DATOS!B:B,0),1),1),"")="",IF(IFERROR(FIND("VENCIDA",INDEX(DATOS!BH:BH,MATCH(CHECKLIST!B638,DATOS!B:B,0),1),1),"")="","","VENCIDO"),"X")</f>
        <v/>
      </c>
      <c r="I638" s="17" t="str">
        <f>IF(IFERROR(FIND(I$13,INDEX(DATOS!CA:CA,MATCH(CHECKLIST!B638,DATOS!B:B,0),1),1),"")="","","X")</f>
        <v/>
      </c>
      <c r="J638" s="17" t="str">
        <f>IF(IFERROR(FIND(J$13,INDEX(DATOS!CA:CA,MATCH(CHECKLIST!B638,DATOS!B:B,0),1),1),"")="","","X")</f>
        <v/>
      </c>
      <c r="K638" s="17" t="str">
        <f>IF(IFERROR(FIND(K$13,INDEX(DATOS!CA:CA,MATCH(CHECKLIST!B638,DATOS!B:B,0),1),1),"")="","","X")</f>
        <v/>
      </c>
      <c r="L638" s="17" t="str">
        <f>IF(IFERROR(FIND(L$13,INDEX(DATOS!CA:CA,MATCH(CHECKLIST!B638,DATOS!B:B,0),1),1),"")="","","X")</f>
        <v/>
      </c>
      <c r="M638" s="17" t="str">
        <f>IF(IFERROR(FIND(M$13,INDEX(DATOS!CA:CA,MATCH(CHECKLIST!B638,DATOS!B:B,0),1),1),"")="","","X")</f>
        <v/>
      </c>
      <c r="N638" s="49" t="str">
        <f ca="1">IFERROR(IF(INDEX(DATOS!I:I,MATCH(CHECKLIST!B638,DATOS!B:B,0),1)="","X",IF(INDEX(DATOS!I:I,MATCH(CHECKLIST!B638,DATOS!B:B,0),1)&gt;YEAR(TODAY())-1,"","VENCIDA")),"")</f>
        <v/>
      </c>
      <c r="P638" s="17" t="str">
        <f>IF(B638="","",IF(IFERROR(FIND(P$13,INDEX(DATOS!CA:CA,MATCH(CHECKLIST!B638,DATOS!B:B,0),1),1),"")="","","X"))</f>
        <v/>
      </c>
      <c r="Q638" s="17" t="str">
        <f>IF(B638="","",IF(IFERROR(FIND(Q$13,INDEX(DATOS!CA:CA,MATCH(CHECKLIST!B638,DATOS!B:B,0),1),1),"")="","","X"))</f>
        <v/>
      </c>
      <c r="S638">
        <f t="shared" si="29"/>
        <v>0</v>
      </c>
      <c r="U638" t="str">
        <f t="shared" si="27"/>
        <v/>
      </c>
      <c r="V638" t="str">
        <f t="shared" si="28"/>
        <v/>
      </c>
    </row>
    <row r="639" spans="1:22">
      <c r="A639" s="12">
        <v>626</v>
      </c>
      <c r="B639" t="str">
        <f>IFERROR(INDEX(DATOS!B:B,MATCH(CHECKLIST!A639,DATOS!BU:BU,0),1),"")</f>
        <v/>
      </c>
      <c r="C639" t="str">
        <f>IFERROR(INDEX(DATOS!J:J,MATCH(CHECKLIST!A639,DATOS!BU:BU,0),1),"")</f>
        <v/>
      </c>
      <c r="D639" t="str">
        <f>IFERROR(INDEX(DATOS!R:R,MATCH(CHECKLIST!E639,DATOS!C:C,0),1),"")</f>
        <v/>
      </c>
      <c r="E639" s="16" t="str">
        <f>IFERROR(INDEX(DATOS!C:C,MATCH(CHECKLIST!A639,DATOS!BU:BU,0),1),"")</f>
        <v/>
      </c>
      <c r="F639" s="3" t="str">
        <f>IFERROR(IF(INDEX(DATOS!AC:AC,MATCH(CHECKLIST!B639,DATOS!B:B,0),1)=0,"",INDEX(DATOS!AC:AC,MATCH(CHECKLIST!B639,DATOS!B:B,0),1)),"")</f>
        <v/>
      </c>
      <c r="G639" s="17" t="str">
        <f>IF(IFERROR(FIND(G$13,INDEX(DATOS!CA:CA,MATCH(CHECKLIST!B639,DATOS!B:B,0),1),1),"")="",IF(IFERROR(FIND("FINADO",INDEX(DATOS!CA:CA,MATCH(CHECKLIST!B639,DATOS!B:B,0),1),1),"")="",IF(IFERROR(FIND("BAJA",INDEX(DATOS!CA:CA,MATCH(CHECKLIST!B639,DATOS!B:B,0),1),1),"")="",IF(IFERROR(FIND("FECHA PEUA",INDEX(DATOS!CA:CA,MATCH(CHECKLIST!B639,DATOS!B:B,0),1),1),"")="",IF(IFERROR(FIND("FIRMA",INDEX(DATOS!CA:CA,MATCH(CHECKLIST!B639,DATOS!B:B,0),1),1),"")="","","FIRMA"),"PEUA"),"BAJA"),"FINADO"),"X")</f>
        <v/>
      </c>
      <c r="H639" s="17" t="str">
        <f>IF(IFERROR(FIND(H$13,INDEX(DATOS!CA:CA,MATCH(CHECKLIST!B639,DATOS!B:B,0),1),1),"")="",IF(IFERROR(FIND("VENCIDA",INDEX(DATOS!BH:BH,MATCH(CHECKLIST!B639,DATOS!B:B,0),1),1),"")="","","VENCIDO"),"X")</f>
        <v/>
      </c>
      <c r="I639" s="17" t="str">
        <f>IF(IFERROR(FIND(I$13,INDEX(DATOS!CA:CA,MATCH(CHECKLIST!B639,DATOS!B:B,0),1),1),"")="","","X")</f>
        <v/>
      </c>
      <c r="J639" s="17" t="str">
        <f>IF(IFERROR(FIND(J$13,INDEX(DATOS!CA:CA,MATCH(CHECKLIST!B639,DATOS!B:B,0),1),1),"")="","","X")</f>
        <v/>
      </c>
      <c r="K639" s="17" t="str">
        <f>IF(IFERROR(FIND(K$13,INDEX(DATOS!CA:CA,MATCH(CHECKLIST!B639,DATOS!B:B,0),1),1),"")="","","X")</f>
        <v/>
      </c>
      <c r="L639" s="17" t="str">
        <f>IF(IFERROR(FIND(L$13,INDEX(DATOS!CA:CA,MATCH(CHECKLIST!B639,DATOS!B:B,0),1),1),"")="","","X")</f>
        <v/>
      </c>
      <c r="M639" s="17" t="str">
        <f>IF(IFERROR(FIND(M$13,INDEX(DATOS!CA:CA,MATCH(CHECKLIST!B639,DATOS!B:B,0),1),1),"")="","","X")</f>
        <v/>
      </c>
      <c r="N639" s="49" t="str">
        <f ca="1">IFERROR(IF(INDEX(DATOS!I:I,MATCH(CHECKLIST!B639,DATOS!B:B,0),1)="","X",IF(INDEX(DATOS!I:I,MATCH(CHECKLIST!B639,DATOS!B:B,0),1)&gt;YEAR(TODAY())-1,"","VENCIDA")),"")</f>
        <v/>
      </c>
      <c r="P639" s="17" t="str">
        <f>IF(B639="","",IF(IFERROR(FIND(P$13,INDEX(DATOS!CA:CA,MATCH(CHECKLIST!B639,DATOS!B:B,0),1),1),"")="","","X"))</f>
        <v/>
      </c>
      <c r="Q639" s="17" t="str">
        <f>IF(B639="","",IF(IFERROR(FIND(Q$13,INDEX(DATOS!CA:CA,MATCH(CHECKLIST!B639,DATOS!B:B,0),1),1),"")="","","X"))</f>
        <v/>
      </c>
      <c r="R639" t="str">
        <f>IF(B639="","",1)</f>
        <v/>
      </c>
      <c r="S639" t="str">
        <f t="shared" si="29"/>
        <v/>
      </c>
      <c r="U639" t="str">
        <f t="shared" si="27"/>
        <v/>
      </c>
      <c r="V639" t="str">
        <f t="shared" si="28"/>
        <v/>
      </c>
    </row>
    <row r="640" spans="1:22">
      <c r="A640" s="12">
        <v>627</v>
      </c>
      <c r="B640" t="str">
        <f>IFERROR(INDEX(DATOS!B:B,MATCH(CHECKLIST!A640,DATOS!BU:BU,0),1),"")</f>
        <v/>
      </c>
      <c r="C640" t="str">
        <f>IFERROR(INDEX(DATOS!J:J,MATCH(CHECKLIST!A640,DATOS!BU:BU,0),1),"")</f>
        <v/>
      </c>
      <c r="D640" t="str">
        <f>IFERROR(INDEX(DATOS!R:R,MATCH(CHECKLIST!E640,DATOS!C:C,0),1),"")</f>
        <v/>
      </c>
      <c r="E640" s="16" t="str">
        <f>IFERROR(INDEX(DATOS!C:C,MATCH(CHECKLIST!A640,DATOS!BU:BU,0),1),"")</f>
        <v/>
      </c>
      <c r="F640" s="3" t="str">
        <f>IFERROR(IF(INDEX(DATOS!AC:AC,MATCH(CHECKLIST!B640,DATOS!B:B,0),1)=0,"",INDEX(DATOS!AC:AC,MATCH(CHECKLIST!B640,DATOS!B:B,0),1)),"")</f>
        <v/>
      </c>
      <c r="G640" s="17" t="str">
        <f>IF(IFERROR(FIND(G$13,INDEX(DATOS!CA:CA,MATCH(CHECKLIST!B640,DATOS!B:B,0),1),1),"")="",IF(IFERROR(FIND("FINADO",INDEX(DATOS!CA:CA,MATCH(CHECKLIST!B640,DATOS!B:B,0),1),1),"")="",IF(IFERROR(FIND("BAJA",INDEX(DATOS!CA:CA,MATCH(CHECKLIST!B640,DATOS!B:B,0),1),1),"")="",IF(IFERROR(FIND("FECHA PEUA",INDEX(DATOS!CA:CA,MATCH(CHECKLIST!B640,DATOS!B:B,0),1),1),"")="",IF(IFERROR(FIND("FIRMA",INDEX(DATOS!CA:CA,MATCH(CHECKLIST!B640,DATOS!B:B,0),1),1),"")="","","FIRMA"),"PEUA"),"BAJA"),"FINADO"),"X")</f>
        <v/>
      </c>
      <c r="H640" s="17" t="str">
        <f>IF(IFERROR(FIND(H$13,INDEX(DATOS!CA:CA,MATCH(CHECKLIST!B640,DATOS!B:B,0),1),1),"")="",IF(IFERROR(FIND("VENCIDA",INDEX(DATOS!BH:BH,MATCH(CHECKLIST!B640,DATOS!B:B,0),1),1),"")="","","VENCIDO"),"X")</f>
        <v/>
      </c>
      <c r="I640" s="17" t="str">
        <f>IF(IFERROR(FIND(I$13,INDEX(DATOS!CA:CA,MATCH(CHECKLIST!B640,DATOS!B:B,0),1),1),"")="","","X")</f>
        <v/>
      </c>
      <c r="J640" s="17" t="str">
        <f>IF(IFERROR(FIND(J$13,INDEX(DATOS!CA:CA,MATCH(CHECKLIST!B640,DATOS!B:B,0),1),1),"")="","","X")</f>
        <v/>
      </c>
      <c r="K640" s="17" t="str">
        <f>IF(IFERROR(FIND(K$13,INDEX(DATOS!CA:CA,MATCH(CHECKLIST!B640,DATOS!B:B,0),1),1),"")="","","X")</f>
        <v/>
      </c>
      <c r="L640" s="17" t="str">
        <f>IF(IFERROR(FIND(L$13,INDEX(DATOS!CA:CA,MATCH(CHECKLIST!B640,DATOS!B:B,0),1),1),"")="","","X")</f>
        <v/>
      </c>
      <c r="M640" s="17" t="str">
        <f>IF(IFERROR(FIND(M$13,INDEX(DATOS!CA:CA,MATCH(CHECKLIST!B640,DATOS!B:B,0),1),1),"")="","","X")</f>
        <v/>
      </c>
      <c r="N640" s="49" t="str">
        <f ca="1">IFERROR(IF(INDEX(DATOS!I:I,MATCH(CHECKLIST!B640,DATOS!B:B,0),1)="","X",IF(INDEX(DATOS!I:I,MATCH(CHECKLIST!B640,DATOS!B:B,0),1)&gt;YEAR(TODAY())-1,"","VENCIDA")),"")</f>
        <v/>
      </c>
      <c r="P640" s="17" t="str">
        <f>IF(B640="","",IF(IFERROR(FIND(P$13,INDEX(DATOS!CA:CA,MATCH(CHECKLIST!B640,DATOS!B:B,0),1),1),"")="","","X"))</f>
        <v/>
      </c>
      <c r="Q640" s="17" t="str">
        <f>IF(B640="","",IF(IFERROR(FIND(Q$13,INDEX(DATOS!CA:CA,MATCH(CHECKLIST!B640,DATOS!B:B,0),1),1),"")="","","X"))</f>
        <v/>
      </c>
      <c r="S640">
        <f t="shared" si="29"/>
        <v>0</v>
      </c>
      <c r="U640" t="str">
        <f t="shared" si="27"/>
        <v/>
      </c>
      <c r="V640" t="str">
        <f t="shared" si="28"/>
        <v/>
      </c>
    </row>
    <row r="641" spans="1:22">
      <c r="A641" s="12">
        <v>628</v>
      </c>
      <c r="B641" t="str">
        <f>IFERROR(INDEX(DATOS!B:B,MATCH(CHECKLIST!A641,DATOS!BU:BU,0),1),"")</f>
        <v/>
      </c>
      <c r="C641" t="str">
        <f>IFERROR(INDEX(DATOS!J:J,MATCH(CHECKLIST!A641,DATOS!BU:BU,0),1),"")</f>
        <v/>
      </c>
      <c r="D641" t="str">
        <f>IFERROR(INDEX(DATOS!R:R,MATCH(CHECKLIST!E641,DATOS!C:C,0),1),"")</f>
        <v/>
      </c>
      <c r="E641" s="16" t="str">
        <f>IFERROR(INDEX(DATOS!C:C,MATCH(CHECKLIST!A641,DATOS!BU:BU,0),1),"")</f>
        <v/>
      </c>
      <c r="F641" s="3" t="str">
        <f>IFERROR(IF(INDEX(DATOS!AC:AC,MATCH(CHECKLIST!B641,DATOS!B:B,0),1)=0,"",INDEX(DATOS!AC:AC,MATCH(CHECKLIST!B641,DATOS!B:B,0),1)),"")</f>
        <v/>
      </c>
      <c r="G641" s="17" t="str">
        <f>IF(IFERROR(FIND(G$13,INDEX(DATOS!CA:CA,MATCH(CHECKLIST!B641,DATOS!B:B,0),1),1),"")="",IF(IFERROR(FIND("FINADO",INDEX(DATOS!CA:CA,MATCH(CHECKLIST!B641,DATOS!B:B,0),1),1),"")="",IF(IFERROR(FIND("BAJA",INDEX(DATOS!CA:CA,MATCH(CHECKLIST!B641,DATOS!B:B,0),1),1),"")="",IF(IFERROR(FIND("FECHA PEUA",INDEX(DATOS!CA:CA,MATCH(CHECKLIST!B641,DATOS!B:B,0),1),1),"")="",IF(IFERROR(FIND("FIRMA",INDEX(DATOS!CA:CA,MATCH(CHECKLIST!B641,DATOS!B:B,0),1),1),"")="","","FIRMA"),"PEUA"),"BAJA"),"FINADO"),"X")</f>
        <v/>
      </c>
      <c r="H641" s="17" t="str">
        <f>IF(IFERROR(FIND(H$13,INDEX(DATOS!CA:CA,MATCH(CHECKLIST!B641,DATOS!B:B,0),1),1),"")="",IF(IFERROR(FIND("VENCIDA",INDEX(DATOS!BH:BH,MATCH(CHECKLIST!B641,DATOS!B:B,0),1),1),"")="","","VENCIDO"),"X")</f>
        <v/>
      </c>
      <c r="I641" s="17" t="str">
        <f>IF(IFERROR(FIND(I$13,INDEX(DATOS!CA:CA,MATCH(CHECKLIST!B641,DATOS!B:B,0),1),1),"")="","","X")</f>
        <v/>
      </c>
      <c r="J641" s="17" t="str">
        <f>IF(IFERROR(FIND(J$13,INDEX(DATOS!CA:CA,MATCH(CHECKLIST!B641,DATOS!B:B,0),1),1),"")="","","X")</f>
        <v/>
      </c>
      <c r="K641" s="17" t="str">
        <f>IF(IFERROR(FIND(K$13,INDEX(DATOS!CA:CA,MATCH(CHECKLIST!B641,DATOS!B:B,0),1),1),"")="","","X")</f>
        <v/>
      </c>
      <c r="L641" s="17" t="str">
        <f>IF(IFERROR(FIND(L$13,INDEX(DATOS!CA:CA,MATCH(CHECKLIST!B641,DATOS!B:B,0),1),1),"")="","","X")</f>
        <v/>
      </c>
      <c r="M641" s="17" t="str">
        <f>IF(IFERROR(FIND(M$13,INDEX(DATOS!CA:CA,MATCH(CHECKLIST!B641,DATOS!B:B,0),1),1),"")="","","X")</f>
        <v/>
      </c>
      <c r="N641" s="49" t="str">
        <f ca="1">IFERROR(IF(INDEX(DATOS!I:I,MATCH(CHECKLIST!B641,DATOS!B:B,0),1)="","X",IF(INDEX(DATOS!I:I,MATCH(CHECKLIST!B641,DATOS!B:B,0),1)&gt;YEAR(TODAY())-1,"","VENCIDA")),"")</f>
        <v/>
      </c>
      <c r="P641" s="17" t="str">
        <f>IF(B641="","",IF(IFERROR(FIND(P$13,INDEX(DATOS!CA:CA,MATCH(CHECKLIST!B641,DATOS!B:B,0),1),1),"")="","","X"))</f>
        <v/>
      </c>
      <c r="Q641" s="17" t="str">
        <f>IF(B641="","",IF(IFERROR(FIND(Q$13,INDEX(DATOS!CA:CA,MATCH(CHECKLIST!B641,DATOS!B:B,0),1),1),"")="","","X"))</f>
        <v/>
      </c>
      <c r="R641" t="str">
        <f>IF(B641="","",1)</f>
        <v/>
      </c>
      <c r="S641" t="str">
        <f t="shared" si="29"/>
        <v/>
      </c>
      <c r="U641" t="str">
        <f t="shared" si="27"/>
        <v/>
      </c>
      <c r="V641" t="str">
        <f t="shared" si="28"/>
        <v/>
      </c>
    </row>
    <row r="642" spans="1:22">
      <c r="A642" s="12">
        <v>629</v>
      </c>
      <c r="B642" t="str">
        <f>IFERROR(INDEX(DATOS!B:B,MATCH(CHECKLIST!A642,DATOS!BU:BU,0),1),"")</f>
        <v/>
      </c>
      <c r="C642" t="str">
        <f>IFERROR(INDEX(DATOS!J:J,MATCH(CHECKLIST!A642,DATOS!BU:BU,0),1),"")</f>
        <v/>
      </c>
      <c r="D642" t="str">
        <f>IFERROR(INDEX(DATOS!R:R,MATCH(CHECKLIST!E642,DATOS!C:C,0),1),"")</f>
        <v/>
      </c>
      <c r="E642" s="16" t="str">
        <f>IFERROR(INDEX(DATOS!C:C,MATCH(CHECKLIST!A642,DATOS!BU:BU,0),1),"")</f>
        <v/>
      </c>
      <c r="F642" s="3" t="str">
        <f>IFERROR(IF(INDEX(DATOS!AC:AC,MATCH(CHECKLIST!B642,DATOS!B:B,0),1)=0,"",INDEX(DATOS!AC:AC,MATCH(CHECKLIST!B642,DATOS!B:B,0),1)),"")</f>
        <v/>
      </c>
      <c r="G642" s="17" t="str">
        <f>IF(IFERROR(FIND(G$13,INDEX(DATOS!CA:CA,MATCH(CHECKLIST!B642,DATOS!B:B,0),1),1),"")="",IF(IFERROR(FIND("FINADO",INDEX(DATOS!CA:CA,MATCH(CHECKLIST!B642,DATOS!B:B,0),1),1),"")="",IF(IFERROR(FIND("BAJA",INDEX(DATOS!CA:CA,MATCH(CHECKLIST!B642,DATOS!B:B,0),1),1),"")="",IF(IFERROR(FIND("FECHA PEUA",INDEX(DATOS!CA:CA,MATCH(CHECKLIST!B642,DATOS!B:B,0),1),1),"")="",IF(IFERROR(FIND("FIRMA",INDEX(DATOS!CA:CA,MATCH(CHECKLIST!B642,DATOS!B:B,0),1),1),"")="","","FIRMA"),"PEUA"),"BAJA"),"FINADO"),"X")</f>
        <v/>
      </c>
      <c r="H642" s="17" t="str">
        <f>IF(IFERROR(FIND(H$13,INDEX(DATOS!CA:CA,MATCH(CHECKLIST!B642,DATOS!B:B,0),1),1),"")="",IF(IFERROR(FIND("VENCIDA",INDEX(DATOS!BH:BH,MATCH(CHECKLIST!B642,DATOS!B:B,0),1),1),"")="","","VENCIDO"),"X")</f>
        <v/>
      </c>
      <c r="I642" s="17" t="str">
        <f>IF(IFERROR(FIND(I$13,INDEX(DATOS!CA:CA,MATCH(CHECKLIST!B642,DATOS!B:B,0),1),1),"")="","","X")</f>
        <v/>
      </c>
      <c r="J642" s="17" t="str">
        <f>IF(IFERROR(FIND(J$13,INDEX(DATOS!CA:CA,MATCH(CHECKLIST!B642,DATOS!B:B,0),1),1),"")="","","X")</f>
        <v/>
      </c>
      <c r="K642" s="17" t="str">
        <f>IF(IFERROR(FIND(K$13,INDEX(DATOS!CA:CA,MATCH(CHECKLIST!B642,DATOS!B:B,0),1),1),"")="","","X")</f>
        <v/>
      </c>
      <c r="L642" s="17" t="str">
        <f>IF(IFERROR(FIND(L$13,INDEX(DATOS!CA:CA,MATCH(CHECKLIST!B642,DATOS!B:B,0),1),1),"")="","","X")</f>
        <v/>
      </c>
      <c r="M642" s="17" t="str">
        <f>IF(IFERROR(FIND(M$13,INDEX(DATOS!CA:CA,MATCH(CHECKLIST!B642,DATOS!B:B,0),1),1),"")="","","X")</f>
        <v/>
      </c>
      <c r="N642" s="49" t="str">
        <f ca="1">IFERROR(IF(INDEX(DATOS!I:I,MATCH(CHECKLIST!B642,DATOS!B:B,0),1)="","X",IF(INDEX(DATOS!I:I,MATCH(CHECKLIST!B642,DATOS!B:B,0),1)&gt;YEAR(TODAY())-1,"","VENCIDA")),"")</f>
        <v/>
      </c>
      <c r="P642" s="17" t="str">
        <f>IF(B642="","",IF(IFERROR(FIND(P$13,INDEX(DATOS!CA:CA,MATCH(CHECKLIST!B642,DATOS!B:B,0),1),1),"")="","","X"))</f>
        <v/>
      </c>
      <c r="Q642" s="17" t="str">
        <f>IF(B642="","",IF(IFERROR(FIND(Q$13,INDEX(DATOS!CA:CA,MATCH(CHECKLIST!B642,DATOS!B:B,0),1),1),"")="","","X"))</f>
        <v/>
      </c>
      <c r="S642">
        <f t="shared" si="29"/>
        <v>0</v>
      </c>
      <c r="U642" t="str">
        <f t="shared" si="27"/>
        <v/>
      </c>
      <c r="V642" t="str">
        <f t="shared" si="28"/>
        <v/>
      </c>
    </row>
    <row r="643" spans="1:22">
      <c r="A643" s="12">
        <v>630</v>
      </c>
      <c r="B643" t="str">
        <f>IFERROR(INDEX(DATOS!B:B,MATCH(CHECKLIST!A643,DATOS!BU:BU,0),1),"")</f>
        <v/>
      </c>
      <c r="C643" t="str">
        <f>IFERROR(INDEX(DATOS!J:J,MATCH(CHECKLIST!A643,DATOS!BU:BU,0),1),"")</f>
        <v/>
      </c>
      <c r="D643" t="str">
        <f>IFERROR(INDEX(DATOS!R:R,MATCH(CHECKLIST!E643,DATOS!C:C,0),1),"")</f>
        <v/>
      </c>
      <c r="E643" s="16" t="str">
        <f>IFERROR(INDEX(DATOS!C:C,MATCH(CHECKLIST!A643,DATOS!BU:BU,0),1),"")</f>
        <v/>
      </c>
      <c r="F643" s="3" t="str">
        <f>IFERROR(IF(INDEX(DATOS!AC:AC,MATCH(CHECKLIST!B643,DATOS!B:B,0),1)=0,"",INDEX(DATOS!AC:AC,MATCH(CHECKLIST!B643,DATOS!B:B,0),1)),"")</f>
        <v/>
      </c>
      <c r="G643" s="17" t="str">
        <f>IF(IFERROR(FIND(G$13,INDEX(DATOS!CA:CA,MATCH(CHECKLIST!B643,DATOS!B:B,0),1),1),"")="",IF(IFERROR(FIND("FINADO",INDEX(DATOS!CA:CA,MATCH(CHECKLIST!B643,DATOS!B:B,0),1),1),"")="",IF(IFERROR(FIND("BAJA",INDEX(DATOS!CA:CA,MATCH(CHECKLIST!B643,DATOS!B:B,0),1),1),"")="",IF(IFERROR(FIND("FECHA PEUA",INDEX(DATOS!CA:CA,MATCH(CHECKLIST!B643,DATOS!B:B,0),1),1),"")="",IF(IFERROR(FIND("FIRMA",INDEX(DATOS!CA:CA,MATCH(CHECKLIST!B643,DATOS!B:B,0),1),1),"")="","","FIRMA"),"PEUA"),"BAJA"),"FINADO"),"X")</f>
        <v/>
      </c>
      <c r="H643" s="17" t="str">
        <f>IF(IFERROR(FIND(H$13,INDEX(DATOS!CA:CA,MATCH(CHECKLIST!B643,DATOS!B:B,0),1),1),"")="",IF(IFERROR(FIND("VENCIDA",INDEX(DATOS!BH:BH,MATCH(CHECKLIST!B643,DATOS!B:B,0),1),1),"")="","","VENCIDO"),"X")</f>
        <v/>
      </c>
      <c r="I643" s="17" t="str">
        <f>IF(IFERROR(FIND(I$13,INDEX(DATOS!CA:CA,MATCH(CHECKLIST!B643,DATOS!B:B,0),1),1),"")="","","X")</f>
        <v/>
      </c>
      <c r="J643" s="17" t="str">
        <f>IF(IFERROR(FIND(J$13,INDEX(DATOS!CA:CA,MATCH(CHECKLIST!B643,DATOS!B:B,0),1),1),"")="","","X")</f>
        <v/>
      </c>
      <c r="K643" s="17" t="str">
        <f>IF(IFERROR(FIND(K$13,INDEX(DATOS!CA:CA,MATCH(CHECKLIST!B643,DATOS!B:B,0),1),1),"")="","","X")</f>
        <v/>
      </c>
      <c r="L643" s="17" t="str">
        <f>IF(IFERROR(FIND(L$13,INDEX(DATOS!CA:CA,MATCH(CHECKLIST!B643,DATOS!B:B,0),1),1),"")="","","X")</f>
        <v/>
      </c>
      <c r="M643" s="17" t="str">
        <f>IF(IFERROR(FIND(M$13,INDEX(DATOS!CA:CA,MATCH(CHECKLIST!B643,DATOS!B:B,0),1),1),"")="","","X")</f>
        <v/>
      </c>
      <c r="N643" s="49" t="str">
        <f ca="1">IFERROR(IF(INDEX(DATOS!I:I,MATCH(CHECKLIST!B643,DATOS!B:B,0),1)="","X",IF(INDEX(DATOS!I:I,MATCH(CHECKLIST!B643,DATOS!B:B,0),1)&gt;YEAR(TODAY())-1,"","VENCIDA")),"")</f>
        <v/>
      </c>
      <c r="P643" s="17" t="str">
        <f>IF(B643="","",IF(IFERROR(FIND(P$13,INDEX(DATOS!CA:CA,MATCH(CHECKLIST!B643,DATOS!B:B,0),1),1),"")="","","X"))</f>
        <v/>
      </c>
      <c r="Q643" s="17" t="str">
        <f>IF(B643="","",IF(IFERROR(FIND(Q$13,INDEX(DATOS!CA:CA,MATCH(CHECKLIST!B643,DATOS!B:B,0),1),1),"")="","","X"))</f>
        <v/>
      </c>
      <c r="R643" t="str">
        <f>IF(B643="","",1)</f>
        <v/>
      </c>
      <c r="S643" t="str">
        <f t="shared" si="29"/>
        <v/>
      </c>
      <c r="U643" t="str">
        <f t="shared" si="27"/>
        <v/>
      </c>
      <c r="V643" t="str">
        <f t="shared" si="28"/>
        <v/>
      </c>
    </row>
    <row r="644" spans="1:22">
      <c r="A644" s="12">
        <v>631</v>
      </c>
      <c r="B644" t="str">
        <f>IFERROR(INDEX(DATOS!B:B,MATCH(CHECKLIST!A644,DATOS!BU:BU,0),1),"")</f>
        <v/>
      </c>
      <c r="C644" t="str">
        <f>IFERROR(INDEX(DATOS!J:J,MATCH(CHECKLIST!A644,DATOS!BU:BU,0),1),"")</f>
        <v/>
      </c>
      <c r="D644" t="str">
        <f>IFERROR(INDEX(DATOS!R:R,MATCH(CHECKLIST!E644,DATOS!C:C,0),1),"")</f>
        <v/>
      </c>
      <c r="E644" s="16" t="str">
        <f>IFERROR(INDEX(DATOS!C:C,MATCH(CHECKLIST!A644,DATOS!BU:BU,0),1),"")</f>
        <v/>
      </c>
      <c r="F644" s="3" t="str">
        <f>IFERROR(IF(INDEX(DATOS!AC:AC,MATCH(CHECKLIST!B644,DATOS!B:B,0),1)=0,"",INDEX(DATOS!AC:AC,MATCH(CHECKLIST!B644,DATOS!B:B,0),1)),"")</f>
        <v/>
      </c>
      <c r="G644" s="17" t="str">
        <f>IF(IFERROR(FIND(G$13,INDEX(DATOS!CA:CA,MATCH(CHECKLIST!B644,DATOS!B:B,0),1),1),"")="",IF(IFERROR(FIND("FINADO",INDEX(DATOS!CA:CA,MATCH(CHECKLIST!B644,DATOS!B:B,0),1),1),"")="",IF(IFERROR(FIND("BAJA",INDEX(DATOS!CA:CA,MATCH(CHECKLIST!B644,DATOS!B:B,0),1),1),"")="",IF(IFERROR(FIND("FECHA PEUA",INDEX(DATOS!CA:CA,MATCH(CHECKLIST!B644,DATOS!B:B,0),1),1),"")="",IF(IFERROR(FIND("FIRMA",INDEX(DATOS!CA:CA,MATCH(CHECKLIST!B644,DATOS!B:B,0),1),1),"")="","","FIRMA"),"PEUA"),"BAJA"),"FINADO"),"X")</f>
        <v/>
      </c>
      <c r="H644" s="17" t="str">
        <f>IF(IFERROR(FIND(H$13,INDEX(DATOS!CA:CA,MATCH(CHECKLIST!B644,DATOS!B:B,0),1),1),"")="",IF(IFERROR(FIND("VENCIDA",INDEX(DATOS!BH:BH,MATCH(CHECKLIST!B644,DATOS!B:B,0),1),1),"")="","","VENCIDO"),"X")</f>
        <v/>
      </c>
      <c r="I644" s="17" t="str">
        <f>IF(IFERROR(FIND(I$13,INDEX(DATOS!CA:CA,MATCH(CHECKLIST!B644,DATOS!B:B,0),1),1),"")="","","X")</f>
        <v/>
      </c>
      <c r="J644" s="17" t="str">
        <f>IF(IFERROR(FIND(J$13,INDEX(DATOS!CA:CA,MATCH(CHECKLIST!B644,DATOS!B:B,0),1),1),"")="","","X")</f>
        <v/>
      </c>
      <c r="K644" s="17" t="str">
        <f>IF(IFERROR(FIND(K$13,INDEX(DATOS!CA:CA,MATCH(CHECKLIST!B644,DATOS!B:B,0),1),1),"")="","","X")</f>
        <v/>
      </c>
      <c r="L644" s="17" t="str">
        <f>IF(IFERROR(FIND(L$13,INDEX(DATOS!CA:CA,MATCH(CHECKLIST!B644,DATOS!B:B,0),1),1),"")="","","X")</f>
        <v/>
      </c>
      <c r="M644" s="17" t="str">
        <f>IF(IFERROR(FIND(M$13,INDEX(DATOS!CA:CA,MATCH(CHECKLIST!B644,DATOS!B:B,0),1),1),"")="","","X")</f>
        <v/>
      </c>
      <c r="N644" s="49" t="str">
        <f ca="1">IFERROR(IF(INDEX(DATOS!I:I,MATCH(CHECKLIST!B644,DATOS!B:B,0),1)="","X",IF(INDEX(DATOS!I:I,MATCH(CHECKLIST!B644,DATOS!B:B,0),1)&gt;YEAR(TODAY())-1,"","VENCIDA")),"")</f>
        <v/>
      </c>
      <c r="P644" s="17" t="str">
        <f>IF(B644="","",IF(IFERROR(FIND(P$13,INDEX(DATOS!CA:CA,MATCH(CHECKLIST!B644,DATOS!B:B,0),1),1),"")="","","X"))</f>
        <v/>
      </c>
      <c r="Q644" s="17" t="str">
        <f>IF(B644="","",IF(IFERROR(FIND(Q$13,INDEX(DATOS!CA:CA,MATCH(CHECKLIST!B644,DATOS!B:B,0),1),1),"")="","","X"))</f>
        <v/>
      </c>
      <c r="S644">
        <f t="shared" si="29"/>
        <v>0</v>
      </c>
      <c r="U644" t="str">
        <f t="shared" si="27"/>
        <v/>
      </c>
      <c r="V644" t="str">
        <f t="shared" si="28"/>
        <v/>
      </c>
    </row>
    <row r="645" spans="1:22">
      <c r="A645" s="12">
        <v>632</v>
      </c>
      <c r="B645" t="str">
        <f>IFERROR(INDEX(DATOS!B:B,MATCH(CHECKLIST!A645,DATOS!BU:BU,0),1),"")</f>
        <v/>
      </c>
      <c r="C645" t="str">
        <f>IFERROR(INDEX(DATOS!J:J,MATCH(CHECKLIST!A645,DATOS!BU:BU,0),1),"")</f>
        <v/>
      </c>
      <c r="D645" t="str">
        <f>IFERROR(INDEX(DATOS!R:R,MATCH(CHECKLIST!E645,DATOS!C:C,0),1),"")</f>
        <v/>
      </c>
      <c r="E645" s="16" t="str">
        <f>IFERROR(INDEX(DATOS!C:C,MATCH(CHECKLIST!A645,DATOS!BU:BU,0),1),"")</f>
        <v/>
      </c>
      <c r="F645" s="3" t="str">
        <f>IFERROR(IF(INDEX(DATOS!AC:AC,MATCH(CHECKLIST!B645,DATOS!B:B,0),1)=0,"",INDEX(DATOS!AC:AC,MATCH(CHECKLIST!B645,DATOS!B:B,0),1)),"")</f>
        <v/>
      </c>
      <c r="G645" s="17" t="str">
        <f>IF(IFERROR(FIND(G$13,INDEX(DATOS!CA:CA,MATCH(CHECKLIST!B645,DATOS!B:B,0),1),1),"")="",IF(IFERROR(FIND("FINADO",INDEX(DATOS!CA:CA,MATCH(CHECKLIST!B645,DATOS!B:B,0),1),1),"")="",IF(IFERROR(FIND("BAJA",INDEX(DATOS!CA:CA,MATCH(CHECKLIST!B645,DATOS!B:B,0),1),1),"")="",IF(IFERROR(FIND("FECHA PEUA",INDEX(DATOS!CA:CA,MATCH(CHECKLIST!B645,DATOS!B:B,0),1),1),"")="",IF(IFERROR(FIND("FIRMA",INDEX(DATOS!CA:CA,MATCH(CHECKLIST!B645,DATOS!B:B,0),1),1),"")="","","FIRMA"),"PEUA"),"BAJA"),"FINADO"),"X")</f>
        <v/>
      </c>
      <c r="H645" s="17" t="str">
        <f>IF(IFERROR(FIND(H$13,INDEX(DATOS!CA:CA,MATCH(CHECKLIST!B645,DATOS!B:B,0),1),1),"")="",IF(IFERROR(FIND("VENCIDA",INDEX(DATOS!BH:BH,MATCH(CHECKLIST!B645,DATOS!B:B,0),1),1),"")="","","VENCIDO"),"X")</f>
        <v/>
      </c>
      <c r="I645" s="17" t="str">
        <f>IF(IFERROR(FIND(I$13,INDEX(DATOS!CA:CA,MATCH(CHECKLIST!B645,DATOS!B:B,0),1),1),"")="","","X")</f>
        <v/>
      </c>
      <c r="J645" s="17" t="str">
        <f>IF(IFERROR(FIND(J$13,INDEX(DATOS!CA:CA,MATCH(CHECKLIST!B645,DATOS!B:B,0),1),1),"")="","","X")</f>
        <v/>
      </c>
      <c r="K645" s="17" t="str">
        <f>IF(IFERROR(FIND(K$13,INDEX(DATOS!CA:CA,MATCH(CHECKLIST!B645,DATOS!B:B,0),1),1),"")="","","X")</f>
        <v/>
      </c>
      <c r="L645" s="17" t="str">
        <f>IF(IFERROR(FIND(L$13,INDEX(DATOS!CA:CA,MATCH(CHECKLIST!B645,DATOS!B:B,0),1),1),"")="","","X")</f>
        <v/>
      </c>
      <c r="M645" s="17" t="str">
        <f>IF(IFERROR(FIND(M$13,INDEX(DATOS!CA:CA,MATCH(CHECKLIST!B645,DATOS!B:B,0),1),1),"")="","","X")</f>
        <v/>
      </c>
      <c r="N645" s="49" t="str">
        <f ca="1">IFERROR(IF(INDEX(DATOS!I:I,MATCH(CHECKLIST!B645,DATOS!B:B,0),1)="","X",IF(INDEX(DATOS!I:I,MATCH(CHECKLIST!B645,DATOS!B:B,0),1)&gt;YEAR(TODAY())-1,"","VENCIDA")),"")</f>
        <v/>
      </c>
      <c r="P645" s="17" t="str">
        <f>IF(B645="","",IF(IFERROR(FIND(P$13,INDEX(DATOS!CA:CA,MATCH(CHECKLIST!B645,DATOS!B:B,0),1),1),"")="","","X"))</f>
        <v/>
      </c>
      <c r="Q645" s="17" t="str">
        <f>IF(B645="","",IF(IFERROR(FIND(Q$13,INDEX(DATOS!CA:CA,MATCH(CHECKLIST!B645,DATOS!B:B,0),1),1),"")="","","X"))</f>
        <v/>
      </c>
      <c r="R645" t="str">
        <f>IF(B645="","",1)</f>
        <v/>
      </c>
      <c r="S645" t="str">
        <f t="shared" si="29"/>
        <v/>
      </c>
      <c r="U645" t="str">
        <f t="shared" si="27"/>
        <v/>
      </c>
      <c r="V645" t="str">
        <f t="shared" si="28"/>
        <v/>
      </c>
    </row>
    <row r="646" spans="1:22">
      <c r="A646" s="12">
        <v>633</v>
      </c>
      <c r="B646" t="str">
        <f>IFERROR(INDEX(DATOS!B:B,MATCH(CHECKLIST!A646,DATOS!BU:BU,0),1),"")</f>
        <v/>
      </c>
      <c r="C646" t="str">
        <f>IFERROR(INDEX(DATOS!J:J,MATCH(CHECKLIST!A646,DATOS!BU:BU,0),1),"")</f>
        <v/>
      </c>
      <c r="D646" t="str">
        <f>IFERROR(INDEX(DATOS!R:R,MATCH(CHECKLIST!E646,DATOS!C:C,0),1),"")</f>
        <v/>
      </c>
      <c r="E646" s="16" t="str">
        <f>IFERROR(INDEX(DATOS!C:C,MATCH(CHECKLIST!A646,DATOS!BU:BU,0),1),"")</f>
        <v/>
      </c>
      <c r="F646" s="3" t="str">
        <f>IFERROR(IF(INDEX(DATOS!AC:AC,MATCH(CHECKLIST!B646,DATOS!B:B,0),1)=0,"",INDEX(DATOS!AC:AC,MATCH(CHECKLIST!B646,DATOS!B:B,0),1)),"")</f>
        <v/>
      </c>
      <c r="G646" s="17" t="str">
        <f>IF(IFERROR(FIND(G$13,INDEX(DATOS!CA:CA,MATCH(CHECKLIST!B646,DATOS!B:B,0),1),1),"")="",IF(IFERROR(FIND("FINADO",INDEX(DATOS!CA:CA,MATCH(CHECKLIST!B646,DATOS!B:B,0),1),1),"")="",IF(IFERROR(FIND("BAJA",INDEX(DATOS!CA:CA,MATCH(CHECKLIST!B646,DATOS!B:B,0),1),1),"")="",IF(IFERROR(FIND("FECHA PEUA",INDEX(DATOS!CA:CA,MATCH(CHECKLIST!B646,DATOS!B:B,0),1),1),"")="",IF(IFERROR(FIND("FIRMA",INDEX(DATOS!CA:CA,MATCH(CHECKLIST!B646,DATOS!B:B,0),1),1),"")="","","FIRMA"),"PEUA"),"BAJA"),"FINADO"),"X")</f>
        <v/>
      </c>
      <c r="H646" s="17" t="str">
        <f>IF(IFERROR(FIND(H$13,INDEX(DATOS!CA:CA,MATCH(CHECKLIST!B646,DATOS!B:B,0),1),1),"")="",IF(IFERROR(FIND("VENCIDA",INDEX(DATOS!BH:BH,MATCH(CHECKLIST!B646,DATOS!B:B,0),1),1),"")="","","VENCIDO"),"X")</f>
        <v/>
      </c>
      <c r="I646" s="17" t="str">
        <f>IF(IFERROR(FIND(I$13,INDEX(DATOS!CA:CA,MATCH(CHECKLIST!B646,DATOS!B:B,0),1),1),"")="","","X")</f>
        <v/>
      </c>
      <c r="J646" s="17" t="str">
        <f>IF(IFERROR(FIND(J$13,INDEX(DATOS!CA:CA,MATCH(CHECKLIST!B646,DATOS!B:B,0),1),1),"")="","","X")</f>
        <v/>
      </c>
      <c r="K646" s="17" t="str">
        <f>IF(IFERROR(FIND(K$13,INDEX(DATOS!CA:CA,MATCH(CHECKLIST!B646,DATOS!B:B,0),1),1),"")="","","X")</f>
        <v/>
      </c>
      <c r="L646" s="17" t="str">
        <f>IF(IFERROR(FIND(L$13,INDEX(DATOS!CA:CA,MATCH(CHECKLIST!B646,DATOS!B:B,0),1),1),"")="","","X")</f>
        <v/>
      </c>
      <c r="M646" s="17" t="str">
        <f>IF(IFERROR(FIND(M$13,INDEX(DATOS!CA:CA,MATCH(CHECKLIST!B646,DATOS!B:B,0),1),1),"")="","","X")</f>
        <v/>
      </c>
      <c r="N646" s="49" t="str">
        <f ca="1">IFERROR(IF(INDEX(DATOS!I:I,MATCH(CHECKLIST!B646,DATOS!B:B,0),1)="","X",IF(INDEX(DATOS!I:I,MATCH(CHECKLIST!B646,DATOS!B:B,0),1)&gt;YEAR(TODAY())-1,"","VENCIDA")),"")</f>
        <v/>
      </c>
      <c r="P646" s="17" t="str">
        <f>IF(B646="","",IF(IFERROR(FIND(P$13,INDEX(DATOS!CA:CA,MATCH(CHECKLIST!B646,DATOS!B:B,0),1),1),"")="","","X"))</f>
        <v/>
      </c>
      <c r="Q646" s="17" t="str">
        <f>IF(B646="","",IF(IFERROR(FIND(Q$13,INDEX(DATOS!CA:CA,MATCH(CHECKLIST!B646,DATOS!B:B,0),1),1),"")="","","X"))</f>
        <v/>
      </c>
      <c r="S646">
        <f t="shared" si="29"/>
        <v>0</v>
      </c>
      <c r="U646" t="str">
        <f t="shared" si="27"/>
        <v/>
      </c>
      <c r="V646" t="str">
        <f t="shared" si="28"/>
        <v/>
      </c>
    </row>
    <row r="647" spans="1:22">
      <c r="A647" s="12">
        <v>634</v>
      </c>
      <c r="B647" t="str">
        <f>IFERROR(INDEX(DATOS!B:B,MATCH(CHECKLIST!A647,DATOS!BU:BU,0),1),"")</f>
        <v/>
      </c>
      <c r="C647" t="str">
        <f>IFERROR(INDEX(DATOS!J:J,MATCH(CHECKLIST!A647,DATOS!BU:BU,0),1),"")</f>
        <v/>
      </c>
      <c r="D647" t="str">
        <f>IFERROR(INDEX(DATOS!R:R,MATCH(CHECKLIST!E647,DATOS!C:C,0),1),"")</f>
        <v/>
      </c>
      <c r="E647" s="16" t="str">
        <f>IFERROR(INDEX(DATOS!C:C,MATCH(CHECKLIST!A647,DATOS!BU:BU,0),1),"")</f>
        <v/>
      </c>
      <c r="F647" s="3" t="str">
        <f>IFERROR(IF(INDEX(DATOS!AC:AC,MATCH(CHECKLIST!B647,DATOS!B:B,0),1)=0,"",INDEX(DATOS!AC:AC,MATCH(CHECKLIST!B647,DATOS!B:B,0),1)),"")</f>
        <v/>
      </c>
      <c r="G647" s="17" t="str">
        <f>IF(IFERROR(FIND(G$13,INDEX(DATOS!CA:CA,MATCH(CHECKLIST!B647,DATOS!B:B,0),1),1),"")="",IF(IFERROR(FIND("FINADO",INDEX(DATOS!CA:CA,MATCH(CHECKLIST!B647,DATOS!B:B,0),1),1),"")="",IF(IFERROR(FIND("BAJA",INDEX(DATOS!CA:CA,MATCH(CHECKLIST!B647,DATOS!B:B,0),1),1),"")="",IF(IFERROR(FIND("FECHA PEUA",INDEX(DATOS!CA:CA,MATCH(CHECKLIST!B647,DATOS!B:B,0),1),1),"")="",IF(IFERROR(FIND("FIRMA",INDEX(DATOS!CA:CA,MATCH(CHECKLIST!B647,DATOS!B:B,0),1),1),"")="","","FIRMA"),"PEUA"),"BAJA"),"FINADO"),"X")</f>
        <v/>
      </c>
      <c r="H647" s="17" t="str">
        <f>IF(IFERROR(FIND(H$13,INDEX(DATOS!CA:CA,MATCH(CHECKLIST!B647,DATOS!B:B,0),1),1),"")="",IF(IFERROR(FIND("VENCIDA",INDEX(DATOS!BH:BH,MATCH(CHECKLIST!B647,DATOS!B:B,0),1),1),"")="","","VENCIDO"),"X")</f>
        <v/>
      </c>
      <c r="I647" s="17" t="str">
        <f>IF(IFERROR(FIND(I$13,INDEX(DATOS!CA:CA,MATCH(CHECKLIST!B647,DATOS!B:B,0),1),1),"")="","","X")</f>
        <v/>
      </c>
      <c r="J647" s="17" t="str">
        <f>IF(IFERROR(FIND(J$13,INDEX(DATOS!CA:CA,MATCH(CHECKLIST!B647,DATOS!B:B,0),1),1),"")="","","X")</f>
        <v/>
      </c>
      <c r="K647" s="17" t="str">
        <f>IF(IFERROR(FIND(K$13,INDEX(DATOS!CA:CA,MATCH(CHECKLIST!B647,DATOS!B:B,0),1),1),"")="","","X")</f>
        <v/>
      </c>
      <c r="L647" s="17" t="str">
        <f>IF(IFERROR(FIND(L$13,INDEX(DATOS!CA:CA,MATCH(CHECKLIST!B647,DATOS!B:B,0),1),1),"")="","","X")</f>
        <v/>
      </c>
      <c r="M647" s="17" t="str">
        <f>IF(IFERROR(FIND(M$13,INDEX(DATOS!CA:CA,MATCH(CHECKLIST!B647,DATOS!B:B,0),1),1),"")="","","X")</f>
        <v/>
      </c>
      <c r="N647" s="49" t="str">
        <f ca="1">IFERROR(IF(INDEX(DATOS!I:I,MATCH(CHECKLIST!B647,DATOS!B:B,0),1)="","X",IF(INDEX(DATOS!I:I,MATCH(CHECKLIST!B647,DATOS!B:B,0),1)&gt;YEAR(TODAY())-1,"","VENCIDA")),"")</f>
        <v/>
      </c>
      <c r="P647" s="17" t="str">
        <f>IF(B647="","",IF(IFERROR(FIND(P$13,INDEX(DATOS!CA:CA,MATCH(CHECKLIST!B647,DATOS!B:B,0),1),1),"")="","","X"))</f>
        <v/>
      </c>
      <c r="Q647" s="17" t="str">
        <f>IF(B647="","",IF(IFERROR(FIND(Q$13,INDEX(DATOS!CA:CA,MATCH(CHECKLIST!B647,DATOS!B:B,0),1),1),"")="","","X"))</f>
        <v/>
      </c>
      <c r="R647" t="str">
        <f>IF(B647="","",1)</f>
        <v/>
      </c>
      <c r="S647" t="str">
        <f t="shared" si="29"/>
        <v/>
      </c>
      <c r="U647" t="str">
        <f t="shared" si="27"/>
        <v/>
      </c>
      <c r="V647" t="str">
        <f t="shared" si="28"/>
        <v/>
      </c>
    </row>
    <row r="648" spans="1:22">
      <c r="A648" s="12">
        <v>635</v>
      </c>
      <c r="B648" t="str">
        <f>IFERROR(INDEX(DATOS!B:B,MATCH(CHECKLIST!A648,DATOS!BU:BU,0),1),"")</f>
        <v/>
      </c>
      <c r="C648" t="str">
        <f>IFERROR(INDEX(DATOS!J:J,MATCH(CHECKLIST!A648,DATOS!BU:BU,0),1),"")</f>
        <v/>
      </c>
      <c r="D648" t="str">
        <f>IFERROR(INDEX(DATOS!R:R,MATCH(CHECKLIST!E648,DATOS!C:C,0),1),"")</f>
        <v/>
      </c>
      <c r="E648" s="16" t="str">
        <f>IFERROR(INDEX(DATOS!C:C,MATCH(CHECKLIST!A648,DATOS!BU:BU,0),1),"")</f>
        <v/>
      </c>
      <c r="F648" s="3" t="str">
        <f>IFERROR(IF(INDEX(DATOS!AC:AC,MATCH(CHECKLIST!B648,DATOS!B:B,0),1)=0,"",INDEX(DATOS!AC:AC,MATCH(CHECKLIST!B648,DATOS!B:B,0),1)),"")</f>
        <v/>
      </c>
      <c r="G648" s="17" t="str">
        <f>IF(IFERROR(FIND(G$13,INDEX(DATOS!CA:CA,MATCH(CHECKLIST!B648,DATOS!B:B,0),1),1),"")="",IF(IFERROR(FIND("FINADO",INDEX(DATOS!CA:CA,MATCH(CHECKLIST!B648,DATOS!B:B,0),1),1),"")="",IF(IFERROR(FIND("BAJA",INDEX(DATOS!CA:CA,MATCH(CHECKLIST!B648,DATOS!B:B,0),1),1),"")="",IF(IFERROR(FIND("FECHA PEUA",INDEX(DATOS!CA:CA,MATCH(CHECKLIST!B648,DATOS!B:B,0),1),1),"")="",IF(IFERROR(FIND("FIRMA",INDEX(DATOS!CA:CA,MATCH(CHECKLIST!B648,DATOS!B:B,0),1),1),"")="","","FIRMA"),"PEUA"),"BAJA"),"FINADO"),"X")</f>
        <v/>
      </c>
      <c r="H648" s="17" t="str">
        <f>IF(IFERROR(FIND(H$13,INDEX(DATOS!CA:CA,MATCH(CHECKLIST!B648,DATOS!B:B,0),1),1),"")="",IF(IFERROR(FIND("VENCIDA",INDEX(DATOS!BH:BH,MATCH(CHECKLIST!B648,DATOS!B:B,0),1),1),"")="","","VENCIDO"),"X")</f>
        <v/>
      </c>
      <c r="I648" s="17" t="str">
        <f>IF(IFERROR(FIND(I$13,INDEX(DATOS!CA:CA,MATCH(CHECKLIST!B648,DATOS!B:B,0),1),1),"")="","","X")</f>
        <v/>
      </c>
      <c r="J648" s="17" t="str">
        <f>IF(IFERROR(FIND(J$13,INDEX(DATOS!CA:CA,MATCH(CHECKLIST!B648,DATOS!B:B,0),1),1),"")="","","X")</f>
        <v/>
      </c>
      <c r="K648" s="17" t="str">
        <f>IF(IFERROR(FIND(K$13,INDEX(DATOS!CA:CA,MATCH(CHECKLIST!B648,DATOS!B:B,0),1),1),"")="","","X")</f>
        <v/>
      </c>
      <c r="L648" s="17" t="str">
        <f>IF(IFERROR(FIND(L$13,INDEX(DATOS!CA:CA,MATCH(CHECKLIST!B648,DATOS!B:B,0),1),1),"")="","","X")</f>
        <v/>
      </c>
      <c r="M648" s="17" t="str">
        <f>IF(IFERROR(FIND(M$13,INDEX(DATOS!CA:CA,MATCH(CHECKLIST!B648,DATOS!B:B,0),1),1),"")="","","X")</f>
        <v/>
      </c>
      <c r="N648" s="49" t="str">
        <f ca="1">IFERROR(IF(INDEX(DATOS!I:I,MATCH(CHECKLIST!B648,DATOS!B:B,0),1)="","X",IF(INDEX(DATOS!I:I,MATCH(CHECKLIST!B648,DATOS!B:B,0),1)&gt;YEAR(TODAY())-1,"","VENCIDA")),"")</f>
        <v/>
      </c>
      <c r="P648" s="17" t="str">
        <f>IF(B648="","",IF(IFERROR(FIND(P$13,INDEX(DATOS!CA:CA,MATCH(CHECKLIST!B648,DATOS!B:B,0),1),1),"")="","","X"))</f>
        <v/>
      </c>
      <c r="Q648" s="17" t="str">
        <f>IF(B648="","",IF(IFERROR(FIND(Q$13,INDEX(DATOS!CA:CA,MATCH(CHECKLIST!B648,DATOS!B:B,0),1),1),"")="","","X"))</f>
        <v/>
      </c>
      <c r="S648">
        <f t="shared" si="29"/>
        <v>0</v>
      </c>
      <c r="U648" t="str">
        <f t="shared" si="27"/>
        <v/>
      </c>
      <c r="V648" t="str">
        <f t="shared" si="28"/>
        <v/>
      </c>
    </row>
    <row r="649" spans="1:22">
      <c r="A649" s="12">
        <v>636</v>
      </c>
      <c r="B649" t="str">
        <f>IFERROR(INDEX(DATOS!B:B,MATCH(CHECKLIST!A649,DATOS!BU:BU,0),1),"")</f>
        <v/>
      </c>
      <c r="C649" t="str">
        <f>IFERROR(INDEX(DATOS!J:J,MATCH(CHECKLIST!A649,DATOS!BU:BU,0),1),"")</f>
        <v/>
      </c>
      <c r="D649" t="str">
        <f>IFERROR(INDEX(DATOS!R:R,MATCH(CHECKLIST!E649,DATOS!C:C,0),1),"")</f>
        <v/>
      </c>
      <c r="E649" s="16" t="str">
        <f>IFERROR(INDEX(DATOS!C:C,MATCH(CHECKLIST!A649,DATOS!BU:BU,0),1),"")</f>
        <v/>
      </c>
      <c r="F649" s="3" t="str">
        <f>IFERROR(IF(INDEX(DATOS!AC:AC,MATCH(CHECKLIST!B649,DATOS!B:B,0),1)=0,"",INDEX(DATOS!AC:AC,MATCH(CHECKLIST!B649,DATOS!B:B,0),1)),"")</f>
        <v/>
      </c>
      <c r="G649" s="17" t="str">
        <f>IF(IFERROR(FIND(G$13,INDEX(DATOS!CA:CA,MATCH(CHECKLIST!B649,DATOS!B:B,0),1),1),"")="",IF(IFERROR(FIND("FINADO",INDEX(DATOS!CA:CA,MATCH(CHECKLIST!B649,DATOS!B:B,0),1),1),"")="",IF(IFERROR(FIND("BAJA",INDEX(DATOS!CA:CA,MATCH(CHECKLIST!B649,DATOS!B:B,0),1),1),"")="",IF(IFERROR(FIND("FECHA PEUA",INDEX(DATOS!CA:CA,MATCH(CHECKLIST!B649,DATOS!B:B,0),1),1),"")="",IF(IFERROR(FIND("FIRMA",INDEX(DATOS!CA:CA,MATCH(CHECKLIST!B649,DATOS!B:B,0),1),1),"")="","","FIRMA"),"PEUA"),"BAJA"),"FINADO"),"X")</f>
        <v/>
      </c>
      <c r="H649" s="17" t="str">
        <f>IF(IFERROR(FIND(H$13,INDEX(DATOS!CA:CA,MATCH(CHECKLIST!B649,DATOS!B:B,0),1),1),"")="",IF(IFERROR(FIND("VENCIDA",INDEX(DATOS!BH:BH,MATCH(CHECKLIST!B649,DATOS!B:B,0),1),1),"")="","","VENCIDO"),"X")</f>
        <v/>
      </c>
      <c r="I649" s="17" t="str">
        <f>IF(IFERROR(FIND(I$13,INDEX(DATOS!CA:CA,MATCH(CHECKLIST!B649,DATOS!B:B,0),1),1),"")="","","X")</f>
        <v/>
      </c>
      <c r="J649" s="17" t="str">
        <f>IF(IFERROR(FIND(J$13,INDEX(DATOS!CA:CA,MATCH(CHECKLIST!B649,DATOS!B:B,0),1),1),"")="","","X")</f>
        <v/>
      </c>
      <c r="K649" s="17" t="str">
        <f>IF(IFERROR(FIND(K$13,INDEX(DATOS!CA:CA,MATCH(CHECKLIST!B649,DATOS!B:B,0),1),1),"")="","","X")</f>
        <v/>
      </c>
      <c r="L649" s="17" t="str">
        <f>IF(IFERROR(FIND(L$13,INDEX(DATOS!CA:CA,MATCH(CHECKLIST!B649,DATOS!B:B,0),1),1),"")="","","X")</f>
        <v/>
      </c>
      <c r="M649" s="17" t="str">
        <f>IF(IFERROR(FIND(M$13,INDEX(DATOS!CA:CA,MATCH(CHECKLIST!B649,DATOS!B:B,0),1),1),"")="","","X")</f>
        <v/>
      </c>
      <c r="N649" s="49" t="str">
        <f ca="1">IFERROR(IF(INDEX(DATOS!I:I,MATCH(CHECKLIST!B649,DATOS!B:B,0),1)="","X",IF(INDEX(DATOS!I:I,MATCH(CHECKLIST!B649,DATOS!B:B,0),1)&gt;YEAR(TODAY())-1,"","VENCIDA")),"")</f>
        <v/>
      </c>
      <c r="P649" s="17" t="str">
        <f>IF(B649="","",IF(IFERROR(FIND(P$13,INDEX(DATOS!CA:CA,MATCH(CHECKLIST!B649,DATOS!B:B,0),1),1),"")="","","X"))</f>
        <v/>
      </c>
      <c r="Q649" s="17" t="str">
        <f>IF(B649="","",IF(IFERROR(FIND(Q$13,INDEX(DATOS!CA:CA,MATCH(CHECKLIST!B649,DATOS!B:B,0),1),1),"")="","","X"))</f>
        <v/>
      </c>
      <c r="R649" t="str">
        <f>IF(B649="","",1)</f>
        <v/>
      </c>
      <c r="S649" t="str">
        <f t="shared" si="29"/>
        <v/>
      </c>
      <c r="U649" t="str">
        <f t="shared" si="27"/>
        <v/>
      </c>
      <c r="V649" t="str">
        <f t="shared" si="28"/>
        <v/>
      </c>
    </row>
    <row r="650" spans="1:22">
      <c r="A650" s="12">
        <v>637</v>
      </c>
      <c r="B650" t="str">
        <f>IFERROR(INDEX(DATOS!B:B,MATCH(CHECKLIST!A650,DATOS!BU:BU,0),1),"")</f>
        <v/>
      </c>
      <c r="C650" t="str">
        <f>IFERROR(INDEX(DATOS!J:J,MATCH(CHECKLIST!A650,DATOS!BU:BU,0),1),"")</f>
        <v/>
      </c>
      <c r="D650" t="str">
        <f>IFERROR(INDEX(DATOS!R:R,MATCH(CHECKLIST!E650,DATOS!C:C,0),1),"")</f>
        <v/>
      </c>
      <c r="E650" s="16" t="str">
        <f>IFERROR(INDEX(DATOS!C:C,MATCH(CHECKLIST!A650,DATOS!BU:BU,0),1),"")</f>
        <v/>
      </c>
      <c r="F650" s="3" t="str">
        <f>IFERROR(IF(INDEX(DATOS!AC:AC,MATCH(CHECKLIST!B650,DATOS!B:B,0),1)=0,"",INDEX(DATOS!AC:AC,MATCH(CHECKLIST!B650,DATOS!B:B,0),1)),"")</f>
        <v/>
      </c>
      <c r="G650" s="17" t="str">
        <f>IF(IFERROR(FIND(G$13,INDEX(DATOS!CA:CA,MATCH(CHECKLIST!B650,DATOS!B:B,0),1),1),"")="",IF(IFERROR(FIND("FINADO",INDEX(DATOS!CA:CA,MATCH(CHECKLIST!B650,DATOS!B:B,0),1),1),"")="",IF(IFERROR(FIND("BAJA",INDEX(DATOS!CA:CA,MATCH(CHECKLIST!B650,DATOS!B:B,0),1),1),"")="",IF(IFERROR(FIND("FECHA PEUA",INDEX(DATOS!CA:CA,MATCH(CHECKLIST!B650,DATOS!B:B,0),1),1),"")="",IF(IFERROR(FIND("FIRMA",INDEX(DATOS!CA:CA,MATCH(CHECKLIST!B650,DATOS!B:B,0),1),1),"")="","","FIRMA"),"PEUA"),"BAJA"),"FINADO"),"X")</f>
        <v/>
      </c>
      <c r="H650" s="17" t="str">
        <f>IF(IFERROR(FIND(H$13,INDEX(DATOS!CA:CA,MATCH(CHECKLIST!B650,DATOS!B:B,0),1),1),"")="",IF(IFERROR(FIND("VENCIDA",INDEX(DATOS!BH:BH,MATCH(CHECKLIST!B650,DATOS!B:B,0),1),1),"")="","","VENCIDO"),"X")</f>
        <v/>
      </c>
      <c r="I650" s="17" t="str">
        <f>IF(IFERROR(FIND(I$13,INDEX(DATOS!CA:CA,MATCH(CHECKLIST!B650,DATOS!B:B,0),1),1),"")="","","X")</f>
        <v/>
      </c>
      <c r="J650" s="17" t="str">
        <f>IF(IFERROR(FIND(J$13,INDEX(DATOS!CA:CA,MATCH(CHECKLIST!B650,DATOS!B:B,0),1),1),"")="","","X")</f>
        <v/>
      </c>
      <c r="K650" s="17" t="str">
        <f>IF(IFERROR(FIND(K$13,INDEX(DATOS!CA:CA,MATCH(CHECKLIST!B650,DATOS!B:B,0),1),1),"")="","","X")</f>
        <v/>
      </c>
      <c r="L650" s="17" t="str">
        <f>IF(IFERROR(FIND(L$13,INDEX(DATOS!CA:CA,MATCH(CHECKLIST!B650,DATOS!B:B,0),1),1),"")="","","X")</f>
        <v/>
      </c>
      <c r="M650" s="17" t="str">
        <f>IF(IFERROR(FIND(M$13,INDEX(DATOS!CA:CA,MATCH(CHECKLIST!B650,DATOS!B:B,0),1),1),"")="","","X")</f>
        <v/>
      </c>
      <c r="N650" s="49" t="str">
        <f ca="1">IFERROR(IF(INDEX(DATOS!I:I,MATCH(CHECKLIST!B650,DATOS!B:B,0),1)="","X",IF(INDEX(DATOS!I:I,MATCH(CHECKLIST!B650,DATOS!B:B,0),1)&gt;YEAR(TODAY())-1,"","VENCIDA")),"")</f>
        <v/>
      </c>
      <c r="P650" s="17" t="str">
        <f>IF(B650="","",IF(IFERROR(FIND(P$13,INDEX(DATOS!CA:CA,MATCH(CHECKLIST!B650,DATOS!B:B,0),1),1),"")="","","X"))</f>
        <v/>
      </c>
      <c r="Q650" s="17" t="str">
        <f>IF(B650="","",IF(IFERROR(FIND(Q$13,INDEX(DATOS!CA:CA,MATCH(CHECKLIST!B650,DATOS!B:B,0),1),1),"")="","","X"))</f>
        <v/>
      </c>
      <c r="S650">
        <f t="shared" si="29"/>
        <v>0</v>
      </c>
      <c r="U650" t="str">
        <f t="shared" si="27"/>
        <v/>
      </c>
      <c r="V650" t="str">
        <f t="shared" si="28"/>
        <v/>
      </c>
    </row>
    <row r="651" spans="1:22">
      <c r="A651" s="12">
        <v>638</v>
      </c>
      <c r="B651" t="str">
        <f>IFERROR(INDEX(DATOS!B:B,MATCH(CHECKLIST!A651,DATOS!BU:BU,0),1),"")</f>
        <v/>
      </c>
      <c r="C651" t="str">
        <f>IFERROR(INDEX(DATOS!J:J,MATCH(CHECKLIST!A651,DATOS!BU:BU,0),1),"")</f>
        <v/>
      </c>
      <c r="D651" t="str">
        <f>IFERROR(INDEX(DATOS!R:R,MATCH(CHECKLIST!E651,DATOS!C:C,0),1),"")</f>
        <v/>
      </c>
      <c r="E651" s="16" t="str">
        <f>IFERROR(INDEX(DATOS!C:C,MATCH(CHECKLIST!A651,DATOS!BU:BU,0),1),"")</f>
        <v/>
      </c>
      <c r="F651" s="3" t="str">
        <f>IFERROR(IF(INDEX(DATOS!AC:AC,MATCH(CHECKLIST!B651,DATOS!B:B,0),1)=0,"",INDEX(DATOS!AC:AC,MATCH(CHECKLIST!B651,DATOS!B:B,0),1)),"")</f>
        <v/>
      </c>
      <c r="G651" s="17" t="str">
        <f>IF(IFERROR(FIND(G$13,INDEX(DATOS!CA:CA,MATCH(CHECKLIST!B651,DATOS!B:B,0),1),1),"")="",IF(IFERROR(FIND("FINADO",INDEX(DATOS!CA:CA,MATCH(CHECKLIST!B651,DATOS!B:B,0),1),1),"")="",IF(IFERROR(FIND("BAJA",INDEX(DATOS!CA:CA,MATCH(CHECKLIST!B651,DATOS!B:B,0),1),1),"")="",IF(IFERROR(FIND("FECHA PEUA",INDEX(DATOS!CA:CA,MATCH(CHECKLIST!B651,DATOS!B:B,0),1),1),"")="",IF(IFERROR(FIND("FIRMA",INDEX(DATOS!CA:CA,MATCH(CHECKLIST!B651,DATOS!B:B,0),1),1),"")="","","FIRMA"),"PEUA"),"BAJA"),"FINADO"),"X")</f>
        <v/>
      </c>
      <c r="H651" s="17" t="str">
        <f>IF(IFERROR(FIND(H$13,INDEX(DATOS!CA:CA,MATCH(CHECKLIST!B651,DATOS!B:B,0),1),1),"")="",IF(IFERROR(FIND("VENCIDA",INDEX(DATOS!BH:BH,MATCH(CHECKLIST!B651,DATOS!B:B,0),1),1),"")="","","VENCIDO"),"X")</f>
        <v/>
      </c>
      <c r="I651" s="17" t="str">
        <f>IF(IFERROR(FIND(I$13,INDEX(DATOS!CA:CA,MATCH(CHECKLIST!B651,DATOS!B:B,0),1),1),"")="","","X")</f>
        <v/>
      </c>
      <c r="J651" s="17" t="str">
        <f>IF(IFERROR(FIND(J$13,INDEX(DATOS!CA:CA,MATCH(CHECKLIST!B651,DATOS!B:B,0),1),1),"")="","","X")</f>
        <v/>
      </c>
      <c r="K651" s="17" t="str">
        <f>IF(IFERROR(FIND(K$13,INDEX(DATOS!CA:CA,MATCH(CHECKLIST!B651,DATOS!B:B,0),1),1),"")="","","X")</f>
        <v/>
      </c>
      <c r="L651" s="17" t="str">
        <f>IF(IFERROR(FIND(L$13,INDEX(DATOS!CA:CA,MATCH(CHECKLIST!B651,DATOS!B:B,0),1),1),"")="","","X")</f>
        <v/>
      </c>
      <c r="M651" s="17" t="str">
        <f>IF(IFERROR(FIND(M$13,INDEX(DATOS!CA:CA,MATCH(CHECKLIST!B651,DATOS!B:B,0),1),1),"")="","","X")</f>
        <v/>
      </c>
      <c r="N651" s="49" t="str">
        <f ca="1">IFERROR(IF(INDEX(DATOS!I:I,MATCH(CHECKLIST!B651,DATOS!B:B,0),1)="","X",IF(INDEX(DATOS!I:I,MATCH(CHECKLIST!B651,DATOS!B:B,0),1)&gt;YEAR(TODAY())-1,"","VENCIDA")),"")</f>
        <v/>
      </c>
      <c r="P651" s="17" t="str">
        <f>IF(B651="","",IF(IFERROR(FIND(P$13,INDEX(DATOS!CA:CA,MATCH(CHECKLIST!B651,DATOS!B:B,0),1),1),"")="","","X"))</f>
        <v/>
      </c>
      <c r="Q651" s="17" t="str">
        <f>IF(B651="","",IF(IFERROR(FIND(Q$13,INDEX(DATOS!CA:CA,MATCH(CHECKLIST!B651,DATOS!B:B,0),1),1),"")="","","X"))</f>
        <v/>
      </c>
      <c r="R651" t="str">
        <f>IF(B651="","",1)</f>
        <v/>
      </c>
      <c r="S651" t="str">
        <f t="shared" si="29"/>
        <v/>
      </c>
      <c r="U651" t="str">
        <f t="shared" si="27"/>
        <v/>
      </c>
      <c r="V651" t="str">
        <f t="shared" si="28"/>
        <v/>
      </c>
    </row>
    <row r="652" spans="1:22">
      <c r="A652" s="12">
        <v>639</v>
      </c>
      <c r="B652" t="str">
        <f>IFERROR(INDEX(DATOS!B:B,MATCH(CHECKLIST!A652,DATOS!BU:BU,0),1),"")</f>
        <v/>
      </c>
      <c r="C652" t="str">
        <f>IFERROR(INDEX(DATOS!J:J,MATCH(CHECKLIST!A652,DATOS!BU:BU,0),1),"")</f>
        <v/>
      </c>
      <c r="D652" t="str">
        <f>IFERROR(INDEX(DATOS!R:R,MATCH(CHECKLIST!E652,DATOS!C:C,0),1),"")</f>
        <v/>
      </c>
      <c r="E652" s="16" t="str">
        <f>IFERROR(INDEX(DATOS!C:C,MATCH(CHECKLIST!A652,DATOS!BU:BU,0),1),"")</f>
        <v/>
      </c>
      <c r="F652" s="3" t="str">
        <f>IFERROR(IF(INDEX(DATOS!AC:AC,MATCH(CHECKLIST!B652,DATOS!B:B,0),1)=0,"",INDEX(DATOS!AC:AC,MATCH(CHECKLIST!B652,DATOS!B:B,0),1)),"")</f>
        <v/>
      </c>
      <c r="G652" s="17" t="str">
        <f>IF(IFERROR(FIND(G$13,INDEX(DATOS!CA:CA,MATCH(CHECKLIST!B652,DATOS!B:B,0),1),1),"")="",IF(IFERROR(FIND("FINADO",INDEX(DATOS!CA:CA,MATCH(CHECKLIST!B652,DATOS!B:B,0),1),1),"")="",IF(IFERROR(FIND("BAJA",INDEX(DATOS!CA:CA,MATCH(CHECKLIST!B652,DATOS!B:B,0),1),1),"")="",IF(IFERROR(FIND("FECHA PEUA",INDEX(DATOS!CA:CA,MATCH(CHECKLIST!B652,DATOS!B:B,0),1),1),"")="",IF(IFERROR(FIND("FIRMA",INDEX(DATOS!CA:CA,MATCH(CHECKLIST!B652,DATOS!B:B,0),1),1),"")="","","FIRMA"),"PEUA"),"BAJA"),"FINADO"),"X")</f>
        <v/>
      </c>
      <c r="H652" s="17" t="str">
        <f>IF(IFERROR(FIND(H$13,INDEX(DATOS!CA:CA,MATCH(CHECKLIST!B652,DATOS!B:B,0),1),1),"")="",IF(IFERROR(FIND("VENCIDA",INDEX(DATOS!BH:BH,MATCH(CHECKLIST!B652,DATOS!B:B,0),1),1),"")="","","VENCIDO"),"X")</f>
        <v/>
      </c>
      <c r="I652" s="17" t="str">
        <f>IF(IFERROR(FIND(I$13,INDEX(DATOS!CA:CA,MATCH(CHECKLIST!B652,DATOS!B:B,0),1),1),"")="","","X")</f>
        <v/>
      </c>
      <c r="J652" s="17" t="str">
        <f>IF(IFERROR(FIND(J$13,INDEX(DATOS!CA:CA,MATCH(CHECKLIST!B652,DATOS!B:B,0),1),1),"")="","","X")</f>
        <v/>
      </c>
      <c r="K652" s="17" t="str">
        <f>IF(IFERROR(FIND(K$13,INDEX(DATOS!CA:CA,MATCH(CHECKLIST!B652,DATOS!B:B,0),1),1),"")="","","X")</f>
        <v/>
      </c>
      <c r="L652" s="17" t="str">
        <f>IF(IFERROR(FIND(L$13,INDEX(DATOS!CA:CA,MATCH(CHECKLIST!B652,DATOS!B:B,0),1),1),"")="","","X")</f>
        <v/>
      </c>
      <c r="M652" s="17" t="str">
        <f>IF(IFERROR(FIND(M$13,INDEX(DATOS!CA:CA,MATCH(CHECKLIST!B652,DATOS!B:B,0),1),1),"")="","","X")</f>
        <v/>
      </c>
      <c r="N652" s="49" t="str">
        <f ca="1">IFERROR(IF(INDEX(DATOS!I:I,MATCH(CHECKLIST!B652,DATOS!B:B,0),1)="","X",IF(INDEX(DATOS!I:I,MATCH(CHECKLIST!B652,DATOS!B:B,0),1)&gt;YEAR(TODAY())-1,"","VENCIDA")),"")</f>
        <v/>
      </c>
      <c r="P652" s="17" t="str">
        <f>IF(B652="","",IF(IFERROR(FIND(P$13,INDEX(DATOS!CA:CA,MATCH(CHECKLIST!B652,DATOS!B:B,0),1),1),"")="","","X"))</f>
        <v/>
      </c>
      <c r="Q652" s="17" t="str">
        <f>IF(B652="","",IF(IFERROR(FIND(Q$13,INDEX(DATOS!CA:CA,MATCH(CHECKLIST!B652,DATOS!B:B,0),1),1),"")="","","X"))</f>
        <v/>
      </c>
      <c r="S652">
        <f t="shared" si="29"/>
        <v>0</v>
      </c>
      <c r="U652" t="str">
        <f t="shared" si="27"/>
        <v/>
      </c>
      <c r="V652" t="str">
        <f t="shared" si="28"/>
        <v/>
      </c>
    </row>
    <row r="653" spans="1:22">
      <c r="A653" s="12">
        <v>640</v>
      </c>
      <c r="B653" t="str">
        <f>IFERROR(INDEX(DATOS!B:B,MATCH(CHECKLIST!A653,DATOS!BU:BU,0),1),"")</f>
        <v/>
      </c>
      <c r="C653" t="str">
        <f>IFERROR(INDEX(DATOS!J:J,MATCH(CHECKLIST!A653,DATOS!BU:BU,0),1),"")</f>
        <v/>
      </c>
      <c r="D653" t="str">
        <f>IFERROR(INDEX(DATOS!R:R,MATCH(CHECKLIST!E653,DATOS!C:C,0),1),"")</f>
        <v/>
      </c>
      <c r="E653" s="16" t="str">
        <f>IFERROR(INDEX(DATOS!C:C,MATCH(CHECKLIST!A653,DATOS!BU:BU,0),1),"")</f>
        <v/>
      </c>
      <c r="F653" s="3" t="str">
        <f>IFERROR(IF(INDEX(DATOS!AC:AC,MATCH(CHECKLIST!B653,DATOS!B:B,0),1)=0,"",INDEX(DATOS!AC:AC,MATCH(CHECKLIST!B653,DATOS!B:B,0),1)),"")</f>
        <v/>
      </c>
      <c r="G653" s="17" t="str">
        <f>IF(IFERROR(FIND(G$13,INDEX(DATOS!CA:CA,MATCH(CHECKLIST!B653,DATOS!B:B,0),1),1),"")="",IF(IFERROR(FIND("FINADO",INDEX(DATOS!CA:CA,MATCH(CHECKLIST!B653,DATOS!B:B,0),1),1),"")="",IF(IFERROR(FIND("BAJA",INDEX(DATOS!CA:CA,MATCH(CHECKLIST!B653,DATOS!B:B,0),1),1),"")="",IF(IFERROR(FIND("FECHA PEUA",INDEX(DATOS!CA:CA,MATCH(CHECKLIST!B653,DATOS!B:B,0),1),1),"")="",IF(IFERROR(FIND("FIRMA",INDEX(DATOS!CA:CA,MATCH(CHECKLIST!B653,DATOS!B:B,0),1),1),"")="","","FIRMA"),"PEUA"),"BAJA"),"FINADO"),"X")</f>
        <v/>
      </c>
      <c r="H653" s="17" t="str">
        <f>IF(IFERROR(FIND(H$13,INDEX(DATOS!CA:CA,MATCH(CHECKLIST!B653,DATOS!B:B,0),1),1),"")="",IF(IFERROR(FIND("VENCIDA",INDEX(DATOS!BH:BH,MATCH(CHECKLIST!B653,DATOS!B:B,0),1),1),"")="","","VENCIDO"),"X")</f>
        <v/>
      </c>
      <c r="I653" s="17" t="str">
        <f>IF(IFERROR(FIND(I$13,INDEX(DATOS!CA:CA,MATCH(CHECKLIST!B653,DATOS!B:B,0),1),1),"")="","","X")</f>
        <v/>
      </c>
      <c r="J653" s="17" t="str">
        <f>IF(IFERROR(FIND(J$13,INDEX(DATOS!CA:CA,MATCH(CHECKLIST!B653,DATOS!B:B,0),1),1),"")="","","X")</f>
        <v/>
      </c>
      <c r="K653" s="17" t="str">
        <f>IF(IFERROR(FIND(K$13,INDEX(DATOS!CA:CA,MATCH(CHECKLIST!B653,DATOS!B:B,0),1),1),"")="","","X")</f>
        <v/>
      </c>
      <c r="L653" s="17" t="str">
        <f>IF(IFERROR(FIND(L$13,INDEX(DATOS!CA:CA,MATCH(CHECKLIST!B653,DATOS!B:B,0),1),1),"")="","","X")</f>
        <v/>
      </c>
      <c r="M653" s="17" t="str">
        <f>IF(IFERROR(FIND(M$13,INDEX(DATOS!CA:CA,MATCH(CHECKLIST!B653,DATOS!B:B,0),1),1),"")="","","X")</f>
        <v/>
      </c>
      <c r="N653" s="49" t="str">
        <f ca="1">IFERROR(IF(INDEX(DATOS!I:I,MATCH(CHECKLIST!B653,DATOS!B:B,0),1)="","X",IF(INDEX(DATOS!I:I,MATCH(CHECKLIST!B653,DATOS!B:B,0),1)&gt;YEAR(TODAY())-1,"","VENCIDA")),"")</f>
        <v/>
      </c>
      <c r="P653" s="17" t="str">
        <f>IF(B653="","",IF(IFERROR(FIND(P$13,INDEX(DATOS!CA:CA,MATCH(CHECKLIST!B653,DATOS!B:B,0),1),1),"")="","","X"))</f>
        <v/>
      </c>
      <c r="Q653" s="17" t="str">
        <f>IF(B653="","",IF(IFERROR(FIND(Q$13,INDEX(DATOS!CA:CA,MATCH(CHECKLIST!B653,DATOS!B:B,0),1),1),"")="","","X"))</f>
        <v/>
      </c>
      <c r="R653" t="str">
        <f>IF(B653="","",1)</f>
        <v/>
      </c>
      <c r="S653" t="str">
        <f t="shared" si="29"/>
        <v/>
      </c>
      <c r="U653" t="str">
        <f t="shared" si="27"/>
        <v/>
      </c>
      <c r="V653" t="str">
        <f t="shared" si="28"/>
        <v/>
      </c>
    </row>
    <row r="654" spans="1:22">
      <c r="A654" s="12">
        <v>641</v>
      </c>
      <c r="B654" t="str">
        <f>IFERROR(INDEX(DATOS!B:B,MATCH(CHECKLIST!A654,DATOS!BU:BU,0),1),"")</f>
        <v/>
      </c>
      <c r="C654" t="str">
        <f>IFERROR(INDEX(DATOS!J:J,MATCH(CHECKLIST!A654,DATOS!BU:BU,0),1),"")</f>
        <v/>
      </c>
      <c r="D654" t="str">
        <f>IFERROR(INDEX(DATOS!R:R,MATCH(CHECKLIST!E654,DATOS!C:C,0),1),"")</f>
        <v/>
      </c>
      <c r="E654" s="16" t="str">
        <f>IFERROR(INDEX(DATOS!C:C,MATCH(CHECKLIST!A654,DATOS!BU:BU,0),1),"")</f>
        <v/>
      </c>
      <c r="F654" s="3" t="str">
        <f>IFERROR(IF(INDEX(DATOS!AC:AC,MATCH(CHECKLIST!B654,DATOS!B:B,0),1)=0,"",INDEX(DATOS!AC:AC,MATCH(CHECKLIST!B654,DATOS!B:B,0),1)),"")</f>
        <v/>
      </c>
      <c r="G654" s="17" t="str">
        <f>IF(IFERROR(FIND(G$13,INDEX(DATOS!CA:CA,MATCH(CHECKLIST!B654,DATOS!B:B,0),1),1),"")="",IF(IFERROR(FIND("FINADO",INDEX(DATOS!CA:CA,MATCH(CHECKLIST!B654,DATOS!B:B,0),1),1),"")="",IF(IFERROR(FIND("BAJA",INDEX(DATOS!CA:CA,MATCH(CHECKLIST!B654,DATOS!B:B,0),1),1),"")="",IF(IFERROR(FIND("FECHA PEUA",INDEX(DATOS!CA:CA,MATCH(CHECKLIST!B654,DATOS!B:B,0),1),1),"")="",IF(IFERROR(FIND("FIRMA",INDEX(DATOS!CA:CA,MATCH(CHECKLIST!B654,DATOS!B:B,0),1),1),"")="","","FIRMA"),"PEUA"),"BAJA"),"FINADO"),"X")</f>
        <v/>
      </c>
      <c r="H654" s="17" t="str">
        <f>IF(IFERROR(FIND(H$13,INDEX(DATOS!CA:CA,MATCH(CHECKLIST!B654,DATOS!B:B,0),1),1),"")="",IF(IFERROR(FIND("VENCIDA",INDEX(DATOS!BH:BH,MATCH(CHECKLIST!B654,DATOS!B:B,0),1),1),"")="","","VENCIDO"),"X")</f>
        <v/>
      </c>
      <c r="I654" s="17" t="str">
        <f>IF(IFERROR(FIND(I$13,INDEX(DATOS!CA:CA,MATCH(CHECKLIST!B654,DATOS!B:B,0),1),1),"")="","","X")</f>
        <v/>
      </c>
      <c r="J654" s="17" t="str">
        <f>IF(IFERROR(FIND(J$13,INDEX(DATOS!CA:CA,MATCH(CHECKLIST!B654,DATOS!B:B,0),1),1),"")="","","X")</f>
        <v/>
      </c>
      <c r="K654" s="17" t="str">
        <f>IF(IFERROR(FIND(K$13,INDEX(DATOS!CA:CA,MATCH(CHECKLIST!B654,DATOS!B:B,0),1),1),"")="","","X")</f>
        <v/>
      </c>
      <c r="L654" s="17" t="str">
        <f>IF(IFERROR(FIND(L$13,INDEX(DATOS!CA:CA,MATCH(CHECKLIST!B654,DATOS!B:B,0),1),1),"")="","","X")</f>
        <v/>
      </c>
      <c r="M654" s="17" t="str">
        <f>IF(IFERROR(FIND(M$13,INDEX(DATOS!CA:CA,MATCH(CHECKLIST!B654,DATOS!B:B,0),1),1),"")="","","X")</f>
        <v/>
      </c>
      <c r="N654" s="49" t="str">
        <f ca="1">IFERROR(IF(INDEX(DATOS!I:I,MATCH(CHECKLIST!B654,DATOS!B:B,0),1)="","X",IF(INDEX(DATOS!I:I,MATCH(CHECKLIST!B654,DATOS!B:B,0),1)&gt;YEAR(TODAY())-1,"","VENCIDA")),"")</f>
        <v/>
      </c>
      <c r="P654" s="17" t="str">
        <f>IF(B654="","",IF(IFERROR(FIND(P$13,INDEX(DATOS!CA:CA,MATCH(CHECKLIST!B654,DATOS!B:B,0),1),1),"")="","","X"))</f>
        <v/>
      </c>
      <c r="Q654" s="17" t="str">
        <f>IF(B654="","",IF(IFERROR(FIND(Q$13,INDEX(DATOS!CA:CA,MATCH(CHECKLIST!B654,DATOS!B:B,0),1),1),"")="","","X"))</f>
        <v/>
      </c>
      <c r="S654">
        <f t="shared" si="29"/>
        <v>0</v>
      </c>
      <c r="U654" t="str">
        <f t="shared" ref="U654:U717" si="30">IF(C654="","",C654)</f>
        <v/>
      </c>
      <c r="V654" t="str">
        <f t="shared" ref="V654:V717" si="31">IF(B654="","",B654)</f>
        <v/>
      </c>
    </row>
    <row r="655" spans="1:22">
      <c r="A655" s="12">
        <v>642</v>
      </c>
      <c r="B655" t="str">
        <f>IFERROR(INDEX(DATOS!B:B,MATCH(CHECKLIST!A655,DATOS!BU:BU,0),1),"")</f>
        <v/>
      </c>
      <c r="C655" t="str">
        <f>IFERROR(INDEX(DATOS!J:J,MATCH(CHECKLIST!A655,DATOS!BU:BU,0),1),"")</f>
        <v/>
      </c>
      <c r="D655" t="str">
        <f>IFERROR(INDEX(DATOS!R:R,MATCH(CHECKLIST!E655,DATOS!C:C,0),1),"")</f>
        <v/>
      </c>
      <c r="E655" s="16" t="str">
        <f>IFERROR(INDEX(DATOS!C:C,MATCH(CHECKLIST!A655,DATOS!BU:BU,0),1),"")</f>
        <v/>
      </c>
      <c r="F655" s="3" t="str">
        <f>IFERROR(IF(INDEX(DATOS!AC:AC,MATCH(CHECKLIST!B655,DATOS!B:B,0),1)=0,"",INDEX(DATOS!AC:AC,MATCH(CHECKLIST!B655,DATOS!B:B,0),1)),"")</f>
        <v/>
      </c>
      <c r="G655" s="17" t="str">
        <f>IF(IFERROR(FIND(G$13,INDEX(DATOS!CA:CA,MATCH(CHECKLIST!B655,DATOS!B:B,0),1),1),"")="",IF(IFERROR(FIND("FINADO",INDEX(DATOS!CA:CA,MATCH(CHECKLIST!B655,DATOS!B:B,0),1),1),"")="",IF(IFERROR(FIND("BAJA",INDEX(DATOS!CA:CA,MATCH(CHECKLIST!B655,DATOS!B:B,0),1),1),"")="",IF(IFERROR(FIND("FECHA PEUA",INDEX(DATOS!CA:CA,MATCH(CHECKLIST!B655,DATOS!B:B,0),1),1),"")="",IF(IFERROR(FIND("FIRMA",INDEX(DATOS!CA:CA,MATCH(CHECKLIST!B655,DATOS!B:B,0),1),1),"")="","","FIRMA"),"PEUA"),"BAJA"),"FINADO"),"X")</f>
        <v/>
      </c>
      <c r="H655" s="17" t="str">
        <f>IF(IFERROR(FIND(H$13,INDEX(DATOS!CA:CA,MATCH(CHECKLIST!B655,DATOS!B:B,0),1),1),"")="",IF(IFERROR(FIND("VENCIDA",INDEX(DATOS!BH:BH,MATCH(CHECKLIST!B655,DATOS!B:B,0),1),1),"")="","","VENCIDO"),"X")</f>
        <v/>
      </c>
      <c r="I655" s="17" t="str">
        <f>IF(IFERROR(FIND(I$13,INDEX(DATOS!CA:CA,MATCH(CHECKLIST!B655,DATOS!B:B,0),1),1),"")="","","X")</f>
        <v/>
      </c>
      <c r="J655" s="17" t="str">
        <f>IF(IFERROR(FIND(J$13,INDEX(DATOS!CA:CA,MATCH(CHECKLIST!B655,DATOS!B:B,0),1),1),"")="","","X")</f>
        <v/>
      </c>
      <c r="K655" s="17" t="str">
        <f>IF(IFERROR(FIND(K$13,INDEX(DATOS!CA:CA,MATCH(CHECKLIST!B655,DATOS!B:B,0),1),1),"")="","","X")</f>
        <v/>
      </c>
      <c r="L655" s="17" t="str">
        <f>IF(IFERROR(FIND(L$13,INDEX(DATOS!CA:CA,MATCH(CHECKLIST!B655,DATOS!B:B,0),1),1),"")="","","X")</f>
        <v/>
      </c>
      <c r="M655" s="17" t="str">
        <f>IF(IFERROR(FIND(M$13,INDEX(DATOS!CA:CA,MATCH(CHECKLIST!B655,DATOS!B:B,0),1),1),"")="","","X")</f>
        <v/>
      </c>
      <c r="N655" s="49" t="str">
        <f ca="1">IFERROR(IF(INDEX(DATOS!I:I,MATCH(CHECKLIST!B655,DATOS!B:B,0),1)="","X",IF(INDEX(DATOS!I:I,MATCH(CHECKLIST!B655,DATOS!B:B,0),1)&gt;YEAR(TODAY())-1,"","VENCIDA")),"")</f>
        <v/>
      </c>
      <c r="P655" s="17" t="str">
        <f>IF(B655="","",IF(IFERROR(FIND(P$13,INDEX(DATOS!CA:CA,MATCH(CHECKLIST!B655,DATOS!B:B,0),1),1),"")="","","X"))</f>
        <v/>
      </c>
      <c r="Q655" s="17" t="str">
        <f>IF(B655="","",IF(IFERROR(FIND(Q$13,INDEX(DATOS!CA:CA,MATCH(CHECKLIST!B655,DATOS!B:B,0),1),1),"")="","","X"))</f>
        <v/>
      </c>
      <c r="R655" t="str">
        <f>IF(B655="","",1)</f>
        <v/>
      </c>
      <c r="S655" t="str">
        <f t="shared" si="29"/>
        <v/>
      </c>
      <c r="U655" t="str">
        <f t="shared" si="30"/>
        <v/>
      </c>
      <c r="V655" t="str">
        <f t="shared" si="31"/>
        <v/>
      </c>
    </row>
    <row r="656" spans="1:22">
      <c r="A656" s="12">
        <v>643</v>
      </c>
      <c r="B656" t="str">
        <f>IFERROR(INDEX(DATOS!B:B,MATCH(CHECKLIST!A656,DATOS!BU:BU,0),1),"")</f>
        <v/>
      </c>
      <c r="C656" t="str">
        <f>IFERROR(INDEX(DATOS!J:J,MATCH(CHECKLIST!A656,DATOS!BU:BU,0),1),"")</f>
        <v/>
      </c>
      <c r="D656" t="str">
        <f>IFERROR(INDEX(DATOS!R:R,MATCH(CHECKLIST!E656,DATOS!C:C,0),1),"")</f>
        <v/>
      </c>
      <c r="E656" s="16" t="str">
        <f>IFERROR(INDEX(DATOS!C:C,MATCH(CHECKLIST!A656,DATOS!BU:BU,0),1),"")</f>
        <v/>
      </c>
      <c r="F656" s="3" t="str">
        <f>IFERROR(IF(INDEX(DATOS!AC:AC,MATCH(CHECKLIST!B656,DATOS!B:B,0),1)=0,"",INDEX(DATOS!AC:AC,MATCH(CHECKLIST!B656,DATOS!B:B,0),1)),"")</f>
        <v/>
      </c>
      <c r="G656" s="17" t="str">
        <f>IF(IFERROR(FIND(G$13,INDEX(DATOS!CA:CA,MATCH(CHECKLIST!B656,DATOS!B:B,0),1),1),"")="",IF(IFERROR(FIND("FINADO",INDEX(DATOS!CA:CA,MATCH(CHECKLIST!B656,DATOS!B:B,0),1),1),"")="",IF(IFERROR(FIND("BAJA",INDEX(DATOS!CA:CA,MATCH(CHECKLIST!B656,DATOS!B:B,0),1),1),"")="",IF(IFERROR(FIND("FECHA PEUA",INDEX(DATOS!CA:CA,MATCH(CHECKLIST!B656,DATOS!B:B,0),1),1),"")="",IF(IFERROR(FIND("FIRMA",INDEX(DATOS!CA:CA,MATCH(CHECKLIST!B656,DATOS!B:B,0),1),1),"")="","","FIRMA"),"PEUA"),"BAJA"),"FINADO"),"X")</f>
        <v/>
      </c>
      <c r="H656" s="17" t="str">
        <f>IF(IFERROR(FIND(H$13,INDEX(DATOS!CA:CA,MATCH(CHECKLIST!B656,DATOS!B:B,0),1),1),"")="",IF(IFERROR(FIND("VENCIDA",INDEX(DATOS!BH:BH,MATCH(CHECKLIST!B656,DATOS!B:B,0),1),1),"")="","","VENCIDO"),"X")</f>
        <v/>
      </c>
      <c r="I656" s="17" t="str">
        <f>IF(IFERROR(FIND(I$13,INDEX(DATOS!CA:CA,MATCH(CHECKLIST!B656,DATOS!B:B,0),1),1),"")="","","X")</f>
        <v/>
      </c>
      <c r="J656" s="17" t="str">
        <f>IF(IFERROR(FIND(J$13,INDEX(DATOS!CA:CA,MATCH(CHECKLIST!B656,DATOS!B:B,0),1),1),"")="","","X")</f>
        <v/>
      </c>
      <c r="K656" s="17" t="str">
        <f>IF(IFERROR(FIND(K$13,INDEX(DATOS!CA:CA,MATCH(CHECKLIST!B656,DATOS!B:B,0),1),1),"")="","","X")</f>
        <v/>
      </c>
      <c r="L656" s="17" t="str">
        <f>IF(IFERROR(FIND(L$13,INDEX(DATOS!CA:CA,MATCH(CHECKLIST!B656,DATOS!B:B,0),1),1),"")="","","X")</f>
        <v/>
      </c>
      <c r="M656" s="17" t="str">
        <f>IF(IFERROR(FIND(M$13,INDEX(DATOS!CA:CA,MATCH(CHECKLIST!B656,DATOS!B:B,0),1),1),"")="","","X")</f>
        <v/>
      </c>
      <c r="N656" s="49" t="str">
        <f ca="1">IFERROR(IF(INDEX(DATOS!I:I,MATCH(CHECKLIST!B656,DATOS!B:B,0),1)="","X",IF(INDEX(DATOS!I:I,MATCH(CHECKLIST!B656,DATOS!B:B,0),1)&gt;YEAR(TODAY())-1,"","VENCIDA")),"")</f>
        <v/>
      </c>
      <c r="P656" s="17" t="str">
        <f>IF(B656="","",IF(IFERROR(FIND(P$13,INDEX(DATOS!CA:CA,MATCH(CHECKLIST!B656,DATOS!B:B,0),1),1),"")="","","X"))</f>
        <v/>
      </c>
      <c r="Q656" s="17" t="str">
        <f>IF(B656="","",IF(IFERROR(FIND(Q$13,INDEX(DATOS!CA:CA,MATCH(CHECKLIST!B656,DATOS!B:B,0),1),1),"")="","","X"))</f>
        <v/>
      </c>
      <c r="S656">
        <f t="shared" ref="S656:S719" si="32">IF(Q$13="","",R656)</f>
        <v>0</v>
      </c>
      <c r="U656" t="str">
        <f t="shared" si="30"/>
        <v/>
      </c>
      <c r="V656" t="str">
        <f t="shared" si="31"/>
        <v/>
      </c>
    </row>
    <row r="657" spans="1:22">
      <c r="A657" s="12">
        <v>644</v>
      </c>
      <c r="B657" t="str">
        <f>IFERROR(INDEX(DATOS!B:B,MATCH(CHECKLIST!A657,DATOS!BU:BU,0),1),"")</f>
        <v/>
      </c>
      <c r="C657" t="str">
        <f>IFERROR(INDEX(DATOS!J:J,MATCH(CHECKLIST!A657,DATOS!BU:BU,0),1),"")</f>
        <v/>
      </c>
      <c r="D657" t="str">
        <f>IFERROR(INDEX(DATOS!R:R,MATCH(CHECKLIST!E657,DATOS!C:C,0),1),"")</f>
        <v/>
      </c>
      <c r="E657" s="16" t="str">
        <f>IFERROR(INDEX(DATOS!C:C,MATCH(CHECKLIST!A657,DATOS!BU:BU,0),1),"")</f>
        <v/>
      </c>
      <c r="F657" s="3" t="str">
        <f>IFERROR(IF(INDEX(DATOS!AC:AC,MATCH(CHECKLIST!B657,DATOS!B:B,0),1)=0,"",INDEX(DATOS!AC:AC,MATCH(CHECKLIST!B657,DATOS!B:B,0),1)),"")</f>
        <v/>
      </c>
      <c r="G657" s="17" t="str">
        <f>IF(IFERROR(FIND(G$13,INDEX(DATOS!CA:CA,MATCH(CHECKLIST!B657,DATOS!B:B,0),1),1),"")="",IF(IFERROR(FIND("FINADO",INDEX(DATOS!CA:CA,MATCH(CHECKLIST!B657,DATOS!B:B,0),1),1),"")="",IF(IFERROR(FIND("BAJA",INDEX(DATOS!CA:CA,MATCH(CHECKLIST!B657,DATOS!B:B,0),1),1),"")="",IF(IFERROR(FIND("FECHA PEUA",INDEX(DATOS!CA:CA,MATCH(CHECKLIST!B657,DATOS!B:B,0),1),1),"")="",IF(IFERROR(FIND("FIRMA",INDEX(DATOS!CA:CA,MATCH(CHECKLIST!B657,DATOS!B:B,0),1),1),"")="","","FIRMA"),"PEUA"),"BAJA"),"FINADO"),"X")</f>
        <v/>
      </c>
      <c r="H657" s="17" t="str">
        <f>IF(IFERROR(FIND(H$13,INDEX(DATOS!CA:CA,MATCH(CHECKLIST!B657,DATOS!B:B,0),1),1),"")="",IF(IFERROR(FIND("VENCIDA",INDEX(DATOS!BH:BH,MATCH(CHECKLIST!B657,DATOS!B:B,0),1),1),"")="","","VENCIDO"),"X")</f>
        <v/>
      </c>
      <c r="I657" s="17" t="str">
        <f>IF(IFERROR(FIND(I$13,INDEX(DATOS!CA:CA,MATCH(CHECKLIST!B657,DATOS!B:B,0),1),1),"")="","","X")</f>
        <v/>
      </c>
      <c r="J657" s="17" t="str">
        <f>IF(IFERROR(FIND(J$13,INDEX(DATOS!CA:CA,MATCH(CHECKLIST!B657,DATOS!B:B,0),1),1),"")="","","X")</f>
        <v/>
      </c>
      <c r="K657" s="17" t="str">
        <f>IF(IFERROR(FIND(K$13,INDEX(DATOS!CA:CA,MATCH(CHECKLIST!B657,DATOS!B:B,0),1),1),"")="","","X")</f>
        <v/>
      </c>
      <c r="L657" s="17" t="str">
        <f>IF(IFERROR(FIND(L$13,INDEX(DATOS!CA:CA,MATCH(CHECKLIST!B657,DATOS!B:B,0),1),1),"")="","","X")</f>
        <v/>
      </c>
      <c r="M657" s="17" t="str">
        <f>IF(IFERROR(FIND(M$13,INDEX(DATOS!CA:CA,MATCH(CHECKLIST!B657,DATOS!B:B,0),1),1),"")="","","X")</f>
        <v/>
      </c>
      <c r="N657" s="49" t="str">
        <f ca="1">IFERROR(IF(INDEX(DATOS!I:I,MATCH(CHECKLIST!B657,DATOS!B:B,0),1)="","X",IF(INDEX(DATOS!I:I,MATCH(CHECKLIST!B657,DATOS!B:B,0),1)&gt;YEAR(TODAY())-1,"","VENCIDA")),"")</f>
        <v/>
      </c>
      <c r="P657" s="17" t="str">
        <f>IF(B657="","",IF(IFERROR(FIND(P$13,INDEX(DATOS!CA:CA,MATCH(CHECKLIST!B657,DATOS!B:B,0),1),1),"")="","","X"))</f>
        <v/>
      </c>
      <c r="Q657" s="17" t="str">
        <f>IF(B657="","",IF(IFERROR(FIND(Q$13,INDEX(DATOS!CA:CA,MATCH(CHECKLIST!B657,DATOS!B:B,0),1),1),"")="","","X"))</f>
        <v/>
      </c>
      <c r="R657" t="str">
        <f>IF(B657="","",1)</f>
        <v/>
      </c>
      <c r="S657" t="str">
        <f t="shared" si="32"/>
        <v/>
      </c>
      <c r="U657" t="str">
        <f t="shared" si="30"/>
        <v/>
      </c>
      <c r="V657" t="str">
        <f t="shared" si="31"/>
        <v/>
      </c>
    </row>
    <row r="658" spans="1:22">
      <c r="A658" s="12">
        <v>645</v>
      </c>
      <c r="B658" t="str">
        <f>IFERROR(INDEX(DATOS!B:B,MATCH(CHECKLIST!A658,DATOS!BU:BU,0),1),"")</f>
        <v/>
      </c>
      <c r="C658" t="str">
        <f>IFERROR(INDEX(DATOS!J:J,MATCH(CHECKLIST!A658,DATOS!BU:BU,0),1),"")</f>
        <v/>
      </c>
      <c r="D658" t="str">
        <f>IFERROR(INDEX(DATOS!R:R,MATCH(CHECKLIST!E658,DATOS!C:C,0),1),"")</f>
        <v/>
      </c>
      <c r="E658" s="16" t="str">
        <f>IFERROR(INDEX(DATOS!C:C,MATCH(CHECKLIST!A658,DATOS!BU:BU,0),1),"")</f>
        <v/>
      </c>
      <c r="F658" s="3" t="str">
        <f>IFERROR(IF(INDEX(DATOS!AC:AC,MATCH(CHECKLIST!B658,DATOS!B:B,0),1)=0,"",INDEX(DATOS!AC:AC,MATCH(CHECKLIST!B658,DATOS!B:B,0),1)),"")</f>
        <v/>
      </c>
      <c r="G658" s="17" t="str">
        <f>IF(IFERROR(FIND(G$13,INDEX(DATOS!CA:CA,MATCH(CHECKLIST!B658,DATOS!B:B,0),1),1),"")="",IF(IFERROR(FIND("FINADO",INDEX(DATOS!CA:CA,MATCH(CHECKLIST!B658,DATOS!B:B,0),1),1),"")="",IF(IFERROR(FIND("BAJA",INDEX(DATOS!CA:CA,MATCH(CHECKLIST!B658,DATOS!B:B,0),1),1),"")="",IF(IFERROR(FIND("FECHA PEUA",INDEX(DATOS!CA:CA,MATCH(CHECKLIST!B658,DATOS!B:B,0),1),1),"")="",IF(IFERROR(FIND("FIRMA",INDEX(DATOS!CA:CA,MATCH(CHECKLIST!B658,DATOS!B:B,0),1),1),"")="","","FIRMA"),"PEUA"),"BAJA"),"FINADO"),"X")</f>
        <v/>
      </c>
      <c r="H658" s="17" t="str">
        <f>IF(IFERROR(FIND(H$13,INDEX(DATOS!CA:CA,MATCH(CHECKLIST!B658,DATOS!B:B,0),1),1),"")="",IF(IFERROR(FIND("VENCIDA",INDEX(DATOS!BH:BH,MATCH(CHECKLIST!B658,DATOS!B:B,0),1),1),"")="","","VENCIDO"),"X")</f>
        <v/>
      </c>
      <c r="I658" s="17" t="str">
        <f>IF(IFERROR(FIND(I$13,INDEX(DATOS!CA:CA,MATCH(CHECKLIST!B658,DATOS!B:B,0),1),1),"")="","","X")</f>
        <v/>
      </c>
      <c r="J658" s="17" t="str">
        <f>IF(IFERROR(FIND(J$13,INDEX(DATOS!CA:CA,MATCH(CHECKLIST!B658,DATOS!B:B,0),1),1),"")="","","X")</f>
        <v/>
      </c>
      <c r="K658" s="17" t="str">
        <f>IF(IFERROR(FIND(K$13,INDEX(DATOS!CA:CA,MATCH(CHECKLIST!B658,DATOS!B:B,0),1),1),"")="","","X")</f>
        <v/>
      </c>
      <c r="L658" s="17" t="str">
        <f>IF(IFERROR(FIND(L$13,INDEX(DATOS!CA:CA,MATCH(CHECKLIST!B658,DATOS!B:B,0),1),1),"")="","","X")</f>
        <v/>
      </c>
      <c r="M658" s="17" t="str">
        <f>IF(IFERROR(FIND(M$13,INDEX(DATOS!CA:CA,MATCH(CHECKLIST!B658,DATOS!B:B,0),1),1),"")="","","X")</f>
        <v/>
      </c>
      <c r="N658" s="49" t="str">
        <f ca="1">IFERROR(IF(INDEX(DATOS!I:I,MATCH(CHECKLIST!B658,DATOS!B:B,0),1)="","X",IF(INDEX(DATOS!I:I,MATCH(CHECKLIST!B658,DATOS!B:B,0),1)&gt;YEAR(TODAY())-1,"","VENCIDA")),"")</f>
        <v/>
      </c>
      <c r="P658" s="17" t="str">
        <f>IF(B658="","",IF(IFERROR(FIND(P$13,INDEX(DATOS!CA:CA,MATCH(CHECKLIST!B658,DATOS!B:B,0),1),1),"")="","","X"))</f>
        <v/>
      </c>
      <c r="Q658" s="17" t="str">
        <f>IF(B658="","",IF(IFERROR(FIND(Q$13,INDEX(DATOS!CA:CA,MATCH(CHECKLIST!B658,DATOS!B:B,0),1),1),"")="","","X"))</f>
        <v/>
      </c>
      <c r="S658">
        <f t="shared" si="32"/>
        <v>0</v>
      </c>
      <c r="U658" t="str">
        <f t="shared" si="30"/>
        <v/>
      </c>
      <c r="V658" t="str">
        <f t="shared" si="31"/>
        <v/>
      </c>
    </row>
    <row r="659" spans="1:22">
      <c r="A659" s="12">
        <v>646</v>
      </c>
      <c r="B659" t="str">
        <f>IFERROR(INDEX(DATOS!B:B,MATCH(CHECKLIST!A659,DATOS!BU:BU,0),1),"")</f>
        <v/>
      </c>
      <c r="C659" t="str">
        <f>IFERROR(INDEX(DATOS!J:J,MATCH(CHECKLIST!A659,DATOS!BU:BU,0),1),"")</f>
        <v/>
      </c>
      <c r="D659" t="str">
        <f>IFERROR(INDEX(DATOS!R:R,MATCH(CHECKLIST!E659,DATOS!C:C,0),1),"")</f>
        <v/>
      </c>
      <c r="E659" s="16" t="str">
        <f>IFERROR(INDEX(DATOS!C:C,MATCH(CHECKLIST!A659,DATOS!BU:BU,0),1),"")</f>
        <v/>
      </c>
      <c r="F659" s="3" t="str">
        <f>IFERROR(IF(INDEX(DATOS!AC:AC,MATCH(CHECKLIST!B659,DATOS!B:B,0),1)=0,"",INDEX(DATOS!AC:AC,MATCH(CHECKLIST!B659,DATOS!B:B,0),1)),"")</f>
        <v/>
      </c>
      <c r="G659" s="17" t="str">
        <f>IF(IFERROR(FIND(G$13,INDEX(DATOS!CA:CA,MATCH(CHECKLIST!B659,DATOS!B:B,0),1),1),"")="",IF(IFERROR(FIND("FINADO",INDEX(DATOS!CA:CA,MATCH(CHECKLIST!B659,DATOS!B:B,0),1),1),"")="",IF(IFERROR(FIND("BAJA",INDEX(DATOS!CA:CA,MATCH(CHECKLIST!B659,DATOS!B:B,0),1),1),"")="",IF(IFERROR(FIND("FECHA PEUA",INDEX(DATOS!CA:CA,MATCH(CHECKLIST!B659,DATOS!B:B,0),1),1),"")="",IF(IFERROR(FIND("FIRMA",INDEX(DATOS!CA:CA,MATCH(CHECKLIST!B659,DATOS!B:B,0),1),1),"")="","","FIRMA"),"PEUA"),"BAJA"),"FINADO"),"X")</f>
        <v/>
      </c>
      <c r="H659" s="17" t="str">
        <f>IF(IFERROR(FIND(H$13,INDEX(DATOS!CA:CA,MATCH(CHECKLIST!B659,DATOS!B:B,0),1),1),"")="",IF(IFERROR(FIND("VENCIDA",INDEX(DATOS!BH:BH,MATCH(CHECKLIST!B659,DATOS!B:B,0),1),1),"")="","","VENCIDO"),"X")</f>
        <v/>
      </c>
      <c r="I659" s="17" t="str">
        <f>IF(IFERROR(FIND(I$13,INDEX(DATOS!CA:CA,MATCH(CHECKLIST!B659,DATOS!B:B,0),1),1),"")="","","X")</f>
        <v/>
      </c>
      <c r="J659" s="17" t="str">
        <f>IF(IFERROR(FIND(J$13,INDEX(DATOS!CA:CA,MATCH(CHECKLIST!B659,DATOS!B:B,0),1),1),"")="","","X")</f>
        <v/>
      </c>
      <c r="K659" s="17" t="str">
        <f>IF(IFERROR(FIND(K$13,INDEX(DATOS!CA:CA,MATCH(CHECKLIST!B659,DATOS!B:B,0),1),1),"")="","","X")</f>
        <v/>
      </c>
      <c r="L659" s="17" t="str">
        <f>IF(IFERROR(FIND(L$13,INDEX(DATOS!CA:CA,MATCH(CHECKLIST!B659,DATOS!B:B,0),1),1),"")="","","X")</f>
        <v/>
      </c>
      <c r="M659" s="17" t="str">
        <f>IF(IFERROR(FIND(M$13,INDEX(DATOS!CA:CA,MATCH(CHECKLIST!B659,DATOS!B:B,0),1),1),"")="","","X")</f>
        <v/>
      </c>
      <c r="N659" s="49" t="str">
        <f ca="1">IFERROR(IF(INDEX(DATOS!I:I,MATCH(CHECKLIST!B659,DATOS!B:B,0),1)="","X",IF(INDEX(DATOS!I:I,MATCH(CHECKLIST!B659,DATOS!B:B,0),1)&gt;YEAR(TODAY())-1,"","VENCIDA")),"")</f>
        <v/>
      </c>
      <c r="P659" s="17" t="str">
        <f>IF(B659="","",IF(IFERROR(FIND(P$13,INDEX(DATOS!CA:CA,MATCH(CHECKLIST!B659,DATOS!B:B,0),1),1),"")="","","X"))</f>
        <v/>
      </c>
      <c r="Q659" s="17" t="str">
        <f>IF(B659="","",IF(IFERROR(FIND(Q$13,INDEX(DATOS!CA:CA,MATCH(CHECKLIST!B659,DATOS!B:B,0),1),1),"")="","","X"))</f>
        <v/>
      </c>
      <c r="R659" t="str">
        <f>IF(B659="","",1)</f>
        <v/>
      </c>
      <c r="S659" t="str">
        <f t="shared" si="32"/>
        <v/>
      </c>
      <c r="U659" t="str">
        <f t="shared" si="30"/>
        <v/>
      </c>
      <c r="V659" t="str">
        <f t="shared" si="31"/>
        <v/>
      </c>
    </row>
    <row r="660" spans="1:22">
      <c r="A660" s="12">
        <v>647</v>
      </c>
      <c r="B660" t="str">
        <f>IFERROR(INDEX(DATOS!B:B,MATCH(CHECKLIST!A660,DATOS!BU:BU,0),1),"")</f>
        <v/>
      </c>
      <c r="C660" t="str">
        <f>IFERROR(INDEX(DATOS!J:J,MATCH(CHECKLIST!A660,DATOS!BU:BU,0),1),"")</f>
        <v/>
      </c>
      <c r="D660" t="str">
        <f>IFERROR(INDEX(DATOS!R:R,MATCH(CHECKLIST!E660,DATOS!C:C,0),1),"")</f>
        <v/>
      </c>
      <c r="E660" s="16" t="str">
        <f>IFERROR(INDEX(DATOS!C:C,MATCH(CHECKLIST!A660,DATOS!BU:BU,0),1),"")</f>
        <v/>
      </c>
      <c r="F660" s="3" t="str">
        <f>IFERROR(IF(INDEX(DATOS!AC:AC,MATCH(CHECKLIST!B660,DATOS!B:B,0),1)=0,"",INDEX(DATOS!AC:AC,MATCH(CHECKLIST!B660,DATOS!B:B,0),1)),"")</f>
        <v/>
      </c>
      <c r="G660" s="17" t="str">
        <f>IF(IFERROR(FIND(G$13,INDEX(DATOS!CA:CA,MATCH(CHECKLIST!B660,DATOS!B:B,0),1),1),"")="",IF(IFERROR(FIND("FINADO",INDEX(DATOS!CA:CA,MATCH(CHECKLIST!B660,DATOS!B:B,0),1),1),"")="",IF(IFERROR(FIND("BAJA",INDEX(DATOS!CA:CA,MATCH(CHECKLIST!B660,DATOS!B:B,0),1),1),"")="",IF(IFERROR(FIND("FECHA PEUA",INDEX(DATOS!CA:CA,MATCH(CHECKLIST!B660,DATOS!B:B,0),1),1),"")="",IF(IFERROR(FIND("FIRMA",INDEX(DATOS!CA:CA,MATCH(CHECKLIST!B660,DATOS!B:B,0),1),1),"")="","","FIRMA"),"PEUA"),"BAJA"),"FINADO"),"X")</f>
        <v/>
      </c>
      <c r="H660" s="17" t="str">
        <f>IF(IFERROR(FIND(H$13,INDEX(DATOS!CA:CA,MATCH(CHECKLIST!B660,DATOS!B:B,0),1),1),"")="",IF(IFERROR(FIND("VENCIDA",INDEX(DATOS!BH:BH,MATCH(CHECKLIST!B660,DATOS!B:B,0),1),1),"")="","","VENCIDO"),"X")</f>
        <v/>
      </c>
      <c r="I660" s="17" t="str">
        <f>IF(IFERROR(FIND(I$13,INDEX(DATOS!CA:CA,MATCH(CHECKLIST!B660,DATOS!B:B,0),1),1),"")="","","X")</f>
        <v/>
      </c>
      <c r="J660" s="17" t="str">
        <f>IF(IFERROR(FIND(J$13,INDEX(DATOS!CA:CA,MATCH(CHECKLIST!B660,DATOS!B:B,0),1),1),"")="","","X")</f>
        <v/>
      </c>
      <c r="K660" s="17" t="str">
        <f>IF(IFERROR(FIND(K$13,INDEX(DATOS!CA:CA,MATCH(CHECKLIST!B660,DATOS!B:B,0),1),1),"")="","","X")</f>
        <v/>
      </c>
      <c r="L660" s="17" t="str">
        <f>IF(IFERROR(FIND(L$13,INDEX(DATOS!CA:CA,MATCH(CHECKLIST!B660,DATOS!B:B,0),1),1),"")="","","X")</f>
        <v/>
      </c>
      <c r="M660" s="17" t="str">
        <f>IF(IFERROR(FIND(M$13,INDEX(DATOS!CA:CA,MATCH(CHECKLIST!B660,DATOS!B:B,0),1),1),"")="","","X")</f>
        <v/>
      </c>
      <c r="N660" s="49" t="str">
        <f ca="1">IFERROR(IF(INDEX(DATOS!I:I,MATCH(CHECKLIST!B660,DATOS!B:B,0),1)="","X",IF(INDEX(DATOS!I:I,MATCH(CHECKLIST!B660,DATOS!B:B,0),1)&gt;YEAR(TODAY())-1,"","VENCIDA")),"")</f>
        <v/>
      </c>
      <c r="P660" s="17" t="str">
        <f>IF(B660="","",IF(IFERROR(FIND(P$13,INDEX(DATOS!CA:CA,MATCH(CHECKLIST!B660,DATOS!B:B,0),1),1),"")="","","X"))</f>
        <v/>
      </c>
      <c r="Q660" s="17" t="str">
        <f>IF(B660="","",IF(IFERROR(FIND(Q$13,INDEX(DATOS!CA:CA,MATCH(CHECKLIST!B660,DATOS!B:B,0),1),1),"")="","","X"))</f>
        <v/>
      </c>
      <c r="S660">
        <f t="shared" si="32"/>
        <v>0</v>
      </c>
      <c r="U660" t="str">
        <f t="shared" si="30"/>
        <v/>
      </c>
      <c r="V660" t="str">
        <f t="shared" si="31"/>
        <v/>
      </c>
    </row>
    <row r="661" spans="1:22">
      <c r="A661" s="12">
        <v>648</v>
      </c>
      <c r="B661" t="str">
        <f>IFERROR(INDEX(DATOS!B:B,MATCH(CHECKLIST!A661,DATOS!BU:BU,0),1),"")</f>
        <v/>
      </c>
      <c r="C661" t="str">
        <f>IFERROR(INDEX(DATOS!J:J,MATCH(CHECKLIST!A661,DATOS!BU:BU,0),1),"")</f>
        <v/>
      </c>
      <c r="D661" t="str">
        <f>IFERROR(INDEX(DATOS!R:R,MATCH(CHECKLIST!E661,DATOS!C:C,0),1),"")</f>
        <v/>
      </c>
      <c r="E661" s="16" t="str">
        <f>IFERROR(INDEX(DATOS!C:C,MATCH(CHECKLIST!A661,DATOS!BU:BU,0),1),"")</f>
        <v/>
      </c>
      <c r="F661" s="3" t="str">
        <f>IFERROR(IF(INDEX(DATOS!AC:AC,MATCH(CHECKLIST!B661,DATOS!B:B,0),1)=0,"",INDEX(DATOS!AC:AC,MATCH(CHECKLIST!B661,DATOS!B:B,0),1)),"")</f>
        <v/>
      </c>
      <c r="G661" s="17" t="str">
        <f>IF(IFERROR(FIND(G$13,INDEX(DATOS!CA:CA,MATCH(CHECKLIST!B661,DATOS!B:B,0),1),1),"")="",IF(IFERROR(FIND("FINADO",INDEX(DATOS!CA:CA,MATCH(CHECKLIST!B661,DATOS!B:B,0),1),1),"")="",IF(IFERROR(FIND("BAJA",INDEX(DATOS!CA:CA,MATCH(CHECKLIST!B661,DATOS!B:B,0),1),1),"")="",IF(IFERROR(FIND("FECHA PEUA",INDEX(DATOS!CA:CA,MATCH(CHECKLIST!B661,DATOS!B:B,0),1),1),"")="",IF(IFERROR(FIND("FIRMA",INDEX(DATOS!CA:CA,MATCH(CHECKLIST!B661,DATOS!B:B,0),1),1),"")="","","FIRMA"),"PEUA"),"BAJA"),"FINADO"),"X")</f>
        <v/>
      </c>
      <c r="H661" s="17" t="str">
        <f>IF(IFERROR(FIND(H$13,INDEX(DATOS!CA:CA,MATCH(CHECKLIST!B661,DATOS!B:B,0),1),1),"")="",IF(IFERROR(FIND("VENCIDA",INDEX(DATOS!BH:BH,MATCH(CHECKLIST!B661,DATOS!B:B,0),1),1),"")="","","VENCIDO"),"X")</f>
        <v/>
      </c>
      <c r="I661" s="17" t="str">
        <f>IF(IFERROR(FIND(I$13,INDEX(DATOS!CA:CA,MATCH(CHECKLIST!B661,DATOS!B:B,0),1),1),"")="","","X")</f>
        <v/>
      </c>
      <c r="J661" s="17" t="str">
        <f>IF(IFERROR(FIND(J$13,INDEX(DATOS!CA:CA,MATCH(CHECKLIST!B661,DATOS!B:B,0),1),1),"")="","","X")</f>
        <v/>
      </c>
      <c r="K661" s="17" t="str">
        <f>IF(IFERROR(FIND(K$13,INDEX(DATOS!CA:CA,MATCH(CHECKLIST!B661,DATOS!B:B,0),1),1),"")="","","X")</f>
        <v/>
      </c>
      <c r="L661" s="17" t="str">
        <f>IF(IFERROR(FIND(L$13,INDEX(DATOS!CA:CA,MATCH(CHECKLIST!B661,DATOS!B:B,0),1),1),"")="","","X")</f>
        <v/>
      </c>
      <c r="M661" s="17" t="str">
        <f>IF(IFERROR(FIND(M$13,INDEX(DATOS!CA:CA,MATCH(CHECKLIST!B661,DATOS!B:B,0),1),1),"")="","","X")</f>
        <v/>
      </c>
      <c r="N661" s="49" t="str">
        <f ca="1">IFERROR(IF(INDEX(DATOS!I:I,MATCH(CHECKLIST!B661,DATOS!B:B,0),1)="","X",IF(INDEX(DATOS!I:I,MATCH(CHECKLIST!B661,DATOS!B:B,0),1)&gt;YEAR(TODAY())-1,"","VENCIDA")),"")</f>
        <v/>
      </c>
      <c r="P661" s="17" t="str">
        <f>IF(B661="","",IF(IFERROR(FIND(P$13,INDEX(DATOS!CA:CA,MATCH(CHECKLIST!B661,DATOS!B:B,0),1),1),"")="","","X"))</f>
        <v/>
      </c>
      <c r="Q661" s="17" t="str">
        <f>IF(B661="","",IF(IFERROR(FIND(Q$13,INDEX(DATOS!CA:CA,MATCH(CHECKLIST!B661,DATOS!B:B,0),1),1),"")="","","X"))</f>
        <v/>
      </c>
      <c r="R661" t="str">
        <f>IF(B661="","",1)</f>
        <v/>
      </c>
      <c r="S661" t="str">
        <f t="shared" si="32"/>
        <v/>
      </c>
      <c r="U661" t="str">
        <f t="shared" si="30"/>
        <v/>
      </c>
      <c r="V661" t="str">
        <f t="shared" si="31"/>
        <v/>
      </c>
    </row>
    <row r="662" spans="1:22">
      <c r="A662" s="12">
        <v>649</v>
      </c>
      <c r="B662" t="str">
        <f>IFERROR(INDEX(DATOS!B:B,MATCH(CHECKLIST!A662,DATOS!BU:BU,0),1),"")</f>
        <v/>
      </c>
      <c r="C662" t="str">
        <f>IFERROR(INDEX(DATOS!J:J,MATCH(CHECKLIST!A662,DATOS!BU:BU,0),1),"")</f>
        <v/>
      </c>
      <c r="D662" t="str">
        <f>IFERROR(INDEX(DATOS!R:R,MATCH(CHECKLIST!E662,DATOS!C:C,0),1),"")</f>
        <v/>
      </c>
      <c r="E662" s="16" t="str">
        <f>IFERROR(INDEX(DATOS!C:C,MATCH(CHECKLIST!A662,DATOS!BU:BU,0),1),"")</f>
        <v/>
      </c>
      <c r="F662" s="3" t="str">
        <f>IFERROR(IF(INDEX(DATOS!AC:AC,MATCH(CHECKLIST!B662,DATOS!B:B,0),1)=0,"",INDEX(DATOS!AC:AC,MATCH(CHECKLIST!B662,DATOS!B:B,0),1)),"")</f>
        <v/>
      </c>
      <c r="G662" s="17" t="str">
        <f>IF(IFERROR(FIND(G$13,INDEX(DATOS!CA:CA,MATCH(CHECKLIST!B662,DATOS!B:B,0),1),1),"")="",IF(IFERROR(FIND("FINADO",INDEX(DATOS!CA:CA,MATCH(CHECKLIST!B662,DATOS!B:B,0),1),1),"")="",IF(IFERROR(FIND("BAJA",INDEX(DATOS!CA:CA,MATCH(CHECKLIST!B662,DATOS!B:B,0),1),1),"")="",IF(IFERROR(FIND("FECHA PEUA",INDEX(DATOS!CA:CA,MATCH(CHECKLIST!B662,DATOS!B:B,0),1),1),"")="",IF(IFERROR(FIND("FIRMA",INDEX(DATOS!CA:CA,MATCH(CHECKLIST!B662,DATOS!B:B,0),1),1),"")="","","FIRMA"),"PEUA"),"BAJA"),"FINADO"),"X")</f>
        <v/>
      </c>
      <c r="H662" s="17" t="str">
        <f>IF(IFERROR(FIND(H$13,INDEX(DATOS!CA:CA,MATCH(CHECKLIST!B662,DATOS!B:B,0),1),1),"")="",IF(IFERROR(FIND("VENCIDA",INDEX(DATOS!BH:BH,MATCH(CHECKLIST!B662,DATOS!B:B,0),1),1),"")="","","VENCIDO"),"X")</f>
        <v/>
      </c>
      <c r="I662" s="17" t="str">
        <f>IF(IFERROR(FIND(I$13,INDEX(DATOS!CA:CA,MATCH(CHECKLIST!B662,DATOS!B:B,0),1),1),"")="","","X")</f>
        <v/>
      </c>
      <c r="J662" s="17" t="str">
        <f>IF(IFERROR(FIND(J$13,INDEX(DATOS!CA:CA,MATCH(CHECKLIST!B662,DATOS!B:B,0),1),1),"")="","","X")</f>
        <v/>
      </c>
      <c r="K662" s="17" t="str">
        <f>IF(IFERROR(FIND(K$13,INDEX(DATOS!CA:CA,MATCH(CHECKLIST!B662,DATOS!B:B,0),1),1),"")="","","X")</f>
        <v/>
      </c>
      <c r="L662" s="17" t="str">
        <f>IF(IFERROR(FIND(L$13,INDEX(DATOS!CA:CA,MATCH(CHECKLIST!B662,DATOS!B:B,0),1),1),"")="","","X")</f>
        <v/>
      </c>
      <c r="M662" s="17" t="str">
        <f>IF(IFERROR(FIND(M$13,INDEX(DATOS!CA:CA,MATCH(CHECKLIST!B662,DATOS!B:B,0),1),1),"")="","","X")</f>
        <v/>
      </c>
      <c r="N662" s="49" t="str">
        <f ca="1">IFERROR(IF(INDEX(DATOS!I:I,MATCH(CHECKLIST!B662,DATOS!B:B,0),1)="","X",IF(INDEX(DATOS!I:I,MATCH(CHECKLIST!B662,DATOS!B:B,0),1)&gt;YEAR(TODAY())-1,"","VENCIDA")),"")</f>
        <v/>
      </c>
      <c r="P662" s="17" t="str">
        <f>IF(B662="","",IF(IFERROR(FIND(P$13,INDEX(DATOS!CA:CA,MATCH(CHECKLIST!B662,DATOS!B:B,0),1),1),"")="","","X"))</f>
        <v/>
      </c>
      <c r="Q662" s="17" t="str">
        <f>IF(B662="","",IF(IFERROR(FIND(Q$13,INDEX(DATOS!CA:CA,MATCH(CHECKLIST!B662,DATOS!B:B,0),1),1),"")="","","X"))</f>
        <v/>
      </c>
      <c r="S662">
        <f t="shared" si="32"/>
        <v>0</v>
      </c>
      <c r="U662" t="str">
        <f t="shared" si="30"/>
        <v/>
      </c>
      <c r="V662" t="str">
        <f t="shared" si="31"/>
        <v/>
      </c>
    </row>
    <row r="663" spans="1:22">
      <c r="A663" s="12">
        <v>650</v>
      </c>
      <c r="B663" t="str">
        <f>IFERROR(INDEX(DATOS!B:B,MATCH(CHECKLIST!A663,DATOS!BU:BU,0),1),"")</f>
        <v/>
      </c>
      <c r="C663" t="str">
        <f>IFERROR(INDEX(DATOS!J:J,MATCH(CHECKLIST!A663,DATOS!BU:BU,0),1),"")</f>
        <v/>
      </c>
      <c r="D663" t="str">
        <f>IFERROR(INDEX(DATOS!R:R,MATCH(CHECKLIST!E663,DATOS!C:C,0),1),"")</f>
        <v/>
      </c>
      <c r="E663" s="16" t="str">
        <f>IFERROR(INDEX(DATOS!C:C,MATCH(CHECKLIST!A663,DATOS!BU:BU,0),1),"")</f>
        <v/>
      </c>
      <c r="F663" s="3" t="str">
        <f>IFERROR(IF(INDEX(DATOS!AC:AC,MATCH(CHECKLIST!B663,DATOS!B:B,0),1)=0,"",INDEX(DATOS!AC:AC,MATCH(CHECKLIST!B663,DATOS!B:B,0),1)),"")</f>
        <v/>
      </c>
      <c r="G663" s="17" t="str">
        <f>IF(IFERROR(FIND(G$13,INDEX(DATOS!CA:CA,MATCH(CHECKLIST!B663,DATOS!B:B,0),1),1),"")="",IF(IFERROR(FIND("FINADO",INDEX(DATOS!CA:CA,MATCH(CHECKLIST!B663,DATOS!B:B,0),1),1),"")="",IF(IFERROR(FIND("BAJA",INDEX(DATOS!CA:CA,MATCH(CHECKLIST!B663,DATOS!B:B,0),1),1),"")="",IF(IFERROR(FIND("FECHA PEUA",INDEX(DATOS!CA:CA,MATCH(CHECKLIST!B663,DATOS!B:B,0),1),1),"")="",IF(IFERROR(FIND("FIRMA",INDEX(DATOS!CA:CA,MATCH(CHECKLIST!B663,DATOS!B:B,0),1),1),"")="","","FIRMA"),"PEUA"),"BAJA"),"FINADO"),"X")</f>
        <v/>
      </c>
      <c r="H663" s="17" t="str">
        <f>IF(IFERROR(FIND(H$13,INDEX(DATOS!CA:CA,MATCH(CHECKLIST!B663,DATOS!B:B,0),1),1),"")="",IF(IFERROR(FIND("VENCIDA",INDEX(DATOS!BH:BH,MATCH(CHECKLIST!B663,DATOS!B:B,0),1),1),"")="","","VENCIDO"),"X")</f>
        <v/>
      </c>
      <c r="I663" s="17" t="str">
        <f>IF(IFERROR(FIND(I$13,INDEX(DATOS!CA:CA,MATCH(CHECKLIST!B663,DATOS!B:B,0),1),1),"")="","","X")</f>
        <v/>
      </c>
      <c r="J663" s="17" t="str">
        <f>IF(IFERROR(FIND(J$13,INDEX(DATOS!CA:CA,MATCH(CHECKLIST!B663,DATOS!B:B,0),1),1),"")="","","X")</f>
        <v/>
      </c>
      <c r="K663" s="17" t="str">
        <f>IF(IFERROR(FIND(K$13,INDEX(DATOS!CA:CA,MATCH(CHECKLIST!B663,DATOS!B:B,0),1),1),"")="","","X")</f>
        <v/>
      </c>
      <c r="L663" s="17" t="str">
        <f>IF(IFERROR(FIND(L$13,INDEX(DATOS!CA:CA,MATCH(CHECKLIST!B663,DATOS!B:B,0),1),1),"")="","","X")</f>
        <v/>
      </c>
      <c r="M663" s="17" t="str">
        <f>IF(IFERROR(FIND(M$13,INDEX(DATOS!CA:CA,MATCH(CHECKLIST!B663,DATOS!B:B,0),1),1),"")="","","X")</f>
        <v/>
      </c>
      <c r="N663" s="49" t="str">
        <f ca="1">IFERROR(IF(INDEX(DATOS!I:I,MATCH(CHECKLIST!B663,DATOS!B:B,0),1)="","X",IF(INDEX(DATOS!I:I,MATCH(CHECKLIST!B663,DATOS!B:B,0),1)&gt;YEAR(TODAY())-1,"","VENCIDA")),"")</f>
        <v/>
      </c>
      <c r="P663" s="17" t="str">
        <f>IF(B663="","",IF(IFERROR(FIND(P$13,INDEX(DATOS!CA:CA,MATCH(CHECKLIST!B663,DATOS!B:B,0),1),1),"")="","","X"))</f>
        <v/>
      </c>
      <c r="Q663" s="17" t="str">
        <f>IF(B663="","",IF(IFERROR(FIND(Q$13,INDEX(DATOS!CA:CA,MATCH(CHECKLIST!B663,DATOS!B:B,0),1),1),"")="","","X"))</f>
        <v/>
      </c>
      <c r="R663" t="str">
        <f>IF(B663="","",1)</f>
        <v/>
      </c>
      <c r="S663" t="str">
        <f t="shared" si="32"/>
        <v/>
      </c>
      <c r="U663" t="str">
        <f t="shared" si="30"/>
        <v/>
      </c>
      <c r="V663" t="str">
        <f t="shared" si="31"/>
        <v/>
      </c>
    </row>
    <row r="664" spans="1:22">
      <c r="A664" s="12">
        <v>651</v>
      </c>
      <c r="B664" t="str">
        <f>IFERROR(INDEX(DATOS!B:B,MATCH(CHECKLIST!A664,DATOS!BU:BU,0),1),"")</f>
        <v/>
      </c>
      <c r="C664" t="str">
        <f>IFERROR(INDEX(DATOS!J:J,MATCH(CHECKLIST!A664,DATOS!BU:BU,0),1),"")</f>
        <v/>
      </c>
      <c r="D664" t="str">
        <f>IFERROR(INDEX(DATOS!R:R,MATCH(CHECKLIST!E664,DATOS!C:C,0),1),"")</f>
        <v/>
      </c>
      <c r="E664" s="16" t="str">
        <f>IFERROR(INDEX(DATOS!C:C,MATCH(CHECKLIST!A664,DATOS!BU:BU,0),1),"")</f>
        <v/>
      </c>
      <c r="F664" s="3" t="str">
        <f>IFERROR(IF(INDEX(DATOS!AC:AC,MATCH(CHECKLIST!B664,DATOS!B:B,0),1)=0,"",INDEX(DATOS!AC:AC,MATCH(CHECKLIST!B664,DATOS!B:B,0),1)),"")</f>
        <v/>
      </c>
      <c r="G664" s="17" t="str">
        <f>IF(IFERROR(FIND(G$13,INDEX(DATOS!CA:CA,MATCH(CHECKLIST!B664,DATOS!B:B,0),1),1),"")="",IF(IFERROR(FIND("FINADO",INDEX(DATOS!CA:CA,MATCH(CHECKLIST!B664,DATOS!B:B,0),1),1),"")="",IF(IFERROR(FIND("BAJA",INDEX(DATOS!CA:CA,MATCH(CHECKLIST!B664,DATOS!B:B,0),1),1),"")="",IF(IFERROR(FIND("FECHA PEUA",INDEX(DATOS!CA:CA,MATCH(CHECKLIST!B664,DATOS!B:B,0),1),1),"")="",IF(IFERROR(FIND("FIRMA",INDEX(DATOS!CA:CA,MATCH(CHECKLIST!B664,DATOS!B:B,0),1),1),"")="","","FIRMA"),"PEUA"),"BAJA"),"FINADO"),"X")</f>
        <v/>
      </c>
      <c r="H664" s="17" t="str">
        <f>IF(IFERROR(FIND(H$13,INDEX(DATOS!CA:CA,MATCH(CHECKLIST!B664,DATOS!B:B,0),1),1),"")="",IF(IFERROR(FIND("VENCIDA",INDEX(DATOS!BH:BH,MATCH(CHECKLIST!B664,DATOS!B:B,0),1),1),"")="","","VENCIDO"),"X")</f>
        <v/>
      </c>
      <c r="I664" s="17" t="str">
        <f>IF(IFERROR(FIND(I$13,INDEX(DATOS!CA:CA,MATCH(CHECKLIST!B664,DATOS!B:B,0),1),1),"")="","","X")</f>
        <v/>
      </c>
      <c r="J664" s="17" t="str">
        <f>IF(IFERROR(FIND(J$13,INDEX(DATOS!CA:CA,MATCH(CHECKLIST!B664,DATOS!B:B,0),1),1),"")="","","X")</f>
        <v/>
      </c>
      <c r="K664" s="17" t="str">
        <f>IF(IFERROR(FIND(K$13,INDEX(DATOS!CA:CA,MATCH(CHECKLIST!B664,DATOS!B:B,0),1),1),"")="","","X")</f>
        <v/>
      </c>
      <c r="L664" s="17" t="str">
        <f>IF(IFERROR(FIND(L$13,INDEX(DATOS!CA:CA,MATCH(CHECKLIST!B664,DATOS!B:B,0),1),1),"")="","","X")</f>
        <v/>
      </c>
      <c r="M664" s="17" t="str">
        <f>IF(IFERROR(FIND(M$13,INDEX(DATOS!CA:CA,MATCH(CHECKLIST!B664,DATOS!B:B,0),1),1),"")="","","X")</f>
        <v/>
      </c>
      <c r="N664" s="49" t="str">
        <f ca="1">IFERROR(IF(INDEX(DATOS!I:I,MATCH(CHECKLIST!B664,DATOS!B:B,0),1)="","X",IF(INDEX(DATOS!I:I,MATCH(CHECKLIST!B664,DATOS!B:B,0),1)&gt;YEAR(TODAY())-1,"","VENCIDA")),"")</f>
        <v/>
      </c>
      <c r="P664" s="17" t="str">
        <f>IF(B664="","",IF(IFERROR(FIND(P$13,INDEX(DATOS!CA:CA,MATCH(CHECKLIST!B664,DATOS!B:B,0),1),1),"")="","","X"))</f>
        <v/>
      </c>
      <c r="Q664" s="17" t="str">
        <f>IF(B664="","",IF(IFERROR(FIND(Q$13,INDEX(DATOS!CA:CA,MATCH(CHECKLIST!B664,DATOS!B:B,0),1),1),"")="","","X"))</f>
        <v/>
      </c>
      <c r="S664">
        <f t="shared" si="32"/>
        <v>0</v>
      </c>
      <c r="U664" t="str">
        <f t="shared" si="30"/>
        <v/>
      </c>
      <c r="V664" t="str">
        <f t="shared" si="31"/>
        <v/>
      </c>
    </row>
    <row r="665" spans="1:22">
      <c r="A665" s="12">
        <v>652</v>
      </c>
      <c r="B665" t="str">
        <f>IFERROR(INDEX(DATOS!B:B,MATCH(CHECKLIST!A665,DATOS!BU:BU,0),1),"")</f>
        <v/>
      </c>
      <c r="C665" t="str">
        <f>IFERROR(INDEX(DATOS!J:J,MATCH(CHECKLIST!A665,DATOS!BU:BU,0),1),"")</f>
        <v/>
      </c>
      <c r="D665" t="str">
        <f>IFERROR(INDEX(DATOS!R:R,MATCH(CHECKLIST!E665,DATOS!C:C,0),1),"")</f>
        <v/>
      </c>
      <c r="E665" s="16" t="str">
        <f>IFERROR(INDEX(DATOS!C:C,MATCH(CHECKLIST!A665,DATOS!BU:BU,0),1),"")</f>
        <v/>
      </c>
      <c r="F665" s="3" t="str">
        <f>IFERROR(IF(INDEX(DATOS!AC:AC,MATCH(CHECKLIST!B665,DATOS!B:B,0),1)=0,"",INDEX(DATOS!AC:AC,MATCH(CHECKLIST!B665,DATOS!B:B,0),1)),"")</f>
        <v/>
      </c>
      <c r="G665" s="17" t="str">
        <f>IF(IFERROR(FIND(G$13,INDEX(DATOS!CA:CA,MATCH(CHECKLIST!B665,DATOS!B:B,0),1),1),"")="",IF(IFERROR(FIND("FINADO",INDEX(DATOS!CA:CA,MATCH(CHECKLIST!B665,DATOS!B:B,0),1),1),"")="",IF(IFERROR(FIND("BAJA",INDEX(DATOS!CA:CA,MATCH(CHECKLIST!B665,DATOS!B:B,0),1),1),"")="",IF(IFERROR(FIND("FECHA PEUA",INDEX(DATOS!CA:CA,MATCH(CHECKLIST!B665,DATOS!B:B,0),1),1),"")="",IF(IFERROR(FIND("FIRMA",INDEX(DATOS!CA:CA,MATCH(CHECKLIST!B665,DATOS!B:B,0),1),1),"")="","","FIRMA"),"PEUA"),"BAJA"),"FINADO"),"X")</f>
        <v/>
      </c>
      <c r="H665" s="17" t="str">
        <f>IF(IFERROR(FIND(H$13,INDEX(DATOS!CA:CA,MATCH(CHECKLIST!B665,DATOS!B:B,0),1),1),"")="",IF(IFERROR(FIND("VENCIDA",INDEX(DATOS!BH:BH,MATCH(CHECKLIST!B665,DATOS!B:B,0),1),1),"")="","","VENCIDO"),"X")</f>
        <v/>
      </c>
      <c r="I665" s="17" t="str">
        <f>IF(IFERROR(FIND(I$13,INDEX(DATOS!CA:CA,MATCH(CHECKLIST!B665,DATOS!B:B,0),1),1),"")="","","X")</f>
        <v/>
      </c>
      <c r="J665" s="17" t="str">
        <f>IF(IFERROR(FIND(J$13,INDEX(DATOS!CA:CA,MATCH(CHECKLIST!B665,DATOS!B:B,0),1),1),"")="","","X")</f>
        <v/>
      </c>
      <c r="K665" s="17" t="str">
        <f>IF(IFERROR(FIND(K$13,INDEX(DATOS!CA:CA,MATCH(CHECKLIST!B665,DATOS!B:B,0),1),1),"")="","","X")</f>
        <v/>
      </c>
      <c r="L665" s="17" t="str">
        <f>IF(IFERROR(FIND(L$13,INDEX(DATOS!CA:CA,MATCH(CHECKLIST!B665,DATOS!B:B,0),1),1),"")="","","X")</f>
        <v/>
      </c>
      <c r="M665" s="17" t="str">
        <f>IF(IFERROR(FIND(M$13,INDEX(DATOS!CA:CA,MATCH(CHECKLIST!B665,DATOS!B:B,0),1),1),"")="","","X")</f>
        <v/>
      </c>
      <c r="N665" s="49" t="str">
        <f ca="1">IFERROR(IF(INDEX(DATOS!I:I,MATCH(CHECKLIST!B665,DATOS!B:B,0),1)="","X",IF(INDEX(DATOS!I:I,MATCH(CHECKLIST!B665,DATOS!B:B,0),1)&gt;YEAR(TODAY())-1,"","VENCIDA")),"")</f>
        <v/>
      </c>
      <c r="P665" s="17" t="str">
        <f>IF(B665="","",IF(IFERROR(FIND(P$13,INDEX(DATOS!CA:CA,MATCH(CHECKLIST!B665,DATOS!B:B,0),1),1),"")="","","X"))</f>
        <v/>
      </c>
      <c r="Q665" s="17" t="str">
        <f>IF(B665="","",IF(IFERROR(FIND(Q$13,INDEX(DATOS!CA:CA,MATCH(CHECKLIST!B665,DATOS!B:B,0),1),1),"")="","","X"))</f>
        <v/>
      </c>
      <c r="R665" t="str">
        <f>IF(B665="","",1)</f>
        <v/>
      </c>
      <c r="S665" t="str">
        <f t="shared" si="32"/>
        <v/>
      </c>
      <c r="U665" t="str">
        <f t="shared" si="30"/>
        <v/>
      </c>
      <c r="V665" t="str">
        <f t="shared" si="31"/>
        <v/>
      </c>
    </row>
    <row r="666" spans="1:22">
      <c r="A666" s="12">
        <v>653</v>
      </c>
      <c r="B666" t="str">
        <f>IFERROR(INDEX(DATOS!B:B,MATCH(CHECKLIST!A666,DATOS!BU:BU,0),1),"")</f>
        <v/>
      </c>
      <c r="C666" t="str">
        <f>IFERROR(INDEX(DATOS!J:J,MATCH(CHECKLIST!A666,DATOS!BU:BU,0),1),"")</f>
        <v/>
      </c>
      <c r="D666" t="str">
        <f>IFERROR(INDEX(DATOS!R:R,MATCH(CHECKLIST!E666,DATOS!C:C,0),1),"")</f>
        <v/>
      </c>
      <c r="E666" s="16" t="str">
        <f>IFERROR(INDEX(DATOS!C:C,MATCH(CHECKLIST!A666,DATOS!BU:BU,0),1),"")</f>
        <v/>
      </c>
      <c r="F666" s="3" t="str">
        <f>IFERROR(IF(INDEX(DATOS!AC:AC,MATCH(CHECKLIST!B666,DATOS!B:B,0),1)=0,"",INDEX(DATOS!AC:AC,MATCH(CHECKLIST!B666,DATOS!B:B,0),1)),"")</f>
        <v/>
      </c>
      <c r="G666" s="17" t="str">
        <f>IF(IFERROR(FIND(G$13,INDEX(DATOS!CA:CA,MATCH(CHECKLIST!B666,DATOS!B:B,0),1),1),"")="",IF(IFERROR(FIND("FINADO",INDEX(DATOS!CA:CA,MATCH(CHECKLIST!B666,DATOS!B:B,0),1),1),"")="",IF(IFERROR(FIND("BAJA",INDEX(DATOS!CA:CA,MATCH(CHECKLIST!B666,DATOS!B:B,0),1),1),"")="",IF(IFERROR(FIND("FECHA PEUA",INDEX(DATOS!CA:CA,MATCH(CHECKLIST!B666,DATOS!B:B,0),1),1),"")="",IF(IFERROR(FIND("FIRMA",INDEX(DATOS!CA:CA,MATCH(CHECKLIST!B666,DATOS!B:B,0),1),1),"")="","","FIRMA"),"PEUA"),"BAJA"),"FINADO"),"X")</f>
        <v/>
      </c>
      <c r="H666" s="17" t="str">
        <f>IF(IFERROR(FIND(H$13,INDEX(DATOS!CA:CA,MATCH(CHECKLIST!B666,DATOS!B:B,0),1),1),"")="",IF(IFERROR(FIND("VENCIDA",INDEX(DATOS!BH:BH,MATCH(CHECKLIST!B666,DATOS!B:B,0),1),1),"")="","","VENCIDO"),"X")</f>
        <v/>
      </c>
      <c r="I666" s="17" t="str">
        <f>IF(IFERROR(FIND(I$13,INDEX(DATOS!CA:CA,MATCH(CHECKLIST!B666,DATOS!B:B,0),1),1),"")="","","X")</f>
        <v/>
      </c>
      <c r="J666" s="17" t="str">
        <f>IF(IFERROR(FIND(J$13,INDEX(DATOS!CA:CA,MATCH(CHECKLIST!B666,DATOS!B:B,0),1),1),"")="","","X")</f>
        <v/>
      </c>
      <c r="K666" s="17" t="str">
        <f>IF(IFERROR(FIND(K$13,INDEX(DATOS!CA:CA,MATCH(CHECKLIST!B666,DATOS!B:B,0),1),1),"")="","","X")</f>
        <v/>
      </c>
      <c r="L666" s="17" t="str">
        <f>IF(IFERROR(FIND(L$13,INDEX(DATOS!CA:CA,MATCH(CHECKLIST!B666,DATOS!B:B,0),1),1),"")="","","X")</f>
        <v/>
      </c>
      <c r="M666" s="17" t="str">
        <f>IF(IFERROR(FIND(M$13,INDEX(DATOS!CA:CA,MATCH(CHECKLIST!B666,DATOS!B:B,0),1),1),"")="","","X")</f>
        <v/>
      </c>
      <c r="N666" s="49" t="str">
        <f ca="1">IFERROR(IF(INDEX(DATOS!I:I,MATCH(CHECKLIST!B666,DATOS!B:B,0),1)="","X",IF(INDEX(DATOS!I:I,MATCH(CHECKLIST!B666,DATOS!B:B,0),1)&gt;YEAR(TODAY())-1,"","VENCIDA")),"")</f>
        <v/>
      </c>
      <c r="P666" s="17" t="str">
        <f>IF(B666="","",IF(IFERROR(FIND(P$13,INDEX(DATOS!CA:CA,MATCH(CHECKLIST!B666,DATOS!B:B,0),1),1),"")="","","X"))</f>
        <v/>
      </c>
      <c r="Q666" s="17" t="str">
        <f>IF(B666="","",IF(IFERROR(FIND(Q$13,INDEX(DATOS!CA:CA,MATCH(CHECKLIST!B666,DATOS!B:B,0),1),1),"")="","","X"))</f>
        <v/>
      </c>
      <c r="S666">
        <f t="shared" si="32"/>
        <v>0</v>
      </c>
      <c r="U666" t="str">
        <f t="shared" si="30"/>
        <v/>
      </c>
      <c r="V666" t="str">
        <f t="shared" si="31"/>
        <v/>
      </c>
    </row>
    <row r="667" spans="1:22">
      <c r="A667" s="12">
        <v>654</v>
      </c>
      <c r="B667" t="str">
        <f>IFERROR(INDEX(DATOS!B:B,MATCH(CHECKLIST!A667,DATOS!BU:BU,0),1),"")</f>
        <v/>
      </c>
      <c r="C667" t="str">
        <f>IFERROR(INDEX(DATOS!J:J,MATCH(CHECKLIST!A667,DATOS!BU:BU,0),1),"")</f>
        <v/>
      </c>
      <c r="D667" t="str">
        <f>IFERROR(INDEX(DATOS!R:R,MATCH(CHECKLIST!E667,DATOS!C:C,0),1),"")</f>
        <v/>
      </c>
      <c r="E667" s="16" t="str">
        <f>IFERROR(INDEX(DATOS!C:C,MATCH(CHECKLIST!A667,DATOS!BU:BU,0),1),"")</f>
        <v/>
      </c>
      <c r="F667" s="3" t="str">
        <f>IFERROR(IF(INDEX(DATOS!AC:AC,MATCH(CHECKLIST!B667,DATOS!B:B,0),1)=0,"",INDEX(DATOS!AC:AC,MATCH(CHECKLIST!B667,DATOS!B:B,0),1)),"")</f>
        <v/>
      </c>
      <c r="G667" s="17" t="str">
        <f>IF(IFERROR(FIND(G$13,INDEX(DATOS!CA:CA,MATCH(CHECKLIST!B667,DATOS!B:B,0),1),1),"")="",IF(IFERROR(FIND("FINADO",INDEX(DATOS!CA:CA,MATCH(CHECKLIST!B667,DATOS!B:B,0),1),1),"")="",IF(IFERROR(FIND("BAJA",INDEX(DATOS!CA:CA,MATCH(CHECKLIST!B667,DATOS!B:B,0),1),1),"")="",IF(IFERROR(FIND("FECHA PEUA",INDEX(DATOS!CA:CA,MATCH(CHECKLIST!B667,DATOS!B:B,0),1),1),"")="",IF(IFERROR(FIND("FIRMA",INDEX(DATOS!CA:CA,MATCH(CHECKLIST!B667,DATOS!B:B,0),1),1),"")="","","FIRMA"),"PEUA"),"BAJA"),"FINADO"),"X")</f>
        <v/>
      </c>
      <c r="H667" s="17" t="str">
        <f>IF(IFERROR(FIND(H$13,INDEX(DATOS!CA:CA,MATCH(CHECKLIST!B667,DATOS!B:B,0),1),1),"")="",IF(IFERROR(FIND("VENCIDA",INDEX(DATOS!BH:BH,MATCH(CHECKLIST!B667,DATOS!B:B,0),1),1),"")="","","VENCIDO"),"X")</f>
        <v/>
      </c>
      <c r="I667" s="17" t="str">
        <f>IF(IFERROR(FIND(I$13,INDEX(DATOS!CA:CA,MATCH(CHECKLIST!B667,DATOS!B:B,0),1),1),"")="","","X")</f>
        <v/>
      </c>
      <c r="J667" s="17" t="str">
        <f>IF(IFERROR(FIND(J$13,INDEX(DATOS!CA:CA,MATCH(CHECKLIST!B667,DATOS!B:B,0),1),1),"")="","","X")</f>
        <v/>
      </c>
      <c r="K667" s="17" t="str">
        <f>IF(IFERROR(FIND(K$13,INDEX(DATOS!CA:CA,MATCH(CHECKLIST!B667,DATOS!B:B,0),1),1),"")="","","X")</f>
        <v/>
      </c>
      <c r="L667" s="17" t="str">
        <f>IF(IFERROR(FIND(L$13,INDEX(DATOS!CA:CA,MATCH(CHECKLIST!B667,DATOS!B:B,0),1),1),"")="","","X")</f>
        <v/>
      </c>
      <c r="M667" s="17" t="str">
        <f>IF(IFERROR(FIND(M$13,INDEX(DATOS!CA:CA,MATCH(CHECKLIST!B667,DATOS!B:B,0),1),1),"")="","","X")</f>
        <v/>
      </c>
      <c r="N667" s="49" t="str">
        <f ca="1">IFERROR(IF(INDEX(DATOS!I:I,MATCH(CHECKLIST!B667,DATOS!B:B,0),1)="","X",IF(INDEX(DATOS!I:I,MATCH(CHECKLIST!B667,DATOS!B:B,0),1)&gt;YEAR(TODAY())-1,"","VENCIDA")),"")</f>
        <v/>
      </c>
      <c r="P667" s="17" t="str">
        <f>IF(B667="","",IF(IFERROR(FIND(P$13,INDEX(DATOS!CA:CA,MATCH(CHECKLIST!B667,DATOS!B:B,0),1),1),"")="","","X"))</f>
        <v/>
      </c>
      <c r="Q667" s="17" t="str">
        <f>IF(B667="","",IF(IFERROR(FIND(Q$13,INDEX(DATOS!CA:CA,MATCH(CHECKLIST!B667,DATOS!B:B,0),1),1),"")="","","X"))</f>
        <v/>
      </c>
      <c r="R667" t="str">
        <f>IF(B667="","",1)</f>
        <v/>
      </c>
      <c r="S667" t="str">
        <f t="shared" si="32"/>
        <v/>
      </c>
      <c r="U667" t="str">
        <f t="shared" si="30"/>
        <v/>
      </c>
      <c r="V667" t="str">
        <f t="shared" si="31"/>
        <v/>
      </c>
    </row>
    <row r="668" spans="1:22">
      <c r="A668" s="12">
        <v>655</v>
      </c>
      <c r="B668" t="str">
        <f>IFERROR(INDEX(DATOS!B:B,MATCH(CHECKLIST!A668,DATOS!BU:BU,0),1),"")</f>
        <v/>
      </c>
      <c r="C668" t="str">
        <f>IFERROR(INDEX(DATOS!J:J,MATCH(CHECKLIST!A668,DATOS!BU:BU,0),1),"")</f>
        <v/>
      </c>
      <c r="D668" t="str">
        <f>IFERROR(INDEX(DATOS!R:R,MATCH(CHECKLIST!E668,DATOS!C:C,0),1),"")</f>
        <v/>
      </c>
      <c r="E668" s="16" t="str">
        <f>IFERROR(INDEX(DATOS!C:C,MATCH(CHECKLIST!A668,DATOS!BU:BU,0),1),"")</f>
        <v/>
      </c>
      <c r="F668" s="3" t="str">
        <f>IFERROR(IF(INDEX(DATOS!AC:AC,MATCH(CHECKLIST!B668,DATOS!B:B,0),1)=0,"",INDEX(DATOS!AC:AC,MATCH(CHECKLIST!B668,DATOS!B:B,0),1)),"")</f>
        <v/>
      </c>
      <c r="G668" s="17" t="str">
        <f>IF(IFERROR(FIND(G$13,INDEX(DATOS!CA:CA,MATCH(CHECKLIST!B668,DATOS!B:B,0),1),1),"")="",IF(IFERROR(FIND("FINADO",INDEX(DATOS!CA:CA,MATCH(CHECKLIST!B668,DATOS!B:B,0),1),1),"")="",IF(IFERROR(FIND("BAJA",INDEX(DATOS!CA:CA,MATCH(CHECKLIST!B668,DATOS!B:B,0),1),1),"")="",IF(IFERROR(FIND("FECHA PEUA",INDEX(DATOS!CA:CA,MATCH(CHECKLIST!B668,DATOS!B:B,0),1),1),"")="",IF(IFERROR(FIND("FIRMA",INDEX(DATOS!CA:CA,MATCH(CHECKLIST!B668,DATOS!B:B,0),1),1),"")="","","FIRMA"),"PEUA"),"BAJA"),"FINADO"),"X")</f>
        <v/>
      </c>
      <c r="H668" s="17" t="str">
        <f>IF(IFERROR(FIND(H$13,INDEX(DATOS!CA:CA,MATCH(CHECKLIST!B668,DATOS!B:B,0),1),1),"")="",IF(IFERROR(FIND("VENCIDA",INDEX(DATOS!BH:BH,MATCH(CHECKLIST!B668,DATOS!B:B,0),1),1),"")="","","VENCIDO"),"X")</f>
        <v/>
      </c>
      <c r="I668" s="17" t="str">
        <f>IF(IFERROR(FIND(I$13,INDEX(DATOS!CA:CA,MATCH(CHECKLIST!B668,DATOS!B:B,0),1),1),"")="","","X")</f>
        <v/>
      </c>
      <c r="J668" s="17" t="str">
        <f>IF(IFERROR(FIND(J$13,INDEX(DATOS!CA:CA,MATCH(CHECKLIST!B668,DATOS!B:B,0),1),1),"")="","","X")</f>
        <v/>
      </c>
      <c r="K668" s="17" t="str">
        <f>IF(IFERROR(FIND(K$13,INDEX(DATOS!CA:CA,MATCH(CHECKLIST!B668,DATOS!B:B,0),1),1),"")="","","X")</f>
        <v/>
      </c>
      <c r="L668" s="17" t="str">
        <f>IF(IFERROR(FIND(L$13,INDEX(DATOS!CA:CA,MATCH(CHECKLIST!B668,DATOS!B:B,0),1),1),"")="","","X")</f>
        <v/>
      </c>
      <c r="M668" s="17" t="str">
        <f>IF(IFERROR(FIND(M$13,INDEX(DATOS!CA:CA,MATCH(CHECKLIST!B668,DATOS!B:B,0),1),1),"")="","","X")</f>
        <v/>
      </c>
      <c r="N668" s="49" t="str">
        <f ca="1">IFERROR(IF(INDEX(DATOS!I:I,MATCH(CHECKLIST!B668,DATOS!B:B,0),1)="","X",IF(INDEX(DATOS!I:I,MATCH(CHECKLIST!B668,DATOS!B:B,0),1)&gt;YEAR(TODAY())-1,"","VENCIDA")),"")</f>
        <v/>
      </c>
      <c r="P668" s="17" t="str">
        <f>IF(B668="","",IF(IFERROR(FIND(P$13,INDEX(DATOS!CA:CA,MATCH(CHECKLIST!B668,DATOS!B:B,0),1),1),"")="","","X"))</f>
        <v/>
      </c>
      <c r="Q668" s="17" t="str">
        <f>IF(B668="","",IF(IFERROR(FIND(Q$13,INDEX(DATOS!CA:CA,MATCH(CHECKLIST!B668,DATOS!B:B,0),1),1),"")="","","X"))</f>
        <v/>
      </c>
      <c r="S668">
        <f t="shared" si="32"/>
        <v>0</v>
      </c>
      <c r="U668" t="str">
        <f t="shared" si="30"/>
        <v/>
      </c>
      <c r="V668" t="str">
        <f t="shared" si="31"/>
        <v/>
      </c>
    </row>
    <row r="669" spans="1:22">
      <c r="A669" s="12">
        <v>656</v>
      </c>
      <c r="B669" t="str">
        <f>IFERROR(INDEX(DATOS!B:B,MATCH(CHECKLIST!A669,DATOS!BU:BU,0),1),"")</f>
        <v/>
      </c>
      <c r="C669" t="str">
        <f>IFERROR(INDEX(DATOS!J:J,MATCH(CHECKLIST!A669,DATOS!BU:BU,0),1),"")</f>
        <v/>
      </c>
      <c r="D669" t="str">
        <f>IFERROR(INDEX(DATOS!R:R,MATCH(CHECKLIST!E669,DATOS!C:C,0),1),"")</f>
        <v/>
      </c>
      <c r="E669" s="16" t="str">
        <f>IFERROR(INDEX(DATOS!C:C,MATCH(CHECKLIST!A669,DATOS!BU:BU,0),1),"")</f>
        <v/>
      </c>
      <c r="F669" s="3" t="str">
        <f>IFERROR(IF(INDEX(DATOS!AC:AC,MATCH(CHECKLIST!B669,DATOS!B:B,0),1)=0,"",INDEX(DATOS!AC:AC,MATCH(CHECKLIST!B669,DATOS!B:B,0),1)),"")</f>
        <v/>
      </c>
      <c r="G669" s="17" t="str">
        <f>IF(IFERROR(FIND(G$13,INDEX(DATOS!CA:CA,MATCH(CHECKLIST!B669,DATOS!B:B,0),1),1),"")="",IF(IFERROR(FIND("FINADO",INDEX(DATOS!CA:CA,MATCH(CHECKLIST!B669,DATOS!B:B,0),1),1),"")="",IF(IFERROR(FIND("BAJA",INDEX(DATOS!CA:CA,MATCH(CHECKLIST!B669,DATOS!B:B,0),1),1),"")="",IF(IFERROR(FIND("FECHA PEUA",INDEX(DATOS!CA:CA,MATCH(CHECKLIST!B669,DATOS!B:B,0),1),1),"")="",IF(IFERROR(FIND("FIRMA",INDEX(DATOS!CA:CA,MATCH(CHECKLIST!B669,DATOS!B:B,0),1),1),"")="","","FIRMA"),"PEUA"),"BAJA"),"FINADO"),"X")</f>
        <v/>
      </c>
      <c r="H669" s="17" t="str">
        <f>IF(IFERROR(FIND(H$13,INDEX(DATOS!CA:CA,MATCH(CHECKLIST!B669,DATOS!B:B,0),1),1),"")="",IF(IFERROR(FIND("VENCIDA",INDEX(DATOS!BH:BH,MATCH(CHECKLIST!B669,DATOS!B:B,0),1),1),"")="","","VENCIDO"),"X")</f>
        <v/>
      </c>
      <c r="I669" s="17" t="str">
        <f>IF(IFERROR(FIND(I$13,INDEX(DATOS!CA:CA,MATCH(CHECKLIST!B669,DATOS!B:B,0),1),1),"")="","","X")</f>
        <v/>
      </c>
      <c r="J669" s="17" t="str">
        <f>IF(IFERROR(FIND(J$13,INDEX(DATOS!CA:CA,MATCH(CHECKLIST!B669,DATOS!B:B,0),1),1),"")="","","X")</f>
        <v/>
      </c>
      <c r="K669" s="17" t="str">
        <f>IF(IFERROR(FIND(K$13,INDEX(DATOS!CA:CA,MATCH(CHECKLIST!B669,DATOS!B:B,0),1),1),"")="","","X")</f>
        <v/>
      </c>
      <c r="L669" s="17" t="str">
        <f>IF(IFERROR(FIND(L$13,INDEX(DATOS!CA:CA,MATCH(CHECKLIST!B669,DATOS!B:B,0),1),1),"")="","","X")</f>
        <v/>
      </c>
      <c r="M669" s="17" t="str">
        <f>IF(IFERROR(FIND(M$13,INDEX(DATOS!CA:CA,MATCH(CHECKLIST!B669,DATOS!B:B,0),1),1),"")="","","X")</f>
        <v/>
      </c>
      <c r="N669" s="49" t="str">
        <f ca="1">IFERROR(IF(INDEX(DATOS!I:I,MATCH(CHECKLIST!B669,DATOS!B:B,0),1)="","X",IF(INDEX(DATOS!I:I,MATCH(CHECKLIST!B669,DATOS!B:B,0),1)&gt;YEAR(TODAY())-1,"","VENCIDA")),"")</f>
        <v/>
      </c>
      <c r="P669" s="17" t="str">
        <f>IF(B669="","",IF(IFERROR(FIND(P$13,INDEX(DATOS!CA:CA,MATCH(CHECKLIST!B669,DATOS!B:B,0),1),1),"")="","","X"))</f>
        <v/>
      </c>
      <c r="Q669" s="17" t="str">
        <f>IF(B669="","",IF(IFERROR(FIND(Q$13,INDEX(DATOS!CA:CA,MATCH(CHECKLIST!B669,DATOS!B:B,0),1),1),"")="","","X"))</f>
        <v/>
      </c>
      <c r="R669" t="str">
        <f>IF(B669="","",1)</f>
        <v/>
      </c>
      <c r="S669" t="str">
        <f t="shared" si="32"/>
        <v/>
      </c>
      <c r="U669" t="str">
        <f t="shared" si="30"/>
        <v/>
      </c>
      <c r="V669" t="str">
        <f t="shared" si="31"/>
        <v/>
      </c>
    </row>
    <row r="670" spans="1:22">
      <c r="A670" s="12">
        <v>657</v>
      </c>
      <c r="B670" t="str">
        <f>IFERROR(INDEX(DATOS!B:B,MATCH(CHECKLIST!A670,DATOS!BU:BU,0),1),"")</f>
        <v/>
      </c>
      <c r="C670" t="str">
        <f>IFERROR(INDEX(DATOS!J:J,MATCH(CHECKLIST!A670,DATOS!BU:BU,0),1),"")</f>
        <v/>
      </c>
      <c r="D670" t="str">
        <f>IFERROR(INDEX(DATOS!R:R,MATCH(CHECKLIST!E670,DATOS!C:C,0),1),"")</f>
        <v/>
      </c>
      <c r="E670" s="16" t="str">
        <f>IFERROR(INDEX(DATOS!C:C,MATCH(CHECKLIST!A670,DATOS!BU:BU,0),1),"")</f>
        <v/>
      </c>
      <c r="F670" s="3" t="str">
        <f>IFERROR(IF(INDEX(DATOS!AC:AC,MATCH(CHECKLIST!B670,DATOS!B:B,0),1)=0,"",INDEX(DATOS!AC:AC,MATCH(CHECKLIST!B670,DATOS!B:B,0),1)),"")</f>
        <v/>
      </c>
      <c r="G670" s="17" t="str">
        <f>IF(IFERROR(FIND(G$13,INDEX(DATOS!CA:CA,MATCH(CHECKLIST!B670,DATOS!B:B,0),1),1),"")="",IF(IFERROR(FIND("FINADO",INDEX(DATOS!CA:CA,MATCH(CHECKLIST!B670,DATOS!B:B,0),1),1),"")="",IF(IFERROR(FIND("BAJA",INDEX(DATOS!CA:CA,MATCH(CHECKLIST!B670,DATOS!B:B,0),1),1),"")="",IF(IFERROR(FIND("FECHA PEUA",INDEX(DATOS!CA:CA,MATCH(CHECKLIST!B670,DATOS!B:B,0),1),1),"")="",IF(IFERROR(FIND("FIRMA",INDEX(DATOS!CA:CA,MATCH(CHECKLIST!B670,DATOS!B:B,0),1),1),"")="","","FIRMA"),"PEUA"),"BAJA"),"FINADO"),"X")</f>
        <v/>
      </c>
      <c r="H670" s="17" t="str">
        <f>IF(IFERROR(FIND(H$13,INDEX(DATOS!CA:CA,MATCH(CHECKLIST!B670,DATOS!B:B,0),1),1),"")="",IF(IFERROR(FIND("VENCIDA",INDEX(DATOS!BH:BH,MATCH(CHECKLIST!B670,DATOS!B:B,0),1),1),"")="","","VENCIDO"),"X")</f>
        <v/>
      </c>
      <c r="I670" s="17" t="str">
        <f>IF(IFERROR(FIND(I$13,INDEX(DATOS!CA:CA,MATCH(CHECKLIST!B670,DATOS!B:B,0),1),1),"")="","","X")</f>
        <v/>
      </c>
      <c r="J670" s="17" t="str">
        <f>IF(IFERROR(FIND(J$13,INDEX(DATOS!CA:CA,MATCH(CHECKLIST!B670,DATOS!B:B,0),1),1),"")="","","X")</f>
        <v/>
      </c>
      <c r="K670" s="17" t="str">
        <f>IF(IFERROR(FIND(K$13,INDEX(DATOS!CA:CA,MATCH(CHECKLIST!B670,DATOS!B:B,0),1),1),"")="","","X")</f>
        <v/>
      </c>
      <c r="L670" s="17" t="str">
        <f>IF(IFERROR(FIND(L$13,INDEX(DATOS!CA:CA,MATCH(CHECKLIST!B670,DATOS!B:B,0),1),1),"")="","","X")</f>
        <v/>
      </c>
      <c r="M670" s="17" t="str">
        <f>IF(IFERROR(FIND(M$13,INDEX(DATOS!CA:CA,MATCH(CHECKLIST!B670,DATOS!B:B,0),1),1),"")="","","X")</f>
        <v/>
      </c>
      <c r="N670" s="49" t="str">
        <f ca="1">IFERROR(IF(INDEX(DATOS!I:I,MATCH(CHECKLIST!B670,DATOS!B:B,0),1)="","X",IF(INDEX(DATOS!I:I,MATCH(CHECKLIST!B670,DATOS!B:B,0),1)&gt;YEAR(TODAY())-1,"","VENCIDA")),"")</f>
        <v/>
      </c>
      <c r="P670" s="17" t="str">
        <f>IF(B670="","",IF(IFERROR(FIND(P$13,INDEX(DATOS!CA:CA,MATCH(CHECKLIST!B670,DATOS!B:B,0),1),1),"")="","","X"))</f>
        <v/>
      </c>
      <c r="Q670" s="17" t="str">
        <f>IF(B670="","",IF(IFERROR(FIND(Q$13,INDEX(DATOS!CA:CA,MATCH(CHECKLIST!B670,DATOS!B:B,0),1),1),"")="","","X"))</f>
        <v/>
      </c>
      <c r="S670">
        <f t="shared" si="32"/>
        <v>0</v>
      </c>
      <c r="U670" t="str">
        <f t="shared" si="30"/>
        <v/>
      </c>
      <c r="V670" t="str">
        <f t="shared" si="31"/>
        <v/>
      </c>
    </row>
    <row r="671" spans="1:22">
      <c r="A671" s="12">
        <v>658</v>
      </c>
      <c r="B671" t="str">
        <f>IFERROR(INDEX(DATOS!B:B,MATCH(CHECKLIST!A671,DATOS!BU:BU,0),1),"")</f>
        <v/>
      </c>
      <c r="C671" t="str">
        <f>IFERROR(INDEX(DATOS!J:J,MATCH(CHECKLIST!A671,DATOS!BU:BU,0),1),"")</f>
        <v/>
      </c>
      <c r="D671" t="str">
        <f>IFERROR(INDEX(DATOS!R:R,MATCH(CHECKLIST!E671,DATOS!C:C,0),1),"")</f>
        <v/>
      </c>
      <c r="E671" s="16" t="str">
        <f>IFERROR(INDEX(DATOS!C:C,MATCH(CHECKLIST!A671,DATOS!BU:BU,0),1),"")</f>
        <v/>
      </c>
      <c r="F671" s="3" t="str">
        <f>IFERROR(IF(INDEX(DATOS!AC:AC,MATCH(CHECKLIST!B671,DATOS!B:B,0),1)=0,"",INDEX(DATOS!AC:AC,MATCH(CHECKLIST!B671,DATOS!B:B,0),1)),"")</f>
        <v/>
      </c>
      <c r="G671" s="17" t="str">
        <f>IF(IFERROR(FIND(G$13,INDEX(DATOS!CA:CA,MATCH(CHECKLIST!B671,DATOS!B:B,0),1),1),"")="",IF(IFERROR(FIND("FINADO",INDEX(DATOS!CA:CA,MATCH(CHECKLIST!B671,DATOS!B:B,0),1),1),"")="",IF(IFERROR(FIND("BAJA",INDEX(DATOS!CA:CA,MATCH(CHECKLIST!B671,DATOS!B:B,0),1),1),"")="",IF(IFERROR(FIND("FECHA PEUA",INDEX(DATOS!CA:CA,MATCH(CHECKLIST!B671,DATOS!B:B,0),1),1),"")="",IF(IFERROR(FIND("FIRMA",INDEX(DATOS!CA:CA,MATCH(CHECKLIST!B671,DATOS!B:B,0),1),1),"")="","","FIRMA"),"PEUA"),"BAJA"),"FINADO"),"X")</f>
        <v/>
      </c>
      <c r="H671" s="17" t="str">
        <f>IF(IFERROR(FIND(H$13,INDEX(DATOS!CA:CA,MATCH(CHECKLIST!B671,DATOS!B:B,0),1),1),"")="",IF(IFERROR(FIND("VENCIDA",INDEX(DATOS!BH:BH,MATCH(CHECKLIST!B671,DATOS!B:B,0),1),1),"")="","","VENCIDO"),"X")</f>
        <v/>
      </c>
      <c r="I671" s="17" t="str">
        <f>IF(IFERROR(FIND(I$13,INDEX(DATOS!CA:CA,MATCH(CHECKLIST!B671,DATOS!B:B,0),1),1),"")="","","X")</f>
        <v/>
      </c>
      <c r="J671" s="17" t="str">
        <f>IF(IFERROR(FIND(J$13,INDEX(DATOS!CA:CA,MATCH(CHECKLIST!B671,DATOS!B:B,0),1),1),"")="","","X")</f>
        <v/>
      </c>
      <c r="K671" s="17" t="str">
        <f>IF(IFERROR(FIND(K$13,INDEX(DATOS!CA:CA,MATCH(CHECKLIST!B671,DATOS!B:B,0),1),1),"")="","","X")</f>
        <v/>
      </c>
      <c r="L671" s="17" t="str">
        <f>IF(IFERROR(FIND(L$13,INDEX(DATOS!CA:CA,MATCH(CHECKLIST!B671,DATOS!B:B,0),1),1),"")="","","X")</f>
        <v/>
      </c>
      <c r="M671" s="17" t="str">
        <f>IF(IFERROR(FIND(M$13,INDEX(DATOS!CA:CA,MATCH(CHECKLIST!B671,DATOS!B:B,0),1),1),"")="","","X")</f>
        <v/>
      </c>
      <c r="N671" s="49" t="str">
        <f ca="1">IFERROR(IF(INDEX(DATOS!I:I,MATCH(CHECKLIST!B671,DATOS!B:B,0),1)="","X",IF(INDEX(DATOS!I:I,MATCH(CHECKLIST!B671,DATOS!B:B,0),1)&gt;YEAR(TODAY())-1,"","VENCIDA")),"")</f>
        <v/>
      </c>
      <c r="P671" s="17" t="str">
        <f>IF(B671="","",IF(IFERROR(FIND(P$13,INDEX(DATOS!CA:CA,MATCH(CHECKLIST!B671,DATOS!B:B,0),1),1),"")="","","X"))</f>
        <v/>
      </c>
      <c r="Q671" s="17" t="str">
        <f>IF(B671="","",IF(IFERROR(FIND(Q$13,INDEX(DATOS!CA:CA,MATCH(CHECKLIST!B671,DATOS!B:B,0),1),1),"")="","","X"))</f>
        <v/>
      </c>
      <c r="R671" t="str">
        <f>IF(B671="","",1)</f>
        <v/>
      </c>
      <c r="S671" t="str">
        <f t="shared" si="32"/>
        <v/>
      </c>
      <c r="U671" t="str">
        <f t="shared" si="30"/>
        <v/>
      </c>
      <c r="V671" t="str">
        <f t="shared" si="31"/>
        <v/>
      </c>
    </row>
    <row r="672" spans="1:22">
      <c r="A672" s="12">
        <v>659</v>
      </c>
      <c r="B672" t="str">
        <f>IFERROR(INDEX(DATOS!B:B,MATCH(CHECKLIST!A672,DATOS!BU:BU,0),1),"")</f>
        <v/>
      </c>
      <c r="C672" t="str">
        <f>IFERROR(INDEX(DATOS!J:J,MATCH(CHECKLIST!A672,DATOS!BU:BU,0),1),"")</f>
        <v/>
      </c>
      <c r="D672" t="str">
        <f>IFERROR(INDEX(DATOS!R:R,MATCH(CHECKLIST!E672,DATOS!C:C,0),1),"")</f>
        <v/>
      </c>
      <c r="E672" s="16" t="str">
        <f>IFERROR(INDEX(DATOS!C:C,MATCH(CHECKLIST!A672,DATOS!BU:BU,0),1),"")</f>
        <v/>
      </c>
      <c r="F672" s="3" t="str">
        <f>IFERROR(IF(INDEX(DATOS!AC:AC,MATCH(CHECKLIST!B672,DATOS!B:B,0),1)=0,"",INDEX(DATOS!AC:AC,MATCH(CHECKLIST!B672,DATOS!B:B,0),1)),"")</f>
        <v/>
      </c>
      <c r="G672" s="17" t="str">
        <f>IF(IFERROR(FIND(G$13,INDEX(DATOS!CA:CA,MATCH(CHECKLIST!B672,DATOS!B:B,0),1),1),"")="",IF(IFERROR(FIND("FINADO",INDEX(DATOS!CA:CA,MATCH(CHECKLIST!B672,DATOS!B:B,0),1),1),"")="",IF(IFERROR(FIND("BAJA",INDEX(DATOS!CA:CA,MATCH(CHECKLIST!B672,DATOS!B:B,0),1),1),"")="",IF(IFERROR(FIND("FECHA PEUA",INDEX(DATOS!CA:CA,MATCH(CHECKLIST!B672,DATOS!B:B,0),1),1),"")="",IF(IFERROR(FIND("FIRMA",INDEX(DATOS!CA:CA,MATCH(CHECKLIST!B672,DATOS!B:B,0),1),1),"")="","","FIRMA"),"PEUA"),"BAJA"),"FINADO"),"X")</f>
        <v/>
      </c>
      <c r="H672" s="17" t="str">
        <f>IF(IFERROR(FIND(H$13,INDEX(DATOS!CA:CA,MATCH(CHECKLIST!B672,DATOS!B:B,0),1),1),"")="",IF(IFERROR(FIND("VENCIDA",INDEX(DATOS!BH:BH,MATCH(CHECKLIST!B672,DATOS!B:B,0),1),1),"")="","","VENCIDO"),"X")</f>
        <v/>
      </c>
      <c r="I672" s="17" t="str">
        <f>IF(IFERROR(FIND(I$13,INDEX(DATOS!CA:CA,MATCH(CHECKLIST!B672,DATOS!B:B,0),1),1),"")="","","X")</f>
        <v/>
      </c>
      <c r="J672" s="17" t="str">
        <f>IF(IFERROR(FIND(J$13,INDEX(DATOS!CA:CA,MATCH(CHECKLIST!B672,DATOS!B:B,0),1),1),"")="","","X")</f>
        <v/>
      </c>
      <c r="K672" s="17" t="str">
        <f>IF(IFERROR(FIND(K$13,INDEX(DATOS!CA:CA,MATCH(CHECKLIST!B672,DATOS!B:B,0),1),1),"")="","","X")</f>
        <v/>
      </c>
      <c r="L672" s="17" t="str">
        <f>IF(IFERROR(FIND(L$13,INDEX(DATOS!CA:CA,MATCH(CHECKLIST!B672,DATOS!B:B,0),1),1),"")="","","X")</f>
        <v/>
      </c>
      <c r="M672" s="17" t="str">
        <f>IF(IFERROR(FIND(M$13,INDEX(DATOS!CA:CA,MATCH(CHECKLIST!B672,DATOS!B:B,0),1),1),"")="","","X")</f>
        <v/>
      </c>
      <c r="N672" s="49" t="str">
        <f ca="1">IFERROR(IF(INDEX(DATOS!I:I,MATCH(CHECKLIST!B672,DATOS!B:B,0),1)="","X",IF(INDEX(DATOS!I:I,MATCH(CHECKLIST!B672,DATOS!B:B,0),1)&gt;YEAR(TODAY())-1,"","VENCIDA")),"")</f>
        <v/>
      </c>
      <c r="P672" s="17" t="str">
        <f>IF(B672="","",IF(IFERROR(FIND(P$13,INDEX(DATOS!CA:CA,MATCH(CHECKLIST!B672,DATOS!B:B,0),1),1),"")="","","X"))</f>
        <v/>
      </c>
      <c r="Q672" s="17" t="str">
        <f>IF(B672="","",IF(IFERROR(FIND(Q$13,INDEX(DATOS!CA:CA,MATCH(CHECKLIST!B672,DATOS!B:B,0),1),1),"")="","","X"))</f>
        <v/>
      </c>
      <c r="S672">
        <f t="shared" si="32"/>
        <v>0</v>
      </c>
      <c r="U672" t="str">
        <f t="shared" si="30"/>
        <v/>
      </c>
      <c r="V672" t="str">
        <f t="shared" si="31"/>
        <v/>
      </c>
    </row>
    <row r="673" spans="1:22">
      <c r="A673" s="12">
        <v>660</v>
      </c>
      <c r="B673" t="str">
        <f>IFERROR(INDEX(DATOS!B:B,MATCH(CHECKLIST!A673,DATOS!BU:BU,0),1),"")</f>
        <v/>
      </c>
      <c r="C673" t="str">
        <f>IFERROR(INDEX(DATOS!J:J,MATCH(CHECKLIST!A673,DATOS!BU:BU,0),1),"")</f>
        <v/>
      </c>
      <c r="D673" t="str">
        <f>IFERROR(INDEX(DATOS!R:R,MATCH(CHECKLIST!E673,DATOS!C:C,0),1),"")</f>
        <v/>
      </c>
      <c r="E673" s="16" t="str">
        <f>IFERROR(INDEX(DATOS!C:C,MATCH(CHECKLIST!A673,DATOS!BU:BU,0),1),"")</f>
        <v/>
      </c>
      <c r="F673" s="3" t="str">
        <f>IFERROR(IF(INDEX(DATOS!AC:AC,MATCH(CHECKLIST!B673,DATOS!B:B,0),1)=0,"",INDEX(DATOS!AC:AC,MATCH(CHECKLIST!B673,DATOS!B:B,0),1)),"")</f>
        <v/>
      </c>
      <c r="G673" s="17" t="str">
        <f>IF(IFERROR(FIND(G$13,INDEX(DATOS!CA:CA,MATCH(CHECKLIST!B673,DATOS!B:B,0),1),1),"")="",IF(IFERROR(FIND("FINADO",INDEX(DATOS!CA:CA,MATCH(CHECKLIST!B673,DATOS!B:B,0),1),1),"")="",IF(IFERROR(FIND("BAJA",INDEX(DATOS!CA:CA,MATCH(CHECKLIST!B673,DATOS!B:B,0),1),1),"")="",IF(IFERROR(FIND("FECHA PEUA",INDEX(DATOS!CA:CA,MATCH(CHECKLIST!B673,DATOS!B:B,0),1),1),"")="",IF(IFERROR(FIND("FIRMA",INDEX(DATOS!CA:CA,MATCH(CHECKLIST!B673,DATOS!B:B,0),1),1),"")="","","FIRMA"),"PEUA"),"BAJA"),"FINADO"),"X")</f>
        <v/>
      </c>
      <c r="H673" s="17" t="str">
        <f>IF(IFERROR(FIND(H$13,INDEX(DATOS!CA:CA,MATCH(CHECKLIST!B673,DATOS!B:B,0),1),1),"")="",IF(IFERROR(FIND("VENCIDA",INDEX(DATOS!BH:BH,MATCH(CHECKLIST!B673,DATOS!B:B,0),1),1),"")="","","VENCIDO"),"X")</f>
        <v/>
      </c>
      <c r="I673" s="17" t="str">
        <f>IF(IFERROR(FIND(I$13,INDEX(DATOS!CA:CA,MATCH(CHECKLIST!B673,DATOS!B:B,0),1),1),"")="","","X")</f>
        <v/>
      </c>
      <c r="J673" s="17" t="str">
        <f>IF(IFERROR(FIND(J$13,INDEX(DATOS!CA:CA,MATCH(CHECKLIST!B673,DATOS!B:B,0),1),1),"")="","","X")</f>
        <v/>
      </c>
      <c r="K673" s="17" t="str">
        <f>IF(IFERROR(FIND(K$13,INDEX(DATOS!CA:CA,MATCH(CHECKLIST!B673,DATOS!B:B,0),1),1),"")="","","X")</f>
        <v/>
      </c>
      <c r="L673" s="17" t="str">
        <f>IF(IFERROR(FIND(L$13,INDEX(DATOS!CA:CA,MATCH(CHECKLIST!B673,DATOS!B:B,0),1),1),"")="","","X")</f>
        <v/>
      </c>
      <c r="M673" s="17" t="str">
        <f>IF(IFERROR(FIND(M$13,INDEX(DATOS!CA:CA,MATCH(CHECKLIST!B673,DATOS!B:B,0),1),1),"")="","","X")</f>
        <v/>
      </c>
      <c r="N673" s="49" t="str">
        <f ca="1">IFERROR(IF(INDEX(DATOS!I:I,MATCH(CHECKLIST!B673,DATOS!B:B,0),1)="","X",IF(INDEX(DATOS!I:I,MATCH(CHECKLIST!B673,DATOS!B:B,0),1)&gt;YEAR(TODAY())-1,"","VENCIDA")),"")</f>
        <v/>
      </c>
      <c r="P673" s="17" t="str">
        <f>IF(B673="","",IF(IFERROR(FIND(P$13,INDEX(DATOS!CA:CA,MATCH(CHECKLIST!B673,DATOS!B:B,0),1),1),"")="","","X"))</f>
        <v/>
      </c>
      <c r="Q673" s="17" t="str">
        <f>IF(B673="","",IF(IFERROR(FIND(Q$13,INDEX(DATOS!CA:CA,MATCH(CHECKLIST!B673,DATOS!B:B,0),1),1),"")="","","X"))</f>
        <v/>
      </c>
      <c r="R673" t="str">
        <f>IF(B673="","",1)</f>
        <v/>
      </c>
      <c r="S673" t="str">
        <f t="shared" si="32"/>
        <v/>
      </c>
      <c r="U673" t="str">
        <f t="shared" si="30"/>
        <v/>
      </c>
      <c r="V673" t="str">
        <f t="shared" si="31"/>
        <v/>
      </c>
    </row>
    <row r="674" spans="1:22">
      <c r="A674" s="12">
        <v>661</v>
      </c>
      <c r="B674" t="str">
        <f>IFERROR(INDEX(DATOS!B:B,MATCH(CHECKLIST!A674,DATOS!BU:BU,0),1),"")</f>
        <v/>
      </c>
      <c r="C674" t="str">
        <f>IFERROR(INDEX(DATOS!J:J,MATCH(CHECKLIST!A674,DATOS!BU:BU,0),1),"")</f>
        <v/>
      </c>
      <c r="D674" t="str">
        <f>IFERROR(INDEX(DATOS!R:R,MATCH(CHECKLIST!E674,DATOS!C:C,0),1),"")</f>
        <v/>
      </c>
      <c r="E674" s="16" t="str">
        <f>IFERROR(INDEX(DATOS!C:C,MATCH(CHECKLIST!A674,DATOS!BU:BU,0),1),"")</f>
        <v/>
      </c>
      <c r="F674" s="3" t="str">
        <f>IFERROR(IF(INDEX(DATOS!AC:AC,MATCH(CHECKLIST!B674,DATOS!B:B,0),1)=0,"",INDEX(DATOS!AC:AC,MATCH(CHECKLIST!B674,DATOS!B:B,0),1)),"")</f>
        <v/>
      </c>
      <c r="G674" s="17" t="str">
        <f>IF(IFERROR(FIND(G$13,INDEX(DATOS!CA:CA,MATCH(CHECKLIST!B674,DATOS!B:B,0),1),1),"")="",IF(IFERROR(FIND("FINADO",INDEX(DATOS!CA:CA,MATCH(CHECKLIST!B674,DATOS!B:B,0),1),1),"")="",IF(IFERROR(FIND("BAJA",INDEX(DATOS!CA:CA,MATCH(CHECKLIST!B674,DATOS!B:B,0),1),1),"")="",IF(IFERROR(FIND("FECHA PEUA",INDEX(DATOS!CA:CA,MATCH(CHECKLIST!B674,DATOS!B:B,0),1),1),"")="",IF(IFERROR(FIND("FIRMA",INDEX(DATOS!CA:CA,MATCH(CHECKLIST!B674,DATOS!B:B,0),1),1),"")="","","FIRMA"),"PEUA"),"BAJA"),"FINADO"),"X")</f>
        <v/>
      </c>
      <c r="H674" s="17" t="str">
        <f>IF(IFERROR(FIND(H$13,INDEX(DATOS!CA:CA,MATCH(CHECKLIST!B674,DATOS!B:B,0),1),1),"")="",IF(IFERROR(FIND("VENCIDA",INDEX(DATOS!BH:BH,MATCH(CHECKLIST!B674,DATOS!B:B,0),1),1),"")="","","VENCIDO"),"X")</f>
        <v/>
      </c>
      <c r="I674" s="17" t="str">
        <f>IF(IFERROR(FIND(I$13,INDEX(DATOS!CA:CA,MATCH(CHECKLIST!B674,DATOS!B:B,0),1),1),"")="","","X")</f>
        <v/>
      </c>
      <c r="J674" s="17" t="str">
        <f>IF(IFERROR(FIND(J$13,INDEX(DATOS!CA:CA,MATCH(CHECKLIST!B674,DATOS!B:B,0),1),1),"")="","","X")</f>
        <v/>
      </c>
      <c r="K674" s="17" t="str">
        <f>IF(IFERROR(FIND(K$13,INDEX(DATOS!CA:CA,MATCH(CHECKLIST!B674,DATOS!B:B,0),1),1),"")="","","X")</f>
        <v/>
      </c>
      <c r="L674" s="17" t="str">
        <f>IF(IFERROR(FIND(L$13,INDEX(DATOS!CA:CA,MATCH(CHECKLIST!B674,DATOS!B:B,0),1),1),"")="","","X")</f>
        <v/>
      </c>
      <c r="M674" s="17" t="str">
        <f>IF(IFERROR(FIND(M$13,INDEX(DATOS!CA:CA,MATCH(CHECKLIST!B674,DATOS!B:B,0),1),1),"")="","","X")</f>
        <v/>
      </c>
      <c r="N674" s="49" t="str">
        <f ca="1">IFERROR(IF(INDEX(DATOS!I:I,MATCH(CHECKLIST!B674,DATOS!B:B,0),1)="","X",IF(INDEX(DATOS!I:I,MATCH(CHECKLIST!B674,DATOS!B:B,0),1)&gt;YEAR(TODAY())-1,"","VENCIDA")),"")</f>
        <v/>
      </c>
      <c r="P674" s="17" t="str">
        <f>IF(B674="","",IF(IFERROR(FIND(P$13,INDEX(DATOS!CA:CA,MATCH(CHECKLIST!B674,DATOS!B:B,0),1),1),"")="","","X"))</f>
        <v/>
      </c>
      <c r="Q674" s="17" t="str">
        <f>IF(B674="","",IF(IFERROR(FIND(Q$13,INDEX(DATOS!CA:CA,MATCH(CHECKLIST!B674,DATOS!B:B,0),1),1),"")="","","X"))</f>
        <v/>
      </c>
      <c r="S674">
        <f t="shared" si="32"/>
        <v>0</v>
      </c>
      <c r="U674" t="str">
        <f t="shared" si="30"/>
        <v/>
      </c>
      <c r="V674" t="str">
        <f t="shared" si="31"/>
        <v/>
      </c>
    </row>
    <row r="675" spans="1:22">
      <c r="A675" s="12">
        <v>662</v>
      </c>
      <c r="B675" t="str">
        <f>IFERROR(INDEX(DATOS!B:B,MATCH(CHECKLIST!A675,DATOS!BU:BU,0),1),"")</f>
        <v/>
      </c>
      <c r="C675" t="str">
        <f>IFERROR(INDEX(DATOS!J:J,MATCH(CHECKLIST!A675,DATOS!BU:BU,0),1),"")</f>
        <v/>
      </c>
      <c r="D675" t="str">
        <f>IFERROR(INDEX(DATOS!R:R,MATCH(CHECKLIST!E675,DATOS!C:C,0),1),"")</f>
        <v/>
      </c>
      <c r="E675" s="16" t="str">
        <f>IFERROR(INDEX(DATOS!C:C,MATCH(CHECKLIST!A675,DATOS!BU:BU,0),1),"")</f>
        <v/>
      </c>
      <c r="F675" s="3" t="str">
        <f>IFERROR(IF(INDEX(DATOS!AC:AC,MATCH(CHECKLIST!B675,DATOS!B:B,0),1)=0,"",INDEX(DATOS!AC:AC,MATCH(CHECKLIST!B675,DATOS!B:B,0),1)),"")</f>
        <v/>
      </c>
      <c r="G675" s="17" t="str">
        <f>IF(IFERROR(FIND(G$13,INDEX(DATOS!CA:CA,MATCH(CHECKLIST!B675,DATOS!B:B,0),1),1),"")="",IF(IFERROR(FIND("FINADO",INDEX(DATOS!CA:CA,MATCH(CHECKLIST!B675,DATOS!B:B,0),1),1),"")="",IF(IFERROR(FIND("BAJA",INDEX(DATOS!CA:CA,MATCH(CHECKLIST!B675,DATOS!B:B,0),1),1),"")="",IF(IFERROR(FIND("FECHA PEUA",INDEX(DATOS!CA:CA,MATCH(CHECKLIST!B675,DATOS!B:B,0),1),1),"")="",IF(IFERROR(FIND("FIRMA",INDEX(DATOS!CA:CA,MATCH(CHECKLIST!B675,DATOS!B:B,0),1),1),"")="","","FIRMA"),"PEUA"),"BAJA"),"FINADO"),"X")</f>
        <v/>
      </c>
      <c r="H675" s="17" t="str">
        <f>IF(IFERROR(FIND(H$13,INDEX(DATOS!CA:CA,MATCH(CHECKLIST!B675,DATOS!B:B,0),1),1),"")="",IF(IFERROR(FIND("VENCIDA",INDEX(DATOS!BH:BH,MATCH(CHECKLIST!B675,DATOS!B:B,0),1),1),"")="","","VENCIDO"),"X")</f>
        <v/>
      </c>
      <c r="I675" s="17" t="str">
        <f>IF(IFERROR(FIND(I$13,INDEX(DATOS!CA:CA,MATCH(CHECKLIST!B675,DATOS!B:B,0),1),1),"")="","","X")</f>
        <v/>
      </c>
      <c r="J675" s="17" t="str">
        <f>IF(IFERROR(FIND(J$13,INDEX(DATOS!CA:CA,MATCH(CHECKLIST!B675,DATOS!B:B,0),1),1),"")="","","X")</f>
        <v/>
      </c>
      <c r="K675" s="17" t="str">
        <f>IF(IFERROR(FIND(K$13,INDEX(DATOS!CA:CA,MATCH(CHECKLIST!B675,DATOS!B:B,0),1),1),"")="","","X")</f>
        <v/>
      </c>
      <c r="L675" s="17" t="str">
        <f>IF(IFERROR(FIND(L$13,INDEX(DATOS!CA:CA,MATCH(CHECKLIST!B675,DATOS!B:B,0),1),1),"")="","","X")</f>
        <v/>
      </c>
      <c r="M675" s="17" t="str">
        <f>IF(IFERROR(FIND(M$13,INDEX(DATOS!CA:CA,MATCH(CHECKLIST!B675,DATOS!B:B,0),1),1),"")="","","X")</f>
        <v/>
      </c>
      <c r="N675" s="49" t="str">
        <f ca="1">IFERROR(IF(INDEX(DATOS!I:I,MATCH(CHECKLIST!B675,DATOS!B:B,0),1)="","X",IF(INDEX(DATOS!I:I,MATCH(CHECKLIST!B675,DATOS!B:B,0),1)&gt;YEAR(TODAY())-1,"","VENCIDA")),"")</f>
        <v/>
      </c>
      <c r="P675" s="17" t="str">
        <f>IF(B675="","",IF(IFERROR(FIND(P$13,INDEX(DATOS!CA:CA,MATCH(CHECKLIST!B675,DATOS!B:B,0),1),1),"")="","","X"))</f>
        <v/>
      </c>
      <c r="Q675" s="17" t="str">
        <f>IF(B675="","",IF(IFERROR(FIND(Q$13,INDEX(DATOS!CA:CA,MATCH(CHECKLIST!B675,DATOS!B:B,0),1),1),"")="","","X"))</f>
        <v/>
      </c>
      <c r="R675" t="str">
        <f>IF(B675="","",1)</f>
        <v/>
      </c>
      <c r="S675" t="str">
        <f t="shared" si="32"/>
        <v/>
      </c>
      <c r="U675" t="str">
        <f t="shared" si="30"/>
        <v/>
      </c>
      <c r="V675" t="str">
        <f t="shared" si="31"/>
        <v/>
      </c>
    </row>
    <row r="676" spans="1:22">
      <c r="A676" s="12">
        <v>663</v>
      </c>
      <c r="B676" t="str">
        <f>IFERROR(INDEX(DATOS!B:B,MATCH(CHECKLIST!A676,DATOS!BU:BU,0),1),"")</f>
        <v/>
      </c>
      <c r="C676" t="str">
        <f>IFERROR(INDEX(DATOS!J:J,MATCH(CHECKLIST!A676,DATOS!BU:BU,0),1),"")</f>
        <v/>
      </c>
      <c r="D676" t="str">
        <f>IFERROR(INDEX(DATOS!R:R,MATCH(CHECKLIST!E676,DATOS!C:C,0),1),"")</f>
        <v/>
      </c>
      <c r="E676" s="16" t="str">
        <f>IFERROR(INDEX(DATOS!C:C,MATCH(CHECKLIST!A676,DATOS!BU:BU,0),1),"")</f>
        <v/>
      </c>
      <c r="F676" s="3" t="str">
        <f>IFERROR(IF(INDEX(DATOS!AC:AC,MATCH(CHECKLIST!B676,DATOS!B:B,0),1)=0,"",INDEX(DATOS!AC:AC,MATCH(CHECKLIST!B676,DATOS!B:B,0),1)),"")</f>
        <v/>
      </c>
      <c r="G676" s="17" t="str">
        <f>IF(IFERROR(FIND(G$13,INDEX(DATOS!CA:CA,MATCH(CHECKLIST!B676,DATOS!B:B,0),1),1),"")="",IF(IFERROR(FIND("FINADO",INDEX(DATOS!CA:CA,MATCH(CHECKLIST!B676,DATOS!B:B,0),1),1),"")="",IF(IFERROR(FIND("BAJA",INDEX(DATOS!CA:CA,MATCH(CHECKLIST!B676,DATOS!B:B,0),1),1),"")="",IF(IFERROR(FIND("FECHA PEUA",INDEX(DATOS!CA:CA,MATCH(CHECKLIST!B676,DATOS!B:B,0),1),1),"")="",IF(IFERROR(FIND("FIRMA",INDEX(DATOS!CA:CA,MATCH(CHECKLIST!B676,DATOS!B:B,0),1),1),"")="","","FIRMA"),"PEUA"),"BAJA"),"FINADO"),"X")</f>
        <v/>
      </c>
      <c r="H676" s="17" t="str">
        <f>IF(IFERROR(FIND(H$13,INDEX(DATOS!CA:CA,MATCH(CHECKLIST!B676,DATOS!B:B,0),1),1),"")="",IF(IFERROR(FIND("VENCIDA",INDEX(DATOS!BH:BH,MATCH(CHECKLIST!B676,DATOS!B:B,0),1),1),"")="","","VENCIDO"),"X")</f>
        <v/>
      </c>
      <c r="I676" s="17" t="str">
        <f>IF(IFERROR(FIND(I$13,INDEX(DATOS!CA:CA,MATCH(CHECKLIST!B676,DATOS!B:B,0),1),1),"")="","","X")</f>
        <v/>
      </c>
      <c r="J676" s="17" t="str">
        <f>IF(IFERROR(FIND(J$13,INDEX(DATOS!CA:CA,MATCH(CHECKLIST!B676,DATOS!B:B,0),1),1),"")="","","X")</f>
        <v/>
      </c>
      <c r="K676" s="17" t="str">
        <f>IF(IFERROR(FIND(K$13,INDEX(DATOS!CA:CA,MATCH(CHECKLIST!B676,DATOS!B:B,0),1),1),"")="","","X")</f>
        <v/>
      </c>
      <c r="L676" s="17" t="str">
        <f>IF(IFERROR(FIND(L$13,INDEX(DATOS!CA:CA,MATCH(CHECKLIST!B676,DATOS!B:B,0),1),1),"")="","","X")</f>
        <v/>
      </c>
      <c r="M676" s="17" t="str">
        <f>IF(IFERROR(FIND(M$13,INDEX(DATOS!CA:CA,MATCH(CHECKLIST!B676,DATOS!B:B,0),1),1),"")="","","X")</f>
        <v/>
      </c>
      <c r="N676" s="49" t="str">
        <f ca="1">IFERROR(IF(INDEX(DATOS!I:I,MATCH(CHECKLIST!B676,DATOS!B:B,0),1)="","X",IF(INDEX(DATOS!I:I,MATCH(CHECKLIST!B676,DATOS!B:B,0),1)&gt;YEAR(TODAY())-1,"","VENCIDA")),"")</f>
        <v/>
      </c>
      <c r="P676" s="17" t="str">
        <f>IF(B676="","",IF(IFERROR(FIND(P$13,INDEX(DATOS!CA:CA,MATCH(CHECKLIST!B676,DATOS!B:B,0),1),1),"")="","","X"))</f>
        <v/>
      </c>
      <c r="Q676" s="17" t="str">
        <f>IF(B676="","",IF(IFERROR(FIND(Q$13,INDEX(DATOS!CA:CA,MATCH(CHECKLIST!B676,DATOS!B:B,0),1),1),"")="","","X"))</f>
        <v/>
      </c>
      <c r="S676">
        <f t="shared" si="32"/>
        <v>0</v>
      </c>
      <c r="U676" t="str">
        <f t="shared" si="30"/>
        <v/>
      </c>
      <c r="V676" t="str">
        <f t="shared" si="31"/>
        <v/>
      </c>
    </row>
    <row r="677" spans="1:22">
      <c r="A677" s="12">
        <v>664</v>
      </c>
      <c r="B677" t="str">
        <f>IFERROR(INDEX(DATOS!B:B,MATCH(CHECKLIST!A677,DATOS!BU:BU,0),1),"")</f>
        <v/>
      </c>
      <c r="C677" t="str">
        <f>IFERROR(INDEX(DATOS!J:J,MATCH(CHECKLIST!A677,DATOS!BU:BU,0),1),"")</f>
        <v/>
      </c>
      <c r="D677" t="str">
        <f>IFERROR(INDEX(DATOS!R:R,MATCH(CHECKLIST!E677,DATOS!C:C,0),1),"")</f>
        <v/>
      </c>
      <c r="E677" s="16" t="str">
        <f>IFERROR(INDEX(DATOS!C:C,MATCH(CHECKLIST!A677,DATOS!BU:BU,0),1),"")</f>
        <v/>
      </c>
      <c r="F677" s="3" t="str">
        <f>IFERROR(IF(INDEX(DATOS!AC:AC,MATCH(CHECKLIST!B677,DATOS!B:B,0),1)=0,"",INDEX(DATOS!AC:AC,MATCH(CHECKLIST!B677,DATOS!B:B,0),1)),"")</f>
        <v/>
      </c>
      <c r="G677" s="17" t="str">
        <f>IF(IFERROR(FIND(G$13,INDEX(DATOS!CA:CA,MATCH(CHECKLIST!B677,DATOS!B:B,0),1),1),"")="",IF(IFERROR(FIND("FINADO",INDEX(DATOS!CA:CA,MATCH(CHECKLIST!B677,DATOS!B:B,0),1),1),"")="",IF(IFERROR(FIND("BAJA",INDEX(DATOS!CA:CA,MATCH(CHECKLIST!B677,DATOS!B:B,0),1),1),"")="",IF(IFERROR(FIND("FECHA PEUA",INDEX(DATOS!CA:CA,MATCH(CHECKLIST!B677,DATOS!B:B,0),1),1),"")="",IF(IFERROR(FIND("FIRMA",INDEX(DATOS!CA:CA,MATCH(CHECKLIST!B677,DATOS!B:B,0),1),1),"")="","","FIRMA"),"PEUA"),"BAJA"),"FINADO"),"X")</f>
        <v/>
      </c>
      <c r="H677" s="17" t="str">
        <f>IF(IFERROR(FIND(H$13,INDEX(DATOS!CA:CA,MATCH(CHECKLIST!B677,DATOS!B:B,0),1),1),"")="",IF(IFERROR(FIND("VENCIDA",INDEX(DATOS!BH:BH,MATCH(CHECKLIST!B677,DATOS!B:B,0),1),1),"")="","","VENCIDO"),"X")</f>
        <v/>
      </c>
      <c r="I677" s="17" t="str">
        <f>IF(IFERROR(FIND(I$13,INDEX(DATOS!CA:CA,MATCH(CHECKLIST!B677,DATOS!B:B,0),1),1),"")="","","X")</f>
        <v/>
      </c>
      <c r="J677" s="17" t="str">
        <f>IF(IFERROR(FIND(J$13,INDEX(DATOS!CA:CA,MATCH(CHECKLIST!B677,DATOS!B:B,0),1),1),"")="","","X")</f>
        <v/>
      </c>
      <c r="K677" s="17" t="str">
        <f>IF(IFERROR(FIND(K$13,INDEX(DATOS!CA:CA,MATCH(CHECKLIST!B677,DATOS!B:B,0),1),1),"")="","","X")</f>
        <v/>
      </c>
      <c r="L677" s="17" t="str">
        <f>IF(IFERROR(FIND(L$13,INDEX(DATOS!CA:CA,MATCH(CHECKLIST!B677,DATOS!B:B,0),1),1),"")="","","X")</f>
        <v/>
      </c>
      <c r="M677" s="17" t="str">
        <f>IF(IFERROR(FIND(M$13,INDEX(DATOS!CA:CA,MATCH(CHECKLIST!B677,DATOS!B:B,0),1),1),"")="","","X")</f>
        <v/>
      </c>
      <c r="N677" s="49" t="str">
        <f ca="1">IFERROR(IF(INDEX(DATOS!I:I,MATCH(CHECKLIST!B677,DATOS!B:B,0),1)="","X",IF(INDEX(DATOS!I:I,MATCH(CHECKLIST!B677,DATOS!B:B,0),1)&gt;YEAR(TODAY())-1,"","VENCIDA")),"")</f>
        <v/>
      </c>
      <c r="P677" s="17" t="str">
        <f>IF(B677="","",IF(IFERROR(FIND(P$13,INDEX(DATOS!CA:CA,MATCH(CHECKLIST!B677,DATOS!B:B,0),1),1),"")="","","X"))</f>
        <v/>
      </c>
      <c r="Q677" s="17" t="str">
        <f>IF(B677="","",IF(IFERROR(FIND(Q$13,INDEX(DATOS!CA:CA,MATCH(CHECKLIST!B677,DATOS!B:B,0),1),1),"")="","","X"))</f>
        <v/>
      </c>
      <c r="R677" t="str">
        <f>IF(B677="","",1)</f>
        <v/>
      </c>
      <c r="S677" t="str">
        <f t="shared" si="32"/>
        <v/>
      </c>
      <c r="U677" t="str">
        <f t="shared" si="30"/>
        <v/>
      </c>
      <c r="V677" t="str">
        <f t="shared" si="31"/>
        <v/>
      </c>
    </row>
    <row r="678" spans="1:22">
      <c r="A678" s="12">
        <v>665</v>
      </c>
      <c r="B678" t="str">
        <f>IFERROR(INDEX(DATOS!B:B,MATCH(CHECKLIST!A678,DATOS!BU:BU,0),1),"")</f>
        <v/>
      </c>
      <c r="C678" t="str">
        <f>IFERROR(INDEX(DATOS!J:J,MATCH(CHECKLIST!A678,DATOS!BU:BU,0),1),"")</f>
        <v/>
      </c>
      <c r="D678" t="str">
        <f>IFERROR(INDEX(DATOS!R:R,MATCH(CHECKLIST!E678,DATOS!C:C,0),1),"")</f>
        <v/>
      </c>
      <c r="E678" s="16" t="str">
        <f>IFERROR(INDEX(DATOS!C:C,MATCH(CHECKLIST!A678,DATOS!BU:BU,0),1),"")</f>
        <v/>
      </c>
      <c r="F678" s="3" t="str">
        <f>IFERROR(IF(INDEX(DATOS!AC:AC,MATCH(CHECKLIST!B678,DATOS!B:B,0),1)=0,"",INDEX(DATOS!AC:AC,MATCH(CHECKLIST!B678,DATOS!B:B,0),1)),"")</f>
        <v/>
      </c>
      <c r="G678" s="17" t="str">
        <f>IF(IFERROR(FIND(G$13,INDEX(DATOS!CA:CA,MATCH(CHECKLIST!B678,DATOS!B:B,0),1),1),"")="",IF(IFERROR(FIND("FINADO",INDEX(DATOS!CA:CA,MATCH(CHECKLIST!B678,DATOS!B:B,0),1),1),"")="",IF(IFERROR(FIND("BAJA",INDEX(DATOS!CA:CA,MATCH(CHECKLIST!B678,DATOS!B:B,0),1),1),"")="",IF(IFERROR(FIND("FECHA PEUA",INDEX(DATOS!CA:CA,MATCH(CHECKLIST!B678,DATOS!B:B,0),1),1),"")="",IF(IFERROR(FIND("FIRMA",INDEX(DATOS!CA:CA,MATCH(CHECKLIST!B678,DATOS!B:B,0),1),1),"")="","","FIRMA"),"PEUA"),"BAJA"),"FINADO"),"X")</f>
        <v/>
      </c>
      <c r="H678" s="17" t="str">
        <f>IF(IFERROR(FIND(H$13,INDEX(DATOS!CA:CA,MATCH(CHECKLIST!B678,DATOS!B:B,0),1),1),"")="",IF(IFERROR(FIND("VENCIDA",INDEX(DATOS!BH:BH,MATCH(CHECKLIST!B678,DATOS!B:B,0),1),1),"")="","","VENCIDO"),"X")</f>
        <v/>
      </c>
      <c r="I678" s="17" t="str">
        <f>IF(IFERROR(FIND(I$13,INDEX(DATOS!CA:CA,MATCH(CHECKLIST!B678,DATOS!B:B,0),1),1),"")="","","X")</f>
        <v/>
      </c>
      <c r="J678" s="17" t="str">
        <f>IF(IFERROR(FIND(J$13,INDEX(DATOS!CA:CA,MATCH(CHECKLIST!B678,DATOS!B:B,0),1),1),"")="","","X")</f>
        <v/>
      </c>
      <c r="K678" s="17" t="str">
        <f>IF(IFERROR(FIND(K$13,INDEX(DATOS!CA:CA,MATCH(CHECKLIST!B678,DATOS!B:B,0),1),1),"")="","","X")</f>
        <v/>
      </c>
      <c r="L678" s="17" t="str">
        <f>IF(IFERROR(FIND(L$13,INDEX(DATOS!CA:CA,MATCH(CHECKLIST!B678,DATOS!B:B,0),1),1),"")="","","X")</f>
        <v/>
      </c>
      <c r="M678" s="17" t="str">
        <f>IF(IFERROR(FIND(M$13,INDEX(DATOS!CA:CA,MATCH(CHECKLIST!B678,DATOS!B:B,0),1),1),"")="","","X")</f>
        <v/>
      </c>
      <c r="N678" s="49" t="str">
        <f ca="1">IFERROR(IF(INDEX(DATOS!I:I,MATCH(CHECKLIST!B678,DATOS!B:B,0),1)="","X",IF(INDEX(DATOS!I:I,MATCH(CHECKLIST!B678,DATOS!B:B,0),1)&gt;YEAR(TODAY())-1,"","VENCIDA")),"")</f>
        <v/>
      </c>
      <c r="P678" s="17" t="str">
        <f>IF(B678="","",IF(IFERROR(FIND(P$13,INDEX(DATOS!CA:CA,MATCH(CHECKLIST!B678,DATOS!B:B,0),1),1),"")="","","X"))</f>
        <v/>
      </c>
      <c r="Q678" s="17" t="str">
        <f>IF(B678="","",IF(IFERROR(FIND(Q$13,INDEX(DATOS!CA:CA,MATCH(CHECKLIST!B678,DATOS!B:B,0),1),1),"")="","","X"))</f>
        <v/>
      </c>
      <c r="S678">
        <f t="shared" si="32"/>
        <v>0</v>
      </c>
      <c r="U678" t="str">
        <f t="shared" si="30"/>
        <v/>
      </c>
      <c r="V678" t="str">
        <f t="shared" si="31"/>
        <v/>
      </c>
    </row>
    <row r="679" spans="1:22">
      <c r="A679" s="12">
        <v>666</v>
      </c>
      <c r="B679" t="str">
        <f>IFERROR(INDEX(DATOS!B:B,MATCH(CHECKLIST!A679,DATOS!BU:BU,0),1),"")</f>
        <v/>
      </c>
      <c r="C679" t="str">
        <f>IFERROR(INDEX(DATOS!J:J,MATCH(CHECKLIST!A679,DATOS!BU:BU,0),1),"")</f>
        <v/>
      </c>
      <c r="D679" t="str">
        <f>IFERROR(INDEX(DATOS!R:R,MATCH(CHECKLIST!E679,DATOS!C:C,0),1),"")</f>
        <v/>
      </c>
      <c r="E679" s="16" t="str">
        <f>IFERROR(INDEX(DATOS!C:C,MATCH(CHECKLIST!A679,DATOS!BU:BU,0),1),"")</f>
        <v/>
      </c>
      <c r="F679" s="3" t="str">
        <f>IFERROR(IF(INDEX(DATOS!AC:AC,MATCH(CHECKLIST!B679,DATOS!B:B,0),1)=0,"",INDEX(DATOS!AC:AC,MATCH(CHECKLIST!B679,DATOS!B:B,0),1)),"")</f>
        <v/>
      </c>
      <c r="G679" s="17" t="str">
        <f>IF(IFERROR(FIND(G$13,INDEX(DATOS!CA:CA,MATCH(CHECKLIST!B679,DATOS!B:B,0),1),1),"")="",IF(IFERROR(FIND("FINADO",INDEX(DATOS!CA:CA,MATCH(CHECKLIST!B679,DATOS!B:B,0),1),1),"")="",IF(IFERROR(FIND("BAJA",INDEX(DATOS!CA:CA,MATCH(CHECKLIST!B679,DATOS!B:B,0),1),1),"")="",IF(IFERROR(FIND("FECHA PEUA",INDEX(DATOS!CA:CA,MATCH(CHECKLIST!B679,DATOS!B:B,0),1),1),"")="",IF(IFERROR(FIND("FIRMA",INDEX(DATOS!CA:CA,MATCH(CHECKLIST!B679,DATOS!B:B,0),1),1),"")="","","FIRMA"),"PEUA"),"BAJA"),"FINADO"),"X")</f>
        <v/>
      </c>
      <c r="H679" s="17" t="str">
        <f>IF(IFERROR(FIND(H$13,INDEX(DATOS!CA:CA,MATCH(CHECKLIST!B679,DATOS!B:B,0),1),1),"")="",IF(IFERROR(FIND("VENCIDA",INDEX(DATOS!BH:BH,MATCH(CHECKLIST!B679,DATOS!B:B,0),1),1),"")="","","VENCIDO"),"X")</f>
        <v/>
      </c>
      <c r="I679" s="17" t="str">
        <f>IF(IFERROR(FIND(I$13,INDEX(DATOS!CA:CA,MATCH(CHECKLIST!B679,DATOS!B:B,0),1),1),"")="","","X")</f>
        <v/>
      </c>
      <c r="J679" s="17" t="str">
        <f>IF(IFERROR(FIND(J$13,INDEX(DATOS!CA:CA,MATCH(CHECKLIST!B679,DATOS!B:B,0),1),1),"")="","","X")</f>
        <v/>
      </c>
      <c r="K679" s="17" t="str">
        <f>IF(IFERROR(FIND(K$13,INDEX(DATOS!CA:CA,MATCH(CHECKLIST!B679,DATOS!B:B,0),1),1),"")="","","X")</f>
        <v/>
      </c>
      <c r="L679" s="17" t="str">
        <f>IF(IFERROR(FIND(L$13,INDEX(DATOS!CA:CA,MATCH(CHECKLIST!B679,DATOS!B:B,0),1),1),"")="","","X")</f>
        <v/>
      </c>
      <c r="M679" s="17" t="str">
        <f>IF(IFERROR(FIND(M$13,INDEX(DATOS!CA:CA,MATCH(CHECKLIST!B679,DATOS!B:B,0),1),1),"")="","","X")</f>
        <v/>
      </c>
      <c r="N679" s="49" t="str">
        <f ca="1">IFERROR(IF(INDEX(DATOS!I:I,MATCH(CHECKLIST!B679,DATOS!B:B,0),1)="","X",IF(INDEX(DATOS!I:I,MATCH(CHECKLIST!B679,DATOS!B:B,0),1)&gt;YEAR(TODAY())-1,"","VENCIDA")),"")</f>
        <v/>
      </c>
      <c r="P679" s="17" t="str">
        <f>IF(B679="","",IF(IFERROR(FIND(P$13,INDEX(DATOS!CA:CA,MATCH(CHECKLIST!B679,DATOS!B:B,0),1),1),"")="","","X"))</f>
        <v/>
      </c>
      <c r="Q679" s="17" t="str">
        <f>IF(B679="","",IF(IFERROR(FIND(Q$13,INDEX(DATOS!CA:CA,MATCH(CHECKLIST!B679,DATOS!B:B,0),1),1),"")="","","X"))</f>
        <v/>
      </c>
      <c r="R679" t="str">
        <f>IF(B679="","",1)</f>
        <v/>
      </c>
      <c r="S679" t="str">
        <f t="shared" si="32"/>
        <v/>
      </c>
      <c r="U679" t="str">
        <f t="shared" si="30"/>
        <v/>
      </c>
      <c r="V679" t="str">
        <f t="shared" si="31"/>
        <v/>
      </c>
    </row>
    <row r="680" spans="1:22">
      <c r="A680" s="12">
        <v>667</v>
      </c>
      <c r="B680" t="str">
        <f>IFERROR(INDEX(DATOS!B:B,MATCH(CHECKLIST!A680,DATOS!BU:BU,0),1),"")</f>
        <v/>
      </c>
      <c r="C680" t="str">
        <f>IFERROR(INDEX(DATOS!J:J,MATCH(CHECKLIST!A680,DATOS!BU:BU,0),1),"")</f>
        <v/>
      </c>
      <c r="D680" t="str">
        <f>IFERROR(INDEX(DATOS!R:R,MATCH(CHECKLIST!E680,DATOS!C:C,0),1),"")</f>
        <v/>
      </c>
      <c r="E680" s="16" t="str">
        <f>IFERROR(INDEX(DATOS!C:C,MATCH(CHECKLIST!A680,DATOS!BU:BU,0),1),"")</f>
        <v/>
      </c>
      <c r="F680" s="3" t="str">
        <f>IFERROR(IF(INDEX(DATOS!AC:AC,MATCH(CHECKLIST!B680,DATOS!B:B,0),1)=0,"",INDEX(DATOS!AC:AC,MATCH(CHECKLIST!B680,DATOS!B:B,0),1)),"")</f>
        <v/>
      </c>
      <c r="G680" s="17" t="str">
        <f>IF(IFERROR(FIND(G$13,INDEX(DATOS!CA:CA,MATCH(CHECKLIST!B680,DATOS!B:B,0),1),1),"")="",IF(IFERROR(FIND("FINADO",INDEX(DATOS!CA:CA,MATCH(CHECKLIST!B680,DATOS!B:B,0),1),1),"")="",IF(IFERROR(FIND("BAJA",INDEX(DATOS!CA:CA,MATCH(CHECKLIST!B680,DATOS!B:B,0),1),1),"")="",IF(IFERROR(FIND("FECHA PEUA",INDEX(DATOS!CA:CA,MATCH(CHECKLIST!B680,DATOS!B:B,0),1),1),"")="",IF(IFERROR(FIND("FIRMA",INDEX(DATOS!CA:CA,MATCH(CHECKLIST!B680,DATOS!B:B,0),1),1),"")="","","FIRMA"),"PEUA"),"BAJA"),"FINADO"),"X")</f>
        <v/>
      </c>
      <c r="H680" s="17" t="str">
        <f>IF(IFERROR(FIND(H$13,INDEX(DATOS!CA:CA,MATCH(CHECKLIST!B680,DATOS!B:B,0),1),1),"")="",IF(IFERROR(FIND("VENCIDA",INDEX(DATOS!BH:BH,MATCH(CHECKLIST!B680,DATOS!B:B,0),1),1),"")="","","VENCIDO"),"X")</f>
        <v/>
      </c>
      <c r="I680" s="17" t="str">
        <f>IF(IFERROR(FIND(I$13,INDEX(DATOS!CA:CA,MATCH(CHECKLIST!B680,DATOS!B:B,0),1),1),"")="","","X")</f>
        <v/>
      </c>
      <c r="J680" s="17" t="str">
        <f>IF(IFERROR(FIND(J$13,INDEX(DATOS!CA:CA,MATCH(CHECKLIST!B680,DATOS!B:B,0),1),1),"")="","","X")</f>
        <v/>
      </c>
      <c r="K680" s="17" t="str">
        <f>IF(IFERROR(FIND(K$13,INDEX(DATOS!CA:CA,MATCH(CHECKLIST!B680,DATOS!B:B,0),1),1),"")="","","X")</f>
        <v/>
      </c>
      <c r="L680" s="17" t="str">
        <f>IF(IFERROR(FIND(L$13,INDEX(DATOS!CA:CA,MATCH(CHECKLIST!B680,DATOS!B:B,0),1),1),"")="","","X")</f>
        <v/>
      </c>
      <c r="M680" s="17" t="str">
        <f>IF(IFERROR(FIND(M$13,INDEX(DATOS!CA:CA,MATCH(CHECKLIST!B680,DATOS!B:B,0),1),1),"")="","","X")</f>
        <v/>
      </c>
      <c r="N680" s="49" t="str">
        <f ca="1">IFERROR(IF(INDEX(DATOS!I:I,MATCH(CHECKLIST!B680,DATOS!B:B,0),1)="","X",IF(INDEX(DATOS!I:I,MATCH(CHECKLIST!B680,DATOS!B:B,0),1)&gt;YEAR(TODAY())-1,"","VENCIDA")),"")</f>
        <v/>
      </c>
      <c r="P680" s="17" t="str">
        <f>IF(B680="","",IF(IFERROR(FIND(P$13,INDEX(DATOS!CA:CA,MATCH(CHECKLIST!B680,DATOS!B:B,0),1),1),"")="","","X"))</f>
        <v/>
      </c>
      <c r="Q680" s="17" t="str">
        <f>IF(B680="","",IF(IFERROR(FIND(Q$13,INDEX(DATOS!CA:CA,MATCH(CHECKLIST!B680,DATOS!B:B,0),1),1),"")="","","X"))</f>
        <v/>
      </c>
      <c r="S680">
        <f t="shared" si="32"/>
        <v>0</v>
      </c>
      <c r="U680" t="str">
        <f t="shared" si="30"/>
        <v/>
      </c>
      <c r="V680" t="str">
        <f t="shared" si="31"/>
        <v/>
      </c>
    </row>
    <row r="681" spans="1:22">
      <c r="A681" s="12">
        <v>668</v>
      </c>
      <c r="B681" t="str">
        <f>IFERROR(INDEX(DATOS!B:B,MATCH(CHECKLIST!A681,DATOS!BU:BU,0),1),"")</f>
        <v/>
      </c>
      <c r="C681" t="str">
        <f>IFERROR(INDEX(DATOS!J:J,MATCH(CHECKLIST!A681,DATOS!BU:BU,0),1),"")</f>
        <v/>
      </c>
      <c r="D681" t="str">
        <f>IFERROR(INDEX(DATOS!R:R,MATCH(CHECKLIST!E681,DATOS!C:C,0),1),"")</f>
        <v/>
      </c>
      <c r="E681" s="16" t="str">
        <f>IFERROR(INDEX(DATOS!C:C,MATCH(CHECKLIST!A681,DATOS!BU:BU,0),1),"")</f>
        <v/>
      </c>
      <c r="F681" s="3" t="str">
        <f>IFERROR(IF(INDEX(DATOS!AC:AC,MATCH(CHECKLIST!B681,DATOS!B:B,0),1)=0,"",INDEX(DATOS!AC:AC,MATCH(CHECKLIST!B681,DATOS!B:B,0),1)),"")</f>
        <v/>
      </c>
      <c r="G681" s="17" t="str">
        <f>IF(IFERROR(FIND(G$13,INDEX(DATOS!CA:CA,MATCH(CHECKLIST!B681,DATOS!B:B,0),1),1),"")="",IF(IFERROR(FIND("FINADO",INDEX(DATOS!CA:CA,MATCH(CHECKLIST!B681,DATOS!B:B,0),1),1),"")="",IF(IFERROR(FIND("BAJA",INDEX(DATOS!CA:CA,MATCH(CHECKLIST!B681,DATOS!B:B,0),1),1),"")="",IF(IFERROR(FIND("FECHA PEUA",INDEX(DATOS!CA:CA,MATCH(CHECKLIST!B681,DATOS!B:B,0),1),1),"")="",IF(IFERROR(FIND("FIRMA",INDEX(DATOS!CA:CA,MATCH(CHECKLIST!B681,DATOS!B:B,0),1),1),"")="","","FIRMA"),"PEUA"),"BAJA"),"FINADO"),"X")</f>
        <v/>
      </c>
      <c r="H681" s="17" t="str">
        <f>IF(IFERROR(FIND(H$13,INDEX(DATOS!CA:CA,MATCH(CHECKLIST!B681,DATOS!B:B,0),1),1),"")="",IF(IFERROR(FIND("VENCIDA",INDEX(DATOS!BH:BH,MATCH(CHECKLIST!B681,DATOS!B:B,0),1),1),"")="","","VENCIDO"),"X")</f>
        <v/>
      </c>
      <c r="I681" s="17" t="str">
        <f>IF(IFERROR(FIND(I$13,INDEX(DATOS!CA:CA,MATCH(CHECKLIST!B681,DATOS!B:B,0),1),1),"")="","","X")</f>
        <v/>
      </c>
      <c r="J681" s="17" t="str">
        <f>IF(IFERROR(FIND(J$13,INDEX(DATOS!CA:CA,MATCH(CHECKLIST!B681,DATOS!B:B,0),1),1),"")="","","X")</f>
        <v/>
      </c>
      <c r="K681" s="17" t="str">
        <f>IF(IFERROR(FIND(K$13,INDEX(DATOS!CA:CA,MATCH(CHECKLIST!B681,DATOS!B:B,0),1),1),"")="","","X")</f>
        <v/>
      </c>
      <c r="L681" s="17" t="str">
        <f>IF(IFERROR(FIND(L$13,INDEX(DATOS!CA:CA,MATCH(CHECKLIST!B681,DATOS!B:B,0),1),1),"")="","","X")</f>
        <v/>
      </c>
      <c r="M681" s="17" t="str">
        <f>IF(IFERROR(FIND(M$13,INDEX(DATOS!CA:CA,MATCH(CHECKLIST!B681,DATOS!B:B,0),1),1),"")="","","X")</f>
        <v/>
      </c>
      <c r="N681" s="49" t="str">
        <f ca="1">IFERROR(IF(INDEX(DATOS!I:I,MATCH(CHECKLIST!B681,DATOS!B:B,0),1)="","X",IF(INDEX(DATOS!I:I,MATCH(CHECKLIST!B681,DATOS!B:B,0),1)&gt;YEAR(TODAY())-1,"","VENCIDA")),"")</f>
        <v/>
      </c>
      <c r="P681" s="17" t="str">
        <f>IF(B681="","",IF(IFERROR(FIND(P$13,INDEX(DATOS!CA:CA,MATCH(CHECKLIST!B681,DATOS!B:B,0),1),1),"")="","","X"))</f>
        <v/>
      </c>
      <c r="Q681" s="17" t="str">
        <f>IF(B681="","",IF(IFERROR(FIND(Q$13,INDEX(DATOS!CA:CA,MATCH(CHECKLIST!B681,DATOS!B:B,0),1),1),"")="","","X"))</f>
        <v/>
      </c>
      <c r="R681" t="str">
        <f>IF(B681="","",1)</f>
        <v/>
      </c>
      <c r="S681" t="str">
        <f t="shared" si="32"/>
        <v/>
      </c>
      <c r="U681" t="str">
        <f t="shared" si="30"/>
        <v/>
      </c>
      <c r="V681" t="str">
        <f t="shared" si="31"/>
        <v/>
      </c>
    </row>
    <row r="682" spans="1:22">
      <c r="A682" s="12">
        <v>669</v>
      </c>
      <c r="B682" t="str">
        <f>IFERROR(INDEX(DATOS!B:B,MATCH(CHECKLIST!A682,DATOS!BU:BU,0),1),"")</f>
        <v/>
      </c>
      <c r="C682" t="str">
        <f>IFERROR(INDEX(DATOS!J:J,MATCH(CHECKLIST!A682,DATOS!BU:BU,0),1),"")</f>
        <v/>
      </c>
      <c r="D682" t="str">
        <f>IFERROR(INDEX(DATOS!R:R,MATCH(CHECKLIST!E682,DATOS!C:C,0),1),"")</f>
        <v/>
      </c>
      <c r="E682" s="16" t="str">
        <f>IFERROR(INDEX(DATOS!C:C,MATCH(CHECKLIST!A682,DATOS!BU:BU,0),1),"")</f>
        <v/>
      </c>
      <c r="F682" s="3" t="str">
        <f>IFERROR(IF(INDEX(DATOS!AC:AC,MATCH(CHECKLIST!B682,DATOS!B:B,0),1)=0,"",INDEX(DATOS!AC:AC,MATCH(CHECKLIST!B682,DATOS!B:B,0),1)),"")</f>
        <v/>
      </c>
      <c r="G682" s="17" t="str">
        <f>IF(IFERROR(FIND(G$13,INDEX(DATOS!CA:CA,MATCH(CHECKLIST!B682,DATOS!B:B,0),1),1),"")="",IF(IFERROR(FIND("FINADO",INDEX(DATOS!CA:CA,MATCH(CHECKLIST!B682,DATOS!B:B,0),1),1),"")="",IF(IFERROR(FIND("BAJA",INDEX(DATOS!CA:CA,MATCH(CHECKLIST!B682,DATOS!B:B,0),1),1),"")="",IF(IFERROR(FIND("FECHA PEUA",INDEX(DATOS!CA:CA,MATCH(CHECKLIST!B682,DATOS!B:B,0),1),1),"")="",IF(IFERROR(FIND("FIRMA",INDEX(DATOS!CA:CA,MATCH(CHECKLIST!B682,DATOS!B:B,0),1),1),"")="","","FIRMA"),"PEUA"),"BAJA"),"FINADO"),"X")</f>
        <v/>
      </c>
      <c r="H682" s="17" t="str">
        <f>IF(IFERROR(FIND(H$13,INDEX(DATOS!CA:CA,MATCH(CHECKLIST!B682,DATOS!B:B,0),1),1),"")="",IF(IFERROR(FIND("VENCIDA",INDEX(DATOS!BH:BH,MATCH(CHECKLIST!B682,DATOS!B:B,0),1),1),"")="","","VENCIDO"),"X")</f>
        <v/>
      </c>
      <c r="I682" s="17" t="str">
        <f>IF(IFERROR(FIND(I$13,INDEX(DATOS!CA:CA,MATCH(CHECKLIST!B682,DATOS!B:B,0),1),1),"")="","","X")</f>
        <v/>
      </c>
      <c r="J682" s="17" t="str">
        <f>IF(IFERROR(FIND(J$13,INDEX(DATOS!CA:CA,MATCH(CHECKLIST!B682,DATOS!B:B,0),1),1),"")="","","X")</f>
        <v/>
      </c>
      <c r="K682" s="17" t="str">
        <f>IF(IFERROR(FIND(K$13,INDEX(DATOS!CA:CA,MATCH(CHECKLIST!B682,DATOS!B:B,0),1),1),"")="","","X")</f>
        <v/>
      </c>
      <c r="L682" s="17" t="str">
        <f>IF(IFERROR(FIND(L$13,INDEX(DATOS!CA:CA,MATCH(CHECKLIST!B682,DATOS!B:B,0),1),1),"")="","","X")</f>
        <v/>
      </c>
      <c r="M682" s="17" t="str">
        <f>IF(IFERROR(FIND(M$13,INDEX(DATOS!CA:CA,MATCH(CHECKLIST!B682,DATOS!B:B,0),1),1),"")="","","X")</f>
        <v/>
      </c>
      <c r="N682" s="49" t="str">
        <f ca="1">IFERROR(IF(INDEX(DATOS!I:I,MATCH(CHECKLIST!B682,DATOS!B:B,0),1)="","X",IF(INDEX(DATOS!I:I,MATCH(CHECKLIST!B682,DATOS!B:B,0),1)&gt;YEAR(TODAY())-1,"","VENCIDA")),"")</f>
        <v/>
      </c>
      <c r="P682" s="17" t="str">
        <f>IF(B682="","",IF(IFERROR(FIND(P$13,INDEX(DATOS!CA:CA,MATCH(CHECKLIST!B682,DATOS!B:B,0),1),1),"")="","","X"))</f>
        <v/>
      </c>
      <c r="Q682" s="17" t="str">
        <f>IF(B682="","",IF(IFERROR(FIND(Q$13,INDEX(DATOS!CA:CA,MATCH(CHECKLIST!B682,DATOS!B:B,0),1),1),"")="","","X"))</f>
        <v/>
      </c>
      <c r="S682">
        <f t="shared" si="32"/>
        <v>0</v>
      </c>
      <c r="U682" t="str">
        <f t="shared" si="30"/>
        <v/>
      </c>
      <c r="V682" t="str">
        <f t="shared" si="31"/>
        <v/>
      </c>
    </row>
    <row r="683" spans="1:22">
      <c r="A683" s="12">
        <v>670</v>
      </c>
      <c r="B683" t="str">
        <f>IFERROR(INDEX(DATOS!B:B,MATCH(CHECKLIST!A683,DATOS!BU:BU,0),1),"")</f>
        <v/>
      </c>
      <c r="C683" t="str">
        <f>IFERROR(INDEX(DATOS!J:J,MATCH(CHECKLIST!A683,DATOS!BU:BU,0),1),"")</f>
        <v/>
      </c>
      <c r="D683" t="str">
        <f>IFERROR(INDEX(DATOS!R:R,MATCH(CHECKLIST!E683,DATOS!C:C,0),1),"")</f>
        <v/>
      </c>
      <c r="E683" s="16" t="str">
        <f>IFERROR(INDEX(DATOS!C:C,MATCH(CHECKLIST!A683,DATOS!BU:BU,0),1),"")</f>
        <v/>
      </c>
      <c r="F683" s="3" t="str">
        <f>IFERROR(IF(INDEX(DATOS!AC:AC,MATCH(CHECKLIST!B683,DATOS!B:B,0),1)=0,"",INDEX(DATOS!AC:AC,MATCH(CHECKLIST!B683,DATOS!B:B,0),1)),"")</f>
        <v/>
      </c>
      <c r="G683" s="17" t="str">
        <f>IF(IFERROR(FIND(G$13,INDEX(DATOS!CA:CA,MATCH(CHECKLIST!B683,DATOS!B:B,0),1),1),"")="",IF(IFERROR(FIND("FINADO",INDEX(DATOS!CA:CA,MATCH(CHECKLIST!B683,DATOS!B:B,0),1),1),"")="",IF(IFERROR(FIND("BAJA",INDEX(DATOS!CA:CA,MATCH(CHECKLIST!B683,DATOS!B:B,0),1),1),"")="",IF(IFERROR(FIND("FECHA PEUA",INDEX(DATOS!CA:CA,MATCH(CHECKLIST!B683,DATOS!B:B,0),1),1),"")="",IF(IFERROR(FIND("FIRMA",INDEX(DATOS!CA:CA,MATCH(CHECKLIST!B683,DATOS!B:B,0),1),1),"")="","","FIRMA"),"PEUA"),"BAJA"),"FINADO"),"X")</f>
        <v/>
      </c>
      <c r="H683" s="17" t="str">
        <f>IF(IFERROR(FIND(H$13,INDEX(DATOS!CA:CA,MATCH(CHECKLIST!B683,DATOS!B:B,0),1),1),"")="",IF(IFERROR(FIND("VENCIDA",INDEX(DATOS!BH:BH,MATCH(CHECKLIST!B683,DATOS!B:B,0),1),1),"")="","","VENCIDO"),"X")</f>
        <v/>
      </c>
      <c r="I683" s="17" t="str">
        <f>IF(IFERROR(FIND(I$13,INDEX(DATOS!CA:CA,MATCH(CHECKLIST!B683,DATOS!B:B,0),1),1),"")="","","X")</f>
        <v/>
      </c>
      <c r="J683" s="17" t="str">
        <f>IF(IFERROR(FIND(J$13,INDEX(DATOS!CA:CA,MATCH(CHECKLIST!B683,DATOS!B:B,0),1),1),"")="","","X")</f>
        <v/>
      </c>
      <c r="K683" s="17" t="str">
        <f>IF(IFERROR(FIND(K$13,INDEX(DATOS!CA:CA,MATCH(CHECKLIST!B683,DATOS!B:B,0),1),1),"")="","","X")</f>
        <v/>
      </c>
      <c r="L683" s="17" t="str">
        <f>IF(IFERROR(FIND(L$13,INDEX(DATOS!CA:CA,MATCH(CHECKLIST!B683,DATOS!B:B,0),1),1),"")="","","X")</f>
        <v/>
      </c>
      <c r="M683" s="17" t="str">
        <f>IF(IFERROR(FIND(M$13,INDEX(DATOS!CA:CA,MATCH(CHECKLIST!B683,DATOS!B:B,0),1),1),"")="","","X")</f>
        <v/>
      </c>
      <c r="N683" s="49" t="str">
        <f ca="1">IFERROR(IF(INDEX(DATOS!I:I,MATCH(CHECKLIST!B683,DATOS!B:B,0),1)="","X",IF(INDEX(DATOS!I:I,MATCH(CHECKLIST!B683,DATOS!B:B,0),1)&gt;YEAR(TODAY())-1,"","VENCIDA")),"")</f>
        <v/>
      </c>
      <c r="P683" s="17" t="str">
        <f>IF(B683="","",IF(IFERROR(FIND(P$13,INDEX(DATOS!CA:CA,MATCH(CHECKLIST!B683,DATOS!B:B,0),1),1),"")="","","X"))</f>
        <v/>
      </c>
      <c r="Q683" s="17" t="str">
        <f>IF(B683="","",IF(IFERROR(FIND(Q$13,INDEX(DATOS!CA:CA,MATCH(CHECKLIST!B683,DATOS!B:B,0),1),1),"")="","","X"))</f>
        <v/>
      </c>
      <c r="R683" t="str">
        <f>IF(B683="","",1)</f>
        <v/>
      </c>
      <c r="S683" t="str">
        <f t="shared" si="32"/>
        <v/>
      </c>
      <c r="U683" t="str">
        <f t="shared" si="30"/>
        <v/>
      </c>
      <c r="V683" t="str">
        <f t="shared" si="31"/>
        <v/>
      </c>
    </row>
    <row r="684" spans="1:22">
      <c r="A684" s="12">
        <v>671</v>
      </c>
      <c r="B684" t="str">
        <f>IFERROR(INDEX(DATOS!B:B,MATCH(CHECKLIST!A684,DATOS!BU:BU,0),1),"")</f>
        <v/>
      </c>
      <c r="C684" t="str">
        <f>IFERROR(INDEX(DATOS!J:J,MATCH(CHECKLIST!A684,DATOS!BU:BU,0),1),"")</f>
        <v/>
      </c>
      <c r="D684" t="str">
        <f>IFERROR(INDEX(DATOS!R:R,MATCH(CHECKLIST!E684,DATOS!C:C,0),1),"")</f>
        <v/>
      </c>
      <c r="E684" s="16" t="str">
        <f>IFERROR(INDEX(DATOS!C:C,MATCH(CHECKLIST!A684,DATOS!BU:BU,0),1),"")</f>
        <v/>
      </c>
      <c r="F684" s="3" t="str">
        <f>IFERROR(IF(INDEX(DATOS!AC:AC,MATCH(CHECKLIST!B684,DATOS!B:B,0),1)=0,"",INDEX(DATOS!AC:AC,MATCH(CHECKLIST!B684,DATOS!B:B,0),1)),"")</f>
        <v/>
      </c>
      <c r="G684" s="17" t="str">
        <f>IF(IFERROR(FIND(G$13,INDEX(DATOS!CA:CA,MATCH(CHECKLIST!B684,DATOS!B:B,0),1),1),"")="",IF(IFERROR(FIND("FINADO",INDEX(DATOS!CA:CA,MATCH(CHECKLIST!B684,DATOS!B:B,0),1),1),"")="",IF(IFERROR(FIND("BAJA",INDEX(DATOS!CA:CA,MATCH(CHECKLIST!B684,DATOS!B:B,0),1),1),"")="",IF(IFERROR(FIND("FECHA PEUA",INDEX(DATOS!CA:CA,MATCH(CHECKLIST!B684,DATOS!B:B,0),1),1),"")="",IF(IFERROR(FIND("FIRMA",INDEX(DATOS!CA:CA,MATCH(CHECKLIST!B684,DATOS!B:B,0),1),1),"")="","","FIRMA"),"PEUA"),"BAJA"),"FINADO"),"X")</f>
        <v/>
      </c>
      <c r="H684" s="17" t="str">
        <f>IF(IFERROR(FIND(H$13,INDEX(DATOS!CA:CA,MATCH(CHECKLIST!B684,DATOS!B:B,0),1),1),"")="",IF(IFERROR(FIND("VENCIDA",INDEX(DATOS!BH:BH,MATCH(CHECKLIST!B684,DATOS!B:B,0),1),1),"")="","","VENCIDO"),"X")</f>
        <v/>
      </c>
      <c r="I684" s="17" t="str">
        <f>IF(IFERROR(FIND(I$13,INDEX(DATOS!CA:CA,MATCH(CHECKLIST!B684,DATOS!B:B,0),1),1),"")="","","X")</f>
        <v/>
      </c>
      <c r="J684" s="17" t="str">
        <f>IF(IFERROR(FIND(J$13,INDEX(DATOS!CA:CA,MATCH(CHECKLIST!B684,DATOS!B:B,0),1),1),"")="","","X")</f>
        <v/>
      </c>
      <c r="K684" s="17" t="str">
        <f>IF(IFERROR(FIND(K$13,INDEX(DATOS!CA:CA,MATCH(CHECKLIST!B684,DATOS!B:B,0),1),1),"")="","","X")</f>
        <v/>
      </c>
      <c r="L684" s="17" t="str">
        <f>IF(IFERROR(FIND(L$13,INDEX(DATOS!CA:CA,MATCH(CHECKLIST!B684,DATOS!B:B,0),1),1),"")="","","X")</f>
        <v/>
      </c>
      <c r="M684" s="17" t="str">
        <f>IF(IFERROR(FIND(M$13,INDEX(DATOS!CA:CA,MATCH(CHECKLIST!B684,DATOS!B:B,0),1),1),"")="","","X")</f>
        <v/>
      </c>
      <c r="N684" s="49" t="str">
        <f ca="1">IFERROR(IF(INDEX(DATOS!I:I,MATCH(CHECKLIST!B684,DATOS!B:B,0),1)="","X",IF(INDEX(DATOS!I:I,MATCH(CHECKLIST!B684,DATOS!B:B,0),1)&gt;YEAR(TODAY())-1,"","VENCIDA")),"")</f>
        <v/>
      </c>
      <c r="P684" s="17" t="str">
        <f>IF(B684="","",IF(IFERROR(FIND(P$13,INDEX(DATOS!CA:CA,MATCH(CHECKLIST!B684,DATOS!B:B,0),1),1),"")="","","X"))</f>
        <v/>
      </c>
      <c r="Q684" s="17" t="str">
        <f>IF(B684="","",IF(IFERROR(FIND(Q$13,INDEX(DATOS!CA:CA,MATCH(CHECKLIST!B684,DATOS!B:B,0),1),1),"")="","","X"))</f>
        <v/>
      </c>
      <c r="S684">
        <f t="shared" si="32"/>
        <v>0</v>
      </c>
      <c r="U684" t="str">
        <f t="shared" si="30"/>
        <v/>
      </c>
      <c r="V684" t="str">
        <f t="shared" si="31"/>
        <v/>
      </c>
    </row>
    <row r="685" spans="1:22">
      <c r="A685" s="12">
        <v>672</v>
      </c>
      <c r="B685" t="str">
        <f>IFERROR(INDEX(DATOS!B:B,MATCH(CHECKLIST!A685,DATOS!BU:BU,0),1),"")</f>
        <v/>
      </c>
      <c r="C685" t="str">
        <f>IFERROR(INDEX(DATOS!J:J,MATCH(CHECKLIST!A685,DATOS!BU:BU,0),1),"")</f>
        <v/>
      </c>
      <c r="D685" t="str">
        <f>IFERROR(INDEX(DATOS!R:R,MATCH(CHECKLIST!E685,DATOS!C:C,0),1),"")</f>
        <v/>
      </c>
      <c r="E685" s="16" t="str">
        <f>IFERROR(INDEX(DATOS!C:C,MATCH(CHECKLIST!A685,DATOS!BU:BU,0),1),"")</f>
        <v/>
      </c>
      <c r="F685" s="3" t="str">
        <f t="shared" ref="F685:F717" si="33">IF(B685="","",IF(CONCATENATE(G685,H685,I685,J685,K685,L685,M685,N685,P685,Q685)="","ü","û"))</f>
        <v/>
      </c>
      <c r="G685" s="17" t="str">
        <f>IF(IFERROR(FIND(G$13,INDEX(DATOS!CA:CA,MATCH(CHECKLIST!B685,DATOS!B:B,0),1),1),"")="",IF(IFERROR(FIND("FINADO",INDEX(DATOS!CA:CA,MATCH(CHECKLIST!B685,DATOS!B:B,0),1),1),"")="",IF(IFERROR(FIND("BAJA",INDEX(DATOS!CA:CA,MATCH(CHECKLIST!B685,DATOS!B:B,0),1),1),"")="",IF(IFERROR(FIND("FECHA PEUA",INDEX(DATOS!CA:CA,MATCH(CHECKLIST!B685,DATOS!B:B,0),1),1),"")="",IF(IFERROR(FIND("FIRMA",INDEX(DATOS!CA:CA,MATCH(CHECKLIST!B685,DATOS!B:B,0),1),1),"")="","","FIRMA"),"PEUA"),"BAJA"),"FINADO"),"X")</f>
        <v/>
      </c>
      <c r="H685" s="17" t="str">
        <f>IF(IFERROR(FIND(H$13,INDEX(DATOS!CA:CA,MATCH(CHECKLIST!B685,DATOS!B:B,0),1),1),"")="",IF(IFERROR(FIND("VENCIDA",INDEX(DATOS!BH:BH,MATCH(CHECKLIST!B685,DATOS!B:B,0),1),1),"")="","","VENCIDO"),"X")</f>
        <v/>
      </c>
      <c r="I685" s="17" t="str">
        <f>IF(IFERROR(FIND(I$13,INDEX(DATOS!CA:CA,MATCH(CHECKLIST!B685,DATOS!B:B,0),1),1),"")="","","X")</f>
        <v/>
      </c>
      <c r="J685" s="17" t="str">
        <f>IF(IFERROR(FIND(J$13,INDEX(DATOS!CA:CA,MATCH(CHECKLIST!B685,DATOS!B:B,0),1),1),"")="","","X")</f>
        <v/>
      </c>
      <c r="K685" s="17" t="str">
        <f>IF(IFERROR(FIND(K$13,INDEX(DATOS!CA:CA,MATCH(CHECKLIST!B685,DATOS!B:B,0),1),1),"")="","","X")</f>
        <v/>
      </c>
      <c r="L685" s="17" t="str">
        <f>IF(IFERROR(FIND(L$13,INDEX(DATOS!CA:CA,MATCH(CHECKLIST!B685,DATOS!B:B,0),1),1),"")="","","X")</f>
        <v/>
      </c>
      <c r="M685" s="17" t="str">
        <f>IF(IFERROR(FIND(M$13,INDEX(DATOS!CA:CA,MATCH(CHECKLIST!B685,DATOS!B:B,0),1),1),"")="","","X")</f>
        <v/>
      </c>
      <c r="N685" s="49" t="str">
        <f ca="1">IFERROR(IF(INDEX(DATOS!I:I,MATCH(CHECKLIST!B685,DATOS!B:B,0),1)="","X",IF(INDEX(DATOS!I:I,MATCH(CHECKLIST!B685,DATOS!B:B,0),1)&gt;YEAR(TODAY())-1,"","VENCIDA")),"")</f>
        <v/>
      </c>
      <c r="P685" s="17" t="str">
        <f>IF(B685="","",IF(IFERROR(FIND(P$13,INDEX(DATOS!CA:CA,MATCH(CHECKLIST!B685,DATOS!B:B,0),1),1),"")="","","X"))</f>
        <v/>
      </c>
      <c r="Q685" s="17" t="str">
        <f>IF(B685="","",IF(IFERROR(FIND(Q$13,INDEX(DATOS!CA:CA,MATCH(CHECKLIST!B685,DATOS!B:B,0),1),1),"")="","","X"))</f>
        <v/>
      </c>
      <c r="R685" t="str">
        <f>IF(B685="","",1)</f>
        <v/>
      </c>
      <c r="S685" t="str">
        <f t="shared" si="32"/>
        <v/>
      </c>
      <c r="U685" t="str">
        <f t="shared" si="30"/>
        <v/>
      </c>
      <c r="V685" t="str">
        <f t="shared" si="31"/>
        <v/>
      </c>
    </row>
    <row r="686" spans="1:22">
      <c r="A686" s="12">
        <v>673</v>
      </c>
      <c r="B686" t="str">
        <f>IFERROR(INDEX(DATOS!B:B,MATCH(CHECKLIST!A686,DATOS!BU:BU,0),1),"")</f>
        <v/>
      </c>
      <c r="C686" t="str">
        <f>IFERROR(INDEX(DATOS!J:J,MATCH(CHECKLIST!A686,DATOS!BU:BU,0),1),"")</f>
        <v/>
      </c>
      <c r="D686" t="str">
        <f>IFERROR(INDEX(DATOS!R:R,MATCH(CHECKLIST!E686,DATOS!C:C,0),1),"")</f>
        <v/>
      </c>
      <c r="E686" s="16" t="str">
        <f>IFERROR(INDEX(DATOS!C:C,MATCH(CHECKLIST!A686,DATOS!BU:BU,0),1),"")</f>
        <v/>
      </c>
      <c r="F686" s="3" t="str">
        <f t="shared" si="33"/>
        <v/>
      </c>
      <c r="G686" s="17" t="str">
        <f>IF(IFERROR(FIND(G$13,INDEX(DATOS!CA:CA,MATCH(CHECKLIST!B686,DATOS!B:B,0),1),1),"")="",IF(IFERROR(FIND("FINADO",INDEX(DATOS!CA:CA,MATCH(CHECKLIST!B686,DATOS!B:B,0),1),1),"")="",IF(IFERROR(FIND("BAJA",INDEX(DATOS!CA:CA,MATCH(CHECKLIST!B686,DATOS!B:B,0),1),1),"")="",IF(IFERROR(FIND("FECHA PEUA",INDEX(DATOS!CA:CA,MATCH(CHECKLIST!B686,DATOS!B:B,0),1),1),"")="",IF(IFERROR(FIND("FIRMA",INDEX(DATOS!CA:CA,MATCH(CHECKLIST!B686,DATOS!B:B,0),1),1),"")="","","FIRMA"),"PEUA"),"BAJA"),"FINADO"),"X")</f>
        <v/>
      </c>
      <c r="H686" s="17" t="str">
        <f>IF(IFERROR(FIND(H$13,INDEX(DATOS!CA:CA,MATCH(CHECKLIST!B686,DATOS!B:B,0),1),1),"")="",IF(IFERROR(FIND("VENCIDA",INDEX(DATOS!BH:BH,MATCH(CHECKLIST!B686,DATOS!B:B,0),1),1),"")="","","VENCIDO"),"X")</f>
        <v/>
      </c>
      <c r="I686" s="17" t="str">
        <f>IF(IFERROR(FIND(I$13,INDEX(DATOS!CA:CA,MATCH(CHECKLIST!B686,DATOS!B:B,0),1),1),"")="","","X")</f>
        <v/>
      </c>
      <c r="J686" s="17" t="str">
        <f>IF(IFERROR(FIND(J$13,INDEX(DATOS!CA:CA,MATCH(CHECKLIST!B686,DATOS!B:B,0),1),1),"")="","","X")</f>
        <v/>
      </c>
      <c r="K686" s="17" t="str">
        <f>IF(IFERROR(FIND(K$13,INDEX(DATOS!CA:CA,MATCH(CHECKLIST!B686,DATOS!B:B,0),1),1),"")="","","X")</f>
        <v/>
      </c>
      <c r="L686" s="17" t="str">
        <f>IF(IFERROR(FIND(L$13,INDEX(DATOS!CA:CA,MATCH(CHECKLIST!B686,DATOS!B:B,0),1),1),"")="","","X")</f>
        <v/>
      </c>
      <c r="M686" s="17" t="str">
        <f>IF(IFERROR(FIND(M$13,INDEX(DATOS!CA:CA,MATCH(CHECKLIST!B686,DATOS!B:B,0),1),1),"")="","","X")</f>
        <v/>
      </c>
      <c r="N686" s="49" t="str">
        <f ca="1">IFERROR(IF(INDEX(DATOS!I:I,MATCH(CHECKLIST!B686,DATOS!B:B,0),1)="","X",IF(INDEX(DATOS!I:I,MATCH(CHECKLIST!B686,DATOS!B:B,0),1)&gt;YEAR(TODAY())-1,"","VENCIDA")),"")</f>
        <v/>
      </c>
      <c r="P686" s="17" t="str">
        <f>IF(B686="","",IF(IFERROR(FIND(P$13,INDEX(DATOS!CA:CA,MATCH(CHECKLIST!B686,DATOS!B:B,0),1),1),"")="","","X"))</f>
        <v/>
      </c>
      <c r="Q686" s="17" t="str">
        <f>IF(B686="","",IF(IFERROR(FIND(Q$13,INDEX(DATOS!CA:CA,MATCH(CHECKLIST!B686,DATOS!B:B,0),1),1),"")="","","X"))</f>
        <v/>
      </c>
      <c r="S686">
        <f t="shared" si="32"/>
        <v>0</v>
      </c>
      <c r="U686" t="str">
        <f t="shared" si="30"/>
        <v/>
      </c>
      <c r="V686" t="str">
        <f t="shared" si="31"/>
        <v/>
      </c>
    </row>
    <row r="687" spans="1:22">
      <c r="A687" s="12">
        <v>674</v>
      </c>
      <c r="B687" t="str">
        <f>IFERROR(INDEX(DATOS!B:B,MATCH(CHECKLIST!A687,DATOS!BU:BU,0),1),"")</f>
        <v/>
      </c>
      <c r="C687" t="str">
        <f>IFERROR(INDEX(DATOS!J:J,MATCH(CHECKLIST!A687,DATOS!BU:BU,0),1),"")</f>
        <v/>
      </c>
      <c r="D687" t="str">
        <f>IFERROR(INDEX(DATOS!R:R,MATCH(CHECKLIST!E687,DATOS!C:C,0),1),"")</f>
        <v/>
      </c>
      <c r="E687" s="16" t="str">
        <f>IFERROR(INDEX(DATOS!C:C,MATCH(CHECKLIST!A687,DATOS!BU:BU,0),1),"")</f>
        <v/>
      </c>
      <c r="F687" s="3" t="str">
        <f t="shared" si="33"/>
        <v/>
      </c>
      <c r="G687" s="17" t="str">
        <f>IF(IFERROR(FIND(G$13,INDEX(DATOS!CA:CA,MATCH(CHECKLIST!B687,DATOS!B:B,0),1),1),"")="",IF(IFERROR(FIND("FINADO",INDEX(DATOS!CA:CA,MATCH(CHECKLIST!B687,DATOS!B:B,0),1),1),"")="",IF(IFERROR(FIND("BAJA",INDEX(DATOS!CA:CA,MATCH(CHECKLIST!B687,DATOS!B:B,0),1),1),"")="",IF(IFERROR(FIND("FECHA PEUA",INDEX(DATOS!CA:CA,MATCH(CHECKLIST!B687,DATOS!B:B,0),1),1),"")="",IF(IFERROR(FIND("FIRMA",INDEX(DATOS!CA:CA,MATCH(CHECKLIST!B687,DATOS!B:B,0),1),1),"")="","","FIRMA"),"PEUA"),"BAJA"),"FINADO"),"X")</f>
        <v/>
      </c>
      <c r="H687" s="17" t="str">
        <f>IF(IFERROR(FIND(H$13,INDEX(DATOS!CA:CA,MATCH(CHECKLIST!B687,DATOS!B:B,0),1),1),"")="",IF(IFERROR(FIND("VENCIDA",INDEX(DATOS!BH:BH,MATCH(CHECKLIST!B687,DATOS!B:B,0),1),1),"")="","","VENCIDO"),"X")</f>
        <v/>
      </c>
      <c r="I687" s="17" t="str">
        <f>IF(IFERROR(FIND(I$13,INDEX(DATOS!CA:CA,MATCH(CHECKLIST!B687,DATOS!B:B,0),1),1),"")="","","X")</f>
        <v/>
      </c>
      <c r="J687" s="17" t="str">
        <f>IF(IFERROR(FIND(J$13,INDEX(DATOS!CA:CA,MATCH(CHECKLIST!B687,DATOS!B:B,0),1),1),"")="","","X")</f>
        <v/>
      </c>
      <c r="K687" s="17" t="str">
        <f>IF(IFERROR(FIND(K$13,INDEX(DATOS!CA:CA,MATCH(CHECKLIST!B687,DATOS!B:B,0),1),1),"")="","","X")</f>
        <v/>
      </c>
      <c r="L687" s="17" t="str">
        <f>IF(IFERROR(FIND(L$13,INDEX(DATOS!CA:CA,MATCH(CHECKLIST!B687,DATOS!B:B,0),1),1),"")="","","X")</f>
        <v/>
      </c>
      <c r="M687" s="17" t="str">
        <f>IF(IFERROR(FIND(M$13,INDEX(DATOS!CA:CA,MATCH(CHECKLIST!B687,DATOS!B:B,0),1),1),"")="","","X")</f>
        <v/>
      </c>
      <c r="N687" s="49" t="str">
        <f ca="1">IFERROR(IF(INDEX(DATOS!I:I,MATCH(CHECKLIST!B687,DATOS!B:B,0),1)="","X",IF(INDEX(DATOS!I:I,MATCH(CHECKLIST!B687,DATOS!B:B,0),1)&gt;YEAR(TODAY())-1,"","VENCIDA")),"")</f>
        <v/>
      </c>
      <c r="P687" s="17" t="str">
        <f>IF(B687="","",IF(IFERROR(FIND(P$13,INDEX(DATOS!CA:CA,MATCH(CHECKLIST!B687,DATOS!B:B,0),1),1),"")="","","X"))</f>
        <v/>
      </c>
      <c r="Q687" s="17" t="str">
        <f>IF(B687="","",IF(IFERROR(FIND(Q$13,INDEX(DATOS!CA:CA,MATCH(CHECKLIST!B687,DATOS!B:B,0),1),1),"")="","","X"))</f>
        <v/>
      </c>
      <c r="R687" t="str">
        <f>IF(B687="","",1)</f>
        <v/>
      </c>
      <c r="S687" t="str">
        <f t="shared" si="32"/>
        <v/>
      </c>
      <c r="U687" t="str">
        <f t="shared" si="30"/>
        <v/>
      </c>
      <c r="V687" t="str">
        <f t="shared" si="31"/>
        <v/>
      </c>
    </row>
    <row r="688" spans="1:22">
      <c r="A688" s="12">
        <v>675</v>
      </c>
      <c r="B688" t="str">
        <f>IFERROR(INDEX(DATOS!B:B,MATCH(CHECKLIST!A688,DATOS!BU:BU,0),1),"")</f>
        <v/>
      </c>
      <c r="C688" t="str">
        <f>IFERROR(INDEX(DATOS!J:J,MATCH(CHECKLIST!A688,DATOS!BU:BU,0),1),"")</f>
        <v/>
      </c>
      <c r="D688" t="str">
        <f>IFERROR(INDEX(DATOS!R:R,MATCH(CHECKLIST!E688,DATOS!C:C,0),1),"")</f>
        <v/>
      </c>
      <c r="E688" s="16" t="str">
        <f>IFERROR(INDEX(DATOS!C:C,MATCH(CHECKLIST!A688,DATOS!BU:BU,0),1),"")</f>
        <v/>
      </c>
      <c r="F688" s="3" t="str">
        <f t="shared" si="33"/>
        <v/>
      </c>
      <c r="G688" s="17" t="str">
        <f>IF(IFERROR(FIND(G$13,INDEX(DATOS!CA:CA,MATCH(CHECKLIST!B688,DATOS!B:B,0),1),1),"")="",IF(IFERROR(FIND("FINADO",INDEX(DATOS!CA:CA,MATCH(CHECKLIST!B688,DATOS!B:B,0),1),1),"")="",IF(IFERROR(FIND("BAJA",INDEX(DATOS!CA:CA,MATCH(CHECKLIST!B688,DATOS!B:B,0),1),1),"")="",IF(IFERROR(FIND("FECHA PEUA",INDEX(DATOS!CA:CA,MATCH(CHECKLIST!B688,DATOS!B:B,0),1),1),"")="",IF(IFERROR(FIND("FIRMA",INDEX(DATOS!CA:CA,MATCH(CHECKLIST!B688,DATOS!B:B,0),1),1),"")="","","FIRMA"),"PEUA"),"BAJA"),"FINADO"),"X")</f>
        <v/>
      </c>
      <c r="H688" s="17" t="str">
        <f>IF(IFERROR(FIND(H$13,INDEX(DATOS!CA:CA,MATCH(CHECKLIST!B688,DATOS!B:B,0),1),1),"")="",IF(IFERROR(FIND("VENCIDA",INDEX(DATOS!BH:BH,MATCH(CHECKLIST!B688,DATOS!B:B,0),1),1),"")="","","VENCIDO"),"X")</f>
        <v/>
      </c>
      <c r="I688" s="17" t="str">
        <f>IF(IFERROR(FIND(I$13,INDEX(DATOS!CA:CA,MATCH(CHECKLIST!B688,DATOS!B:B,0),1),1),"")="","","X")</f>
        <v/>
      </c>
      <c r="J688" s="17" t="str">
        <f>IF(IFERROR(FIND(J$13,INDEX(DATOS!CA:CA,MATCH(CHECKLIST!B688,DATOS!B:B,0),1),1),"")="","","X")</f>
        <v/>
      </c>
      <c r="K688" s="17" t="str">
        <f>IF(IFERROR(FIND(K$13,INDEX(DATOS!CA:CA,MATCH(CHECKLIST!B688,DATOS!B:B,0),1),1),"")="","","X")</f>
        <v/>
      </c>
      <c r="L688" s="17" t="str">
        <f>IF(IFERROR(FIND(L$13,INDEX(DATOS!CA:CA,MATCH(CHECKLIST!B688,DATOS!B:B,0),1),1),"")="","","X")</f>
        <v/>
      </c>
      <c r="M688" s="17" t="str">
        <f>IF(IFERROR(FIND(M$13,INDEX(DATOS!CA:CA,MATCH(CHECKLIST!B688,DATOS!B:B,0),1),1),"")="","","X")</f>
        <v/>
      </c>
      <c r="N688" s="49" t="str">
        <f ca="1">IFERROR(IF(INDEX(DATOS!I:I,MATCH(CHECKLIST!B688,DATOS!B:B,0),1)="","X",IF(INDEX(DATOS!I:I,MATCH(CHECKLIST!B688,DATOS!B:B,0),1)&gt;YEAR(TODAY())-1,"","VENCIDA")),"")</f>
        <v/>
      </c>
      <c r="P688" s="17" t="str">
        <f>IF(B688="","",IF(IFERROR(FIND(P$13,INDEX(DATOS!CA:CA,MATCH(CHECKLIST!B688,DATOS!B:B,0),1),1),"")="","","X"))</f>
        <v/>
      </c>
      <c r="Q688" s="17" t="str">
        <f>IF(B688="","",IF(IFERROR(FIND(Q$13,INDEX(DATOS!CA:CA,MATCH(CHECKLIST!B688,DATOS!B:B,0),1),1),"")="","","X"))</f>
        <v/>
      </c>
      <c r="S688">
        <f t="shared" si="32"/>
        <v>0</v>
      </c>
      <c r="U688" t="str">
        <f t="shared" si="30"/>
        <v/>
      </c>
      <c r="V688" t="str">
        <f t="shared" si="31"/>
        <v/>
      </c>
    </row>
    <row r="689" spans="1:22">
      <c r="A689" s="12">
        <v>676</v>
      </c>
      <c r="B689" t="str">
        <f>IFERROR(INDEX(DATOS!B:B,MATCH(CHECKLIST!A689,DATOS!BU:BU,0),1),"")</f>
        <v/>
      </c>
      <c r="C689" t="str">
        <f>IFERROR(INDEX(DATOS!J:J,MATCH(CHECKLIST!A689,DATOS!BU:BU,0),1),"")</f>
        <v/>
      </c>
      <c r="D689" t="str">
        <f>IFERROR(INDEX(DATOS!R:R,MATCH(CHECKLIST!E689,DATOS!C:C,0),1),"")</f>
        <v/>
      </c>
      <c r="E689" s="16" t="str">
        <f>IFERROR(INDEX(DATOS!C:C,MATCH(CHECKLIST!A689,DATOS!BU:BU,0),1),"")</f>
        <v/>
      </c>
      <c r="F689" s="3" t="str">
        <f t="shared" si="33"/>
        <v/>
      </c>
      <c r="G689" s="17" t="str">
        <f>IF(IFERROR(FIND(G$13,INDEX(DATOS!CA:CA,MATCH(CHECKLIST!B689,DATOS!B:B,0),1),1),"")="",IF(IFERROR(FIND("FINADO",INDEX(DATOS!CA:CA,MATCH(CHECKLIST!B689,DATOS!B:B,0),1),1),"")="",IF(IFERROR(FIND("BAJA",INDEX(DATOS!CA:CA,MATCH(CHECKLIST!B689,DATOS!B:B,0),1),1),"")="",IF(IFERROR(FIND("FECHA PEUA",INDEX(DATOS!CA:CA,MATCH(CHECKLIST!B689,DATOS!B:B,0),1),1),"")="",IF(IFERROR(FIND("FIRMA",INDEX(DATOS!CA:CA,MATCH(CHECKLIST!B689,DATOS!B:B,0),1),1),"")="","","FIRMA"),"PEUA"),"BAJA"),"FINADO"),"X")</f>
        <v/>
      </c>
      <c r="H689" s="17" t="str">
        <f>IF(IFERROR(FIND(H$13,INDEX(DATOS!CA:CA,MATCH(CHECKLIST!B689,DATOS!B:B,0),1),1),"")="",IF(IFERROR(FIND("VENCIDA",INDEX(DATOS!BH:BH,MATCH(CHECKLIST!B689,DATOS!B:B,0),1),1),"")="","","VENCIDO"),"X")</f>
        <v/>
      </c>
      <c r="I689" s="17" t="str">
        <f>IF(IFERROR(FIND(I$13,INDEX(DATOS!CA:CA,MATCH(CHECKLIST!B689,DATOS!B:B,0),1),1),"")="","","X")</f>
        <v/>
      </c>
      <c r="J689" s="17" t="str">
        <f>IF(IFERROR(FIND(J$13,INDEX(DATOS!CA:CA,MATCH(CHECKLIST!B689,DATOS!B:B,0),1),1),"")="","","X")</f>
        <v/>
      </c>
      <c r="K689" s="17" t="str">
        <f>IF(IFERROR(FIND(K$13,INDEX(DATOS!CA:CA,MATCH(CHECKLIST!B689,DATOS!B:B,0),1),1),"")="","","X")</f>
        <v/>
      </c>
      <c r="L689" s="17" t="str">
        <f>IF(IFERROR(FIND(L$13,INDEX(DATOS!CA:CA,MATCH(CHECKLIST!B689,DATOS!B:B,0),1),1),"")="","","X")</f>
        <v/>
      </c>
      <c r="M689" s="17" t="str">
        <f>IF(IFERROR(FIND(M$13,INDEX(DATOS!CA:CA,MATCH(CHECKLIST!B689,DATOS!B:B,0),1),1),"")="","","X")</f>
        <v/>
      </c>
      <c r="N689" s="49" t="str">
        <f ca="1">IFERROR(IF(INDEX(DATOS!I:I,MATCH(CHECKLIST!B689,DATOS!B:B,0),1)="","X",IF(INDEX(DATOS!I:I,MATCH(CHECKLIST!B689,DATOS!B:B,0),1)&gt;YEAR(TODAY())-1,"","VENCIDA")),"")</f>
        <v/>
      </c>
      <c r="P689" s="17" t="str">
        <f>IF(B689="","",IF(IFERROR(FIND(P$13,INDEX(DATOS!CA:CA,MATCH(CHECKLIST!B689,DATOS!B:B,0),1),1),"")="","","X"))</f>
        <v/>
      </c>
      <c r="Q689" s="17" t="str">
        <f>IF(B689="","",IF(IFERROR(FIND(Q$13,INDEX(DATOS!CA:CA,MATCH(CHECKLIST!B689,DATOS!B:B,0),1),1),"")="","","X"))</f>
        <v/>
      </c>
      <c r="R689" t="str">
        <f>IF(B689="","",1)</f>
        <v/>
      </c>
      <c r="S689" t="str">
        <f t="shared" si="32"/>
        <v/>
      </c>
      <c r="U689" t="str">
        <f t="shared" si="30"/>
        <v/>
      </c>
      <c r="V689" t="str">
        <f t="shared" si="31"/>
        <v/>
      </c>
    </row>
    <row r="690" spans="1:22">
      <c r="A690" s="12">
        <v>677</v>
      </c>
      <c r="B690" t="str">
        <f>IFERROR(INDEX(DATOS!B:B,MATCH(CHECKLIST!A690,DATOS!BU:BU,0),1),"")</f>
        <v/>
      </c>
      <c r="C690" t="str">
        <f>IFERROR(INDEX(DATOS!J:J,MATCH(CHECKLIST!A690,DATOS!BU:BU,0),1),"")</f>
        <v/>
      </c>
      <c r="D690" t="str">
        <f>IFERROR(INDEX(DATOS!R:R,MATCH(CHECKLIST!E690,DATOS!C:C,0),1),"")</f>
        <v/>
      </c>
      <c r="E690" s="16" t="str">
        <f>IFERROR(INDEX(DATOS!C:C,MATCH(CHECKLIST!A690,DATOS!BU:BU,0),1),"")</f>
        <v/>
      </c>
      <c r="F690" s="3" t="str">
        <f t="shared" si="33"/>
        <v/>
      </c>
      <c r="G690" s="17" t="str">
        <f>IF(IFERROR(FIND(G$13,INDEX(DATOS!CA:CA,MATCH(CHECKLIST!B690,DATOS!B:B,0),1),1),"")="",IF(IFERROR(FIND("FINADO",INDEX(DATOS!CA:CA,MATCH(CHECKLIST!B690,DATOS!B:B,0),1),1),"")="",IF(IFERROR(FIND("BAJA",INDEX(DATOS!CA:CA,MATCH(CHECKLIST!B690,DATOS!B:B,0),1),1),"")="",IF(IFERROR(FIND("FECHA PEUA",INDEX(DATOS!CA:CA,MATCH(CHECKLIST!B690,DATOS!B:B,0),1),1),"")="",IF(IFERROR(FIND("FIRMA",INDEX(DATOS!CA:CA,MATCH(CHECKLIST!B690,DATOS!B:B,0),1),1),"")="","","FIRMA"),"PEUA"),"BAJA"),"FINADO"),"X")</f>
        <v/>
      </c>
      <c r="H690" s="17" t="str">
        <f>IF(IFERROR(FIND(H$13,INDEX(DATOS!CA:CA,MATCH(CHECKLIST!B690,DATOS!B:B,0),1),1),"")="",IF(IFERROR(FIND("VENCIDA",INDEX(DATOS!BH:BH,MATCH(CHECKLIST!B690,DATOS!B:B,0),1),1),"")="","","VENCIDO"),"X")</f>
        <v/>
      </c>
      <c r="I690" s="17" t="str">
        <f>IF(IFERROR(FIND(I$13,INDEX(DATOS!CA:CA,MATCH(CHECKLIST!B690,DATOS!B:B,0),1),1),"")="","","X")</f>
        <v/>
      </c>
      <c r="J690" s="17" t="str">
        <f>IF(IFERROR(FIND(J$13,INDEX(DATOS!CA:CA,MATCH(CHECKLIST!B690,DATOS!B:B,0),1),1),"")="","","X")</f>
        <v/>
      </c>
      <c r="K690" s="17" t="str">
        <f>IF(IFERROR(FIND(K$13,INDEX(DATOS!CA:CA,MATCH(CHECKLIST!B690,DATOS!B:B,0),1),1),"")="","","X")</f>
        <v/>
      </c>
      <c r="L690" s="17" t="str">
        <f>IF(IFERROR(FIND(L$13,INDEX(DATOS!CA:CA,MATCH(CHECKLIST!B690,DATOS!B:B,0),1),1),"")="","","X")</f>
        <v/>
      </c>
      <c r="M690" s="17" t="str">
        <f>IF(IFERROR(FIND(M$13,INDEX(DATOS!CA:CA,MATCH(CHECKLIST!B690,DATOS!B:B,0),1),1),"")="","","X")</f>
        <v/>
      </c>
      <c r="N690" s="49" t="str">
        <f ca="1">IFERROR(IF(INDEX(DATOS!I:I,MATCH(CHECKLIST!B690,DATOS!B:B,0),1)="","X",IF(INDEX(DATOS!I:I,MATCH(CHECKLIST!B690,DATOS!B:B,0),1)&gt;YEAR(TODAY())-1,"","VENCIDA")),"")</f>
        <v/>
      </c>
      <c r="P690" s="17" t="str">
        <f>IF(B690="","",IF(IFERROR(FIND(P$13,INDEX(DATOS!CA:CA,MATCH(CHECKLIST!B690,DATOS!B:B,0),1),1),"")="","","X"))</f>
        <v/>
      </c>
      <c r="Q690" s="17" t="str">
        <f>IF(B690="","",IF(IFERROR(FIND(Q$13,INDEX(DATOS!CA:CA,MATCH(CHECKLIST!B690,DATOS!B:B,0),1),1),"")="","","X"))</f>
        <v/>
      </c>
      <c r="S690">
        <f t="shared" si="32"/>
        <v>0</v>
      </c>
      <c r="U690" t="str">
        <f t="shared" si="30"/>
        <v/>
      </c>
      <c r="V690" t="str">
        <f t="shared" si="31"/>
        <v/>
      </c>
    </row>
    <row r="691" spans="1:22">
      <c r="A691" s="12">
        <v>678</v>
      </c>
      <c r="B691" t="str">
        <f>IFERROR(INDEX(DATOS!B:B,MATCH(CHECKLIST!A691,DATOS!BU:BU,0),1),"")</f>
        <v/>
      </c>
      <c r="C691" t="str">
        <f>IFERROR(INDEX(DATOS!J:J,MATCH(CHECKLIST!A691,DATOS!BU:BU,0),1),"")</f>
        <v/>
      </c>
      <c r="D691" t="str">
        <f>IFERROR(INDEX(DATOS!R:R,MATCH(CHECKLIST!E691,DATOS!C:C,0),1),"")</f>
        <v/>
      </c>
      <c r="E691" s="16" t="str">
        <f>IFERROR(INDEX(DATOS!C:C,MATCH(CHECKLIST!A691,DATOS!BU:BU,0),1),"")</f>
        <v/>
      </c>
      <c r="F691" s="3" t="str">
        <f t="shared" si="33"/>
        <v/>
      </c>
      <c r="G691" s="17" t="str">
        <f>IF(IFERROR(FIND(G$13,INDEX(DATOS!CA:CA,MATCH(CHECKLIST!B691,DATOS!B:B,0),1),1),"")="",IF(IFERROR(FIND("FINADO",INDEX(DATOS!CA:CA,MATCH(CHECKLIST!B691,DATOS!B:B,0),1),1),"")="",IF(IFERROR(FIND("BAJA",INDEX(DATOS!CA:CA,MATCH(CHECKLIST!B691,DATOS!B:B,0),1),1),"")="",IF(IFERROR(FIND("FECHA PEUA",INDEX(DATOS!CA:CA,MATCH(CHECKLIST!B691,DATOS!B:B,0),1),1),"")="",IF(IFERROR(FIND("FIRMA",INDEX(DATOS!CA:CA,MATCH(CHECKLIST!B691,DATOS!B:B,0),1),1),"")="","","FIRMA"),"PEUA"),"BAJA"),"FINADO"),"X")</f>
        <v/>
      </c>
      <c r="H691" s="17" t="str">
        <f>IF(IFERROR(FIND(H$13,INDEX(DATOS!CA:CA,MATCH(CHECKLIST!B691,DATOS!B:B,0),1),1),"")="",IF(IFERROR(FIND("VENCIDA",INDEX(DATOS!BH:BH,MATCH(CHECKLIST!B691,DATOS!B:B,0),1),1),"")="","","VENCIDO"),"X")</f>
        <v/>
      </c>
      <c r="I691" s="17" t="str">
        <f>IF(IFERROR(FIND(I$13,INDEX(DATOS!CA:CA,MATCH(CHECKLIST!B691,DATOS!B:B,0),1),1),"")="","","X")</f>
        <v/>
      </c>
      <c r="J691" s="17" t="str">
        <f>IF(IFERROR(FIND(J$13,INDEX(DATOS!CA:CA,MATCH(CHECKLIST!B691,DATOS!B:B,0),1),1),"")="","","X")</f>
        <v/>
      </c>
      <c r="K691" s="17" t="str">
        <f>IF(IFERROR(FIND(K$13,INDEX(DATOS!CA:CA,MATCH(CHECKLIST!B691,DATOS!B:B,0),1),1),"")="","","X")</f>
        <v/>
      </c>
      <c r="L691" s="17" t="str">
        <f>IF(IFERROR(FIND(L$13,INDEX(DATOS!CA:CA,MATCH(CHECKLIST!B691,DATOS!B:B,0),1),1),"")="","","X")</f>
        <v/>
      </c>
      <c r="M691" s="17" t="str">
        <f>IF(IFERROR(FIND(M$13,INDEX(DATOS!CA:CA,MATCH(CHECKLIST!B691,DATOS!B:B,0),1),1),"")="","","X")</f>
        <v/>
      </c>
      <c r="N691" s="49" t="str">
        <f ca="1">IFERROR(IF(INDEX(DATOS!I:I,MATCH(CHECKLIST!B691,DATOS!B:B,0),1)="","X",IF(INDEX(DATOS!I:I,MATCH(CHECKLIST!B691,DATOS!B:B,0),1)&gt;YEAR(TODAY())-1,"","VENCIDA")),"")</f>
        <v/>
      </c>
      <c r="P691" s="17" t="str">
        <f>IF(B691="","",IF(IFERROR(FIND(P$13,INDEX(DATOS!CA:CA,MATCH(CHECKLIST!B691,DATOS!B:B,0),1),1),"")="","","X"))</f>
        <v/>
      </c>
      <c r="Q691" s="17" t="str">
        <f>IF(B691="","",IF(IFERROR(FIND(Q$13,INDEX(DATOS!CA:CA,MATCH(CHECKLIST!B691,DATOS!B:B,0),1),1),"")="","","X"))</f>
        <v/>
      </c>
      <c r="R691" t="str">
        <f>IF(B691="","",1)</f>
        <v/>
      </c>
      <c r="S691" t="str">
        <f t="shared" si="32"/>
        <v/>
      </c>
      <c r="U691" t="str">
        <f t="shared" si="30"/>
        <v/>
      </c>
      <c r="V691" t="str">
        <f t="shared" si="31"/>
        <v/>
      </c>
    </row>
    <row r="692" spans="1:22">
      <c r="A692" s="12">
        <v>679</v>
      </c>
      <c r="B692" t="str">
        <f>IFERROR(INDEX(DATOS!B:B,MATCH(CHECKLIST!A692,DATOS!BU:BU,0),1),"")</f>
        <v/>
      </c>
      <c r="C692" t="str">
        <f>IFERROR(INDEX(DATOS!J:J,MATCH(CHECKLIST!A692,DATOS!BU:BU,0),1),"")</f>
        <v/>
      </c>
      <c r="D692" t="str">
        <f>IFERROR(INDEX(DATOS!R:R,MATCH(CHECKLIST!E692,DATOS!C:C,0),1),"")</f>
        <v/>
      </c>
      <c r="E692" s="16" t="str">
        <f>IFERROR(INDEX(DATOS!C:C,MATCH(CHECKLIST!A692,DATOS!BU:BU,0),1),"")</f>
        <v/>
      </c>
      <c r="F692" s="3" t="str">
        <f t="shared" si="33"/>
        <v/>
      </c>
      <c r="G692" s="17" t="str">
        <f>IF(IFERROR(FIND(G$13,INDEX(DATOS!CA:CA,MATCH(CHECKLIST!B692,DATOS!B:B,0),1),1),"")="",IF(IFERROR(FIND("FINADO",INDEX(DATOS!CA:CA,MATCH(CHECKLIST!B692,DATOS!B:B,0),1),1),"")="",IF(IFERROR(FIND("BAJA",INDEX(DATOS!CA:CA,MATCH(CHECKLIST!B692,DATOS!B:B,0),1),1),"")="",IF(IFERROR(FIND("FECHA PEUA",INDEX(DATOS!CA:CA,MATCH(CHECKLIST!B692,DATOS!B:B,0),1),1),"")="",IF(IFERROR(FIND("FIRMA",INDEX(DATOS!CA:CA,MATCH(CHECKLIST!B692,DATOS!B:B,0),1),1),"")="","","FIRMA"),"PEUA"),"BAJA"),"FINADO"),"X")</f>
        <v/>
      </c>
      <c r="H692" s="17" t="str">
        <f>IF(IFERROR(FIND(H$13,INDEX(DATOS!CA:CA,MATCH(CHECKLIST!B692,DATOS!B:B,0),1),1),"")="",IF(IFERROR(FIND("VENCIDA",INDEX(DATOS!BH:BH,MATCH(CHECKLIST!B692,DATOS!B:B,0),1),1),"")="","","VENCIDO"),"X")</f>
        <v/>
      </c>
      <c r="I692" s="17" t="str">
        <f>IF(IFERROR(FIND(I$13,INDEX(DATOS!CA:CA,MATCH(CHECKLIST!B692,DATOS!B:B,0),1),1),"")="","","X")</f>
        <v/>
      </c>
      <c r="J692" s="17" t="str">
        <f>IF(IFERROR(FIND(J$13,INDEX(DATOS!CA:CA,MATCH(CHECKLIST!B692,DATOS!B:B,0),1),1),"")="","","X")</f>
        <v/>
      </c>
      <c r="K692" s="17" t="str">
        <f>IF(IFERROR(FIND(K$13,INDEX(DATOS!CA:CA,MATCH(CHECKLIST!B692,DATOS!B:B,0),1),1),"")="","","X")</f>
        <v/>
      </c>
      <c r="L692" s="17" t="str">
        <f>IF(IFERROR(FIND(L$13,INDEX(DATOS!CA:CA,MATCH(CHECKLIST!B692,DATOS!B:B,0),1),1),"")="","","X")</f>
        <v/>
      </c>
      <c r="M692" s="17" t="str">
        <f>IF(IFERROR(FIND(M$13,INDEX(DATOS!CA:CA,MATCH(CHECKLIST!B692,DATOS!B:B,0),1),1),"")="","","X")</f>
        <v/>
      </c>
      <c r="N692" s="49" t="str">
        <f ca="1">IFERROR(IF(INDEX(DATOS!I:I,MATCH(CHECKLIST!B692,DATOS!B:B,0),1)="","X",IF(INDEX(DATOS!I:I,MATCH(CHECKLIST!B692,DATOS!B:B,0),1)&gt;YEAR(TODAY())-1,"","VENCIDA")),"")</f>
        <v/>
      </c>
      <c r="P692" s="17" t="str">
        <f>IF(B692="","",IF(IFERROR(FIND(P$13,INDEX(DATOS!CA:CA,MATCH(CHECKLIST!B692,DATOS!B:B,0),1),1),"")="","","X"))</f>
        <v/>
      </c>
      <c r="Q692" s="17" t="str">
        <f>IF(B692="","",IF(IFERROR(FIND(Q$13,INDEX(DATOS!CA:CA,MATCH(CHECKLIST!B692,DATOS!B:B,0),1),1),"")="","","X"))</f>
        <v/>
      </c>
      <c r="S692">
        <f t="shared" si="32"/>
        <v>0</v>
      </c>
      <c r="U692" t="str">
        <f t="shared" si="30"/>
        <v/>
      </c>
      <c r="V692" t="str">
        <f t="shared" si="31"/>
        <v/>
      </c>
    </row>
    <row r="693" spans="1:22">
      <c r="A693" s="12">
        <v>680</v>
      </c>
      <c r="B693" t="str">
        <f>IFERROR(INDEX(DATOS!B:B,MATCH(CHECKLIST!A693,DATOS!BU:BU,0),1),"")</f>
        <v/>
      </c>
      <c r="C693" t="str">
        <f>IFERROR(INDEX(DATOS!J:J,MATCH(CHECKLIST!A693,DATOS!BU:BU,0),1),"")</f>
        <v/>
      </c>
      <c r="D693" t="str">
        <f>IFERROR(INDEX(DATOS!R:R,MATCH(CHECKLIST!E693,DATOS!C:C,0),1),"")</f>
        <v/>
      </c>
      <c r="E693" s="16" t="str">
        <f>IFERROR(INDEX(DATOS!C:C,MATCH(CHECKLIST!A693,DATOS!BU:BU,0),1),"")</f>
        <v/>
      </c>
      <c r="F693" s="3" t="str">
        <f t="shared" si="33"/>
        <v/>
      </c>
      <c r="G693" s="17" t="str">
        <f>IF(IFERROR(FIND(G$13,INDEX(DATOS!CA:CA,MATCH(CHECKLIST!B693,DATOS!B:B,0),1),1),"")="",IF(IFERROR(FIND("FINADO",INDEX(DATOS!CA:CA,MATCH(CHECKLIST!B693,DATOS!B:B,0),1),1),"")="",IF(IFERROR(FIND("BAJA",INDEX(DATOS!CA:CA,MATCH(CHECKLIST!B693,DATOS!B:B,0),1),1),"")="",IF(IFERROR(FIND("FECHA PEUA",INDEX(DATOS!CA:CA,MATCH(CHECKLIST!B693,DATOS!B:B,0),1),1),"")="",IF(IFERROR(FIND("FIRMA",INDEX(DATOS!CA:CA,MATCH(CHECKLIST!B693,DATOS!B:B,0),1),1),"")="","","FIRMA"),"PEUA"),"BAJA"),"FINADO"),"X")</f>
        <v/>
      </c>
      <c r="H693" s="17" t="str">
        <f>IF(IFERROR(FIND(H$13,INDEX(DATOS!CA:CA,MATCH(CHECKLIST!B693,DATOS!B:B,0),1),1),"")="",IF(IFERROR(FIND("VENCIDA",INDEX(DATOS!BH:BH,MATCH(CHECKLIST!B693,DATOS!B:B,0),1),1),"")="","","VENCIDO"),"X")</f>
        <v/>
      </c>
      <c r="I693" s="17" t="str">
        <f>IF(IFERROR(FIND(I$13,INDEX(DATOS!CA:CA,MATCH(CHECKLIST!B693,DATOS!B:B,0),1),1),"")="","","X")</f>
        <v/>
      </c>
      <c r="J693" s="17" t="str">
        <f>IF(IFERROR(FIND(J$13,INDEX(DATOS!CA:CA,MATCH(CHECKLIST!B693,DATOS!B:B,0),1),1),"")="","","X")</f>
        <v/>
      </c>
      <c r="K693" s="17" t="str">
        <f>IF(IFERROR(FIND(K$13,INDEX(DATOS!CA:CA,MATCH(CHECKLIST!B693,DATOS!B:B,0),1),1),"")="","","X")</f>
        <v/>
      </c>
      <c r="L693" s="17" t="str">
        <f>IF(IFERROR(FIND(L$13,INDEX(DATOS!CA:CA,MATCH(CHECKLIST!B693,DATOS!B:B,0),1),1),"")="","","X")</f>
        <v/>
      </c>
      <c r="M693" s="17" t="str">
        <f>IF(IFERROR(FIND(M$13,INDEX(DATOS!CA:CA,MATCH(CHECKLIST!B693,DATOS!B:B,0),1),1),"")="","","X")</f>
        <v/>
      </c>
      <c r="N693" s="49" t="str">
        <f ca="1">IFERROR(IF(INDEX(DATOS!I:I,MATCH(CHECKLIST!B693,DATOS!B:B,0),1)="","X",IF(INDEX(DATOS!I:I,MATCH(CHECKLIST!B693,DATOS!B:B,0),1)&gt;YEAR(TODAY())-1,"","VENCIDA")),"")</f>
        <v/>
      </c>
      <c r="P693" s="17" t="str">
        <f>IF(B693="","",IF(IFERROR(FIND(P$13,INDEX(DATOS!CA:CA,MATCH(CHECKLIST!B693,DATOS!B:B,0),1),1),"")="","","X"))</f>
        <v/>
      </c>
      <c r="Q693" s="17" t="str">
        <f>IF(B693="","",IF(IFERROR(FIND(Q$13,INDEX(DATOS!CA:CA,MATCH(CHECKLIST!B693,DATOS!B:B,0),1),1),"")="","","X"))</f>
        <v/>
      </c>
      <c r="R693" t="str">
        <f>IF(B693="","",1)</f>
        <v/>
      </c>
      <c r="S693" t="str">
        <f t="shared" si="32"/>
        <v/>
      </c>
      <c r="U693" t="str">
        <f t="shared" si="30"/>
        <v/>
      </c>
      <c r="V693" t="str">
        <f t="shared" si="31"/>
        <v/>
      </c>
    </row>
    <row r="694" spans="1:22">
      <c r="A694" s="12">
        <v>681</v>
      </c>
      <c r="B694" t="str">
        <f>IFERROR(INDEX(DATOS!B:B,MATCH(CHECKLIST!A694,DATOS!BU:BU,0),1),"")</f>
        <v/>
      </c>
      <c r="C694" t="str">
        <f>IFERROR(INDEX(DATOS!J:J,MATCH(CHECKLIST!A694,DATOS!BU:BU,0),1),"")</f>
        <v/>
      </c>
      <c r="D694" t="str">
        <f>IFERROR(INDEX(DATOS!R:R,MATCH(CHECKLIST!E694,DATOS!C:C,0),1),"")</f>
        <v/>
      </c>
      <c r="E694" s="16" t="str">
        <f>IFERROR(INDEX(DATOS!C:C,MATCH(CHECKLIST!A694,DATOS!BU:BU,0),1),"")</f>
        <v/>
      </c>
      <c r="F694" s="3" t="str">
        <f t="shared" si="33"/>
        <v/>
      </c>
      <c r="G694" s="17" t="str">
        <f>IF(IFERROR(FIND(G$13,INDEX(DATOS!CA:CA,MATCH(CHECKLIST!B694,DATOS!B:B,0),1),1),"")="",IF(IFERROR(FIND("FINADO",INDEX(DATOS!CA:CA,MATCH(CHECKLIST!B694,DATOS!B:B,0),1),1),"")="",IF(IFERROR(FIND("BAJA",INDEX(DATOS!CA:CA,MATCH(CHECKLIST!B694,DATOS!B:B,0),1),1),"")="",IF(IFERROR(FIND("FECHA PEUA",INDEX(DATOS!CA:CA,MATCH(CHECKLIST!B694,DATOS!B:B,0),1),1),"")="",IF(IFERROR(FIND("FIRMA",INDEX(DATOS!CA:CA,MATCH(CHECKLIST!B694,DATOS!B:B,0),1),1),"")="","","FIRMA"),"PEUA"),"BAJA"),"FINADO"),"X")</f>
        <v/>
      </c>
      <c r="H694" s="17" t="str">
        <f>IF(IFERROR(FIND(H$13,INDEX(DATOS!CA:CA,MATCH(CHECKLIST!B694,DATOS!B:B,0),1),1),"")="",IF(IFERROR(FIND("VENCIDA",INDEX(DATOS!BH:BH,MATCH(CHECKLIST!B694,DATOS!B:B,0),1),1),"")="","","VENCIDO"),"X")</f>
        <v/>
      </c>
      <c r="I694" s="17" t="str">
        <f>IF(IFERROR(FIND(I$13,INDEX(DATOS!CA:CA,MATCH(CHECKLIST!B694,DATOS!B:B,0),1),1),"")="","","X")</f>
        <v/>
      </c>
      <c r="J694" s="17" t="str">
        <f>IF(IFERROR(FIND(J$13,INDEX(DATOS!CA:CA,MATCH(CHECKLIST!B694,DATOS!B:B,0),1),1),"")="","","X")</f>
        <v/>
      </c>
      <c r="K694" s="17" t="str">
        <f>IF(IFERROR(FIND(K$13,INDEX(DATOS!CA:CA,MATCH(CHECKLIST!B694,DATOS!B:B,0),1),1),"")="","","X")</f>
        <v/>
      </c>
      <c r="L694" s="17" t="str">
        <f>IF(IFERROR(FIND(L$13,INDEX(DATOS!CA:CA,MATCH(CHECKLIST!B694,DATOS!B:B,0),1),1),"")="","","X")</f>
        <v/>
      </c>
      <c r="M694" s="17" t="str">
        <f>IF(IFERROR(FIND(M$13,INDEX(DATOS!CA:CA,MATCH(CHECKLIST!B694,DATOS!B:B,0),1),1),"")="","","X")</f>
        <v/>
      </c>
      <c r="N694" s="49" t="str">
        <f ca="1">IFERROR(IF(INDEX(DATOS!I:I,MATCH(CHECKLIST!B694,DATOS!B:B,0),1)="","X",IF(INDEX(DATOS!I:I,MATCH(CHECKLIST!B694,DATOS!B:B,0),1)&gt;YEAR(TODAY())-1,"","VENCIDA")),"")</f>
        <v/>
      </c>
      <c r="P694" s="17" t="str">
        <f>IF(B694="","",IF(IFERROR(FIND(P$13,INDEX(DATOS!CA:CA,MATCH(CHECKLIST!B694,DATOS!B:B,0),1),1),"")="","","X"))</f>
        <v/>
      </c>
      <c r="Q694" s="17" t="str">
        <f>IF(B694="","",IF(IFERROR(FIND(Q$13,INDEX(DATOS!CA:CA,MATCH(CHECKLIST!B694,DATOS!B:B,0),1),1),"")="","","X"))</f>
        <v/>
      </c>
      <c r="S694">
        <f t="shared" si="32"/>
        <v>0</v>
      </c>
      <c r="U694" t="str">
        <f t="shared" si="30"/>
        <v/>
      </c>
      <c r="V694" t="str">
        <f t="shared" si="31"/>
        <v/>
      </c>
    </row>
    <row r="695" spans="1:22">
      <c r="A695" s="12">
        <v>682</v>
      </c>
      <c r="B695" t="str">
        <f>IFERROR(INDEX(DATOS!B:B,MATCH(CHECKLIST!A695,DATOS!BU:BU,0),1),"")</f>
        <v/>
      </c>
      <c r="C695" t="str">
        <f>IFERROR(INDEX(DATOS!J:J,MATCH(CHECKLIST!A695,DATOS!BU:BU,0),1),"")</f>
        <v/>
      </c>
      <c r="D695" t="str">
        <f>IFERROR(INDEX(DATOS!R:R,MATCH(CHECKLIST!E695,DATOS!C:C,0),1),"")</f>
        <v/>
      </c>
      <c r="E695" s="16" t="str">
        <f>IFERROR(INDEX(DATOS!C:C,MATCH(CHECKLIST!A695,DATOS!BU:BU,0),1),"")</f>
        <v/>
      </c>
      <c r="F695" s="3" t="str">
        <f t="shared" si="33"/>
        <v/>
      </c>
      <c r="G695" s="17" t="str">
        <f>IF(IFERROR(FIND(G$13,INDEX(DATOS!CA:CA,MATCH(CHECKLIST!B695,DATOS!B:B,0),1),1),"")="",IF(IFERROR(FIND("FINADO",INDEX(DATOS!CA:CA,MATCH(CHECKLIST!B695,DATOS!B:B,0),1),1),"")="",IF(IFERROR(FIND("BAJA",INDEX(DATOS!CA:CA,MATCH(CHECKLIST!B695,DATOS!B:B,0),1),1),"")="",IF(IFERROR(FIND("FECHA PEUA",INDEX(DATOS!CA:CA,MATCH(CHECKLIST!B695,DATOS!B:B,0),1),1),"")="",IF(IFERROR(FIND("FIRMA",INDEX(DATOS!CA:CA,MATCH(CHECKLIST!B695,DATOS!B:B,0),1),1),"")="","","FIRMA"),"PEUA"),"BAJA"),"FINADO"),"X")</f>
        <v/>
      </c>
      <c r="H695" s="17" t="str">
        <f>IF(IFERROR(FIND(H$13,INDEX(DATOS!CA:CA,MATCH(CHECKLIST!B695,DATOS!B:B,0),1),1),"")="",IF(IFERROR(FIND("VENCIDA",INDEX(DATOS!BH:BH,MATCH(CHECKLIST!B695,DATOS!B:B,0),1),1),"")="","","VENCIDO"),"X")</f>
        <v/>
      </c>
      <c r="I695" s="17" t="str">
        <f>IF(IFERROR(FIND(I$13,INDEX(DATOS!CA:CA,MATCH(CHECKLIST!B695,DATOS!B:B,0),1),1),"")="","","X")</f>
        <v/>
      </c>
      <c r="J695" s="17" t="str">
        <f>IF(IFERROR(FIND(J$13,INDEX(DATOS!CA:CA,MATCH(CHECKLIST!B695,DATOS!B:B,0),1),1),"")="","","X")</f>
        <v/>
      </c>
      <c r="K695" s="17" t="str">
        <f>IF(IFERROR(FIND(K$13,INDEX(DATOS!CA:CA,MATCH(CHECKLIST!B695,DATOS!B:B,0),1),1),"")="","","X")</f>
        <v/>
      </c>
      <c r="L695" s="17" t="str">
        <f>IF(IFERROR(FIND(L$13,INDEX(DATOS!CA:CA,MATCH(CHECKLIST!B695,DATOS!B:B,0),1),1),"")="","","X")</f>
        <v/>
      </c>
      <c r="M695" s="17" t="str">
        <f>IF(IFERROR(FIND(M$13,INDEX(DATOS!CA:CA,MATCH(CHECKLIST!B695,DATOS!B:B,0),1),1),"")="","","X")</f>
        <v/>
      </c>
      <c r="N695" s="49" t="str">
        <f ca="1">IFERROR(IF(INDEX(DATOS!I:I,MATCH(CHECKLIST!B695,DATOS!B:B,0),1)="","X",IF(INDEX(DATOS!I:I,MATCH(CHECKLIST!B695,DATOS!B:B,0),1)&gt;YEAR(TODAY())-1,"","VENCIDA")),"")</f>
        <v/>
      </c>
      <c r="P695" s="17" t="str">
        <f>IF(B695="","",IF(IFERROR(FIND(P$13,INDEX(DATOS!CA:CA,MATCH(CHECKLIST!B695,DATOS!B:B,0),1),1),"")="","","X"))</f>
        <v/>
      </c>
      <c r="Q695" s="17" t="str">
        <f>IF(B695="","",IF(IFERROR(FIND(Q$13,INDEX(DATOS!CA:CA,MATCH(CHECKLIST!B695,DATOS!B:B,0),1),1),"")="","","X"))</f>
        <v/>
      </c>
      <c r="R695" t="str">
        <f>IF(B695="","",1)</f>
        <v/>
      </c>
      <c r="S695" t="str">
        <f t="shared" si="32"/>
        <v/>
      </c>
      <c r="U695" t="str">
        <f t="shared" si="30"/>
        <v/>
      </c>
      <c r="V695" t="str">
        <f t="shared" si="31"/>
        <v/>
      </c>
    </row>
    <row r="696" spans="1:22">
      <c r="A696" s="12">
        <v>683</v>
      </c>
      <c r="B696" t="str">
        <f>IFERROR(INDEX(DATOS!B:B,MATCH(CHECKLIST!A696,DATOS!BU:BU,0),1),"")</f>
        <v/>
      </c>
      <c r="C696" t="str">
        <f>IFERROR(INDEX(DATOS!J:J,MATCH(CHECKLIST!A696,DATOS!BU:BU,0),1),"")</f>
        <v/>
      </c>
      <c r="D696" t="str">
        <f>IFERROR(INDEX(DATOS!R:R,MATCH(CHECKLIST!E696,DATOS!C:C,0),1),"")</f>
        <v/>
      </c>
      <c r="E696" s="16" t="str">
        <f>IFERROR(INDEX(DATOS!C:C,MATCH(CHECKLIST!A696,DATOS!BU:BU,0),1),"")</f>
        <v/>
      </c>
      <c r="F696" s="3" t="str">
        <f t="shared" si="33"/>
        <v/>
      </c>
      <c r="G696" s="17" t="str">
        <f>IF(IFERROR(FIND(G$13,INDEX(DATOS!CA:CA,MATCH(CHECKLIST!B696,DATOS!B:B,0),1),1),"")="",IF(IFERROR(FIND("FINADO",INDEX(DATOS!CA:CA,MATCH(CHECKLIST!B696,DATOS!B:B,0),1),1),"")="",IF(IFERROR(FIND("BAJA",INDEX(DATOS!CA:CA,MATCH(CHECKLIST!B696,DATOS!B:B,0),1),1),"")="",IF(IFERROR(FIND("FECHA PEUA",INDEX(DATOS!CA:CA,MATCH(CHECKLIST!B696,DATOS!B:B,0),1),1),"")="",IF(IFERROR(FIND("FIRMA",INDEX(DATOS!CA:CA,MATCH(CHECKLIST!B696,DATOS!B:B,0),1),1),"")="","","FIRMA"),"PEUA"),"BAJA"),"FINADO"),"X")</f>
        <v/>
      </c>
      <c r="H696" s="17" t="str">
        <f>IF(IFERROR(FIND(H$13,INDEX(DATOS!CA:CA,MATCH(CHECKLIST!B696,DATOS!B:B,0),1),1),"")="",IF(IFERROR(FIND("VENCIDA",INDEX(DATOS!BH:BH,MATCH(CHECKLIST!B696,DATOS!B:B,0),1),1),"")="","","VENCIDO"),"X")</f>
        <v/>
      </c>
      <c r="I696" s="17" t="str">
        <f>IF(IFERROR(FIND(I$13,INDEX(DATOS!CA:CA,MATCH(CHECKLIST!B696,DATOS!B:B,0),1),1),"")="","","X")</f>
        <v/>
      </c>
      <c r="J696" s="17" t="str">
        <f>IF(IFERROR(FIND(J$13,INDEX(DATOS!CA:CA,MATCH(CHECKLIST!B696,DATOS!B:B,0),1),1),"")="","","X")</f>
        <v/>
      </c>
      <c r="K696" s="17" t="str">
        <f>IF(IFERROR(FIND(K$13,INDEX(DATOS!CA:CA,MATCH(CHECKLIST!B696,DATOS!B:B,0),1),1),"")="","","X")</f>
        <v/>
      </c>
      <c r="L696" s="17" t="str">
        <f>IF(IFERROR(FIND(L$13,INDEX(DATOS!CA:CA,MATCH(CHECKLIST!B696,DATOS!B:B,0),1),1),"")="","","X")</f>
        <v/>
      </c>
      <c r="M696" s="17" t="str">
        <f>IF(IFERROR(FIND(M$13,INDEX(DATOS!CA:CA,MATCH(CHECKLIST!B696,DATOS!B:B,0),1),1),"")="","","X")</f>
        <v/>
      </c>
      <c r="N696" s="49" t="str">
        <f ca="1">IFERROR(IF(INDEX(DATOS!I:I,MATCH(CHECKLIST!B696,DATOS!B:B,0),1)="","X",IF(INDEX(DATOS!I:I,MATCH(CHECKLIST!B696,DATOS!B:B,0),1)&gt;YEAR(TODAY())-1,"","VENCIDA")),"")</f>
        <v/>
      </c>
      <c r="P696" s="17" t="str">
        <f>IF(B696="","",IF(IFERROR(FIND(P$13,INDEX(DATOS!CA:CA,MATCH(CHECKLIST!B696,DATOS!B:B,0),1),1),"")="","","X"))</f>
        <v/>
      </c>
      <c r="Q696" s="17" t="str">
        <f>IF(B696="","",IF(IFERROR(FIND(Q$13,INDEX(DATOS!CA:CA,MATCH(CHECKLIST!B696,DATOS!B:B,0),1),1),"")="","","X"))</f>
        <v/>
      </c>
      <c r="S696">
        <f t="shared" si="32"/>
        <v>0</v>
      </c>
      <c r="U696" t="str">
        <f t="shared" si="30"/>
        <v/>
      </c>
      <c r="V696" t="str">
        <f t="shared" si="31"/>
        <v/>
      </c>
    </row>
    <row r="697" spans="1:22">
      <c r="A697" s="12">
        <v>684</v>
      </c>
      <c r="B697" t="str">
        <f>IFERROR(INDEX(DATOS!B:B,MATCH(CHECKLIST!A697,DATOS!BU:BU,0),1),"")</f>
        <v/>
      </c>
      <c r="C697" t="str">
        <f>IFERROR(INDEX(DATOS!J:J,MATCH(CHECKLIST!A697,DATOS!BU:BU,0),1),"")</f>
        <v/>
      </c>
      <c r="D697" t="str">
        <f>IFERROR(INDEX(DATOS!R:R,MATCH(CHECKLIST!E697,DATOS!C:C,0),1),"")</f>
        <v/>
      </c>
      <c r="E697" s="16" t="str">
        <f>IFERROR(INDEX(DATOS!C:C,MATCH(CHECKLIST!A697,DATOS!BU:BU,0),1),"")</f>
        <v/>
      </c>
      <c r="F697" s="3" t="str">
        <f t="shared" si="33"/>
        <v/>
      </c>
      <c r="G697" s="17" t="str">
        <f>IF(IFERROR(FIND(G$13,INDEX(DATOS!CA:CA,MATCH(CHECKLIST!B697,DATOS!B:B,0),1),1),"")="",IF(IFERROR(FIND("FINADO",INDEX(DATOS!CA:CA,MATCH(CHECKLIST!B697,DATOS!B:B,0),1),1),"")="",IF(IFERROR(FIND("BAJA",INDEX(DATOS!CA:CA,MATCH(CHECKLIST!B697,DATOS!B:B,0),1),1),"")="",IF(IFERROR(FIND("FECHA PEUA",INDEX(DATOS!CA:CA,MATCH(CHECKLIST!B697,DATOS!B:B,0),1),1),"")="",IF(IFERROR(FIND("FIRMA",INDEX(DATOS!CA:CA,MATCH(CHECKLIST!B697,DATOS!B:B,0),1),1),"")="","","FIRMA"),"PEUA"),"BAJA"),"FINADO"),"X")</f>
        <v/>
      </c>
      <c r="H697" s="17" t="str">
        <f>IF(IFERROR(FIND(H$13,INDEX(DATOS!CA:CA,MATCH(CHECKLIST!B697,DATOS!B:B,0),1),1),"")="",IF(IFERROR(FIND("VENCIDA",INDEX(DATOS!BH:BH,MATCH(CHECKLIST!B697,DATOS!B:B,0),1),1),"")="","","VENCIDO"),"X")</f>
        <v/>
      </c>
      <c r="I697" s="17" t="str">
        <f>IF(IFERROR(FIND(I$13,INDEX(DATOS!CA:CA,MATCH(CHECKLIST!B697,DATOS!B:B,0),1),1),"")="","","X")</f>
        <v/>
      </c>
      <c r="J697" s="17" t="str">
        <f>IF(IFERROR(FIND(J$13,INDEX(DATOS!CA:CA,MATCH(CHECKLIST!B697,DATOS!B:B,0),1),1),"")="","","X")</f>
        <v/>
      </c>
      <c r="K697" s="17" t="str">
        <f>IF(IFERROR(FIND(K$13,INDEX(DATOS!CA:CA,MATCH(CHECKLIST!B697,DATOS!B:B,0),1),1),"")="","","X")</f>
        <v/>
      </c>
      <c r="L697" s="17" t="str">
        <f>IF(IFERROR(FIND(L$13,INDEX(DATOS!CA:CA,MATCH(CHECKLIST!B697,DATOS!B:B,0),1),1),"")="","","X")</f>
        <v/>
      </c>
      <c r="M697" s="17" t="str">
        <f>IF(IFERROR(FIND(M$13,INDEX(DATOS!CA:CA,MATCH(CHECKLIST!B697,DATOS!B:B,0),1),1),"")="","","X")</f>
        <v/>
      </c>
      <c r="N697" s="49" t="str">
        <f ca="1">IFERROR(IF(INDEX(DATOS!I:I,MATCH(CHECKLIST!B697,DATOS!B:B,0),1)="","X",IF(INDEX(DATOS!I:I,MATCH(CHECKLIST!B697,DATOS!B:B,0),1)&gt;YEAR(TODAY())-1,"","VENCIDA")),"")</f>
        <v/>
      </c>
      <c r="P697" s="17" t="str">
        <f>IF(B697="","",IF(IFERROR(FIND(P$13,INDEX(DATOS!CA:CA,MATCH(CHECKLIST!B697,DATOS!B:B,0),1),1),"")="","","X"))</f>
        <v/>
      </c>
      <c r="Q697" s="17" t="str">
        <f>IF(B697="","",IF(IFERROR(FIND(Q$13,INDEX(DATOS!CA:CA,MATCH(CHECKLIST!B697,DATOS!B:B,0),1),1),"")="","","X"))</f>
        <v/>
      </c>
      <c r="R697" t="str">
        <f>IF(B697="","",1)</f>
        <v/>
      </c>
      <c r="S697" t="str">
        <f t="shared" si="32"/>
        <v/>
      </c>
      <c r="U697" t="str">
        <f t="shared" si="30"/>
        <v/>
      </c>
      <c r="V697" t="str">
        <f t="shared" si="31"/>
        <v/>
      </c>
    </row>
    <row r="698" spans="1:22">
      <c r="A698" s="12">
        <v>685</v>
      </c>
      <c r="B698" t="str">
        <f>IFERROR(INDEX(DATOS!B:B,MATCH(CHECKLIST!A698,DATOS!BU:BU,0),1),"")</f>
        <v/>
      </c>
      <c r="C698" t="str">
        <f>IFERROR(INDEX(DATOS!J:J,MATCH(CHECKLIST!A698,DATOS!BU:BU,0),1),"")</f>
        <v/>
      </c>
      <c r="D698" t="str">
        <f>IFERROR(INDEX(DATOS!R:R,MATCH(CHECKLIST!E698,DATOS!C:C,0),1),"")</f>
        <v/>
      </c>
      <c r="E698" s="16" t="str">
        <f>IFERROR(INDEX(DATOS!C:C,MATCH(CHECKLIST!A698,DATOS!BU:BU,0),1),"")</f>
        <v/>
      </c>
      <c r="F698" s="3" t="str">
        <f t="shared" si="33"/>
        <v/>
      </c>
      <c r="G698" s="17" t="str">
        <f>IF(IFERROR(FIND(G$13,INDEX(DATOS!CA:CA,MATCH(CHECKLIST!B698,DATOS!B:B,0),1),1),"")="",IF(IFERROR(FIND("FINADO",INDEX(DATOS!CA:CA,MATCH(CHECKLIST!B698,DATOS!B:B,0),1),1),"")="",IF(IFERROR(FIND("BAJA",INDEX(DATOS!CA:CA,MATCH(CHECKLIST!B698,DATOS!B:B,0),1),1),"")="",IF(IFERROR(FIND("FECHA PEUA",INDEX(DATOS!CA:CA,MATCH(CHECKLIST!B698,DATOS!B:B,0),1),1),"")="",IF(IFERROR(FIND("FIRMA",INDEX(DATOS!CA:CA,MATCH(CHECKLIST!B698,DATOS!B:B,0),1),1),"")="","","FIRMA"),"PEUA"),"BAJA"),"FINADO"),"X")</f>
        <v/>
      </c>
      <c r="H698" s="17" t="str">
        <f>IF(IFERROR(FIND(H$13,INDEX(DATOS!CA:CA,MATCH(CHECKLIST!B698,DATOS!B:B,0),1),1),"")="",IF(IFERROR(FIND("VENCIDA",INDEX(DATOS!BH:BH,MATCH(CHECKLIST!B698,DATOS!B:B,0),1),1),"")="","","VENCIDO"),"X")</f>
        <v/>
      </c>
      <c r="I698" s="17" t="str">
        <f>IF(IFERROR(FIND(I$13,INDEX(DATOS!CA:CA,MATCH(CHECKLIST!B698,DATOS!B:B,0),1),1),"")="","","X")</f>
        <v/>
      </c>
      <c r="J698" s="17" t="str">
        <f>IF(IFERROR(FIND(J$13,INDEX(DATOS!CA:CA,MATCH(CHECKLIST!B698,DATOS!B:B,0),1),1),"")="","","X")</f>
        <v/>
      </c>
      <c r="K698" s="17" t="str">
        <f>IF(IFERROR(FIND(K$13,INDEX(DATOS!CA:CA,MATCH(CHECKLIST!B698,DATOS!B:B,0),1),1),"")="","","X")</f>
        <v/>
      </c>
      <c r="L698" s="17" t="str">
        <f>IF(IFERROR(FIND(L$13,INDEX(DATOS!CA:CA,MATCH(CHECKLIST!B698,DATOS!B:B,0),1),1),"")="","","X")</f>
        <v/>
      </c>
      <c r="M698" s="17" t="str">
        <f>IF(IFERROR(FIND(M$13,INDEX(DATOS!CA:CA,MATCH(CHECKLIST!B698,DATOS!B:B,0),1),1),"")="","","X")</f>
        <v/>
      </c>
      <c r="N698" s="49" t="str">
        <f ca="1">IFERROR(IF(INDEX(DATOS!I:I,MATCH(CHECKLIST!B698,DATOS!B:B,0),1)="","X",IF(INDEX(DATOS!I:I,MATCH(CHECKLIST!B698,DATOS!B:B,0),1)&gt;YEAR(TODAY())-1,"","VENCIDA")),"")</f>
        <v/>
      </c>
      <c r="P698" s="17" t="str">
        <f>IF(B698="","",IF(IFERROR(FIND(P$13,INDEX(DATOS!CA:CA,MATCH(CHECKLIST!B698,DATOS!B:B,0),1),1),"")="","","X"))</f>
        <v/>
      </c>
      <c r="Q698" s="17" t="str">
        <f>IF(B698="","",IF(IFERROR(FIND(Q$13,INDEX(DATOS!CA:CA,MATCH(CHECKLIST!B698,DATOS!B:B,0),1),1),"")="","","X"))</f>
        <v/>
      </c>
      <c r="S698">
        <f t="shared" si="32"/>
        <v>0</v>
      </c>
      <c r="U698" t="str">
        <f t="shared" si="30"/>
        <v/>
      </c>
      <c r="V698" t="str">
        <f t="shared" si="31"/>
        <v/>
      </c>
    </row>
    <row r="699" spans="1:22">
      <c r="A699" s="12">
        <v>686</v>
      </c>
      <c r="B699" t="str">
        <f>IFERROR(INDEX(DATOS!B:B,MATCH(CHECKLIST!A699,DATOS!BU:BU,0),1),"")</f>
        <v/>
      </c>
      <c r="C699" t="str">
        <f>IFERROR(INDEX(DATOS!J:J,MATCH(CHECKLIST!A699,DATOS!BU:BU,0),1),"")</f>
        <v/>
      </c>
      <c r="D699" t="str">
        <f>IFERROR(INDEX(DATOS!R:R,MATCH(CHECKLIST!E699,DATOS!C:C,0),1),"")</f>
        <v/>
      </c>
      <c r="E699" s="16" t="str">
        <f>IFERROR(INDEX(DATOS!C:C,MATCH(CHECKLIST!A699,DATOS!BU:BU,0),1),"")</f>
        <v/>
      </c>
      <c r="F699" s="3" t="str">
        <f t="shared" si="33"/>
        <v/>
      </c>
      <c r="G699" s="17" t="str">
        <f>IF(IFERROR(FIND(G$13,INDEX(DATOS!CA:CA,MATCH(CHECKLIST!B699,DATOS!B:B,0),1),1),"")="",IF(IFERROR(FIND("FINADO",INDEX(DATOS!CA:CA,MATCH(CHECKLIST!B699,DATOS!B:B,0),1),1),"")="",IF(IFERROR(FIND("BAJA",INDEX(DATOS!CA:CA,MATCH(CHECKLIST!B699,DATOS!B:B,0),1),1),"")="",IF(IFERROR(FIND("FECHA PEUA",INDEX(DATOS!CA:CA,MATCH(CHECKLIST!B699,DATOS!B:B,0),1),1),"")="",IF(IFERROR(FIND("FIRMA",INDEX(DATOS!CA:CA,MATCH(CHECKLIST!B699,DATOS!B:B,0),1),1),"")="","","FIRMA"),"PEUA"),"BAJA"),"FINADO"),"X")</f>
        <v/>
      </c>
      <c r="H699" s="17" t="str">
        <f>IF(IFERROR(FIND(H$13,INDEX(DATOS!CA:CA,MATCH(CHECKLIST!B699,DATOS!B:B,0),1),1),"")="",IF(IFERROR(FIND("VENCIDA",INDEX(DATOS!BH:BH,MATCH(CHECKLIST!B699,DATOS!B:B,0),1),1),"")="","","VENCIDO"),"X")</f>
        <v/>
      </c>
      <c r="I699" s="17" t="str">
        <f>IF(IFERROR(FIND(I$13,INDEX(DATOS!CA:CA,MATCH(CHECKLIST!B699,DATOS!B:B,0),1),1),"")="","","X")</f>
        <v/>
      </c>
      <c r="J699" s="17" t="str">
        <f>IF(IFERROR(FIND(J$13,INDEX(DATOS!CA:CA,MATCH(CHECKLIST!B699,DATOS!B:B,0),1),1),"")="","","X")</f>
        <v/>
      </c>
      <c r="K699" s="17" t="str">
        <f>IF(IFERROR(FIND(K$13,INDEX(DATOS!CA:CA,MATCH(CHECKLIST!B699,DATOS!B:B,0),1),1),"")="","","X")</f>
        <v/>
      </c>
      <c r="L699" s="17" t="str">
        <f>IF(IFERROR(FIND(L$13,INDEX(DATOS!CA:CA,MATCH(CHECKLIST!B699,DATOS!B:B,0),1),1),"")="","","X")</f>
        <v/>
      </c>
      <c r="M699" s="17" t="str">
        <f>IF(IFERROR(FIND(M$13,INDEX(DATOS!CA:CA,MATCH(CHECKLIST!B699,DATOS!B:B,0),1),1),"")="","","X")</f>
        <v/>
      </c>
      <c r="N699" s="49" t="str">
        <f ca="1">IFERROR(IF(INDEX(DATOS!I:I,MATCH(CHECKLIST!B699,DATOS!B:B,0),1)="","X",IF(INDEX(DATOS!I:I,MATCH(CHECKLIST!B699,DATOS!B:B,0),1)&gt;YEAR(TODAY())-1,"","VENCIDA")),"")</f>
        <v/>
      </c>
      <c r="P699" s="17" t="str">
        <f>IF(B699="","",IF(IFERROR(FIND(P$13,INDEX(DATOS!CA:CA,MATCH(CHECKLIST!B699,DATOS!B:B,0),1),1),"")="","","X"))</f>
        <v/>
      </c>
      <c r="Q699" s="17" t="str">
        <f>IF(B699="","",IF(IFERROR(FIND(Q$13,INDEX(DATOS!CA:CA,MATCH(CHECKLIST!B699,DATOS!B:B,0),1),1),"")="","","X"))</f>
        <v/>
      </c>
      <c r="R699" t="str">
        <f>IF(B699="","",1)</f>
        <v/>
      </c>
      <c r="S699" t="str">
        <f t="shared" si="32"/>
        <v/>
      </c>
      <c r="U699" t="str">
        <f t="shared" si="30"/>
        <v/>
      </c>
      <c r="V699" t="str">
        <f t="shared" si="31"/>
        <v/>
      </c>
    </row>
    <row r="700" spans="1:22">
      <c r="A700" s="12">
        <v>687</v>
      </c>
      <c r="B700" t="str">
        <f>IFERROR(INDEX(DATOS!B:B,MATCH(CHECKLIST!A700,DATOS!BU:BU,0),1),"")</f>
        <v/>
      </c>
      <c r="C700" t="str">
        <f>IFERROR(INDEX(DATOS!J:J,MATCH(CHECKLIST!A700,DATOS!BU:BU,0),1),"")</f>
        <v/>
      </c>
      <c r="D700" t="str">
        <f>IFERROR(INDEX(DATOS!R:R,MATCH(CHECKLIST!E700,DATOS!C:C,0),1),"")</f>
        <v/>
      </c>
      <c r="E700" s="16" t="str">
        <f>IFERROR(INDEX(DATOS!C:C,MATCH(CHECKLIST!A700,DATOS!BU:BU,0),1),"")</f>
        <v/>
      </c>
      <c r="F700" s="3" t="str">
        <f t="shared" si="33"/>
        <v/>
      </c>
      <c r="G700" s="17" t="str">
        <f>IF(IFERROR(FIND(G$13,INDEX(DATOS!CA:CA,MATCH(CHECKLIST!B700,DATOS!B:B,0),1),1),"")="",IF(IFERROR(FIND("FINADO",INDEX(DATOS!CA:CA,MATCH(CHECKLIST!B700,DATOS!B:B,0),1),1),"")="",IF(IFERROR(FIND("BAJA",INDEX(DATOS!CA:CA,MATCH(CHECKLIST!B700,DATOS!B:B,0),1),1),"")="",IF(IFERROR(FIND("FECHA PEUA",INDEX(DATOS!CA:CA,MATCH(CHECKLIST!B700,DATOS!B:B,0),1),1),"")="",IF(IFERROR(FIND("FIRMA",INDEX(DATOS!CA:CA,MATCH(CHECKLIST!B700,DATOS!B:B,0),1),1),"")="","","FIRMA"),"PEUA"),"BAJA"),"FINADO"),"X")</f>
        <v/>
      </c>
      <c r="H700" s="17" t="str">
        <f>IF(IFERROR(FIND(H$13,INDEX(DATOS!CA:CA,MATCH(CHECKLIST!B700,DATOS!B:B,0),1),1),"")="",IF(IFERROR(FIND("VENCIDA",INDEX(DATOS!BH:BH,MATCH(CHECKLIST!B700,DATOS!B:B,0),1),1),"")="","","VENCIDO"),"X")</f>
        <v/>
      </c>
      <c r="I700" s="17" t="str">
        <f>IF(IFERROR(FIND(I$13,INDEX(DATOS!CA:CA,MATCH(CHECKLIST!B700,DATOS!B:B,0),1),1),"")="","","X")</f>
        <v/>
      </c>
      <c r="J700" s="17" t="str">
        <f>IF(IFERROR(FIND(J$13,INDEX(DATOS!CA:CA,MATCH(CHECKLIST!B700,DATOS!B:B,0),1),1),"")="","","X")</f>
        <v/>
      </c>
      <c r="K700" s="17" t="str">
        <f>IF(IFERROR(FIND(K$13,INDEX(DATOS!CA:CA,MATCH(CHECKLIST!B700,DATOS!B:B,0),1),1),"")="","","X")</f>
        <v/>
      </c>
      <c r="L700" s="17" t="str">
        <f>IF(IFERROR(FIND(L$13,INDEX(DATOS!CA:CA,MATCH(CHECKLIST!B700,DATOS!B:B,0),1),1),"")="","","X")</f>
        <v/>
      </c>
      <c r="M700" s="17" t="str">
        <f>IF(IFERROR(FIND(M$13,INDEX(DATOS!CA:CA,MATCH(CHECKLIST!B700,DATOS!B:B,0),1),1),"")="","","X")</f>
        <v/>
      </c>
      <c r="N700" s="49" t="str">
        <f ca="1">IFERROR(IF(INDEX(DATOS!I:I,MATCH(CHECKLIST!B700,DATOS!B:B,0),1)="","X",IF(INDEX(DATOS!I:I,MATCH(CHECKLIST!B700,DATOS!B:B,0),1)&gt;YEAR(TODAY())-1,"","VENCIDA")),"")</f>
        <v/>
      </c>
      <c r="P700" s="17" t="str">
        <f>IF(B700="","",IF(IFERROR(FIND(P$13,INDEX(DATOS!CA:CA,MATCH(CHECKLIST!B700,DATOS!B:B,0),1),1),"")="","","X"))</f>
        <v/>
      </c>
      <c r="Q700" s="17" t="str">
        <f>IF(B700="","",IF(IFERROR(FIND(Q$13,INDEX(DATOS!CA:CA,MATCH(CHECKLIST!B700,DATOS!B:B,0),1),1),"")="","","X"))</f>
        <v/>
      </c>
      <c r="S700">
        <f t="shared" si="32"/>
        <v>0</v>
      </c>
      <c r="U700" t="str">
        <f t="shared" si="30"/>
        <v/>
      </c>
      <c r="V700" t="str">
        <f t="shared" si="31"/>
        <v/>
      </c>
    </row>
    <row r="701" spans="1:22">
      <c r="A701" s="12">
        <v>688</v>
      </c>
      <c r="B701" t="str">
        <f>IFERROR(INDEX(DATOS!B:B,MATCH(CHECKLIST!A701,DATOS!BU:BU,0),1),"")</f>
        <v/>
      </c>
      <c r="C701" t="str">
        <f>IFERROR(INDEX(DATOS!J:J,MATCH(CHECKLIST!A701,DATOS!BU:BU,0),1),"")</f>
        <v/>
      </c>
      <c r="D701" t="str">
        <f>IFERROR(INDEX(DATOS!R:R,MATCH(CHECKLIST!E701,DATOS!C:C,0),1),"")</f>
        <v/>
      </c>
      <c r="E701" s="16" t="str">
        <f>IFERROR(INDEX(DATOS!C:C,MATCH(CHECKLIST!A701,DATOS!BU:BU,0),1),"")</f>
        <v/>
      </c>
      <c r="F701" s="3" t="str">
        <f t="shared" si="33"/>
        <v/>
      </c>
      <c r="G701" s="17" t="str">
        <f>IF(IFERROR(FIND(G$13,INDEX(DATOS!CA:CA,MATCH(CHECKLIST!B701,DATOS!B:B,0),1),1),"")="",IF(IFERROR(FIND("FINADO",INDEX(DATOS!CA:CA,MATCH(CHECKLIST!B701,DATOS!B:B,0),1),1),"")="",IF(IFERROR(FIND("BAJA",INDEX(DATOS!CA:CA,MATCH(CHECKLIST!B701,DATOS!B:B,0),1),1),"")="",IF(IFERROR(FIND("FECHA PEUA",INDEX(DATOS!CA:CA,MATCH(CHECKLIST!B701,DATOS!B:B,0),1),1),"")="",IF(IFERROR(FIND("FIRMA",INDEX(DATOS!CA:CA,MATCH(CHECKLIST!B701,DATOS!B:B,0),1),1),"")="","","FIRMA"),"PEUA"),"BAJA"),"FINADO"),"X")</f>
        <v/>
      </c>
      <c r="H701" s="17" t="str">
        <f>IF(IFERROR(FIND(H$13,INDEX(DATOS!CA:CA,MATCH(CHECKLIST!B701,DATOS!B:B,0),1),1),"")="",IF(IFERROR(FIND("VENCIDA",INDEX(DATOS!BH:BH,MATCH(CHECKLIST!B701,DATOS!B:B,0),1),1),"")="","","VENCIDO"),"X")</f>
        <v/>
      </c>
      <c r="I701" s="17" t="str">
        <f>IF(IFERROR(FIND(I$13,INDEX(DATOS!CA:CA,MATCH(CHECKLIST!B701,DATOS!B:B,0),1),1),"")="","","X")</f>
        <v/>
      </c>
      <c r="J701" s="17" t="str">
        <f>IF(IFERROR(FIND(J$13,INDEX(DATOS!CA:CA,MATCH(CHECKLIST!B701,DATOS!B:B,0),1),1),"")="","","X")</f>
        <v/>
      </c>
      <c r="K701" s="17" t="str">
        <f>IF(IFERROR(FIND(K$13,INDEX(DATOS!CA:CA,MATCH(CHECKLIST!B701,DATOS!B:B,0),1),1),"")="","","X")</f>
        <v/>
      </c>
      <c r="L701" s="17" t="str">
        <f>IF(IFERROR(FIND(L$13,INDEX(DATOS!CA:CA,MATCH(CHECKLIST!B701,DATOS!B:B,0),1),1),"")="","","X")</f>
        <v/>
      </c>
      <c r="M701" s="17" t="str">
        <f>IF(IFERROR(FIND(M$13,INDEX(DATOS!CA:CA,MATCH(CHECKLIST!B701,DATOS!B:B,0),1),1),"")="","","X")</f>
        <v/>
      </c>
      <c r="N701" s="49" t="str">
        <f ca="1">IFERROR(IF(INDEX(DATOS!I:I,MATCH(CHECKLIST!B701,DATOS!B:B,0),1)="","X",IF(INDEX(DATOS!I:I,MATCH(CHECKLIST!B701,DATOS!B:B,0),1)&gt;YEAR(TODAY())-1,"","VENCIDA")),"")</f>
        <v/>
      </c>
      <c r="P701" s="17" t="str">
        <f>IF(B701="","",IF(IFERROR(FIND(P$13,INDEX(DATOS!CA:CA,MATCH(CHECKLIST!B701,DATOS!B:B,0),1),1),"")="","","X"))</f>
        <v/>
      </c>
      <c r="Q701" s="17" t="str">
        <f>IF(B701="","",IF(IFERROR(FIND(Q$13,INDEX(DATOS!CA:CA,MATCH(CHECKLIST!B701,DATOS!B:B,0),1),1),"")="","","X"))</f>
        <v/>
      </c>
      <c r="R701" t="str">
        <f>IF(B701="","",1)</f>
        <v/>
      </c>
      <c r="S701" t="str">
        <f t="shared" si="32"/>
        <v/>
      </c>
      <c r="U701" t="str">
        <f t="shared" si="30"/>
        <v/>
      </c>
      <c r="V701" t="str">
        <f t="shared" si="31"/>
        <v/>
      </c>
    </row>
    <row r="702" spans="1:22">
      <c r="A702" s="12">
        <v>689</v>
      </c>
      <c r="B702" t="str">
        <f>IFERROR(INDEX(DATOS!B:B,MATCH(CHECKLIST!A702,DATOS!BU:BU,0),1),"")</f>
        <v/>
      </c>
      <c r="C702" t="str">
        <f>IFERROR(INDEX(DATOS!J:J,MATCH(CHECKLIST!A702,DATOS!BU:BU,0),1),"")</f>
        <v/>
      </c>
      <c r="D702" t="str">
        <f>IFERROR(INDEX(DATOS!R:R,MATCH(CHECKLIST!E702,DATOS!C:C,0),1),"")</f>
        <v/>
      </c>
      <c r="E702" s="16" t="str">
        <f>IFERROR(INDEX(DATOS!C:C,MATCH(CHECKLIST!A702,DATOS!BU:BU,0),1),"")</f>
        <v/>
      </c>
      <c r="F702" s="3" t="str">
        <f t="shared" si="33"/>
        <v/>
      </c>
      <c r="G702" s="17" t="str">
        <f>IF(IFERROR(FIND(G$13,INDEX(DATOS!CA:CA,MATCH(CHECKLIST!B702,DATOS!B:B,0),1),1),"")="",IF(IFERROR(FIND("FINADO",INDEX(DATOS!CA:CA,MATCH(CHECKLIST!B702,DATOS!B:B,0),1),1),"")="",IF(IFERROR(FIND("BAJA",INDEX(DATOS!CA:CA,MATCH(CHECKLIST!B702,DATOS!B:B,0),1),1),"")="",IF(IFERROR(FIND("FECHA PEUA",INDEX(DATOS!CA:CA,MATCH(CHECKLIST!B702,DATOS!B:B,0),1),1),"")="",IF(IFERROR(FIND("FIRMA",INDEX(DATOS!CA:CA,MATCH(CHECKLIST!B702,DATOS!B:B,0),1),1),"")="","","FIRMA"),"PEUA"),"BAJA"),"FINADO"),"X")</f>
        <v/>
      </c>
      <c r="H702" s="17" t="str">
        <f>IF(IFERROR(FIND(H$13,INDEX(DATOS!CA:CA,MATCH(CHECKLIST!B702,DATOS!B:B,0),1),1),"")="",IF(IFERROR(FIND("VENCIDA",INDEX(DATOS!BH:BH,MATCH(CHECKLIST!B702,DATOS!B:B,0),1),1),"")="","","VENCIDO"),"X")</f>
        <v/>
      </c>
      <c r="I702" s="17" t="str">
        <f>IF(IFERROR(FIND(I$13,INDEX(DATOS!CA:CA,MATCH(CHECKLIST!B702,DATOS!B:B,0),1),1),"")="","","X")</f>
        <v/>
      </c>
      <c r="J702" s="17" t="str">
        <f>IF(IFERROR(FIND(J$13,INDEX(DATOS!CA:CA,MATCH(CHECKLIST!B702,DATOS!B:B,0),1),1),"")="","","X")</f>
        <v/>
      </c>
      <c r="K702" s="17" t="str">
        <f>IF(IFERROR(FIND(K$13,INDEX(DATOS!CA:CA,MATCH(CHECKLIST!B702,DATOS!B:B,0),1),1),"")="","","X")</f>
        <v/>
      </c>
      <c r="L702" s="17" t="str">
        <f>IF(IFERROR(FIND(L$13,INDEX(DATOS!CA:CA,MATCH(CHECKLIST!B702,DATOS!B:B,0),1),1),"")="","","X")</f>
        <v/>
      </c>
      <c r="M702" s="17" t="str">
        <f>IF(IFERROR(FIND(M$13,INDEX(DATOS!CA:CA,MATCH(CHECKLIST!B702,DATOS!B:B,0),1),1),"")="","","X")</f>
        <v/>
      </c>
      <c r="N702" s="49" t="str">
        <f ca="1">IFERROR(IF(INDEX(DATOS!I:I,MATCH(CHECKLIST!B702,DATOS!B:B,0),1)="","X",IF(INDEX(DATOS!I:I,MATCH(CHECKLIST!B702,DATOS!B:B,0),1)&gt;YEAR(TODAY())-1,"","VENCIDA")),"")</f>
        <v/>
      </c>
      <c r="P702" s="17" t="str">
        <f>IF(B702="","",IF(IFERROR(FIND(P$13,INDEX(DATOS!CA:CA,MATCH(CHECKLIST!B702,DATOS!B:B,0),1),1),"")="","","X"))</f>
        <v/>
      </c>
      <c r="Q702" s="17" t="str">
        <f>IF(B702="","",IF(IFERROR(FIND(Q$13,INDEX(DATOS!CA:CA,MATCH(CHECKLIST!B702,DATOS!B:B,0),1),1),"")="","","X"))</f>
        <v/>
      </c>
      <c r="S702">
        <f t="shared" si="32"/>
        <v>0</v>
      </c>
      <c r="U702" t="str">
        <f t="shared" si="30"/>
        <v/>
      </c>
      <c r="V702" t="str">
        <f t="shared" si="31"/>
        <v/>
      </c>
    </row>
    <row r="703" spans="1:22">
      <c r="A703" s="12">
        <v>690</v>
      </c>
      <c r="B703" t="str">
        <f>IFERROR(INDEX(DATOS!B:B,MATCH(CHECKLIST!A703,DATOS!BU:BU,0),1),"")</f>
        <v/>
      </c>
      <c r="C703" t="str">
        <f>IFERROR(INDEX(DATOS!J:J,MATCH(CHECKLIST!A703,DATOS!BU:BU,0),1),"")</f>
        <v/>
      </c>
      <c r="D703" t="str">
        <f>IFERROR(INDEX(DATOS!R:R,MATCH(CHECKLIST!E703,DATOS!C:C,0),1),"")</f>
        <v/>
      </c>
      <c r="E703" s="16" t="str">
        <f>IFERROR(INDEX(DATOS!C:C,MATCH(CHECKLIST!A703,DATOS!BU:BU,0),1),"")</f>
        <v/>
      </c>
      <c r="F703" s="3" t="str">
        <f t="shared" si="33"/>
        <v/>
      </c>
      <c r="G703" s="17" t="str">
        <f>IF(IFERROR(FIND(G$13,INDEX(DATOS!CA:CA,MATCH(CHECKLIST!B703,DATOS!B:B,0),1),1),"")="",IF(IFERROR(FIND("FINADO",INDEX(DATOS!CA:CA,MATCH(CHECKLIST!B703,DATOS!B:B,0),1),1),"")="",IF(IFERROR(FIND("BAJA",INDEX(DATOS!CA:CA,MATCH(CHECKLIST!B703,DATOS!B:B,0),1),1),"")="",IF(IFERROR(FIND("FECHA PEUA",INDEX(DATOS!CA:CA,MATCH(CHECKLIST!B703,DATOS!B:B,0),1),1),"")="",IF(IFERROR(FIND("FIRMA",INDEX(DATOS!CA:CA,MATCH(CHECKLIST!B703,DATOS!B:B,0),1),1),"")="","","FIRMA"),"PEUA"),"BAJA"),"FINADO"),"X")</f>
        <v/>
      </c>
      <c r="H703" s="17" t="str">
        <f>IF(IFERROR(FIND(H$13,INDEX(DATOS!CA:CA,MATCH(CHECKLIST!B703,DATOS!B:B,0),1),1),"")="",IF(IFERROR(FIND("VENCIDA",INDEX(DATOS!BH:BH,MATCH(CHECKLIST!B703,DATOS!B:B,0),1),1),"")="","","VENCIDO"),"X")</f>
        <v/>
      </c>
      <c r="I703" s="17" t="str">
        <f>IF(IFERROR(FIND(I$13,INDEX(DATOS!CA:CA,MATCH(CHECKLIST!B703,DATOS!B:B,0),1),1),"")="","","X")</f>
        <v/>
      </c>
      <c r="J703" s="17" t="str">
        <f>IF(IFERROR(FIND(J$13,INDEX(DATOS!CA:CA,MATCH(CHECKLIST!B703,DATOS!B:B,0),1),1),"")="","","X")</f>
        <v/>
      </c>
      <c r="K703" s="17" t="str">
        <f>IF(IFERROR(FIND(K$13,INDEX(DATOS!CA:CA,MATCH(CHECKLIST!B703,DATOS!B:B,0),1),1),"")="","","X")</f>
        <v/>
      </c>
      <c r="L703" s="17" t="str">
        <f>IF(IFERROR(FIND(L$13,INDEX(DATOS!CA:CA,MATCH(CHECKLIST!B703,DATOS!B:B,0),1),1),"")="","","X")</f>
        <v/>
      </c>
      <c r="M703" s="17" t="str">
        <f>IF(IFERROR(FIND(M$13,INDEX(DATOS!CA:CA,MATCH(CHECKLIST!B703,DATOS!B:B,0),1),1),"")="","","X")</f>
        <v/>
      </c>
      <c r="N703" s="49" t="str">
        <f ca="1">IFERROR(IF(INDEX(DATOS!I:I,MATCH(CHECKLIST!B703,DATOS!B:B,0),1)="","X",IF(INDEX(DATOS!I:I,MATCH(CHECKLIST!B703,DATOS!B:B,0),1)&gt;YEAR(TODAY())-1,"","VENCIDA")),"")</f>
        <v/>
      </c>
      <c r="P703" s="17" t="str">
        <f>IF(B703="","",IF(IFERROR(FIND(P$13,INDEX(DATOS!CA:CA,MATCH(CHECKLIST!B703,DATOS!B:B,0),1),1),"")="","","X"))</f>
        <v/>
      </c>
      <c r="Q703" s="17" t="str">
        <f>IF(B703="","",IF(IFERROR(FIND(Q$13,INDEX(DATOS!CA:CA,MATCH(CHECKLIST!B703,DATOS!B:B,0),1),1),"")="","","X"))</f>
        <v/>
      </c>
      <c r="R703" t="str">
        <f>IF(B703="","",1)</f>
        <v/>
      </c>
      <c r="S703" t="str">
        <f t="shared" si="32"/>
        <v/>
      </c>
      <c r="U703" t="str">
        <f t="shared" si="30"/>
        <v/>
      </c>
      <c r="V703" t="str">
        <f t="shared" si="31"/>
        <v/>
      </c>
    </row>
    <row r="704" spans="1:22">
      <c r="A704" s="12">
        <v>691</v>
      </c>
      <c r="B704" t="str">
        <f>IFERROR(INDEX(DATOS!B:B,MATCH(CHECKLIST!A704,DATOS!BU:BU,0),1),"")</f>
        <v/>
      </c>
      <c r="C704" t="str">
        <f>IFERROR(INDEX(DATOS!J:J,MATCH(CHECKLIST!A704,DATOS!BU:BU,0),1),"")</f>
        <v/>
      </c>
      <c r="D704" t="str">
        <f>IFERROR(INDEX(DATOS!R:R,MATCH(CHECKLIST!E704,DATOS!C:C,0),1),"")</f>
        <v/>
      </c>
      <c r="E704" s="16" t="str">
        <f>IFERROR(INDEX(DATOS!C:C,MATCH(CHECKLIST!A704,DATOS!BU:BU,0),1),"")</f>
        <v/>
      </c>
      <c r="F704" s="3" t="str">
        <f t="shared" si="33"/>
        <v/>
      </c>
      <c r="G704" s="17" t="str">
        <f>IF(IFERROR(FIND(G$13,INDEX(DATOS!CA:CA,MATCH(CHECKLIST!B704,DATOS!B:B,0),1),1),"")="",IF(IFERROR(FIND("FINADO",INDEX(DATOS!CA:CA,MATCH(CHECKLIST!B704,DATOS!B:B,0),1),1),"")="",IF(IFERROR(FIND("BAJA",INDEX(DATOS!CA:CA,MATCH(CHECKLIST!B704,DATOS!B:B,0),1),1),"")="",IF(IFERROR(FIND("FECHA PEUA",INDEX(DATOS!CA:CA,MATCH(CHECKLIST!B704,DATOS!B:B,0),1),1),"")="",IF(IFERROR(FIND("FIRMA",INDEX(DATOS!CA:CA,MATCH(CHECKLIST!B704,DATOS!B:B,0),1),1),"")="","","FIRMA"),"PEUA"),"BAJA"),"FINADO"),"X")</f>
        <v/>
      </c>
      <c r="H704" s="17" t="str">
        <f>IF(IFERROR(FIND(H$13,INDEX(DATOS!CA:CA,MATCH(CHECKLIST!B704,DATOS!B:B,0),1),1),"")="",IF(IFERROR(FIND("VENCIDA",INDEX(DATOS!BH:BH,MATCH(CHECKLIST!B704,DATOS!B:B,0),1),1),"")="","","VENCIDO"),"X")</f>
        <v/>
      </c>
      <c r="I704" s="17" t="str">
        <f>IF(IFERROR(FIND(I$13,INDEX(DATOS!CA:CA,MATCH(CHECKLIST!B704,DATOS!B:B,0),1),1),"")="","","X")</f>
        <v/>
      </c>
      <c r="J704" s="17" t="str">
        <f>IF(IFERROR(FIND(J$13,INDEX(DATOS!CA:CA,MATCH(CHECKLIST!B704,DATOS!B:B,0),1),1),"")="","","X")</f>
        <v/>
      </c>
      <c r="K704" s="17" t="str">
        <f>IF(IFERROR(FIND(K$13,INDEX(DATOS!CA:CA,MATCH(CHECKLIST!B704,DATOS!B:B,0),1),1),"")="","","X")</f>
        <v/>
      </c>
      <c r="L704" s="17" t="str">
        <f>IF(IFERROR(FIND(L$13,INDEX(DATOS!CA:CA,MATCH(CHECKLIST!B704,DATOS!B:B,0),1),1),"")="","","X")</f>
        <v/>
      </c>
      <c r="M704" s="17" t="str">
        <f>IF(IFERROR(FIND(M$13,INDEX(DATOS!CA:CA,MATCH(CHECKLIST!B704,DATOS!B:B,0),1),1),"")="","","X")</f>
        <v/>
      </c>
      <c r="N704" s="49" t="str">
        <f ca="1">IFERROR(IF(INDEX(DATOS!I:I,MATCH(CHECKLIST!B704,DATOS!B:B,0),1)="","X",IF(INDEX(DATOS!I:I,MATCH(CHECKLIST!B704,DATOS!B:B,0),1)&gt;YEAR(TODAY())-1,"","VENCIDA")),"")</f>
        <v/>
      </c>
      <c r="P704" s="17" t="str">
        <f>IF(B704="","",IF(IFERROR(FIND(P$13,INDEX(DATOS!CA:CA,MATCH(CHECKLIST!B704,DATOS!B:B,0),1),1),"")="","","X"))</f>
        <v/>
      </c>
      <c r="Q704" s="17" t="str">
        <f>IF(B704="","",IF(IFERROR(FIND(Q$13,INDEX(DATOS!CA:CA,MATCH(CHECKLIST!B704,DATOS!B:B,0),1),1),"")="","","X"))</f>
        <v/>
      </c>
      <c r="S704">
        <f t="shared" si="32"/>
        <v>0</v>
      </c>
      <c r="U704" t="str">
        <f t="shared" si="30"/>
        <v/>
      </c>
      <c r="V704" t="str">
        <f t="shared" si="31"/>
        <v/>
      </c>
    </row>
    <row r="705" spans="1:22">
      <c r="A705" s="12">
        <v>692</v>
      </c>
      <c r="B705" t="str">
        <f>IFERROR(INDEX(DATOS!B:B,MATCH(CHECKLIST!A705,DATOS!BU:BU,0),1),"")</f>
        <v/>
      </c>
      <c r="C705" t="str">
        <f>IFERROR(INDEX(DATOS!J:J,MATCH(CHECKLIST!A705,DATOS!BU:BU,0),1),"")</f>
        <v/>
      </c>
      <c r="D705" t="str">
        <f>IFERROR(INDEX(DATOS!R:R,MATCH(CHECKLIST!E705,DATOS!C:C,0),1),"")</f>
        <v/>
      </c>
      <c r="E705" s="16" t="str">
        <f>IFERROR(INDEX(DATOS!C:C,MATCH(CHECKLIST!A705,DATOS!BU:BU,0),1),"")</f>
        <v/>
      </c>
      <c r="F705" s="3" t="str">
        <f t="shared" si="33"/>
        <v/>
      </c>
      <c r="G705" s="17" t="str">
        <f>IF(IFERROR(FIND(G$13,INDEX(DATOS!CA:CA,MATCH(CHECKLIST!B705,DATOS!B:B,0),1),1),"")="",IF(IFERROR(FIND("FINADO",INDEX(DATOS!CA:CA,MATCH(CHECKLIST!B705,DATOS!B:B,0),1),1),"")="",IF(IFERROR(FIND("BAJA",INDEX(DATOS!CA:CA,MATCH(CHECKLIST!B705,DATOS!B:B,0),1),1),"")="",IF(IFERROR(FIND("FECHA PEUA",INDEX(DATOS!CA:CA,MATCH(CHECKLIST!B705,DATOS!B:B,0),1),1),"")="",IF(IFERROR(FIND("FIRMA",INDEX(DATOS!CA:CA,MATCH(CHECKLIST!B705,DATOS!B:B,0),1),1),"")="","","FIRMA"),"PEUA"),"BAJA"),"FINADO"),"X")</f>
        <v/>
      </c>
      <c r="H705" s="17" t="str">
        <f>IF(IFERROR(FIND(H$13,INDEX(DATOS!CA:CA,MATCH(CHECKLIST!B705,DATOS!B:B,0),1),1),"")="",IF(IFERROR(FIND("VENCIDA",INDEX(DATOS!BH:BH,MATCH(CHECKLIST!B705,DATOS!B:B,0),1),1),"")="","","VENCIDO"),"X")</f>
        <v/>
      </c>
      <c r="I705" s="17" t="str">
        <f>IF(IFERROR(FIND(I$13,INDEX(DATOS!CA:CA,MATCH(CHECKLIST!B705,DATOS!B:B,0),1),1),"")="","","X")</f>
        <v/>
      </c>
      <c r="J705" s="17" t="str">
        <f>IF(IFERROR(FIND(J$13,INDEX(DATOS!CA:CA,MATCH(CHECKLIST!B705,DATOS!B:B,0),1),1),"")="","","X")</f>
        <v/>
      </c>
      <c r="K705" s="17" t="str">
        <f>IF(IFERROR(FIND(K$13,INDEX(DATOS!CA:CA,MATCH(CHECKLIST!B705,DATOS!B:B,0),1),1),"")="","","X")</f>
        <v/>
      </c>
      <c r="L705" s="17" t="str">
        <f>IF(IFERROR(FIND(L$13,INDEX(DATOS!CA:CA,MATCH(CHECKLIST!B705,DATOS!B:B,0),1),1),"")="","","X")</f>
        <v/>
      </c>
      <c r="M705" s="17" t="str">
        <f>IF(IFERROR(FIND(M$13,INDEX(DATOS!CA:CA,MATCH(CHECKLIST!B705,DATOS!B:B,0),1),1),"")="","","X")</f>
        <v/>
      </c>
      <c r="N705" s="49" t="str">
        <f ca="1">IFERROR(IF(INDEX(DATOS!I:I,MATCH(CHECKLIST!B705,DATOS!B:B,0),1)="","X",IF(INDEX(DATOS!I:I,MATCH(CHECKLIST!B705,DATOS!B:B,0),1)&gt;YEAR(TODAY())-1,"","VENCIDA")),"")</f>
        <v/>
      </c>
      <c r="P705" s="17" t="str">
        <f>IF(B705="","",IF(IFERROR(FIND(P$13,INDEX(DATOS!CA:CA,MATCH(CHECKLIST!B705,DATOS!B:B,0),1),1),"")="","","X"))</f>
        <v/>
      </c>
      <c r="Q705" s="17" t="str">
        <f>IF(B705="","",IF(IFERROR(FIND(Q$13,INDEX(DATOS!CA:CA,MATCH(CHECKLIST!B705,DATOS!B:B,0),1),1),"")="","","X"))</f>
        <v/>
      </c>
      <c r="R705" t="str">
        <f>IF(B705="","",1)</f>
        <v/>
      </c>
      <c r="S705" t="str">
        <f t="shared" si="32"/>
        <v/>
      </c>
      <c r="U705" t="str">
        <f t="shared" si="30"/>
        <v/>
      </c>
      <c r="V705" t="str">
        <f t="shared" si="31"/>
        <v/>
      </c>
    </row>
    <row r="706" spans="1:22">
      <c r="A706" s="12">
        <v>693</v>
      </c>
      <c r="B706" t="str">
        <f>IFERROR(INDEX(DATOS!B:B,MATCH(CHECKLIST!A706,DATOS!BU:BU,0),1),"")</f>
        <v/>
      </c>
      <c r="C706" t="str">
        <f>IFERROR(INDEX(DATOS!J:J,MATCH(CHECKLIST!A706,DATOS!BU:BU,0),1),"")</f>
        <v/>
      </c>
      <c r="D706" t="str">
        <f>IFERROR(INDEX(DATOS!R:R,MATCH(CHECKLIST!E706,DATOS!C:C,0),1),"")</f>
        <v/>
      </c>
      <c r="E706" s="16" t="str">
        <f>IFERROR(INDEX(DATOS!C:C,MATCH(CHECKLIST!A706,DATOS!BU:BU,0),1),"")</f>
        <v/>
      </c>
      <c r="F706" s="3" t="str">
        <f t="shared" si="33"/>
        <v/>
      </c>
      <c r="G706" s="17" t="str">
        <f>IF(IFERROR(FIND(G$13,INDEX(DATOS!CA:CA,MATCH(CHECKLIST!B706,DATOS!B:B,0),1),1),"")="",IF(IFERROR(FIND("FINADO",INDEX(DATOS!CA:CA,MATCH(CHECKLIST!B706,DATOS!B:B,0),1),1),"")="",IF(IFERROR(FIND("BAJA",INDEX(DATOS!CA:CA,MATCH(CHECKLIST!B706,DATOS!B:B,0),1),1),"")="",IF(IFERROR(FIND("FECHA PEUA",INDEX(DATOS!CA:CA,MATCH(CHECKLIST!B706,DATOS!B:B,0),1),1),"")="",IF(IFERROR(FIND("FIRMA",INDEX(DATOS!CA:CA,MATCH(CHECKLIST!B706,DATOS!B:B,0),1),1),"")="","","FIRMA"),"PEUA"),"BAJA"),"FINADO"),"X")</f>
        <v/>
      </c>
      <c r="H706" s="17" t="str">
        <f>IF(IFERROR(FIND(H$13,INDEX(DATOS!CA:CA,MATCH(CHECKLIST!B706,DATOS!B:B,0),1),1),"")="",IF(IFERROR(FIND("VENCIDA",INDEX(DATOS!BH:BH,MATCH(CHECKLIST!B706,DATOS!B:B,0),1),1),"")="","","VENCIDO"),"X")</f>
        <v/>
      </c>
      <c r="I706" s="17" t="str">
        <f>IF(IFERROR(FIND(I$13,INDEX(DATOS!CA:CA,MATCH(CHECKLIST!B706,DATOS!B:B,0),1),1),"")="","","X")</f>
        <v/>
      </c>
      <c r="J706" s="17" t="str">
        <f>IF(IFERROR(FIND(J$13,INDEX(DATOS!CA:CA,MATCH(CHECKLIST!B706,DATOS!B:B,0),1),1),"")="","","X")</f>
        <v/>
      </c>
      <c r="K706" s="17" t="str">
        <f>IF(IFERROR(FIND(K$13,INDEX(DATOS!CA:CA,MATCH(CHECKLIST!B706,DATOS!B:B,0),1),1),"")="","","X")</f>
        <v/>
      </c>
      <c r="L706" s="17" t="str">
        <f>IF(IFERROR(FIND(L$13,INDEX(DATOS!CA:CA,MATCH(CHECKLIST!B706,DATOS!B:B,0),1),1),"")="","","X")</f>
        <v/>
      </c>
      <c r="M706" s="17" t="str">
        <f>IF(IFERROR(FIND(M$13,INDEX(DATOS!CA:CA,MATCH(CHECKLIST!B706,DATOS!B:B,0),1),1),"")="","","X")</f>
        <v/>
      </c>
      <c r="N706" s="49" t="str">
        <f ca="1">IFERROR(IF(INDEX(DATOS!I:I,MATCH(CHECKLIST!B706,DATOS!B:B,0),1)="","X",IF(INDEX(DATOS!I:I,MATCH(CHECKLIST!B706,DATOS!B:B,0),1)&gt;YEAR(TODAY())-1,"","VENCIDA")),"")</f>
        <v/>
      </c>
      <c r="P706" s="17" t="str">
        <f>IF(B706="","",IF(IFERROR(FIND(P$13,INDEX(DATOS!CA:CA,MATCH(CHECKLIST!B706,DATOS!B:B,0),1),1),"")="","","X"))</f>
        <v/>
      </c>
      <c r="Q706" s="17" t="str">
        <f>IF(B706="","",IF(IFERROR(FIND(Q$13,INDEX(DATOS!CA:CA,MATCH(CHECKLIST!B706,DATOS!B:B,0),1),1),"")="","","X"))</f>
        <v/>
      </c>
      <c r="S706">
        <f t="shared" si="32"/>
        <v>0</v>
      </c>
      <c r="U706" t="str">
        <f t="shared" si="30"/>
        <v/>
      </c>
      <c r="V706" t="str">
        <f t="shared" si="31"/>
        <v/>
      </c>
    </row>
    <row r="707" spans="1:22">
      <c r="A707" s="12">
        <v>694</v>
      </c>
      <c r="B707" t="str">
        <f>IFERROR(INDEX(DATOS!B:B,MATCH(CHECKLIST!A707,DATOS!BU:BU,0),1),"")</f>
        <v/>
      </c>
      <c r="C707" t="str">
        <f>IFERROR(INDEX(DATOS!J:J,MATCH(CHECKLIST!A707,DATOS!BU:BU,0),1),"")</f>
        <v/>
      </c>
      <c r="D707" t="str">
        <f>IFERROR(INDEX(DATOS!R:R,MATCH(CHECKLIST!E707,DATOS!C:C,0),1),"")</f>
        <v/>
      </c>
      <c r="E707" s="16" t="str">
        <f>IFERROR(INDEX(DATOS!C:C,MATCH(CHECKLIST!A707,DATOS!BU:BU,0),1),"")</f>
        <v/>
      </c>
      <c r="F707" s="3" t="str">
        <f t="shared" si="33"/>
        <v/>
      </c>
      <c r="G707" s="17" t="str">
        <f>IF(IFERROR(FIND(G$13,INDEX(DATOS!CA:CA,MATCH(CHECKLIST!B707,DATOS!B:B,0),1),1),"")="",IF(IFERROR(FIND("FINADO",INDEX(DATOS!CA:CA,MATCH(CHECKLIST!B707,DATOS!B:B,0),1),1),"")="",IF(IFERROR(FIND("BAJA",INDEX(DATOS!CA:CA,MATCH(CHECKLIST!B707,DATOS!B:B,0),1),1),"")="",IF(IFERROR(FIND("FECHA PEUA",INDEX(DATOS!CA:CA,MATCH(CHECKLIST!B707,DATOS!B:B,0),1),1),"")="",IF(IFERROR(FIND("FIRMA",INDEX(DATOS!CA:CA,MATCH(CHECKLIST!B707,DATOS!B:B,0),1),1),"")="","","FIRMA"),"PEUA"),"BAJA"),"FINADO"),"X")</f>
        <v/>
      </c>
      <c r="H707" s="17" t="str">
        <f>IF(IFERROR(FIND(H$13,INDEX(DATOS!CA:CA,MATCH(CHECKLIST!B707,DATOS!B:B,0),1),1),"")="",IF(IFERROR(FIND("VENCIDA",INDEX(DATOS!BH:BH,MATCH(CHECKLIST!B707,DATOS!B:B,0),1),1),"")="","","VENCIDO"),"X")</f>
        <v/>
      </c>
      <c r="I707" s="17" t="str">
        <f>IF(IFERROR(FIND(I$13,INDEX(DATOS!CA:CA,MATCH(CHECKLIST!B707,DATOS!B:B,0),1),1),"")="","","X")</f>
        <v/>
      </c>
      <c r="J707" s="17" t="str">
        <f>IF(IFERROR(FIND(J$13,INDEX(DATOS!CA:CA,MATCH(CHECKLIST!B707,DATOS!B:B,0),1),1),"")="","","X")</f>
        <v/>
      </c>
      <c r="K707" s="17" t="str">
        <f>IF(IFERROR(FIND(K$13,INDEX(DATOS!CA:CA,MATCH(CHECKLIST!B707,DATOS!B:B,0),1),1),"")="","","X")</f>
        <v/>
      </c>
      <c r="L707" s="17" t="str">
        <f>IF(IFERROR(FIND(L$13,INDEX(DATOS!CA:CA,MATCH(CHECKLIST!B707,DATOS!B:B,0),1),1),"")="","","X")</f>
        <v/>
      </c>
      <c r="M707" s="17" t="str">
        <f>IF(IFERROR(FIND(M$13,INDEX(DATOS!CA:CA,MATCH(CHECKLIST!B707,DATOS!B:B,0),1),1),"")="","","X")</f>
        <v/>
      </c>
      <c r="N707" s="49" t="str">
        <f ca="1">IFERROR(IF(INDEX(DATOS!I:I,MATCH(CHECKLIST!B707,DATOS!B:B,0),1)="","X",IF(INDEX(DATOS!I:I,MATCH(CHECKLIST!B707,DATOS!B:B,0),1)&gt;YEAR(TODAY())-1,"","VENCIDA")),"")</f>
        <v/>
      </c>
      <c r="P707" s="17" t="str">
        <f>IF(B707="","",IF(IFERROR(FIND(P$13,INDEX(DATOS!CA:CA,MATCH(CHECKLIST!B707,DATOS!B:B,0),1),1),"")="","","X"))</f>
        <v/>
      </c>
      <c r="Q707" s="17" t="str">
        <f>IF(B707="","",IF(IFERROR(FIND(Q$13,INDEX(DATOS!CA:CA,MATCH(CHECKLIST!B707,DATOS!B:B,0),1),1),"")="","","X"))</f>
        <v/>
      </c>
      <c r="R707" t="str">
        <f>IF(B707="","",1)</f>
        <v/>
      </c>
      <c r="S707" t="str">
        <f t="shared" si="32"/>
        <v/>
      </c>
      <c r="U707" t="str">
        <f t="shared" si="30"/>
        <v/>
      </c>
      <c r="V707" t="str">
        <f t="shared" si="31"/>
        <v/>
      </c>
    </row>
    <row r="708" spans="1:22">
      <c r="A708" s="12">
        <v>695</v>
      </c>
      <c r="B708" t="str">
        <f>IFERROR(INDEX(DATOS!B:B,MATCH(CHECKLIST!A708,DATOS!BU:BU,0),1),"")</f>
        <v/>
      </c>
      <c r="C708" t="str">
        <f>IFERROR(INDEX(DATOS!J:J,MATCH(CHECKLIST!A708,DATOS!BU:BU,0),1),"")</f>
        <v/>
      </c>
      <c r="D708" t="str">
        <f>IFERROR(INDEX(DATOS!R:R,MATCH(CHECKLIST!E708,DATOS!C:C,0),1),"")</f>
        <v/>
      </c>
      <c r="E708" s="16" t="str">
        <f>IFERROR(INDEX(DATOS!C:C,MATCH(CHECKLIST!A708,DATOS!BU:BU,0),1),"")</f>
        <v/>
      </c>
      <c r="F708" s="3" t="str">
        <f t="shared" si="33"/>
        <v/>
      </c>
      <c r="G708" s="17" t="str">
        <f>IF(IFERROR(FIND(G$13,INDEX(DATOS!CA:CA,MATCH(CHECKLIST!B708,DATOS!B:B,0),1),1),"")="",IF(IFERROR(FIND("FINADO",INDEX(DATOS!CA:CA,MATCH(CHECKLIST!B708,DATOS!B:B,0),1),1),"")="",IF(IFERROR(FIND("BAJA",INDEX(DATOS!CA:CA,MATCH(CHECKLIST!B708,DATOS!B:B,0),1),1),"")="",IF(IFERROR(FIND("FECHA PEUA",INDEX(DATOS!CA:CA,MATCH(CHECKLIST!B708,DATOS!B:B,0),1),1),"")="",IF(IFERROR(FIND("FIRMA",INDEX(DATOS!CA:CA,MATCH(CHECKLIST!B708,DATOS!B:B,0),1),1),"")="","","FIRMA"),"PEUA"),"BAJA"),"FINADO"),"X")</f>
        <v/>
      </c>
      <c r="H708" s="17" t="str">
        <f>IF(IFERROR(FIND(H$13,INDEX(DATOS!CA:CA,MATCH(CHECKLIST!B708,DATOS!B:B,0),1),1),"")="",IF(IFERROR(FIND("VENCIDA",INDEX(DATOS!BH:BH,MATCH(CHECKLIST!B708,DATOS!B:B,0),1),1),"")="","","VENCIDO"),"X")</f>
        <v/>
      </c>
      <c r="I708" s="17" t="str">
        <f>IF(IFERROR(FIND(I$13,INDEX(DATOS!CA:CA,MATCH(CHECKLIST!B708,DATOS!B:B,0),1),1),"")="","","X")</f>
        <v/>
      </c>
      <c r="J708" s="17" t="str">
        <f>IF(IFERROR(FIND(J$13,INDEX(DATOS!CA:CA,MATCH(CHECKLIST!B708,DATOS!B:B,0),1),1),"")="","","X")</f>
        <v/>
      </c>
      <c r="K708" s="17" t="str">
        <f>IF(IFERROR(FIND(K$13,INDEX(DATOS!CA:CA,MATCH(CHECKLIST!B708,DATOS!B:B,0),1),1),"")="","","X")</f>
        <v/>
      </c>
      <c r="L708" s="17" t="str">
        <f>IF(IFERROR(FIND(L$13,INDEX(DATOS!CA:CA,MATCH(CHECKLIST!B708,DATOS!B:B,0),1),1),"")="","","X")</f>
        <v/>
      </c>
      <c r="M708" s="17" t="str">
        <f>IF(IFERROR(FIND(M$13,INDEX(DATOS!CA:CA,MATCH(CHECKLIST!B708,DATOS!B:B,0),1),1),"")="","","X")</f>
        <v/>
      </c>
      <c r="N708" s="49" t="str">
        <f ca="1">IFERROR(IF(INDEX(DATOS!I:I,MATCH(CHECKLIST!B708,DATOS!B:B,0),1)="","X",IF(INDEX(DATOS!I:I,MATCH(CHECKLIST!B708,DATOS!B:B,0),1)&gt;YEAR(TODAY())-1,"","VENCIDA")),"")</f>
        <v/>
      </c>
      <c r="P708" s="17" t="str">
        <f>IF(B708="","",IF(IFERROR(FIND(P$13,INDEX(DATOS!CA:CA,MATCH(CHECKLIST!B708,DATOS!B:B,0),1),1),"")="","","X"))</f>
        <v/>
      </c>
      <c r="Q708" s="17" t="str">
        <f>IF(B708="","",IF(IFERROR(FIND(Q$13,INDEX(DATOS!CA:CA,MATCH(CHECKLIST!B708,DATOS!B:B,0),1),1),"")="","","X"))</f>
        <v/>
      </c>
      <c r="S708">
        <f t="shared" si="32"/>
        <v>0</v>
      </c>
      <c r="U708" t="str">
        <f t="shared" si="30"/>
        <v/>
      </c>
      <c r="V708" t="str">
        <f t="shared" si="31"/>
        <v/>
      </c>
    </row>
    <row r="709" spans="1:22">
      <c r="A709" s="12">
        <v>696</v>
      </c>
      <c r="B709" t="str">
        <f>IFERROR(INDEX(DATOS!B:B,MATCH(CHECKLIST!A709,DATOS!BU:BU,0),1),"")</f>
        <v/>
      </c>
      <c r="C709" t="str">
        <f>IFERROR(INDEX(DATOS!J:J,MATCH(CHECKLIST!A709,DATOS!BU:BU,0),1),"")</f>
        <v/>
      </c>
      <c r="D709" t="str">
        <f>IFERROR(INDEX(DATOS!R:R,MATCH(CHECKLIST!E709,DATOS!C:C,0),1),"")</f>
        <v/>
      </c>
      <c r="E709" s="16" t="str">
        <f>IFERROR(INDEX(DATOS!C:C,MATCH(CHECKLIST!A709,DATOS!BU:BU,0),1),"")</f>
        <v/>
      </c>
      <c r="F709" s="3" t="str">
        <f t="shared" si="33"/>
        <v/>
      </c>
      <c r="G709" s="17" t="str">
        <f>IF(IFERROR(FIND(G$13,INDEX(DATOS!CA:CA,MATCH(CHECKLIST!B709,DATOS!B:B,0),1),1),"")="",IF(IFERROR(FIND("FINADO",INDEX(DATOS!CA:CA,MATCH(CHECKLIST!B709,DATOS!B:B,0),1),1),"")="",IF(IFERROR(FIND("BAJA",INDEX(DATOS!CA:CA,MATCH(CHECKLIST!B709,DATOS!B:B,0),1),1),"")="",IF(IFERROR(FIND("FECHA PEUA",INDEX(DATOS!CA:CA,MATCH(CHECKLIST!B709,DATOS!B:B,0),1),1),"")="",IF(IFERROR(FIND("FIRMA",INDEX(DATOS!CA:CA,MATCH(CHECKLIST!B709,DATOS!B:B,0),1),1),"")="","","FIRMA"),"PEUA"),"BAJA"),"FINADO"),"X")</f>
        <v/>
      </c>
      <c r="H709" s="17" t="str">
        <f>IF(IFERROR(FIND(H$13,INDEX(DATOS!CA:CA,MATCH(CHECKLIST!B709,DATOS!B:B,0),1),1),"")="",IF(IFERROR(FIND("VENCIDA",INDEX(DATOS!BH:BH,MATCH(CHECKLIST!B709,DATOS!B:B,0),1),1),"")="","","VENCIDO"),"X")</f>
        <v/>
      </c>
      <c r="I709" s="17" t="str">
        <f>IF(IFERROR(FIND(I$13,INDEX(DATOS!CA:CA,MATCH(CHECKLIST!B709,DATOS!B:B,0),1),1),"")="","","X")</f>
        <v/>
      </c>
      <c r="J709" s="17" t="str">
        <f>IF(IFERROR(FIND(J$13,INDEX(DATOS!CA:CA,MATCH(CHECKLIST!B709,DATOS!B:B,0),1),1),"")="","","X")</f>
        <v/>
      </c>
      <c r="K709" s="17" t="str">
        <f>IF(IFERROR(FIND(K$13,INDEX(DATOS!CA:CA,MATCH(CHECKLIST!B709,DATOS!B:B,0),1),1),"")="","","X")</f>
        <v/>
      </c>
      <c r="L709" s="17" t="str">
        <f>IF(IFERROR(FIND(L$13,INDEX(DATOS!CA:CA,MATCH(CHECKLIST!B709,DATOS!B:B,0),1),1),"")="","","X")</f>
        <v/>
      </c>
      <c r="M709" s="17" t="str">
        <f>IF(IFERROR(FIND(M$13,INDEX(DATOS!CA:CA,MATCH(CHECKLIST!B709,DATOS!B:B,0),1),1),"")="","","X")</f>
        <v/>
      </c>
      <c r="N709" s="49" t="str">
        <f ca="1">IFERROR(IF(INDEX(DATOS!I:I,MATCH(CHECKLIST!B709,DATOS!B:B,0),1)="","X",IF(INDEX(DATOS!I:I,MATCH(CHECKLIST!B709,DATOS!B:B,0),1)&gt;YEAR(TODAY())-1,"","VENCIDA")),"")</f>
        <v/>
      </c>
      <c r="P709" s="17" t="str">
        <f>IF(B709="","",IF(IFERROR(FIND(P$13,INDEX(DATOS!CA:CA,MATCH(CHECKLIST!B709,DATOS!B:B,0),1),1),"")="","","X"))</f>
        <v/>
      </c>
      <c r="Q709" s="17" t="str">
        <f>IF(B709="","",IF(IFERROR(FIND(Q$13,INDEX(DATOS!CA:CA,MATCH(CHECKLIST!B709,DATOS!B:B,0),1),1),"")="","","X"))</f>
        <v/>
      </c>
      <c r="R709" t="str">
        <f>IF(B709="","",1)</f>
        <v/>
      </c>
      <c r="S709" t="str">
        <f t="shared" si="32"/>
        <v/>
      </c>
      <c r="U709" t="str">
        <f t="shared" si="30"/>
        <v/>
      </c>
      <c r="V709" t="str">
        <f t="shared" si="31"/>
        <v/>
      </c>
    </row>
    <row r="710" spans="1:22">
      <c r="A710" s="12">
        <v>697</v>
      </c>
      <c r="B710" t="str">
        <f>IFERROR(INDEX(DATOS!B:B,MATCH(CHECKLIST!A710,DATOS!BU:BU,0),1),"")</f>
        <v/>
      </c>
      <c r="C710" t="str">
        <f>IFERROR(INDEX(DATOS!J:J,MATCH(CHECKLIST!A710,DATOS!BU:BU,0),1),"")</f>
        <v/>
      </c>
      <c r="D710" t="str">
        <f>IFERROR(INDEX(DATOS!R:R,MATCH(CHECKLIST!E710,DATOS!C:C,0),1),"")</f>
        <v/>
      </c>
      <c r="E710" s="16" t="str">
        <f>IFERROR(INDEX(DATOS!C:C,MATCH(CHECKLIST!A710,DATOS!BU:BU,0),1),"")</f>
        <v/>
      </c>
      <c r="F710" s="3" t="str">
        <f t="shared" si="33"/>
        <v/>
      </c>
      <c r="G710" s="17" t="str">
        <f>IF(IFERROR(FIND(G$13,INDEX(DATOS!CA:CA,MATCH(CHECKLIST!B710,DATOS!B:B,0),1),1),"")="",IF(IFERROR(FIND("FINADO",INDEX(DATOS!CA:CA,MATCH(CHECKLIST!B710,DATOS!B:B,0),1),1),"")="",IF(IFERROR(FIND("BAJA",INDEX(DATOS!CA:CA,MATCH(CHECKLIST!B710,DATOS!B:B,0),1),1),"")="",IF(IFERROR(FIND("FECHA PEUA",INDEX(DATOS!CA:CA,MATCH(CHECKLIST!B710,DATOS!B:B,0),1),1),"")="",IF(IFERROR(FIND("FIRMA",INDEX(DATOS!CA:CA,MATCH(CHECKLIST!B710,DATOS!B:B,0),1),1),"")="","","FIRMA"),"PEUA"),"BAJA"),"FINADO"),"X")</f>
        <v/>
      </c>
      <c r="H710" s="17" t="str">
        <f>IF(IFERROR(FIND(H$13,INDEX(DATOS!CA:CA,MATCH(CHECKLIST!B710,DATOS!B:B,0),1),1),"")="",IF(IFERROR(FIND("VENCIDA",INDEX(DATOS!BH:BH,MATCH(CHECKLIST!B710,DATOS!B:B,0),1),1),"")="","","VENCIDO"),"X")</f>
        <v/>
      </c>
      <c r="I710" s="17" t="str">
        <f>IF(IFERROR(FIND(I$13,INDEX(DATOS!CA:CA,MATCH(CHECKLIST!B710,DATOS!B:B,0),1),1),"")="","","X")</f>
        <v/>
      </c>
      <c r="J710" s="17" t="str">
        <f>IF(IFERROR(FIND(J$13,INDEX(DATOS!CA:CA,MATCH(CHECKLIST!B710,DATOS!B:B,0),1),1),"")="","","X")</f>
        <v/>
      </c>
      <c r="K710" s="17" t="str">
        <f>IF(IFERROR(FIND(K$13,INDEX(DATOS!CA:CA,MATCH(CHECKLIST!B710,DATOS!B:B,0),1),1),"")="","","X")</f>
        <v/>
      </c>
      <c r="L710" s="17" t="str">
        <f>IF(IFERROR(FIND(L$13,INDEX(DATOS!CA:CA,MATCH(CHECKLIST!B710,DATOS!B:B,0),1),1),"")="","","X")</f>
        <v/>
      </c>
      <c r="M710" s="17" t="str">
        <f>IF(IFERROR(FIND(M$13,INDEX(DATOS!CA:CA,MATCH(CHECKLIST!B710,DATOS!B:B,0),1),1),"")="","","X")</f>
        <v/>
      </c>
      <c r="N710" s="49" t="str">
        <f ca="1">IFERROR(IF(INDEX(DATOS!I:I,MATCH(CHECKLIST!B710,DATOS!B:B,0),1)="","X",IF(INDEX(DATOS!I:I,MATCH(CHECKLIST!B710,DATOS!B:B,0),1)&gt;YEAR(TODAY())-1,"","VENCIDA")),"")</f>
        <v/>
      </c>
      <c r="P710" s="17" t="str">
        <f>IF(B710="","",IF(IFERROR(FIND(P$13,INDEX(DATOS!CA:CA,MATCH(CHECKLIST!B710,DATOS!B:B,0),1),1),"")="","","X"))</f>
        <v/>
      </c>
      <c r="Q710" s="17" t="str">
        <f>IF(B710="","",IF(IFERROR(FIND(Q$13,INDEX(DATOS!CA:CA,MATCH(CHECKLIST!B710,DATOS!B:B,0),1),1),"")="","","X"))</f>
        <v/>
      </c>
      <c r="S710">
        <f t="shared" si="32"/>
        <v>0</v>
      </c>
      <c r="U710" t="str">
        <f t="shared" si="30"/>
        <v/>
      </c>
      <c r="V710" t="str">
        <f t="shared" si="31"/>
        <v/>
      </c>
    </row>
    <row r="711" spans="1:22">
      <c r="A711" s="12">
        <v>698</v>
      </c>
      <c r="B711" t="str">
        <f>IFERROR(INDEX(DATOS!B:B,MATCH(CHECKLIST!A711,DATOS!BU:BU,0),1),"")</f>
        <v/>
      </c>
      <c r="C711" t="str">
        <f>IFERROR(INDEX(DATOS!J:J,MATCH(CHECKLIST!A711,DATOS!BU:BU,0),1),"")</f>
        <v/>
      </c>
      <c r="D711" t="str">
        <f>IFERROR(INDEX(DATOS!R:R,MATCH(CHECKLIST!E711,DATOS!C:C,0),1),"")</f>
        <v/>
      </c>
      <c r="E711" s="16" t="str">
        <f>IFERROR(INDEX(DATOS!C:C,MATCH(CHECKLIST!A711,DATOS!BU:BU,0),1),"")</f>
        <v/>
      </c>
      <c r="F711" s="3" t="str">
        <f t="shared" si="33"/>
        <v/>
      </c>
      <c r="G711" s="17" t="str">
        <f>IF(IFERROR(FIND(G$13,INDEX(DATOS!CA:CA,MATCH(CHECKLIST!B711,DATOS!B:B,0),1),1),"")="",IF(IFERROR(FIND("FINADO",INDEX(DATOS!CA:CA,MATCH(CHECKLIST!B711,DATOS!B:B,0),1),1),"")="",IF(IFERROR(FIND("BAJA",INDEX(DATOS!CA:CA,MATCH(CHECKLIST!B711,DATOS!B:B,0),1),1),"")="",IF(IFERROR(FIND("FECHA PEUA",INDEX(DATOS!CA:CA,MATCH(CHECKLIST!B711,DATOS!B:B,0),1),1),"")="",IF(IFERROR(FIND("FIRMA",INDEX(DATOS!CA:CA,MATCH(CHECKLIST!B711,DATOS!B:B,0),1),1),"")="","","FIRMA"),"PEUA"),"BAJA"),"FINADO"),"X")</f>
        <v/>
      </c>
      <c r="H711" s="17" t="str">
        <f>IF(IFERROR(FIND(H$13,INDEX(DATOS!CA:CA,MATCH(CHECKLIST!B711,DATOS!B:B,0),1),1),"")="",IF(IFERROR(FIND("VENCIDA",INDEX(DATOS!BH:BH,MATCH(CHECKLIST!B711,DATOS!B:B,0),1),1),"")="","","VENCIDO"),"X")</f>
        <v/>
      </c>
      <c r="I711" s="17" t="str">
        <f>IF(IFERROR(FIND(I$13,INDEX(DATOS!CA:CA,MATCH(CHECKLIST!B711,DATOS!B:B,0),1),1),"")="","","X")</f>
        <v/>
      </c>
      <c r="J711" s="17" t="str">
        <f>IF(IFERROR(FIND(J$13,INDEX(DATOS!CA:CA,MATCH(CHECKLIST!B711,DATOS!B:B,0),1),1),"")="","","X")</f>
        <v/>
      </c>
      <c r="K711" s="17" t="str">
        <f>IF(IFERROR(FIND(K$13,INDEX(DATOS!CA:CA,MATCH(CHECKLIST!B711,DATOS!B:B,0),1),1),"")="","","X")</f>
        <v/>
      </c>
      <c r="L711" s="17" t="str">
        <f>IF(IFERROR(FIND(L$13,INDEX(DATOS!CA:CA,MATCH(CHECKLIST!B711,DATOS!B:B,0),1),1),"")="","","X")</f>
        <v/>
      </c>
      <c r="M711" s="17" t="str">
        <f>IF(IFERROR(FIND(M$13,INDEX(DATOS!CA:CA,MATCH(CHECKLIST!B711,DATOS!B:B,0),1),1),"")="","","X")</f>
        <v/>
      </c>
      <c r="N711" s="49" t="str">
        <f ca="1">IFERROR(IF(INDEX(DATOS!I:I,MATCH(CHECKLIST!B711,DATOS!B:B,0),1)="","X",IF(INDEX(DATOS!I:I,MATCH(CHECKLIST!B711,DATOS!B:B,0),1)&gt;YEAR(TODAY())-1,"","VENCIDA")),"")</f>
        <v/>
      </c>
      <c r="P711" s="17" t="str">
        <f>IF(B711="","",IF(IFERROR(FIND(P$13,INDEX(DATOS!CA:CA,MATCH(CHECKLIST!B711,DATOS!B:B,0),1),1),"")="","","X"))</f>
        <v/>
      </c>
      <c r="Q711" s="17" t="str">
        <f>IF(B711="","",IF(IFERROR(FIND(Q$13,INDEX(DATOS!CA:CA,MATCH(CHECKLIST!B711,DATOS!B:B,0),1),1),"")="","","X"))</f>
        <v/>
      </c>
      <c r="R711" t="str">
        <f>IF(B711="","",1)</f>
        <v/>
      </c>
      <c r="S711" t="str">
        <f t="shared" si="32"/>
        <v/>
      </c>
      <c r="U711" t="str">
        <f t="shared" si="30"/>
        <v/>
      </c>
      <c r="V711" t="str">
        <f t="shared" si="31"/>
        <v/>
      </c>
    </row>
    <row r="712" spans="1:22">
      <c r="A712" s="12">
        <v>699</v>
      </c>
      <c r="B712" t="str">
        <f>IFERROR(INDEX(DATOS!B:B,MATCH(CHECKLIST!A712,DATOS!BU:BU,0),1),"")</f>
        <v/>
      </c>
      <c r="C712" t="str">
        <f>IFERROR(INDEX(DATOS!J:J,MATCH(CHECKLIST!A712,DATOS!BU:BU,0),1),"")</f>
        <v/>
      </c>
      <c r="D712" t="str">
        <f>IFERROR(INDEX(DATOS!R:R,MATCH(CHECKLIST!E712,DATOS!C:C,0),1),"")</f>
        <v/>
      </c>
      <c r="E712" s="16" t="str">
        <f>IFERROR(INDEX(DATOS!C:C,MATCH(CHECKLIST!A712,DATOS!BU:BU,0),1),"")</f>
        <v/>
      </c>
      <c r="F712" s="3" t="str">
        <f t="shared" si="33"/>
        <v/>
      </c>
      <c r="G712" s="17" t="str">
        <f>IF(IFERROR(FIND(G$13,INDEX(DATOS!CA:CA,MATCH(CHECKLIST!B712,DATOS!B:B,0),1),1),"")="",IF(IFERROR(FIND("FINADO",INDEX(DATOS!CA:CA,MATCH(CHECKLIST!B712,DATOS!B:B,0),1),1),"")="",IF(IFERROR(FIND("BAJA",INDEX(DATOS!CA:CA,MATCH(CHECKLIST!B712,DATOS!B:B,0),1),1),"")="",IF(IFERROR(FIND("FECHA PEUA",INDEX(DATOS!CA:CA,MATCH(CHECKLIST!B712,DATOS!B:B,0),1),1),"")="",IF(IFERROR(FIND("FIRMA",INDEX(DATOS!CA:CA,MATCH(CHECKLIST!B712,DATOS!B:B,0),1),1),"")="","","FIRMA"),"PEUA"),"BAJA"),"FINADO"),"X")</f>
        <v/>
      </c>
      <c r="H712" s="17" t="str">
        <f>IF(IFERROR(FIND(H$13,INDEX(DATOS!CA:CA,MATCH(CHECKLIST!B712,DATOS!B:B,0),1),1),"")="",IF(IFERROR(FIND("VENCIDA",INDEX(DATOS!BH:BH,MATCH(CHECKLIST!B712,DATOS!B:B,0),1),1),"")="","","VENCIDO"),"X")</f>
        <v/>
      </c>
      <c r="I712" s="17" t="str">
        <f>IF(IFERROR(FIND(I$13,INDEX(DATOS!CA:CA,MATCH(CHECKLIST!B712,DATOS!B:B,0),1),1),"")="","","X")</f>
        <v/>
      </c>
      <c r="J712" s="17" t="str">
        <f>IF(IFERROR(FIND(J$13,INDEX(DATOS!CA:CA,MATCH(CHECKLIST!B712,DATOS!B:B,0),1),1),"")="","","X")</f>
        <v/>
      </c>
      <c r="K712" s="17" t="str">
        <f>IF(IFERROR(FIND(K$13,INDEX(DATOS!CA:CA,MATCH(CHECKLIST!B712,DATOS!B:B,0),1),1),"")="","","X")</f>
        <v/>
      </c>
      <c r="L712" s="17" t="str">
        <f>IF(IFERROR(FIND(L$13,INDEX(DATOS!CA:CA,MATCH(CHECKLIST!B712,DATOS!B:B,0),1),1),"")="","","X")</f>
        <v/>
      </c>
      <c r="M712" s="17" t="str">
        <f>IF(IFERROR(FIND(M$13,INDEX(DATOS!CA:CA,MATCH(CHECKLIST!B712,DATOS!B:B,0),1),1),"")="","","X")</f>
        <v/>
      </c>
      <c r="N712" s="49" t="str">
        <f ca="1">IFERROR(IF(INDEX(DATOS!I:I,MATCH(CHECKLIST!B712,DATOS!B:B,0),1)="","X",IF(INDEX(DATOS!I:I,MATCH(CHECKLIST!B712,DATOS!B:B,0),1)&gt;YEAR(TODAY())-1,"","VENCIDA")),"")</f>
        <v/>
      </c>
      <c r="P712" s="17" t="str">
        <f>IF(B712="","",IF(IFERROR(FIND(P$13,INDEX(DATOS!CA:CA,MATCH(CHECKLIST!B712,DATOS!B:B,0),1),1),"")="","","X"))</f>
        <v/>
      </c>
      <c r="Q712" s="17" t="str">
        <f>IF(B712="","",IF(IFERROR(FIND(Q$13,INDEX(DATOS!CA:CA,MATCH(CHECKLIST!B712,DATOS!B:B,0),1),1),"")="","","X"))</f>
        <v/>
      </c>
      <c r="S712">
        <f t="shared" si="32"/>
        <v>0</v>
      </c>
      <c r="U712" t="str">
        <f t="shared" si="30"/>
        <v/>
      </c>
      <c r="V712" t="str">
        <f t="shared" si="31"/>
        <v/>
      </c>
    </row>
    <row r="713" spans="1:22">
      <c r="A713" s="12">
        <v>700</v>
      </c>
      <c r="B713" t="str">
        <f>IFERROR(INDEX(DATOS!B:B,MATCH(CHECKLIST!A713,DATOS!BU:BU,0),1),"")</f>
        <v/>
      </c>
      <c r="C713" t="str">
        <f>IFERROR(INDEX(DATOS!J:J,MATCH(CHECKLIST!A713,DATOS!BU:BU,0),1),"")</f>
        <v/>
      </c>
      <c r="D713" t="str">
        <f>IFERROR(INDEX(DATOS!R:R,MATCH(CHECKLIST!E713,DATOS!C:C,0),1),"")</f>
        <v/>
      </c>
      <c r="E713" s="16" t="str">
        <f>IFERROR(INDEX(DATOS!C:C,MATCH(CHECKLIST!A713,DATOS!BU:BU,0),1),"")</f>
        <v/>
      </c>
      <c r="F713" s="3" t="str">
        <f t="shared" si="33"/>
        <v/>
      </c>
      <c r="G713" s="17" t="str">
        <f>IF(IFERROR(FIND(G$13,INDEX(DATOS!CA:CA,MATCH(CHECKLIST!B713,DATOS!B:B,0),1),1),"")="",IF(IFERROR(FIND("FINADO",INDEX(DATOS!CA:CA,MATCH(CHECKLIST!B713,DATOS!B:B,0),1),1),"")="",IF(IFERROR(FIND("BAJA",INDEX(DATOS!CA:CA,MATCH(CHECKLIST!B713,DATOS!B:B,0),1),1),"")="",IF(IFERROR(FIND("FECHA PEUA",INDEX(DATOS!CA:CA,MATCH(CHECKLIST!B713,DATOS!B:B,0),1),1),"")="",IF(IFERROR(FIND("FIRMA",INDEX(DATOS!CA:CA,MATCH(CHECKLIST!B713,DATOS!B:B,0),1),1),"")="","","FIRMA"),"PEUA"),"BAJA"),"FINADO"),"X")</f>
        <v/>
      </c>
      <c r="H713" s="17" t="str">
        <f>IF(IFERROR(FIND(H$13,INDEX(DATOS!CA:CA,MATCH(CHECKLIST!B713,DATOS!B:B,0),1),1),"")="",IF(IFERROR(FIND("VENCIDA",INDEX(DATOS!BH:BH,MATCH(CHECKLIST!B713,DATOS!B:B,0),1),1),"")="","","VENCIDO"),"X")</f>
        <v/>
      </c>
      <c r="I713" s="17" t="str">
        <f>IF(IFERROR(FIND(I$13,INDEX(DATOS!CA:CA,MATCH(CHECKLIST!B713,DATOS!B:B,0),1),1),"")="","","X")</f>
        <v/>
      </c>
      <c r="J713" s="17" t="str">
        <f>IF(IFERROR(FIND(J$13,INDEX(DATOS!CA:CA,MATCH(CHECKLIST!B713,DATOS!B:B,0),1),1),"")="","","X")</f>
        <v/>
      </c>
      <c r="K713" s="17" t="str">
        <f>IF(IFERROR(FIND(K$13,INDEX(DATOS!CA:CA,MATCH(CHECKLIST!B713,DATOS!B:B,0),1),1),"")="","","X")</f>
        <v/>
      </c>
      <c r="L713" s="17" t="str">
        <f>IF(IFERROR(FIND(L$13,INDEX(DATOS!CA:CA,MATCH(CHECKLIST!B713,DATOS!B:B,0),1),1),"")="","","X")</f>
        <v/>
      </c>
      <c r="M713" s="17" t="str">
        <f>IF(IFERROR(FIND(M$13,INDEX(DATOS!CA:CA,MATCH(CHECKLIST!B713,DATOS!B:B,0),1),1),"")="","","X")</f>
        <v/>
      </c>
      <c r="N713" s="49" t="str">
        <f ca="1">IFERROR(IF(INDEX(DATOS!I:I,MATCH(CHECKLIST!B713,DATOS!B:B,0),1)="","X",IF(INDEX(DATOS!I:I,MATCH(CHECKLIST!B713,DATOS!B:B,0),1)&gt;YEAR(TODAY())-1,"","VENCIDA")),"")</f>
        <v/>
      </c>
      <c r="P713" s="17" t="str">
        <f>IF(B713="","",IF(IFERROR(FIND(P$13,INDEX(DATOS!CA:CA,MATCH(CHECKLIST!B713,DATOS!B:B,0),1),1),"")="","","X"))</f>
        <v/>
      </c>
      <c r="Q713" s="17" t="str">
        <f>IF(B713="","",IF(IFERROR(FIND(Q$13,INDEX(DATOS!CA:CA,MATCH(CHECKLIST!B713,DATOS!B:B,0),1),1),"")="","","X"))</f>
        <v/>
      </c>
      <c r="R713" t="str">
        <f>IF(B713="","",1)</f>
        <v/>
      </c>
      <c r="S713" t="str">
        <f t="shared" si="32"/>
        <v/>
      </c>
      <c r="U713" t="str">
        <f t="shared" si="30"/>
        <v/>
      </c>
      <c r="V713" t="str">
        <f t="shared" si="31"/>
        <v/>
      </c>
    </row>
    <row r="714" spans="1:22">
      <c r="A714" s="12">
        <v>701</v>
      </c>
      <c r="B714" t="str">
        <f>IFERROR(INDEX(DATOS!B:B,MATCH(CHECKLIST!A714,DATOS!BU:BU,0),1),"")</f>
        <v/>
      </c>
      <c r="C714" t="str">
        <f>IFERROR(INDEX(DATOS!J:J,MATCH(CHECKLIST!A714,DATOS!BU:BU,0),1),"")</f>
        <v/>
      </c>
      <c r="D714" t="str">
        <f>IFERROR(INDEX(DATOS!R:R,MATCH(CHECKLIST!E714,DATOS!C:C,0),1),"")</f>
        <v/>
      </c>
      <c r="E714" s="16" t="str">
        <f>IFERROR(INDEX(DATOS!C:C,MATCH(CHECKLIST!A714,DATOS!BU:BU,0),1),"")</f>
        <v/>
      </c>
      <c r="F714" s="3" t="str">
        <f t="shared" si="33"/>
        <v/>
      </c>
      <c r="G714" s="17" t="str">
        <f>IF(IFERROR(FIND(G$13,INDEX(DATOS!CA:CA,MATCH(CHECKLIST!B714,DATOS!B:B,0),1),1),"")="",IF(IFERROR(FIND("FINADO",INDEX(DATOS!CA:CA,MATCH(CHECKLIST!B714,DATOS!B:B,0),1),1),"")="",IF(IFERROR(FIND("BAJA",INDEX(DATOS!CA:CA,MATCH(CHECKLIST!B714,DATOS!B:B,0),1),1),"")="",IF(IFERROR(FIND("FECHA PEUA",INDEX(DATOS!CA:CA,MATCH(CHECKLIST!B714,DATOS!B:B,0),1),1),"")="",IF(IFERROR(FIND("FIRMA",INDEX(DATOS!CA:CA,MATCH(CHECKLIST!B714,DATOS!B:B,0),1),1),"")="","","FIRMA"),"PEUA"),"BAJA"),"FINADO"),"X")</f>
        <v/>
      </c>
      <c r="H714" s="17" t="str">
        <f>IF(IFERROR(FIND(H$13,INDEX(DATOS!CA:CA,MATCH(CHECKLIST!B714,DATOS!B:B,0),1),1),"")="",IF(IFERROR(FIND("VENCIDA",INDEX(DATOS!BH:BH,MATCH(CHECKLIST!B714,DATOS!B:B,0),1),1),"")="","","VENCIDO"),"X")</f>
        <v/>
      </c>
      <c r="I714" s="17" t="str">
        <f>IF(IFERROR(FIND(I$13,INDEX(DATOS!CA:CA,MATCH(CHECKLIST!B714,DATOS!B:B,0),1),1),"")="","","X")</f>
        <v/>
      </c>
      <c r="J714" s="17" t="str">
        <f>IF(IFERROR(FIND(J$13,INDEX(DATOS!CA:CA,MATCH(CHECKLIST!B714,DATOS!B:B,0),1),1),"")="","","X")</f>
        <v/>
      </c>
      <c r="K714" s="17" t="str">
        <f>IF(IFERROR(FIND(K$13,INDEX(DATOS!CA:CA,MATCH(CHECKLIST!B714,DATOS!B:B,0),1),1),"")="","","X")</f>
        <v/>
      </c>
      <c r="L714" s="17" t="str">
        <f>IF(IFERROR(FIND(L$13,INDEX(DATOS!CA:CA,MATCH(CHECKLIST!B714,DATOS!B:B,0),1),1),"")="","","X")</f>
        <v/>
      </c>
      <c r="M714" s="17" t="str">
        <f>IF(IFERROR(FIND(M$13,INDEX(DATOS!CA:CA,MATCH(CHECKLIST!B714,DATOS!B:B,0),1),1),"")="","","X")</f>
        <v/>
      </c>
      <c r="N714" s="49" t="str">
        <f ca="1">IFERROR(IF(INDEX(DATOS!I:I,MATCH(CHECKLIST!B714,DATOS!B:B,0),1)="","X",IF(INDEX(DATOS!I:I,MATCH(CHECKLIST!B714,DATOS!B:B,0),1)&gt;YEAR(TODAY())-1,"","VENCIDA")),"")</f>
        <v/>
      </c>
      <c r="P714" s="17" t="str">
        <f>IF(B714="","",IF(IFERROR(FIND(P$13,INDEX(DATOS!CA:CA,MATCH(CHECKLIST!B714,DATOS!B:B,0),1),1),"")="","","X"))</f>
        <v/>
      </c>
      <c r="Q714" s="17" t="str">
        <f>IF(B714="","",IF(IFERROR(FIND(Q$13,INDEX(DATOS!CA:CA,MATCH(CHECKLIST!B714,DATOS!B:B,0),1),1),"")="","","X"))</f>
        <v/>
      </c>
      <c r="S714">
        <f t="shared" si="32"/>
        <v>0</v>
      </c>
      <c r="U714" t="str">
        <f t="shared" si="30"/>
        <v/>
      </c>
      <c r="V714" t="str">
        <f t="shared" si="31"/>
        <v/>
      </c>
    </row>
    <row r="715" spans="1:22">
      <c r="A715" s="12">
        <v>702</v>
      </c>
      <c r="B715" t="str">
        <f>IFERROR(INDEX(DATOS!B:B,MATCH(CHECKLIST!A715,DATOS!BU:BU,0),1),"")</f>
        <v/>
      </c>
      <c r="C715" t="str">
        <f>IFERROR(INDEX(DATOS!J:J,MATCH(CHECKLIST!A715,DATOS!BU:BU,0),1),"")</f>
        <v/>
      </c>
      <c r="D715" t="str">
        <f>IFERROR(INDEX(DATOS!R:R,MATCH(CHECKLIST!E715,DATOS!C:C,0),1),"")</f>
        <v/>
      </c>
      <c r="E715" s="16" t="str">
        <f>IFERROR(INDEX(DATOS!C:C,MATCH(CHECKLIST!A715,DATOS!BU:BU,0),1),"")</f>
        <v/>
      </c>
      <c r="F715" s="3" t="str">
        <f t="shared" si="33"/>
        <v/>
      </c>
      <c r="G715" s="17" t="str">
        <f>IF(IFERROR(FIND(G$13,INDEX(DATOS!CA:CA,MATCH(CHECKLIST!B715,DATOS!B:B,0),1),1),"")="",IF(IFERROR(FIND("FINADO",INDEX(DATOS!CA:CA,MATCH(CHECKLIST!B715,DATOS!B:B,0),1),1),"")="",IF(IFERROR(FIND("BAJA",INDEX(DATOS!CA:CA,MATCH(CHECKLIST!B715,DATOS!B:B,0),1),1),"")="",IF(IFERROR(FIND("FECHA PEUA",INDEX(DATOS!CA:CA,MATCH(CHECKLIST!B715,DATOS!B:B,0),1),1),"")="",IF(IFERROR(FIND("FIRMA",INDEX(DATOS!CA:CA,MATCH(CHECKLIST!B715,DATOS!B:B,0),1),1),"")="","","FIRMA"),"PEUA"),"BAJA"),"FINADO"),"X")</f>
        <v/>
      </c>
      <c r="H715" s="17" t="str">
        <f>IF(IFERROR(FIND(H$13,INDEX(DATOS!CA:CA,MATCH(CHECKLIST!B715,DATOS!B:B,0),1),1),"")="",IF(IFERROR(FIND("VENCIDA",INDEX(DATOS!BH:BH,MATCH(CHECKLIST!B715,DATOS!B:B,0),1),1),"")="","","VENCIDO"),"X")</f>
        <v/>
      </c>
      <c r="I715" s="17" t="str">
        <f>IF(IFERROR(FIND(I$13,INDEX(DATOS!CA:CA,MATCH(CHECKLIST!B715,DATOS!B:B,0),1),1),"")="","","X")</f>
        <v/>
      </c>
      <c r="J715" s="17" t="str">
        <f>IF(IFERROR(FIND(J$13,INDEX(DATOS!CA:CA,MATCH(CHECKLIST!B715,DATOS!B:B,0),1),1),"")="","","X")</f>
        <v/>
      </c>
      <c r="K715" s="17" t="str">
        <f>IF(IFERROR(FIND(K$13,INDEX(DATOS!CA:CA,MATCH(CHECKLIST!B715,DATOS!B:B,0),1),1),"")="","","X")</f>
        <v/>
      </c>
      <c r="L715" s="17" t="str">
        <f>IF(IFERROR(FIND(L$13,INDEX(DATOS!CA:CA,MATCH(CHECKLIST!B715,DATOS!B:B,0),1),1),"")="","","X")</f>
        <v/>
      </c>
      <c r="M715" s="17" t="str">
        <f>IF(IFERROR(FIND(M$13,INDEX(DATOS!CA:CA,MATCH(CHECKLIST!B715,DATOS!B:B,0),1),1),"")="","","X")</f>
        <v/>
      </c>
      <c r="N715" s="49" t="str">
        <f ca="1">IFERROR(IF(INDEX(DATOS!I:I,MATCH(CHECKLIST!B715,DATOS!B:B,0),1)="","X",IF(INDEX(DATOS!I:I,MATCH(CHECKLIST!B715,DATOS!B:B,0),1)&gt;YEAR(TODAY())-1,"","VENCIDA")),"")</f>
        <v/>
      </c>
      <c r="P715" s="17" t="str">
        <f>IF(B715="","",IF(IFERROR(FIND(P$13,INDEX(DATOS!CA:CA,MATCH(CHECKLIST!B715,DATOS!B:B,0),1),1),"")="","","X"))</f>
        <v/>
      </c>
      <c r="Q715" s="17" t="str">
        <f>IF(B715="","",IF(IFERROR(FIND(Q$13,INDEX(DATOS!CA:CA,MATCH(CHECKLIST!B715,DATOS!B:B,0),1),1),"")="","","X"))</f>
        <v/>
      </c>
      <c r="R715" t="str">
        <f>IF(B715="","",1)</f>
        <v/>
      </c>
      <c r="S715" t="str">
        <f t="shared" si="32"/>
        <v/>
      </c>
      <c r="U715" t="str">
        <f t="shared" si="30"/>
        <v/>
      </c>
      <c r="V715" t="str">
        <f t="shared" si="31"/>
        <v/>
      </c>
    </row>
    <row r="716" spans="1:22">
      <c r="A716" s="12">
        <v>703</v>
      </c>
      <c r="B716" t="str">
        <f>IFERROR(INDEX(DATOS!B:B,MATCH(CHECKLIST!A716,DATOS!BU:BU,0),1),"")</f>
        <v/>
      </c>
      <c r="C716" t="str">
        <f>IFERROR(INDEX(DATOS!J:J,MATCH(CHECKLIST!A716,DATOS!BU:BU,0),1),"")</f>
        <v/>
      </c>
      <c r="D716" t="str">
        <f>IFERROR(INDEX(DATOS!R:R,MATCH(CHECKLIST!E716,DATOS!C:C,0),1),"")</f>
        <v/>
      </c>
      <c r="E716" s="16" t="str">
        <f>IFERROR(INDEX(DATOS!C:C,MATCH(CHECKLIST!A716,DATOS!BU:BU,0),1),"")</f>
        <v/>
      </c>
      <c r="F716" s="3" t="str">
        <f t="shared" si="33"/>
        <v/>
      </c>
      <c r="G716" s="17" t="str">
        <f>IF(IFERROR(FIND(G$13,INDEX(DATOS!CA:CA,MATCH(CHECKLIST!B716,DATOS!B:B,0),1),1),"")="",IF(IFERROR(FIND("FINADO",INDEX(DATOS!CA:CA,MATCH(CHECKLIST!B716,DATOS!B:B,0),1),1),"")="",IF(IFERROR(FIND("BAJA",INDEX(DATOS!CA:CA,MATCH(CHECKLIST!B716,DATOS!B:B,0),1),1),"")="",IF(IFERROR(FIND("FECHA PEUA",INDEX(DATOS!CA:CA,MATCH(CHECKLIST!B716,DATOS!B:B,0),1),1),"")="",IF(IFERROR(FIND("FIRMA",INDEX(DATOS!CA:CA,MATCH(CHECKLIST!B716,DATOS!B:B,0),1),1),"")="","","FIRMA"),"PEUA"),"BAJA"),"FINADO"),"X")</f>
        <v/>
      </c>
      <c r="H716" s="17" t="str">
        <f>IF(IFERROR(FIND(H$13,INDEX(DATOS!CA:CA,MATCH(CHECKLIST!B716,DATOS!B:B,0),1),1),"")="",IF(IFERROR(FIND("VENCIDA",INDEX(DATOS!BH:BH,MATCH(CHECKLIST!B716,DATOS!B:B,0),1),1),"")="","","VENCIDO"),"X")</f>
        <v/>
      </c>
      <c r="I716" s="17" t="str">
        <f>IF(IFERROR(FIND(I$13,INDEX(DATOS!CA:CA,MATCH(CHECKLIST!B716,DATOS!B:B,0),1),1),"")="","","X")</f>
        <v/>
      </c>
      <c r="J716" s="17" t="str">
        <f>IF(IFERROR(FIND(J$13,INDEX(DATOS!CA:CA,MATCH(CHECKLIST!B716,DATOS!B:B,0),1),1),"")="","","X")</f>
        <v/>
      </c>
      <c r="K716" s="17" t="str">
        <f>IF(IFERROR(FIND(K$13,INDEX(DATOS!CA:CA,MATCH(CHECKLIST!B716,DATOS!B:B,0),1),1),"")="","","X")</f>
        <v/>
      </c>
      <c r="L716" s="17" t="str">
        <f>IF(IFERROR(FIND(L$13,INDEX(DATOS!CA:CA,MATCH(CHECKLIST!B716,DATOS!B:B,0),1),1),"")="","","X")</f>
        <v/>
      </c>
      <c r="M716" s="17" t="str">
        <f>IF(IFERROR(FIND(M$13,INDEX(DATOS!CA:CA,MATCH(CHECKLIST!B716,DATOS!B:B,0),1),1),"")="","","X")</f>
        <v/>
      </c>
      <c r="N716" s="49" t="str">
        <f ca="1">IFERROR(IF(INDEX(DATOS!I:I,MATCH(CHECKLIST!B716,DATOS!B:B,0),1)="","X",IF(INDEX(DATOS!I:I,MATCH(CHECKLIST!B716,DATOS!B:B,0),1)&gt;YEAR(TODAY())-1,"","VENCIDA")),"")</f>
        <v/>
      </c>
      <c r="P716" s="17" t="str">
        <f>IF(B716="","",IF(IFERROR(FIND(P$13,INDEX(DATOS!CA:CA,MATCH(CHECKLIST!B716,DATOS!B:B,0),1),1),"")="","","X"))</f>
        <v/>
      </c>
      <c r="Q716" s="17" t="str">
        <f>IF(B716="","",IF(IFERROR(FIND(Q$13,INDEX(DATOS!CA:CA,MATCH(CHECKLIST!B716,DATOS!B:B,0),1),1),"")="","","X"))</f>
        <v/>
      </c>
      <c r="S716">
        <f t="shared" si="32"/>
        <v>0</v>
      </c>
      <c r="U716" t="str">
        <f t="shared" si="30"/>
        <v/>
      </c>
      <c r="V716" t="str">
        <f t="shared" si="31"/>
        <v/>
      </c>
    </row>
    <row r="717" spans="1:22">
      <c r="A717" s="12">
        <v>704</v>
      </c>
      <c r="B717" t="str">
        <f>IFERROR(INDEX(DATOS!B:B,MATCH(CHECKLIST!A717,DATOS!BU:BU,0),1),"")</f>
        <v/>
      </c>
      <c r="C717" t="str">
        <f>IFERROR(INDEX(DATOS!J:J,MATCH(CHECKLIST!A717,DATOS!BU:BU,0),1),"")</f>
        <v/>
      </c>
      <c r="D717" t="str">
        <f>IFERROR(INDEX(DATOS!R:R,MATCH(CHECKLIST!E717,DATOS!C:C,0),1),"")</f>
        <v/>
      </c>
      <c r="E717" s="16" t="str">
        <f>IFERROR(INDEX(DATOS!C:C,MATCH(CHECKLIST!A717,DATOS!BU:BU,0),1),"")</f>
        <v/>
      </c>
      <c r="F717" s="3" t="str">
        <f t="shared" si="33"/>
        <v/>
      </c>
      <c r="G717" s="17" t="str">
        <f>IF(IFERROR(FIND(G$13,INDEX(DATOS!CA:CA,MATCH(CHECKLIST!B717,DATOS!B:B,0),1),1),"")="",IF(IFERROR(FIND("FINADO",INDEX(DATOS!CA:CA,MATCH(CHECKLIST!B717,DATOS!B:B,0),1),1),"")="",IF(IFERROR(FIND("BAJA",INDEX(DATOS!CA:CA,MATCH(CHECKLIST!B717,DATOS!B:B,0),1),1),"")="",IF(IFERROR(FIND("FECHA PEUA",INDEX(DATOS!CA:CA,MATCH(CHECKLIST!B717,DATOS!B:B,0),1),1),"")="",IF(IFERROR(FIND("FIRMA",INDEX(DATOS!CA:CA,MATCH(CHECKLIST!B717,DATOS!B:B,0),1),1),"")="","","FIRMA"),"PEUA"),"BAJA"),"FINADO"),"X")</f>
        <v/>
      </c>
      <c r="H717" s="17" t="str">
        <f>IF(IFERROR(FIND(H$13,INDEX(DATOS!CA:CA,MATCH(CHECKLIST!B717,DATOS!B:B,0),1),1),"")="",IF(IFERROR(FIND("VENCIDA",INDEX(DATOS!BH:BH,MATCH(CHECKLIST!B717,DATOS!B:B,0),1),1),"")="","","VENCIDO"),"X")</f>
        <v/>
      </c>
      <c r="I717" s="17" t="str">
        <f>IF(IFERROR(FIND(I$13,INDEX(DATOS!CA:CA,MATCH(CHECKLIST!B717,DATOS!B:B,0),1),1),"")="","","X")</f>
        <v/>
      </c>
      <c r="J717" s="17" t="str">
        <f>IF(IFERROR(FIND(J$13,INDEX(DATOS!CA:CA,MATCH(CHECKLIST!B717,DATOS!B:B,0),1),1),"")="","","X")</f>
        <v/>
      </c>
      <c r="K717" s="17" t="str">
        <f>IF(IFERROR(FIND(K$13,INDEX(DATOS!CA:CA,MATCH(CHECKLIST!B717,DATOS!B:B,0),1),1),"")="","","X")</f>
        <v/>
      </c>
      <c r="L717" s="17" t="str">
        <f>IF(IFERROR(FIND(L$13,INDEX(DATOS!CA:CA,MATCH(CHECKLIST!B717,DATOS!B:B,0),1),1),"")="","","X")</f>
        <v/>
      </c>
      <c r="M717" s="17" t="str">
        <f>IF(IFERROR(FIND(M$13,INDEX(DATOS!CA:CA,MATCH(CHECKLIST!B717,DATOS!B:B,0),1),1),"")="","","X")</f>
        <v/>
      </c>
      <c r="N717" s="49" t="str">
        <f ca="1">IFERROR(IF(INDEX(DATOS!I:I,MATCH(CHECKLIST!B717,DATOS!B:B,0),1)="","X",IF(INDEX(DATOS!I:I,MATCH(CHECKLIST!B717,DATOS!B:B,0),1)&gt;YEAR(TODAY())-1,"","VENCIDA")),"")</f>
        <v/>
      </c>
      <c r="P717" s="17" t="str">
        <f>IF(B717="","",IF(IFERROR(FIND(P$13,INDEX(DATOS!CA:CA,MATCH(CHECKLIST!B717,DATOS!B:B,0),1),1),"")="","","X"))</f>
        <v/>
      </c>
      <c r="Q717" s="17" t="str">
        <f>IF(B717="","",IF(IFERROR(FIND(Q$13,INDEX(DATOS!CA:CA,MATCH(CHECKLIST!B717,DATOS!B:B,0),1),1),"")="","","X"))</f>
        <v/>
      </c>
      <c r="R717" t="str">
        <f>IF(B717="","",1)</f>
        <v/>
      </c>
      <c r="S717" t="str">
        <f t="shared" si="32"/>
        <v/>
      </c>
      <c r="U717" t="str">
        <f t="shared" si="30"/>
        <v/>
      </c>
      <c r="V717" t="str">
        <f t="shared" si="31"/>
        <v/>
      </c>
    </row>
    <row r="718" spans="1:22">
      <c r="A718" s="12">
        <v>705</v>
      </c>
      <c r="B718" t="str">
        <f>IFERROR(INDEX(DATOS!B:B,MATCH(CHECKLIST!A718,DATOS!BU:BU,0),1),"")</f>
        <v/>
      </c>
      <c r="C718" t="str">
        <f>IFERROR(INDEX(DATOS!J:J,MATCH(CHECKLIST!A718,DATOS!BU:BU,0),1),"")</f>
        <v/>
      </c>
      <c r="D718" t="str">
        <f>IFERROR(INDEX(DATOS!R:R,MATCH(CHECKLIST!E718,DATOS!C:C,0),1),"")</f>
        <v/>
      </c>
      <c r="E718" s="16" t="str">
        <f>IFERROR(INDEX(DATOS!C:C,MATCH(CHECKLIST!A718,DATOS!BU:BU,0),1),"")</f>
        <v/>
      </c>
      <c r="F718" s="3" t="str">
        <f t="shared" ref="F718:F781" si="34">IF(B718="","",IF(CONCATENATE(G718,H718,I718,J718,K718,L718,M718,N718,P718,Q718)="","ü","û"))</f>
        <v/>
      </c>
      <c r="G718" s="17" t="str">
        <f>IF(IFERROR(FIND(G$13,INDEX(DATOS!CA:CA,MATCH(CHECKLIST!B718,DATOS!B:B,0),1),1),"")="",IF(IFERROR(FIND("FINADO",INDEX(DATOS!CA:CA,MATCH(CHECKLIST!B718,DATOS!B:B,0),1),1),"")="",IF(IFERROR(FIND("BAJA",INDEX(DATOS!CA:CA,MATCH(CHECKLIST!B718,DATOS!B:B,0),1),1),"")="",IF(IFERROR(FIND("FECHA PEUA",INDEX(DATOS!CA:CA,MATCH(CHECKLIST!B718,DATOS!B:B,0),1),1),"")="",IF(IFERROR(FIND("FIRMA",INDEX(DATOS!CA:CA,MATCH(CHECKLIST!B718,DATOS!B:B,0),1),1),"")="","","FIRMA"),"PEUA"),"BAJA"),"FINADO"),"X")</f>
        <v/>
      </c>
      <c r="H718" s="17" t="str">
        <f>IF(IFERROR(FIND(H$13,INDEX(DATOS!CA:CA,MATCH(CHECKLIST!B718,DATOS!B:B,0),1),1),"")="",IF(IFERROR(FIND("VENCIDA",INDEX(DATOS!BH:BH,MATCH(CHECKLIST!B718,DATOS!B:B,0),1),1),"")="","","VENCIDO"),"X")</f>
        <v/>
      </c>
      <c r="I718" s="17" t="str">
        <f>IF(IFERROR(FIND(I$13,INDEX(DATOS!CA:CA,MATCH(CHECKLIST!B718,DATOS!B:B,0),1),1),"")="","","X")</f>
        <v/>
      </c>
      <c r="J718" s="17" t="str">
        <f>IF(IFERROR(FIND(J$13,INDEX(DATOS!CA:CA,MATCH(CHECKLIST!B718,DATOS!B:B,0),1),1),"")="","","X")</f>
        <v/>
      </c>
      <c r="K718" s="17" t="str">
        <f>IF(IFERROR(FIND(K$13,INDEX(DATOS!CA:CA,MATCH(CHECKLIST!B718,DATOS!B:B,0),1),1),"")="","","X")</f>
        <v/>
      </c>
      <c r="L718" s="17" t="str">
        <f>IF(IFERROR(FIND(L$13,INDEX(DATOS!CA:CA,MATCH(CHECKLIST!B718,DATOS!B:B,0),1),1),"")="","","X")</f>
        <v/>
      </c>
      <c r="M718" s="17" t="str">
        <f>IF(IFERROR(FIND(M$13,INDEX(DATOS!CA:CA,MATCH(CHECKLIST!B718,DATOS!B:B,0),1),1),"")="","","X")</f>
        <v/>
      </c>
      <c r="N718" s="49" t="str">
        <f ca="1">IFERROR(IF(INDEX(DATOS!I:I,MATCH(CHECKLIST!B718,DATOS!B:B,0),1)="","X",IF(INDEX(DATOS!I:I,MATCH(CHECKLIST!B718,DATOS!B:B,0),1)&gt;YEAR(TODAY())-1,"","VENCIDA")),"")</f>
        <v/>
      </c>
      <c r="P718" s="17" t="str">
        <f>IF(B718="","",IF(IFERROR(FIND(P$13,INDEX(DATOS!CA:CA,MATCH(CHECKLIST!B718,DATOS!B:B,0),1),1),"")="","","X"))</f>
        <v/>
      </c>
      <c r="Q718" s="17" t="str">
        <f>IF(B718="","",IF(IFERROR(FIND(Q$13,INDEX(DATOS!CA:CA,MATCH(CHECKLIST!B718,DATOS!B:B,0),1),1),"")="","","X"))</f>
        <v/>
      </c>
      <c r="S718">
        <f t="shared" si="32"/>
        <v>0</v>
      </c>
      <c r="U718" t="str">
        <f t="shared" ref="U718:U781" si="35">IF(C718="","",C718)</f>
        <v/>
      </c>
      <c r="V718" t="str">
        <f t="shared" ref="V718:V781" si="36">IF(B718="","",B718)</f>
        <v/>
      </c>
    </row>
    <row r="719" spans="1:22">
      <c r="A719" s="12">
        <v>706</v>
      </c>
      <c r="B719" t="str">
        <f>IFERROR(INDEX(DATOS!B:B,MATCH(CHECKLIST!A719,DATOS!BU:BU,0),1),"")</f>
        <v/>
      </c>
      <c r="C719" t="str">
        <f>IFERROR(INDEX(DATOS!J:J,MATCH(CHECKLIST!A719,DATOS!BU:BU,0),1),"")</f>
        <v/>
      </c>
      <c r="D719" t="str">
        <f>IFERROR(INDEX(DATOS!R:R,MATCH(CHECKLIST!E719,DATOS!C:C,0),1),"")</f>
        <v/>
      </c>
      <c r="E719" s="16" t="str">
        <f>IFERROR(INDEX(DATOS!C:C,MATCH(CHECKLIST!A719,DATOS!BU:BU,0),1),"")</f>
        <v/>
      </c>
      <c r="F719" s="3" t="str">
        <f t="shared" si="34"/>
        <v/>
      </c>
      <c r="G719" s="17" t="str">
        <f>IF(IFERROR(FIND(G$13,INDEX(DATOS!CA:CA,MATCH(CHECKLIST!B719,DATOS!B:B,0),1),1),"")="",IF(IFERROR(FIND("FINADO",INDEX(DATOS!CA:CA,MATCH(CHECKLIST!B719,DATOS!B:B,0),1),1),"")="",IF(IFERROR(FIND("BAJA",INDEX(DATOS!CA:CA,MATCH(CHECKLIST!B719,DATOS!B:B,0),1),1),"")="",IF(IFERROR(FIND("FECHA PEUA",INDEX(DATOS!CA:CA,MATCH(CHECKLIST!B719,DATOS!B:B,0),1),1),"")="",IF(IFERROR(FIND("FIRMA",INDEX(DATOS!CA:CA,MATCH(CHECKLIST!B719,DATOS!B:B,0),1),1),"")="","","FIRMA"),"PEUA"),"BAJA"),"FINADO"),"X")</f>
        <v/>
      </c>
      <c r="H719" s="17" t="str">
        <f>IF(IFERROR(FIND(H$13,INDEX(DATOS!CA:CA,MATCH(CHECKLIST!B719,DATOS!B:B,0),1),1),"")="",IF(IFERROR(FIND("VENCIDA",INDEX(DATOS!BH:BH,MATCH(CHECKLIST!B719,DATOS!B:B,0),1),1),"")="","","VENCIDO"),"X")</f>
        <v/>
      </c>
      <c r="I719" s="17" t="str">
        <f>IF(IFERROR(FIND(I$13,INDEX(DATOS!CA:CA,MATCH(CHECKLIST!B719,DATOS!B:B,0),1),1),"")="","","X")</f>
        <v/>
      </c>
      <c r="J719" s="17" t="str">
        <f>IF(IFERROR(FIND(J$13,INDEX(DATOS!CA:CA,MATCH(CHECKLIST!B719,DATOS!B:B,0),1),1),"")="","","X")</f>
        <v/>
      </c>
      <c r="K719" s="17" t="str">
        <f>IF(IFERROR(FIND(K$13,INDEX(DATOS!CA:CA,MATCH(CHECKLIST!B719,DATOS!B:B,0),1),1),"")="","","X")</f>
        <v/>
      </c>
      <c r="L719" s="17" t="str">
        <f>IF(IFERROR(FIND(L$13,INDEX(DATOS!CA:CA,MATCH(CHECKLIST!B719,DATOS!B:B,0),1),1),"")="","","X")</f>
        <v/>
      </c>
      <c r="M719" s="17" t="str">
        <f>IF(IFERROR(FIND(M$13,INDEX(DATOS!CA:CA,MATCH(CHECKLIST!B719,DATOS!B:B,0),1),1),"")="","","X")</f>
        <v/>
      </c>
      <c r="N719" s="49" t="str">
        <f ca="1">IFERROR(IF(INDEX(DATOS!I:I,MATCH(CHECKLIST!B719,DATOS!B:B,0),1)="","X",IF(INDEX(DATOS!I:I,MATCH(CHECKLIST!B719,DATOS!B:B,0),1)&gt;YEAR(TODAY())-1,"","VENCIDA")),"")</f>
        <v/>
      </c>
      <c r="P719" s="17" t="str">
        <f>IF(B719="","",IF(IFERROR(FIND(P$13,INDEX(DATOS!CA:CA,MATCH(CHECKLIST!B719,DATOS!B:B,0),1),1),"")="","","X"))</f>
        <v/>
      </c>
      <c r="Q719" s="17" t="str">
        <f>IF(B719="","",IF(IFERROR(FIND(Q$13,INDEX(DATOS!CA:CA,MATCH(CHECKLIST!B719,DATOS!B:B,0),1),1),"")="","","X"))</f>
        <v/>
      </c>
      <c r="R719" t="str">
        <f>IF(B719="","",1)</f>
        <v/>
      </c>
      <c r="S719" t="str">
        <f t="shared" si="32"/>
        <v/>
      </c>
      <c r="U719" t="str">
        <f t="shared" si="35"/>
        <v/>
      </c>
      <c r="V719" t="str">
        <f t="shared" si="36"/>
        <v/>
      </c>
    </row>
    <row r="720" spans="1:22">
      <c r="A720" s="12">
        <v>707</v>
      </c>
      <c r="B720" t="str">
        <f>IFERROR(INDEX(DATOS!B:B,MATCH(CHECKLIST!A720,DATOS!BU:BU,0),1),"")</f>
        <v/>
      </c>
      <c r="C720" t="str">
        <f>IFERROR(INDEX(DATOS!J:J,MATCH(CHECKLIST!A720,DATOS!BU:BU,0),1),"")</f>
        <v/>
      </c>
      <c r="D720" t="str">
        <f>IFERROR(INDEX(DATOS!R:R,MATCH(CHECKLIST!E720,DATOS!C:C,0),1),"")</f>
        <v/>
      </c>
      <c r="E720" s="16" t="str">
        <f>IFERROR(INDEX(DATOS!C:C,MATCH(CHECKLIST!A720,DATOS!BU:BU,0),1),"")</f>
        <v/>
      </c>
      <c r="F720" s="3" t="str">
        <f t="shared" si="34"/>
        <v/>
      </c>
      <c r="G720" s="17" t="str">
        <f>IF(IFERROR(FIND(G$13,INDEX(DATOS!CA:CA,MATCH(CHECKLIST!B720,DATOS!B:B,0),1),1),"")="",IF(IFERROR(FIND("FINADO",INDEX(DATOS!CA:CA,MATCH(CHECKLIST!B720,DATOS!B:B,0),1),1),"")="",IF(IFERROR(FIND("BAJA",INDEX(DATOS!CA:CA,MATCH(CHECKLIST!B720,DATOS!B:B,0),1),1),"")="",IF(IFERROR(FIND("FECHA PEUA",INDEX(DATOS!CA:CA,MATCH(CHECKLIST!B720,DATOS!B:B,0),1),1),"")="",IF(IFERROR(FIND("FIRMA",INDEX(DATOS!CA:CA,MATCH(CHECKLIST!B720,DATOS!B:B,0),1),1),"")="","","FIRMA"),"PEUA"),"BAJA"),"FINADO"),"X")</f>
        <v/>
      </c>
      <c r="H720" s="17" t="str">
        <f>IF(IFERROR(FIND(H$13,INDEX(DATOS!CA:CA,MATCH(CHECKLIST!B720,DATOS!B:B,0),1),1),"")="",IF(IFERROR(FIND("VENCIDA",INDEX(DATOS!BH:BH,MATCH(CHECKLIST!B720,DATOS!B:B,0),1),1),"")="","","VENCIDO"),"X")</f>
        <v/>
      </c>
      <c r="I720" s="17" t="str">
        <f>IF(IFERROR(FIND(I$13,INDEX(DATOS!CA:CA,MATCH(CHECKLIST!B720,DATOS!B:B,0),1),1),"")="","","X")</f>
        <v/>
      </c>
      <c r="J720" s="17" t="str">
        <f>IF(IFERROR(FIND(J$13,INDEX(DATOS!CA:CA,MATCH(CHECKLIST!B720,DATOS!B:B,0),1),1),"")="","","X")</f>
        <v/>
      </c>
      <c r="K720" s="17" t="str">
        <f>IF(IFERROR(FIND(K$13,INDEX(DATOS!CA:CA,MATCH(CHECKLIST!B720,DATOS!B:B,0),1),1),"")="","","X")</f>
        <v/>
      </c>
      <c r="L720" s="17" t="str">
        <f>IF(IFERROR(FIND(L$13,INDEX(DATOS!CA:CA,MATCH(CHECKLIST!B720,DATOS!B:B,0),1),1),"")="","","X")</f>
        <v/>
      </c>
      <c r="M720" s="17" t="str">
        <f>IF(IFERROR(FIND(M$13,INDEX(DATOS!CA:CA,MATCH(CHECKLIST!B720,DATOS!B:B,0),1),1),"")="","","X")</f>
        <v/>
      </c>
      <c r="N720" s="49" t="str">
        <f ca="1">IFERROR(IF(INDEX(DATOS!I:I,MATCH(CHECKLIST!B720,DATOS!B:B,0),1)="","X",IF(INDEX(DATOS!I:I,MATCH(CHECKLIST!B720,DATOS!B:B,0),1)&gt;YEAR(TODAY())-1,"","VENCIDA")),"")</f>
        <v/>
      </c>
      <c r="P720" s="17" t="str">
        <f>IF(B720="","",IF(IFERROR(FIND(P$13,INDEX(DATOS!CA:CA,MATCH(CHECKLIST!B720,DATOS!B:B,0),1),1),"")="","","X"))</f>
        <v/>
      </c>
      <c r="Q720" s="17" t="str">
        <f>IF(B720="","",IF(IFERROR(FIND(Q$13,INDEX(DATOS!CA:CA,MATCH(CHECKLIST!B720,DATOS!B:B,0),1),1),"")="","","X"))</f>
        <v/>
      </c>
      <c r="S720">
        <f t="shared" ref="S720:S783" si="37">IF(Q$13="","",R720)</f>
        <v>0</v>
      </c>
      <c r="U720" t="str">
        <f t="shared" si="35"/>
        <v/>
      </c>
      <c r="V720" t="str">
        <f t="shared" si="36"/>
        <v/>
      </c>
    </row>
    <row r="721" spans="1:22">
      <c r="A721" s="12">
        <v>708</v>
      </c>
      <c r="B721" t="str">
        <f>IFERROR(INDEX(DATOS!B:B,MATCH(CHECKLIST!A721,DATOS!BU:BU,0),1),"")</f>
        <v/>
      </c>
      <c r="C721" t="str">
        <f>IFERROR(INDEX(DATOS!J:J,MATCH(CHECKLIST!A721,DATOS!BU:BU,0),1),"")</f>
        <v/>
      </c>
      <c r="D721" t="str">
        <f>IFERROR(INDEX(DATOS!R:R,MATCH(CHECKLIST!E721,DATOS!C:C,0),1),"")</f>
        <v/>
      </c>
      <c r="E721" s="16" t="str">
        <f>IFERROR(INDEX(DATOS!C:C,MATCH(CHECKLIST!A721,DATOS!BU:BU,0),1),"")</f>
        <v/>
      </c>
      <c r="F721" s="3" t="str">
        <f t="shared" si="34"/>
        <v/>
      </c>
      <c r="G721" s="17" t="str">
        <f>IF(IFERROR(FIND(G$13,INDEX(DATOS!CA:CA,MATCH(CHECKLIST!B721,DATOS!B:B,0),1),1),"")="",IF(IFERROR(FIND("FINADO",INDEX(DATOS!CA:CA,MATCH(CHECKLIST!B721,DATOS!B:B,0),1),1),"")="",IF(IFERROR(FIND("BAJA",INDEX(DATOS!CA:CA,MATCH(CHECKLIST!B721,DATOS!B:B,0),1),1),"")="",IF(IFERROR(FIND("FECHA PEUA",INDEX(DATOS!CA:CA,MATCH(CHECKLIST!B721,DATOS!B:B,0),1),1),"")="",IF(IFERROR(FIND("FIRMA",INDEX(DATOS!CA:CA,MATCH(CHECKLIST!B721,DATOS!B:B,0),1),1),"")="","","FIRMA"),"PEUA"),"BAJA"),"FINADO"),"X")</f>
        <v/>
      </c>
      <c r="H721" s="17" t="str">
        <f>IF(IFERROR(FIND(H$13,INDEX(DATOS!CA:CA,MATCH(CHECKLIST!B721,DATOS!B:B,0),1),1),"")="",IF(IFERROR(FIND("VENCIDA",INDEX(DATOS!BH:BH,MATCH(CHECKLIST!B721,DATOS!B:B,0),1),1),"")="","","VENCIDO"),"X")</f>
        <v/>
      </c>
      <c r="I721" s="17" t="str">
        <f>IF(IFERROR(FIND(I$13,INDEX(DATOS!CA:CA,MATCH(CHECKLIST!B721,DATOS!B:B,0),1),1),"")="","","X")</f>
        <v/>
      </c>
      <c r="J721" s="17" t="str">
        <f>IF(IFERROR(FIND(J$13,INDEX(DATOS!CA:CA,MATCH(CHECKLIST!B721,DATOS!B:B,0),1),1),"")="","","X")</f>
        <v/>
      </c>
      <c r="K721" s="17" t="str">
        <f>IF(IFERROR(FIND(K$13,INDEX(DATOS!CA:CA,MATCH(CHECKLIST!B721,DATOS!B:B,0),1),1),"")="","","X")</f>
        <v/>
      </c>
      <c r="L721" s="17" t="str">
        <f>IF(IFERROR(FIND(L$13,INDEX(DATOS!CA:CA,MATCH(CHECKLIST!B721,DATOS!B:B,0),1),1),"")="","","X")</f>
        <v/>
      </c>
      <c r="M721" s="17" t="str">
        <f>IF(IFERROR(FIND(M$13,INDEX(DATOS!CA:CA,MATCH(CHECKLIST!B721,DATOS!B:B,0),1),1),"")="","","X")</f>
        <v/>
      </c>
      <c r="N721" s="49" t="str">
        <f ca="1">IFERROR(IF(INDEX(DATOS!I:I,MATCH(CHECKLIST!B721,DATOS!B:B,0),1)="","X",IF(INDEX(DATOS!I:I,MATCH(CHECKLIST!B721,DATOS!B:B,0),1)&gt;YEAR(TODAY())-1,"","VENCIDA")),"")</f>
        <v/>
      </c>
      <c r="P721" s="17" t="str">
        <f>IF(B721="","",IF(IFERROR(FIND(P$13,INDEX(DATOS!CA:CA,MATCH(CHECKLIST!B721,DATOS!B:B,0),1),1),"")="","","X"))</f>
        <v/>
      </c>
      <c r="Q721" s="17" t="str">
        <f>IF(B721="","",IF(IFERROR(FIND(Q$13,INDEX(DATOS!CA:CA,MATCH(CHECKLIST!B721,DATOS!B:B,0),1),1),"")="","","X"))</f>
        <v/>
      </c>
      <c r="R721" t="str">
        <f>IF(B721="","",1)</f>
        <v/>
      </c>
      <c r="S721" t="str">
        <f t="shared" si="37"/>
        <v/>
      </c>
      <c r="U721" t="str">
        <f t="shared" si="35"/>
        <v/>
      </c>
      <c r="V721" t="str">
        <f t="shared" si="36"/>
        <v/>
      </c>
    </row>
    <row r="722" spans="1:22">
      <c r="A722" s="12">
        <v>709</v>
      </c>
      <c r="B722" t="str">
        <f>IFERROR(INDEX(DATOS!B:B,MATCH(CHECKLIST!A722,DATOS!BU:BU,0),1),"")</f>
        <v/>
      </c>
      <c r="C722" t="str">
        <f>IFERROR(INDEX(DATOS!J:J,MATCH(CHECKLIST!A722,DATOS!BU:BU,0),1),"")</f>
        <v/>
      </c>
      <c r="D722" t="str">
        <f>IFERROR(INDEX(DATOS!R:R,MATCH(CHECKLIST!E722,DATOS!C:C,0),1),"")</f>
        <v/>
      </c>
      <c r="E722" s="16" t="str">
        <f>IFERROR(INDEX(DATOS!C:C,MATCH(CHECKLIST!A722,DATOS!BU:BU,0),1),"")</f>
        <v/>
      </c>
      <c r="F722" s="3" t="str">
        <f t="shared" si="34"/>
        <v/>
      </c>
      <c r="G722" s="17" t="str">
        <f>IF(IFERROR(FIND(G$13,INDEX(DATOS!CA:CA,MATCH(CHECKLIST!B722,DATOS!B:B,0),1),1),"")="",IF(IFERROR(FIND("FINADO",INDEX(DATOS!CA:CA,MATCH(CHECKLIST!B722,DATOS!B:B,0),1),1),"")="",IF(IFERROR(FIND("BAJA",INDEX(DATOS!CA:CA,MATCH(CHECKLIST!B722,DATOS!B:B,0),1),1),"")="",IF(IFERROR(FIND("FECHA PEUA",INDEX(DATOS!CA:CA,MATCH(CHECKLIST!B722,DATOS!B:B,0),1),1),"")="",IF(IFERROR(FIND("FIRMA",INDEX(DATOS!CA:CA,MATCH(CHECKLIST!B722,DATOS!B:B,0),1),1),"")="","","FIRMA"),"PEUA"),"BAJA"),"FINADO"),"X")</f>
        <v/>
      </c>
      <c r="H722" s="17" t="str">
        <f>IF(IFERROR(FIND(H$13,INDEX(DATOS!CA:CA,MATCH(CHECKLIST!B722,DATOS!B:B,0),1),1),"")="",IF(IFERROR(FIND("VENCIDA",INDEX(DATOS!BH:BH,MATCH(CHECKLIST!B722,DATOS!B:B,0),1),1),"")="","","VENCIDO"),"X")</f>
        <v/>
      </c>
      <c r="I722" s="17" t="str">
        <f>IF(IFERROR(FIND(I$13,INDEX(DATOS!CA:CA,MATCH(CHECKLIST!B722,DATOS!B:B,0),1),1),"")="","","X")</f>
        <v/>
      </c>
      <c r="J722" s="17" t="str">
        <f>IF(IFERROR(FIND(J$13,INDEX(DATOS!CA:CA,MATCH(CHECKLIST!B722,DATOS!B:B,0),1),1),"")="","","X")</f>
        <v/>
      </c>
      <c r="K722" s="17" t="str">
        <f>IF(IFERROR(FIND(K$13,INDEX(DATOS!CA:CA,MATCH(CHECKLIST!B722,DATOS!B:B,0),1),1),"")="","","X")</f>
        <v/>
      </c>
      <c r="L722" s="17" t="str">
        <f>IF(IFERROR(FIND(L$13,INDEX(DATOS!CA:CA,MATCH(CHECKLIST!B722,DATOS!B:B,0),1),1),"")="","","X")</f>
        <v/>
      </c>
      <c r="M722" s="17" t="str">
        <f>IF(IFERROR(FIND(M$13,INDEX(DATOS!CA:CA,MATCH(CHECKLIST!B722,DATOS!B:B,0),1),1),"")="","","X")</f>
        <v/>
      </c>
      <c r="N722" s="49" t="str">
        <f ca="1">IFERROR(IF(INDEX(DATOS!I:I,MATCH(CHECKLIST!B722,DATOS!B:B,0),1)="","X",IF(INDEX(DATOS!I:I,MATCH(CHECKLIST!B722,DATOS!B:B,0),1)&gt;YEAR(TODAY())-1,"","VENCIDA")),"")</f>
        <v/>
      </c>
      <c r="P722" s="17" t="str">
        <f>IF(B722="","",IF(IFERROR(FIND(P$13,INDEX(DATOS!CA:CA,MATCH(CHECKLIST!B722,DATOS!B:B,0),1),1),"")="","","X"))</f>
        <v/>
      </c>
      <c r="Q722" s="17" t="str">
        <f>IF(B722="","",IF(IFERROR(FIND(Q$13,INDEX(DATOS!CA:CA,MATCH(CHECKLIST!B722,DATOS!B:B,0),1),1),"")="","","X"))</f>
        <v/>
      </c>
      <c r="S722">
        <f t="shared" si="37"/>
        <v>0</v>
      </c>
      <c r="U722" t="str">
        <f t="shared" si="35"/>
        <v/>
      </c>
      <c r="V722" t="str">
        <f t="shared" si="36"/>
        <v/>
      </c>
    </row>
    <row r="723" spans="1:22">
      <c r="A723" s="12">
        <v>710</v>
      </c>
      <c r="B723" t="str">
        <f>IFERROR(INDEX(DATOS!B:B,MATCH(CHECKLIST!A723,DATOS!BU:BU,0),1),"")</f>
        <v/>
      </c>
      <c r="C723" t="str">
        <f>IFERROR(INDEX(DATOS!J:J,MATCH(CHECKLIST!A723,DATOS!BU:BU,0),1),"")</f>
        <v/>
      </c>
      <c r="D723" t="str">
        <f>IFERROR(INDEX(DATOS!R:R,MATCH(CHECKLIST!E723,DATOS!C:C,0),1),"")</f>
        <v/>
      </c>
      <c r="E723" s="16" t="str">
        <f>IFERROR(INDEX(DATOS!C:C,MATCH(CHECKLIST!A723,DATOS!BU:BU,0),1),"")</f>
        <v/>
      </c>
      <c r="F723" s="3" t="str">
        <f t="shared" si="34"/>
        <v/>
      </c>
      <c r="G723" s="17" t="str">
        <f>IF(IFERROR(FIND(G$13,INDEX(DATOS!CA:CA,MATCH(CHECKLIST!B723,DATOS!B:B,0),1),1),"")="",IF(IFERROR(FIND("FINADO",INDEX(DATOS!CA:CA,MATCH(CHECKLIST!B723,DATOS!B:B,0),1),1),"")="",IF(IFERROR(FIND("BAJA",INDEX(DATOS!CA:CA,MATCH(CHECKLIST!B723,DATOS!B:B,0),1),1),"")="",IF(IFERROR(FIND("FECHA PEUA",INDEX(DATOS!CA:CA,MATCH(CHECKLIST!B723,DATOS!B:B,0),1),1),"")="",IF(IFERROR(FIND("FIRMA",INDEX(DATOS!CA:CA,MATCH(CHECKLIST!B723,DATOS!B:B,0),1),1),"")="","","FIRMA"),"PEUA"),"BAJA"),"FINADO"),"X")</f>
        <v/>
      </c>
      <c r="H723" s="17" t="str">
        <f>IF(IFERROR(FIND(H$13,INDEX(DATOS!CA:CA,MATCH(CHECKLIST!B723,DATOS!B:B,0),1),1),"")="",IF(IFERROR(FIND("VENCIDA",INDEX(DATOS!BH:BH,MATCH(CHECKLIST!B723,DATOS!B:B,0),1),1),"")="","","VENCIDO"),"X")</f>
        <v/>
      </c>
      <c r="I723" s="17" t="str">
        <f>IF(IFERROR(FIND(I$13,INDEX(DATOS!CA:CA,MATCH(CHECKLIST!B723,DATOS!B:B,0),1),1),"")="","","X")</f>
        <v/>
      </c>
      <c r="J723" s="17" t="str">
        <f>IF(IFERROR(FIND(J$13,INDEX(DATOS!CA:CA,MATCH(CHECKLIST!B723,DATOS!B:B,0),1),1),"")="","","X")</f>
        <v/>
      </c>
      <c r="K723" s="17" t="str">
        <f>IF(IFERROR(FIND(K$13,INDEX(DATOS!CA:CA,MATCH(CHECKLIST!B723,DATOS!B:B,0),1),1),"")="","","X")</f>
        <v/>
      </c>
      <c r="L723" s="17" t="str">
        <f>IF(IFERROR(FIND(L$13,INDEX(DATOS!CA:CA,MATCH(CHECKLIST!B723,DATOS!B:B,0),1),1),"")="","","X")</f>
        <v/>
      </c>
      <c r="M723" s="17" t="str">
        <f>IF(IFERROR(FIND(M$13,INDEX(DATOS!CA:CA,MATCH(CHECKLIST!B723,DATOS!B:B,0),1),1),"")="","","X")</f>
        <v/>
      </c>
      <c r="N723" s="49" t="str">
        <f ca="1">IFERROR(IF(INDEX(DATOS!I:I,MATCH(CHECKLIST!B723,DATOS!B:B,0),1)="","X",IF(INDEX(DATOS!I:I,MATCH(CHECKLIST!B723,DATOS!B:B,0),1)&gt;YEAR(TODAY())-1,"","VENCIDA")),"")</f>
        <v/>
      </c>
      <c r="P723" s="17" t="str">
        <f>IF(B723="","",IF(IFERROR(FIND(P$13,INDEX(DATOS!CA:CA,MATCH(CHECKLIST!B723,DATOS!B:B,0),1),1),"")="","","X"))</f>
        <v/>
      </c>
      <c r="Q723" s="17" t="str">
        <f>IF(B723="","",IF(IFERROR(FIND(Q$13,INDEX(DATOS!CA:CA,MATCH(CHECKLIST!B723,DATOS!B:B,0),1),1),"")="","","X"))</f>
        <v/>
      </c>
      <c r="R723" t="str">
        <f>IF(B723="","",1)</f>
        <v/>
      </c>
      <c r="S723" t="str">
        <f t="shared" si="37"/>
        <v/>
      </c>
      <c r="U723" t="str">
        <f t="shared" si="35"/>
        <v/>
      </c>
      <c r="V723" t="str">
        <f t="shared" si="36"/>
        <v/>
      </c>
    </row>
    <row r="724" spans="1:22">
      <c r="A724" s="12">
        <v>711</v>
      </c>
      <c r="B724" t="str">
        <f>IFERROR(INDEX(DATOS!B:B,MATCH(CHECKLIST!A724,DATOS!BU:BU,0),1),"")</f>
        <v/>
      </c>
      <c r="C724" t="str">
        <f>IFERROR(INDEX(DATOS!J:J,MATCH(CHECKLIST!A724,DATOS!BU:BU,0),1),"")</f>
        <v/>
      </c>
      <c r="D724" t="str">
        <f>IFERROR(INDEX(DATOS!R:R,MATCH(CHECKLIST!E724,DATOS!C:C,0),1),"")</f>
        <v/>
      </c>
      <c r="E724" s="16" t="str">
        <f>IFERROR(INDEX(DATOS!C:C,MATCH(CHECKLIST!A724,DATOS!BU:BU,0),1),"")</f>
        <v/>
      </c>
      <c r="F724" s="3" t="str">
        <f t="shared" si="34"/>
        <v/>
      </c>
      <c r="G724" s="17" t="str">
        <f>IF(IFERROR(FIND(G$13,INDEX(DATOS!CA:CA,MATCH(CHECKLIST!B724,DATOS!B:B,0),1),1),"")="",IF(IFERROR(FIND("FINADO",INDEX(DATOS!CA:CA,MATCH(CHECKLIST!B724,DATOS!B:B,0),1),1),"")="",IF(IFERROR(FIND("BAJA",INDEX(DATOS!CA:CA,MATCH(CHECKLIST!B724,DATOS!B:B,0),1),1),"")="",IF(IFERROR(FIND("FECHA PEUA",INDEX(DATOS!CA:CA,MATCH(CHECKLIST!B724,DATOS!B:B,0),1),1),"")="",IF(IFERROR(FIND("FIRMA",INDEX(DATOS!CA:CA,MATCH(CHECKLIST!B724,DATOS!B:B,0),1),1),"")="","","FIRMA"),"PEUA"),"BAJA"),"FINADO"),"X")</f>
        <v/>
      </c>
      <c r="H724" s="17" t="str">
        <f>IF(IFERROR(FIND(H$13,INDEX(DATOS!CA:CA,MATCH(CHECKLIST!B724,DATOS!B:B,0),1),1),"")="",IF(IFERROR(FIND("VENCIDA",INDEX(DATOS!BH:BH,MATCH(CHECKLIST!B724,DATOS!B:B,0),1),1),"")="","","VENCIDO"),"X")</f>
        <v/>
      </c>
      <c r="I724" s="17" t="str">
        <f>IF(IFERROR(FIND(I$13,INDEX(DATOS!CA:CA,MATCH(CHECKLIST!B724,DATOS!B:B,0),1),1),"")="","","X")</f>
        <v/>
      </c>
      <c r="J724" s="17" t="str">
        <f>IF(IFERROR(FIND(J$13,INDEX(DATOS!CA:CA,MATCH(CHECKLIST!B724,DATOS!B:B,0),1),1),"")="","","X")</f>
        <v/>
      </c>
      <c r="K724" s="17" t="str">
        <f>IF(IFERROR(FIND(K$13,INDEX(DATOS!CA:CA,MATCH(CHECKLIST!B724,DATOS!B:B,0),1),1),"")="","","X")</f>
        <v/>
      </c>
      <c r="L724" s="17" t="str">
        <f>IF(IFERROR(FIND(L$13,INDEX(DATOS!CA:CA,MATCH(CHECKLIST!B724,DATOS!B:B,0),1),1),"")="","","X")</f>
        <v/>
      </c>
      <c r="M724" s="17" t="str">
        <f>IF(IFERROR(FIND(M$13,INDEX(DATOS!CA:CA,MATCH(CHECKLIST!B724,DATOS!B:B,0),1),1),"")="","","X")</f>
        <v/>
      </c>
      <c r="N724" s="49" t="str">
        <f ca="1">IFERROR(IF(INDEX(DATOS!I:I,MATCH(CHECKLIST!B724,DATOS!B:B,0),1)="","X",IF(INDEX(DATOS!I:I,MATCH(CHECKLIST!B724,DATOS!B:B,0),1)&gt;YEAR(TODAY())-1,"","VENCIDA")),"")</f>
        <v/>
      </c>
      <c r="P724" s="17" t="str">
        <f>IF(B724="","",IF(IFERROR(FIND(P$13,INDEX(DATOS!CA:CA,MATCH(CHECKLIST!B724,DATOS!B:B,0),1),1),"")="","","X"))</f>
        <v/>
      </c>
      <c r="Q724" s="17" t="str">
        <f>IF(B724="","",IF(IFERROR(FIND(Q$13,INDEX(DATOS!CA:CA,MATCH(CHECKLIST!B724,DATOS!B:B,0),1),1),"")="","","X"))</f>
        <v/>
      </c>
      <c r="S724">
        <f t="shared" si="37"/>
        <v>0</v>
      </c>
      <c r="U724" t="str">
        <f t="shared" si="35"/>
        <v/>
      </c>
      <c r="V724" t="str">
        <f t="shared" si="36"/>
        <v/>
      </c>
    </row>
    <row r="725" spans="1:22">
      <c r="A725" s="12">
        <v>712</v>
      </c>
      <c r="B725" t="str">
        <f>IFERROR(INDEX(DATOS!B:B,MATCH(CHECKLIST!A725,DATOS!BU:BU,0),1),"")</f>
        <v/>
      </c>
      <c r="C725" t="str">
        <f>IFERROR(INDEX(DATOS!J:J,MATCH(CHECKLIST!A725,DATOS!BU:BU,0),1),"")</f>
        <v/>
      </c>
      <c r="D725" t="str">
        <f>IFERROR(INDEX(DATOS!R:R,MATCH(CHECKLIST!E725,DATOS!C:C,0),1),"")</f>
        <v/>
      </c>
      <c r="E725" s="16" t="str">
        <f>IFERROR(INDEX(DATOS!C:C,MATCH(CHECKLIST!A725,DATOS!BU:BU,0),1),"")</f>
        <v/>
      </c>
      <c r="F725" s="3" t="str">
        <f t="shared" si="34"/>
        <v/>
      </c>
      <c r="G725" s="17" t="str">
        <f>IF(IFERROR(FIND(G$13,INDEX(DATOS!CA:CA,MATCH(CHECKLIST!B725,DATOS!B:B,0),1),1),"")="",IF(IFERROR(FIND("FINADO",INDEX(DATOS!CA:CA,MATCH(CHECKLIST!B725,DATOS!B:B,0),1),1),"")="",IF(IFERROR(FIND("BAJA",INDEX(DATOS!CA:CA,MATCH(CHECKLIST!B725,DATOS!B:B,0),1),1),"")="",IF(IFERROR(FIND("FECHA PEUA",INDEX(DATOS!CA:CA,MATCH(CHECKLIST!B725,DATOS!B:B,0),1),1),"")="",IF(IFERROR(FIND("FIRMA",INDEX(DATOS!CA:CA,MATCH(CHECKLIST!B725,DATOS!B:B,0),1),1),"")="","","FIRMA"),"PEUA"),"BAJA"),"FINADO"),"X")</f>
        <v/>
      </c>
      <c r="H725" s="17" t="str">
        <f>IF(IFERROR(FIND(H$13,INDEX(DATOS!CA:CA,MATCH(CHECKLIST!B725,DATOS!B:B,0),1),1),"")="",IF(IFERROR(FIND("VENCIDA",INDEX(DATOS!BH:BH,MATCH(CHECKLIST!B725,DATOS!B:B,0),1),1),"")="","","VENCIDO"),"X")</f>
        <v/>
      </c>
      <c r="I725" s="17" t="str">
        <f>IF(IFERROR(FIND(I$13,INDEX(DATOS!CA:CA,MATCH(CHECKLIST!B725,DATOS!B:B,0),1),1),"")="","","X")</f>
        <v/>
      </c>
      <c r="J725" s="17" t="str">
        <f>IF(IFERROR(FIND(J$13,INDEX(DATOS!CA:CA,MATCH(CHECKLIST!B725,DATOS!B:B,0),1),1),"")="","","X")</f>
        <v/>
      </c>
      <c r="K725" s="17" t="str">
        <f>IF(IFERROR(FIND(K$13,INDEX(DATOS!CA:CA,MATCH(CHECKLIST!B725,DATOS!B:B,0),1),1),"")="","","X")</f>
        <v/>
      </c>
      <c r="L725" s="17" t="str">
        <f>IF(IFERROR(FIND(L$13,INDEX(DATOS!CA:CA,MATCH(CHECKLIST!B725,DATOS!B:B,0),1),1),"")="","","X")</f>
        <v/>
      </c>
      <c r="M725" s="17" t="str">
        <f>IF(IFERROR(FIND(M$13,INDEX(DATOS!CA:CA,MATCH(CHECKLIST!B725,DATOS!B:B,0),1),1),"")="","","X")</f>
        <v/>
      </c>
      <c r="N725" s="49" t="str">
        <f ca="1">IFERROR(IF(INDEX(DATOS!I:I,MATCH(CHECKLIST!B725,DATOS!B:B,0),1)="","X",IF(INDEX(DATOS!I:I,MATCH(CHECKLIST!B725,DATOS!B:B,0),1)&gt;YEAR(TODAY())-1,"","VENCIDA")),"")</f>
        <v/>
      </c>
      <c r="P725" s="17" t="str">
        <f>IF(B725="","",IF(IFERROR(FIND(P$13,INDEX(DATOS!CA:CA,MATCH(CHECKLIST!B725,DATOS!B:B,0),1),1),"")="","","X"))</f>
        <v/>
      </c>
      <c r="Q725" s="17" t="str">
        <f>IF(B725="","",IF(IFERROR(FIND(Q$13,INDEX(DATOS!CA:CA,MATCH(CHECKLIST!B725,DATOS!B:B,0),1),1),"")="","","X"))</f>
        <v/>
      </c>
      <c r="R725" t="str">
        <f>IF(B725="","",1)</f>
        <v/>
      </c>
      <c r="S725" t="str">
        <f t="shared" si="37"/>
        <v/>
      </c>
      <c r="U725" t="str">
        <f t="shared" si="35"/>
        <v/>
      </c>
      <c r="V725" t="str">
        <f t="shared" si="36"/>
        <v/>
      </c>
    </row>
    <row r="726" spans="1:22">
      <c r="A726" s="12">
        <v>713</v>
      </c>
      <c r="B726" t="str">
        <f>IFERROR(INDEX(DATOS!B:B,MATCH(CHECKLIST!A726,DATOS!BU:BU,0),1),"")</f>
        <v/>
      </c>
      <c r="C726" t="str">
        <f>IFERROR(INDEX(DATOS!J:J,MATCH(CHECKLIST!A726,DATOS!BU:BU,0),1),"")</f>
        <v/>
      </c>
      <c r="D726" t="str">
        <f>IFERROR(INDEX(DATOS!R:R,MATCH(CHECKLIST!E726,DATOS!C:C,0),1),"")</f>
        <v/>
      </c>
      <c r="E726" s="16" t="str">
        <f>IFERROR(INDEX(DATOS!C:C,MATCH(CHECKLIST!A726,DATOS!BU:BU,0),1),"")</f>
        <v/>
      </c>
      <c r="F726" s="3" t="str">
        <f t="shared" si="34"/>
        <v/>
      </c>
      <c r="G726" s="17" t="str">
        <f>IF(IFERROR(FIND(G$13,INDEX(DATOS!CA:CA,MATCH(CHECKLIST!B726,DATOS!B:B,0),1),1),"")="",IF(IFERROR(FIND("FINADO",INDEX(DATOS!CA:CA,MATCH(CHECKLIST!B726,DATOS!B:B,0),1),1),"")="",IF(IFERROR(FIND("BAJA",INDEX(DATOS!CA:CA,MATCH(CHECKLIST!B726,DATOS!B:B,0),1),1),"")="",IF(IFERROR(FIND("FECHA PEUA",INDEX(DATOS!CA:CA,MATCH(CHECKLIST!B726,DATOS!B:B,0),1),1),"")="",IF(IFERROR(FIND("FIRMA",INDEX(DATOS!CA:CA,MATCH(CHECKLIST!B726,DATOS!B:B,0),1),1),"")="","","FIRMA"),"PEUA"),"BAJA"),"FINADO"),"X")</f>
        <v/>
      </c>
      <c r="H726" s="17" t="str">
        <f>IF(IFERROR(FIND(H$13,INDEX(DATOS!CA:CA,MATCH(CHECKLIST!B726,DATOS!B:B,0),1),1),"")="",IF(IFERROR(FIND("VENCIDA",INDEX(DATOS!BH:BH,MATCH(CHECKLIST!B726,DATOS!B:B,0),1),1),"")="","","VENCIDO"),"X")</f>
        <v/>
      </c>
      <c r="I726" s="17" t="str">
        <f>IF(IFERROR(FIND(I$13,INDEX(DATOS!CA:CA,MATCH(CHECKLIST!B726,DATOS!B:B,0),1),1),"")="","","X")</f>
        <v/>
      </c>
      <c r="J726" s="17" t="str">
        <f>IF(IFERROR(FIND(J$13,INDEX(DATOS!CA:CA,MATCH(CHECKLIST!B726,DATOS!B:B,0),1),1),"")="","","X")</f>
        <v/>
      </c>
      <c r="K726" s="17" t="str">
        <f>IF(IFERROR(FIND(K$13,INDEX(DATOS!CA:CA,MATCH(CHECKLIST!B726,DATOS!B:B,0),1),1),"")="","","X")</f>
        <v/>
      </c>
      <c r="L726" s="17" t="str">
        <f>IF(IFERROR(FIND(L$13,INDEX(DATOS!CA:CA,MATCH(CHECKLIST!B726,DATOS!B:B,0),1),1),"")="","","X")</f>
        <v/>
      </c>
      <c r="M726" s="17" t="str">
        <f>IF(IFERROR(FIND(M$13,INDEX(DATOS!CA:CA,MATCH(CHECKLIST!B726,DATOS!B:B,0),1),1),"")="","","X")</f>
        <v/>
      </c>
      <c r="N726" s="49" t="str">
        <f ca="1">IFERROR(IF(INDEX(DATOS!I:I,MATCH(CHECKLIST!B726,DATOS!B:B,0),1)="","X",IF(INDEX(DATOS!I:I,MATCH(CHECKLIST!B726,DATOS!B:B,0),1)&gt;YEAR(TODAY())-1,"","VENCIDA")),"")</f>
        <v/>
      </c>
      <c r="P726" s="17" t="str">
        <f>IF(B726="","",IF(IFERROR(FIND(P$13,INDEX(DATOS!CA:CA,MATCH(CHECKLIST!B726,DATOS!B:B,0),1),1),"")="","","X"))</f>
        <v/>
      </c>
      <c r="Q726" s="17" t="str">
        <f>IF(B726="","",IF(IFERROR(FIND(Q$13,INDEX(DATOS!CA:CA,MATCH(CHECKLIST!B726,DATOS!B:B,0),1),1),"")="","","X"))</f>
        <v/>
      </c>
      <c r="S726">
        <f t="shared" si="37"/>
        <v>0</v>
      </c>
      <c r="U726" t="str">
        <f t="shared" si="35"/>
        <v/>
      </c>
      <c r="V726" t="str">
        <f t="shared" si="36"/>
        <v/>
      </c>
    </row>
    <row r="727" spans="1:22">
      <c r="A727" s="12">
        <v>714</v>
      </c>
      <c r="B727" t="str">
        <f>IFERROR(INDEX(DATOS!B:B,MATCH(CHECKLIST!A727,DATOS!BU:BU,0),1),"")</f>
        <v/>
      </c>
      <c r="C727" t="str">
        <f>IFERROR(INDEX(DATOS!J:J,MATCH(CHECKLIST!A727,DATOS!BU:BU,0),1),"")</f>
        <v/>
      </c>
      <c r="D727" t="str">
        <f>IFERROR(INDEX(DATOS!R:R,MATCH(CHECKLIST!E727,DATOS!C:C,0),1),"")</f>
        <v/>
      </c>
      <c r="E727" s="16" t="str">
        <f>IFERROR(INDEX(DATOS!C:C,MATCH(CHECKLIST!A727,DATOS!BU:BU,0),1),"")</f>
        <v/>
      </c>
      <c r="F727" s="3" t="str">
        <f t="shared" si="34"/>
        <v/>
      </c>
      <c r="G727" s="17" t="str">
        <f>IF(IFERROR(FIND(G$13,INDEX(DATOS!CA:CA,MATCH(CHECKLIST!B727,DATOS!B:B,0),1),1),"")="",IF(IFERROR(FIND("FINADO",INDEX(DATOS!CA:CA,MATCH(CHECKLIST!B727,DATOS!B:B,0),1),1),"")="",IF(IFERROR(FIND("BAJA",INDEX(DATOS!CA:CA,MATCH(CHECKLIST!B727,DATOS!B:B,0),1),1),"")="",IF(IFERROR(FIND("FECHA PEUA",INDEX(DATOS!CA:CA,MATCH(CHECKLIST!B727,DATOS!B:B,0),1),1),"")="",IF(IFERROR(FIND("FIRMA",INDEX(DATOS!CA:CA,MATCH(CHECKLIST!B727,DATOS!B:B,0),1),1),"")="","","FIRMA"),"PEUA"),"BAJA"),"FINADO"),"X")</f>
        <v/>
      </c>
      <c r="H727" s="17" t="str">
        <f>IF(IFERROR(FIND(H$13,INDEX(DATOS!CA:CA,MATCH(CHECKLIST!B727,DATOS!B:B,0),1),1),"")="",IF(IFERROR(FIND("VENCIDA",INDEX(DATOS!BH:BH,MATCH(CHECKLIST!B727,DATOS!B:B,0),1),1),"")="","","VENCIDO"),"X")</f>
        <v/>
      </c>
      <c r="I727" s="17" t="str">
        <f>IF(IFERROR(FIND(I$13,INDEX(DATOS!CA:CA,MATCH(CHECKLIST!B727,DATOS!B:B,0),1),1),"")="","","X")</f>
        <v/>
      </c>
      <c r="J727" s="17" t="str">
        <f>IF(IFERROR(FIND(J$13,INDEX(DATOS!CA:CA,MATCH(CHECKLIST!B727,DATOS!B:B,0),1),1),"")="","","X")</f>
        <v/>
      </c>
      <c r="K727" s="17" t="str">
        <f>IF(IFERROR(FIND(K$13,INDEX(DATOS!CA:CA,MATCH(CHECKLIST!B727,DATOS!B:B,0),1),1),"")="","","X")</f>
        <v/>
      </c>
      <c r="L727" s="17" t="str">
        <f>IF(IFERROR(FIND(L$13,INDEX(DATOS!CA:CA,MATCH(CHECKLIST!B727,DATOS!B:B,0),1),1),"")="","","X")</f>
        <v/>
      </c>
      <c r="M727" s="17" t="str">
        <f>IF(IFERROR(FIND(M$13,INDEX(DATOS!CA:CA,MATCH(CHECKLIST!B727,DATOS!B:B,0),1),1),"")="","","X")</f>
        <v/>
      </c>
      <c r="N727" s="49" t="str">
        <f ca="1">IFERROR(IF(INDEX(DATOS!I:I,MATCH(CHECKLIST!B727,DATOS!B:B,0),1)="","X",IF(INDEX(DATOS!I:I,MATCH(CHECKLIST!B727,DATOS!B:B,0),1)&gt;YEAR(TODAY())-1,"","VENCIDA")),"")</f>
        <v/>
      </c>
      <c r="P727" s="17" t="str">
        <f>IF(B727="","",IF(IFERROR(FIND(P$13,INDEX(DATOS!CA:CA,MATCH(CHECKLIST!B727,DATOS!B:B,0),1),1),"")="","","X"))</f>
        <v/>
      </c>
      <c r="Q727" s="17" t="str">
        <f>IF(B727="","",IF(IFERROR(FIND(Q$13,INDEX(DATOS!CA:CA,MATCH(CHECKLIST!B727,DATOS!B:B,0),1),1),"")="","","X"))</f>
        <v/>
      </c>
      <c r="R727" t="str">
        <f>IF(B727="","",1)</f>
        <v/>
      </c>
      <c r="S727" t="str">
        <f t="shared" si="37"/>
        <v/>
      </c>
      <c r="U727" t="str">
        <f t="shared" si="35"/>
        <v/>
      </c>
      <c r="V727" t="str">
        <f t="shared" si="36"/>
        <v/>
      </c>
    </row>
    <row r="728" spans="1:22">
      <c r="A728" s="12">
        <v>715</v>
      </c>
      <c r="B728" t="str">
        <f>IFERROR(INDEX(DATOS!B:B,MATCH(CHECKLIST!A728,DATOS!BU:BU,0),1),"")</f>
        <v/>
      </c>
      <c r="C728" t="str">
        <f>IFERROR(INDEX(DATOS!J:J,MATCH(CHECKLIST!A728,DATOS!BU:BU,0),1),"")</f>
        <v/>
      </c>
      <c r="D728" t="str">
        <f>IFERROR(INDEX(DATOS!R:R,MATCH(CHECKLIST!E728,DATOS!C:C,0),1),"")</f>
        <v/>
      </c>
      <c r="E728" s="16" t="str">
        <f>IFERROR(INDEX(DATOS!C:C,MATCH(CHECKLIST!A728,DATOS!BU:BU,0),1),"")</f>
        <v/>
      </c>
      <c r="F728" s="3" t="str">
        <f t="shared" si="34"/>
        <v/>
      </c>
      <c r="G728" s="17" t="str">
        <f>IF(IFERROR(FIND(G$13,INDEX(DATOS!CA:CA,MATCH(CHECKLIST!B728,DATOS!B:B,0),1),1),"")="",IF(IFERROR(FIND("FINADO",INDEX(DATOS!CA:CA,MATCH(CHECKLIST!B728,DATOS!B:B,0),1),1),"")="",IF(IFERROR(FIND("BAJA",INDEX(DATOS!CA:CA,MATCH(CHECKLIST!B728,DATOS!B:B,0),1),1),"")="",IF(IFERROR(FIND("FECHA PEUA",INDEX(DATOS!CA:CA,MATCH(CHECKLIST!B728,DATOS!B:B,0),1),1),"")="",IF(IFERROR(FIND("FIRMA",INDEX(DATOS!CA:CA,MATCH(CHECKLIST!B728,DATOS!B:B,0),1),1),"")="","","FIRMA"),"PEUA"),"BAJA"),"FINADO"),"X")</f>
        <v/>
      </c>
      <c r="H728" s="17" t="str">
        <f>IF(IFERROR(FIND(H$13,INDEX(DATOS!CA:CA,MATCH(CHECKLIST!B728,DATOS!B:B,0),1),1),"")="",IF(IFERROR(FIND("VENCIDA",INDEX(DATOS!BH:BH,MATCH(CHECKLIST!B728,DATOS!B:B,0),1),1),"")="","","VENCIDO"),"X")</f>
        <v/>
      </c>
      <c r="I728" s="17" t="str">
        <f>IF(IFERROR(FIND(I$13,INDEX(DATOS!CA:CA,MATCH(CHECKLIST!B728,DATOS!B:B,0),1),1),"")="","","X")</f>
        <v/>
      </c>
      <c r="J728" s="17" t="str">
        <f>IF(IFERROR(FIND(J$13,INDEX(DATOS!CA:CA,MATCH(CHECKLIST!B728,DATOS!B:B,0),1),1),"")="","","X")</f>
        <v/>
      </c>
      <c r="K728" s="17" t="str">
        <f>IF(IFERROR(FIND(K$13,INDEX(DATOS!CA:CA,MATCH(CHECKLIST!B728,DATOS!B:B,0),1),1),"")="","","X")</f>
        <v/>
      </c>
      <c r="L728" s="17" t="str">
        <f>IF(IFERROR(FIND(L$13,INDEX(DATOS!CA:CA,MATCH(CHECKLIST!B728,DATOS!B:B,0),1),1),"")="","","X")</f>
        <v/>
      </c>
      <c r="M728" s="17" t="str">
        <f>IF(IFERROR(FIND(M$13,INDEX(DATOS!CA:CA,MATCH(CHECKLIST!B728,DATOS!B:B,0),1),1),"")="","","X")</f>
        <v/>
      </c>
      <c r="N728" s="49" t="str">
        <f ca="1">IFERROR(IF(INDEX(DATOS!I:I,MATCH(CHECKLIST!B728,DATOS!B:B,0),1)="","X",IF(INDEX(DATOS!I:I,MATCH(CHECKLIST!B728,DATOS!B:B,0),1)&gt;YEAR(TODAY())-1,"","VENCIDA")),"")</f>
        <v/>
      </c>
      <c r="P728" s="17" t="str">
        <f>IF(B728="","",IF(IFERROR(FIND(P$13,INDEX(DATOS!CA:CA,MATCH(CHECKLIST!B728,DATOS!B:B,0),1),1),"")="","","X"))</f>
        <v/>
      </c>
      <c r="Q728" s="17" t="str">
        <f>IF(B728="","",IF(IFERROR(FIND(Q$13,INDEX(DATOS!CA:CA,MATCH(CHECKLIST!B728,DATOS!B:B,0),1),1),"")="","","X"))</f>
        <v/>
      </c>
      <c r="S728">
        <f t="shared" si="37"/>
        <v>0</v>
      </c>
      <c r="U728" t="str">
        <f t="shared" si="35"/>
        <v/>
      </c>
      <c r="V728" t="str">
        <f t="shared" si="36"/>
        <v/>
      </c>
    </row>
    <row r="729" spans="1:22">
      <c r="A729" s="12">
        <v>716</v>
      </c>
      <c r="B729" t="str">
        <f>IFERROR(INDEX(DATOS!B:B,MATCH(CHECKLIST!A729,DATOS!BU:BU,0),1),"")</f>
        <v/>
      </c>
      <c r="C729" t="str">
        <f>IFERROR(INDEX(DATOS!J:J,MATCH(CHECKLIST!A729,DATOS!BU:BU,0),1),"")</f>
        <v/>
      </c>
      <c r="D729" t="str">
        <f>IFERROR(INDEX(DATOS!R:R,MATCH(CHECKLIST!E729,DATOS!C:C,0),1),"")</f>
        <v/>
      </c>
      <c r="E729" s="16" t="str">
        <f>IFERROR(INDEX(DATOS!C:C,MATCH(CHECKLIST!A729,DATOS!BU:BU,0),1),"")</f>
        <v/>
      </c>
      <c r="F729" s="3" t="str">
        <f t="shared" si="34"/>
        <v/>
      </c>
      <c r="G729" s="17" t="str">
        <f>IF(IFERROR(FIND(G$13,INDEX(DATOS!CA:CA,MATCH(CHECKLIST!B729,DATOS!B:B,0),1),1),"")="",IF(IFERROR(FIND("FINADO",INDEX(DATOS!CA:CA,MATCH(CHECKLIST!B729,DATOS!B:B,0),1),1),"")="",IF(IFERROR(FIND("BAJA",INDEX(DATOS!CA:CA,MATCH(CHECKLIST!B729,DATOS!B:B,0),1),1),"")="",IF(IFERROR(FIND("FECHA PEUA",INDEX(DATOS!CA:CA,MATCH(CHECKLIST!B729,DATOS!B:B,0),1),1),"")="",IF(IFERROR(FIND("FIRMA",INDEX(DATOS!CA:CA,MATCH(CHECKLIST!B729,DATOS!B:B,0),1),1),"")="","","FIRMA"),"PEUA"),"BAJA"),"FINADO"),"X")</f>
        <v/>
      </c>
      <c r="H729" s="17" t="str">
        <f>IF(IFERROR(FIND(H$13,INDEX(DATOS!CA:CA,MATCH(CHECKLIST!B729,DATOS!B:B,0),1),1),"")="",IF(IFERROR(FIND("VENCIDA",INDEX(DATOS!BH:BH,MATCH(CHECKLIST!B729,DATOS!B:B,0),1),1),"")="","","VENCIDO"),"X")</f>
        <v/>
      </c>
      <c r="I729" s="17" t="str">
        <f>IF(IFERROR(FIND(I$13,INDEX(DATOS!CA:CA,MATCH(CHECKLIST!B729,DATOS!B:B,0),1),1),"")="","","X")</f>
        <v/>
      </c>
      <c r="J729" s="17" t="str">
        <f>IF(IFERROR(FIND(J$13,INDEX(DATOS!CA:CA,MATCH(CHECKLIST!B729,DATOS!B:B,0),1),1),"")="","","X")</f>
        <v/>
      </c>
      <c r="K729" s="17" t="str">
        <f>IF(IFERROR(FIND(K$13,INDEX(DATOS!CA:CA,MATCH(CHECKLIST!B729,DATOS!B:B,0),1),1),"")="","","X")</f>
        <v/>
      </c>
      <c r="L729" s="17" t="str">
        <f>IF(IFERROR(FIND(L$13,INDEX(DATOS!CA:CA,MATCH(CHECKLIST!B729,DATOS!B:B,0),1),1),"")="","","X")</f>
        <v/>
      </c>
      <c r="M729" s="17" t="str">
        <f>IF(IFERROR(FIND(M$13,INDEX(DATOS!CA:CA,MATCH(CHECKLIST!B729,DATOS!B:B,0),1),1),"")="","","X")</f>
        <v/>
      </c>
      <c r="N729" s="49" t="str">
        <f ca="1">IFERROR(IF(INDEX(DATOS!I:I,MATCH(CHECKLIST!B729,DATOS!B:B,0),1)="","X",IF(INDEX(DATOS!I:I,MATCH(CHECKLIST!B729,DATOS!B:B,0),1)&gt;YEAR(TODAY())-1,"","VENCIDA")),"")</f>
        <v/>
      </c>
      <c r="P729" s="17" t="str">
        <f>IF(B729="","",IF(IFERROR(FIND(P$13,INDEX(DATOS!CA:CA,MATCH(CHECKLIST!B729,DATOS!B:B,0),1),1),"")="","","X"))</f>
        <v/>
      </c>
      <c r="Q729" s="17" t="str">
        <f>IF(B729="","",IF(IFERROR(FIND(Q$13,INDEX(DATOS!CA:CA,MATCH(CHECKLIST!B729,DATOS!B:B,0),1),1),"")="","","X"))</f>
        <v/>
      </c>
      <c r="R729" t="str">
        <f>IF(B729="","",1)</f>
        <v/>
      </c>
      <c r="S729" t="str">
        <f t="shared" si="37"/>
        <v/>
      </c>
      <c r="U729" t="str">
        <f t="shared" si="35"/>
        <v/>
      </c>
      <c r="V729" t="str">
        <f t="shared" si="36"/>
        <v/>
      </c>
    </row>
    <row r="730" spans="1:22">
      <c r="A730" s="12">
        <v>717</v>
      </c>
      <c r="B730" t="str">
        <f>IFERROR(INDEX(DATOS!B:B,MATCH(CHECKLIST!A730,DATOS!BU:BU,0),1),"")</f>
        <v/>
      </c>
      <c r="C730" t="str">
        <f>IFERROR(INDEX(DATOS!J:J,MATCH(CHECKLIST!A730,DATOS!BU:BU,0),1),"")</f>
        <v/>
      </c>
      <c r="D730" t="str">
        <f>IFERROR(INDEX(DATOS!R:R,MATCH(CHECKLIST!E730,DATOS!C:C,0),1),"")</f>
        <v/>
      </c>
      <c r="E730" s="16" t="str">
        <f>IFERROR(INDEX(DATOS!C:C,MATCH(CHECKLIST!A730,DATOS!BU:BU,0),1),"")</f>
        <v/>
      </c>
      <c r="F730" s="3" t="str">
        <f t="shared" si="34"/>
        <v/>
      </c>
      <c r="G730" s="17" t="str">
        <f>IF(IFERROR(FIND(G$13,INDEX(DATOS!CA:CA,MATCH(CHECKLIST!B730,DATOS!B:B,0),1),1),"")="",IF(IFERROR(FIND("FINADO",INDEX(DATOS!CA:CA,MATCH(CHECKLIST!B730,DATOS!B:B,0),1),1),"")="",IF(IFERROR(FIND("BAJA",INDEX(DATOS!CA:CA,MATCH(CHECKLIST!B730,DATOS!B:B,0),1),1),"")="",IF(IFERROR(FIND("FECHA PEUA",INDEX(DATOS!CA:CA,MATCH(CHECKLIST!B730,DATOS!B:B,0),1),1),"")="",IF(IFERROR(FIND("FIRMA",INDEX(DATOS!CA:CA,MATCH(CHECKLIST!B730,DATOS!B:B,0),1),1),"")="","","FIRMA"),"PEUA"),"BAJA"),"FINADO"),"X")</f>
        <v/>
      </c>
      <c r="H730" s="17" t="str">
        <f>IF(IFERROR(FIND(H$13,INDEX(DATOS!CA:CA,MATCH(CHECKLIST!B730,DATOS!B:B,0),1),1),"")="",IF(IFERROR(FIND("VENCIDA",INDEX(DATOS!BH:BH,MATCH(CHECKLIST!B730,DATOS!B:B,0),1),1),"")="","","VENCIDO"),"X")</f>
        <v/>
      </c>
      <c r="I730" s="17" t="str">
        <f>IF(IFERROR(FIND(I$13,INDEX(DATOS!CA:CA,MATCH(CHECKLIST!B730,DATOS!B:B,0),1),1),"")="","","X")</f>
        <v/>
      </c>
      <c r="J730" s="17" t="str">
        <f>IF(IFERROR(FIND(J$13,INDEX(DATOS!CA:CA,MATCH(CHECKLIST!B730,DATOS!B:B,0),1),1),"")="","","X")</f>
        <v/>
      </c>
      <c r="K730" s="17" t="str">
        <f>IF(IFERROR(FIND(K$13,INDEX(DATOS!CA:CA,MATCH(CHECKLIST!B730,DATOS!B:B,0),1),1),"")="","","X")</f>
        <v/>
      </c>
      <c r="L730" s="17" t="str">
        <f>IF(IFERROR(FIND(L$13,INDEX(DATOS!CA:CA,MATCH(CHECKLIST!B730,DATOS!B:B,0),1),1),"")="","","X")</f>
        <v/>
      </c>
      <c r="M730" s="17" t="str">
        <f>IF(IFERROR(FIND(M$13,INDEX(DATOS!CA:CA,MATCH(CHECKLIST!B730,DATOS!B:B,0),1),1),"")="","","X")</f>
        <v/>
      </c>
      <c r="N730" s="49" t="str">
        <f ca="1">IFERROR(IF(INDEX(DATOS!I:I,MATCH(CHECKLIST!B730,DATOS!B:B,0),1)="","X",IF(INDEX(DATOS!I:I,MATCH(CHECKLIST!B730,DATOS!B:B,0),1)&gt;YEAR(TODAY())-1,"","VENCIDA")),"")</f>
        <v/>
      </c>
      <c r="P730" s="17" t="str">
        <f>IF(B730="","",IF(IFERROR(FIND(P$13,INDEX(DATOS!CA:CA,MATCH(CHECKLIST!B730,DATOS!B:B,0),1),1),"")="","","X"))</f>
        <v/>
      </c>
      <c r="Q730" s="17" t="str">
        <f>IF(B730="","",IF(IFERROR(FIND(Q$13,INDEX(DATOS!CA:CA,MATCH(CHECKLIST!B730,DATOS!B:B,0),1),1),"")="","","X"))</f>
        <v/>
      </c>
      <c r="S730">
        <f t="shared" si="37"/>
        <v>0</v>
      </c>
      <c r="U730" t="str">
        <f t="shared" si="35"/>
        <v/>
      </c>
      <c r="V730" t="str">
        <f t="shared" si="36"/>
        <v/>
      </c>
    </row>
    <row r="731" spans="1:22">
      <c r="A731" s="12">
        <v>718</v>
      </c>
      <c r="B731" t="str">
        <f>IFERROR(INDEX(DATOS!B:B,MATCH(CHECKLIST!A731,DATOS!BU:BU,0),1),"")</f>
        <v/>
      </c>
      <c r="C731" t="str">
        <f>IFERROR(INDEX(DATOS!J:J,MATCH(CHECKLIST!A731,DATOS!BU:BU,0),1),"")</f>
        <v/>
      </c>
      <c r="D731" t="str">
        <f>IFERROR(INDEX(DATOS!R:R,MATCH(CHECKLIST!E731,DATOS!C:C,0),1),"")</f>
        <v/>
      </c>
      <c r="E731" s="16" t="str">
        <f>IFERROR(INDEX(DATOS!C:C,MATCH(CHECKLIST!A731,DATOS!BU:BU,0),1),"")</f>
        <v/>
      </c>
      <c r="F731" s="13" t="str">
        <f t="shared" si="34"/>
        <v/>
      </c>
      <c r="G731" s="17" t="str">
        <f>IF(IFERROR(FIND(G$13,INDEX(DATOS!CA:CA,MATCH(CHECKLIST!B731,DATOS!B:B,0),1),1),"")="",IF(IFERROR(FIND("FINADO",INDEX(DATOS!CA:CA,MATCH(CHECKLIST!B731,DATOS!B:B,0),1),1),"")="",IF(IFERROR(FIND("BAJA",INDEX(DATOS!CA:CA,MATCH(CHECKLIST!B731,DATOS!B:B,0),1),1),"")="",IF(IFERROR(FIND("FECHA PEUA",INDEX(DATOS!CA:CA,MATCH(CHECKLIST!B731,DATOS!B:B,0),1),1),"")="",IF(IFERROR(FIND("FIRMA",INDEX(DATOS!CA:CA,MATCH(CHECKLIST!B731,DATOS!B:B,0),1),1),"")="","","FIRMA"),"PEUA"),"BAJA"),"FINADO"),"X")</f>
        <v/>
      </c>
      <c r="H731" s="17" t="str">
        <f>IF(IFERROR(FIND(H$13,INDEX(DATOS!CA:CA,MATCH(CHECKLIST!B731,DATOS!B:B,0),1),1),"")="",IF(IFERROR(FIND("VENCIDA",INDEX(DATOS!BH:BH,MATCH(CHECKLIST!B731,DATOS!B:B,0),1),1),"")="","","VENCIDO"),"X")</f>
        <v/>
      </c>
      <c r="I731" s="17" t="str">
        <f>IF(IFERROR(FIND(I$13,INDEX(DATOS!CA:CA,MATCH(CHECKLIST!B731,DATOS!B:B,0),1),1),"")="","","X")</f>
        <v/>
      </c>
      <c r="J731" s="17" t="str">
        <f>IF(IFERROR(FIND(J$13,INDEX(DATOS!CA:CA,MATCH(CHECKLIST!B731,DATOS!B:B,0),1),1),"")="","","X")</f>
        <v/>
      </c>
      <c r="K731" s="17" t="str">
        <f>IF(IFERROR(FIND(K$13,INDEX(DATOS!CA:CA,MATCH(CHECKLIST!B731,DATOS!B:B,0),1),1),"")="","","X")</f>
        <v/>
      </c>
      <c r="L731" s="17" t="str">
        <f>IF(IFERROR(FIND(L$13,INDEX(DATOS!CA:CA,MATCH(CHECKLIST!B731,DATOS!B:B,0),1),1),"")="","","X")</f>
        <v/>
      </c>
      <c r="M731" s="17" t="str">
        <f>IF(IFERROR(FIND(M$13,INDEX(DATOS!CA:CA,MATCH(CHECKLIST!B731,DATOS!B:B,0),1),1),"")="","","X")</f>
        <v/>
      </c>
      <c r="N731" s="49" t="str">
        <f ca="1">IFERROR(IF(INDEX(DATOS!I:I,MATCH(CHECKLIST!B731,DATOS!B:B,0),1)="","X",IF(INDEX(DATOS!I:I,MATCH(CHECKLIST!B731,DATOS!B:B,0),1)&gt;YEAR(TODAY())-1,"","VENCIDA")),"")</f>
        <v/>
      </c>
      <c r="P731" s="17" t="str">
        <f>IF(B731="","",IF(IFERROR(FIND(P$13,INDEX(DATOS!CA:CA,MATCH(CHECKLIST!B731,DATOS!B:B,0),1),1),"")="","","X"))</f>
        <v/>
      </c>
      <c r="Q731" s="17" t="str">
        <f>IF(B731="","",IF(IFERROR(FIND(Q$13,INDEX(DATOS!CA:CA,MATCH(CHECKLIST!B731,DATOS!B:B,0),1),1),"")="","","X"))</f>
        <v/>
      </c>
      <c r="R731" t="str">
        <f>IF(B731="","",1)</f>
        <v/>
      </c>
      <c r="S731" t="str">
        <f t="shared" si="37"/>
        <v/>
      </c>
      <c r="U731" t="str">
        <f t="shared" si="35"/>
        <v/>
      </c>
      <c r="V731" t="str">
        <f t="shared" si="36"/>
        <v/>
      </c>
    </row>
    <row r="732" spans="1:22">
      <c r="A732" s="12">
        <v>719</v>
      </c>
      <c r="B732" t="str">
        <f>IFERROR(INDEX(DATOS!B:B,MATCH(CHECKLIST!A732,DATOS!BU:BU,0),1),"")</f>
        <v/>
      </c>
      <c r="C732" t="str">
        <f>IFERROR(INDEX(DATOS!J:J,MATCH(CHECKLIST!A732,DATOS!BU:BU,0),1),"")</f>
        <v/>
      </c>
      <c r="D732" t="str">
        <f>IFERROR(INDEX(DATOS!R:R,MATCH(CHECKLIST!E732,DATOS!C:C,0),1),"")</f>
        <v/>
      </c>
      <c r="E732" s="16" t="str">
        <f>IFERROR(INDEX(DATOS!C:C,MATCH(CHECKLIST!A732,DATOS!BU:BU,0),1),"")</f>
        <v/>
      </c>
      <c r="F732" s="13" t="str">
        <f t="shared" si="34"/>
        <v/>
      </c>
      <c r="G732" s="17" t="str">
        <f>IF(IFERROR(FIND(G$13,INDEX(DATOS!CA:CA,MATCH(CHECKLIST!B732,DATOS!B:B,0),1),1),"")="",IF(IFERROR(FIND("FINADO",INDEX(DATOS!CA:CA,MATCH(CHECKLIST!B732,DATOS!B:B,0),1),1),"")="",IF(IFERROR(FIND("BAJA",INDEX(DATOS!CA:CA,MATCH(CHECKLIST!B732,DATOS!B:B,0),1),1),"")="",IF(IFERROR(FIND("FECHA PEUA",INDEX(DATOS!CA:CA,MATCH(CHECKLIST!B732,DATOS!B:B,0),1),1),"")="",IF(IFERROR(FIND("FIRMA",INDEX(DATOS!CA:CA,MATCH(CHECKLIST!B732,DATOS!B:B,0),1),1),"")="","","FIRMA"),"PEUA"),"BAJA"),"FINADO"),"X")</f>
        <v/>
      </c>
      <c r="H732" s="17" t="str">
        <f>IF(IFERROR(FIND(H$13,INDEX(DATOS!CA:CA,MATCH(CHECKLIST!B732,DATOS!B:B,0),1),1),"")="",IF(IFERROR(FIND("VENCIDA",INDEX(DATOS!BH:BH,MATCH(CHECKLIST!B732,DATOS!B:B,0),1),1),"")="","","VENCIDO"),"X")</f>
        <v/>
      </c>
      <c r="I732" s="17" t="str">
        <f>IF(IFERROR(FIND(I$13,INDEX(DATOS!CA:CA,MATCH(CHECKLIST!B732,DATOS!B:B,0),1),1),"")="","","X")</f>
        <v/>
      </c>
      <c r="J732" s="17" t="str">
        <f>IF(IFERROR(FIND(J$13,INDEX(DATOS!CA:CA,MATCH(CHECKLIST!B732,DATOS!B:B,0),1),1),"")="","","X")</f>
        <v/>
      </c>
      <c r="K732" s="17" t="str">
        <f>IF(IFERROR(FIND(K$13,INDEX(DATOS!CA:CA,MATCH(CHECKLIST!B732,DATOS!B:B,0),1),1),"")="","","X")</f>
        <v/>
      </c>
      <c r="L732" s="17" t="str">
        <f>IF(IFERROR(FIND(L$13,INDEX(DATOS!CA:CA,MATCH(CHECKLIST!B732,DATOS!B:B,0),1),1),"")="","","X")</f>
        <v/>
      </c>
      <c r="M732" s="17" t="str">
        <f>IF(IFERROR(FIND(M$13,INDEX(DATOS!CA:CA,MATCH(CHECKLIST!B732,DATOS!B:B,0),1),1),"")="","","X")</f>
        <v/>
      </c>
      <c r="N732" s="49" t="str">
        <f ca="1">IFERROR(IF(INDEX(DATOS!I:I,MATCH(CHECKLIST!B732,DATOS!B:B,0),1)="","X",IF(INDEX(DATOS!I:I,MATCH(CHECKLIST!B732,DATOS!B:B,0),1)&gt;YEAR(TODAY())-1,"","VENCIDA")),"")</f>
        <v/>
      </c>
      <c r="P732" s="17" t="str">
        <f>IF(B732="","",IF(IFERROR(FIND(P$13,INDEX(DATOS!CA:CA,MATCH(CHECKLIST!B732,DATOS!B:B,0),1),1),"")="","","X"))</f>
        <v/>
      </c>
      <c r="Q732" s="17" t="str">
        <f>IF(B732="","",IF(IFERROR(FIND(Q$13,INDEX(DATOS!CA:CA,MATCH(CHECKLIST!B732,DATOS!B:B,0),1),1),"")="","","X"))</f>
        <v/>
      </c>
      <c r="S732">
        <f t="shared" si="37"/>
        <v>0</v>
      </c>
      <c r="U732" t="str">
        <f t="shared" si="35"/>
        <v/>
      </c>
      <c r="V732" t="str">
        <f t="shared" si="36"/>
        <v/>
      </c>
    </row>
    <row r="733" spans="1:22">
      <c r="A733" s="12">
        <v>720</v>
      </c>
      <c r="B733" t="str">
        <f>IFERROR(INDEX(DATOS!B:B,MATCH(CHECKLIST!A733,DATOS!BU:BU,0),1),"")</f>
        <v/>
      </c>
      <c r="C733" t="str">
        <f>IFERROR(INDEX(DATOS!J:J,MATCH(CHECKLIST!A733,DATOS!BU:BU,0),1),"")</f>
        <v/>
      </c>
      <c r="D733" t="str">
        <f>IFERROR(INDEX(DATOS!R:R,MATCH(CHECKLIST!E733,DATOS!C:C,0),1),"")</f>
        <v/>
      </c>
      <c r="E733" s="16" t="str">
        <f>IFERROR(INDEX(DATOS!C:C,MATCH(CHECKLIST!A733,DATOS!BU:BU,0),1),"")</f>
        <v/>
      </c>
      <c r="F733" s="13" t="str">
        <f t="shared" si="34"/>
        <v/>
      </c>
      <c r="G733" s="17" t="str">
        <f>IF(IFERROR(FIND(G$13,INDEX(DATOS!CA:CA,MATCH(CHECKLIST!B733,DATOS!B:B,0),1),1),"")="",IF(IFERROR(FIND("FINADO",INDEX(DATOS!CA:CA,MATCH(CHECKLIST!B733,DATOS!B:B,0),1),1),"")="",IF(IFERROR(FIND("BAJA",INDEX(DATOS!CA:CA,MATCH(CHECKLIST!B733,DATOS!B:B,0),1),1),"")="",IF(IFERROR(FIND("FECHA PEUA",INDEX(DATOS!CA:CA,MATCH(CHECKLIST!B733,DATOS!B:B,0),1),1),"")="",IF(IFERROR(FIND("FIRMA",INDEX(DATOS!CA:CA,MATCH(CHECKLIST!B733,DATOS!B:B,0),1),1),"")="","","FIRMA"),"PEUA"),"BAJA"),"FINADO"),"X")</f>
        <v/>
      </c>
      <c r="H733" s="17" t="str">
        <f>IF(IFERROR(FIND(H$13,INDEX(DATOS!CA:CA,MATCH(CHECKLIST!B733,DATOS!B:B,0),1),1),"")="",IF(IFERROR(FIND("VENCIDA",INDEX(DATOS!BH:BH,MATCH(CHECKLIST!B733,DATOS!B:B,0),1),1),"")="","","VENCIDO"),"X")</f>
        <v/>
      </c>
      <c r="I733" s="17" t="str">
        <f>IF(IFERROR(FIND(I$13,INDEX(DATOS!CA:CA,MATCH(CHECKLIST!B733,DATOS!B:B,0),1),1),"")="","","X")</f>
        <v/>
      </c>
      <c r="J733" s="17" t="str">
        <f>IF(IFERROR(FIND(J$13,INDEX(DATOS!CA:CA,MATCH(CHECKLIST!B733,DATOS!B:B,0),1),1),"")="","","X")</f>
        <v/>
      </c>
      <c r="K733" s="17" t="str">
        <f>IF(IFERROR(FIND(K$13,INDEX(DATOS!CA:CA,MATCH(CHECKLIST!B733,DATOS!B:B,0),1),1),"")="","","X")</f>
        <v/>
      </c>
      <c r="L733" s="17" t="str">
        <f>IF(IFERROR(FIND(L$13,INDEX(DATOS!CA:CA,MATCH(CHECKLIST!B733,DATOS!B:B,0),1),1),"")="","","X")</f>
        <v/>
      </c>
      <c r="M733" s="17" t="str">
        <f>IF(IFERROR(FIND(M$13,INDEX(DATOS!CA:CA,MATCH(CHECKLIST!B733,DATOS!B:B,0),1),1),"")="","","X")</f>
        <v/>
      </c>
      <c r="N733" s="49" t="str">
        <f ca="1">IFERROR(IF(INDEX(DATOS!I:I,MATCH(CHECKLIST!B733,DATOS!B:B,0),1)="","X",IF(INDEX(DATOS!I:I,MATCH(CHECKLIST!B733,DATOS!B:B,0),1)&gt;YEAR(TODAY())-1,"","VENCIDA")),"")</f>
        <v/>
      </c>
      <c r="P733" s="17" t="str">
        <f>IF(B733="","",IF(IFERROR(FIND(P$13,INDEX(DATOS!CA:CA,MATCH(CHECKLIST!B733,DATOS!B:B,0),1),1),"")="","","X"))</f>
        <v/>
      </c>
      <c r="Q733" s="17" t="str">
        <f>IF(B733="","",IF(IFERROR(FIND(Q$13,INDEX(DATOS!CA:CA,MATCH(CHECKLIST!B733,DATOS!B:B,0),1),1),"")="","","X"))</f>
        <v/>
      </c>
      <c r="R733" t="str">
        <f>IF(B733="","",1)</f>
        <v/>
      </c>
      <c r="S733" t="str">
        <f t="shared" si="37"/>
        <v/>
      </c>
      <c r="U733" t="str">
        <f t="shared" si="35"/>
        <v/>
      </c>
      <c r="V733" t="str">
        <f t="shared" si="36"/>
        <v/>
      </c>
    </row>
    <row r="734" spans="1:22">
      <c r="A734" s="12">
        <v>721</v>
      </c>
      <c r="B734" t="str">
        <f>IFERROR(INDEX(DATOS!B:B,MATCH(CHECKLIST!A734,DATOS!BU:BU,0),1),"")</f>
        <v/>
      </c>
      <c r="C734" t="str">
        <f>IFERROR(INDEX(DATOS!J:J,MATCH(CHECKLIST!A734,DATOS!BU:BU,0),1),"")</f>
        <v/>
      </c>
      <c r="D734" t="str">
        <f>IFERROR(INDEX(DATOS!R:R,MATCH(CHECKLIST!E734,DATOS!C:C,0),1),"")</f>
        <v/>
      </c>
      <c r="E734" s="16" t="str">
        <f>IFERROR(INDEX(DATOS!C:C,MATCH(CHECKLIST!A734,DATOS!BU:BU,0),1),"")</f>
        <v/>
      </c>
      <c r="F734" s="13" t="str">
        <f t="shared" si="34"/>
        <v/>
      </c>
      <c r="G734" s="17" t="str">
        <f>IF(IFERROR(FIND(G$13,INDEX(DATOS!CA:CA,MATCH(CHECKLIST!B734,DATOS!B:B,0),1),1),"")="",IF(IFERROR(FIND("FINADO",INDEX(DATOS!CA:CA,MATCH(CHECKLIST!B734,DATOS!B:B,0),1),1),"")="",IF(IFERROR(FIND("BAJA",INDEX(DATOS!CA:CA,MATCH(CHECKLIST!B734,DATOS!B:B,0),1),1),"")="",IF(IFERROR(FIND("FECHA PEUA",INDEX(DATOS!CA:CA,MATCH(CHECKLIST!B734,DATOS!B:B,0),1),1),"")="",IF(IFERROR(FIND("FIRMA",INDEX(DATOS!CA:CA,MATCH(CHECKLIST!B734,DATOS!B:B,0),1),1),"")="","","FIRMA"),"PEUA"),"BAJA"),"FINADO"),"X")</f>
        <v/>
      </c>
      <c r="H734" s="17" t="str">
        <f>IF(IFERROR(FIND(H$13,INDEX(DATOS!CA:CA,MATCH(CHECKLIST!B734,DATOS!B:B,0),1),1),"")="",IF(IFERROR(FIND("VENCIDA",INDEX(DATOS!BH:BH,MATCH(CHECKLIST!B734,DATOS!B:B,0),1),1),"")="","","VENCIDO"),"X")</f>
        <v/>
      </c>
      <c r="I734" s="17" t="str">
        <f>IF(IFERROR(FIND(I$13,INDEX(DATOS!CA:CA,MATCH(CHECKLIST!B734,DATOS!B:B,0),1),1),"")="","","X")</f>
        <v/>
      </c>
      <c r="J734" s="17" t="str">
        <f>IF(IFERROR(FIND(J$13,INDEX(DATOS!CA:CA,MATCH(CHECKLIST!B734,DATOS!B:B,0),1),1),"")="","","X")</f>
        <v/>
      </c>
      <c r="K734" s="17" t="str">
        <f>IF(IFERROR(FIND(K$13,INDEX(DATOS!CA:CA,MATCH(CHECKLIST!B734,DATOS!B:B,0),1),1),"")="","","X")</f>
        <v/>
      </c>
      <c r="L734" s="17" t="str">
        <f>IF(IFERROR(FIND(L$13,INDEX(DATOS!CA:CA,MATCH(CHECKLIST!B734,DATOS!B:B,0),1),1),"")="","","X")</f>
        <v/>
      </c>
      <c r="M734" s="17" t="str">
        <f>IF(IFERROR(FIND(M$13,INDEX(DATOS!CA:CA,MATCH(CHECKLIST!B734,DATOS!B:B,0),1),1),"")="","","X")</f>
        <v/>
      </c>
      <c r="N734" s="49" t="str">
        <f ca="1">IFERROR(IF(INDEX(DATOS!I:I,MATCH(CHECKLIST!B734,DATOS!B:B,0),1)="","X",IF(INDEX(DATOS!I:I,MATCH(CHECKLIST!B734,DATOS!B:B,0),1)&gt;YEAR(TODAY())-1,"","VENCIDA")),"")</f>
        <v/>
      </c>
      <c r="P734" s="17" t="str">
        <f>IF(B734="","",IF(IFERROR(FIND(P$13,INDEX(DATOS!CA:CA,MATCH(CHECKLIST!B734,DATOS!B:B,0),1),1),"")="","","X"))</f>
        <v/>
      </c>
      <c r="Q734" s="17" t="str">
        <f>IF(B734="","",IF(IFERROR(FIND(Q$13,INDEX(DATOS!CA:CA,MATCH(CHECKLIST!B734,DATOS!B:B,0),1),1),"")="","","X"))</f>
        <v/>
      </c>
      <c r="S734">
        <f t="shared" si="37"/>
        <v>0</v>
      </c>
      <c r="U734" t="str">
        <f t="shared" si="35"/>
        <v/>
      </c>
      <c r="V734" t="str">
        <f t="shared" si="36"/>
        <v/>
      </c>
    </row>
    <row r="735" spans="1:22">
      <c r="A735" s="12">
        <v>722</v>
      </c>
      <c r="B735" t="str">
        <f>IFERROR(INDEX(DATOS!B:B,MATCH(CHECKLIST!A735,DATOS!BU:BU,0),1),"")</f>
        <v/>
      </c>
      <c r="C735" t="str">
        <f>IFERROR(INDEX(DATOS!J:J,MATCH(CHECKLIST!A735,DATOS!BU:BU,0),1),"")</f>
        <v/>
      </c>
      <c r="D735" t="str">
        <f>IFERROR(INDEX(DATOS!R:R,MATCH(CHECKLIST!E735,DATOS!C:C,0),1),"")</f>
        <v/>
      </c>
      <c r="E735" s="16" t="str">
        <f>IFERROR(INDEX(DATOS!C:C,MATCH(CHECKLIST!A735,DATOS!BU:BU,0),1),"")</f>
        <v/>
      </c>
      <c r="F735" s="13" t="str">
        <f t="shared" si="34"/>
        <v/>
      </c>
      <c r="G735" s="17" t="str">
        <f>IF(IFERROR(FIND(G$13,INDEX(DATOS!CA:CA,MATCH(CHECKLIST!B735,DATOS!B:B,0),1),1),"")="",IF(IFERROR(FIND("FINADO",INDEX(DATOS!CA:CA,MATCH(CHECKLIST!B735,DATOS!B:B,0),1),1),"")="",IF(IFERROR(FIND("BAJA",INDEX(DATOS!CA:CA,MATCH(CHECKLIST!B735,DATOS!B:B,0),1),1),"")="",IF(IFERROR(FIND("FECHA PEUA",INDEX(DATOS!CA:CA,MATCH(CHECKLIST!B735,DATOS!B:B,0),1),1),"")="",IF(IFERROR(FIND("FIRMA",INDEX(DATOS!CA:CA,MATCH(CHECKLIST!B735,DATOS!B:B,0),1),1),"")="","","FIRMA"),"PEUA"),"BAJA"),"FINADO"),"X")</f>
        <v/>
      </c>
      <c r="H735" s="17" t="str">
        <f>IF(IFERROR(FIND(H$13,INDEX(DATOS!CA:CA,MATCH(CHECKLIST!B735,DATOS!B:B,0),1),1),"")="",IF(IFERROR(FIND("VENCIDA",INDEX(DATOS!BH:BH,MATCH(CHECKLIST!B735,DATOS!B:B,0),1),1),"")="","","VENCIDO"),"X")</f>
        <v/>
      </c>
      <c r="I735" s="17" t="str">
        <f>IF(IFERROR(FIND(I$13,INDEX(DATOS!CA:CA,MATCH(CHECKLIST!B735,DATOS!B:B,0),1),1),"")="","","X")</f>
        <v/>
      </c>
      <c r="J735" s="17" t="str">
        <f>IF(IFERROR(FIND(J$13,INDEX(DATOS!CA:CA,MATCH(CHECKLIST!B735,DATOS!B:B,0),1),1),"")="","","X")</f>
        <v/>
      </c>
      <c r="K735" s="17" t="str">
        <f>IF(IFERROR(FIND(K$13,INDEX(DATOS!CA:CA,MATCH(CHECKLIST!B735,DATOS!B:B,0),1),1),"")="","","X")</f>
        <v/>
      </c>
      <c r="L735" s="17" t="str">
        <f>IF(IFERROR(FIND(L$13,INDEX(DATOS!CA:CA,MATCH(CHECKLIST!B735,DATOS!B:B,0),1),1),"")="","","X")</f>
        <v/>
      </c>
      <c r="M735" s="17" t="str">
        <f>IF(IFERROR(FIND(M$13,INDEX(DATOS!CA:CA,MATCH(CHECKLIST!B735,DATOS!B:B,0),1),1),"")="","","X")</f>
        <v/>
      </c>
      <c r="N735" s="49" t="str">
        <f ca="1">IFERROR(IF(INDEX(DATOS!I:I,MATCH(CHECKLIST!B735,DATOS!B:B,0),1)="","X",IF(INDEX(DATOS!I:I,MATCH(CHECKLIST!B735,DATOS!B:B,0),1)&gt;YEAR(TODAY())-1,"","VENCIDA")),"")</f>
        <v/>
      </c>
      <c r="P735" s="17" t="str">
        <f>IF(B735="","",IF(IFERROR(FIND(P$13,INDEX(DATOS!CA:CA,MATCH(CHECKLIST!B735,DATOS!B:B,0),1),1),"")="","","X"))</f>
        <v/>
      </c>
      <c r="Q735" s="17" t="str">
        <f>IF(B735="","",IF(IFERROR(FIND(Q$13,INDEX(DATOS!CA:CA,MATCH(CHECKLIST!B735,DATOS!B:B,0),1),1),"")="","","X"))</f>
        <v/>
      </c>
      <c r="R735" t="str">
        <f>IF(B735="","",1)</f>
        <v/>
      </c>
      <c r="S735" t="str">
        <f t="shared" si="37"/>
        <v/>
      </c>
      <c r="U735" t="str">
        <f t="shared" si="35"/>
        <v/>
      </c>
      <c r="V735" t="str">
        <f t="shared" si="36"/>
        <v/>
      </c>
    </row>
    <row r="736" spans="1:22">
      <c r="A736" s="12">
        <v>723</v>
      </c>
      <c r="B736" t="str">
        <f>IFERROR(INDEX(DATOS!B:B,MATCH(CHECKLIST!A736,DATOS!BU:BU,0),1),"")</f>
        <v/>
      </c>
      <c r="C736" t="str">
        <f>IFERROR(INDEX(DATOS!J:J,MATCH(CHECKLIST!A736,DATOS!BU:BU,0),1),"")</f>
        <v/>
      </c>
      <c r="D736" t="str">
        <f>IFERROR(INDEX(DATOS!R:R,MATCH(CHECKLIST!E736,DATOS!C:C,0),1),"")</f>
        <v/>
      </c>
      <c r="E736" s="16" t="str">
        <f>IFERROR(INDEX(DATOS!C:C,MATCH(CHECKLIST!A736,DATOS!BU:BU,0),1),"")</f>
        <v/>
      </c>
      <c r="F736" s="13" t="str">
        <f t="shared" si="34"/>
        <v/>
      </c>
      <c r="G736" s="17" t="str">
        <f>IF(IFERROR(FIND(G$13,INDEX(DATOS!CA:CA,MATCH(CHECKLIST!B736,DATOS!B:B,0),1),1),"")="",IF(IFERROR(FIND("FINADO",INDEX(DATOS!CA:CA,MATCH(CHECKLIST!B736,DATOS!B:B,0),1),1),"")="",IF(IFERROR(FIND("BAJA",INDEX(DATOS!CA:CA,MATCH(CHECKLIST!B736,DATOS!B:B,0),1),1),"")="",IF(IFERROR(FIND("FECHA PEUA",INDEX(DATOS!CA:CA,MATCH(CHECKLIST!B736,DATOS!B:B,0),1),1),"")="",IF(IFERROR(FIND("FIRMA",INDEX(DATOS!CA:CA,MATCH(CHECKLIST!B736,DATOS!B:B,0),1),1),"")="","","FIRMA"),"PEUA"),"BAJA"),"FINADO"),"X")</f>
        <v/>
      </c>
      <c r="H736" s="17" t="str">
        <f>IF(IFERROR(FIND(H$13,INDEX(DATOS!CA:CA,MATCH(CHECKLIST!B736,DATOS!B:B,0),1),1),"")="",IF(IFERROR(FIND("VENCIDA",INDEX(DATOS!BH:BH,MATCH(CHECKLIST!B736,DATOS!B:B,0),1),1),"")="","","VENCIDO"),"X")</f>
        <v/>
      </c>
      <c r="I736" s="17" t="str">
        <f>IF(IFERROR(FIND(I$13,INDEX(DATOS!CA:CA,MATCH(CHECKLIST!B736,DATOS!B:B,0),1),1),"")="","","X")</f>
        <v/>
      </c>
      <c r="J736" s="17" t="str">
        <f>IF(IFERROR(FIND(J$13,INDEX(DATOS!CA:CA,MATCH(CHECKLIST!B736,DATOS!B:B,0),1),1),"")="","","X")</f>
        <v/>
      </c>
      <c r="K736" s="17" t="str">
        <f>IF(IFERROR(FIND(K$13,INDEX(DATOS!CA:CA,MATCH(CHECKLIST!B736,DATOS!B:B,0),1),1),"")="","","X")</f>
        <v/>
      </c>
      <c r="L736" s="17" t="str">
        <f>IF(IFERROR(FIND(L$13,INDEX(DATOS!CA:CA,MATCH(CHECKLIST!B736,DATOS!B:B,0),1),1),"")="","","X")</f>
        <v/>
      </c>
      <c r="M736" s="17" t="str">
        <f>IF(IFERROR(FIND(M$13,INDEX(DATOS!CA:CA,MATCH(CHECKLIST!B736,DATOS!B:B,0),1),1),"")="","","X")</f>
        <v/>
      </c>
      <c r="N736" s="49" t="str">
        <f ca="1">IFERROR(IF(INDEX(DATOS!I:I,MATCH(CHECKLIST!B736,DATOS!B:B,0),1)="","X",IF(INDEX(DATOS!I:I,MATCH(CHECKLIST!B736,DATOS!B:B,0),1)&gt;YEAR(TODAY())-1,"","VENCIDA")),"")</f>
        <v/>
      </c>
      <c r="P736" s="17" t="str">
        <f>IF(B736="","",IF(IFERROR(FIND(P$13,INDEX(DATOS!CA:CA,MATCH(CHECKLIST!B736,DATOS!B:B,0),1),1),"")="","","X"))</f>
        <v/>
      </c>
      <c r="Q736" s="17" t="str">
        <f>IF(B736="","",IF(IFERROR(FIND(Q$13,INDEX(DATOS!CA:CA,MATCH(CHECKLIST!B736,DATOS!B:B,0),1),1),"")="","","X"))</f>
        <v/>
      </c>
      <c r="S736">
        <f t="shared" si="37"/>
        <v>0</v>
      </c>
      <c r="U736" t="str">
        <f t="shared" si="35"/>
        <v/>
      </c>
      <c r="V736" t="str">
        <f t="shared" si="36"/>
        <v/>
      </c>
    </row>
    <row r="737" spans="1:22">
      <c r="A737" s="12">
        <v>724</v>
      </c>
      <c r="B737" t="str">
        <f>IFERROR(INDEX(DATOS!B:B,MATCH(CHECKLIST!A737,DATOS!BU:BU,0),1),"")</f>
        <v/>
      </c>
      <c r="C737" t="str">
        <f>IFERROR(INDEX(DATOS!J:J,MATCH(CHECKLIST!A737,DATOS!BU:BU,0),1),"")</f>
        <v/>
      </c>
      <c r="D737" t="str">
        <f>IFERROR(INDEX(DATOS!R:R,MATCH(CHECKLIST!E737,DATOS!C:C,0),1),"")</f>
        <v/>
      </c>
      <c r="E737" s="16" t="str">
        <f>IFERROR(INDEX(DATOS!C:C,MATCH(CHECKLIST!A737,DATOS!BU:BU,0),1),"")</f>
        <v/>
      </c>
      <c r="F737" s="13" t="str">
        <f t="shared" si="34"/>
        <v/>
      </c>
      <c r="G737" s="17" t="str">
        <f>IF(IFERROR(FIND(G$13,INDEX(DATOS!CA:CA,MATCH(CHECKLIST!B737,DATOS!B:B,0),1),1),"")="",IF(IFERROR(FIND("FINADO",INDEX(DATOS!CA:CA,MATCH(CHECKLIST!B737,DATOS!B:B,0),1),1),"")="",IF(IFERROR(FIND("BAJA",INDEX(DATOS!CA:CA,MATCH(CHECKLIST!B737,DATOS!B:B,0),1),1),"")="",IF(IFERROR(FIND("FECHA PEUA",INDEX(DATOS!CA:CA,MATCH(CHECKLIST!B737,DATOS!B:B,0),1),1),"")="",IF(IFERROR(FIND("FIRMA",INDEX(DATOS!CA:CA,MATCH(CHECKLIST!B737,DATOS!B:B,0),1),1),"")="","","FIRMA"),"PEUA"),"BAJA"),"FINADO"),"X")</f>
        <v/>
      </c>
      <c r="H737" s="17" t="str">
        <f>IF(IFERROR(FIND(H$13,INDEX(DATOS!CA:CA,MATCH(CHECKLIST!B737,DATOS!B:B,0),1),1),"")="",IF(IFERROR(FIND("VENCIDA",INDEX(DATOS!BH:BH,MATCH(CHECKLIST!B737,DATOS!B:B,0),1),1),"")="","","VENCIDO"),"X")</f>
        <v/>
      </c>
      <c r="I737" s="17" t="str">
        <f>IF(IFERROR(FIND(I$13,INDEX(DATOS!CA:CA,MATCH(CHECKLIST!B737,DATOS!B:B,0),1),1),"")="","","X")</f>
        <v/>
      </c>
      <c r="J737" s="17" t="str">
        <f>IF(IFERROR(FIND(J$13,INDEX(DATOS!CA:CA,MATCH(CHECKLIST!B737,DATOS!B:B,0),1),1),"")="","","X")</f>
        <v/>
      </c>
      <c r="K737" s="17" t="str">
        <f>IF(IFERROR(FIND(K$13,INDEX(DATOS!CA:CA,MATCH(CHECKLIST!B737,DATOS!B:B,0),1),1),"")="","","X")</f>
        <v/>
      </c>
      <c r="L737" s="17" t="str">
        <f>IF(IFERROR(FIND(L$13,INDEX(DATOS!CA:CA,MATCH(CHECKLIST!B737,DATOS!B:B,0),1),1),"")="","","X")</f>
        <v/>
      </c>
      <c r="M737" s="17" t="str">
        <f>IF(IFERROR(FIND(M$13,INDEX(DATOS!CA:CA,MATCH(CHECKLIST!B737,DATOS!B:B,0),1),1),"")="","","X")</f>
        <v/>
      </c>
      <c r="N737" s="49" t="str">
        <f ca="1">IFERROR(IF(INDEX(DATOS!I:I,MATCH(CHECKLIST!B737,DATOS!B:B,0),1)="","X",IF(INDEX(DATOS!I:I,MATCH(CHECKLIST!B737,DATOS!B:B,0),1)&gt;YEAR(TODAY())-1,"","VENCIDA")),"")</f>
        <v/>
      </c>
      <c r="P737" s="17" t="str">
        <f>IF(B737="","",IF(IFERROR(FIND(P$13,INDEX(DATOS!CA:CA,MATCH(CHECKLIST!B737,DATOS!B:B,0),1),1),"")="","","X"))</f>
        <v/>
      </c>
      <c r="Q737" s="17" t="str">
        <f>IF(B737="","",IF(IFERROR(FIND(Q$13,INDEX(DATOS!CA:CA,MATCH(CHECKLIST!B737,DATOS!B:B,0),1),1),"")="","","X"))</f>
        <v/>
      </c>
      <c r="R737" t="str">
        <f>IF(B737="","",1)</f>
        <v/>
      </c>
      <c r="S737" t="str">
        <f t="shared" si="37"/>
        <v/>
      </c>
      <c r="U737" t="str">
        <f t="shared" si="35"/>
        <v/>
      </c>
      <c r="V737" t="str">
        <f t="shared" si="36"/>
        <v/>
      </c>
    </row>
    <row r="738" spans="1:22">
      <c r="A738" s="12">
        <v>725</v>
      </c>
      <c r="B738" t="str">
        <f>IFERROR(INDEX(DATOS!B:B,MATCH(CHECKLIST!A738,DATOS!BU:BU,0),1),"")</f>
        <v/>
      </c>
      <c r="C738" t="str">
        <f>IFERROR(INDEX(DATOS!J:J,MATCH(CHECKLIST!A738,DATOS!BU:BU,0),1),"")</f>
        <v/>
      </c>
      <c r="D738" t="str">
        <f>IFERROR(INDEX(DATOS!R:R,MATCH(CHECKLIST!E738,DATOS!C:C,0),1),"")</f>
        <v/>
      </c>
      <c r="E738" s="16" t="str">
        <f>IFERROR(INDEX(DATOS!C:C,MATCH(CHECKLIST!A738,DATOS!BU:BU,0),1),"")</f>
        <v/>
      </c>
      <c r="F738" s="13" t="str">
        <f t="shared" si="34"/>
        <v/>
      </c>
      <c r="G738" s="17" t="str">
        <f>IF(IFERROR(FIND(G$13,INDEX(DATOS!CA:CA,MATCH(CHECKLIST!B738,DATOS!B:B,0),1),1),"")="",IF(IFERROR(FIND("FINADO",INDEX(DATOS!CA:CA,MATCH(CHECKLIST!B738,DATOS!B:B,0),1),1),"")="",IF(IFERROR(FIND("BAJA",INDEX(DATOS!CA:CA,MATCH(CHECKLIST!B738,DATOS!B:B,0),1),1),"")="",IF(IFERROR(FIND("FECHA PEUA",INDEX(DATOS!CA:CA,MATCH(CHECKLIST!B738,DATOS!B:B,0),1),1),"")="",IF(IFERROR(FIND("FIRMA",INDEX(DATOS!CA:CA,MATCH(CHECKLIST!B738,DATOS!B:B,0),1),1),"")="","","FIRMA"),"PEUA"),"BAJA"),"FINADO"),"X")</f>
        <v/>
      </c>
      <c r="H738" s="17" t="str">
        <f>IF(IFERROR(FIND(H$13,INDEX(DATOS!CA:CA,MATCH(CHECKLIST!B738,DATOS!B:B,0),1),1),"")="",IF(IFERROR(FIND("VENCIDA",INDEX(DATOS!BH:BH,MATCH(CHECKLIST!B738,DATOS!B:B,0),1),1),"")="","","VENCIDO"),"X")</f>
        <v/>
      </c>
      <c r="I738" s="17" t="str">
        <f>IF(IFERROR(FIND(I$13,INDEX(DATOS!CA:CA,MATCH(CHECKLIST!B738,DATOS!B:B,0),1),1),"")="","","X")</f>
        <v/>
      </c>
      <c r="J738" s="17" t="str">
        <f>IF(IFERROR(FIND(J$13,INDEX(DATOS!CA:CA,MATCH(CHECKLIST!B738,DATOS!B:B,0),1),1),"")="","","X")</f>
        <v/>
      </c>
      <c r="K738" s="17" t="str">
        <f>IF(IFERROR(FIND(K$13,INDEX(DATOS!CA:CA,MATCH(CHECKLIST!B738,DATOS!B:B,0),1),1),"")="","","X")</f>
        <v/>
      </c>
      <c r="L738" s="17" t="str">
        <f>IF(IFERROR(FIND(L$13,INDEX(DATOS!CA:CA,MATCH(CHECKLIST!B738,DATOS!B:B,0),1),1),"")="","","X")</f>
        <v/>
      </c>
      <c r="M738" s="17" t="str">
        <f>IF(IFERROR(FIND(M$13,INDEX(DATOS!CA:CA,MATCH(CHECKLIST!B738,DATOS!B:B,0),1),1),"")="","","X")</f>
        <v/>
      </c>
      <c r="N738" s="49" t="str">
        <f ca="1">IFERROR(IF(INDEX(DATOS!I:I,MATCH(CHECKLIST!B738,DATOS!B:B,0),1)="","X",IF(INDEX(DATOS!I:I,MATCH(CHECKLIST!B738,DATOS!B:B,0),1)&gt;YEAR(TODAY())-1,"","VENCIDA")),"")</f>
        <v/>
      </c>
      <c r="P738" s="17" t="str">
        <f>IF(B738="","",IF(IFERROR(FIND(P$13,INDEX(DATOS!CA:CA,MATCH(CHECKLIST!B738,DATOS!B:B,0),1),1),"")="","","X"))</f>
        <v/>
      </c>
      <c r="Q738" s="17" t="str">
        <f>IF(B738="","",IF(IFERROR(FIND(Q$13,INDEX(DATOS!CA:CA,MATCH(CHECKLIST!B738,DATOS!B:B,0),1),1),"")="","","X"))</f>
        <v/>
      </c>
      <c r="S738">
        <f t="shared" si="37"/>
        <v>0</v>
      </c>
      <c r="U738" t="str">
        <f t="shared" si="35"/>
        <v/>
      </c>
      <c r="V738" t="str">
        <f t="shared" si="36"/>
        <v/>
      </c>
    </row>
    <row r="739" spans="1:22">
      <c r="A739" s="12">
        <v>726</v>
      </c>
      <c r="B739" t="str">
        <f>IFERROR(INDEX(DATOS!B:B,MATCH(CHECKLIST!A739,DATOS!BU:BU,0),1),"")</f>
        <v/>
      </c>
      <c r="C739" t="str">
        <f>IFERROR(INDEX(DATOS!J:J,MATCH(CHECKLIST!A739,DATOS!BU:BU,0),1),"")</f>
        <v/>
      </c>
      <c r="D739" t="str">
        <f>IFERROR(INDEX(DATOS!R:R,MATCH(CHECKLIST!E739,DATOS!C:C,0),1),"")</f>
        <v/>
      </c>
      <c r="E739" s="16" t="str">
        <f>IFERROR(INDEX(DATOS!C:C,MATCH(CHECKLIST!A739,DATOS!BU:BU,0),1),"")</f>
        <v/>
      </c>
      <c r="F739" s="13" t="str">
        <f t="shared" si="34"/>
        <v/>
      </c>
      <c r="G739" s="17" t="str">
        <f>IF(IFERROR(FIND(G$13,INDEX(DATOS!CA:CA,MATCH(CHECKLIST!B739,DATOS!B:B,0),1),1),"")="",IF(IFERROR(FIND("FINADO",INDEX(DATOS!CA:CA,MATCH(CHECKLIST!B739,DATOS!B:B,0),1),1),"")="",IF(IFERROR(FIND("BAJA",INDEX(DATOS!CA:CA,MATCH(CHECKLIST!B739,DATOS!B:B,0),1),1),"")="",IF(IFERROR(FIND("FECHA PEUA",INDEX(DATOS!CA:CA,MATCH(CHECKLIST!B739,DATOS!B:B,0),1),1),"")="",IF(IFERROR(FIND("FIRMA",INDEX(DATOS!CA:CA,MATCH(CHECKLIST!B739,DATOS!B:B,0),1),1),"")="","","FIRMA"),"PEUA"),"BAJA"),"FINADO"),"X")</f>
        <v/>
      </c>
      <c r="H739" s="17" t="str">
        <f>IF(IFERROR(FIND(H$13,INDEX(DATOS!CA:CA,MATCH(CHECKLIST!B739,DATOS!B:B,0),1),1),"")="",IF(IFERROR(FIND("VENCIDA",INDEX(DATOS!BH:BH,MATCH(CHECKLIST!B739,DATOS!B:B,0),1),1),"")="","","VENCIDO"),"X")</f>
        <v/>
      </c>
      <c r="I739" s="17" t="str">
        <f>IF(IFERROR(FIND(I$13,INDEX(DATOS!CA:CA,MATCH(CHECKLIST!B739,DATOS!B:B,0),1),1),"")="","","X")</f>
        <v/>
      </c>
      <c r="J739" s="17" t="str">
        <f>IF(IFERROR(FIND(J$13,INDEX(DATOS!CA:CA,MATCH(CHECKLIST!B739,DATOS!B:B,0),1),1),"")="","","X")</f>
        <v/>
      </c>
      <c r="K739" s="17" t="str">
        <f>IF(IFERROR(FIND(K$13,INDEX(DATOS!CA:CA,MATCH(CHECKLIST!B739,DATOS!B:B,0),1),1),"")="","","X")</f>
        <v/>
      </c>
      <c r="L739" s="17" t="str">
        <f>IF(IFERROR(FIND(L$13,INDEX(DATOS!CA:CA,MATCH(CHECKLIST!B739,DATOS!B:B,0),1),1),"")="","","X")</f>
        <v/>
      </c>
      <c r="M739" s="17" t="str">
        <f>IF(IFERROR(FIND(M$13,INDEX(DATOS!CA:CA,MATCH(CHECKLIST!B739,DATOS!B:B,0),1),1),"")="","","X")</f>
        <v/>
      </c>
      <c r="N739" s="49" t="str">
        <f ca="1">IFERROR(IF(INDEX(DATOS!I:I,MATCH(CHECKLIST!B739,DATOS!B:B,0),1)="","X",IF(INDEX(DATOS!I:I,MATCH(CHECKLIST!B739,DATOS!B:B,0),1)&gt;YEAR(TODAY())-1,"","VENCIDA")),"")</f>
        <v/>
      </c>
      <c r="P739" s="17" t="str">
        <f>IF(B739="","",IF(IFERROR(FIND(P$13,INDEX(DATOS!CA:CA,MATCH(CHECKLIST!B739,DATOS!B:B,0),1),1),"")="","","X"))</f>
        <v/>
      </c>
      <c r="Q739" s="17" t="str">
        <f>IF(B739="","",IF(IFERROR(FIND(Q$13,INDEX(DATOS!CA:CA,MATCH(CHECKLIST!B739,DATOS!B:B,0),1),1),"")="","","X"))</f>
        <v/>
      </c>
      <c r="R739" t="str">
        <f>IF(B739="","",1)</f>
        <v/>
      </c>
      <c r="S739" t="str">
        <f t="shared" si="37"/>
        <v/>
      </c>
      <c r="U739" t="str">
        <f t="shared" si="35"/>
        <v/>
      </c>
      <c r="V739" t="str">
        <f t="shared" si="36"/>
        <v/>
      </c>
    </row>
    <row r="740" spans="1:22">
      <c r="A740" s="12">
        <v>727</v>
      </c>
      <c r="B740" t="str">
        <f>IFERROR(INDEX(DATOS!B:B,MATCH(CHECKLIST!A740,DATOS!BU:BU,0),1),"")</f>
        <v/>
      </c>
      <c r="C740" t="str">
        <f>IFERROR(INDEX(DATOS!J:J,MATCH(CHECKLIST!A740,DATOS!BU:BU,0),1),"")</f>
        <v/>
      </c>
      <c r="D740" t="str">
        <f>IFERROR(INDEX(DATOS!R:R,MATCH(CHECKLIST!E740,DATOS!C:C,0),1),"")</f>
        <v/>
      </c>
      <c r="E740" s="16" t="str">
        <f>IFERROR(INDEX(DATOS!C:C,MATCH(CHECKLIST!A740,DATOS!BU:BU,0),1),"")</f>
        <v/>
      </c>
      <c r="F740" s="13" t="str">
        <f t="shared" si="34"/>
        <v/>
      </c>
      <c r="G740" s="17" t="str">
        <f>IF(IFERROR(FIND(G$13,INDEX(DATOS!CA:CA,MATCH(CHECKLIST!B740,DATOS!B:B,0),1),1),"")="",IF(IFERROR(FIND("FINADO",INDEX(DATOS!CA:CA,MATCH(CHECKLIST!B740,DATOS!B:B,0),1),1),"")="",IF(IFERROR(FIND("BAJA",INDEX(DATOS!CA:CA,MATCH(CHECKLIST!B740,DATOS!B:B,0),1),1),"")="",IF(IFERROR(FIND("FECHA PEUA",INDEX(DATOS!CA:CA,MATCH(CHECKLIST!B740,DATOS!B:B,0),1),1),"")="",IF(IFERROR(FIND("FIRMA",INDEX(DATOS!CA:CA,MATCH(CHECKLIST!B740,DATOS!B:B,0),1),1),"")="","","FIRMA"),"PEUA"),"BAJA"),"FINADO"),"X")</f>
        <v/>
      </c>
      <c r="H740" s="17" t="str">
        <f>IF(IFERROR(FIND(H$13,INDEX(DATOS!CA:CA,MATCH(CHECKLIST!B740,DATOS!B:B,0),1),1),"")="",IF(IFERROR(FIND("VENCIDA",INDEX(DATOS!BH:BH,MATCH(CHECKLIST!B740,DATOS!B:B,0),1),1),"")="","","VENCIDO"),"X")</f>
        <v/>
      </c>
      <c r="I740" s="17" t="str">
        <f>IF(IFERROR(FIND(I$13,INDEX(DATOS!CA:CA,MATCH(CHECKLIST!B740,DATOS!B:B,0),1),1),"")="","","X")</f>
        <v/>
      </c>
      <c r="J740" s="17" t="str">
        <f>IF(IFERROR(FIND(J$13,INDEX(DATOS!CA:CA,MATCH(CHECKLIST!B740,DATOS!B:B,0),1),1),"")="","","X")</f>
        <v/>
      </c>
      <c r="K740" s="17" t="str">
        <f>IF(IFERROR(FIND(K$13,INDEX(DATOS!CA:CA,MATCH(CHECKLIST!B740,DATOS!B:B,0),1),1),"")="","","X")</f>
        <v/>
      </c>
      <c r="L740" s="17" t="str">
        <f>IF(IFERROR(FIND(L$13,INDEX(DATOS!CA:CA,MATCH(CHECKLIST!B740,DATOS!B:B,0),1),1),"")="","","X")</f>
        <v/>
      </c>
      <c r="M740" s="17" t="str">
        <f>IF(IFERROR(FIND(M$13,INDEX(DATOS!CA:CA,MATCH(CHECKLIST!B740,DATOS!B:B,0),1),1),"")="","","X")</f>
        <v/>
      </c>
      <c r="N740" s="49" t="str">
        <f ca="1">IFERROR(IF(INDEX(DATOS!I:I,MATCH(CHECKLIST!B740,DATOS!B:B,0),1)="","X",IF(INDEX(DATOS!I:I,MATCH(CHECKLIST!B740,DATOS!B:B,0),1)&gt;YEAR(TODAY())-1,"","VENCIDA")),"")</f>
        <v/>
      </c>
      <c r="P740" s="17" t="str">
        <f>IF(B740="","",IF(IFERROR(FIND(P$13,INDEX(DATOS!CA:CA,MATCH(CHECKLIST!B740,DATOS!B:B,0),1),1),"")="","","X"))</f>
        <v/>
      </c>
      <c r="Q740" s="17" t="str">
        <f>IF(B740="","",IF(IFERROR(FIND(Q$13,INDEX(DATOS!CA:CA,MATCH(CHECKLIST!B740,DATOS!B:B,0),1),1),"")="","","X"))</f>
        <v/>
      </c>
      <c r="S740">
        <f t="shared" si="37"/>
        <v>0</v>
      </c>
      <c r="U740" t="str">
        <f t="shared" si="35"/>
        <v/>
      </c>
      <c r="V740" t="str">
        <f t="shared" si="36"/>
        <v/>
      </c>
    </row>
    <row r="741" spans="1:22">
      <c r="A741" s="12">
        <v>728</v>
      </c>
      <c r="B741" t="str">
        <f>IFERROR(INDEX(DATOS!B:B,MATCH(CHECKLIST!A741,DATOS!BU:BU,0),1),"")</f>
        <v/>
      </c>
      <c r="C741" t="str">
        <f>IFERROR(INDEX(DATOS!J:J,MATCH(CHECKLIST!A741,DATOS!BU:BU,0),1),"")</f>
        <v/>
      </c>
      <c r="D741" t="str">
        <f>IFERROR(INDEX(DATOS!R:R,MATCH(CHECKLIST!E741,DATOS!C:C,0),1),"")</f>
        <v/>
      </c>
      <c r="E741" s="16" t="str">
        <f>IFERROR(INDEX(DATOS!C:C,MATCH(CHECKLIST!A741,DATOS!BU:BU,0),1),"")</f>
        <v/>
      </c>
      <c r="F741" s="13" t="str">
        <f t="shared" si="34"/>
        <v/>
      </c>
      <c r="G741" s="17" t="str">
        <f>IF(IFERROR(FIND(G$13,INDEX(DATOS!CA:CA,MATCH(CHECKLIST!B741,DATOS!B:B,0),1),1),"")="",IF(IFERROR(FIND("FINADO",INDEX(DATOS!CA:CA,MATCH(CHECKLIST!B741,DATOS!B:B,0),1),1),"")="",IF(IFERROR(FIND("BAJA",INDEX(DATOS!CA:CA,MATCH(CHECKLIST!B741,DATOS!B:B,0),1),1),"")="",IF(IFERROR(FIND("FECHA PEUA",INDEX(DATOS!CA:CA,MATCH(CHECKLIST!B741,DATOS!B:B,0),1),1),"")="",IF(IFERROR(FIND("FIRMA",INDEX(DATOS!CA:CA,MATCH(CHECKLIST!B741,DATOS!B:B,0),1),1),"")="","","FIRMA"),"PEUA"),"BAJA"),"FINADO"),"X")</f>
        <v/>
      </c>
      <c r="H741" s="17" t="str">
        <f>IF(IFERROR(FIND(H$13,INDEX(DATOS!CA:CA,MATCH(CHECKLIST!B741,DATOS!B:B,0),1),1),"")="",IF(IFERROR(FIND("VENCIDA",INDEX(DATOS!BH:BH,MATCH(CHECKLIST!B741,DATOS!B:B,0),1),1),"")="","","VENCIDO"),"X")</f>
        <v/>
      </c>
      <c r="I741" s="17" t="str">
        <f>IF(IFERROR(FIND(I$13,INDEX(DATOS!CA:CA,MATCH(CHECKLIST!B741,DATOS!B:B,0),1),1),"")="","","X")</f>
        <v/>
      </c>
      <c r="J741" s="17" t="str">
        <f>IF(IFERROR(FIND(J$13,INDEX(DATOS!CA:CA,MATCH(CHECKLIST!B741,DATOS!B:B,0),1),1),"")="","","X")</f>
        <v/>
      </c>
      <c r="K741" s="17" t="str">
        <f>IF(IFERROR(FIND(K$13,INDEX(DATOS!CA:CA,MATCH(CHECKLIST!B741,DATOS!B:B,0),1),1),"")="","","X")</f>
        <v/>
      </c>
      <c r="L741" s="17" t="str">
        <f>IF(IFERROR(FIND(L$13,INDEX(DATOS!CA:CA,MATCH(CHECKLIST!B741,DATOS!B:B,0),1),1),"")="","","X")</f>
        <v/>
      </c>
      <c r="M741" s="17" t="str">
        <f>IF(IFERROR(FIND(M$13,INDEX(DATOS!CA:CA,MATCH(CHECKLIST!B741,DATOS!B:B,0),1),1),"")="","","X")</f>
        <v/>
      </c>
      <c r="N741" s="49" t="str">
        <f ca="1">IFERROR(IF(INDEX(DATOS!I:I,MATCH(CHECKLIST!B741,DATOS!B:B,0),1)="","X",IF(INDEX(DATOS!I:I,MATCH(CHECKLIST!B741,DATOS!B:B,0),1)&gt;YEAR(TODAY())-1,"","VENCIDA")),"")</f>
        <v/>
      </c>
      <c r="P741" s="17" t="str">
        <f>IF(B741="","",IF(IFERROR(FIND(P$13,INDEX(DATOS!CA:CA,MATCH(CHECKLIST!B741,DATOS!B:B,0),1),1),"")="","","X"))</f>
        <v/>
      </c>
      <c r="Q741" s="17" t="str">
        <f>IF(B741="","",IF(IFERROR(FIND(Q$13,INDEX(DATOS!CA:CA,MATCH(CHECKLIST!B741,DATOS!B:B,0),1),1),"")="","","X"))</f>
        <v/>
      </c>
      <c r="R741" t="str">
        <f>IF(B741="","",1)</f>
        <v/>
      </c>
      <c r="S741" t="str">
        <f t="shared" si="37"/>
        <v/>
      </c>
      <c r="U741" t="str">
        <f t="shared" si="35"/>
        <v/>
      </c>
      <c r="V741" t="str">
        <f t="shared" si="36"/>
        <v/>
      </c>
    </row>
    <row r="742" spans="1:22">
      <c r="A742" s="12">
        <v>729</v>
      </c>
      <c r="B742" t="str">
        <f>IFERROR(INDEX(DATOS!B:B,MATCH(CHECKLIST!A742,DATOS!BU:BU,0),1),"")</f>
        <v/>
      </c>
      <c r="C742" t="str">
        <f>IFERROR(INDEX(DATOS!J:J,MATCH(CHECKLIST!A742,DATOS!BU:BU,0),1),"")</f>
        <v/>
      </c>
      <c r="D742" t="str">
        <f>IFERROR(INDEX(DATOS!R:R,MATCH(CHECKLIST!E742,DATOS!C:C,0),1),"")</f>
        <v/>
      </c>
      <c r="E742" s="16" t="str">
        <f>IFERROR(INDEX(DATOS!C:C,MATCH(CHECKLIST!A742,DATOS!BU:BU,0),1),"")</f>
        <v/>
      </c>
      <c r="F742" s="13" t="str">
        <f t="shared" si="34"/>
        <v/>
      </c>
      <c r="G742" s="17" t="str">
        <f>IF(IFERROR(FIND(G$13,INDEX(DATOS!CA:CA,MATCH(CHECKLIST!B742,DATOS!B:B,0),1),1),"")="",IF(IFERROR(FIND("FINADO",INDEX(DATOS!CA:CA,MATCH(CHECKLIST!B742,DATOS!B:B,0),1),1),"")="",IF(IFERROR(FIND("BAJA",INDEX(DATOS!CA:CA,MATCH(CHECKLIST!B742,DATOS!B:B,0),1),1),"")="",IF(IFERROR(FIND("FECHA PEUA",INDEX(DATOS!CA:CA,MATCH(CHECKLIST!B742,DATOS!B:B,0),1),1),"")="",IF(IFERROR(FIND("FIRMA",INDEX(DATOS!CA:CA,MATCH(CHECKLIST!B742,DATOS!B:B,0),1),1),"")="","","FIRMA"),"PEUA"),"BAJA"),"FINADO"),"X")</f>
        <v/>
      </c>
      <c r="H742" s="17" t="str">
        <f>IF(IFERROR(FIND(H$13,INDEX(DATOS!CA:CA,MATCH(CHECKLIST!B742,DATOS!B:B,0),1),1),"")="",IF(IFERROR(FIND("VENCIDA",INDEX(DATOS!BH:BH,MATCH(CHECKLIST!B742,DATOS!B:B,0),1),1),"")="","","VENCIDO"),"X")</f>
        <v/>
      </c>
      <c r="I742" s="17" t="str">
        <f>IF(IFERROR(FIND(I$13,INDEX(DATOS!CA:CA,MATCH(CHECKLIST!B742,DATOS!B:B,0),1),1),"")="","","X")</f>
        <v/>
      </c>
      <c r="J742" s="17" t="str">
        <f>IF(IFERROR(FIND(J$13,INDEX(DATOS!CA:CA,MATCH(CHECKLIST!B742,DATOS!B:B,0),1),1),"")="","","X")</f>
        <v/>
      </c>
      <c r="K742" s="17" t="str">
        <f>IF(IFERROR(FIND(K$13,INDEX(DATOS!CA:CA,MATCH(CHECKLIST!B742,DATOS!B:B,0),1),1),"")="","","X")</f>
        <v/>
      </c>
      <c r="L742" s="17" t="str">
        <f>IF(IFERROR(FIND(L$13,INDEX(DATOS!CA:CA,MATCH(CHECKLIST!B742,DATOS!B:B,0),1),1),"")="","","X")</f>
        <v/>
      </c>
      <c r="M742" s="17" t="str">
        <f>IF(IFERROR(FIND(M$13,INDEX(DATOS!CA:CA,MATCH(CHECKLIST!B742,DATOS!B:B,0),1),1),"")="","","X")</f>
        <v/>
      </c>
      <c r="N742" s="49" t="str">
        <f ca="1">IFERROR(IF(INDEX(DATOS!I:I,MATCH(CHECKLIST!B742,DATOS!B:B,0),1)="","X",IF(INDEX(DATOS!I:I,MATCH(CHECKLIST!B742,DATOS!B:B,0),1)&gt;YEAR(TODAY())-1,"","VENCIDA")),"")</f>
        <v/>
      </c>
      <c r="P742" s="17" t="str">
        <f>IF(B742="","",IF(IFERROR(FIND(P$13,INDEX(DATOS!CA:CA,MATCH(CHECKLIST!B742,DATOS!B:B,0),1),1),"")="","","X"))</f>
        <v/>
      </c>
      <c r="Q742" s="17" t="str">
        <f>IF(B742="","",IF(IFERROR(FIND(Q$13,INDEX(DATOS!CA:CA,MATCH(CHECKLIST!B742,DATOS!B:B,0),1),1),"")="","","X"))</f>
        <v/>
      </c>
      <c r="S742">
        <f t="shared" si="37"/>
        <v>0</v>
      </c>
      <c r="U742" t="str">
        <f t="shared" si="35"/>
        <v/>
      </c>
      <c r="V742" t="str">
        <f t="shared" si="36"/>
        <v/>
      </c>
    </row>
    <row r="743" spans="1:22">
      <c r="A743" s="12">
        <v>730</v>
      </c>
      <c r="B743" t="str">
        <f>IFERROR(INDEX(DATOS!B:B,MATCH(CHECKLIST!A743,DATOS!BU:BU,0),1),"")</f>
        <v/>
      </c>
      <c r="C743" t="str">
        <f>IFERROR(INDEX(DATOS!J:J,MATCH(CHECKLIST!A743,DATOS!BU:BU,0),1),"")</f>
        <v/>
      </c>
      <c r="D743" t="str">
        <f>IFERROR(INDEX(DATOS!R:R,MATCH(CHECKLIST!E743,DATOS!C:C,0),1),"")</f>
        <v/>
      </c>
      <c r="E743" s="16" t="str">
        <f>IFERROR(INDEX(DATOS!C:C,MATCH(CHECKLIST!A743,DATOS!BU:BU,0),1),"")</f>
        <v/>
      </c>
      <c r="F743" s="13" t="str">
        <f t="shared" si="34"/>
        <v/>
      </c>
      <c r="G743" s="17" t="str">
        <f>IF(IFERROR(FIND(G$13,INDEX(DATOS!CA:CA,MATCH(CHECKLIST!B743,DATOS!B:B,0),1),1),"")="",IF(IFERROR(FIND("FINADO",INDEX(DATOS!CA:CA,MATCH(CHECKLIST!B743,DATOS!B:B,0),1),1),"")="",IF(IFERROR(FIND("BAJA",INDEX(DATOS!CA:CA,MATCH(CHECKLIST!B743,DATOS!B:B,0),1),1),"")="",IF(IFERROR(FIND("FECHA PEUA",INDEX(DATOS!CA:CA,MATCH(CHECKLIST!B743,DATOS!B:B,0),1),1),"")="",IF(IFERROR(FIND("FIRMA",INDEX(DATOS!CA:CA,MATCH(CHECKLIST!B743,DATOS!B:B,0),1),1),"")="","","FIRMA"),"PEUA"),"BAJA"),"FINADO"),"X")</f>
        <v/>
      </c>
      <c r="H743" s="17" t="str">
        <f>IF(IFERROR(FIND(H$13,INDEX(DATOS!CA:CA,MATCH(CHECKLIST!B743,DATOS!B:B,0),1),1),"")="",IF(IFERROR(FIND("VENCIDA",INDEX(DATOS!BH:BH,MATCH(CHECKLIST!B743,DATOS!B:B,0),1),1),"")="","","VENCIDO"),"X")</f>
        <v/>
      </c>
      <c r="I743" s="17" t="str">
        <f>IF(IFERROR(FIND(I$13,INDEX(DATOS!CA:CA,MATCH(CHECKLIST!B743,DATOS!B:B,0),1),1),"")="","","X")</f>
        <v/>
      </c>
      <c r="J743" s="17" t="str">
        <f>IF(IFERROR(FIND(J$13,INDEX(DATOS!CA:CA,MATCH(CHECKLIST!B743,DATOS!B:B,0),1),1),"")="","","X")</f>
        <v/>
      </c>
      <c r="K743" s="17" t="str">
        <f>IF(IFERROR(FIND(K$13,INDEX(DATOS!CA:CA,MATCH(CHECKLIST!B743,DATOS!B:B,0),1),1),"")="","","X")</f>
        <v/>
      </c>
      <c r="L743" s="17" t="str">
        <f>IF(IFERROR(FIND(L$13,INDEX(DATOS!CA:CA,MATCH(CHECKLIST!B743,DATOS!B:B,0),1),1),"")="","","X")</f>
        <v/>
      </c>
      <c r="M743" s="17" t="str">
        <f>IF(IFERROR(FIND(M$13,INDEX(DATOS!CA:CA,MATCH(CHECKLIST!B743,DATOS!B:B,0),1),1),"")="","","X")</f>
        <v/>
      </c>
      <c r="N743" s="49" t="str">
        <f ca="1">IFERROR(IF(INDEX(DATOS!I:I,MATCH(CHECKLIST!B743,DATOS!B:B,0),1)="","X",IF(INDEX(DATOS!I:I,MATCH(CHECKLIST!B743,DATOS!B:B,0),1)&gt;YEAR(TODAY())-1,"","VENCIDA")),"")</f>
        <v/>
      </c>
      <c r="P743" s="17" t="str">
        <f>IF(B743="","",IF(IFERROR(FIND(P$13,INDEX(DATOS!CA:CA,MATCH(CHECKLIST!B743,DATOS!B:B,0),1),1),"")="","","X"))</f>
        <v/>
      </c>
      <c r="Q743" s="17" t="str">
        <f>IF(B743="","",IF(IFERROR(FIND(Q$13,INDEX(DATOS!CA:CA,MATCH(CHECKLIST!B743,DATOS!B:B,0),1),1),"")="","","X"))</f>
        <v/>
      </c>
      <c r="R743" t="str">
        <f>IF(B743="","",1)</f>
        <v/>
      </c>
      <c r="S743" t="str">
        <f t="shared" si="37"/>
        <v/>
      </c>
      <c r="U743" t="str">
        <f t="shared" si="35"/>
        <v/>
      </c>
      <c r="V743" t="str">
        <f t="shared" si="36"/>
        <v/>
      </c>
    </row>
    <row r="744" spans="1:22">
      <c r="A744" s="12">
        <v>731</v>
      </c>
      <c r="B744" t="str">
        <f>IFERROR(INDEX(DATOS!B:B,MATCH(CHECKLIST!A744,DATOS!BU:BU,0),1),"")</f>
        <v/>
      </c>
      <c r="C744" t="str">
        <f>IFERROR(INDEX(DATOS!J:J,MATCH(CHECKLIST!A744,DATOS!BU:BU,0),1),"")</f>
        <v/>
      </c>
      <c r="D744" t="str">
        <f>IFERROR(INDEX(DATOS!R:R,MATCH(CHECKLIST!E744,DATOS!C:C,0),1),"")</f>
        <v/>
      </c>
      <c r="E744" s="16" t="str">
        <f>IFERROR(INDEX(DATOS!C:C,MATCH(CHECKLIST!A744,DATOS!BU:BU,0),1),"")</f>
        <v/>
      </c>
      <c r="F744" s="13" t="str">
        <f t="shared" si="34"/>
        <v/>
      </c>
      <c r="G744" s="17" t="str">
        <f>IF(IFERROR(FIND(G$13,INDEX(DATOS!CA:CA,MATCH(CHECKLIST!B744,DATOS!B:B,0),1),1),"")="",IF(IFERROR(FIND("FINADO",INDEX(DATOS!CA:CA,MATCH(CHECKLIST!B744,DATOS!B:B,0),1),1),"")="",IF(IFERROR(FIND("BAJA",INDEX(DATOS!CA:CA,MATCH(CHECKLIST!B744,DATOS!B:B,0),1),1),"")="",IF(IFERROR(FIND("FECHA PEUA",INDEX(DATOS!CA:CA,MATCH(CHECKLIST!B744,DATOS!B:B,0),1),1),"")="",IF(IFERROR(FIND("FIRMA",INDEX(DATOS!CA:CA,MATCH(CHECKLIST!B744,DATOS!B:B,0),1),1),"")="","","FIRMA"),"PEUA"),"BAJA"),"FINADO"),"X")</f>
        <v/>
      </c>
      <c r="H744" s="17" t="str">
        <f>IF(IFERROR(FIND(H$13,INDEX(DATOS!CA:CA,MATCH(CHECKLIST!B744,DATOS!B:B,0),1),1),"")="",IF(IFERROR(FIND("VENCIDA",INDEX(DATOS!BH:BH,MATCH(CHECKLIST!B744,DATOS!B:B,0),1),1),"")="","","VENCIDO"),"X")</f>
        <v/>
      </c>
      <c r="I744" s="17" t="str">
        <f>IF(IFERROR(FIND(I$13,INDEX(DATOS!CA:CA,MATCH(CHECKLIST!B744,DATOS!B:B,0),1),1),"")="","","X")</f>
        <v/>
      </c>
      <c r="J744" s="17" t="str">
        <f>IF(IFERROR(FIND(J$13,INDEX(DATOS!CA:CA,MATCH(CHECKLIST!B744,DATOS!B:B,0),1),1),"")="","","X")</f>
        <v/>
      </c>
      <c r="K744" s="17" t="str">
        <f>IF(IFERROR(FIND(K$13,INDEX(DATOS!CA:CA,MATCH(CHECKLIST!B744,DATOS!B:B,0),1),1),"")="","","X")</f>
        <v/>
      </c>
      <c r="L744" s="17" t="str">
        <f>IF(IFERROR(FIND(L$13,INDEX(DATOS!CA:CA,MATCH(CHECKLIST!B744,DATOS!B:B,0),1),1),"")="","","X")</f>
        <v/>
      </c>
      <c r="M744" s="17" t="str">
        <f>IF(IFERROR(FIND(M$13,INDEX(DATOS!CA:CA,MATCH(CHECKLIST!B744,DATOS!B:B,0),1),1),"")="","","X")</f>
        <v/>
      </c>
      <c r="N744" s="49" t="str">
        <f ca="1">IFERROR(IF(INDEX(DATOS!I:I,MATCH(CHECKLIST!B744,DATOS!B:B,0),1)="","X",IF(INDEX(DATOS!I:I,MATCH(CHECKLIST!B744,DATOS!B:B,0),1)&gt;YEAR(TODAY())-1,"","VENCIDA")),"")</f>
        <v/>
      </c>
      <c r="P744" s="17" t="str">
        <f>IF(B744="","",IF(IFERROR(FIND(P$13,INDEX(DATOS!CA:CA,MATCH(CHECKLIST!B744,DATOS!B:B,0),1),1),"")="","","X"))</f>
        <v/>
      </c>
      <c r="Q744" s="17" t="str">
        <f>IF(B744="","",IF(IFERROR(FIND(Q$13,INDEX(DATOS!CA:CA,MATCH(CHECKLIST!B744,DATOS!B:B,0),1),1),"")="","","X"))</f>
        <v/>
      </c>
      <c r="S744">
        <f t="shared" si="37"/>
        <v>0</v>
      </c>
      <c r="U744" t="str">
        <f t="shared" si="35"/>
        <v/>
      </c>
      <c r="V744" t="str">
        <f t="shared" si="36"/>
        <v/>
      </c>
    </row>
    <row r="745" spans="1:22">
      <c r="A745" s="12">
        <v>732</v>
      </c>
      <c r="B745" t="str">
        <f>IFERROR(INDEX(DATOS!B:B,MATCH(CHECKLIST!A745,DATOS!BU:BU,0),1),"")</f>
        <v/>
      </c>
      <c r="C745" t="str">
        <f>IFERROR(INDEX(DATOS!J:J,MATCH(CHECKLIST!A745,DATOS!BU:BU,0),1),"")</f>
        <v/>
      </c>
      <c r="D745" t="str">
        <f>IFERROR(INDEX(DATOS!R:R,MATCH(CHECKLIST!E745,DATOS!C:C,0),1),"")</f>
        <v/>
      </c>
      <c r="E745" s="16" t="str">
        <f>IFERROR(INDEX(DATOS!C:C,MATCH(CHECKLIST!A745,DATOS!BU:BU,0),1),"")</f>
        <v/>
      </c>
      <c r="F745" s="13" t="str">
        <f t="shared" si="34"/>
        <v/>
      </c>
      <c r="G745" s="17" t="str">
        <f>IF(IFERROR(FIND(G$13,INDEX(DATOS!CA:CA,MATCH(CHECKLIST!B745,DATOS!B:B,0),1),1),"")="",IF(IFERROR(FIND("FINADO",INDEX(DATOS!CA:CA,MATCH(CHECKLIST!B745,DATOS!B:B,0),1),1),"")="",IF(IFERROR(FIND("BAJA",INDEX(DATOS!CA:CA,MATCH(CHECKLIST!B745,DATOS!B:B,0),1),1),"")="",IF(IFERROR(FIND("FECHA PEUA",INDEX(DATOS!CA:CA,MATCH(CHECKLIST!B745,DATOS!B:B,0),1),1),"")="",IF(IFERROR(FIND("FIRMA",INDEX(DATOS!CA:CA,MATCH(CHECKLIST!B745,DATOS!B:B,0),1),1),"")="","","FIRMA"),"PEUA"),"BAJA"),"FINADO"),"X")</f>
        <v/>
      </c>
      <c r="H745" s="17" t="str">
        <f>IF(IFERROR(FIND(H$13,INDEX(DATOS!CA:CA,MATCH(CHECKLIST!B745,DATOS!B:B,0),1),1),"")="",IF(IFERROR(FIND("VENCIDA",INDEX(DATOS!BH:BH,MATCH(CHECKLIST!B745,DATOS!B:B,0),1),1),"")="","","VENCIDO"),"X")</f>
        <v/>
      </c>
      <c r="I745" s="17" t="str">
        <f>IF(IFERROR(FIND(I$13,INDEX(DATOS!CA:CA,MATCH(CHECKLIST!B745,DATOS!B:B,0),1),1),"")="","","X")</f>
        <v/>
      </c>
      <c r="J745" s="17" t="str">
        <f>IF(IFERROR(FIND(J$13,INDEX(DATOS!CA:CA,MATCH(CHECKLIST!B745,DATOS!B:B,0),1),1),"")="","","X")</f>
        <v/>
      </c>
      <c r="K745" s="17" t="str">
        <f>IF(IFERROR(FIND(K$13,INDEX(DATOS!CA:CA,MATCH(CHECKLIST!B745,DATOS!B:B,0),1),1),"")="","","X")</f>
        <v/>
      </c>
      <c r="L745" s="17" t="str">
        <f>IF(IFERROR(FIND(L$13,INDEX(DATOS!CA:CA,MATCH(CHECKLIST!B745,DATOS!B:B,0),1),1),"")="","","X")</f>
        <v/>
      </c>
      <c r="M745" s="17" t="str">
        <f>IF(IFERROR(FIND(M$13,INDEX(DATOS!CA:CA,MATCH(CHECKLIST!B745,DATOS!B:B,0),1),1),"")="","","X")</f>
        <v/>
      </c>
      <c r="N745" s="49" t="str">
        <f ca="1">IFERROR(IF(INDEX(DATOS!I:I,MATCH(CHECKLIST!B745,DATOS!B:B,0),1)="","X",IF(INDEX(DATOS!I:I,MATCH(CHECKLIST!B745,DATOS!B:B,0),1)&gt;YEAR(TODAY())-1,"","VENCIDA")),"")</f>
        <v/>
      </c>
      <c r="P745" s="17" t="str">
        <f>IF(B745="","",IF(IFERROR(FIND(P$13,INDEX(DATOS!CA:CA,MATCH(CHECKLIST!B745,DATOS!B:B,0),1),1),"")="","","X"))</f>
        <v/>
      </c>
      <c r="Q745" s="17" t="str">
        <f>IF(B745="","",IF(IFERROR(FIND(Q$13,INDEX(DATOS!CA:CA,MATCH(CHECKLIST!B745,DATOS!B:B,0),1),1),"")="","","X"))</f>
        <v/>
      </c>
      <c r="R745" t="str">
        <f>IF(B745="","",1)</f>
        <v/>
      </c>
      <c r="S745" t="str">
        <f t="shared" si="37"/>
        <v/>
      </c>
      <c r="U745" t="str">
        <f t="shared" si="35"/>
        <v/>
      </c>
      <c r="V745" t="str">
        <f t="shared" si="36"/>
        <v/>
      </c>
    </row>
    <row r="746" spans="1:22">
      <c r="A746" s="12">
        <v>733</v>
      </c>
      <c r="B746" t="str">
        <f>IFERROR(INDEX(DATOS!B:B,MATCH(CHECKLIST!A746,DATOS!BU:BU,0),1),"")</f>
        <v/>
      </c>
      <c r="C746" t="str">
        <f>IFERROR(INDEX(DATOS!J:J,MATCH(CHECKLIST!A746,DATOS!BU:BU,0),1),"")</f>
        <v/>
      </c>
      <c r="D746" t="str">
        <f>IFERROR(INDEX(DATOS!R:R,MATCH(CHECKLIST!E746,DATOS!C:C,0),1),"")</f>
        <v/>
      </c>
      <c r="E746" s="16" t="str">
        <f>IFERROR(INDEX(DATOS!C:C,MATCH(CHECKLIST!A746,DATOS!BU:BU,0),1),"")</f>
        <v/>
      </c>
      <c r="F746" s="13" t="str">
        <f t="shared" si="34"/>
        <v/>
      </c>
      <c r="G746" s="17" t="str">
        <f>IF(IFERROR(FIND(G$13,INDEX(DATOS!CA:CA,MATCH(CHECKLIST!B746,DATOS!B:B,0),1),1),"")="",IF(IFERROR(FIND("FINADO",INDEX(DATOS!CA:CA,MATCH(CHECKLIST!B746,DATOS!B:B,0),1),1),"")="",IF(IFERROR(FIND("BAJA",INDEX(DATOS!CA:CA,MATCH(CHECKLIST!B746,DATOS!B:B,0),1),1),"")="",IF(IFERROR(FIND("FECHA PEUA",INDEX(DATOS!CA:CA,MATCH(CHECKLIST!B746,DATOS!B:B,0),1),1),"")="",IF(IFERROR(FIND("FIRMA",INDEX(DATOS!CA:CA,MATCH(CHECKLIST!B746,DATOS!B:B,0),1),1),"")="","","FIRMA"),"PEUA"),"BAJA"),"FINADO"),"X")</f>
        <v/>
      </c>
      <c r="H746" s="17" t="str">
        <f>IF(IFERROR(FIND(H$13,INDEX(DATOS!CA:CA,MATCH(CHECKLIST!B746,DATOS!B:B,0),1),1),"")="",IF(IFERROR(FIND("VENCIDA",INDEX(DATOS!BH:BH,MATCH(CHECKLIST!B746,DATOS!B:B,0),1),1),"")="","","VENCIDO"),"X")</f>
        <v/>
      </c>
      <c r="I746" s="17" t="str">
        <f>IF(IFERROR(FIND(I$13,INDEX(DATOS!CA:CA,MATCH(CHECKLIST!B746,DATOS!B:B,0),1),1),"")="","","X")</f>
        <v/>
      </c>
      <c r="J746" s="17" t="str">
        <f>IF(IFERROR(FIND(J$13,INDEX(DATOS!CA:CA,MATCH(CHECKLIST!B746,DATOS!B:B,0),1),1),"")="","","X")</f>
        <v/>
      </c>
      <c r="K746" s="17" t="str">
        <f>IF(IFERROR(FIND(K$13,INDEX(DATOS!CA:CA,MATCH(CHECKLIST!B746,DATOS!B:B,0),1),1),"")="","","X")</f>
        <v/>
      </c>
      <c r="L746" s="17" t="str">
        <f>IF(IFERROR(FIND(L$13,INDEX(DATOS!CA:CA,MATCH(CHECKLIST!B746,DATOS!B:B,0),1),1),"")="","","X")</f>
        <v/>
      </c>
      <c r="M746" s="17" t="str">
        <f>IF(IFERROR(FIND(M$13,INDEX(DATOS!CA:CA,MATCH(CHECKLIST!B746,DATOS!B:B,0),1),1),"")="","","X")</f>
        <v/>
      </c>
      <c r="N746" s="49" t="str">
        <f ca="1">IFERROR(IF(INDEX(DATOS!I:I,MATCH(CHECKLIST!B746,DATOS!B:B,0),1)="","X",IF(INDEX(DATOS!I:I,MATCH(CHECKLIST!B746,DATOS!B:B,0),1)&gt;YEAR(TODAY())-1,"","VENCIDA")),"")</f>
        <v/>
      </c>
      <c r="P746" s="17" t="str">
        <f>IF(B746="","",IF(IFERROR(FIND(P$13,INDEX(DATOS!CA:CA,MATCH(CHECKLIST!B746,DATOS!B:B,0),1),1),"")="","","X"))</f>
        <v/>
      </c>
      <c r="Q746" s="17" t="str">
        <f>IF(B746="","",IF(IFERROR(FIND(Q$13,INDEX(DATOS!CA:CA,MATCH(CHECKLIST!B746,DATOS!B:B,0),1),1),"")="","","X"))</f>
        <v/>
      </c>
      <c r="S746">
        <f t="shared" si="37"/>
        <v>0</v>
      </c>
      <c r="U746" t="str">
        <f t="shared" si="35"/>
        <v/>
      </c>
      <c r="V746" t="str">
        <f t="shared" si="36"/>
        <v/>
      </c>
    </row>
    <row r="747" spans="1:22">
      <c r="A747" s="12">
        <v>734</v>
      </c>
      <c r="B747" t="str">
        <f>IFERROR(INDEX(DATOS!B:B,MATCH(CHECKLIST!A747,DATOS!BU:BU,0),1),"")</f>
        <v/>
      </c>
      <c r="C747" t="str">
        <f>IFERROR(INDEX(DATOS!J:J,MATCH(CHECKLIST!A747,DATOS!BU:BU,0),1),"")</f>
        <v/>
      </c>
      <c r="D747" t="str">
        <f>IFERROR(INDEX(DATOS!R:R,MATCH(CHECKLIST!E747,DATOS!C:C,0),1),"")</f>
        <v/>
      </c>
      <c r="E747" s="16" t="str">
        <f>IFERROR(INDEX(DATOS!C:C,MATCH(CHECKLIST!A747,DATOS!BU:BU,0),1),"")</f>
        <v/>
      </c>
      <c r="F747" s="13" t="str">
        <f t="shared" si="34"/>
        <v/>
      </c>
      <c r="G747" s="17" t="str">
        <f>IF(IFERROR(FIND(G$13,INDEX(DATOS!CA:CA,MATCH(CHECKLIST!B747,DATOS!B:B,0),1),1),"")="",IF(IFERROR(FIND("FINADO",INDEX(DATOS!CA:CA,MATCH(CHECKLIST!B747,DATOS!B:B,0),1),1),"")="",IF(IFERROR(FIND("BAJA",INDEX(DATOS!CA:CA,MATCH(CHECKLIST!B747,DATOS!B:B,0),1),1),"")="",IF(IFERROR(FIND("FECHA PEUA",INDEX(DATOS!CA:CA,MATCH(CHECKLIST!B747,DATOS!B:B,0),1),1),"")="",IF(IFERROR(FIND("FIRMA",INDEX(DATOS!CA:CA,MATCH(CHECKLIST!B747,DATOS!B:B,0),1),1),"")="","","FIRMA"),"PEUA"),"BAJA"),"FINADO"),"X")</f>
        <v/>
      </c>
      <c r="H747" s="17" t="str">
        <f>IF(IFERROR(FIND(H$13,INDEX(DATOS!CA:CA,MATCH(CHECKLIST!B747,DATOS!B:B,0),1),1),"")="",IF(IFERROR(FIND("VENCIDA",INDEX(DATOS!BH:BH,MATCH(CHECKLIST!B747,DATOS!B:B,0),1),1),"")="","","VENCIDO"),"X")</f>
        <v/>
      </c>
      <c r="I747" s="17" t="str">
        <f>IF(IFERROR(FIND(I$13,INDEX(DATOS!CA:CA,MATCH(CHECKLIST!B747,DATOS!B:B,0),1),1),"")="","","X")</f>
        <v/>
      </c>
      <c r="J747" s="17" t="str">
        <f>IF(IFERROR(FIND(J$13,INDEX(DATOS!CA:CA,MATCH(CHECKLIST!B747,DATOS!B:B,0),1),1),"")="","","X")</f>
        <v/>
      </c>
      <c r="K747" s="17" t="str">
        <f>IF(IFERROR(FIND(K$13,INDEX(DATOS!CA:CA,MATCH(CHECKLIST!B747,DATOS!B:B,0),1),1),"")="","","X")</f>
        <v/>
      </c>
      <c r="L747" s="17" t="str">
        <f>IF(IFERROR(FIND(L$13,INDEX(DATOS!CA:CA,MATCH(CHECKLIST!B747,DATOS!B:B,0),1),1),"")="","","X")</f>
        <v/>
      </c>
      <c r="M747" s="17" t="str">
        <f>IF(IFERROR(FIND(M$13,INDEX(DATOS!CA:CA,MATCH(CHECKLIST!B747,DATOS!B:B,0),1),1),"")="","","X")</f>
        <v/>
      </c>
      <c r="N747" s="49" t="str">
        <f ca="1">IFERROR(IF(INDEX(DATOS!I:I,MATCH(CHECKLIST!B747,DATOS!B:B,0),1)="","X",IF(INDEX(DATOS!I:I,MATCH(CHECKLIST!B747,DATOS!B:B,0),1)&gt;YEAR(TODAY())-1,"","VENCIDA")),"")</f>
        <v/>
      </c>
      <c r="P747" s="17" t="str">
        <f>IF(B747="","",IF(IFERROR(FIND(P$13,INDEX(DATOS!CA:CA,MATCH(CHECKLIST!B747,DATOS!B:B,0),1),1),"")="","","X"))</f>
        <v/>
      </c>
      <c r="Q747" s="17" t="str">
        <f>IF(B747="","",IF(IFERROR(FIND(Q$13,INDEX(DATOS!CA:CA,MATCH(CHECKLIST!B747,DATOS!B:B,0),1),1),"")="","","X"))</f>
        <v/>
      </c>
      <c r="R747" t="str">
        <f>IF(B747="","",1)</f>
        <v/>
      </c>
      <c r="S747" t="str">
        <f t="shared" si="37"/>
        <v/>
      </c>
      <c r="U747" t="str">
        <f t="shared" si="35"/>
        <v/>
      </c>
      <c r="V747" t="str">
        <f t="shared" si="36"/>
        <v/>
      </c>
    </row>
    <row r="748" spans="1:22">
      <c r="A748" s="12">
        <v>735</v>
      </c>
      <c r="B748" t="str">
        <f>IFERROR(INDEX(DATOS!B:B,MATCH(CHECKLIST!A748,DATOS!BU:BU,0),1),"")</f>
        <v/>
      </c>
      <c r="C748" t="str">
        <f>IFERROR(INDEX(DATOS!J:J,MATCH(CHECKLIST!A748,DATOS!BU:BU,0),1),"")</f>
        <v/>
      </c>
      <c r="D748" t="str">
        <f>IFERROR(INDEX(DATOS!R:R,MATCH(CHECKLIST!E748,DATOS!C:C,0),1),"")</f>
        <v/>
      </c>
      <c r="E748" s="16" t="str">
        <f>IFERROR(INDEX(DATOS!C:C,MATCH(CHECKLIST!A748,DATOS!BU:BU,0),1),"")</f>
        <v/>
      </c>
      <c r="F748" s="13" t="str">
        <f t="shared" si="34"/>
        <v/>
      </c>
      <c r="G748" s="17" t="str">
        <f>IF(IFERROR(FIND(G$13,INDEX(DATOS!CA:CA,MATCH(CHECKLIST!B748,DATOS!B:B,0),1),1),"")="",IF(IFERROR(FIND("FINADO",INDEX(DATOS!CA:CA,MATCH(CHECKLIST!B748,DATOS!B:B,0),1),1),"")="",IF(IFERROR(FIND("BAJA",INDEX(DATOS!CA:CA,MATCH(CHECKLIST!B748,DATOS!B:B,0),1),1),"")="",IF(IFERROR(FIND("FECHA PEUA",INDEX(DATOS!CA:CA,MATCH(CHECKLIST!B748,DATOS!B:B,0),1),1),"")="",IF(IFERROR(FIND("FIRMA",INDEX(DATOS!CA:CA,MATCH(CHECKLIST!B748,DATOS!B:B,0),1),1),"")="","","FIRMA"),"PEUA"),"BAJA"),"FINADO"),"X")</f>
        <v/>
      </c>
      <c r="H748" s="17" t="str">
        <f>IF(IFERROR(FIND(H$13,INDEX(DATOS!CA:CA,MATCH(CHECKLIST!B748,DATOS!B:B,0),1),1),"")="",IF(IFERROR(FIND("VENCIDA",INDEX(DATOS!BH:BH,MATCH(CHECKLIST!B748,DATOS!B:B,0),1),1),"")="","","VENCIDO"),"X")</f>
        <v/>
      </c>
      <c r="I748" s="17" t="str">
        <f>IF(IFERROR(FIND(I$13,INDEX(DATOS!CA:CA,MATCH(CHECKLIST!B748,DATOS!B:B,0),1),1),"")="","","X")</f>
        <v/>
      </c>
      <c r="J748" s="17" t="str">
        <f>IF(IFERROR(FIND(J$13,INDEX(DATOS!CA:CA,MATCH(CHECKLIST!B748,DATOS!B:B,0),1),1),"")="","","X")</f>
        <v/>
      </c>
      <c r="K748" s="17" t="str">
        <f>IF(IFERROR(FIND(K$13,INDEX(DATOS!CA:CA,MATCH(CHECKLIST!B748,DATOS!B:B,0),1),1),"")="","","X")</f>
        <v/>
      </c>
      <c r="L748" s="17" t="str">
        <f>IF(IFERROR(FIND(L$13,INDEX(DATOS!CA:CA,MATCH(CHECKLIST!B748,DATOS!B:B,0),1),1),"")="","","X")</f>
        <v/>
      </c>
      <c r="M748" s="17" t="str">
        <f>IF(IFERROR(FIND(M$13,INDEX(DATOS!CA:CA,MATCH(CHECKLIST!B748,DATOS!B:B,0),1),1),"")="","","X")</f>
        <v/>
      </c>
      <c r="N748" s="49" t="str">
        <f ca="1">IFERROR(IF(INDEX(DATOS!I:I,MATCH(CHECKLIST!B748,DATOS!B:B,0),1)="","X",IF(INDEX(DATOS!I:I,MATCH(CHECKLIST!B748,DATOS!B:B,0),1)&gt;YEAR(TODAY())-1,"","VENCIDA")),"")</f>
        <v/>
      </c>
      <c r="P748" s="17" t="str">
        <f>IF(B748="","",IF(IFERROR(FIND(P$13,INDEX(DATOS!CA:CA,MATCH(CHECKLIST!B748,DATOS!B:B,0),1),1),"")="","","X"))</f>
        <v/>
      </c>
      <c r="Q748" s="17" t="str">
        <f>IF(B748="","",IF(IFERROR(FIND(Q$13,INDEX(DATOS!CA:CA,MATCH(CHECKLIST!B748,DATOS!B:B,0),1),1),"")="","","X"))</f>
        <v/>
      </c>
      <c r="S748">
        <f t="shared" si="37"/>
        <v>0</v>
      </c>
      <c r="U748" t="str">
        <f t="shared" si="35"/>
        <v/>
      </c>
      <c r="V748" t="str">
        <f t="shared" si="36"/>
        <v/>
      </c>
    </row>
    <row r="749" spans="1:22">
      <c r="A749" s="12">
        <v>736</v>
      </c>
      <c r="B749" t="str">
        <f>IFERROR(INDEX(DATOS!B:B,MATCH(CHECKLIST!A749,DATOS!BU:BU,0),1),"")</f>
        <v/>
      </c>
      <c r="C749" t="str">
        <f>IFERROR(INDEX(DATOS!J:J,MATCH(CHECKLIST!A749,DATOS!BU:BU,0),1),"")</f>
        <v/>
      </c>
      <c r="D749" t="str">
        <f>IFERROR(INDEX(DATOS!R:R,MATCH(CHECKLIST!E749,DATOS!C:C,0),1),"")</f>
        <v/>
      </c>
      <c r="E749" s="16" t="str">
        <f>IFERROR(INDEX(DATOS!C:C,MATCH(CHECKLIST!A749,DATOS!BU:BU,0),1),"")</f>
        <v/>
      </c>
      <c r="F749" s="13" t="str">
        <f t="shared" si="34"/>
        <v/>
      </c>
      <c r="G749" s="17" t="str">
        <f>IF(IFERROR(FIND(G$13,INDEX(DATOS!CA:CA,MATCH(CHECKLIST!B749,DATOS!B:B,0),1),1),"")="",IF(IFERROR(FIND("FINADO",INDEX(DATOS!CA:CA,MATCH(CHECKLIST!B749,DATOS!B:B,0),1),1),"")="",IF(IFERROR(FIND("BAJA",INDEX(DATOS!CA:CA,MATCH(CHECKLIST!B749,DATOS!B:B,0),1),1),"")="",IF(IFERROR(FIND("FECHA PEUA",INDEX(DATOS!CA:CA,MATCH(CHECKLIST!B749,DATOS!B:B,0),1),1),"")="",IF(IFERROR(FIND("FIRMA",INDEX(DATOS!CA:CA,MATCH(CHECKLIST!B749,DATOS!B:B,0),1),1),"")="","","FIRMA"),"PEUA"),"BAJA"),"FINADO"),"X")</f>
        <v/>
      </c>
      <c r="H749" s="17" t="str">
        <f>IF(IFERROR(FIND(H$13,INDEX(DATOS!CA:CA,MATCH(CHECKLIST!B749,DATOS!B:B,0),1),1),"")="",IF(IFERROR(FIND("VENCIDA",INDEX(DATOS!BH:BH,MATCH(CHECKLIST!B749,DATOS!B:B,0),1),1),"")="","","VENCIDO"),"X")</f>
        <v/>
      </c>
      <c r="I749" s="17" t="str">
        <f>IF(IFERROR(FIND(I$13,INDEX(DATOS!CA:CA,MATCH(CHECKLIST!B749,DATOS!B:B,0),1),1),"")="","","X")</f>
        <v/>
      </c>
      <c r="J749" s="17" t="str">
        <f>IF(IFERROR(FIND(J$13,INDEX(DATOS!CA:CA,MATCH(CHECKLIST!B749,DATOS!B:B,0),1),1),"")="","","X")</f>
        <v/>
      </c>
      <c r="K749" s="17" t="str">
        <f>IF(IFERROR(FIND(K$13,INDEX(DATOS!CA:CA,MATCH(CHECKLIST!B749,DATOS!B:B,0),1),1),"")="","","X")</f>
        <v/>
      </c>
      <c r="L749" s="17" t="str">
        <f>IF(IFERROR(FIND(L$13,INDEX(DATOS!CA:CA,MATCH(CHECKLIST!B749,DATOS!B:B,0),1),1),"")="","","X")</f>
        <v/>
      </c>
      <c r="M749" s="17" t="str">
        <f>IF(IFERROR(FIND(M$13,INDEX(DATOS!CA:CA,MATCH(CHECKLIST!B749,DATOS!B:B,0),1),1),"")="","","X")</f>
        <v/>
      </c>
      <c r="N749" s="49" t="str">
        <f ca="1">IFERROR(IF(INDEX(DATOS!I:I,MATCH(CHECKLIST!B749,DATOS!B:B,0),1)="","X",IF(INDEX(DATOS!I:I,MATCH(CHECKLIST!B749,DATOS!B:B,0),1)&gt;YEAR(TODAY())-1,"","VENCIDA")),"")</f>
        <v/>
      </c>
      <c r="P749" s="17" t="str">
        <f>IF(B749="","",IF(IFERROR(FIND(P$13,INDEX(DATOS!CA:CA,MATCH(CHECKLIST!B749,DATOS!B:B,0),1),1),"")="","","X"))</f>
        <v/>
      </c>
      <c r="Q749" s="17" t="str">
        <f>IF(B749="","",IF(IFERROR(FIND(Q$13,INDEX(DATOS!CA:CA,MATCH(CHECKLIST!B749,DATOS!B:B,0),1),1),"")="","","X"))</f>
        <v/>
      </c>
      <c r="R749" t="str">
        <f>IF(B749="","",1)</f>
        <v/>
      </c>
      <c r="S749" t="str">
        <f t="shared" si="37"/>
        <v/>
      </c>
      <c r="U749" t="str">
        <f t="shared" si="35"/>
        <v/>
      </c>
      <c r="V749" t="str">
        <f t="shared" si="36"/>
        <v/>
      </c>
    </row>
    <row r="750" spans="1:22">
      <c r="A750" s="12">
        <v>737</v>
      </c>
      <c r="B750" t="str">
        <f>IFERROR(INDEX(DATOS!B:B,MATCH(CHECKLIST!A750,DATOS!BU:BU,0),1),"")</f>
        <v/>
      </c>
      <c r="C750" t="str">
        <f>IFERROR(INDEX(DATOS!J:J,MATCH(CHECKLIST!A750,DATOS!BU:BU,0),1),"")</f>
        <v/>
      </c>
      <c r="D750" t="str">
        <f>IFERROR(INDEX(DATOS!R:R,MATCH(CHECKLIST!E750,DATOS!C:C,0),1),"")</f>
        <v/>
      </c>
      <c r="E750" s="16" t="str">
        <f>IFERROR(INDEX(DATOS!C:C,MATCH(CHECKLIST!A750,DATOS!BU:BU,0),1),"")</f>
        <v/>
      </c>
      <c r="F750" s="13" t="str">
        <f t="shared" si="34"/>
        <v/>
      </c>
      <c r="G750" s="17" t="str">
        <f>IF(IFERROR(FIND(G$13,INDEX(DATOS!CA:CA,MATCH(CHECKLIST!B750,DATOS!B:B,0),1),1),"")="",IF(IFERROR(FIND("FINADO",INDEX(DATOS!CA:CA,MATCH(CHECKLIST!B750,DATOS!B:B,0),1),1),"")="",IF(IFERROR(FIND("BAJA",INDEX(DATOS!CA:CA,MATCH(CHECKLIST!B750,DATOS!B:B,0),1),1),"")="",IF(IFERROR(FIND("FECHA PEUA",INDEX(DATOS!CA:CA,MATCH(CHECKLIST!B750,DATOS!B:B,0),1),1),"")="",IF(IFERROR(FIND("FIRMA",INDEX(DATOS!CA:CA,MATCH(CHECKLIST!B750,DATOS!B:B,0),1),1),"")="","","FIRMA"),"PEUA"),"BAJA"),"FINADO"),"X")</f>
        <v/>
      </c>
      <c r="H750" s="17" t="str">
        <f>IF(IFERROR(FIND(H$13,INDEX(DATOS!CA:CA,MATCH(CHECKLIST!B750,DATOS!B:B,0),1),1),"")="",IF(IFERROR(FIND("VENCIDA",INDEX(DATOS!BH:BH,MATCH(CHECKLIST!B750,DATOS!B:B,0),1),1),"")="","","VENCIDO"),"X")</f>
        <v/>
      </c>
      <c r="I750" s="17" t="str">
        <f>IF(IFERROR(FIND(I$13,INDEX(DATOS!CA:CA,MATCH(CHECKLIST!B750,DATOS!B:B,0),1),1),"")="","","X")</f>
        <v/>
      </c>
      <c r="J750" s="17" t="str">
        <f>IF(IFERROR(FIND(J$13,INDEX(DATOS!CA:CA,MATCH(CHECKLIST!B750,DATOS!B:B,0),1),1),"")="","","X")</f>
        <v/>
      </c>
      <c r="K750" s="17" t="str">
        <f>IF(IFERROR(FIND(K$13,INDEX(DATOS!CA:CA,MATCH(CHECKLIST!B750,DATOS!B:B,0),1),1),"")="","","X")</f>
        <v/>
      </c>
      <c r="L750" s="17" t="str">
        <f>IF(IFERROR(FIND(L$13,INDEX(DATOS!CA:CA,MATCH(CHECKLIST!B750,DATOS!B:B,0),1),1),"")="","","X")</f>
        <v/>
      </c>
      <c r="M750" s="17" t="str">
        <f>IF(IFERROR(FIND(M$13,INDEX(DATOS!CA:CA,MATCH(CHECKLIST!B750,DATOS!B:B,0),1),1),"")="","","X")</f>
        <v/>
      </c>
      <c r="N750" s="49" t="str">
        <f ca="1">IFERROR(IF(INDEX(DATOS!I:I,MATCH(CHECKLIST!B750,DATOS!B:B,0),1)="","X",IF(INDEX(DATOS!I:I,MATCH(CHECKLIST!B750,DATOS!B:B,0),1)&gt;YEAR(TODAY())-1,"","VENCIDA")),"")</f>
        <v/>
      </c>
      <c r="P750" s="17" t="str">
        <f>IF(B750="","",IF(IFERROR(FIND(P$13,INDEX(DATOS!CA:CA,MATCH(CHECKLIST!B750,DATOS!B:B,0),1),1),"")="","","X"))</f>
        <v/>
      </c>
      <c r="Q750" s="17" t="str">
        <f>IF(B750="","",IF(IFERROR(FIND(Q$13,INDEX(DATOS!CA:CA,MATCH(CHECKLIST!B750,DATOS!B:B,0),1),1),"")="","","X"))</f>
        <v/>
      </c>
      <c r="S750">
        <f t="shared" si="37"/>
        <v>0</v>
      </c>
      <c r="U750" t="str">
        <f t="shared" si="35"/>
        <v/>
      </c>
      <c r="V750" t="str">
        <f t="shared" si="36"/>
        <v/>
      </c>
    </row>
    <row r="751" spans="1:22">
      <c r="A751" s="12">
        <v>738</v>
      </c>
      <c r="B751" t="str">
        <f>IFERROR(INDEX(DATOS!B:B,MATCH(CHECKLIST!A751,DATOS!BU:BU,0),1),"")</f>
        <v/>
      </c>
      <c r="C751" t="str">
        <f>IFERROR(INDEX(DATOS!J:J,MATCH(CHECKLIST!A751,DATOS!BU:BU,0),1),"")</f>
        <v/>
      </c>
      <c r="D751" t="str">
        <f>IFERROR(INDEX(DATOS!R:R,MATCH(CHECKLIST!E751,DATOS!C:C,0),1),"")</f>
        <v/>
      </c>
      <c r="E751" s="16" t="str">
        <f>IFERROR(INDEX(DATOS!C:C,MATCH(CHECKLIST!A751,DATOS!BU:BU,0),1),"")</f>
        <v/>
      </c>
      <c r="F751" s="13" t="str">
        <f t="shared" si="34"/>
        <v/>
      </c>
      <c r="G751" s="17" t="str">
        <f>IF(IFERROR(FIND(G$13,INDEX(DATOS!CA:CA,MATCH(CHECKLIST!B751,DATOS!B:B,0),1),1),"")="",IF(IFERROR(FIND("FINADO",INDEX(DATOS!CA:CA,MATCH(CHECKLIST!B751,DATOS!B:B,0),1),1),"")="",IF(IFERROR(FIND("BAJA",INDEX(DATOS!CA:CA,MATCH(CHECKLIST!B751,DATOS!B:B,0),1),1),"")="",IF(IFERROR(FIND("FECHA PEUA",INDEX(DATOS!CA:CA,MATCH(CHECKLIST!B751,DATOS!B:B,0),1),1),"")="",IF(IFERROR(FIND("FIRMA",INDEX(DATOS!CA:CA,MATCH(CHECKLIST!B751,DATOS!B:B,0),1),1),"")="","","FIRMA"),"PEUA"),"BAJA"),"FINADO"),"X")</f>
        <v/>
      </c>
      <c r="H751" s="17" t="str">
        <f>IF(IFERROR(FIND(H$13,INDEX(DATOS!CA:CA,MATCH(CHECKLIST!B751,DATOS!B:B,0),1),1),"")="",IF(IFERROR(FIND("VENCIDA",INDEX(DATOS!BH:BH,MATCH(CHECKLIST!B751,DATOS!B:B,0),1),1),"")="","","VENCIDO"),"X")</f>
        <v/>
      </c>
      <c r="I751" s="17" t="str">
        <f>IF(IFERROR(FIND(I$13,INDEX(DATOS!CA:CA,MATCH(CHECKLIST!B751,DATOS!B:B,0),1),1),"")="","","X")</f>
        <v/>
      </c>
      <c r="J751" s="17" t="str">
        <f>IF(IFERROR(FIND(J$13,INDEX(DATOS!CA:CA,MATCH(CHECKLIST!B751,DATOS!B:B,0),1),1),"")="","","X")</f>
        <v/>
      </c>
      <c r="K751" s="17" t="str">
        <f>IF(IFERROR(FIND(K$13,INDEX(DATOS!CA:CA,MATCH(CHECKLIST!B751,DATOS!B:B,0),1),1),"")="","","X")</f>
        <v/>
      </c>
      <c r="L751" s="17" t="str">
        <f>IF(IFERROR(FIND(L$13,INDEX(DATOS!CA:CA,MATCH(CHECKLIST!B751,DATOS!B:B,0),1),1),"")="","","X")</f>
        <v/>
      </c>
      <c r="M751" s="17" t="str">
        <f>IF(IFERROR(FIND(M$13,INDEX(DATOS!CA:CA,MATCH(CHECKLIST!B751,DATOS!B:B,0),1),1),"")="","","X")</f>
        <v/>
      </c>
      <c r="N751" s="49" t="str">
        <f ca="1">IFERROR(IF(INDEX(DATOS!I:I,MATCH(CHECKLIST!B751,DATOS!B:B,0),1)="","X",IF(INDEX(DATOS!I:I,MATCH(CHECKLIST!B751,DATOS!B:B,0),1)&gt;YEAR(TODAY())-1,"","VENCIDA")),"")</f>
        <v/>
      </c>
      <c r="P751" s="17" t="str">
        <f>IF(B751="","",IF(IFERROR(FIND(P$13,INDEX(DATOS!CA:CA,MATCH(CHECKLIST!B751,DATOS!B:B,0),1),1),"")="","","X"))</f>
        <v/>
      </c>
      <c r="Q751" s="17" t="str">
        <f>IF(B751="","",IF(IFERROR(FIND(Q$13,INDEX(DATOS!CA:CA,MATCH(CHECKLIST!B751,DATOS!B:B,0),1),1),"")="","","X"))</f>
        <v/>
      </c>
      <c r="R751" t="str">
        <f>IF(B751="","",1)</f>
        <v/>
      </c>
      <c r="S751" t="str">
        <f t="shared" si="37"/>
        <v/>
      </c>
      <c r="U751" t="str">
        <f t="shared" si="35"/>
        <v/>
      </c>
      <c r="V751" t="str">
        <f t="shared" si="36"/>
        <v/>
      </c>
    </row>
    <row r="752" spans="1:22">
      <c r="A752" s="12">
        <v>739</v>
      </c>
      <c r="B752" t="str">
        <f>IFERROR(INDEX(DATOS!B:B,MATCH(CHECKLIST!A752,DATOS!BU:BU,0),1),"")</f>
        <v/>
      </c>
      <c r="C752" t="str">
        <f>IFERROR(INDEX(DATOS!J:J,MATCH(CHECKLIST!A752,DATOS!BU:BU,0),1),"")</f>
        <v/>
      </c>
      <c r="D752" t="str">
        <f>IFERROR(INDEX(DATOS!R:R,MATCH(CHECKLIST!E752,DATOS!C:C,0),1),"")</f>
        <v/>
      </c>
      <c r="E752" s="16" t="str">
        <f>IFERROR(INDEX(DATOS!C:C,MATCH(CHECKLIST!A752,DATOS!BU:BU,0),1),"")</f>
        <v/>
      </c>
      <c r="F752" s="13" t="str">
        <f t="shared" si="34"/>
        <v/>
      </c>
      <c r="G752" s="17" t="str">
        <f>IF(IFERROR(FIND(G$13,INDEX(DATOS!CA:CA,MATCH(CHECKLIST!B752,DATOS!B:B,0),1),1),"")="",IF(IFERROR(FIND("FINADO",INDEX(DATOS!CA:CA,MATCH(CHECKLIST!B752,DATOS!B:B,0),1),1),"")="",IF(IFERROR(FIND("BAJA",INDEX(DATOS!CA:CA,MATCH(CHECKLIST!B752,DATOS!B:B,0),1),1),"")="",IF(IFERROR(FIND("FECHA PEUA",INDEX(DATOS!CA:CA,MATCH(CHECKLIST!B752,DATOS!B:B,0),1),1),"")="",IF(IFERROR(FIND("FIRMA",INDEX(DATOS!CA:CA,MATCH(CHECKLIST!B752,DATOS!B:B,0),1),1),"")="","","FIRMA"),"PEUA"),"BAJA"),"FINADO"),"X")</f>
        <v/>
      </c>
      <c r="H752" s="17" t="str">
        <f>IF(IFERROR(FIND(H$13,INDEX(DATOS!CA:CA,MATCH(CHECKLIST!B752,DATOS!B:B,0),1),1),"")="",IF(IFERROR(FIND("VENCIDA",INDEX(DATOS!BH:BH,MATCH(CHECKLIST!B752,DATOS!B:B,0),1),1),"")="","","VENCIDO"),"X")</f>
        <v/>
      </c>
      <c r="I752" s="17" t="str">
        <f>IF(IFERROR(FIND(I$13,INDEX(DATOS!CA:CA,MATCH(CHECKLIST!B752,DATOS!B:B,0),1),1),"")="","","X")</f>
        <v/>
      </c>
      <c r="J752" s="17" t="str">
        <f>IF(IFERROR(FIND(J$13,INDEX(DATOS!CA:CA,MATCH(CHECKLIST!B752,DATOS!B:B,0),1),1),"")="","","X")</f>
        <v/>
      </c>
      <c r="K752" s="17" t="str">
        <f>IF(IFERROR(FIND(K$13,INDEX(DATOS!CA:CA,MATCH(CHECKLIST!B752,DATOS!B:B,0),1),1),"")="","","X")</f>
        <v/>
      </c>
      <c r="L752" s="17" t="str">
        <f>IF(IFERROR(FIND(L$13,INDEX(DATOS!CA:CA,MATCH(CHECKLIST!B752,DATOS!B:B,0),1),1),"")="","","X")</f>
        <v/>
      </c>
      <c r="M752" s="17" t="str">
        <f>IF(IFERROR(FIND(M$13,INDEX(DATOS!CA:CA,MATCH(CHECKLIST!B752,DATOS!B:B,0),1),1),"")="","","X")</f>
        <v/>
      </c>
      <c r="N752" s="49" t="str">
        <f ca="1">IFERROR(IF(INDEX(DATOS!I:I,MATCH(CHECKLIST!B752,DATOS!B:B,0),1)="","X",IF(INDEX(DATOS!I:I,MATCH(CHECKLIST!B752,DATOS!B:B,0),1)&gt;YEAR(TODAY())-1,"","VENCIDA")),"")</f>
        <v/>
      </c>
      <c r="P752" s="17" t="str">
        <f>IF(B752="","",IF(IFERROR(FIND(P$13,INDEX(DATOS!CA:CA,MATCH(CHECKLIST!B752,DATOS!B:B,0),1),1),"")="","","X"))</f>
        <v/>
      </c>
      <c r="Q752" s="17" t="str">
        <f>IF(B752="","",IF(IFERROR(FIND(Q$13,INDEX(DATOS!CA:CA,MATCH(CHECKLIST!B752,DATOS!B:B,0),1),1),"")="","","X"))</f>
        <v/>
      </c>
      <c r="S752">
        <f t="shared" si="37"/>
        <v>0</v>
      </c>
      <c r="U752" t="str">
        <f t="shared" si="35"/>
        <v/>
      </c>
      <c r="V752" t="str">
        <f t="shared" si="36"/>
        <v/>
      </c>
    </row>
    <row r="753" spans="1:22">
      <c r="A753" s="12">
        <v>740</v>
      </c>
      <c r="B753" t="str">
        <f>IFERROR(INDEX(DATOS!B:B,MATCH(CHECKLIST!A753,DATOS!BU:BU,0),1),"")</f>
        <v/>
      </c>
      <c r="C753" t="str">
        <f>IFERROR(INDEX(DATOS!J:J,MATCH(CHECKLIST!A753,DATOS!BU:BU,0),1),"")</f>
        <v/>
      </c>
      <c r="D753" t="str">
        <f>IFERROR(INDEX(DATOS!R:R,MATCH(CHECKLIST!E753,DATOS!C:C,0),1),"")</f>
        <v/>
      </c>
      <c r="E753" s="16" t="str">
        <f>IFERROR(INDEX(DATOS!C:C,MATCH(CHECKLIST!A753,DATOS!BU:BU,0),1),"")</f>
        <v/>
      </c>
      <c r="F753" s="13" t="str">
        <f t="shared" si="34"/>
        <v/>
      </c>
      <c r="G753" s="17" t="str">
        <f>IF(IFERROR(FIND(G$13,INDEX(DATOS!CA:CA,MATCH(CHECKLIST!B753,DATOS!B:B,0),1),1),"")="",IF(IFERROR(FIND("FINADO",INDEX(DATOS!CA:CA,MATCH(CHECKLIST!B753,DATOS!B:B,0),1),1),"")="",IF(IFERROR(FIND("BAJA",INDEX(DATOS!CA:CA,MATCH(CHECKLIST!B753,DATOS!B:B,0),1),1),"")="",IF(IFERROR(FIND("FECHA PEUA",INDEX(DATOS!CA:CA,MATCH(CHECKLIST!B753,DATOS!B:B,0),1),1),"")="",IF(IFERROR(FIND("FIRMA",INDEX(DATOS!CA:CA,MATCH(CHECKLIST!B753,DATOS!B:B,0),1),1),"")="","","FIRMA"),"PEUA"),"BAJA"),"FINADO"),"X")</f>
        <v/>
      </c>
      <c r="H753" s="17" t="str">
        <f>IF(IFERROR(FIND(H$13,INDEX(DATOS!CA:CA,MATCH(CHECKLIST!B753,DATOS!B:B,0),1),1),"")="",IF(IFERROR(FIND("VENCIDA",INDEX(DATOS!BH:BH,MATCH(CHECKLIST!B753,DATOS!B:B,0),1),1),"")="","","VENCIDO"),"X")</f>
        <v/>
      </c>
      <c r="I753" s="17" t="str">
        <f>IF(IFERROR(FIND(I$13,INDEX(DATOS!CA:CA,MATCH(CHECKLIST!B753,DATOS!B:B,0),1),1),"")="","","X")</f>
        <v/>
      </c>
      <c r="J753" s="17" t="str">
        <f>IF(IFERROR(FIND(J$13,INDEX(DATOS!CA:CA,MATCH(CHECKLIST!B753,DATOS!B:B,0),1),1),"")="","","X")</f>
        <v/>
      </c>
      <c r="K753" s="17" t="str">
        <f>IF(IFERROR(FIND(K$13,INDEX(DATOS!CA:CA,MATCH(CHECKLIST!B753,DATOS!B:B,0),1),1),"")="","","X")</f>
        <v/>
      </c>
      <c r="L753" s="17" t="str">
        <f>IF(IFERROR(FIND(L$13,INDEX(DATOS!CA:CA,MATCH(CHECKLIST!B753,DATOS!B:B,0),1),1),"")="","","X")</f>
        <v/>
      </c>
      <c r="M753" s="17" t="str">
        <f>IF(IFERROR(FIND(M$13,INDEX(DATOS!CA:CA,MATCH(CHECKLIST!B753,DATOS!B:B,0),1),1),"")="","","X")</f>
        <v/>
      </c>
      <c r="N753" s="49" t="str">
        <f ca="1">IFERROR(IF(INDEX(DATOS!I:I,MATCH(CHECKLIST!B753,DATOS!B:B,0),1)="","X",IF(INDEX(DATOS!I:I,MATCH(CHECKLIST!B753,DATOS!B:B,0),1)&gt;YEAR(TODAY())-1,"","VENCIDA")),"")</f>
        <v/>
      </c>
      <c r="P753" s="17" t="str">
        <f>IF(B753="","",IF(IFERROR(FIND(P$13,INDEX(DATOS!CA:CA,MATCH(CHECKLIST!B753,DATOS!B:B,0),1),1),"")="","","X"))</f>
        <v/>
      </c>
      <c r="Q753" s="17" t="str">
        <f>IF(B753="","",IF(IFERROR(FIND(Q$13,INDEX(DATOS!CA:CA,MATCH(CHECKLIST!B753,DATOS!B:B,0),1),1),"")="","","X"))</f>
        <v/>
      </c>
      <c r="R753" t="str">
        <f>IF(B753="","",1)</f>
        <v/>
      </c>
      <c r="S753" t="str">
        <f t="shared" si="37"/>
        <v/>
      </c>
      <c r="U753" t="str">
        <f t="shared" si="35"/>
        <v/>
      </c>
      <c r="V753" t="str">
        <f t="shared" si="36"/>
        <v/>
      </c>
    </row>
    <row r="754" spans="1:22">
      <c r="A754" s="12">
        <v>741</v>
      </c>
      <c r="B754" t="str">
        <f>IFERROR(INDEX(DATOS!B:B,MATCH(CHECKLIST!A754,DATOS!BU:BU,0),1),"")</f>
        <v/>
      </c>
      <c r="C754" t="str">
        <f>IFERROR(INDEX(DATOS!J:J,MATCH(CHECKLIST!A754,DATOS!BU:BU,0),1),"")</f>
        <v/>
      </c>
      <c r="D754" t="str">
        <f>IFERROR(INDEX(DATOS!R:R,MATCH(CHECKLIST!E754,DATOS!C:C,0),1),"")</f>
        <v/>
      </c>
      <c r="E754" s="16" t="str">
        <f>IFERROR(INDEX(DATOS!C:C,MATCH(CHECKLIST!A754,DATOS!BU:BU,0),1),"")</f>
        <v/>
      </c>
      <c r="F754" s="13" t="str">
        <f t="shared" si="34"/>
        <v/>
      </c>
      <c r="G754" s="17" t="str">
        <f>IF(IFERROR(FIND(G$13,INDEX(DATOS!CA:CA,MATCH(CHECKLIST!B754,DATOS!B:B,0),1),1),"")="",IF(IFERROR(FIND("FINADO",INDEX(DATOS!CA:CA,MATCH(CHECKLIST!B754,DATOS!B:B,0),1),1),"")="",IF(IFERROR(FIND("BAJA",INDEX(DATOS!CA:CA,MATCH(CHECKLIST!B754,DATOS!B:B,0),1),1),"")="",IF(IFERROR(FIND("FECHA PEUA",INDEX(DATOS!CA:CA,MATCH(CHECKLIST!B754,DATOS!B:B,0),1),1),"")="",IF(IFERROR(FIND("FIRMA",INDEX(DATOS!CA:CA,MATCH(CHECKLIST!B754,DATOS!B:B,0),1),1),"")="","","FIRMA"),"PEUA"),"BAJA"),"FINADO"),"X")</f>
        <v/>
      </c>
      <c r="H754" s="17" t="str">
        <f>IF(IFERROR(FIND(H$13,INDEX(DATOS!CA:CA,MATCH(CHECKLIST!B754,DATOS!B:B,0),1),1),"")="",IF(IFERROR(FIND("VENCIDA",INDEX(DATOS!BH:BH,MATCH(CHECKLIST!B754,DATOS!B:B,0),1),1),"")="","","VENCIDO"),"X")</f>
        <v/>
      </c>
      <c r="I754" s="17" t="str">
        <f>IF(IFERROR(FIND(I$13,INDEX(DATOS!CA:CA,MATCH(CHECKLIST!B754,DATOS!B:B,0),1),1),"")="","","X")</f>
        <v/>
      </c>
      <c r="J754" s="17" t="str">
        <f>IF(IFERROR(FIND(J$13,INDEX(DATOS!CA:CA,MATCH(CHECKLIST!B754,DATOS!B:B,0),1),1),"")="","","X")</f>
        <v/>
      </c>
      <c r="K754" s="17" t="str">
        <f>IF(IFERROR(FIND(K$13,INDEX(DATOS!CA:CA,MATCH(CHECKLIST!B754,DATOS!B:B,0),1),1),"")="","","X")</f>
        <v/>
      </c>
      <c r="L754" s="17" t="str">
        <f>IF(IFERROR(FIND(L$13,INDEX(DATOS!CA:CA,MATCH(CHECKLIST!B754,DATOS!B:B,0),1),1),"")="","","X")</f>
        <v/>
      </c>
      <c r="M754" s="17" t="str">
        <f>IF(IFERROR(FIND(M$13,INDEX(DATOS!CA:CA,MATCH(CHECKLIST!B754,DATOS!B:B,0),1),1),"")="","","X")</f>
        <v/>
      </c>
      <c r="N754" s="49" t="str">
        <f ca="1">IFERROR(IF(INDEX(DATOS!I:I,MATCH(CHECKLIST!B754,DATOS!B:B,0),1)="","X",IF(INDEX(DATOS!I:I,MATCH(CHECKLIST!B754,DATOS!B:B,0),1)&gt;YEAR(TODAY())-1,"","VENCIDA")),"")</f>
        <v/>
      </c>
      <c r="P754" s="17" t="str">
        <f>IF(B754="","",IF(IFERROR(FIND(P$13,INDEX(DATOS!CA:CA,MATCH(CHECKLIST!B754,DATOS!B:B,0),1),1),"")="","","X"))</f>
        <v/>
      </c>
      <c r="Q754" s="17" t="str">
        <f>IF(B754="","",IF(IFERROR(FIND(Q$13,INDEX(DATOS!CA:CA,MATCH(CHECKLIST!B754,DATOS!B:B,0),1),1),"")="","","X"))</f>
        <v/>
      </c>
      <c r="S754">
        <f t="shared" si="37"/>
        <v>0</v>
      </c>
      <c r="U754" t="str">
        <f t="shared" si="35"/>
        <v/>
      </c>
      <c r="V754" t="str">
        <f t="shared" si="36"/>
        <v/>
      </c>
    </row>
    <row r="755" spans="1:22">
      <c r="A755" s="12">
        <v>742</v>
      </c>
      <c r="B755" t="str">
        <f>IFERROR(INDEX(DATOS!B:B,MATCH(CHECKLIST!A755,DATOS!BU:BU,0),1),"")</f>
        <v/>
      </c>
      <c r="C755" t="str">
        <f>IFERROR(INDEX(DATOS!J:J,MATCH(CHECKLIST!A755,DATOS!BU:BU,0),1),"")</f>
        <v/>
      </c>
      <c r="D755" t="str">
        <f>IFERROR(INDEX(DATOS!R:R,MATCH(CHECKLIST!E755,DATOS!C:C,0),1),"")</f>
        <v/>
      </c>
      <c r="E755" s="16" t="str">
        <f>IFERROR(INDEX(DATOS!C:C,MATCH(CHECKLIST!A755,DATOS!BU:BU,0),1),"")</f>
        <v/>
      </c>
      <c r="F755" s="13" t="str">
        <f t="shared" si="34"/>
        <v/>
      </c>
      <c r="G755" s="17" t="str">
        <f>IF(IFERROR(FIND(G$13,INDEX(DATOS!CA:CA,MATCH(CHECKLIST!B755,DATOS!B:B,0),1),1),"")="",IF(IFERROR(FIND("FINADO",INDEX(DATOS!CA:CA,MATCH(CHECKLIST!B755,DATOS!B:B,0),1),1),"")="",IF(IFERROR(FIND("BAJA",INDEX(DATOS!CA:CA,MATCH(CHECKLIST!B755,DATOS!B:B,0),1),1),"")="",IF(IFERROR(FIND("FECHA PEUA",INDEX(DATOS!CA:CA,MATCH(CHECKLIST!B755,DATOS!B:B,0),1),1),"")="",IF(IFERROR(FIND("FIRMA",INDEX(DATOS!CA:CA,MATCH(CHECKLIST!B755,DATOS!B:B,0),1),1),"")="","","FIRMA"),"PEUA"),"BAJA"),"FINADO"),"X")</f>
        <v/>
      </c>
      <c r="H755" s="17" t="str">
        <f>IF(IFERROR(FIND(H$13,INDEX(DATOS!CA:CA,MATCH(CHECKLIST!B755,DATOS!B:B,0),1),1),"")="",IF(IFERROR(FIND("VENCIDA",INDEX(DATOS!BH:BH,MATCH(CHECKLIST!B755,DATOS!B:B,0),1),1),"")="","","VENCIDO"),"X")</f>
        <v/>
      </c>
      <c r="I755" s="17" t="str">
        <f>IF(IFERROR(FIND(I$13,INDEX(DATOS!CA:CA,MATCH(CHECKLIST!B755,DATOS!B:B,0),1),1),"")="","","X")</f>
        <v/>
      </c>
      <c r="J755" s="17" t="str">
        <f>IF(IFERROR(FIND(J$13,INDEX(DATOS!CA:CA,MATCH(CHECKLIST!B755,DATOS!B:B,0),1),1),"")="","","X")</f>
        <v/>
      </c>
      <c r="K755" s="17" t="str">
        <f>IF(IFERROR(FIND(K$13,INDEX(DATOS!CA:CA,MATCH(CHECKLIST!B755,DATOS!B:B,0),1),1),"")="","","X")</f>
        <v/>
      </c>
      <c r="L755" s="17" t="str">
        <f>IF(IFERROR(FIND(L$13,INDEX(DATOS!CA:CA,MATCH(CHECKLIST!B755,DATOS!B:B,0),1),1),"")="","","X")</f>
        <v/>
      </c>
      <c r="M755" s="17" t="str">
        <f>IF(IFERROR(FIND(M$13,INDEX(DATOS!CA:CA,MATCH(CHECKLIST!B755,DATOS!B:B,0),1),1),"")="","","X")</f>
        <v/>
      </c>
      <c r="N755" s="49" t="str">
        <f ca="1">IFERROR(IF(INDEX(DATOS!I:I,MATCH(CHECKLIST!B755,DATOS!B:B,0),1)="","X",IF(INDEX(DATOS!I:I,MATCH(CHECKLIST!B755,DATOS!B:B,0),1)&gt;YEAR(TODAY())-1,"","VENCIDA")),"")</f>
        <v/>
      </c>
      <c r="P755" s="17" t="str">
        <f>IF(B755="","",IF(IFERROR(FIND(P$13,INDEX(DATOS!CA:CA,MATCH(CHECKLIST!B755,DATOS!B:B,0),1),1),"")="","","X"))</f>
        <v/>
      </c>
      <c r="Q755" s="17" t="str">
        <f>IF(B755="","",IF(IFERROR(FIND(Q$13,INDEX(DATOS!CA:CA,MATCH(CHECKLIST!B755,DATOS!B:B,0),1),1),"")="","","X"))</f>
        <v/>
      </c>
      <c r="R755" t="str">
        <f>IF(B755="","",1)</f>
        <v/>
      </c>
      <c r="S755" t="str">
        <f t="shared" si="37"/>
        <v/>
      </c>
      <c r="U755" t="str">
        <f t="shared" si="35"/>
        <v/>
      </c>
      <c r="V755" t="str">
        <f t="shared" si="36"/>
        <v/>
      </c>
    </row>
    <row r="756" spans="1:22">
      <c r="A756" s="12">
        <v>743</v>
      </c>
      <c r="B756" t="str">
        <f>IFERROR(INDEX(DATOS!B:B,MATCH(CHECKLIST!A756,DATOS!BU:BU,0),1),"")</f>
        <v/>
      </c>
      <c r="C756" t="str">
        <f>IFERROR(INDEX(DATOS!J:J,MATCH(CHECKLIST!A756,DATOS!BU:BU,0),1),"")</f>
        <v/>
      </c>
      <c r="D756" t="str">
        <f>IFERROR(INDEX(DATOS!R:R,MATCH(CHECKLIST!E756,DATOS!C:C,0),1),"")</f>
        <v/>
      </c>
      <c r="E756" s="16" t="str">
        <f>IFERROR(INDEX(DATOS!C:C,MATCH(CHECKLIST!A756,DATOS!BU:BU,0),1),"")</f>
        <v/>
      </c>
      <c r="F756" s="13" t="str">
        <f t="shared" si="34"/>
        <v/>
      </c>
      <c r="G756" s="17" t="str">
        <f>IF(IFERROR(FIND(G$13,INDEX(DATOS!CA:CA,MATCH(CHECKLIST!B756,DATOS!B:B,0),1),1),"")="",IF(IFERROR(FIND("FINADO",INDEX(DATOS!CA:CA,MATCH(CHECKLIST!B756,DATOS!B:B,0),1),1),"")="",IF(IFERROR(FIND("BAJA",INDEX(DATOS!CA:CA,MATCH(CHECKLIST!B756,DATOS!B:B,0),1),1),"")="",IF(IFERROR(FIND("FECHA PEUA",INDEX(DATOS!CA:CA,MATCH(CHECKLIST!B756,DATOS!B:B,0),1),1),"")="",IF(IFERROR(FIND("FIRMA",INDEX(DATOS!CA:CA,MATCH(CHECKLIST!B756,DATOS!B:B,0),1),1),"")="","","FIRMA"),"PEUA"),"BAJA"),"FINADO"),"X")</f>
        <v/>
      </c>
      <c r="H756" s="17" t="str">
        <f>IF(IFERROR(FIND(H$13,INDEX(DATOS!CA:CA,MATCH(CHECKLIST!B756,DATOS!B:B,0),1),1),"")="",IF(IFERROR(FIND("VENCIDA",INDEX(DATOS!BH:BH,MATCH(CHECKLIST!B756,DATOS!B:B,0),1),1),"")="","","VENCIDO"),"X")</f>
        <v/>
      </c>
      <c r="I756" s="17" t="str">
        <f>IF(IFERROR(FIND(I$13,INDEX(DATOS!CA:CA,MATCH(CHECKLIST!B756,DATOS!B:B,0),1),1),"")="","","X")</f>
        <v/>
      </c>
      <c r="J756" s="17" t="str">
        <f>IF(IFERROR(FIND(J$13,INDEX(DATOS!CA:CA,MATCH(CHECKLIST!B756,DATOS!B:B,0),1),1),"")="","","X")</f>
        <v/>
      </c>
      <c r="K756" s="17" t="str">
        <f>IF(IFERROR(FIND(K$13,INDEX(DATOS!CA:CA,MATCH(CHECKLIST!B756,DATOS!B:B,0),1),1),"")="","","X")</f>
        <v/>
      </c>
      <c r="L756" s="17" t="str">
        <f>IF(IFERROR(FIND(L$13,INDEX(DATOS!CA:CA,MATCH(CHECKLIST!B756,DATOS!B:B,0),1),1),"")="","","X")</f>
        <v/>
      </c>
      <c r="M756" s="17" t="str">
        <f>IF(IFERROR(FIND(M$13,INDEX(DATOS!CA:CA,MATCH(CHECKLIST!B756,DATOS!B:B,0),1),1),"")="","","X")</f>
        <v/>
      </c>
      <c r="N756" s="49" t="str">
        <f ca="1">IFERROR(IF(INDEX(DATOS!I:I,MATCH(CHECKLIST!B756,DATOS!B:B,0),1)="","X",IF(INDEX(DATOS!I:I,MATCH(CHECKLIST!B756,DATOS!B:B,0),1)&gt;YEAR(TODAY())-1,"","VENCIDA")),"")</f>
        <v/>
      </c>
      <c r="P756" s="17" t="str">
        <f>IF(B756="","",IF(IFERROR(FIND(P$13,INDEX(DATOS!CA:CA,MATCH(CHECKLIST!B756,DATOS!B:B,0),1),1),"")="","","X"))</f>
        <v/>
      </c>
      <c r="Q756" s="17" t="str">
        <f>IF(B756="","",IF(IFERROR(FIND(Q$13,INDEX(DATOS!CA:CA,MATCH(CHECKLIST!B756,DATOS!B:B,0),1),1),"")="","","X"))</f>
        <v/>
      </c>
      <c r="S756">
        <f t="shared" si="37"/>
        <v>0</v>
      </c>
      <c r="U756" t="str">
        <f t="shared" si="35"/>
        <v/>
      </c>
      <c r="V756" t="str">
        <f t="shared" si="36"/>
        <v/>
      </c>
    </row>
    <row r="757" spans="1:22">
      <c r="A757" s="12">
        <v>744</v>
      </c>
      <c r="B757" t="str">
        <f>IFERROR(INDEX(DATOS!B:B,MATCH(CHECKLIST!A757,DATOS!BU:BU,0),1),"")</f>
        <v/>
      </c>
      <c r="C757" t="str">
        <f>IFERROR(INDEX(DATOS!J:J,MATCH(CHECKLIST!A757,DATOS!BU:BU,0),1),"")</f>
        <v/>
      </c>
      <c r="D757" t="str">
        <f>IFERROR(INDEX(DATOS!R:R,MATCH(CHECKLIST!E757,DATOS!C:C,0),1),"")</f>
        <v/>
      </c>
      <c r="E757" s="16" t="str">
        <f>IFERROR(INDEX(DATOS!C:C,MATCH(CHECKLIST!A757,DATOS!BU:BU,0),1),"")</f>
        <v/>
      </c>
      <c r="F757" s="13" t="str">
        <f t="shared" si="34"/>
        <v/>
      </c>
      <c r="G757" s="17" t="str">
        <f>IF(IFERROR(FIND(G$13,INDEX(DATOS!CA:CA,MATCH(CHECKLIST!B757,DATOS!B:B,0),1),1),"")="",IF(IFERROR(FIND("FINADO",INDEX(DATOS!CA:CA,MATCH(CHECKLIST!B757,DATOS!B:B,0),1),1),"")="",IF(IFERROR(FIND("BAJA",INDEX(DATOS!CA:CA,MATCH(CHECKLIST!B757,DATOS!B:B,0),1),1),"")="",IF(IFERROR(FIND("FECHA PEUA",INDEX(DATOS!CA:CA,MATCH(CHECKLIST!B757,DATOS!B:B,0),1),1),"")="",IF(IFERROR(FIND("FIRMA",INDEX(DATOS!CA:CA,MATCH(CHECKLIST!B757,DATOS!B:B,0),1),1),"")="","","FIRMA"),"PEUA"),"BAJA"),"FINADO"),"X")</f>
        <v/>
      </c>
      <c r="H757" s="17" t="str">
        <f>IF(IFERROR(FIND(H$13,INDEX(DATOS!CA:CA,MATCH(CHECKLIST!B757,DATOS!B:B,0),1),1),"")="",IF(IFERROR(FIND("VENCIDA",INDEX(DATOS!BH:BH,MATCH(CHECKLIST!B757,DATOS!B:B,0),1),1),"")="","","VENCIDO"),"X")</f>
        <v/>
      </c>
      <c r="I757" s="17" t="str">
        <f>IF(IFERROR(FIND(I$13,INDEX(DATOS!CA:CA,MATCH(CHECKLIST!B757,DATOS!B:B,0),1),1),"")="","","X")</f>
        <v/>
      </c>
      <c r="J757" s="17" t="str">
        <f>IF(IFERROR(FIND(J$13,INDEX(DATOS!CA:CA,MATCH(CHECKLIST!B757,DATOS!B:B,0),1),1),"")="","","X")</f>
        <v/>
      </c>
      <c r="K757" s="17" t="str">
        <f>IF(IFERROR(FIND(K$13,INDEX(DATOS!CA:CA,MATCH(CHECKLIST!B757,DATOS!B:B,0),1),1),"")="","","X")</f>
        <v/>
      </c>
      <c r="L757" s="17" t="str">
        <f>IF(IFERROR(FIND(L$13,INDEX(DATOS!CA:CA,MATCH(CHECKLIST!B757,DATOS!B:B,0),1),1),"")="","","X")</f>
        <v/>
      </c>
      <c r="M757" s="17" t="str">
        <f>IF(IFERROR(FIND(M$13,INDEX(DATOS!CA:CA,MATCH(CHECKLIST!B757,DATOS!B:B,0),1),1),"")="","","X")</f>
        <v/>
      </c>
      <c r="N757" s="49" t="str">
        <f ca="1">IFERROR(IF(INDEX(DATOS!I:I,MATCH(CHECKLIST!B757,DATOS!B:B,0),1)="","X",IF(INDEX(DATOS!I:I,MATCH(CHECKLIST!B757,DATOS!B:B,0),1)&gt;YEAR(TODAY())-1,"","VENCIDA")),"")</f>
        <v/>
      </c>
      <c r="P757" s="17" t="str">
        <f>IF(B757="","",IF(IFERROR(FIND(P$13,INDEX(DATOS!CA:CA,MATCH(CHECKLIST!B757,DATOS!B:B,0),1),1),"")="","","X"))</f>
        <v/>
      </c>
      <c r="Q757" s="17" t="str">
        <f>IF(B757="","",IF(IFERROR(FIND(Q$13,INDEX(DATOS!CA:CA,MATCH(CHECKLIST!B757,DATOS!B:B,0),1),1),"")="","","X"))</f>
        <v/>
      </c>
      <c r="R757" t="str">
        <f>IF(B757="","",1)</f>
        <v/>
      </c>
      <c r="S757" t="str">
        <f t="shared" si="37"/>
        <v/>
      </c>
      <c r="U757" t="str">
        <f t="shared" si="35"/>
        <v/>
      </c>
      <c r="V757" t="str">
        <f t="shared" si="36"/>
        <v/>
      </c>
    </row>
    <row r="758" spans="1:22">
      <c r="A758" s="12">
        <v>745</v>
      </c>
      <c r="B758" t="str">
        <f>IFERROR(INDEX(DATOS!B:B,MATCH(CHECKLIST!A758,DATOS!BU:BU,0),1),"")</f>
        <v/>
      </c>
      <c r="C758" t="str">
        <f>IFERROR(INDEX(DATOS!J:J,MATCH(CHECKLIST!A758,DATOS!BU:BU,0),1),"")</f>
        <v/>
      </c>
      <c r="D758" t="str">
        <f>IFERROR(INDEX(DATOS!R:R,MATCH(CHECKLIST!E758,DATOS!C:C,0),1),"")</f>
        <v/>
      </c>
      <c r="E758" s="16" t="str">
        <f>IFERROR(INDEX(DATOS!C:C,MATCH(CHECKLIST!A758,DATOS!BU:BU,0),1),"")</f>
        <v/>
      </c>
      <c r="F758" s="13" t="str">
        <f t="shared" si="34"/>
        <v/>
      </c>
      <c r="G758" s="17" t="str">
        <f>IF(IFERROR(FIND(G$13,INDEX(DATOS!CA:CA,MATCH(CHECKLIST!B758,DATOS!B:B,0),1),1),"")="",IF(IFERROR(FIND("FINADO",INDEX(DATOS!CA:CA,MATCH(CHECKLIST!B758,DATOS!B:B,0),1),1),"")="",IF(IFERROR(FIND("BAJA",INDEX(DATOS!CA:CA,MATCH(CHECKLIST!B758,DATOS!B:B,0),1),1),"")="",IF(IFERROR(FIND("FECHA PEUA",INDEX(DATOS!CA:CA,MATCH(CHECKLIST!B758,DATOS!B:B,0),1),1),"")="",IF(IFERROR(FIND("FIRMA",INDEX(DATOS!CA:CA,MATCH(CHECKLIST!B758,DATOS!B:B,0),1),1),"")="","","FIRMA"),"PEUA"),"BAJA"),"FINADO"),"X")</f>
        <v/>
      </c>
      <c r="H758" s="17" t="str">
        <f>IF(IFERROR(FIND(H$13,INDEX(DATOS!CA:CA,MATCH(CHECKLIST!B758,DATOS!B:B,0),1),1),"")="",IF(IFERROR(FIND("VENCIDA",INDEX(DATOS!BH:BH,MATCH(CHECKLIST!B758,DATOS!B:B,0),1),1),"")="","","VENCIDO"),"X")</f>
        <v/>
      </c>
      <c r="I758" s="17" t="str">
        <f>IF(IFERROR(FIND(I$13,INDEX(DATOS!CA:CA,MATCH(CHECKLIST!B758,DATOS!B:B,0),1),1),"")="","","X")</f>
        <v/>
      </c>
      <c r="J758" s="17" t="str">
        <f>IF(IFERROR(FIND(J$13,INDEX(DATOS!CA:CA,MATCH(CHECKLIST!B758,DATOS!B:B,0),1),1),"")="","","X")</f>
        <v/>
      </c>
      <c r="K758" s="17" t="str">
        <f>IF(IFERROR(FIND(K$13,INDEX(DATOS!CA:CA,MATCH(CHECKLIST!B758,DATOS!B:B,0),1),1),"")="","","X")</f>
        <v/>
      </c>
      <c r="L758" s="17" t="str">
        <f>IF(IFERROR(FIND(L$13,INDEX(DATOS!CA:CA,MATCH(CHECKLIST!B758,DATOS!B:B,0),1),1),"")="","","X")</f>
        <v/>
      </c>
      <c r="M758" s="17" t="str">
        <f>IF(IFERROR(FIND(M$13,INDEX(DATOS!CA:CA,MATCH(CHECKLIST!B758,DATOS!B:B,0),1),1),"")="","","X")</f>
        <v/>
      </c>
      <c r="N758" s="49" t="str">
        <f ca="1">IFERROR(IF(INDEX(DATOS!I:I,MATCH(CHECKLIST!B758,DATOS!B:B,0),1)="","X",IF(INDEX(DATOS!I:I,MATCH(CHECKLIST!B758,DATOS!B:B,0),1)&gt;YEAR(TODAY())-1,"","VENCIDA")),"")</f>
        <v/>
      </c>
      <c r="P758" s="17" t="str">
        <f>IF(B758="","",IF(IFERROR(FIND(P$13,INDEX(DATOS!CA:CA,MATCH(CHECKLIST!B758,DATOS!B:B,0),1),1),"")="","","X"))</f>
        <v/>
      </c>
      <c r="Q758" s="17" t="str">
        <f>IF(B758="","",IF(IFERROR(FIND(Q$13,INDEX(DATOS!CA:CA,MATCH(CHECKLIST!B758,DATOS!B:B,0),1),1),"")="","","X"))</f>
        <v/>
      </c>
      <c r="S758">
        <f t="shared" si="37"/>
        <v>0</v>
      </c>
      <c r="U758" t="str">
        <f t="shared" si="35"/>
        <v/>
      </c>
      <c r="V758" t="str">
        <f t="shared" si="36"/>
        <v/>
      </c>
    </row>
    <row r="759" spans="1:22">
      <c r="A759" s="12">
        <v>746</v>
      </c>
      <c r="B759" t="str">
        <f>IFERROR(INDEX(DATOS!B:B,MATCH(CHECKLIST!A759,DATOS!BU:BU,0),1),"")</f>
        <v/>
      </c>
      <c r="C759" t="str">
        <f>IFERROR(INDEX(DATOS!J:J,MATCH(CHECKLIST!A759,DATOS!BU:BU,0),1),"")</f>
        <v/>
      </c>
      <c r="D759" t="str">
        <f>IFERROR(INDEX(DATOS!R:R,MATCH(CHECKLIST!E759,DATOS!C:C,0),1),"")</f>
        <v/>
      </c>
      <c r="E759" s="16" t="str">
        <f>IFERROR(INDEX(DATOS!C:C,MATCH(CHECKLIST!A759,DATOS!BU:BU,0),1),"")</f>
        <v/>
      </c>
      <c r="F759" s="13" t="str">
        <f t="shared" si="34"/>
        <v/>
      </c>
      <c r="G759" s="17" t="str">
        <f>IF(IFERROR(FIND(G$13,INDEX(DATOS!CA:CA,MATCH(CHECKLIST!B759,DATOS!B:B,0),1),1),"")="",IF(IFERROR(FIND("FINADO",INDEX(DATOS!CA:CA,MATCH(CHECKLIST!B759,DATOS!B:B,0),1),1),"")="",IF(IFERROR(FIND("BAJA",INDEX(DATOS!CA:CA,MATCH(CHECKLIST!B759,DATOS!B:B,0),1),1),"")="",IF(IFERROR(FIND("FECHA PEUA",INDEX(DATOS!CA:CA,MATCH(CHECKLIST!B759,DATOS!B:B,0),1),1),"")="",IF(IFERROR(FIND("FIRMA",INDEX(DATOS!CA:CA,MATCH(CHECKLIST!B759,DATOS!B:B,0),1),1),"")="","","FIRMA"),"PEUA"),"BAJA"),"FINADO"),"X")</f>
        <v/>
      </c>
      <c r="H759" s="17" t="str">
        <f>IF(IFERROR(FIND(H$13,INDEX(DATOS!CA:CA,MATCH(CHECKLIST!B759,DATOS!B:B,0),1),1),"")="",IF(IFERROR(FIND("VENCIDA",INDEX(DATOS!BH:BH,MATCH(CHECKLIST!B759,DATOS!B:B,0),1),1),"")="","","VENCIDO"),"X")</f>
        <v/>
      </c>
      <c r="I759" s="17" t="str">
        <f>IF(IFERROR(FIND(I$13,INDEX(DATOS!CA:CA,MATCH(CHECKLIST!B759,DATOS!B:B,0),1),1),"")="","","X")</f>
        <v/>
      </c>
      <c r="J759" s="17" t="str">
        <f>IF(IFERROR(FIND(J$13,INDEX(DATOS!CA:CA,MATCH(CHECKLIST!B759,DATOS!B:B,0),1),1),"")="","","X")</f>
        <v/>
      </c>
      <c r="K759" s="17" t="str">
        <f>IF(IFERROR(FIND(K$13,INDEX(DATOS!CA:CA,MATCH(CHECKLIST!B759,DATOS!B:B,0),1),1),"")="","","X")</f>
        <v/>
      </c>
      <c r="L759" s="17" t="str">
        <f>IF(IFERROR(FIND(L$13,INDEX(DATOS!CA:CA,MATCH(CHECKLIST!B759,DATOS!B:B,0),1),1),"")="","","X")</f>
        <v/>
      </c>
      <c r="M759" s="17" t="str">
        <f>IF(IFERROR(FIND(M$13,INDEX(DATOS!CA:CA,MATCH(CHECKLIST!B759,DATOS!B:B,0),1),1),"")="","","X")</f>
        <v/>
      </c>
      <c r="N759" s="49" t="str">
        <f ca="1">IFERROR(IF(INDEX(DATOS!I:I,MATCH(CHECKLIST!B759,DATOS!B:B,0),1)="","X",IF(INDEX(DATOS!I:I,MATCH(CHECKLIST!B759,DATOS!B:B,0),1)&gt;YEAR(TODAY())-1,"","VENCIDA")),"")</f>
        <v/>
      </c>
      <c r="P759" s="17" t="str">
        <f>IF(B759="","",IF(IFERROR(FIND(P$13,INDEX(DATOS!CA:CA,MATCH(CHECKLIST!B759,DATOS!B:B,0),1),1),"")="","","X"))</f>
        <v/>
      </c>
      <c r="Q759" s="17" t="str">
        <f>IF(B759="","",IF(IFERROR(FIND(Q$13,INDEX(DATOS!CA:CA,MATCH(CHECKLIST!B759,DATOS!B:B,0),1),1),"")="","","X"))</f>
        <v/>
      </c>
      <c r="R759" t="str">
        <f>IF(B759="","",1)</f>
        <v/>
      </c>
      <c r="S759" t="str">
        <f t="shared" si="37"/>
        <v/>
      </c>
      <c r="U759" t="str">
        <f t="shared" si="35"/>
        <v/>
      </c>
      <c r="V759" t="str">
        <f t="shared" si="36"/>
        <v/>
      </c>
    </row>
    <row r="760" spans="1:22">
      <c r="A760" s="12">
        <v>747</v>
      </c>
      <c r="B760" t="str">
        <f>IFERROR(INDEX(DATOS!B:B,MATCH(CHECKLIST!A760,DATOS!BU:BU,0),1),"")</f>
        <v/>
      </c>
      <c r="C760" t="str">
        <f>IFERROR(INDEX(DATOS!J:J,MATCH(CHECKLIST!A760,DATOS!BU:BU,0),1),"")</f>
        <v/>
      </c>
      <c r="D760" t="str">
        <f>IFERROR(INDEX(DATOS!R:R,MATCH(CHECKLIST!E760,DATOS!C:C,0),1),"")</f>
        <v/>
      </c>
      <c r="E760" s="16" t="str">
        <f>IFERROR(INDEX(DATOS!C:C,MATCH(CHECKLIST!A760,DATOS!BU:BU,0),1),"")</f>
        <v/>
      </c>
      <c r="F760" s="13" t="str">
        <f t="shared" si="34"/>
        <v/>
      </c>
      <c r="G760" s="17" t="str">
        <f>IF(IFERROR(FIND(G$13,INDEX(DATOS!CA:CA,MATCH(CHECKLIST!B760,DATOS!B:B,0),1),1),"")="",IF(IFERROR(FIND("FINADO",INDEX(DATOS!CA:CA,MATCH(CHECKLIST!B760,DATOS!B:B,0),1),1),"")="",IF(IFERROR(FIND("BAJA",INDEX(DATOS!CA:CA,MATCH(CHECKLIST!B760,DATOS!B:B,0),1),1),"")="",IF(IFERROR(FIND("FECHA PEUA",INDEX(DATOS!CA:CA,MATCH(CHECKLIST!B760,DATOS!B:B,0),1),1),"")="",IF(IFERROR(FIND("FIRMA",INDEX(DATOS!CA:CA,MATCH(CHECKLIST!B760,DATOS!B:B,0),1),1),"")="","","FIRMA"),"PEUA"),"BAJA"),"FINADO"),"X")</f>
        <v/>
      </c>
      <c r="H760" s="17" t="str">
        <f>IF(IFERROR(FIND(H$13,INDEX(DATOS!CA:CA,MATCH(CHECKLIST!B760,DATOS!B:B,0),1),1),"")="",IF(IFERROR(FIND("VENCIDA",INDEX(DATOS!BH:BH,MATCH(CHECKLIST!B760,DATOS!B:B,0),1),1),"")="","","VENCIDO"),"X")</f>
        <v/>
      </c>
      <c r="I760" s="17" t="str">
        <f>IF(IFERROR(FIND(I$13,INDEX(DATOS!CA:CA,MATCH(CHECKLIST!B760,DATOS!B:B,0),1),1),"")="","","X")</f>
        <v/>
      </c>
      <c r="J760" s="17" t="str">
        <f>IF(IFERROR(FIND(J$13,INDEX(DATOS!CA:CA,MATCH(CHECKLIST!B760,DATOS!B:B,0),1),1),"")="","","X")</f>
        <v/>
      </c>
      <c r="K760" s="17" t="str">
        <f>IF(IFERROR(FIND(K$13,INDEX(DATOS!CA:CA,MATCH(CHECKLIST!B760,DATOS!B:B,0),1),1),"")="","","X")</f>
        <v/>
      </c>
      <c r="L760" s="17" t="str">
        <f>IF(IFERROR(FIND(L$13,INDEX(DATOS!CA:CA,MATCH(CHECKLIST!B760,DATOS!B:B,0),1),1),"")="","","X")</f>
        <v/>
      </c>
      <c r="M760" s="17" t="str">
        <f>IF(IFERROR(FIND(M$13,INDEX(DATOS!CA:CA,MATCH(CHECKLIST!B760,DATOS!B:B,0),1),1),"")="","","X")</f>
        <v/>
      </c>
      <c r="N760" s="49" t="str">
        <f ca="1">IFERROR(IF(INDEX(DATOS!I:I,MATCH(CHECKLIST!B760,DATOS!B:B,0),1)="","X",IF(INDEX(DATOS!I:I,MATCH(CHECKLIST!B760,DATOS!B:B,0),1)&gt;YEAR(TODAY())-1,"","VENCIDA")),"")</f>
        <v/>
      </c>
      <c r="P760" s="17" t="str">
        <f>IF(B760="","",IF(IFERROR(FIND(P$13,INDEX(DATOS!CA:CA,MATCH(CHECKLIST!B760,DATOS!B:B,0),1),1),"")="","","X"))</f>
        <v/>
      </c>
      <c r="Q760" s="17" t="str">
        <f>IF(B760="","",IF(IFERROR(FIND(Q$13,INDEX(DATOS!CA:CA,MATCH(CHECKLIST!B760,DATOS!B:B,0),1),1),"")="","","X"))</f>
        <v/>
      </c>
      <c r="S760">
        <f t="shared" si="37"/>
        <v>0</v>
      </c>
      <c r="U760" t="str">
        <f t="shared" si="35"/>
        <v/>
      </c>
      <c r="V760" t="str">
        <f t="shared" si="36"/>
        <v/>
      </c>
    </row>
    <row r="761" spans="1:22">
      <c r="A761" s="12">
        <v>748</v>
      </c>
      <c r="B761" t="str">
        <f>IFERROR(INDEX(DATOS!B:B,MATCH(CHECKLIST!A761,DATOS!BU:BU,0),1),"")</f>
        <v/>
      </c>
      <c r="C761" t="str">
        <f>IFERROR(INDEX(DATOS!J:J,MATCH(CHECKLIST!A761,DATOS!BU:BU,0),1),"")</f>
        <v/>
      </c>
      <c r="D761" t="str">
        <f>IFERROR(INDEX(DATOS!R:R,MATCH(CHECKLIST!E761,DATOS!C:C,0),1),"")</f>
        <v/>
      </c>
      <c r="E761" s="16" t="str">
        <f>IFERROR(INDEX(DATOS!C:C,MATCH(CHECKLIST!A761,DATOS!BU:BU,0),1),"")</f>
        <v/>
      </c>
      <c r="F761" s="13" t="str">
        <f t="shared" si="34"/>
        <v/>
      </c>
      <c r="G761" s="17" t="str">
        <f>IF(IFERROR(FIND(G$13,INDEX(DATOS!CA:CA,MATCH(CHECKLIST!B761,DATOS!B:B,0),1),1),"")="",IF(IFERROR(FIND("FINADO",INDEX(DATOS!CA:CA,MATCH(CHECKLIST!B761,DATOS!B:B,0),1),1),"")="",IF(IFERROR(FIND("BAJA",INDEX(DATOS!CA:CA,MATCH(CHECKLIST!B761,DATOS!B:B,0),1),1),"")="",IF(IFERROR(FIND("FECHA PEUA",INDEX(DATOS!CA:CA,MATCH(CHECKLIST!B761,DATOS!B:B,0),1),1),"")="",IF(IFERROR(FIND("FIRMA",INDEX(DATOS!CA:CA,MATCH(CHECKLIST!B761,DATOS!B:B,0),1),1),"")="","","FIRMA"),"PEUA"),"BAJA"),"FINADO"),"X")</f>
        <v/>
      </c>
      <c r="H761" s="17" t="str">
        <f>IF(IFERROR(FIND(H$13,INDEX(DATOS!CA:CA,MATCH(CHECKLIST!B761,DATOS!B:B,0),1),1),"")="",IF(IFERROR(FIND("VENCIDA",INDEX(DATOS!BH:BH,MATCH(CHECKLIST!B761,DATOS!B:B,0),1),1),"")="","","VENCIDO"),"X")</f>
        <v/>
      </c>
      <c r="I761" s="17" t="str">
        <f>IF(IFERROR(FIND(I$13,INDEX(DATOS!CA:CA,MATCH(CHECKLIST!B761,DATOS!B:B,0),1),1),"")="","","X")</f>
        <v/>
      </c>
      <c r="J761" s="17" t="str">
        <f>IF(IFERROR(FIND(J$13,INDEX(DATOS!CA:CA,MATCH(CHECKLIST!B761,DATOS!B:B,0),1),1),"")="","","X")</f>
        <v/>
      </c>
      <c r="K761" s="17" t="str">
        <f>IF(IFERROR(FIND(K$13,INDEX(DATOS!CA:CA,MATCH(CHECKLIST!B761,DATOS!B:B,0),1),1),"")="","","X")</f>
        <v/>
      </c>
      <c r="L761" s="17" t="str">
        <f>IF(IFERROR(FIND(L$13,INDEX(DATOS!CA:CA,MATCH(CHECKLIST!B761,DATOS!B:B,0),1),1),"")="","","X")</f>
        <v/>
      </c>
      <c r="M761" s="17" t="str">
        <f>IF(IFERROR(FIND(M$13,INDEX(DATOS!CA:CA,MATCH(CHECKLIST!B761,DATOS!B:B,0),1),1),"")="","","X")</f>
        <v/>
      </c>
      <c r="N761" s="49" t="str">
        <f ca="1">IFERROR(IF(INDEX(DATOS!I:I,MATCH(CHECKLIST!B761,DATOS!B:B,0),1)="","X",IF(INDEX(DATOS!I:I,MATCH(CHECKLIST!B761,DATOS!B:B,0),1)&gt;YEAR(TODAY())-1,"","VENCIDA")),"")</f>
        <v/>
      </c>
      <c r="P761" s="17" t="str">
        <f>IF(B761="","",IF(IFERROR(FIND(P$13,INDEX(DATOS!CA:CA,MATCH(CHECKLIST!B761,DATOS!B:B,0),1),1),"")="","","X"))</f>
        <v/>
      </c>
      <c r="Q761" s="17" t="str">
        <f>IF(B761="","",IF(IFERROR(FIND(Q$13,INDEX(DATOS!CA:CA,MATCH(CHECKLIST!B761,DATOS!B:B,0),1),1),"")="","","X"))</f>
        <v/>
      </c>
      <c r="R761" t="str">
        <f>IF(B761="","",1)</f>
        <v/>
      </c>
      <c r="S761" t="str">
        <f t="shared" si="37"/>
        <v/>
      </c>
      <c r="U761" t="str">
        <f t="shared" si="35"/>
        <v/>
      </c>
      <c r="V761" t="str">
        <f t="shared" si="36"/>
        <v/>
      </c>
    </row>
    <row r="762" spans="1:22">
      <c r="A762" s="12">
        <v>749</v>
      </c>
      <c r="B762" t="str">
        <f>IFERROR(INDEX(DATOS!B:B,MATCH(CHECKLIST!A762,DATOS!BU:BU,0),1),"")</f>
        <v/>
      </c>
      <c r="C762" t="str">
        <f>IFERROR(INDEX(DATOS!J:J,MATCH(CHECKLIST!A762,DATOS!BU:BU,0),1),"")</f>
        <v/>
      </c>
      <c r="D762" t="str">
        <f>IFERROR(INDEX(DATOS!R:R,MATCH(CHECKLIST!E762,DATOS!C:C,0),1),"")</f>
        <v/>
      </c>
      <c r="E762" s="16" t="str">
        <f>IFERROR(INDEX(DATOS!C:C,MATCH(CHECKLIST!A762,DATOS!BU:BU,0),1),"")</f>
        <v/>
      </c>
      <c r="F762" s="13" t="str">
        <f t="shared" si="34"/>
        <v/>
      </c>
      <c r="G762" s="17" t="str">
        <f>IF(IFERROR(FIND(G$13,INDEX(DATOS!CA:CA,MATCH(CHECKLIST!B762,DATOS!B:B,0),1),1),"")="",IF(IFERROR(FIND("FINADO",INDEX(DATOS!CA:CA,MATCH(CHECKLIST!B762,DATOS!B:B,0),1),1),"")="",IF(IFERROR(FIND("BAJA",INDEX(DATOS!CA:CA,MATCH(CHECKLIST!B762,DATOS!B:B,0),1),1),"")="",IF(IFERROR(FIND("FECHA PEUA",INDEX(DATOS!CA:CA,MATCH(CHECKLIST!B762,DATOS!B:B,0),1),1),"")="",IF(IFERROR(FIND("FIRMA",INDEX(DATOS!CA:CA,MATCH(CHECKLIST!B762,DATOS!B:B,0),1),1),"")="","","FIRMA"),"PEUA"),"BAJA"),"FINADO"),"X")</f>
        <v/>
      </c>
      <c r="H762" s="17" t="str">
        <f>IF(IFERROR(FIND(H$13,INDEX(DATOS!CA:CA,MATCH(CHECKLIST!B762,DATOS!B:B,0),1),1),"")="",IF(IFERROR(FIND("VENCIDA",INDEX(DATOS!BH:BH,MATCH(CHECKLIST!B762,DATOS!B:B,0),1),1),"")="","","VENCIDO"),"X")</f>
        <v/>
      </c>
      <c r="I762" s="17" t="str">
        <f>IF(IFERROR(FIND(I$13,INDEX(DATOS!CA:CA,MATCH(CHECKLIST!B762,DATOS!B:B,0),1),1),"")="","","X")</f>
        <v/>
      </c>
      <c r="J762" s="17" t="str">
        <f>IF(IFERROR(FIND(J$13,INDEX(DATOS!CA:CA,MATCH(CHECKLIST!B762,DATOS!B:B,0),1),1),"")="","","X")</f>
        <v/>
      </c>
      <c r="K762" s="17" t="str">
        <f>IF(IFERROR(FIND(K$13,INDEX(DATOS!CA:CA,MATCH(CHECKLIST!B762,DATOS!B:B,0),1),1),"")="","","X")</f>
        <v/>
      </c>
      <c r="L762" s="17" t="str">
        <f>IF(IFERROR(FIND(L$13,INDEX(DATOS!CA:CA,MATCH(CHECKLIST!B762,DATOS!B:B,0),1),1),"")="","","X")</f>
        <v/>
      </c>
      <c r="M762" s="17" t="str">
        <f>IF(IFERROR(FIND(M$13,INDEX(DATOS!CA:CA,MATCH(CHECKLIST!B762,DATOS!B:B,0),1),1),"")="","","X")</f>
        <v/>
      </c>
      <c r="N762" s="49" t="str">
        <f ca="1">IFERROR(IF(INDEX(DATOS!I:I,MATCH(CHECKLIST!B762,DATOS!B:B,0),1)="","X",IF(INDEX(DATOS!I:I,MATCH(CHECKLIST!B762,DATOS!B:B,0),1)&gt;YEAR(TODAY())-1,"","VENCIDA")),"")</f>
        <v/>
      </c>
      <c r="P762" s="17" t="str">
        <f>IF(B762="","",IF(IFERROR(FIND(P$13,INDEX(DATOS!CA:CA,MATCH(CHECKLIST!B762,DATOS!B:B,0),1),1),"")="","","X"))</f>
        <v/>
      </c>
      <c r="Q762" s="17" t="str">
        <f>IF(B762="","",IF(IFERROR(FIND(Q$13,INDEX(DATOS!CA:CA,MATCH(CHECKLIST!B762,DATOS!B:B,0),1),1),"")="","","X"))</f>
        <v/>
      </c>
      <c r="S762">
        <f t="shared" si="37"/>
        <v>0</v>
      </c>
      <c r="U762" t="str">
        <f t="shared" si="35"/>
        <v/>
      </c>
      <c r="V762" t="str">
        <f t="shared" si="36"/>
        <v/>
      </c>
    </row>
    <row r="763" spans="1:22">
      <c r="A763" s="12">
        <v>750</v>
      </c>
      <c r="B763" t="str">
        <f>IFERROR(INDEX(DATOS!B:B,MATCH(CHECKLIST!A763,DATOS!BU:BU,0),1),"")</f>
        <v/>
      </c>
      <c r="C763" t="str">
        <f>IFERROR(INDEX(DATOS!J:J,MATCH(CHECKLIST!A763,DATOS!BU:BU,0),1),"")</f>
        <v/>
      </c>
      <c r="D763" t="str">
        <f>IFERROR(INDEX(DATOS!R:R,MATCH(CHECKLIST!E763,DATOS!C:C,0),1),"")</f>
        <v/>
      </c>
      <c r="E763" s="16" t="str">
        <f>IFERROR(INDEX(DATOS!C:C,MATCH(CHECKLIST!A763,DATOS!BU:BU,0),1),"")</f>
        <v/>
      </c>
      <c r="F763" s="13" t="str">
        <f t="shared" si="34"/>
        <v/>
      </c>
      <c r="G763" s="17" t="str">
        <f>IF(IFERROR(FIND(G$13,INDEX(DATOS!CA:CA,MATCH(CHECKLIST!B763,DATOS!B:B,0),1),1),"")="",IF(IFERROR(FIND("FINADO",INDEX(DATOS!CA:CA,MATCH(CHECKLIST!B763,DATOS!B:B,0),1),1),"")="",IF(IFERROR(FIND("BAJA",INDEX(DATOS!CA:CA,MATCH(CHECKLIST!B763,DATOS!B:B,0),1),1),"")="",IF(IFERROR(FIND("FECHA PEUA",INDEX(DATOS!CA:CA,MATCH(CHECKLIST!B763,DATOS!B:B,0),1),1),"")="",IF(IFERROR(FIND("FIRMA",INDEX(DATOS!CA:CA,MATCH(CHECKLIST!B763,DATOS!B:B,0),1),1),"")="","","FIRMA"),"PEUA"),"BAJA"),"FINADO"),"X")</f>
        <v/>
      </c>
      <c r="H763" s="17" t="str">
        <f>IF(IFERROR(FIND(H$13,INDEX(DATOS!CA:CA,MATCH(CHECKLIST!B763,DATOS!B:B,0),1),1),"")="",IF(IFERROR(FIND("VENCIDA",INDEX(DATOS!BH:BH,MATCH(CHECKLIST!B763,DATOS!B:B,0),1),1),"")="","","VENCIDO"),"X")</f>
        <v/>
      </c>
      <c r="I763" s="17" t="str">
        <f>IF(IFERROR(FIND(I$13,INDEX(DATOS!CA:CA,MATCH(CHECKLIST!B763,DATOS!B:B,0),1),1),"")="","","X")</f>
        <v/>
      </c>
      <c r="J763" s="17" t="str">
        <f>IF(IFERROR(FIND(J$13,INDEX(DATOS!CA:CA,MATCH(CHECKLIST!B763,DATOS!B:B,0),1),1),"")="","","X")</f>
        <v/>
      </c>
      <c r="K763" s="17" t="str">
        <f>IF(IFERROR(FIND(K$13,INDEX(DATOS!CA:CA,MATCH(CHECKLIST!B763,DATOS!B:B,0),1),1),"")="","","X")</f>
        <v/>
      </c>
      <c r="L763" s="17" t="str">
        <f>IF(IFERROR(FIND(L$13,INDEX(DATOS!CA:CA,MATCH(CHECKLIST!B763,DATOS!B:B,0),1),1),"")="","","X")</f>
        <v/>
      </c>
      <c r="M763" s="17" t="str">
        <f>IF(IFERROR(FIND(M$13,INDEX(DATOS!CA:CA,MATCH(CHECKLIST!B763,DATOS!B:B,0),1),1),"")="","","X")</f>
        <v/>
      </c>
      <c r="N763" s="49" t="str">
        <f ca="1">IFERROR(IF(INDEX(DATOS!I:I,MATCH(CHECKLIST!B763,DATOS!B:B,0),1)="","X",IF(INDEX(DATOS!I:I,MATCH(CHECKLIST!B763,DATOS!B:B,0),1)&gt;YEAR(TODAY())-1,"","VENCIDA")),"")</f>
        <v/>
      </c>
      <c r="P763" s="17" t="str">
        <f>IF(B763="","",IF(IFERROR(FIND(P$13,INDEX(DATOS!CA:CA,MATCH(CHECKLIST!B763,DATOS!B:B,0),1),1),"")="","","X"))</f>
        <v/>
      </c>
      <c r="Q763" s="17" t="str">
        <f>IF(B763="","",IF(IFERROR(FIND(Q$13,INDEX(DATOS!CA:CA,MATCH(CHECKLIST!B763,DATOS!B:B,0),1),1),"")="","","X"))</f>
        <v/>
      </c>
      <c r="R763" t="str">
        <f>IF(B763="","",1)</f>
        <v/>
      </c>
      <c r="S763" t="str">
        <f t="shared" si="37"/>
        <v/>
      </c>
      <c r="U763" t="str">
        <f t="shared" si="35"/>
        <v/>
      </c>
      <c r="V763" t="str">
        <f t="shared" si="36"/>
        <v/>
      </c>
    </row>
    <row r="764" spans="1:22">
      <c r="A764" s="12">
        <v>751</v>
      </c>
      <c r="B764" t="str">
        <f>IFERROR(INDEX(DATOS!B:B,MATCH(CHECKLIST!A764,DATOS!BU:BU,0),1),"")</f>
        <v/>
      </c>
      <c r="C764" t="str">
        <f>IFERROR(INDEX(DATOS!J:J,MATCH(CHECKLIST!A764,DATOS!BU:BU,0),1),"")</f>
        <v/>
      </c>
      <c r="D764" t="str">
        <f>IFERROR(INDEX(DATOS!R:R,MATCH(CHECKLIST!E764,DATOS!C:C,0),1),"")</f>
        <v/>
      </c>
      <c r="E764" s="16" t="str">
        <f>IFERROR(INDEX(DATOS!C:C,MATCH(CHECKLIST!A764,DATOS!BU:BU,0),1),"")</f>
        <v/>
      </c>
      <c r="F764" s="13" t="str">
        <f t="shared" si="34"/>
        <v/>
      </c>
      <c r="G764" s="17" t="str">
        <f>IF(IFERROR(FIND(G$13,INDEX(DATOS!CA:CA,MATCH(CHECKLIST!B764,DATOS!B:B,0),1),1),"")="",IF(IFERROR(FIND("FINADO",INDEX(DATOS!CA:CA,MATCH(CHECKLIST!B764,DATOS!B:B,0),1),1),"")="",IF(IFERROR(FIND("BAJA",INDEX(DATOS!CA:CA,MATCH(CHECKLIST!B764,DATOS!B:B,0),1),1),"")="",IF(IFERROR(FIND("FECHA PEUA",INDEX(DATOS!CA:CA,MATCH(CHECKLIST!B764,DATOS!B:B,0),1),1),"")="",IF(IFERROR(FIND("FIRMA",INDEX(DATOS!CA:CA,MATCH(CHECKLIST!B764,DATOS!B:B,0),1),1),"")="","","FIRMA"),"PEUA"),"BAJA"),"FINADO"),"X")</f>
        <v/>
      </c>
      <c r="H764" s="17" t="str">
        <f>IF(IFERROR(FIND(H$13,INDEX(DATOS!CA:CA,MATCH(CHECKLIST!B764,DATOS!B:B,0),1),1),"")="",IF(IFERROR(FIND("VENCIDA",INDEX(DATOS!BH:BH,MATCH(CHECKLIST!B764,DATOS!B:B,0),1),1),"")="","","VENCIDO"),"X")</f>
        <v/>
      </c>
      <c r="I764" s="17" t="str">
        <f>IF(IFERROR(FIND(I$13,INDEX(DATOS!CA:CA,MATCH(CHECKLIST!B764,DATOS!B:B,0),1),1),"")="","","X")</f>
        <v/>
      </c>
      <c r="J764" s="17" t="str">
        <f>IF(IFERROR(FIND(J$13,INDEX(DATOS!CA:CA,MATCH(CHECKLIST!B764,DATOS!B:B,0),1),1),"")="","","X")</f>
        <v/>
      </c>
      <c r="K764" s="17" t="str">
        <f>IF(IFERROR(FIND(K$13,INDEX(DATOS!CA:CA,MATCH(CHECKLIST!B764,DATOS!B:B,0),1),1),"")="","","X")</f>
        <v/>
      </c>
      <c r="L764" s="17" t="str">
        <f>IF(IFERROR(FIND(L$13,INDEX(DATOS!CA:CA,MATCH(CHECKLIST!B764,DATOS!B:B,0),1),1),"")="","","X")</f>
        <v/>
      </c>
      <c r="M764" s="17" t="str">
        <f>IF(IFERROR(FIND(M$13,INDEX(DATOS!CA:CA,MATCH(CHECKLIST!B764,DATOS!B:B,0),1),1),"")="","","X")</f>
        <v/>
      </c>
      <c r="N764" s="49" t="str">
        <f ca="1">IFERROR(IF(INDEX(DATOS!I:I,MATCH(CHECKLIST!B764,DATOS!B:B,0),1)="","X",IF(INDEX(DATOS!I:I,MATCH(CHECKLIST!B764,DATOS!B:B,0),1)&gt;YEAR(TODAY())-1,"","VENCIDA")),"")</f>
        <v/>
      </c>
      <c r="P764" s="17" t="str">
        <f>IF(B764="","",IF(IFERROR(FIND(P$13,INDEX(DATOS!CA:CA,MATCH(CHECKLIST!B764,DATOS!B:B,0),1),1),"")="","","X"))</f>
        <v/>
      </c>
      <c r="Q764" s="17" t="str">
        <f>IF(B764="","",IF(IFERROR(FIND(Q$13,INDEX(DATOS!CA:CA,MATCH(CHECKLIST!B764,DATOS!B:B,0),1),1),"")="","","X"))</f>
        <v/>
      </c>
      <c r="S764">
        <f t="shared" si="37"/>
        <v>0</v>
      </c>
      <c r="U764" t="str">
        <f t="shared" si="35"/>
        <v/>
      </c>
      <c r="V764" t="str">
        <f t="shared" si="36"/>
        <v/>
      </c>
    </row>
    <row r="765" spans="1:22">
      <c r="A765" s="12">
        <v>752</v>
      </c>
      <c r="B765" t="str">
        <f>IFERROR(INDEX(DATOS!B:B,MATCH(CHECKLIST!A765,DATOS!BU:BU,0),1),"")</f>
        <v/>
      </c>
      <c r="C765" t="str">
        <f>IFERROR(INDEX(DATOS!J:J,MATCH(CHECKLIST!A765,DATOS!BU:BU,0),1),"")</f>
        <v/>
      </c>
      <c r="D765" t="str">
        <f>IFERROR(INDEX(DATOS!R:R,MATCH(CHECKLIST!E765,DATOS!C:C,0),1),"")</f>
        <v/>
      </c>
      <c r="E765" s="16" t="str">
        <f>IFERROR(INDEX(DATOS!C:C,MATCH(CHECKLIST!A765,DATOS!BU:BU,0),1),"")</f>
        <v/>
      </c>
      <c r="F765" s="13" t="str">
        <f t="shared" si="34"/>
        <v/>
      </c>
      <c r="G765" s="17" t="str">
        <f>IF(IFERROR(FIND(G$13,INDEX(DATOS!CA:CA,MATCH(CHECKLIST!B765,DATOS!B:B,0),1),1),"")="",IF(IFERROR(FIND("FINADO",INDEX(DATOS!CA:CA,MATCH(CHECKLIST!B765,DATOS!B:B,0),1),1),"")="",IF(IFERROR(FIND("BAJA",INDEX(DATOS!CA:CA,MATCH(CHECKLIST!B765,DATOS!B:B,0),1),1),"")="",IF(IFERROR(FIND("FECHA PEUA",INDEX(DATOS!CA:CA,MATCH(CHECKLIST!B765,DATOS!B:B,0),1),1),"")="",IF(IFERROR(FIND("FIRMA",INDEX(DATOS!CA:CA,MATCH(CHECKLIST!B765,DATOS!B:B,0),1),1),"")="","","FIRMA"),"PEUA"),"BAJA"),"FINADO"),"X")</f>
        <v/>
      </c>
      <c r="H765" s="17" t="str">
        <f>IF(IFERROR(FIND(H$13,INDEX(DATOS!CA:CA,MATCH(CHECKLIST!B765,DATOS!B:B,0),1),1),"")="",IF(IFERROR(FIND("VENCIDA",INDEX(DATOS!BH:BH,MATCH(CHECKLIST!B765,DATOS!B:B,0),1),1),"")="","","VENCIDO"),"X")</f>
        <v/>
      </c>
      <c r="I765" s="17" t="str">
        <f>IF(IFERROR(FIND(I$13,INDEX(DATOS!CA:CA,MATCH(CHECKLIST!B765,DATOS!B:B,0),1),1),"")="","","X")</f>
        <v/>
      </c>
      <c r="J765" s="17" t="str">
        <f>IF(IFERROR(FIND(J$13,INDEX(DATOS!CA:CA,MATCH(CHECKLIST!B765,DATOS!B:B,0),1),1),"")="","","X")</f>
        <v/>
      </c>
      <c r="K765" s="17" t="str">
        <f>IF(IFERROR(FIND(K$13,INDEX(DATOS!CA:CA,MATCH(CHECKLIST!B765,DATOS!B:B,0),1),1),"")="","","X")</f>
        <v/>
      </c>
      <c r="L765" s="17" t="str">
        <f>IF(IFERROR(FIND(L$13,INDEX(DATOS!CA:CA,MATCH(CHECKLIST!B765,DATOS!B:B,0),1),1),"")="","","X")</f>
        <v/>
      </c>
      <c r="M765" s="17" t="str">
        <f>IF(IFERROR(FIND(M$13,INDEX(DATOS!CA:CA,MATCH(CHECKLIST!B765,DATOS!B:B,0),1),1),"")="","","X")</f>
        <v/>
      </c>
      <c r="N765" s="49" t="str">
        <f ca="1">IFERROR(IF(INDEX(DATOS!I:I,MATCH(CHECKLIST!B765,DATOS!B:B,0),1)="","X",IF(INDEX(DATOS!I:I,MATCH(CHECKLIST!B765,DATOS!B:B,0),1)&gt;YEAR(TODAY())-1,"","VENCIDA")),"")</f>
        <v/>
      </c>
      <c r="P765" s="17" t="str">
        <f>IF(B765="","",IF(IFERROR(FIND(P$13,INDEX(DATOS!CA:CA,MATCH(CHECKLIST!B765,DATOS!B:B,0),1),1),"")="","","X"))</f>
        <v/>
      </c>
      <c r="Q765" s="17" t="str">
        <f>IF(B765="","",IF(IFERROR(FIND(Q$13,INDEX(DATOS!CA:CA,MATCH(CHECKLIST!B765,DATOS!B:B,0),1),1),"")="","","X"))</f>
        <v/>
      </c>
      <c r="R765" t="str">
        <f>IF(B765="","",1)</f>
        <v/>
      </c>
      <c r="S765" t="str">
        <f t="shared" si="37"/>
        <v/>
      </c>
      <c r="U765" t="str">
        <f t="shared" si="35"/>
        <v/>
      </c>
      <c r="V765" t="str">
        <f t="shared" si="36"/>
        <v/>
      </c>
    </row>
    <row r="766" spans="1:22">
      <c r="A766" s="12">
        <v>753</v>
      </c>
      <c r="B766" t="str">
        <f>IFERROR(INDEX(DATOS!B:B,MATCH(CHECKLIST!A766,DATOS!BU:BU,0),1),"")</f>
        <v/>
      </c>
      <c r="C766" t="str">
        <f>IFERROR(INDEX(DATOS!J:J,MATCH(CHECKLIST!A766,DATOS!BU:BU,0),1),"")</f>
        <v/>
      </c>
      <c r="D766" t="str">
        <f>IFERROR(INDEX(DATOS!R:R,MATCH(CHECKLIST!E766,DATOS!C:C,0),1),"")</f>
        <v/>
      </c>
      <c r="E766" s="16" t="str">
        <f>IFERROR(INDEX(DATOS!C:C,MATCH(CHECKLIST!A766,DATOS!BU:BU,0),1),"")</f>
        <v/>
      </c>
      <c r="F766" s="13" t="str">
        <f t="shared" si="34"/>
        <v/>
      </c>
      <c r="G766" s="17" t="str">
        <f>IF(IFERROR(FIND(G$13,INDEX(DATOS!CA:CA,MATCH(CHECKLIST!B766,DATOS!B:B,0),1),1),"")="",IF(IFERROR(FIND("FINADO",INDEX(DATOS!CA:CA,MATCH(CHECKLIST!B766,DATOS!B:B,0),1),1),"")="",IF(IFERROR(FIND("BAJA",INDEX(DATOS!CA:CA,MATCH(CHECKLIST!B766,DATOS!B:B,0),1),1),"")="",IF(IFERROR(FIND("FECHA PEUA",INDEX(DATOS!CA:CA,MATCH(CHECKLIST!B766,DATOS!B:B,0),1),1),"")="",IF(IFERROR(FIND("FIRMA",INDEX(DATOS!CA:CA,MATCH(CHECKLIST!B766,DATOS!B:B,0),1),1),"")="","","FIRMA"),"PEUA"),"BAJA"),"FINADO"),"X")</f>
        <v/>
      </c>
      <c r="H766" s="17" t="str">
        <f>IF(IFERROR(FIND(H$13,INDEX(DATOS!CA:CA,MATCH(CHECKLIST!B766,DATOS!B:B,0),1),1),"")="",IF(IFERROR(FIND("VENCIDA",INDEX(DATOS!BH:BH,MATCH(CHECKLIST!B766,DATOS!B:B,0),1),1),"")="","","VENCIDO"),"X")</f>
        <v/>
      </c>
      <c r="I766" s="17" t="str">
        <f>IF(IFERROR(FIND(I$13,INDEX(DATOS!CA:CA,MATCH(CHECKLIST!B766,DATOS!B:B,0),1),1),"")="","","X")</f>
        <v/>
      </c>
      <c r="J766" s="17" t="str">
        <f>IF(IFERROR(FIND(J$13,INDEX(DATOS!CA:CA,MATCH(CHECKLIST!B766,DATOS!B:B,0),1),1),"")="","","X")</f>
        <v/>
      </c>
      <c r="K766" s="17" t="str">
        <f>IF(IFERROR(FIND(K$13,INDEX(DATOS!CA:CA,MATCH(CHECKLIST!B766,DATOS!B:B,0),1),1),"")="","","X")</f>
        <v/>
      </c>
      <c r="L766" s="17" t="str">
        <f>IF(IFERROR(FIND(L$13,INDEX(DATOS!CA:CA,MATCH(CHECKLIST!B766,DATOS!B:B,0),1),1),"")="","","X")</f>
        <v/>
      </c>
      <c r="M766" s="17" t="str">
        <f>IF(IFERROR(FIND(M$13,INDEX(DATOS!CA:CA,MATCH(CHECKLIST!B766,DATOS!B:B,0),1),1),"")="","","X")</f>
        <v/>
      </c>
      <c r="N766" s="49" t="str">
        <f ca="1">IFERROR(IF(INDEX(DATOS!I:I,MATCH(CHECKLIST!B766,DATOS!B:B,0),1)="","X",IF(INDEX(DATOS!I:I,MATCH(CHECKLIST!B766,DATOS!B:B,0),1)&gt;YEAR(TODAY())-1,"","VENCIDA")),"")</f>
        <v/>
      </c>
      <c r="P766" s="17" t="str">
        <f>IF(B766="","",IF(IFERROR(FIND(P$13,INDEX(DATOS!CA:CA,MATCH(CHECKLIST!B766,DATOS!B:B,0),1),1),"")="","","X"))</f>
        <v/>
      </c>
      <c r="Q766" s="17" t="str">
        <f>IF(B766="","",IF(IFERROR(FIND(Q$13,INDEX(DATOS!CA:CA,MATCH(CHECKLIST!B766,DATOS!B:B,0),1),1),"")="","","X"))</f>
        <v/>
      </c>
      <c r="S766">
        <f t="shared" si="37"/>
        <v>0</v>
      </c>
      <c r="U766" t="str">
        <f t="shared" si="35"/>
        <v/>
      </c>
      <c r="V766" t="str">
        <f t="shared" si="36"/>
        <v/>
      </c>
    </row>
    <row r="767" spans="1:22">
      <c r="A767" s="12">
        <v>754</v>
      </c>
      <c r="B767" t="str">
        <f>IFERROR(INDEX(DATOS!B:B,MATCH(CHECKLIST!A767,DATOS!BU:BU,0),1),"")</f>
        <v/>
      </c>
      <c r="C767" t="str">
        <f>IFERROR(INDEX(DATOS!J:J,MATCH(CHECKLIST!A767,DATOS!BU:BU,0),1),"")</f>
        <v/>
      </c>
      <c r="D767" t="str">
        <f>IFERROR(INDEX(DATOS!R:R,MATCH(CHECKLIST!E767,DATOS!C:C,0),1),"")</f>
        <v/>
      </c>
      <c r="E767" s="16" t="str">
        <f>IFERROR(INDEX(DATOS!C:C,MATCH(CHECKLIST!A767,DATOS!BU:BU,0),1),"")</f>
        <v/>
      </c>
      <c r="F767" s="13" t="str">
        <f t="shared" si="34"/>
        <v/>
      </c>
      <c r="G767" s="17" t="str">
        <f>IF(IFERROR(FIND(G$13,INDEX(DATOS!CA:CA,MATCH(CHECKLIST!B767,DATOS!B:B,0),1),1),"")="",IF(IFERROR(FIND("FINADO",INDEX(DATOS!CA:CA,MATCH(CHECKLIST!B767,DATOS!B:B,0),1),1),"")="",IF(IFERROR(FIND("BAJA",INDEX(DATOS!CA:CA,MATCH(CHECKLIST!B767,DATOS!B:B,0),1),1),"")="",IF(IFERROR(FIND("FECHA PEUA",INDEX(DATOS!CA:CA,MATCH(CHECKLIST!B767,DATOS!B:B,0),1),1),"")="",IF(IFERROR(FIND("FIRMA",INDEX(DATOS!CA:CA,MATCH(CHECKLIST!B767,DATOS!B:B,0),1),1),"")="","","FIRMA"),"PEUA"),"BAJA"),"FINADO"),"X")</f>
        <v/>
      </c>
      <c r="H767" s="17" t="str">
        <f>IF(IFERROR(FIND(H$13,INDEX(DATOS!CA:CA,MATCH(CHECKLIST!B767,DATOS!B:B,0),1),1),"")="",IF(IFERROR(FIND("VENCIDA",INDEX(DATOS!BH:BH,MATCH(CHECKLIST!B767,DATOS!B:B,0),1),1),"")="","","VENCIDO"),"X")</f>
        <v/>
      </c>
      <c r="I767" s="17" t="str">
        <f>IF(IFERROR(FIND(I$13,INDEX(DATOS!CA:CA,MATCH(CHECKLIST!B767,DATOS!B:B,0),1),1),"")="","","X")</f>
        <v/>
      </c>
      <c r="J767" s="17" t="str">
        <f>IF(IFERROR(FIND(J$13,INDEX(DATOS!CA:CA,MATCH(CHECKLIST!B767,DATOS!B:B,0),1),1),"")="","","X")</f>
        <v/>
      </c>
      <c r="K767" s="17" t="str">
        <f>IF(IFERROR(FIND(K$13,INDEX(DATOS!CA:CA,MATCH(CHECKLIST!B767,DATOS!B:B,0),1),1),"")="","","X")</f>
        <v/>
      </c>
      <c r="L767" s="17" t="str">
        <f>IF(IFERROR(FIND(L$13,INDEX(DATOS!CA:CA,MATCH(CHECKLIST!B767,DATOS!B:B,0),1),1),"")="","","X")</f>
        <v/>
      </c>
      <c r="M767" s="17" t="str">
        <f>IF(IFERROR(FIND(M$13,INDEX(DATOS!CA:CA,MATCH(CHECKLIST!B767,DATOS!B:B,0),1),1),"")="","","X")</f>
        <v/>
      </c>
      <c r="N767" s="49" t="str">
        <f ca="1">IFERROR(IF(INDEX(DATOS!I:I,MATCH(CHECKLIST!B767,DATOS!B:B,0),1)="","X",IF(INDEX(DATOS!I:I,MATCH(CHECKLIST!B767,DATOS!B:B,0),1)&gt;YEAR(TODAY())-1,"","VENCIDA")),"")</f>
        <v/>
      </c>
      <c r="P767" s="17" t="str">
        <f>IF(B767="","",IF(IFERROR(FIND(P$13,INDEX(DATOS!CA:CA,MATCH(CHECKLIST!B767,DATOS!B:B,0),1),1),"")="","","X"))</f>
        <v/>
      </c>
      <c r="Q767" s="17" t="str">
        <f>IF(B767="","",IF(IFERROR(FIND(Q$13,INDEX(DATOS!CA:CA,MATCH(CHECKLIST!B767,DATOS!B:B,0),1),1),"")="","","X"))</f>
        <v/>
      </c>
      <c r="R767" t="str">
        <f>IF(B767="","",1)</f>
        <v/>
      </c>
      <c r="S767" t="str">
        <f t="shared" si="37"/>
        <v/>
      </c>
      <c r="U767" t="str">
        <f t="shared" si="35"/>
        <v/>
      </c>
      <c r="V767" t="str">
        <f t="shared" si="36"/>
        <v/>
      </c>
    </row>
    <row r="768" spans="1:22">
      <c r="A768" s="12">
        <v>755</v>
      </c>
      <c r="B768" t="str">
        <f>IFERROR(INDEX(DATOS!B:B,MATCH(CHECKLIST!A768,DATOS!BU:BU,0),1),"")</f>
        <v/>
      </c>
      <c r="C768" t="str">
        <f>IFERROR(INDEX(DATOS!J:J,MATCH(CHECKLIST!A768,DATOS!BU:BU,0),1),"")</f>
        <v/>
      </c>
      <c r="D768" t="str">
        <f>IFERROR(INDEX(DATOS!R:R,MATCH(CHECKLIST!E768,DATOS!C:C,0),1),"")</f>
        <v/>
      </c>
      <c r="E768" s="16" t="str">
        <f>IFERROR(INDEX(DATOS!C:C,MATCH(CHECKLIST!A768,DATOS!BU:BU,0),1),"")</f>
        <v/>
      </c>
      <c r="F768" s="13" t="str">
        <f t="shared" si="34"/>
        <v/>
      </c>
      <c r="G768" s="17" t="str">
        <f>IF(IFERROR(FIND(G$13,INDEX(DATOS!CA:CA,MATCH(CHECKLIST!B768,DATOS!B:B,0),1),1),"")="",IF(IFERROR(FIND("FINADO",INDEX(DATOS!CA:CA,MATCH(CHECKLIST!B768,DATOS!B:B,0),1),1),"")="",IF(IFERROR(FIND("BAJA",INDEX(DATOS!CA:CA,MATCH(CHECKLIST!B768,DATOS!B:B,0),1),1),"")="",IF(IFERROR(FIND("FECHA PEUA",INDEX(DATOS!CA:CA,MATCH(CHECKLIST!B768,DATOS!B:B,0),1),1),"")="",IF(IFERROR(FIND("FIRMA",INDEX(DATOS!CA:CA,MATCH(CHECKLIST!B768,DATOS!B:B,0),1),1),"")="","","FIRMA"),"PEUA"),"BAJA"),"FINADO"),"X")</f>
        <v/>
      </c>
      <c r="H768" s="17" t="str">
        <f>IF(IFERROR(FIND(H$13,INDEX(DATOS!CA:CA,MATCH(CHECKLIST!B768,DATOS!B:B,0),1),1),"")="",IF(IFERROR(FIND("VENCIDA",INDEX(DATOS!BH:BH,MATCH(CHECKLIST!B768,DATOS!B:B,0),1),1),"")="","","VENCIDO"),"X")</f>
        <v/>
      </c>
      <c r="I768" s="17" t="str">
        <f>IF(IFERROR(FIND(I$13,INDEX(DATOS!CA:CA,MATCH(CHECKLIST!B768,DATOS!B:B,0),1),1),"")="","","X")</f>
        <v/>
      </c>
      <c r="J768" s="17" t="str">
        <f>IF(IFERROR(FIND(J$13,INDEX(DATOS!CA:CA,MATCH(CHECKLIST!B768,DATOS!B:B,0),1),1),"")="","","X")</f>
        <v/>
      </c>
      <c r="K768" s="17" t="str">
        <f>IF(IFERROR(FIND(K$13,INDEX(DATOS!CA:CA,MATCH(CHECKLIST!B768,DATOS!B:B,0),1),1),"")="","","X")</f>
        <v/>
      </c>
      <c r="L768" s="17" t="str">
        <f>IF(IFERROR(FIND(L$13,INDEX(DATOS!CA:CA,MATCH(CHECKLIST!B768,DATOS!B:B,0),1),1),"")="","","X")</f>
        <v/>
      </c>
      <c r="M768" s="17" t="str">
        <f>IF(IFERROR(FIND(M$13,INDEX(DATOS!CA:CA,MATCH(CHECKLIST!B768,DATOS!B:B,0),1),1),"")="","","X")</f>
        <v/>
      </c>
      <c r="N768" s="49" t="str">
        <f ca="1">IFERROR(IF(INDEX(DATOS!I:I,MATCH(CHECKLIST!B768,DATOS!B:B,0),1)="","X",IF(INDEX(DATOS!I:I,MATCH(CHECKLIST!B768,DATOS!B:B,0),1)&gt;YEAR(TODAY())-1,"","VENCIDA")),"")</f>
        <v/>
      </c>
      <c r="P768" s="17" t="str">
        <f>IF(B768="","",IF(IFERROR(FIND(P$13,INDEX(DATOS!CA:CA,MATCH(CHECKLIST!B768,DATOS!B:B,0),1),1),"")="","","X"))</f>
        <v/>
      </c>
      <c r="Q768" s="17" t="str">
        <f>IF(B768="","",IF(IFERROR(FIND(Q$13,INDEX(DATOS!CA:CA,MATCH(CHECKLIST!B768,DATOS!B:B,0),1),1),"")="","","X"))</f>
        <v/>
      </c>
      <c r="S768">
        <f t="shared" si="37"/>
        <v>0</v>
      </c>
      <c r="U768" t="str">
        <f t="shared" si="35"/>
        <v/>
      </c>
      <c r="V768" t="str">
        <f t="shared" si="36"/>
        <v/>
      </c>
    </row>
    <row r="769" spans="1:22">
      <c r="A769" s="12">
        <v>756</v>
      </c>
      <c r="B769" t="str">
        <f>IFERROR(INDEX(DATOS!B:B,MATCH(CHECKLIST!A769,DATOS!BU:BU,0),1),"")</f>
        <v/>
      </c>
      <c r="C769" t="str">
        <f>IFERROR(INDEX(DATOS!J:J,MATCH(CHECKLIST!A769,DATOS!BU:BU,0),1),"")</f>
        <v/>
      </c>
      <c r="D769" t="str">
        <f>IFERROR(INDEX(DATOS!R:R,MATCH(CHECKLIST!E769,DATOS!C:C,0),1),"")</f>
        <v/>
      </c>
      <c r="E769" s="16" t="str">
        <f>IFERROR(INDEX(DATOS!C:C,MATCH(CHECKLIST!A769,DATOS!BU:BU,0),1),"")</f>
        <v/>
      </c>
      <c r="F769" s="13" t="str">
        <f t="shared" si="34"/>
        <v/>
      </c>
      <c r="G769" s="17" t="str">
        <f>IF(IFERROR(FIND(G$13,INDEX(DATOS!CA:CA,MATCH(CHECKLIST!B769,DATOS!B:B,0),1),1),"")="",IF(IFERROR(FIND("FINADO",INDEX(DATOS!CA:CA,MATCH(CHECKLIST!B769,DATOS!B:B,0),1),1),"")="",IF(IFERROR(FIND("BAJA",INDEX(DATOS!CA:CA,MATCH(CHECKLIST!B769,DATOS!B:B,0),1),1),"")="",IF(IFERROR(FIND("FECHA PEUA",INDEX(DATOS!CA:CA,MATCH(CHECKLIST!B769,DATOS!B:B,0),1),1),"")="",IF(IFERROR(FIND("FIRMA",INDEX(DATOS!CA:CA,MATCH(CHECKLIST!B769,DATOS!B:B,0),1),1),"")="","","FIRMA"),"PEUA"),"BAJA"),"FINADO"),"X")</f>
        <v/>
      </c>
      <c r="H769" s="17" t="str">
        <f>IF(IFERROR(FIND(H$13,INDEX(DATOS!CA:CA,MATCH(CHECKLIST!B769,DATOS!B:B,0),1),1),"")="",IF(IFERROR(FIND("VENCIDA",INDEX(DATOS!BH:BH,MATCH(CHECKLIST!B769,DATOS!B:B,0),1),1),"")="","","VENCIDO"),"X")</f>
        <v/>
      </c>
      <c r="I769" s="17" t="str">
        <f>IF(IFERROR(FIND(I$13,INDEX(DATOS!CA:CA,MATCH(CHECKLIST!B769,DATOS!B:B,0),1),1),"")="","","X")</f>
        <v/>
      </c>
      <c r="J769" s="17" t="str">
        <f>IF(IFERROR(FIND(J$13,INDEX(DATOS!CA:CA,MATCH(CHECKLIST!B769,DATOS!B:B,0),1),1),"")="","","X")</f>
        <v/>
      </c>
      <c r="K769" s="17" t="str">
        <f>IF(IFERROR(FIND(K$13,INDEX(DATOS!CA:CA,MATCH(CHECKLIST!B769,DATOS!B:B,0),1),1),"")="","","X")</f>
        <v/>
      </c>
      <c r="L769" s="17" t="str">
        <f>IF(IFERROR(FIND(L$13,INDEX(DATOS!CA:CA,MATCH(CHECKLIST!B769,DATOS!B:B,0),1),1),"")="","","X")</f>
        <v/>
      </c>
      <c r="M769" s="17" t="str">
        <f>IF(IFERROR(FIND(M$13,INDEX(DATOS!CA:CA,MATCH(CHECKLIST!B769,DATOS!B:B,0),1),1),"")="","","X")</f>
        <v/>
      </c>
      <c r="N769" s="49" t="str">
        <f ca="1">IFERROR(IF(INDEX(DATOS!I:I,MATCH(CHECKLIST!B769,DATOS!B:B,0),1)="","X",IF(INDEX(DATOS!I:I,MATCH(CHECKLIST!B769,DATOS!B:B,0),1)&gt;YEAR(TODAY())-1,"","VENCIDA")),"")</f>
        <v/>
      </c>
      <c r="P769" s="17" t="str">
        <f>IF(B769="","",IF(IFERROR(FIND(P$13,INDEX(DATOS!CA:CA,MATCH(CHECKLIST!B769,DATOS!B:B,0),1),1),"")="","","X"))</f>
        <v/>
      </c>
      <c r="Q769" s="17" t="str">
        <f>IF(B769="","",IF(IFERROR(FIND(Q$13,INDEX(DATOS!CA:CA,MATCH(CHECKLIST!B769,DATOS!B:B,0),1),1),"")="","","X"))</f>
        <v/>
      </c>
      <c r="R769" t="str">
        <f>IF(B769="","",1)</f>
        <v/>
      </c>
      <c r="S769" t="str">
        <f t="shared" si="37"/>
        <v/>
      </c>
      <c r="U769" t="str">
        <f t="shared" si="35"/>
        <v/>
      </c>
      <c r="V769" t="str">
        <f t="shared" si="36"/>
        <v/>
      </c>
    </row>
    <row r="770" spans="1:22">
      <c r="A770" s="12">
        <v>757</v>
      </c>
      <c r="B770" t="str">
        <f>IFERROR(INDEX(DATOS!B:B,MATCH(CHECKLIST!A770,DATOS!BU:BU,0),1),"")</f>
        <v/>
      </c>
      <c r="C770" t="str">
        <f>IFERROR(INDEX(DATOS!J:J,MATCH(CHECKLIST!A770,DATOS!BU:BU,0),1),"")</f>
        <v/>
      </c>
      <c r="D770" t="str">
        <f>IFERROR(INDEX(DATOS!R:R,MATCH(CHECKLIST!E770,DATOS!C:C,0),1),"")</f>
        <v/>
      </c>
      <c r="E770" s="16" t="str">
        <f>IFERROR(INDEX(DATOS!C:C,MATCH(CHECKLIST!A770,DATOS!BU:BU,0),1),"")</f>
        <v/>
      </c>
      <c r="F770" s="13" t="str">
        <f t="shared" si="34"/>
        <v/>
      </c>
      <c r="G770" s="17" t="str">
        <f>IF(IFERROR(FIND(G$13,INDEX(DATOS!CA:CA,MATCH(CHECKLIST!B770,DATOS!B:B,0),1),1),"")="",IF(IFERROR(FIND("FINADO",INDEX(DATOS!CA:CA,MATCH(CHECKLIST!B770,DATOS!B:B,0),1),1),"")="",IF(IFERROR(FIND("BAJA",INDEX(DATOS!CA:CA,MATCH(CHECKLIST!B770,DATOS!B:B,0),1),1),"")="",IF(IFERROR(FIND("FECHA PEUA",INDEX(DATOS!CA:CA,MATCH(CHECKLIST!B770,DATOS!B:B,0),1),1),"")="",IF(IFERROR(FIND("FIRMA",INDEX(DATOS!CA:CA,MATCH(CHECKLIST!B770,DATOS!B:B,0),1),1),"")="","","FIRMA"),"PEUA"),"BAJA"),"FINADO"),"X")</f>
        <v/>
      </c>
      <c r="H770" s="17" t="str">
        <f>IF(IFERROR(FIND(H$13,INDEX(DATOS!CA:CA,MATCH(CHECKLIST!B770,DATOS!B:B,0),1),1),"")="",IF(IFERROR(FIND("VENCIDA",INDEX(DATOS!BH:BH,MATCH(CHECKLIST!B770,DATOS!B:B,0),1),1),"")="","","VENCIDO"),"X")</f>
        <v/>
      </c>
      <c r="I770" s="17" t="str">
        <f>IF(IFERROR(FIND(I$13,INDEX(DATOS!CA:CA,MATCH(CHECKLIST!B770,DATOS!B:B,0),1),1),"")="","","X")</f>
        <v/>
      </c>
      <c r="J770" s="17" t="str">
        <f>IF(IFERROR(FIND(J$13,INDEX(DATOS!CA:CA,MATCH(CHECKLIST!B770,DATOS!B:B,0),1),1),"")="","","X")</f>
        <v/>
      </c>
      <c r="K770" s="17" t="str">
        <f>IF(IFERROR(FIND(K$13,INDEX(DATOS!CA:CA,MATCH(CHECKLIST!B770,DATOS!B:B,0),1),1),"")="","","X")</f>
        <v/>
      </c>
      <c r="L770" s="17" t="str">
        <f>IF(IFERROR(FIND(L$13,INDEX(DATOS!CA:CA,MATCH(CHECKLIST!B770,DATOS!B:B,0),1),1),"")="","","X")</f>
        <v/>
      </c>
      <c r="M770" s="17" t="str">
        <f>IF(IFERROR(FIND(M$13,INDEX(DATOS!CA:CA,MATCH(CHECKLIST!B770,DATOS!B:B,0),1),1),"")="","","X")</f>
        <v/>
      </c>
      <c r="N770" s="49" t="str">
        <f ca="1">IFERROR(IF(INDEX(DATOS!I:I,MATCH(CHECKLIST!B770,DATOS!B:B,0),1)="","X",IF(INDEX(DATOS!I:I,MATCH(CHECKLIST!B770,DATOS!B:B,0),1)&gt;YEAR(TODAY())-1,"","VENCIDA")),"")</f>
        <v/>
      </c>
      <c r="P770" s="17" t="str">
        <f>IF(B770="","",IF(IFERROR(FIND(P$13,INDEX(DATOS!CA:CA,MATCH(CHECKLIST!B770,DATOS!B:B,0),1),1),"")="","","X"))</f>
        <v/>
      </c>
      <c r="Q770" s="17" t="str">
        <f>IF(B770="","",IF(IFERROR(FIND(Q$13,INDEX(DATOS!CA:CA,MATCH(CHECKLIST!B770,DATOS!B:B,0),1),1),"")="","","X"))</f>
        <v/>
      </c>
      <c r="S770">
        <f t="shared" si="37"/>
        <v>0</v>
      </c>
      <c r="U770" t="str">
        <f t="shared" si="35"/>
        <v/>
      </c>
      <c r="V770" t="str">
        <f t="shared" si="36"/>
        <v/>
      </c>
    </row>
    <row r="771" spans="1:22">
      <c r="A771" s="12">
        <v>758</v>
      </c>
      <c r="B771" t="str">
        <f>IFERROR(INDEX(DATOS!B:B,MATCH(CHECKLIST!A771,DATOS!BU:BU,0),1),"")</f>
        <v/>
      </c>
      <c r="C771" t="str">
        <f>IFERROR(INDEX(DATOS!J:J,MATCH(CHECKLIST!A771,DATOS!BU:BU,0),1),"")</f>
        <v/>
      </c>
      <c r="D771" t="str">
        <f>IFERROR(INDEX(DATOS!R:R,MATCH(CHECKLIST!E771,DATOS!C:C,0),1),"")</f>
        <v/>
      </c>
      <c r="E771" s="16" t="str">
        <f>IFERROR(INDEX(DATOS!C:C,MATCH(CHECKLIST!A771,DATOS!BU:BU,0),1),"")</f>
        <v/>
      </c>
      <c r="F771" s="13" t="str">
        <f t="shared" si="34"/>
        <v/>
      </c>
      <c r="G771" s="17" t="str">
        <f>IF(IFERROR(FIND(G$13,INDEX(DATOS!CA:CA,MATCH(CHECKLIST!B771,DATOS!B:B,0),1),1),"")="",IF(IFERROR(FIND("FINADO",INDEX(DATOS!CA:CA,MATCH(CHECKLIST!B771,DATOS!B:B,0),1),1),"")="",IF(IFERROR(FIND("BAJA",INDEX(DATOS!CA:CA,MATCH(CHECKLIST!B771,DATOS!B:B,0),1),1),"")="",IF(IFERROR(FIND("FECHA PEUA",INDEX(DATOS!CA:CA,MATCH(CHECKLIST!B771,DATOS!B:B,0),1),1),"")="",IF(IFERROR(FIND("FIRMA",INDEX(DATOS!CA:CA,MATCH(CHECKLIST!B771,DATOS!B:B,0),1),1),"")="","","FIRMA"),"PEUA"),"BAJA"),"FINADO"),"X")</f>
        <v/>
      </c>
      <c r="H771" s="17" t="str">
        <f>IF(IFERROR(FIND(H$13,INDEX(DATOS!CA:CA,MATCH(CHECKLIST!B771,DATOS!B:B,0),1),1),"")="",IF(IFERROR(FIND("VENCIDA",INDEX(DATOS!BH:BH,MATCH(CHECKLIST!B771,DATOS!B:B,0),1),1),"")="","","VENCIDO"),"X")</f>
        <v/>
      </c>
      <c r="I771" s="17" t="str">
        <f>IF(IFERROR(FIND(I$13,INDEX(DATOS!CA:CA,MATCH(CHECKLIST!B771,DATOS!B:B,0),1),1),"")="","","X")</f>
        <v/>
      </c>
      <c r="J771" s="17" t="str">
        <f>IF(IFERROR(FIND(J$13,INDEX(DATOS!CA:CA,MATCH(CHECKLIST!B771,DATOS!B:B,0),1),1),"")="","","X")</f>
        <v/>
      </c>
      <c r="K771" s="17" t="str">
        <f>IF(IFERROR(FIND(K$13,INDEX(DATOS!CA:CA,MATCH(CHECKLIST!B771,DATOS!B:B,0),1),1),"")="","","X")</f>
        <v/>
      </c>
      <c r="L771" s="17" t="str">
        <f>IF(IFERROR(FIND(L$13,INDEX(DATOS!CA:CA,MATCH(CHECKLIST!B771,DATOS!B:B,0),1),1),"")="","","X")</f>
        <v/>
      </c>
      <c r="M771" s="17" t="str">
        <f>IF(IFERROR(FIND(M$13,INDEX(DATOS!CA:CA,MATCH(CHECKLIST!B771,DATOS!B:B,0),1),1),"")="","","X")</f>
        <v/>
      </c>
      <c r="N771" s="49" t="str">
        <f ca="1">IFERROR(IF(INDEX(DATOS!I:I,MATCH(CHECKLIST!B771,DATOS!B:B,0),1)="","X",IF(INDEX(DATOS!I:I,MATCH(CHECKLIST!B771,DATOS!B:B,0),1)&gt;YEAR(TODAY())-1,"","VENCIDA")),"")</f>
        <v/>
      </c>
      <c r="P771" s="17" t="str">
        <f>IF(B771="","",IF(IFERROR(FIND(P$13,INDEX(DATOS!CA:CA,MATCH(CHECKLIST!B771,DATOS!B:B,0),1),1),"")="","","X"))</f>
        <v/>
      </c>
      <c r="Q771" s="17" t="str">
        <f>IF(B771="","",IF(IFERROR(FIND(Q$13,INDEX(DATOS!CA:CA,MATCH(CHECKLIST!B771,DATOS!B:B,0),1),1),"")="","","X"))</f>
        <v/>
      </c>
      <c r="R771" t="str">
        <f>IF(B771="","",1)</f>
        <v/>
      </c>
      <c r="S771" t="str">
        <f t="shared" si="37"/>
        <v/>
      </c>
      <c r="U771" t="str">
        <f t="shared" si="35"/>
        <v/>
      </c>
      <c r="V771" t="str">
        <f t="shared" si="36"/>
        <v/>
      </c>
    </row>
    <row r="772" spans="1:22">
      <c r="A772" s="12">
        <v>759</v>
      </c>
      <c r="B772" t="str">
        <f>IFERROR(INDEX(DATOS!B:B,MATCH(CHECKLIST!A772,DATOS!BU:BU,0),1),"")</f>
        <v/>
      </c>
      <c r="C772" t="str">
        <f>IFERROR(INDEX(DATOS!J:J,MATCH(CHECKLIST!A772,DATOS!BU:BU,0),1),"")</f>
        <v/>
      </c>
      <c r="D772" t="str">
        <f>IFERROR(INDEX(DATOS!R:R,MATCH(CHECKLIST!E772,DATOS!C:C,0),1),"")</f>
        <v/>
      </c>
      <c r="E772" s="16" t="str">
        <f>IFERROR(INDEX(DATOS!C:C,MATCH(CHECKLIST!A772,DATOS!BU:BU,0),1),"")</f>
        <v/>
      </c>
      <c r="F772" s="13" t="str">
        <f t="shared" si="34"/>
        <v/>
      </c>
      <c r="G772" s="17" t="str">
        <f>IF(IFERROR(FIND(G$13,INDEX(DATOS!CA:CA,MATCH(CHECKLIST!B772,DATOS!B:B,0),1),1),"")="",IF(IFERROR(FIND("FINADO",INDEX(DATOS!CA:CA,MATCH(CHECKLIST!B772,DATOS!B:B,0),1),1),"")="",IF(IFERROR(FIND("BAJA",INDEX(DATOS!CA:CA,MATCH(CHECKLIST!B772,DATOS!B:B,0),1),1),"")="",IF(IFERROR(FIND("FECHA PEUA",INDEX(DATOS!CA:CA,MATCH(CHECKLIST!B772,DATOS!B:B,0),1),1),"")="",IF(IFERROR(FIND("FIRMA",INDEX(DATOS!CA:CA,MATCH(CHECKLIST!B772,DATOS!B:B,0),1),1),"")="","","FIRMA"),"PEUA"),"BAJA"),"FINADO"),"X")</f>
        <v/>
      </c>
      <c r="H772" s="17" t="str">
        <f>IF(IFERROR(FIND(H$13,INDEX(DATOS!CA:CA,MATCH(CHECKLIST!B772,DATOS!B:B,0),1),1),"")="",IF(IFERROR(FIND("VENCIDA",INDEX(DATOS!BH:BH,MATCH(CHECKLIST!B772,DATOS!B:B,0),1),1),"")="","","VENCIDO"),"X")</f>
        <v/>
      </c>
      <c r="I772" s="17" t="str">
        <f>IF(IFERROR(FIND(I$13,INDEX(DATOS!CA:CA,MATCH(CHECKLIST!B772,DATOS!B:B,0),1),1),"")="","","X")</f>
        <v/>
      </c>
      <c r="J772" s="17" t="str">
        <f>IF(IFERROR(FIND(J$13,INDEX(DATOS!CA:CA,MATCH(CHECKLIST!B772,DATOS!B:B,0),1),1),"")="","","X")</f>
        <v/>
      </c>
      <c r="K772" s="17" t="str">
        <f>IF(IFERROR(FIND(K$13,INDEX(DATOS!CA:CA,MATCH(CHECKLIST!B772,DATOS!B:B,0),1),1),"")="","","X")</f>
        <v/>
      </c>
      <c r="L772" s="17" t="str">
        <f>IF(IFERROR(FIND(L$13,INDEX(DATOS!CA:CA,MATCH(CHECKLIST!B772,DATOS!B:B,0),1),1),"")="","","X")</f>
        <v/>
      </c>
      <c r="M772" s="17" t="str">
        <f>IF(IFERROR(FIND(M$13,INDEX(DATOS!CA:CA,MATCH(CHECKLIST!B772,DATOS!B:B,0),1),1),"")="","","X")</f>
        <v/>
      </c>
      <c r="N772" s="49" t="str">
        <f ca="1">IFERROR(IF(INDEX(DATOS!I:I,MATCH(CHECKLIST!B772,DATOS!B:B,0),1)="","X",IF(INDEX(DATOS!I:I,MATCH(CHECKLIST!B772,DATOS!B:B,0),1)&gt;YEAR(TODAY())-1,"","VENCIDA")),"")</f>
        <v/>
      </c>
      <c r="P772" s="17" t="str">
        <f>IF(B772="","",IF(IFERROR(FIND(P$13,INDEX(DATOS!CA:CA,MATCH(CHECKLIST!B772,DATOS!B:B,0),1),1),"")="","","X"))</f>
        <v/>
      </c>
      <c r="Q772" s="17" t="str">
        <f>IF(B772="","",IF(IFERROR(FIND(Q$13,INDEX(DATOS!CA:CA,MATCH(CHECKLIST!B772,DATOS!B:B,0),1),1),"")="","","X"))</f>
        <v/>
      </c>
      <c r="S772">
        <f t="shared" si="37"/>
        <v>0</v>
      </c>
      <c r="U772" t="str">
        <f t="shared" si="35"/>
        <v/>
      </c>
      <c r="V772" t="str">
        <f t="shared" si="36"/>
        <v/>
      </c>
    </row>
    <row r="773" spans="1:22">
      <c r="A773" s="12">
        <v>760</v>
      </c>
      <c r="B773" t="str">
        <f>IFERROR(INDEX(DATOS!B:B,MATCH(CHECKLIST!A773,DATOS!BU:BU,0),1),"")</f>
        <v/>
      </c>
      <c r="C773" t="str">
        <f>IFERROR(INDEX(DATOS!J:J,MATCH(CHECKLIST!A773,DATOS!BU:BU,0),1),"")</f>
        <v/>
      </c>
      <c r="D773" t="str">
        <f>IFERROR(INDEX(DATOS!R:R,MATCH(CHECKLIST!E773,DATOS!C:C,0),1),"")</f>
        <v/>
      </c>
      <c r="E773" s="16" t="str">
        <f>IFERROR(INDEX(DATOS!C:C,MATCH(CHECKLIST!A773,DATOS!BU:BU,0),1),"")</f>
        <v/>
      </c>
      <c r="F773" s="13" t="str">
        <f t="shared" si="34"/>
        <v/>
      </c>
      <c r="G773" s="17" t="str">
        <f>IF(IFERROR(FIND(G$13,INDEX(DATOS!CA:CA,MATCH(CHECKLIST!B773,DATOS!B:B,0),1),1),"")="",IF(IFERROR(FIND("FINADO",INDEX(DATOS!CA:CA,MATCH(CHECKLIST!B773,DATOS!B:B,0),1),1),"")="",IF(IFERROR(FIND("BAJA",INDEX(DATOS!CA:CA,MATCH(CHECKLIST!B773,DATOS!B:B,0),1),1),"")="",IF(IFERROR(FIND("FECHA PEUA",INDEX(DATOS!CA:CA,MATCH(CHECKLIST!B773,DATOS!B:B,0),1),1),"")="",IF(IFERROR(FIND("FIRMA",INDEX(DATOS!CA:CA,MATCH(CHECKLIST!B773,DATOS!B:B,0),1),1),"")="","","FIRMA"),"PEUA"),"BAJA"),"FINADO"),"X")</f>
        <v/>
      </c>
      <c r="H773" s="17" t="str">
        <f>IF(IFERROR(FIND(H$13,INDEX(DATOS!CA:CA,MATCH(CHECKLIST!B773,DATOS!B:B,0),1),1),"")="",IF(IFERROR(FIND("VENCIDA",INDEX(DATOS!BH:BH,MATCH(CHECKLIST!B773,DATOS!B:B,0),1),1),"")="","","VENCIDO"),"X")</f>
        <v/>
      </c>
      <c r="I773" s="17" t="str">
        <f>IF(IFERROR(FIND(I$13,INDEX(DATOS!CA:CA,MATCH(CHECKLIST!B773,DATOS!B:B,0),1),1),"")="","","X")</f>
        <v/>
      </c>
      <c r="J773" s="17" t="str">
        <f>IF(IFERROR(FIND(J$13,INDEX(DATOS!CA:CA,MATCH(CHECKLIST!B773,DATOS!B:B,0),1),1),"")="","","X")</f>
        <v/>
      </c>
      <c r="K773" s="17" t="str">
        <f>IF(IFERROR(FIND(K$13,INDEX(DATOS!CA:CA,MATCH(CHECKLIST!B773,DATOS!B:B,0),1),1),"")="","","X")</f>
        <v/>
      </c>
      <c r="L773" s="17" t="str">
        <f>IF(IFERROR(FIND(L$13,INDEX(DATOS!CA:CA,MATCH(CHECKLIST!B773,DATOS!B:B,0),1),1),"")="","","X")</f>
        <v/>
      </c>
      <c r="M773" s="17" t="str">
        <f>IF(IFERROR(FIND(M$13,INDEX(DATOS!CA:CA,MATCH(CHECKLIST!B773,DATOS!B:B,0),1),1),"")="","","X")</f>
        <v/>
      </c>
      <c r="N773" s="49" t="str">
        <f ca="1">IFERROR(IF(INDEX(DATOS!I:I,MATCH(CHECKLIST!B773,DATOS!B:B,0),1)="","X",IF(INDEX(DATOS!I:I,MATCH(CHECKLIST!B773,DATOS!B:B,0),1)&gt;YEAR(TODAY())-1,"","VENCIDA")),"")</f>
        <v/>
      </c>
      <c r="P773" s="17" t="str">
        <f>IF(B773="","",IF(IFERROR(FIND(P$13,INDEX(DATOS!CA:CA,MATCH(CHECKLIST!B773,DATOS!B:B,0),1),1),"")="","","X"))</f>
        <v/>
      </c>
      <c r="Q773" s="17" t="str">
        <f>IF(B773="","",IF(IFERROR(FIND(Q$13,INDEX(DATOS!CA:CA,MATCH(CHECKLIST!B773,DATOS!B:B,0),1),1),"")="","","X"))</f>
        <v/>
      </c>
      <c r="R773" t="str">
        <f>IF(B773="","",1)</f>
        <v/>
      </c>
      <c r="S773" t="str">
        <f t="shared" si="37"/>
        <v/>
      </c>
      <c r="U773" t="str">
        <f t="shared" si="35"/>
        <v/>
      </c>
      <c r="V773" t="str">
        <f t="shared" si="36"/>
        <v/>
      </c>
    </row>
    <row r="774" spans="1:22">
      <c r="A774" s="12">
        <v>761</v>
      </c>
      <c r="B774" t="str">
        <f>IFERROR(INDEX(DATOS!B:B,MATCH(CHECKLIST!A774,DATOS!BU:BU,0),1),"")</f>
        <v/>
      </c>
      <c r="C774" t="str">
        <f>IFERROR(INDEX(DATOS!J:J,MATCH(CHECKLIST!A774,DATOS!BU:BU,0),1),"")</f>
        <v/>
      </c>
      <c r="D774" t="str">
        <f>IFERROR(INDEX(DATOS!R:R,MATCH(CHECKLIST!E774,DATOS!C:C,0),1),"")</f>
        <v/>
      </c>
      <c r="E774" s="16" t="str">
        <f>IFERROR(INDEX(DATOS!C:C,MATCH(CHECKLIST!A774,DATOS!BU:BU,0),1),"")</f>
        <v/>
      </c>
      <c r="F774" s="13" t="str">
        <f t="shared" si="34"/>
        <v/>
      </c>
      <c r="G774" s="17" t="str">
        <f>IF(IFERROR(FIND(G$13,INDEX(DATOS!CA:CA,MATCH(CHECKLIST!B774,DATOS!B:B,0),1),1),"")="",IF(IFERROR(FIND("FINADO",INDEX(DATOS!CA:CA,MATCH(CHECKLIST!B774,DATOS!B:B,0),1),1),"")="",IF(IFERROR(FIND("BAJA",INDEX(DATOS!CA:CA,MATCH(CHECKLIST!B774,DATOS!B:B,0),1),1),"")="",IF(IFERROR(FIND("FECHA PEUA",INDEX(DATOS!CA:CA,MATCH(CHECKLIST!B774,DATOS!B:B,0),1),1),"")="",IF(IFERROR(FIND("FIRMA",INDEX(DATOS!CA:CA,MATCH(CHECKLIST!B774,DATOS!B:B,0),1),1),"")="","","FIRMA"),"PEUA"),"BAJA"),"FINADO"),"X")</f>
        <v/>
      </c>
      <c r="H774" s="17" t="str">
        <f>IF(IFERROR(FIND(H$13,INDEX(DATOS!CA:CA,MATCH(CHECKLIST!B774,DATOS!B:B,0),1),1),"")="",IF(IFERROR(FIND("VENCIDA",INDEX(DATOS!BH:BH,MATCH(CHECKLIST!B774,DATOS!B:B,0),1),1),"")="","","VENCIDO"),"X")</f>
        <v/>
      </c>
      <c r="I774" s="17" t="str">
        <f>IF(IFERROR(FIND(I$13,INDEX(DATOS!CA:CA,MATCH(CHECKLIST!B774,DATOS!B:B,0),1),1),"")="","","X")</f>
        <v/>
      </c>
      <c r="J774" s="17" t="str">
        <f>IF(IFERROR(FIND(J$13,INDEX(DATOS!CA:CA,MATCH(CHECKLIST!B774,DATOS!B:B,0),1),1),"")="","","X")</f>
        <v/>
      </c>
      <c r="K774" s="17" t="str">
        <f>IF(IFERROR(FIND(K$13,INDEX(DATOS!CA:CA,MATCH(CHECKLIST!B774,DATOS!B:B,0),1),1),"")="","","X")</f>
        <v/>
      </c>
      <c r="L774" s="17" t="str">
        <f>IF(IFERROR(FIND(L$13,INDEX(DATOS!CA:CA,MATCH(CHECKLIST!B774,DATOS!B:B,0),1),1),"")="","","X")</f>
        <v/>
      </c>
      <c r="M774" s="17" t="str">
        <f>IF(IFERROR(FIND(M$13,INDEX(DATOS!CA:CA,MATCH(CHECKLIST!B774,DATOS!B:B,0),1),1),"")="","","X")</f>
        <v/>
      </c>
      <c r="N774" s="49" t="str">
        <f ca="1">IFERROR(IF(INDEX(DATOS!I:I,MATCH(CHECKLIST!B774,DATOS!B:B,0),1)="","X",IF(INDEX(DATOS!I:I,MATCH(CHECKLIST!B774,DATOS!B:B,0),1)&gt;YEAR(TODAY())-1,"","VENCIDA")),"")</f>
        <v/>
      </c>
      <c r="P774" s="17" t="str">
        <f>IF(B774="","",IF(IFERROR(FIND(P$13,INDEX(DATOS!CA:CA,MATCH(CHECKLIST!B774,DATOS!B:B,0),1),1),"")="","","X"))</f>
        <v/>
      </c>
      <c r="Q774" s="17" t="str">
        <f>IF(B774="","",IF(IFERROR(FIND(Q$13,INDEX(DATOS!CA:CA,MATCH(CHECKLIST!B774,DATOS!B:B,0),1),1),"")="","","X"))</f>
        <v/>
      </c>
      <c r="S774">
        <f t="shared" si="37"/>
        <v>0</v>
      </c>
      <c r="U774" t="str">
        <f t="shared" si="35"/>
        <v/>
      </c>
      <c r="V774" t="str">
        <f t="shared" si="36"/>
        <v/>
      </c>
    </row>
    <row r="775" spans="1:22">
      <c r="A775" s="12">
        <v>762</v>
      </c>
      <c r="B775" t="str">
        <f>IFERROR(INDEX(DATOS!B:B,MATCH(CHECKLIST!A775,DATOS!BU:BU,0),1),"")</f>
        <v/>
      </c>
      <c r="C775" t="str">
        <f>IFERROR(INDEX(DATOS!J:J,MATCH(CHECKLIST!A775,DATOS!BU:BU,0),1),"")</f>
        <v/>
      </c>
      <c r="D775" t="str">
        <f>IFERROR(INDEX(DATOS!R:R,MATCH(CHECKLIST!E775,DATOS!C:C,0),1),"")</f>
        <v/>
      </c>
      <c r="E775" s="16" t="str">
        <f>IFERROR(INDEX(DATOS!C:C,MATCH(CHECKLIST!A775,DATOS!BU:BU,0),1),"")</f>
        <v/>
      </c>
      <c r="F775" s="13" t="str">
        <f t="shared" si="34"/>
        <v/>
      </c>
      <c r="G775" s="17" t="str">
        <f>IF(IFERROR(FIND(G$13,INDEX(DATOS!CA:CA,MATCH(CHECKLIST!B775,DATOS!B:B,0),1),1),"")="",IF(IFERROR(FIND("FINADO",INDEX(DATOS!CA:CA,MATCH(CHECKLIST!B775,DATOS!B:B,0),1),1),"")="",IF(IFERROR(FIND("BAJA",INDEX(DATOS!CA:CA,MATCH(CHECKLIST!B775,DATOS!B:B,0),1),1),"")="",IF(IFERROR(FIND("FECHA PEUA",INDEX(DATOS!CA:CA,MATCH(CHECKLIST!B775,DATOS!B:B,0),1),1),"")="",IF(IFERROR(FIND("FIRMA",INDEX(DATOS!CA:CA,MATCH(CHECKLIST!B775,DATOS!B:B,0),1),1),"")="","","FIRMA"),"PEUA"),"BAJA"),"FINADO"),"X")</f>
        <v/>
      </c>
      <c r="H775" s="17" t="str">
        <f>IF(IFERROR(FIND(H$13,INDEX(DATOS!CA:CA,MATCH(CHECKLIST!B775,DATOS!B:B,0),1),1),"")="",IF(IFERROR(FIND("VENCIDA",INDEX(DATOS!BH:BH,MATCH(CHECKLIST!B775,DATOS!B:B,0),1),1),"")="","","VENCIDO"),"X")</f>
        <v/>
      </c>
      <c r="I775" s="17" t="str">
        <f>IF(IFERROR(FIND(I$13,INDEX(DATOS!CA:CA,MATCH(CHECKLIST!B775,DATOS!B:B,0),1),1),"")="","","X")</f>
        <v/>
      </c>
      <c r="J775" s="17" t="str">
        <f>IF(IFERROR(FIND(J$13,INDEX(DATOS!CA:CA,MATCH(CHECKLIST!B775,DATOS!B:B,0),1),1),"")="","","X")</f>
        <v/>
      </c>
      <c r="K775" s="17" t="str">
        <f>IF(IFERROR(FIND(K$13,INDEX(DATOS!CA:CA,MATCH(CHECKLIST!B775,DATOS!B:B,0),1),1),"")="","","X")</f>
        <v/>
      </c>
      <c r="L775" s="17" t="str">
        <f>IF(IFERROR(FIND(L$13,INDEX(DATOS!CA:CA,MATCH(CHECKLIST!B775,DATOS!B:B,0),1),1),"")="","","X")</f>
        <v/>
      </c>
      <c r="M775" s="17" t="str">
        <f>IF(IFERROR(FIND(M$13,INDEX(DATOS!CA:CA,MATCH(CHECKLIST!B775,DATOS!B:B,0),1),1),"")="","","X")</f>
        <v/>
      </c>
      <c r="N775" s="49" t="str">
        <f ca="1">IFERROR(IF(INDEX(DATOS!I:I,MATCH(CHECKLIST!B775,DATOS!B:B,0),1)="","X",IF(INDEX(DATOS!I:I,MATCH(CHECKLIST!B775,DATOS!B:B,0),1)&gt;YEAR(TODAY())-1,"","VENCIDA")),"")</f>
        <v/>
      </c>
      <c r="P775" s="17" t="str">
        <f>IF(B775="","",IF(IFERROR(FIND(P$13,INDEX(DATOS!CA:CA,MATCH(CHECKLIST!B775,DATOS!B:B,0),1),1),"")="","","X"))</f>
        <v/>
      </c>
      <c r="Q775" s="17" t="str">
        <f>IF(B775="","",IF(IFERROR(FIND(Q$13,INDEX(DATOS!CA:CA,MATCH(CHECKLIST!B775,DATOS!B:B,0),1),1),"")="","","X"))</f>
        <v/>
      </c>
      <c r="R775" t="str">
        <f>IF(B775="","",1)</f>
        <v/>
      </c>
      <c r="S775" t="str">
        <f t="shared" si="37"/>
        <v/>
      </c>
      <c r="U775" t="str">
        <f t="shared" si="35"/>
        <v/>
      </c>
      <c r="V775" t="str">
        <f t="shared" si="36"/>
        <v/>
      </c>
    </row>
    <row r="776" spans="1:22">
      <c r="A776" s="12">
        <v>763</v>
      </c>
      <c r="B776" t="str">
        <f>IFERROR(INDEX(DATOS!B:B,MATCH(CHECKLIST!A776,DATOS!BU:BU,0),1),"")</f>
        <v/>
      </c>
      <c r="C776" t="str">
        <f>IFERROR(INDEX(DATOS!J:J,MATCH(CHECKLIST!A776,DATOS!BU:BU,0),1),"")</f>
        <v/>
      </c>
      <c r="D776" t="str">
        <f>IFERROR(INDEX(DATOS!R:R,MATCH(CHECKLIST!E776,DATOS!C:C,0),1),"")</f>
        <v/>
      </c>
      <c r="E776" s="16" t="str">
        <f>IFERROR(INDEX(DATOS!C:C,MATCH(CHECKLIST!A776,DATOS!BU:BU,0),1),"")</f>
        <v/>
      </c>
      <c r="F776" s="13" t="str">
        <f t="shared" si="34"/>
        <v/>
      </c>
      <c r="G776" s="17" t="str">
        <f>IF(IFERROR(FIND(G$13,INDEX(DATOS!CA:CA,MATCH(CHECKLIST!B776,DATOS!B:B,0),1),1),"")="",IF(IFERROR(FIND("FINADO",INDEX(DATOS!CA:CA,MATCH(CHECKLIST!B776,DATOS!B:B,0),1),1),"")="",IF(IFERROR(FIND("BAJA",INDEX(DATOS!CA:CA,MATCH(CHECKLIST!B776,DATOS!B:B,0),1),1),"")="",IF(IFERROR(FIND("FECHA PEUA",INDEX(DATOS!CA:CA,MATCH(CHECKLIST!B776,DATOS!B:B,0),1),1),"")="",IF(IFERROR(FIND("FIRMA",INDEX(DATOS!CA:CA,MATCH(CHECKLIST!B776,DATOS!B:B,0),1),1),"")="","","FIRMA"),"PEUA"),"BAJA"),"FINADO"),"X")</f>
        <v/>
      </c>
      <c r="H776" s="17" t="str">
        <f>IF(IFERROR(FIND(H$13,INDEX(DATOS!CA:CA,MATCH(CHECKLIST!B776,DATOS!B:B,0),1),1),"")="",IF(IFERROR(FIND("VENCIDA",INDEX(DATOS!BH:BH,MATCH(CHECKLIST!B776,DATOS!B:B,0),1),1),"")="","","VENCIDO"),"X")</f>
        <v/>
      </c>
      <c r="I776" s="17" t="str">
        <f>IF(IFERROR(FIND(I$13,INDEX(DATOS!CA:CA,MATCH(CHECKLIST!B776,DATOS!B:B,0),1),1),"")="","","X")</f>
        <v/>
      </c>
      <c r="J776" s="17" t="str">
        <f>IF(IFERROR(FIND(J$13,INDEX(DATOS!CA:CA,MATCH(CHECKLIST!B776,DATOS!B:B,0),1),1),"")="","","X")</f>
        <v/>
      </c>
      <c r="K776" s="17" t="str">
        <f>IF(IFERROR(FIND(K$13,INDEX(DATOS!CA:CA,MATCH(CHECKLIST!B776,DATOS!B:B,0),1),1),"")="","","X")</f>
        <v/>
      </c>
      <c r="L776" s="17" t="str">
        <f>IF(IFERROR(FIND(L$13,INDEX(DATOS!CA:CA,MATCH(CHECKLIST!B776,DATOS!B:B,0),1),1),"")="","","X")</f>
        <v/>
      </c>
      <c r="M776" s="17" t="str">
        <f>IF(IFERROR(FIND(M$13,INDEX(DATOS!CA:CA,MATCH(CHECKLIST!B776,DATOS!B:B,0),1),1),"")="","","X")</f>
        <v/>
      </c>
      <c r="N776" s="49" t="str">
        <f ca="1">IFERROR(IF(INDEX(DATOS!I:I,MATCH(CHECKLIST!B776,DATOS!B:B,0),1)="","X",IF(INDEX(DATOS!I:I,MATCH(CHECKLIST!B776,DATOS!B:B,0),1)&gt;YEAR(TODAY())-1,"","VENCIDA")),"")</f>
        <v/>
      </c>
      <c r="P776" s="17" t="str">
        <f>IF(B776="","",IF(IFERROR(FIND(P$13,INDEX(DATOS!CA:CA,MATCH(CHECKLIST!B776,DATOS!B:B,0),1),1),"")="","","X"))</f>
        <v/>
      </c>
      <c r="Q776" s="17" t="str">
        <f>IF(B776="","",IF(IFERROR(FIND(Q$13,INDEX(DATOS!CA:CA,MATCH(CHECKLIST!B776,DATOS!B:B,0),1),1),"")="","","X"))</f>
        <v/>
      </c>
      <c r="S776">
        <f t="shared" si="37"/>
        <v>0</v>
      </c>
      <c r="U776" t="str">
        <f t="shared" si="35"/>
        <v/>
      </c>
      <c r="V776" t="str">
        <f t="shared" si="36"/>
        <v/>
      </c>
    </row>
    <row r="777" spans="1:22">
      <c r="A777" s="12">
        <v>764</v>
      </c>
      <c r="B777" t="str">
        <f>IFERROR(INDEX(DATOS!B:B,MATCH(CHECKLIST!A777,DATOS!BU:BU,0),1),"")</f>
        <v/>
      </c>
      <c r="C777" t="str">
        <f>IFERROR(INDEX(DATOS!J:J,MATCH(CHECKLIST!A777,DATOS!BU:BU,0),1),"")</f>
        <v/>
      </c>
      <c r="D777" t="str">
        <f>IFERROR(INDEX(DATOS!R:R,MATCH(CHECKLIST!E777,DATOS!C:C,0),1),"")</f>
        <v/>
      </c>
      <c r="E777" s="16" t="str">
        <f>IFERROR(INDEX(DATOS!C:C,MATCH(CHECKLIST!A777,DATOS!BU:BU,0),1),"")</f>
        <v/>
      </c>
      <c r="F777" s="13" t="str">
        <f t="shared" si="34"/>
        <v/>
      </c>
      <c r="G777" s="17" t="str">
        <f>IF(IFERROR(FIND(G$13,INDEX(DATOS!CA:CA,MATCH(CHECKLIST!B777,DATOS!B:B,0),1),1),"")="",IF(IFERROR(FIND("FINADO",INDEX(DATOS!CA:CA,MATCH(CHECKLIST!B777,DATOS!B:B,0),1),1),"")="",IF(IFERROR(FIND("BAJA",INDEX(DATOS!CA:CA,MATCH(CHECKLIST!B777,DATOS!B:B,0),1),1),"")="",IF(IFERROR(FIND("FECHA PEUA",INDEX(DATOS!CA:CA,MATCH(CHECKLIST!B777,DATOS!B:B,0),1),1),"")="",IF(IFERROR(FIND("FIRMA",INDEX(DATOS!CA:CA,MATCH(CHECKLIST!B777,DATOS!B:B,0),1),1),"")="","","FIRMA"),"PEUA"),"BAJA"),"FINADO"),"X")</f>
        <v/>
      </c>
      <c r="H777" s="17" t="str">
        <f>IF(IFERROR(FIND(H$13,INDEX(DATOS!CA:CA,MATCH(CHECKLIST!B777,DATOS!B:B,0),1),1),"")="",IF(IFERROR(FIND("VENCIDA",INDEX(DATOS!BH:BH,MATCH(CHECKLIST!B777,DATOS!B:B,0),1),1),"")="","","VENCIDO"),"X")</f>
        <v/>
      </c>
      <c r="I777" s="17" t="str">
        <f>IF(IFERROR(FIND(I$13,INDEX(DATOS!CA:CA,MATCH(CHECKLIST!B777,DATOS!B:B,0),1),1),"")="","","X")</f>
        <v/>
      </c>
      <c r="J777" s="17" t="str">
        <f>IF(IFERROR(FIND(J$13,INDEX(DATOS!CA:CA,MATCH(CHECKLIST!B777,DATOS!B:B,0),1),1),"")="","","X")</f>
        <v/>
      </c>
      <c r="K777" s="17" t="str">
        <f>IF(IFERROR(FIND(K$13,INDEX(DATOS!CA:CA,MATCH(CHECKLIST!B777,DATOS!B:B,0),1),1),"")="","","X")</f>
        <v/>
      </c>
      <c r="L777" s="17" t="str">
        <f>IF(IFERROR(FIND(L$13,INDEX(DATOS!CA:CA,MATCH(CHECKLIST!B777,DATOS!B:B,0),1),1),"")="","","X")</f>
        <v/>
      </c>
      <c r="M777" s="17" t="str">
        <f>IF(IFERROR(FIND(M$13,INDEX(DATOS!CA:CA,MATCH(CHECKLIST!B777,DATOS!B:B,0),1),1),"")="","","X")</f>
        <v/>
      </c>
      <c r="N777" s="49" t="str">
        <f ca="1">IFERROR(IF(INDEX(DATOS!I:I,MATCH(CHECKLIST!B777,DATOS!B:B,0),1)="","X",IF(INDEX(DATOS!I:I,MATCH(CHECKLIST!B777,DATOS!B:B,0),1)&gt;YEAR(TODAY())-1,"","VENCIDA")),"")</f>
        <v/>
      </c>
      <c r="P777" s="17" t="str">
        <f>IF(B777="","",IF(IFERROR(FIND(P$13,INDEX(DATOS!CA:CA,MATCH(CHECKLIST!B777,DATOS!B:B,0),1),1),"")="","","X"))</f>
        <v/>
      </c>
      <c r="Q777" s="17" t="str">
        <f>IF(B777="","",IF(IFERROR(FIND(Q$13,INDEX(DATOS!CA:CA,MATCH(CHECKLIST!B777,DATOS!B:B,0),1),1),"")="","","X"))</f>
        <v/>
      </c>
      <c r="R777" t="str">
        <f>IF(B777="","",1)</f>
        <v/>
      </c>
      <c r="S777" t="str">
        <f t="shared" si="37"/>
        <v/>
      </c>
      <c r="U777" t="str">
        <f t="shared" si="35"/>
        <v/>
      </c>
      <c r="V777" t="str">
        <f t="shared" si="36"/>
        <v/>
      </c>
    </row>
    <row r="778" spans="1:22">
      <c r="A778" s="12">
        <v>765</v>
      </c>
      <c r="B778" t="str">
        <f>IFERROR(INDEX(DATOS!B:B,MATCH(CHECKLIST!A778,DATOS!BU:BU,0),1),"")</f>
        <v/>
      </c>
      <c r="C778" t="str">
        <f>IFERROR(INDEX(DATOS!J:J,MATCH(CHECKLIST!A778,DATOS!BU:BU,0),1),"")</f>
        <v/>
      </c>
      <c r="D778" t="str">
        <f>IFERROR(INDEX(DATOS!R:R,MATCH(CHECKLIST!E778,DATOS!C:C,0),1),"")</f>
        <v/>
      </c>
      <c r="E778" s="16" t="str">
        <f>IFERROR(INDEX(DATOS!C:C,MATCH(CHECKLIST!A778,DATOS!BU:BU,0),1),"")</f>
        <v/>
      </c>
      <c r="F778" s="13" t="str">
        <f t="shared" si="34"/>
        <v/>
      </c>
      <c r="G778" s="17" t="str">
        <f>IF(IFERROR(FIND(G$13,INDEX(DATOS!CA:CA,MATCH(CHECKLIST!B778,DATOS!B:B,0),1),1),"")="",IF(IFERROR(FIND("FINADO",INDEX(DATOS!CA:CA,MATCH(CHECKLIST!B778,DATOS!B:B,0),1),1),"")="",IF(IFERROR(FIND("BAJA",INDEX(DATOS!CA:CA,MATCH(CHECKLIST!B778,DATOS!B:B,0),1),1),"")="",IF(IFERROR(FIND("FECHA PEUA",INDEX(DATOS!CA:CA,MATCH(CHECKLIST!B778,DATOS!B:B,0),1),1),"")="",IF(IFERROR(FIND("FIRMA",INDEX(DATOS!CA:CA,MATCH(CHECKLIST!B778,DATOS!B:B,0),1),1),"")="","","FIRMA"),"PEUA"),"BAJA"),"FINADO"),"X")</f>
        <v/>
      </c>
      <c r="H778" s="17" t="str">
        <f>IF(IFERROR(FIND(H$13,INDEX(DATOS!CA:CA,MATCH(CHECKLIST!B778,DATOS!B:B,0),1),1),"")="",IF(IFERROR(FIND("VENCIDA",INDEX(DATOS!BH:BH,MATCH(CHECKLIST!B778,DATOS!B:B,0),1),1),"")="","","VENCIDO"),"X")</f>
        <v/>
      </c>
      <c r="I778" s="17" t="str">
        <f>IF(IFERROR(FIND(I$13,INDEX(DATOS!CA:CA,MATCH(CHECKLIST!B778,DATOS!B:B,0),1),1),"")="","","X")</f>
        <v/>
      </c>
      <c r="J778" s="17" t="str">
        <f>IF(IFERROR(FIND(J$13,INDEX(DATOS!CA:CA,MATCH(CHECKLIST!B778,DATOS!B:B,0),1),1),"")="","","X")</f>
        <v/>
      </c>
      <c r="K778" s="17" t="str">
        <f>IF(IFERROR(FIND(K$13,INDEX(DATOS!CA:CA,MATCH(CHECKLIST!B778,DATOS!B:B,0),1),1),"")="","","X")</f>
        <v/>
      </c>
      <c r="L778" s="17" t="str">
        <f>IF(IFERROR(FIND(L$13,INDEX(DATOS!CA:CA,MATCH(CHECKLIST!B778,DATOS!B:B,0),1),1),"")="","","X")</f>
        <v/>
      </c>
      <c r="M778" s="17" t="str">
        <f>IF(IFERROR(FIND(M$13,INDEX(DATOS!CA:CA,MATCH(CHECKLIST!B778,DATOS!B:B,0),1),1),"")="","","X")</f>
        <v/>
      </c>
      <c r="N778" s="49" t="str">
        <f ca="1">IFERROR(IF(INDEX(DATOS!I:I,MATCH(CHECKLIST!B778,DATOS!B:B,0),1)="","X",IF(INDEX(DATOS!I:I,MATCH(CHECKLIST!B778,DATOS!B:B,0),1)&gt;YEAR(TODAY())-1,"","VENCIDA")),"")</f>
        <v/>
      </c>
      <c r="P778" s="17" t="str">
        <f>IF(B778="","",IF(IFERROR(FIND(P$13,INDEX(DATOS!CA:CA,MATCH(CHECKLIST!B778,DATOS!B:B,0),1),1),"")="","","X"))</f>
        <v/>
      </c>
      <c r="Q778" s="17" t="str">
        <f>IF(B778="","",IF(IFERROR(FIND(Q$13,INDEX(DATOS!CA:CA,MATCH(CHECKLIST!B778,DATOS!B:B,0),1),1),"")="","","X"))</f>
        <v/>
      </c>
      <c r="S778">
        <f t="shared" si="37"/>
        <v>0</v>
      </c>
      <c r="U778" t="str">
        <f t="shared" si="35"/>
        <v/>
      </c>
      <c r="V778" t="str">
        <f t="shared" si="36"/>
        <v/>
      </c>
    </row>
    <row r="779" spans="1:22">
      <c r="A779" s="12">
        <v>766</v>
      </c>
      <c r="B779" t="str">
        <f>IFERROR(INDEX(DATOS!B:B,MATCH(CHECKLIST!A779,DATOS!BU:BU,0),1),"")</f>
        <v/>
      </c>
      <c r="C779" t="str">
        <f>IFERROR(INDEX(DATOS!J:J,MATCH(CHECKLIST!A779,DATOS!BU:BU,0),1),"")</f>
        <v/>
      </c>
      <c r="D779" t="str">
        <f>IFERROR(INDEX(DATOS!R:R,MATCH(CHECKLIST!E779,DATOS!C:C,0),1),"")</f>
        <v/>
      </c>
      <c r="E779" s="16" t="str">
        <f>IFERROR(INDEX(DATOS!C:C,MATCH(CHECKLIST!A779,DATOS!BU:BU,0),1),"")</f>
        <v/>
      </c>
      <c r="F779" s="13" t="str">
        <f t="shared" si="34"/>
        <v/>
      </c>
      <c r="G779" s="17" t="str">
        <f>IF(IFERROR(FIND(G$13,INDEX(DATOS!CA:CA,MATCH(CHECKLIST!B779,DATOS!B:B,0),1),1),"")="",IF(IFERROR(FIND("FINADO",INDEX(DATOS!CA:CA,MATCH(CHECKLIST!B779,DATOS!B:B,0),1),1),"")="",IF(IFERROR(FIND("BAJA",INDEX(DATOS!CA:CA,MATCH(CHECKLIST!B779,DATOS!B:B,0),1),1),"")="",IF(IFERROR(FIND("FECHA PEUA",INDEX(DATOS!CA:CA,MATCH(CHECKLIST!B779,DATOS!B:B,0),1),1),"")="",IF(IFERROR(FIND("FIRMA",INDEX(DATOS!CA:CA,MATCH(CHECKLIST!B779,DATOS!B:B,0),1),1),"")="","","FIRMA"),"PEUA"),"BAJA"),"FINADO"),"X")</f>
        <v/>
      </c>
      <c r="H779" s="17" t="str">
        <f>IF(IFERROR(FIND(H$13,INDEX(DATOS!CA:CA,MATCH(CHECKLIST!B779,DATOS!B:B,0),1),1),"")="",IF(IFERROR(FIND("VENCIDA",INDEX(DATOS!BH:BH,MATCH(CHECKLIST!B779,DATOS!B:B,0),1),1),"")="","","VENCIDO"),"X")</f>
        <v/>
      </c>
      <c r="I779" s="17" t="str">
        <f>IF(IFERROR(FIND(I$13,INDEX(DATOS!CA:CA,MATCH(CHECKLIST!B779,DATOS!B:B,0),1),1),"")="","","X")</f>
        <v/>
      </c>
      <c r="J779" s="17" t="str">
        <f>IF(IFERROR(FIND(J$13,INDEX(DATOS!CA:CA,MATCH(CHECKLIST!B779,DATOS!B:B,0),1),1),"")="","","X")</f>
        <v/>
      </c>
      <c r="K779" s="17" t="str">
        <f>IF(IFERROR(FIND(K$13,INDEX(DATOS!CA:CA,MATCH(CHECKLIST!B779,DATOS!B:B,0),1),1),"")="","","X")</f>
        <v/>
      </c>
      <c r="L779" s="17" t="str">
        <f>IF(IFERROR(FIND(L$13,INDEX(DATOS!CA:CA,MATCH(CHECKLIST!B779,DATOS!B:B,0),1),1),"")="","","X")</f>
        <v/>
      </c>
      <c r="M779" s="17" t="str">
        <f>IF(IFERROR(FIND(M$13,INDEX(DATOS!CA:CA,MATCH(CHECKLIST!B779,DATOS!B:B,0),1),1),"")="","","X")</f>
        <v/>
      </c>
      <c r="N779" s="49" t="str">
        <f ca="1">IFERROR(IF(INDEX(DATOS!I:I,MATCH(CHECKLIST!B779,DATOS!B:B,0),1)="","X",IF(INDEX(DATOS!I:I,MATCH(CHECKLIST!B779,DATOS!B:B,0),1)&gt;YEAR(TODAY())-1,"","VENCIDA")),"")</f>
        <v/>
      </c>
      <c r="P779" s="17" t="str">
        <f>IF(B779="","",IF(IFERROR(FIND(P$13,INDEX(DATOS!CA:CA,MATCH(CHECKLIST!B779,DATOS!B:B,0),1),1),"")="","","X"))</f>
        <v/>
      </c>
      <c r="Q779" s="17" t="str">
        <f>IF(B779="","",IF(IFERROR(FIND(Q$13,INDEX(DATOS!CA:CA,MATCH(CHECKLIST!B779,DATOS!B:B,0),1),1),"")="","","X"))</f>
        <v/>
      </c>
      <c r="R779" t="str">
        <f>IF(B779="","",1)</f>
        <v/>
      </c>
      <c r="S779" t="str">
        <f t="shared" si="37"/>
        <v/>
      </c>
      <c r="U779" t="str">
        <f t="shared" si="35"/>
        <v/>
      </c>
      <c r="V779" t="str">
        <f t="shared" si="36"/>
        <v/>
      </c>
    </row>
    <row r="780" spans="1:22">
      <c r="A780" s="12">
        <v>767</v>
      </c>
      <c r="B780" t="str">
        <f>IFERROR(INDEX(DATOS!B:B,MATCH(CHECKLIST!A780,DATOS!BU:BU,0),1),"")</f>
        <v/>
      </c>
      <c r="C780" t="str">
        <f>IFERROR(INDEX(DATOS!J:J,MATCH(CHECKLIST!A780,DATOS!BU:BU,0),1),"")</f>
        <v/>
      </c>
      <c r="D780" t="str">
        <f>IFERROR(INDEX(DATOS!R:R,MATCH(CHECKLIST!E780,DATOS!C:C,0),1),"")</f>
        <v/>
      </c>
      <c r="E780" s="16" t="str">
        <f>IFERROR(INDEX(DATOS!C:C,MATCH(CHECKLIST!A780,DATOS!BU:BU,0),1),"")</f>
        <v/>
      </c>
      <c r="F780" s="13" t="str">
        <f t="shared" si="34"/>
        <v/>
      </c>
      <c r="G780" s="17" t="str">
        <f>IF(IFERROR(FIND(G$13,INDEX(DATOS!CA:CA,MATCH(CHECKLIST!B780,DATOS!B:B,0),1),1),"")="",IF(IFERROR(FIND("FINADO",INDEX(DATOS!CA:CA,MATCH(CHECKLIST!B780,DATOS!B:B,0),1),1),"")="",IF(IFERROR(FIND("BAJA",INDEX(DATOS!CA:CA,MATCH(CHECKLIST!B780,DATOS!B:B,0),1),1),"")="",IF(IFERROR(FIND("FECHA PEUA",INDEX(DATOS!CA:CA,MATCH(CHECKLIST!B780,DATOS!B:B,0),1),1),"")="",IF(IFERROR(FIND("FIRMA",INDEX(DATOS!CA:CA,MATCH(CHECKLIST!B780,DATOS!B:B,0),1),1),"")="","","FIRMA"),"PEUA"),"BAJA"),"FINADO"),"X")</f>
        <v/>
      </c>
      <c r="H780" s="17" t="str">
        <f>IF(IFERROR(FIND(H$13,INDEX(DATOS!CA:CA,MATCH(CHECKLIST!B780,DATOS!B:B,0),1),1),"")="",IF(IFERROR(FIND("VENCIDA",INDEX(DATOS!BH:BH,MATCH(CHECKLIST!B780,DATOS!B:B,0),1),1),"")="","","VENCIDO"),"X")</f>
        <v/>
      </c>
      <c r="I780" s="17" t="str">
        <f>IF(IFERROR(FIND(I$13,INDEX(DATOS!CA:CA,MATCH(CHECKLIST!B780,DATOS!B:B,0),1),1),"")="","","X")</f>
        <v/>
      </c>
      <c r="J780" s="17" t="str">
        <f>IF(IFERROR(FIND(J$13,INDEX(DATOS!CA:CA,MATCH(CHECKLIST!B780,DATOS!B:B,0),1),1),"")="","","X")</f>
        <v/>
      </c>
      <c r="K780" s="17" t="str">
        <f>IF(IFERROR(FIND(K$13,INDEX(DATOS!CA:CA,MATCH(CHECKLIST!B780,DATOS!B:B,0),1),1),"")="","","X")</f>
        <v/>
      </c>
      <c r="L780" s="17" t="str">
        <f>IF(IFERROR(FIND(L$13,INDEX(DATOS!CA:CA,MATCH(CHECKLIST!B780,DATOS!B:B,0),1),1),"")="","","X")</f>
        <v/>
      </c>
      <c r="M780" s="17" t="str">
        <f>IF(IFERROR(FIND(M$13,INDEX(DATOS!CA:CA,MATCH(CHECKLIST!B780,DATOS!B:B,0),1),1),"")="","","X")</f>
        <v/>
      </c>
      <c r="N780" s="49" t="str">
        <f ca="1">IFERROR(IF(INDEX(DATOS!I:I,MATCH(CHECKLIST!B780,DATOS!B:B,0),1)="","X",IF(INDEX(DATOS!I:I,MATCH(CHECKLIST!B780,DATOS!B:B,0),1)&gt;YEAR(TODAY())-1,"","VENCIDA")),"")</f>
        <v/>
      </c>
      <c r="P780" s="17" t="str">
        <f>IF(B780="","",IF(IFERROR(FIND(P$13,INDEX(DATOS!CA:CA,MATCH(CHECKLIST!B780,DATOS!B:B,0),1),1),"")="","","X"))</f>
        <v/>
      </c>
      <c r="Q780" s="17" t="str">
        <f>IF(B780="","",IF(IFERROR(FIND(Q$13,INDEX(DATOS!CA:CA,MATCH(CHECKLIST!B780,DATOS!B:B,0),1),1),"")="","","X"))</f>
        <v/>
      </c>
      <c r="S780">
        <f t="shared" si="37"/>
        <v>0</v>
      </c>
      <c r="U780" t="str">
        <f t="shared" si="35"/>
        <v/>
      </c>
      <c r="V780" t="str">
        <f t="shared" si="36"/>
        <v/>
      </c>
    </row>
    <row r="781" spans="1:22">
      <c r="A781" s="12">
        <v>768</v>
      </c>
      <c r="B781" t="str">
        <f>IFERROR(INDEX(DATOS!B:B,MATCH(CHECKLIST!A781,DATOS!BU:BU,0),1),"")</f>
        <v/>
      </c>
      <c r="C781" t="str">
        <f>IFERROR(INDEX(DATOS!J:J,MATCH(CHECKLIST!A781,DATOS!BU:BU,0),1),"")</f>
        <v/>
      </c>
      <c r="D781" t="str">
        <f>IFERROR(INDEX(DATOS!R:R,MATCH(CHECKLIST!E781,DATOS!C:C,0),1),"")</f>
        <v/>
      </c>
      <c r="E781" s="16" t="str">
        <f>IFERROR(INDEX(DATOS!C:C,MATCH(CHECKLIST!A781,DATOS!BU:BU,0),1),"")</f>
        <v/>
      </c>
      <c r="F781" s="13" t="str">
        <f t="shared" si="34"/>
        <v/>
      </c>
      <c r="G781" s="17" t="str">
        <f>IF(IFERROR(FIND(G$13,INDEX(DATOS!CA:CA,MATCH(CHECKLIST!B781,DATOS!B:B,0),1),1),"")="",IF(IFERROR(FIND("FINADO",INDEX(DATOS!CA:CA,MATCH(CHECKLIST!B781,DATOS!B:B,0),1),1),"")="",IF(IFERROR(FIND("BAJA",INDEX(DATOS!CA:CA,MATCH(CHECKLIST!B781,DATOS!B:B,0),1),1),"")="",IF(IFERROR(FIND("FECHA PEUA",INDEX(DATOS!CA:CA,MATCH(CHECKLIST!B781,DATOS!B:B,0),1),1),"")="",IF(IFERROR(FIND("FIRMA",INDEX(DATOS!CA:CA,MATCH(CHECKLIST!B781,DATOS!B:B,0),1),1),"")="","","FIRMA"),"PEUA"),"BAJA"),"FINADO"),"X")</f>
        <v/>
      </c>
      <c r="H781" s="17" t="str">
        <f>IF(IFERROR(FIND(H$13,INDEX(DATOS!CA:CA,MATCH(CHECKLIST!B781,DATOS!B:B,0),1),1),"")="",IF(IFERROR(FIND("VENCIDA",INDEX(DATOS!BH:BH,MATCH(CHECKLIST!B781,DATOS!B:B,0),1),1),"")="","","VENCIDO"),"X")</f>
        <v/>
      </c>
      <c r="I781" s="17" t="str">
        <f>IF(IFERROR(FIND(I$13,INDEX(DATOS!CA:CA,MATCH(CHECKLIST!B781,DATOS!B:B,0),1),1),"")="","","X")</f>
        <v/>
      </c>
      <c r="J781" s="17" t="str">
        <f>IF(IFERROR(FIND(J$13,INDEX(DATOS!CA:CA,MATCH(CHECKLIST!B781,DATOS!B:B,0),1),1),"")="","","X")</f>
        <v/>
      </c>
      <c r="K781" s="17" t="str">
        <f>IF(IFERROR(FIND(K$13,INDEX(DATOS!CA:CA,MATCH(CHECKLIST!B781,DATOS!B:B,0),1),1),"")="","","X")</f>
        <v/>
      </c>
      <c r="L781" s="17" t="str">
        <f>IF(IFERROR(FIND(L$13,INDEX(DATOS!CA:CA,MATCH(CHECKLIST!B781,DATOS!B:B,0),1),1),"")="","","X")</f>
        <v/>
      </c>
      <c r="M781" s="17" t="str">
        <f>IF(IFERROR(FIND(M$13,INDEX(DATOS!CA:CA,MATCH(CHECKLIST!B781,DATOS!B:B,0),1),1),"")="","","X")</f>
        <v/>
      </c>
      <c r="N781" s="49" t="str">
        <f ca="1">IFERROR(IF(INDEX(DATOS!I:I,MATCH(CHECKLIST!B781,DATOS!B:B,0),1)="","X",IF(INDEX(DATOS!I:I,MATCH(CHECKLIST!B781,DATOS!B:B,0),1)&gt;YEAR(TODAY())-1,"","VENCIDA")),"")</f>
        <v/>
      </c>
      <c r="P781" s="17" t="str">
        <f>IF(B781="","",IF(IFERROR(FIND(P$13,INDEX(DATOS!CA:CA,MATCH(CHECKLIST!B781,DATOS!B:B,0),1),1),"")="","","X"))</f>
        <v/>
      </c>
      <c r="Q781" s="17" t="str">
        <f>IF(B781="","",IF(IFERROR(FIND(Q$13,INDEX(DATOS!CA:CA,MATCH(CHECKLIST!B781,DATOS!B:B,0),1),1),"")="","","X"))</f>
        <v/>
      </c>
      <c r="R781" t="str">
        <f>IF(B781="","",1)</f>
        <v/>
      </c>
      <c r="S781" t="str">
        <f t="shared" si="37"/>
        <v/>
      </c>
      <c r="U781" t="str">
        <f t="shared" si="35"/>
        <v/>
      </c>
      <c r="V781" t="str">
        <f t="shared" si="36"/>
        <v/>
      </c>
    </row>
    <row r="782" spans="1:22">
      <c r="A782" s="12">
        <v>769</v>
      </c>
      <c r="B782" t="str">
        <f>IFERROR(INDEX(DATOS!B:B,MATCH(CHECKLIST!A782,DATOS!BU:BU,0),1),"")</f>
        <v/>
      </c>
      <c r="C782" t="str">
        <f>IFERROR(INDEX(DATOS!J:J,MATCH(CHECKLIST!A782,DATOS!BU:BU,0),1),"")</f>
        <v/>
      </c>
      <c r="D782" t="str">
        <f>IFERROR(INDEX(DATOS!R:R,MATCH(CHECKLIST!E782,DATOS!C:C,0),1),"")</f>
        <v/>
      </c>
      <c r="E782" s="16" t="str">
        <f>IFERROR(INDEX(DATOS!C:C,MATCH(CHECKLIST!A782,DATOS!BU:BU,0),1),"")</f>
        <v/>
      </c>
      <c r="F782" s="13" t="str">
        <f t="shared" ref="F782:F845" si="38">IF(B782="","",IF(CONCATENATE(G782,H782,I782,J782,K782,L782,M782,N782,P782,Q782)="","ü","û"))</f>
        <v/>
      </c>
      <c r="G782" s="17" t="str">
        <f>IF(IFERROR(FIND(G$13,INDEX(DATOS!CA:CA,MATCH(CHECKLIST!B782,DATOS!B:B,0),1),1),"")="",IF(IFERROR(FIND("FINADO",INDEX(DATOS!CA:CA,MATCH(CHECKLIST!B782,DATOS!B:B,0),1),1),"")="",IF(IFERROR(FIND("BAJA",INDEX(DATOS!CA:CA,MATCH(CHECKLIST!B782,DATOS!B:B,0),1),1),"")="",IF(IFERROR(FIND("FECHA PEUA",INDEX(DATOS!CA:CA,MATCH(CHECKLIST!B782,DATOS!B:B,0),1),1),"")="",IF(IFERROR(FIND("FIRMA",INDEX(DATOS!CA:CA,MATCH(CHECKLIST!B782,DATOS!B:B,0),1),1),"")="","","FIRMA"),"PEUA"),"BAJA"),"FINADO"),"X")</f>
        <v/>
      </c>
      <c r="H782" s="17" t="str">
        <f>IF(IFERROR(FIND(H$13,INDEX(DATOS!CA:CA,MATCH(CHECKLIST!B782,DATOS!B:B,0),1),1),"")="",IF(IFERROR(FIND("VENCIDA",INDEX(DATOS!BH:BH,MATCH(CHECKLIST!B782,DATOS!B:B,0),1),1),"")="","","VENCIDO"),"X")</f>
        <v/>
      </c>
      <c r="I782" s="17" t="str">
        <f>IF(IFERROR(FIND(I$13,INDEX(DATOS!CA:CA,MATCH(CHECKLIST!B782,DATOS!B:B,0),1),1),"")="","","X")</f>
        <v/>
      </c>
      <c r="J782" s="17" t="str">
        <f>IF(IFERROR(FIND(J$13,INDEX(DATOS!CA:CA,MATCH(CHECKLIST!B782,DATOS!B:B,0),1),1),"")="","","X")</f>
        <v/>
      </c>
      <c r="K782" s="17" t="str">
        <f>IF(IFERROR(FIND(K$13,INDEX(DATOS!CA:CA,MATCH(CHECKLIST!B782,DATOS!B:B,0),1),1),"")="","","X")</f>
        <v/>
      </c>
      <c r="L782" s="17" t="str">
        <f>IF(IFERROR(FIND(L$13,INDEX(DATOS!CA:CA,MATCH(CHECKLIST!B782,DATOS!B:B,0),1),1),"")="","","X")</f>
        <v/>
      </c>
      <c r="M782" s="17" t="str">
        <f>IF(IFERROR(FIND(M$13,INDEX(DATOS!CA:CA,MATCH(CHECKLIST!B782,DATOS!B:B,0),1),1),"")="","","X")</f>
        <v/>
      </c>
      <c r="N782" s="49" t="str">
        <f ca="1">IFERROR(IF(INDEX(DATOS!I:I,MATCH(CHECKLIST!B782,DATOS!B:B,0),1)="","X",IF(INDEX(DATOS!I:I,MATCH(CHECKLIST!B782,DATOS!B:B,0),1)&gt;YEAR(TODAY())-1,"","VENCIDA")),"")</f>
        <v/>
      </c>
      <c r="P782" s="17" t="str">
        <f>IF(B782="","",IF(IFERROR(FIND(P$13,INDEX(DATOS!CA:CA,MATCH(CHECKLIST!B782,DATOS!B:B,0),1),1),"")="","","X"))</f>
        <v/>
      </c>
      <c r="Q782" s="17" t="str">
        <f>IF(B782="","",IF(IFERROR(FIND(Q$13,INDEX(DATOS!CA:CA,MATCH(CHECKLIST!B782,DATOS!B:B,0),1),1),"")="","","X"))</f>
        <v/>
      </c>
      <c r="S782">
        <f t="shared" si="37"/>
        <v>0</v>
      </c>
      <c r="U782" t="str">
        <f t="shared" ref="U782:U845" si="39">IF(C782="","",C782)</f>
        <v/>
      </c>
      <c r="V782" t="str">
        <f t="shared" ref="V782:V845" si="40">IF(B782="","",B782)</f>
        <v/>
      </c>
    </row>
    <row r="783" spans="1:22">
      <c r="A783" s="12">
        <v>770</v>
      </c>
      <c r="B783" t="str">
        <f>IFERROR(INDEX(DATOS!B:B,MATCH(CHECKLIST!A783,DATOS!BU:BU,0),1),"")</f>
        <v/>
      </c>
      <c r="C783" t="str">
        <f>IFERROR(INDEX(DATOS!J:J,MATCH(CHECKLIST!A783,DATOS!BU:BU,0),1),"")</f>
        <v/>
      </c>
      <c r="D783" t="str">
        <f>IFERROR(INDEX(DATOS!R:R,MATCH(CHECKLIST!E783,DATOS!C:C,0),1),"")</f>
        <v/>
      </c>
      <c r="E783" s="16" t="str">
        <f>IFERROR(INDEX(DATOS!C:C,MATCH(CHECKLIST!A783,DATOS!BU:BU,0),1),"")</f>
        <v/>
      </c>
      <c r="F783" s="13" t="str">
        <f t="shared" si="38"/>
        <v/>
      </c>
      <c r="G783" s="17" t="str">
        <f>IF(IFERROR(FIND(G$13,INDEX(DATOS!CA:CA,MATCH(CHECKLIST!B783,DATOS!B:B,0),1),1),"")="",IF(IFERROR(FIND("FINADO",INDEX(DATOS!CA:CA,MATCH(CHECKLIST!B783,DATOS!B:B,0),1),1),"")="",IF(IFERROR(FIND("BAJA",INDEX(DATOS!CA:CA,MATCH(CHECKLIST!B783,DATOS!B:B,0),1),1),"")="",IF(IFERROR(FIND("FECHA PEUA",INDEX(DATOS!CA:CA,MATCH(CHECKLIST!B783,DATOS!B:B,0),1),1),"")="",IF(IFERROR(FIND("FIRMA",INDEX(DATOS!CA:CA,MATCH(CHECKLIST!B783,DATOS!B:B,0),1),1),"")="","","FIRMA"),"PEUA"),"BAJA"),"FINADO"),"X")</f>
        <v/>
      </c>
      <c r="H783" s="17" t="str">
        <f>IF(IFERROR(FIND(H$13,INDEX(DATOS!CA:CA,MATCH(CHECKLIST!B783,DATOS!B:B,0),1),1),"")="",IF(IFERROR(FIND("VENCIDA",INDEX(DATOS!BH:BH,MATCH(CHECKLIST!B783,DATOS!B:B,0),1),1),"")="","","VENCIDO"),"X")</f>
        <v/>
      </c>
      <c r="I783" s="17" t="str">
        <f>IF(IFERROR(FIND(I$13,INDEX(DATOS!CA:CA,MATCH(CHECKLIST!B783,DATOS!B:B,0),1),1),"")="","","X")</f>
        <v/>
      </c>
      <c r="J783" s="17" t="str">
        <f>IF(IFERROR(FIND(J$13,INDEX(DATOS!CA:CA,MATCH(CHECKLIST!B783,DATOS!B:B,0),1),1),"")="","","X")</f>
        <v/>
      </c>
      <c r="K783" s="17" t="str">
        <f>IF(IFERROR(FIND(K$13,INDEX(DATOS!CA:CA,MATCH(CHECKLIST!B783,DATOS!B:B,0),1),1),"")="","","X")</f>
        <v/>
      </c>
      <c r="L783" s="17" t="str">
        <f>IF(IFERROR(FIND(L$13,INDEX(DATOS!CA:CA,MATCH(CHECKLIST!B783,DATOS!B:B,0),1),1),"")="","","X")</f>
        <v/>
      </c>
      <c r="M783" s="17" t="str">
        <f>IF(IFERROR(FIND(M$13,INDEX(DATOS!CA:CA,MATCH(CHECKLIST!B783,DATOS!B:B,0),1),1),"")="","","X")</f>
        <v/>
      </c>
      <c r="N783" s="49" t="str">
        <f ca="1">IFERROR(IF(INDEX(DATOS!I:I,MATCH(CHECKLIST!B783,DATOS!B:B,0),1)="","X",IF(INDEX(DATOS!I:I,MATCH(CHECKLIST!B783,DATOS!B:B,0),1)&gt;YEAR(TODAY())-1,"","VENCIDA")),"")</f>
        <v/>
      </c>
      <c r="P783" s="17" t="str">
        <f>IF(B783="","",IF(IFERROR(FIND(P$13,INDEX(DATOS!CA:CA,MATCH(CHECKLIST!B783,DATOS!B:B,0),1),1),"")="","","X"))</f>
        <v/>
      </c>
      <c r="Q783" s="17" t="str">
        <f>IF(B783="","",IF(IFERROR(FIND(Q$13,INDEX(DATOS!CA:CA,MATCH(CHECKLIST!B783,DATOS!B:B,0),1),1),"")="","","X"))</f>
        <v/>
      </c>
      <c r="R783" t="str">
        <f>IF(B783="","",1)</f>
        <v/>
      </c>
      <c r="S783" t="str">
        <f t="shared" si="37"/>
        <v/>
      </c>
      <c r="U783" t="str">
        <f t="shared" si="39"/>
        <v/>
      </c>
      <c r="V783" t="str">
        <f t="shared" si="40"/>
        <v/>
      </c>
    </row>
    <row r="784" spans="1:22">
      <c r="A784" s="12">
        <v>771</v>
      </c>
      <c r="B784" t="str">
        <f>IFERROR(INDEX(DATOS!B:B,MATCH(CHECKLIST!A784,DATOS!BU:BU,0),1),"")</f>
        <v/>
      </c>
      <c r="C784" t="str">
        <f>IFERROR(INDEX(DATOS!J:J,MATCH(CHECKLIST!A784,DATOS!BU:BU,0),1),"")</f>
        <v/>
      </c>
      <c r="D784" t="str">
        <f>IFERROR(INDEX(DATOS!R:R,MATCH(CHECKLIST!E784,DATOS!C:C,0),1),"")</f>
        <v/>
      </c>
      <c r="E784" s="16" t="str">
        <f>IFERROR(INDEX(DATOS!C:C,MATCH(CHECKLIST!A784,DATOS!BU:BU,0),1),"")</f>
        <v/>
      </c>
      <c r="F784" s="13" t="str">
        <f t="shared" si="38"/>
        <v/>
      </c>
      <c r="G784" s="17" t="str">
        <f>IF(IFERROR(FIND(G$13,INDEX(DATOS!CA:CA,MATCH(CHECKLIST!B784,DATOS!B:B,0),1),1),"")="",IF(IFERROR(FIND("FINADO",INDEX(DATOS!CA:CA,MATCH(CHECKLIST!B784,DATOS!B:B,0),1),1),"")="",IF(IFERROR(FIND("BAJA",INDEX(DATOS!CA:CA,MATCH(CHECKLIST!B784,DATOS!B:B,0),1),1),"")="",IF(IFERROR(FIND("FECHA PEUA",INDEX(DATOS!CA:CA,MATCH(CHECKLIST!B784,DATOS!B:B,0),1),1),"")="",IF(IFERROR(FIND("FIRMA",INDEX(DATOS!CA:CA,MATCH(CHECKLIST!B784,DATOS!B:B,0),1),1),"")="","","FIRMA"),"PEUA"),"BAJA"),"FINADO"),"X")</f>
        <v/>
      </c>
      <c r="H784" s="17" t="str">
        <f>IF(IFERROR(FIND(H$13,INDEX(DATOS!CA:CA,MATCH(CHECKLIST!B784,DATOS!B:B,0),1),1),"")="",IF(IFERROR(FIND("VENCIDA",INDEX(DATOS!BH:BH,MATCH(CHECKLIST!B784,DATOS!B:B,0),1),1),"")="","","VENCIDO"),"X")</f>
        <v/>
      </c>
      <c r="I784" s="17" t="str">
        <f>IF(IFERROR(FIND(I$13,INDEX(DATOS!CA:CA,MATCH(CHECKLIST!B784,DATOS!B:B,0),1),1),"")="","","X")</f>
        <v/>
      </c>
      <c r="J784" s="17" t="str">
        <f>IF(IFERROR(FIND(J$13,INDEX(DATOS!CA:CA,MATCH(CHECKLIST!B784,DATOS!B:B,0),1),1),"")="","","X")</f>
        <v/>
      </c>
      <c r="K784" s="17" t="str">
        <f>IF(IFERROR(FIND(K$13,INDEX(DATOS!CA:CA,MATCH(CHECKLIST!B784,DATOS!B:B,0),1),1),"")="","","X")</f>
        <v/>
      </c>
      <c r="L784" s="17" t="str">
        <f>IF(IFERROR(FIND(L$13,INDEX(DATOS!CA:CA,MATCH(CHECKLIST!B784,DATOS!B:B,0),1),1),"")="","","X")</f>
        <v/>
      </c>
      <c r="M784" s="17" t="str">
        <f>IF(IFERROR(FIND(M$13,INDEX(DATOS!CA:CA,MATCH(CHECKLIST!B784,DATOS!B:B,0),1),1),"")="","","X")</f>
        <v/>
      </c>
      <c r="N784" s="49" t="str">
        <f ca="1">IFERROR(IF(INDEX(DATOS!I:I,MATCH(CHECKLIST!B784,DATOS!B:B,0),1)="","X",IF(INDEX(DATOS!I:I,MATCH(CHECKLIST!B784,DATOS!B:B,0),1)&gt;YEAR(TODAY())-1,"","VENCIDA")),"")</f>
        <v/>
      </c>
      <c r="P784" s="17" t="str">
        <f>IF(B784="","",IF(IFERROR(FIND(P$13,INDEX(DATOS!CA:CA,MATCH(CHECKLIST!B784,DATOS!B:B,0),1),1),"")="","","X"))</f>
        <v/>
      </c>
      <c r="Q784" s="17" t="str">
        <f>IF(B784="","",IF(IFERROR(FIND(Q$13,INDEX(DATOS!CA:CA,MATCH(CHECKLIST!B784,DATOS!B:B,0),1),1),"")="","","X"))</f>
        <v/>
      </c>
      <c r="S784">
        <f t="shared" ref="S784:S847" si="41">IF(Q$13="","",R784)</f>
        <v>0</v>
      </c>
      <c r="U784" t="str">
        <f t="shared" si="39"/>
        <v/>
      </c>
      <c r="V784" t="str">
        <f t="shared" si="40"/>
        <v/>
      </c>
    </row>
    <row r="785" spans="1:22">
      <c r="A785" s="12">
        <v>772</v>
      </c>
      <c r="B785" t="str">
        <f>IFERROR(INDEX(DATOS!B:B,MATCH(CHECKLIST!A785,DATOS!BU:BU,0),1),"")</f>
        <v/>
      </c>
      <c r="C785" t="str">
        <f>IFERROR(INDEX(DATOS!J:J,MATCH(CHECKLIST!A785,DATOS!BU:BU,0),1),"")</f>
        <v/>
      </c>
      <c r="D785" t="str">
        <f>IFERROR(INDEX(DATOS!R:R,MATCH(CHECKLIST!E785,DATOS!C:C,0),1),"")</f>
        <v/>
      </c>
      <c r="E785" s="16" t="str">
        <f>IFERROR(INDEX(DATOS!C:C,MATCH(CHECKLIST!A785,DATOS!BU:BU,0),1),"")</f>
        <v/>
      </c>
      <c r="F785" s="13" t="str">
        <f t="shared" si="38"/>
        <v/>
      </c>
      <c r="G785" s="17" t="str">
        <f>IF(IFERROR(FIND(G$13,INDEX(DATOS!CA:CA,MATCH(CHECKLIST!B785,DATOS!B:B,0),1),1),"")="",IF(IFERROR(FIND("FINADO",INDEX(DATOS!CA:CA,MATCH(CHECKLIST!B785,DATOS!B:B,0),1),1),"")="",IF(IFERROR(FIND("BAJA",INDEX(DATOS!CA:CA,MATCH(CHECKLIST!B785,DATOS!B:B,0),1),1),"")="",IF(IFERROR(FIND("FECHA PEUA",INDEX(DATOS!CA:CA,MATCH(CHECKLIST!B785,DATOS!B:B,0),1),1),"")="",IF(IFERROR(FIND("FIRMA",INDEX(DATOS!CA:CA,MATCH(CHECKLIST!B785,DATOS!B:B,0),1),1),"")="","","FIRMA"),"PEUA"),"BAJA"),"FINADO"),"X")</f>
        <v/>
      </c>
      <c r="H785" s="17" t="str">
        <f>IF(IFERROR(FIND(H$13,INDEX(DATOS!CA:CA,MATCH(CHECKLIST!B785,DATOS!B:B,0),1),1),"")="",IF(IFERROR(FIND("VENCIDA",INDEX(DATOS!BH:BH,MATCH(CHECKLIST!B785,DATOS!B:B,0),1),1),"")="","","VENCIDO"),"X")</f>
        <v/>
      </c>
      <c r="I785" s="17" t="str">
        <f>IF(IFERROR(FIND(I$13,INDEX(DATOS!CA:CA,MATCH(CHECKLIST!B785,DATOS!B:B,0),1),1),"")="","","X")</f>
        <v/>
      </c>
      <c r="J785" s="17" t="str">
        <f>IF(IFERROR(FIND(J$13,INDEX(DATOS!CA:CA,MATCH(CHECKLIST!B785,DATOS!B:B,0),1),1),"")="","","X")</f>
        <v/>
      </c>
      <c r="K785" s="17" t="str">
        <f>IF(IFERROR(FIND(K$13,INDEX(DATOS!CA:CA,MATCH(CHECKLIST!B785,DATOS!B:B,0),1),1),"")="","","X")</f>
        <v/>
      </c>
      <c r="L785" s="17" t="str">
        <f>IF(IFERROR(FIND(L$13,INDEX(DATOS!CA:CA,MATCH(CHECKLIST!B785,DATOS!B:B,0),1),1),"")="","","X")</f>
        <v/>
      </c>
      <c r="M785" s="17" t="str">
        <f>IF(IFERROR(FIND(M$13,INDEX(DATOS!CA:CA,MATCH(CHECKLIST!B785,DATOS!B:B,0),1),1),"")="","","X")</f>
        <v/>
      </c>
      <c r="N785" s="49" t="str">
        <f ca="1">IFERROR(IF(INDEX(DATOS!I:I,MATCH(CHECKLIST!B785,DATOS!B:B,0),1)="","X",IF(INDEX(DATOS!I:I,MATCH(CHECKLIST!B785,DATOS!B:B,0),1)&gt;YEAR(TODAY())-1,"","VENCIDA")),"")</f>
        <v/>
      </c>
      <c r="P785" s="17" t="str">
        <f>IF(B785="","",IF(IFERROR(FIND(P$13,INDEX(DATOS!CA:CA,MATCH(CHECKLIST!B785,DATOS!B:B,0),1),1),"")="","","X"))</f>
        <v/>
      </c>
      <c r="Q785" s="17" t="str">
        <f>IF(B785="","",IF(IFERROR(FIND(Q$13,INDEX(DATOS!CA:CA,MATCH(CHECKLIST!B785,DATOS!B:B,0),1),1),"")="","","X"))</f>
        <v/>
      </c>
      <c r="R785" t="str">
        <f>IF(B785="","",1)</f>
        <v/>
      </c>
      <c r="S785" t="str">
        <f t="shared" si="41"/>
        <v/>
      </c>
      <c r="U785" t="str">
        <f t="shared" si="39"/>
        <v/>
      </c>
      <c r="V785" t="str">
        <f t="shared" si="40"/>
        <v/>
      </c>
    </row>
    <row r="786" spans="1:22">
      <c r="A786" s="12">
        <v>773</v>
      </c>
      <c r="B786" t="str">
        <f>IFERROR(INDEX(DATOS!B:B,MATCH(CHECKLIST!A786,DATOS!BU:BU,0),1),"")</f>
        <v/>
      </c>
      <c r="C786" t="str">
        <f>IFERROR(INDEX(DATOS!J:J,MATCH(CHECKLIST!A786,DATOS!BU:BU,0),1),"")</f>
        <v/>
      </c>
      <c r="D786" t="str">
        <f>IFERROR(INDEX(DATOS!R:R,MATCH(CHECKLIST!E786,DATOS!C:C,0),1),"")</f>
        <v/>
      </c>
      <c r="E786" s="16" t="str">
        <f>IFERROR(INDEX(DATOS!C:C,MATCH(CHECKLIST!A786,DATOS!BU:BU,0),1),"")</f>
        <v/>
      </c>
      <c r="F786" s="13" t="str">
        <f t="shared" si="38"/>
        <v/>
      </c>
      <c r="G786" s="17" t="str">
        <f>IF(IFERROR(FIND(G$13,INDEX(DATOS!CA:CA,MATCH(CHECKLIST!B786,DATOS!B:B,0),1),1),"")="",IF(IFERROR(FIND("FINADO",INDEX(DATOS!CA:CA,MATCH(CHECKLIST!B786,DATOS!B:B,0),1),1),"")="",IF(IFERROR(FIND("BAJA",INDEX(DATOS!CA:CA,MATCH(CHECKLIST!B786,DATOS!B:B,0),1),1),"")="",IF(IFERROR(FIND("FECHA PEUA",INDEX(DATOS!CA:CA,MATCH(CHECKLIST!B786,DATOS!B:B,0),1),1),"")="",IF(IFERROR(FIND("FIRMA",INDEX(DATOS!CA:CA,MATCH(CHECKLIST!B786,DATOS!B:B,0),1),1),"")="","","FIRMA"),"PEUA"),"BAJA"),"FINADO"),"X")</f>
        <v/>
      </c>
      <c r="H786" s="17" t="str">
        <f>IF(IFERROR(FIND(H$13,INDEX(DATOS!CA:CA,MATCH(CHECKLIST!B786,DATOS!B:B,0),1),1),"")="",IF(IFERROR(FIND("VENCIDA",INDEX(DATOS!BH:BH,MATCH(CHECKLIST!B786,DATOS!B:B,0),1),1),"")="","","VENCIDO"),"X")</f>
        <v/>
      </c>
      <c r="I786" s="17" t="str">
        <f>IF(IFERROR(FIND(I$13,INDEX(DATOS!CA:CA,MATCH(CHECKLIST!B786,DATOS!B:B,0),1),1),"")="","","X")</f>
        <v/>
      </c>
      <c r="J786" s="17" t="str">
        <f>IF(IFERROR(FIND(J$13,INDEX(DATOS!CA:CA,MATCH(CHECKLIST!B786,DATOS!B:B,0),1),1),"")="","","X")</f>
        <v/>
      </c>
      <c r="K786" s="17" t="str">
        <f>IF(IFERROR(FIND(K$13,INDEX(DATOS!CA:CA,MATCH(CHECKLIST!B786,DATOS!B:B,0),1),1),"")="","","X")</f>
        <v/>
      </c>
      <c r="L786" s="17" t="str">
        <f>IF(IFERROR(FIND(L$13,INDEX(DATOS!CA:CA,MATCH(CHECKLIST!B786,DATOS!B:B,0),1),1),"")="","","X")</f>
        <v/>
      </c>
      <c r="M786" s="17" t="str">
        <f>IF(IFERROR(FIND(M$13,INDEX(DATOS!CA:CA,MATCH(CHECKLIST!B786,DATOS!B:B,0),1),1),"")="","","X")</f>
        <v/>
      </c>
      <c r="N786" s="49" t="str">
        <f ca="1">IFERROR(IF(INDEX(DATOS!I:I,MATCH(CHECKLIST!B786,DATOS!B:B,0),1)="","X",IF(INDEX(DATOS!I:I,MATCH(CHECKLIST!B786,DATOS!B:B,0),1)&gt;YEAR(TODAY())-1,"","VENCIDA")),"")</f>
        <v/>
      </c>
      <c r="P786" s="17" t="str">
        <f>IF(B786="","",IF(IFERROR(FIND(P$13,INDEX(DATOS!CA:CA,MATCH(CHECKLIST!B786,DATOS!B:B,0),1),1),"")="","","X"))</f>
        <v/>
      </c>
      <c r="Q786" s="17" t="str">
        <f>IF(B786="","",IF(IFERROR(FIND(Q$13,INDEX(DATOS!CA:CA,MATCH(CHECKLIST!B786,DATOS!B:B,0),1),1),"")="","","X"))</f>
        <v/>
      </c>
      <c r="S786">
        <f t="shared" si="41"/>
        <v>0</v>
      </c>
      <c r="U786" t="str">
        <f t="shared" si="39"/>
        <v/>
      </c>
      <c r="V786" t="str">
        <f t="shared" si="40"/>
        <v/>
      </c>
    </row>
    <row r="787" spans="1:22">
      <c r="A787" s="12">
        <v>774</v>
      </c>
      <c r="B787" t="str">
        <f>IFERROR(INDEX(DATOS!B:B,MATCH(CHECKLIST!A787,DATOS!BU:BU,0),1),"")</f>
        <v/>
      </c>
      <c r="C787" t="str">
        <f>IFERROR(INDEX(DATOS!J:J,MATCH(CHECKLIST!A787,DATOS!BU:BU,0),1),"")</f>
        <v/>
      </c>
      <c r="D787" t="str">
        <f>IFERROR(INDEX(DATOS!R:R,MATCH(CHECKLIST!E787,DATOS!C:C,0),1),"")</f>
        <v/>
      </c>
      <c r="E787" s="16" t="str">
        <f>IFERROR(INDEX(DATOS!C:C,MATCH(CHECKLIST!A787,DATOS!BU:BU,0),1),"")</f>
        <v/>
      </c>
      <c r="F787" s="13" t="str">
        <f t="shared" si="38"/>
        <v/>
      </c>
      <c r="G787" s="17" t="str">
        <f>IF(IFERROR(FIND(G$13,INDEX(DATOS!CA:CA,MATCH(CHECKLIST!B787,DATOS!B:B,0),1),1),"")="",IF(IFERROR(FIND("FINADO",INDEX(DATOS!CA:CA,MATCH(CHECKLIST!B787,DATOS!B:B,0),1),1),"")="",IF(IFERROR(FIND("BAJA",INDEX(DATOS!CA:CA,MATCH(CHECKLIST!B787,DATOS!B:B,0),1),1),"")="",IF(IFERROR(FIND("FECHA PEUA",INDEX(DATOS!CA:CA,MATCH(CHECKLIST!B787,DATOS!B:B,0),1),1),"")="",IF(IFERROR(FIND("FIRMA",INDEX(DATOS!CA:CA,MATCH(CHECKLIST!B787,DATOS!B:B,0),1),1),"")="","","FIRMA"),"PEUA"),"BAJA"),"FINADO"),"X")</f>
        <v/>
      </c>
      <c r="H787" s="17" t="str">
        <f>IF(IFERROR(FIND(H$13,INDEX(DATOS!CA:CA,MATCH(CHECKLIST!B787,DATOS!B:B,0),1),1),"")="",IF(IFERROR(FIND("VENCIDA",INDEX(DATOS!BH:BH,MATCH(CHECKLIST!B787,DATOS!B:B,0),1),1),"")="","","VENCIDO"),"X")</f>
        <v/>
      </c>
      <c r="I787" s="17" t="str">
        <f>IF(IFERROR(FIND(I$13,INDEX(DATOS!CA:CA,MATCH(CHECKLIST!B787,DATOS!B:B,0),1),1),"")="","","X")</f>
        <v/>
      </c>
      <c r="J787" s="17" t="str">
        <f>IF(IFERROR(FIND(J$13,INDEX(DATOS!CA:CA,MATCH(CHECKLIST!B787,DATOS!B:B,0),1),1),"")="","","X")</f>
        <v/>
      </c>
      <c r="K787" s="17" t="str">
        <f>IF(IFERROR(FIND(K$13,INDEX(DATOS!CA:CA,MATCH(CHECKLIST!B787,DATOS!B:B,0),1),1),"")="","","X")</f>
        <v/>
      </c>
      <c r="L787" s="17" t="str">
        <f>IF(IFERROR(FIND(L$13,INDEX(DATOS!CA:CA,MATCH(CHECKLIST!B787,DATOS!B:B,0),1),1),"")="","","X")</f>
        <v/>
      </c>
      <c r="M787" s="17" t="str">
        <f>IF(IFERROR(FIND(M$13,INDEX(DATOS!CA:CA,MATCH(CHECKLIST!B787,DATOS!B:B,0),1),1),"")="","","X")</f>
        <v/>
      </c>
      <c r="N787" s="49" t="str">
        <f ca="1">IFERROR(IF(INDEX(DATOS!I:I,MATCH(CHECKLIST!B787,DATOS!B:B,0),1)="","X",IF(INDEX(DATOS!I:I,MATCH(CHECKLIST!B787,DATOS!B:B,0),1)&gt;YEAR(TODAY())-1,"","VENCIDA")),"")</f>
        <v/>
      </c>
      <c r="P787" s="17" t="str">
        <f>IF(B787="","",IF(IFERROR(FIND(P$13,INDEX(DATOS!CA:CA,MATCH(CHECKLIST!B787,DATOS!B:B,0),1),1),"")="","","X"))</f>
        <v/>
      </c>
      <c r="Q787" s="17" t="str">
        <f>IF(B787="","",IF(IFERROR(FIND(Q$13,INDEX(DATOS!CA:CA,MATCH(CHECKLIST!B787,DATOS!B:B,0),1),1),"")="","","X"))</f>
        <v/>
      </c>
      <c r="R787" t="str">
        <f>IF(B787="","",1)</f>
        <v/>
      </c>
      <c r="S787" t="str">
        <f t="shared" si="41"/>
        <v/>
      </c>
      <c r="U787" t="str">
        <f t="shared" si="39"/>
        <v/>
      </c>
      <c r="V787" t="str">
        <f t="shared" si="40"/>
        <v/>
      </c>
    </row>
    <row r="788" spans="1:22">
      <c r="A788" s="12">
        <v>775</v>
      </c>
      <c r="B788" t="str">
        <f>IFERROR(INDEX(DATOS!B:B,MATCH(CHECKLIST!A788,DATOS!BU:BU,0),1),"")</f>
        <v/>
      </c>
      <c r="C788" t="str">
        <f>IFERROR(INDEX(DATOS!J:J,MATCH(CHECKLIST!A788,DATOS!BU:BU,0),1),"")</f>
        <v/>
      </c>
      <c r="D788" t="str">
        <f>IFERROR(INDEX(DATOS!R:R,MATCH(CHECKLIST!E788,DATOS!C:C,0),1),"")</f>
        <v/>
      </c>
      <c r="E788" s="16" t="str">
        <f>IFERROR(INDEX(DATOS!C:C,MATCH(CHECKLIST!A788,DATOS!BU:BU,0),1),"")</f>
        <v/>
      </c>
      <c r="F788" s="13" t="str">
        <f t="shared" si="38"/>
        <v/>
      </c>
      <c r="G788" s="17" t="str">
        <f>IF(IFERROR(FIND(G$13,INDEX(DATOS!CA:CA,MATCH(CHECKLIST!B788,DATOS!B:B,0),1),1),"")="",IF(IFERROR(FIND("FINADO",INDEX(DATOS!CA:CA,MATCH(CHECKLIST!B788,DATOS!B:B,0),1),1),"")="",IF(IFERROR(FIND("BAJA",INDEX(DATOS!CA:CA,MATCH(CHECKLIST!B788,DATOS!B:B,0),1),1),"")="",IF(IFERROR(FIND("FECHA PEUA",INDEX(DATOS!CA:CA,MATCH(CHECKLIST!B788,DATOS!B:B,0),1),1),"")="",IF(IFERROR(FIND("FIRMA",INDEX(DATOS!CA:CA,MATCH(CHECKLIST!B788,DATOS!B:B,0),1),1),"")="","","FIRMA"),"PEUA"),"BAJA"),"FINADO"),"X")</f>
        <v/>
      </c>
      <c r="H788" s="17" t="str">
        <f>IF(IFERROR(FIND(H$13,INDEX(DATOS!CA:CA,MATCH(CHECKLIST!B788,DATOS!B:B,0),1),1),"")="",IF(IFERROR(FIND("VENCIDA",INDEX(DATOS!BH:BH,MATCH(CHECKLIST!B788,DATOS!B:B,0),1),1),"")="","","VENCIDO"),"X")</f>
        <v/>
      </c>
      <c r="I788" s="17" t="str">
        <f>IF(IFERROR(FIND(I$13,INDEX(DATOS!CA:CA,MATCH(CHECKLIST!B788,DATOS!B:B,0),1),1),"")="","","X")</f>
        <v/>
      </c>
      <c r="J788" s="17" t="str">
        <f>IF(IFERROR(FIND(J$13,INDEX(DATOS!CA:CA,MATCH(CHECKLIST!B788,DATOS!B:B,0),1),1),"")="","","X")</f>
        <v/>
      </c>
      <c r="K788" s="17" t="str">
        <f>IF(IFERROR(FIND(K$13,INDEX(DATOS!CA:CA,MATCH(CHECKLIST!B788,DATOS!B:B,0),1),1),"")="","","X")</f>
        <v/>
      </c>
      <c r="L788" s="17" t="str">
        <f>IF(IFERROR(FIND(L$13,INDEX(DATOS!CA:CA,MATCH(CHECKLIST!B788,DATOS!B:B,0),1),1),"")="","","X")</f>
        <v/>
      </c>
      <c r="M788" s="17" t="str">
        <f>IF(IFERROR(FIND(M$13,INDEX(DATOS!CA:CA,MATCH(CHECKLIST!B788,DATOS!B:B,0),1),1),"")="","","X")</f>
        <v/>
      </c>
      <c r="N788" s="49" t="str">
        <f ca="1">IFERROR(IF(INDEX(DATOS!I:I,MATCH(CHECKLIST!B788,DATOS!B:B,0),1)="","X",IF(INDEX(DATOS!I:I,MATCH(CHECKLIST!B788,DATOS!B:B,0),1)&gt;YEAR(TODAY())-1,"","VENCIDA")),"")</f>
        <v/>
      </c>
      <c r="P788" s="17" t="str">
        <f>IF(B788="","",IF(IFERROR(FIND(P$13,INDEX(DATOS!CA:CA,MATCH(CHECKLIST!B788,DATOS!B:B,0),1),1),"")="","","X"))</f>
        <v/>
      </c>
      <c r="Q788" s="17" t="str">
        <f>IF(B788="","",IF(IFERROR(FIND(Q$13,INDEX(DATOS!CA:CA,MATCH(CHECKLIST!B788,DATOS!B:B,0),1),1),"")="","","X"))</f>
        <v/>
      </c>
      <c r="S788">
        <f t="shared" si="41"/>
        <v>0</v>
      </c>
      <c r="U788" t="str">
        <f t="shared" si="39"/>
        <v/>
      </c>
      <c r="V788" t="str">
        <f t="shared" si="40"/>
        <v/>
      </c>
    </row>
    <row r="789" spans="1:22">
      <c r="A789" s="12">
        <v>776</v>
      </c>
      <c r="B789" t="str">
        <f>IFERROR(INDEX(DATOS!B:B,MATCH(CHECKLIST!A789,DATOS!BU:BU,0),1),"")</f>
        <v/>
      </c>
      <c r="C789" t="str">
        <f>IFERROR(INDEX(DATOS!J:J,MATCH(CHECKLIST!A789,DATOS!BU:BU,0),1),"")</f>
        <v/>
      </c>
      <c r="D789" t="str">
        <f>IFERROR(INDEX(DATOS!R:R,MATCH(CHECKLIST!E789,DATOS!C:C,0),1),"")</f>
        <v/>
      </c>
      <c r="E789" s="16" t="str">
        <f>IFERROR(INDEX(DATOS!C:C,MATCH(CHECKLIST!A789,DATOS!BU:BU,0),1),"")</f>
        <v/>
      </c>
      <c r="F789" s="13" t="str">
        <f t="shared" si="38"/>
        <v/>
      </c>
      <c r="G789" s="17" t="str">
        <f>IF(IFERROR(FIND(G$13,INDEX(DATOS!CA:CA,MATCH(CHECKLIST!B789,DATOS!B:B,0),1),1),"")="",IF(IFERROR(FIND("FINADO",INDEX(DATOS!CA:CA,MATCH(CHECKLIST!B789,DATOS!B:B,0),1),1),"")="",IF(IFERROR(FIND("BAJA",INDEX(DATOS!CA:CA,MATCH(CHECKLIST!B789,DATOS!B:B,0),1),1),"")="",IF(IFERROR(FIND("FECHA PEUA",INDEX(DATOS!CA:CA,MATCH(CHECKLIST!B789,DATOS!B:B,0),1),1),"")="",IF(IFERROR(FIND("FIRMA",INDEX(DATOS!CA:CA,MATCH(CHECKLIST!B789,DATOS!B:B,0),1),1),"")="","","FIRMA"),"PEUA"),"BAJA"),"FINADO"),"X")</f>
        <v/>
      </c>
      <c r="H789" s="17" t="str">
        <f>IF(IFERROR(FIND(H$13,INDEX(DATOS!CA:CA,MATCH(CHECKLIST!B789,DATOS!B:B,0),1),1),"")="",IF(IFERROR(FIND("VENCIDA",INDEX(DATOS!BH:BH,MATCH(CHECKLIST!B789,DATOS!B:B,0),1),1),"")="","","VENCIDO"),"X")</f>
        <v/>
      </c>
      <c r="I789" s="17" t="str">
        <f>IF(IFERROR(FIND(I$13,INDEX(DATOS!CA:CA,MATCH(CHECKLIST!B789,DATOS!B:B,0),1),1),"")="","","X")</f>
        <v/>
      </c>
      <c r="J789" s="17" t="str">
        <f>IF(IFERROR(FIND(J$13,INDEX(DATOS!CA:CA,MATCH(CHECKLIST!B789,DATOS!B:B,0),1),1),"")="","","X")</f>
        <v/>
      </c>
      <c r="K789" s="17" t="str">
        <f>IF(IFERROR(FIND(K$13,INDEX(DATOS!CA:CA,MATCH(CHECKLIST!B789,DATOS!B:B,0),1),1),"")="","","X")</f>
        <v/>
      </c>
      <c r="L789" s="17" t="str">
        <f>IF(IFERROR(FIND(L$13,INDEX(DATOS!CA:CA,MATCH(CHECKLIST!B789,DATOS!B:B,0),1),1),"")="","","X")</f>
        <v/>
      </c>
      <c r="M789" s="17" t="str">
        <f>IF(IFERROR(FIND(M$13,INDEX(DATOS!CA:CA,MATCH(CHECKLIST!B789,DATOS!B:B,0),1),1),"")="","","X")</f>
        <v/>
      </c>
      <c r="N789" s="49" t="str">
        <f ca="1">IFERROR(IF(INDEX(DATOS!I:I,MATCH(CHECKLIST!B789,DATOS!B:B,0),1)="","X",IF(INDEX(DATOS!I:I,MATCH(CHECKLIST!B789,DATOS!B:B,0),1)&gt;YEAR(TODAY())-1,"","VENCIDA")),"")</f>
        <v/>
      </c>
      <c r="P789" s="17" t="str">
        <f>IF(B789="","",IF(IFERROR(FIND(P$13,INDEX(DATOS!CA:CA,MATCH(CHECKLIST!B789,DATOS!B:B,0),1),1),"")="","","X"))</f>
        <v/>
      </c>
      <c r="Q789" s="17" t="str">
        <f>IF(B789="","",IF(IFERROR(FIND(Q$13,INDEX(DATOS!CA:CA,MATCH(CHECKLIST!B789,DATOS!B:B,0),1),1),"")="","","X"))</f>
        <v/>
      </c>
      <c r="R789" t="str">
        <f>IF(B789="","",1)</f>
        <v/>
      </c>
      <c r="S789" t="str">
        <f t="shared" si="41"/>
        <v/>
      </c>
      <c r="U789" t="str">
        <f t="shared" si="39"/>
        <v/>
      </c>
      <c r="V789" t="str">
        <f t="shared" si="40"/>
        <v/>
      </c>
    </row>
    <row r="790" spans="1:22">
      <c r="A790" s="12">
        <v>777</v>
      </c>
      <c r="B790" t="str">
        <f>IFERROR(INDEX(DATOS!B:B,MATCH(CHECKLIST!A790,DATOS!BU:BU,0),1),"")</f>
        <v/>
      </c>
      <c r="C790" t="str">
        <f>IFERROR(INDEX(DATOS!J:J,MATCH(CHECKLIST!A790,DATOS!BU:BU,0),1),"")</f>
        <v/>
      </c>
      <c r="D790" t="str">
        <f>IFERROR(INDEX(DATOS!R:R,MATCH(CHECKLIST!E790,DATOS!C:C,0),1),"")</f>
        <v/>
      </c>
      <c r="E790" s="16" t="str">
        <f>IFERROR(INDEX(DATOS!C:C,MATCH(CHECKLIST!A790,DATOS!BU:BU,0),1),"")</f>
        <v/>
      </c>
      <c r="F790" s="13" t="str">
        <f t="shared" si="38"/>
        <v/>
      </c>
      <c r="G790" s="17" t="str">
        <f>IF(IFERROR(FIND(G$13,INDEX(DATOS!CA:CA,MATCH(CHECKLIST!B790,DATOS!B:B,0),1),1),"")="",IF(IFERROR(FIND("FINADO",INDEX(DATOS!CA:CA,MATCH(CHECKLIST!B790,DATOS!B:B,0),1),1),"")="",IF(IFERROR(FIND("BAJA",INDEX(DATOS!CA:CA,MATCH(CHECKLIST!B790,DATOS!B:B,0),1),1),"")="",IF(IFERROR(FIND("FECHA PEUA",INDEX(DATOS!CA:CA,MATCH(CHECKLIST!B790,DATOS!B:B,0),1),1),"")="",IF(IFERROR(FIND("FIRMA",INDEX(DATOS!CA:CA,MATCH(CHECKLIST!B790,DATOS!B:B,0),1),1),"")="","","FIRMA"),"PEUA"),"BAJA"),"FINADO"),"X")</f>
        <v/>
      </c>
      <c r="H790" s="17" t="str">
        <f>IF(IFERROR(FIND(H$13,INDEX(DATOS!CA:CA,MATCH(CHECKLIST!B790,DATOS!B:B,0),1),1),"")="",IF(IFERROR(FIND("VENCIDA",INDEX(DATOS!BH:BH,MATCH(CHECKLIST!B790,DATOS!B:B,0),1),1),"")="","","VENCIDO"),"X")</f>
        <v/>
      </c>
      <c r="I790" s="17" t="str">
        <f>IF(IFERROR(FIND(I$13,INDEX(DATOS!CA:CA,MATCH(CHECKLIST!B790,DATOS!B:B,0),1),1),"")="","","X")</f>
        <v/>
      </c>
      <c r="J790" s="17" t="str">
        <f>IF(IFERROR(FIND(J$13,INDEX(DATOS!CA:CA,MATCH(CHECKLIST!B790,DATOS!B:B,0),1),1),"")="","","X")</f>
        <v/>
      </c>
      <c r="K790" s="17" t="str">
        <f>IF(IFERROR(FIND(K$13,INDEX(DATOS!CA:CA,MATCH(CHECKLIST!B790,DATOS!B:B,0),1),1),"")="","","X")</f>
        <v/>
      </c>
      <c r="L790" s="17" t="str">
        <f>IF(IFERROR(FIND(L$13,INDEX(DATOS!CA:CA,MATCH(CHECKLIST!B790,DATOS!B:B,0),1),1),"")="","","X")</f>
        <v/>
      </c>
      <c r="M790" s="17" t="str">
        <f>IF(IFERROR(FIND(M$13,INDEX(DATOS!CA:CA,MATCH(CHECKLIST!B790,DATOS!B:B,0),1),1),"")="","","X")</f>
        <v/>
      </c>
      <c r="N790" s="49" t="str">
        <f ca="1">IFERROR(IF(INDEX(DATOS!I:I,MATCH(CHECKLIST!B790,DATOS!B:B,0),1)="","X",IF(INDEX(DATOS!I:I,MATCH(CHECKLIST!B790,DATOS!B:B,0),1)&gt;YEAR(TODAY())-1,"","VENCIDA")),"")</f>
        <v/>
      </c>
      <c r="P790" s="17" t="str">
        <f>IF(B790="","",IF(IFERROR(FIND(P$13,INDEX(DATOS!CA:CA,MATCH(CHECKLIST!B790,DATOS!B:B,0),1),1),"")="","","X"))</f>
        <v/>
      </c>
      <c r="Q790" s="17" t="str">
        <f>IF(B790="","",IF(IFERROR(FIND(Q$13,INDEX(DATOS!CA:CA,MATCH(CHECKLIST!B790,DATOS!B:B,0),1),1),"")="","","X"))</f>
        <v/>
      </c>
      <c r="S790">
        <f t="shared" si="41"/>
        <v>0</v>
      </c>
      <c r="U790" t="str">
        <f t="shared" si="39"/>
        <v/>
      </c>
      <c r="V790" t="str">
        <f t="shared" si="40"/>
        <v/>
      </c>
    </row>
    <row r="791" spans="1:22">
      <c r="A791" s="12">
        <v>778</v>
      </c>
      <c r="B791" t="str">
        <f>IFERROR(INDEX(DATOS!B:B,MATCH(CHECKLIST!A791,DATOS!BU:BU,0),1),"")</f>
        <v/>
      </c>
      <c r="C791" t="str">
        <f>IFERROR(INDEX(DATOS!J:J,MATCH(CHECKLIST!A791,DATOS!BU:BU,0),1),"")</f>
        <v/>
      </c>
      <c r="D791" t="str">
        <f>IFERROR(INDEX(DATOS!R:R,MATCH(CHECKLIST!E791,DATOS!C:C,0),1),"")</f>
        <v/>
      </c>
      <c r="E791" s="16" t="str">
        <f>IFERROR(INDEX(DATOS!C:C,MATCH(CHECKLIST!A791,DATOS!BU:BU,0),1),"")</f>
        <v/>
      </c>
      <c r="F791" s="13" t="str">
        <f t="shared" si="38"/>
        <v/>
      </c>
      <c r="G791" s="17" t="str">
        <f>IF(IFERROR(FIND(G$13,INDEX(DATOS!CA:CA,MATCH(CHECKLIST!B791,DATOS!B:B,0),1),1),"")="",IF(IFERROR(FIND("FINADO",INDEX(DATOS!CA:CA,MATCH(CHECKLIST!B791,DATOS!B:B,0),1),1),"")="",IF(IFERROR(FIND("BAJA",INDEX(DATOS!CA:CA,MATCH(CHECKLIST!B791,DATOS!B:B,0),1),1),"")="",IF(IFERROR(FIND("FECHA PEUA",INDEX(DATOS!CA:CA,MATCH(CHECKLIST!B791,DATOS!B:B,0),1),1),"")="",IF(IFERROR(FIND("FIRMA",INDEX(DATOS!CA:CA,MATCH(CHECKLIST!B791,DATOS!B:B,0),1),1),"")="","","FIRMA"),"PEUA"),"BAJA"),"FINADO"),"X")</f>
        <v/>
      </c>
      <c r="H791" s="17" t="str">
        <f>IF(IFERROR(FIND(H$13,INDEX(DATOS!CA:CA,MATCH(CHECKLIST!B791,DATOS!B:B,0),1),1),"")="",IF(IFERROR(FIND("VENCIDA",INDEX(DATOS!BH:BH,MATCH(CHECKLIST!B791,DATOS!B:B,0),1),1),"")="","","VENCIDO"),"X")</f>
        <v/>
      </c>
      <c r="I791" s="17" t="str">
        <f>IF(IFERROR(FIND(I$13,INDEX(DATOS!CA:CA,MATCH(CHECKLIST!B791,DATOS!B:B,0),1),1),"")="","","X")</f>
        <v/>
      </c>
      <c r="J791" s="17" t="str">
        <f>IF(IFERROR(FIND(J$13,INDEX(DATOS!CA:CA,MATCH(CHECKLIST!B791,DATOS!B:B,0),1),1),"")="","","X")</f>
        <v/>
      </c>
      <c r="K791" s="17" t="str">
        <f>IF(IFERROR(FIND(K$13,INDEX(DATOS!CA:CA,MATCH(CHECKLIST!B791,DATOS!B:B,0),1),1),"")="","","X")</f>
        <v/>
      </c>
      <c r="L791" s="17" t="str">
        <f>IF(IFERROR(FIND(L$13,INDEX(DATOS!CA:CA,MATCH(CHECKLIST!B791,DATOS!B:B,0),1),1),"")="","","X")</f>
        <v/>
      </c>
      <c r="M791" s="17" t="str">
        <f>IF(IFERROR(FIND(M$13,INDEX(DATOS!CA:CA,MATCH(CHECKLIST!B791,DATOS!B:B,0),1),1),"")="","","X")</f>
        <v/>
      </c>
      <c r="N791" s="49" t="str">
        <f ca="1">IFERROR(IF(INDEX(DATOS!I:I,MATCH(CHECKLIST!B791,DATOS!B:B,0),1)="","X",IF(INDEX(DATOS!I:I,MATCH(CHECKLIST!B791,DATOS!B:B,0),1)&gt;YEAR(TODAY())-1,"","VENCIDA")),"")</f>
        <v/>
      </c>
      <c r="P791" s="17" t="str">
        <f>IF(B791="","",IF(IFERROR(FIND(P$13,INDEX(DATOS!CA:CA,MATCH(CHECKLIST!B791,DATOS!B:B,0),1),1),"")="","","X"))</f>
        <v/>
      </c>
      <c r="Q791" s="17" t="str">
        <f>IF(B791="","",IF(IFERROR(FIND(Q$13,INDEX(DATOS!CA:CA,MATCH(CHECKLIST!B791,DATOS!B:B,0),1),1),"")="","","X"))</f>
        <v/>
      </c>
      <c r="R791" t="str">
        <f>IF(B791="","",1)</f>
        <v/>
      </c>
      <c r="S791" t="str">
        <f t="shared" si="41"/>
        <v/>
      </c>
      <c r="U791" t="str">
        <f t="shared" si="39"/>
        <v/>
      </c>
      <c r="V791" t="str">
        <f t="shared" si="40"/>
        <v/>
      </c>
    </row>
    <row r="792" spans="1:22">
      <c r="A792" s="12">
        <v>779</v>
      </c>
      <c r="B792" t="str">
        <f>IFERROR(INDEX(DATOS!B:B,MATCH(CHECKLIST!A792,DATOS!BU:BU,0),1),"")</f>
        <v/>
      </c>
      <c r="C792" t="str">
        <f>IFERROR(INDEX(DATOS!J:J,MATCH(CHECKLIST!A792,DATOS!BU:BU,0),1),"")</f>
        <v/>
      </c>
      <c r="D792" t="str">
        <f>IFERROR(INDEX(DATOS!R:R,MATCH(CHECKLIST!E792,DATOS!C:C,0),1),"")</f>
        <v/>
      </c>
      <c r="E792" s="16" t="str">
        <f>IFERROR(INDEX(DATOS!C:C,MATCH(CHECKLIST!A792,DATOS!BU:BU,0),1),"")</f>
        <v/>
      </c>
      <c r="F792" s="13" t="str">
        <f t="shared" si="38"/>
        <v/>
      </c>
      <c r="G792" s="17" t="str">
        <f>IF(IFERROR(FIND(G$13,INDEX(DATOS!CA:CA,MATCH(CHECKLIST!B792,DATOS!B:B,0),1),1),"")="",IF(IFERROR(FIND("FINADO",INDEX(DATOS!CA:CA,MATCH(CHECKLIST!B792,DATOS!B:B,0),1),1),"")="",IF(IFERROR(FIND("BAJA",INDEX(DATOS!CA:CA,MATCH(CHECKLIST!B792,DATOS!B:B,0),1),1),"")="",IF(IFERROR(FIND("FECHA PEUA",INDEX(DATOS!CA:CA,MATCH(CHECKLIST!B792,DATOS!B:B,0),1),1),"")="",IF(IFERROR(FIND("FIRMA",INDEX(DATOS!CA:CA,MATCH(CHECKLIST!B792,DATOS!B:B,0),1),1),"")="","","FIRMA"),"PEUA"),"BAJA"),"FINADO"),"X")</f>
        <v/>
      </c>
      <c r="H792" s="17" t="str">
        <f>IF(IFERROR(FIND(H$13,INDEX(DATOS!CA:CA,MATCH(CHECKLIST!B792,DATOS!B:B,0),1),1),"")="",IF(IFERROR(FIND("VENCIDA",INDEX(DATOS!BH:BH,MATCH(CHECKLIST!B792,DATOS!B:B,0),1),1),"")="","","VENCIDO"),"X")</f>
        <v/>
      </c>
      <c r="I792" s="17" t="str">
        <f>IF(IFERROR(FIND(I$13,INDEX(DATOS!CA:CA,MATCH(CHECKLIST!B792,DATOS!B:B,0),1),1),"")="","","X")</f>
        <v/>
      </c>
      <c r="J792" s="17" t="str">
        <f>IF(IFERROR(FIND(J$13,INDEX(DATOS!CA:CA,MATCH(CHECKLIST!B792,DATOS!B:B,0),1),1),"")="","","X")</f>
        <v/>
      </c>
      <c r="K792" s="17" t="str">
        <f>IF(IFERROR(FIND(K$13,INDEX(DATOS!CA:CA,MATCH(CHECKLIST!B792,DATOS!B:B,0),1),1),"")="","","X")</f>
        <v/>
      </c>
      <c r="L792" s="17" t="str">
        <f>IF(IFERROR(FIND(L$13,INDEX(DATOS!CA:CA,MATCH(CHECKLIST!B792,DATOS!B:B,0),1),1),"")="","","X")</f>
        <v/>
      </c>
      <c r="M792" s="17" t="str">
        <f>IF(IFERROR(FIND(M$13,INDEX(DATOS!CA:CA,MATCH(CHECKLIST!B792,DATOS!B:B,0),1),1),"")="","","X")</f>
        <v/>
      </c>
      <c r="N792" s="49" t="str">
        <f ca="1">IFERROR(IF(INDEX(DATOS!I:I,MATCH(CHECKLIST!B792,DATOS!B:B,0),1)="","X",IF(INDEX(DATOS!I:I,MATCH(CHECKLIST!B792,DATOS!B:B,0),1)&gt;YEAR(TODAY())-1,"","VENCIDA")),"")</f>
        <v/>
      </c>
      <c r="P792" s="17" t="str">
        <f>IF(B792="","",IF(IFERROR(FIND(P$13,INDEX(DATOS!CA:CA,MATCH(CHECKLIST!B792,DATOS!B:B,0),1),1),"")="","","X"))</f>
        <v/>
      </c>
      <c r="Q792" s="17" t="str">
        <f>IF(B792="","",IF(IFERROR(FIND(Q$13,INDEX(DATOS!CA:CA,MATCH(CHECKLIST!B792,DATOS!B:B,0),1),1),"")="","","X"))</f>
        <v/>
      </c>
      <c r="S792">
        <f t="shared" si="41"/>
        <v>0</v>
      </c>
      <c r="U792" t="str">
        <f t="shared" si="39"/>
        <v/>
      </c>
      <c r="V792" t="str">
        <f t="shared" si="40"/>
        <v/>
      </c>
    </row>
    <row r="793" spans="1:22">
      <c r="A793" s="12">
        <v>780</v>
      </c>
      <c r="B793" t="str">
        <f>IFERROR(INDEX(DATOS!B:B,MATCH(CHECKLIST!A793,DATOS!BU:BU,0),1),"")</f>
        <v/>
      </c>
      <c r="C793" t="str">
        <f>IFERROR(INDEX(DATOS!J:J,MATCH(CHECKLIST!A793,DATOS!BU:BU,0),1),"")</f>
        <v/>
      </c>
      <c r="D793" t="str">
        <f>IFERROR(INDEX(DATOS!R:R,MATCH(CHECKLIST!E793,DATOS!C:C,0),1),"")</f>
        <v/>
      </c>
      <c r="E793" s="16" t="str">
        <f>IFERROR(INDEX(DATOS!C:C,MATCH(CHECKLIST!A793,DATOS!BU:BU,0),1),"")</f>
        <v/>
      </c>
      <c r="F793" s="13" t="str">
        <f t="shared" si="38"/>
        <v/>
      </c>
      <c r="G793" s="17" t="str">
        <f>IF(IFERROR(FIND(G$13,INDEX(DATOS!CA:CA,MATCH(CHECKLIST!B793,DATOS!B:B,0),1),1),"")="",IF(IFERROR(FIND("FINADO",INDEX(DATOS!CA:CA,MATCH(CHECKLIST!B793,DATOS!B:B,0),1),1),"")="",IF(IFERROR(FIND("BAJA",INDEX(DATOS!CA:CA,MATCH(CHECKLIST!B793,DATOS!B:B,0),1),1),"")="",IF(IFERROR(FIND("FECHA PEUA",INDEX(DATOS!CA:CA,MATCH(CHECKLIST!B793,DATOS!B:B,0),1),1),"")="",IF(IFERROR(FIND("FIRMA",INDEX(DATOS!CA:CA,MATCH(CHECKLIST!B793,DATOS!B:B,0),1),1),"")="","","FIRMA"),"PEUA"),"BAJA"),"FINADO"),"X")</f>
        <v/>
      </c>
      <c r="H793" s="17" t="str">
        <f>IF(IFERROR(FIND(H$13,INDEX(DATOS!CA:CA,MATCH(CHECKLIST!B793,DATOS!B:B,0),1),1),"")="",IF(IFERROR(FIND("VENCIDA",INDEX(DATOS!BH:BH,MATCH(CHECKLIST!B793,DATOS!B:B,0),1),1),"")="","","VENCIDO"),"X")</f>
        <v/>
      </c>
      <c r="I793" s="17" t="str">
        <f>IF(IFERROR(FIND(I$13,INDEX(DATOS!CA:CA,MATCH(CHECKLIST!B793,DATOS!B:B,0),1),1),"")="","","X")</f>
        <v/>
      </c>
      <c r="J793" s="17" t="str">
        <f>IF(IFERROR(FIND(J$13,INDEX(DATOS!CA:CA,MATCH(CHECKLIST!B793,DATOS!B:B,0),1),1),"")="","","X")</f>
        <v/>
      </c>
      <c r="K793" s="17" t="str">
        <f>IF(IFERROR(FIND(K$13,INDEX(DATOS!CA:CA,MATCH(CHECKLIST!B793,DATOS!B:B,0),1),1),"")="","","X")</f>
        <v/>
      </c>
      <c r="L793" s="17" t="str">
        <f>IF(IFERROR(FIND(L$13,INDEX(DATOS!CA:CA,MATCH(CHECKLIST!B793,DATOS!B:B,0),1),1),"")="","","X")</f>
        <v/>
      </c>
      <c r="M793" s="17" t="str">
        <f>IF(IFERROR(FIND(M$13,INDEX(DATOS!CA:CA,MATCH(CHECKLIST!B793,DATOS!B:B,0),1),1),"")="","","X")</f>
        <v/>
      </c>
      <c r="N793" s="49" t="str">
        <f ca="1">IFERROR(IF(INDEX(DATOS!I:I,MATCH(CHECKLIST!B793,DATOS!B:B,0),1)="","X",IF(INDEX(DATOS!I:I,MATCH(CHECKLIST!B793,DATOS!B:B,0),1)&gt;YEAR(TODAY())-1,"","VENCIDA")),"")</f>
        <v/>
      </c>
      <c r="P793" s="17" t="str">
        <f>IF(B793="","",IF(IFERROR(FIND(P$13,INDEX(DATOS!CA:CA,MATCH(CHECKLIST!B793,DATOS!B:B,0),1),1),"")="","","X"))</f>
        <v/>
      </c>
      <c r="Q793" s="17" t="str">
        <f>IF(B793="","",IF(IFERROR(FIND(Q$13,INDEX(DATOS!CA:CA,MATCH(CHECKLIST!B793,DATOS!B:B,0),1),1),"")="","","X"))</f>
        <v/>
      </c>
      <c r="R793" t="str">
        <f>IF(B793="","",1)</f>
        <v/>
      </c>
      <c r="S793" t="str">
        <f t="shared" si="41"/>
        <v/>
      </c>
      <c r="U793" t="str">
        <f t="shared" si="39"/>
        <v/>
      </c>
      <c r="V793" t="str">
        <f t="shared" si="40"/>
        <v/>
      </c>
    </row>
    <row r="794" spans="1:22">
      <c r="A794" s="12">
        <v>781</v>
      </c>
      <c r="B794" t="str">
        <f>IFERROR(INDEX(DATOS!B:B,MATCH(CHECKLIST!A794,DATOS!BU:BU,0),1),"")</f>
        <v/>
      </c>
      <c r="C794" t="str">
        <f>IFERROR(INDEX(DATOS!J:J,MATCH(CHECKLIST!A794,DATOS!BU:BU,0),1),"")</f>
        <v/>
      </c>
      <c r="D794" t="str">
        <f>IFERROR(INDEX(DATOS!R:R,MATCH(CHECKLIST!E794,DATOS!C:C,0),1),"")</f>
        <v/>
      </c>
      <c r="E794" s="16" t="str">
        <f>IFERROR(INDEX(DATOS!C:C,MATCH(CHECKLIST!A794,DATOS!BU:BU,0),1),"")</f>
        <v/>
      </c>
      <c r="F794" s="13" t="str">
        <f t="shared" si="38"/>
        <v/>
      </c>
      <c r="G794" s="17" t="str">
        <f>IF(IFERROR(FIND(G$13,INDEX(DATOS!CA:CA,MATCH(CHECKLIST!B794,DATOS!B:B,0),1),1),"")="",IF(IFERROR(FIND("FINADO",INDEX(DATOS!CA:CA,MATCH(CHECKLIST!B794,DATOS!B:B,0),1),1),"")="",IF(IFERROR(FIND("BAJA",INDEX(DATOS!CA:CA,MATCH(CHECKLIST!B794,DATOS!B:B,0),1),1),"")="",IF(IFERROR(FIND("FECHA PEUA",INDEX(DATOS!CA:CA,MATCH(CHECKLIST!B794,DATOS!B:B,0),1),1),"")="",IF(IFERROR(FIND("FIRMA",INDEX(DATOS!CA:CA,MATCH(CHECKLIST!B794,DATOS!B:B,0),1),1),"")="","","FIRMA"),"PEUA"),"BAJA"),"FINADO"),"X")</f>
        <v/>
      </c>
      <c r="H794" s="17" t="str">
        <f>IF(IFERROR(FIND(H$13,INDEX(DATOS!CA:CA,MATCH(CHECKLIST!B794,DATOS!B:B,0),1),1),"")="",IF(IFERROR(FIND("VENCIDA",INDEX(DATOS!BH:BH,MATCH(CHECKLIST!B794,DATOS!B:B,0),1),1),"")="","","VENCIDO"),"X")</f>
        <v/>
      </c>
      <c r="I794" s="17" t="str">
        <f>IF(IFERROR(FIND(I$13,INDEX(DATOS!CA:CA,MATCH(CHECKLIST!B794,DATOS!B:B,0),1),1),"")="","","X")</f>
        <v/>
      </c>
      <c r="J794" s="17" t="str">
        <f>IF(IFERROR(FIND(J$13,INDEX(DATOS!CA:CA,MATCH(CHECKLIST!B794,DATOS!B:B,0),1),1),"")="","","X")</f>
        <v/>
      </c>
      <c r="K794" s="17" t="str">
        <f>IF(IFERROR(FIND(K$13,INDEX(DATOS!CA:CA,MATCH(CHECKLIST!B794,DATOS!B:B,0),1),1),"")="","","X")</f>
        <v/>
      </c>
      <c r="L794" s="17" t="str">
        <f>IF(IFERROR(FIND(L$13,INDEX(DATOS!CA:CA,MATCH(CHECKLIST!B794,DATOS!B:B,0),1),1),"")="","","X")</f>
        <v/>
      </c>
      <c r="M794" s="17" t="str">
        <f>IF(IFERROR(FIND(M$13,INDEX(DATOS!CA:CA,MATCH(CHECKLIST!B794,DATOS!B:B,0),1),1),"")="","","X")</f>
        <v/>
      </c>
      <c r="N794" s="49" t="str">
        <f ca="1">IFERROR(IF(INDEX(DATOS!I:I,MATCH(CHECKLIST!B794,DATOS!B:B,0),1)="","X",IF(INDEX(DATOS!I:I,MATCH(CHECKLIST!B794,DATOS!B:B,0),1)&gt;YEAR(TODAY())-1,"","VENCIDA")),"")</f>
        <v/>
      </c>
      <c r="P794" s="17" t="str">
        <f>IF(B794="","",IF(IFERROR(FIND(P$13,INDEX(DATOS!CA:CA,MATCH(CHECKLIST!B794,DATOS!B:B,0),1),1),"")="","","X"))</f>
        <v/>
      </c>
      <c r="Q794" s="17" t="str">
        <f>IF(B794="","",IF(IFERROR(FIND(Q$13,INDEX(DATOS!CA:CA,MATCH(CHECKLIST!B794,DATOS!B:B,0),1),1),"")="","","X"))</f>
        <v/>
      </c>
      <c r="S794">
        <f t="shared" si="41"/>
        <v>0</v>
      </c>
      <c r="U794" t="str">
        <f t="shared" si="39"/>
        <v/>
      </c>
      <c r="V794" t="str">
        <f t="shared" si="40"/>
        <v/>
      </c>
    </row>
    <row r="795" spans="1:22">
      <c r="A795" s="12">
        <v>782</v>
      </c>
      <c r="B795" t="str">
        <f>IFERROR(INDEX(DATOS!B:B,MATCH(CHECKLIST!A795,DATOS!BU:BU,0),1),"")</f>
        <v/>
      </c>
      <c r="C795" t="str">
        <f>IFERROR(INDEX(DATOS!J:J,MATCH(CHECKLIST!A795,DATOS!BU:BU,0),1),"")</f>
        <v/>
      </c>
      <c r="D795" t="str">
        <f>IFERROR(INDEX(DATOS!R:R,MATCH(CHECKLIST!E795,DATOS!C:C,0),1),"")</f>
        <v/>
      </c>
      <c r="E795" s="16" t="str">
        <f>IFERROR(INDEX(DATOS!C:C,MATCH(CHECKLIST!A795,DATOS!BU:BU,0),1),"")</f>
        <v/>
      </c>
      <c r="F795" s="13" t="str">
        <f t="shared" si="38"/>
        <v/>
      </c>
      <c r="G795" s="17" t="str">
        <f>IF(IFERROR(FIND(G$13,INDEX(DATOS!CA:CA,MATCH(CHECKLIST!B795,DATOS!B:B,0),1),1),"")="",IF(IFERROR(FIND("FINADO",INDEX(DATOS!CA:CA,MATCH(CHECKLIST!B795,DATOS!B:B,0),1),1),"")="",IF(IFERROR(FIND("BAJA",INDEX(DATOS!CA:CA,MATCH(CHECKLIST!B795,DATOS!B:B,0),1),1),"")="",IF(IFERROR(FIND("FECHA PEUA",INDEX(DATOS!CA:CA,MATCH(CHECKLIST!B795,DATOS!B:B,0),1),1),"")="",IF(IFERROR(FIND("FIRMA",INDEX(DATOS!CA:CA,MATCH(CHECKLIST!B795,DATOS!B:B,0),1),1),"")="","","FIRMA"),"PEUA"),"BAJA"),"FINADO"),"X")</f>
        <v/>
      </c>
      <c r="H795" s="17" t="str">
        <f>IF(IFERROR(FIND(H$13,INDEX(DATOS!CA:CA,MATCH(CHECKLIST!B795,DATOS!B:B,0),1),1),"")="",IF(IFERROR(FIND("VENCIDA",INDEX(DATOS!BH:BH,MATCH(CHECKLIST!B795,DATOS!B:B,0),1),1),"")="","","VENCIDO"),"X")</f>
        <v/>
      </c>
      <c r="I795" s="17" t="str">
        <f>IF(IFERROR(FIND(I$13,INDEX(DATOS!CA:CA,MATCH(CHECKLIST!B795,DATOS!B:B,0),1),1),"")="","","X")</f>
        <v/>
      </c>
      <c r="J795" s="17" t="str">
        <f>IF(IFERROR(FIND(J$13,INDEX(DATOS!CA:CA,MATCH(CHECKLIST!B795,DATOS!B:B,0),1),1),"")="","","X")</f>
        <v/>
      </c>
      <c r="K795" s="17" t="str">
        <f>IF(IFERROR(FIND(K$13,INDEX(DATOS!CA:CA,MATCH(CHECKLIST!B795,DATOS!B:B,0),1),1),"")="","","X")</f>
        <v/>
      </c>
      <c r="L795" s="17" t="str">
        <f>IF(IFERROR(FIND(L$13,INDEX(DATOS!CA:CA,MATCH(CHECKLIST!B795,DATOS!B:B,0),1),1),"")="","","X")</f>
        <v/>
      </c>
      <c r="M795" s="17" t="str">
        <f>IF(IFERROR(FIND(M$13,INDEX(DATOS!CA:CA,MATCH(CHECKLIST!B795,DATOS!B:B,0),1),1),"")="","","X")</f>
        <v/>
      </c>
      <c r="N795" s="49" t="str">
        <f ca="1">IFERROR(IF(INDEX(DATOS!I:I,MATCH(CHECKLIST!B795,DATOS!B:B,0),1)="","X",IF(INDEX(DATOS!I:I,MATCH(CHECKLIST!B795,DATOS!B:B,0),1)&gt;YEAR(TODAY())-1,"","VENCIDA")),"")</f>
        <v/>
      </c>
      <c r="P795" s="17" t="str">
        <f>IF(B795="","",IF(IFERROR(FIND(P$13,INDEX(DATOS!CA:CA,MATCH(CHECKLIST!B795,DATOS!B:B,0),1),1),"")="","","X"))</f>
        <v/>
      </c>
      <c r="Q795" s="17" t="str">
        <f>IF(B795="","",IF(IFERROR(FIND(Q$13,INDEX(DATOS!CA:CA,MATCH(CHECKLIST!B795,DATOS!B:B,0),1),1),"")="","","X"))</f>
        <v/>
      </c>
      <c r="R795" t="str">
        <f>IF(B795="","",1)</f>
        <v/>
      </c>
      <c r="S795" t="str">
        <f t="shared" si="41"/>
        <v/>
      </c>
      <c r="U795" t="str">
        <f t="shared" si="39"/>
        <v/>
      </c>
      <c r="V795" t="str">
        <f t="shared" si="40"/>
        <v/>
      </c>
    </row>
    <row r="796" spans="1:22">
      <c r="A796" s="12">
        <v>783</v>
      </c>
      <c r="B796" t="str">
        <f>IFERROR(INDEX(DATOS!B:B,MATCH(CHECKLIST!A796,DATOS!BU:BU,0),1),"")</f>
        <v/>
      </c>
      <c r="C796" t="str">
        <f>IFERROR(INDEX(DATOS!J:J,MATCH(CHECKLIST!A796,DATOS!BU:BU,0),1),"")</f>
        <v/>
      </c>
      <c r="D796" t="str">
        <f>IFERROR(INDEX(DATOS!R:R,MATCH(CHECKLIST!E796,DATOS!C:C,0),1),"")</f>
        <v/>
      </c>
      <c r="E796" s="16" t="str">
        <f>IFERROR(INDEX(DATOS!C:C,MATCH(CHECKLIST!A796,DATOS!BU:BU,0),1),"")</f>
        <v/>
      </c>
      <c r="F796" s="13" t="str">
        <f t="shared" si="38"/>
        <v/>
      </c>
      <c r="G796" s="17" t="str">
        <f>IF(IFERROR(FIND(G$13,INDEX(DATOS!CA:CA,MATCH(CHECKLIST!B796,DATOS!B:B,0),1),1),"")="",IF(IFERROR(FIND("FINADO",INDEX(DATOS!CA:CA,MATCH(CHECKLIST!B796,DATOS!B:B,0),1),1),"")="",IF(IFERROR(FIND("BAJA",INDEX(DATOS!CA:CA,MATCH(CHECKLIST!B796,DATOS!B:B,0),1),1),"")="",IF(IFERROR(FIND("FECHA PEUA",INDEX(DATOS!CA:CA,MATCH(CHECKLIST!B796,DATOS!B:B,0),1),1),"")="",IF(IFERROR(FIND("FIRMA",INDEX(DATOS!CA:CA,MATCH(CHECKLIST!B796,DATOS!B:B,0),1),1),"")="","","FIRMA"),"PEUA"),"BAJA"),"FINADO"),"X")</f>
        <v/>
      </c>
      <c r="H796" s="17" t="str">
        <f>IF(IFERROR(FIND(H$13,INDEX(DATOS!CA:CA,MATCH(CHECKLIST!B796,DATOS!B:B,0),1),1),"")="",IF(IFERROR(FIND("VENCIDA",INDEX(DATOS!BH:BH,MATCH(CHECKLIST!B796,DATOS!B:B,0),1),1),"")="","","VENCIDO"),"X")</f>
        <v/>
      </c>
      <c r="I796" s="17" t="str">
        <f>IF(IFERROR(FIND(I$13,INDEX(DATOS!CA:CA,MATCH(CHECKLIST!B796,DATOS!B:B,0),1),1),"")="","","X")</f>
        <v/>
      </c>
      <c r="J796" s="17" t="str">
        <f>IF(IFERROR(FIND(J$13,INDEX(DATOS!CA:CA,MATCH(CHECKLIST!B796,DATOS!B:B,0),1),1),"")="","","X")</f>
        <v/>
      </c>
      <c r="K796" s="17" t="str">
        <f>IF(IFERROR(FIND(K$13,INDEX(DATOS!CA:CA,MATCH(CHECKLIST!B796,DATOS!B:B,0),1),1),"")="","","X")</f>
        <v/>
      </c>
      <c r="L796" s="17" t="str">
        <f>IF(IFERROR(FIND(L$13,INDEX(DATOS!CA:CA,MATCH(CHECKLIST!B796,DATOS!B:B,0),1),1),"")="","","X")</f>
        <v/>
      </c>
      <c r="M796" s="17" t="str">
        <f>IF(IFERROR(FIND(M$13,INDEX(DATOS!CA:CA,MATCH(CHECKLIST!B796,DATOS!B:B,0),1),1),"")="","","X")</f>
        <v/>
      </c>
      <c r="N796" s="49" t="str">
        <f ca="1">IFERROR(IF(INDEX(DATOS!I:I,MATCH(CHECKLIST!B796,DATOS!B:B,0),1)="","X",IF(INDEX(DATOS!I:I,MATCH(CHECKLIST!B796,DATOS!B:B,0),1)&gt;YEAR(TODAY())-1,"","VENCIDA")),"")</f>
        <v/>
      </c>
      <c r="P796" s="17" t="str">
        <f>IF(B796="","",IF(IFERROR(FIND(P$13,INDEX(DATOS!CA:CA,MATCH(CHECKLIST!B796,DATOS!B:B,0),1),1),"")="","","X"))</f>
        <v/>
      </c>
      <c r="Q796" s="17" t="str">
        <f>IF(B796="","",IF(IFERROR(FIND(Q$13,INDEX(DATOS!CA:CA,MATCH(CHECKLIST!B796,DATOS!B:B,0),1),1),"")="","","X"))</f>
        <v/>
      </c>
      <c r="S796">
        <f t="shared" si="41"/>
        <v>0</v>
      </c>
      <c r="U796" t="str">
        <f t="shared" si="39"/>
        <v/>
      </c>
      <c r="V796" t="str">
        <f t="shared" si="40"/>
        <v/>
      </c>
    </row>
    <row r="797" spans="1:22">
      <c r="A797" s="12">
        <v>784</v>
      </c>
      <c r="B797" t="str">
        <f>IFERROR(INDEX(DATOS!B:B,MATCH(CHECKLIST!A797,DATOS!BU:BU,0),1),"")</f>
        <v/>
      </c>
      <c r="C797" t="str">
        <f>IFERROR(INDEX(DATOS!J:J,MATCH(CHECKLIST!A797,DATOS!BU:BU,0),1),"")</f>
        <v/>
      </c>
      <c r="D797" t="str">
        <f>IFERROR(INDEX(DATOS!R:R,MATCH(CHECKLIST!E797,DATOS!C:C,0),1),"")</f>
        <v/>
      </c>
      <c r="E797" s="16" t="str">
        <f>IFERROR(INDEX(DATOS!C:C,MATCH(CHECKLIST!A797,DATOS!BU:BU,0),1),"")</f>
        <v/>
      </c>
      <c r="F797" s="13" t="str">
        <f t="shared" si="38"/>
        <v/>
      </c>
      <c r="G797" s="17" t="str">
        <f>IF(IFERROR(FIND(G$13,INDEX(DATOS!CA:CA,MATCH(CHECKLIST!B797,DATOS!B:B,0),1),1),"")="",IF(IFERROR(FIND("FINADO",INDEX(DATOS!CA:CA,MATCH(CHECKLIST!B797,DATOS!B:B,0),1),1),"")="",IF(IFERROR(FIND("BAJA",INDEX(DATOS!CA:CA,MATCH(CHECKLIST!B797,DATOS!B:B,0),1),1),"")="",IF(IFERROR(FIND("FECHA PEUA",INDEX(DATOS!CA:CA,MATCH(CHECKLIST!B797,DATOS!B:B,0),1),1),"")="",IF(IFERROR(FIND("FIRMA",INDEX(DATOS!CA:CA,MATCH(CHECKLIST!B797,DATOS!B:B,0),1),1),"")="","","FIRMA"),"PEUA"),"BAJA"),"FINADO"),"X")</f>
        <v/>
      </c>
      <c r="H797" s="17" t="str">
        <f>IF(IFERROR(FIND(H$13,INDEX(DATOS!CA:CA,MATCH(CHECKLIST!B797,DATOS!B:B,0),1),1),"")="",IF(IFERROR(FIND("VENCIDA",INDEX(DATOS!BH:BH,MATCH(CHECKLIST!B797,DATOS!B:B,0),1),1),"")="","","VENCIDO"),"X")</f>
        <v/>
      </c>
      <c r="I797" s="17" t="str">
        <f>IF(IFERROR(FIND(I$13,INDEX(DATOS!CA:CA,MATCH(CHECKLIST!B797,DATOS!B:B,0),1),1),"")="","","X")</f>
        <v/>
      </c>
      <c r="J797" s="17" t="str">
        <f>IF(IFERROR(FIND(J$13,INDEX(DATOS!CA:CA,MATCH(CHECKLIST!B797,DATOS!B:B,0),1),1),"")="","","X")</f>
        <v/>
      </c>
      <c r="K797" s="17" t="str">
        <f>IF(IFERROR(FIND(K$13,INDEX(DATOS!CA:CA,MATCH(CHECKLIST!B797,DATOS!B:B,0),1),1),"")="","","X")</f>
        <v/>
      </c>
      <c r="L797" s="17" t="str">
        <f>IF(IFERROR(FIND(L$13,INDEX(DATOS!CA:CA,MATCH(CHECKLIST!B797,DATOS!B:B,0),1),1),"")="","","X")</f>
        <v/>
      </c>
      <c r="M797" s="17" t="str">
        <f>IF(IFERROR(FIND(M$13,INDEX(DATOS!CA:CA,MATCH(CHECKLIST!B797,DATOS!B:B,0),1),1),"")="","","X")</f>
        <v/>
      </c>
      <c r="N797" s="49" t="str">
        <f ca="1">IFERROR(IF(INDEX(DATOS!I:I,MATCH(CHECKLIST!B797,DATOS!B:B,0),1)="","X",IF(INDEX(DATOS!I:I,MATCH(CHECKLIST!B797,DATOS!B:B,0),1)&gt;YEAR(TODAY())-1,"","VENCIDA")),"")</f>
        <v/>
      </c>
      <c r="P797" s="17" t="str">
        <f>IF(B797="","",IF(IFERROR(FIND(P$13,INDEX(DATOS!CA:CA,MATCH(CHECKLIST!B797,DATOS!B:B,0),1),1),"")="","","X"))</f>
        <v/>
      </c>
      <c r="Q797" s="17" t="str">
        <f>IF(B797="","",IF(IFERROR(FIND(Q$13,INDEX(DATOS!CA:CA,MATCH(CHECKLIST!B797,DATOS!B:B,0),1),1),"")="","","X"))</f>
        <v/>
      </c>
      <c r="R797" t="str">
        <f>IF(B797="","",1)</f>
        <v/>
      </c>
      <c r="S797" t="str">
        <f t="shared" si="41"/>
        <v/>
      </c>
      <c r="U797" t="str">
        <f t="shared" si="39"/>
        <v/>
      </c>
      <c r="V797" t="str">
        <f t="shared" si="40"/>
        <v/>
      </c>
    </row>
    <row r="798" spans="1:22">
      <c r="A798" s="12">
        <v>785</v>
      </c>
      <c r="B798" t="str">
        <f>IFERROR(INDEX(DATOS!B:B,MATCH(CHECKLIST!A798,DATOS!BU:BU,0),1),"")</f>
        <v/>
      </c>
      <c r="C798" t="str">
        <f>IFERROR(INDEX(DATOS!J:J,MATCH(CHECKLIST!A798,DATOS!BU:BU,0),1),"")</f>
        <v/>
      </c>
      <c r="D798" t="str">
        <f>IFERROR(INDEX(DATOS!R:R,MATCH(CHECKLIST!E798,DATOS!C:C,0),1),"")</f>
        <v/>
      </c>
      <c r="E798" s="16" t="str">
        <f>IFERROR(INDEX(DATOS!C:C,MATCH(CHECKLIST!A798,DATOS!BU:BU,0),1),"")</f>
        <v/>
      </c>
      <c r="F798" s="13" t="str">
        <f t="shared" si="38"/>
        <v/>
      </c>
      <c r="G798" s="17" t="str">
        <f>IF(IFERROR(FIND(G$13,INDEX(DATOS!CA:CA,MATCH(CHECKLIST!B798,DATOS!B:B,0),1),1),"")="",IF(IFERROR(FIND("FINADO",INDEX(DATOS!CA:CA,MATCH(CHECKLIST!B798,DATOS!B:B,0),1),1),"")="",IF(IFERROR(FIND("BAJA",INDEX(DATOS!CA:CA,MATCH(CHECKLIST!B798,DATOS!B:B,0),1),1),"")="",IF(IFERROR(FIND("FECHA PEUA",INDEX(DATOS!CA:CA,MATCH(CHECKLIST!B798,DATOS!B:B,0),1),1),"")="",IF(IFERROR(FIND("FIRMA",INDEX(DATOS!CA:CA,MATCH(CHECKLIST!B798,DATOS!B:B,0),1),1),"")="","","FIRMA"),"PEUA"),"BAJA"),"FINADO"),"X")</f>
        <v/>
      </c>
      <c r="H798" s="17" t="str">
        <f>IF(IFERROR(FIND(H$13,INDEX(DATOS!CA:CA,MATCH(CHECKLIST!B798,DATOS!B:B,0),1),1),"")="",IF(IFERROR(FIND("VENCIDA",INDEX(DATOS!BH:BH,MATCH(CHECKLIST!B798,DATOS!B:B,0),1),1),"")="","","VENCIDO"),"X")</f>
        <v/>
      </c>
      <c r="I798" s="17" t="str">
        <f>IF(IFERROR(FIND(I$13,INDEX(DATOS!CA:CA,MATCH(CHECKLIST!B798,DATOS!B:B,0),1),1),"")="","","X")</f>
        <v/>
      </c>
      <c r="J798" s="17" t="str">
        <f>IF(IFERROR(FIND(J$13,INDEX(DATOS!CA:CA,MATCH(CHECKLIST!B798,DATOS!B:B,0),1),1),"")="","","X")</f>
        <v/>
      </c>
      <c r="K798" s="17" t="str">
        <f>IF(IFERROR(FIND(K$13,INDEX(DATOS!CA:CA,MATCH(CHECKLIST!B798,DATOS!B:B,0),1),1),"")="","","X")</f>
        <v/>
      </c>
      <c r="L798" s="17" t="str">
        <f>IF(IFERROR(FIND(L$13,INDEX(DATOS!CA:CA,MATCH(CHECKLIST!B798,DATOS!B:B,0),1),1),"")="","","X")</f>
        <v/>
      </c>
      <c r="M798" s="17" t="str">
        <f>IF(IFERROR(FIND(M$13,INDEX(DATOS!CA:CA,MATCH(CHECKLIST!B798,DATOS!B:B,0),1),1),"")="","","X")</f>
        <v/>
      </c>
      <c r="N798" s="49" t="str">
        <f ca="1">IFERROR(IF(INDEX(DATOS!I:I,MATCH(CHECKLIST!B798,DATOS!B:B,0),1)="","X",IF(INDEX(DATOS!I:I,MATCH(CHECKLIST!B798,DATOS!B:B,0),1)&gt;YEAR(TODAY())-1,"","VENCIDA")),"")</f>
        <v/>
      </c>
      <c r="P798" s="17" t="str">
        <f>IF(B798="","",IF(IFERROR(FIND(P$13,INDEX(DATOS!CA:CA,MATCH(CHECKLIST!B798,DATOS!B:B,0),1),1),"")="","","X"))</f>
        <v/>
      </c>
      <c r="Q798" s="17" t="str">
        <f>IF(B798="","",IF(IFERROR(FIND(Q$13,INDEX(DATOS!CA:CA,MATCH(CHECKLIST!B798,DATOS!B:B,0),1),1),"")="","","X"))</f>
        <v/>
      </c>
      <c r="S798">
        <f t="shared" si="41"/>
        <v>0</v>
      </c>
      <c r="U798" t="str">
        <f t="shared" si="39"/>
        <v/>
      </c>
      <c r="V798" t="str">
        <f t="shared" si="40"/>
        <v/>
      </c>
    </row>
    <row r="799" spans="1:22">
      <c r="A799" s="12">
        <v>786</v>
      </c>
      <c r="B799" t="str">
        <f>IFERROR(INDEX(DATOS!B:B,MATCH(CHECKLIST!A799,DATOS!BU:BU,0),1),"")</f>
        <v/>
      </c>
      <c r="C799" t="str">
        <f>IFERROR(INDEX(DATOS!J:J,MATCH(CHECKLIST!A799,DATOS!BU:BU,0),1),"")</f>
        <v/>
      </c>
      <c r="D799" t="str">
        <f>IFERROR(INDEX(DATOS!R:R,MATCH(CHECKLIST!E799,DATOS!C:C,0),1),"")</f>
        <v/>
      </c>
      <c r="E799" s="16" t="str">
        <f>IFERROR(INDEX(DATOS!C:C,MATCH(CHECKLIST!A799,DATOS!BU:BU,0),1),"")</f>
        <v/>
      </c>
      <c r="F799" s="13" t="str">
        <f t="shared" si="38"/>
        <v/>
      </c>
      <c r="G799" s="17" t="str">
        <f>IF(IFERROR(FIND(G$13,INDEX(DATOS!CA:CA,MATCH(CHECKLIST!B799,DATOS!B:B,0),1),1),"")="",IF(IFERROR(FIND("FINADO",INDEX(DATOS!CA:CA,MATCH(CHECKLIST!B799,DATOS!B:B,0),1),1),"")="",IF(IFERROR(FIND("BAJA",INDEX(DATOS!CA:CA,MATCH(CHECKLIST!B799,DATOS!B:B,0),1),1),"")="",IF(IFERROR(FIND("FECHA PEUA",INDEX(DATOS!CA:CA,MATCH(CHECKLIST!B799,DATOS!B:B,0),1),1),"")="",IF(IFERROR(FIND("FIRMA",INDEX(DATOS!CA:CA,MATCH(CHECKLIST!B799,DATOS!B:B,0),1),1),"")="","","FIRMA"),"PEUA"),"BAJA"),"FINADO"),"X")</f>
        <v/>
      </c>
      <c r="H799" s="17" t="str">
        <f>IF(IFERROR(FIND(H$13,INDEX(DATOS!CA:CA,MATCH(CHECKLIST!B799,DATOS!B:B,0),1),1),"")="",IF(IFERROR(FIND("VENCIDA",INDEX(DATOS!BH:BH,MATCH(CHECKLIST!B799,DATOS!B:B,0),1),1),"")="","","VENCIDO"),"X")</f>
        <v/>
      </c>
      <c r="I799" s="17" t="str">
        <f>IF(IFERROR(FIND(I$13,INDEX(DATOS!CA:CA,MATCH(CHECKLIST!B799,DATOS!B:B,0),1),1),"")="","","X")</f>
        <v/>
      </c>
      <c r="J799" s="17" t="str">
        <f>IF(IFERROR(FIND(J$13,INDEX(DATOS!CA:CA,MATCH(CHECKLIST!B799,DATOS!B:B,0),1),1),"")="","","X")</f>
        <v/>
      </c>
      <c r="K799" s="17" t="str">
        <f>IF(IFERROR(FIND(K$13,INDEX(DATOS!CA:CA,MATCH(CHECKLIST!B799,DATOS!B:B,0),1),1),"")="","","X")</f>
        <v/>
      </c>
      <c r="L799" s="17" t="str">
        <f>IF(IFERROR(FIND(L$13,INDEX(DATOS!CA:CA,MATCH(CHECKLIST!B799,DATOS!B:B,0),1),1),"")="","","X")</f>
        <v/>
      </c>
      <c r="M799" s="17" t="str">
        <f>IF(IFERROR(FIND(M$13,INDEX(DATOS!CA:CA,MATCH(CHECKLIST!B799,DATOS!B:B,0),1),1),"")="","","X")</f>
        <v/>
      </c>
      <c r="N799" s="49" t="str">
        <f ca="1">IFERROR(IF(INDEX(DATOS!I:I,MATCH(CHECKLIST!B799,DATOS!B:B,0),1)="","X",IF(INDEX(DATOS!I:I,MATCH(CHECKLIST!B799,DATOS!B:B,0),1)&gt;YEAR(TODAY())-1,"","VENCIDA")),"")</f>
        <v/>
      </c>
      <c r="P799" s="17" t="str">
        <f>IF(B799="","",IF(IFERROR(FIND(P$13,INDEX(DATOS!CA:CA,MATCH(CHECKLIST!B799,DATOS!B:B,0),1),1),"")="","","X"))</f>
        <v/>
      </c>
      <c r="Q799" s="17" t="str">
        <f>IF(B799="","",IF(IFERROR(FIND(Q$13,INDEX(DATOS!CA:CA,MATCH(CHECKLIST!B799,DATOS!B:B,0),1),1),"")="","","X"))</f>
        <v/>
      </c>
      <c r="R799" t="str">
        <f>IF(B799="","",1)</f>
        <v/>
      </c>
      <c r="S799" t="str">
        <f t="shared" si="41"/>
        <v/>
      </c>
      <c r="U799" t="str">
        <f t="shared" si="39"/>
        <v/>
      </c>
      <c r="V799" t="str">
        <f t="shared" si="40"/>
        <v/>
      </c>
    </row>
    <row r="800" spans="1:22">
      <c r="A800" s="12">
        <v>787</v>
      </c>
      <c r="B800" t="str">
        <f>IFERROR(INDEX(DATOS!B:B,MATCH(CHECKLIST!A800,DATOS!BU:BU,0),1),"")</f>
        <v/>
      </c>
      <c r="C800" t="str">
        <f>IFERROR(INDEX(DATOS!J:J,MATCH(CHECKLIST!A800,DATOS!BU:BU,0),1),"")</f>
        <v/>
      </c>
      <c r="D800" t="str">
        <f>IFERROR(INDEX(DATOS!R:R,MATCH(CHECKLIST!E800,DATOS!C:C,0),1),"")</f>
        <v/>
      </c>
      <c r="E800" s="16" t="str">
        <f>IFERROR(INDEX(DATOS!C:C,MATCH(CHECKLIST!A800,DATOS!BU:BU,0),1),"")</f>
        <v/>
      </c>
      <c r="F800" s="13" t="str">
        <f t="shared" si="38"/>
        <v/>
      </c>
      <c r="G800" s="17" t="str">
        <f>IF(IFERROR(FIND(G$13,INDEX(DATOS!CA:CA,MATCH(CHECKLIST!B800,DATOS!B:B,0),1),1),"")="",IF(IFERROR(FIND("FINADO",INDEX(DATOS!CA:CA,MATCH(CHECKLIST!B800,DATOS!B:B,0),1),1),"")="",IF(IFERROR(FIND("BAJA",INDEX(DATOS!CA:CA,MATCH(CHECKLIST!B800,DATOS!B:B,0),1),1),"")="",IF(IFERROR(FIND("FECHA PEUA",INDEX(DATOS!CA:CA,MATCH(CHECKLIST!B800,DATOS!B:B,0),1),1),"")="",IF(IFERROR(FIND("FIRMA",INDEX(DATOS!CA:CA,MATCH(CHECKLIST!B800,DATOS!B:B,0),1),1),"")="","","FIRMA"),"PEUA"),"BAJA"),"FINADO"),"X")</f>
        <v/>
      </c>
      <c r="H800" s="17" t="str">
        <f>IF(IFERROR(FIND(H$13,INDEX(DATOS!CA:CA,MATCH(CHECKLIST!B800,DATOS!B:B,0),1),1),"")="",IF(IFERROR(FIND("VENCIDA",INDEX(DATOS!BH:BH,MATCH(CHECKLIST!B800,DATOS!B:B,0),1),1),"")="","","VENCIDO"),"X")</f>
        <v/>
      </c>
      <c r="I800" s="17" t="str">
        <f>IF(IFERROR(FIND(I$13,INDEX(DATOS!CA:CA,MATCH(CHECKLIST!B800,DATOS!B:B,0),1),1),"")="","","X")</f>
        <v/>
      </c>
      <c r="J800" s="17" t="str">
        <f>IF(IFERROR(FIND(J$13,INDEX(DATOS!CA:CA,MATCH(CHECKLIST!B800,DATOS!B:B,0),1),1),"")="","","X")</f>
        <v/>
      </c>
      <c r="K800" s="17" t="str">
        <f>IF(IFERROR(FIND(K$13,INDEX(DATOS!CA:CA,MATCH(CHECKLIST!B800,DATOS!B:B,0),1),1),"")="","","X")</f>
        <v/>
      </c>
      <c r="L800" s="17" t="str">
        <f>IF(IFERROR(FIND(L$13,INDEX(DATOS!CA:CA,MATCH(CHECKLIST!B800,DATOS!B:B,0),1),1),"")="","","X")</f>
        <v/>
      </c>
      <c r="M800" s="17" t="str">
        <f>IF(IFERROR(FIND(M$13,INDEX(DATOS!CA:CA,MATCH(CHECKLIST!B800,DATOS!B:B,0),1),1),"")="","","X")</f>
        <v/>
      </c>
      <c r="N800" s="49" t="str">
        <f ca="1">IFERROR(IF(INDEX(DATOS!I:I,MATCH(CHECKLIST!B800,DATOS!B:B,0),1)="","X",IF(INDEX(DATOS!I:I,MATCH(CHECKLIST!B800,DATOS!B:B,0),1)&gt;YEAR(TODAY())-1,"","VENCIDA")),"")</f>
        <v/>
      </c>
      <c r="P800" s="17" t="str">
        <f>IF(B800="","",IF(IFERROR(FIND(P$13,INDEX(DATOS!CA:CA,MATCH(CHECKLIST!B800,DATOS!B:B,0),1),1),"")="","","X"))</f>
        <v/>
      </c>
      <c r="Q800" s="17" t="str">
        <f>IF(B800="","",IF(IFERROR(FIND(Q$13,INDEX(DATOS!CA:CA,MATCH(CHECKLIST!B800,DATOS!B:B,0),1),1),"")="","","X"))</f>
        <v/>
      </c>
      <c r="S800">
        <f t="shared" si="41"/>
        <v>0</v>
      </c>
      <c r="U800" t="str">
        <f t="shared" si="39"/>
        <v/>
      </c>
      <c r="V800" t="str">
        <f t="shared" si="40"/>
        <v/>
      </c>
    </row>
    <row r="801" spans="1:22">
      <c r="A801" s="12">
        <v>788</v>
      </c>
      <c r="B801" t="str">
        <f>IFERROR(INDEX(DATOS!B:B,MATCH(CHECKLIST!A801,DATOS!BU:BU,0),1),"")</f>
        <v/>
      </c>
      <c r="C801" t="str">
        <f>IFERROR(INDEX(DATOS!J:J,MATCH(CHECKLIST!A801,DATOS!BU:BU,0),1),"")</f>
        <v/>
      </c>
      <c r="D801" t="str">
        <f>IFERROR(INDEX(DATOS!R:R,MATCH(CHECKLIST!E801,DATOS!C:C,0),1),"")</f>
        <v/>
      </c>
      <c r="E801" s="16" t="str">
        <f>IFERROR(INDEX(DATOS!C:C,MATCH(CHECKLIST!A801,DATOS!BU:BU,0),1),"")</f>
        <v/>
      </c>
      <c r="F801" s="13" t="str">
        <f t="shared" si="38"/>
        <v/>
      </c>
      <c r="G801" s="17" t="str">
        <f>IF(IFERROR(FIND(G$13,INDEX(DATOS!CA:CA,MATCH(CHECKLIST!B801,DATOS!B:B,0),1),1),"")="",IF(IFERROR(FIND("FINADO",INDEX(DATOS!CA:CA,MATCH(CHECKLIST!B801,DATOS!B:B,0),1),1),"")="",IF(IFERROR(FIND("BAJA",INDEX(DATOS!CA:CA,MATCH(CHECKLIST!B801,DATOS!B:B,0),1),1),"")="",IF(IFERROR(FIND("FECHA PEUA",INDEX(DATOS!CA:CA,MATCH(CHECKLIST!B801,DATOS!B:B,0),1),1),"")="",IF(IFERROR(FIND("FIRMA",INDEX(DATOS!CA:CA,MATCH(CHECKLIST!B801,DATOS!B:B,0),1),1),"")="","","FIRMA"),"PEUA"),"BAJA"),"FINADO"),"X")</f>
        <v/>
      </c>
      <c r="H801" s="17" t="str">
        <f>IF(IFERROR(FIND(H$13,INDEX(DATOS!CA:CA,MATCH(CHECKLIST!B801,DATOS!B:B,0),1),1),"")="",IF(IFERROR(FIND("VENCIDA",INDEX(DATOS!BH:BH,MATCH(CHECKLIST!B801,DATOS!B:B,0),1),1),"")="","","VENCIDO"),"X")</f>
        <v/>
      </c>
      <c r="I801" s="17" t="str">
        <f>IF(IFERROR(FIND(I$13,INDEX(DATOS!CA:CA,MATCH(CHECKLIST!B801,DATOS!B:B,0),1),1),"")="","","X")</f>
        <v/>
      </c>
      <c r="J801" s="17" t="str">
        <f>IF(IFERROR(FIND(J$13,INDEX(DATOS!CA:CA,MATCH(CHECKLIST!B801,DATOS!B:B,0),1),1),"")="","","X")</f>
        <v/>
      </c>
      <c r="K801" s="17" t="str">
        <f>IF(IFERROR(FIND(K$13,INDEX(DATOS!CA:CA,MATCH(CHECKLIST!B801,DATOS!B:B,0),1),1),"")="","","X")</f>
        <v/>
      </c>
      <c r="L801" s="17" t="str">
        <f>IF(IFERROR(FIND(L$13,INDEX(DATOS!CA:CA,MATCH(CHECKLIST!B801,DATOS!B:B,0),1),1),"")="","","X")</f>
        <v/>
      </c>
      <c r="M801" s="17" t="str">
        <f>IF(IFERROR(FIND(M$13,INDEX(DATOS!CA:CA,MATCH(CHECKLIST!B801,DATOS!B:B,0),1),1),"")="","","X")</f>
        <v/>
      </c>
      <c r="N801" s="49" t="str">
        <f ca="1">IFERROR(IF(INDEX(DATOS!I:I,MATCH(CHECKLIST!B801,DATOS!B:B,0),1)="","X",IF(INDEX(DATOS!I:I,MATCH(CHECKLIST!B801,DATOS!B:B,0),1)&gt;YEAR(TODAY())-1,"","VENCIDA")),"")</f>
        <v/>
      </c>
      <c r="P801" s="17" t="str">
        <f>IF(B801="","",IF(IFERROR(FIND(P$13,INDEX(DATOS!CA:CA,MATCH(CHECKLIST!B801,DATOS!B:B,0),1),1),"")="","","X"))</f>
        <v/>
      </c>
      <c r="Q801" s="17" t="str">
        <f>IF(B801="","",IF(IFERROR(FIND(Q$13,INDEX(DATOS!CA:CA,MATCH(CHECKLIST!B801,DATOS!B:B,0),1),1),"")="","","X"))</f>
        <v/>
      </c>
      <c r="R801" t="str">
        <f>IF(B801="","",1)</f>
        <v/>
      </c>
      <c r="S801" t="str">
        <f t="shared" si="41"/>
        <v/>
      </c>
      <c r="U801" t="str">
        <f t="shared" si="39"/>
        <v/>
      </c>
      <c r="V801" t="str">
        <f t="shared" si="40"/>
        <v/>
      </c>
    </row>
    <row r="802" spans="1:22">
      <c r="A802" s="12">
        <v>789</v>
      </c>
      <c r="B802" t="str">
        <f>IFERROR(INDEX(DATOS!B:B,MATCH(CHECKLIST!A802,DATOS!BU:BU,0),1),"")</f>
        <v/>
      </c>
      <c r="C802" t="str">
        <f>IFERROR(INDEX(DATOS!J:J,MATCH(CHECKLIST!A802,DATOS!BU:BU,0),1),"")</f>
        <v/>
      </c>
      <c r="D802" t="str">
        <f>IFERROR(INDEX(DATOS!R:R,MATCH(CHECKLIST!E802,DATOS!C:C,0),1),"")</f>
        <v/>
      </c>
      <c r="E802" s="16" t="str">
        <f>IFERROR(INDEX(DATOS!C:C,MATCH(CHECKLIST!A802,DATOS!BU:BU,0),1),"")</f>
        <v/>
      </c>
      <c r="F802" s="13" t="str">
        <f t="shared" si="38"/>
        <v/>
      </c>
      <c r="G802" s="17" t="str">
        <f>IF(IFERROR(FIND(G$13,INDEX(DATOS!CA:CA,MATCH(CHECKLIST!B802,DATOS!B:B,0),1),1),"")="",IF(IFERROR(FIND("FINADO",INDEX(DATOS!CA:CA,MATCH(CHECKLIST!B802,DATOS!B:B,0),1),1),"")="",IF(IFERROR(FIND("BAJA",INDEX(DATOS!CA:CA,MATCH(CHECKLIST!B802,DATOS!B:B,0),1),1),"")="",IF(IFERROR(FIND("FECHA PEUA",INDEX(DATOS!CA:CA,MATCH(CHECKLIST!B802,DATOS!B:B,0),1),1),"")="",IF(IFERROR(FIND("FIRMA",INDEX(DATOS!CA:CA,MATCH(CHECKLIST!B802,DATOS!B:B,0),1),1),"")="","","FIRMA"),"PEUA"),"BAJA"),"FINADO"),"X")</f>
        <v/>
      </c>
      <c r="H802" s="17" t="str">
        <f>IF(IFERROR(FIND(H$13,INDEX(DATOS!CA:CA,MATCH(CHECKLIST!B802,DATOS!B:B,0),1),1),"")="",IF(IFERROR(FIND("VENCIDA",INDEX(DATOS!BH:BH,MATCH(CHECKLIST!B802,DATOS!B:B,0),1),1),"")="","","VENCIDO"),"X")</f>
        <v/>
      </c>
      <c r="I802" s="17" t="str">
        <f>IF(IFERROR(FIND(I$13,INDEX(DATOS!CA:CA,MATCH(CHECKLIST!B802,DATOS!B:B,0),1),1),"")="","","X")</f>
        <v/>
      </c>
      <c r="J802" s="17" t="str">
        <f>IF(IFERROR(FIND(J$13,INDEX(DATOS!CA:CA,MATCH(CHECKLIST!B802,DATOS!B:B,0),1),1),"")="","","X")</f>
        <v/>
      </c>
      <c r="K802" s="17" t="str">
        <f>IF(IFERROR(FIND(K$13,INDEX(DATOS!CA:CA,MATCH(CHECKLIST!B802,DATOS!B:B,0),1),1),"")="","","X")</f>
        <v/>
      </c>
      <c r="L802" s="17" t="str">
        <f>IF(IFERROR(FIND(L$13,INDEX(DATOS!CA:CA,MATCH(CHECKLIST!B802,DATOS!B:B,0),1),1),"")="","","X")</f>
        <v/>
      </c>
      <c r="M802" s="17" t="str">
        <f>IF(IFERROR(FIND(M$13,INDEX(DATOS!CA:CA,MATCH(CHECKLIST!B802,DATOS!B:B,0),1),1),"")="","","X")</f>
        <v/>
      </c>
      <c r="N802" s="49" t="str">
        <f ca="1">IFERROR(IF(INDEX(DATOS!I:I,MATCH(CHECKLIST!B802,DATOS!B:B,0),1)="","X",IF(INDEX(DATOS!I:I,MATCH(CHECKLIST!B802,DATOS!B:B,0),1)&gt;YEAR(TODAY())-1,"","VENCIDA")),"")</f>
        <v/>
      </c>
      <c r="P802" s="17" t="str">
        <f>IF(B802="","",IF(IFERROR(FIND(P$13,INDEX(DATOS!CA:CA,MATCH(CHECKLIST!B802,DATOS!B:B,0),1),1),"")="","","X"))</f>
        <v/>
      </c>
      <c r="Q802" s="17" t="str">
        <f>IF(B802="","",IF(IFERROR(FIND(Q$13,INDEX(DATOS!CA:CA,MATCH(CHECKLIST!B802,DATOS!B:B,0),1),1),"")="","","X"))</f>
        <v/>
      </c>
      <c r="S802">
        <f t="shared" si="41"/>
        <v>0</v>
      </c>
      <c r="U802" t="str">
        <f t="shared" si="39"/>
        <v/>
      </c>
      <c r="V802" t="str">
        <f t="shared" si="40"/>
        <v/>
      </c>
    </row>
    <row r="803" spans="1:22">
      <c r="A803" s="12">
        <v>790</v>
      </c>
      <c r="B803" t="str">
        <f>IFERROR(INDEX(DATOS!B:B,MATCH(CHECKLIST!A803,DATOS!BU:BU,0),1),"")</f>
        <v/>
      </c>
      <c r="C803" t="str">
        <f>IFERROR(INDEX(DATOS!J:J,MATCH(CHECKLIST!A803,DATOS!BU:BU,0),1),"")</f>
        <v/>
      </c>
      <c r="D803" t="str">
        <f>IFERROR(INDEX(DATOS!R:R,MATCH(CHECKLIST!E803,DATOS!C:C,0),1),"")</f>
        <v/>
      </c>
      <c r="E803" s="16" t="str">
        <f>IFERROR(INDEX(DATOS!C:C,MATCH(CHECKLIST!A803,DATOS!BU:BU,0),1),"")</f>
        <v/>
      </c>
      <c r="F803" s="13" t="str">
        <f t="shared" si="38"/>
        <v/>
      </c>
      <c r="G803" s="17" t="str">
        <f>IF(IFERROR(FIND(G$13,INDEX(DATOS!CA:CA,MATCH(CHECKLIST!B803,DATOS!B:B,0),1),1),"")="",IF(IFERROR(FIND("FINADO",INDEX(DATOS!CA:CA,MATCH(CHECKLIST!B803,DATOS!B:B,0),1),1),"")="",IF(IFERROR(FIND("BAJA",INDEX(DATOS!CA:CA,MATCH(CHECKLIST!B803,DATOS!B:B,0),1),1),"")="",IF(IFERROR(FIND("FECHA PEUA",INDEX(DATOS!CA:CA,MATCH(CHECKLIST!B803,DATOS!B:B,0),1),1),"")="",IF(IFERROR(FIND("FIRMA",INDEX(DATOS!CA:CA,MATCH(CHECKLIST!B803,DATOS!B:B,0),1),1),"")="","","FIRMA"),"PEUA"),"BAJA"),"FINADO"),"X")</f>
        <v/>
      </c>
      <c r="H803" s="17" t="str">
        <f>IF(IFERROR(FIND(H$13,INDEX(DATOS!CA:CA,MATCH(CHECKLIST!B803,DATOS!B:B,0),1),1),"")="",IF(IFERROR(FIND("VENCIDA",INDEX(DATOS!BH:BH,MATCH(CHECKLIST!B803,DATOS!B:B,0),1),1),"")="","","VENCIDO"),"X")</f>
        <v/>
      </c>
      <c r="I803" s="17" t="str">
        <f>IF(IFERROR(FIND(I$13,INDEX(DATOS!CA:CA,MATCH(CHECKLIST!B803,DATOS!B:B,0),1),1),"")="","","X")</f>
        <v/>
      </c>
      <c r="J803" s="17" t="str">
        <f>IF(IFERROR(FIND(J$13,INDEX(DATOS!CA:CA,MATCH(CHECKLIST!B803,DATOS!B:B,0),1),1),"")="","","X")</f>
        <v/>
      </c>
      <c r="K803" s="17" t="str">
        <f>IF(IFERROR(FIND(K$13,INDEX(DATOS!CA:CA,MATCH(CHECKLIST!B803,DATOS!B:B,0),1),1),"")="","","X")</f>
        <v/>
      </c>
      <c r="L803" s="17" t="str">
        <f>IF(IFERROR(FIND(L$13,INDEX(DATOS!CA:CA,MATCH(CHECKLIST!B803,DATOS!B:B,0),1),1),"")="","","X")</f>
        <v/>
      </c>
      <c r="M803" s="17" t="str">
        <f>IF(IFERROR(FIND(M$13,INDEX(DATOS!CA:CA,MATCH(CHECKLIST!B803,DATOS!B:B,0),1),1),"")="","","X")</f>
        <v/>
      </c>
      <c r="N803" s="49" t="str">
        <f ca="1">IFERROR(IF(INDEX(DATOS!I:I,MATCH(CHECKLIST!B803,DATOS!B:B,0),1)="","X",IF(INDEX(DATOS!I:I,MATCH(CHECKLIST!B803,DATOS!B:B,0),1)&gt;YEAR(TODAY())-1,"","VENCIDA")),"")</f>
        <v/>
      </c>
      <c r="P803" s="17" t="str">
        <f>IF(B803="","",IF(IFERROR(FIND(P$13,INDEX(DATOS!CA:CA,MATCH(CHECKLIST!B803,DATOS!B:B,0),1),1),"")="","","X"))</f>
        <v/>
      </c>
      <c r="Q803" s="17" t="str">
        <f>IF(B803="","",IF(IFERROR(FIND(Q$13,INDEX(DATOS!CA:CA,MATCH(CHECKLIST!B803,DATOS!B:B,0),1),1),"")="","","X"))</f>
        <v/>
      </c>
      <c r="R803" t="str">
        <f>IF(B803="","",1)</f>
        <v/>
      </c>
      <c r="S803" t="str">
        <f t="shared" si="41"/>
        <v/>
      </c>
      <c r="U803" t="str">
        <f t="shared" si="39"/>
        <v/>
      </c>
      <c r="V803" t="str">
        <f t="shared" si="40"/>
        <v/>
      </c>
    </row>
    <row r="804" spans="1:22">
      <c r="A804" s="12">
        <v>791</v>
      </c>
      <c r="B804" t="str">
        <f>IFERROR(INDEX(DATOS!B:B,MATCH(CHECKLIST!A804,DATOS!BU:BU,0),1),"")</f>
        <v/>
      </c>
      <c r="C804" t="str">
        <f>IFERROR(INDEX(DATOS!J:J,MATCH(CHECKLIST!A804,DATOS!BU:BU,0),1),"")</f>
        <v/>
      </c>
      <c r="D804" t="str">
        <f>IFERROR(INDEX(DATOS!R:R,MATCH(CHECKLIST!E804,DATOS!C:C,0),1),"")</f>
        <v/>
      </c>
      <c r="E804" s="16" t="str">
        <f>IFERROR(INDEX(DATOS!C:C,MATCH(CHECKLIST!A804,DATOS!BU:BU,0),1),"")</f>
        <v/>
      </c>
      <c r="F804" s="13" t="str">
        <f t="shared" si="38"/>
        <v/>
      </c>
      <c r="G804" s="17" t="str">
        <f>IF(IFERROR(FIND(G$13,INDEX(DATOS!CA:CA,MATCH(CHECKLIST!B804,DATOS!B:B,0),1),1),"")="",IF(IFERROR(FIND("FINADO",INDEX(DATOS!CA:CA,MATCH(CHECKLIST!B804,DATOS!B:B,0),1),1),"")="",IF(IFERROR(FIND("BAJA",INDEX(DATOS!CA:CA,MATCH(CHECKLIST!B804,DATOS!B:B,0),1),1),"")="",IF(IFERROR(FIND("FECHA PEUA",INDEX(DATOS!CA:CA,MATCH(CHECKLIST!B804,DATOS!B:B,0),1),1),"")="",IF(IFERROR(FIND("FIRMA",INDEX(DATOS!CA:CA,MATCH(CHECKLIST!B804,DATOS!B:B,0),1),1),"")="","","FIRMA"),"PEUA"),"BAJA"),"FINADO"),"X")</f>
        <v/>
      </c>
      <c r="H804" s="17" t="str">
        <f>IF(IFERROR(FIND(H$13,INDEX(DATOS!CA:CA,MATCH(CHECKLIST!B804,DATOS!B:B,0),1),1),"")="",IF(IFERROR(FIND("VENCIDA",INDEX(DATOS!BH:BH,MATCH(CHECKLIST!B804,DATOS!B:B,0),1),1),"")="","","VENCIDO"),"X")</f>
        <v/>
      </c>
      <c r="I804" s="17" t="str">
        <f>IF(IFERROR(FIND(I$13,INDEX(DATOS!CA:CA,MATCH(CHECKLIST!B804,DATOS!B:B,0),1),1),"")="","","X")</f>
        <v/>
      </c>
      <c r="J804" s="17" t="str">
        <f>IF(IFERROR(FIND(J$13,INDEX(DATOS!CA:CA,MATCH(CHECKLIST!B804,DATOS!B:B,0),1),1),"")="","","X")</f>
        <v/>
      </c>
      <c r="K804" s="17" t="str">
        <f>IF(IFERROR(FIND(K$13,INDEX(DATOS!CA:CA,MATCH(CHECKLIST!B804,DATOS!B:B,0),1),1),"")="","","X")</f>
        <v/>
      </c>
      <c r="L804" s="17" t="str">
        <f>IF(IFERROR(FIND(L$13,INDEX(DATOS!CA:CA,MATCH(CHECKLIST!B804,DATOS!B:B,0),1),1),"")="","","X")</f>
        <v/>
      </c>
      <c r="M804" s="17" t="str">
        <f>IF(IFERROR(FIND(M$13,INDEX(DATOS!CA:CA,MATCH(CHECKLIST!B804,DATOS!B:B,0),1),1),"")="","","X")</f>
        <v/>
      </c>
      <c r="N804" s="49" t="str">
        <f ca="1">IFERROR(IF(INDEX(DATOS!I:I,MATCH(CHECKLIST!B804,DATOS!B:B,0),1)="","X",IF(INDEX(DATOS!I:I,MATCH(CHECKLIST!B804,DATOS!B:B,0),1)&gt;YEAR(TODAY())-1,"","VENCIDA")),"")</f>
        <v/>
      </c>
      <c r="P804" s="17" t="str">
        <f>IF(B804="","",IF(IFERROR(FIND(P$13,INDEX(DATOS!CA:CA,MATCH(CHECKLIST!B804,DATOS!B:B,0),1),1),"")="","","X"))</f>
        <v/>
      </c>
      <c r="Q804" s="17" t="str">
        <f>IF(B804="","",IF(IFERROR(FIND(Q$13,INDEX(DATOS!CA:CA,MATCH(CHECKLIST!B804,DATOS!B:B,0),1),1),"")="","","X"))</f>
        <v/>
      </c>
      <c r="S804">
        <f t="shared" si="41"/>
        <v>0</v>
      </c>
      <c r="U804" t="str">
        <f t="shared" si="39"/>
        <v/>
      </c>
      <c r="V804" t="str">
        <f t="shared" si="40"/>
        <v/>
      </c>
    </row>
    <row r="805" spans="1:22">
      <c r="A805" s="12">
        <v>792</v>
      </c>
      <c r="B805" t="str">
        <f>IFERROR(INDEX(DATOS!B:B,MATCH(CHECKLIST!A805,DATOS!BU:BU,0),1),"")</f>
        <v/>
      </c>
      <c r="C805" t="str">
        <f>IFERROR(INDEX(DATOS!J:J,MATCH(CHECKLIST!A805,DATOS!BU:BU,0),1),"")</f>
        <v/>
      </c>
      <c r="D805" t="str">
        <f>IFERROR(INDEX(DATOS!R:R,MATCH(CHECKLIST!E805,DATOS!C:C,0),1),"")</f>
        <v/>
      </c>
      <c r="E805" s="16" t="str">
        <f>IFERROR(INDEX(DATOS!C:C,MATCH(CHECKLIST!A805,DATOS!BU:BU,0),1),"")</f>
        <v/>
      </c>
      <c r="F805" s="13" t="str">
        <f t="shared" si="38"/>
        <v/>
      </c>
      <c r="G805" s="17" t="str">
        <f>IF(IFERROR(FIND(G$13,INDEX(DATOS!CA:CA,MATCH(CHECKLIST!B805,DATOS!B:B,0),1),1),"")="",IF(IFERROR(FIND("FINADO",INDEX(DATOS!CA:CA,MATCH(CHECKLIST!B805,DATOS!B:B,0),1),1),"")="",IF(IFERROR(FIND("BAJA",INDEX(DATOS!CA:CA,MATCH(CHECKLIST!B805,DATOS!B:B,0),1),1),"")="",IF(IFERROR(FIND("FECHA PEUA",INDEX(DATOS!CA:CA,MATCH(CHECKLIST!B805,DATOS!B:B,0),1),1),"")="",IF(IFERROR(FIND("FIRMA",INDEX(DATOS!CA:CA,MATCH(CHECKLIST!B805,DATOS!B:B,0),1),1),"")="","","FIRMA"),"PEUA"),"BAJA"),"FINADO"),"X")</f>
        <v/>
      </c>
      <c r="H805" s="17" t="str">
        <f>IF(IFERROR(FIND(H$13,INDEX(DATOS!CA:CA,MATCH(CHECKLIST!B805,DATOS!B:B,0),1),1),"")="",IF(IFERROR(FIND("VENCIDA",INDEX(DATOS!BH:BH,MATCH(CHECKLIST!B805,DATOS!B:B,0),1),1),"")="","","VENCIDO"),"X")</f>
        <v/>
      </c>
      <c r="I805" s="17" t="str">
        <f>IF(IFERROR(FIND(I$13,INDEX(DATOS!CA:CA,MATCH(CHECKLIST!B805,DATOS!B:B,0),1),1),"")="","","X")</f>
        <v/>
      </c>
      <c r="J805" s="17" t="str">
        <f>IF(IFERROR(FIND(J$13,INDEX(DATOS!CA:CA,MATCH(CHECKLIST!B805,DATOS!B:B,0),1),1),"")="","","X")</f>
        <v/>
      </c>
      <c r="K805" s="17" t="str">
        <f>IF(IFERROR(FIND(K$13,INDEX(DATOS!CA:CA,MATCH(CHECKLIST!B805,DATOS!B:B,0),1),1),"")="","","X")</f>
        <v/>
      </c>
      <c r="L805" s="17" t="str">
        <f>IF(IFERROR(FIND(L$13,INDEX(DATOS!CA:CA,MATCH(CHECKLIST!B805,DATOS!B:B,0),1),1),"")="","","X")</f>
        <v/>
      </c>
      <c r="M805" s="17" t="str">
        <f>IF(IFERROR(FIND(M$13,INDEX(DATOS!CA:CA,MATCH(CHECKLIST!B805,DATOS!B:B,0),1),1),"")="","","X")</f>
        <v/>
      </c>
      <c r="N805" s="49" t="str">
        <f ca="1">IFERROR(IF(INDEX(DATOS!I:I,MATCH(CHECKLIST!B805,DATOS!B:B,0),1)="","X",IF(INDEX(DATOS!I:I,MATCH(CHECKLIST!B805,DATOS!B:B,0),1)&gt;YEAR(TODAY())-1,"","VENCIDA")),"")</f>
        <v/>
      </c>
      <c r="P805" s="17" t="str">
        <f>IF(B805="","",IF(IFERROR(FIND(P$13,INDEX(DATOS!CA:CA,MATCH(CHECKLIST!B805,DATOS!B:B,0),1),1),"")="","","X"))</f>
        <v/>
      </c>
      <c r="Q805" s="17" t="str">
        <f>IF(B805="","",IF(IFERROR(FIND(Q$13,INDEX(DATOS!CA:CA,MATCH(CHECKLIST!B805,DATOS!B:B,0),1),1),"")="","","X"))</f>
        <v/>
      </c>
      <c r="R805" t="str">
        <f>IF(B805="","",1)</f>
        <v/>
      </c>
      <c r="S805" t="str">
        <f t="shared" si="41"/>
        <v/>
      </c>
      <c r="U805" t="str">
        <f t="shared" si="39"/>
        <v/>
      </c>
      <c r="V805" t="str">
        <f t="shared" si="40"/>
        <v/>
      </c>
    </row>
    <row r="806" spans="1:22">
      <c r="A806" s="12">
        <v>793</v>
      </c>
      <c r="B806" t="str">
        <f>IFERROR(INDEX(DATOS!B:B,MATCH(CHECKLIST!A806,DATOS!BU:BU,0),1),"")</f>
        <v/>
      </c>
      <c r="C806" t="str">
        <f>IFERROR(INDEX(DATOS!J:J,MATCH(CHECKLIST!A806,DATOS!BU:BU,0),1),"")</f>
        <v/>
      </c>
      <c r="D806" t="str">
        <f>IFERROR(INDEX(DATOS!R:R,MATCH(CHECKLIST!E806,DATOS!C:C,0),1),"")</f>
        <v/>
      </c>
      <c r="E806" s="16" t="str">
        <f>IFERROR(INDEX(DATOS!C:C,MATCH(CHECKLIST!A806,DATOS!BU:BU,0),1),"")</f>
        <v/>
      </c>
      <c r="F806" s="13" t="str">
        <f t="shared" si="38"/>
        <v/>
      </c>
      <c r="G806" s="17" t="str">
        <f>IF(IFERROR(FIND(G$13,INDEX(DATOS!CA:CA,MATCH(CHECKLIST!B806,DATOS!B:B,0),1),1),"")="",IF(IFERROR(FIND("FINADO",INDEX(DATOS!CA:CA,MATCH(CHECKLIST!B806,DATOS!B:B,0),1),1),"")="",IF(IFERROR(FIND("BAJA",INDEX(DATOS!CA:CA,MATCH(CHECKLIST!B806,DATOS!B:B,0),1),1),"")="",IF(IFERROR(FIND("FECHA PEUA",INDEX(DATOS!CA:CA,MATCH(CHECKLIST!B806,DATOS!B:B,0),1),1),"")="",IF(IFERROR(FIND("FIRMA",INDEX(DATOS!CA:CA,MATCH(CHECKLIST!B806,DATOS!B:B,0),1),1),"")="","","FIRMA"),"PEUA"),"BAJA"),"FINADO"),"X")</f>
        <v/>
      </c>
      <c r="H806" s="17" t="str">
        <f>IF(IFERROR(FIND(H$13,INDEX(DATOS!CA:CA,MATCH(CHECKLIST!B806,DATOS!B:B,0),1),1),"")="",IF(IFERROR(FIND("VENCIDA",INDEX(DATOS!BH:BH,MATCH(CHECKLIST!B806,DATOS!B:B,0),1),1),"")="","","VENCIDO"),"X")</f>
        <v/>
      </c>
      <c r="I806" s="17" t="str">
        <f>IF(IFERROR(FIND(I$13,INDEX(DATOS!CA:CA,MATCH(CHECKLIST!B806,DATOS!B:B,0),1),1),"")="","","X")</f>
        <v/>
      </c>
      <c r="J806" s="17" t="str">
        <f>IF(IFERROR(FIND(J$13,INDEX(DATOS!CA:CA,MATCH(CHECKLIST!B806,DATOS!B:B,0),1),1),"")="","","X")</f>
        <v/>
      </c>
      <c r="K806" s="17" t="str">
        <f>IF(IFERROR(FIND(K$13,INDEX(DATOS!CA:CA,MATCH(CHECKLIST!B806,DATOS!B:B,0),1),1),"")="","","X")</f>
        <v/>
      </c>
      <c r="L806" s="17" t="str">
        <f>IF(IFERROR(FIND(L$13,INDEX(DATOS!CA:CA,MATCH(CHECKLIST!B806,DATOS!B:B,0),1),1),"")="","","X")</f>
        <v/>
      </c>
      <c r="M806" s="17" t="str">
        <f>IF(IFERROR(FIND(M$13,INDEX(DATOS!CA:CA,MATCH(CHECKLIST!B806,DATOS!B:B,0),1),1),"")="","","X")</f>
        <v/>
      </c>
      <c r="N806" s="49" t="str">
        <f ca="1">IFERROR(IF(INDEX(DATOS!I:I,MATCH(CHECKLIST!B806,DATOS!B:B,0),1)="","X",IF(INDEX(DATOS!I:I,MATCH(CHECKLIST!B806,DATOS!B:B,0),1)&gt;YEAR(TODAY())-1,"","VENCIDA")),"")</f>
        <v/>
      </c>
      <c r="P806" s="17" t="str">
        <f>IF(B806="","",IF(IFERROR(FIND(P$13,INDEX(DATOS!CA:CA,MATCH(CHECKLIST!B806,DATOS!B:B,0),1),1),"")="","","X"))</f>
        <v/>
      </c>
      <c r="Q806" s="17" t="str">
        <f>IF(B806="","",IF(IFERROR(FIND(Q$13,INDEX(DATOS!CA:CA,MATCH(CHECKLIST!B806,DATOS!B:B,0),1),1),"")="","","X"))</f>
        <v/>
      </c>
      <c r="S806">
        <f t="shared" si="41"/>
        <v>0</v>
      </c>
      <c r="U806" t="str">
        <f t="shared" si="39"/>
        <v/>
      </c>
      <c r="V806" t="str">
        <f t="shared" si="40"/>
        <v/>
      </c>
    </row>
    <row r="807" spans="1:22">
      <c r="A807" s="12">
        <v>794</v>
      </c>
      <c r="B807" t="str">
        <f>IFERROR(INDEX(DATOS!B:B,MATCH(CHECKLIST!A807,DATOS!BU:BU,0),1),"")</f>
        <v/>
      </c>
      <c r="C807" t="str">
        <f>IFERROR(INDEX(DATOS!J:J,MATCH(CHECKLIST!A807,DATOS!BU:BU,0),1),"")</f>
        <v/>
      </c>
      <c r="D807" t="str">
        <f>IFERROR(INDEX(DATOS!R:R,MATCH(CHECKLIST!E807,DATOS!C:C,0),1),"")</f>
        <v/>
      </c>
      <c r="E807" s="16" t="str">
        <f>IFERROR(INDEX(DATOS!C:C,MATCH(CHECKLIST!A807,DATOS!BU:BU,0),1),"")</f>
        <v/>
      </c>
      <c r="F807" s="13" t="str">
        <f t="shared" si="38"/>
        <v/>
      </c>
      <c r="G807" s="17" t="str">
        <f>IF(IFERROR(FIND(G$13,INDEX(DATOS!CA:CA,MATCH(CHECKLIST!B807,DATOS!B:B,0),1),1),"")="",IF(IFERROR(FIND("FINADO",INDEX(DATOS!CA:CA,MATCH(CHECKLIST!B807,DATOS!B:B,0),1),1),"")="",IF(IFERROR(FIND("BAJA",INDEX(DATOS!CA:CA,MATCH(CHECKLIST!B807,DATOS!B:B,0),1),1),"")="",IF(IFERROR(FIND("FECHA PEUA",INDEX(DATOS!CA:CA,MATCH(CHECKLIST!B807,DATOS!B:B,0),1),1),"")="",IF(IFERROR(FIND("FIRMA",INDEX(DATOS!CA:CA,MATCH(CHECKLIST!B807,DATOS!B:B,0),1),1),"")="","","FIRMA"),"PEUA"),"BAJA"),"FINADO"),"X")</f>
        <v/>
      </c>
      <c r="H807" s="17" t="str">
        <f>IF(IFERROR(FIND(H$13,INDEX(DATOS!CA:CA,MATCH(CHECKLIST!B807,DATOS!B:B,0),1),1),"")="",IF(IFERROR(FIND("VENCIDA",INDEX(DATOS!BH:BH,MATCH(CHECKLIST!B807,DATOS!B:B,0),1),1),"")="","","VENCIDO"),"X")</f>
        <v/>
      </c>
      <c r="I807" s="17" t="str">
        <f>IF(IFERROR(FIND(I$13,INDEX(DATOS!CA:CA,MATCH(CHECKLIST!B807,DATOS!B:B,0),1),1),"")="","","X")</f>
        <v/>
      </c>
      <c r="J807" s="17" t="str">
        <f>IF(IFERROR(FIND(J$13,INDEX(DATOS!CA:CA,MATCH(CHECKLIST!B807,DATOS!B:B,0),1),1),"")="","","X")</f>
        <v/>
      </c>
      <c r="K807" s="17" t="str">
        <f>IF(IFERROR(FIND(K$13,INDEX(DATOS!CA:CA,MATCH(CHECKLIST!B807,DATOS!B:B,0),1),1),"")="","","X")</f>
        <v/>
      </c>
      <c r="L807" s="17" t="str">
        <f>IF(IFERROR(FIND(L$13,INDEX(DATOS!CA:CA,MATCH(CHECKLIST!B807,DATOS!B:B,0),1),1),"")="","","X")</f>
        <v/>
      </c>
      <c r="M807" s="17" t="str">
        <f>IF(IFERROR(FIND(M$13,INDEX(DATOS!CA:CA,MATCH(CHECKLIST!B807,DATOS!B:B,0),1),1),"")="","","X")</f>
        <v/>
      </c>
      <c r="N807" s="49" t="str">
        <f ca="1">IFERROR(IF(INDEX(DATOS!I:I,MATCH(CHECKLIST!B807,DATOS!B:B,0),1)="","X",IF(INDEX(DATOS!I:I,MATCH(CHECKLIST!B807,DATOS!B:B,0),1)&gt;YEAR(TODAY())-1,"","VENCIDA")),"")</f>
        <v/>
      </c>
      <c r="P807" s="17" t="str">
        <f>IF(B807="","",IF(IFERROR(FIND(P$13,INDEX(DATOS!CA:CA,MATCH(CHECKLIST!B807,DATOS!B:B,0),1),1),"")="","","X"))</f>
        <v/>
      </c>
      <c r="Q807" s="17" t="str">
        <f>IF(B807="","",IF(IFERROR(FIND(Q$13,INDEX(DATOS!CA:CA,MATCH(CHECKLIST!B807,DATOS!B:B,0),1),1),"")="","","X"))</f>
        <v/>
      </c>
      <c r="R807" t="str">
        <f>IF(B807="","",1)</f>
        <v/>
      </c>
      <c r="S807" t="str">
        <f t="shared" si="41"/>
        <v/>
      </c>
      <c r="U807" t="str">
        <f t="shared" si="39"/>
        <v/>
      </c>
      <c r="V807" t="str">
        <f t="shared" si="40"/>
        <v/>
      </c>
    </row>
    <row r="808" spans="1:22">
      <c r="A808" s="12">
        <v>795</v>
      </c>
      <c r="B808" t="str">
        <f>IFERROR(INDEX(DATOS!B:B,MATCH(CHECKLIST!A808,DATOS!BU:BU,0),1),"")</f>
        <v/>
      </c>
      <c r="C808" t="str">
        <f>IFERROR(INDEX(DATOS!J:J,MATCH(CHECKLIST!A808,DATOS!BU:BU,0),1),"")</f>
        <v/>
      </c>
      <c r="D808" t="str">
        <f>IFERROR(INDEX(DATOS!R:R,MATCH(CHECKLIST!E808,DATOS!C:C,0),1),"")</f>
        <v/>
      </c>
      <c r="E808" s="16" t="str">
        <f>IFERROR(INDEX(DATOS!C:C,MATCH(CHECKLIST!A808,DATOS!BU:BU,0),1),"")</f>
        <v/>
      </c>
      <c r="F808" s="13" t="str">
        <f t="shared" si="38"/>
        <v/>
      </c>
      <c r="G808" s="17" t="str">
        <f>IF(IFERROR(FIND(G$13,INDEX(DATOS!CA:CA,MATCH(CHECKLIST!B808,DATOS!B:B,0),1),1),"")="",IF(IFERROR(FIND("FINADO",INDEX(DATOS!CA:CA,MATCH(CHECKLIST!B808,DATOS!B:B,0),1),1),"")="",IF(IFERROR(FIND("BAJA",INDEX(DATOS!CA:CA,MATCH(CHECKLIST!B808,DATOS!B:B,0),1),1),"")="",IF(IFERROR(FIND("FECHA PEUA",INDEX(DATOS!CA:CA,MATCH(CHECKLIST!B808,DATOS!B:B,0),1),1),"")="",IF(IFERROR(FIND("FIRMA",INDEX(DATOS!CA:CA,MATCH(CHECKLIST!B808,DATOS!B:B,0),1),1),"")="","","FIRMA"),"PEUA"),"BAJA"),"FINADO"),"X")</f>
        <v/>
      </c>
      <c r="H808" s="17" t="str">
        <f>IF(IFERROR(FIND(H$13,INDEX(DATOS!CA:CA,MATCH(CHECKLIST!B808,DATOS!B:B,0),1),1),"")="",IF(IFERROR(FIND("VENCIDA",INDEX(DATOS!BH:BH,MATCH(CHECKLIST!B808,DATOS!B:B,0),1),1),"")="","","VENCIDO"),"X")</f>
        <v/>
      </c>
      <c r="I808" s="17" t="str">
        <f>IF(IFERROR(FIND(I$13,INDEX(DATOS!CA:CA,MATCH(CHECKLIST!B808,DATOS!B:B,0),1),1),"")="","","X")</f>
        <v/>
      </c>
      <c r="J808" s="17" t="str">
        <f>IF(IFERROR(FIND(J$13,INDEX(DATOS!CA:CA,MATCH(CHECKLIST!B808,DATOS!B:B,0),1),1),"")="","","X")</f>
        <v/>
      </c>
      <c r="K808" s="17" t="str">
        <f>IF(IFERROR(FIND(K$13,INDEX(DATOS!CA:CA,MATCH(CHECKLIST!B808,DATOS!B:B,0),1),1),"")="","","X")</f>
        <v/>
      </c>
      <c r="L808" s="17" t="str">
        <f>IF(IFERROR(FIND(L$13,INDEX(DATOS!CA:CA,MATCH(CHECKLIST!B808,DATOS!B:B,0),1),1),"")="","","X")</f>
        <v/>
      </c>
      <c r="M808" s="17" t="str">
        <f>IF(IFERROR(FIND(M$13,INDEX(DATOS!CA:CA,MATCH(CHECKLIST!B808,DATOS!B:B,0),1),1),"")="","","X")</f>
        <v/>
      </c>
      <c r="N808" s="49" t="str">
        <f ca="1">IFERROR(IF(INDEX(DATOS!I:I,MATCH(CHECKLIST!B808,DATOS!B:B,0),1)="","X",IF(INDEX(DATOS!I:I,MATCH(CHECKLIST!B808,DATOS!B:B,0),1)&gt;YEAR(TODAY())-1,"","VENCIDA")),"")</f>
        <v/>
      </c>
      <c r="P808" s="17" t="str">
        <f>IF(B808="","",IF(IFERROR(FIND(P$13,INDEX(DATOS!CA:CA,MATCH(CHECKLIST!B808,DATOS!B:B,0),1),1),"")="","","X"))</f>
        <v/>
      </c>
      <c r="Q808" s="17" t="str">
        <f>IF(B808="","",IF(IFERROR(FIND(Q$13,INDEX(DATOS!CA:CA,MATCH(CHECKLIST!B808,DATOS!B:B,0),1),1),"")="","","X"))</f>
        <v/>
      </c>
      <c r="S808">
        <f t="shared" si="41"/>
        <v>0</v>
      </c>
      <c r="U808" t="str">
        <f t="shared" si="39"/>
        <v/>
      </c>
      <c r="V808" t="str">
        <f t="shared" si="40"/>
        <v/>
      </c>
    </row>
    <row r="809" spans="1:22">
      <c r="A809" s="12">
        <v>796</v>
      </c>
      <c r="B809" t="str">
        <f>IFERROR(INDEX(DATOS!B:B,MATCH(CHECKLIST!A809,DATOS!BU:BU,0),1),"")</f>
        <v/>
      </c>
      <c r="C809" t="str">
        <f>IFERROR(INDEX(DATOS!J:J,MATCH(CHECKLIST!A809,DATOS!BU:BU,0),1),"")</f>
        <v/>
      </c>
      <c r="D809" t="str">
        <f>IFERROR(INDEX(DATOS!R:R,MATCH(CHECKLIST!E809,DATOS!C:C,0),1),"")</f>
        <v/>
      </c>
      <c r="E809" s="16" t="str">
        <f>IFERROR(INDEX(DATOS!C:C,MATCH(CHECKLIST!A809,DATOS!BU:BU,0),1),"")</f>
        <v/>
      </c>
      <c r="F809" s="13" t="str">
        <f t="shared" si="38"/>
        <v/>
      </c>
      <c r="G809" s="17" t="str">
        <f>IF(IFERROR(FIND(G$13,INDEX(DATOS!CA:CA,MATCH(CHECKLIST!B809,DATOS!B:B,0),1),1),"")="",IF(IFERROR(FIND("FINADO",INDEX(DATOS!CA:CA,MATCH(CHECKLIST!B809,DATOS!B:B,0),1),1),"")="",IF(IFERROR(FIND("BAJA",INDEX(DATOS!CA:CA,MATCH(CHECKLIST!B809,DATOS!B:B,0),1),1),"")="",IF(IFERROR(FIND("FECHA PEUA",INDEX(DATOS!CA:CA,MATCH(CHECKLIST!B809,DATOS!B:B,0),1),1),"")="",IF(IFERROR(FIND("FIRMA",INDEX(DATOS!CA:CA,MATCH(CHECKLIST!B809,DATOS!B:B,0),1),1),"")="","","FIRMA"),"PEUA"),"BAJA"),"FINADO"),"X")</f>
        <v/>
      </c>
      <c r="H809" s="17" t="str">
        <f>IF(IFERROR(FIND(H$13,INDEX(DATOS!CA:CA,MATCH(CHECKLIST!B809,DATOS!B:B,0),1),1),"")="",IF(IFERROR(FIND("VENCIDA",INDEX(DATOS!BH:BH,MATCH(CHECKLIST!B809,DATOS!B:B,0),1),1),"")="","","VENCIDO"),"X")</f>
        <v/>
      </c>
      <c r="I809" s="17" t="str">
        <f>IF(IFERROR(FIND(I$13,INDEX(DATOS!CA:CA,MATCH(CHECKLIST!B809,DATOS!B:B,0),1),1),"")="","","X")</f>
        <v/>
      </c>
      <c r="J809" s="17" t="str">
        <f>IF(IFERROR(FIND(J$13,INDEX(DATOS!CA:CA,MATCH(CHECKLIST!B809,DATOS!B:B,0),1),1),"")="","","X")</f>
        <v/>
      </c>
      <c r="K809" s="17" t="str">
        <f>IF(IFERROR(FIND(K$13,INDEX(DATOS!CA:CA,MATCH(CHECKLIST!B809,DATOS!B:B,0),1),1),"")="","","X")</f>
        <v/>
      </c>
      <c r="L809" s="17" t="str">
        <f>IF(IFERROR(FIND(L$13,INDEX(DATOS!CA:CA,MATCH(CHECKLIST!B809,DATOS!B:B,0),1),1),"")="","","X")</f>
        <v/>
      </c>
      <c r="M809" s="17" t="str">
        <f>IF(IFERROR(FIND(M$13,INDEX(DATOS!CA:CA,MATCH(CHECKLIST!B809,DATOS!B:B,0),1),1),"")="","","X")</f>
        <v/>
      </c>
      <c r="N809" s="49" t="str">
        <f ca="1">IFERROR(IF(INDEX(DATOS!I:I,MATCH(CHECKLIST!B809,DATOS!B:B,0),1)="","X",IF(INDEX(DATOS!I:I,MATCH(CHECKLIST!B809,DATOS!B:B,0),1)&gt;YEAR(TODAY())-1,"","VENCIDA")),"")</f>
        <v/>
      </c>
      <c r="P809" s="17" t="str">
        <f>IF(B809="","",IF(IFERROR(FIND(P$13,INDEX(DATOS!CA:CA,MATCH(CHECKLIST!B809,DATOS!B:B,0),1),1),"")="","","X"))</f>
        <v/>
      </c>
      <c r="Q809" s="17" t="str">
        <f>IF(B809="","",IF(IFERROR(FIND(Q$13,INDEX(DATOS!CA:CA,MATCH(CHECKLIST!B809,DATOS!B:B,0),1),1),"")="","","X"))</f>
        <v/>
      </c>
      <c r="R809" t="str">
        <f>IF(B809="","",1)</f>
        <v/>
      </c>
      <c r="S809" t="str">
        <f t="shared" si="41"/>
        <v/>
      </c>
      <c r="U809" t="str">
        <f t="shared" si="39"/>
        <v/>
      </c>
      <c r="V809" t="str">
        <f t="shared" si="40"/>
        <v/>
      </c>
    </row>
    <row r="810" spans="1:22">
      <c r="A810" s="12">
        <v>797</v>
      </c>
      <c r="B810" t="str">
        <f>IFERROR(INDEX(DATOS!B:B,MATCH(CHECKLIST!A810,DATOS!BU:BU,0),1),"")</f>
        <v/>
      </c>
      <c r="C810" t="str">
        <f>IFERROR(INDEX(DATOS!J:J,MATCH(CHECKLIST!A810,DATOS!BU:BU,0),1),"")</f>
        <v/>
      </c>
      <c r="D810" t="str">
        <f>IFERROR(INDEX(DATOS!R:R,MATCH(CHECKLIST!E810,DATOS!C:C,0),1),"")</f>
        <v/>
      </c>
      <c r="E810" s="16" t="str">
        <f>IFERROR(INDEX(DATOS!C:C,MATCH(CHECKLIST!A810,DATOS!BU:BU,0),1),"")</f>
        <v/>
      </c>
      <c r="F810" s="13" t="str">
        <f t="shared" si="38"/>
        <v/>
      </c>
      <c r="G810" s="17" t="str">
        <f>IF(IFERROR(FIND(G$13,INDEX(DATOS!CA:CA,MATCH(CHECKLIST!B810,DATOS!B:B,0),1),1),"")="",IF(IFERROR(FIND("FINADO",INDEX(DATOS!CA:CA,MATCH(CHECKLIST!B810,DATOS!B:B,0),1),1),"")="",IF(IFERROR(FIND("BAJA",INDEX(DATOS!CA:CA,MATCH(CHECKLIST!B810,DATOS!B:B,0),1),1),"")="",IF(IFERROR(FIND("FECHA PEUA",INDEX(DATOS!CA:CA,MATCH(CHECKLIST!B810,DATOS!B:B,0),1),1),"")="",IF(IFERROR(FIND("FIRMA",INDEX(DATOS!CA:CA,MATCH(CHECKLIST!B810,DATOS!B:B,0),1),1),"")="","","FIRMA"),"PEUA"),"BAJA"),"FINADO"),"X")</f>
        <v/>
      </c>
      <c r="H810" s="17" t="str">
        <f>IF(IFERROR(FIND(H$13,INDEX(DATOS!CA:CA,MATCH(CHECKLIST!B810,DATOS!B:B,0),1),1),"")="",IF(IFERROR(FIND("VENCIDA",INDEX(DATOS!BH:BH,MATCH(CHECKLIST!B810,DATOS!B:B,0),1),1),"")="","","VENCIDO"),"X")</f>
        <v/>
      </c>
      <c r="I810" s="17" t="str">
        <f>IF(IFERROR(FIND(I$13,INDEX(DATOS!CA:CA,MATCH(CHECKLIST!B810,DATOS!B:B,0),1),1),"")="","","X")</f>
        <v/>
      </c>
      <c r="J810" s="17" t="str">
        <f>IF(IFERROR(FIND(J$13,INDEX(DATOS!CA:CA,MATCH(CHECKLIST!B810,DATOS!B:B,0),1),1),"")="","","X")</f>
        <v/>
      </c>
      <c r="K810" s="17" t="str">
        <f>IF(IFERROR(FIND(K$13,INDEX(DATOS!CA:CA,MATCH(CHECKLIST!B810,DATOS!B:B,0),1),1),"")="","","X")</f>
        <v/>
      </c>
      <c r="L810" s="17" t="str">
        <f>IF(IFERROR(FIND(L$13,INDEX(DATOS!CA:CA,MATCH(CHECKLIST!B810,DATOS!B:B,0),1),1),"")="","","X")</f>
        <v/>
      </c>
      <c r="M810" s="17" t="str">
        <f>IF(IFERROR(FIND(M$13,INDEX(DATOS!CA:CA,MATCH(CHECKLIST!B810,DATOS!B:B,0),1),1),"")="","","X")</f>
        <v/>
      </c>
      <c r="N810" s="49" t="str">
        <f ca="1">IFERROR(IF(INDEX(DATOS!I:I,MATCH(CHECKLIST!B810,DATOS!B:B,0),1)="","X",IF(INDEX(DATOS!I:I,MATCH(CHECKLIST!B810,DATOS!B:B,0),1)&gt;YEAR(TODAY())-1,"","VENCIDA")),"")</f>
        <v/>
      </c>
      <c r="P810" s="17" t="str">
        <f>IF(B810="","",IF(IFERROR(FIND(P$13,INDEX(DATOS!CA:CA,MATCH(CHECKLIST!B810,DATOS!B:B,0),1),1),"")="","","X"))</f>
        <v/>
      </c>
      <c r="Q810" s="17" t="str">
        <f>IF(B810="","",IF(IFERROR(FIND(Q$13,INDEX(DATOS!CA:CA,MATCH(CHECKLIST!B810,DATOS!B:B,0),1),1),"")="","","X"))</f>
        <v/>
      </c>
      <c r="S810">
        <f t="shared" si="41"/>
        <v>0</v>
      </c>
      <c r="U810" t="str">
        <f t="shared" si="39"/>
        <v/>
      </c>
      <c r="V810" t="str">
        <f t="shared" si="40"/>
        <v/>
      </c>
    </row>
    <row r="811" spans="1:22">
      <c r="A811" s="12">
        <v>798</v>
      </c>
      <c r="B811" t="str">
        <f>IFERROR(INDEX(DATOS!B:B,MATCH(CHECKLIST!A811,DATOS!BU:BU,0),1),"")</f>
        <v/>
      </c>
      <c r="C811" t="str">
        <f>IFERROR(INDEX(DATOS!J:J,MATCH(CHECKLIST!A811,DATOS!BU:BU,0),1),"")</f>
        <v/>
      </c>
      <c r="D811" t="str">
        <f>IFERROR(INDEX(DATOS!R:R,MATCH(CHECKLIST!E811,DATOS!C:C,0),1),"")</f>
        <v/>
      </c>
      <c r="E811" s="16" t="str">
        <f>IFERROR(INDEX(DATOS!C:C,MATCH(CHECKLIST!A811,DATOS!BU:BU,0),1),"")</f>
        <v/>
      </c>
      <c r="F811" s="13" t="str">
        <f t="shared" si="38"/>
        <v/>
      </c>
      <c r="G811" s="17" t="str">
        <f>IF(IFERROR(FIND(G$13,INDEX(DATOS!CA:CA,MATCH(CHECKLIST!B811,DATOS!B:B,0),1),1),"")="",IF(IFERROR(FIND("FINADO",INDEX(DATOS!CA:CA,MATCH(CHECKLIST!B811,DATOS!B:B,0),1),1),"")="",IF(IFERROR(FIND("BAJA",INDEX(DATOS!CA:CA,MATCH(CHECKLIST!B811,DATOS!B:B,0),1),1),"")="",IF(IFERROR(FIND("FECHA PEUA",INDEX(DATOS!CA:CA,MATCH(CHECKLIST!B811,DATOS!B:B,0),1),1),"")="",IF(IFERROR(FIND("FIRMA",INDEX(DATOS!CA:CA,MATCH(CHECKLIST!B811,DATOS!B:B,0),1),1),"")="","","FIRMA"),"PEUA"),"BAJA"),"FINADO"),"X")</f>
        <v/>
      </c>
      <c r="H811" s="17" t="str">
        <f>IF(IFERROR(FIND(H$13,INDEX(DATOS!CA:CA,MATCH(CHECKLIST!B811,DATOS!B:B,0),1),1),"")="",IF(IFERROR(FIND("VENCIDA",INDEX(DATOS!BH:BH,MATCH(CHECKLIST!B811,DATOS!B:B,0),1),1),"")="","","VENCIDO"),"X")</f>
        <v/>
      </c>
      <c r="I811" s="17" t="str">
        <f>IF(IFERROR(FIND(I$13,INDEX(DATOS!CA:CA,MATCH(CHECKLIST!B811,DATOS!B:B,0),1),1),"")="","","X")</f>
        <v/>
      </c>
      <c r="J811" s="17" t="str">
        <f>IF(IFERROR(FIND(J$13,INDEX(DATOS!CA:CA,MATCH(CHECKLIST!B811,DATOS!B:B,0),1),1),"")="","","X")</f>
        <v/>
      </c>
      <c r="K811" s="17" t="str">
        <f>IF(IFERROR(FIND(K$13,INDEX(DATOS!CA:CA,MATCH(CHECKLIST!B811,DATOS!B:B,0),1),1),"")="","","X")</f>
        <v/>
      </c>
      <c r="L811" s="17" t="str">
        <f>IF(IFERROR(FIND(L$13,INDEX(DATOS!CA:CA,MATCH(CHECKLIST!B811,DATOS!B:B,0),1),1),"")="","","X")</f>
        <v/>
      </c>
      <c r="M811" s="17" t="str">
        <f>IF(IFERROR(FIND(M$13,INDEX(DATOS!CA:CA,MATCH(CHECKLIST!B811,DATOS!B:B,0),1),1),"")="","","X")</f>
        <v/>
      </c>
      <c r="N811" s="49" t="str">
        <f ca="1">IFERROR(IF(INDEX(DATOS!I:I,MATCH(CHECKLIST!B811,DATOS!B:B,0),1)="","X",IF(INDEX(DATOS!I:I,MATCH(CHECKLIST!B811,DATOS!B:B,0),1)&gt;YEAR(TODAY())-1,"","VENCIDA")),"")</f>
        <v/>
      </c>
      <c r="P811" s="17" t="str">
        <f>IF(B811="","",IF(IFERROR(FIND(P$13,INDEX(DATOS!CA:CA,MATCH(CHECKLIST!B811,DATOS!B:B,0),1),1),"")="","","X"))</f>
        <v/>
      </c>
      <c r="Q811" s="17" t="str">
        <f>IF(B811="","",IF(IFERROR(FIND(Q$13,INDEX(DATOS!CA:CA,MATCH(CHECKLIST!B811,DATOS!B:B,0),1),1),"")="","","X"))</f>
        <v/>
      </c>
      <c r="R811" t="str">
        <f>IF(B811="","",1)</f>
        <v/>
      </c>
      <c r="S811" t="str">
        <f t="shared" si="41"/>
        <v/>
      </c>
      <c r="U811" t="str">
        <f t="shared" si="39"/>
        <v/>
      </c>
      <c r="V811" t="str">
        <f t="shared" si="40"/>
        <v/>
      </c>
    </row>
    <row r="812" spans="1:22">
      <c r="A812" s="12">
        <v>799</v>
      </c>
      <c r="B812" t="str">
        <f>IFERROR(INDEX(DATOS!B:B,MATCH(CHECKLIST!A812,DATOS!BU:BU,0),1),"")</f>
        <v/>
      </c>
      <c r="C812" t="str">
        <f>IFERROR(INDEX(DATOS!J:J,MATCH(CHECKLIST!A812,DATOS!BU:BU,0),1),"")</f>
        <v/>
      </c>
      <c r="D812" t="str">
        <f>IFERROR(INDEX(DATOS!R:R,MATCH(CHECKLIST!E812,DATOS!C:C,0),1),"")</f>
        <v/>
      </c>
      <c r="E812" s="16" t="str">
        <f>IFERROR(INDEX(DATOS!C:C,MATCH(CHECKLIST!A812,DATOS!BU:BU,0),1),"")</f>
        <v/>
      </c>
      <c r="F812" s="13" t="str">
        <f t="shared" si="38"/>
        <v/>
      </c>
      <c r="G812" s="17" t="str">
        <f>IF(IFERROR(FIND(G$13,INDEX(DATOS!CA:CA,MATCH(CHECKLIST!B812,DATOS!B:B,0),1),1),"")="",IF(IFERROR(FIND("FINADO",INDEX(DATOS!CA:CA,MATCH(CHECKLIST!B812,DATOS!B:B,0),1),1),"")="",IF(IFERROR(FIND("BAJA",INDEX(DATOS!CA:CA,MATCH(CHECKLIST!B812,DATOS!B:B,0),1),1),"")="",IF(IFERROR(FIND("FECHA PEUA",INDEX(DATOS!CA:CA,MATCH(CHECKLIST!B812,DATOS!B:B,0),1),1),"")="",IF(IFERROR(FIND("FIRMA",INDEX(DATOS!CA:CA,MATCH(CHECKLIST!B812,DATOS!B:B,0),1),1),"")="","","FIRMA"),"PEUA"),"BAJA"),"FINADO"),"X")</f>
        <v/>
      </c>
      <c r="H812" s="17" t="str">
        <f>IF(IFERROR(FIND(H$13,INDEX(DATOS!CA:CA,MATCH(CHECKLIST!B812,DATOS!B:B,0),1),1),"")="",IF(IFERROR(FIND("VENCIDA",INDEX(DATOS!BH:BH,MATCH(CHECKLIST!B812,DATOS!B:B,0),1),1),"")="","","VENCIDO"),"X")</f>
        <v/>
      </c>
      <c r="I812" s="17" t="str">
        <f>IF(IFERROR(FIND(I$13,INDEX(DATOS!CA:CA,MATCH(CHECKLIST!B812,DATOS!B:B,0),1),1),"")="","","X")</f>
        <v/>
      </c>
      <c r="J812" s="17" t="str">
        <f>IF(IFERROR(FIND(J$13,INDEX(DATOS!CA:CA,MATCH(CHECKLIST!B812,DATOS!B:B,0),1),1),"")="","","X")</f>
        <v/>
      </c>
      <c r="K812" s="17" t="str">
        <f>IF(IFERROR(FIND(K$13,INDEX(DATOS!CA:CA,MATCH(CHECKLIST!B812,DATOS!B:B,0),1),1),"")="","","X")</f>
        <v/>
      </c>
      <c r="L812" s="17" t="str">
        <f>IF(IFERROR(FIND(L$13,INDEX(DATOS!CA:CA,MATCH(CHECKLIST!B812,DATOS!B:B,0),1),1),"")="","","X")</f>
        <v/>
      </c>
      <c r="M812" s="17" t="str">
        <f>IF(IFERROR(FIND(M$13,INDEX(DATOS!CA:CA,MATCH(CHECKLIST!B812,DATOS!B:B,0),1),1),"")="","","X")</f>
        <v/>
      </c>
      <c r="N812" s="49" t="str">
        <f ca="1">IFERROR(IF(INDEX(DATOS!I:I,MATCH(CHECKLIST!B812,DATOS!B:B,0),1)="","X",IF(INDEX(DATOS!I:I,MATCH(CHECKLIST!B812,DATOS!B:B,0),1)&gt;YEAR(TODAY())-1,"","VENCIDA")),"")</f>
        <v/>
      </c>
      <c r="P812" s="17" t="str">
        <f>IF(B812="","",IF(IFERROR(FIND(P$13,INDEX(DATOS!CA:CA,MATCH(CHECKLIST!B812,DATOS!B:B,0),1),1),"")="","","X"))</f>
        <v/>
      </c>
      <c r="Q812" s="17" t="str">
        <f>IF(B812="","",IF(IFERROR(FIND(Q$13,INDEX(DATOS!CA:CA,MATCH(CHECKLIST!B812,DATOS!B:B,0),1),1),"")="","","X"))</f>
        <v/>
      </c>
      <c r="S812">
        <f t="shared" si="41"/>
        <v>0</v>
      </c>
      <c r="U812" t="str">
        <f t="shared" si="39"/>
        <v/>
      </c>
      <c r="V812" t="str">
        <f t="shared" si="40"/>
        <v/>
      </c>
    </row>
    <row r="813" spans="1:22">
      <c r="A813" s="12">
        <v>800</v>
      </c>
      <c r="B813" t="str">
        <f>IFERROR(INDEX(DATOS!B:B,MATCH(CHECKLIST!A813,DATOS!BU:BU,0),1),"")</f>
        <v/>
      </c>
      <c r="C813" t="str">
        <f>IFERROR(INDEX(DATOS!J:J,MATCH(CHECKLIST!A813,DATOS!BU:BU,0),1),"")</f>
        <v/>
      </c>
      <c r="D813" t="str">
        <f>IFERROR(INDEX(DATOS!R:R,MATCH(CHECKLIST!E813,DATOS!C:C,0),1),"")</f>
        <v/>
      </c>
      <c r="E813" s="16" t="str">
        <f>IFERROR(INDEX(DATOS!C:C,MATCH(CHECKLIST!A813,DATOS!BU:BU,0),1),"")</f>
        <v/>
      </c>
      <c r="F813" s="13" t="str">
        <f t="shared" si="38"/>
        <v/>
      </c>
      <c r="G813" s="17" t="str">
        <f>IF(IFERROR(FIND(G$13,INDEX(DATOS!CA:CA,MATCH(CHECKLIST!B813,DATOS!B:B,0),1),1),"")="",IF(IFERROR(FIND("FINADO",INDEX(DATOS!CA:CA,MATCH(CHECKLIST!B813,DATOS!B:B,0),1),1),"")="",IF(IFERROR(FIND("BAJA",INDEX(DATOS!CA:CA,MATCH(CHECKLIST!B813,DATOS!B:B,0),1),1),"")="",IF(IFERROR(FIND("FECHA PEUA",INDEX(DATOS!CA:CA,MATCH(CHECKLIST!B813,DATOS!B:B,0),1),1),"")="",IF(IFERROR(FIND("FIRMA",INDEX(DATOS!CA:CA,MATCH(CHECKLIST!B813,DATOS!B:B,0),1),1),"")="","","FIRMA"),"PEUA"),"BAJA"),"FINADO"),"X")</f>
        <v/>
      </c>
      <c r="H813" s="17" t="str">
        <f>IF(IFERROR(FIND(H$13,INDEX(DATOS!CA:CA,MATCH(CHECKLIST!B813,DATOS!B:B,0),1),1),"")="",IF(IFERROR(FIND("VENCIDA",INDEX(DATOS!BH:BH,MATCH(CHECKLIST!B813,DATOS!B:B,0),1),1),"")="","","VENCIDO"),"X")</f>
        <v/>
      </c>
      <c r="I813" s="17" t="str">
        <f>IF(IFERROR(FIND(I$13,INDEX(DATOS!CA:CA,MATCH(CHECKLIST!B813,DATOS!B:B,0),1),1),"")="","","X")</f>
        <v/>
      </c>
      <c r="J813" s="17" t="str">
        <f>IF(IFERROR(FIND(J$13,INDEX(DATOS!CA:CA,MATCH(CHECKLIST!B813,DATOS!B:B,0),1),1),"")="","","X")</f>
        <v/>
      </c>
      <c r="K813" s="17" t="str">
        <f>IF(IFERROR(FIND(K$13,INDEX(DATOS!CA:CA,MATCH(CHECKLIST!B813,DATOS!B:B,0),1),1),"")="","","X")</f>
        <v/>
      </c>
      <c r="L813" s="17" t="str">
        <f>IF(IFERROR(FIND(L$13,INDEX(DATOS!CA:CA,MATCH(CHECKLIST!B813,DATOS!B:B,0),1),1),"")="","","X")</f>
        <v/>
      </c>
      <c r="M813" s="17" t="str">
        <f>IF(IFERROR(FIND(M$13,INDEX(DATOS!CA:CA,MATCH(CHECKLIST!B813,DATOS!B:B,0),1),1),"")="","","X")</f>
        <v/>
      </c>
      <c r="N813" s="49" t="str">
        <f ca="1">IFERROR(IF(INDEX(DATOS!I:I,MATCH(CHECKLIST!B813,DATOS!B:B,0),1)="","X",IF(INDEX(DATOS!I:I,MATCH(CHECKLIST!B813,DATOS!B:B,0),1)&gt;YEAR(TODAY())-1,"","VENCIDA")),"")</f>
        <v/>
      </c>
      <c r="P813" s="17" t="str">
        <f>IF(B813="","",IF(IFERROR(FIND(P$13,INDEX(DATOS!CA:CA,MATCH(CHECKLIST!B813,DATOS!B:B,0),1),1),"")="","","X"))</f>
        <v/>
      </c>
      <c r="Q813" s="17" t="str">
        <f>IF(B813="","",IF(IFERROR(FIND(Q$13,INDEX(DATOS!CA:CA,MATCH(CHECKLIST!B813,DATOS!B:B,0),1),1),"")="","","X"))</f>
        <v/>
      </c>
      <c r="R813" t="str">
        <f>IF(B813="","",1)</f>
        <v/>
      </c>
      <c r="S813" t="str">
        <f t="shared" si="41"/>
        <v/>
      </c>
      <c r="U813" t="str">
        <f t="shared" si="39"/>
        <v/>
      </c>
      <c r="V813" t="str">
        <f t="shared" si="40"/>
        <v/>
      </c>
    </row>
    <row r="814" spans="1:22">
      <c r="A814" s="12">
        <v>801</v>
      </c>
      <c r="B814" t="str">
        <f>IFERROR(INDEX(DATOS!B:B,MATCH(CHECKLIST!A814,DATOS!BU:BU,0),1),"")</f>
        <v/>
      </c>
      <c r="C814" t="str">
        <f>IFERROR(INDEX(DATOS!J:J,MATCH(CHECKLIST!A814,DATOS!BU:BU,0),1),"")</f>
        <v/>
      </c>
      <c r="D814" t="str">
        <f>IFERROR(INDEX(DATOS!R:R,MATCH(CHECKLIST!E814,DATOS!C:C,0),1),"")</f>
        <v/>
      </c>
      <c r="E814" s="16" t="str">
        <f>IFERROR(INDEX(DATOS!C:C,MATCH(CHECKLIST!A814,DATOS!BU:BU,0),1),"")</f>
        <v/>
      </c>
      <c r="F814" s="13" t="str">
        <f t="shared" si="38"/>
        <v/>
      </c>
      <c r="G814" s="17" t="str">
        <f>IF(IFERROR(FIND(G$13,INDEX(DATOS!CA:CA,MATCH(CHECKLIST!B814,DATOS!B:B,0),1),1),"")="",IF(IFERROR(FIND("FINADO",INDEX(DATOS!CA:CA,MATCH(CHECKLIST!B814,DATOS!B:B,0),1),1),"")="",IF(IFERROR(FIND("BAJA",INDEX(DATOS!CA:CA,MATCH(CHECKLIST!B814,DATOS!B:B,0),1),1),"")="",IF(IFERROR(FIND("FECHA PEUA",INDEX(DATOS!CA:CA,MATCH(CHECKLIST!B814,DATOS!B:B,0),1),1),"")="",IF(IFERROR(FIND("FIRMA",INDEX(DATOS!CA:CA,MATCH(CHECKLIST!B814,DATOS!B:B,0),1),1),"")="","","FIRMA"),"PEUA"),"BAJA"),"FINADO"),"X")</f>
        <v/>
      </c>
      <c r="H814" s="17" t="str">
        <f>IF(IFERROR(FIND(H$13,INDEX(DATOS!CA:CA,MATCH(CHECKLIST!B814,DATOS!B:B,0),1),1),"")="",IF(IFERROR(FIND("VENCIDA",INDEX(DATOS!BH:BH,MATCH(CHECKLIST!B814,DATOS!B:B,0),1),1),"")="","","VENCIDO"),"X")</f>
        <v/>
      </c>
      <c r="I814" s="17" t="str">
        <f>IF(IFERROR(FIND(I$13,INDEX(DATOS!CA:CA,MATCH(CHECKLIST!B814,DATOS!B:B,0),1),1),"")="","","X")</f>
        <v/>
      </c>
      <c r="J814" s="17" t="str">
        <f>IF(IFERROR(FIND(J$13,INDEX(DATOS!CA:CA,MATCH(CHECKLIST!B814,DATOS!B:B,0),1),1),"")="","","X")</f>
        <v/>
      </c>
      <c r="K814" s="17" t="str">
        <f>IF(IFERROR(FIND(K$13,INDEX(DATOS!CA:CA,MATCH(CHECKLIST!B814,DATOS!B:B,0),1),1),"")="","","X")</f>
        <v/>
      </c>
      <c r="L814" s="17" t="str">
        <f>IF(IFERROR(FIND(L$13,INDEX(DATOS!CA:CA,MATCH(CHECKLIST!B814,DATOS!B:B,0),1),1),"")="","","X")</f>
        <v/>
      </c>
      <c r="M814" s="17" t="str">
        <f>IF(IFERROR(FIND(M$13,INDEX(DATOS!CA:CA,MATCH(CHECKLIST!B814,DATOS!B:B,0),1),1),"")="","","X")</f>
        <v/>
      </c>
      <c r="N814" s="49" t="str">
        <f ca="1">IFERROR(IF(INDEX(DATOS!I:I,MATCH(CHECKLIST!B814,DATOS!B:B,0),1)="","X",IF(INDEX(DATOS!I:I,MATCH(CHECKLIST!B814,DATOS!B:B,0),1)&gt;YEAR(TODAY())-1,"","VENCIDA")),"")</f>
        <v/>
      </c>
      <c r="P814" s="17" t="str">
        <f>IF(B814="","",IF(IFERROR(FIND(P$13,INDEX(DATOS!CA:CA,MATCH(CHECKLIST!B814,DATOS!B:B,0),1),1),"")="","","X"))</f>
        <v/>
      </c>
      <c r="Q814" s="17" t="str">
        <f>IF(B814="","",IF(IFERROR(FIND(Q$13,INDEX(DATOS!CA:CA,MATCH(CHECKLIST!B814,DATOS!B:B,0),1),1),"")="","","X"))</f>
        <v/>
      </c>
      <c r="S814">
        <f t="shared" si="41"/>
        <v>0</v>
      </c>
      <c r="U814" t="str">
        <f t="shared" si="39"/>
        <v/>
      </c>
      <c r="V814" t="str">
        <f t="shared" si="40"/>
        <v/>
      </c>
    </row>
    <row r="815" spans="1:22">
      <c r="A815" s="12">
        <v>802</v>
      </c>
      <c r="B815" t="str">
        <f>IFERROR(INDEX(DATOS!B:B,MATCH(CHECKLIST!A815,DATOS!BU:BU,0),1),"")</f>
        <v/>
      </c>
      <c r="C815" t="str">
        <f>IFERROR(INDEX(DATOS!J:J,MATCH(CHECKLIST!A815,DATOS!BU:BU,0),1),"")</f>
        <v/>
      </c>
      <c r="D815" t="str">
        <f>IFERROR(INDEX(DATOS!R:R,MATCH(CHECKLIST!E815,DATOS!C:C,0),1),"")</f>
        <v/>
      </c>
      <c r="E815" s="16" t="str">
        <f>IFERROR(INDEX(DATOS!C:C,MATCH(CHECKLIST!A815,DATOS!BU:BU,0),1),"")</f>
        <v/>
      </c>
      <c r="F815" s="13" t="str">
        <f t="shared" si="38"/>
        <v/>
      </c>
      <c r="G815" s="17" t="str">
        <f>IF(IFERROR(FIND(G$13,INDEX(DATOS!CA:CA,MATCH(CHECKLIST!B815,DATOS!B:B,0),1),1),"")="",IF(IFERROR(FIND("FINADO",INDEX(DATOS!CA:CA,MATCH(CHECKLIST!B815,DATOS!B:B,0),1),1),"")="",IF(IFERROR(FIND("BAJA",INDEX(DATOS!CA:CA,MATCH(CHECKLIST!B815,DATOS!B:B,0),1),1),"")="",IF(IFERROR(FIND("FECHA PEUA",INDEX(DATOS!CA:CA,MATCH(CHECKLIST!B815,DATOS!B:B,0),1),1),"")="",IF(IFERROR(FIND("FIRMA",INDEX(DATOS!CA:CA,MATCH(CHECKLIST!B815,DATOS!B:B,0),1),1),"")="","","FIRMA"),"PEUA"),"BAJA"),"FINADO"),"X")</f>
        <v/>
      </c>
      <c r="H815" s="17" t="str">
        <f>IF(IFERROR(FIND(H$13,INDEX(DATOS!CA:CA,MATCH(CHECKLIST!B815,DATOS!B:B,0),1),1),"")="",IF(IFERROR(FIND("VENCIDA",INDEX(DATOS!BH:BH,MATCH(CHECKLIST!B815,DATOS!B:B,0),1),1),"")="","","VENCIDO"),"X")</f>
        <v/>
      </c>
      <c r="I815" s="17" t="str">
        <f>IF(IFERROR(FIND(I$13,INDEX(DATOS!CA:CA,MATCH(CHECKLIST!B815,DATOS!B:B,0),1),1),"")="","","X")</f>
        <v/>
      </c>
      <c r="J815" s="17" t="str">
        <f>IF(IFERROR(FIND(J$13,INDEX(DATOS!CA:CA,MATCH(CHECKLIST!B815,DATOS!B:B,0),1),1),"")="","","X")</f>
        <v/>
      </c>
      <c r="K815" s="17" t="str">
        <f>IF(IFERROR(FIND(K$13,INDEX(DATOS!CA:CA,MATCH(CHECKLIST!B815,DATOS!B:B,0),1),1),"")="","","X")</f>
        <v/>
      </c>
      <c r="L815" s="17" t="str">
        <f>IF(IFERROR(FIND(L$13,INDEX(DATOS!CA:CA,MATCH(CHECKLIST!B815,DATOS!B:B,0),1),1),"")="","","X")</f>
        <v/>
      </c>
      <c r="M815" s="17" t="str">
        <f>IF(IFERROR(FIND(M$13,INDEX(DATOS!CA:CA,MATCH(CHECKLIST!B815,DATOS!B:B,0),1),1),"")="","","X")</f>
        <v/>
      </c>
      <c r="N815" s="49" t="str">
        <f ca="1">IFERROR(IF(INDEX(DATOS!I:I,MATCH(CHECKLIST!B815,DATOS!B:B,0),1)="","X",IF(INDEX(DATOS!I:I,MATCH(CHECKLIST!B815,DATOS!B:B,0),1)&gt;YEAR(TODAY())-1,"","VENCIDA")),"")</f>
        <v/>
      </c>
      <c r="P815" s="17" t="str">
        <f>IF(B815="","",IF(IFERROR(FIND(P$13,INDEX(DATOS!CA:CA,MATCH(CHECKLIST!B815,DATOS!B:B,0),1),1),"")="","","X"))</f>
        <v/>
      </c>
      <c r="Q815" s="17" t="str">
        <f>IF(B815="","",IF(IFERROR(FIND(Q$13,INDEX(DATOS!CA:CA,MATCH(CHECKLIST!B815,DATOS!B:B,0),1),1),"")="","","X"))</f>
        <v/>
      </c>
      <c r="R815" t="str">
        <f>IF(B815="","",1)</f>
        <v/>
      </c>
      <c r="S815" t="str">
        <f t="shared" si="41"/>
        <v/>
      </c>
      <c r="U815" t="str">
        <f t="shared" si="39"/>
        <v/>
      </c>
      <c r="V815" t="str">
        <f t="shared" si="40"/>
        <v/>
      </c>
    </row>
    <row r="816" spans="1:22">
      <c r="A816" s="12">
        <v>803</v>
      </c>
      <c r="B816" t="str">
        <f>IFERROR(INDEX(DATOS!B:B,MATCH(CHECKLIST!A816,DATOS!BU:BU,0),1),"")</f>
        <v/>
      </c>
      <c r="C816" t="str">
        <f>IFERROR(INDEX(DATOS!J:J,MATCH(CHECKLIST!A816,DATOS!BU:BU,0),1),"")</f>
        <v/>
      </c>
      <c r="D816" t="str">
        <f>IFERROR(INDEX(DATOS!R:R,MATCH(CHECKLIST!E816,DATOS!C:C,0),1),"")</f>
        <v/>
      </c>
      <c r="E816" s="16" t="str">
        <f>IFERROR(INDEX(DATOS!C:C,MATCH(CHECKLIST!A816,DATOS!BU:BU,0),1),"")</f>
        <v/>
      </c>
      <c r="F816" s="13" t="str">
        <f t="shared" si="38"/>
        <v/>
      </c>
      <c r="G816" s="17" t="str">
        <f>IF(IFERROR(FIND(G$13,INDEX(DATOS!CA:CA,MATCH(CHECKLIST!B816,DATOS!B:B,0),1),1),"")="",IF(IFERROR(FIND("FINADO",INDEX(DATOS!CA:CA,MATCH(CHECKLIST!B816,DATOS!B:B,0),1),1),"")="",IF(IFERROR(FIND("BAJA",INDEX(DATOS!CA:CA,MATCH(CHECKLIST!B816,DATOS!B:B,0),1),1),"")="",IF(IFERROR(FIND("FECHA PEUA",INDEX(DATOS!CA:CA,MATCH(CHECKLIST!B816,DATOS!B:B,0),1),1),"")="",IF(IFERROR(FIND("FIRMA",INDEX(DATOS!CA:CA,MATCH(CHECKLIST!B816,DATOS!B:B,0),1),1),"")="","","FIRMA"),"PEUA"),"BAJA"),"FINADO"),"X")</f>
        <v/>
      </c>
      <c r="H816" s="17" t="str">
        <f>IF(IFERROR(FIND(H$13,INDEX(DATOS!CA:CA,MATCH(CHECKLIST!B816,DATOS!B:B,0),1),1),"")="",IF(IFERROR(FIND("VENCIDA",INDEX(DATOS!BH:BH,MATCH(CHECKLIST!B816,DATOS!B:B,0),1),1),"")="","","VENCIDO"),"X")</f>
        <v/>
      </c>
      <c r="I816" s="17" t="str">
        <f>IF(IFERROR(FIND(I$13,INDEX(DATOS!CA:CA,MATCH(CHECKLIST!B816,DATOS!B:B,0),1),1),"")="","","X")</f>
        <v/>
      </c>
      <c r="J816" s="17" t="str">
        <f>IF(IFERROR(FIND(J$13,INDEX(DATOS!CA:CA,MATCH(CHECKLIST!B816,DATOS!B:B,0),1),1),"")="","","X")</f>
        <v/>
      </c>
      <c r="K816" s="17" t="str">
        <f>IF(IFERROR(FIND(K$13,INDEX(DATOS!CA:CA,MATCH(CHECKLIST!B816,DATOS!B:B,0),1),1),"")="","","X")</f>
        <v/>
      </c>
      <c r="L816" s="17" t="str">
        <f>IF(IFERROR(FIND(L$13,INDEX(DATOS!CA:CA,MATCH(CHECKLIST!B816,DATOS!B:B,0),1),1),"")="","","X")</f>
        <v/>
      </c>
      <c r="M816" s="17" t="str">
        <f>IF(IFERROR(FIND(M$13,INDEX(DATOS!CA:CA,MATCH(CHECKLIST!B816,DATOS!B:B,0),1),1),"")="","","X")</f>
        <v/>
      </c>
      <c r="N816" s="49" t="str">
        <f ca="1">IFERROR(IF(INDEX(DATOS!I:I,MATCH(CHECKLIST!B816,DATOS!B:B,0),1)="","X",IF(INDEX(DATOS!I:I,MATCH(CHECKLIST!B816,DATOS!B:B,0),1)&gt;YEAR(TODAY())-1,"","VENCIDA")),"")</f>
        <v/>
      </c>
      <c r="P816" s="17" t="str">
        <f>IF(B816="","",IF(IFERROR(FIND(P$13,INDEX(DATOS!CA:CA,MATCH(CHECKLIST!B816,DATOS!B:B,0),1),1),"")="","","X"))</f>
        <v/>
      </c>
      <c r="Q816" s="17" t="str">
        <f>IF(B816="","",IF(IFERROR(FIND(Q$13,INDEX(DATOS!CA:CA,MATCH(CHECKLIST!B816,DATOS!B:B,0),1),1),"")="","","X"))</f>
        <v/>
      </c>
      <c r="S816">
        <f t="shared" si="41"/>
        <v>0</v>
      </c>
      <c r="U816" t="str">
        <f t="shared" si="39"/>
        <v/>
      </c>
      <c r="V816" t="str">
        <f t="shared" si="40"/>
        <v/>
      </c>
    </row>
    <row r="817" spans="1:22">
      <c r="A817" s="12">
        <v>804</v>
      </c>
      <c r="B817" t="str">
        <f>IFERROR(INDEX(DATOS!B:B,MATCH(CHECKLIST!A817,DATOS!BU:BU,0),1),"")</f>
        <v/>
      </c>
      <c r="C817" t="str">
        <f>IFERROR(INDEX(DATOS!J:J,MATCH(CHECKLIST!A817,DATOS!BU:BU,0),1),"")</f>
        <v/>
      </c>
      <c r="D817" t="str">
        <f>IFERROR(INDEX(DATOS!R:R,MATCH(CHECKLIST!E817,DATOS!C:C,0),1),"")</f>
        <v/>
      </c>
      <c r="E817" s="16" t="str">
        <f>IFERROR(INDEX(DATOS!C:C,MATCH(CHECKLIST!A817,DATOS!BU:BU,0),1),"")</f>
        <v/>
      </c>
      <c r="F817" s="13" t="str">
        <f t="shared" si="38"/>
        <v/>
      </c>
      <c r="G817" s="17" t="str">
        <f>IF(IFERROR(FIND(G$13,INDEX(DATOS!CA:CA,MATCH(CHECKLIST!B817,DATOS!B:B,0),1),1),"")="",IF(IFERROR(FIND("FINADO",INDEX(DATOS!CA:CA,MATCH(CHECKLIST!B817,DATOS!B:B,0),1),1),"")="",IF(IFERROR(FIND("BAJA",INDEX(DATOS!CA:CA,MATCH(CHECKLIST!B817,DATOS!B:B,0),1),1),"")="",IF(IFERROR(FIND("FECHA PEUA",INDEX(DATOS!CA:CA,MATCH(CHECKLIST!B817,DATOS!B:B,0),1),1),"")="",IF(IFERROR(FIND("FIRMA",INDEX(DATOS!CA:CA,MATCH(CHECKLIST!B817,DATOS!B:B,0),1),1),"")="","","FIRMA"),"PEUA"),"BAJA"),"FINADO"),"X")</f>
        <v/>
      </c>
      <c r="H817" s="17" t="str">
        <f>IF(IFERROR(FIND(H$13,INDEX(DATOS!CA:CA,MATCH(CHECKLIST!B817,DATOS!B:B,0),1),1),"")="",IF(IFERROR(FIND("VENCIDA",INDEX(DATOS!BH:BH,MATCH(CHECKLIST!B817,DATOS!B:B,0),1),1),"")="","","VENCIDO"),"X")</f>
        <v/>
      </c>
      <c r="I817" s="17" t="str">
        <f>IF(IFERROR(FIND(I$13,INDEX(DATOS!CA:CA,MATCH(CHECKLIST!B817,DATOS!B:B,0),1),1),"")="","","X")</f>
        <v/>
      </c>
      <c r="J817" s="17" t="str">
        <f>IF(IFERROR(FIND(J$13,INDEX(DATOS!CA:CA,MATCH(CHECKLIST!B817,DATOS!B:B,0),1),1),"")="","","X")</f>
        <v/>
      </c>
      <c r="K817" s="17" t="str">
        <f>IF(IFERROR(FIND(K$13,INDEX(DATOS!CA:CA,MATCH(CHECKLIST!B817,DATOS!B:B,0),1),1),"")="","","X")</f>
        <v/>
      </c>
      <c r="L817" s="17" t="str">
        <f>IF(IFERROR(FIND(L$13,INDEX(DATOS!CA:CA,MATCH(CHECKLIST!B817,DATOS!B:B,0),1),1),"")="","","X")</f>
        <v/>
      </c>
      <c r="M817" s="17" t="str">
        <f>IF(IFERROR(FIND(M$13,INDEX(DATOS!CA:CA,MATCH(CHECKLIST!B817,DATOS!B:B,0),1),1),"")="","","X")</f>
        <v/>
      </c>
      <c r="N817" s="49" t="str">
        <f ca="1">IFERROR(IF(INDEX(DATOS!I:I,MATCH(CHECKLIST!B817,DATOS!B:B,0),1)="","X",IF(INDEX(DATOS!I:I,MATCH(CHECKLIST!B817,DATOS!B:B,0),1)&gt;YEAR(TODAY())-1,"","VENCIDA")),"")</f>
        <v/>
      </c>
      <c r="P817" s="17" t="str">
        <f>IF(B817="","",IF(IFERROR(FIND(P$13,INDEX(DATOS!CA:CA,MATCH(CHECKLIST!B817,DATOS!B:B,0),1),1),"")="","","X"))</f>
        <v/>
      </c>
      <c r="Q817" s="17" t="str">
        <f>IF(B817="","",IF(IFERROR(FIND(Q$13,INDEX(DATOS!CA:CA,MATCH(CHECKLIST!B817,DATOS!B:B,0),1),1),"")="","","X"))</f>
        <v/>
      </c>
      <c r="R817" t="str">
        <f>IF(B817="","",1)</f>
        <v/>
      </c>
      <c r="S817" t="str">
        <f t="shared" si="41"/>
        <v/>
      </c>
      <c r="U817" t="str">
        <f t="shared" si="39"/>
        <v/>
      </c>
      <c r="V817" t="str">
        <f t="shared" si="40"/>
        <v/>
      </c>
    </row>
    <row r="818" spans="1:22">
      <c r="A818" s="12">
        <v>805</v>
      </c>
      <c r="B818" t="str">
        <f>IFERROR(INDEX(DATOS!B:B,MATCH(CHECKLIST!A818,DATOS!BU:BU,0),1),"")</f>
        <v/>
      </c>
      <c r="C818" t="str">
        <f>IFERROR(INDEX(DATOS!J:J,MATCH(CHECKLIST!A818,DATOS!BU:BU,0),1),"")</f>
        <v/>
      </c>
      <c r="D818" t="str">
        <f>IFERROR(INDEX(DATOS!R:R,MATCH(CHECKLIST!E818,DATOS!C:C,0),1),"")</f>
        <v/>
      </c>
      <c r="E818" s="16" t="str">
        <f>IFERROR(INDEX(DATOS!C:C,MATCH(CHECKLIST!A818,DATOS!BU:BU,0),1),"")</f>
        <v/>
      </c>
      <c r="F818" s="13" t="str">
        <f t="shared" si="38"/>
        <v/>
      </c>
      <c r="G818" s="17" t="str">
        <f>IF(IFERROR(FIND(G$13,INDEX(DATOS!CA:CA,MATCH(CHECKLIST!B818,DATOS!B:B,0),1),1),"")="",IF(IFERROR(FIND("FINADO",INDEX(DATOS!CA:CA,MATCH(CHECKLIST!B818,DATOS!B:B,0),1),1),"")="",IF(IFERROR(FIND("BAJA",INDEX(DATOS!CA:CA,MATCH(CHECKLIST!B818,DATOS!B:B,0),1),1),"")="",IF(IFERROR(FIND("FECHA PEUA",INDEX(DATOS!CA:CA,MATCH(CHECKLIST!B818,DATOS!B:B,0),1),1),"")="",IF(IFERROR(FIND("FIRMA",INDEX(DATOS!CA:CA,MATCH(CHECKLIST!B818,DATOS!B:B,0),1),1),"")="","","FIRMA"),"PEUA"),"BAJA"),"FINADO"),"X")</f>
        <v/>
      </c>
      <c r="H818" s="17" t="str">
        <f>IF(IFERROR(FIND(H$13,INDEX(DATOS!CA:CA,MATCH(CHECKLIST!B818,DATOS!B:B,0),1),1),"")="",IF(IFERROR(FIND("VENCIDA",INDEX(DATOS!BH:BH,MATCH(CHECKLIST!B818,DATOS!B:B,0),1),1),"")="","","VENCIDO"),"X")</f>
        <v/>
      </c>
      <c r="I818" s="17" t="str">
        <f>IF(IFERROR(FIND(I$13,INDEX(DATOS!CA:CA,MATCH(CHECKLIST!B818,DATOS!B:B,0),1),1),"")="","","X")</f>
        <v/>
      </c>
      <c r="J818" s="17" t="str">
        <f>IF(IFERROR(FIND(J$13,INDEX(DATOS!CA:CA,MATCH(CHECKLIST!B818,DATOS!B:B,0),1),1),"")="","","X")</f>
        <v/>
      </c>
      <c r="K818" s="17" t="str">
        <f>IF(IFERROR(FIND(K$13,INDEX(DATOS!CA:CA,MATCH(CHECKLIST!B818,DATOS!B:B,0),1),1),"")="","","X")</f>
        <v/>
      </c>
      <c r="L818" s="17" t="str">
        <f>IF(IFERROR(FIND(L$13,INDEX(DATOS!CA:CA,MATCH(CHECKLIST!B818,DATOS!B:B,0),1),1),"")="","","X")</f>
        <v/>
      </c>
      <c r="M818" s="17" t="str">
        <f>IF(IFERROR(FIND(M$13,INDEX(DATOS!CA:CA,MATCH(CHECKLIST!B818,DATOS!B:B,0),1),1),"")="","","X")</f>
        <v/>
      </c>
      <c r="N818" s="49" t="str">
        <f ca="1">IFERROR(IF(INDEX(DATOS!I:I,MATCH(CHECKLIST!B818,DATOS!B:B,0),1)="","X",IF(INDEX(DATOS!I:I,MATCH(CHECKLIST!B818,DATOS!B:B,0),1)&gt;YEAR(TODAY())-1,"","VENCIDA")),"")</f>
        <v/>
      </c>
      <c r="P818" s="17" t="str">
        <f>IF(B818="","",IF(IFERROR(FIND(P$13,INDEX(DATOS!CA:CA,MATCH(CHECKLIST!B818,DATOS!B:B,0),1),1),"")="","","X"))</f>
        <v/>
      </c>
      <c r="Q818" s="17" t="str">
        <f>IF(B818="","",IF(IFERROR(FIND(Q$13,INDEX(DATOS!CA:CA,MATCH(CHECKLIST!B818,DATOS!B:B,0),1),1),"")="","","X"))</f>
        <v/>
      </c>
      <c r="S818">
        <f t="shared" si="41"/>
        <v>0</v>
      </c>
      <c r="U818" t="str">
        <f t="shared" si="39"/>
        <v/>
      </c>
      <c r="V818" t="str">
        <f t="shared" si="40"/>
        <v/>
      </c>
    </row>
    <row r="819" spans="1:22">
      <c r="A819" s="12">
        <v>806</v>
      </c>
      <c r="B819" t="str">
        <f>IFERROR(INDEX(DATOS!B:B,MATCH(CHECKLIST!A819,DATOS!BU:BU,0),1),"")</f>
        <v/>
      </c>
      <c r="C819" t="str">
        <f>IFERROR(INDEX(DATOS!J:J,MATCH(CHECKLIST!A819,DATOS!BU:BU,0),1),"")</f>
        <v/>
      </c>
      <c r="D819" t="str">
        <f>IFERROR(INDEX(DATOS!R:R,MATCH(CHECKLIST!E819,DATOS!C:C,0),1),"")</f>
        <v/>
      </c>
      <c r="E819" s="16" t="str">
        <f>IFERROR(INDEX(DATOS!C:C,MATCH(CHECKLIST!A819,DATOS!BU:BU,0),1),"")</f>
        <v/>
      </c>
      <c r="F819" s="13" t="str">
        <f t="shared" si="38"/>
        <v/>
      </c>
      <c r="G819" s="17" t="str">
        <f>IF(IFERROR(FIND(G$13,INDEX(DATOS!CA:CA,MATCH(CHECKLIST!B819,DATOS!B:B,0),1),1),"")="",IF(IFERROR(FIND("FINADO",INDEX(DATOS!CA:CA,MATCH(CHECKLIST!B819,DATOS!B:B,0),1),1),"")="",IF(IFERROR(FIND("BAJA",INDEX(DATOS!CA:CA,MATCH(CHECKLIST!B819,DATOS!B:B,0),1),1),"")="",IF(IFERROR(FIND("FECHA PEUA",INDEX(DATOS!CA:CA,MATCH(CHECKLIST!B819,DATOS!B:B,0),1),1),"")="",IF(IFERROR(FIND("FIRMA",INDEX(DATOS!CA:CA,MATCH(CHECKLIST!B819,DATOS!B:B,0),1),1),"")="","","FIRMA"),"PEUA"),"BAJA"),"FINADO"),"X")</f>
        <v/>
      </c>
      <c r="H819" s="17" t="str">
        <f>IF(IFERROR(FIND(H$13,INDEX(DATOS!CA:CA,MATCH(CHECKLIST!B819,DATOS!B:B,0),1),1),"")="",IF(IFERROR(FIND("VENCIDA",INDEX(DATOS!BH:BH,MATCH(CHECKLIST!B819,DATOS!B:B,0),1),1),"")="","","VENCIDO"),"X")</f>
        <v/>
      </c>
      <c r="I819" s="17" t="str">
        <f>IF(IFERROR(FIND(I$13,INDEX(DATOS!CA:CA,MATCH(CHECKLIST!B819,DATOS!B:B,0),1),1),"")="","","X")</f>
        <v/>
      </c>
      <c r="J819" s="17" t="str">
        <f>IF(IFERROR(FIND(J$13,INDEX(DATOS!CA:CA,MATCH(CHECKLIST!B819,DATOS!B:B,0),1),1),"")="","","X")</f>
        <v/>
      </c>
      <c r="K819" s="17" t="str">
        <f>IF(IFERROR(FIND(K$13,INDEX(DATOS!CA:CA,MATCH(CHECKLIST!B819,DATOS!B:B,0),1),1),"")="","","X")</f>
        <v/>
      </c>
      <c r="L819" s="17" t="str">
        <f>IF(IFERROR(FIND(L$13,INDEX(DATOS!CA:CA,MATCH(CHECKLIST!B819,DATOS!B:B,0),1),1),"")="","","X")</f>
        <v/>
      </c>
      <c r="M819" s="17" t="str">
        <f>IF(IFERROR(FIND(M$13,INDEX(DATOS!CA:CA,MATCH(CHECKLIST!B819,DATOS!B:B,0),1),1),"")="","","X")</f>
        <v/>
      </c>
      <c r="N819" s="49" t="str">
        <f ca="1">IFERROR(IF(INDEX(DATOS!I:I,MATCH(CHECKLIST!B819,DATOS!B:B,0),1)="","X",IF(INDEX(DATOS!I:I,MATCH(CHECKLIST!B819,DATOS!B:B,0),1)&gt;YEAR(TODAY())-1,"","VENCIDA")),"")</f>
        <v/>
      </c>
      <c r="P819" s="17" t="str">
        <f>IF(B819="","",IF(IFERROR(FIND(P$13,INDEX(DATOS!CA:CA,MATCH(CHECKLIST!B819,DATOS!B:B,0),1),1),"")="","","X"))</f>
        <v/>
      </c>
      <c r="Q819" s="17" t="str">
        <f>IF(B819="","",IF(IFERROR(FIND(Q$13,INDEX(DATOS!CA:CA,MATCH(CHECKLIST!B819,DATOS!B:B,0),1),1),"")="","","X"))</f>
        <v/>
      </c>
      <c r="R819" t="str">
        <f>IF(B819="","",1)</f>
        <v/>
      </c>
      <c r="S819" t="str">
        <f t="shared" si="41"/>
        <v/>
      </c>
      <c r="U819" t="str">
        <f t="shared" si="39"/>
        <v/>
      </c>
      <c r="V819" t="str">
        <f t="shared" si="40"/>
        <v/>
      </c>
    </row>
    <row r="820" spans="1:22">
      <c r="A820" s="12">
        <v>807</v>
      </c>
      <c r="B820" t="str">
        <f>IFERROR(INDEX(DATOS!B:B,MATCH(CHECKLIST!A820,DATOS!BU:BU,0),1),"")</f>
        <v/>
      </c>
      <c r="C820" t="str">
        <f>IFERROR(INDEX(DATOS!J:J,MATCH(CHECKLIST!A820,DATOS!BU:BU,0),1),"")</f>
        <v/>
      </c>
      <c r="D820" t="str">
        <f>IFERROR(INDEX(DATOS!R:R,MATCH(CHECKLIST!E820,DATOS!C:C,0),1),"")</f>
        <v/>
      </c>
      <c r="E820" s="16" t="str">
        <f>IFERROR(INDEX(DATOS!C:C,MATCH(CHECKLIST!A820,DATOS!BU:BU,0),1),"")</f>
        <v/>
      </c>
      <c r="F820" s="13" t="str">
        <f t="shared" si="38"/>
        <v/>
      </c>
      <c r="G820" s="17" t="str">
        <f>IF(IFERROR(FIND(G$13,INDEX(DATOS!CA:CA,MATCH(CHECKLIST!B820,DATOS!B:B,0),1),1),"")="",IF(IFERROR(FIND("FINADO",INDEX(DATOS!CA:CA,MATCH(CHECKLIST!B820,DATOS!B:B,0),1),1),"")="",IF(IFERROR(FIND("BAJA",INDEX(DATOS!CA:CA,MATCH(CHECKLIST!B820,DATOS!B:B,0),1),1),"")="",IF(IFERROR(FIND("FECHA PEUA",INDEX(DATOS!CA:CA,MATCH(CHECKLIST!B820,DATOS!B:B,0),1),1),"")="",IF(IFERROR(FIND("FIRMA",INDEX(DATOS!CA:CA,MATCH(CHECKLIST!B820,DATOS!B:B,0),1),1),"")="","","FIRMA"),"PEUA"),"BAJA"),"FINADO"),"X")</f>
        <v/>
      </c>
      <c r="H820" s="17" t="str">
        <f>IF(IFERROR(FIND(H$13,INDEX(DATOS!CA:CA,MATCH(CHECKLIST!B820,DATOS!B:B,0),1),1),"")="",IF(IFERROR(FIND("VENCIDA",INDEX(DATOS!BH:BH,MATCH(CHECKLIST!B820,DATOS!B:B,0),1),1),"")="","","VENCIDO"),"X")</f>
        <v/>
      </c>
      <c r="I820" s="17" t="str">
        <f>IF(IFERROR(FIND(I$13,INDEX(DATOS!CA:CA,MATCH(CHECKLIST!B820,DATOS!B:B,0),1),1),"")="","","X")</f>
        <v/>
      </c>
      <c r="J820" s="17" t="str">
        <f>IF(IFERROR(FIND(J$13,INDEX(DATOS!CA:CA,MATCH(CHECKLIST!B820,DATOS!B:B,0),1),1),"")="","","X")</f>
        <v/>
      </c>
      <c r="K820" s="17" t="str">
        <f>IF(IFERROR(FIND(K$13,INDEX(DATOS!CA:CA,MATCH(CHECKLIST!B820,DATOS!B:B,0),1),1),"")="","","X")</f>
        <v/>
      </c>
      <c r="L820" s="17" t="str">
        <f>IF(IFERROR(FIND(L$13,INDEX(DATOS!CA:CA,MATCH(CHECKLIST!B820,DATOS!B:B,0),1),1),"")="","","X")</f>
        <v/>
      </c>
      <c r="M820" s="17" t="str">
        <f>IF(IFERROR(FIND(M$13,INDEX(DATOS!CA:CA,MATCH(CHECKLIST!B820,DATOS!B:B,0),1),1),"")="","","X")</f>
        <v/>
      </c>
      <c r="N820" s="49" t="str">
        <f ca="1">IFERROR(IF(INDEX(DATOS!I:I,MATCH(CHECKLIST!B820,DATOS!B:B,0),1)="","X",IF(INDEX(DATOS!I:I,MATCH(CHECKLIST!B820,DATOS!B:B,0),1)&gt;YEAR(TODAY())-1,"","VENCIDA")),"")</f>
        <v/>
      </c>
      <c r="P820" s="17" t="str">
        <f>IF(B820="","",IF(IFERROR(FIND(P$13,INDEX(DATOS!CA:CA,MATCH(CHECKLIST!B820,DATOS!B:B,0),1),1),"")="","","X"))</f>
        <v/>
      </c>
      <c r="Q820" s="17" t="str">
        <f>IF(B820="","",IF(IFERROR(FIND(Q$13,INDEX(DATOS!CA:CA,MATCH(CHECKLIST!B820,DATOS!B:B,0),1),1),"")="","","X"))</f>
        <v/>
      </c>
      <c r="S820">
        <f t="shared" si="41"/>
        <v>0</v>
      </c>
      <c r="U820" t="str">
        <f t="shared" si="39"/>
        <v/>
      </c>
      <c r="V820" t="str">
        <f t="shared" si="40"/>
        <v/>
      </c>
    </row>
    <row r="821" spans="1:22">
      <c r="A821" s="12">
        <v>808</v>
      </c>
      <c r="B821" t="str">
        <f>IFERROR(INDEX(DATOS!B:B,MATCH(CHECKLIST!A821,DATOS!BU:BU,0),1),"")</f>
        <v/>
      </c>
      <c r="C821" t="str">
        <f>IFERROR(INDEX(DATOS!J:J,MATCH(CHECKLIST!A821,DATOS!BU:BU,0),1),"")</f>
        <v/>
      </c>
      <c r="D821" t="str">
        <f>IFERROR(INDEX(DATOS!R:R,MATCH(CHECKLIST!E821,DATOS!C:C,0),1),"")</f>
        <v/>
      </c>
      <c r="E821" s="16" t="str">
        <f>IFERROR(INDEX(DATOS!C:C,MATCH(CHECKLIST!A821,DATOS!BU:BU,0),1),"")</f>
        <v/>
      </c>
      <c r="F821" s="13" t="str">
        <f t="shared" si="38"/>
        <v/>
      </c>
      <c r="G821" s="17" t="str">
        <f>IF(IFERROR(FIND(G$13,INDEX(DATOS!CA:CA,MATCH(CHECKLIST!B821,DATOS!B:B,0),1),1),"")="",IF(IFERROR(FIND("FINADO",INDEX(DATOS!CA:CA,MATCH(CHECKLIST!B821,DATOS!B:B,0),1),1),"")="",IF(IFERROR(FIND("BAJA",INDEX(DATOS!CA:CA,MATCH(CHECKLIST!B821,DATOS!B:B,0),1),1),"")="",IF(IFERROR(FIND("FECHA PEUA",INDEX(DATOS!CA:CA,MATCH(CHECKLIST!B821,DATOS!B:B,0),1),1),"")="",IF(IFERROR(FIND("FIRMA",INDEX(DATOS!CA:CA,MATCH(CHECKLIST!B821,DATOS!B:B,0),1),1),"")="","","FIRMA"),"PEUA"),"BAJA"),"FINADO"),"X")</f>
        <v/>
      </c>
      <c r="H821" s="17" t="str">
        <f>IF(IFERROR(FIND(H$13,INDEX(DATOS!CA:CA,MATCH(CHECKLIST!B821,DATOS!B:B,0),1),1),"")="",IF(IFERROR(FIND("VENCIDA",INDEX(DATOS!BH:BH,MATCH(CHECKLIST!B821,DATOS!B:B,0),1),1),"")="","","VENCIDO"),"X")</f>
        <v/>
      </c>
      <c r="I821" s="17" t="str">
        <f>IF(IFERROR(FIND(I$13,INDEX(DATOS!CA:CA,MATCH(CHECKLIST!B821,DATOS!B:B,0),1),1),"")="","","X")</f>
        <v/>
      </c>
      <c r="J821" s="17" t="str">
        <f>IF(IFERROR(FIND(J$13,INDEX(DATOS!CA:CA,MATCH(CHECKLIST!B821,DATOS!B:B,0),1),1),"")="","","X")</f>
        <v/>
      </c>
      <c r="K821" s="17" t="str">
        <f>IF(IFERROR(FIND(K$13,INDEX(DATOS!CA:CA,MATCH(CHECKLIST!B821,DATOS!B:B,0),1),1),"")="","","X")</f>
        <v/>
      </c>
      <c r="L821" s="17" t="str">
        <f>IF(IFERROR(FIND(L$13,INDEX(DATOS!CA:CA,MATCH(CHECKLIST!B821,DATOS!B:B,0),1),1),"")="","","X")</f>
        <v/>
      </c>
      <c r="M821" s="17" t="str">
        <f>IF(IFERROR(FIND(M$13,INDEX(DATOS!CA:CA,MATCH(CHECKLIST!B821,DATOS!B:B,0),1),1),"")="","","X")</f>
        <v/>
      </c>
      <c r="N821" s="49" t="str">
        <f ca="1">IFERROR(IF(INDEX(DATOS!I:I,MATCH(CHECKLIST!B821,DATOS!B:B,0),1)="","X",IF(INDEX(DATOS!I:I,MATCH(CHECKLIST!B821,DATOS!B:B,0),1)&gt;YEAR(TODAY())-1,"","VENCIDA")),"")</f>
        <v/>
      </c>
      <c r="P821" s="17" t="str">
        <f>IF(B821="","",IF(IFERROR(FIND(P$13,INDEX(DATOS!CA:CA,MATCH(CHECKLIST!B821,DATOS!B:B,0),1),1),"")="","","X"))</f>
        <v/>
      </c>
      <c r="Q821" s="17" t="str">
        <f>IF(B821="","",IF(IFERROR(FIND(Q$13,INDEX(DATOS!CA:CA,MATCH(CHECKLIST!B821,DATOS!B:B,0),1),1),"")="","","X"))</f>
        <v/>
      </c>
      <c r="R821" t="str">
        <f>IF(B821="","",1)</f>
        <v/>
      </c>
      <c r="S821" t="str">
        <f t="shared" si="41"/>
        <v/>
      </c>
      <c r="U821" t="str">
        <f t="shared" si="39"/>
        <v/>
      </c>
      <c r="V821" t="str">
        <f t="shared" si="40"/>
        <v/>
      </c>
    </row>
    <row r="822" spans="1:22">
      <c r="A822" s="12">
        <v>809</v>
      </c>
      <c r="B822" t="str">
        <f>IFERROR(INDEX(DATOS!B:B,MATCH(CHECKLIST!A822,DATOS!BU:BU,0),1),"")</f>
        <v/>
      </c>
      <c r="C822" t="str">
        <f>IFERROR(INDEX(DATOS!J:J,MATCH(CHECKLIST!A822,DATOS!BU:BU,0),1),"")</f>
        <v/>
      </c>
      <c r="D822" t="str">
        <f>IFERROR(INDEX(DATOS!R:R,MATCH(CHECKLIST!E822,DATOS!C:C,0),1),"")</f>
        <v/>
      </c>
      <c r="E822" s="16" t="str">
        <f>IFERROR(INDEX(DATOS!C:C,MATCH(CHECKLIST!A822,DATOS!BU:BU,0),1),"")</f>
        <v/>
      </c>
      <c r="F822" s="13" t="str">
        <f t="shared" si="38"/>
        <v/>
      </c>
      <c r="G822" s="17" t="str">
        <f>IF(IFERROR(FIND(G$13,INDEX(DATOS!CA:CA,MATCH(CHECKLIST!B822,DATOS!B:B,0),1),1),"")="",IF(IFERROR(FIND("FINADO",INDEX(DATOS!CA:CA,MATCH(CHECKLIST!B822,DATOS!B:B,0),1),1),"")="",IF(IFERROR(FIND("BAJA",INDEX(DATOS!CA:CA,MATCH(CHECKLIST!B822,DATOS!B:B,0),1),1),"")="",IF(IFERROR(FIND("FECHA PEUA",INDEX(DATOS!CA:CA,MATCH(CHECKLIST!B822,DATOS!B:B,0),1),1),"")="",IF(IFERROR(FIND("FIRMA",INDEX(DATOS!CA:CA,MATCH(CHECKLIST!B822,DATOS!B:B,0),1),1),"")="","","FIRMA"),"PEUA"),"BAJA"),"FINADO"),"X")</f>
        <v/>
      </c>
      <c r="H822" s="17" t="str">
        <f>IF(IFERROR(FIND(H$13,INDEX(DATOS!CA:CA,MATCH(CHECKLIST!B822,DATOS!B:B,0),1),1),"")="",IF(IFERROR(FIND("VENCIDA",INDEX(DATOS!BH:BH,MATCH(CHECKLIST!B822,DATOS!B:B,0),1),1),"")="","","VENCIDO"),"X")</f>
        <v/>
      </c>
      <c r="I822" s="17" t="str">
        <f>IF(IFERROR(FIND(I$13,INDEX(DATOS!CA:CA,MATCH(CHECKLIST!B822,DATOS!B:B,0),1),1),"")="","","X")</f>
        <v/>
      </c>
      <c r="J822" s="17" t="str">
        <f>IF(IFERROR(FIND(J$13,INDEX(DATOS!CA:CA,MATCH(CHECKLIST!B822,DATOS!B:B,0),1),1),"")="","","X")</f>
        <v/>
      </c>
      <c r="K822" s="17" t="str">
        <f>IF(IFERROR(FIND(K$13,INDEX(DATOS!CA:CA,MATCH(CHECKLIST!B822,DATOS!B:B,0),1),1),"")="","","X")</f>
        <v/>
      </c>
      <c r="L822" s="17" t="str">
        <f>IF(IFERROR(FIND(L$13,INDEX(DATOS!CA:CA,MATCH(CHECKLIST!B822,DATOS!B:B,0),1),1),"")="","","X")</f>
        <v/>
      </c>
      <c r="M822" s="17" t="str">
        <f>IF(IFERROR(FIND(M$13,INDEX(DATOS!CA:CA,MATCH(CHECKLIST!B822,DATOS!B:B,0),1),1),"")="","","X")</f>
        <v/>
      </c>
      <c r="N822" s="49" t="str">
        <f ca="1">IFERROR(IF(INDEX(DATOS!I:I,MATCH(CHECKLIST!B822,DATOS!B:B,0),1)="","X",IF(INDEX(DATOS!I:I,MATCH(CHECKLIST!B822,DATOS!B:B,0),1)&gt;YEAR(TODAY())-1,"","VENCIDA")),"")</f>
        <v/>
      </c>
      <c r="P822" s="17" t="str">
        <f>IF(B822="","",IF(IFERROR(FIND(P$13,INDEX(DATOS!CA:CA,MATCH(CHECKLIST!B822,DATOS!B:B,0),1),1),"")="","","X"))</f>
        <v/>
      </c>
      <c r="Q822" s="17" t="str">
        <f>IF(B822="","",IF(IFERROR(FIND(Q$13,INDEX(DATOS!CA:CA,MATCH(CHECKLIST!B822,DATOS!B:B,0),1),1),"")="","","X"))</f>
        <v/>
      </c>
      <c r="S822">
        <f t="shared" si="41"/>
        <v>0</v>
      </c>
      <c r="U822" t="str">
        <f t="shared" si="39"/>
        <v/>
      </c>
      <c r="V822" t="str">
        <f t="shared" si="40"/>
        <v/>
      </c>
    </row>
    <row r="823" spans="1:22">
      <c r="A823" s="12">
        <v>810</v>
      </c>
      <c r="B823" t="str">
        <f>IFERROR(INDEX(DATOS!B:B,MATCH(CHECKLIST!A823,DATOS!BU:BU,0),1),"")</f>
        <v/>
      </c>
      <c r="C823" t="str">
        <f>IFERROR(INDEX(DATOS!J:J,MATCH(CHECKLIST!A823,DATOS!BU:BU,0),1),"")</f>
        <v/>
      </c>
      <c r="D823" t="str">
        <f>IFERROR(INDEX(DATOS!R:R,MATCH(CHECKLIST!E823,DATOS!C:C,0),1),"")</f>
        <v/>
      </c>
      <c r="E823" s="16" t="str">
        <f>IFERROR(INDEX(DATOS!C:C,MATCH(CHECKLIST!A823,DATOS!BU:BU,0),1),"")</f>
        <v/>
      </c>
      <c r="F823" s="13" t="str">
        <f t="shared" si="38"/>
        <v/>
      </c>
      <c r="G823" s="17" t="str">
        <f>IF(IFERROR(FIND(G$13,INDEX(DATOS!CA:CA,MATCH(CHECKLIST!B823,DATOS!B:B,0),1),1),"")="",IF(IFERROR(FIND("FINADO",INDEX(DATOS!CA:CA,MATCH(CHECKLIST!B823,DATOS!B:B,0),1),1),"")="",IF(IFERROR(FIND("BAJA",INDEX(DATOS!CA:CA,MATCH(CHECKLIST!B823,DATOS!B:B,0),1),1),"")="",IF(IFERROR(FIND("FECHA PEUA",INDEX(DATOS!CA:CA,MATCH(CHECKLIST!B823,DATOS!B:B,0),1),1),"")="",IF(IFERROR(FIND("FIRMA",INDEX(DATOS!CA:CA,MATCH(CHECKLIST!B823,DATOS!B:B,0),1),1),"")="","","FIRMA"),"PEUA"),"BAJA"),"FINADO"),"X")</f>
        <v/>
      </c>
      <c r="H823" s="17" t="str">
        <f>IF(IFERROR(FIND(H$13,INDEX(DATOS!CA:CA,MATCH(CHECKLIST!B823,DATOS!B:B,0),1),1),"")="",IF(IFERROR(FIND("VENCIDA",INDEX(DATOS!BH:BH,MATCH(CHECKLIST!B823,DATOS!B:B,0),1),1),"")="","","VENCIDO"),"X")</f>
        <v/>
      </c>
      <c r="I823" s="17" t="str">
        <f>IF(IFERROR(FIND(I$13,INDEX(DATOS!CA:CA,MATCH(CHECKLIST!B823,DATOS!B:B,0),1),1),"")="","","X")</f>
        <v/>
      </c>
      <c r="J823" s="17" t="str">
        <f>IF(IFERROR(FIND(J$13,INDEX(DATOS!CA:CA,MATCH(CHECKLIST!B823,DATOS!B:B,0),1),1),"")="","","X")</f>
        <v/>
      </c>
      <c r="K823" s="17" t="str">
        <f>IF(IFERROR(FIND(K$13,INDEX(DATOS!CA:CA,MATCH(CHECKLIST!B823,DATOS!B:B,0),1),1),"")="","","X")</f>
        <v/>
      </c>
      <c r="L823" s="17" t="str">
        <f>IF(IFERROR(FIND(L$13,INDEX(DATOS!CA:CA,MATCH(CHECKLIST!B823,DATOS!B:B,0),1),1),"")="","","X")</f>
        <v/>
      </c>
      <c r="M823" s="17" t="str">
        <f>IF(IFERROR(FIND(M$13,INDEX(DATOS!CA:CA,MATCH(CHECKLIST!B823,DATOS!B:B,0),1),1),"")="","","X")</f>
        <v/>
      </c>
      <c r="N823" s="49" t="str">
        <f ca="1">IFERROR(IF(INDEX(DATOS!I:I,MATCH(CHECKLIST!B823,DATOS!B:B,0),1)="","X",IF(INDEX(DATOS!I:I,MATCH(CHECKLIST!B823,DATOS!B:B,0),1)&gt;YEAR(TODAY())-1,"","VENCIDA")),"")</f>
        <v/>
      </c>
      <c r="P823" s="17" t="str">
        <f>IF(B823="","",IF(IFERROR(FIND(P$13,INDEX(DATOS!CA:CA,MATCH(CHECKLIST!B823,DATOS!B:B,0),1),1),"")="","","X"))</f>
        <v/>
      </c>
      <c r="Q823" s="17" t="str">
        <f>IF(B823="","",IF(IFERROR(FIND(Q$13,INDEX(DATOS!CA:CA,MATCH(CHECKLIST!B823,DATOS!B:B,0),1),1),"")="","","X"))</f>
        <v/>
      </c>
      <c r="R823" t="str">
        <f>IF(B823="","",1)</f>
        <v/>
      </c>
      <c r="S823" t="str">
        <f t="shared" si="41"/>
        <v/>
      </c>
      <c r="U823" t="str">
        <f t="shared" si="39"/>
        <v/>
      </c>
      <c r="V823" t="str">
        <f t="shared" si="40"/>
        <v/>
      </c>
    </row>
    <row r="824" spans="1:22">
      <c r="A824" s="12">
        <v>811</v>
      </c>
      <c r="B824" t="str">
        <f>IFERROR(INDEX(DATOS!B:B,MATCH(CHECKLIST!A824,DATOS!BU:BU,0),1),"")</f>
        <v/>
      </c>
      <c r="C824" t="str">
        <f>IFERROR(INDEX(DATOS!J:J,MATCH(CHECKLIST!A824,DATOS!BU:BU,0),1),"")</f>
        <v/>
      </c>
      <c r="D824" t="str">
        <f>IFERROR(INDEX(DATOS!R:R,MATCH(CHECKLIST!E824,DATOS!C:C,0),1),"")</f>
        <v/>
      </c>
      <c r="E824" s="16" t="str">
        <f>IFERROR(INDEX(DATOS!C:C,MATCH(CHECKLIST!A824,DATOS!BU:BU,0),1),"")</f>
        <v/>
      </c>
      <c r="F824" s="13" t="str">
        <f t="shared" si="38"/>
        <v/>
      </c>
      <c r="G824" s="17" t="str">
        <f>IF(IFERROR(FIND(G$13,INDEX(DATOS!CA:CA,MATCH(CHECKLIST!B824,DATOS!B:B,0),1),1),"")="",IF(IFERROR(FIND("FINADO",INDEX(DATOS!CA:CA,MATCH(CHECKLIST!B824,DATOS!B:B,0),1),1),"")="",IF(IFERROR(FIND("BAJA",INDEX(DATOS!CA:CA,MATCH(CHECKLIST!B824,DATOS!B:B,0),1),1),"")="",IF(IFERROR(FIND("FECHA PEUA",INDEX(DATOS!CA:CA,MATCH(CHECKLIST!B824,DATOS!B:B,0),1),1),"")="",IF(IFERROR(FIND("FIRMA",INDEX(DATOS!CA:CA,MATCH(CHECKLIST!B824,DATOS!B:B,0),1),1),"")="","","FIRMA"),"PEUA"),"BAJA"),"FINADO"),"X")</f>
        <v/>
      </c>
      <c r="H824" s="17" t="str">
        <f>IF(IFERROR(FIND(H$13,INDEX(DATOS!CA:CA,MATCH(CHECKLIST!B824,DATOS!B:B,0),1),1),"")="",IF(IFERROR(FIND("VENCIDA",INDEX(DATOS!BH:BH,MATCH(CHECKLIST!B824,DATOS!B:B,0),1),1),"")="","","VENCIDO"),"X")</f>
        <v/>
      </c>
      <c r="I824" s="17" t="str">
        <f>IF(IFERROR(FIND(I$13,INDEX(DATOS!CA:CA,MATCH(CHECKLIST!B824,DATOS!B:B,0),1),1),"")="","","X")</f>
        <v/>
      </c>
      <c r="J824" s="17" t="str">
        <f>IF(IFERROR(FIND(J$13,INDEX(DATOS!CA:CA,MATCH(CHECKLIST!B824,DATOS!B:B,0),1),1),"")="","","X")</f>
        <v/>
      </c>
      <c r="K824" s="17" t="str">
        <f>IF(IFERROR(FIND(K$13,INDEX(DATOS!CA:CA,MATCH(CHECKLIST!B824,DATOS!B:B,0),1),1),"")="","","X")</f>
        <v/>
      </c>
      <c r="L824" s="17" t="str">
        <f>IF(IFERROR(FIND(L$13,INDEX(DATOS!CA:CA,MATCH(CHECKLIST!B824,DATOS!B:B,0),1),1),"")="","","X")</f>
        <v/>
      </c>
      <c r="M824" s="17" t="str">
        <f>IF(IFERROR(FIND(M$13,INDEX(DATOS!CA:CA,MATCH(CHECKLIST!B824,DATOS!B:B,0),1),1),"")="","","X")</f>
        <v/>
      </c>
      <c r="N824" s="49" t="str">
        <f ca="1">IFERROR(IF(INDEX(DATOS!I:I,MATCH(CHECKLIST!B824,DATOS!B:B,0),1)="","X",IF(INDEX(DATOS!I:I,MATCH(CHECKLIST!B824,DATOS!B:B,0),1)&gt;YEAR(TODAY())-1,"","VENCIDA")),"")</f>
        <v/>
      </c>
      <c r="P824" s="17" t="str">
        <f>IF(B824="","",IF(IFERROR(FIND(P$13,INDEX(DATOS!CA:CA,MATCH(CHECKLIST!B824,DATOS!B:B,0),1),1),"")="","","X"))</f>
        <v/>
      </c>
      <c r="Q824" s="17" t="str">
        <f>IF(B824="","",IF(IFERROR(FIND(Q$13,INDEX(DATOS!CA:CA,MATCH(CHECKLIST!B824,DATOS!B:B,0),1),1),"")="","","X"))</f>
        <v/>
      </c>
      <c r="S824">
        <f t="shared" si="41"/>
        <v>0</v>
      </c>
      <c r="U824" t="str">
        <f t="shared" si="39"/>
        <v/>
      </c>
      <c r="V824" t="str">
        <f t="shared" si="40"/>
        <v/>
      </c>
    </row>
    <row r="825" spans="1:22">
      <c r="A825" s="12">
        <v>812</v>
      </c>
      <c r="B825" t="str">
        <f>IFERROR(INDEX(DATOS!B:B,MATCH(CHECKLIST!A825,DATOS!BU:BU,0),1),"")</f>
        <v/>
      </c>
      <c r="C825" t="str">
        <f>IFERROR(INDEX(DATOS!J:J,MATCH(CHECKLIST!A825,DATOS!BU:BU,0),1),"")</f>
        <v/>
      </c>
      <c r="D825" t="str">
        <f>IFERROR(INDEX(DATOS!R:R,MATCH(CHECKLIST!E825,DATOS!C:C,0),1),"")</f>
        <v/>
      </c>
      <c r="E825" s="16" t="str">
        <f>IFERROR(INDEX(DATOS!C:C,MATCH(CHECKLIST!A825,DATOS!BU:BU,0),1),"")</f>
        <v/>
      </c>
      <c r="F825" s="13" t="str">
        <f t="shared" si="38"/>
        <v/>
      </c>
      <c r="G825" s="17" t="str">
        <f>IF(IFERROR(FIND(G$13,INDEX(DATOS!CA:CA,MATCH(CHECKLIST!B825,DATOS!B:B,0),1),1),"")="",IF(IFERROR(FIND("FINADO",INDEX(DATOS!CA:CA,MATCH(CHECKLIST!B825,DATOS!B:B,0),1),1),"")="",IF(IFERROR(FIND("BAJA",INDEX(DATOS!CA:CA,MATCH(CHECKLIST!B825,DATOS!B:B,0),1),1),"")="",IF(IFERROR(FIND("FECHA PEUA",INDEX(DATOS!CA:CA,MATCH(CHECKLIST!B825,DATOS!B:B,0),1),1),"")="",IF(IFERROR(FIND("FIRMA",INDEX(DATOS!CA:CA,MATCH(CHECKLIST!B825,DATOS!B:B,0),1),1),"")="","","FIRMA"),"PEUA"),"BAJA"),"FINADO"),"X")</f>
        <v/>
      </c>
      <c r="H825" s="17" t="str">
        <f>IF(IFERROR(FIND(H$13,INDEX(DATOS!CA:CA,MATCH(CHECKLIST!B825,DATOS!B:B,0),1),1),"")="",IF(IFERROR(FIND("VENCIDA",INDEX(DATOS!BH:BH,MATCH(CHECKLIST!B825,DATOS!B:B,0),1),1),"")="","","VENCIDO"),"X")</f>
        <v/>
      </c>
      <c r="I825" s="17" t="str">
        <f>IF(IFERROR(FIND(I$13,INDEX(DATOS!CA:CA,MATCH(CHECKLIST!B825,DATOS!B:B,0),1),1),"")="","","X")</f>
        <v/>
      </c>
      <c r="J825" s="17" t="str">
        <f>IF(IFERROR(FIND(J$13,INDEX(DATOS!CA:CA,MATCH(CHECKLIST!B825,DATOS!B:B,0),1),1),"")="","","X")</f>
        <v/>
      </c>
      <c r="K825" s="17" t="str">
        <f>IF(IFERROR(FIND(K$13,INDEX(DATOS!CA:CA,MATCH(CHECKLIST!B825,DATOS!B:B,0),1),1),"")="","","X")</f>
        <v/>
      </c>
      <c r="L825" s="17" t="str">
        <f>IF(IFERROR(FIND(L$13,INDEX(DATOS!CA:CA,MATCH(CHECKLIST!B825,DATOS!B:B,0),1),1),"")="","","X")</f>
        <v/>
      </c>
      <c r="M825" s="17" t="str">
        <f>IF(IFERROR(FIND(M$13,INDEX(DATOS!CA:CA,MATCH(CHECKLIST!B825,DATOS!B:B,0),1),1),"")="","","X")</f>
        <v/>
      </c>
      <c r="N825" s="49" t="str">
        <f ca="1">IFERROR(IF(INDEX(DATOS!I:I,MATCH(CHECKLIST!B825,DATOS!B:B,0),1)="","X",IF(INDEX(DATOS!I:I,MATCH(CHECKLIST!B825,DATOS!B:B,0),1)&gt;YEAR(TODAY())-1,"","VENCIDA")),"")</f>
        <v/>
      </c>
      <c r="P825" s="17" t="str">
        <f>IF(B825="","",IF(IFERROR(FIND(P$13,INDEX(DATOS!CA:CA,MATCH(CHECKLIST!B825,DATOS!B:B,0),1),1),"")="","","X"))</f>
        <v/>
      </c>
      <c r="Q825" s="17" t="str">
        <f>IF(B825="","",IF(IFERROR(FIND(Q$13,INDEX(DATOS!CA:CA,MATCH(CHECKLIST!B825,DATOS!B:B,0),1),1),"")="","","X"))</f>
        <v/>
      </c>
      <c r="R825" t="str">
        <f>IF(B825="","",1)</f>
        <v/>
      </c>
      <c r="S825" t="str">
        <f t="shared" si="41"/>
        <v/>
      </c>
      <c r="U825" t="str">
        <f t="shared" si="39"/>
        <v/>
      </c>
      <c r="V825" t="str">
        <f t="shared" si="40"/>
        <v/>
      </c>
    </row>
    <row r="826" spans="1:22">
      <c r="A826" s="12">
        <v>813</v>
      </c>
      <c r="B826" t="str">
        <f>IFERROR(INDEX(DATOS!B:B,MATCH(CHECKLIST!A826,DATOS!BU:BU,0),1),"")</f>
        <v/>
      </c>
      <c r="C826" t="str">
        <f>IFERROR(INDEX(DATOS!J:J,MATCH(CHECKLIST!A826,DATOS!BU:BU,0),1),"")</f>
        <v/>
      </c>
      <c r="D826" t="str">
        <f>IFERROR(INDEX(DATOS!R:R,MATCH(CHECKLIST!E826,DATOS!C:C,0),1),"")</f>
        <v/>
      </c>
      <c r="E826" s="16" t="str">
        <f>IFERROR(INDEX(DATOS!C:C,MATCH(CHECKLIST!A826,DATOS!BU:BU,0),1),"")</f>
        <v/>
      </c>
      <c r="F826" s="13" t="str">
        <f t="shared" si="38"/>
        <v/>
      </c>
      <c r="G826" s="17" t="str">
        <f>IF(IFERROR(FIND(G$13,INDEX(DATOS!CA:CA,MATCH(CHECKLIST!B826,DATOS!B:B,0),1),1),"")="",IF(IFERROR(FIND("FINADO",INDEX(DATOS!CA:CA,MATCH(CHECKLIST!B826,DATOS!B:B,0),1),1),"")="",IF(IFERROR(FIND("BAJA",INDEX(DATOS!CA:CA,MATCH(CHECKLIST!B826,DATOS!B:B,0),1),1),"")="",IF(IFERROR(FIND("FECHA PEUA",INDEX(DATOS!CA:CA,MATCH(CHECKLIST!B826,DATOS!B:B,0),1),1),"")="",IF(IFERROR(FIND("FIRMA",INDEX(DATOS!CA:CA,MATCH(CHECKLIST!B826,DATOS!B:B,0),1),1),"")="","","FIRMA"),"PEUA"),"BAJA"),"FINADO"),"X")</f>
        <v/>
      </c>
      <c r="H826" s="17" t="str">
        <f>IF(IFERROR(FIND(H$13,INDEX(DATOS!CA:CA,MATCH(CHECKLIST!B826,DATOS!B:B,0),1),1),"")="",IF(IFERROR(FIND("VENCIDA",INDEX(DATOS!BH:BH,MATCH(CHECKLIST!B826,DATOS!B:B,0),1),1),"")="","","VENCIDO"),"X")</f>
        <v/>
      </c>
      <c r="I826" s="17" t="str">
        <f>IF(IFERROR(FIND(I$13,INDEX(DATOS!CA:CA,MATCH(CHECKLIST!B826,DATOS!B:B,0),1),1),"")="","","X")</f>
        <v/>
      </c>
      <c r="J826" s="17" t="str">
        <f>IF(IFERROR(FIND(J$13,INDEX(DATOS!CA:CA,MATCH(CHECKLIST!B826,DATOS!B:B,0),1),1),"")="","","X")</f>
        <v/>
      </c>
      <c r="K826" s="17" t="str">
        <f>IF(IFERROR(FIND(K$13,INDEX(DATOS!CA:CA,MATCH(CHECKLIST!B826,DATOS!B:B,0),1),1),"")="","","X")</f>
        <v/>
      </c>
      <c r="L826" s="17" t="str">
        <f>IF(IFERROR(FIND(L$13,INDEX(DATOS!CA:CA,MATCH(CHECKLIST!B826,DATOS!B:B,0),1),1),"")="","","X")</f>
        <v/>
      </c>
      <c r="M826" s="17" t="str">
        <f>IF(IFERROR(FIND(M$13,INDEX(DATOS!CA:CA,MATCH(CHECKLIST!B826,DATOS!B:B,0),1),1),"")="","","X")</f>
        <v/>
      </c>
      <c r="N826" s="49" t="str">
        <f ca="1">IFERROR(IF(INDEX(DATOS!I:I,MATCH(CHECKLIST!B826,DATOS!B:B,0),1)="","X",IF(INDEX(DATOS!I:I,MATCH(CHECKLIST!B826,DATOS!B:B,0),1)&gt;YEAR(TODAY())-1,"","VENCIDA")),"")</f>
        <v/>
      </c>
      <c r="P826" s="17" t="str">
        <f>IF(B826="","",IF(IFERROR(FIND(P$13,INDEX(DATOS!CA:CA,MATCH(CHECKLIST!B826,DATOS!B:B,0),1),1),"")="","","X"))</f>
        <v/>
      </c>
      <c r="Q826" s="17" t="str">
        <f>IF(B826="","",IF(IFERROR(FIND(Q$13,INDEX(DATOS!CA:CA,MATCH(CHECKLIST!B826,DATOS!B:B,0),1),1),"")="","","X"))</f>
        <v/>
      </c>
      <c r="S826">
        <f t="shared" si="41"/>
        <v>0</v>
      </c>
      <c r="U826" t="str">
        <f t="shared" si="39"/>
        <v/>
      </c>
      <c r="V826" t="str">
        <f t="shared" si="40"/>
        <v/>
      </c>
    </row>
    <row r="827" spans="1:22">
      <c r="A827" s="12">
        <v>814</v>
      </c>
      <c r="B827" t="str">
        <f>IFERROR(INDEX(DATOS!B:B,MATCH(CHECKLIST!A827,DATOS!BU:BU,0),1),"")</f>
        <v/>
      </c>
      <c r="C827" t="str">
        <f>IFERROR(INDEX(DATOS!J:J,MATCH(CHECKLIST!A827,DATOS!BU:BU,0),1),"")</f>
        <v/>
      </c>
      <c r="D827" t="str">
        <f>IFERROR(INDEX(DATOS!R:R,MATCH(CHECKLIST!E827,DATOS!C:C,0),1),"")</f>
        <v/>
      </c>
      <c r="E827" s="16" t="str">
        <f>IFERROR(INDEX(DATOS!C:C,MATCH(CHECKLIST!A827,DATOS!BU:BU,0),1),"")</f>
        <v/>
      </c>
      <c r="F827" s="13" t="str">
        <f t="shared" si="38"/>
        <v/>
      </c>
      <c r="G827" s="17" t="str">
        <f>IF(IFERROR(FIND(G$13,INDEX(DATOS!CA:CA,MATCH(CHECKLIST!B827,DATOS!B:B,0),1),1),"")="",IF(IFERROR(FIND("FINADO",INDEX(DATOS!CA:CA,MATCH(CHECKLIST!B827,DATOS!B:B,0),1),1),"")="",IF(IFERROR(FIND("BAJA",INDEX(DATOS!CA:CA,MATCH(CHECKLIST!B827,DATOS!B:B,0),1),1),"")="",IF(IFERROR(FIND("FECHA PEUA",INDEX(DATOS!CA:CA,MATCH(CHECKLIST!B827,DATOS!B:B,0),1),1),"")="",IF(IFERROR(FIND("FIRMA",INDEX(DATOS!CA:CA,MATCH(CHECKLIST!B827,DATOS!B:B,0),1),1),"")="","","FIRMA"),"PEUA"),"BAJA"),"FINADO"),"X")</f>
        <v/>
      </c>
      <c r="H827" s="17" t="str">
        <f>IF(IFERROR(FIND(H$13,INDEX(DATOS!CA:CA,MATCH(CHECKLIST!B827,DATOS!B:B,0),1),1),"")="",IF(IFERROR(FIND("VENCIDA",INDEX(DATOS!BH:BH,MATCH(CHECKLIST!B827,DATOS!B:B,0),1),1),"")="","","VENCIDO"),"X")</f>
        <v/>
      </c>
      <c r="I827" s="17" t="str">
        <f>IF(IFERROR(FIND(I$13,INDEX(DATOS!CA:CA,MATCH(CHECKLIST!B827,DATOS!B:B,0),1),1),"")="","","X")</f>
        <v/>
      </c>
      <c r="J827" s="17" t="str">
        <f>IF(IFERROR(FIND(J$13,INDEX(DATOS!CA:CA,MATCH(CHECKLIST!B827,DATOS!B:B,0),1),1),"")="","","X")</f>
        <v/>
      </c>
      <c r="K827" s="17" t="str">
        <f>IF(IFERROR(FIND(K$13,INDEX(DATOS!CA:CA,MATCH(CHECKLIST!B827,DATOS!B:B,0),1),1),"")="","","X")</f>
        <v/>
      </c>
      <c r="L827" s="17" t="str">
        <f>IF(IFERROR(FIND(L$13,INDEX(DATOS!CA:CA,MATCH(CHECKLIST!B827,DATOS!B:B,0),1),1),"")="","","X")</f>
        <v/>
      </c>
      <c r="M827" s="17" t="str">
        <f>IF(IFERROR(FIND(M$13,INDEX(DATOS!CA:CA,MATCH(CHECKLIST!B827,DATOS!B:B,0),1),1),"")="","","X")</f>
        <v/>
      </c>
      <c r="N827" s="49" t="str">
        <f ca="1">IFERROR(IF(INDEX(DATOS!I:I,MATCH(CHECKLIST!B827,DATOS!B:B,0),1)="","X",IF(INDEX(DATOS!I:I,MATCH(CHECKLIST!B827,DATOS!B:B,0),1)&gt;YEAR(TODAY())-1,"","VENCIDA")),"")</f>
        <v/>
      </c>
      <c r="P827" s="17" t="str">
        <f>IF(B827="","",IF(IFERROR(FIND(P$13,INDEX(DATOS!CA:CA,MATCH(CHECKLIST!B827,DATOS!B:B,0),1),1),"")="","","X"))</f>
        <v/>
      </c>
      <c r="Q827" s="17" t="str">
        <f>IF(B827="","",IF(IFERROR(FIND(Q$13,INDEX(DATOS!CA:CA,MATCH(CHECKLIST!B827,DATOS!B:B,0),1),1),"")="","","X"))</f>
        <v/>
      </c>
      <c r="R827" t="str">
        <f>IF(B827="","",1)</f>
        <v/>
      </c>
      <c r="S827" t="str">
        <f t="shared" si="41"/>
        <v/>
      </c>
      <c r="U827" t="str">
        <f t="shared" si="39"/>
        <v/>
      </c>
      <c r="V827" t="str">
        <f t="shared" si="40"/>
        <v/>
      </c>
    </row>
    <row r="828" spans="1:22">
      <c r="A828" s="12">
        <v>815</v>
      </c>
      <c r="B828" t="str">
        <f>IFERROR(INDEX(DATOS!B:B,MATCH(CHECKLIST!A828,DATOS!BU:BU,0),1),"")</f>
        <v/>
      </c>
      <c r="C828" t="str">
        <f>IFERROR(INDEX(DATOS!J:J,MATCH(CHECKLIST!A828,DATOS!BU:BU,0),1),"")</f>
        <v/>
      </c>
      <c r="D828" t="str">
        <f>IFERROR(INDEX(DATOS!R:R,MATCH(CHECKLIST!E828,DATOS!C:C,0),1),"")</f>
        <v/>
      </c>
      <c r="E828" s="16" t="str">
        <f>IFERROR(INDEX(DATOS!C:C,MATCH(CHECKLIST!A828,DATOS!BU:BU,0),1),"")</f>
        <v/>
      </c>
      <c r="F828" s="13" t="str">
        <f t="shared" si="38"/>
        <v/>
      </c>
      <c r="G828" s="17" t="str">
        <f>IF(IFERROR(FIND(G$13,INDEX(DATOS!CA:CA,MATCH(CHECKLIST!B828,DATOS!B:B,0),1),1),"")="",IF(IFERROR(FIND("FINADO",INDEX(DATOS!CA:CA,MATCH(CHECKLIST!B828,DATOS!B:B,0),1),1),"")="",IF(IFERROR(FIND("BAJA",INDEX(DATOS!CA:CA,MATCH(CHECKLIST!B828,DATOS!B:B,0),1),1),"")="",IF(IFERROR(FIND("FECHA PEUA",INDEX(DATOS!CA:CA,MATCH(CHECKLIST!B828,DATOS!B:B,0),1),1),"")="",IF(IFERROR(FIND("FIRMA",INDEX(DATOS!CA:CA,MATCH(CHECKLIST!B828,DATOS!B:B,0),1),1),"")="","","FIRMA"),"PEUA"),"BAJA"),"FINADO"),"X")</f>
        <v/>
      </c>
      <c r="H828" s="17" t="str">
        <f>IF(IFERROR(FIND(H$13,INDEX(DATOS!CA:CA,MATCH(CHECKLIST!B828,DATOS!B:B,0),1),1),"")="",IF(IFERROR(FIND("VENCIDA",INDEX(DATOS!BH:BH,MATCH(CHECKLIST!B828,DATOS!B:B,0),1),1),"")="","","VENCIDO"),"X")</f>
        <v/>
      </c>
      <c r="I828" s="17" t="str">
        <f>IF(IFERROR(FIND(I$13,INDEX(DATOS!CA:CA,MATCH(CHECKLIST!B828,DATOS!B:B,0),1),1),"")="","","X")</f>
        <v/>
      </c>
      <c r="J828" s="17" t="str">
        <f>IF(IFERROR(FIND(J$13,INDEX(DATOS!CA:CA,MATCH(CHECKLIST!B828,DATOS!B:B,0),1),1),"")="","","X")</f>
        <v/>
      </c>
      <c r="K828" s="17" t="str">
        <f>IF(IFERROR(FIND(K$13,INDEX(DATOS!CA:CA,MATCH(CHECKLIST!B828,DATOS!B:B,0),1),1),"")="","","X")</f>
        <v/>
      </c>
      <c r="L828" s="17" t="str">
        <f>IF(IFERROR(FIND(L$13,INDEX(DATOS!CA:CA,MATCH(CHECKLIST!B828,DATOS!B:B,0),1),1),"")="","","X")</f>
        <v/>
      </c>
      <c r="M828" s="17" t="str">
        <f>IF(IFERROR(FIND(M$13,INDEX(DATOS!CA:CA,MATCH(CHECKLIST!B828,DATOS!B:B,0),1),1),"")="","","X")</f>
        <v/>
      </c>
      <c r="N828" s="49" t="str">
        <f ca="1">IFERROR(IF(INDEX(DATOS!I:I,MATCH(CHECKLIST!B828,DATOS!B:B,0),1)="","X",IF(INDEX(DATOS!I:I,MATCH(CHECKLIST!B828,DATOS!B:B,0),1)&gt;YEAR(TODAY())-1,"","VENCIDA")),"")</f>
        <v/>
      </c>
      <c r="P828" s="17" t="str">
        <f>IF(B828="","",IF(IFERROR(FIND(P$13,INDEX(DATOS!CA:CA,MATCH(CHECKLIST!B828,DATOS!B:B,0),1),1),"")="","","X"))</f>
        <v/>
      </c>
      <c r="Q828" s="17" t="str">
        <f>IF(B828="","",IF(IFERROR(FIND(Q$13,INDEX(DATOS!CA:CA,MATCH(CHECKLIST!B828,DATOS!B:B,0),1),1),"")="","","X"))</f>
        <v/>
      </c>
      <c r="S828">
        <f t="shared" si="41"/>
        <v>0</v>
      </c>
      <c r="U828" t="str">
        <f t="shared" si="39"/>
        <v/>
      </c>
      <c r="V828" t="str">
        <f t="shared" si="40"/>
        <v/>
      </c>
    </row>
    <row r="829" spans="1:22">
      <c r="A829" s="12">
        <v>816</v>
      </c>
      <c r="B829" t="str">
        <f>IFERROR(INDEX(DATOS!B:B,MATCH(CHECKLIST!A829,DATOS!BU:BU,0),1),"")</f>
        <v/>
      </c>
      <c r="C829" t="str">
        <f>IFERROR(INDEX(DATOS!J:J,MATCH(CHECKLIST!A829,DATOS!BU:BU,0),1),"")</f>
        <v/>
      </c>
      <c r="D829" t="str">
        <f>IFERROR(INDEX(DATOS!R:R,MATCH(CHECKLIST!E829,DATOS!C:C,0),1),"")</f>
        <v/>
      </c>
      <c r="E829" s="16" t="str">
        <f>IFERROR(INDEX(DATOS!C:C,MATCH(CHECKLIST!A829,DATOS!BU:BU,0),1),"")</f>
        <v/>
      </c>
      <c r="F829" s="13" t="str">
        <f t="shared" si="38"/>
        <v/>
      </c>
      <c r="G829" s="17" t="str">
        <f>IF(IFERROR(FIND(G$13,INDEX(DATOS!CA:CA,MATCH(CHECKLIST!B829,DATOS!B:B,0),1),1),"")="",IF(IFERROR(FIND("FINADO",INDEX(DATOS!CA:CA,MATCH(CHECKLIST!B829,DATOS!B:B,0),1),1),"")="",IF(IFERROR(FIND("BAJA",INDEX(DATOS!CA:CA,MATCH(CHECKLIST!B829,DATOS!B:B,0),1),1),"")="",IF(IFERROR(FIND("FECHA PEUA",INDEX(DATOS!CA:CA,MATCH(CHECKLIST!B829,DATOS!B:B,0),1),1),"")="",IF(IFERROR(FIND("FIRMA",INDEX(DATOS!CA:CA,MATCH(CHECKLIST!B829,DATOS!B:B,0),1),1),"")="","","FIRMA"),"PEUA"),"BAJA"),"FINADO"),"X")</f>
        <v/>
      </c>
      <c r="H829" s="17" t="str">
        <f>IF(IFERROR(FIND(H$13,INDEX(DATOS!CA:CA,MATCH(CHECKLIST!B829,DATOS!B:B,0),1),1),"")="",IF(IFERROR(FIND("VENCIDA",INDEX(DATOS!BH:BH,MATCH(CHECKLIST!B829,DATOS!B:B,0),1),1),"")="","","VENCIDO"),"X")</f>
        <v/>
      </c>
      <c r="I829" s="17" t="str">
        <f>IF(IFERROR(FIND(I$13,INDEX(DATOS!CA:CA,MATCH(CHECKLIST!B829,DATOS!B:B,0),1),1),"")="","","X")</f>
        <v/>
      </c>
      <c r="J829" s="17" t="str">
        <f>IF(IFERROR(FIND(J$13,INDEX(DATOS!CA:CA,MATCH(CHECKLIST!B829,DATOS!B:B,0),1),1),"")="","","X")</f>
        <v/>
      </c>
      <c r="K829" s="17" t="str">
        <f>IF(IFERROR(FIND(K$13,INDEX(DATOS!CA:CA,MATCH(CHECKLIST!B829,DATOS!B:B,0),1),1),"")="","","X")</f>
        <v/>
      </c>
      <c r="L829" s="17" t="str">
        <f>IF(IFERROR(FIND(L$13,INDEX(DATOS!CA:CA,MATCH(CHECKLIST!B829,DATOS!B:B,0),1),1),"")="","","X")</f>
        <v/>
      </c>
      <c r="M829" s="17" t="str">
        <f>IF(IFERROR(FIND(M$13,INDEX(DATOS!CA:CA,MATCH(CHECKLIST!B829,DATOS!B:B,0),1),1),"")="","","X")</f>
        <v/>
      </c>
      <c r="N829" s="49" t="str">
        <f ca="1">IFERROR(IF(INDEX(DATOS!I:I,MATCH(CHECKLIST!B829,DATOS!B:B,0),1)="","X",IF(INDEX(DATOS!I:I,MATCH(CHECKLIST!B829,DATOS!B:B,0),1)&gt;YEAR(TODAY())-1,"","VENCIDA")),"")</f>
        <v/>
      </c>
      <c r="P829" s="17" t="str">
        <f>IF(B829="","",IF(IFERROR(FIND(P$13,INDEX(DATOS!CA:CA,MATCH(CHECKLIST!B829,DATOS!B:B,0),1),1),"")="","","X"))</f>
        <v/>
      </c>
      <c r="Q829" s="17" t="str">
        <f>IF(B829="","",IF(IFERROR(FIND(Q$13,INDEX(DATOS!CA:CA,MATCH(CHECKLIST!B829,DATOS!B:B,0),1),1),"")="","","X"))</f>
        <v/>
      </c>
      <c r="R829" t="str">
        <f>IF(B829="","",1)</f>
        <v/>
      </c>
      <c r="S829" t="str">
        <f t="shared" si="41"/>
        <v/>
      </c>
      <c r="U829" t="str">
        <f t="shared" si="39"/>
        <v/>
      </c>
      <c r="V829" t="str">
        <f t="shared" si="40"/>
        <v/>
      </c>
    </row>
    <row r="830" spans="1:22">
      <c r="A830" s="12">
        <v>817</v>
      </c>
      <c r="B830" t="str">
        <f>IFERROR(INDEX(DATOS!B:B,MATCH(CHECKLIST!A830,DATOS!BU:BU,0),1),"")</f>
        <v/>
      </c>
      <c r="C830" t="str">
        <f>IFERROR(INDEX(DATOS!J:J,MATCH(CHECKLIST!A830,DATOS!BU:BU,0),1),"")</f>
        <v/>
      </c>
      <c r="D830" t="str">
        <f>IFERROR(INDEX(DATOS!R:R,MATCH(CHECKLIST!E830,DATOS!C:C,0),1),"")</f>
        <v/>
      </c>
      <c r="E830" s="16" t="str">
        <f>IFERROR(INDEX(DATOS!C:C,MATCH(CHECKLIST!A830,DATOS!BU:BU,0),1),"")</f>
        <v/>
      </c>
      <c r="F830" s="13" t="str">
        <f t="shared" si="38"/>
        <v/>
      </c>
      <c r="G830" s="17" t="str">
        <f>IF(IFERROR(FIND(G$13,INDEX(DATOS!CA:CA,MATCH(CHECKLIST!B830,DATOS!B:B,0),1),1),"")="",IF(IFERROR(FIND("FINADO",INDEX(DATOS!CA:CA,MATCH(CHECKLIST!B830,DATOS!B:B,0),1),1),"")="",IF(IFERROR(FIND("BAJA",INDEX(DATOS!CA:CA,MATCH(CHECKLIST!B830,DATOS!B:B,0),1),1),"")="",IF(IFERROR(FIND("FECHA PEUA",INDEX(DATOS!CA:CA,MATCH(CHECKLIST!B830,DATOS!B:B,0),1),1),"")="",IF(IFERROR(FIND("FIRMA",INDEX(DATOS!CA:CA,MATCH(CHECKLIST!B830,DATOS!B:B,0),1),1),"")="","","FIRMA"),"PEUA"),"BAJA"),"FINADO"),"X")</f>
        <v/>
      </c>
      <c r="H830" s="17" t="str">
        <f>IF(IFERROR(FIND(H$13,INDEX(DATOS!CA:CA,MATCH(CHECKLIST!B830,DATOS!B:B,0),1),1),"")="",IF(IFERROR(FIND("VENCIDA",INDEX(DATOS!BH:BH,MATCH(CHECKLIST!B830,DATOS!B:B,0),1),1),"")="","","VENCIDO"),"X")</f>
        <v/>
      </c>
      <c r="I830" s="17" t="str">
        <f>IF(IFERROR(FIND(I$13,INDEX(DATOS!CA:CA,MATCH(CHECKLIST!B830,DATOS!B:B,0),1),1),"")="","","X")</f>
        <v/>
      </c>
      <c r="J830" s="17" t="str">
        <f>IF(IFERROR(FIND(J$13,INDEX(DATOS!CA:CA,MATCH(CHECKLIST!B830,DATOS!B:B,0),1),1),"")="","","X")</f>
        <v/>
      </c>
      <c r="K830" s="17" t="str">
        <f>IF(IFERROR(FIND(K$13,INDEX(DATOS!CA:CA,MATCH(CHECKLIST!B830,DATOS!B:B,0),1),1),"")="","","X")</f>
        <v/>
      </c>
      <c r="L830" s="17" t="str">
        <f>IF(IFERROR(FIND(L$13,INDEX(DATOS!CA:CA,MATCH(CHECKLIST!B830,DATOS!B:B,0),1),1),"")="","","X")</f>
        <v/>
      </c>
      <c r="M830" s="17" t="str">
        <f>IF(IFERROR(FIND(M$13,INDEX(DATOS!CA:CA,MATCH(CHECKLIST!B830,DATOS!B:B,0),1),1),"")="","","X")</f>
        <v/>
      </c>
      <c r="N830" s="49" t="str">
        <f ca="1">IFERROR(IF(INDEX(DATOS!I:I,MATCH(CHECKLIST!B830,DATOS!B:B,0),1)="","X",IF(INDEX(DATOS!I:I,MATCH(CHECKLIST!B830,DATOS!B:B,0),1)&gt;YEAR(TODAY())-1,"","VENCIDA")),"")</f>
        <v/>
      </c>
      <c r="P830" s="17" t="str">
        <f>IF(B830="","",IF(IFERROR(FIND(P$13,INDEX(DATOS!CA:CA,MATCH(CHECKLIST!B830,DATOS!B:B,0),1),1),"")="","","X"))</f>
        <v/>
      </c>
      <c r="Q830" s="17" t="str">
        <f>IF(B830="","",IF(IFERROR(FIND(Q$13,INDEX(DATOS!CA:CA,MATCH(CHECKLIST!B830,DATOS!B:B,0),1),1),"")="","","X"))</f>
        <v/>
      </c>
      <c r="S830">
        <f t="shared" si="41"/>
        <v>0</v>
      </c>
      <c r="U830" t="str">
        <f t="shared" si="39"/>
        <v/>
      </c>
      <c r="V830" t="str">
        <f t="shared" si="40"/>
        <v/>
      </c>
    </row>
    <row r="831" spans="1:22">
      <c r="A831" s="12">
        <v>818</v>
      </c>
      <c r="B831" t="str">
        <f>IFERROR(INDEX(DATOS!B:B,MATCH(CHECKLIST!A831,DATOS!BU:BU,0),1),"")</f>
        <v/>
      </c>
      <c r="C831" t="str">
        <f>IFERROR(INDEX(DATOS!J:J,MATCH(CHECKLIST!A831,DATOS!BU:BU,0),1),"")</f>
        <v/>
      </c>
      <c r="D831" t="str">
        <f>IFERROR(INDEX(DATOS!R:R,MATCH(CHECKLIST!E831,DATOS!C:C,0),1),"")</f>
        <v/>
      </c>
      <c r="E831" s="16" t="str">
        <f>IFERROR(INDEX(DATOS!C:C,MATCH(CHECKLIST!A831,DATOS!BU:BU,0),1),"")</f>
        <v/>
      </c>
      <c r="F831" s="13" t="str">
        <f t="shared" si="38"/>
        <v/>
      </c>
      <c r="G831" s="17" t="str">
        <f>IF(IFERROR(FIND(G$13,INDEX(DATOS!CA:CA,MATCH(CHECKLIST!B831,DATOS!B:B,0),1),1),"")="",IF(IFERROR(FIND("FINADO",INDEX(DATOS!CA:CA,MATCH(CHECKLIST!B831,DATOS!B:B,0),1),1),"")="",IF(IFERROR(FIND("BAJA",INDEX(DATOS!CA:CA,MATCH(CHECKLIST!B831,DATOS!B:B,0),1),1),"")="",IF(IFERROR(FIND("FECHA PEUA",INDEX(DATOS!CA:CA,MATCH(CHECKLIST!B831,DATOS!B:B,0),1),1),"")="",IF(IFERROR(FIND("FIRMA",INDEX(DATOS!CA:CA,MATCH(CHECKLIST!B831,DATOS!B:B,0),1),1),"")="","","FIRMA"),"PEUA"),"BAJA"),"FINADO"),"X")</f>
        <v/>
      </c>
      <c r="H831" s="17" t="str">
        <f>IF(IFERROR(FIND(H$13,INDEX(DATOS!CA:CA,MATCH(CHECKLIST!B831,DATOS!B:B,0),1),1),"")="",IF(IFERROR(FIND("VENCIDA",INDEX(DATOS!BH:BH,MATCH(CHECKLIST!B831,DATOS!B:B,0),1),1),"")="","","VENCIDO"),"X")</f>
        <v/>
      </c>
      <c r="I831" s="17" t="str">
        <f>IF(IFERROR(FIND(I$13,INDEX(DATOS!CA:CA,MATCH(CHECKLIST!B831,DATOS!B:B,0),1),1),"")="","","X")</f>
        <v/>
      </c>
      <c r="J831" s="17" t="str">
        <f>IF(IFERROR(FIND(J$13,INDEX(DATOS!CA:CA,MATCH(CHECKLIST!B831,DATOS!B:B,0),1),1),"")="","","X")</f>
        <v/>
      </c>
      <c r="K831" s="17" t="str">
        <f>IF(IFERROR(FIND(K$13,INDEX(DATOS!CA:CA,MATCH(CHECKLIST!B831,DATOS!B:B,0),1),1),"")="","","X")</f>
        <v/>
      </c>
      <c r="L831" s="17" t="str">
        <f>IF(IFERROR(FIND(L$13,INDEX(DATOS!CA:CA,MATCH(CHECKLIST!B831,DATOS!B:B,0),1),1),"")="","","X")</f>
        <v/>
      </c>
      <c r="M831" s="17" t="str">
        <f>IF(IFERROR(FIND(M$13,INDEX(DATOS!CA:CA,MATCH(CHECKLIST!B831,DATOS!B:B,0),1),1),"")="","","X")</f>
        <v/>
      </c>
      <c r="N831" s="49" t="str">
        <f ca="1">IFERROR(IF(INDEX(DATOS!I:I,MATCH(CHECKLIST!B831,DATOS!B:B,0),1)="","X",IF(INDEX(DATOS!I:I,MATCH(CHECKLIST!B831,DATOS!B:B,0),1)&gt;YEAR(TODAY())-1,"","VENCIDA")),"")</f>
        <v/>
      </c>
      <c r="P831" s="17" t="str">
        <f>IF(B831="","",IF(IFERROR(FIND(P$13,INDEX(DATOS!CA:CA,MATCH(CHECKLIST!B831,DATOS!B:B,0),1),1),"")="","","X"))</f>
        <v/>
      </c>
      <c r="Q831" s="17" t="str">
        <f>IF(B831="","",IF(IFERROR(FIND(Q$13,INDEX(DATOS!CA:CA,MATCH(CHECKLIST!B831,DATOS!B:B,0),1),1),"")="","","X"))</f>
        <v/>
      </c>
      <c r="R831" t="str">
        <f>IF(B831="","",1)</f>
        <v/>
      </c>
      <c r="S831" t="str">
        <f t="shared" si="41"/>
        <v/>
      </c>
      <c r="U831" t="str">
        <f t="shared" si="39"/>
        <v/>
      </c>
      <c r="V831" t="str">
        <f t="shared" si="40"/>
        <v/>
      </c>
    </row>
    <row r="832" spans="1:22">
      <c r="A832" s="12">
        <v>819</v>
      </c>
      <c r="B832" t="str">
        <f>IFERROR(INDEX(DATOS!B:B,MATCH(CHECKLIST!A832,DATOS!BU:BU,0),1),"")</f>
        <v/>
      </c>
      <c r="C832" t="str">
        <f>IFERROR(INDEX(DATOS!J:J,MATCH(CHECKLIST!A832,DATOS!BU:BU,0),1),"")</f>
        <v/>
      </c>
      <c r="D832" t="str">
        <f>IFERROR(INDEX(DATOS!R:R,MATCH(CHECKLIST!E832,DATOS!C:C,0),1),"")</f>
        <v/>
      </c>
      <c r="E832" s="16" t="str">
        <f>IFERROR(INDEX(DATOS!C:C,MATCH(CHECKLIST!A832,DATOS!BU:BU,0),1),"")</f>
        <v/>
      </c>
      <c r="F832" s="13" t="str">
        <f t="shared" si="38"/>
        <v/>
      </c>
      <c r="G832" s="17" t="str">
        <f>IF(IFERROR(FIND(G$13,INDEX(DATOS!CA:CA,MATCH(CHECKLIST!B832,DATOS!B:B,0),1),1),"")="",IF(IFERROR(FIND("FINADO",INDEX(DATOS!CA:CA,MATCH(CHECKLIST!B832,DATOS!B:B,0),1),1),"")="",IF(IFERROR(FIND("BAJA",INDEX(DATOS!CA:CA,MATCH(CHECKLIST!B832,DATOS!B:B,0),1),1),"")="",IF(IFERROR(FIND("FECHA PEUA",INDEX(DATOS!CA:CA,MATCH(CHECKLIST!B832,DATOS!B:B,0),1),1),"")="",IF(IFERROR(FIND("FIRMA",INDEX(DATOS!CA:CA,MATCH(CHECKLIST!B832,DATOS!B:B,0),1),1),"")="","","FIRMA"),"PEUA"),"BAJA"),"FINADO"),"X")</f>
        <v/>
      </c>
      <c r="H832" s="17" t="str">
        <f>IF(IFERROR(FIND(H$13,INDEX(DATOS!CA:CA,MATCH(CHECKLIST!B832,DATOS!B:B,0),1),1),"")="",IF(IFERROR(FIND("VENCIDA",INDEX(DATOS!BH:BH,MATCH(CHECKLIST!B832,DATOS!B:B,0),1),1),"")="","","VENCIDO"),"X")</f>
        <v/>
      </c>
      <c r="I832" s="17" t="str">
        <f>IF(IFERROR(FIND(I$13,INDEX(DATOS!CA:CA,MATCH(CHECKLIST!B832,DATOS!B:B,0),1),1),"")="","","X")</f>
        <v/>
      </c>
      <c r="J832" s="17" t="str">
        <f>IF(IFERROR(FIND(J$13,INDEX(DATOS!CA:CA,MATCH(CHECKLIST!B832,DATOS!B:B,0),1),1),"")="","","X")</f>
        <v/>
      </c>
      <c r="K832" s="17" t="str">
        <f>IF(IFERROR(FIND(K$13,INDEX(DATOS!CA:CA,MATCH(CHECKLIST!B832,DATOS!B:B,0),1),1),"")="","","X")</f>
        <v/>
      </c>
      <c r="L832" s="17" t="str">
        <f>IF(IFERROR(FIND(L$13,INDEX(DATOS!CA:CA,MATCH(CHECKLIST!B832,DATOS!B:B,0),1),1),"")="","","X")</f>
        <v/>
      </c>
      <c r="M832" s="17" t="str">
        <f>IF(IFERROR(FIND(M$13,INDEX(DATOS!CA:CA,MATCH(CHECKLIST!B832,DATOS!B:B,0),1),1),"")="","","X")</f>
        <v/>
      </c>
      <c r="N832" s="49" t="str">
        <f ca="1">IFERROR(IF(INDEX(DATOS!I:I,MATCH(CHECKLIST!B832,DATOS!B:B,0),1)="","X",IF(INDEX(DATOS!I:I,MATCH(CHECKLIST!B832,DATOS!B:B,0),1)&gt;YEAR(TODAY())-1,"","VENCIDA")),"")</f>
        <v/>
      </c>
      <c r="P832" s="17" t="str">
        <f>IF(B832="","",IF(IFERROR(FIND(P$13,INDEX(DATOS!CA:CA,MATCH(CHECKLIST!B832,DATOS!B:B,0),1),1),"")="","","X"))</f>
        <v/>
      </c>
      <c r="Q832" s="17" t="str">
        <f>IF(B832="","",IF(IFERROR(FIND(Q$13,INDEX(DATOS!CA:CA,MATCH(CHECKLIST!B832,DATOS!B:B,0),1),1),"")="","","X"))</f>
        <v/>
      </c>
      <c r="S832">
        <f t="shared" si="41"/>
        <v>0</v>
      </c>
      <c r="U832" t="str">
        <f t="shared" si="39"/>
        <v/>
      </c>
      <c r="V832" t="str">
        <f t="shared" si="40"/>
        <v/>
      </c>
    </row>
    <row r="833" spans="1:22">
      <c r="A833" s="12">
        <v>820</v>
      </c>
      <c r="B833" t="str">
        <f>IFERROR(INDEX(DATOS!B:B,MATCH(CHECKLIST!A833,DATOS!BU:BU,0),1),"")</f>
        <v/>
      </c>
      <c r="C833" t="str">
        <f>IFERROR(INDEX(DATOS!J:J,MATCH(CHECKLIST!A833,DATOS!BU:BU,0),1),"")</f>
        <v/>
      </c>
      <c r="D833" t="str">
        <f>IFERROR(INDEX(DATOS!R:R,MATCH(CHECKLIST!E833,DATOS!C:C,0),1),"")</f>
        <v/>
      </c>
      <c r="E833" s="16" t="str">
        <f>IFERROR(INDEX(DATOS!C:C,MATCH(CHECKLIST!A833,DATOS!BU:BU,0),1),"")</f>
        <v/>
      </c>
      <c r="F833" s="13" t="str">
        <f t="shared" si="38"/>
        <v/>
      </c>
      <c r="G833" s="17" t="str">
        <f>IF(IFERROR(FIND(G$13,INDEX(DATOS!CA:CA,MATCH(CHECKLIST!B833,DATOS!B:B,0),1),1),"")="",IF(IFERROR(FIND("FINADO",INDEX(DATOS!CA:CA,MATCH(CHECKLIST!B833,DATOS!B:B,0),1),1),"")="",IF(IFERROR(FIND("BAJA",INDEX(DATOS!CA:CA,MATCH(CHECKLIST!B833,DATOS!B:B,0),1),1),"")="",IF(IFERROR(FIND("FECHA PEUA",INDEX(DATOS!CA:CA,MATCH(CHECKLIST!B833,DATOS!B:B,0),1),1),"")="",IF(IFERROR(FIND("FIRMA",INDEX(DATOS!CA:CA,MATCH(CHECKLIST!B833,DATOS!B:B,0),1),1),"")="","","FIRMA"),"PEUA"),"BAJA"),"FINADO"),"X")</f>
        <v/>
      </c>
      <c r="H833" s="17" t="str">
        <f>IF(IFERROR(FIND(H$13,INDEX(DATOS!CA:CA,MATCH(CHECKLIST!B833,DATOS!B:B,0),1),1),"")="",IF(IFERROR(FIND("VENCIDA",INDEX(DATOS!BH:BH,MATCH(CHECKLIST!B833,DATOS!B:B,0),1),1),"")="","","VENCIDO"),"X")</f>
        <v/>
      </c>
      <c r="I833" s="17" t="str">
        <f>IF(IFERROR(FIND(I$13,INDEX(DATOS!CA:CA,MATCH(CHECKLIST!B833,DATOS!B:B,0),1),1),"")="","","X")</f>
        <v/>
      </c>
      <c r="J833" s="17" t="str">
        <f>IF(IFERROR(FIND(J$13,INDEX(DATOS!CA:CA,MATCH(CHECKLIST!B833,DATOS!B:B,0),1),1),"")="","","X")</f>
        <v/>
      </c>
      <c r="K833" s="17" t="str">
        <f>IF(IFERROR(FIND(K$13,INDEX(DATOS!CA:CA,MATCH(CHECKLIST!B833,DATOS!B:B,0),1),1),"")="","","X")</f>
        <v/>
      </c>
      <c r="L833" s="17" t="str">
        <f>IF(IFERROR(FIND(L$13,INDEX(DATOS!CA:CA,MATCH(CHECKLIST!B833,DATOS!B:B,0),1),1),"")="","","X")</f>
        <v/>
      </c>
      <c r="M833" s="17" t="str">
        <f>IF(IFERROR(FIND(M$13,INDEX(DATOS!CA:CA,MATCH(CHECKLIST!B833,DATOS!B:B,0),1),1),"")="","","X")</f>
        <v/>
      </c>
      <c r="N833" s="49" t="str">
        <f ca="1">IFERROR(IF(INDEX(DATOS!I:I,MATCH(CHECKLIST!B833,DATOS!B:B,0),1)="","X",IF(INDEX(DATOS!I:I,MATCH(CHECKLIST!B833,DATOS!B:B,0),1)&gt;YEAR(TODAY())-1,"","VENCIDA")),"")</f>
        <v/>
      </c>
      <c r="P833" s="17" t="str">
        <f>IF(B833="","",IF(IFERROR(FIND(P$13,INDEX(DATOS!CA:CA,MATCH(CHECKLIST!B833,DATOS!B:B,0),1),1),"")="","","X"))</f>
        <v/>
      </c>
      <c r="Q833" s="17" t="str">
        <f>IF(B833="","",IF(IFERROR(FIND(Q$13,INDEX(DATOS!CA:CA,MATCH(CHECKLIST!B833,DATOS!B:B,0),1),1),"")="","","X"))</f>
        <v/>
      </c>
      <c r="R833" t="str">
        <f>IF(B833="","",1)</f>
        <v/>
      </c>
      <c r="S833" t="str">
        <f t="shared" si="41"/>
        <v/>
      </c>
      <c r="U833" t="str">
        <f t="shared" si="39"/>
        <v/>
      </c>
      <c r="V833" t="str">
        <f t="shared" si="40"/>
        <v/>
      </c>
    </row>
    <row r="834" spans="1:22">
      <c r="A834" s="12">
        <v>821</v>
      </c>
      <c r="B834" t="str">
        <f>IFERROR(INDEX(DATOS!B:B,MATCH(CHECKLIST!A834,DATOS!BU:BU,0),1),"")</f>
        <v/>
      </c>
      <c r="C834" t="str">
        <f>IFERROR(INDEX(DATOS!J:J,MATCH(CHECKLIST!A834,DATOS!BU:BU,0),1),"")</f>
        <v/>
      </c>
      <c r="D834" t="str">
        <f>IFERROR(INDEX(DATOS!R:R,MATCH(CHECKLIST!E834,DATOS!C:C,0),1),"")</f>
        <v/>
      </c>
      <c r="E834" s="16" t="str">
        <f>IFERROR(INDEX(DATOS!C:C,MATCH(CHECKLIST!A834,DATOS!BU:BU,0),1),"")</f>
        <v/>
      </c>
      <c r="F834" s="13" t="str">
        <f t="shared" si="38"/>
        <v/>
      </c>
      <c r="G834" s="17" t="str">
        <f>IF(IFERROR(FIND(G$13,INDEX(DATOS!CA:CA,MATCH(CHECKLIST!B834,DATOS!B:B,0),1),1),"")="",IF(IFERROR(FIND("FINADO",INDEX(DATOS!CA:CA,MATCH(CHECKLIST!B834,DATOS!B:B,0),1),1),"")="",IF(IFERROR(FIND("BAJA",INDEX(DATOS!CA:CA,MATCH(CHECKLIST!B834,DATOS!B:B,0),1),1),"")="",IF(IFERROR(FIND("FECHA PEUA",INDEX(DATOS!CA:CA,MATCH(CHECKLIST!B834,DATOS!B:B,0),1),1),"")="",IF(IFERROR(FIND("FIRMA",INDEX(DATOS!CA:CA,MATCH(CHECKLIST!B834,DATOS!B:B,0),1),1),"")="","","FIRMA"),"PEUA"),"BAJA"),"FINADO"),"X")</f>
        <v/>
      </c>
      <c r="H834" s="17" t="str">
        <f>IF(IFERROR(FIND(H$13,INDEX(DATOS!CA:CA,MATCH(CHECKLIST!B834,DATOS!B:B,0),1),1),"")="",IF(IFERROR(FIND("VENCIDA",INDEX(DATOS!BH:BH,MATCH(CHECKLIST!B834,DATOS!B:B,0),1),1),"")="","","VENCIDO"),"X")</f>
        <v/>
      </c>
      <c r="I834" s="17" t="str">
        <f>IF(IFERROR(FIND(I$13,INDEX(DATOS!CA:CA,MATCH(CHECKLIST!B834,DATOS!B:B,0),1),1),"")="","","X")</f>
        <v/>
      </c>
      <c r="J834" s="17" t="str">
        <f>IF(IFERROR(FIND(J$13,INDEX(DATOS!CA:CA,MATCH(CHECKLIST!B834,DATOS!B:B,0),1),1),"")="","","X")</f>
        <v/>
      </c>
      <c r="K834" s="17" t="str">
        <f>IF(IFERROR(FIND(K$13,INDEX(DATOS!CA:CA,MATCH(CHECKLIST!B834,DATOS!B:B,0),1),1),"")="","","X")</f>
        <v/>
      </c>
      <c r="L834" s="17" t="str">
        <f>IF(IFERROR(FIND(L$13,INDEX(DATOS!CA:CA,MATCH(CHECKLIST!B834,DATOS!B:B,0),1),1),"")="","","X")</f>
        <v/>
      </c>
      <c r="M834" s="17" t="str">
        <f>IF(IFERROR(FIND(M$13,INDEX(DATOS!CA:CA,MATCH(CHECKLIST!B834,DATOS!B:B,0),1),1),"")="","","X")</f>
        <v/>
      </c>
      <c r="N834" s="49" t="str">
        <f ca="1">IFERROR(IF(INDEX(DATOS!I:I,MATCH(CHECKLIST!B834,DATOS!B:B,0),1)="","X",IF(INDEX(DATOS!I:I,MATCH(CHECKLIST!B834,DATOS!B:B,0),1)&gt;YEAR(TODAY())-1,"","VENCIDA")),"")</f>
        <v/>
      </c>
      <c r="P834" s="17" t="str">
        <f>IF(B834="","",IF(IFERROR(FIND(P$13,INDEX(DATOS!CA:CA,MATCH(CHECKLIST!B834,DATOS!B:B,0),1),1),"")="","","X"))</f>
        <v/>
      </c>
      <c r="Q834" s="17" t="str">
        <f>IF(B834="","",IF(IFERROR(FIND(Q$13,INDEX(DATOS!CA:CA,MATCH(CHECKLIST!B834,DATOS!B:B,0),1),1),"")="","","X"))</f>
        <v/>
      </c>
      <c r="S834">
        <f t="shared" si="41"/>
        <v>0</v>
      </c>
      <c r="U834" t="str">
        <f t="shared" si="39"/>
        <v/>
      </c>
      <c r="V834" t="str">
        <f t="shared" si="40"/>
        <v/>
      </c>
    </row>
    <row r="835" spans="1:22">
      <c r="A835" s="12">
        <v>822</v>
      </c>
      <c r="B835" t="str">
        <f>IFERROR(INDEX(DATOS!B:B,MATCH(CHECKLIST!A835,DATOS!BU:BU,0),1),"")</f>
        <v/>
      </c>
      <c r="C835" t="str">
        <f>IFERROR(INDEX(DATOS!J:J,MATCH(CHECKLIST!A835,DATOS!BU:BU,0),1),"")</f>
        <v/>
      </c>
      <c r="D835" t="str">
        <f>IFERROR(INDEX(DATOS!R:R,MATCH(CHECKLIST!E835,DATOS!C:C,0),1),"")</f>
        <v/>
      </c>
      <c r="E835" s="16" t="str">
        <f>IFERROR(INDEX(DATOS!C:C,MATCH(CHECKLIST!A835,DATOS!BU:BU,0),1),"")</f>
        <v/>
      </c>
      <c r="F835" s="13" t="str">
        <f t="shared" si="38"/>
        <v/>
      </c>
      <c r="G835" s="17" t="str">
        <f>IF(IFERROR(FIND(G$13,INDEX(DATOS!CA:CA,MATCH(CHECKLIST!B835,DATOS!B:B,0),1),1),"")="",IF(IFERROR(FIND("FINADO",INDEX(DATOS!CA:CA,MATCH(CHECKLIST!B835,DATOS!B:B,0),1),1),"")="",IF(IFERROR(FIND("BAJA",INDEX(DATOS!CA:CA,MATCH(CHECKLIST!B835,DATOS!B:B,0),1),1),"")="",IF(IFERROR(FIND("FECHA PEUA",INDEX(DATOS!CA:CA,MATCH(CHECKLIST!B835,DATOS!B:B,0),1),1),"")="",IF(IFERROR(FIND("FIRMA",INDEX(DATOS!CA:CA,MATCH(CHECKLIST!B835,DATOS!B:B,0),1),1),"")="","","FIRMA"),"PEUA"),"BAJA"),"FINADO"),"X")</f>
        <v/>
      </c>
      <c r="H835" s="17" t="str">
        <f>IF(IFERROR(FIND(H$13,INDEX(DATOS!CA:CA,MATCH(CHECKLIST!B835,DATOS!B:B,0),1),1),"")="",IF(IFERROR(FIND("VENCIDA",INDEX(DATOS!BH:BH,MATCH(CHECKLIST!B835,DATOS!B:B,0),1),1),"")="","","VENCIDO"),"X")</f>
        <v/>
      </c>
      <c r="I835" s="17" t="str">
        <f>IF(IFERROR(FIND(I$13,INDEX(DATOS!CA:CA,MATCH(CHECKLIST!B835,DATOS!B:B,0),1),1),"")="","","X")</f>
        <v/>
      </c>
      <c r="J835" s="17" t="str">
        <f>IF(IFERROR(FIND(J$13,INDEX(DATOS!CA:CA,MATCH(CHECKLIST!B835,DATOS!B:B,0),1),1),"")="","","X")</f>
        <v/>
      </c>
      <c r="K835" s="17" t="str">
        <f>IF(IFERROR(FIND(K$13,INDEX(DATOS!CA:CA,MATCH(CHECKLIST!B835,DATOS!B:B,0),1),1),"")="","","X")</f>
        <v/>
      </c>
      <c r="L835" s="17" t="str">
        <f>IF(IFERROR(FIND(L$13,INDEX(DATOS!CA:CA,MATCH(CHECKLIST!B835,DATOS!B:B,0),1),1),"")="","","X")</f>
        <v/>
      </c>
      <c r="M835" s="17" t="str">
        <f>IF(IFERROR(FIND(M$13,INDEX(DATOS!CA:CA,MATCH(CHECKLIST!B835,DATOS!B:B,0),1),1),"")="","","X")</f>
        <v/>
      </c>
      <c r="N835" s="49" t="str">
        <f ca="1">IFERROR(IF(INDEX(DATOS!I:I,MATCH(CHECKLIST!B835,DATOS!B:B,0),1)="","X",IF(INDEX(DATOS!I:I,MATCH(CHECKLIST!B835,DATOS!B:B,0),1)&gt;YEAR(TODAY())-1,"","VENCIDA")),"")</f>
        <v/>
      </c>
      <c r="P835" s="17" t="str">
        <f>IF(B835="","",IF(IFERROR(FIND(P$13,INDEX(DATOS!CA:CA,MATCH(CHECKLIST!B835,DATOS!B:B,0),1),1),"")="","","X"))</f>
        <v/>
      </c>
      <c r="Q835" s="17" t="str">
        <f>IF(B835="","",IF(IFERROR(FIND(Q$13,INDEX(DATOS!CA:CA,MATCH(CHECKLIST!B835,DATOS!B:B,0),1),1),"")="","","X"))</f>
        <v/>
      </c>
      <c r="R835" t="str">
        <f>IF(B835="","",1)</f>
        <v/>
      </c>
      <c r="S835" t="str">
        <f t="shared" si="41"/>
        <v/>
      </c>
      <c r="U835" t="str">
        <f t="shared" si="39"/>
        <v/>
      </c>
      <c r="V835" t="str">
        <f t="shared" si="40"/>
        <v/>
      </c>
    </row>
    <row r="836" spans="1:22">
      <c r="A836" s="12">
        <v>823</v>
      </c>
      <c r="B836" t="str">
        <f>IFERROR(INDEX(DATOS!B:B,MATCH(CHECKLIST!A836,DATOS!BU:BU,0),1),"")</f>
        <v/>
      </c>
      <c r="C836" t="str">
        <f>IFERROR(INDEX(DATOS!J:J,MATCH(CHECKLIST!A836,DATOS!BU:BU,0),1),"")</f>
        <v/>
      </c>
      <c r="D836" t="str">
        <f>IFERROR(INDEX(DATOS!R:R,MATCH(CHECKLIST!E836,DATOS!C:C,0),1),"")</f>
        <v/>
      </c>
      <c r="E836" s="16" t="str">
        <f>IFERROR(INDEX(DATOS!C:C,MATCH(CHECKLIST!A836,DATOS!BU:BU,0),1),"")</f>
        <v/>
      </c>
      <c r="F836" s="13" t="str">
        <f t="shared" si="38"/>
        <v/>
      </c>
      <c r="G836" s="17" t="str">
        <f>IF(IFERROR(FIND(G$13,INDEX(DATOS!CA:CA,MATCH(CHECKLIST!B836,DATOS!B:B,0),1),1),"")="",IF(IFERROR(FIND("FINADO",INDEX(DATOS!CA:CA,MATCH(CHECKLIST!B836,DATOS!B:B,0),1),1),"")="",IF(IFERROR(FIND("BAJA",INDEX(DATOS!CA:CA,MATCH(CHECKLIST!B836,DATOS!B:B,0),1),1),"")="",IF(IFERROR(FIND("FECHA PEUA",INDEX(DATOS!CA:CA,MATCH(CHECKLIST!B836,DATOS!B:B,0),1),1),"")="",IF(IFERROR(FIND("FIRMA",INDEX(DATOS!CA:CA,MATCH(CHECKLIST!B836,DATOS!B:B,0),1),1),"")="","","FIRMA"),"PEUA"),"BAJA"),"FINADO"),"X")</f>
        <v/>
      </c>
      <c r="H836" s="17" t="str">
        <f>IF(IFERROR(FIND(H$13,INDEX(DATOS!CA:CA,MATCH(CHECKLIST!B836,DATOS!B:B,0),1),1),"")="",IF(IFERROR(FIND("VENCIDA",INDEX(DATOS!BH:BH,MATCH(CHECKLIST!B836,DATOS!B:B,0),1),1),"")="","","VENCIDO"),"X")</f>
        <v/>
      </c>
      <c r="I836" s="17" t="str">
        <f>IF(IFERROR(FIND(I$13,INDEX(DATOS!CA:CA,MATCH(CHECKLIST!B836,DATOS!B:B,0),1),1),"")="","","X")</f>
        <v/>
      </c>
      <c r="J836" s="17" t="str">
        <f>IF(IFERROR(FIND(J$13,INDEX(DATOS!CA:CA,MATCH(CHECKLIST!B836,DATOS!B:B,0),1),1),"")="","","X")</f>
        <v/>
      </c>
      <c r="K836" s="17" t="str">
        <f>IF(IFERROR(FIND(K$13,INDEX(DATOS!CA:CA,MATCH(CHECKLIST!B836,DATOS!B:B,0),1),1),"")="","","X")</f>
        <v/>
      </c>
      <c r="L836" s="17" t="str">
        <f>IF(IFERROR(FIND(L$13,INDEX(DATOS!CA:CA,MATCH(CHECKLIST!B836,DATOS!B:B,0),1),1),"")="","","X")</f>
        <v/>
      </c>
      <c r="M836" s="17" t="str">
        <f>IF(IFERROR(FIND(M$13,INDEX(DATOS!CA:CA,MATCH(CHECKLIST!B836,DATOS!B:B,0),1),1),"")="","","X")</f>
        <v/>
      </c>
      <c r="N836" s="49" t="str">
        <f ca="1">IFERROR(IF(INDEX(DATOS!I:I,MATCH(CHECKLIST!B836,DATOS!B:B,0),1)="","X",IF(INDEX(DATOS!I:I,MATCH(CHECKLIST!B836,DATOS!B:B,0),1)&gt;YEAR(TODAY())-1,"","VENCIDA")),"")</f>
        <v/>
      </c>
      <c r="P836" s="17" t="str">
        <f>IF(B836="","",IF(IFERROR(FIND(P$13,INDEX(DATOS!CA:CA,MATCH(CHECKLIST!B836,DATOS!B:B,0),1),1),"")="","","X"))</f>
        <v/>
      </c>
      <c r="Q836" s="17" t="str">
        <f>IF(B836="","",IF(IFERROR(FIND(Q$13,INDEX(DATOS!CA:CA,MATCH(CHECKLIST!B836,DATOS!B:B,0),1),1),"")="","","X"))</f>
        <v/>
      </c>
      <c r="S836">
        <f t="shared" si="41"/>
        <v>0</v>
      </c>
      <c r="U836" t="str">
        <f t="shared" si="39"/>
        <v/>
      </c>
      <c r="V836" t="str">
        <f t="shared" si="40"/>
        <v/>
      </c>
    </row>
    <row r="837" spans="1:22">
      <c r="A837" s="12">
        <v>824</v>
      </c>
      <c r="B837" t="str">
        <f>IFERROR(INDEX(DATOS!B:B,MATCH(CHECKLIST!A837,DATOS!BU:BU,0),1),"")</f>
        <v/>
      </c>
      <c r="C837" t="str">
        <f>IFERROR(INDEX(DATOS!J:J,MATCH(CHECKLIST!A837,DATOS!BU:BU,0),1),"")</f>
        <v/>
      </c>
      <c r="D837" t="str">
        <f>IFERROR(INDEX(DATOS!R:R,MATCH(CHECKLIST!E837,DATOS!C:C,0),1),"")</f>
        <v/>
      </c>
      <c r="E837" s="16" t="str">
        <f>IFERROR(INDEX(DATOS!C:C,MATCH(CHECKLIST!A837,DATOS!BU:BU,0),1),"")</f>
        <v/>
      </c>
      <c r="F837" s="13" t="str">
        <f t="shared" si="38"/>
        <v/>
      </c>
      <c r="G837" s="17" t="str">
        <f>IF(IFERROR(FIND(G$13,INDEX(DATOS!CA:CA,MATCH(CHECKLIST!B837,DATOS!B:B,0),1),1),"")="",IF(IFERROR(FIND("FINADO",INDEX(DATOS!CA:CA,MATCH(CHECKLIST!B837,DATOS!B:B,0),1),1),"")="",IF(IFERROR(FIND("BAJA",INDEX(DATOS!CA:CA,MATCH(CHECKLIST!B837,DATOS!B:B,0),1),1),"")="",IF(IFERROR(FIND("FECHA PEUA",INDEX(DATOS!CA:CA,MATCH(CHECKLIST!B837,DATOS!B:B,0),1),1),"")="",IF(IFERROR(FIND("FIRMA",INDEX(DATOS!CA:CA,MATCH(CHECKLIST!B837,DATOS!B:B,0),1),1),"")="","","FIRMA"),"PEUA"),"BAJA"),"FINADO"),"X")</f>
        <v/>
      </c>
      <c r="H837" s="17" t="str">
        <f>IF(IFERROR(FIND(H$13,INDEX(DATOS!CA:CA,MATCH(CHECKLIST!B837,DATOS!B:B,0),1),1),"")="",IF(IFERROR(FIND("VENCIDA",INDEX(DATOS!BH:BH,MATCH(CHECKLIST!B837,DATOS!B:B,0),1),1),"")="","","VENCIDO"),"X")</f>
        <v/>
      </c>
      <c r="I837" s="17" t="str">
        <f>IF(IFERROR(FIND(I$13,INDEX(DATOS!CA:CA,MATCH(CHECKLIST!B837,DATOS!B:B,0),1),1),"")="","","X")</f>
        <v/>
      </c>
      <c r="J837" s="17" t="str">
        <f>IF(IFERROR(FIND(J$13,INDEX(DATOS!CA:CA,MATCH(CHECKLIST!B837,DATOS!B:B,0),1),1),"")="","","X")</f>
        <v/>
      </c>
      <c r="K837" s="17" t="str">
        <f>IF(IFERROR(FIND(K$13,INDEX(DATOS!CA:CA,MATCH(CHECKLIST!B837,DATOS!B:B,0),1),1),"")="","","X")</f>
        <v/>
      </c>
      <c r="L837" s="17" t="str">
        <f>IF(IFERROR(FIND(L$13,INDEX(DATOS!CA:CA,MATCH(CHECKLIST!B837,DATOS!B:B,0),1),1),"")="","","X")</f>
        <v/>
      </c>
      <c r="M837" s="17" t="str">
        <f>IF(IFERROR(FIND(M$13,INDEX(DATOS!CA:CA,MATCH(CHECKLIST!B837,DATOS!B:B,0),1),1),"")="","","X")</f>
        <v/>
      </c>
      <c r="N837" s="49" t="str">
        <f ca="1">IFERROR(IF(INDEX(DATOS!I:I,MATCH(CHECKLIST!B837,DATOS!B:B,0),1)="","X",IF(INDEX(DATOS!I:I,MATCH(CHECKLIST!B837,DATOS!B:B,0),1)&gt;YEAR(TODAY())-1,"","VENCIDA")),"")</f>
        <v/>
      </c>
      <c r="P837" s="17" t="str">
        <f>IF(B837="","",IF(IFERROR(FIND(P$13,INDEX(DATOS!CA:CA,MATCH(CHECKLIST!B837,DATOS!B:B,0),1),1),"")="","","X"))</f>
        <v/>
      </c>
      <c r="Q837" s="17" t="str">
        <f>IF(B837="","",IF(IFERROR(FIND(Q$13,INDEX(DATOS!CA:CA,MATCH(CHECKLIST!B837,DATOS!B:B,0),1),1),"")="","","X"))</f>
        <v/>
      </c>
      <c r="R837" t="str">
        <f>IF(B837="","",1)</f>
        <v/>
      </c>
      <c r="S837" t="str">
        <f t="shared" si="41"/>
        <v/>
      </c>
      <c r="U837" t="str">
        <f t="shared" si="39"/>
        <v/>
      </c>
      <c r="V837" t="str">
        <f t="shared" si="40"/>
        <v/>
      </c>
    </row>
    <row r="838" spans="1:22">
      <c r="A838" s="12">
        <v>825</v>
      </c>
      <c r="B838" t="str">
        <f>IFERROR(INDEX(DATOS!B:B,MATCH(CHECKLIST!A838,DATOS!BU:BU,0),1),"")</f>
        <v/>
      </c>
      <c r="C838" t="str">
        <f>IFERROR(INDEX(DATOS!J:J,MATCH(CHECKLIST!A838,DATOS!BU:BU,0),1),"")</f>
        <v/>
      </c>
      <c r="D838" t="str">
        <f>IFERROR(INDEX(DATOS!R:R,MATCH(CHECKLIST!E838,DATOS!C:C,0),1),"")</f>
        <v/>
      </c>
      <c r="E838" s="16" t="str">
        <f>IFERROR(INDEX(DATOS!C:C,MATCH(CHECKLIST!A838,DATOS!BU:BU,0),1),"")</f>
        <v/>
      </c>
      <c r="F838" s="13" t="str">
        <f t="shared" si="38"/>
        <v/>
      </c>
      <c r="G838" s="17" t="str">
        <f>IF(IFERROR(FIND(G$13,INDEX(DATOS!CA:CA,MATCH(CHECKLIST!B838,DATOS!B:B,0),1),1),"")="",IF(IFERROR(FIND("FINADO",INDEX(DATOS!CA:CA,MATCH(CHECKLIST!B838,DATOS!B:B,0),1),1),"")="",IF(IFERROR(FIND("BAJA",INDEX(DATOS!CA:CA,MATCH(CHECKLIST!B838,DATOS!B:B,0),1),1),"")="",IF(IFERROR(FIND("FECHA PEUA",INDEX(DATOS!CA:CA,MATCH(CHECKLIST!B838,DATOS!B:B,0),1),1),"")="",IF(IFERROR(FIND("FIRMA",INDEX(DATOS!CA:CA,MATCH(CHECKLIST!B838,DATOS!B:B,0),1),1),"")="","","FIRMA"),"PEUA"),"BAJA"),"FINADO"),"X")</f>
        <v/>
      </c>
      <c r="H838" s="17" t="str">
        <f>IF(IFERROR(FIND(H$13,INDEX(DATOS!CA:CA,MATCH(CHECKLIST!B838,DATOS!B:B,0),1),1),"")="",IF(IFERROR(FIND("VENCIDA",INDEX(DATOS!BH:BH,MATCH(CHECKLIST!B838,DATOS!B:B,0),1),1),"")="","","VENCIDO"),"X")</f>
        <v/>
      </c>
      <c r="I838" s="17" t="str">
        <f>IF(IFERROR(FIND(I$13,INDEX(DATOS!CA:CA,MATCH(CHECKLIST!B838,DATOS!B:B,0),1),1),"")="","","X")</f>
        <v/>
      </c>
      <c r="J838" s="17" t="str">
        <f>IF(IFERROR(FIND(J$13,INDEX(DATOS!CA:CA,MATCH(CHECKLIST!B838,DATOS!B:B,0),1),1),"")="","","X")</f>
        <v/>
      </c>
      <c r="K838" s="17" t="str">
        <f>IF(IFERROR(FIND(K$13,INDEX(DATOS!CA:CA,MATCH(CHECKLIST!B838,DATOS!B:B,0),1),1),"")="","","X")</f>
        <v/>
      </c>
      <c r="L838" s="17" t="str">
        <f>IF(IFERROR(FIND(L$13,INDEX(DATOS!CA:CA,MATCH(CHECKLIST!B838,DATOS!B:B,0),1),1),"")="","","X")</f>
        <v/>
      </c>
      <c r="M838" s="17" t="str">
        <f>IF(IFERROR(FIND(M$13,INDEX(DATOS!CA:CA,MATCH(CHECKLIST!B838,DATOS!B:B,0),1),1),"")="","","X")</f>
        <v/>
      </c>
      <c r="N838" s="49" t="str">
        <f ca="1">IFERROR(IF(INDEX(DATOS!I:I,MATCH(CHECKLIST!B838,DATOS!B:B,0),1)="","X",IF(INDEX(DATOS!I:I,MATCH(CHECKLIST!B838,DATOS!B:B,0),1)&gt;YEAR(TODAY())-1,"","VENCIDA")),"")</f>
        <v/>
      </c>
      <c r="P838" s="17" t="str">
        <f>IF(B838="","",IF(IFERROR(FIND(P$13,INDEX(DATOS!CA:CA,MATCH(CHECKLIST!B838,DATOS!B:B,0),1),1),"")="","","X"))</f>
        <v/>
      </c>
      <c r="Q838" s="17" t="str">
        <f>IF(B838="","",IF(IFERROR(FIND(Q$13,INDEX(DATOS!CA:CA,MATCH(CHECKLIST!B838,DATOS!B:B,0),1),1),"")="","","X"))</f>
        <v/>
      </c>
      <c r="S838">
        <f t="shared" si="41"/>
        <v>0</v>
      </c>
      <c r="U838" t="str">
        <f t="shared" si="39"/>
        <v/>
      </c>
      <c r="V838" t="str">
        <f t="shared" si="40"/>
        <v/>
      </c>
    </row>
    <row r="839" spans="1:22">
      <c r="A839" s="12">
        <v>826</v>
      </c>
      <c r="B839" t="str">
        <f>IFERROR(INDEX(DATOS!B:B,MATCH(CHECKLIST!A839,DATOS!BU:BU,0),1),"")</f>
        <v/>
      </c>
      <c r="C839" t="str">
        <f>IFERROR(INDEX(DATOS!J:J,MATCH(CHECKLIST!A839,DATOS!BU:BU,0),1),"")</f>
        <v/>
      </c>
      <c r="D839" t="str">
        <f>IFERROR(INDEX(DATOS!R:R,MATCH(CHECKLIST!E839,DATOS!C:C,0),1),"")</f>
        <v/>
      </c>
      <c r="E839" s="16" t="str">
        <f>IFERROR(INDEX(DATOS!C:C,MATCH(CHECKLIST!A839,DATOS!BU:BU,0),1),"")</f>
        <v/>
      </c>
      <c r="F839" s="13" t="str">
        <f t="shared" si="38"/>
        <v/>
      </c>
      <c r="G839" s="17" t="str">
        <f>IF(IFERROR(FIND(G$13,INDEX(DATOS!CA:CA,MATCH(CHECKLIST!B839,DATOS!B:B,0),1),1),"")="",IF(IFERROR(FIND("FINADO",INDEX(DATOS!CA:CA,MATCH(CHECKLIST!B839,DATOS!B:B,0),1),1),"")="",IF(IFERROR(FIND("BAJA",INDEX(DATOS!CA:CA,MATCH(CHECKLIST!B839,DATOS!B:B,0),1),1),"")="",IF(IFERROR(FIND("FECHA PEUA",INDEX(DATOS!CA:CA,MATCH(CHECKLIST!B839,DATOS!B:B,0),1),1),"")="",IF(IFERROR(FIND("FIRMA",INDEX(DATOS!CA:CA,MATCH(CHECKLIST!B839,DATOS!B:B,0),1),1),"")="","","FIRMA"),"PEUA"),"BAJA"),"FINADO"),"X")</f>
        <v/>
      </c>
      <c r="H839" s="17" t="str">
        <f>IF(IFERROR(FIND(H$13,INDEX(DATOS!CA:CA,MATCH(CHECKLIST!B839,DATOS!B:B,0),1),1),"")="",IF(IFERROR(FIND("VENCIDA",INDEX(DATOS!BH:BH,MATCH(CHECKLIST!B839,DATOS!B:B,0),1),1),"")="","","VENCIDO"),"X")</f>
        <v/>
      </c>
      <c r="I839" s="17" t="str">
        <f>IF(IFERROR(FIND(I$13,INDEX(DATOS!CA:CA,MATCH(CHECKLIST!B839,DATOS!B:B,0),1),1),"")="","","X")</f>
        <v/>
      </c>
      <c r="J839" s="17" t="str">
        <f>IF(IFERROR(FIND(J$13,INDEX(DATOS!CA:CA,MATCH(CHECKLIST!B839,DATOS!B:B,0),1),1),"")="","","X")</f>
        <v/>
      </c>
      <c r="K839" s="17" t="str">
        <f>IF(IFERROR(FIND(K$13,INDEX(DATOS!CA:CA,MATCH(CHECKLIST!B839,DATOS!B:B,0),1),1),"")="","","X")</f>
        <v/>
      </c>
      <c r="L839" s="17" t="str">
        <f>IF(IFERROR(FIND(L$13,INDEX(DATOS!CA:CA,MATCH(CHECKLIST!B839,DATOS!B:B,0),1),1),"")="","","X")</f>
        <v/>
      </c>
      <c r="M839" s="17" t="str">
        <f>IF(IFERROR(FIND(M$13,INDEX(DATOS!CA:CA,MATCH(CHECKLIST!B839,DATOS!B:B,0),1),1),"")="","","X")</f>
        <v/>
      </c>
      <c r="N839" s="49" t="str">
        <f ca="1">IFERROR(IF(INDEX(DATOS!I:I,MATCH(CHECKLIST!B839,DATOS!B:B,0),1)="","X",IF(INDEX(DATOS!I:I,MATCH(CHECKLIST!B839,DATOS!B:B,0),1)&gt;YEAR(TODAY())-1,"","VENCIDA")),"")</f>
        <v/>
      </c>
      <c r="P839" s="17" t="str">
        <f>IF(B839="","",IF(IFERROR(FIND(P$13,INDEX(DATOS!CA:CA,MATCH(CHECKLIST!B839,DATOS!B:B,0),1),1),"")="","","X"))</f>
        <v/>
      </c>
      <c r="Q839" s="17" t="str">
        <f>IF(B839="","",IF(IFERROR(FIND(Q$13,INDEX(DATOS!CA:CA,MATCH(CHECKLIST!B839,DATOS!B:B,0),1),1),"")="","","X"))</f>
        <v/>
      </c>
      <c r="R839" t="str">
        <f>IF(B839="","",1)</f>
        <v/>
      </c>
      <c r="S839" t="str">
        <f t="shared" si="41"/>
        <v/>
      </c>
      <c r="U839" t="str">
        <f t="shared" si="39"/>
        <v/>
      </c>
      <c r="V839" t="str">
        <f t="shared" si="40"/>
        <v/>
      </c>
    </row>
    <row r="840" spans="1:22">
      <c r="A840" s="12">
        <v>827</v>
      </c>
      <c r="B840" t="str">
        <f>IFERROR(INDEX(DATOS!B:B,MATCH(CHECKLIST!A840,DATOS!BU:BU,0),1),"")</f>
        <v/>
      </c>
      <c r="C840" t="str">
        <f>IFERROR(INDEX(DATOS!J:J,MATCH(CHECKLIST!A840,DATOS!BU:BU,0),1),"")</f>
        <v/>
      </c>
      <c r="D840" t="str">
        <f>IFERROR(INDEX(DATOS!R:R,MATCH(CHECKLIST!E840,DATOS!C:C,0),1),"")</f>
        <v/>
      </c>
      <c r="E840" s="16" t="str">
        <f>IFERROR(INDEX(DATOS!C:C,MATCH(CHECKLIST!A840,DATOS!BU:BU,0),1),"")</f>
        <v/>
      </c>
      <c r="F840" s="13" t="str">
        <f t="shared" si="38"/>
        <v/>
      </c>
      <c r="G840" s="17" t="str">
        <f>IF(IFERROR(FIND(G$13,INDEX(DATOS!CA:CA,MATCH(CHECKLIST!B840,DATOS!B:B,0),1),1),"")="",IF(IFERROR(FIND("FINADO",INDEX(DATOS!CA:CA,MATCH(CHECKLIST!B840,DATOS!B:B,0),1),1),"")="",IF(IFERROR(FIND("BAJA",INDEX(DATOS!CA:CA,MATCH(CHECKLIST!B840,DATOS!B:B,0),1),1),"")="",IF(IFERROR(FIND("FECHA PEUA",INDEX(DATOS!CA:CA,MATCH(CHECKLIST!B840,DATOS!B:B,0),1),1),"")="",IF(IFERROR(FIND("FIRMA",INDEX(DATOS!CA:CA,MATCH(CHECKLIST!B840,DATOS!B:B,0),1),1),"")="","","FIRMA"),"PEUA"),"BAJA"),"FINADO"),"X")</f>
        <v/>
      </c>
      <c r="H840" s="17" t="str">
        <f>IF(IFERROR(FIND(H$13,INDEX(DATOS!CA:CA,MATCH(CHECKLIST!B840,DATOS!B:B,0),1),1),"")="",IF(IFERROR(FIND("VENCIDA",INDEX(DATOS!BH:BH,MATCH(CHECKLIST!B840,DATOS!B:B,0),1),1),"")="","","VENCIDO"),"X")</f>
        <v/>
      </c>
      <c r="I840" s="17" t="str">
        <f>IF(IFERROR(FIND(I$13,INDEX(DATOS!CA:CA,MATCH(CHECKLIST!B840,DATOS!B:B,0),1),1),"")="","","X")</f>
        <v/>
      </c>
      <c r="J840" s="17" t="str">
        <f>IF(IFERROR(FIND(J$13,INDEX(DATOS!CA:CA,MATCH(CHECKLIST!B840,DATOS!B:B,0),1),1),"")="","","X")</f>
        <v/>
      </c>
      <c r="K840" s="17" t="str">
        <f>IF(IFERROR(FIND(K$13,INDEX(DATOS!CA:CA,MATCH(CHECKLIST!B840,DATOS!B:B,0),1),1),"")="","","X")</f>
        <v/>
      </c>
      <c r="L840" s="17" t="str">
        <f>IF(IFERROR(FIND(L$13,INDEX(DATOS!CA:CA,MATCH(CHECKLIST!B840,DATOS!B:B,0),1),1),"")="","","X")</f>
        <v/>
      </c>
      <c r="M840" s="17" t="str">
        <f>IF(IFERROR(FIND(M$13,INDEX(DATOS!CA:CA,MATCH(CHECKLIST!B840,DATOS!B:B,0),1),1),"")="","","X")</f>
        <v/>
      </c>
      <c r="N840" s="49" t="str">
        <f ca="1">IFERROR(IF(INDEX(DATOS!I:I,MATCH(CHECKLIST!B840,DATOS!B:B,0),1)="","X",IF(INDEX(DATOS!I:I,MATCH(CHECKLIST!B840,DATOS!B:B,0),1)&gt;YEAR(TODAY())-1,"","VENCIDA")),"")</f>
        <v/>
      </c>
      <c r="P840" s="17" t="str">
        <f>IF(B840="","",IF(IFERROR(FIND(P$13,INDEX(DATOS!CA:CA,MATCH(CHECKLIST!B840,DATOS!B:B,0),1),1),"")="","","X"))</f>
        <v/>
      </c>
      <c r="Q840" s="17" t="str">
        <f>IF(B840="","",IF(IFERROR(FIND(Q$13,INDEX(DATOS!CA:CA,MATCH(CHECKLIST!B840,DATOS!B:B,0),1),1),"")="","","X"))</f>
        <v/>
      </c>
      <c r="S840">
        <f t="shared" si="41"/>
        <v>0</v>
      </c>
      <c r="U840" t="str">
        <f t="shared" si="39"/>
        <v/>
      </c>
      <c r="V840" t="str">
        <f t="shared" si="40"/>
        <v/>
      </c>
    </row>
    <row r="841" spans="1:22">
      <c r="A841" s="12">
        <v>828</v>
      </c>
      <c r="B841" t="str">
        <f>IFERROR(INDEX(DATOS!B:B,MATCH(CHECKLIST!A841,DATOS!BU:BU,0),1),"")</f>
        <v/>
      </c>
      <c r="C841" t="str">
        <f>IFERROR(INDEX(DATOS!J:J,MATCH(CHECKLIST!A841,DATOS!BU:BU,0),1),"")</f>
        <v/>
      </c>
      <c r="D841" t="str">
        <f>IFERROR(INDEX(DATOS!R:R,MATCH(CHECKLIST!E841,DATOS!C:C,0),1),"")</f>
        <v/>
      </c>
      <c r="E841" s="16" t="str">
        <f>IFERROR(INDEX(DATOS!C:C,MATCH(CHECKLIST!A841,DATOS!BU:BU,0),1),"")</f>
        <v/>
      </c>
      <c r="F841" s="13" t="str">
        <f t="shared" si="38"/>
        <v/>
      </c>
      <c r="G841" s="17" t="str">
        <f>IF(IFERROR(FIND(G$13,INDEX(DATOS!CA:CA,MATCH(CHECKLIST!B841,DATOS!B:B,0),1),1),"")="",IF(IFERROR(FIND("FINADO",INDEX(DATOS!CA:CA,MATCH(CHECKLIST!B841,DATOS!B:B,0),1),1),"")="",IF(IFERROR(FIND("BAJA",INDEX(DATOS!CA:CA,MATCH(CHECKLIST!B841,DATOS!B:B,0),1),1),"")="",IF(IFERROR(FIND("FECHA PEUA",INDEX(DATOS!CA:CA,MATCH(CHECKLIST!B841,DATOS!B:B,0),1),1),"")="",IF(IFERROR(FIND("FIRMA",INDEX(DATOS!CA:CA,MATCH(CHECKLIST!B841,DATOS!B:B,0),1),1),"")="","","FIRMA"),"PEUA"),"BAJA"),"FINADO"),"X")</f>
        <v/>
      </c>
      <c r="H841" s="17" t="str">
        <f>IF(IFERROR(FIND(H$13,INDEX(DATOS!CA:CA,MATCH(CHECKLIST!B841,DATOS!B:B,0),1),1),"")="",IF(IFERROR(FIND("VENCIDA",INDEX(DATOS!BH:BH,MATCH(CHECKLIST!B841,DATOS!B:B,0),1),1),"")="","","VENCIDO"),"X")</f>
        <v/>
      </c>
      <c r="I841" s="17" t="str">
        <f>IF(IFERROR(FIND(I$13,INDEX(DATOS!CA:CA,MATCH(CHECKLIST!B841,DATOS!B:B,0),1),1),"")="","","X")</f>
        <v/>
      </c>
      <c r="J841" s="17" t="str">
        <f>IF(IFERROR(FIND(J$13,INDEX(DATOS!CA:CA,MATCH(CHECKLIST!B841,DATOS!B:B,0),1),1),"")="","","X")</f>
        <v/>
      </c>
      <c r="K841" s="17" t="str">
        <f>IF(IFERROR(FIND(K$13,INDEX(DATOS!CA:CA,MATCH(CHECKLIST!B841,DATOS!B:B,0),1),1),"")="","","X")</f>
        <v/>
      </c>
      <c r="L841" s="17" t="str">
        <f>IF(IFERROR(FIND(L$13,INDEX(DATOS!CA:CA,MATCH(CHECKLIST!B841,DATOS!B:B,0),1),1),"")="","","X")</f>
        <v/>
      </c>
      <c r="M841" s="17" t="str">
        <f>IF(IFERROR(FIND(M$13,INDEX(DATOS!CA:CA,MATCH(CHECKLIST!B841,DATOS!B:B,0),1),1),"")="","","X")</f>
        <v/>
      </c>
      <c r="N841" s="49" t="str">
        <f ca="1">IFERROR(IF(INDEX(DATOS!I:I,MATCH(CHECKLIST!B841,DATOS!B:B,0),1)="","X",IF(INDEX(DATOS!I:I,MATCH(CHECKLIST!B841,DATOS!B:B,0),1)&gt;YEAR(TODAY())-1,"","VENCIDA")),"")</f>
        <v/>
      </c>
      <c r="P841" s="17" t="str">
        <f>IF(B841="","",IF(IFERROR(FIND(P$13,INDEX(DATOS!CA:CA,MATCH(CHECKLIST!B841,DATOS!B:B,0),1),1),"")="","","X"))</f>
        <v/>
      </c>
      <c r="Q841" s="17" t="str">
        <f>IF(B841="","",IF(IFERROR(FIND(Q$13,INDEX(DATOS!CA:CA,MATCH(CHECKLIST!B841,DATOS!B:B,0),1),1),"")="","","X"))</f>
        <v/>
      </c>
      <c r="R841" t="str">
        <f>IF(B841="","",1)</f>
        <v/>
      </c>
      <c r="S841" t="str">
        <f t="shared" si="41"/>
        <v/>
      </c>
      <c r="U841" t="str">
        <f t="shared" si="39"/>
        <v/>
      </c>
      <c r="V841" t="str">
        <f t="shared" si="40"/>
        <v/>
      </c>
    </row>
    <row r="842" spans="1:22">
      <c r="A842" s="12">
        <v>829</v>
      </c>
      <c r="B842" t="str">
        <f>IFERROR(INDEX(DATOS!B:B,MATCH(CHECKLIST!A842,DATOS!BU:BU,0),1),"")</f>
        <v/>
      </c>
      <c r="C842" t="str">
        <f>IFERROR(INDEX(DATOS!J:J,MATCH(CHECKLIST!A842,DATOS!BU:BU,0),1),"")</f>
        <v/>
      </c>
      <c r="D842" t="str">
        <f>IFERROR(INDEX(DATOS!R:R,MATCH(CHECKLIST!E842,DATOS!C:C,0),1),"")</f>
        <v/>
      </c>
      <c r="E842" s="16" t="str">
        <f>IFERROR(INDEX(DATOS!C:C,MATCH(CHECKLIST!A842,DATOS!BU:BU,0),1),"")</f>
        <v/>
      </c>
      <c r="F842" s="13" t="str">
        <f t="shared" si="38"/>
        <v/>
      </c>
      <c r="G842" s="17" t="str">
        <f>IF(IFERROR(FIND(G$13,INDEX(DATOS!CA:CA,MATCH(CHECKLIST!B842,DATOS!B:B,0),1),1),"")="",IF(IFERROR(FIND("FINADO",INDEX(DATOS!CA:CA,MATCH(CHECKLIST!B842,DATOS!B:B,0),1),1),"")="",IF(IFERROR(FIND("BAJA",INDEX(DATOS!CA:CA,MATCH(CHECKLIST!B842,DATOS!B:B,0),1),1),"")="",IF(IFERROR(FIND("FECHA PEUA",INDEX(DATOS!CA:CA,MATCH(CHECKLIST!B842,DATOS!B:B,0),1),1),"")="",IF(IFERROR(FIND("FIRMA",INDEX(DATOS!CA:CA,MATCH(CHECKLIST!B842,DATOS!B:B,0),1),1),"")="","","FIRMA"),"PEUA"),"BAJA"),"FINADO"),"X")</f>
        <v/>
      </c>
      <c r="H842" s="17" t="str">
        <f>IF(IFERROR(FIND(H$13,INDEX(DATOS!CA:CA,MATCH(CHECKLIST!B842,DATOS!B:B,0),1),1),"")="",IF(IFERROR(FIND("VENCIDA",INDEX(DATOS!BH:BH,MATCH(CHECKLIST!B842,DATOS!B:B,0),1),1),"")="","","VENCIDO"),"X")</f>
        <v/>
      </c>
      <c r="I842" s="17" t="str">
        <f>IF(IFERROR(FIND(I$13,INDEX(DATOS!CA:CA,MATCH(CHECKLIST!B842,DATOS!B:B,0),1),1),"")="","","X")</f>
        <v/>
      </c>
      <c r="J842" s="17" t="str">
        <f>IF(IFERROR(FIND(J$13,INDEX(DATOS!CA:CA,MATCH(CHECKLIST!B842,DATOS!B:B,0),1),1),"")="","","X")</f>
        <v/>
      </c>
      <c r="K842" s="17" t="str">
        <f>IF(IFERROR(FIND(K$13,INDEX(DATOS!CA:CA,MATCH(CHECKLIST!B842,DATOS!B:B,0),1),1),"")="","","X")</f>
        <v/>
      </c>
      <c r="L842" s="17" t="str">
        <f>IF(IFERROR(FIND(L$13,INDEX(DATOS!CA:CA,MATCH(CHECKLIST!B842,DATOS!B:B,0),1),1),"")="","","X")</f>
        <v/>
      </c>
      <c r="M842" s="17" t="str">
        <f>IF(IFERROR(FIND(M$13,INDEX(DATOS!CA:CA,MATCH(CHECKLIST!B842,DATOS!B:B,0),1),1),"")="","","X")</f>
        <v/>
      </c>
      <c r="N842" s="49" t="str">
        <f ca="1">IFERROR(IF(INDEX(DATOS!I:I,MATCH(CHECKLIST!B842,DATOS!B:B,0),1)="","X",IF(INDEX(DATOS!I:I,MATCH(CHECKLIST!B842,DATOS!B:B,0),1)&gt;YEAR(TODAY())-1,"","VENCIDA")),"")</f>
        <v/>
      </c>
      <c r="P842" s="17" t="str">
        <f>IF(B842="","",IF(IFERROR(FIND(P$13,INDEX(DATOS!CA:CA,MATCH(CHECKLIST!B842,DATOS!B:B,0),1),1),"")="","","X"))</f>
        <v/>
      </c>
      <c r="Q842" s="17" t="str">
        <f>IF(B842="","",IF(IFERROR(FIND(Q$13,INDEX(DATOS!CA:CA,MATCH(CHECKLIST!B842,DATOS!B:B,0),1),1),"")="","","X"))</f>
        <v/>
      </c>
      <c r="S842">
        <f t="shared" si="41"/>
        <v>0</v>
      </c>
      <c r="U842" t="str">
        <f t="shared" si="39"/>
        <v/>
      </c>
      <c r="V842" t="str">
        <f t="shared" si="40"/>
        <v/>
      </c>
    </row>
    <row r="843" spans="1:22">
      <c r="A843" s="12">
        <v>830</v>
      </c>
      <c r="B843" t="str">
        <f>IFERROR(INDEX(DATOS!B:B,MATCH(CHECKLIST!A843,DATOS!BU:BU,0),1),"")</f>
        <v/>
      </c>
      <c r="C843" t="str">
        <f>IFERROR(INDEX(DATOS!J:J,MATCH(CHECKLIST!A843,DATOS!BU:BU,0),1),"")</f>
        <v/>
      </c>
      <c r="D843" t="str">
        <f>IFERROR(INDEX(DATOS!R:R,MATCH(CHECKLIST!E843,DATOS!C:C,0),1),"")</f>
        <v/>
      </c>
      <c r="E843" s="16" t="str">
        <f>IFERROR(INDEX(DATOS!C:C,MATCH(CHECKLIST!A843,DATOS!BU:BU,0),1),"")</f>
        <v/>
      </c>
      <c r="F843" s="13" t="str">
        <f t="shared" si="38"/>
        <v/>
      </c>
      <c r="G843" s="17" t="str">
        <f>IF(IFERROR(FIND(G$13,INDEX(DATOS!CA:CA,MATCH(CHECKLIST!B843,DATOS!B:B,0),1),1),"")="",IF(IFERROR(FIND("FINADO",INDEX(DATOS!CA:CA,MATCH(CHECKLIST!B843,DATOS!B:B,0),1),1),"")="",IF(IFERROR(FIND("BAJA",INDEX(DATOS!CA:CA,MATCH(CHECKLIST!B843,DATOS!B:B,0),1),1),"")="",IF(IFERROR(FIND("FECHA PEUA",INDEX(DATOS!CA:CA,MATCH(CHECKLIST!B843,DATOS!B:B,0),1),1),"")="",IF(IFERROR(FIND("FIRMA",INDEX(DATOS!CA:CA,MATCH(CHECKLIST!B843,DATOS!B:B,0),1),1),"")="","","FIRMA"),"PEUA"),"BAJA"),"FINADO"),"X")</f>
        <v/>
      </c>
      <c r="H843" s="17" t="str">
        <f>IF(IFERROR(FIND(H$13,INDEX(DATOS!CA:CA,MATCH(CHECKLIST!B843,DATOS!B:B,0),1),1),"")="",IF(IFERROR(FIND("VENCIDA",INDEX(DATOS!BH:BH,MATCH(CHECKLIST!B843,DATOS!B:B,0),1),1),"")="","","VENCIDO"),"X")</f>
        <v/>
      </c>
      <c r="I843" s="17" t="str">
        <f>IF(IFERROR(FIND(I$13,INDEX(DATOS!CA:CA,MATCH(CHECKLIST!B843,DATOS!B:B,0),1),1),"")="","","X")</f>
        <v/>
      </c>
      <c r="J843" s="17" t="str">
        <f>IF(IFERROR(FIND(J$13,INDEX(DATOS!CA:CA,MATCH(CHECKLIST!B843,DATOS!B:B,0),1),1),"")="","","X")</f>
        <v/>
      </c>
      <c r="K843" s="17" t="str">
        <f>IF(IFERROR(FIND(K$13,INDEX(DATOS!CA:CA,MATCH(CHECKLIST!B843,DATOS!B:B,0),1),1),"")="","","X")</f>
        <v/>
      </c>
      <c r="L843" s="17" t="str">
        <f>IF(IFERROR(FIND(L$13,INDEX(DATOS!CA:CA,MATCH(CHECKLIST!B843,DATOS!B:B,0),1),1),"")="","","X")</f>
        <v/>
      </c>
      <c r="M843" s="17" t="str">
        <f>IF(IFERROR(FIND(M$13,INDEX(DATOS!CA:CA,MATCH(CHECKLIST!B843,DATOS!B:B,0),1),1),"")="","","X")</f>
        <v/>
      </c>
      <c r="N843" s="49" t="str">
        <f ca="1">IFERROR(IF(INDEX(DATOS!I:I,MATCH(CHECKLIST!B843,DATOS!B:B,0),1)="","X",IF(INDEX(DATOS!I:I,MATCH(CHECKLIST!B843,DATOS!B:B,0),1)&gt;YEAR(TODAY())-1,"","VENCIDA")),"")</f>
        <v/>
      </c>
      <c r="P843" s="17" t="str">
        <f>IF(B843="","",IF(IFERROR(FIND(P$13,INDEX(DATOS!CA:CA,MATCH(CHECKLIST!B843,DATOS!B:B,0),1),1),"")="","","X"))</f>
        <v/>
      </c>
      <c r="Q843" s="17" t="str">
        <f>IF(B843="","",IF(IFERROR(FIND(Q$13,INDEX(DATOS!CA:CA,MATCH(CHECKLIST!B843,DATOS!B:B,0),1),1),"")="","","X"))</f>
        <v/>
      </c>
      <c r="R843" t="str">
        <f>IF(B843="","",1)</f>
        <v/>
      </c>
      <c r="S843" t="str">
        <f t="shared" si="41"/>
        <v/>
      </c>
      <c r="U843" t="str">
        <f t="shared" si="39"/>
        <v/>
      </c>
      <c r="V843" t="str">
        <f t="shared" si="40"/>
        <v/>
      </c>
    </row>
    <row r="844" spans="1:22">
      <c r="A844" s="12">
        <v>831</v>
      </c>
      <c r="B844" t="str">
        <f>IFERROR(INDEX(DATOS!B:B,MATCH(CHECKLIST!A844,DATOS!BU:BU,0),1),"")</f>
        <v/>
      </c>
      <c r="C844" t="str">
        <f>IFERROR(INDEX(DATOS!J:J,MATCH(CHECKLIST!A844,DATOS!BU:BU,0),1),"")</f>
        <v/>
      </c>
      <c r="D844" t="str">
        <f>IFERROR(INDEX(DATOS!R:R,MATCH(CHECKLIST!E844,DATOS!C:C,0),1),"")</f>
        <v/>
      </c>
      <c r="E844" s="16" t="str">
        <f>IFERROR(INDEX(DATOS!C:C,MATCH(CHECKLIST!A844,DATOS!BU:BU,0),1),"")</f>
        <v/>
      </c>
      <c r="F844" s="13" t="str">
        <f t="shared" si="38"/>
        <v/>
      </c>
      <c r="G844" s="17" t="str">
        <f>IF(IFERROR(FIND(G$13,INDEX(DATOS!CA:CA,MATCH(CHECKLIST!B844,DATOS!B:B,0),1),1),"")="",IF(IFERROR(FIND("FINADO",INDEX(DATOS!CA:CA,MATCH(CHECKLIST!B844,DATOS!B:B,0),1),1),"")="",IF(IFERROR(FIND("BAJA",INDEX(DATOS!CA:CA,MATCH(CHECKLIST!B844,DATOS!B:B,0),1),1),"")="",IF(IFERROR(FIND("FECHA PEUA",INDEX(DATOS!CA:CA,MATCH(CHECKLIST!B844,DATOS!B:B,0),1),1),"")="",IF(IFERROR(FIND("FIRMA",INDEX(DATOS!CA:CA,MATCH(CHECKLIST!B844,DATOS!B:B,0),1),1),"")="","","FIRMA"),"PEUA"),"BAJA"),"FINADO"),"X")</f>
        <v/>
      </c>
      <c r="H844" s="17" t="str">
        <f>IF(IFERROR(FIND(H$13,INDEX(DATOS!CA:CA,MATCH(CHECKLIST!B844,DATOS!B:B,0),1),1),"")="",IF(IFERROR(FIND("VENCIDA",INDEX(DATOS!BH:BH,MATCH(CHECKLIST!B844,DATOS!B:B,0),1),1),"")="","","VENCIDO"),"X")</f>
        <v/>
      </c>
      <c r="I844" s="17" t="str">
        <f>IF(IFERROR(FIND(I$13,INDEX(DATOS!CA:CA,MATCH(CHECKLIST!B844,DATOS!B:B,0),1),1),"")="","","X")</f>
        <v/>
      </c>
      <c r="J844" s="17" t="str">
        <f>IF(IFERROR(FIND(J$13,INDEX(DATOS!CA:CA,MATCH(CHECKLIST!B844,DATOS!B:B,0),1),1),"")="","","X")</f>
        <v/>
      </c>
      <c r="K844" s="17" t="str">
        <f>IF(IFERROR(FIND(K$13,INDEX(DATOS!CA:CA,MATCH(CHECKLIST!B844,DATOS!B:B,0),1),1),"")="","","X")</f>
        <v/>
      </c>
      <c r="L844" s="17" t="str">
        <f>IF(IFERROR(FIND(L$13,INDEX(DATOS!CA:CA,MATCH(CHECKLIST!B844,DATOS!B:B,0),1),1),"")="","","X")</f>
        <v/>
      </c>
      <c r="M844" s="17" t="str">
        <f>IF(IFERROR(FIND(M$13,INDEX(DATOS!CA:CA,MATCH(CHECKLIST!B844,DATOS!B:B,0),1),1),"")="","","X")</f>
        <v/>
      </c>
      <c r="N844" s="49" t="str">
        <f ca="1">IFERROR(IF(INDEX(DATOS!I:I,MATCH(CHECKLIST!B844,DATOS!B:B,0),1)="","X",IF(INDEX(DATOS!I:I,MATCH(CHECKLIST!B844,DATOS!B:B,0),1)&gt;YEAR(TODAY())-1,"","VENCIDA")),"")</f>
        <v/>
      </c>
      <c r="P844" s="17" t="str">
        <f>IF(B844="","",IF(IFERROR(FIND(P$13,INDEX(DATOS!CA:CA,MATCH(CHECKLIST!B844,DATOS!B:B,0),1),1),"")="","","X"))</f>
        <v/>
      </c>
      <c r="Q844" s="17" t="str">
        <f>IF(B844="","",IF(IFERROR(FIND(Q$13,INDEX(DATOS!CA:CA,MATCH(CHECKLIST!B844,DATOS!B:B,0),1),1),"")="","","X"))</f>
        <v/>
      </c>
      <c r="S844">
        <f t="shared" si="41"/>
        <v>0</v>
      </c>
      <c r="U844" t="str">
        <f t="shared" si="39"/>
        <v/>
      </c>
      <c r="V844" t="str">
        <f t="shared" si="40"/>
        <v/>
      </c>
    </row>
    <row r="845" spans="1:22">
      <c r="A845" s="12">
        <v>832</v>
      </c>
      <c r="B845" t="str">
        <f>IFERROR(INDEX(DATOS!B:B,MATCH(CHECKLIST!A845,DATOS!BU:BU,0),1),"")</f>
        <v/>
      </c>
      <c r="C845" t="str">
        <f>IFERROR(INDEX(DATOS!J:J,MATCH(CHECKLIST!A845,DATOS!BU:BU,0),1),"")</f>
        <v/>
      </c>
      <c r="D845" t="str">
        <f>IFERROR(INDEX(DATOS!R:R,MATCH(CHECKLIST!E845,DATOS!C:C,0),1),"")</f>
        <v/>
      </c>
      <c r="E845" s="16" t="str">
        <f>IFERROR(INDEX(DATOS!C:C,MATCH(CHECKLIST!A845,DATOS!BU:BU,0),1),"")</f>
        <v/>
      </c>
      <c r="F845" s="13" t="str">
        <f t="shared" si="38"/>
        <v/>
      </c>
      <c r="G845" s="17" t="str">
        <f>IF(IFERROR(FIND(G$13,INDEX(DATOS!CA:CA,MATCH(CHECKLIST!B845,DATOS!B:B,0),1),1),"")="",IF(IFERROR(FIND("FINADO",INDEX(DATOS!CA:CA,MATCH(CHECKLIST!B845,DATOS!B:B,0),1),1),"")="",IF(IFERROR(FIND("BAJA",INDEX(DATOS!CA:CA,MATCH(CHECKLIST!B845,DATOS!B:B,0),1),1),"")="",IF(IFERROR(FIND("FECHA PEUA",INDEX(DATOS!CA:CA,MATCH(CHECKLIST!B845,DATOS!B:B,0),1),1),"")="",IF(IFERROR(FIND("FIRMA",INDEX(DATOS!CA:CA,MATCH(CHECKLIST!B845,DATOS!B:B,0),1),1),"")="","","FIRMA"),"PEUA"),"BAJA"),"FINADO"),"X")</f>
        <v/>
      </c>
      <c r="H845" s="17" t="str">
        <f>IF(IFERROR(FIND(H$13,INDEX(DATOS!CA:CA,MATCH(CHECKLIST!B845,DATOS!B:B,0),1),1),"")="",IF(IFERROR(FIND("VENCIDA",INDEX(DATOS!BH:BH,MATCH(CHECKLIST!B845,DATOS!B:B,0),1),1),"")="","","VENCIDO"),"X")</f>
        <v/>
      </c>
      <c r="I845" s="17" t="str">
        <f>IF(IFERROR(FIND(I$13,INDEX(DATOS!CA:CA,MATCH(CHECKLIST!B845,DATOS!B:B,0),1),1),"")="","","X")</f>
        <v/>
      </c>
      <c r="J845" s="17" t="str">
        <f>IF(IFERROR(FIND(J$13,INDEX(DATOS!CA:CA,MATCH(CHECKLIST!B845,DATOS!B:B,0),1),1),"")="","","X")</f>
        <v/>
      </c>
      <c r="K845" s="17" t="str">
        <f>IF(IFERROR(FIND(K$13,INDEX(DATOS!CA:CA,MATCH(CHECKLIST!B845,DATOS!B:B,0),1),1),"")="","","X")</f>
        <v/>
      </c>
      <c r="L845" s="17" t="str">
        <f>IF(IFERROR(FIND(L$13,INDEX(DATOS!CA:CA,MATCH(CHECKLIST!B845,DATOS!B:B,0),1),1),"")="","","X")</f>
        <v/>
      </c>
      <c r="M845" s="17" t="str">
        <f>IF(IFERROR(FIND(M$13,INDEX(DATOS!CA:CA,MATCH(CHECKLIST!B845,DATOS!B:B,0),1),1),"")="","","X")</f>
        <v/>
      </c>
      <c r="N845" s="49" t="str">
        <f ca="1">IFERROR(IF(INDEX(DATOS!I:I,MATCH(CHECKLIST!B845,DATOS!B:B,0),1)="","X",IF(INDEX(DATOS!I:I,MATCH(CHECKLIST!B845,DATOS!B:B,0),1)&gt;YEAR(TODAY())-1,"","VENCIDA")),"")</f>
        <v/>
      </c>
      <c r="P845" s="17" t="str">
        <f>IF(B845="","",IF(IFERROR(FIND(P$13,INDEX(DATOS!CA:CA,MATCH(CHECKLIST!B845,DATOS!B:B,0),1),1),"")="","","X"))</f>
        <v/>
      </c>
      <c r="Q845" s="17" t="str">
        <f>IF(B845="","",IF(IFERROR(FIND(Q$13,INDEX(DATOS!CA:CA,MATCH(CHECKLIST!B845,DATOS!B:B,0),1),1),"")="","","X"))</f>
        <v/>
      </c>
      <c r="R845" t="str">
        <f>IF(B845="","",1)</f>
        <v/>
      </c>
      <c r="S845" t="str">
        <f t="shared" si="41"/>
        <v/>
      </c>
      <c r="U845" t="str">
        <f t="shared" si="39"/>
        <v/>
      </c>
      <c r="V845" t="str">
        <f t="shared" si="40"/>
        <v/>
      </c>
    </row>
    <row r="846" spans="1:22">
      <c r="A846" s="12">
        <v>833</v>
      </c>
      <c r="B846" t="str">
        <f>IFERROR(INDEX(DATOS!B:B,MATCH(CHECKLIST!A846,DATOS!BU:BU,0),1),"")</f>
        <v/>
      </c>
      <c r="C846" t="str">
        <f>IFERROR(INDEX(DATOS!J:J,MATCH(CHECKLIST!A846,DATOS!BU:BU,0),1),"")</f>
        <v/>
      </c>
      <c r="D846" t="str">
        <f>IFERROR(INDEX(DATOS!R:R,MATCH(CHECKLIST!E846,DATOS!C:C,0),1),"")</f>
        <v/>
      </c>
      <c r="E846" s="16" t="str">
        <f>IFERROR(INDEX(DATOS!C:C,MATCH(CHECKLIST!A846,DATOS!BU:BU,0),1),"")</f>
        <v/>
      </c>
      <c r="F846" s="13" t="str">
        <f t="shared" ref="F846:F909" si="42">IF(B846="","",IF(CONCATENATE(G846,H846,I846,J846,K846,L846,M846,N846,P846,Q846)="","ü","û"))</f>
        <v/>
      </c>
      <c r="G846" s="17" t="str">
        <f>IF(IFERROR(FIND(G$13,INDEX(DATOS!CA:CA,MATCH(CHECKLIST!B846,DATOS!B:B,0),1),1),"")="",IF(IFERROR(FIND("FINADO",INDEX(DATOS!CA:CA,MATCH(CHECKLIST!B846,DATOS!B:B,0),1),1),"")="",IF(IFERROR(FIND("BAJA",INDEX(DATOS!CA:CA,MATCH(CHECKLIST!B846,DATOS!B:B,0),1),1),"")="",IF(IFERROR(FIND("FECHA PEUA",INDEX(DATOS!CA:CA,MATCH(CHECKLIST!B846,DATOS!B:B,0),1),1),"")="",IF(IFERROR(FIND("FIRMA",INDEX(DATOS!CA:CA,MATCH(CHECKLIST!B846,DATOS!B:B,0),1),1),"")="","","FIRMA"),"PEUA"),"BAJA"),"FINADO"),"X")</f>
        <v/>
      </c>
      <c r="H846" s="17" t="str">
        <f>IF(IFERROR(FIND(H$13,INDEX(DATOS!CA:CA,MATCH(CHECKLIST!B846,DATOS!B:B,0),1),1),"")="",IF(IFERROR(FIND("VENCIDA",INDEX(DATOS!BH:BH,MATCH(CHECKLIST!B846,DATOS!B:B,0),1),1),"")="","","VENCIDO"),"X")</f>
        <v/>
      </c>
      <c r="I846" s="17" t="str">
        <f>IF(IFERROR(FIND(I$13,INDEX(DATOS!CA:CA,MATCH(CHECKLIST!B846,DATOS!B:B,0),1),1),"")="","","X")</f>
        <v/>
      </c>
      <c r="J846" s="17" t="str">
        <f>IF(IFERROR(FIND(J$13,INDEX(DATOS!CA:CA,MATCH(CHECKLIST!B846,DATOS!B:B,0),1),1),"")="","","X")</f>
        <v/>
      </c>
      <c r="K846" s="17" t="str">
        <f>IF(IFERROR(FIND(K$13,INDEX(DATOS!CA:CA,MATCH(CHECKLIST!B846,DATOS!B:B,0),1),1),"")="","","X")</f>
        <v/>
      </c>
      <c r="L846" s="17" t="str">
        <f>IF(IFERROR(FIND(L$13,INDEX(DATOS!CA:CA,MATCH(CHECKLIST!B846,DATOS!B:B,0),1),1),"")="","","X")</f>
        <v/>
      </c>
      <c r="M846" s="17" t="str">
        <f>IF(IFERROR(FIND(M$13,INDEX(DATOS!CA:CA,MATCH(CHECKLIST!B846,DATOS!B:B,0),1),1),"")="","","X")</f>
        <v/>
      </c>
      <c r="N846" s="49" t="str">
        <f ca="1">IFERROR(IF(INDEX(DATOS!I:I,MATCH(CHECKLIST!B846,DATOS!B:B,0),1)="","X",IF(INDEX(DATOS!I:I,MATCH(CHECKLIST!B846,DATOS!B:B,0),1)&gt;YEAR(TODAY())-1,"","VENCIDA")),"")</f>
        <v/>
      </c>
      <c r="P846" s="17" t="str">
        <f>IF(B846="","",IF(IFERROR(FIND(P$13,INDEX(DATOS!CA:CA,MATCH(CHECKLIST!B846,DATOS!B:B,0),1),1),"")="","","X"))</f>
        <v/>
      </c>
      <c r="Q846" s="17" t="str">
        <f>IF(B846="","",IF(IFERROR(FIND(Q$13,INDEX(DATOS!CA:CA,MATCH(CHECKLIST!B846,DATOS!B:B,0),1),1),"")="","","X"))</f>
        <v/>
      </c>
      <c r="S846">
        <f t="shared" si="41"/>
        <v>0</v>
      </c>
      <c r="U846" t="str">
        <f t="shared" ref="U846:U909" si="43">IF(C846="","",C846)</f>
        <v/>
      </c>
      <c r="V846" t="str">
        <f t="shared" ref="V846:V909" si="44">IF(B846="","",B846)</f>
        <v/>
      </c>
    </row>
    <row r="847" spans="1:22">
      <c r="A847" s="12">
        <v>834</v>
      </c>
      <c r="B847" t="str">
        <f>IFERROR(INDEX(DATOS!B:B,MATCH(CHECKLIST!A847,DATOS!BU:BU,0),1),"")</f>
        <v/>
      </c>
      <c r="C847" t="str">
        <f>IFERROR(INDEX(DATOS!J:J,MATCH(CHECKLIST!A847,DATOS!BU:BU,0),1),"")</f>
        <v/>
      </c>
      <c r="D847" t="str">
        <f>IFERROR(INDEX(DATOS!R:R,MATCH(CHECKLIST!E847,DATOS!C:C,0),1),"")</f>
        <v/>
      </c>
      <c r="E847" s="16" t="str">
        <f>IFERROR(INDEX(DATOS!C:C,MATCH(CHECKLIST!A847,DATOS!BU:BU,0),1),"")</f>
        <v/>
      </c>
      <c r="F847" s="13" t="str">
        <f t="shared" si="42"/>
        <v/>
      </c>
      <c r="G847" s="17" t="str">
        <f>IF(IFERROR(FIND(G$13,INDEX(DATOS!CA:CA,MATCH(CHECKLIST!B847,DATOS!B:B,0),1),1),"")="",IF(IFERROR(FIND("FINADO",INDEX(DATOS!CA:CA,MATCH(CHECKLIST!B847,DATOS!B:B,0),1),1),"")="",IF(IFERROR(FIND("BAJA",INDEX(DATOS!CA:CA,MATCH(CHECKLIST!B847,DATOS!B:B,0),1),1),"")="",IF(IFERROR(FIND("FECHA PEUA",INDEX(DATOS!CA:CA,MATCH(CHECKLIST!B847,DATOS!B:B,0),1),1),"")="",IF(IFERROR(FIND("FIRMA",INDEX(DATOS!CA:CA,MATCH(CHECKLIST!B847,DATOS!B:B,0),1),1),"")="","","FIRMA"),"PEUA"),"BAJA"),"FINADO"),"X")</f>
        <v/>
      </c>
      <c r="H847" s="17" t="str">
        <f>IF(IFERROR(FIND(H$13,INDEX(DATOS!CA:CA,MATCH(CHECKLIST!B847,DATOS!B:B,0),1),1),"")="",IF(IFERROR(FIND("VENCIDA",INDEX(DATOS!BH:BH,MATCH(CHECKLIST!B847,DATOS!B:B,0),1),1),"")="","","VENCIDO"),"X")</f>
        <v/>
      </c>
      <c r="I847" s="17" t="str">
        <f>IF(IFERROR(FIND(I$13,INDEX(DATOS!CA:CA,MATCH(CHECKLIST!B847,DATOS!B:B,0),1),1),"")="","","X")</f>
        <v/>
      </c>
      <c r="J847" s="17" t="str">
        <f>IF(IFERROR(FIND(J$13,INDEX(DATOS!CA:CA,MATCH(CHECKLIST!B847,DATOS!B:B,0),1),1),"")="","","X")</f>
        <v/>
      </c>
      <c r="K847" s="17" t="str">
        <f>IF(IFERROR(FIND(K$13,INDEX(DATOS!CA:CA,MATCH(CHECKLIST!B847,DATOS!B:B,0),1),1),"")="","","X")</f>
        <v/>
      </c>
      <c r="L847" s="17" t="str">
        <f>IF(IFERROR(FIND(L$13,INDEX(DATOS!CA:CA,MATCH(CHECKLIST!B847,DATOS!B:B,0),1),1),"")="","","X")</f>
        <v/>
      </c>
      <c r="M847" s="17" t="str">
        <f>IF(IFERROR(FIND(M$13,INDEX(DATOS!CA:CA,MATCH(CHECKLIST!B847,DATOS!B:B,0),1),1),"")="","","X")</f>
        <v/>
      </c>
      <c r="N847" s="49" t="str">
        <f ca="1">IFERROR(IF(INDEX(DATOS!I:I,MATCH(CHECKLIST!B847,DATOS!B:B,0),1)="","X",IF(INDEX(DATOS!I:I,MATCH(CHECKLIST!B847,DATOS!B:B,0),1)&gt;YEAR(TODAY())-1,"","VENCIDA")),"")</f>
        <v/>
      </c>
      <c r="P847" s="17" t="str">
        <f>IF(B847="","",IF(IFERROR(FIND(P$13,INDEX(DATOS!CA:CA,MATCH(CHECKLIST!B847,DATOS!B:B,0),1),1),"")="","","X"))</f>
        <v/>
      </c>
      <c r="Q847" s="17" t="str">
        <f>IF(B847="","",IF(IFERROR(FIND(Q$13,INDEX(DATOS!CA:CA,MATCH(CHECKLIST!B847,DATOS!B:B,0),1),1),"")="","","X"))</f>
        <v/>
      </c>
      <c r="R847" t="str">
        <f>IF(B847="","",1)</f>
        <v/>
      </c>
      <c r="S847" t="str">
        <f t="shared" si="41"/>
        <v/>
      </c>
      <c r="U847" t="str">
        <f t="shared" si="43"/>
        <v/>
      </c>
      <c r="V847" t="str">
        <f t="shared" si="44"/>
        <v/>
      </c>
    </row>
    <row r="848" spans="1:22">
      <c r="A848" s="12">
        <v>835</v>
      </c>
      <c r="B848" t="str">
        <f>IFERROR(INDEX(DATOS!B:B,MATCH(CHECKLIST!A848,DATOS!BU:BU,0),1),"")</f>
        <v/>
      </c>
      <c r="C848" t="str">
        <f>IFERROR(INDEX(DATOS!J:J,MATCH(CHECKLIST!A848,DATOS!BU:BU,0),1),"")</f>
        <v/>
      </c>
      <c r="D848" t="str">
        <f>IFERROR(INDEX(DATOS!R:R,MATCH(CHECKLIST!E848,DATOS!C:C,0),1),"")</f>
        <v/>
      </c>
      <c r="E848" s="16" t="str">
        <f>IFERROR(INDEX(DATOS!C:C,MATCH(CHECKLIST!A848,DATOS!BU:BU,0),1),"")</f>
        <v/>
      </c>
      <c r="F848" s="13" t="str">
        <f t="shared" si="42"/>
        <v/>
      </c>
      <c r="G848" s="17" t="str">
        <f>IF(IFERROR(FIND(G$13,INDEX(DATOS!CA:CA,MATCH(CHECKLIST!B848,DATOS!B:B,0),1),1),"")="",IF(IFERROR(FIND("FINADO",INDEX(DATOS!CA:CA,MATCH(CHECKLIST!B848,DATOS!B:B,0),1),1),"")="",IF(IFERROR(FIND("BAJA",INDEX(DATOS!CA:CA,MATCH(CHECKLIST!B848,DATOS!B:B,0),1),1),"")="",IF(IFERROR(FIND("FECHA PEUA",INDEX(DATOS!CA:CA,MATCH(CHECKLIST!B848,DATOS!B:B,0),1),1),"")="",IF(IFERROR(FIND("FIRMA",INDEX(DATOS!CA:CA,MATCH(CHECKLIST!B848,DATOS!B:B,0),1),1),"")="","","FIRMA"),"PEUA"),"BAJA"),"FINADO"),"X")</f>
        <v/>
      </c>
      <c r="H848" s="17" t="str">
        <f>IF(IFERROR(FIND(H$13,INDEX(DATOS!CA:CA,MATCH(CHECKLIST!B848,DATOS!B:B,0),1),1),"")="",IF(IFERROR(FIND("VENCIDA",INDEX(DATOS!BH:BH,MATCH(CHECKLIST!B848,DATOS!B:B,0),1),1),"")="","","VENCIDO"),"X")</f>
        <v/>
      </c>
      <c r="I848" s="17" t="str">
        <f>IF(IFERROR(FIND(I$13,INDEX(DATOS!CA:CA,MATCH(CHECKLIST!B848,DATOS!B:B,0),1),1),"")="","","X")</f>
        <v/>
      </c>
      <c r="J848" s="17" t="str">
        <f>IF(IFERROR(FIND(J$13,INDEX(DATOS!CA:CA,MATCH(CHECKLIST!B848,DATOS!B:B,0),1),1),"")="","","X")</f>
        <v/>
      </c>
      <c r="K848" s="17" t="str">
        <f>IF(IFERROR(FIND(K$13,INDEX(DATOS!CA:CA,MATCH(CHECKLIST!B848,DATOS!B:B,0),1),1),"")="","","X")</f>
        <v/>
      </c>
      <c r="L848" s="17" t="str">
        <f>IF(IFERROR(FIND(L$13,INDEX(DATOS!CA:CA,MATCH(CHECKLIST!B848,DATOS!B:B,0),1),1),"")="","","X")</f>
        <v/>
      </c>
      <c r="M848" s="17" t="str">
        <f>IF(IFERROR(FIND(M$13,INDEX(DATOS!CA:CA,MATCH(CHECKLIST!B848,DATOS!B:B,0),1),1),"")="","","X")</f>
        <v/>
      </c>
      <c r="N848" s="49" t="str">
        <f ca="1">IFERROR(IF(INDEX(DATOS!I:I,MATCH(CHECKLIST!B848,DATOS!B:B,0),1)="","X",IF(INDEX(DATOS!I:I,MATCH(CHECKLIST!B848,DATOS!B:B,0),1)&gt;YEAR(TODAY())-1,"","VENCIDA")),"")</f>
        <v/>
      </c>
      <c r="P848" s="17" t="str">
        <f>IF(B848="","",IF(IFERROR(FIND(P$13,INDEX(DATOS!CA:CA,MATCH(CHECKLIST!B848,DATOS!B:B,0),1),1),"")="","","X"))</f>
        <v/>
      </c>
      <c r="Q848" s="17" t="str">
        <f>IF(B848="","",IF(IFERROR(FIND(Q$13,INDEX(DATOS!CA:CA,MATCH(CHECKLIST!B848,DATOS!B:B,0),1),1),"")="","","X"))</f>
        <v/>
      </c>
      <c r="S848">
        <f t="shared" ref="S848:S911" si="45">IF(Q$13="","",R848)</f>
        <v>0</v>
      </c>
      <c r="U848" t="str">
        <f t="shared" si="43"/>
        <v/>
      </c>
      <c r="V848" t="str">
        <f t="shared" si="44"/>
        <v/>
      </c>
    </row>
    <row r="849" spans="1:22">
      <c r="A849" s="12">
        <v>836</v>
      </c>
      <c r="B849" t="str">
        <f>IFERROR(INDEX(DATOS!B:B,MATCH(CHECKLIST!A849,DATOS!BU:BU,0),1),"")</f>
        <v/>
      </c>
      <c r="C849" t="str">
        <f>IFERROR(INDEX(DATOS!J:J,MATCH(CHECKLIST!A849,DATOS!BU:BU,0),1),"")</f>
        <v/>
      </c>
      <c r="D849" t="str">
        <f>IFERROR(INDEX(DATOS!R:R,MATCH(CHECKLIST!E849,DATOS!C:C,0),1),"")</f>
        <v/>
      </c>
      <c r="E849" s="16" t="str">
        <f>IFERROR(INDEX(DATOS!C:C,MATCH(CHECKLIST!A849,DATOS!BU:BU,0),1),"")</f>
        <v/>
      </c>
      <c r="F849" s="13" t="str">
        <f t="shared" si="42"/>
        <v/>
      </c>
      <c r="G849" s="17" t="str">
        <f>IF(IFERROR(FIND(G$13,INDEX(DATOS!CA:CA,MATCH(CHECKLIST!B849,DATOS!B:B,0),1),1),"")="",IF(IFERROR(FIND("FINADO",INDEX(DATOS!CA:CA,MATCH(CHECKLIST!B849,DATOS!B:B,0),1),1),"")="",IF(IFERROR(FIND("BAJA",INDEX(DATOS!CA:CA,MATCH(CHECKLIST!B849,DATOS!B:B,0),1),1),"")="",IF(IFERROR(FIND("FECHA PEUA",INDEX(DATOS!CA:CA,MATCH(CHECKLIST!B849,DATOS!B:B,0),1),1),"")="",IF(IFERROR(FIND("FIRMA",INDEX(DATOS!CA:CA,MATCH(CHECKLIST!B849,DATOS!B:B,0),1),1),"")="","","FIRMA"),"PEUA"),"BAJA"),"FINADO"),"X")</f>
        <v/>
      </c>
      <c r="H849" s="17" t="str">
        <f>IF(IFERROR(FIND(H$13,INDEX(DATOS!CA:CA,MATCH(CHECKLIST!B849,DATOS!B:B,0),1),1),"")="",IF(IFERROR(FIND("VENCIDA",INDEX(DATOS!BH:BH,MATCH(CHECKLIST!B849,DATOS!B:B,0),1),1),"")="","","VENCIDO"),"X")</f>
        <v/>
      </c>
      <c r="I849" s="17" t="str">
        <f>IF(IFERROR(FIND(I$13,INDEX(DATOS!CA:CA,MATCH(CHECKLIST!B849,DATOS!B:B,0),1),1),"")="","","X")</f>
        <v/>
      </c>
      <c r="J849" s="17" t="str">
        <f>IF(IFERROR(FIND(J$13,INDEX(DATOS!CA:CA,MATCH(CHECKLIST!B849,DATOS!B:B,0),1),1),"")="","","X")</f>
        <v/>
      </c>
      <c r="K849" s="17" t="str">
        <f>IF(IFERROR(FIND(K$13,INDEX(DATOS!CA:CA,MATCH(CHECKLIST!B849,DATOS!B:B,0),1),1),"")="","","X")</f>
        <v/>
      </c>
      <c r="L849" s="17" t="str">
        <f>IF(IFERROR(FIND(L$13,INDEX(DATOS!CA:CA,MATCH(CHECKLIST!B849,DATOS!B:B,0),1),1),"")="","","X")</f>
        <v/>
      </c>
      <c r="M849" s="17" t="str">
        <f>IF(IFERROR(FIND(M$13,INDEX(DATOS!CA:CA,MATCH(CHECKLIST!B849,DATOS!B:B,0),1),1),"")="","","X")</f>
        <v/>
      </c>
      <c r="N849" s="49" t="str">
        <f ca="1">IFERROR(IF(INDEX(DATOS!I:I,MATCH(CHECKLIST!B849,DATOS!B:B,0),1)="","X",IF(INDEX(DATOS!I:I,MATCH(CHECKLIST!B849,DATOS!B:B,0),1)&gt;YEAR(TODAY())-1,"","VENCIDA")),"")</f>
        <v/>
      </c>
      <c r="P849" s="17" t="str">
        <f>IF(B849="","",IF(IFERROR(FIND(P$13,INDEX(DATOS!CA:CA,MATCH(CHECKLIST!B849,DATOS!B:B,0),1),1),"")="","","X"))</f>
        <v/>
      </c>
      <c r="Q849" s="17" t="str">
        <f>IF(B849="","",IF(IFERROR(FIND(Q$13,INDEX(DATOS!CA:CA,MATCH(CHECKLIST!B849,DATOS!B:B,0),1),1),"")="","","X"))</f>
        <v/>
      </c>
      <c r="R849" t="str">
        <f>IF(B849="","",1)</f>
        <v/>
      </c>
      <c r="S849" t="str">
        <f t="shared" si="45"/>
        <v/>
      </c>
      <c r="U849" t="str">
        <f t="shared" si="43"/>
        <v/>
      </c>
      <c r="V849" t="str">
        <f t="shared" si="44"/>
        <v/>
      </c>
    </row>
    <row r="850" spans="1:22">
      <c r="A850" s="12">
        <v>837</v>
      </c>
      <c r="B850" t="str">
        <f>IFERROR(INDEX(DATOS!B:B,MATCH(CHECKLIST!A850,DATOS!BU:BU,0),1),"")</f>
        <v/>
      </c>
      <c r="C850" t="str">
        <f>IFERROR(INDEX(DATOS!J:J,MATCH(CHECKLIST!A850,DATOS!BU:BU,0),1),"")</f>
        <v/>
      </c>
      <c r="D850" t="str">
        <f>IFERROR(INDEX(DATOS!R:R,MATCH(CHECKLIST!E850,DATOS!C:C,0),1),"")</f>
        <v/>
      </c>
      <c r="E850" s="16" t="str">
        <f>IFERROR(INDEX(DATOS!C:C,MATCH(CHECKLIST!A850,DATOS!BU:BU,0),1),"")</f>
        <v/>
      </c>
      <c r="F850" s="13" t="str">
        <f t="shared" si="42"/>
        <v/>
      </c>
      <c r="G850" s="17" t="str">
        <f>IF(IFERROR(FIND(G$13,INDEX(DATOS!CA:CA,MATCH(CHECKLIST!B850,DATOS!B:B,0),1),1),"")="",IF(IFERROR(FIND("FINADO",INDEX(DATOS!CA:CA,MATCH(CHECKLIST!B850,DATOS!B:B,0),1),1),"")="",IF(IFERROR(FIND("BAJA",INDEX(DATOS!CA:CA,MATCH(CHECKLIST!B850,DATOS!B:B,0),1),1),"")="",IF(IFERROR(FIND("FECHA PEUA",INDEX(DATOS!CA:CA,MATCH(CHECKLIST!B850,DATOS!B:B,0),1),1),"")="",IF(IFERROR(FIND("FIRMA",INDEX(DATOS!CA:CA,MATCH(CHECKLIST!B850,DATOS!B:B,0),1),1),"")="","","FIRMA"),"PEUA"),"BAJA"),"FINADO"),"X")</f>
        <v/>
      </c>
      <c r="H850" s="17" t="str">
        <f>IF(IFERROR(FIND(H$13,INDEX(DATOS!CA:CA,MATCH(CHECKLIST!B850,DATOS!B:B,0),1),1),"")="",IF(IFERROR(FIND("VENCIDA",INDEX(DATOS!BH:BH,MATCH(CHECKLIST!B850,DATOS!B:B,0),1),1),"")="","","VENCIDO"),"X")</f>
        <v/>
      </c>
      <c r="I850" s="17" t="str">
        <f>IF(IFERROR(FIND(I$13,INDEX(DATOS!CA:CA,MATCH(CHECKLIST!B850,DATOS!B:B,0),1),1),"")="","","X")</f>
        <v/>
      </c>
      <c r="J850" s="17" t="str">
        <f>IF(IFERROR(FIND(J$13,INDEX(DATOS!CA:CA,MATCH(CHECKLIST!B850,DATOS!B:B,0),1),1),"")="","","X")</f>
        <v/>
      </c>
      <c r="K850" s="17" t="str">
        <f>IF(IFERROR(FIND(K$13,INDEX(DATOS!CA:CA,MATCH(CHECKLIST!B850,DATOS!B:B,0),1),1),"")="","","X")</f>
        <v/>
      </c>
      <c r="L850" s="17" t="str">
        <f>IF(IFERROR(FIND(L$13,INDEX(DATOS!CA:CA,MATCH(CHECKLIST!B850,DATOS!B:B,0),1),1),"")="","","X")</f>
        <v/>
      </c>
      <c r="M850" s="17" t="str">
        <f>IF(IFERROR(FIND(M$13,INDEX(DATOS!CA:CA,MATCH(CHECKLIST!B850,DATOS!B:B,0),1),1),"")="","","X")</f>
        <v/>
      </c>
      <c r="N850" s="49" t="str">
        <f ca="1">IFERROR(IF(INDEX(DATOS!I:I,MATCH(CHECKLIST!B850,DATOS!B:B,0),1)="","X",IF(INDEX(DATOS!I:I,MATCH(CHECKLIST!B850,DATOS!B:B,0),1)&gt;YEAR(TODAY())-1,"","VENCIDA")),"")</f>
        <v/>
      </c>
      <c r="P850" s="17" t="str">
        <f>IF(B850="","",IF(IFERROR(FIND(P$13,INDEX(DATOS!CA:CA,MATCH(CHECKLIST!B850,DATOS!B:B,0),1),1),"")="","","X"))</f>
        <v/>
      </c>
      <c r="Q850" s="17" t="str">
        <f>IF(B850="","",IF(IFERROR(FIND(Q$13,INDEX(DATOS!CA:CA,MATCH(CHECKLIST!B850,DATOS!B:B,0),1),1),"")="","","X"))</f>
        <v/>
      </c>
      <c r="S850">
        <f t="shared" si="45"/>
        <v>0</v>
      </c>
      <c r="U850" t="str">
        <f t="shared" si="43"/>
        <v/>
      </c>
      <c r="V850" t="str">
        <f t="shared" si="44"/>
        <v/>
      </c>
    </row>
    <row r="851" spans="1:22">
      <c r="A851" s="12">
        <v>838</v>
      </c>
      <c r="B851" t="str">
        <f>IFERROR(INDEX(DATOS!B:B,MATCH(CHECKLIST!A851,DATOS!BU:BU,0),1),"")</f>
        <v/>
      </c>
      <c r="C851" t="str">
        <f>IFERROR(INDEX(DATOS!J:J,MATCH(CHECKLIST!A851,DATOS!BU:BU,0),1),"")</f>
        <v/>
      </c>
      <c r="D851" t="str">
        <f>IFERROR(INDEX(DATOS!R:R,MATCH(CHECKLIST!E851,DATOS!C:C,0),1),"")</f>
        <v/>
      </c>
      <c r="E851" s="16" t="str">
        <f>IFERROR(INDEX(DATOS!C:C,MATCH(CHECKLIST!A851,DATOS!BU:BU,0),1),"")</f>
        <v/>
      </c>
      <c r="F851" s="13" t="str">
        <f t="shared" si="42"/>
        <v/>
      </c>
      <c r="G851" s="17" t="str">
        <f>IF(IFERROR(FIND(G$13,INDEX(DATOS!CA:CA,MATCH(CHECKLIST!B851,DATOS!B:B,0),1),1),"")="",IF(IFERROR(FIND("FINADO",INDEX(DATOS!CA:CA,MATCH(CHECKLIST!B851,DATOS!B:B,0),1),1),"")="",IF(IFERROR(FIND("BAJA",INDEX(DATOS!CA:CA,MATCH(CHECKLIST!B851,DATOS!B:B,0),1),1),"")="",IF(IFERROR(FIND("FECHA PEUA",INDEX(DATOS!CA:CA,MATCH(CHECKLIST!B851,DATOS!B:B,0),1),1),"")="",IF(IFERROR(FIND("FIRMA",INDEX(DATOS!CA:CA,MATCH(CHECKLIST!B851,DATOS!B:B,0),1),1),"")="","","FIRMA"),"PEUA"),"BAJA"),"FINADO"),"X")</f>
        <v/>
      </c>
      <c r="H851" s="17" t="str">
        <f>IF(IFERROR(FIND(H$13,INDEX(DATOS!CA:CA,MATCH(CHECKLIST!B851,DATOS!B:B,0),1),1),"")="",IF(IFERROR(FIND("VENCIDA",INDEX(DATOS!BH:BH,MATCH(CHECKLIST!B851,DATOS!B:B,0),1),1),"")="","","VENCIDO"),"X")</f>
        <v/>
      </c>
      <c r="I851" s="17" t="str">
        <f>IF(IFERROR(FIND(I$13,INDEX(DATOS!CA:CA,MATCH(CHECKLIST!B851,DATOS!B:B,0),1),1),"")="","","X")</f>
        <v/>
      </c>
      <c r="J851" s="17" t="str">
        <f>IF(IFERROR(FIND(J$13,INDEX(DATOS!CA:CA,MATCH(CHECKLIST!B851,DATOS!B:B,0),1),1),"")="","","X")</f>
        <v/>
      </c>
      <c r="K851" s="17" t="str">
        <f>IF(IFERROR(FIND(K$13,INDEX(DATOS!CA:CA,MATCH(CHECKLIST!B851,DATOS!B:B,0),1),1),"")="","","X")</f>
        <v/>
      </c>
      <c r="L851" s="17" t="str">
        <f>IF(IFERROR(FIND(L$13,INDEX(DATOS!CA:CA,MATCH(CHECKLIST!B851,DATOS!B:B,0),1),1),"")="","","X")</f>
        <v/>
      </c>
      <c r="M851" s="17" t="str">
        <f>IF(IFERROR(FIND(M$13,INDEX(DATOS!CA:CA,MATCH(CHECKLIST!B851,DATOS!B:B,0),1),1),"")="","","X")</f>
        <v/>
      </c>
      <c r="N851" s="49" t="str">
        <f ca="1">IFERROR(IF(INDEX(DATOS!I:I,MATCH(CHECKLIST!B851,DATOS!B:B,0),1)="","X",IF(INDEX(DATOS!I:I,MATCH(CHECKLIST!B851,DATOS!B:B,0),1)&gt;YEAR(TODAY())-1,"","VENCIDA")),"")</f>
        <v/>
      </c>
      <c r="P851" s="17" t="str">
        <f>IF(B851="","",IF(IFERROR(FIND(P$13,INDEX(DATOS!CA:CA,MATCH(CHECKLIST!B851,DATOS!B:B,0),1),1),"")="","","X"))</f>
        <v/>
      </c>
      <c r="Q851" s="17" t="str">
        <f>IF(B851="","",IF(IFERROR(FIND(Q$13,INDEX(DATOS!CA:CA,MATCH(CHECKLIST!B851,DATOS!B:B,0),1),1),"")="","","X"))</f>
        <v/>
      </c>
      <c r="R851" t="str">
        <f>IF(B851="","",1)</f>
        <v/>
      </c>
      <c r="S851" t="str">
        <f t="shared" si="45"/>
        <v/>
      </c>
      <c r="U851" t="str">
        <f t="shared" si="43"/>
        <v/>
      </c>
      <c r="V851" t="str">
        <f t="shared" si="44"/>
        <v/>
      </c>
    </row>
    <row r="852" spans="1:22">
      <c r="A852" s="12">
        <v>839</v>
      </c>
      <c r="B852" t="str">
        <f>IFERROR(INDEX(DATOS!B:B,MATCH(CHECKLIST!A852,DATOS!BU:BU,0),1),"")</f>
        <v/>
      </c>
      <c r="C852" t="str">
        <f>IFERROR(INDEX(DATOS!J:J,MATCH(CHECKLIST!A852,DATOS!BU:BU,0),1),"")</f>
        <v/>
      </c>
      <c r="D852" t="str">
        <f>IFERROR(INDEX(DATOS!R:R,MATCH(CHECKLIST!E852,DATOS!C:C,0),1),"")</f>
        <v/>
      </c>
      <c r="E852" s="16" t="str">
        <f>IFERROR(INDEX(DATOS!C:C,MATCH(CHECKLIST!A852,DATOS!BU:BU,0),1),"")</f>
        <v/>
      </c>
      <c r="F852" s="13" t="str">
        <f t="shared" si="42"/>
        <v/>
      </c>
      <c r="G852" s="17" t="str">
        <f>IF(IFERROR(FIND(G$13,INDEX(DATOS!CA:CA,MATCH(CHECKLIST!B852,DATOS!B:B,0),1),1),"")="",IF(IFERROR(FIND("FINADO",INDEX(DATOS!CA:CA,MATCH(CHECKLIST!B852,DATOS!B:B,0),1),1),"")="",IF(IFERROR(FIND("BAJA",INDEX(DATOS!CA:CA,MATCH(CHECKLIST!B852,DATOS!B:B,0),1),1),"")="",IF(IFERROR(FIND("FECHA PEUA",INDEX(DATOS!CA:CA,MATCH(CHECKLIST!B852,DATOS!B:B,0),1),1),"")="",IF(IFERROR(FIND("FIRMA",INDEX(DATOS!CA:CA,MATCH(CHECKLIST!B852,DATOS!B:B,0),1),1),"")="","","FIRMA"),"PEUA"),"BAJA"),"FINADO"),"X")</f>
        <v/>
      </c>
      <c r="H852" s="17" t="str">
        <f>IF(IFERROR(FIND(H$13,INDEX(DATOS!CA:CA,MATCH(CHECKLIST!B852,DATOS!B:B,0),1),1),"")="",IF(IFERROR(FIND("VENCIDA",INDEX(DATOS!BH:BH,MATCH(CHECKLIST!B852,DATOS!B:B,0),1),1),"")="","","VENCIDO"),"X")</f>
        <v/>
      </c>
      <c r="I852" s="17" t="str">
        <f>IF(IFERROR(FIND(I$13,INDEX(DATOS!CA:CA,MATCH(CHECKLIST!B852,DATOS!B:B,0),1),1),"")="","","X")</f>
        <v/>
      </c>
      <c r="J852" s="17" t="str">
        <f>IF(IFERROR(FIND(J$13,INDEX(DATOS!CA:CA,MATCH(CHECKLIST!B852,DATOS!B:B,0),1),1),"")="","","X")</f>
        <v/>
      </c>
      <c r="K852" s="17" t="str">
        <f>IF(IFERROR(FIND(K$13,INDEX(DATOS!CA:CA,MATCH(CHECKLIST!B852,DATOS!B:B,0),1),1),"")="","","X")</f>
        <v/>
      </c>
      <c r="L852" s="17" t="str">
        <f>IF(IFERROR(FIND(L$13,INDEX(DATOS!CA:CA,MATCH(CHECKLIST!B852,DATOS!B:B,0),1),1),"")="","","X")</f>
        <v/>
      </c>
      <c r="M852" s="17" t="str">
        <f>IF(IFERROR(FIND(M$13,INDEX(DATOS!CA:CA,MATCH(CHECKLIST!B852,DATOS!B:B,0),1),1),"")="","","X")</f>
        <v/>
      </c>
      <c r="N852" s="49" t="str">
        <f ca="1">IFERROR(IF(INDEX(DATOS!I:I,MATCH(CHECKLIST!B852,DATOS!B:B,0),1)="","X",IF(INDEX(DATOS!I:I,MATCH(CHECKLIST!B852,DATOS!B:B,0),1)&gt;YEAR(TODAY())-1,"","VENCIDA")),"")</f>
        <v/>
      </c>
      <c r="P852" s="17" t="str">
        <f>IF(B852="","",IF(IFERROR(FIND(P$13,INDEX(DATOS!CA:CA,MATCH(CHECKLIST!B852,DATOS!B:B,0),1),1),"")="","","X"))</f>
        <v/>
      </c>
      <c r="Q852" s="17" t="str">
        <f>IF(B852="","",IF(IFERROR(FIND(Q$13,INDEX(DATOS!CA:CA,MATCH(CHECKLIST!B852,DATOS!B:B,0),1),1),"")="","","X"))</f>
        <v/>
      </c>
      <c r="S852">
        <f t="shared" si="45"/>
        <v>0</v>
      </c>
      <c r="U852" t="str">
        <f t="shared" si="43"/>
        <v/>
      </c>
      <c r="V852" t="str">
        <f t="shared" si="44"/>
        <v/>
      </c>
    </row>
    <row r="853" spans="1:22">
      <c r="A853" s="12">
        <v>840</v>
      </c>
      <c r="B853" t="str">
        <f>IFERROR(INDEX(DATOS!B:B,MATCH(CHECKLIST!A853,DATOS!BU:BU,0),1),"")</f>
        <v/>
      </c>
      <c r="C853" t="str">
        <f>IFERROR(INDEX(DATOS!J:J,MATCH(CHECKLIST!A853,DATOS!BU:BU,0),1),"")</f>
        <v/>
      </c>
      <c r="D853" t="str">
        <f>IFERROR(INDEX(DATOS!R:R,MATCH(CHECKLIST!E853,DATOS!C:C,0),1),"")</f>
        <v/>
      </c>
      <c r="E853" s="16" t="str">
        <f>IFERROR(INDEX(DATOS!C:C,MATCH(CHECKLIST!A853,DATOS!BU:BU,0),1),"")</f>
        <v/>
      </c>
      <c r="F853" s="13" t="str">
        <f t="shared" si="42"/>
        <v/>
      </c>
      <c r="G853" s="17" t="str">
        <f>IF(IFERROR(FIND(G$13,INDEX(DATOS!CA:CA,MATCH(CHECKLIST!B853,DATOS!B:B,0),1),1),"")="",IF(IFERROR(FIND("FINADO",INDEX(DATOS!CA:CA,MATCH(CHECKLIST!B853,DATOS!B:B,0),1),1),"")="",IF(IFERROR(FIND("BAJA",INDEX(DATOS!CA:CA,MATCH(CHECKLIST!B853,DATOS!B:B,0),1),1),"")="",IF(IFERROR(FIND("FECHA PEUA",INDEX(DATOS!CA:CA,MATCH(CHECKLIST!B853,DATOS!B:B,0),1),1),"")="",IF(IFERROR(FIND("FIRMA",INDEX(DATOS!CA:CA,MATCH(CHECKLIST!B853,DATOS!B:B,0),1),1),"")="","","FIRMA"),"PEUA"),"BAJA"),"FINADO"),"X")</f>
        <v/>
      </c>
      <c r="H853" s="17" t="str">
        <f>IF(IFERROR(FIND(H$13,INDEX(DATOS!CA:CA,MATCH(CHECKLIST!B853,DATOS!B:B,0),1),1),"")="",IF(IFERROR(FIND("VENCIDA",INDEX(DATOS!BH:BH,MATCH(CHECKLIST!B853,DATOS!B:B,0),1),1),"")="","","VENCIDO"),"X")</f>
        <v/>
      </c>
      <c r="I853" s="17" t="str">
        <f>IF(IFERROR(FIND(I$13,INDEX(DATOS!CA:CA,MATCH(CHECKLIST!B853,DATOS!B:B,0),1),1),"")="","","X")</f>
        <v/>
      </c>
      <c r="J853" s="17" t="str">
        <f>IF(IFERROR(FIND(J$13,INDEX(DATOS!CA:CA,MATCH(CHECKLIST!B853,DATOS!B:B,0),1),1),"")="","","X")</f>
        <v/>
      </c>
      <c r="K853" s="17" t="str">
        <f>IF(IFERROR(FIND(K$13,INDEX(DATOS!CA:CA,MATCH(CHECKLIST!B853,DATOS!B:B,0),1),1),"")="","","X")</f>
        <v/>
      </c>
      <c r="L853" s="17" t="str">
        <f>IF(IFERROR(FIND(L$13,INDEX(DATOS!CA:CA,MATCH(CHECKLIST!B853,DATOS!B:B,0),1),1),"")="","","X")</f>
        <v/>
      </c>
      <c r="M853" s="17" t="str">
        <f>IF(IFERROR(FIND(M$13,INDEX(DATOS!CA:CA,MATCH(CHECKLIST!B853,DATOS!B:B,0),1),1),"")="","","X")</f>
        <v/>
      </c>
      <c r="N853" s="49" t="str">
        <f ca="1">IFERROR(IF(INDEX(DATOS!I:I,MATCH(CHECKLIST!B853,DATOS!B:B,0),1)="","X",IF(INDEX(DATOS!I:I,MATCH(CHECKLIST!B853,DATOS!B:B,0),1)&gt;YEAR(TODAY())-1,"","VENCIDA")),"")</f>
        <v/>
      </c>
      <c r="P853" s="17" t="str">
        <f>IF(B853="","",IF(IFERROR(FIND(P$13,INDEX(DATOS!CA:CA,MATCH(CHECKLIST!B853,DATOS!B:B,0),1),1),"")="","","X"))</f>
        <v/>
      </c>
      <c r="Q853" s="17" t="str">
        <f>IF(B853="","",IF(IFERROR(FIND(Q$13,INDEX(DATOS!CA:CA,MATCH(CHECKLIST!B853,DATOS!B:B,0),1),1),"")="","","X"))</f>
        <v/>
      </c>
      <c r="R853" t="str">
        <f>IF(B853="","",1)</f>
        <v/>
      </c>
      <c r="S853" t="str">
        <f t="shared" si="45"/>
        <v/>
      </c>
      <c r="U853" t="str">
        <f t="shared" si="43"/>
        <v/>
      </c>
      <c r="V853" t="str">
        <f t="shared" si="44"/>
        <v/>
      </c>
    </row>
    <row r="854" spans="1:22">
      <c r="A854" s="12">
        <v>841</v>
      </c>
      <c r="B854" t="str">
        <f>IFERROR(INDEX(DATOS!B:B,MATCH(CHECKLIST!A854,DATOS!BU:BU,0),1),"")</f>
        <v/>
      </c>
      <c r="C854" t="str">
        <f>IFERROR(INDEX(DATOS!J:J,MATCH(CHECKLIST!A854,DATOS!BU:BU,0),1),"")</f>
        <v/>
      </c>
      <c r="D854" t="str">
        <f>IFERROR(INDEX(DATOS!R:R,MATCH(CHECKLIST!E854,DATOS!C:C,0),1),"")</f>
        <v/>
      </c>
      <c r="E854" s="16" t="str">
        <f>IFERROR(INDEX(DATOS!C:C,MATCH(CHECKLIST!A854,DATOS!BU:BU,0),1),"")</f>
        <v/>
      </c>
      <c r="F854" s="13" t="str">
        <f t="shared" si="42"/>
        <v/>
      </c>
      <c r="G854" s="17" t="str">
        <f>IF(IFERROR(FIND(G$13,INDEX(DATOS!CA:CA,MATCH(CHECKLIST!B854,DATOS!B:B,0),1),1),"")="",IF(IFERROR(FIND("FINADO",INDEX(DATOS!CA:CA,MATCH(CHECKLIST!B854,DATOS!B:B,0),1),1),"")="",IF(IFERROR(FIND("BAJA",INDEX(DATOS!CA:CA,MATCH(CHECKLIST!B854,DATOS!B:B,0),1),1),"")="",IF(IFERROR(FIND("FECHA PEUA",INDEX(DATOS!CA:CA,MATCH(CHECKLIST!B854,DATOS!B:B,0),1),1),"")="",IF(IFERROR(FIND("FIRMA",INDEX(DATOS!CA:CA,MATCH(CHECKLIST!B854,DATOS!B:B,0),1),1),"")="","","FIRMA"),"PEUA"),"BAJA"),"FINADO"),"X")</f>
        <v/>
      </c>
      <c r="H854" s="17" t="str">
        <f>IF(IFERROR(FIND(H$13,INDEX(DATOS!CA:CA,MATCH(CHECKLIST!B854,DATOS!B:B,0),1),1),"")="",IF(IFERROR(FIND("VENCIDA",INDEX(DATOS!BH:BH,MATCH(CHECKLIST!B854,DATOS!B:B,0),1),1),"")="","","VENCIDO"),"X")</f>
        <v/>
      </c>
      <c r="I854" s="17" t="str">
        <f>IF(IFERROR(FIND(I$13,INDEX(DATOS!CA:CA,MATCH(CHECKLIST!B854,DATOS!B:B,0),1),1),"")="","","X")</f>
        <v/>
      </c>
      <c r="J854" s="17" t="str">
        <f>IF(IFERROR(FIND(J$13,INDEX(DATOS!CA:CA,MATCH(CHECKLIST!B854,DATOS!B:B,0),1),1),"")="","","X")</f>
        <v/>
      </c>
      <c r="K854" s="17" t="str">
        <f>IF(IFERROR(FIND(K$13,INDEX(DATOS!CA:CA,MATCH(CHECKLIST!B854,DATOS!B:B,0),1),1),"")="","","X")</f>
        <v/>
      </c>
      <c r="L854" s="17" t="str">
        <f>IF(IFERROR(FIND(L$13,INDEX(DATOS!CA:CA,MATCH(CHECKLIST!B854,DATOS!B:B,0),1),1),"")="","","X")</f>
        <v/>
      </c>
      <c r="M854" s="17" t="str">
        <f>IF(IFERROR(FIND(M$13,INDEX(DATOS!CA:CA,MATCH(CHECKLIST!B854,DATOS!B:B,0),1),1),"")="","","X")</f>
        <v/>
      </c>
      <c r="N854" s="49" t="str">
        <f ca="1">IFERROR(IF(INDEX(DATOS!I:I,MATCH(CHECKLIST!B854,DATOS!B:B,0),1)="","X",IF(INDEX(DATOS!I:I,MATCH(CHECKLIST!B854,DATOS!B:B,0),1)&gt;YEAR(TODAY())-1,"","VENCIDA")),"")</f>
        <v/>
      </c>
      <c r="P854" s="17" t="str">
        <f>IF(B854="","",IF(IFERROR(FIND(P$13,INDEX(DATOS!CA:CA,MATCH(CHECKLIST!B854,DATOS!B:B,0),1),1),"")="","","X"))</f>
        <v/>
      </c>
      <c r="Q854" s="17" t="str">
        <f>IF(B854="","",IF(IFERROR(FIND(Q$13,INDEX(DATOS!CA:CA,MATCH(CHECKLIST!B854,DATOS!B:B,0),1),1),"")="","","X"))</f>
        <v/>
      </c>
      <c r="S854">
        <f t="shared" si="45"/>
        <v>0</v>
      </c>
      <c r="U854" t="str">
        <f t="shared" si="43"/>
        <v/>
      </c>
      <c r="V854" t="str">
        <f t="shared" si="44"/>
        <v/>
      </c>
    </row>
    <row r="855" spans="1:22">
      <c r="A855" s="12">
        <v>842</v>
      </c>
      <c r="B855" t="str">
        <f>IFERROR(INDEX(DATOS!B:B,MATCH(CHECKLIST!A855,DATOS!BU:BU,0),1),"")</f>
        <v/>
      </c>
      <c r="C855" t="str">
        <f>IFERROR(INDEX(DATOS!J:J,MATCH(CHECKLIST!A855,DATOS!BU:BU,0),1),"")</f>
        <v/>
      </c>
      <c r="D855" t="str">
        <f>IFERROR(INDEX(DATOS!R:R,MATCH(CHECKLIST!E855,DATOS!C:C,0),1),"")</f>
        <v/>
      </c>
      <c r="E855" s="16" t="str">
        <f>IFERROR(INDEX(DATOS!C:C,MATCH(CHECKLIST!A855,DATOS!BU:BU,0),1),"")</f>
        <v/>
      </c>
      <c r="F855" s="13" t="str">
        <f t="shared" si="42"/>
        <v/>
      </c>
      <c r="G855" s="17" t="str">
        <f>IF(IFERROR(FIND(G$13,INDEX(DATOS!CA:CA,MATCH(CHECKLIST!B855,DATOS!B:B,0),1),1),"")="",IF(IFERROR(FIND("FINADO",INDEX(DATOS!CA:CA,MATCH(CHECKLIST!B855,DATOS!B:B,0),1),1),"")="",IF(IFERROR(FIND("BAJA",INDEX(DATOS!CA:CA,MATCH(CHECKLIST!B855,DATOS!B:B,0),1),1),"")="",IF(IFERROR(FIND("FECHA PEUA",INDEX(DATOS!CA:CA,MATCH(CHECKLIST!B855,DATOS!B:B,0),1),1),"")="",IF(IFERROR(FIND("FIRMA",INDEX(DATOS!CA:CA,MATCH(CHECKLIST!B855,DATOS!B:B,0),1),1),"")="","","FIRMA"),"PEUA"),"BAJA"),"FINADO"),"X")</f>
        <v/>
      </c>
      <c r="H855" s="17" t="str">
        <f>IF(IFERROR(FIND(H$13,INDEX(DATOS!CA:CA,MATCH(CHECKLIST!B855,DATOS!B:B,0),1),1),"")="",IF(IFERROR(FIND("VENCIDA",INDEX(DATOS!BH:BH,MATCH(CHECKLIST!B855,DATOS!B:B,0),1),1),"")="","","VENCIDO"),"X")</f>
        <v/>
      </c>
      <c r="I855" s="17" t="str">
        <f>IF(IFERROR(FIND(I$13,INDEX(DATOS!CA:CA,MATCH(CHECKLIST!B855,DATOS!B:B,0),1),1),"")="","","X")</f>
        <v/>
      </c>
      <c r="J855" s="17" t="str">
        <f>IF(IFERROR(FIND(J$13,INDEX(DATOS!CA:CA,MATCH(CHECKLIST!B855,DATOS!B:B,0),1),1),"")="","","X")</f>
        <v/>
      </c>
      <c r="K855" s="17" t="str">
        <f>IF(IFERROR(FIND(K$13,INDEX(DATOS!CA:CA,MATCH(CHECKLIST!B855,DATOS!B:B,0),1),1),"")="","","X")</f>
        <v/>
      </c>
      <c r="L855" s="17" t="str">
        <f>IF(IFERROR(FIND(L$13,INDEX(DATOS!CA:CA,MATCH(CHECKLIST!B855,DATOS!B:B,0),1),1),"")="","","X")</f>
        <v/>
      </c>
      <c r="M855" s="17" t="str">
        <f>IF(IFERROR(FIND(M$13,INDEX(DATOS!CA:CA,MATCH(CHECKLIST!B855,DATOS!B:B,0),1),1),"")="","","X")</f>
        <v/>
      </c>
      <c r="N855" s="49" t="str">
        <f ca="1">IFERROR(IF(INDEX(DATOS!I:I,MATCH(CHECKLIST!B855,DATOS!B:B,0),1)="","X",IF(INDEX(DATOS!I:I,MATCH(CHECKLIST!B855,DATOS!B:B,0),1)&gt;YEAR(TODAY())-1,"","VENCIDA")),"")</f>
        <v/>
      </c>
      <c r="P855" s="17" t="str">
        <f>IF(B855="","",IF(IFERROR(FIND(P$13,INDEX(DATOS!CA:CA,MATCH(CHECKLIST!B855,DATOS!B:B,0),1),1),"")="","","X"))</f>
        <v/>
      </c>
      <c r="Q855" s="17" t="str">
        <f>IF(B855="","",IF(IFERROR(FIND(Q$13,INDEX(DATOS!CA:CA,MATCH(CHECKLIST!B855,DATOS!B:B,0),1),1),"")="","","X"))</f>
        <v/>
      </c>
      <c r="R855" t="str">
        <f>IF(B855="","",1)</f>
        <v/>
      </c>
      <c r="S855" t="str">
        <f t="shared" si="45"/>
        <v/>
      </c>
      <c r="U855" t="str">
        <f t="shared" si="43"/>
        <v/>
      </c>
      <c r="V855" t="str">
        <f t="shared" si="44"/>
        <v/>
      </c>
    </row>
    <row r="856" spans="1:22">
      <c r="A856" s="12">
        <v>843</v>
      </c>
      <c r="B856" t="str">
        <f>IFERROR(INDEX(DATOS!B:B,MATCH(CHECKLIST!A856,DATOS!BU:BU,0),1),"")</f>
        <v/>
      </c>
      <c r="C856" t="str">
        <f>IFERROR(INDEX(DATOS!J:J,MATCH(CHECKLIST!A856,DATOS!BU:BU,0),1),"")</f>
        <v/>
      </c>
      <c r="D856" t="str">
        <f>IFERROR(INDEX(DATOS!R:R,MATCH(CHECKLIST!E856,DATOS!C:C,0),1),"")</f>
        <v/>
      </c>
      <c r="E856" s="16" t="str">
        <f>IFERROR(INDEX(DATOS!C:C,MATCH(CHECKLIST!A856,DATOS!BU:BU,0),1),"")</f>
        <v/>
      </c>
      <c r="F856" s="13" t="str">
        <f t="shared" si="42"/>
        <v/>
      </c>
      <c r="G856" s="17" t="str">
        <f>IF(IFERROR(FIND(G$13,INDEX(DATOS!CA:CA,MATCH(CHECKLIST!B856,DATOS!B:B,0),1),1),"")="",IF(IFERROR(FIND("FINADO",INDEX(DATOS!CA:CA,MATCH(CHECKLIST!B856,DATOS!B:B,0),1),1),"")="",IF(IFERROR(FIND("BAJA",INDEX(DATOS!CA:CA,MATCH(CHECKLIST!B856,DATOS!B:B,0),1),1),"")="",IF(IFERROR(FIND("FECHA PEUA",INDEX(DATOS!CA:CA,MATCH(CHECKLIST!B856,DATOS!B:B,0),1),1),"")="",IF(IFERROR(FIND("FIRMA",INDEX(DATOS!CA:CA,MATCH(CHECKLIST!B856,DATOS!B:B,0),1),1),"")="","","FIRMA"),"PEUA"),"BAJA"),"FINADO"),"X")</f>
        <v/>
      </c>
      <c r="H856" s="17" t="str">
        <f>IF(IFERROR(FIND(H$13,INDEX(DATOS!CA:CA,MATCH(CHECKLIST!B856,DATOS!B:B,0),1),1),"")="",IF(IFERROR(FIND("VENCIDA",INDEX(DATOS!BH:BH,MATCH(CHECKLIST!B856,DATOS!B:B,0),1),1),"")="","","VENCIDO"),"X")</f>
        <v/>
      </c>
      <c r="I856" s="17" t="str">
        <f>IF(IFERROR(FIND(I$13,INDEX(DATOS!CA:CA,MATCH(CHECKLIST!B856,DATOS!B:B,0),1),1),"")="","","X")</f>
        <v/>
      </c>
      <c r="J856" s="17" t="str">
        <f>IF(IFERROR(FIND(J$13,INDEX(DATOS!CA:CA,MATCH(CHECKLIST!B856,DATOS!B:B,0),1),1),"")="","","X")</f>
        <v/>
      </c>
      <c r="K856" s="17" t="str">
        <f>IF(IFERROR(FIND(K$13,INDEX(DATOS!CA:CA,MATCH(CHECKLIST!B856,DATOS!B:B,0),1),1),"")="","","X")</f>
        <v/>
      </c>
      <c r="L856" s="17" t="str">
        <f>IF(IFERROR(FIND(L$13,INDEX(DATOS!CA:CA,MATCH(CHECKLIST!B856,DATOS!B:B,0),1),1),"")="","","X")</f>
        <v/>
      </c>
      <c r="M856" s="17" t="str">
        <f>IF(IFERROR(FIND(M$13,INDEX(DATOS!CA:CA,MATCH(CHECKLIST!B856,DATOS!B:B,0),1),1),"")="","","X")</f>
        <v/>
      </c>
      <c r="N856" s="49" t="str">
        <f ca="1">IFERROR(IF(INDEX(DATOS!I:I,MATCH(CHECKLIST!B856,DATOS!B:B,0),1)="","X",IF(INDEX(DATOS!I:I,MATCH(CHECKLIST!B856,DATOS!B:B,0),1)&gt;YEAR(TODAY())-1,"","VENCIDA")),"")</f>
        <v/>
      </c>
      <c r="P856" s="17" t="str">
        <f>IF(B856="","",IF(IFERROR(FIND(P$13,INDEX(DATOS!CA:CA,MATCH(CHECKLIST!B856,DATOS!B:B,0),1),1),"")="","","X"))</f>
        <v/>
      </c>
      <c r="Q856" s="17" t="str">
        <f>IF(B856="","",IF(IFERROR(FIND(Q$13,INDEX(DATOS!CA:CA,MATCH(CHECKLIST!B856,DATOS!B:B,0),1),1),"")="","","X"))</f>
        <v/>
      </c>
      <c r="S856">
        <f t="shared" si="45"/>
        <v>0</v>
      </c>
      <c r="U856" t="str">
        <f t="shared" si="43"/>
        <v/>
      </c>
      <c r="V856" t="str">
        <f t="shared" si="44"/>
        <v/>
      </c>
    </row>
    <row r="857" spans="1:22">
      <c r="A857" s="12">
        <v>844</v>
      </c>
      <c r="B857" t="str">
        <f>IFERROR(INDEX(DATOS!B:B,MATCH(CHECKLIST!A857,DATOS!BU:BU,0),1),"")</f>
        <v/>
      </c>
      <c r="C857" t="str">
        <f>IFERROR(INDEX(DATOS!J:J,MATCH(CHECKLIST!A857,DATOS!BU:BU,0),1),"")</f>
        <v/>
      </c>
      <c r="D857" t="str">
        <f>IFERROR(INDEX(DATOS!R:R,MATCH(CHECKLIST!E857,DATOS!C:C,0),1),"")</f>
        <v/>
      </c>
      <c r="E857" s="16" t="str">
        <f>IFERROR(INDEX(DATOS!C:C,MATCH(CHECKLIST!A857,DATOS!BU:BU,0),1),"")</f>
        <v/>
      </c>
      <c r="F857" s="13" t="str">
        <f t="shared" si="42"/>
        <v/>
      </c>
      <c r="G857" s="17" t="str">
        <f>IF(IFERROR(FIND(G$13,INDEX(DATOS!CA:CA,MATCH(CHECKLIST!B857,DATOS!B:B,0),1),1),"")="",IF(IFERROR(FIND("FINADO",INDEX(DATOS!CA:CA,MATCH(CHECKLIST!B857,DATOS!B:B,0),1),1),"")="",IF(IFERROR(FIND("BAJA",INDEX(DATOS!CA:CA,MATCH(CHECKLIST!B857,DATOS!B:B,0),1),1),"")="",IF(IFERROR(FIND("FECHA PEUA",INDEX(DATOS!CA:CA,MATCH(CHECKLIST!B857,DATOS!B:B,0),1),1),"")="",IF(IFERROR(FIND("FIRMA",INDEX(DATOS!CA:CA,MATCH(CHECKLIST!B857,DATOS!B:B,0),1),1),"")="","","FIRMA"),"PEUA"),"BAJA"),"FINADO"),"X")</f>
        <v/>
      </c>
      <c r="H857" s="17" t="str">
        <f>IF(IFERROR(FIND(H$13,INDEX(DATOS!CA:CA,MATCH(CHECKLIST!B857,DATOS!B:B,0),1),1),"")="",IF(IFERROR(FIND("VENCIDA",INDEX(DATOS!BH:BH,MATCH(CHECKLIST!B857,DATOS!B:B,0),1),1),"")="","","VENCIDO"),"X")</f>
        <v/>
      </c>
      <c r="I857" s="17" t="str">
        <f>IF(IFERROR(FIND(I$13,INDEX(DATOS!CA:CA,MATCH(CHECKLIST!B857,DATOS!B:B,0),1),1),"")="","","X")</f>
        <v/>
      </c>
      <c r="J857" s="17" t="str">
        <f>IF(IFERROR(FIND(J$13,INDEX(DATOS!CA:CA,MATCH(CHECKLIST!B857,DATOS!B:B,0),1),1),"")="","","X")</f>
        <v/>
      </c>
      <c r="K857" s="17" t="str">
        <f>IF(IFERROR(FIND(K$13,INDEX(DATOS!CA:CA,MATCH(CHECKLIST!B857,DATOS!B:B,0),1),1),"")="","","X")</f>
        <v/>
      </c>
      <c r="L857" s="17" t="str">
        <f>IF(IFERROR(FIND(L$13,INDEX(DATOS!CA:CA,MATCH(CHECKLIST!B857,DATOS!B:B,0),1),1),"")="","","X")</f>
        <v/>
      </c>
      <c r="M857" s="17" t="str">
        <f>IF(IFERROR(FIND(M$13,INDEX(DATOS!CA:CA,MATCH(CHECKLIST!B857,DATOS!B:B,0),1),1),"")="","","X")</f>
        <v/>
      </c>
      <c r="N857" s="49" t="str">
        <f ca="1">IFERROR(IF(INDEX(DATOS!I:I,MATCH(CHECKLIST!B857,DATOS!B:B,0),1)="","X",IF(INDEX(DATOS!I:I,MATCH(CHECKLIST!B857,DATOS!B:B,0),1)&gt;YEAR(TODAY())-1,"","VENCIDA")),"")</f>
        <v/>
      </c>
      <c r="P857" s="17" t="str">
        <f>IF(B857="","",IF(IFERROR(FIND(P$13,INDEX(DATOS!CA:CA,MATCH(CHECKLIST!B857,DATOS!B:B,0),1),1),"")="","","X"))</f>
        <v/>
      </c>
      <c r="Q857" s="17" t="str">
        <f>IF(B857="","",IF(IFERROR(FIND(Q$13,INDEX(DATOS!CA:CA,MATCH(CHECKLIST!B857,DATOS!B:B,0),1),1),"")="","","X"))</f>
        <v/>
      </c>
      <c r="R857" t="str">
        <f>IF(B857="","",1)</f>
        <v/>
      </c>
      <c r="S857" t="str">
        <f t="shared" si="45"/>
        <v/>
      </c>
      <c r="U857" t="str">
        <f t="shared" si="43"/>
        <v/>
      </c>
      <c r="V857" t="str">
        <f t="shared" si="44"/>
        <v/>
      </c>
    </row>
    <row r="858" spans="1:22">
      <c r="A858" s="12">
        <v>845</v>
      </c>
      <c r="B858" t="str">
        <f>IFERROR(INDEX(DATOS!B:B,MATCH(CHECKLIST!A858,DATOS!BU:BU,0),1),"")</f>
        <v/>
      </c>
      <c r="C858" t="str">
        <f>IFERROR(INDEX(DATOS!J:J,MATCH(CHECKLIST!A858,DATOS!BU:BU,0),1),"")</f>
        <v/>
      </c>
      <c r="D858" t="str">
        <f>IFERROR(INDEX(DATOS!R:R,MATCH(CHECKLIST!E858,DATOS!C:C,0),1),"")</f>
        <v/>
      </c>
      <c r="E858" s="16" t="str">
        <f>IFERROR(INDEX(DATOS!C:C,MATCH(CHECKLIST!A858,DATOS!BU:BU,0),1),"")</f>
        <v/>
      </c>
      <c r="F858" s="13" t="str">
        <f t="shared" si="42"/>
        <v/>
      </c>
      <c r="G858" s="17" t="str">
        <f>IF(IFERROR(FIND(G$13,INDEX(DATOS!CA:CA,MATCH(CHECKLIST!B858,DATOS!B:B,0),1),1),"")="",IF(IFERROR(FIND("FINADO",INDEX(DATOS!CA:CA,MATCH(CHECKLIST!B858,DATOS!B:B,0),1),1),"")="",IF(IFERROR(FIND("BAJA",INDEX(DATOS!CA:CA,MATCH(CHECKLIST!B858,DATOS!B:B,0),1),1),"")="",IF(IFERROR(FIND("FECHA PEUA",INDEX(DATOS!CA:CA,MATCH(CHECKLIST!B858,DATOS!B:B,0),1),1),"")="",IF(IFERROR(FIND("FIRMA",INDEX(DATOS!CA:CA,MATCH(CHECKLIST!B858,DATOS!B:B,0),1),1),"")="","","FIRMA"),"PEUA"),"BAJA"),"FINADO"),"X")</f>
        <v/>
      </c>
      <c r="H858" s="17" t="str">
        <f>IF(IFERROR(FIND(H$13,INDEX(DATOS!CA:CA,MATCH(CHECKLIST!B858,DATOS!B:B,0),1),1),"")="",IF(IFERROR(FIND("VENCIDA",INDEX(DATOS!BH:BH,MATCH(CHECKLIST!B858,DATOS!B:B,0),1),1),"")="","","VENCIDO"),"X")</f>
        <v/>
      </c>
      <c r="I858" s="17" t="str">
        <f>IF(IFERROR(FIND(I$13,INDEX(DATOS!CA:CA,MATCH(CHECKLIST!B858,DATOS!B:B,0),1),1),"")="","","X")</f>
        <v/>
      </c>
      <c r="J858" s="17" t="str">
        <f>IF(IFERROR(FIND(J$13,INDEX(DATOS!CA:CA,MATCH(CHECKLIST!B858,DATOS!B:B,0),1),1),"")="","","X")</f>
        <v/>
      </c>
      <c r="K858" s="17" t="str">
        <f>IF(IFERROR(FIND(K$13,INDEX(DATOS!CA:CA,MATCH(CHECKLIST!B858,DATOS!B:B,0),1),1),"")="","","X")</f>
        <v/>
      </c>
      <c r="L858" s="17" t="str">
        <f>IF(IFERROR(FIND(L$13,INDEX(DATOS!CA:CA,MATCH(CHECKLIST!B858,DATOS!B:B,0),1),1),"")="","","X")</f>
        <v/>
      </c>
      <c r="M858" s="17" t="str">
        <f>IF(IFERROR(FIND(M$13,INDEX(DATOS!CA:CA,MATCH(CHECKLIST!B858,DATOS!B:B,0),1),1),"")="","","X")</f>
        <v/>
      </c>
      <c r="N858" s="49" t="str">
        <f ca="1">IFERROR(IF(INDEX(DATOS!I:I,MATCH(CHECKLIST!B858,DATOS!B:B,0),1)="","X",IF(INDEX(DATOS!I:I,MATCH(CHECKLIST!B858,DATOS!B:B,0),1)&gt;YEAR(TODAY())-1,"","VENCIDA")),"")</f>
        <v/>
      </c>
      <c r="P858" s="17" t="str">
        <f>IF(B858="","",IF(IFERROR(FIND(P$13,INDEX(DATOS!CA:CA,MATCH(CHECKLIST!B858,DATOS!B:B,0),1),1),"")="","","X"))</f>
        <v/>
      </c>
      <c r="Q858" s="17" t="str">
        <f>IF(B858="","",IF(IFERROR(FIND(Q$13,INDEX(DATOS!CA:CA,MATCH(CHECKLIST!B858,DATOS!B:B,0),1),1),"")="","","X"))</f>
        <v/>
      </c>
      <c r="S858">
        <f t="shared" si="45"/>
        <v>0</v>
      </c>
      <c r="U858" t="str">
        <f t="shared" si="43"/>
        <v/>
      </c>
      <c r="V858" t="str">
        <f t="shared" si="44"/>
        <v/>
      </c>
    </row>
    <row r="859" spans="1:22">
      <c r="A859" s="12">
        <v>846</v>
      </c>
      <c r="B859" t="str">
        <f>IFERROR(INDEX(DATOS!B:B,MATCH(CHECKLIST!A859,DATOS!BU:BU,0),1),"")</f>
        <v/>
      </c>
      <c r="C859" t="str">
        <f>IFERROR(INDEX(DATOS!J:J,MATCH(CHECKLIST!A859,DATOS!BU:BU,0),1),"")</f>
        <v/>
      </c>
      <c r="D859" t="str">
        <f>IFERROR(INDEX(DATOS!R:R,MATCH(CHECKLIST!E859,DATOS!C:C,0),1),"")</f>
        <v/>
      </c>
      <c r="E859" s="16" t="str">
        <f>IFERROR(INDEX(DATOS!C:C,MATCH(CHECKLIST!A859,DATOS!BU:BU,0),1),"")</f>
        <v/>
      </c>
      <c r="F859" s="13" t="str">
        <f t="shared" si="42"/>
        <v/>
      </c>
      <c r="G859" s="17" t="str">
        <f>IF(IFERROR(FIND(G$13,INDEX(DATOS!CA:CA,MATCH(CHECKLIST!B859,DATOS!B:B,0),1),1),"")="",IF(IFERROR(FIND("FINADO",INDEX(DATOS!CA:CA,MATCH(CHECKLIST!B859,DATOS!B:B,0),1),1),"")="",IF(IFERROR(FIND("BAJA",INDEX(DATOS!CA:CA,MATCH(CHECKLIST!B859,DATOS!B:B,0),1),1),"")="",IF(IFERROR(FIND("FECHA PEUA",INDEX(DATOS!CA:CA,MATCH(CHECKLIST!B859,DATOS!B:B,0),1),1),"")="",IF(IFERROR(FIND("FIRMA",INDEX(DATOS!CA:CA,MATCH(CHECKLIST!B859,DATOS!B:B,0),1),1),"")="","","FIRMA"),"PEUA"),"BAJA"),"FINADO"),"X")</f>
        <v/>
      </c>
      <c r="H859" s="17" t="str">
        <f>IF(IFERROR(FIND(H$13,INDEX(DATOS!CA:CA,MATCH(CHECKLIST!B859,DATOS!B:B,0),1),1),"")="",IF(IFERROR(FIND("VENCIDA",INDEX(DATOS!BH:BH,MATCH(CHECKLIST!B859,DATOS!B:B,0),1),1),"")="","","VENCIDO"),"X")</f>
        <v/>
      </c>
      <c r="I859" s="17" t="str">
        <f>IF(IFERROR(FIND(I$13,INDEX(DATOS!CA:CA,MATCH(CHECKLIST!B859,DATOS!B:B,0),1),1),"")="","","X")</f>
        <v/>
      </c>
      <c r="J859" s="17" t="str">
        <f>IF(IFERROR(FIND(J$13,INDEX(DATOS!CA:CA,MATCH(CHECKLIST!B859,DATOS!B:B,0),1),1),"")="","","X")</f>
        <v/>
      </c>
      <c r="K859" s="17" t="str">
        <f>IF(IFERROR(FIND(K$13,INDEX(DATOS!CA:CA,MATCH(CHECKLIST!B859,DATOS!B:B,0),1),1),"")="","","X")</f>
        <v/>
      </c>
      <c r="L859" s="17" t="str">
        <f>IF(IFERROR(FIND(L$13,INDEX(DATOS!CA:CA,MATCH(CHECKLIST!B859,DATOS!B:B,0),1),1),"")="","","X")</f>
        <v/>
      </c>
      <c r="M859" s="17" t="str">
        <f>IF(IFERROR(FIND(M$13,INDEX(DATOS!CA:CA,MATCH(CHECKLIST!B859,DATOS!B:B,0),1),1),"")="","","X")</f>
        <v/>
      </c>
      <c r="N859" s="49" t="str">
        <f ca="1">IFERROR(IF(INDEX(DATOS!I:I,MATCH(CHECKLIST!B859,DATOS!B:B,0),1)="","X",IF(INDEX(DATOS!I:I,MATCH(CHECKLIST!B859,DATOS!B:B,0),1)&gt;YEAR(TODAY())-1,"","VENCIDA")),"")</f>
        <v/>
      </c>
      <c r="P859" s="17" t="str">
        <f>IF(B859="","",IF(IFERROR(FIND(P$13,INDEX(DATOS!CA:CA,MATCH(CHECKLIST!B859,DATOS!B:B,0),1),1),"")="","","X"))</f>
        <v/>
      </c>
      <c r="Q859" s="17" t="str">
        <f>IF(B859="","",IF(IFERROR(FIND(Q$13,INDEX(DATOS!CA:CA,MATCH(CHECKLIST!B859,DATOS!B:B,0),1),1),"")="","","X"))</f>
        <v/>
      </c>
      <c r="R859" t="str">
        <f>IF(B859="","",1)</f>
        <v/>
      </c>
      <c r="S859" t="str">
        <f t="shared" si="45"/>
        <v/>
      </c>
      <c r="U859" t="str">
        <f t="shared" si="43"/>
        <v/>
      </c>
      <c r="V859" t="str">
        <f t="shared" si="44"/>
        <v/>
      </c>
    </row>
    <row r="860" spans="1:22">
      <c r="A860" s="12">
        <v>847</v>
      </c>
      <c r="B860" t="str">
        <f>IFERROR(INDEX(DATOS!B:B,MATCH(CHECKLIST!A860,DATOS!BU:BU,0),1),"")</f>
        <v/>
      </c>
      <c r="C860" t="str">
        <f>IFERROR(INDEX(DATOS!J:J,MATCH(CHECKLIST!A860,DATOS!BU:BU,0),1),"")</f>
        <v/>
      </c>
      <c r="D860" t="str">
        <f>IFERROR(INDEX(DATOS!R:R,MATCH(CHECKLIST!E860,DATOS!C:C,0),1),"")</f>
        <v/>
      </c>
      <c r="E860" s="16" t="str">
        <f>IFERROR(INDEX(DATOS!C:C,MATCH(CHECKLIST!A860,DATOS!BU:BU,0),1),"")</f>
        <v/>
      </c>
      <c r="F860" s="13" t="str">
        <f t="shared" si="42"/>
        <v/>
      </c>
      <c r="G860" s="17" t="str">
        <f>IF(IFERROR(FIND(G$13,INDEX(DATOS!CA:CA,MATCH(CHECKLIST!B860,DATOS!B:B,0),1),1),"")="",IF(IFERROR(FIND("FINADO",INDEX(DATOS!CA:CA,MATCH(CHECKLIST!B860,DATOS!B:B,0),1),1),"")="",IF(IFERROR(FIND("BAJA",INDEX(DATOS!CA:CA,MATCH(CHECKLIST!B860,DATOS!B:B,0),1),1),"")="",IF(IFERROR(FIND("FECHA PEUA",INDEX(DATOS!CA:CA,MATCH(CHECKLIST!B860,DATOS!B:B,0),1),1),"")="",IF(IFERROR(FIND("FIRMA",INDEX(DATOS!CA:CA,MATCH(CHECKLIST!B860,DATOS!B:B,0),1),1),"")="","","FIRMA"),"PEUA"),"BAJA"),"FINADO"),"X")</f>
        <v/>
      </c>
      <c r="H860" s="17" t="str">
        <f>IF(IFERROR(FIND(H$13,INDEX(DATOS!CA:CA,MATCH(CHECKLIST!B860,DATOS!B:B,0),1),1),"")="",IF(IFERROR(FIND("VENCIDA",INDEX(DATOS!BH:BH,MATCH(CHECKLIST!B860,DATOS!B:B,0),1),1),"")="","","VENCIDO"),"X")</f>
        <v/>
      </c>
      <c r="I860" s="17" t="str">
        <f>IF(IFERROR(FIND(I$13,INDEX(DATOS!CA:CA,MATCH(CHECKLIST!B860,DATOS!B:B,0),1),1),"")="","","X")</f>
        <v/>
      </c>
      <c r="J860" s="17" t="str">
        <f>IF(IFERROR(FIND(J$13,INDEX(DATOS!CA:CA,MATCH(CHECKLIST!B860,DATOS!B:B,0),1),1),"")="","","X")</f>
        <v/>
      </c>
      <c r="K860" s="17" t="str">
        <f>IF(IFERROR(FIND(K$13,INDEX(DATOS!CA:CA,MATCH(CHECKLIST!B860,DATOS!B:B,0),1),1),"")="","","X")</f>
        <v/>
      </c>
      <c r="L860" s="17" t="str">
        <f>IF(IFERROR(FIND(L$13,INDEX(DATOS!CA:CA,MATCH(CHECKLIST!B860,DATOS!B:B,0),1),1),"")="","","X")</f>
        <v/>
      </c>
      <c r="M860" s="17" t="str">
        <f>IF(IFERROR(FIND(M$13,INDEX(DATOS!CA:CA,MATCH(CHECKLIST!B860,DATOS!B:B,0),1),1),"")="","","X")</f>
        <v/>
      </c>
      <c r="N860" s="49" t="str">
        <f ca="1">IFERROR(IF(INDEX(DATOS!I:I,MATCH(CHECKLIST!B860,DATOS!B:B,0),1)="","X",IF(INDEX(DATOS!I:I,MATCH(CHECKLIST!B860,DATOS!B:B,0),1)&gt;YEAR(TODAY())-1,"","VENCIDA")),"")</f>
        <v/>
      </c>
      <c r="P860" s="17" t="str">
        <f>IF(B860="","",IF(IFERROR(FIND(P$13,INDEX(DATOS!CA:CA,MATCH(CHECKLIST!B860,DATOS!B:B,0),1),1),"")="","","X"))</f>
        <v/>
      </c>
      <c r="Q860" s="17" t="str">
        <f>IF(B860="","",IF(IFERROR(FIND(Q$13,INDEX(DATOS!CA:CA,MATCH(CHECKLIST!B860,DATOS!B:B,0),1),1),"")="","","X"))</f>
        <v/>
      </c>
      <c r="S860">
        <f t="shared" si="45"/>
        <v>0</v>
      </c>
      <c r="U860" t="str">
        <f t="shared" si="43"/>
        <v/>
      </c>
      <c r="V860" t="str">
        <f t="shared" si="44"/>
        <v/>
      </c>
    </row>
    <row r="861" spans="1:22">
      <c r="A861" s="12">
        <v>848</v>
      </c>
      <c r="B861" t="str">
        <f>IFERROR(INDEX(DATOS!B:B,MATCH(CHECKLIST!A861,DATOS!BU:BU,0),1),"")</f>
        <v/>
      </c>
      <c r="C861" t="str">
        <f>IFERROR(INDEX(DATOS!J:J,MATCH(CHECKLIST!A861,DATOS!BU:BU,0),1),"")</f>
        <v/>
      </c>
      <c r="D861" t="str">
        <f>IFERROR(INDEX(DATOS!R:R,MATCH(CHECKLIST!E861,DATOS!C:C,0),1),"")</f>
        <v/>
      </c>
      <c r="E861" s="16" t="str">
        <f>IFERROR(INDEX(DATOS!C:C,MATCH(CHECKLIST!A861,DATOS!BU:BU,0),1),"")</f>
        <v/>
      </c>
      <c r="F861" s="13" t="str">
        <f t="shared" si="42"/>
        <v/>
      </c>
      <c r="G861" s="17" t="str">
        <f>IF(IFERROR(FIND(G$13,INDEX(DATOS!CA:CA,MATCH(CHECKLIST!B861,DATOS!B:B,0),1),1),"")="",IF(IFERROR(FIND("FINADO",INDEX(DATOS!CA:CA,MATCH(CHECKLIST!B861,DATOS!B:B,0),1),1),"")="",IF(IFERROR(FIND("BAJA",INDEX(DATOS!CA:CA,MATCH(CHECKLIST!B861,DATOS!B:B,0),1),1),"")="",IF(IFERROR(FIND("FECHA PEUA",INDEX(DATOS!CA:CA,MATCH(CHECKLIST!B861,DATOS!B:B,0),1),1),"")="",IF(IFERROR(FIND("FIRMA",INDEX(DATOS!CA:CA,MATCH(CHECKLIST!B861,DATOS!B:B,0),1),1),"")="","","FIRMA"),"PEUA"),"BAJA"),"FINADO"),"X")</f>
        <v/>
      </c>
      <c r="H861" s="17" t="str">
        <f>IF(IFERROR(FIND(H$13,INDEX(DATOS!CA:CA,MATCH(CHECKLIST!B861,DATOS!B:B,0),1),1),"")="",IF(IFERROR(FIND("VENCIDA",INDEX(DATOS!BH:BH,MATCH(CHECKLIST!B861,DATOS!B:B,0),1),1),"")="","","VENCIDO"),"X")</f>
        <v/>
      </c>
      <c r="I861" s="17" t="str">
        <f>IF(IFERROR(FIND(I$13,INDEX(DATOS!CA:CA,MATCH(CHECKLIST!B861,DATOS!B:B,0),1),1),"")="","","X")</f>
        <v/>
      </c>
      <c r="J861" s="17" t="str">
        <f>IF(IFERROR(FIND(J$13,INDEX(DATOS!CA:CA,MATCH(CHECKLIST!B861,DATOS!B:B,0),1),1),"")="","","X")</f>
        <v/>
      </c>
      <c r="K861" s="17" t="str">
        <f>IF(IFERROR(FIND(K$13,INDEX(DATOS!CA:CA,MATCH(CHECKLIST!B861,DATOS!B:B,0),1),1),"")="","","X")</f>
        <v/>
      </c>
      <c r="L861" s="17" t="str">
        <f>IF(IFERROR(FIND(L$13,INDEX(DATOS!CA:CA,MATCH(CHECKLIST!B861,DATOS!B:B,0),1),1),"")="","","X")</f>
        <v/>
      </c>
      <c r="M861" s="17" t="str">
        <f>IF(IFERROR(FIND(M$13,INDEX(DATOS!CA:CA,MATCH(CHECKLIST!B861,DATOS!B:B,0),1),1),"")="","","X")</f>
        <v/>
      </c>
      <c r="N861" s="49" t="str">
        <f ca="1">IFERROR(IF(INDEX(DATOS!I:I,MATCH(CHECKLIST!B861,DATOS!B:B,0),1)="","X",IF(INDEX(DATOS!I:I,MATCH(CHECKLIST!B861,DATOS!B:B,0),1)&gt;YEAR(TODAY())-1,"","VENCIDA")),"")</f>
        <v/>
      </c>
      <c r="P861" s="17" t="str">
        <f>IF(B861="","",IF(IFERROR(FIND(P$13,INDEX(DATOS!CA:CA,MATCH(CHECKLIST!B861,DATOS!B:B,0),1),1),"")="","","X"))</f>
        <v/>
      </c>
      <c r="Q861" s="17" t="str">
        <f>IF(B861="","",IF(IFERROR(FIND(Q$13,INDEX(DATOS!CA:CA,MATCH(CHECKLIST!B861,DATOS!B:B,0),1),1),"")="","","X"))</f>
        <v/>
      </c>
      <c r="R861" t="str">
        <f>IF(B861="","",1)</f>
        <v/>
      </c>
      <c r="S861" t="str">
        <f t="shared" si="45"/>
        <v/>
      </c>
      <c r="U861" t="str">
        <f t="shared" si="43"/>
        <v/>
      </c>
      <c r="V861" t="str">
        <f t="shared" si="44"/>
        <v/>
      </c>
    </row>
    <row r="862" spans="1:22">
      <c r="A862" s="12">
        <v>849</v>
      </c>
      <c r="B862" t="str">
        <f>IFERROR(INDEX(DATOS!B:B,MATCH(CHECKLIST!A862,DATOS!BU:BU,0),1),"")</f>
        <v/>
      </c>
      <c r="C862" t="str">
        <f>IFERROR(INDEX(DATOS!J:J,MATCH(CHECKLIST!A862,DATOS!BU:BU,0),1),"")</f>
        <v/>
      </c>
      <c r="D862" t="str">
        <f>IFERROR(INDEX(DATOS!R:R,MATCH(CHECKLIST!E862,DATOS!C:C,0),1),"")</f>
        <v/>
      </c>
      <c r="E862" s="16" t="str">
        <f>IFERROR(INDEX(DATOS!C:C,MATCH(CHECKLIST!A862,DATOS!BU:BU,0),1),"")</f>
        <v/>
      </c>
      <c r="F862" s="13" t="str">
        <f t="shared" si="42"/>
        <v/>
      </c>
      <c r="G862" s="17" t="str">
        <f>IF(IFERROR(FIND(G$13,INDEX(DATOS!CA:CA,MATCH(CHECKLIST!B862,DATOS!B:B,0),1),1),"")="",IF(IFERROR(FIND("FINADO",INDEX(DATOS!CA:CA,MATCH(CHECKLIST!B862,DATOS!B:B,0),1),1),"")="",IF(IFERROR(FIND("BAJA",INDEX(DATOS!CA:CA,MATCH(CHECKLIST!B862,DATOS!B:B,0),1),1),"")="",IF(IFERROR(FIND("FECHA PEUA",INDEX(DATOS!CA:CA,MATCH(CHECKLIST!B862,DATOS!B:B,0),1),1),"")="",IF(IFERROR(FIND("FIRMA",INDEX(DATOS!CA:CA,MATCH(CHECKLIST!B862,DATOS!B:B,0),1),1),"")="","","FIRMA"),"PEUA"),"BAJA"),"FINADO"),"X")</f>
        <v/>
      </c>
      <c r="H862" s="17" t="str">
        <f>IF(IFERROR(FIND(H$13,INDEX(DATOS!CA:CA,MATCH(CHECKLIST!B862,DATOS!B:B,0),1),1),"")="",IF(IFERROR(FIND("VENCIDA",INDEX(DATOS!BH:BH,MATCH(CHECKLIST!B862,DATOS!B:B,0),1),1),"")="","","VENCIDO"),"X")</f>
        <v/>
      </c>
      <c r="I862" s="17" t="str">
        <f>IF(IFERROR(FIND(I$13,INDEX(DATOS!CA:CA,MATCH(CHECKLIST!B862,DATOS!B:B,0),1),1),"")="","","X")</f>
        <v/>
      </c>
      <c r="J862" s="17" t="str">
        <f>IF(IFERROR(FIND(J$13,INDEX(DATOS!CA:CA,MATCH(CHECKLIST!B862,DATOS!B:B,0),1),1),"")="","","X")</f>
        <v/>
      </c>
      <c r="K862" s="17" t="str">
        <f>IF(IFERROR(FIND(K$13,INDEX(DATOS!CA:CA,MATCH(CHECKLIST!B862,DATOS!B:B,0),1),1),"")="","","X")</f>
        <v/>
      </c>
      <c r="L862" s="17" t="str">
        <f>IF(IFERROR(FIND(L$13,INDEX(DATOS!CA:CA,MATCH(CHECKLIST!B862,DATOS!B:B,0),1),1),"")="","","X")</f>
        <v/>
      </c>
      <c r="M862" s="17" t="str">
        <f>IF(IFERROR(FIND(M$13,INDEX(DATOS!CA:CA,MATCH(CHECKLIST!B862,DATOS!B:B,0),1),1),"")="","","X")</f>
        <v/>
      </c>
      <c r="N862" s="49" t="str">
        <f ca="1">IFERROR(IF(INDEX(DATOS!I:I,MATCH(CHECKLIST!B862,DATOS!B:B,0),1)="","X",IF(INDEX(DATOS!I:I,MATCH(CHECKLIST!B862,DATOS!B:B,0),1)&gt;YEAR(TODAY())-1,"","VENCIDA")),"")</f>
        <v/>
      </c>
      <c r="P862" s="17" t="str">
        <f>IF(B862="","",IF(IFERROR(FIND(P$13,INDEX(DATOS!CA:CA,MATCH(CHECKLIST!B862,DATOS!B:B,0),1),1),"")="","","X"))</f>
        <v/>
      </c>
      <c r="Q862" s="17" t="str">
        <f>IF(B862="","",IF(IFERROR(FIND(Q$13,INDEX(DATOS!CA:CA,MATCH(CHECKLIST!B862,DATOS!B:B,0),1),1),"")="","","X"))</f>
        <v/>
      </c>
      <c r="S862">
        <f t="shared" si="45"/>
        <v>0</v>
      </c>
      <c r="U862" t="str">
        <f t="shared" si="43"/>
        <v/>
      </c>
      <c r="V862" t="str">
        <f t="shared" si="44"/>
        <v/>
      </c>
    </row>
    <row r="863" spans="1:22">
      <c r="A863" s="12">
        <v>850</v>
      </c>
      <c r="B863" t="str">
        <f>IFERROR(INDEX(DATOS!B:B,MATCH(CHECKLIST!A863,DATOS!BU:BU,0),1),"")</f>
        <v/>
      </c>
      <c r="C863" t="str">
        <f>IFERROR(INDEX(DATOS!J:J,MATCH(CHECKLIST!A863,DATOS!BU:BU,0),1),"")</f>
        <v/>
      </c>
      <c r="D863" t="str">
        <f>IFERROR(INDEX(DATOS!R:R,MATCH(CHECKLIST!E863,DATOS!C:C,0),1),"")</f>
        <v/>
      </c>
      <c r="E863" s="16" t="str">
        <f>IFERROR(INDEX(DATOS!C:C,MATCH(CHECKLIST!A863,DATOS!BU:BU,0),1),"")</f>
        <v/>
      </c>
      <c r="F863" s="13" t="str">
        <f t="shared" si="42"/>
        <v/>
      </c>
      <c r="G863" s="17" t="str">
        <f>IF(IFERROR(FIND(G$13,INDEX(DATOS!CA:CA,MATCH(CHECKLIST!B863,DATOS!B:B,0),1),1),"")="",IF(IFERROR(FIND("FINADO",INDEX(DATOS!CA:CA,MATCH(CHECKLIST!B863,DATOS!B:B,0),1),1),"")="",IF(IFERROR(FIND("BAJA",INDEX(DATOS!CA:CA,MATCH(CHECKLIST!B863,DATOS!B:B,0),1),1),"")="",IF(IFERROR(FIND("FECHA PEUA",INDEX(DATOS!CA:CA,MATCH(CHECKLIST!B863,DATOS!B:B,0),1),1),"")="",IF(IFERROR(FIND("FIRMA",INDEX(DATOS!CA:CA,MATCH(CHECKLIST!B863,DATOS!B:B,0),1),1),"")="","","FIRMA"),"PEUA"),"BAJA"),"FINADO"),"X")</f>
        <v/>
      </c>
      <c r="H863" s="17" t="str">
        <f>IF(IFERROR(FIND(H$13,INDEX(DATOS!CA:CA,MATCH(CHECKLIST!B863,DATOS!B:B,0),1),1),"")="",IF(IFERROR(FIND("VENCIDA",INDEX(DATOS!BH:BH,MATCH(CHECKLIST!B863,DATOS!B:B,0),1),1),"")="","","VENCIDO"),"X")</f>
        <v/>
      </c>
      <c r="I863" s="17" t="str">
        <f>IF(IFERROR(FIND(I$13,INDEX(DATOS!CA:CA,MATCH(CHECKLIST!B863,DATOS!B:B,0),1),1),"")="","","X")</f>
        <v/>
      </c>
      <c r="J863" s="17" t="str">
        <f>IF(IFERROR(FIND(J$13,INDEX(DATOS!CA:CA,MATCH(CHECKLIST!B863,DATOS!B:B,0),1),1),"")="","","X")</f>
        <v/>
      </c>
      <c r="K863" s="17" t="str">
        <f>IF(IFERROR(FIND(K$13,INDEX(DATOS!CA:CA,MATCH(CHECKLIST!B863,DATOS!B:B,0),1),1),"")="","","X")</f>
        <v/>
      </c>
      <c r="L863" s="17" t="str">
        <f>IF(IFERROR(FIND(L$13,INDEX(DATOS!CA:CA,MATCH(CHECKLIST!B863,DATOS!B:B,0),1),1),"")="","","X")</f>
        <v/>
      </c>
      <c r="M863" s="17" t="str">
        <f>IF(IFERROR(FIND(M$13,INDEX(DATOS!CA:CA,MATCH(CHECKLIST!B863,DATOS!B:B,0),1),1),"")="","","X")</f>
        <v/>
      </c>
      <c r="N863" s="49" t="str">
        <f ca="1">IFERROR(IF(INDEX(DATOS!I:I,MATCH(CHECKLIST!B863,DATOS!B:B,0),1)="","X",IF(INDEX(DATOS!I:I,MATCH(CHECKLIST!B863,DATOS!B:B,0),1)&gt;YEAR(TODAY())-1,"","VENCIDA")),"")</f>
        <v/>
      </c>
      <c r="P863" s="17" t="str">
        <f>IF(B863="","",IF(IFERROR(FIND(P$13,INDEX(DATOS!CA:CA,MATCH(CHECKLIST!B863,DATOS!B:B,0),1),1),"")="","","X"))</f>
        <v/>
      </c>
      <c r="Q863" s="17" t="str">
        <f>IF(B863="","",IF(IFERROR(FIND(Q$13,INDEX(DATOS!CA:CA,MATCH(CHECKLIST!B863,DATOS!B:B,0),1),1),"")="","","X"))</f>
        <v/>
      </c>
      <c r="R863" t="str">
        <f>IF(B863="","",1)</f>
        <v/>
      </c>
      <c r="S863" t="str">
        <f t="shared" si="45"/>
        <v/>
      </c>
      <c r="U863" t="str">
        <f t="shared" si="43"/>
        <v/>
      </c>
      <c r="V863" t="str">
        <f t="shared" si="44"/>
        <v/>
      </c>
    </row>
    <row r="864" spans="1:22">
      <c r="A864" s="12">
        <v>851</v>
      </c>
      <c r="B864" t="str">
        <f>IFERROR(INDEX(DATOS!B:B,MATCH(CHECKLIST!A864,DATOS!BU:BU,0),1),"")</f>
        <v/>
      </c>
      <c r="C864" t="str">
        <f>IFERROR(INDEX(DATOS!J:J,MATCH(CHECKLIST!A864,DATOS!BU:BU,0),1),"")</f>
        <v/>
      </c>
      <c r="D864" t="str">
        <f>IFERROR(INDEX(DATOS!R:R,MATCH(CHECKLIST!E864,DATOS!C:C,0),1),"")</f>
        <v/>
      </c>
      <c r="E864" s="16" t="str">
        <f>IFERROR(INDEX(DATOS!C:C,MATCH(CHECKLIST!A864,DATOS!BU:BU,0),1),"")</f>
        <v/>
      </c>
      <c r="F864" s="13" t="str">
        <f t="shared" si="42"/>
        <v/>
      </c>
      <c r="G864" s="17" t="str">
        <f>IF(IFERROR(FIND(G$13,INDEX(DATOS!CA:CA,MATCH(CHECKLIST!B864,DATOS!B:B,0),1),1),"")="",IF(IFERROR(FIND("FINADO",INDEX(DATOS!CA:CA,MATCH(CHECKLIST!B864,DATOS!B:B,0),1),1),"")="",IF(IFERROR(FIND("BAJA",INDEX(DATOS!CA:CA,MATCH(CHECKLIST!B864,DATOS!B:B,0),1),1),"")="",IF(IFERROR(FIND("FECHA PEUA",INDEX(DATOS!CA:CA,MATCH(CHECKLIST!B864,DATOS!B:B,0),1),1),"")="",IF(IFERROR(FIND("FIRMA",INDEX(DATOS!CA:CA,MATCH(CHECKLIST!B864,DATOS!B:B,0),1),1),"")="","","FIRMA"),"PEUA"),"BAJA"),"FINADO"),"X")</f>
        <v/>
      </c>
      <c r="H864" s="17" t="str">
        <f>IF(IFERROR(FIND(H$13,INDEX(DATOS!CA:CA,MATCH(CHECKLIST!B864,DATOS!B:B,0),1),1),"")="",IF(IFERROR(FIND("VENCIDA",INDEX(DATOS!BH:BH,MATCH(CHECKLIST!B864,DATOS!B:B,0),1),1),"")="","","VENCIDO"),"X")</f>
        <v/>
      </c>
      <c r="I864" s="17" t="str">
        <f>IF(IFERROR(FIND(I$13,INDEX(DATOS!CA:CA,MATCH(CHECKLIST!B864,DATOS!B:B,0),1),1),"")="","","X")</f>
        <v/>
      </c>
      <c r="J864" s="17" t="str">
        <f>IF(IFERROR(FIND(J$13,INDEX(DATOS!CA:CA,MATCH(CHECKLIST!B864,DATOS!B:B,0),1),1),"")="","","X")</f>
        <v/>
      </c>
      <c r="K864" s="17" t="str">
        <f>IF(IFERROR(FIND(K$13,INDEX(DATOS!CA:CA,MATCH(CHECKLIST!B864,DATOS!B:B,0),1),1),"")="","","X")</f>
        <v/>
      </c>
      <c r="L864" s="17" t="str">
        <f>IF(IFERROR(FIND(L$13,INDEX(DATOS!CA:CA,MATCH(CHECKLIST!B864,DATOS!B:B,0),1),1),"")="","","X")</f>
        <v/>
      </c>
      <c r="M864" s="17" t="str">
        <f>IF(IFERROR(FIND(M$13,INDEX(DATOS!CA:CA,MATCH(CHECKLIST!B864,DATOS!B:B,0),1),1),"")="","","X")</f>
        <v/>
      </c>
      <c r="N864" s="49" t="str">
        <f ca="1">IFERROR(IF(INDEX(DATOS!I:I,MATCH(CHECKLIST!B864,DATOS!B:B,0),1)="","X",IF(INDEX(DATOS!I:I,MATCH(CHECKLIST!B864,DATOS!B:B,0),1)&gt;YEAR(TODAY())-1,"","VENCIDA")),"")</f>
        <v/>
      </c>
      <c r="P864" s="17" t="str">
        <f>IF(B864="","",IF(IFERROR(FIND(P$13,INDEX(DATOS!CA:CA,MATCH(CHECKLIST!B864,DATOS!B:B,0),1),1),"")="","","X"))</f>
        <v/>
      </c>
      <c r="Q864" s="17" t="str">
        <f>IF(B864="","",IF(IFERROR(FIND(Q$13,INDEX(DATOS!CA:CA,MATCH(CHECKLIST!B864,DATOS!B:B,0),1),1),"")="","","X"))</f>
        <v/>
      </c>
      <c r="S864">
        <f t="shared" si="45"/>
        <v>0</v>
      </c>
      <c r="U864" t="str">
        <f t="shared" si="43"/>
        <v/>
      </c>
      <c r="V864" t="str">
        <f t="shared" si="44"/>
        <v/>
      </c>
    </row>
    <row r="865" spans="1:22">
      <c r="A865" s="12">
        <v>852</v>
      </c>
      <c r="B865" t="str">
        <f>IFERROR(INDEX(DATOS!B:B,MATCH(CHECKLIST!A865,DATOS!BU:BU,0),1),"")</f>
        <v/>
      </c>
      <c r="C865" t="str">
        <f>IFERROR(INDEX(DATOS!J:J,MATCH(CHECKLIST!A865,DATOS!BU:BU,0),1),"")</f>
        <v/>
      </c>
      <c r="D865" t="str">
        <f>IFERROR(INDEX(DATOS!R:R,MATCH(CHECKLIST!E865,DATOS!C:C,0),1),"")</f>
        <v/>
      </c>
      <c r="E865" s="16" t="str">
        <f>IFERROR(INDEX(DATOS!C:C,MATCH(CHECKLIST!A865,DATOS!BU:BU,0),1),"")</f>
        <v/>
      </c>
      <c r="F865" s="13" t="str">
        <f t="shared" si="42"/>
        <v/>
      </c>
      <c r="G865" s="17" t="str">
        <f>IF(IFERROR(FIND(G$13,INDEX(DATOS!CA:CA,MATCH(CHECKLIST!B865,DATOS!B:B,0),1),1),"")="",IF(IFERROR(FIND("FINADO",INDEX(DATOS!CA:CA,MATCH(CHECKLIST!B865,DATOS!B:B,0),1),1),"")="",IF(IFERROR(FIND("BAJA",INDEX(DATOS!CA:CA,MATCH(CHECKLIST!B865,DATOS!B:B,0),1),1),"")="",IF(IFERROR(FIND("FECHA PEUA",INDEX(DATOS!CA:CA,MATCH(CHECKLIST!B865,DATOS!B:B,0),1),1),"")="",IF(IFERROR(FIND("FIRMA",INDEX(DATOS!CA:CA,MATCH(CHECKLIST!B865,DATOS!B:B,0),1),1),"")="","","FIRMA"),"PEUA"),"BAJA"),"FINADO"),"X")</f>
        <v/>
      </c>
      <c r="H865" s="17" t="str">
        <f>IF(IFERROR(FIND(H$13,INDEX(DATOS!CA:CA,MATCH(CHECKLIST!B865,DATOS!B:B,0),1),1),"")="",IF(IFERROR(FIND("VENCIDA",INDEX(DATOS!BH:BH,MATCH(CHECKLIST!B865,DATOS!B:B,0),1),1),"")="","","VENCIDO"),"X")</f>
        <v/>
      </c>
      <c r="I865" s="17" t="str">
        <f>IF(IFERROR(FIND(I$13,INDEX(DATOS!CA:CA,MATCH(CHECKLIST!B865,DATOS!B:B,0),1),1),"")="","","X")</f>
        <v/>
      </c>
      <c r="J865" s="17" t="str">
        <f>IF(IFERROR(FIND(J$13,INDEX(DATOS!CA:CA,MATCH(CHECKLIST!B865,DATOS!B:B,0),1),1),"")="","","X")</f>
        <v/>
      </c>
      <c r="K865" s="17" t="str">
        <f>IF(IFERROR(FIND(K$13,INDEX(DATOS!CA:CA,MATCH(CHECKLIST!B865,DATOS!B:B,0),1),1),"")="","","X")</f>
        <v/>
      </c>
      <c r="L865" s="17" t="str">
        <f>IF(IFERROR(FIND(L$13,INDEX(DATOS!CA:CA,MATCH(CHECKLIST!B865,DATOS!B:B,0),1),1),"")="","","X")</f>
        <v/>
      </c>
      <c r="M865" s="17" t="str">
        <f>IF(IFERROR(FIND(M$13,INDEX(DATOS!CA:CA,MATCH(CHECKLIST!B865,DATOS!B:B,0),1),1),"")="","","X")</f>
        <v/>
      </c>
      <c r="N865" s="49" t="str">
        <f ca="1">IFERROR(IF(INDEX(DATOS!I:I,MATCH(CHECKLIST!B865,DATOS!B:B,0),1)="","X",IF(INDEX(DATOS!I:I,MATCH(CHECKLIST!B865,DATOS!B:B,0),1)&gt;YEAR(TODAY())-1,"","VENCIDA")),"")</f>
        <v/>
      </c>
      <c r="P865" s="17" t="str">
        <f>IF(B865="","",IF(IFERROR(FIND(P$13,INDEX(DATOS!CA:CA,MATCH(CHECKLIST!B865,DATOS!B:B,0),1),1),"")="","","X"))</f>
        <v/>
      </c>
      <c r="Q865" s="17" t="str">
        <f>IF(B865="","",IF(IFERROR(FIND(Q$13,INDEX(DATOS!CA:CA,MATCH(CHECKLIST!B865,DATOS!B:B,0),1),1),"")="","","X"))</f>
        <v/>
      </c>
      <c r="R865" t="str">
        <f>IF(B865="","",1)</f>
        <v/>
      </c>
      <c r="S865" t="str">
        <f t="shared" si="45"/>
        <v/>
      </c>
      <c r="U865" t="str">
        <f t="shared" si="43"/>
        <v/>
      </c>
      <c r="V865" t="str">
        <f t="shared" si="44"/>
        <v/>
      </c>
    </row>
    <row r="866" spans="1:22">
      <c r="A866" s="12">
        <v>853</v>
      </c>
      <c r="B866" t="str">
        <f>IFERROR(INDEX(DATOS!B:B,MATCH(CHECKLIST!A866,DATOS!BU:BU,0),1),"")</f>
        <v/>
      </c>
      <c r="C866" t="str">
        <f>IFERROR(INDEX(DATOS!J:J,MATCH(CHECKLIST!A866,DATOS!BU:BU,0),1),"")</f>
        <v/>
      </c>
      <c r="D866" t="str">
        <f>IFERROR(INDEX(DATOS!R:R,MATCH(CHECKLIST!E866,DATOS!C:C,0),1),"")</f>
        <v/>
      </c>
      <c r="E866" s="16" t="str">
        <f>IFERROR(INDEX(DATOS!C:C,MATCH(CHECKLIST!A866,DATOS!BU:BU,0),1),"")</f>
        <v/>
      </c>
      <c r="F866" s="13" t="str">
        <f t="shared" si="42"/>
        <v/>
      </c>
      <c r="G866" s="17" t="str">
        <f>IF(IFERROR(FIND(G$13,INDEX(DATOS!CA:CA,MATCH(CHECKLIST!B866,DATOS!B:B,0),1),1),"")="",IF(IFERROR(FIND("FINADO",INDEX(DATOS!CA:CA,MATCH(CHECKLIST!B866,DATOS!B:B,0),1),1),"")="",IF(IFERROR(FIND("BAJA",INDEX(DATOS!CA:CA,MATCH(CHECKLIST!B866,DATOS!B:B,0),1),1),"")="",IF(IFERROR(FIND("FECHA PEUA",INDEX(DATOS!CA:CA,MATCH(CHECKLIST!B866,DATOS!B:B,0),1),1),"")="",IF(IFERROR(FIND("FIRMA",INDEX(DATOS!CA:CA,MATCH(CHECKLIST!B866,DATOS!B:B,0),1),1),"")="","","FIRMA"),"PEUA"),"BAJA"),"FINADO"),"X")</f>
        <v/>
      </c>
      <c r="H866" s="17" t="str">
        <f>IF(IFERROR(FIND(H$13,INDEX(DATOS!CA:CA,MATCH(CHECKLIST!B866,DATOS!B:B,0),1),1),"")="",IF(IFERROR(FIND("VENCIDA",INDEX(DATOS!BH:BH,MATCH(CHECKLIST!B866,DATOS!B:B,0),1),1),"")="","","VENCIDO"),"X")</f>
        <v/>
      </c>
      <c r="I866" s="17" t="str">
        <f>IF(IFERROR(FIND(I$13,INDEX(DATOS!CA:CA,MATCH(CHECKLIST!B866,DATOS!B:B,0),1),1),"")="","","X")</f>
        <v/>
      </c>
      <c r="J866" s="17" t="str">
        <f>IF(IFERROR(FIND(J$13,INDEX(DATOS!CA:CA,MATCH(CHECKLIST!B866,DATOS!B:B,0),1),1),"")="","","X")</f>
        <v/>
      </c>
      <c r="K866" s="17" t="str">
        <f>IF(IFERROR(FIND(K$13,INDEX(DATOS!CA:CA,MATCH(CHECKLIST!B866,DATOS!B:B,0),1),1),"")="","","X")</f>
        <v/>
      </c>
      <c r="L866" s="17" t="str">
        <f>IF(IFERROR(FIND(L$13,INDEX(DATOS!CA:CA,MATCH(CHECKLIST!B866,DATOS!B:B,0),1),1),"")="","","X")</f>
        <v/>
      </c>
      <c r="M866" s="17" t="str">
        <f>IF(IFERROR(FIND(M$13,INDEX(DATOS!CA:CA,MATCH(CHECKLIST!B866,DATOS!B:B,0),1),1),"")="","","X")</f>
        <v/>
      </c>
      <c r="N866" s="49" t="str">
        <f ca="1">IFERROR(IF(INDEX(DATOS!I:I,MATCH(CHECKLIST!B866,DATOS!B:B,0),1)="","X",IF(INDEX(DATOS!I:I,MATCH(CHECKLIST!B866,DATOS!B:B,0),1)&gt;YEAR(TODAY())-1,"","VENCIDA")),"")</f>
        <v/>
      </c>
      <c r="P866" s="17" t="str">
        <f>IF(B866="","",IF(IFERROR(FIND(P$13,INDEX(DATOS!CA:CA,MATCH(CHECKLIST!B866,DATOS!B:B,0),1),1),"")="","","X"))</f>
        <v/>
      </c>
      <c r="Q866" s="17" t="str">
        <f>IF(B866="","",IF(IFERROR(FIND(Q$13,INDEX(DATOS!CA:CA,MATCH(CHECKLIST!B866,DATOS!B:B,0),1),1),"")="","","X"))</f>
        <v/>
      </c>
      <c r="S866">
        <f t="shared" si="45"/>
        <v>0</v>
      </c>
      <c r="U866" t="str">
        <f t="shared" si="43"/>
        <v/>
      </c>
      <c r="V866" t="str">
        <f t="shared" si="44"/>
        <v/>
      </c>
    </row>
    <row r="867" spans="1:22">
      <c r="A867" s="12">
        <v>854</v>
      </c>
      <c r="B867" t="str">
        <f>IFERROR(INDEX(DATOS!B:B,MATCH(CHECKLIST!A867,DATOS!BU:BU,0),1),"")</f>
        <v/>
      </c>
      <c r="C867" t="str">
        <f>IFERROR(INDEX(DATOS!J:J,MATCH(CHECKLIST!A867,DATOS!BU:BU,0),1),"")</f>
        <v/>
      </c>
      <c r="D867" t="str">
        <f>IFERROR(INDEX(DATOS!R:R,MATCH(CHECKLIST!E867,DATOS!C:C,0),1),"")</f>
        <v/>
      </c>
      <c r="E867" s="16" t="str">
        <f>IFERROR(INDEX(DATOS!C:C,MATCH(CHECKLIST!A867,DATOS!BU:BU,0),1),"")</f>
        <v/>
      </c>
      <c r="F867" s="13" t="str">
        <f t="shared" si="42"/>
        <v/>
      </c>
      <c r="G867" s="17" t="str">
        <f>IF(IFERROR(FIND(G$13,INDEX(DATOS!CA:CA,MATCH(CHECKLIST!B867,DATOS!B:B,0),1),1),"")="",IF(IFERROR(FIND("FINADO",INDEX(DATOS!CA:CA,MATCH(CHECKLIST!B867,DATOS!B:B,0),1),1),"")="",IF(IFERROR(FIND("BAJA",INDEX(DATOS!CA:CA,MATCH(CHECKLIST!B867,DATOS!B:B,0),1),1),"")="",IF(IFERROR(FIND("FECHA PEUA",INDEX(DATOS!CA:CA,MATCH(CHECKLIST!B867,DATOS!B:B,0),1),1),"")="",IF(IFERROR(FIND("FIRMA",INDEX(DATOS!CA:CA,MATCH(CHECKLIST!B867,DATOS!B:B,0),1),1),"")="","","FIRMA"),"PEUA"),"BAJA"),"FINADO"),"X")</f>
        <v/>
      </c>
      <c r="H867" s="17" t="str">
        <f>IF(IFERROR(FIND(H$13,INDEX(DATOS!CA:CA,MATCH(CHECKLIST!B867,DATOS!B:B,0),1),1),"")="",IF(IFERROR(FIND("VENCIDA",INDEX(DATOS!BH:BH,MATCH(CHECKLIST!B867,DATOS!B:B,0),1),1),"")="","","VENCIDO"),"X")</f>
        <v/>
      </c>
      <c r="I867" s="17" t="str">
        <f>IF(IFERROR(FIND(I$13,INDEX(DATOS!CA:CA,MATCH(CHECKLIST!B867,DATOS!B:B,0),1),1),"")="","","X")</f>
        <v/>
      </c>
      <c r="J867" s="17" t="str">
        <f>IF(IFERROR(FIND(J$13,INDEX(DATOS!CA:CA,MATCH(CHECKLIST!B867,DATOS!B:B,0),1),1),"")="","","X")</f>
        <v/>
      </c>
      <c r="K867" s="17" t="str">
        <f>IF(IFERROR(FIND(K$13,INDEX(DATOS!CA:CA,MATCH(CHECKLIST!B867,DATOS!B:B,0),1),1),"")="","","X")</f>
        <v/>
      </c>
      <c r="L867" s="17" t="str">
        <f>IF(IFERROR(FIND(L$13,INDEX(DATOS!CA:CA,MATCH(CHECKLIST!B867,DATOS!B:B,0),1),1),"")="","","X")</f>
        <v/>
      </c>
      <c r="M867" s="17" t="str">
        <f>IF(IFERROR(FIND(M$13,INDEX(DATOS!CA:CA,MATCH(CHECKLIST!B867,DATOS!B:B,0),1),1),"")="","","X")</f>
        <v/>
      </c>
      <c r="N867" s="49" t="str">
        <f ca="1">IFERROR(IF(INDEX(DATOS!I:I,MATCH(CHECKLIST!B867,DATOS!B:B,0),1)="","X",IF(INDEX(DATOS!I:I,MATCH(CHECKLIST!B867,DATOS!B:B,0),1)&gt;YEAR(TODAY())-1,"","VENCIDA")),"")</f>
        <v/>
      </c>
      <c r="P867" s="17" t="str">
        <f>IF(B867="","",IF(IFERROR(FIND(P$13,INDEX(DATOS!CA:CA,MATCH(CHECKLIST!B867,DATOS!B:B,0),1),1),"")="","","X"))</f>
        <v/>
      </c>
      <c r="Q867" s="17" t="str">
        <f>IF(B867="","",IF(IFERROR(FIND(Q$13,INDEX(DATOS!CA:CA,MATCH(CHECKLIST!B867,DATOS!B:B,0),1),1),"")="","","X"))</f>
        <v/>
      </c>
      <c r="R867" t="str">
        <f>IF(B867="","",1)</f>
        <v/>
      </c>
      <c r="S867" t="str">
        <f t="shared" si="45"/>
        <v/>
      </c>
      <c r="U867" t="str">
        <f t="shared" si="43"/>
        <v/>
      </c>
      <c r="V867" t="str">
        <f t="shared" si="44"/>
        <v/>
      </c>
    </row>
    <row r="868" spans="1:22">
      <c r="A868" s="12">
        <v>855</v>
      </c>
      <c r="B868" t="str">
        <f>IFERROR(INDEX(DATOS!B:B,MATCH(CHECKLIST!A868,DATOS!BU:BU,0),1),"")</f>
        <v/>
      </c>
      <c r="C868" t="str">
        <f>IFERROR(INDEX(DATOS!J:J,MATCH(CHECKLIST!A868,DATOS!BU:BU,0),1),"")</f>
        <v/>
      </c>
      <c r="D868" t="str">
        <f>IFERROR(INDEX(DATOS!R:R,MATCH(CHECKLIST!E868,DATOS!C:C,0),1),"")</f>
        <v/>
      </c>
      <c r="E868" s="16" t="str">
        <f>IFERROR(INDEX(DATOS!C:C,MATCH(CHECKLIST!A868,DATOS!BU:BU,0),1),"")</f>
        <v/>
      </c>
      <c r="F868" s="13" t="str">
        <f t="shared" si="42"/>
        <v/>
      </c>
      <c r="G868" s="17" t="str">
        <f>IF(IFERROR(FIND(G$13,INDEX(DATOS!CA:CA,MATCH(CHECKLIST!B868,DATOS!B:B,0),1),1),"")="",IF(IFERROR(FIND("FINADO",INDEX(DATOS!CA:CA,MATCH(CHECKLIST!B868,DATOS!B:B,0),1),1),"")="",IF(IFERROR(FIND("BAJA",INDEX(DATOS!CA:CA,MATCH(CHECKLIST!B868,DATOS!B:B,0),1),1),"")="",IF(IFERROR(FIND("FECHA PEUA",INDEX(DATOS!CA:CA,MATCH(CHECKLIST!B868,DATOS!B:B,0),1),1),"")="",IF(IFERROR(FIND("FIRMA",INDEX(DATOS!CA:CA,MATCH(CHECKLIST!B868,DATOS!B:B,0),1),1),"")="","","FIRMA"),"PEUA"),"BAJA"),"FINADO"),"X")</f>
        <v/>
      </c>
      <c r="H868" s="17" t="str">
        <f>IF(IFERROR(FIND(H$13,INDEX(DATOS!CA:CA,MATCH(CHECKLIST!B868,DATOS!B:B,0),1),1),"")="",IF(IFERROR(FIND("VENCIDA",INDEX(DATOS!BH:BH,MATCH(CHECKLIST!B868,DATOS!B:B,0),1),1),"")="","","VENCIDO"),"X")</f>
        <v/>
      </c>
      <c r="I868" s="17" t="str">
        <f>IF(IFERROR(FIND(I$13,INDEX(DATOS!CA:CA,MATCH(CHECKLIST!B868,DATOS!B:B,0),1),1),"")="","","X")</f>
        <v/>
      </c>
      <c r="J868" s="17" t="str">
        <f>IF(IFERROR(FIND(J$13,INDEX(DATOS!CA:CA,MATCH(CHECKLIST!B868,DATOS!B:B,0),1),1),"")="","","X")</f>
        <v/>
      </c>
      <c r="K868" s="17" t="str">
        <f>IF(IFERROR(FIND(K$13,INDEX(DATOS!CA:CA,MATCH(CHECKLIST!B868,DATOS!B:B,0),1),1),"")="","","X")</f>
        <v/>
      </c>
      <c r="L868" s="17" t="str">
        <f>IF(IFERROR(FIND(L$13,INDEX(DATOS!CA:CA,MATCH(CHECKLIST!B868,DATOS!B:B,0),1),1),"")="","","X")</f>
        <v/>
      </c>
      <c r="M868" s="17" t="str">
        <f>IF(IFERROR(FIND(M$13,INDEX(DATOS!CA:CA,MATCH(CHECKLIST!B868,DATOS!B:B,0),1),1),"")="","","X")</f>
        <v/>
      </c>
      <c r="N868" s="49" t="str">
        <f ca="1">IFERROR(IF(INDEX(DATOS!I:I,MATCH(CHECKLIST!B868,DATOS!B:B,0),1)="","X",IF(INDEX(DATOS!I:I,MATCH(CHECKLIST!B868,DATOS!B:B,0),1)&gt;YEAR(TODAY())-1,"","VENCIDA")),"")</f>
        <v/>
      </c>
      <c r="P868" s="17" t="str">
        <f>IF(B868="","",IF(IFERROR(FIND(P$13,INDEX(DATOS!CA:CA,MATCH(CHECKLIST!B868,DATOS!B:B,0),1),1),"")="","","X"))</f>
        <v/>
      </c>
      <c r="Q868" s="17" t="str">
        <f>IF(B868="","",IF(IFERROR(FIND(Q$13,INDEX(DATOS!CA:CA,MATCH(CHECKLIST!B868,DATOS!B:B,0),1),1),"")="","","X"))</f>
        <v/>
      </c>
      <c r="S868">
        <f t="shared" si="45"/>
        <v>0</v>
      </c>
      <c r="U868" t="str">
        <f t="shared" si="43"/>
        <v/>
      </c>
      <c r="V868" t="str">
        <f t="shared" si="44"/>
        <v/>
      </c>
    </row>
    <row r="869" spans="1:22">
      <c r="A869" s="12">
        <v>856</v>
      </c>
      <c r="B869" t="str">
        <f>IFERROR(INDEX(DATOS!B:B,MATCH(CHECKLIST!A869,DATOS!BU:BU,0),1),"")</f>
        <v/>
      </c>
      <c r="C869" t="str">
        <f>IFERROR(INDEX(DATOS!J:J,MATCH(CHECKLIST!A869,DATOS!BU:BU,0),1),"")</f>
        <v/>
      </c>
      <c r="D869" t="str">
        <f>IFERROR(INDEX(DATOS!R:R,MATCH(CHECKLIST!E869,DATOS!C:C,0),1),"")</f>
        <v/>
      </c>
      <c r="E869" s="16" t="str">
        <f>IFERROR(INDEX(DATOS!C:C,MATCH(CHECKLIST!A869,DATOS!BU:BU,0),1),"")</f>
        <v/>
      </c>
      <c r="F869" s="13" t="str">
        <f t="shared" si="42"/>
        <v/>
      </c>
      <c r="G869" s="17" t="str">
        <f>IF(IFERROR(FIND(G$13,INDEX(DATOS!CA:CA,MATCH(CHECKLIST!B869,DATOS!B:B,0),1),1),"")="",IF(IFERROR(FIND("FINADO",INDEX(DATOS!CA:CA,MATCH(CHECKLIST!B869,DATOS!B:B,0),1),1),"")="",IF(IFERROR(FIND("BAJA",INDEX(DATOS!CA:CA,MATCH(CHECKLIST!B869,DATOS!B:B,0),1),1),"")="",IF(IFERROR(FIND("FECHA PEUA",INDEX(DATOS!CA:CA,MATCH(CHECKLIST!B869,DATOS!B:B,0),1),1),"")="",IF(IFERROR(FIND("FIRMA",INDEX(DATOS!CA:CA,MATCH(CHECKLIST!B869,DATOS!B:B,0),1),1),"")="","","FIRMA"),"PEUA"),"BAJA"),"FINADO"),"X")</f>
        <v/>
      </c>
      <c r="H869" s="17" t="str">
        <f>IF(IFERROR(FIND(H$13,INDEX(DATOS!CA:CA,MATCH(CHECKLIST!B869,DATOS!B:B,0),1),1),"")="",IF(IFERROR(FIND("VENCIDA",INDEX(DATOS!BH:BH,MATCH(CHECKLIST!B869,DATOS!B:B,0),1),1),"")="","","VENCIDO"),"X")</f>
        <v/>
      </c>
      <c r="I869" s="17" t="str">
        <f>IF(IFERROR(FIND(I$13,INDEX(DATOS!CA:CA,MATCH(CHECKLIST!B869,DATOS!B:B,0),1),1),"")="","","X")</f>
        <v/>
      </c>
      <c r="J869" s="17" t="str">
        <f>IF(IFERROR(FIND(J$13,INDEX(DATOS!CA:CA,MATCH(CHECKLIST!B869,DATOS!B:B,0),1),1),"")="","","X")</f>
        <v/>
      </c>
      <c r="K869" s="17" t="str">
        <f>IF(IFERROR(FIND(K$13,INDEX(DATOS!CA:CA,MATCH(CHECKLIST!B869,DATOS!B:B,0),1),1),"")="","","X")</f>
        <v/>
      </c>
      <c r="L869" s="17" t="str">
        <f>IF(IFERROR(FIND(L$13,INDEX(DATOS!CA:CA,MATCH(CHECKLIST!B869,DATOS!B:B,0),1),1),"")="","","X")</f>
        <v/>
      </c>
      <c r="M869" s="17" t="str">
        <f>IF(IFERROR(FIND(M$13,INDEX(DATOS!CA:CA,MATCH(CHECKLIST!B869,DATOS!B:B,0),1),1),"")="","","X")</f>
        <v/>
      </c>
      <c r="N869" s="49" t="str">
        <f ca="1">IFERROR(IF(INDEX(DATOS!I:I,MATCH(CHECKLIST!B869,DATOS!B:B,0),1)="","X",IF(INDEX(DATOS!I:I,MATCH(CHECKLIST!B869,DATOS!B:B,0),1)&gt;YEAR(TODAY())-1,"","VENCIDA")),"")</f>
        <v/>
      </c>
      <c r="P869" s="17" t="str">
        <f>IF(B869="","",IF(IFERROR(FIND(P$13,INDEX(DATOS!CA:CA,MATCH(CHECKLIST!B869,DATOS!B:B,0),1),1),"")="","","X"))</f>
        <v/>
      </c>
      <c r="Q869" s="17" t="str">
        <f>IF(B869="","",IF(IFERROR(FIND(Q$13,INDEX(DATOS!CA:CA,MATCH(CHECKLIST!B869,DATOS!B:B,0),1),1),"")="","","X"))</f>
        <v/>
      </c>
      <c r="R869" t="str">
        <f>IF(B869="","",1)</f>
        <v/>
      </c>
      <c r="S869" t="str">
        <f t="shared" si="45"/>
        <v/>
      </c>
      <c r="U869" t="str">
        <f t="shared" si="43"/>
        <v/>
      </c>
      <c r="V869" t="str">
        <f t="shared" si="44"/>
        <v/>
      </c>
    </row>
    <row r="870" spans="1:22">
      <c r="A870" s="12">
        <v>857</v>
      </c>
      <c r="B870" t="str">
        <f>IFERROR(INDEX(DATOS!B:B,MATCH(CHECKLIST!A870,DATOS!BU:BU,0),1),"")</f>
        <v/>
      </c>
      <c r="C870" t="str">
        <f>IFERROR(INDEX(DATOS!J:J,MATCH(CHECKLIST!A870,DATOS!BU:BU,0),1),"")</f>
        <v/>
      </c>
      <c r="D870" t="str">
        <f>IFERROR(INDEX(DATOS!R:R,MATCH(CHECKLIST!E870,DATOS!C:C,0),1),"")</f>
        <v/>
      </c>
      <c r="E870" s="16" t="str">
        <f>IFERROR(INDEX(DATOS!C:C,MATCH(CHECKLIST!A870,DATOS!BU:BU,0),1),"")</f>
        <v/>
      </c>
      <c r="F870" s="13" t="str">
        <f t="shared" si="42"/>
        <v/>
      </c>
      <c r="G870" s="17" t="str">
        <f>IF(IFERROR(FIND(G$13,INDEX(DATOS!CA:CA,MATCH(CHECKLIST!B870,DATOS!B:B,0),1),1),"")="",IF(IFERROR(FIND("FINADO",INDEX(DATOS!CA:CA,MATCH(CHECKLIST!B870,DATOS!B:B,0),1),1),"")="",IF(IFERROR(FIND("BAJA",INDEX(DATOS!CA:CA,MATCH(CHECKLIST!B870,DATOS!B:B,0),1),1),"")="",IF(IFERROR(FIND("FECHA PEUA",INDEX(DATOS!CA:CA,MATCH(CHECKLIST!B870,DATOS!B:B,0),1),1),"")="",IF(IFERROR(FIND("FIRMA",INDEX(DATOS!CA:CA,MATCH(CHECKLIST!B870,DATOS!B:B,0),1),1),"")="","","FIRMA"),"PEUA"),"BAJA"),"FINADO"),"X")</f>
        <v/>
      </c>
      <c r="H870" s="17" t="str">
        <f>IF(IFERROR(FIND(H$13,INDEX(DATOS!CA:CA,MATCH(CHECKLIST!B870,DATOS!B:B,0),1),1),"")="",IF(IFERROR(FIND("VENCIDA",INDEX(DATOS!BH:BH,MATCH(CHECKLIST!B870,DATOS!B:B,0),1),1),"")="","","VENCIDO"),"X")</f>
        <v/>
      </c>
      <c r="I870" s="17" t="str">
        <f>IF(IFERROR(FIND(I$13,INDEX(DATOS!CA:CA,MATCH(CHECKLIST!B870,DATOS!B:B,0),1),1),"")="","","X")</f>
        <v/>
      </c>
      <c r="J870" s="17" t="str">
        <f>IF(IFERROR(FIND(J$13,INDEX(DATOS!CA:CA,MATCH(CHECKLIST!B870,DATOS!B:B,0),1),1),"")="","","X")</f>
        <v/>
      </c>
      <c r="K870" s="17" t="str">
        <f>IF(IFERROR(FIND(K$13,INDEX(DATOS!CA:CA,MATCH(CHECKLIST!B870,DATOS!B:B,0),1),1),"")="","","X")</f>
        <v/>
      </c>
      <c r="L870" s="17" t="str">
        <f>IF(IFERROR(FIND(L$13,INDEX(DATOS!CA:CA,MATCH(CHECKLIST!B870,DATOS!B:B,0),1),1),"")="","","X")</f>
        <v/>
      </c>
      <c r="M870" s="17" t="str">
        <f>IF(IFERROR(FIND(M$13,INDEX(DATOS!CA:CA,MATCH(CHECKLIST!B870,DATOS!B:B,0),1),1),"")="","","X")</f>
        <v/>
      </c>
      <c r="N870" s="49" t="str">
        <f ca="1">IFERROR(IF(INDEX(DATOS!I:I,MATCH(CHECKLIST!B870,DATOS!B:B,0),1)="","X",IF(INDEX(DATOS!I:I,MATCH(CHECKLIST!B870,DATOS!B:B,0),1)&gt;YEAR(TODAY())-1,"","VENCIDA")),"")</f>
        <v/>
      </c>
      <c r="P870" s="17" t="str">
        <f>IF(B870="","",IF(IFERROR(FIND(P$13,INDEX(DATOS!CA:CA,MATCH(CHECKLIST!B870,DATOS!B:B,0),1),1),"")="","","X"))</f>
        <v/>
      </c>
      <c r="Q870" s="17" t="str">
        <f>IF(B870="","",IF(IFERROR(FIND(Q$13,INDEX(DATOS!CA:CA,MATCH(CHECKLIST!B870,DATOS!B:B,0),1),1),"")="","","X"))</f>
        <v/>
      </c>
      <c r="S870">
        <f t="shared" si="45"/>
        <v>0</v>
      </c>
      <c r="U870" t="str">
        <f t="shared" si="43"/>
        <v/>
      </c>
      <c r="V870" t="str">
        <f t="shared" si="44"/>
        <v/>
      </c>
    </row>
    <row r="871" spans="1:22">
      <c r="A871" s="12">
        <v>858</v>
      </c>
      <c r="B871" t="str">
        <f>IFERROR(INDEX(DATOS!B:B,MATCH(CHECKLIST!A871,DATOS!BU:BU,0),1),"")</f>
        <v/>
      </c>
      <c r="C871" t="str">
        <f>IFERROR(INDEX(DATOS!J:J,MATCH(CHECKLIST!A871,DATOS!BU:BU,0),1),"")</f>
        <v/>
      </c>
      <c r="D871" t="str">
        <f>IFERROR(INDEX(DATOS!R:R,MATCH(CHECKLIST!E871,DATOS!C:C,0),1),"")</f>
        <v/>
      </c>
      <c r="E871" s="16" t="str">
        <f>IFERROR(INDEX(DATOS!C:C,MATCH(CHECKLIST!A871,DATOS!BU:BU,0),1),"")</f>
        <v/>
      </c>
      <c r="F871" s="13" t="str">
        <f t="shared" si="42"/>
        <v/>
      </c>
      <c r="G871" s="17" t="str">
        <f>IF(IFERROR(FIND(G$13,INDEX(DATOS!CA:CA,MATCH(CHECKLIST!B871,DATOS!B:B,0),1),1),"")="",IF(IFERROR(FIND("FINADO",INDEX(DATOS!CA:CA,MATCH(CHECKLIST!B871,DATOS!B:B,0),1),1),"")="",IF(IFERROR(FIND("BAJA",INDEX(DATOS!CA:CA,MATCH(CHECKLIST!B871,DATOS!B:B,0),1),1),"")="",IF(IFERROR(FIND("FECHA PEUA",INDEX(DATOS!CA:CA,MATCH(CHECKLIST!B871,DATOS!B:B,0),1),1),"")="",IF(IFERROR(FIND("FIRMA",INDEX(DATOS!CA:CA,MATCH(CHECKLIST!B871,DATOS!B:B,0),1),1),"")="","","FIRMA"),"PEUA"),"BAJA"),"FINADO"),"X")</f>
        <v/>
      </c>
      <c r="H871" s="17" t="str">
        <f>IF(IFERROR(FIND(H$13,INDEX(DATOS!CA:CA,MATCH(CHECKLIST!B871,DATOS!B:B,0),1),1),"")="",IF(IFERROR(FIND("VENCIDA",INDEX(DATOS!BH:BH,MATCH(CHECKLIST!B871,DATOS!B:B,0),1),1),"")="","","VENCIDO"),"X")</f>
        <v/>
      </c>
      <c r="I871" s="17" t="str">
        <f>IF(IFERROR(FIND(I$13,INDEX(DATOS!CA:CA,MATCH(CHECKLIST!B871,DATOS!B:B,0),1),1),"")="","","X")</f>
        <v/>
      </c>
      <c r="J871" s="17" t="str">
        <f>IF(IFERROR(FIND(J$13,INDEX(DATOS!CA:CA,MATCH(CHECKLIST!B871,DATOS!B:B,0),1),1),"")="","","X")</f>
        <v/>
      </c>
      <c r="K871" s="17" t="str">
        <f>IF(IFERROR(FIND(K$13,INDEX(DATOS!CA:CA,MATCH(CHECKLIST!B871,DATOS!B:B,0),1),1),"")="","","X")</f>
        <v/>
      </c>
      <c r="L871" s="17" t="str">
        <f>IF(IFERROR(FIND(L$13,INDEX(DATOS!CA:CA,MATCH(CHECKLIST!B871,DATOS!B:B,0),1),1),"")="","","X")</f>
        <v/>
      </c>
      <c r="M871" s="17" t="str">
        <f>IF(IFERROR(FIND(M$13,INDEX(DATOS!CA:CA,MATCH(CHECKLIST!B871,DATOS!B:B,0),1),1),"")="","","X")</f>
        <v/>
      </c>
      <c r="N871" s="49" t="str">
        <f ca="1">IFERROR(IF(INDEX(DATOS!I:I,MATCH(CHECKLIST!B871,DATOS!B:B,0),1)="","X",IF(INDEX(DATOS!I:I,MATCH(CHECKLIST!B871,DATOS!B:B,0),1)&gt;YEAR(TODAY())-1,"","VENCIDA")),"")</f>
        <v/>
      </c>
      <c r="P871" s="17" t="str">
        <f>IF(B871="","",IF(IFERROR(FIND(P$13,INDEX(DATOS!CA:CA,MATCH(CHECKLIST!B871,DATOS!B:B,0),1),1),"")="","","X"))</f>
        <v/>
      </c>
      <c r="Q871" s="17" t="str">
        <f>IF(B871="","",IF(IFERROR(FIND(Q$13,INDEX(DATOS!CA:CA,MATCH(CHECKLIST!B871,DATOS!B:B,0),1),1),"")="","","X"))</f>
        <v/>
      </c>
      <c r="R871" t="str">
        <f>IF(B871="","",1)</f>
        <v/>
      </c>
      <c r="S871" t="str">
        <f t="shared" si="45"/>
        <v/>
      </c>
      <c r="U871" t="str">
        <f t="shared" si="43"/>
        <v/>
      </c>
      <c r="V871" t="str">
        <f t="shared" si="44"/>
        <v/>
      </c>
    </row>
    <row r="872" spans="1:22">
      <c r="A872" s="12">
        <v>859</v>
      </c>
      <c r="B872" t="str">
        <f>IFERROR(INDEX(DATOS!B:B,MATCH(CHECKLIST!A872,DATOS!BU:BU,0),1),"")</f>
        <v/>
      </c>
      <c r="C872" t="str">
        <f>IFERROR(INDEX(DATOS!J:J,MATCH(CHECKLIST!A872,DATOS!BU:BU,0),1),"")</f>
        <v/>
      </c>
      <c r="D872" t="str">
        <f>IFERROR(INDEX(DATOS!R:R,MATCH(CHECKLIST!E872,DATOS!C:C,0),1),"")</f>
        <v/>
      </c>
      <c r="E872" s="16" t="str">
        <f>IFERROR(INDEX(DATOS!C:C,MATCH(CHECKLIST!A872,DATOS!BU:BU,0),1),"")</f>
        <v/>
      </c>
      <c r="F872" s="13" t="str">
        <f t="shared" si="42"/>
        <v/>
      </c>
      <c r="G872" s="17" t="str">
        <f>IF(IFERROR(FIND(G$13,INDEX(DATOS!CA:CA,MATCH(CHECKLIST!B872,DATOS!B:B,0),1),1),"")="",IF(IFERROR(FIND("FINADO",INDEX(DATOS!CA:CA,MATCH(CHECKLIST!B872,DATOS!B:B,0),1),1),"")="",IF(IFERROR(FIND("BAJA",INDEX(DATOS!CA:CA,MATCH(CHECKLIST!B872,DATOS!B:B,0),1),1),"")="",IF(IFERROR(FIND("FECHA PEUA",INDEX(DATOS!CA:CA,MATCH(CHECKLIST!B872,DATOS!B:B,0),1),1),"")="",IF(IFERROR(FIND("FIRMA",INDEX(DATOS!CA:CA,MATCH(CHECKLIST!B872,DATOS!B:B,0),1),1),"")="","","FIRMA"),"PEUA"),"BAJA"),"FINADO"),"X")</f>
        <v/>
      </c>
      <c r="H872" s="17" t="str">
        <f>IF(IFERROR(FIND(H$13,INDEX(DATOS!CA:CA,MATCH(CHECKLIST!B872,DATOS!B:B,0),1),1),"")="",IF(IFERROR(FIND("VENCIDA",INDEX(DATOS!BH:BH,MATCH(CHECKLIST!B872,DATOS!B:B,0),1),1),"")="","","VENCIDO"),"X")</f>
        <v/>
      </c>
      <c r="I872" s="17" t="str">
        <f>IF(IFERROR(FIND(I$13,INDEX(DATOS!CA:CA,MATCH(CHECKLIST!B872,DATOS!B:B,0),1),1),"")="","","X")</f>
        <v/>
      </c>
      <c r="J872" s="17" t="str">
        <f>IF(IFERROR(FIND(J$13,INDEX(DATOS!CA:CA,MATCH(CHECKLIST!B872,DATOS!B:B,0),1),1),"")="","","X")</f>
        <v/>
      </c>
      <c r="K872" s="17" t="str">
        <f>IF(IFERROR(FIND(K$13,INDEX(DATOS!CA:CA,MATCH(CHECKLIST!B872,DATOS!B:B,0),1),1),"")="","","X")</f>
        <v/>
      </c>
      <c r="L872" s="17" t="str">
        <f>IF(IFERROR(FIND(L$13,INDEX(DATOS!CA:CA,MATCH(CHECKLIST!B872,DATOS!B:B,0),1),1),"")="","","X")</f>
        <v/>
      </c>
      <c r="M872" s="17" t="str">
        <f>IF(IFERROR(FIND(M$13,INDEX(DATOS!CA:CA,MATCH(CHECKLIST!B872,DATOS!B:B,0),1),1),"")="","","X")</f>
        <v/>
      </c>
      <c r="N872" s="49" t="str">
        <f ca="1">IFERROR(IF(INDEX(DATOS!I:I,MATCH(CHECKLIST!B872,DATOS!B:B,0),1)="","X",IF(INDEX(DATOS!I:I,MATCH(CHECKLIST!B872,DATOS!B:B,0),1)&gt;YEAR(TODAY())-1,"","VENCIDA")),"")</f>
        <v/>
      </c>
      <c r="P872" s="17" t="str">
        <f>IF(B872="","",IF(IFERROR(FIND(P$13,INDEX(DATOS!CA:CA,MATCH(CHECKLIST!B872,DATOS!B:B,0),1),1),"")="","","X"))</f>
        <v/>
      </c>
      <c r="Q872" s="17" t="str">
        <f>IF(B872="","",IF(IFERROR(FIND(Q$13,INDEX(DATOS!CA:CA,MATCH(CHECKLIST!B872,DATOS!B:B,0),1),1),"")="","","X"))</f>
        <v/>
      </c>
      <c r="S872">
        <f t="shared" si="45"/>
        <v>0</v>
      </c>
      <c r="U872" t="str">
        <f t="shared" si="43"/>
        <v/>
      </c>
      <c r="V872" t="str">
        <f t="shared" si="44"/>
        <v/>
      </c>
    </row>
    <row r="873" spans="1:22">
      <c r="A873" s="12">
        <v>860</v>
      </c>
      <c r="B873" t="str">
        <f>IFERROR(INDEX(DATOS!B:B,MATCH(CHECKLIST!A873,DATOS!BU:BU,0),1),"")</f>
        <v/>
      </c>
      <c r="C873" t="str">
        <f>IFERROR(INDEX(DATOS!J:J,MATCH(CHECKLIST!A873,DATOS!BU:BU,0),1),"")</f>
        <v/>
      </c>
      <c r="D873" t="str">
        <f>IFERROR(INDEX(DATOS!R:R,MATCH(CHECKLIST!E873,DATOS!C:C,0),1),"")</f>
        <v/>
      </c>
      <c r="E873" s="16" t="str">
        <f>IFERROR(INDEX(DATOS!C:C,MATCH(CHECKLIST!A873,DATOS!BU:BU,0),1),"")</f>
        <v/>
      </c>
      <c r="F873" s="13" t="str">
        <f t="shared" si="42"/>
        <v/>
      </c>
      <c r="G873" s="17" t="str">
        <f>IF(IFERROR(FIND(G$13,INDEX(DATOS!CA:CA,MATCH(CHECKLIST!B873,DATOS!B:B,0),1),1),"")="",IF(IFERROR(FIND("FINADO",INDEX(DATOS!CA:CA,MATCH(CHECKLIST!B873,DATOS!B:B,0),1),1),"")="",IF(IFERROR(FIND("BAJA",INDEX(DATOS!CA:CA,MATCH(CHECKLIST!B873,DATOS!B:B,0),1),1),"")="",IF(IFERROR(FIND("FECHA PEUA",INDEX(DATOS!CA:CA,MATCH(CHECKLIST!B873,DATOS!B:B,0),1),1),"")="",IF(IFERROR(FIND("FIRMA",INDEX(DATOS!CA:CA,MATCH(CHECKLIST!B873,DATOS!B:B,0),1),1),"")="","","FIRMA"),"PEUA"),"BAJA"),"FINADO"),"X")</f>
        <v/>
      </c>
      <c r="H873" s="17" t="str">
        <f>IF(IFERROR(FIND(H$13,INDEX(DATOS!CA:CA,MATCH(CHECKLIST!B873,DATOS!B:B,0),1),1),"")="",IF(IFERROR(FIND("VENCIDA",INDEX(DATOS!BH:BH,MATCH(CHECKLIST!B873,DATOS!B:B,0),1),1),"")="","","VENCIDO"),"X")</f>
        <v/>
      </c>
      <c r="I873" s="17" t="str">
        <f>IF(IFERROR(FIND(I$13,INDEX(DATOS!CA:CA,MATCH(CHECKLIST!B873,DATOS!B:B,0),1),1),"")="","","X")</f>
        <v/>
      </c>
      <c r="J873" s="17" t="str">
        <f>IF(IFERROR(FIND(J$13,INDEX(DATOS!CA:CA,MATCH(CHECKLIST!B873,DATOS!B:B,0),1),1),"")="","","X")</f>
        <v/>
      </c>
      <c r="K873" s="17" t="str">
        <f>IF(IFERROR(FIND(K$13,INDEX(DATOS!CA:CA,MATCH(CHECKLIST!B873,DATOS!B:B,0),1),1),"")="","","X")</f>
        <v/>
      </c>
      <c r="L873" s="17" t="str">
        <f>IF(IFERROR(FIND(L$13,INDEX(DATOS!CA:CA,MATCH(CHECKLIST!B873,DATOS!B:B,0),1),1),"")="","","X")</f>
        <v/>
      </c>
      <c r="M873" s="17" t="str">
        <f>IF(IFERROR(FIND(M$13,INDEX(DATOS!CA:CA,MATCH(CHECKLIST!B873,DATOS!B:B,0),1),1),"")="","","X")</f>
        <v/>
      </c>
      <c r="N873" s="49" t="str">
        <f ca="1">IFERROR(IF(INDEX(DATOS!I:I,MATCH(CHECKLIST!B873,DATOS!B:B,0),1)="","X",IF(INDEX(DATOS!I:I,MATCH(CHECKLIST!B873,DATOS!B:B,0),1)&gt;YEAR(TODAY())-1,"","VENCIDA")),"")</f>
        <v/>
      </c>
      <c r="P873" s="17" t="str">
        <f>IF(B873="","",IF(IFERROR(FIND(P$13,INDEX(DATOS!CA:CA,MATCH(CHECKLIST!B873,DATOS!B:B,0),1),1),"")="","","X"))</f>
        <v/>
      </c>
      <c r="Q873" s="17" t="str">
        <f>IF(B873="","",IF(IFERROR(FIND(Q$13,INDEX(DATOS!CA:CA,MATCH(CHECKLIST!B873,DATOS!B:B,0),1),1),"")="","","X"))</f>
        <v/>
      </c>
      <c r="R873" t="str">
        <f>IF(B873="","",1)</f>
        <v/>
      </c>
      <c r="S873" t="str">
        <f t="shared" si="45"/>
        <v/>
      </c>
      <c r="U873" t="str">
        <f t="shared" si="43"/>
        <v/>
      </c>
      <c r="V873" t="str">
        <f t="shared" si="44"/>
        <v/>
      </c>
    </row>
    <row r="874" spans="1:22">
      <c r="A874" s="12">
        <v>861</v>
      </c>
      <c r="B874" t="str">
        <f>IFERROR(INDEX(DATOS!B:B,MATCH(CHECKLIST!A874,DATOS!BU:BU,0),1),"")</f>
        <v/>
      </c>
      <c r="C874" t="str">
        <f>IFERROR(INDEX(DATOS!J:J,MATCH(CHECKLIST!A874,DATOS!BU:BU,0),1),"")</f>
        <v/>
      </c>
      <c r="D874" t="str">
        <f>IFERROR(INDEX(DATOS!R:R,MATCH(CHECKLIST!E874,DATOS!C:C,0),1),"")</f>
        <v/>
      </c>
      <c r="E874" s="16" t="str">
        <f>IFERROR(INDEX(DATOS!C:C,MATCH(CHECKLIST!A874,DATOS!BU:BU,0),1),"")</f>
        <v/>
      </c>
      <c r="F874" s="13" t="str">
        <f t="shared" si="42"/>
        <v/>
      </c>
      <c r="G874" s="17" t="str">
        <f>IF(IFERROR(FIND(G$13,INDEX(DATOS!CA:CA,MATCH(CHECKLIST!B874,DATOS!B:B,0),1),1),"")="",IF(IFERROR(FIND("FINADO",INDEX(DATOS!CA:CA,MATCH(CHECKLIST!B874,DATOS!B:B,0),1),1),"")="",IF(IFERROR(FIND("BAJA",INDEX(DATOS!CA:CA,MATCH(CHECKLIST!B874,DATOS!B:B,0),1),1),"")="",IF(IFERROR(FIND("FECHA PEUA",INDEX(DATOS!CA:CA,MATCH(CHECKLIST!B874,DATOS!B:B,0),1),1),"")="",IF(IFERROR(FIND("FIRMA",INDEX(DATOS!CA:CA,MATCH(CHECKLIST!B874,DATOS!B:B,0),1),1),"")="","","FIRMA"),"PEUA"),"BAJA"),"FINADO"),"X")</f>
        <v/>
      </c>
      <c r="H874" s="17" t="str">
        <f>IF(IFERROR(FIND(H$13,INDEX(DATOS!CA:CA,MATCH(CHECKLIST!B874,DATOS!B:B,0),1),1),"")="",IF(IFERROR(FIND("VENCIDA",INDEX(DATOS!BH:BH,MATCH(CHECKLIST!B874,DATOS!B:B,0),1),1),"")="","","VENCIDO"),"X")</f>
        <v/>
      </c>
      <c r="I874" s="17" t="str">
        <f>IF(IFERROR(FIND(I$13,INDEX(DATOS!CA:CA,MATCH(CHECKLIST!B874,DATOS!B:B,0),1),1),"")="","","X")</f>
        <v/>
      </c>
      <c r="J874" s="17" t="str">
        <f>IF(IFERROR(FIND(J$13,INDEX(DATOS!CA:CA,MATCH(CHECKLIST!B874,DATOS!B:B,0),1),1),"")="","","X")</f>
        <v/>
      </c>
      <c r="K874" s="17" t="str">
        <f>IF(IFERROR(FIND(K$13,INDEX(DATOS!CA:CA,MATCH(CHECKLIST!B874,DATOS!B:B,0),1),1),"")="","","X")</f>
        <v/>
      </c>
      <c r="L874" s="17" t="str">
        <f>IF(IFERROR(FIND(L$13,INDEX(DATOS!CA:CA,MATCH(CHECKLIST!B874,DATOS!B:B,0),1),1),"")="","","X")</f>
        <v/>
      </c>
      <c r="M874" s="17" t="str">
        <f>IF(IFERROR(FIND(M$13,INDEX(DATOS!CA:CA,MATCH(CHECKLIST!B874,DATOS!B:B,0),1),1),"")="","","X")</f>
        <v/>
      </c>
      <c r="N874" s="49" t="str">
        <f ca="1">IFERROR(IF(INDEX(DATOS!I:I,MATCH(CHECKLIST!B874,DATOS!B:B,0),1)="","X",IF(INDEX(DATOS!I:I,MATCH(CHECKLIST!B874,DATOS!B:B,0),1)&gt;YEAR(TODAY())-1,"","VENCIDA")),"")</f>
        <v/>
      </c>
      <c r="P874" s="17" t="str">
        <f>IF(B874="","",IF(IFERROR(FIND(P$13,INDEX(DATOS!CA:CA,MATCH(CHECKLIST!B874,DATOS!B:B,0),1),1),"")="","","X"))</f>
        <v/>
      </c>
      <c r="Q874" s="17" t="str">
        <f>IF(B874="","",IF(IFERROR(FIND(Q$13,INDEX(DATOS!CA:CA,MATCH(CHECKLIST!B874,DATOS!B:B,0),1),1),"")="","","X"))</f>
        <v/>
      </c>
      <c r="S874">
        <f t="shared" si="45"/>
        <v>0</v>
      </c>
      <c r="U874" t="str">
        <f t="shared" si="43"/>
        <v/>
      </c>
      <c r="V874" t="str">
        <f t="shared" si="44"/>
        <v/>
      </c>
    </row>
    <row r="875" spans="1:22">
      <c r="A875" s="12">
        <v>862</v>
      </c>
      <c r="B875" t="str">
        <f>IFERROR(INDEX(DATOS!B:B,MATCH(CHECKLIST!A875,DATOS!BU:BU,0),1),"")</f>
        <v/>
      </c>
      <c r="C875" t="str">
        <f>IFERROR(INDEX(DATOS!J:J,MATCH(CHECKLIST!A875,DATOS!BU:BU,0),1),"")</f>
        <v/>
      </c>
      <c r="D875" t="str">
        <f>IFERROR(INDEX(DATOS!R:R,MATCH(CHECKLIST!E875,DATOS!C:C,0),1),"")</f>
        <v/>
      </c>
      <c r="E875" s="16" t="str">
        <f>IFERROR(INDEX(DATOS!C:C,MATCH(CHECKLIST!A875,DATOS!BU:BU,0),1),"")</f>
        <v/>
      </c>
      <c r="F875" s="13" t="str">
        <f t="shared" si="42"/>
        <v/>
      </c>
      <c r="G875" s="17" t="str">
        <f>IF(IFERROR(FIND(G$13,INDEX(DATOS!CA:CA,MATCH(CHECKLIST!B875,DATOS!B:B,0),1),1),"")="",IF(IFERROR(FIND("FINADO",INDEX(DATOS!CA:CA,MATCH(CHECKLIST!B875,DATOS!B:B,0),1),1),"")="",IF(IFERROR(FIND("BAJA",INDEX(DATOS!CA:CA,MATCH(CHECKLIST!B875,DATOS!B:B,0),1),1),"")="",IF(IFERROR(FIND("FECHA PEUA",INDEX(DATOS!CA:CA,MATCH(CHECKLIST!B875,DATOS!B:B,0),1),1),"")="",IF(IFERROR(FIND("FIRMA",INDEX(DATOS!CA:CA,MATCH(CHECKLIST!B875,DATOS!B:B,0),1),1),"")="","","FIRMA"),"PEUA"),"BAJA"),"FINADO"),"X")</f>
        <v/>
      </c>
      <c r="H875" s="17" t="str">
        <f>IF(IFERROR(FIND(H$13,INDEX(DATOS!CA:CA,MATCH(CHECKLIST!B875,DATOS!B:B,0),1),1),"")="",IF(IFERROR(FIND("VENCIDA",INDEX(DATOS!BH:BH,MATCH(CHECKLIST!B875,DATOS!B:B,0),1),1),"")="","","VENCIDO"),"X")</f>
        <v/>
      </c>
      <c r="I875" s="17" t="str">
        <f>IF(IFERROR(FIND(I$13,INDEX(DATOS!CA:CA,MATCH(CHECKLIST!B875,DATOS!B:B,0),1),1),"")="","","X")</f>
        <v/>
      </c>
      <c r="J875" s="17" t="str">
        <f>IF(IFERROR(FIND(J$13,INDEX(DATOS!CA:CA,MATCH(CHECKLIST!B875,DATOS!B:B,0),1),1),"")="","","X")</f>
        <v/>
      </c>
      <c r="K875" s="17" t="str">
        <f>IF(IFERROR(FIND(K$13,INDEX(DATOS!CA:CA,MATCH(CHECKLIST!B875,DATOS!B:B,0),1),1),"")="","","X")</f>
        <v/>
      </c>
      <c r="L875" s="17" t="str">
        <f>IF(IFERROR(FIND(L$13,INDEX(DATOS!CA:CA,MATCH(CHECKLIST!B875,DATOS!B:B,0),1),1),"")="","","X")</f>
        <v/>
      </c>
      <c r="M875" s="17" t="str">
        <f>IF(IFERROR(FIND(M$13,INDEX(DATOS!CA:CA,MATCH(CHECKLIST!B875,DATOS!B:B,0),1),1),"")="","","X")</f>
        <v/>
      </c>
      <c r="N875" s="49" t="str">
        <f ca="1">IFERROR(IF(INDEX(DATOS!I:I,MATCH(CHECKLIST!B875,DATOS!B:B,0),1)="","X",IF(INDEX(DATOS!I:I,MATCH(CHECKLIST!B875,DATOS!B:B,0),1)&gt;YEAR(TODAY())-1,"","VENCIDA")),"")</f>
        <v/>
      </c>
      <c r="P875" s="17" t="str">
        <f>IF(B875="","",IF(IFERROR(FIND(P$13,INDEX(DATOS!CA:CA,MATCH(CHECKLIST!B875,DATOS!B:B,0),1),1),"")="","","X"))</f>
        <v/>
      </c>
      <c r="Q875" s="17" t="str">
        <f>IF(B875="","",IF(IFERROR(FIND(Q$13,INDEX(DATOS!CA:CA,MATCH(CHECKLIST!B875,DATOS!B:B,0),1),1),"")="","","X"))</f>
        <v/>
      </c>
      <c r="R875" t="str">
        <f>IF(B875="","",1)</f>
        <v/>
      </c>
      <c r="S875" t="str">
        <f t="shared" si="45"/>
        <v/>
      </c>
      <c r="U875" t="str">
        <f t="shared" si="43"/>
        <v/>
      </c>
      <c r="V875" t="str">
        <f t="shared" si="44"/>
        <v/>
      </c>
    </row>
    <row r="876" spans="1:22">
      <c r="A876" s="12">
        <v>863</v>
      </c>
      <c r="B876" t="str">
        <f>IFERROR(INDEX(DATOS!B:B,MATCH(CHECKLIST!A876,DATOS!BU:BU,0),1),"")</f>
        <v/>
      </c>
      <c r="C876" t="str">
        <f>IFERROR(INDEX(DATOS!J:J,MATCH(CHECKLIST!A876,DATOS!BU:BU,0),1),"")</f>
        <v/>
      </c>
      <c r="D876" t="str">
        <f>IFERROR(INDEX(DATOS!R:R,MATCH(CHECKLIST!E876,DATOS!C:C,0),1),"")</f>
        <v/>
      </c>
      <c r="E876" s="16" t="str">
        <f>IFERROR(INDEX(DATOS!C:C,MATCH(CHECKLIST!A876,DATOS!BU:BU,0),1),"")</f>
        <v/>
      </c>
      <c r="F876" s="13" t="str">
        <f t="shared" si="42"/>
        <v/>
      </c>
      <c r="G876" s="17" t="str">
        <f>IF(IFERROR(FIND(G$13,INDEX(DATOS!CA:CA,MATCH(CHECKLIST!B876,DATOS!B:B,0),1),1),"")="",IF(IFERROR(FIND("FINADO",INDEX(DATOS!CA:CA,MATCH(CHECKLIST!B876,DATOS!B:B,0),1),1),"")="",IF(IFERROR(FIND("BAJA",INDEX(DATOS!CA:CA,MATCH(CHECKLIST!B876,DATOS!B:B,0),1),1),"")="",IF(IFERROR(FIND("FECHA PEUA",INDEX(DATOS!CA:CA,MATCH(CHECKLIST!B876,DATOS!B:B,0),1),1),"")="",IF(IFERROR(FIND("FIRMA",INDEX(DATOS!CA:CA,MATCH(CHECKLIST!B876,DATOS!B:B,0),1),1),"")="","","FIRMA"),"PEUA"),"BAJA"),"FINADO"),"X")</f>
        <v/>
      </c>
      <c r="H876" s="17" t="str">
        <f>IF(IFERROR(FIND(H$13,INDEX(DATOS!CA:CA,MATCH(CHECKLIST!B876,DATOS!B:B,0),1),1),"")="",IF(IFERROR(FIND("VENCIDA",INDEX(DATOS!BH:BH,MATCH(CHECKLIST!B876,DATOS!B:B,0),1),1),"")="","","VENCIDO"),"X")</f>
        <v/>
      </c>
      <c r="I876" s="17" t="str">
        <f>IF(IFERROR(FIND(I$13,INDEX(DATOS!CA:CA,MATCH(CHECKLIST!B876,DATOS!B:B,0),1),1),"")="","","X")</f>
        <v/>
      </c>
      <c r="J876" s="17" t="str">
        <f>IF(IFERROR(FIND(J$13,INDEX(DATOS!CA:CA,MATCH(CHECKLIST!B876,DATOS!B:B,0),1),1),"")="","","X")</f>
        <v/>
      </c>
      <c r="K876" s="17" t="str">
        <f>IF(IFERROR(FIND(K$13,INDEX(DATOS!CA:CA,MATCH(CHECKLIST!B876,DATOS!B:B,0),1),1),"")="","","X")</f>
        <v/>
      </c>
      <c r="L876" s="17" t="str">
        <f>IF(IFERROR(FIND(L$13,INDEX(DATOS!CA:CA,MATCH(CHECKLIST!B876,DATOS!B:B,0),1),1),"")="","","X")</f>
        <v/>
      </c>
      <c r="M876" s="17" t="str">
        <f>IF(IFERROR(FIND(M$13,INDEX(DATOS!CA:CA,MATCH(CHECKLIST!B876,DATOS!B:B,0),1),1),"")="","","X")</f>
        <v/>
      </c>
      <c r="N876" s="49" t="str">
        <f ca="1">IFERROR(IF(INDEX(DATOS!I:I,MATCH(CHECKLIST!B876,DATOS!B:B,0),1)="","X",IF(INDEX(DATOS!I:I,MATCH(CHECKLIST!B876,DATOS!B:B,0),1)&gt;YEAR(TODAY())-1,"","VENCIDA")),"")</f>
        <v/>
      </c>
      <c r="P876" s="17" t="str">
        <f>IF(B876="","",IF(IFERROR(FIND(P$13,INDEX(DATOS!CA:CA,MATCH(CHECKLIST!B876,DATOS!B:B,0),1),1),"")="","","X"))</f>
        <v/>
      </c>
      <c r="Q876" s="17" t="str">
        <f>IF(B876="","",IF(IFERROR(FIND(Q$13,INDEX(DATOS!CA:CA,MATCH(CHECKLIST!B876,DATOS!B:B,0),1),1),"")="","","X"))</f>
        <v/>
      </c>
      <c r="S876">
        <f t="shared" si="45"/>
        <v>0</v>
      </c>
      <c r="U876" t="str">
        <f t="shared" si="43"/>
        <v/>
      </c>
      <c r="V876" t="str">
        <f t="shared" si="44"/>
        <v/>
      </c>
    </row>
    <row r="877" spans="1:22">
      <c r="A877" s="12">
        <v>864</v>
      </c>
      <c r="B877" t="str">
        <f>IFERROR(INDEX(DATOS!B:B,MATCH(CHECKLIST!A877,DATOS!BU:BU,0),1),"")</f>
        <v/>
      </c>
      <c r="C877" t="str">
        <f>IFERROR(INDEX(DATOS!J:J,MATCH(CHECKLIST!A877,DATOS!BU:BU,0),1),"")</f>
        <v/>
      </c>
      <c r="D877" t="str">
        <f>IFERROR(INDEX(DATOS!R:R,MATCH(CHECKLIST!E877,DATOS!C:C,0),1),"")</f>
        <v/>
      </c>
      <c r="E877" s="16" t="str">
        <f>IFERROR(INDEX(DATOS!C:C,MATCH(CHECKLIST!A877,DATOS!BU:BU,0),1),"")</f>
        <v/>
      </c>
      <c r="F877" s="13" t="str">
        <f t="shared" si="42"/>
        <v/>
      </c>
      <c r="G877" s="17" t="str">
        <f>IF(IFERROR(FIND(G$13,INDEX(DATOS!CA:CA,MATCH(CHECKLIST!B877,DATOS!B:B,0),1),1),"")="",IF(IFERROR(FIND("FINADO",INDEX(DATOS!CA:CA,MATCH(CHECKLIST!B877,DATOS!B:B,0),1),1),"")="",IF(IFERROR(FIND("BAJA",INDEX(DATOS!CA:CA,MATCH(CHECKLIST!B877,DATOS!B:B,0),1),1),"")="",IF(IFERROR(FIND("FECHA PEUA",INDEX(DATOS!CA:CA,MATCH(CHECKLIST!B877,DATOS!B:B,0),1),1),"")="",IF(IFERROR(FIND("FIRMA",INDEX(DATOS!CA:CA,MATCH(CHECKLIST!B877,DATOS!B:B,0),1),1),"")="","","FIRMA"),"PEUA"),"BAJA"),"FINADO"),"X")</f>
        <v/>
      </c>
      <c r="H877" s="17" t="str">
        <f>IF(IFERROR(FIND(H$13,INDEX(DATOS!CA:CA,MATCH(CHECKLIST!B877,DATOS!B:B,0),1),1),"")="",IF(IFERROR(FIND("VENCIDA",INDEX(DATOS!BH:BH,MATCH(CHECKLIST!B877,DATOS!B:B,0),1),1),"")="","","VENCIDO"),"X")</f>
        <v/>
      </c>
      <c r="I877" s="17" t="str">
        <f>IF(IFERROR(FIND(I$13,INDEX(DATOS!CA:CA,MATCH(CHECKLIST!B877,DATOS!B:B,0),1),1),"")="","","X")</f>
        <v/>
      </c>
      <c r="J877" s="17" t="str">
        <f>IF(IFERROR(FIND(J$13,INDEX(DATOS!CA:CA,MATCH(CHECKLIST!B877,DATOS!B:B,0),1),1),"")="","","X")</f>
        <v/>
      </c>
      <c r="K877" s="17" t="str">
        <f>IF(IFERROR(FIND(K$13,INDEX(DATOS!CA:CA,MATCH(CHECKLIST!B877,DATOS!B:B,0),1),1),"")="","","X")</f>
        <v/>
      </c>
      <c r="L877" s="17" t="str">
        <f>IF(IFERROR(FIND(L$13,INDEX(DATOS!CA:CA,MATCH(CHECKLIST!B877,DATOS!B:B,0),1),1),"")="","","X")</f>
        <v/>
      </c>
      <c r="M877" s="17" t="str">
        <f>IF(IFERROR(FIND(M$13,INDEX(DATOS!CA:CA,MATCH(CHECKLIST!B877,DATOS!B:B,0),1),1),"")="","","X")</f>
        <v/>
      </c>
      <c r="N877" s="49" t="str">
        <f ca="1">IFERROR(IF(INDEX(DATOS!I:I,MATCH(CHECKLIST!B877,DATOS!B:B,0),1)="","X",IF(INDEX(DATOS!I:I,MATCH(CHECKLIST!B877,DATOS!B:B,0),1)&gt;YEAR(TODAY())-1,"","VENCIDA")),"")</f>
        <v/>
      </c>
      <c r="P877" s="17" t="str">
        <f>IF(B877="","",IF(IFERROR(FIND(P$13,INDEX(DATOS!CA:CA,MATCH(CHECKLIST!B877,DATOS!B:B,0),1),1),"")="","","X"))</f>
        <v/>
      </c>
      <c r="Q877" s="17" t="str">
        <f>IF(B877="","",IF(IFERROR(FIND(Q$13,INDEX(DATOS!CA:CA,MATCH(CHECKLIST!B877,DATOS!B:B,0),1),1),"")="","","X"))</f>
        <v/>
      </c>
      <c r="R877" t="str">
        <f>IF(B877="","",1)</f>
        <v/>
      </c>
      <c r="S877" t="str">
        <f t="shared" si="45"/>
        <v/>
      </c>
      <c r="U877" t="str">
        <f t="shared" si="43"/>
        <v/>
      </c>
      <c r="V877" t="str">
        <f t="shared" si="44"/>
        <v/>
      </c>
    </row>
    <row r="878" spans="1:22">
      <c r="A878" s="12">
        <v>865</v>
      </c>
      <c r="B878" t="str">
        <f>IFERROR(INDEX(DATOS!B:B,MATCH(CHECKLIST!A878,DATOS!BU:BU,0),1),"")</f>
        <v/>
      </c>
      <c r="C878" t="str">
        <f>IFERROR(INDEX(DATOS!J:J,MATCH(CHECKLIST!A878,DATOS!BU:BU,0),1),"")</f>
        <v/>
      </c>
      <c r="D878" t="str">
        <f>IFERROR(INDEX(DATOS!R:R,MATCH(CHECKLIST!E878,DATOS!C:C,0),1),"")</f>
        <v/>
      </c>
      <c r="E878" s="16" t="str">
        <f>IFERROR(INDEX(DATOS!C:C,MATCH(CHECKLIST!A878,DATOS!BU:BU,0),1),"")</f>
        <v/>
      </c>
      <c r="F878" s="13" t="str">
        <f t="shared" si="42"/>
        <v/>
      </c>
      <c r="G878" s="17" t="str">
        <f>IF(IFERROR(FIND(G$13,INDEX(DATOS!CA:CA,MATCH(CHECKLIST!B878,DATOS!B:B,0),1),1),"")="",IF(IFERROR(FIND("FINADO",INDEX(DATOS!CA:CA,MATCH(CHECKLIST!B878,DATOS!B:B,0),1),1),"")="",IF(IFERROR(FIND("BAJA",INDEX(DATOS!CA:CA,MATCH(CHECKLIST!B878,DATOS!B:B,0),1),1),"")="",IF(IFERROR(FIND("FECHA PEUA",INDEX(DATOS!CA:CA,MATCH(CHECKLIST!B878,DATOS!B:B,0),1),1),"")="",IF(IFERROR(FIND("FIRMA",INDEX(DATOS!CA:CA,MATCH(CHECKLIST!B878,DATOS!B:B,0),1),1),"")="","","FIRMA"),"PEUA"),"BAJA"),"FINADO"),"X")</f>
        <v/>
      </c>
      <c r="H878" s="17" t="str">
        <f>IF(IFERROR(FIND(H$13,INDEX(DATOS!CA:CA,MATCH(CHECKLIST!B878,DATOS!B:B,0),1),1),"")="",IF(IFERROR(FIND("VENCIDA",INDEX(DATOS!BH:BH,MATCH(CHECKLIST!B878,DATOS!B:B,0),1),1),"")="","","VENCIDO"),"X")</f>
        <v/>
      </c>
      <c r="I878" s="17" t="str">
        <f>IF(IFERROR(FIND(I$13,INDEX(DATOS!CA:CA,MATCH(CHECKLIST!B878,DATOS!B:B,0),1),1),"")="","","X")</f>
        <v/>
      </c>
      <c r="J878" s="17" t="str">
        <f>IF(IFERROR(FIND(J$13,INDEX(DATOS!CA:CA,MATCH(CHECKLIST!B878,DATOS!B:B,0),1),1),"")="","","X")</f>
        <v/>
      </c>
      <c r="K878" s="17" t="str">
        <f>IF(IFERROR(FIND(K$13,INDEX(DATOS!CA:CA,MATCH(CHECKLIST!B878,DATOS!B:B,0),1),1),"")="","","X")</f>
        <v/>
      </c>
      <c r="L878" s="17" t="str">
        <f>IF(IFERROR(FIND(L$13,INDEX(DATOS!CA:CA,MATCH(CHECKLIST!B878,DATOS!B:B,0),1),1),"")="","","X")</f>
        <v/>
      </c>
      <c r="M878" s="17" t="str">
        <f>IF(IFERROR(FIND(M$13,INDEX(DATOS!CA:CA,MATCH(CHECKLIST!B878,DATOS!B:B,0),1),1),"")="","","X")</f>
        <v/>
      </c>
      <c r="N878" s="49" t="str">
        <f ca="1">IFERROR(IF(INDEX(DATOS!I:I,MATCH(CHECKLIST!B878,DATOS!B:B,0),1)="","X",IF(INDEX(DATOS!I:I,MATCH(CHECKLIST!B878,DATOS!B:B,0),1)&gt;YEAR(TODAY())-1,"","VENCIDA")),"")</f>
        <v/>
      </c>
      <c r="P878" s="17" t="str">
        <f>IF(B878="","",IF(IFERROR(FIND(P$13,INDEX(DATOS!CA:CA,MATCH(CHECKLIST!B878,DATOS!B:B,0),1),1),"")="","","X"))</f>
        <v/>
      </c>
      <c r="Q878" s="17" t="str">
        <f>IF(B878="","",IF(IFERROR(FIND(Q$13,INDEX(DATOS!CA:CA,MATCH(CHECKLIST!B878,DATOS!B:B,0),1),1),"")="","","X"))</f>
        <v/>
      </c>
      <c r="S878">
        <f t="shared" si="45"/>
        <v>0</v>
      </c>
      <c r="U878" t="str">
        <f t="shared" si="43"/>
        <v/>
      </c>
      <c r="V878" t="str">
        <f t="shared" si="44"/>
        <v/>
      </c>
    </row>
    <row r="879" spans="1:22">
      <c r="A879" s="12">
        <v>866</v>
      </c>
      <c r="B879" t="str">
        <f>IFERROR(INDEX(DATOS!B:B,MATCH(CHECKLIST!A879,DATOS!BU:BU,0),1),"")</f>
        <v/>
      </c>
      <c r="C879" t="str">
        <f>IFERROR(INDEX(DATOS!J:J,MATCH(CHECKLIST!A879,DATOS!BU:BU,0),1),"")</f>
        <v/>
      </c>
      <c r="D879" t="str">
        <f>IFERROR(INDEX(DATOS!R:R,MATCH(CHECKLIST!E879,DATOS!C:C,0),1),"")</f>
        <v/>
      </c>
      <c r="E879" s="16" t="str">
        <f>IFERROR(INDEX(DATOS!C:C,MATCH(CHECKLIST!A879,DATOS!BU:BU,0),1),"")</f>
        <v/>
      </c>
      <c r="F879" s="13" t="str">
        <f t="shared" si="42"/>
        <v/>
      </c>
      <c r="G879" s="17" t="str">
        <f>IF(IFERROR(FIND(G$13,INDEX(DATOS!CA:CA,MATCH(CHECKLIST!B879,DATOS!B:B,0),1),1),"")="",IF(IFERROR(FIND("FINADO",INDEX(DATOS!CA:CA,MATCH(CHECKLIST!B879,DATOS!B:B,0),1),1),"")="",IF(IFERROR(FIND("BAJA",INDEX(DATOS!CA:CA,MATCH(CHECKLIST!B879,DATOS!B:B,0),1),1),"")="",IF(IFERROR(FIND("FECHA PEUA",INDEX(DATOS!CA:CA,MATCH(CHECKLIST!B879,DATOS!B:B,0),1),1),"")="",IF(IFERROR(FIND("FIRMA",INDEX(DATOS!CA:CA,MATCH(CHECKLIST!B879,DATOS!B:B,0),1),1),"")="","","FIRMA"),"PEUA"),"BAJA"),"FINADO"),"X")</f>
        <v/>
      </c>
      <c r="H879" s="17" t="str">
        <f>IF(IFERROR(FIND(H$13,INDEX(DATOS!CA:CA,MATCH(CHECKLIST!B879,DATOS!B:B,0),1),1),"")="",IF(IFERROR(FIND("VENCIDA",INDEX(DATOS!BH:BH,MATCH(CHECKLIST!B879,DATOS!B:B,0),1),1),"")="","","VENCIDO"),"X")</f>
        <v/>
      </c>
      <c r="I879" s="17" t="str">
        <f>IF(IFERROR(FIND(I$13,INDEX(DATOS!CA:CA,MATCH(CHECKLIST!B879,DATOS!B:B,0),1),1),"")="","","X")</f>
        <v/>
      </c>
      <c r="J879" s="17" t="str">
        <f>IF(IFERROR(FIND(J$13,INDEX(DATOS!CA:CA,MATCH(CHECKLIST!B879,DATOS!B:B,0),1),1),"")="","","X")</f>
        <v/>
      </c>
      <c r="K879" s="17" t="str">
        <f>IF(IFERROR(FIND(K$13,INDEX(DATOS!CA:CA,MATCH(CHECKLIST!B879,DATOS!B:B,0),1),1),"")="","","X")</f>
        <v/>
      </c>
      <c r="L879" s="17" t="str">
        <f>IF(IFERROR(FIND(L$13,INDEX(DATOS!CA:CA,MATCH(CHECKLIST!B879,DATOS!B:B,0),1),1),"")="","","X")</f>
        <v/>
      </c>
      <c r="M879" s="17" t="str">
        <f>IF(IFERROR(FIND(M$13,INDEX(DATOS!CA:CA,MATCH(CHECKLIST!B879,DATOS!B:B,0),1),1),"")="","","X")</f>
        <v/>
      </c>
      <c r="N879" s="49" t="str">
        <f ca="1">IFERROR(IF(INDEX(DATOS!I:I,MATCH(CHECKLIST!B879,DATOS!B:B,0),1)="","X",IF(INDEX(DATOS!I:I,MATCH(CHECKLIST!B879,DATOS!B:B,0),1)&gt;YEAR(TODAY())-1,"","VENCIDA")),"")</f>
        <v/>
      </c>
      <c r="P879" s="17" t="str">
        <f>IF(B879="","",IF(IFERROR(FIND(P$13,INDEX(DATOS!CA:CA,MATCH(CHECKLIST!B879,DATOS!B:B,0),1),1),"")="","","X"))</f>
        <v/>
      </c>
      <c r="Q879" s="17" t="str">
        <f>IF(B879="","",IF(IFERROR(FIND(Q$13,INDEX(DATOS!CA:CA,MATCH(CHECKLIST!B879,DATOS!B:B,0),1),1),"")="","","X"))</f>
        <v/>
      </c>
      <c r="R879" t="str">
        <f>IF(B879="","",1)</f>
        <v/>
      </c>
      <c r="S879" t="str">
        <f t="shared" si="45"/>
        <v/>
      </c>
      <c r="U879" t="str">
        <f t="shared" si="43"/>
        <v/>
      </c>
      <c r="V879" t="str">
        <f t="shared" si="44"/>
        <v/>
      </c>
    </row>
    <row r="880" spans="1:22">
      <c r="A880" s="12">
        <v>867</v>
      </c>
      <c r="B880" t="str">
        <f>IFERROR(INDEX(DATOS!B:B,MATCH(CHECKLIST!A880,DATOS!BU:BU,0),1),"")</f>
        <v/>
      </c>
      <c r="C880" t="str">
        <f>IFERROR(INDEX(DATOS!J:J,MATCH(CHECKLIST!A880,DATOS!BU:BU,0),1),"")</f>
        <v/>
      </c>
      <c r="D880" t="str">
        <f>IFERROR(INDEX(DATOS!R:R,MATCH(CHECKLIST!E880,DATOS!C:C,0),1),"")</f>
        <v/>
      </c>
      <c r="E880" s="16" t="str">
        <f>IFERROR(INDEX(DATOS!C:C,MATCH(CHECKLIST!A880,DATOS!BU:BU,0),1),"")</f>
        <v/>
      </c>
      <c r="F880" s="13" t="str">
        <f t="shared" si="42"/>
        <v/>
      </c>
      <c r="G880" s="17" t="str">
        <f>IF(IFERROR(FIND(G$13,INDEX(DATOS!CA:CA,MATCH(CHECKLIST!B880,DATOS!B:B,0),1),1),"")="",IF(IFERROR(FIND("FINADO",INDEX(DATOS!CA:CA,MATCH(CHECKLIST!B880,DATOS!B:B,0),1),1),"")="",IF(IFERROR(FIND("BAJA",INDEX(DATOS!CA:CA,MATCH(CHECKLIST!B880,DATOS!B:B,0),1),1),"")="",IF(IFERROR(FIND("FECHA PEUA",INDEX(DATOS!CA:CA,MATCH(CHECKLIST!B880,DATOS!B:B,0),1),1),"")="",IF(IFERROR(FIND("FIRMA",INDEX(DATOS!CA:CA,MATCH(CHECKLIST!B880,DATOS!B:B,0),1),1),"")="","","FIRMA"),"PEUA"),"BAJA"),"FINADO"),"X")</f>
        <v/>
      </c>
      <c r="H880" s="17" t="str">
        <f>IF(IFERROR(FIND(H$13,INDEX(DATOS!CA:CA,MATCH(CHECKLIST!B880,DATOS!B:B,0),1),1),"")="",IF(IFERROR(FIND("VENCIDA",INDEX(DATOS!BH:BH,MATCH(CHECKLIST!B880,DATOS!B:B,0),1),1),"")="","","VENCIDO"),"X")</f>
        <v/>
      </c>
      <c r="I880" s="17" t="str">
        <f>IF(IFERROR(FIND(I$13,INDEX(DATOS!CA:CA,MATCH(CHECKLIST!B880,DATOS!B:B,0),1),1),"")="","","X")</f>
        <v/>
      </c>
      <c r="J880" s="17" t="str">
        <f>IF(IFERROR(FIND(J$13,INDEX(DATOS!CA:CA,MATCH(CHECKLIST!B880,DATOS!B:B,0),1),1),"")="","","X")</f>
        <v/>
      </c>
      <c r="K880" s="17" t="str">
        <f>IF(IFERROR(FIND(K$13,INDEX(DATOS!CA:CA,MATCH(CHECKLIST!B880,DATOS!B:B,0),1),1),"")="","","X")</f>
        <v/>
      </c>
      <c r="L880" s="17" t="str">
        <f>IF(IFERROR(FIND(L$13,INDEX(DATOS!CA:CA,MATCH(CHECKLIST!B880,DATOS!B:B,0),1),1),"")="","","X")</f>
        <v/>
      </c>
      <c r="M880" s="17" t="str">
        <f>IF(IFERROR(FIND(M$13,INDEX(DATOS!CA:CA,MATCH(CHECKLIST!B880,DATOS!B:B,0),1),1),"")="","","X")</f>
        <v/>
      </c>
      <c r="N880" s="49" t="str">
        <f ca="1">IFERROR(IF(INDEX(DATOS!I:I,MATCH(CHECKLIST!B880,DATOS!B:B,0),1)="","X",IF(INDEX(DATOS!I:I,MATCH(CHECKLIST!B880,DATOS!B:B,0),1)&gt;YEAR(TODAY())-1,"","VENCIDA")),"")</f>
        <v/>
      </c>
      <c r="P880" s="17" t="str">
        <f>IF(B880="","",IF(IFERROR(FIND(P$13,INDEX(DATOS!CA:CA,MATCH(CHECKLIST!B880,DATOS!B:B,0),1),1),"")="","","X"))</f>
        <v/>
      </c>
      <c r="Q880" s="17" t="str">
        <f>IF(B880="","",IF(IFERROR(FIND(Q$13,INDEX(DATOS!CA:CA,MATCH(CHECKLIST!B880,DATOS!B:B,0),1),1),"")="","","X"))</f>
        <v/>
      </c>
      <c r="S880">
        <f t="shared" si="45"/>
        <v>0</v>
      </c>
      <c r="U880" t="str">
        <f t="shared" si="43"/>
        <v/>
      </c>
      <c r="V880" t="str">
        <f t="shared" si="44"/>
        <v/>
      </c>
    </row>
    <row r="881" spans="1:22">
      <c r="A881" s="12">
        <v>868</v>
      </c>
      <c r="B881" t="str">
        <f>IFERROR(INDEX(DATOS!B:B,MATCH(CHECKLIST!A881,DATOS!BU:BU,0),1),"")</f>
        <v/>
      </c>
      <c r="C881" t="str">
        <f>IFERROR(INDEX(DATOS!J:J,MATCH(CHECKLIST!A881,DATOS!BU:BU,0),1),"")</f>
        <v/>
      </c>
      <c r="D881" t="str">
        <f>IFERROR(INDEX(DATOS!R:R,MATCH(CHECKLIST!E881,DATOS!C:C,0),1),"")</f>
        <v/>
      </c>
      <c r="E881" s="16" t="str">
        <f>IFERROR(INDEX(DATOS!C:C,MATCH(CHECKLIST!A881,DATOS!BU:BU,0),1),"")</f>
        <v/>
      </c>
      <c r="F881" s="13" t="str">
        <f t="shared" si="42"/>
        <v/>
      </c>
      <c r="G881" s="17" t="str">
        <f>IF(IFERROR(FIND(G$13,INDEX(DATOS!CA:CA,MATCH(CHECKLIST!B881,DATOS!B:B,0),1),1),"")="",IF(IFERROR(FIND("FINADO",INDEX(DATOS!CA:CA,MATCH(CHECKLIST!B881,DATOS!B:B,0),1),1),"")="",IF(IFERROR(FIND("BAJA",INDEX(DATOS!CA:CA,MATCH(CHECKLIST!B881,DATOS!B:B,0),1),1),"")="",IF(IFERROR(FIND("FECHA PEUA",INDEX(DATOS!CA:CA,MATCH(CHECKLIST!B881,DATOS!B:B,0),1),1),"")="",IF(IFERROR(FIND("FIRMA",INDEX(DATOS!CA:CA,MATCH(CHECKLIST!B881,DATOS!B:B,0),1),1),"")="","","FIRMA"),"PEUA"),"BAJA"),"FINADO"),"X")</f>
        <v/>
      </c>
      <c r="H881" s="17" t="str">
        <f>IF(IFERROR(FIND(H$13,INDEX(DATOS!CA:CA,MATCH(CHECKLIST!B881,DATOS!B:B,0),1),1),"")="",IF(IFERROR(FIND("VENCIDA",INDEX(DATOS!BH:BH,MATCH(CHECKLIST!B881,DATOS!B:B,0),1),1),"")="","","VENCIDO"),"X")</f>
        <v/>
      </c>
      <c r="I881" s="17" t="str">
        <f>IF(IFERROR(FIND(I$13,INDEX(DATOS!CA:CA,MATCH(CHECKLIST!B881,DATOS!B:B,0),1),1),"")="","","X")</f>
        <v/>
      </c>
      <c r="J881" s="17" t="str">
        <f>IF(IFERROR(FIND(J$13,INDEX(DATOS!CA:CA,MATCH(CHECKLIST!B881,DATOS!B:B,0),1),1),"")="","","X")</f>
        <v/>
      </c>
      <c r="K881" s="17" t="str">
        <f>IF(IFERROR(FIND(K$13,INDEX(DATOS!CA:CA,MATCH(CHECKLIST!B881,DATOS!B:B,0),1),1),"")="","","X")</f>
        <v/>
      </c>
      <c r="L881" s="17" t="str">
        <f>IF(IFERROR(FIND(L$13,INDEX(DATOS!CA:CA,MATCH(CHECKLIST!B881,DATOS!B:B,0),1),1),"")="","","X")</f>
        <v/>
      </c>
      <c r="M881" s="17" t="str">
        <f>IF(IFERROR(FIND(M$13,INDEX(DATOS!CA:CA,MATCH(CHECKLIST!B881,DATOS!B:B,0),1),1),"")="","","X")</f>
        <v/>
      </c>
      <c r="N881" s="49" t="str">
        <f ca="1">IFERROR(IF(INDEX(DATOS!I:I,MATCH(CHECKLIST!B881,DATOS!B:B,0),1)="","X",IF(INDEX(DATOS!I:I,MATCH(CHECKLIST!B881,DATOS!B:B,0),1)&gt;YEAR(TODAY())-1,"","VENCIDA")),"")</f>
        <v/>
      </c>
      <c r="P881" s="17" t="str">
        <f>IF(B881="","",IF(IFERROR(FIND(P$13,INDEX(DATOS!CA:CA,MATCH(CHECKLIST!B881,DATOS!B:B,0),1),1),"")="","","X"))</f>
        <v/>
      </c>
      <c r="Q881" s="17" t="str">
        <f>IF(B881="","",IF(IFERROR(FIND(Q$13,INDEX(DATOS!CA:CA,MATCH(CHECKLIST!B881,DATOS!B:B,0),1),1),"")="","","X"))</f>
        <v/>
      </c>
      <c r="R881" t="str">
        <f>IF(B881="","",1)</f>
        <v/>
      </c>
      <c r="S881" t="str">
        <f t="shared" si="45"/>
        <v/>
      </c>
      <c r="U881" t="str">
        <f t="shared" si="43"/>
        <v/>
      </c>
      <c r="V881" t="str">
        <f t="shared" si="44"/>
        <v/>
      </c>
    </row>
    <row r="882" spans="1:22">
      <c r="A882" s="12">
        <v>869</v>
      </c>
      <c r="B882" t="str">
        <f>IFERROR(INDEX(DATOS!B:B,MATCH(CHECKLIST!A882,DATOS!BU:BU,0),1),"")</f>
        <v/>
      </c>
      <c r="C882" t="str">
        <f>IFERROR(INDEX(DATOS!J:J,MATCH(CHECKLIST!A882,DATOS!BU:BU,0),1),"")</f>
        <v/>
      </c>
      <c r="D882" t="str">
        <f>IFERROR(INDEX(DATOS!R:R,MATCH(CHECKLIST!E882,DATOS!C:C,0),1),"")</f>
        <v/>
      </c>
      <c r="E882" s="16" t="str">
        <f>IFERROR(INDEX(DATOS!C:C,MATCH(CHECKLIST!A882,DATOS!BU:BU,0),1),"")</f>
        <v/>
      </c>
      <c r="F882" s="13" t="str">
        <f t="shared" si="42"/>
        <v/>
      </c>
      <c r="G882" s="17" t="str">
        <f>IF(IFERROR(FIND(G$13,INDEX(DATOS!CA:CA,MATCH(CHECKLIST!B882,DATOS!B:B,0),1),1),"")="",IF(IFERROR(FIND("FINADO",INDEX(DATOS!CA:CA,MATCH(CHECKLIST!B882,DATOS!B:B,0),1),1),"")="",IF(IFERROR(FIND("BAJA",INDEX(DATOS!CA:CA,MATCH(CHECKLIST!B882,DATOS!B:B,0),1),1),"")="",IF(IFERROR(FIND("FECHA PEUA",INDEX(DATOS!CA:CA,MATCH(CHECKLIST!B882,DATOS!B:B,0),1),1),"")="",IF(IFERROR(FIND("FIRMA",INDEX(DATOS!CA:CA,MATCH(CHECKLIST!B882,DATOS!B:B,0),1),1),"")="","","FIRMA"),"PEUA"),"BAJA"),"FINADO"),"X")</f>
        <v/>
      </c>
      <c r="H882" s="17" t="str">
        <f>IF(IFERROR(FIND(H$13,INDEX(DATOS!CA:CA,MATCH(CHECKLIST!B882,DATOS!B:B,0),1),1),"")="",IF(IFERROR(FIND("VENCIDA",INDEX(DATOS!BH:BH,MATCH(CHECKLIST!B882,DATOS!B:B,0),1),1),"")="","","VENCIDO"),"X")</f>
        <v/>
      </c>
      <c r="I882" s="17" t="str">
        <f>IF(IFERROR(FIND(I$13,INDEX(DATOS!CA:CA,MATCH(CHECKLIST!B882,DATOS!B:B,0),1),1),"")="","","X")</f>
        <v/>
      </c>
      <c r="J882" s="17" t="str">
        <f>IF(IFERROR(FIND(J$13,INDEX(DATOS!CA:CA,MATCH(CHECKLIST!B882,DATOS!B:B,0),1),1),"")="","","X")</f>
        <v/>
      </c>
      <c r="K882" s="17" t="str">
        <f>IF(IFERROR(FIND(K$13,INDEX(DATOS!CA:CA,MATCH(CHECKLIST!B882,DATOS!B:B,0),1),1),"")="","","X")</f>
        <v/>
      </c>
      <c r="L882" s="17" t="str">
        <f>IF(IFERROR(FIND(L$13,INDEX(DATOS!CA:CA,MATCH(CHECKLIST!B882,DATOS!B:B,0),1),1),"")="","","X")</f>
        <v/>
      </c>
      <c r="M882" s="17" t="str">
        <f>IF(IFERROR(FIND(M$13,INDEX(DATOS!CA:CA,MATCH(CHECKLIST!B882,DATOS!B:B,0),1),1),"")="","","X")</f>
        <v/>
      </c>
      <c r="N882" s="49" t="str">
        <f ca="1">IFERROR(IF(INDEX(DATOS!I:I,MATCH(CHECKLIST!B882,DATOS!B:B,0),1)="","X",IF(INDEX(DATOS!I:I,MATCH(CHECKLIST!B882,DATOS!B:B,0),1)&gt;YEAR(TODAY())-1,"","VENCIDA")),"")</f>
        <v/>
      </c>
      <c r="P882" s="17" t="str">
        <f>IF(B882="","",IF(IFERROR(FIND(P$13,INDEX(DATOS!CA:CA,MATCH(CHECKLIST!B882,DATOS!B:B,0),1),1),"")="","","X"))</f>
        <v/>
      </c>
      <c r="Q882" s="17" t="str">
        <f>IF(B882="","",IF(IFERROR(FIND(Q$13,INDEX(DATOS!CA:CA,MATCH(CHECKLIST!B882,DATOS!B:B,0),1),1),"")="","","X"))</f>
        <v/>
      </c>
      <c r="S882">
        <f t="shared" si="45"/>
        <v>0</v>
      </c>
      <c r="U882" t="str">
        <f t="shared" si="43"/>
        <v/>
      </c>
      <c r="V882" t="str">
        <f t="shared" si="44"/>
        <v/>
      </c>
    </row>
    <row r="883" spans="1:22">
      <c r="A883" s="12">
        <v>870</v>
      </c>
      <c r="B883" t="str">
        <f>IFERROR(INDEX(DATOS!B:B,MATCH(CHECKLIST!A883,DATOS!BU:BU,0),1),"")</f>
        <v/>
      </c>
      <c r="C883" t="str">
        <f>IFERROR(INDEX(DATOS!J:J,MATCH(CHECKLIST!A883,DATOS!BU:BU,0),1),"")</f>
        <v/>
      </c>
      <c r="D883" t="str">
        <f>IFERROR(INDEX(DATOS!R:R,MATCH(CHECKLIST!E883,DATOS!C:C,0),1),"")</f>
        <v/>
      </c>
      <c r="E883" s="16" t="str">
        <f>IFERROR(INDEX(DATOS!C:C,MATCH(CHECKLIST!A883,DATOS!BU:BU,0),1),"")</f>
        <v/>
      </c>
      <c r="F883" s="13" t="str">
        <f t="shared" si="42"/>
        <v/>
      </c>
      <c r="G883" s="17" t="str">
        <f>IF(IFERROR(FIND(G$13,INDEX(DATOS!CA:CA,MATCH(CHECKLIST!B883,DATOS!B:B,0),1),1),"")="",IF(IFERROR(FIND("FINADO",INDEX(DATOS!CA:CA,MATCH(CHECKLIST!B883,DATOS!B:B,0),1),1),"")="",IF(IFERROR(FIND("BAJA",INDEX(DATOS!CA:CA,MATCH(CHECKLIST!B883,DATOS!B:B,0),1),1),"")="",IF(IFERROR(FIND("FECHA PEUA",INDEX(DATOS!CA:CA,MATCH(CHECKLIST!B883,DATOS!B:B,0),1),1),"")="",IF(IFERROR(FIND("FIRMA",INDEX(DATOS!CA:CA,MATCH(CHECKLIST!B883,DATOS!B:B,0),1),1),"")="","","FIRMA"),"PEUA"),"BAJA"),"FINADO"),"X")</f>
        <v/>
      </c>
      <c r="H883" s="17" t="str">
        <f>IF(IFERROR(FIND(H$13,INDEX(DATOS!CA:CA,MATCH(CHECKLIST!B883,DATOS!B:B,0),1),1),"")="",IF(IFERROR(FIND("VENCIDA",INDEX(DATOS!BH:BH,MATCH(CHECKLIST!B883,DATOS!B:B,0),1),1),"")="","","VENCIDO"),"X")</f>
        <v/>
      </c>
      <c r="I883" s="17" t="str">
        <f>IF(IFERROR(FIND(I$13,INDEX(DATOS!CA:CA,MATCH(CHECKLIST!B883,DATOS!B:B,0),1),1),"")="","","X")</f>
        <v/>
      </c>
      <c r="J883" s="17" t="str">
        <f>IF(IFERROR(FIND(J$13,INDEX(DATOS!CA:CA,MATCH(CHECKLIST!B883,DATOS!B:B,0),1),1),"")="","","X")</f>
        <v/>
      </c>
      <c r="K883" s="17" t="str">
        <f>IF(IFERROR(FIND(K$13,INDEX(DATOS!CA:CA,MATCH(CHECKLIST!B883,DATOS!B:B,0),1),1),"")="","","X")</f>
        <v/>
      </c>
      <c r="L883" s="17" t="str">
        <f>IF(IFERROR(FIND(L$13,INDEX(DATOS!CA:CA,MATCH(CHECKLIST!B883,DATOS!B:B,0),1),1),"")="","","X")</f>
        <v/>
      </c>
      <c r="M883" s="17" t="str">
        <f>IF(IFERROR(FIND(M$13,INDEX(DATOS!CA:CA,MATCH(CHECKLIST!B883,DATOS!B:B,0),1),1),"")="","","X")</f>
        <v/>
      </c>
      <c r="N883" s="49" t="str">
        <f ca="1">IFERROR(IF(INDEX(DATOS!I:I,MATCH(CHECKLIST!B883,DATOS!B:B,0),1)="","X",IF(INDEX(DATOS!I:I,MATCH(CHECKLIST!B883,DATOS!B:B,0),1)&gt;YEAR(TODAY())-1,"","VENCIDA")),"")</f>
        <v/>
      </c>
      <c r="P883" s="17" t="str">
        <f>IF(B883="","",IF(IFERROR(FIND(P$13,INDEX(DATOS!CA:CA,MATCH(CHECKLIST!B883,DATOS!B:B,0),1),1),"")="","","X"))</f>
        <v/>
      </c>
      <c r="Q883" s="17" t="str">
        <f>IF(B883="","",IF(IFERROR(FIND(Q$13,INDEX(DATOS!CA:CA,MATCH(CHECKLIST!B883,DATOS!B:B,0),1),1),"")="","","X"))</f>
        <v/>
      </c>
      <c r="R883" t="str">
        <f>IF(B883="","",1)</f>
        <v/>
      </c>
      <c r="S883" t="str">
        <f t="shared" si="45"/>
        <v/>
      </c>
      <c r="U883" t="str">
        <f t="shared" si="43"/>
        <v/>
      </c>
      <c r="V883" t="str">
        <f t="shared" si="44"/>
        <v/>
      </c>
    </row>
    <row r="884" spans="1:22">
      <c r="A884" s="12">
        <v>871</v>
      </c>
      <c r="B884" t="str">
        <f>IFERROR(INDEX(DATOS!B:B,MATCH(CHECKLIST!A884,DATOS!BU:BU,0),1),"")</f>
        <v/>
      </c>
      <c r="C884" t="str">
        <f>IFERROR(INDEX(DATOS!J:J,MATCH(CHECKLIST!A884,DATOS!BU:BU,0),1),"")</f>
        <v/>
      </c>
      <c r="D884" t="str">
        <f>IFERROR(INDEX(DATOS!R:R,MATCH(CHECKLIST!E884,DATOS!C:C,0),1),"")</f>
        <v/>
      </c>
      <c r="E884" s="16" t="str">
        <f>IFERROR(INDEX(DATOS!C:C,MATCH(CHECKLIST!A884,DATOS!BU:BU,0),1),"")</f>
        <v/>
      </c>
      <c r="F884" s="13" t="str">
        <f t="shared" si="42"/>
        <v/>
      </c>
      <c r="G884" s="17" t="str">
        <f>IF(IFERROR(FIND(G$13,INDEX(DATOS!CA:CA,MATCH(CHECKLIST!B884,DATOS!B:B,0),1),1),"")="",IF(IFERROR(FIND("FINADO",INDEX(DATOS!CA:CA,MATCH(CHECKLIST!B884,DATOS!B:B,0),1),1),"")="",IF(IFERROR(FIND("BAJA",INDEX(DATOS!CA:CA,MATCH(CHECKLIST!B884,DATOS!B:B,0),1),1),"")="",IF(IFERROR(FIND("FECHA PEUA",INDEX(DATOS!CA:CA,MATCH(CHECKLIST!B884,DATOS!B:B,0),1),1),"")="",IF(IFERROR(FIND("FIRMA",INDEX(DATOS!CA:CA,MATCH(CHECKLIST!B884,DATOS!B:B,0),1),1),"")="","","FIRMA"),"PEUA"),"BAJA"),"FINADO"),"X")</f>
        <v/>
      </c>
      <c r="H884" s="17" t="str">
        <f>IF(IFERROR(FIND(H$13,INDEX(DATOS!CA:CA,MATCH(CHECKLIST!B884,DATOS!B:B,0),1),1),"")="",IF(IFERROR(FIND("VENCIDA",INDEX(DATOS!BH:BH,MATCH(CHECKLIST!B884,DATOS!B:B,0),1),1),"")="","","VENCIDO"),"X")</f>
        <v/>
      </c>
      <c r="I884" s="17" t="str">
        <f>IF(IFERROR(FIND(I$13,INDEX(DATOS!CA:CA,MATCH(CHECKLIST!B884,DATOS!B:B,0),1),1),"")="","","X")</f>
        <v/>
      </c>
      <c r="J884" s="17" t="str">
        <f>IF(IFERROR(FIND(J$13,INDEX(DATOS!CA:CA,MATCH(CHECKLIST!B884,DATOS!B:B,0),1),1),"")="","","X")</f>
        <v/>
      </c>
      <c r="K884" s="17" t="str">
        <f>IF(IFERROR(FIND(K$13,INDEX(DATOS!CA:CA,MATCH(CHECKLIST!B884,DATOS!B:B,0),1),1),"")="","","X")</f>
        <v/>
      </c>
      <c r="L884" s="17" t="str">
        <f>IF(IFERROR(FIND(L$13,INDEX(DATOS!CA:CA,MATCH(CHECKLIST!B884,DATOS!B:B,0),1),1),"")="","","X")</f>
        <v/>
      </c>
      <c r="M884" s="17" t="str">
        <f>IF(IFERROR(FIND(M$13,INDEX(DATOS!CA:CA,MATCH(CHECKLIST!B884,DATOS!B:B,0),1),1),"")="","","X")</f>
        <v/>
      </c>
      <c r="N884" s="49" t="str">
        <f ca="1">IFERROR(IF(INDEX(DATOS!I:I,MATCH(CHECKLIST!B884,DATOS!B:B,0),1)="","X",IF(INDEX(DATOS!I:I,MATCH(CHECKLIST!B884,DATOS!B:B,0),1)&gt;YEAR(TODAY())-1,"","VENCIDA")),"")</f>
        <v/>
      </c>
      <c r="P884" s="17" t="str">
        <f>IF(B884="","",IF(IFERROR(FIND(P$13,INDEX(DATOS!CA:CA,MATCH(CHECKLIST!B884,DATOS!B:B,0),1),1),"")="","","X"))</f>
        <v/>
      </c>
      <c r="Q884" s="17" t="str">
        <f>IF(B884="","",IF(IFERROR(FIND(Q$13,INDEX(DATOS!CA:CA,MATCH(CHECKLIST!B884,DATOS!B:B,0),1),1),"")="","","X"))</f>
        <v/>
      </c>
      <c r="S884">
        <f t="shared" si="45"/>
        <v>0</v>
      </c>
      <c r="U884" t="str">
        <f t="shared" si="43"/>
        <v/>
      </c>
      <c r="V884" t="str">
        <f t="shared" si="44"/>
        <v/>
      </c>
    </row>
    <row r="885" spans="1:22">
      <c r="A885" s="12">
        <v>872</v>
      </c>
      <c r="B885" t="str">
        <f>IFERROR(INDEX(DATOS!B:B,MATCH(CHECKLIST!A885,DATOS!BU:BU,0),1),"")</f>
        <v/>
      </c>
      <c r="C885" t="str">
        <f>IFERROR(INDEX(DATOS!J:J,MATCH(CHECKLIST!A885,DATOS!BU:BU,0),1),"")</f>
        <v/>
      </c>
      <c r="D885" t="str">
        <f>IFERROR(INDEX(DATOS!R:R,MATCH(CHECKLIST!E885,DATOS!C:C,0),1),"")</f>
        <v/>
      </c>
      <c r="E885" s="16" t="str">
        <f>IFERROR(INDEX(DATOS!C:C,MATCH(CHECKLIST!A885,DATOS!BU:BU,0),1),"")</f>
        <v/>
      </c>
      <c r="F885" s="13" t="str">
        <f t="shared" si="42"/>
        <v/>
      </c>
      <c r="G885" s="17" t="str">
        <f>IF(IFERROR(FIND(G$13,INDEX(DATOS!CA:CA,MATCH(CHECKLIST!B885,DATOS!B:B,0),1),1),"")="",IF(IFERROR(FIND("FINADO",INDEX(DATOS!CA:CA,MATCH(CHECKLIST!B885,DATOS!B:B,0),1),1),"")="",IF(IFERROR(FIND("BAJA",INDEX(DATOS!CA:CA,MATCH(CHECKLIST!B885,DATOS!B:B,0),1),1),"")="",IF(IFERROR(FIND("FECHA PEUA",INDEX(DATOS!CA:CA,MATCH(CHECKLIST!B885,DATOS!B:B,0),1),1),"")="",IF(IFERROR(FIND("FIRMA",INDEX(DATOS!CA:CA,MATCH(CHECKLIST!B885,DATOS!B:B,0),1),1),"")="","","FIRMA"),"PEUA"),"BAJA"),"FINADO"),"X")</f>
        <v/>
      </c>
      <c r="H885" s="17" t="str">
        <f>IF(IFERROR(FIND(H$13,INDEX(DATOS!CA:CA,MATCH(CHECKLIST!B885,DATOS!B:B,0),1),1),"")="",IF(IFERROR(FIND("VENCIDA",INDEX(DATOS!BH:BH,MATCH(CHECKLIST!B885,DATOS!B:B,0),1),1),"")="","","VENCIDO"),"X")</f>
        <v/>
      </c>
      <c r="I885" s="17" t="str">
        <f>IF(IFERROR(FIND(I$13,INDEX(DATOS!CA:CA,MATCH(CHECKLIST!B885,DATOS!B:B,0),1),1),"")="","","X")</f>
        <v/>
      </c>
      <c r="J885" s="17" t="str">
        <f>IF(IFERROR(FIND(J$13,INDEX(DATOS!CA:CA,MATCH(CHECKLIST!B885,DATOS!B:B,0),1),1),"")="","","X")</f>
        <v/>
      </c>
      <c r="K885" s="17" t="str">
        <f>IF(IFERROR(FIND(K$13,INDEX(DATOS!CA:CA,MATCH(CHECKLIST!B885,DATOS!B:B,0),1),1),"")="","","X")</f>
        <v/>
      </c>
      <c r="L885" s="17" t="str">
        <f>IF(IFERROR(FIND(L$13,INDEX(DATOS!CA:CA,MATCH(CHECKLIST!B885,DATOS!B:B,0),1),1),"")="","","X")</f>
        <v/>
      </c>
      <c r="M885" s="17" t="str">
        <f>IF(IFERROR(FIND(M$13,INDEX(DATOS!CA:CA,MATCH(CHECKLIST!B885,DATOS!B:B,0),1),1),"")="","","X")</f>
        <v/>
      </c>
      <c r="N885" s="49" t="str">
        <f ca="1">IFERROR(IF(INDEX(DATOS!I:I,MATCH(CHECKLIST!B885,DATOS!B:B,0),1)="","X",IF(INDEX(DATOS!I:I,MATCH(CHECKLIST!B885,DATOS!B:B,0),1)&gt;YEAR(TODAY())-1,"","VENCIDA")),"")</f>
        <v/>
      </c>
      <c r="P885" s="17" t="str">
        <f>IF(B885="","",IF(IFERROR(FIND(P$13,INDEX(DATOS!CA:CA,MATCH(CHECKLIST!B885,DATOS!B:B,0),1),1),"")="","","X"))</f>
        <v/>
      </c>
      <c r="Q885" s="17" t="str">
        <f>IF(B885="","",IF(IFERROR(FIND(Q$13,INDEX(DATOS!CA:CA,MATCH(CHECKLIST!B885,DATOS!B:B,0),1),1),"")="","","X"))</f>
        <v/>
      </c>
      <c r="R885" t="str">
        <f>IF(B885="","",1)</f>
        <v/>
      </c>
      <c r="S885" t="str">
        <f t="shared" si="45"/>
        <v/>
      </c>
      <c r="U885" t="str">
        <f t="shared" si="43"/>
        <v/>
      </c>
      <c r="V885" t="str">
        <f t="shared" si="44"/>
        <v/>
      </c>
    </row>
    <row r="886" spans="1:22">
      <c r="A886" s="12">
        <v>873</v>
      </c>
      <c r="B886" t="str">
        <f>IFERROR(INDEX(DATOS!B:B,MATCH(CHECKLIST!A886,DATOS!BU:BU,0),1),"")</f>
        <v/>
      </c>
      <c r="C886" t="str">
        <f>IFERROR(INDEX(DATOS!J:J,MATCH(CHECKLIST!A886,DATOS!BU:BU,0),1),"")</f>
        <v/>
      </c>
      <c r="D886" t="str">
        <f>IFERROR(INDEX(DATOS!R:R,MATCH(CHECKLIST!E886,DATOS!C:C,0),1),"")</f>
        <v/>
      </c>
      <c r="E886" s="16" t="str">
        <f>IFERROR(INDEX(DATOS!C:C,MATCH(CHECKLIST!A886,DATOS!BU:BU,0),1),"")</f>
        <v/>
      </c>
      <c r="F886" s="13" t="str">
        <f t="shared" si="42"/>
        <v/>
      </c>
      <c r="G886" s="17" t="str">
        <f>IF(IFERROR(FIND(G$13,INDEX(DATOS!CA:CA,MATCH(CHECKLIST!B886,DATOS!B:B,0),1),1),"")="",IF(IFERROR(FIND("FINADO",INDEX(DATOS!CA:CA,MATCH(CHECKLIST!B886,DATOS!B:B,0),1),1),"")="",IF(IFERROR(FIND("BAJA",INDEX(DATOS!CA:CA,MATCH(CHECKLIST!B886,DATOS!B:B,0),1),1),"")="",IF(IFERROR(FIND("FECHA PEUA",INDEX(DATOS!CA:CA,MATCH(CHECKLIST!B886,DATOS!B:B,0),1),1),"")="",IF(IFERROR(FIND("FIRMA",INDEX(DATOS!CA:CA,MATCH(CHECKLIST!B886,DATOS!B:B,0),1),1),"")="","","FIRMA"),"PEUA"),"BAJA"),"FINADO"),"X")</f>
        <v/>
      </c>
      <c r="H886" s="17" t="str">
        <f>IF(IFERROR(FIND(H$13,INDEX(DATOS!CA:CA,MATCH(CHECKLIST!B886,DATOS!B:B,0),1),1),"")="",IF(IFERROR(FIND("VENCIDA",INDEX(DATOS!BH:BH,MATCH(CHECKLIST!B886,DATOS!B:B,0),1),1),"")="","","VENCIDO"),"X")</f>
        <v/>
      </c>
      <c r="I886" s="17" t="str">
        <f>IF(IFERROR(FIND(I$13,INDEX(DATOS!CA:CA,MATCH(CHECKLIST!B886,DATOS!B:B,0),1),1),"")="","","X")</f>
        <v/>
      </c>
      <c r="J886" s="17" t="str">
        <f>IF(IFERROR(FIND(J$13,INDEX(DATOS!CA:CA,MATCH(CHECKLIST!B886,DATOS!B:B,0),1),1),"")="","","X")</f>
        <v/>
      </c>
      <c r="K886" s="17" t="str">
        <f>IF(IFERROR(FIND(K$13,INDEX(DATOS!CA:CA,MATCH(CHECKLIST!B886,DATOS!B:B,0),1),1),"")="","","X")</f>
        <v/>
      </c>
      <c r="L886" s="17" t="str">
        <f>IF(IFERROR(FIND(L$13,INDEX(DATOS!CA:CA,MATCH(CHECKLIST!B886,DATOS!B:B,0),1),1),"")="","","X")</f>
        <v/>
      </c>
      <c r="M886" s="17" t="str">
        <f>IF(IFERROR(FIND(M$13,INDEX(DATOS!CA:CA,MATCH(CHECKLIST!B886,DATOS!B:B,0),1),1),"")="","","X")</f>
        <v/>
      </c>
      <c r="N886" s="49" t="str">
        <f ca="1">IFERROR(IF(INDEX(DATOS!I:I,MATCH(CHECKLIST!B886,DATOS!B:B,0),1)="","X",IF(INDEX(DATOS!I:I,MATCH(CHECKLIST!B886,DATOS!B:B,0),1)&gt;YEAR(TODAY())-1,"","VENCIDA")),"")</f>
        <v/>
      </c>
      <c r="P886" s="17" t="str">
        <f>IF(B886="","",IF(IFERROR(FIND(P$13,INDEX(DATOS!CA:CA,MATCH(CHECKLIST!B886,DATOS!B:B,0),1),1),"")="","","X"))</f>
        <v/>
      </c>
      <c r="Q886" s="17" t="str">
        <f>IF(B886="","",IF(IFERROR(FIND(Q$13,INDEX(DATOS!CA:CA,MATCH(CHECKLIST!B886,DATOS!B:B,0),1),1),"")="","","X"))</f>
        <v/>
      </c>
      <c r="S886">
        <f t="shared" si="45"/>
        <v>0</v>
      </c>
      <c r="U886" t="str">
        <f t="shared" si="43"/>
        <v/>
      </c>
      <c r="V886" t="str">
        <f t="shared" si="44"/>
        <v/>
      </c>
    </row>
    <row r="887" spans="1:22">
      <c r="A887" s="12">
        <v>874</v>
      </c>
      <c r="B887" t="str">
        <f>IFERROR(INDEX(DATOS!B:B,MATCH(CHECKLIST!A887,DATOS!BU:BU,0),1),"")</f>
        <v/>
      </c>
      <c r="C887" t="str">
        <f>IFERROR(INDEX(DATOS!J:J,MATCH(CHECKLIST!A887,DATOS!BU:BU,0),1),"")</f>
        <v/>
      </c>
      <c r="D887" t="str">
        <f>IFERROR(INDEX(DATOS!R:R,MATCH(CHECKLIST!E887,DATOS!C:C,0),1),"")</f>
        <v/>
      </c>
      <c r="E887" s="16" t="str">
        <f>IFERROR(INDEX(DATOS!C:C,MATCH(CHECKLIST!A887,DATOS!BU:BU,0),1),"")</f>
        <v/>
      </c>
      <c r="F887" s="13" t="str">
        <f t="shared" si="42"/>
        <v/>
      </c>
      <c r="G887" s="17" t="str">
        <f>IF(IFERROR(FIND(G$13,INDEX(DATOS!CA:CA,MATCH(CHECKLIST!B887,DATOS!B:B,0),1),1),"")="",IF(IFERROR(FIND("FINADO",INDEX(DATOS!CA:CA,MATCH(CHECKLIST!B887,DATOS!B:B,0),1),1),"")="",IF(IFERROR(FIND("BAJA",INDEX(DATOS!CA:CA,MATCH(CHECKLIST!B887,DATOS!B:B,0),1),1),"")="",IF(IFERROR(FIND("FECHA PEUA",INDEX(DATOS!CA:CA,MATCH(CHECKLIST!B887,DATOS!B:B,0),1),1),"")="",IF(IFERROR(FIND("FIRMA",INDEX(DATOS!CA:CA,MATCH(CHECKLIST!B887,DATOS!B:B,0),1),1),"")="","","FIRMA"),"PEUA"),"BAJA"),"FINADO"),"X")</f>
        <v/>
      </c>
      <c r="H887" s="17" t="str">
        <f>IF(IFERROR(FIND(H$13,INDEX(DATOS!CA:CA,MATCH(CHECKLIST!B887,DATOS!B:B,0),1),1),"")="",IF(IFERROR(FIND("VENCIDA",INDEX(DATOS!BH:BH,MATCH(CHECKLIST!B887,DATOS!B:B,0),1),1),"")="","","VENCIDO"),"X")</f>
        <v/>
      </c>
      <c r="I887" s="17" t="str">
        <f>IF(IFERROR(FIND(I$13,INDEX(DATOS!CA:CA,MATCH(CHECKLIST!B887,DATOS!B:B,0),1),1),"")="","","X")</f>
        <v/>
      </c>
      <c r="J887" s="17" t="str">
        <f>IF(IFERROR(FIND(J$13,INDEX(DATOS!CA:CA,MATCH(CHECKLIST!B887,DATOS!B:B,0),1),1),"")="","","X")</f>
        <v/>
      </c>
      <c r="K887" s="17" t="str">
        <f>IF(IFERROR(FIND(K$13,INDEX(DATOS!CA:CA,MATCH(CHECKLIST!B887,DATOS!B:B,0),1),1),"")="","","X")</f>
        <v/>
      </c>
      <c r="L887" s="17" t="str">
        <f>IF(IFERROR(FIND(L$13,INDEX(DATOS!CA:CA,MATCH(CHECKLIST!B887,DATOS!B:B,0),1),1),"")="","","X")</f>
        <v/>
      </c>
      <c r="M887" s="17" t="str">
        <f>IF(IFERROR(FIND(M$13,INDEX(DATOS!CA:CA,MATCH(CHECKLIST!B887,DATOS!B:B,0),1),1),"")="","","X")</f>
        <v/>
      </c>
      <c r="N887" s="49" t="str">
        <f ca="1">IFERROR(IF(INDEX(DATOS!I:I,MATCH(CHECKLIST!B887,DATOS!B:B,0),1)="","X",IF(INDEX(DATOS!I:I,MATCH(CHECKLIST!B887,DATOS!B:B,0),1)&gt;YEAR(TODAY())-1,"","VENCIDA")),"")</f>
        <v/>
      </c>
      <c r="P887" s="17" t="str">
        <f>IF(B887="","",IF(IFERROR(FIND(P$13,INDEX(DATOS!CA:CA,MATCH(CHECKLIST!B887,DATOS!B:B,0),1),1),"")="","","X"))</f>
        <v/>
      </c>
      <c r="Q887" s="17" t="str">
        <f>IF(B887="","",IF(IFERROR(FIND(Q$13,INDEX(DATOS!CA:CA,MATCH(CHECKLIST!B887,DATOS!B:B,0),1),1),"")="","","X"))</f>
        <v/>
      </c>
      <c r="R887" t="str">
        <f>IF(B887="","",1)</f>
        <v/>
      </c>
      <c r="S887" t="str">
        <f t="shared" si="45"/>
        <v/>
      </c>
      <c r="U887" t="str">
        <f t="shared" si="43"/>
        <v/>
      </c>
      <c r="V887" t="str">
        <f t="shared" si="44"/>
        <v/>
      </c>
    </row>
    <row r="888" spans="1:22">
      <c r="A888" s="12">
        <v>875</v>
      </c>
      <c r="B888" t="str">
        <f>IFERROR(INDEX(DATOS!B:B,MATCH(CHECKLIST!A888,DATOS!BU:BU,0),1),"")</f>
        <v/>
      </c>
      <c r="C888" t="str">
        <f>IFERROR(INDEX(DATOS!J:J,MATCH(CHECKLIST!A888,DATOS!BU:BU,0),1),"")</f>
        <v/>
      </c>
      <c r="D888" t="str">
        <f>IFERROR(INDEX(DATOS!R:R,MATCH(CHECKLIST!E888,DATOS!C:C,0),1),"")</f>
        <v/>
      </c>
      <c r="E888" s="16" t="str">
        <f>IFERROR(INDEX(DATOS!C:C,MATCH(CHECKLIST!A888,DATOS!BU:BU,0),1),"")</f>
        <v/>
      </c>
      <c r="F888" s="13" t="str">
        <f t="shared" si="42"/>
        <v/>
      </c>
      <c r="G888" s="17" t="str">
        <f>IF(IFERROR(FIND(G$13,INDEX(DATOS!CA:CA,MATCH(CHECKLIST!B888,DATOS!B:B,0),1),1),"")="",IF(IFERROR(FIND("FINADO",INDEX(DATOS!CA:CA,MATCH(CHECKLIST!B888,DATOS!B:B,0),1),1),"")="",IF(IFERROR(FIND("BAJA",INDEX(DATOS!CA:CA,MATCH(CHECKLIST!B888,DATOS!B:B,0),1),1),"")="",IF(IFERROR(FIND("FECHA PEUA",INDEX(DATOS!CA:CA,MATCH(CHECKLIST!B888,DATOS!B:B,0),1),1),"")="",IF(IFERROR(FIND("FIRMA",INDEX(DATOS!CA:CA,MATCH(CHECKLIST!B888,DATOS!B:B,0),1),1),"")="","","FIRMA"),"PEUA"),"BAJA"),"FINADO"),"X")</f>
        <v/>
      </c>
      <c r="H888" s="17" t="str">
        <f>IF(IFERROR(FIND(H$13,INDEX(DATOS!CA:CA,MATCH(CHECKLIST!B888,DATOS!B:B,0),1),1),"")="",IF(IFERROR(FIND("VENCIDA",INDEX(DATOS!BH:BH,MATCH(CHECKLIST!B888,DATOS!B:B,0),1),1),"")="","","VENCIDO"),"X")</f>
        <v/>
      </c>
      <c r="I888" s="17" t="str">
        <f>IF(IFERROR(FIND(I$13,INDEX(DATOS!CA:CA,MATCH(CHECKLIST!B888,DATOS!B:B,0),1),1),"")="","","X")</f>
        <v/>
      </c>
      <c r="J888" s="17" t="str">
        <f>IF(IFERROR(FIND(J$13,INDEX(DATOS!CA:CA,MATCH(CHECKLIST!B888,DATOS!B:B,0),1),1),"")="","","X")</f>
        <v/>
      </c>
      <c r="K888" s="17" t="str">
        <f>IF(IFERROR(FIND(K$13,INDEX(DATOS!CA:CA,MATCH(CHECKLIST!B888,DATOS!B:B,0),1),1),"")="","","X")</f>
        <v/>
      </c>
      <c r="L888" s="17" t="str">
        <f>IF(IFERROR(FIND(L$13,INDEX(DATOS!CA:CA,MATCH(CHECKLIST!B888,DATOS!B:B,0),1),1),"")="","","X")</f>
        <v/>
      </c>
      <c r="M888" s="17" t="str">
        <f>IF(IFERROR(FIND(M$13,INDEX(DATOS!CA:CA,MATCH(CHECKLIST!B888,DATOS!B:B,0),1),1),"")="","","X")</f>
        <v/>
      </c>
      <c r="N888" s="49" t="str">
        <f ca="1">IFERROR(IF(INDEX(DATOS!I:I,MATCH(CHECKLIST!B888,DATOS!B:B,0),1)="","X",IF(INDEX(DATOS!I:I,MATCH(CHECKLIST!B888,DATOS!B:B,0),1)&gt;YEAR(TODAY())-1,"","VENCIDA")),"")</f>
        <v/>
      </c>
      <c r="P888" s="17" t="str">
        <f>IF(B888="","",IF(IFERROR(FIND(P$13,INDEX(DATOS!CA:CA,MATCH(CHECKLIST!B888,DATOS!B:B,0),1),1),"")="","","X"))</f>
        <v/>
      </c>
      <c r="Q888" s="17" t="str">
        <f>IF(B888="","",IF(IFERROR(FIND(Q$13,INDEX(DATOS!CA:CA,MATCH(CHECKLIST!B888,DATOS!B:B,0),1),1),"")="","","X"))</f>
        <v/>
      </c>
      <c r="S888">
        <f t="shared" si="45"/>
        <v>0</v>
      </c>
      <c r="U888" t="str">
        <f t="shared" si="43"/>
        <v/>
      </c>
      <c r="V888" t="str">
        <f t="shared" si="44"/>
        <v/>
      </c>
    </row>
    <row r="889" spans="1:22">
      <c r="A889" s="12">
        <v>876</v>
      </c>
      <c r="B889" t="str">
        <f>IFERROR(INDEX(DATOS!B:B,MATCH(CHECKLIST!A889,DATOS!BU:BU,0),1),"")</f>
        <v/>
      </c>
      <c r="C889" t="str">
        <f>IFERROR(INDEX(DATOS!J:J,MATCH(CHECKLIST!A889,DATOS!BU:BU,0),1),"")</f>
        <v/>
      </c>
      <c r="D889" t="str">
        <f>IFERROR(INDEX(DATOS!R:R,MATCH(CHECKLIST!E889,DATOS!C:C,0),1),"")</f>
        <v/>
      </c>
      <c r="E889" s="16" t="str">
        <f>IFERROR(INDEX(DATOS!C:C,MATCH(CHECKLIST!A889,DATOS!BU:BU,0),1),"")</f>
        <v/>
      </c>
      <c r="F889" s="13" t="str">
        <f t="shared" si="42"/>
        <v/>
      </c>
      <c r="G889" s="17" t="str">
        <f>IF(IFERROR(FIND(G$13,INDEX(DATOS!CA:CA,MATCH(CHECKLIST!B889,DATOS!B:B,0),1),1),"")="",IF(IFERROR(FIND("FINADO",INDEX(DATOS!CA:CA,MATCH(CHECKLIST!B889,DATOS!B:B,0),1),1),"")="",IF(IFERROR(FIND("BAJA",INDEX(DATOS!CA:CA,MATCH(CHECKLIST!B889,DATOS!B:B,0),1),1),"")="",IF(IFERROR(FIND("FECHA PEUA",INDEX(DATOS!CA:CA,MATCH(CHECKLIST!B889,DATOS!B:B,0),1),1),"")="",IF(IFERROR(FIND("FIRMA",INDEX(DATOS!CA:CA,MATCH(CHECKLIST!B889,DATOS!B:B,0),1),1),"")="","","FIRMA"),"PEUA"),"BAJA"),"FINADO"),"X")</f>
        <v/>
      </c>
      <c r="H889" s="17" t="str">
        <f>IF(IFERROR(FIND(H$13,INDEX(DATOS!CA:CA,MATCH(CHECKLIST!B889,DATOS!B:B,0),1),1),"")="",IF(IFERROR(FIND("VENCIDA",INDEX(DATOS!BH:BH,MATCH(CHECKLIST!B889,DATOS!B:B,0),1),1),"")="","","VENCIDO"),"X")</f>
        <v/>
      </c>
      <c r="I889" s="17" t="str">
        <f>IF(IFERROR(FIND(I$13,INDEX(DATOS!CA:CA,MATCH(CHECKLIST!B889,DATOS!B:B,0),1),1),"")="","","X")</f>
        <v/>
      </c>
      <c r="J889" s="17" t="str">
        <f>IF(IFERROR(FIND(J$13,INDEX(DATOS!CA:CA,MATCH(CHECKLIST!B889,DATOS!B:B,0),1),1),"")="","","X")</f>
        <v/>
      </c>
      <c r="K889" s="17" t="str">
        <f>IF(IFERROR(FIND(K$13,INDEX(DATOS!CA:CA,MATCH(CHECKLIST!B889,DATOS!B:B,0),1),1),"")="","","X")</f>
        <v/>
      </c>
      <c r="L889" s="17" t="str">
        <f>IF(IFERROR(FIND(L$13,INDEX(DATOS!CA:CA,MATCH(CHECKLIST!B889,DATOS!B:B,0),1),1),"")="","","X")</f>
        <v/>
      </c>
      <c r="M889" s="17" t="str">
        <f>IF(IFERROR(FIND(M$13,INDEX(DATOS!CA:CA,MATCH(CHECKLIST!B889,DATOS!B:B,0),1),1),"")="","","X")</f>
        <v/>
      </c>
      <c r="N889" s="49" t="str">
        <f ca="1">IFERROR(IF(INDEX(DATOS!I:I,MATCH(CHECKLIST!B889,DATOS!B:B,0),1)="","X",IF(INDEX(DATOS!I:I,MATCH(CHECKLIST!B889,DATOS!B:B,0),1)&gt;YEAR(TODAY())-1,"","VENCIDA")),"")</f>
        <v/>
      </c>
      <c r="P889" s="17" t="str">
        <f>IF(B889="","",IF(IFERROR(FIND(P$13,INDEX(DATOS!CA:CA,MATCH(CHECKLIST!B889,DATOS!B:B,0),1),1),"")="","","X"))</f>
        <v/>
      </c>
      <c r="Q889" s="17" t="str">
        <f>IF(B889="","",IF(IFERROR(FIND(Q$13,INDEX(DATOS!CA:CA,MATCH(CHECKLIST!B889,DATOS!B:B,0),1),1),"")="","","X"))</f>
        <v/>
      </c>
      <c r="R889" t="str">
        <f>IF(B889="","",1)</f>
        <v/>
      </c>
      <c r="S889" t="str">
        <f t="shared" si="45"/>
        <v/>
      </c>
      <c r="U889" t="str">
        <f t="shared" si="43"/>
        <v/>
      </c>
      <c r="V889" t="str">
        <f t="shared" si="44"/>
        <v/>
      </c>
    </row>
    <row r="890" spans="1:22">
      <c r="A890" s="12">
        <v>877</v>
      </c>
      <c r="B890" t="str">
        <f>IFERROR(INDEX(DATOS!B:B,MATCH(CHECKLIST!A890,DATOS!BU:BU,0),1),"")</f>
        <v/>
      </c>
      <c r="C890" t="str">
        <f>IFERROR(INDEX(DATOS!J:J,MATCH(CHECKLIST!A890,DATOS!BU:BU,0),1),"")</f>
        <v/>
      </c>
      <c r="D890" t="str">
        <f>IFERROR(INDEX(DATOS!R:R,MATCH(CHECKLIST!E890,DATOS!C:C,0),1),"")</f>
        <v/>
      </c>
      <c r="E890" s="16" t="str">
        <f>IFERROR(INDEX(DATOS!C:C,MATCH(CHECKLIST!A890,DATOS!BU:BU,0),1),"")</f>
        <v/>
      </c>
      <c r="F890" s="13" t="str">
        <f t="shared" si="42"/>
        <v/>
      </c>
      <c r="G890" s="17" t="str">
        <f>IF(IFERROR(FIND(G$13,INDEX(DATOS!CA:CA,MATCH(CHECKLIST!B890,DATOS!B:B,0),1),1),"")="",IF(IFERROR(FIND("FINADO",INDEX(DATOS!CA:CA,MATCH(CHECKLIST!B890,DATOS!B:B,0),1),1),"")="",IF(IFERROR(FIND("BAJA",INDEX(DATOS!CA:CA,MATCH(CHECKLIST!B890,DATOS!B:B,0),1),1),"")="",IF(IFERROR(FIND("FECHA PEUA",INDEX(DATOS!CA:CA,MATCH(CHECKLIST!B890,DATOS!B:B,0),1),1),"")="",IF(IFERROR(FIND("FIRMA",INDEX(DATOS!CA:CA,MATCH(CHECKLIST!B890,DATOS!B:B,0),1),1),"")="","","FIRMA"),"PEUA"),"BAJA"),"FINADO"),"X")</f>
        <v/>
      </c>
      <c r="H890" s="17" t="str">
        <f>IF(IFERROR(FIND(H$13,INDEX(DATOS!CA:CA,MATCH(CHECKLIST!B890,DATOS!B:B,0),1),1),"")="",IF(IFERROR(FIND("VENCIDA",INDEX(DATOS!BH:BH,MATCH(CHECKLIST!B890,DATOS!B:B,0),1),1),"")="","","VENCIDO"),"X")</f>
        <v/>
      </c>
      <c r="I890" s="17" t="str">
        <f>IF(IFERROR(FIND(I$13,INDEX(DATOS!CA:CA,MATCH(CHECKLIST!B890,DATOS!B:B,0),1),1),"")="","","X")</f>
        <v/>
      </c>
      <c r="J890" s="17" t="str">
        <f>IF(IFERROR(FIND(J$13,INDEX(DATOS!CA:CA,MATCH(CHECKLIST!B890,DATOS!B:B,0),1),1),"")="","","X")</f>
        <v/>
      </c>
      <c r="K890" s="17" t="str">
        <f>IF(IFERROR(FIND(K$13,INDEX(DATOS!CA:CA,MATCH(CHECKLIST!B890,DATOS!B:B,0),1),1),"")="","","X")</f>
        <v/>
      </c>
      <c r="L890" s="17" t="str">
        <f>IF(IFERROR(FIND(L$13,INDEX(DATOS!CA:CA,MATCH(CHECKLIST!B890,DATOS!B:B,0),1),1),"")="","","X")</f>
        <v/>
      </c>
      <c r="M890" s="17" t="str">
        <f>IF(IFERROR(FIND(M$13,INDEX(DATOS!CA:CA,MATCH(CHECKLIST!B890,DATOS!B:B,0),1),1),"")="","","X")</f>
        <v/>
      </c>
      <c r="N890" s="49" t="str">
        <f ca="1">IFERROR(IF(INDEX(DATOS!I:I,MATCH(CHECKLIST!B890,DATOS!B:B,0),1)="","X",IF(INDEX(DATOS!I:I,MATCH(CHECKLIST!B890,DATOS!B:B,0),1)&gt;YEAR(TODAY())-1,"","VENCIDA")),"")</f>
        <v/>
      </c>
      <c r="P890" s="17" t="str">
        <f>IF(B890="","",IF(IFERROR(FIND(P$13,INDEX(DATOS!CA:CA,MATCH(CHECKLIST!B890,DATOS!B:B,0),1),1),"")="","","X"))</f>
        <v/>
      </c>
      <c r="Q890" s="17" t="str">
        <f>IF(B890="","",IF(IFERROR(FIND(Q$13,INDEX(DATOS!CA:CA,MATCH(CHECKLIST!B890,DATOS!B:B,0),1),1),"")="","","X"))</f>
        <v/>
      </c>
      <c r="S890">
        <f t="shared" si="45"/>
        <v>0</v>
      </c>
      <c r="U890" t="str">
        <f t="shared" si="43"/>
        <v/>
      </c>
      <c r="V890" t="str">
        <f t="shared" si="44"/>
        <v/>
      </c>
    </row>
    <row r="891" spans="1:22">
      <c r="A891" s="12">
        <v>878</v>
      </c>
      <c r="B891" t="str">
        <f>IFERROR(INDEX(DATOS!B:B,MATCH(CHECKLIST!A891,DATOS!BU:BU,0),1),"")</f>
        <v/>
      </c>
      <c r="C891" t="str">
        <f>IFERROR(INDEX(DATOS!J:J,MATCH(CHECKLIST!A891,DATOS!BU:BU,0),1),"")</f>
        <v/>
      </c>
      <c r="D891" t="str">
        <f>IFERROR(INDEX(DATOS!R:R,MATCH(CHECKLIST!E891,DATOS!C:C,0),1),"")</f>
        <v/>
      </c>
      <c r="E891" s="16" t="str">
        <f>IFERROR(INDEX(DATOS!C:C,MATCH(CHECKLIST!A891,DATOS!BU:BU,0),1),"")</f>
        <v/>
      </c>
      <c r="F891" s="13" t="str">
        <f t="shared" si="42"/>
        <v/>
      </c>
      <c r="G891" s="17" t="str">
        <f>IF(IFERROR(FIND(G$13,INDEX(DATOS!CA:CA,MATCH(CHECKLIST!B891,DATOS!B:B,0),1),1),"")="",IF(IFERROR(FIND("FINADO",INDEX(DATOS!CA:CA,MATCH(CHECKLIST!B891,DATOS!B:B,0),1),1),"")="",IF(IFERROR(FIND("BAJA",INDEX(DATOS!CA:CA,MATCH(CHECKLIST!B891,DATOS!B:B,0),1),1),"")="",IF(IFERROR(FIND("FECHA PEUA",INDEX(DATOS!CA:CA,MATCH(CHECKLIST!B891,DATOS!B:B,0),1),1),"")="",IF(IFERROR(FIND("FIRMA",INDEX(DATOS!CA:CA,MATCH(CHECKLIST!B891,DATOS!B:B,0),1),1),"")="","","FIRMA"),"PEUA"),"BAJA"),"FINADO"),"X")</f>
        <v/>
      </c>
      <c r="H891" s="17" t="str">
        <f>IF(IFERROR(FIND(H$13,INDEX(DATOS!CA:CA,MATCH(CHECKLIST!B891,DATOS!B:B,0),1),1),"")="",IF(IFERROR(FIND("VENCIDA",INDEX(DATOS!BH:BH,MATCH(CHECKLIST!B891,DATOS!B:B,0),1),1),"")="","","VENCIDO"),"X")</f>
        <v/>
      </c>
      <c r="I891" s="17" t="str">
        <f>IF(IFERROR(FIND(I$13,INDEX(DATOS!CA:CA,MATCH(CHECKLIST!B891,DATOS!B:B,0),1),1),"")="","","X")</f>
        <v/>
      </c>
      <c r="J891" s="17" t="str">
        <f>IF(IFERROR(FIND(J$13,INDEX(DATOS!CA:CA,MATCH(CHECKLIST!B891,DATOS!B:B,0),1),1),"")="","","X")</f>
        <v/>
      </c>
      <c r="K891" s="17" t="str">
        <f>IF(IFERROR(FIND(K$13,INDEX(DATOS!CA:CA,MATCH(CHECKLIST!B891,DATOS!B:B,0),1),1),"")="","","X")</f>
        <v/>
      </c>
      <c r="L891" s="17" t="str">
        <f>IF(IFERROR(FIND(L$13,INDEX(DATOS!CA:CA,MATCH(CHECKLIST!B891,DATOS!B:B,0),1),1),"")="","","X")</f>
        <v/>
      </c>
      <c r="M891" s="17" t="str">
        <f>IF(IFERROR(FIND(M$13,INDEX(DATOS!CA:CA,MATCH(CHECKLIST!B891,DATOS!B:B,0),1),1),"")="","","X")</f>
        <v/>
      </c>
      <c r="N891" s="49" t="str">
        <f ca="1">IFERROR(IF(INDEX(DATOS!I:I,MATCH(CHECKLIST!B891,DATOS!B:B,0),1)="","X",IF(INDEX(DATOS!I:I,MATCH(CHECKLIST!B891,DATOS!B:B,0),1)&gt;YEAR(TODAY())-1,"","VENCIDA")),"")</f>
        <v/>
      </c>
      <c r="P891" s="17" t="str">
        <f>IF(B891="","",IF(IFERROR(FIND(P$13,INDEX(DATOS!CA:CA,MATCH(CHECKLIST!B891,DATOS!B:B,0),1),1),"")="","","X"))</f>
        <v/>
      </c>
      <c r="Q891" s="17" t="str">
        <f>IF(B891="","",IF(IFERROR(FIND(Q$13,INDEX(DATOS!CA:CA,MATCH(CHECKLIST!B891,DATOS!B:B,0),1),1),"")="","","X"))</f>
        <v/>
      </c>
      <c r="R891" t="str">
        <f>IF(B891="","",1)</f>
        <v/>
      </c>
      <c r="S891" t="str">
        <f t="shared" si="45"/>
        <v/>
      </c>
      <c r="U891" t="str">
        <f t="shared" si="43"/>
        <v/>
      </c>
      <c r="V891" t="str">
        <f t="shared" si="44"/>
        <v/>
      </c>
    </row>
    <row r="892" spans="1:22">
      <c r="A892" s="12">
        <v>879</v>
      </c>
      <c r="B892" t="str">
        <f>IFERROR(INDEX(DATOS!B:B,MATCH(CHECKLIST!A892,DATOS!BU:BU,0),1),"")</f>
        <v/>
      </c>
      <c r="C892" t="str">
        <f>IFERROR(INDEX(DATOS!J:J,MATCH(CHECKLIST!A892,DATOS!BU:BU,0),1),"")</f>
        <v/>
      </c>
      <c r="D892" t="str">
        <f>IFERROR(INDEX(DATOS!R:R,MATCH(CHECKLIST!E892,DATOS!C:C,0),1),"")</f>
        <v/>
      </c>
      <c r="E892" s="16" t="str">
        <f>IFERROR(INDEX(DATOS!C:C,MATCH(CHECKLIST!A892,DATOS!BU:BU,0),1),"")</f>
        <v/>
      </c>
      <c r="F892" s="13" t="str">
        <f t="shared" si="42"/>
        <v/>
      </c>
      <c r="G892" s="17" t="str">
        <f>IF(IFERROR(FIND(G$13,INDEX(DATOS!CA:CA,MATCH(CHECKLIST!B892,DATOS!B:B,0),1),1),"")="",IF(IFERROR(FIND("FINADO",INDEX(DATOS!CA:CA,MATCH(CHECKLIST!B892,DATOS!B:B,0),1),1),"")="",IF(IFERROR(FIND("BAJA",INDEX(DATOS!CA:CA,MATCH(CHECKLIST!B892,DATOS!B:B,0),1),1),"")="",IF(IFERROR(FIND("FECHA PEUA",INDEX(DATOS!CA:CA,MATCH(CHECKLIST!B892,DATOS!B:B,0),1),1),"")="",IF(IFERROR(FIND("FIRMA",INDEX(DATOS!CA:CA,MATCH(CHECKLIST!B892,DATOS!B:B,0),1),1),"")="","","FIRMA"),"PEUA"),"BAJA"),"FINADO"),"X")</f>
        <v/>
      </c>
      <c r="H892" s="17" t="str">
        <f>IF(IFERROR(FIND(H$13,INDEX(DATOS!CA:CA,MATCH(CHECKLIST!B892,DATOS!B:B,0),1),1),"")="",IF(IFERROR(FIND("VENCIDA",INDEX(DATOS!BH:BH,MATCH(CHECKLIST!B892,DATOS!B:B,0),1),1),"")="","","VENCIDO"),"X")</f>
        <v/>
      </c>
      <c r="I892" s="17" t="str">
        <f>IF(IFERROR(FIND(I$13,INDEX(DATOS!CA:CA,MATCH(CHECKLIST!B892,DATOS!B:B,0),1),1),"")="","","X")</f>
        <v/>
      </c>
      <c r="J892" s="17" t="str">
        <f>IF(IFERROR(FIND(J$13,INDEX(DATOS!CA:CA,MATCH(CHECKLIST!B892,DATOS!B:B,0),1),1),"")="","","X")</f>
        <v/>
      </c>
      <c r="K892" s="17" t="str">
        <f>IF(IFERROR(FIND(K$13,INDEX(DATOS!CA:CA,MATCH(CHECKLIST!B892,DATOS!B:B,0),1),1),"")="","","X")</f>
        <v/>
      </c>
      <c r="L892" s="17" t="str">
        <f>IF(IFERROR(FIND(L$13,INDEX(DATOS!CA:CA,MATCH(CHECKLIST!B892,DATOS!B:B,0),1),1),"")="","","X")</f>
        <v/>
      </c>
      <c r="M892" s="17" t="str">
        <f>IF(IFERROR(FIND(M$13,INDEX(DATOS!CA:CA,MATCH(CHECKLIST!B892,DATOS!B:B,0),1),1),"")="","","X")</f>
        <v/>
      </c>
      <c r="N892" s="49" t="str">
        <f ca="1">IFERROR(IF(INDEX(DATOS!I:I,MATCH(CHECKLIST!B892,DATOS!B:B,0),1)="","X",IF(INDEX(DATOS!I:I,MATCH(CHECKLIST!B892,DATOS!B:B,0),1)&gt;YEAR(TODAY())-1,"","VENCIDA")),"")</f>
        <v/>
      </c>
      <c r="P892" s="17" t="str">
        <f>IF(B892="","",IF(IFERROR(FIND(P$13,INDEX(DATOS!CA:CA,MATCH(CHECKLIST!B892,DATOS!B:B,0),1),1),"")="","","X"))</f>
        <v/>
      </c>
      <c r="Q892" s="17" t="str">
        <f>IF(B892="","",IF(IFERROR(FIND(Q$13,INDEX(DATOS!CA:CA,MATCH(CHECKLIST!B892,DATOS!B:B,0),1),1),"")="","","X"))</f>
        <v/>
      </c>
      <c r="S892">
        <f t="shared" si="45"/>
        <v>0</v>
      </c>
      <c r="U892" t="str">
        <f t="shared" si="43"/>
        <v/>
      </c>
      <c r="V892" t="str">
        <f t="shared" si="44"/>
        <v/>
      </c>
    </row>
    <row r="893" spans="1:22">
      <c r="A893" s="12">
        <v>880</v>
      </c>
      <c r="B893" t="str">
        <f>IFERROR(INDEX(DATOS!B:B,MATCH(CHECKLIST!A893,DATOS!BU:BU,0),1),"")</f>
        <v/>
      </c>
      <c r="C893" t="str">
        <f>IFERROR(INDEX(DATOS!J:J,MATCH(CHECKLIST!A893,DATOS!BU:BU,0),1),"")</f>
        <v/>
      </c>
      <c r="D893" t="str">
        <f>IFERROR(INDEX(DATOS!R:R,MATCH(CHECKLIST!E893,DATOS!C:C,0),1),"")</f>
        <v/>
      </c>
      <c r="E893" s="16" t="str">
        <f>IFERROR(INDEX(DATOS!C:C,MATCH(CHECKLIST!A893,DATOS!BU:BU,0),1),"")</f>
        <v/>
      </c>
      <c r="F893" s="13" t="str">
        <f t="shared" si="42"/>
        <v/>
      </c>
      <c r="G893" s="17" t="str">
        <f>IF(IFERROR(FIND(G$13,INDEX(DATOS!CA:CA,MATCH(CHECKLIST!B893,DATOS!B:B,0),1),1),"")="",IF(IFERROR(FIND("FINADO",INDEX(DATOS!CA:CA,MATCH(CHECKLIST!B893,DATOS!B:B,0),1),1),"")="",IF(IFERROR(FIND("BAJA",INDEX(DATOS!CA:CA,MATCH(CHECKLIST!B893,DATOS!B:B,0),1),1),"")="",IF(IFERROR(FIND("FECHA PEUA",INDEX(DATOS!CA:CA,MATCH(CHECKLIST!B893,DATOS!B:B,0),1),1),"")="",IF(IFERROR(FIND("FIRMA",INDEX(DATOS!CA:CA,MATCH(CHECKLIST!B893,DATOS!B:B,0),1),1),"")="","","FIRMA"),"PEUA"),"BAJA"),"FINADO"),"X")</f>
        <v/>
      </c>
      <c r="H893" s="17" t="str">
        <f>IF(IFERROR(FIND(H$13,INDEX(DATOS!CA:CA,MATCH(CHECKLIST!B893,DATOS!B:B,0),1),1),"")="",IF(IFERROR(FIND("VENCIDA",INDEX(DATOS!BH:BH,MATCH(CHECKLIST!B893,DATOS!B:B,0),1),1),"")="","","VENCIDO"),"X")</f>
        <v/>
      </c>
      <c r="I893" s="17" t="str">
        <f>IF(IFERROR(FIND(I$13,INDEX(DATOS!CA:CA,MATCH(CHECKLIST!B893,DATOS!B:B,0),1),1),"")="","","X")</f>
        <v/>
      </c>
      <c r="J893" s="17" t="str">
        <f>IF(IFERROR(FIND(J$13,INDEX(DATOS!CA:CA,MATCH(CHECKLIST!B893,DATOS!B:B,0),1),1),"")="","","X")</f>
        <v/>
      </c>
      <c r="K893" s="17" t="str">
        <f>IF(IFERROR(FIND(K$13,INDEX(DATOS!CA:CA,MATCH(CHECKLIST!B893,DATOS!B:B,0),1),1),"")="","","X")</f>
        <v/>
      </c>
      <c r="L893" s="17" t="str">
        <f>IF(IFERROR(FIND(L$13,INDEX(DATOS!CA:CA,MATCH(CHECKLIST!B893,DATOS!B:B,0),1),1),"")="","","X")</f>
        <v/>
      </c>
      <c r="M893" s="17" t="str">
        <f>IF(IFERROR(FIND(M$13,INDEX(DATOS!CA:CA,MATCH(CHECKLIST!B893,DATOS!B:B,0),1),1),"")="","","X")</f>
        <v/>
      </c>
      <c r="N893" s="49" t="str">
        <f ca="1">IFERROR(IF(INDEX(DATOS!I:I,MATCH(CHECKLIST!B893,DATOS!B:B,0),1)="","X",IF(INDEX(DATOS!I:I,MATCH(CHECKLIST!B893,DATOS!B:B,0),1)&gt;YEAR(TODAY())-1,"","VENCIDA")),"")</f>
        <v/>
      </c>
      <c r="P893" s="17" t="str">
        <f>IF(B893="","",IF(IFERROR(FIND(P$13,INDEX(DATOS!CA:CA,MATCH(CHECKLIST!B893,DATOS!B:B,0),1),1),"")="","","X"))</f>
        <v/>
      </c>
      <c r="Q893" s="17" t="str">
        <f>IF(B893="","",IF(IFERROR(FIND(Q$13,INDEX(DATOS!CA:CA,MATCH(CHECKLIST!B893,DATOS!B:B,0),1),1),"")="","","X"))</f>
        <v/>
      </c>
      <c r="R893" t="str">
        <f>IF(B893="","",1)</f>
        <v/>
      </c>
      <c r="S893" t="str">
        <f t="shared" si="45"/>
        <v/>
      </c>
      <c r="U893" t="str">
        <f t="shared" si="43"/>
        <v/>
      </c>
      <c r="V893" t="str">
        <f t="shared" si="44"/>
        <v/>
      </c>
    </row>
    <row r="894" spans="1:22">
      <c r="A894" s="12">
        <v>881</v>
      </c>
      <c r="B894" t="str">
        <f>IFERROR(INDEX(DATOS!B:B,MATCH(CHECKLIST!A894,DATOS!BU:BU,0),1),"")</f>
        <v/>
      </c>
      <c r="C894" t="str">
        <f>IFERROR(INDEX(DATOS!J:J,MATCH(CHECKLIST!A894,DATOS!BU:BU,0),1),"")</f>
        <v/>
      </c>
      <c r="D894" t="str">
        <f>IFERROR(INDEX(DATOS!R:R,MATCH(CHECKLIST!E894,DATOS!C:C,0),1),"")</f>
        <v/>
      </c>
      <c r="E894" s="16" t="str">
        <f>IFERROR(INDEX(DATOS!C:C,MATCH(CHECKLIST!A894,DATOS!BU:BU,0),1),"")</f>
        <v/>
      </c>
      <c r="F894" s="13" t="str">
        <f t="shared" si="42"/>
        <v/>
      </c>
      <c r="G894" s="17" t="str">
        <f>IF(IFERROR(FIND(G$13,INDEX(DATOS!CA:CA,MATCH(CHECKLIST!B894,DATOS!B:B,0),1),1),"")="",IF(IFERROR(FIND("FINADO",INDEX(DATOS!CA:CA,MATCH(CHECKLIST!B894,DATOS!B:B,0),1),1),"")="",IF(IFERROR(FIND("BAJA",INDEX(DATOS!CA:CA,MATCH(CHECKLIST!B894,DATOS!B:B,0),1),1),"")="",IF(IFERROR(FIND("FECHA PEUA",INDEX(DATOS!CA:CA,MATCH(CHECKLIST!B894,DATOS!B:B,0),1),1),"")="",IF(IFERROR(FIND("FIRMA",INDEX(DATOS!CA:CA,MATCH(CHECKLIST!B894,DATOS!B:B,0),1),1),"")="","","FIRMA"),"PEUA"),"BAJA"),"FINADO"),"X")</f>
        <v/>
      </c>
      <c r="H894" s="17" t="str">
        <f>IF(IFERROR(FIND(H$13,INDEX(DATOS!CA:CA,MATCH(CHECKLIST!B894,DATOS!B:B,0),1),1),"")="",IF(IFERROR(FIND("VENCIDA",INDEX(DATOS!BH:BH,MATCH(CHECKLIST!B894,DATOS!B:B,0),1),1),"")="","","VENCIDO"),"X")</f>
        <v/>
      </c>
      <c r="I894" s="17" t="str">
        <f>IF(IFERROR(FIND(I$13,INDEX(DATOS!CA:CA,MATCH(CHECKLIST!B894,DATOS!B:B,0),1),1),"")="","","X")</f>
        <v/>
      </c>
      <c r="J894" s="17" t="str">
        <f>IF(IFERROR(FIND(J$13,INDEX(DATOS!CA:CA,MATCH(CHECKLIST!B894,DATOS!B:B,0),1),1),"")="","","X")</f>
        <v/>
      </c>
      <c r="K894" s="17" t="str">
        <f>IF(IFERROR(FIND(K$13,INDEX(DATOS!CA:CA,MATCH(CHECKLIST!B894,DATOS!B:B,0),1),1),"")="","","X")</f>
        <v/>
      </c>
      <c r="L894" s="17" t="str">
        <f>IF(IFERROR(FIND(L$13,INDEX(DATOS!CA:CA,MATCH(CHECKLIST!B894,DATOS!B:B,0),1),1),"")="","","X")</f>
        <v/>
      </c>
      <c r="M894" s="17" t="str">
        <f>IF(IFERROR(FIND(M$13,INDEX(DATOS!CA:CA,MATCH(CHECKLIST!B894,DATOS!B:B,0),1),1),"")="","","X")</f>
        <v/>
      </c>
      <c r="N894" s="49" t="str">
        <f ca="1">IFERROR(IF(INDEX(DATOS!I:I,MATCH(CHECKLIST!B894,DATOS!B:B,0),1)="","X",IF(INDEX(DATOS!I:I,MATCH(CHECKLIST!B894,DATOS!B:B,0),1)&gt;YEAR(TODAY())-1,"","VENCIDA")),"")</f>
        <v/>
      </c>
      <c r="P894" s="17" t="str">
        <f>IF(B894="","",IF(IFERROR(FIND(P$13,INDEX(DATOS!CA:CA,MATCH(CHECKLIST!B894,DATOS!B:B,0),1),1),"")="","","X"))</f>
        <v/>
      </c>
      <c r="Q894" s="17" t="str">
        <f>IF(B894="","",IF(IFERROR(FIND(Q$13,INDEX(DATOS!CA:CA,MATCH(CHECKLIST!B894,DATOS!B:B,0),1),1),"")="","","X"))</f>
        <v/>
      </c>
      <c r="S894">
        <f t="shared" si="45"/>
        <v>0</v>
      </c>
      <c r="U894" t="str">
        <f t="shared" si="43"/>
        <v/>
      </c>
      <c r="V894" t="str">
        <f t="shared" si="44"/>
        <v/>
      </c>
    </row>
    <row r="895" spans="1:22">
      <c r="A895" s="12">
        <v>882</v>
      </c>
      <c r="B895" t="str">
        <f>IFERROR(INDEX(DATOS!B:B,MATCH(CHECKLIST!A895,DATOS!BU:BU,0),1),"")</f>
        <v/>
      </c>
      <c r="C895" t="str">
        <f>IFERROR(INDEX(DATOS!J:J,MATCH(CHECKLIST!A895,DATOS!BU:BU,0),1),"")</f>
        <v/>
      </c>
      <c r="D895" t="str">
        <f>IFERROR(INDEX(DATOS!R:R,MATCH(CHECKLIST!E895,DATOS!C:C,0),1),"")</f>
        <v/>
      </c>
      <c r="E895" s="16" t="str">
        <f>IFERROR(INDEX(DATOS!C:C,MATCH(CHECKLIST!A895,DATOS!BU:BU,0),1),"")</f>
        <v/>
      </c>
      <c r="F895" s="13" t="str">
        <f t="shared" si="42"/>
        <v/>
      </c>
      <c r="G895" s="17" t="str">
        <f>IF(IFERROR(FIND(G$13,INDEX(DATOS!CA:CA,MATCH(CHECKLIST!B895,DATOS!B:B,0),1),1),"")="",IF(IFERROR(FIND("FINADO",INDEX(DATOS!CA:CA,MATCH(CHECKLIST!B895,DATOS!B:B,0),1),1),"")="",IF(IFERROR(FIND("BAJA",INDEX(DATOS!CA:CA,MATCH(CHECKLIST!B895,DATOS!B:B,0),1),1),"")="",IF(IFERROR(FIND("FECHA PEUA",INDEX(DATOS!CA:CA,MATCH(CHECKLIST!B895,DATOS!B:B,0),1),1),"")="",IF(IFERROR(FIND("FIRMA",INDEX(DATOS!CA:CA,MATCH(CHECKLIST!B895,DATOS!B:B,0),1),1),"")="","","FIRMA"),"PEUA"),"BAJA"),"FINADO"),"X")</f>
        <v/>
      </c>
      <c r="H895" s="17" t="str">
        <f>IF(IFERROR(FIND(H$13,INDEX(DATOS!CA:CA,MATCH(CHECKLIST!B895,DATOS!B:B,0),1),1),"")="",IF(IFERROR(FIND("VENCIDA",INDEX(DATOS!BH:BH,MATCH(CHECKLIST!B895,DATOS!B:B,0),1),1),"")="","","VENCIDO"),"X")</f>
        <v/>
      </c>
      <c r="I895" s="17" t="str">
        <f>IF(IFERROR(FIND(I$13,INDEX(DATOS!CA:CA,MATCH(CHECKLIST!B895,DATOS!B:B,0),1),1),"")="","","X")</f>
        <v/>
      </c>
      <c r="J895" s="17" t="str">
        <f>IF(IFERROR(FIND(J$13,INDEX(DATOS!CA:CA,MATCH(CHECKLIST!B895,DATOS!B:B,0),1),1),"")="","","X")</f>
        <v/>
      </c>
      <c r="K895" s="17" t="str">
        <f>IF(IFERROR(FIND(K$13,INDEX(DATOS!CA:CA,MATCH(CHECKLIST!B895,DATOS!B:B,0),1),1),"")="","","X")</f>
        <v/>
      </c>
      <c r="L895" s="17" t="str">
        <f>IF(IFERROR(FIND(L$13,INDEX(DATOS!CA:CA,MATCH(CHECKLIST!B895,DATOS!B:B,0),1),1),"")="","","X")</f>
        <v/>
      </c>
      <c r="M895" s="17" t="str">
        <f>IF(IFERROR(FIND(M$13,INDEX(DATOS!CA:CA,MATCH(CHECKLIST!B895,DATOS!B:B,0),1),1),"")="","","X")</f>
        <v/>
      </c>
      <c r="N895" s="49" t="str">
        <f ca="1">IFERROR(IF(INDEX(DATOS!I:I,MATCH(CHECKLIST!B895,DATOS!B:B,0),1)="","X",IF(INDEX(DATOS!I:I,MATCH(CHECKLIST!B895,DATOS!B:B,0),1)&gt;YEAR(TODAY())-1,"","VENCIDA")),"")</f>
        <v/>
      </c>
      <c r="P895" s="17" t="str">
        <f>IF(B895="","",IF(IFERROR(FIND(P$13,INDEX(DATOS!CA:CA,MATCH(CHECKLIST!B895,DATOS!B:B,0),1),1),"")="","","X"))</f>
        <v/>
      </c>
      <c r="Q895" s="17" t="str">
        <f>IF(B895="","",IF(IFERROR(FIND(Q$13,INDEX(DATOS!CA:CA,MATCH(CHECKLIST!B895,DATOS!B:B,0),1),1),"")="","","X"))</f>
        <v/>
      </c>
      <c r="R895" t="str">
        <f>IF(B895="","",1)</f>
        <v/>
      </c>
      <c r="S895" t="str">
        <f t="shared" si="45"/>
        <v/>
      </c>
      <c r="U895" t="str">
        <f t="shared" si="43"/>
        <v/>
      </c>
      <c r="V895" t="str">
        <f t="shared" si="44"/>
        <v/>
      </c>
    </row>
    <row r="896" spans="1:22">
      <c r="A896" s="12">
        <v>883</v>
      </c>
      <c r="B896" t="str">
        <f>IFERROR(INDEX(DATOS!B:B,MATCH(CHECKLIST!A896,DATOS!BU:BU,0),1),"")</f>
        <v/>
      </c>
      <c r="C896" t="str">
        <f>IFERROR(INDEX(DATOS!J:J,MATCH(CHECKLIST!A896,DATOS!BU:BU,0),1),"")</f>
        <v/>
      </c>
      <c r="D896" t="str">
        <f>IFERROR(INDEX(DATOS!R:R,MATCH(CHECKLIST!E896,DATOS!C:C,0),1),"")</f>
        <v/>
      </c>
      <c r="E896" s="16" t="str">
        <f>IFERROR(INDEX(DATOS!C:C,MATCH(CHECKLIST!A896,DATOS!BU:BU,0),1),"")</f>
        <v/>
      </c>
      <c r="F896" s="13" t="str">
        <f t="shared" si="42"/>
        <v/>
      </c>
      <c r="G896" s="17" t="str">
        <f>IF(IFERROR(FIND(G$13,INDEX(DATOS!CA:CA,MATCH(CHECKLIST!B896,DATOS!B:B,0),1),1),"")="",IF(IFERROR(FIND("FINADO",INDEX(DATOS!CA:CA,MATCH(CHECKLIST!B896,DATOS!B:B,0),1),1),"")="",IF(IFERROR(FIND("BAJA",INDEX(DATOS!CA:CA,MATCH(CHECKLIST!B896,DATOS!B:B,0),1),1),"")="",IF(IFERROR(FIND("FECHA PEUA",INDEX(DATOS!CA:CA,MATCH(CHECKLIST!B896,DATOS!B:B,0),1),1),"")="",IF(IFERROR(FIND("FIRMA",INDEX(DATOS!CA:CA,MATCH(CHECKLIST!B896,DATOS!B:B,0),1),1),"")="","","FIRMA"),"PEUA"),"BAJA"),"FINADO"),"X")</f>
        <v/>
      </c>
      <c r="H896" s="17" t="str">
        <f>IF(IFERROR(FIND(H$13,INDEX(DATOS!CA:CA,MATCH(CHECKLIST!B896,DATOS!B:B,0),1),1),"")="",IF(IFERROR(FIND("VENCIDA",INDEX(DATOS!BH:BH,MATCH(CHECKLIST!B896,DATOS!B:B,0),1),1),"")="","","VENCIDO"),"X")</f>
        <v/>
      </c>
      <c r="I896" s="17" t="str">
        <f>IF(IFERROR(FIND(I$13,INDEX(DATOS!CA:CA,MATCH(CHECKLIST!B896,DATOS!B:B,0),1),1),"")="","","X")</f>
        <v/>
      </c>
      <c r="J896" s="17" t="str">
        <f>IF(IFERROR(FIND(J$13,INDEX(DATOS!CA:CA,MATCH(CHECKLIST!B896,DATOS!B:B,0),1),1),"")="","","X")</f>
        <v/>
      </c>
      <c r="K896" s="17" t="str">
        <f>IF(IFERROR(FIND(K$13,INDEX(DATOS!CA:CA,MATCH(CHECKLIST!B896,DATOS!B:B,0),1),1),"")="","","X")</f>
        <v/>
      </c>
      <c r="L896" s="17" t="str">
        <f>IF(IFERROR(FIND(L$13,INDEX(DATOS!CA:CA,MATCH(CHECKLIST!B896,DATOS!B:B,0),1),1),"")="","","X")</f>
        <v/>
      </c>
      <c r="M896" s="17" t="str">
        <f>IF(IFERROR(FIND(M$13,INDEX(DATOS!CA:CA,MATCH(CHECKLIST!B896,DATOS!B:B,0),1),1),"")="","","X")</f>
        <v/>
      </c>
      <c r="N896" s="49" t="str">
        <f ca="1">IFERROR(IF(INDEX(DATOS!I:I,MATCH(CHECKLIST!B896,DATOS!B:B,0),1)="","X",IF(INDEX(DATOS!I:I,MATCH(CHECKLIST!B896,DATOS!B:B,0),1)&gt;YEAR(TODAY())-1,"","VENCIDA")),"")</f>
        <v/>
      </c>
      <c r="P896" s="17" t="str">
        <f>IF(B896="","",IF(IFERROR(FIND(P$13,INDEX(DATOS!CA:CA,MATCH(CHECKLIST!B896,DATOS!B:B,0),1),1),"")="","","X"))</f>
        <v/>
      </c>
      <c r="Q896" s="17" t="str">
        <f>IF(B896="","",IF(IFERROR(FIND(Q$13,INDEX(DATOS!CA:CA,MATCH(CHECKLIST!B896,DATOS!B:B,0),1),1),"")="","","X"))</f>
        <v/>
      </c>
      <c r="S896">
        <f t="shared" si="45"/>
        <v>0</v>
      </c>
      <c r="U896" t="str">
        <f t="shared" si="43"/>
        <v/>
      </c>
      <c r="V896" t="str">
        <f t="shared" si="44"/>
        <v/>
      </c>
    </row>
    <row r="897" spans="1:22">
      <c r="A897" s="12">
        <v>884</v>
      </c>
      <c r="B897" t="str">
        <f>IFERROR(INDEX(DATOS!B:B,MATCH(CHECKLIST!A897,DATOS!BU:BU,0),1),"")</f>
        <v/>
      </c>
      <c r="C897" t="str">
        <f>IFERROR(INDEX(DATOS!J:J,MATCH(CHECKLIST!A897,DATOS!BU:BU,0),1),"")</f>
        <v/>
      </c>
      <c r="D897" t="str">
        <f>IFERROR(INDEX(DATOS!R:R,MATCH(CHECKLIST!E897,DATOS!C:C,0),1),"")</f>
        <v/>
      </c>
      <c r="E897" s="16" t="str">
        <f>IFERROR(INDEX(DATOS!C:C,MATCH(CHECKLIST!A897,DATOS!BU:BU,0),1),"")</f>
        <v/>
      </c>
      <c r="F897" s="13" t="str">
        <f t="shared" si="42"/>
        <v/>
      </c>
      <c r="G897" s="17" t="str">
        <f>IF(IFERROR(FIND(G$13,INDEX(DATOS!CA:CA,MATCH(CHECKLIST!B897,DATOS!B:B,0),1),1),"")="",IF(IFERROR(FIND("FINADO",INDEX(DATOS!CA:CA,MATCH(CHECKLIST!B897,DATOS!B:B,0),1),1),"")="",IF(IFERROR(FIND("BAJA",INDEX(DATOS!CA:CA,MATCH(CHECKLIST!B897,DATOS!B:B,0),1),1),"")="",IF(IFERROR(FIND("FECHA PEUA",INDEX(DATOS!CA:CA,MATCH(CHECKLIST!B897,DATOS!B:B,0),1),1),"")="",IF(IFERROR(FIND("FIRMA",INDEX(DATOS!CA:CA,MATCH(CHECKLIST!B897,DATOS!B:B,0),1),1),"")="","","FIRMA"),"PEUA"),"BAJA"),"FINADO"),"X")</f>
        <v/>
      </c>
      <c r="H897" s="17" t="str">
        <f>IF(IFERROR(FIND(H$13,INDEX(DATOS!CA:CA,MATCH(CHECKLIST!B897,DATOS!B:B,0),1),1),"")="",IF(IFERROR(FIND("VENCIDA",INDEX(DATOS!BH:BH,MATCH(CHECKLIST!B897,DATOS!B:B,0),1),1),"")="","","VENCIDO"),"X")</f>
        <v/>
      </c>
      <c r="I897" s="17" t="str">
        <f>IF(IFERROR(FIND(I$13,INDEX(DATOS!CA:CA,MATCH(CHECKLIST!B897,DATOS!B:B,0),1),1),"")="","","X")</f>
        <v/>
      </c>
      <c r="J897" s="17" t="str">
        <f>IF(IFERROR(FIND(J$13,INDEX(DATOS!CA:CA,MATCH(CHECKLIST!B897,DATOS!B:B,0),1),1),"")="","","X")</f>
        <v/>
      </c>
      <c r="K897" s="17" t="str">
        <f>IF(IFERROR(FIND(K$13,INDEX(DATOS!CA:CA,MATCH(CHECKLIST!B897,DATOS!B:B,0),1),1),"")="","","X")</f>
        <v/>
      </c>
      <c r="L897" s="17" t="str">
        <f>IF(IFERROR(FIND(L$13,INDEX(DATOS!CA:CA,MATCH(CHECKLIST!B897,DATOS!B:B,0),1),1),"")="","","X")</f>
        <v/>
      </c>
      <c r="M897" s="17" t="str">
        <f>IF(IFERROR(FIND(M$13,INDEX(DATOS!CA:CA,MATCH(CHECKLIST!B897,DATOS!B:B,0),1),1),"")="","","X")</f>
        <v/>
      </c>
      <c r="N897" s="49" t="str">
        <f ca="1">IFERROR(IF(INDEX(DATOS!I:I,MATCH(CHECKLIST!B897,DATOS!B:B,0),1)="","X",IF(INDEX(DATOS!I:I,MATCH(CHECKLIST!B897,DATOS!B:B,0),1)&gt;YEAR(TODAY())-1,"","VENCIDA")),"")</f>
        <v/>
      </c>
      <c r="P897" s="17" t="str">
        <f>IF(B897="","",IF(IFERROR(FIND(P$13,INDEX(DATOS!CA:CA,MATCH(CHECKLIST!B897,DATOS!B:B,0),1),1),"")="","","X"))</f>
        <v/>
      </c>
      <c r="Q897" s="17" t="str">
        <f>IF(B897="","",IF(IFERROR(FIND(Q$13,INDEX(DATOS!CA:CA,MATCH(CHECKLIST!B897,DATOS!B:B,0),1),1),"")="","","X"))</f>
        <v/>
      </c>
      <c r="R897" t="str">
        <f>IF(B897="","",1)</f>
        <v/>
      </c>
      <c r="S897" t="str">
        <f t="shared" si="45"/>
        <v/>
      </c>
      <c r="U897" t="str">
        <f t="shared" si="43"/>
        <v/>
      </c>
      <c r="V897" t="str">
        <f t="shared" si="44"/>
        <v/>
      </c>
    </row>
    <row r="898" spans="1:22">
      <c r="A898" s="12">
        <v>885</v>
      </c>
      <c r="B898" t="str">
        <f>IFERROR(INDEX(DATOS!B:B,MATCH(CHECKLIST!A898,DATOS!BU:BU,0),1),"")</f>
        <v/>
      </c>
      <c r="C898" t="str">
        <f>IFERROR(INDEX(DATOS!J:J,MATCH(CHECKLIST!A898,DATOS!BU:BU,0),1),"")</f>
        <v/>
      </c>
      <c r="D898" t="str">
        <f>IFERROR(INDEX(DATOS!R:R,MATCH(CHECKLIST!E898,DATOS!C:C,0),1),"")</f>
        <v/>
      </c>
      <c r="E898" s="16" t="str">
        <f>IFERROR(INDEX(DATOS!C:C,MATCH(CHECKLIST!A898,DATOS!BU:BU,0),1),"")</f>
        <v/>
      </c>
      <c r="F898" s="13" t="str">
        <f t="shared" si="42"/>
        <v/>
      </c>
      <c r="G898" s="17" t="str">
        <f>IF(IFERROR(FIND(G$13,INDEX(DATOS!CA:CA,MATCH(CHECKLIST!B898,DATOS!B:B,0),1),1),"")="",IF(IFERROR(FIND("FINADO",INDEX(DATOS!CA:CA,MATCH(CHECKLIST!B898,DATOS!B:B,0),1),1),"")="",IF(IFERROR(FIND("BAJA",INDEX(DATOS!CA:CA,MATCH(CHECKLIST!B898,DATOS!B:B,0),1),1),"")="",IF(IFERROR(FIND("FECHA PEUA",INDEX(DATOS!CA:CA,MATCH(CHECKLIST!B898,DATOS!B:B,0),1),1),"")="",IF(IFERROR(FIND("FIRMA",INDEX(DATOS!CA:CA,MATCH(CHECKLIST!B898,DATOS!B:B,0),1),1),"")="","","FIRMA"),"PEUA"),"BAJA"),"FINADO"),"X")</f>
        <v/>
      </c>
      <c r="H898" s="17" t="str">
        <f>IF(IFERROR(FIND(H$13,INDEX(DATOS!CA:CA,MATCH(CHECKLIST!B898,DATOS!B:B,0),1),1),"")="",IF(IFERROR(FIND("VENCIDA",INDEX(DATOS!BH:BH,MATCH(CHECKLIST!B898,DATOS!B:B,0),1),1),"")="","","VENCIDO"),"X")</f>
        <v/>
      </c>
      <c r="I898" s="17" t="str">
        <f>IF(IFERROR(FIND(I$13,INDEX(DATOS!CA:CA,MATCH(CHECKLIST!B898,DATOS!B:B,0),1),1),"")="","","X")</f>
        <v/>
      </c>
      <c r="J898" s="17" t="str">
        <f>IF(IFERROR(FIND(J$13,INDEX(DATOS!CA:CA,MATCH(CHECKLIST!B898,DATOS!B:B,0),1),1),"")="","","X")</f>
        <v/>
      </c>
      <c r="K898" s="17" t="str">
        <f>IF(IFERROR(FIND(K$13,INDEX(DATOS!CA:CA,MATCH(CHECKLIST!B898,DATOS!B:B,0),1),1),"")="","","X")</f>
        <v/>
      </c>
      <c r="L898" s="17" t="str">
        <f>IF(IFERROR(FIND(L$13,INDEX(DATOS!CA:CA,MATCH(CHECKLIST!B898,DATOS!B:B,0),1),1),"")="","","X")</f>
        <v/>
      </c>
      <c r="M898" s="17" t="str">
        <f>IF(IFERROR(FIND(M$13,INDEX(DATOS!CA:CA,MATCH(CHECKLIST!B898,DATOS!B:B,0),1),1),"")="","","X")</f>
        <v/>
      </c>
      <c r="N898" s="49" t="str">
        <f ca="1">IFERROR(IF(INDEX(DATOS!I:I,MATCH(CHECKLIST!B898,DATOS!B:B,0),1)="","X",IF(INDEX(DATOS!I:I,MATCH(CHECKLIST!B898,DATOS!B:B,0),1)&gt;YEAR(TODAY())-1,"","VENCIDA")),"")</f>
        <v/>
      </c>
      <c r="P898" s="17" t="str">
        <f>IF(B898="","",IF(IFERROR(FIND(P$13,INDEX(DATOS!CA:CA,MATCH(CHECKLIST!B898,DATOS!B:B,0),1),1),"")="","","X"))</f>
        <v/>
      </c>
      <c r="Q898" s="17" t="str">
        <f>IF(B898="","",IF(IFERROR(FIND(Q$13,INDEX(DATOS!CA:CA,MATCH(CHECKLIST!B898,DATOS!B:B,0),1),1),"")="","","X"))</f>
        <v/>
      </c>
      <c r="S898">
        <f t="shared" si="45"/>
        <v>0</v>
      </c>
      <c r="U898" t="str">
        <f t="shared" si="43"/>
        <v/>
      </c>
      <c r="V898" t="str">
        <f t="shared" si="44"/>
        <v/>
      </c>
    </row>
    <row r="899" spans="1:22">
      <c r="A899" s="12">
        <v>886</v>
      </c>
      <c r="B899" t="str">
        <f>IFERROR(INDEX(DATOS!B:B,MATCH(CHECKLIST!A899,DATOS!BU:BU,0),1),"")</f>
        <v/>
      </c>
      <c r="C899" t="str">
        <f>IFERROR(INDEX(DATOS!J:J,MATCH(CHECKLIST!A899,DATOS!BU:BU,0),1),"")</f>
        <v/>
      </c>
      <c r="D899" t="str">
        <f>IFERROR(INDEX(DATOS!R:R,MATCH(CHECKLIST!E899,DATOS!C:C,0),1),"")</f>
        <v/>
      </c>
      <c r="E899" s="16" t="str">
        <f>IFERROR(INDEX(DATOS!C:C,MATCH(CHECKLIST!A899,DATOS!BU:BU,0),1),"")</f>
        <v/>
      </c>
      <c r="F899" s="13" t="str">
        <f t="shared" si="42"/>
        <v/>
      </c>
      <c r="G899" s="17" t="str">
        <f>IF(IFERROR(FIND(G$13,INDEX(DATOS!CA:CA,MATCH(CHECKLIST!B899,DATOS!B:B,0),1),1),"")="",IF(IFERROR(FIND("FINADO",INDEX(DATOS!CA:CA,MATCH(CHECKLIST!B899,DATOS!B:B,0),1),1),"")="",IF(IFERROR(FIND("BAJA",INDEX(DATOS!CA:CA,MATCH(CHECKLIST!B899,DATOS!B:B,0),1),1),"")="",IF(IFERROR(FIND("FECHA PEUA",INDEX(DATOS!CA:CA,MATCH(CHECKLIST!B899,DATOS!B:B,0),1),1),"")="",IF(IFERROR(FIND("FIRMA",INDEX(DATOS!CA:CA,MATCH(CHECKLIST!B899,DATOS!B:B,0),1),1),"")="","","FIRMA"),"PEUA"),"BAJA"),"FINADO"),"X")</f>
        <v/>
      </c>
      <c r="H899" s="17" t="str">
        <f>IF(IFERROR(FIND(H$13,INDEX(DATOS!CA:CA,MATCH(CHECKLIST!B899,DATOS!B:B,0),1),1),"")="",IF(IFERROR(FIND("VENCIDA",INDEX(DATOS!BH:BH,MATCH(CHECKLIST!B899,DATOS!B:B,0),1),1),"")="","","VENCIDO"),"X")</f>
        <v/>
      </c>
      <c r="I899" s="17" t="str">
        <f>IF(IFERROR(FIND(I$13,INDEX(DATOS!CA:CA,MATCH(CHECKLIST!B899,DATOS!B:B,0),1),1),"")="","","X")</f>
        <v/>
      </c>
      <c r="J899" s="17" t="str">
        <f>IF(IFERROR(FIND(J$13,INDEX(DATOS!CA:CA,MATCH(CHECKLIST!B899,DATOS!B:B,0),1),1),"")="","","X")</f>
        <v/>
      </c>
      <c r="K899" s="17" t="str">
        <f>IF(IFERROR(FIND(K$13,INDEX(DATOS!CA:CA,MATCH(CHECKLIST!B899,DATOS!B:B,0),1),1),"")="","","X")</f>
        <v/>
      </c>
      <c r="L899" s="17" t="str">
        <f>IF(IFERROR(FIND(L$13,INDEX(DATOS!CA:CA,MATCH(CHECKLIST!B899,DATOS!B:B,0),1),1),"")="","","X")</f>
        <v/>
      </c>
      <c r="M899" s="17" t="str">
        <f>IF(IFERROR(FIND(M$13,INDEX(DATOS!CA:CA,MATCH(CHECKLIST!B899,DATOS!B:B,0),1),1),"")="","","X")</f>
        <v/>
      </c>
      <c r="N899" s="49" t="str">
        <f ca="1">IFERROR(IF(INDEX(DATOS!I:I,MATCH(CHECKLIST!B899,DATOS!B:B,0),1)="","X",IF(INDEX(DATOS!I:I,MATCH(CHECKLIST!B899,DATOS!B:B,0),1)&gt;YEAR(TODAY())-1,"","VENCIDA")),"")</f>
        <v/>
      </c>
      <c r="P899" s="17" t="str">
        <f>IF(B899="","",IF(IFERROR(FIND(P$13,INDEX(DATOS!CA:CA,MATCH(CHECKLIST!B899,DATOS!B:B,0),1),1),"")="","","X"))</f>
        <v/>
      </c>
      <c r="Q899" s="17" t="str">
        <f>IF(B899="","",IF(IFERROR(FIND(Q$13,INDEX(DATOS!CA:CA,MATCH(CHECKLIST!B899,DATOS!B:B,0),1),1),"")="","","X"))</f>
        <v/>
      </c>
      <c r="R899" t="str">
        <f>IF(B899="","",1)</f>
        <v/>
      </c>
      <c r="S899" t="str">
        <f t="shared" si="45"/>
        <v/>
      </c>
      <c r="U899" t="str">
        <f t="shared" si="43"/>
        <v/>
      </c>
      <c r="V899" t="str">
        <f t="shared" si="44"/>
        <v/>
      </c>
    </row>
    <row r="900" spans="1:22">
      <c r="A900" s="12">
        <v>887</v>
      </c>
      <c r="B900" t="str">
        <f>IFERROR(INDEX(DATOS!B:B,MATCH(CHECKLIST!A900,DATOS!BU:BU,0),1),"")</f>
        <v/>
      </c>
      <c r="C900" t="str">
        <f>IFERROR(INDEX(DATOS!J:J,MATCH(CHECKLIST!A900,DATOS!BU:BU,0),1),"")</f>
        <v/>
      </c>
      <c r="D900" t="str">
        <f>IFERROR(INDEX(DATOS!R:R,MATCH(CHECKLIST!E900,DATOS!C:C,0),1),"")</f>
        <v/>
      </c>
      <c r="E900" s="16" t="str">
        <f>IFERROR(INDEX(DATOS!C:C,MATCH(CHECKLIST!A900,DATOS!BU:BU,0),1),"")</f>
        <v/>
      </c>
      <c r="F900" s="13" t="str">
        <f t="shared" si="42"/>
        <v/>
      </c>
      <c r="G900" s="17" t="str">
        <f>IF(IFERROR(FIND(G$13,INDEX(DATOS!CA:CA,MATCH(CHECKLIST!B900,DATOS!B:B,0),1),1),"")="",IF(IFERROR(FIND("FINADO",INDEX(DATOS!CA:CA,MATCH(CHECKLIST!B900,DATOS!B:B,0),1),1),"")="",IF(IFERROR(FIND("BAJA",INDEX(DATOS!CA:CA,MATCH(CHECKLIST!B900,DATOS!B:B,0),1),1),"")="",IF(IFERROR(FIND("FECHA PEUA",INDEX(DATOS!CA:CA,MATCH(CHECKLIST!B900,DATOS!B:B,0),1),1),"")="",IF(IFERROR(FIND("FIRMA",INDEX(DATOS!CA:CA,MATCH(CHECKLIST!B900,DATOS!B:B,0),1),1),"")="","","FIRMA"),"PEUA"),"BAJA"),"FINADO"),"X")</f>
        <v/>
      </c>
      <c r="H900" s="17" t="str">
        <f>IF(IFERROR(FIND(H$13,INDEX(DATOS!CA:CA,MATCH(CHECKLIST!B900,DATOS!B:B,0),1),1),"")="",IF(IFERROR(FIND("VENCIDA",INDEX(DATOS!BH:BH,MATCH(CHECKLIST!B900,DATOS!B:B,0),1),1),"")="","","VENCIDO"),"X")</f>
        <v/>
      </c>
      <c r="I900" s="17" t="str">
        <f>IF(IFERROR(FIND(I$13,INDEX(DATOS!CA:CA,MATCH(CHECKLIST!B900,DATOS!B:B,0),1),1),"")="","","X")</f>
        <v/>
      </c>
      <c r="J900" s="17" t="str">
        <f>IF(IFERROR(FIND(J$13,INDEX(DATOS!CA:CA,MATCH(CHECKLIST!B900,DATOS!B:B,0),1),1),"")="","","X")</f>
        <v/>
      </c>
      <c r="K900" s="17" t="str">
        <f>IF(IFERROR(FIND(K$13,INDEX(DATOS!CA:CA,MATCH(CHECKLIST!B900,DATOS!B:B,0),1),1),"")="","","X")</f>
        <v/>
      </c>
      <c r="L900" s="17" t="str">
        <f>IF(IFERROR(FIND(L$13,INDEX(DATOS!CA:CA,MATCH(CHECKLIST!B900,DATOS!B:B,0),1),1),"")="","","X")</f>
        <v/>
      </c>
      <c r="M900" s="17" t="str">
        <f>IF(IFERROR(FIND(M$13,INDEX(DATOS!CA:CA,MATCH(CHECKLIST!B900,DATOS!B:B,0),1),1),"")="","","X")</f>
        <v/>
      </c>
      <c r="N900" s="49" t="str">
        <f ca="1">IFERROR(IF(INDEX(DATOS!I:I,MATCH(CHECKLIST!B900,DATOS!B:B,0),1)="","X",IF(INDEX(DATOS!I:I,MATCH(CHECKLIST!B900,DATOS!B:B,0),1)&gt;YEAR(TODAY())-1,"","VENCIDA")),"")</f>
        <v/>
      </c>
      <c r="P900" s="17" t="str">
        <f>IF(B900="","",IF(IFERROR(FIND(P$13,INDEX(DATOS!CA:CA,MATCH(CHECKLIST!B900,DATOS!B:B,0),1),1),"")="","","X"))</f>
        <v/>
      </c>
      <c r="Q900" s="17" t="str">
        <f>IF(B900="","",IF(IFERROR(FIND(Q$13,INDEX(DATOS!CA:CA,MATCH(CHECKLIST!B900,DATOS!B:B,0),1),1),"")="","","X"))</f>
        <v/>
      </c>
      <c r="S900">
        <f t="shared" si="45"/>
        <v>0</v>
      </c>
      <c r="U900" t="str">
        <f t="shared" si="43"/>
        <v/>
      </c>
      <c r="V900" t="str">
        <f t="shared" si="44"/>
        <v/>
      </c>
    </row>
    <row r="901" spans="1:22">
      <c r="A901" s="12">
        <v>888</v>
      </c>
      <c r="B901" t="str">
        <f>IFERROR(INDEX(DATOS!B:B,MATCH(CHECKLIST!A901,DATOS!BU:BU,0),1),"")</f>
        <v/>
      </c>
      <c r="C901" t="str">
        <f>IFERROR(INDEX(DATOS!J:J,MATCH(CHECKLIST!A901,DATOS!BU:BU,0),1),"")</f>
        <v/>
      </c>
      <c r="D901" t="str">
        <f>IFERROR(INDEX(DATOS!R:R,MATCH(CHECKLIST!E901,DATOS!C:C,0),1),"")</f>
        <v/>
      </c>
      <c r="E901" s="16" t="str">
        <f>IFERROR(INDEX(DATOS!C:C,MATCH(CHECKLIST!A901,DATOS!BU:BU,0),1),"")</f>
        <v/>
      </c>
      <c r="F901" s="13" t="str">
        <f t="shared" si="42"/>
        <v/>
      </c>
      <c r="G901" s="17" t="str">
        <f>IF(IFERROR(FIND(G$13,INDEX(DATOS!CA:CA,MATCH(CHECKLIST!B901,DATOS!B:B,0),1),1),"")="",IF(IFERROR(FIND("FINADO",INDEX(DATOS!CA:CA,MATCH(CHECKLIST!B901,DATOS!B:B,0),1),1),"")="",IF(IFERROR(FIND("BAJA",INDEX(DATOS!CA:CA,MATCH(CHECKLIST!B901,DATOS!B:B,0),1),1),"")="",IF(IFERROR(FIND("FECHA PEUA",INDEX(DATOS!CA:CA,MATCH(CHECKLIST!B901,DATOS!B:B,0),1),1),"")="",IF(IFERROR(FIND("FIRMA",INDEX(DATOS!CA:CA,MATCH(CHECKLIST!B901,DATOS!B:B,0),1),1),"")="","","FIRMA"),"PEUA"),"BAJA"),"FINADO"),"X")</f>
        <v/>
      </c>
      <c r="H901" s="17" t="str">
        <f>IF(IFERROR(FIND(H$13,INDEX(DATOS!CA:CA,MATCH(CHECKLIST!B901,DATOS!B:B,0),1),1),"")="",IF(IFERROR(FIND("VENCIDA",INDEX(DATOS!BH:BH,MATCH(CHECKLIST!B901,DATOS!B:B,0),1),1),"")="","","VENCIDO"),"X")</f>
        <v/>
      </c>
      <c r="I901" s="17" t="str">
        <f>IF(IFERROR(FIND(I$13,INDEX(DATOS!CA:CA,MATCH(CHECKLIST!B901,DATOS!B:B,0),1),1),"")="","","X")</f>
        <v/>
      </c>
      <c r="J901" s="17" t="str">
        <f>IF(IFERROR(FIND(J$13,INDEX(DATOS!CA:CA,MATCH(CHECKLIST!B901,DATOS!B:B,0),1),1),"")="","","X")</f>
        <v/>
      </c>
      <c r="K901" s="17" t="str">
        <f>IF(IFERROR(FIND(K$13,INDEX(DATOS!CA:CA,MATCH(CHECKLIST!B901,DATOS!B:B,0),1),1),"")="","","X")</f>
        <v/>
      </c>
      <c r="L901" s="17" t="str">
        <f>IF(IFERROR(FIND(L$13,INDEX(DATOS!CA:CA,MATCH(CHECKLIST!B901,DATOS!B:B,0),1),1),"")="","","X")</f>
        <v/>
      </c>
      <c r="M901" s="17" t="str">
        <f>IF(IFERROR(FIND(M$13,INDEX(DATOS!CA:CA,MATCH(CHECKLIST!B901,DATOS!B:B,0),1),1),"")="","","X")</f>
        <v/>
      </c>
      <c r="N901" s="49" t="str">
        <f ca="1">IFERROR(IF(INDEX(DATOS!I:I,MATCH(CHECKLIST!B901,DATOS!B:B,0),1)="","X",IF(INDEX(DATOS!I:I,MATCH(CHECKLIST!B901,DATOS!B:B,0),1)&gt;YEAR(TODAY())-1,"","VENCIDA")),"")</f>
        <v/>
      </c>
      <c r="P901" s="17" t="str">
        <f>IF(B901="","",IF(IFERROR(FIND(P$13,INDEX(DATOS!CA:CA,MATCH(CHECKLIST!B901,DATOS!B:B,0),1),1),"")="","","X"))</f>
        <v/>
      </c>
      <c r="Q901" s="17" t="str">
        <f>IF(B901="","",IF(IFERROR(FIND(Q$13,INDEX(DATOS!CA:CA,MATCH(CHECKLIST!B901,DATOS!B:B,0),1),1),"")="","","X"))</f>
        <v/>
      </c>
      <c r="R901" t="str">
        <f>IF(B901="","",1)</f>
        <v/>
      </c>
      <c r="S901" t="str">
        <f t="shared" si="45"/>
        <v/>
      </c>
      <c r="U901" t="str">
        <f t="shared" si="43"/>
        <v/>
      </c>
      <c r="V901" t="str">
        <f t="shared" si="44"/>
        <v/>
      </c>
    </row>
    <row r="902" spans="1:22">
      <c r="A902" s="12">
        <v>889</v>
      </c>
      <c r="B902" t="str">
        <f>IFERROR(INDEX(DATOS!B:B,MATCH(CHECKLIST!A902,DATOS!BU:BU,0),1),"")</f>
        <v/>
      </c>
      <c r="C902" t="str">
        <f>IFERROR(INDEX(DATOS!J:J,MATCH(CHECKLIST!A902,DATOS!BU:BU,0),1),"")</f>
        <v/>
      </c>
      <c r="D902" t="str">
        <f>IFERROR(INDEX(DATOS!R:R,MATCH(CHECKLIST!E902,DATOS!C:C,0),1),"")</f>
        <v/>
      </c>
      <c r="E902" s="16" t="str">
        <f>IFERROR(INDEX(DATOS!C:C,MATCH(CHECKLIST!A902,DATOS!BU:BU,0),1),"")</f>
        <v/>
      </c>
      <c r="F902" s="13" t="str">
        <f t="shared" si="42"/>
        <v/>
      </c>
      <c r="G902" s="17" t="str">
        <f>IF(IFERROR(FIND(G$13,INDEX(DATOS!CA:CA,MATCH(CHECKLIST!B902,DATOS!B:B,0),1),1),"")="",IF(IFERROR(FIND("FINADO",INDEX(DATOS!CA:CA,MATCH(CHECKLIST!B902,DATOS!B:B,0),1),1),"")="",IF(IFERROR(FIND("BAJA",INDEX(DATOS!CA:CA,MATCH(CHECKLIST!B902,DATOS!B:B,0),1),1),"")="",IF(IFERROR(FIND("FECHA PEUA",INDEX(DATOS!CA:CA,MATCH(CHECKLIST!B902,DATOS!B:B,0),1),1),"")="",IF(IFERROR(FIND("FIRMA",INDEX(DATOS!CA:CA,MATCH(CHECKLIST!B902,DATOS!B:B,0),1),1),"")="","","FIRMA"),"PEUA"),"BAJA"),"FINADO"),"X")</f>
        <v/>
      </c>
      <c r="H902" s="17" t="str">
        <f>IF(IFERROR(FIND(H$13,INDEX(DATOS!CA:CA,MATCH(CHECKLIST!B902,DATOS!B:B,0),1),1),"")="",IF(IFERROR(FIND("VENCIDA",INDEX(DATOS!BH:BH,MATCH(CHECKLIST!B902,DATOS!B:B,0),1),1),"")="","","VENCIDO"),"X")</f>
        <v/>
      </c>
      <c r="I902" s="17" t="str">
        <f>IF(IFERROR(FIND(I$13,INDEX(DATOS!CA:CA,MATCH(CHECKLIST!B902,DATOS!B:B,0),1),1),"")="","","X")</f>
        <v/>
      </c>
      <c r="J902" s="17" t="str">
        <f>IF(IFERROR(FIND(J$13,INDEX(DATOS!CA:CA,MATCH(CHECKLIST!B902,DATOS!B:B,0),1),1),"")="","","X")</f>
        <v/>
      </c>
      <c r="K902" s="17" t="str">
        <f>IF(IFERROR(FIND(K$13,INDEX(DATOS!CA:CA,MATCH(CHECKLIST!B902,DATOS!B:B,0),1),1),"")="","","X")</f>
        <v/>
      </c>
      <c r="L902" s="17" t="str">
        <f>IF(IFERROR(FIND(L$13,INDEX(DATOS!CA:CA,MATCH(CHECKLIST!B902,DATOS!B:B,0),1),1),"")="","","X")</f>
        <v/>
      </c>
      <c r="M902" s="17" t="str">
        <f>IF(IFERROR(FIND(M$13,INDEX(DATOS!CA:CA,MATCH(CHECKLIST!B902,DATOS!B:B,0),1),1),"")="","","X")</f>
        <v/>
      </c>
      <c r="N902" s="49" t="str">
        <f ca="1">IFERROR(IF(INDEX(DATOS!I:I,MATCH(CHECKLIST!B902,DATOS!B:B,0),1)="","X",IF(INDEX(DATOS!I:I,MATCH(CHECKLIST!B902,DATOS!B:B,0),1)&gt;YEAR(TODAY())-1,"","VENCIDA")),"")</f>
        <v/>
      </c>
      <c r="P902" s="17" t="str">
        <f>IF(B902="","",IF(IFERROR(FIND(P$13,INDEX(DATOS!CA:CA,MATCH(CHECKLIST!B902,DATOS!B:B,0),1),1),"")="","","X"))</f>
        <v/>
      </c>
      <c r="Q902" s="17" t="str">
        <f>IF(B902="","",IF(IFERROR(FIND(Q$13,INDEX(DATOS!CA:CA,MATCH(CHECKLIST!B902,DATOS!B:B,0),1),1),"")="","","X"))</f>
        <v/>
      </c>
      <c r="S902">
        <f t="shared" si="45"/>
        <v>0</v>
      </c>
      <c r="U902" t="str">
        <f t="shared" si="43"/>
        <v/>
      </c>
      <c r="V902" t="str">
        <f t="shared" si="44"/>
        <v/>
      </c>
    </row>
    <row r="903" spans="1:22">
      <c r="A903" s="12">
        <v>890</v>
      </c>
      <c r="B903" t="str">
        <f>IFERROR(INDEX(DATOS!B:B,MATCH(CHECKLIST!A903,DATOS!BU:BU,0),1),"")</f>
        <v/>
      </c>
      <c r="C903" t="str">
        <f>IFERROR(INDEX(DATOS!J:J,MATCH(CHECKLIST!A903,DATOS!BU:BU,0),1),"")</f>
        <v/>
      </c>
      <c r="D903" t="str">
        <f>IFERROR(INDEX(DATOS!R:R,MATCH(CHECKLIST!E903,DATOS!C:C,0),1),"")</f>
        <v/>
      </c>
      <c r="E903" s="16" t="str">
        <f>IFERROR(INDEX(DATOS!C:C,MATCH(CHECKLIST!A903,DATOS!BU:BU,0),1),"")</f>
        <v/>
      </c>
      <c r="F903" s="13" t="str">
        <f t="shared" si="42"/>
        <v/>
      </c>
      <c r="G903" s="17" t="str">
        <f>IF(IFERROR(FIND(G$13,INDEX(DATOS!CA:CA,MATCH(CHECKLIST!B903,DATOS!B:B,0),1),1),"")="",IF(IFERROR(FIND("FINADO",INDEX(DATOS!CA:CA,MATCH(CHECKLIST!B903,DATOS!B:B,0),1),1),"")="",IF(IFERROR(FIND("BAJA",INDEX(DATOS!CA:CA,MATCH(CHECKLIST!B903,DATOS!B:B,0),1),1),"")="",IF(IFERROR(FIND("FECHA PEUA",INDEX(DATOS!CA:CA,MATCH(CHECKLIST!B903,DATOS!B:B,0),1),1),"")="",IF(IFERROR(FIND("FIRMA",INDEX(DATOS!CA:CA,MATCH(CHECKLIST!B903,DATOS!B:B,0),1),1),"")="","","FIRMA"),"PEUA"),"BAJA"),"FINADO"),"X")</f>
        <v/>
      </c>
      <c r="H903" s="17" t="str">
        <f>IF(IFERROR(FIND(H$13,INDEX(DATOS!CA:CA,MATCH(CHECKLIST!B903,DATOS!B:B,0),1),1),"")="",IF(IFERROR(FIND("VENCIDA",INDEX(DATOS!BH:BH,MATCH(CHECKLIST!B903,DATOS!B:B,0),1),1),"")="","","VENCIDO"),"X")</f>
        <v/>
      </c>
      <c r="I903" s="17" t="str">
        <f>IF(IFERROR(FIND(I$13,INDEX(DATOS!CA:CA,MATCH(CHECKLIST!B903,DATOS!B:B,0),1),1),"")="","","X")</f>
        <v/>
      </c>
      <c r="J903" s="17" t="str">
        <f>IF(IFERROR(FIND(J$13,INDEX(DATOS!CA:CA,MATCH(CHECKLIST!B903,DATOS!B:B,0),1),1),"")="","","X")</f>
        <v/>
      </c>
      <c r="K903" s="17" t="str">
        <f>IF(IFERROR(FIND(K$13,INDEX(DATOS!CA:CA,MATCH(CHECKLIST!B903,DATOS!B:B,0),1),1),"")="","","X")</f>
        <v/>
      </c>
      <c r="L903" s="17" t="str">
        <f>IF(IFERROR(FIND(L$13,INDEX(DATOS!CA:CA,MATCH(CHECKLIST!B903,DATOS!B:B,0),1),1),"")="","","X")</f>
        <v/>
      </c>
      <c r="M903" s="17" t="str">
        <f>IF(IFERROR(FIND(M$13,INDEX(DATOS!CA:CA,MATCH(CHECKLIST!B903,DATOS!B:B,0),1),1),"")="","","X")</f>
        <v/>
      </c>
      <c r="N903" s="49" t="str">
        <f ca="1">IFERROR(IF(INDEX(DATOS!I:I,MATCH(CHECKLIST!B903,DATOS!B:B,0),1)="","X",IF(INDEX(DATOS!I:I,MATCH(CHECKLIST!B903,DATOS!B:B,0),1)&gt;YEAR(TODAY())-1,"","VENCIDA")),"")</f>
        <v/>
      </c>
      <c r="P903" s="17" t="str">
        <f>IF(B903="","",IF(IFERROR(FIND(P$13,INDEX(DATOS!CA:CA,MATCH(CHECKLIST!B903,DATOS!B:B,0),1),1),"")="","","X"))</f>
        <v/>
      </c>
      <c r="Q903" s="17" t="str">
        <f>IF(B903="","",IF(IFERROR(FIND(Q$13,INDEX(DATOS!CA:CA,MATCH(CHECKLIST!B903,DATOS!B:B,0),1),1),"")="","","X"))</f>
        <v/>
      </c>
      <c r="R903" t="str">
        <f>IF(B903="","",1)</f>
        <v/>
      </c>
      <c r="S903" t="str">
        <f t="shared" si="45"/>
        <v/>
      </c>
      <c r="U903" t="str">
        <f t="shared" si="43"/>
        <v/>
      </c>
      <c r="V903" t="str">
        <f t="shared" si="44"/>
        <v/>
      </c>
    </row>
    <row r="904" spans="1:22">
      <c r="A904" s="12">
        <v>891</v>
      </c>
      <c r="B904" t="str">
        <f>IFERROR(INDEX(DATOS!B:B,MATCH(CHECKLIST!A904,DATOS!BU:BU,0),1),"")</f>
        <v/>
      </c>
      <c r="C904" t="str">
        <f>IFERROR(INDEX(DATOS!J:J,MATCH(CHECKLIST!A904,DATOS!BU:BU,0),1),"")</f>
        <v/>
      </c>
      <c r="D904" t="str">
        <f>IFERROR(INDEX(DATOS!R:R,MATCH(CHECKLIST!E904,DATOS!C:C,0),1),"")</f>
        <v/>
      </c>
      <c r="E904" s="16" t="str">
        <f>IFERROR(INDEX(DATOS!C:C,MATCH(CHECKLIST!A904,DATOS!BU:BU,0),1),"")</f>
        <v/>
      </c>
      <c r="F904" s="13" t="str">
        <f t="shared" si="42"/>
        <v/>
      </c>
      <c r="G904" s="17" t="str">
        <f>IF(IFERROR(FIND(G$13,INDEX(DATOS!CA:CA,MATCH(CHECKLIST!B904,DATOS!B:B,0),1),1),"")="",IF(IFERROR(FIND("FINADO",INDEX(DATOS!CA:CA,MATCH(CHECKLIST!B904,DATOS!B:B,0),1),1),"")="",IF(IFERROR(FIND("BAJA",INDEX(DATOS!CA:CA,MATCH(CHECKLIST!B904,DATOS!B:B,0),1),1),"")="",IF(IFERROR(FIND("FECHA PEUA",INDEX(DATOS!CA:CA,MATCH(CHECKLIST!B904,DATOS!B:B,0),1),1),"")="",IF(IFERROR(FIND("FIRMA",INDEX(DATOS!CA:CA,MATCH(CHECKLIST!B904,DATOS!B:B,0),1),1),"")="","","FIRMA"),"PEUA"),"BAJA"),"FINADO"),"X")</f>
        <v/>
      </c>
      <c r="H904" s="17" t="str">
        <f>IF(IFERROR(FIND(H$13,INDEX(DATOS!CA:CA,MATCH(CHECKLIST!B904,DATOS!B:B,0),1),1),"")="",IF(IFERROR(FIND("VENCIDA",INDEX(DATOS!BH:BH,MATCH(CHECKLIST!B904,DATOS!B:B,0),1),1),"")="","","VENCIDO"),"X")</f>
        <v/>
      </c>
      <c r="I904" s="17" t="str">
        <f>IF(IFERROR(FIND(I$13,INDEX(DATOS!CA:CA,MATCH(CHECKLIST!B904,DATOS!B:B,0),1),1),"")="","","X")</f>
        <v/>
      </c>
      <c r="J904" s="17" t="str">
        <f>IF(IFERROR(FIND(J$13,INDEX(DATOS!CA:CA,MATCH(CHECKLIST!B904,DATOS!B:B,0),1),1),"")="","","X")</f>
        <v/>
      </c>
      <c r="K904" s="17" t="str">
        <f>IF(IFERROR(FIND(K$13,INDEX(DATOS!CA:CA,MATCH(CHECKLIST!B904,DATOS!B:B,0),1),1),"")="","","X")</f>
        <v/>
      </c>
      <c r="L904" s="17" t="str">
        <f>IF(IFERROR(FIND(L$13,INDEX(DATOS!CA:CA,MATCH(CHECKLIST!B904,DATOS!B:B,0),1),1),"")="","","X")</f>
        <v/>
      </c>
      <c r="M904" s="17" t="str">
        <f>IF(IFERROR(FIND(M$13,INDEX(DATOS!CA:CA,MATCH(CHECKLIST!B904,DATOS!B:B,0),1),1),"")="","","X")</f>
        <v/>
      </c>
      <c r="N904" s="49" t="str">
        <f ca="1">IFERROR(IF(INDEX(DATOS!I:I,MATCH(CHECKLIST!B904,DATOS!B:B,0),1)="","X",IF(INDEX(DATOS!I:I,MATCH(CHECKLIST!B904,DATOS!B:B,0),1)&gt;YEAR(TODAY())-1,"","VENCIDA")),"")</f>
        <v/>
      </c>
      <c r="P904" s="17" t="str">
        <f>IF(B904="","",IF(IFERROR(FIND(P$13,INDEX(DATOS!CA:CA,MATCH(CHECKLIST!B904,DATOS!B:B,0),1),1),"")="","","X"))</f>
        <v/>
      </c>
      <c r="Q904" s="17" t="str">
        <f>IF(B904="","",IF(IFERROR(FIND(Q$13,INDEX(DATOS!CA:CA,MATCH(CHECKLIST!B904,DATOS!B:B,0),1),1),"")="","","X"))</f>
        <v/>
      </c>
      <c r="S904">
        <f t="shared" si="45"/>
        <v>0</v>
      </c>
      <c r="U904" t="str">
        <f t="shared" si="43"/>
        <v/>
      </c>
      <c r="V904" t="str">
        <f t="shared" si="44"/>
        <v/>
      </c>
    </row>
    <row r="905" spans="1:22">
      <c r="A905" s="12">
        <v>892</v>
      </c>
      <c r="B905" t="str">
        <f>IFERROR(INDEX(DATOS!B:B,MATCH(CHECKLIST!A905,DATOS!BU:BU,0),1),"")</f>
        <v/>
      </c>
      <c r="C905" t="str">
        <f>IFERROR(INDEX(DATOS!J:J,MATCH(CHECKLIST!A905,DATOS!BU:BU,0),1),"")</f>
        <v/>
      </c>
      <c r="D905" t="str">
        <f>IFERROR(INDEX(DATOS!R:R,MATCH(CHECKLIST!E905,DATOS!C:C,0),1),"")</f>
        <v/>
      </c>
      <c r="E905" s="16" t="str">
        <f>IFERROR(INDEX(DATOS!C:C,MATCH(CHECKLIST!A905,DATOS!BU:BU,0),1),"")</f>
        <v/>
      </c>
      <c r="F905" s="13" t="str">
        <f t="shared" si="42"/>
        <v/>
      </c>
      <c r="G905" s="17" t="str">
        <f>IF(IFERROR(FIND(G$13,INDEX(DATOS!CA:CA,MATCH(CHECKLIST!B905,DATOS!B:B,0),1),1),"")="",IF(IFERROR(FIND("FINADO",INDEX(DATOS!CA:CA,MATCH(CHECKLIST!B905,DATOS!B:B,0),1),1),"")="",IF(IFERROR(FIND("BAJA",INDEX(DATOS!CA:CA,MATCH(CHECKLIST!B905,DATOS!B:B,0),1),1),"")="",IF(IFERROR(FIND("FECHA PEUA",INDEX(DATOS!CA:CA,MATCH(CHECKLIST!B905,DATOS!B:B,0),1),1),"")="",IF(IFERROR(FIND("FIRMA",INDEX(DATOS!CA:CA,MATCH(CHECKLIST!B905,DATOS!B:B,0),1),1),"")="","","FIRMA"),"PEUA"),"BAJA"),"FINADO"),"X")</f>
        <v/>
      </c>
      <c r="H905" s="17" t="str">
        <f>IF(IFERROR(FIND(H$13,INDEX(DATOS!CA:CA,MATCH(CHECKLIST!B905,DATOS!B:B,0),1),1),"")="",IF(IFERROR(FIND("VENCIDA",INDEX(DATOS!BH:BH,MATCH(CHECKLIST!B905,DATOS!B:B,0),1),1),"")="","","VENCIDO"),"X")</f>
        <v/>
      </c>
      <c r="I905" s="17" t="str">
        <f>IF(IFERROR(FIND(I$13,INDEX(DATOS!CA:CA,MATCH(CHECKLIST!B905,DATOS!B:B,0),1),1),"")="","","X")</f>
        <v/>
      </c>
      <c r="J905" s="17" t="str">
        <f>IF(IFERROR(FIND(J$13,INDEX(DATOS!CA:CA,MATCH(CHECKLIST!B905,DATOS!B:B,0),1),1),"")="","","X")</f>
        <v/>
      </c>
      <c r="K905" s="17" t="str">
        <f>IF(IFERROR(FIND(K$13,INDEX(DATOS!CA:CA,MATCH(CHECKLIST!B905,DATOS!B:B,0),1),1),"")="","","X")</f>
        <v/>
      </c>
      <c r="L905" s="17" t="str">
        <f>IF(IFERROR(FIND(L$13,INDEX(DATOS!CA:CA,MATCH(CHECKLIST!B905,DATOS!B:B,0),1),1),"")="","","X")</f>
        <v/>
      </c>
      <c r="M905" s="17" t="str">
        <f>IF(IFERROR(FIND(M$13,INDEX(DATOS!CA:CA,MATCH(CHECKLIST!B905,DATOS!B:B,0),1),1),"")="","","X")</f>
        <v/>
      </c>
      <c r="N905" s="49" t="str">
        <f ca="1">IFERROR(IF(INDEX(DATOS!I:I,MATCH(CHECKLIST!B905,DATOS!B:B,0),1)="","X",IF(INDEX(DATOS!I:I,MATCH(CHECKLIST!B905,DATOS!B:B,0),1)&gt;YEAR(TODAY())-1,"","VENCIDA")),"")</f>
        <v/>
      </c>
      <c r="P905" s="17" t="str">
        <f>IF(B905="","",IF(IFERROR(FIND(P$13,INDEX(DATOS!CA:CA,MATCH(CHECKLIST!B905,DATOS!B:B,0),1),1),"")="","","X"))</f>
        <v/>
      </c>
      <c r="Q905" s="17" t="str">
        <f>IF(B905="","",IF(IFERROR(FIND(Q$13,INDEX(DATOS!CA:CA,MATCH(CHECKLIST!B905,DATOS!B:B,0),1),1),"")="","","X"))</f>
        <v/>
      </c>
      <c r="R905" t="str">
        <f>IF(B905="","",1)</f>
        <v/>
      </c>
      <c r="S905" t="str">
        <f t="shared" si="45"/>
        <v/>
      </c>
      <c r="U905" t="str">
        <f t="shared" si="43"/>
        <v/>
      </c>
      <c r="V905" t="str">
        <f t="shared" si="44"/>
        <v/>
      </c>
    </row>
    <row r="906" spans="1:22">
      <c r="A906" s="12">
        <v>893</v>
      </c>
      <c r="B906" t="str">
        <f>IFERROR(INDEX(DATOS!B:B,MATCH(CHECKLIST!A906,DATOS!BU:BU,0),1),"")</f>
        <v/>
      </c>
      <c r="C906" t="str">
        <f>IFERROR(INDEX(DATOS!J:J,MATCH(CHECKLIST!A906,DATOS!BU:BU,0),1),"")</f>
        <v/>
      </c>
      <c r="D906" t="str">
        <f>IFERROR(INDEX(DATOS!R:R,MATCH(CHECKLIST!E906,DATOS!C:C,0),1),"")</f>
        <v/>
      </c>
      <c r="E906" s="16" t="str">
        <f>IFERROR(INDEX(DATOS!C:C,MATCH(CHECKLIST!A906,DATOS!BU:BU,0),1),"")</f>
        <v/>
      </c>
      <c r="F906" s="13" t="str">
        <f t="shared" si="42"/>
        <v/>
      </c>
      <c r="G906" s="17" t="str">
        <f>IF(IFERROR(FIND(G$13,INDEX(DATOS!CA:CA,MATCH(CHECKLIST!B906,DATOS!B:B,0),1),1),"")="",IF(IFERROR(FIND("FINADO",INDEX(DATOS!CA:CA,MATCH(CHECKLIST!B906,DATOS!B:B,0),1),1),"")="",IF(IFERROR(FIND("BAJA",INDEX(DATOS!CA:CA,MATCH(CHECKLIST!B906,DATOS!B:B,0),1),1),"")="",IF(IFERROR(FIND("FECHA PEUA",INDEX(DATOS!CA:CA,MATCH(CHECKLIST!B906,DATOS!B:B,0),1),1),"")="",IF(IFERROR(FIND("FIRMA",INDEX(DATOS!CA:CA,MATCH(CHECKLIST!B906,DATOS!B:B,0),1),1),"")="","","FIRMA"),"PEUA"),"BAJA"),"FINADO"),"X")</f>
        <v/>
      </c>
      <c r="H906" s="17" t="str">
        <f>IF(IFERROR(FIND(H$13,INDEX(DATOS!CA:CA,MATCH(CHECKLIST!B906,DATOS!B:B,0),1),1),"")="",IF(IFERROR(FIND("VENCIDA",INDEX(DATOS!BH:BH,MATCH(CHECKLIST!B906,DATOS!B:B,0),1),1),"")="","","VENCIDO"),"X")</f>
        <v/>
      </c>
      <c r="I906" s="17" t="str">
        <f>IF(IFERROR(FIND(I$13,INDEX(DATOS!CA:CA,MATCH(CHECKLIST!B906,DATOS!B:B,0),1),1),"")="","","X")</f>
        <v/>
      </c>
      <c r="J906" s="17" t="str">
        <f>IF(IFERROR(FIND(J$13,INDEX(DATOS!CA:CA,MATCH(CHECKLIST!B906,DATOS!B:B,0),1),1),"")="","","X")</f>
        <v/>
      </c>
      <c r="K906" s="17" t="str">
        <f>IF(IFERROR(FIND(K$13,INDEX(DATOS!CA:CA,MATCH(CHECKLIST!B906,DATOS!B:B,0),1),1),"")="","","X")</f>
        <v/>
      </c>
      <c r="L906" s="17" t="str">
        <f>IF(IFERROR(FIND(L$13,INDEX(DATOS!CA:CA,MATCH(CHECKLIST!B906,DATOS!B:B,0),1),1),"")="","","X")</f>
        <v/>
      </c>
      <c r="M906" s="17" t="str">
        <f>IF(IFERROR(FIND(M$13,INDEX(DATOS!CA:CA,MATCH(CHECKLIST!B906,DATOS!B:B,0),1),1),"")="","","X")</f>
        <v/>
      </c>
      <c r="N906" s="49" t="str">
        <f ca="1">IFERROR(IF(INDEX(DATOS!I:I,MATCH(CHECKLIST!B906,DATOS!B:B,0),1)="","X",IF(INDEX(DATOS!I:I,MATCH(CHECKLIST!B906,DATOS!B:B,0),1)&gt;YEAR(TODAY())-1,"","VENCIDA")),"")</f>
        <v/>
      </c>
      <c r="P906" s="17" t="str">
        <f>IF(B906="","",IF(IFERROR(FIND(P$13,INDEX(DATOS!CA:CA,MATCH(CHECKLIST!B906,DATOS!B:B,0),1),1),"")="","","X"))</f>
        <v/>
      </c>
      <c r="Q906" s="17" t="str">
        <f>IF(B906="","",IF(IFERROR(FIND(Q$13,INDEX(DATOS!CA:CA,MATCH(CHECKLIST!B906,DATOS!B:B,0),1),1),"")="","","X"))</f>
        <v/>
      </c>
      <c r="S906">
        <f t="shared" si="45"/>
        <v>0</v>
      </c>
      <c r="U906" t="str">
        <f t="shared" si="43"/>
        <v/>
      </c>
      <c r="V906" t="str">
        <f t="shared" si="44"/>
        <v/>
      </c>
    </row>
    <row r="907" spans="1:22">
      <c r="A907" s="12">
        <v>894</v>
      </c>
      <c r="B907" t="str">
        <f>IFERROR(INDEX(DATOS!B:B,MATCH(CHECKLIST!A907,DATOS!BU:BU,0),1),"")</f>
        <v/>
      </c>
      <c r="C907" t="str">
        <f>IFERROR(INDEX(DATOS!J:J,MATCH(CHECKLIST!A907,DATOS!BU:BU,0),1),"")</f>
        <v/>
      </c>
      <c r="D907" t="str">
        <f>IFERROR(INDEX(DATOS!R:R,MATCH(CHECKLIST!E907,DATOS!C:C,0),1),"")</f>
        <v/>
      </c>
      <c r="E907" s="16" t="str">
        <f>IFERROR(INDEX(DATOS!C:C,MATCH(CHECKLIST!A907,DATOS!BU:BU,0),1),"")</f>
        <v/>
      </c>
      <c r="F907" s="13" t="str">
        <f t="shared" si="42"/>
        <v/>
      </c>
      <c r="G907" s="17" t="str">
        <f>IF(IFERROR(FIND(G$13,INDEX(DATOS!CA:CA,MATCH(CHECKLIST!B907,DATOS!B:B,0),1),1),"")="",IF(IFERROR(FIND("FINADO",INDEX(DATOS!CA:CA,MATCH(CHECKLIST!B907,DATOS!B:B,0),1),1),"")="",IF(IFERROR(FIND("BAJA",INDEX(DATOS!CA:CA,MATCH(CHECKLIST!B907,DATOS!B:B,0),1),1),"")="",IF(IFERROR(FIND("FECHA PEUA",INDEX(DATOS!CA:CA,MATCH(CHECKLIST!B907,DATOS!B:B,0),1),1),"")="",IF(IFERROR(FIND("FIRMA",INDEX(DATOS!CA:CA,MATCH(CHECKLIST!B907,DATOS!B:B,0),1),1),"")="","","FIRMA"),"PEUA"),"BAJA"),"FINADO"),"X")</f>
        <v/>
      </c>
      <c r="H907" s="17" t="str">
        <f>IF(IFERROR(FIND(H$13,INDEX(DATOS!CA:CA,MATCH(CHECKLIST!B907,DATOS!B:B,0),1),1),"")="",IF(IFERROR(FIND("VENCIDA",INDEX(DATOS!BH:BH,MATCH(CHECKLIST!B907,DATOS!B:B,0),1),1),"")="","","VENCIDO"),"X")</f>
        <v/>
      </c>
      <c r="I907" s="17" t="str">
        <f>IF(IFERROR(FIND(I$13,INDEX(DATOS!CA:CA,MATCH(CHECKLIST!B907,DATOS!B:B,0),1),1),"")="","","X")</f>
        <v/>
      </c>
      <c r="J907" s="17" t="str">
        <f>IF(IFERROR(FIND(J$13,INDEX(DATOS!CA:CA,MATCH(CHECKLIST!B907,DATOS!B:B,0),1),1),"")="","","X")</f>
        <v/>
      </c>
      <c r="K907" s="17" t="str">
        <f>IF(IFERROR(FIND(K$13,INDEX(DATOS!CA:CA,MATCH(CHECKLIST!B907,DATOS!B:B,0),1),1),"")="","","X")</f>
        <v/>
      </c>
      <c r="L907" s="17" t="str">
        <f>IF(IFERROR(FIND(L$13,INDEX(DATOS!CA:CA,MATCH(CHECKLIST!B907,DATOS!B:B,0),1),1),"")="","","X")</f>
        <v/>
      </c>
      <c r="M907" s="17" t="str">
        <f>IF(IFERROR(FIND(M$13,INDEX(DATOS!CA:CA,MATCH(CHECKLIST!B907,DATOS!B:B,0),1),1),"")="","","X")</f>
        <v/>
      </c>
      <c r="N907" s="49" t="str">
        <f ca="1">IFERROR(IF(INDEX(DATOS!I:I,MATCH(CHECKLIST!B907,DATOS!B:B,0),1)="","X",IF(INDEX(DATOS!I:I,MATCH(CHECKLIST!B907,DATOS!B:B,0),1)&gt;YEAR(TODAY())-1,"","VENCIDA")),"")</f>
        <v/>
      </c>
      <c r="P907" s="17" t="str">
        <f>IF(B907="","",IF(IFERROR(FIND(P$13,INDEX(DATOS!CA:CA,MATCH(CHECKLIST!B907,DATOS!B:B,0),1),1),"")="","","X"))</f>
        <v/>
      </c>
      <c r="Q907" s="17" t="str">
        <f>IF(B907="","",IF(IFERROR(FIND(Q$13,INDEX(DATOS!CA:CA,MATCH(CHECKLIST!B907,DATOS!B:B,0),1),1),"")="","","X"))</f>
        <v/>
      </c>
      <c r="R907" t="str">
        <f>IF(B907="","",1)</f>
        <v/>
      </c>
      <c r="S907" t="str">
        <f t="shared" si="45"/>
        <v/>
      </c>
      <c r="U907" t="str">
        <f t="shared" si="43"/>
        <v/>
      </c>
      <c r="V907" t="str">
        <f t="shared" si="44"/>
        <v/>
      </c>
    </row>
    <row r="908" spans="1:22">
      <c r="A908" s="12">
        <v>895</v>
      </c>
      <c r="B908" t="str">
        <f>IFERROR(INDEX(DATOS!B:B,MATCH(CHECKLIST!A908,DATOS!BU:BU,0),1),"")</f>
        <v/>
      </c>
      <c r="C908" t="str">
        <f>IFERROR(INDEX(DATOS!J:J,MATCH(CHECKLIST!A908,DATOS!BU:BU,0),1),"")</f>
        <v/>
      </c>
      <c r="D908" t="str">
        <f>IFERROR(INDEX(DATOS!R:R,MATCH(CHECKLIST!E908,DATOS!C:C,0),1),"")</f>
        <v/>
      </c>
      <c r="E908" s="16" t="str">
        <f>IFERROR(INDEX(DATOS!C:C,MATCH(CHECKLIST!A908,DATOS!BU:BU,0),1),"")</f>
        <v/>
      </c>
      <c r="F908" s="13" t="str">
        <f t="shared" si="42"/>
        <v/>
      </c>
      <c r="G908" s="17" t="str">
        <f>IF(IFERROR(FIND(G$13,INDEX(DATOS!CA:CA,MATCH(CHECKLIST!B908,DATOS!B:B,0),1),1),"")="",IF(IFERROR(FIND("FINADO",INDEX(DATOS!CA:CA,MATCH(CHECKLIST!B908,DATOS!B:B,0),1),1),"")="",IF(IFERROR(FIND("BAJA",INDEX(DATOS!CA:CA,MATCH(CHECKLIST!B908,DATOS!B:B,0),1),1),"")="",IF(IFERROR(FIND("FECHA PEUA",INDEX(DATOS!CA:CA,MATCH(CHECKLIST!B908,DATOS!B:B,0),1),1),"")="",IF(IFERROR(FIND("FIRMA",INDEX(DATOS!CA:CA,MATCH(CHECKLIST!B908,DATOS!B:B,0),1),1),"")="","","FIRMA"),"PEUA"),"BAJA"),"FINADO"),"X")</f>
        <v/>
      </c>
      <c r="H908" s="17" t="str">
        <f>IF(IFERROR(FIND(H$13,INDEX(DATOS!CA:CA,MATCH(CHECKLIST!B908,DATOS!B:B,0),1),1),"")="",IF(IFERROR(FIND("VENCIDA",INDEX(DATOS!BH:BH,MATCH(CHECKLIST!B908,DATOS!B:B,0),1),1),"")="","","VENCIDO"),"X")</f>
        <v/>
      </c>
      <c r="I908" s="17" t="str">
        <f>IF(IFERROR(FIND(I$13,INDEX(DATOS!CA:CA,MATCH(CHECKLIST!B908,DATOS!B:B,0),1),1),"")="","","X")</f>
        <v/>
      </c>
      <c r="J908" s="17" t="str">
        <f>IF(IFERROR(FIND(J$13,INDEX(DATOS!CA:CA,MATCH(CHECKLIST!B908,DATOS!B:B,0),1),1),"")="","","X")</f>
        <v/>
      </c>
      <c r="K908" s="17" t="str">
        <f>IF(IFERROR(FIND(K$13,INDEX(DATOS!CA:CA,MATCH(CHECKLIST!B908,DATOS!B:B,0),1),1),"")="","","X")</f>
        <v/>
      </c>
      <c r="L908" s="17" t="str">
        <f>IF(IFERROR(FIND(L$13,INDEX(DATOS!CA:CA,MATCH(CHECKLIST!B908,DATOS!B:B,0),1),1),"")="","","X")</f>
        <v/>
      </c>
      <c r="M908" s="17" t="str">
        <f>IF(IFERROR(FIND(M$13,INDEX(DATOS!CA:CA,MATCH(CHECKLIST!B908,DATOS!B:B,0),1),1),"")="","","X")</f>
        <v/>
      </c>
      <c r="N908" s="49" t="str">
        <f ca="1">IFERROR(IF(INDEX(DATOS!I:I,MATCH(CHECKLIST!B908,DATOS!B:B,0),1)="","X",IF(INDEX(DATOS!I:I,MATCH(CHECKLIST!B908,DATOS!B:B,0),1)&gt;YEAR(TODAY())-1,"","VENCIDA")),"")</f>
        <v/>
      </c>
      <c r="P908" s="17" t="str">
        <f>IF(B908="","",IF(IFERROR(FIND(P$13,INDEX(DATOS!CA:CA,MATCH(CHECKLIST!B908,DATOS!B:B,0),1),1),"")="","","X"))</f>
        <v/>
      </c>
      <c r="Q908" s="17" t="str">
        <f>IF(B908="","",IF(IFERROR(FIND(Q$13,INDEX(DATOS!CA:CA,MATCH(CHECKLIST!B908,DATOS!B:B,0),1),1),"")="","","X"))</f>
        <v/>
      </c>
      <c r="S908">
        <f t="shared" si="45"/>
        <v>0</v>
      </c>
      <c r="U908" t="str">
        <f t="shared" si="43"/>
        <v/>
      </c>
      <c r="V908" t="str">
        <f t="shared" si="44"/>
        <v/>
      </c>
    </row>
    <row r="909" spans="1:22">
      <c r="A909" s="12">
        <v>896</v>
      </c>
      <c r="B909" t="str">
        <f>IFERROR(INDEX(DATOS!B:B,MATCH(CHECKLIST!A909,DATOS!BU:BU,0),1),"")</f>
        <v/>
      </c>
      <c r="C909" t="str">
        <f>IFERROR(INDEX(DATOS!J:J,MATCH(CHECKLIST!A909,DATOS!BU:BU,0),1),"")</f>
        <v/>
      </c>
      <c r="D909" t="str">
        <f>IFERROR(INDEX(DATOS!R:R,MATCH(CHECKLIST!E909,DATOS!C:C,0),1),"")</f>
        <v/>
      </c>
      <c r="E909" s="16" t="str">
        <f>IFERROR(INDEX(DATOS!C:C,MATCH(CHECKLIST!A909,DATOS!BU:BU,0),1),"")</f>
        <v/>
      </c>
      <c r="F909" s="13" t="str">
        <f t="shared" si="42"/>
        <v/>
      </c>
      <c r="G909" s="17" t="str">
        <f>IF(IFERROR(FIND(G$13,INDEX(DATOS!CA:CA,MATCH(CHECKLIST!B909,DATOS!B:B,0),1),1),"")="",IF(IFERROR(FIND("FINADO",INDEX(DATOS!CA:CA,MATCH(CHECKLIST!B909,DATOS!B:B,0),1),1),"")="",IF(IFERROR(FIND("BAJA",INDEX(DATOS!CA:CA,MATCH(CHECKLIST!B909,DATOS!B:B,0),1),1),"")="",IF(IFERROR(FIND("FECHA PEUA",INDEX(DATOS!CA:CA,MATCH(CHECKLIST!B909,DATOS!B:B,0),1),1),"")="",IF(IFERROR(FIND("FIRMA",INDEX(DATOS!CA:CA,MATCH(CHECKLIST!B909,DATOS!B:B,0),1),1),"")="","","FIRMA"),"PEUA"),"BAJA"),"FINADO"),"X")</f>
        <v/>
      </c>
      <c r="H909" s="17" t="str">
        <f>IF(IFERROR(FIND(H$13,INDEX(DATOS!CA:CA,MATCH(CHECKLIST!B909,DATOS!B:B,0),1),1),"")="",IF(IFERROR(FIND("VENCIDA",INDEX(DATOS!BH:BH,MATCH(CHECKLIST!B909,DATOS!B:B,0),1),1),"")="","","VENCIDO"),"X")</f>
        <v/>
      </c>
      <c r="I909" s="17" t="str">
        <f>IF(IFERROR(FIND(I$13,INDEX(DATOS!CA:CA,MATCH(CHECKLIST!B909,DATOS!B:B,0),1),1),"")="","","X")</f>
        <v/>
      </c>
      <c r="J909" s="17" t="str">
        <f>IF(IFERROR(FIND(J$13,INDEX(DATOS!CA:CA,MATCH(CHECKLIST!B909,DATOS!B:B,0),1),1),"")="","","X")</f>
        <v/>
      </c>
      <c r="K909" s="17" t="str">
        <f>IF(IFERROR(FIND(K$13,INDEX(DATOS!CA:CA,MATCH(CHECKLIST!B909,DATOS!B:B,0),1),1),"")="","","X")</f>
        <v/>
      </c>
      <c r="L909" s="17" t="str">
        <f>IF(IFERROR(FIND(L$13,INDEX(DATOS!CA:CA,MATCH(CHECKLIST!B909,DATOS!B:B,0),1),1),"")="","","X")</f>
        <v/>
      </c>
      <c r="M909" s="17" t="str">
        <f>IF(IFERROR(FIND(M$13,INDEX(DATOS!CA:CA,MATCH(CHECKLIST!B909,DATOS!B:B,0),1),1),"")="","","X")</f>
        <v/>
      </c>
      <c r="N909" s="49" t="str">
        <f ca="1">IFERROR(IF(INDEX(DATOS!I:I,MATCH(CHECKLIST!B909,DATOS!B:B,0),1)="","X",IF(INDEX(DATOS!I:I,MATCH(CHECKLIST!B909,DATOS!B:B,0),1)&gt;YEAR(TODAY())-1,"","VENCIDA")),"")</f>
        <v/>
      </c>
      <c r="P909" s="17" t="str">
        <f>IF(B909="","",IF(IFERROR(FIND(P$13,INDEX(DATOS!CA:CA,MATCH(CHECKLIST!B909,DATOS!B:B,0),1),1),"")="","","X"))</f>
        <v/>
      </c>
      <c r="Q909" s="17" t="str">
        <f>IF(B909="","",IF(IFERROR(FIND(Q$13,INDEX(DATOS!CA:CA,MATCH(CHECKLIST!B909,DATOS!B:B,0),1),1),"")="","","X"))</f>
        <v/>
      </c>
      <c r="R909" t="str">
        <f>IF(B909="","",1)</f>
        <v/>
      </c>
      <c r="S909" t="str">
        <f t="shared" si="45"/>
        <v/>
      </c>
      <c r="U909" t="str">
        <f t="shared" si="43"/>
        <v/>
      </c>
      <c r="V909" t="str">
        <f t="shared" si="44"/>
        <v/>
      </c>
    </row>
    <row r="910" spans="1:22">
      <c r="A910" s="12">
        <v>897</v>
      </c>
      <c r="B910" t="str">
        <f>IFERROR(INDEX(DATOS!B:B,MATCH(CHECKLIST!A910,DATOS!BU:BU,0),1),"")</f>
        <v/>
      </c>
      <c r="C910" t="str">
        <f>IFERROR(INDEX(DATOS!J:J,MATCH(CHECKLIST!A910,DATOS!BU:BU,0),1),"")</f>
        <v/>
      </c>
      <c r="D910" t="str">
        <f>IFERROR(INDEX(DATOS!R:R,MATCH(CHECKLIST!E910,DATOS!C:C,0),1),"")</f>
        <v/>
      </c>
      <c r="E910" s="16" t="str">
        <f>IFERROR(INDEX(DATOS!C:C,MATCH(CHECKLIST!A910,DATOS!BU:BU,0),1),"")</f>
        <v/>
      </c>
      <c r="F910" s="13" t="str">
        <f t="shared" ref="F910:F973" si="46">IF(B910="","",IF(CONCATENATE(G910,H910,I910,J910,K910,L910,M910,N910,P910,Q910)="","ü","û"))</f>
        <v/>
      </c>
      <c r="G910" s="17" t="str">
        <f>IF(IFERROR(FIND(G$13,INDEX(DATOS!CA:CA,MATCH(CHECKLIST!B910,DATOS!B:B,0),1),1),"")="",IF(IFERROR(FIND("FINADO",INDEX(DATOS!CA:CA,MATCH(CHECKLIST!B910,DATOS!B:B,0),1),1),"")="",IF(IFERROR(FIND("BAJA",INDEX(DATOS!CA:CA,MATCH(CHECKLIST!B910,DATOS!B:B,0),1),1),"")="",IF(IFERROR(FIND("FECHA PEUA",INDEX(DATOS!CA:CA,MATCH(CHECKLIST!B910,DATOS!B:B,0),1),1),"")="",IF(IFERROR(FIND("FIRMA",INDEX(DATOS!CA:CA,MATCH(CHECKLIST!B910,DATOS!B:B,0),1),1),"")="","","FIRMA"),"PEUA"),"BAJA"),"FINADO"),"X")</f>
        <v/>
      </c>
      <c r="H910" s="17" t="str">
        <f>IF(IFERROR(FIND(H$13,INDEX(DATOS!CA:CA,MATCH(CHECKLIST!B910,DATOS!B:B,0),1),1),"")="",IF(IFERROR(FIND("VENCIDA",INDEX(DATOS!BH:BH,MATCH(CHECKLIST!B910,DATOS!B:B,0),1),1),"")="","","VENCIDO"),"X")</f>
        <v/>
      </c>
      <c r="I910" s="17" t="str">
        <f>IF(IFERROR(FIND(I$13,INDEX(DATOS!CA:CA,MATCH(CHECKLIST!B910,DATOS!B:B,0),1),1),"")="","","X")</f>
        <v/>
      </c>
      <c r="J910" s="17" t="str">
        <f>IF(IFERROR(FIND(J$13,INDEX(DATOS!CA:CA,MATCH(CHECKLIST!B910,DATOS!B:B,0),1),1),"")="","","X")</f>
        <v/>
      </c>
      <c r="K910" s="17" t="str">
        <f>IF(IFERROR(FIND(K$13,INDEX(DATOS!CA:CA,MATCH(CHECKLIST!B910,DATOS!B:B,0),1),1),"")="","","X")</f>
        <v/>
      </c>
      <c r="L910" s="17" t="str">
        <f>IF(IFERROR(FIND(L$13,INDEX(DATOS!CA:CA,MATCH(CHECKLIST!B910,DATOS!B:B,0),1),1),"")="","","X")</f>
        <v/>
      </c>
      <c r="M910" s="17" t="str">
        <f>IF(IFERROR(FIND(M$13,INDEX(DATOS!CA:CA,MATCH(CHECKLIST!B910,DATOS!B:B,0),1),1),"")="","","X")</f>
        <v/>
      </c>
      <c r="N910" s="49" t="str">
        <f ca="1">IFERROR(IF(INDEX(DATOS!I:I,MATCH(CHECKLIST!B910,DATOS!B:B,0),1)="","X",IF(INDEX(DATOS!I:I,MATCH(CHECKLIST!B910,DATOS!B:B,0),1)&gt;YEAR(TODAY())-1,"","VENCIDA")),"")</f>
        <v/>
      </c>
      <c r="P910" s="17" t="str">
        <f>IF(B910="","",IF(IFERROR(FIND(P$13,INDEX(DATOS!CA:CA,MATCH(CHECKLIST!B910,DATOS!B:B,0),1),1),"")="","","X"))</f>
        <v/>
      </c>
      <c r="Q910" s="17" t="str">
        <f>IF(B910="","",IF(IFERROR(FIND(Q$13,INDEX(DATOS!CA:CA,MATCH(CHECKLIST!B910,DATOS!B:B,0),1),1),"")="","","X"))</f>
        <v/>
      </c>
      <c r="S910">
        <f t="shared" si="45"/>
        <v>0</v>
      </c>
      <c r="U910" t="str">
        <f t="shared" ref="U910:U973" si="47">IF(C910="","",C910)</f>
        <v/>
      </c>
      <c r="V910" t="str">
        <f t="shared" ref="V910:V973" si="48">IF(B910="","",B910)</f>
        <v/>
      </c>
    </row>
    <row r="911" spans="1:22">
      <c r="A911" s="12">
        <v>898</v>
      </c>
      <c r="B911" t="str">
        <f>IFERROR(INDEX(DATOS!B:B,MATCH(CHECKLIST!A911,DATOS!BU:BU,0),1),"")</f>
        <v/>
      </c>
      <c r="C911" t="str">
        <f>IFERROR(INDEX(DATOS!J:J,MATCH(CHECKLIST!A911,DATOS!BU:BU,0),1),"")</f>
        <v/>
      </c>
      <c r="D911" t="str">
        <f>IFERROR(INDEX(DATOS!R:R,MATCH(CHECKLIST!E911,DATOS!C:C,0),1),"")</f>
        <v/>
      </c>
      <c r="E911" s="16" t="str">
        <f>IFERROR(INDEX(DATOS!C:C,MATCH(CHECKLIST!A911,DATOS!BU:BU,0),1),"")</f>
        <v/>
      </c>
      <c r="F911" s="13" t="str">
        <f t="shared" si="46"/>
        <v/>
      </c>
      <c r="G911" s="17" t="str">
        <f>IF(IFERROR(FIND(G$13,INDEX(DATOS!CA:CA,MATCH(CHECKLIST!B911,DATOS!B:B,0),1),1),"")="",IF(IFERROR(FIND("FINADO",INDEX(DATOS!CA:CA,MATCH(CHECKLIST!B911,DATOS!B:B,0),1),1),"")="",IF(IFERROR(FIND("BAJA",INDEX(DATOS!CA:CA,MATCH(CHECKLIST!B911,DATOS!B:B,0),1),1),"")="",IF(IFERROR(FIND("FECHA PEUA",INDEX(DATOS!CA:CA,MATCH(CHECKLIST!B911,DATOS!B:B,0),1),1),"")="",IF(IFERROR(FIND("FIRMA",INDEX(DATOS!CA:CA,MATCH(CHECKLIST!B911,DATOS!B:B,0),1),1),"")="","","FIRMA"),"PEUA"),"BAJA"),"FINADO"),"X")</f>
        <v/>
      </c>
      <c r="H911" s="17" t="str">
        <f>IF(IFERROR(FIND(H$13,INDEX(DATOS!CA:CA,MATCH(CHECKLIST!B911,DATOS!B:B,0),1),1),"")="",IF(IFERROR(FIND("VENCIDA",INDEX(DATOS!BH:BH,MATCH(CHECKLIST!B911,DATOS!B:B,0),1),1),"")="","","VENCIDO"),"X")</f>
        <v/>
      </c>
      <c r="I911" s="17" t="str">
        <f>IF(IFERROR(FIND(I$13,INDEX(DATOS!CA:CA,MATCH(CHECKLIST!B911,DATOS!B:B,0),1),1),"")="","","X")</f>
        <v/>
      </c>
      <c r="J911" s="17" t="str">
        <f>IF(IFERROR(FIND(J$13,INDEX(DATOS!CA:CA,MATCH(CHECKLIST!B911,DATOS!B:B,0),1),1),"")="","","X")</f>
        <v/>
      </c>
      <c r="K911" s="17" t="str">
        <f>IF(IFERROR(FIND(K$13,INDEX(DATOS!CA:CA,MATCH(CHECKLIST!B911,DATOS!B:B,0),1),1),"")="","","X")</f>
        <v/>
      </c>
      <c r="L911" s="17" t="str">
        <f>IF(IFERROR(FIND(L$13,INDEX(DATOS!CA:CA,MATCH(CHECKLIST!B911,DATOS!B:B,0),1),1),"")="","","X")</f>
        <v/>
      </c>
      <c r="M911" s="17" t="str">
        <f>IF(IFERROR(FIND(M$13,INDEX(DATOS!CA:CA,MATCH(CHECKLIST!B911,DATOS!B:B,0),1),1),"")="","","X")</f>
        <v/>
      </c>
      <c r="N911" s="49" t="str">
        <f ca="1">IFERROR(IF(INDEX(DATOS!I:I,MATCH(CHECKLIST!B911,DATOS!B:B,0),1)="","X",IF(INDEX(DATOS!I:I,MATCH(CHECKLIST!B911,DATOS!B:B,0),1)&gt;YEAR(TODAY())-1,"","VENCIDA")),"")</f>
        <v/>
      </c>
      <c r="P911" s="17" t="str">
        <f>IF(B911="","",IF(IFERROR(FIND(P$13,INDEX(DATOS!CA:CA,MATCH(CHECKLIST!B911,DATOS!B:B,0),1),1),"")="","","X"))</f>
        <v/>
      </c>
      <c r="Q911" s="17" t="str">
        <f>IF(B911="","",IF(IFERROR(FIND(Q$13,INDEX(DATOS!CA:CA,MATCH(CHECKLIST!B911,DATOS!B:B,0),1),1),"")="","","X"))</f>
        <v/>
      </c>
      <c r="R911" t="str">
        <f>IF(B911="","",1)</f>
        <v/>
      </c>
      <c r="S911" t="str">
        <f t="shared" si="45"/>
        <v/>
      </c>
      <c r="U911" t="str">
        <f t="shared" si="47"/>
        <v/>
      </c>
      <c r="V911" t="str">
        <f t="shared" si="48"/>
        <v/>
      </c>
    </row>
    <row r="912" spans="1:22">
      <c r="A912" s="12">
        <v>899</v>
      </c>
      <c r="B912" t="str">
        <f>IFERROR(INDEX(DATOS!B:B,MATCH(CHECKLIST!A912,DATOS!BU:BU,0),1),"")</f>
        <v/>
      </c>
      <c r="C912" t="str">
        <f>IFERROR(INDEX(DATOS!J:J,MATCH(CHECKLIST!A912,DATOS!BU:BU,0),1),"")</f>
        <v/>
      </c>
      <c r="D912" t="str">
        <f>IFERROR(INDEX(DATOS!R:R,MATCH(CHECKLIST!E912,DATOS!C:C,0),1),"")</f>
        <v/>
      </c>
      <c r="E912" s="16" t="str">
        <f>IFERROR(INDEX(DATOS!C:C,MATCH(CHECKLIST!A912,DATOS!BU:BU,0),1),"")</f>
        <v/>
      </c>
      <c r="F912" s="13" t="str">
        <f t="shared" si="46"/>
        <v/>
      </c>
      <c r="G912" s="17" t="str">
        <f>IF(IFERROR(FIND(G$13,INDEX(DATOS!CA:CA,MATCH(CHECKLIST!B912,DATOS!B:B,0),1),1),"")="",IF(IFERROR(FIND("FINADO",INDEX(DATOS!CA:CA,MATCH(CHECKLIST!B912,DATOS!B:B,0),1),1),"")="",IF(IFERROR(FIND("BAJA",INDEX(DATOS!CA:CA,MATCH(CHECKLIST!B912,DATOS!B:B,0),1),1),"")="",IF(IFERROR(FIND("FECHA PEUA",INDEX(DATOS!CA:CA,MATCH(CHECKLIST!B912,DATOS!B:B,0),1),1),"")="",IF(IFERROR(FIND("FIRMA",INDEX(DATOS!CA:CA,MATCH(CHECKLIST!B912,DATOS!B:B,0),1),1),"")="","","FIRMA"),"PEUA"),"BAJA"),"FINADO"),"X")</f>
        <v/>
      </c>
      <c r="H912" s="17" t="str">
        <f>IF(IFERROR(FIND(H$13,INDEX(DATOS!CA:CA,MATCH(CHECKLIST!B912,DATOS!B:B,0),1),1),"")="",IF(IFERROR(FIND("VENCIDA",INDEX(DATOS!BH:BH,MATCH(CHECKLIST!B912,DATOS!B:B,0),1),1),"")="","","VENCIDO"),"X")</f>
        <v/>
      </c>
      <c r="I912" s="17" t="str">
        <f>IF(IFERROR(FIND(I$13,INDEX(DATOS!CA:CA,MATCH(CHECKLIST!B912,DATOS!B:B,0),1),1),"")="","","X")</f>
        <v/>
      </c>
      <c r="J912" s="17" t="str">
        <f>IF(IFERROR(FIND(J$13,INDEX(DATOS!CA:CA,MATCH(CHECKLIST!B912,DATOS!B:B,0),1),1),"")="","","X")</f>
        <v/>
      </c>
      <c r="K912" s="17" t="str">
        <f>IF(IFERROR(FIND(K$13,INDEX(DATOS!CA:CA,MATCH(CHECKLIST!B912,DATOS!B:B,0),1),1),"")="","","X")</f>
        <v/>
      </c>
      <c r="L912" s="17" t="str">
        <f>IF(IFERROR(FIND(L$13,INDEX(DATOS!CA:CA,MATCH(CHECKLIST!B912,DATOS!B:B,0),1),1),"")="","","X")</f>
        <v/>
      </c>
      <c r="M912" s="17" t="str">
        <f>IF(IFERROR(FIND(M$13,INDEX(DATOS!CA:CA,MATCH(CHECKLIST!B912,DATOS!B:B,0),1),1),"")="","","X")</f>
        <v/>
      </c>
      <c r="N912" s="49" t="str">
        <f ca="1">IFERROR(IF(INDEX(DATOS!I:I,MATCH(CHECKLIST!B912,DATOS!B:B,0),1)="","X",IF(INDEX(DATOS!I:I,MATCH(CHECKLIST!B912,DATOS!B:B,0),1)&gt;YEAR(TODAY())-1,"","VENCIDA")),"")</f>
        <v/>
      </c>
      <c r="P912" s="17" t="str">
        <f>IF(B912="","",IF(IFERROR(FIND(P$13,INDEX(DATOS!CA:CA,MATCH(CHECKLIST!B912,DATOS!B:B,0),1),1),"")="","","X"))</f>
        <v/>
      </c>
      <c r="Q912" s="17" t="str">
        <f>IF(B912="","",IF(IFERROR(FIND(Q$13,INDEX(DATOS!CA:CA,MATCH(CHECKLIST!B912,DATOS!B:B,0),1),1),"")="","","X"))</f>
        <v/>
      </c>
      <c r="S912">
        <f t="shared" ref="S912:S975" si="49">IF(Q$13="","",R912)</f>
        <v>0</v>
      </c>
      <c r="U912" t="str">
        <f t="shared" si="47"/>
        <v/>
      </c>
      <c r="V912" t="str">
        <f t="shared" si="48"/>
        <v/>
      </c>
    </row>
    <row r="913" spans="1:22">
      <c r="A913" s="12">
        <v>900</v>
      </c>
      <c r="B913" t="str">
        <f>IFERROR(INDEX(DATOS!B:B,MATCH(CHECKLIST!A913,DATOS!BU:BU,0),1),"")</f>
        <v/>
      </c>
      <c r="C913" t="str">
        <f>IFERROR(INDEX(DATOS!J:J,MATCH(CHECKLIST!A913,DATOS!BU:BU,0),1),"")</f>
        <v/>
      </c>
      <c r="D913" t="str">
        <f>IFERROR(INDEX(DATOS!R:R,MATCH(CHECKLIST!E913,DATOS!C:C,0),1),"")</f>
        <v/>
      </c>
      <c r="E913" s="16" t="str">
        <f>IFERROR(INDEX(DATOS!C:C,MATCH(CHECKLIST!A913,DATOS!BU:BU,0),1),"")</f>
        <v/>
      </c>
      <c r="F913" s="13" t="str">
        <f t="shared" si="46"/>
        <v/>
      </c>
      <c r="G913" s="17" t="str">
        <f>IF(IFERROR(FIND(G$13,INDEX(DATOS!CA:CA,MATCH(CHECKLIST!B913,DATOS!B:B,0),1),1),"")="",IF(IFERROR(FIND("FINADO",INDEX(DATOS!CA:CA,MATCH(CHECKLIST!B913,DATOS!B:B,0),1),1),"")="",IF(IFERROR(FIND("BAJA",INDEX(DATOS!CA:CA,MATCH(CHECKLIST!B913,DATOS!B:B,0),1),1),"")="",IF(IFERROR(FIND("FECHA PEUA",INDEX(DATOS!CA:CA,MATCH(CHECKLIST!B913,DATOS!B:B,0),1),1),"")="",IF(IFERROR(FIND("FIRMA",INDEX(DATOS!CA:CA,MATCH(CHECKLIST!B913,DATOS!B:B,0),1),1),"")="","","FIRMA"),"PEUA"),"BAJA"),"FINADO"),"X")</f>
        <v/>
      </c>
      <c r="H913" s="17" t="str">
        <f>IF(IFERROR(FIND(H$13,INDEX(DATOS!CA:CA,MATCH(CHECKLIST!B913,DATOS!B:B,0),1),1),"")="",IF(IFERROR(FIND("VENCIDA",INDEX(DATOS!BH:BH,MATCH(CHECKLIST!B913,DATOS!B:B,0),1),1),"")="","","VENCIDO"),"X")</f>
        <v/>
      </c>
      <c r="I913" s="17" t="str">
        <f>IF(IFERROR(FIND(I$13,INDEX(DATOS!CA:CA,MATCH(CHECKLIST!B913,DATOS!B:B,0),1),1),"")="","","X")</f>
        <v/>
      </c>
      <c r="J913" s="17" t="str">
        <f>IF(IFERROR(FIND(J$13,INDEX(DATOS!CA:CA,MATCH(CHECKLIST!B913,DATOS!B:B,0),1),1),"")="","","X")</f>
        <v/>
      </c>
      <c r="K913" s="17" t="str">
        <f>IF(IFERROR(FIND(K$13,INDEX(DATOS!CA:CA,MATCH(CHECKLIST!B913,DATOS!B:B,0),1),1),"")="","","X")</f>
        <v/>
      </c>
      <c r="L913" s="17" t="str">
        <f>IF(IFERROR(FIND(L$13,INDEX(DATOS!CA:CA,MATCH(CHECKLIST!B913,DATOS!B:B,0),1),1),"")="","","X")</f>
        <v/>
      </c>
      <c r="M913" s="17" t="str">
        <f>IF(IFERROR(FIND(M$13,INDEX(DATOS!CA:CA,MATCH(CHECKLIST!B913,DATOS!B:B,0),1),1),"")="","","X")</f>
        <v/>
      </c>
      <c r="N913" s="49" t="str">
        <f ca="1">IFERROR(IF(INDEX(DATOS!I:I,MATCH(CHECKLIST!B913,DATOS!B:B,0),1)="","X",IF(INDEX(DATOS!I:I,MATCH(CHECKLIST!B913,DATOS!B:B,0),1)&gt;YEAR(TODAY())-1,"","VENCIDA")),"")</f>
        <v/>
      </c>
      <c r="P913" s="17" t="str">
        <f>IF(B913="","",IF(IFERROR(FIND(P$13,INDEX(DATOS!CA:CA,MATCH(CHECKLIST!B913,DATOS!B:B,0),1),1),"")="","","X"))</f>
        <v/>
      </c>
      <c r="Q913" s="17" t="str">
        <f>IF(B913="","",IF(IFERROR(FIND(Q$13,INDEX(DATOS!CA:CA,MATCH(CHECKLIST!B913,DATOS!B:B,0),1),1),"")="","","X"))</f>
        <v/>
      </c>
      <c r="R913" t="str">
        <f>IF(B913="","",1)</f>
        <v/>
      </c>
      <c r="S913" t="str">
        <f t="shared" si="49"/>
        <v/>
      </c>
      <c r="U913" t="str">
        <f t="shared" si="47"/>
        <v/>
      </c>
      <c r="V913" t="str">
        <f t="shared" si="48"/>
        <v/>
      </c>
    </row>
    <row r="914" spans="1:22">
      <c r="A914" s="12">
        <v>901</v>
      </c>
      <c r="B914" t="str">
        <f>IFERROR(INDEX(DATOS!B:B,MATCH(CHECKLIST!A914,DATOS!BU:BU,0),1),"")</f>
        <v/>
      </c>
      <c r="C914" t="str">
        <f>IFERROR(INDEX(DATOS!J:J,MATCH(CHECKLIST!A914,DATOS!BU:BU,0),1),"")</f>
        <v/>
      </c>
      <c r="D914" t="str">
        <f>IFERROR(INDEX(DATOS!R:R,MATCH(CHECKLIST!E914,DATOS!C:C,0),1),"")</f>
        <v/>
      </c>
      <c r="E914" s="16" t="str">
        <f>IFERROR(INDEX(DATOS!C:C,MATCH(CHECKLIST!A914,DATOS!BU:BU,0),1),"")</f>
        <v/>
      </c>
      <c r="F914" s="13" t="str">
        <f t="shared" si="46"/>
        <v/>
      </c>
      <c r="G914" s="17" t="str">
        <f>IF(IFERROR(FIND(G$13,INDEX(DATOS!CA:CA,MATCH(CHECKLIST!B914,DATOS!B:B,0),1),1),"")="",IF(IFERROR(FIND("FINADO",INDEX(DATOS!CA:CA,MATCH(CHECKLIST!B914,DATOS!B:B,0),1),1),"")="",IF(IFERROR(FIND("BAJA",INDEX(DATOS!CA:CA,MATCH(CHECKLIST!B914,DATOS!B:B,0),1),1),"")="",IF(IFERROR(FIND("FECHA PEUA",INDEX(DATOS!CA:CA,MATCH(CHECKLIST!B914,DATOS!B:B,0),1),1),"")="",IF(IFERROR(FIND("FIRMA",INDEX(DATOS!CA:CA,MATCH(CHECKLIST!B914,DATOS!B:B,0),1),1),"")="","","FIRMA"),"PEUA"),"BAJA"),"FINADO"),"X")</f>
        <v/>
      </c>
      <c r="H914" s="17" t="str">
        <f>IF(IFERROR(FIND(H$13,INDEX(DATOS!CA:CA,MATCH(CHECKLIST!B914,DATOS!B:B,0),1),1),"")="",IF(IFERROR(FIND("VENCIDA",INDEX(DATOS!BH:BH,MATCH(CHECKLIST!B914,DATOS!B:B,0),1),1),"")="","","VENCIDO"),"X")</f>
        <v/>
      </c>
      <c r="I914" s="17" t="str">
        <f>IF(IFERROR(FIND(I$13,INDEX(DATOS!CA:CA,MATCH(CHECKLIST!B914,DATOS!B:B,0),1),1),"")="","","X")</f>
        <v/>
      </c>
      <c r="J914" s="17" t="str">
        <f>IF(IFERROR(FIND(J$13,INDEX(DATOS!CA:CA,MATCH(CHECKLIST!B914,DATOS!B:B,0),1),1),"")="","","X")</f>
        <v/>
      </c>
      <c r="K914" s="17" t="str">
        <f>IF(IFERROR(FIND(K$13,INDEX(DATOS!CA:CA,MATCH(CHECKLIST!B914,DATOS!B:B,0),1),1),"")="","","X")</f>
        <v/>
      </c>
      <c r="L914" s="17" t="str">
        <f>IF(IFERROR(FIND(L$13,INDEX(DATOS!CA:CA,MATCH(CHECKLIST!B914,DATOS!B:B,0),1),1),"")="","","X")</f>
        <v/>
      </c>
      <c r="M914" s="17" t="str">
        <f>IF(IFERROR(FIND(M$13,INDEX(DATOS!CA:CA,MATCH(CHECKLIST!B914,DATOS!B:B,0),1),1),"")="","","X")</f>
        <v/>
      </c>
      <c r="N914" s="49" t="str">
        <f ca="1">IFERROR(IF(INDEX(DATOS!I:I,MATCH(CHECKLIST!B914,DATOS!B:B,0),1)="","X",IF(INDEX(DATOS!I:I,MATCH(CHECKLIST!B914,DATOS!B:B,0),1)&gt;YEAR(TODAY())-1,"","VENCIDA")),"")</f>
        <v/>
      </c>
      <c r="P914" s="17" t="str">
        <f>IF(B914="","",IF(IFERROR(FIND(P$13,INDEX(DATOS!CA:CA,MATCH(CHECKLIST!B914,DATOS!B:B,0),1),1),"")="","","X"))</f>
        <v/>
      </c>
      <c r="Q914" s="17" t="str">
        <f>IF(B914="","",IF(IFERROR(FIND(Q$13,INDEX(DATOS!CA:CA,MATCH(CHECKLIST!B914,DATOS!B:B,0),1),1),"")="","","X"))</f>
        <v/>
      </c>
      <c r="S914">
        <f t="shared" si="49"/>
        <v>0</v>
      </c>
      <c r="U914" t="str">
        <f t="shared" si="47"/>
        <v/>
      </c>
      <c r="V914" t="str">
        <f t="shared" si="48"/>
        <v/>
      </c>
    </row>
    <row r="915" spans="1:22">
      <c r="A915" s="12">
        <v>902</v>
      </c>
      <c r="B915" t="str">
        <f>IFERROR(INDEX(DATOS!B:B,MATCH(CHECKLIST!A915,DATOS!BU:BU,0),1),"")</f>
        <v/>
      </c>
      <c r="C915" t="str">
        <f>IFERROR(INDEX(DATOS!J:J,MATCH(CHECKLIST!A915,DATOS!BU:BU,0),1),"")</f>
        <v/>
      </c>
      <c r="D915" t="str">
        <f>IFERROR(INDEX(DATOS!R:R,MATCH(CHECKLIST!E915,DATOS!C:C,0),1),"")</f>
        <v/>
      </c>
      <c r="E915" s="16" t="str">
        <f>IFERROR(INDEX(DATOS!C:C,MATCH(CHECKLIST!A915,DATOS!BU:BU,0),1),"")</f>
        <v/>
      </c>
      <c r="F915" s="13" t="str">
        <f t="shared" si="46"/>
        <v/>
      </c>
      <c r="G915" s="17" t="str">
        <f>IF(IFERROR(FIND(G$13,INDEX(DATOS!CA:CA,MATCH(CHECKLIST!B915,DATOS!B:B,0),1),1),"")="",IF(IFERROR(FIND("FINADO",INDEX(DATOS!CA:CA,MATCH(CHECKLIST!B915,DATOS!B:B,0),1),1),"")="",IF(IFERROR(FIND("BAJA",INDEX(DATOS!CA:CA,MATCH(CHECKLIST!B915,DATOS!B:B,0),1),1),"")="",IF(IFERROR(FIND("FECHA PEUA",INDEX(DATOS!CA:CA,MATCH(CHECKLIST!B915,DATOS!B:B,0),1),1),"")="",IF(IFERROR(FIND("FIRMA",INDEX(DATOS!CA:CA,MATCH(CHECKLIST!B915,DATOS!B:B,0),1),1),"")="","","FIRMA"),"PEUA"),"BAJA"),"FINADO"),"X")</f>
        <v/>
      </c>
      <c r="H915" s="17" t="str">
        <f>IF(IFERROR(FIND(H$13,INDEX(DATOS!CA:CA,MATCH(CHECKLIST!B915,DATOS!B:B,0),1),1),"")="",IF(IFERROR(FIND("VENCIDA",INDEX(DATOS!BH:BH,MATCH(CHECKLIST!B915,DATOS!B:B,0),1),1),"")="","","VENCIDO"),"X")</f>
        <v/>
      </c>
      <c r="I915" s="17" t="str">
        <f>IF(IFERROR(FIND(I$13,INDEX(DATOS!CA:CA,MATCH(CHECKLIST!B915,DATOS!B:B,0),1),1),"")="","","X")</f>
        <v/>
      </c>
      <c r="J915" s="17" t="str">
        <f>IF(IFERROR(FIND(J$13,INDEX(DATOS!CA:CA,MATCH(CHECKLIST!B915,DATOS!B:B,0),1),1),"")="","","X")</f>
        <v/>
      </c>
      <c r="K915" s="17" t="str">
        <f>IF(IFERROR(FIND(K$13,INDEX(DATOS!CA:CA,MATCH(CHECKLIST!B915,DATOS!B:B,0),1),1),"")="","","X")</f>
        <v/>
      </c>
      <c r="L915" s="17" t="str">
        <f>IF(IFERROR(FIND(L$13,INDEX(DATOS!CA:CA,MATCH(CHECKLIST!B915,DATOS!B:B,0),1),1),"")="","","X")</f>
        <v/>
      </c>
      <c r="M915" s="17" t="str">
        <f>IF(IFERROR(FIND(M$13,INDEX(DATOS!CA:CA,MATCH(CHECKLIST!B915,DATOS!B:B,0),1),1),"")="","","X")</f>
        <v/>
      </c>
      <c r="N915" s="49" t="str">
        <f ca="1">IFERROR(IF(INDEX(DATOS!I:I,MATCH(CHECKLIST!B915,DATOS!B:B,0),1)="","X",IF(INDEX(DATOS!I:I,MATCH(CHECKLIST!B915,DATOS!B:B,0),1)&gt;YEAR(TODAY())-1,"","VENCIDA")),"")</f>
        <v/>
      </c>
      <c r="P915" s="17" t="str">
        <f>IF(B915="","",IF(IFERROR(FIND(P$13,INDEX(DATOS!CA:CA,MATCH(CHECKLIST!B915,DATOS!B:B,0),1),1),"")="","","X"))</f>
        <v/>
      </c>
      <c r="Q915" s="17" t="str">
        <f>IF(B915="","",IF(IFERROR(FIND(Q$13,INDEX(DATOS!CA:CA,MATCH(CHECKLIST!B915,DATOS!B:B,0),1),1),"")="","","X"))</f>
        <v/>
      </c>
      <c r="R915" t="str">
        <f>IF(B915="","",1)</f>
        <v/>
      </c>
      <c r="S915" t="str">
        <f t="shared" si="49"/>
        <v/>
      </c>
      <c r="U915" t="str">
        <f t="shared" si="47"/>
        <v/>
      </c>
      <c r="V915" t="str">
        <f t="shared" si="48"/>
        <v/>
      </c>
    </row>
    <row r="916" spans="1:22">
      <c r="A916" s="12">
        <v>903</v>
      </c>
      <c r="B916" t="str">
        <f>IFERROR(INDEX(DATOS!B:B,MATCH(CHECKLIST!A916,DATOS!BU:BU,0),1),"")</f>
        <v/>
      </c>
      <c r="C916" t="str">
        <f>IFERROR(INDEX(DATOS!J:J,MATCH(CHECKLIST!A916,DATOS!BU:BU,0),1),"")</f>
        <v/>
      </c>
      <c r="D916" t="str">
        <f>IFERROR(INDEX(DATOS!R:R,MATCH(CHECKLIST!E916,DATOS!C:C,0),1),"")</f>
        <v/>
      </c>
      <c r="E916" s="16" t="str">
        <f>IFERROR(INDEX(DATOS!C:C,MATCH(CHECKLIST!A916,DATOS!BU:BU,0),1),"")</f>
        <v/>
      </c>
      <c r="F916" s="13" t="str">
        <f t="shared" si="46"/>
        <v/>
      </c>
      <c r="G916" s="17" t="str">
        <f>IF(IFERROR(FIND(G$13,INDEX(DATOS!CA:CA,MATCH(CHECKLIST!B916,DATOS!B:B,0),1),1),"")="",IF(IFERROR(FIND("FINADO",INDEX(DATOS!CA:CA,MATCH(CHECKLIST!B916,DATOS!B:B,0),1),1),"")="",IF(IFERROR(FIND("BAJA",INDEX(DATOS!CA:CA,MATCH(CHECKLIST!B916,DATOS!B:B,0),1),1),"")="",IF(IFERROR(FIND("FECHA PEUA",INDEX(DATOS!CA:CA,MATCH(CHECKLIST!B916,DATOS!B:B,0),1),1),"")="",IF(IFERROR(FIND("FIRMA",INDEX(DATOS!CA:CA,MATCH(CHECKLIST!B916,DATOS!B:B,0),1),1),"")="","","FIRMA"),"PEUA"),"BAJA"),"FINADO"),"X")</f>
        <v/>
      </c>
      <c r="H916" s="17" t="str">
        <f>IF(IFERROR(FIND(H$13,INDEX(DATOS!CA:CA,MATCH(CHECKLIST!B916,DATOS!B:B,0),1),1),"")="",IF(IFERROR(FIND("VENCIDA",INDEX(DATOS!BH:BH,MATCH(CHECKLIST!B916,DATOS!B:B,0),1),1),"")="","","VENCIDO"),"X")</f>
        <v/>
      </c>
      <c r="I916" s="17" t="str">
        <f>IF(IFERROR(FIND(I$13,INDEX(DATOS!CA:CA,MATCH(CHECKLIST!B916,DATOS!B:B,0),1),1),"")="","","X")</f>
        <v/>
      </c>
      <c r="J916" s="17" t="str">
        <f>IF(IFERROR(FIND(J$13,INDEX(DATOS!CA:CA,MATCH(CHECKLIST!B916,DATOS!B:B,0),1),1),"")="","","X")</f>
        <v/>
      </c>
      <c r="K916" s="17" t="str">
        <f>IF(IFERROR(FIND(K$13,INDEX(DATOS!CA:CA,MATCH(CHECKLIST!B916,DATOS!B:B,0),1),1),"")="","","X")</f>
        <v/>
      </c>
      <c r="L916" s="17" t="str">
        <f>IF(IFERROR(FIND(L$13,INDEX(DATOS!CA:CA,MATCH(CHECKLIST!B916,DATOS!B:B,0),1),1),"")="","","X")</f>
        <v/>
      </c>
      <c r="M916" s="17" t="str">
        <f>IF(IFERROR(FIND(M$13,INDEX(DATOS!CA:CA,MATCH(CHECKLIST!B916,DATOS!B:B,0),1),1),"")="","","X")</f>
        <v/>
      </c>
      <c r="N916" s="49" t="str">
        <f ca="1">IFERROR(IF(INDEX(DATOS!I:I,MATCH(CHECKLIST!B916,DATOS!B:B,0),1)="","X",IF(INDEX(DATOS!I:I,MATCH(CHECKLIST!B916,DATOS!B:B,0),1)&gt;YEAR(TODAY())-1,"","VENCIDA")),"")</f>
        <v/>
      </c>
      <c r="P916" s="17" t="str">
        <f>IF(B916="","",IF(IFERROR(FIND(P$13,INDEX(DATOS!CA:CA,MATCH(CHECKLIST!B916,DATOS!B:B,0),1),1),"")="","","X"))</f>
        <v/>
      </c>
      <c r="Q916" s="17" t="str">
        <f>IF(B916="","",IF(IFERROR(FIND(Q$13,INDEX(DATOS!CA:CA,MATCH(CHECKLIST!B916,DATOS!B:B,0),1),1),"")="","","X"))</f>
        <v/>
      </c>
      <c r="S916">
        <f t="shared" si="49"/>
        <v>0</v>
      </c>
      <c r="U916" t="str">
        <f t="shared" si="47"/>
        <v/>
      </c>
      <c r="V916" t="str">
        <f t="shared" si="48"/>
        <v/>
      </c>
    </row>
    <row r="917" spans="1:22">
      <c r="A917" s="12">
        <v>904</v>
      </c>
      <c r="B917" t="str">
        <f>IFERROR(INDEX(DATOS!B:B,MATCH(CHECKLIST!A917,DATOS!BU:BU,0),1),"")</f>
        <v/>
      </c>
      <c r="C917" t="str">
        <f>IFERROR(INDEX(DATOS!J:J,MATCH(CHECKLIST!A917,DATOS!BU:BU,0),1),"")</f>
        <v/>
      </c>
      <c r="D917" t="str">
        <f>IFERROR(INDEX(DATOS!R:R,MATCH(CHECKLIST!E917,DATOS!C:C,0),1),"")</f>
        <v/>
      </c>
      <c r="E917" s="16" t="str">
        <f>IFERROR(INDEX(DATOS!C:C,MATCH(CHECKLIST!A917,DATOS!BU:BU,0),1),"")</f>
        <v/>
      </c>
      <c r="F917" s="13" t="str">
        <f t="shared" si="46"/>
        <v/>
      </c>
      <c r="G917" s="17" t="str">
        <f>IF(IFERROR(FIND(G$13,INDEX(DATOS!CA:CA,MATCH(CHECKLIST!B917,DATOS!B:B,0),1),1),"")="",IF(IFERROR(FIND("FINADO",INDEX(DATOS!CA:CA,MATCH(CHECKLIST!B917,DATOS!B:B,0),1),1),"")="",IF(IFERROR(FIND("BAJA",INDEX(DATOS!CA:CA,MATCH(CHECKLIST!B917,DATOS!B:B,0),1),1),"")="",IF(IFERROR(FIND("FECHA PEUA",INDEX(DATOS!CA:CA,MATCH(CHECKLIST!B917,DATOS!B:B,0),1),1),"")="",IF(IFERROR(FIND("FIRMA",INDEX(DATOS!CA:CA,MATCH(CHECKLIST!B917,DATOS!B:B,0),1),1),"")="","","FIRMA"),"PEUA"),"BAJA"),"FINADO"),"X")</f>
        <v/>
      </c>
      <c r="H917" s="17" t="str">
        <f>IF(IFERROR(FIND(H$13,INDEX(DATOS!CA:CA,MATCH(CHECKLIST!B917,DATOS!B:B,0),1),1),"")="",IF(IFERROR(FIND("VENCIDA",INDEX(DATOS!BH:BH,MATCH(CHECKLIST!B917,DATOS!B:B,0),1),1),"")="","","VENCIDO"),"X")</f>
        <v/>
      </c>
      <c r="I917" s="17" t="str">
        <f>IF(IFERROR(FIND(I$13,INDEX(DATOS!CA:CA,MATCH(CHECKLIST!B917,DATOS!B:B,0),1),1),"")="","","X")</f>
        <v/>
      </c>
      <c r="J917" s="17" t="str">
        <f>IF(IFERROR(FIND(J$13,INDEX(DATOS!CA:CA,MATCH(CHECKLIST!B917,DATOS!B:B,0),1),1),"")="","","X")</f>
        <v/>
      </c>
      <c r="K917" s="17" t="str">
        <f>IF(IFERROR(FIND(K$13,INDEX(DATOS!CA:CA,MATCH(CHECKLIST!B917,DATOS!B:B,0),1),1),"")="","","X")</f>
        <v/>
      </c>
      <c r="L917" s="17" t="str">
        <f>IF(IFERROR(FIND(L$13,INDEX(DATOS!CA:CA,MATCH(CHECKLIST!B917,DATOS!B:B,0),1),1),"")="","","X")</f>
        <v/>
      </c>
      <c r="M917" s="17" t="str">
        <f>IF(IFERROR(FIND(M$13,INDEX(DATOS!CA:CA,MATCH(CHECKLIST!B917,DATOS!B:B,0),1),1),"")="","","X")</f>
        <v/>
      </c>
      <c r="N917" s="49" t="str">
        <f ca="1">IFERROR(IF(INDEX(DATOS!I:I,MATCH(CHECKLIST!B917,DATOS!B:B,0),1)="","X",IF(INDEX(DATOS!I:I,MATCH(CHECKLIST!B917,DATOS!B:B,0),1)&gt;YEAR(TODAY())-1,"","VENCIDA")),"")</f>
        <v/>
      </c>
      <c r="P917" s="17" t="str">
        <f>IF(B917="","",IF(IFERROR(FIND(P$13,INDEX(DATOS!CA:CA,MATCH(CHECKLIST!B917,DATOS!B:B,0),1),1),"")="","","X"))</f>
        <v/>
      </c>
      <c r="Q917" s="17" t="str">
        <f>IF(B917="","",IF(IFERROR(FIND(Q$13,INDEX(DATOS!CA:CA,MATCH(CHECKLIST!B917,DATOS!B:B,0),1),1),"")="","","X"))</f>
        <v/>
      </c>
      <c r="R917" t="str">
        <f>IF(B917="","",1)</f>
        <v/>
      </c>
      <c r="S917" t="str">
        <f t="shared" si="49"/>
        <v/>
      </c>
      <c r="U917" t="str">
        <f t="shared" si="47"/>
        <v/>
      </c>
      <c r="V917" t="str">
        <f t="shared" si="48"/>
        <v/>
      </c>
    </row>
    <row r="918" spans="1:22">
      <c r="A918" s="12">
        <v>905</v>
      </c>
      <c r="B918" t="str">
        <f>IFERROR(INDEX(DATOS!B:B,MATCH(CHECKLIST!A918,DATOS!BU:BU,0),1),"")</f>
        <v/>
      </c>
      <c r="C918" t="str">
        <f>IFERROR(INDEX(DATOS!J:J,MATCH(CHECKLIST!A918,DATOS!BU:BU,0),1),"")</f>
        <v/>
      </c>
      <c r="D918" t="str">
        <f>IFERROR(INDEX(DATOS!R:R,MATCH(CHECKLIST!E918,DATOS!C:C,0),1),"")</f>
        <v/>
      </c>
      <c r="E918" s="16" t="str">
        <f>IFERROR(INDEX(DATOS!C:C,MATCH(CHECKLIST!A918,DATOS!BU:BU,0),1),"")</f>
        <v/>
      </c>
      <c r="F918" s="13" t="str">
        <f t="shared" si="46"/>
        <v/>
      </c>
      <c r="G918" s="17" t="str">
        <f>IF(IFERROR(FIND(G$13,INDEX(DATOS!CA:CA,MATCH(CHECKLIST!B918,DATOS!B:B,0),1),1),"")="",IF(IFERROR(FIND("FINADO",INDEX(DATOS!CA:CA,MATCH(CHECKLIST!B918,DATOS!B:B,0),1),1),"")="",IF(IFERROR(FIND("BAJA",INDEX(DATOS!CA:CA,MATCH(CHECKLIST!B918,DATOS!B:B,0),1),1),"")="",IF(IFERROR(FIND("FECHA PEUA",INDEX(DATOS!CA:CA,MATCH(CHECKLIST!B918,DATOS!B:B,0),1),1),"")="",IF(IFERROR(FIND("FIRMA",INDEX(DATOS!CA:CA,MATCH(CHECKLIST!B918,DATOS!B:B,0),1),1),"")="","","FIRMA"),"PEUA"),"BAJA"),"FINADO"),"X")</f>
        <v/>
      </c>
      <c r="H918" s="17" t="str">
        <f>IF(IFERROR(FIND(H$13,INDEX(DATOS!CA:CA,MATCH(CHECKLIST!B918,DATOS!B:B,0),1),1),"")="",IF(IFERROR(FIND("VENCIDA",INDEX(DATOS!BH:BH,MATCH(CHECKLIST!B918,DATOS!B:B,0),1),1),"")="","","VENCIDO"),"X")</f>
        <v/>
      </c>
      <c r="I918" s="17" t="str">
        <f>IF(IFERROR(FIND(I$13,INDEX(DATOS!CA:CA,MATCH(CHECKLIST!B918,DATOS!B:B,0),1),1),"")="","","X")</f>
        <v/>
      </c>
      <c r="J918" s="17" t="str">
        <f>IF(IFERROR(FIND(J$13,INDEX(DATOS!CA:CA,MATCH(CHECKLIST!B918,DATOS!B:B,0),1),1),"")="","","X")</f>
        <v/>
      </c>
      <c r="K918" s="17" t="str">
        <f>IF(IFERROR(FIND(K$13,INDEX(DATOS!CA:CA,MATCH(CHECKLIST!B918,DATOS!B:B,0),1),1),"")="","","X")</f>
        <v/>
      </c>
      <c r="L918" s="17" t="str">
        <f>IF(IFERROR(FIND(L$13,INDEX(DATOS!CA:CA,MATCH(CHECKLIST!B918,DATOS!B:B,0),1),1),"")="","","X")</f>
        <v/>
      </c>
      <c r="M918" s="17" t="str">
        <f>IF(IFERROR(FIND(M$13,INDEX(DATOS!CA:CA,MATCH(CHECKLIST!B918,DATOS!B:B,0),1),1),"")="","","X")</f>
        <v/>
      </c>
      <c r="N918" s="49" t="str">
        <f ca="1">IFERROR(IF(INDEX(DATOS!I:I,MATCH(CHECKLIST!B918,DATOS!B:B,0),1)="","X",IF(INDEX(DATOS!I:I,MATCH(CHECKLIST!B918,DATOS!B:B,0),1)&gt;YEAR(TODAY())-1,"","VENCIDA")),"")</f>
        <v/>
      </c>
      <c r="P918" s="17" t="str">
        <f>IF(B918="","",IF(IFERROR(FIND(P$13,INDEX(DATOS!CA:CA,MATCH(CHECKLIST!B918,DATOS!B:B,0),1),1),"")="","","X"))</f>
        <v/>
      </c>
      <c r="Q918" s="17" t="str">
        <f>IF(B918="","",IF(IFERROR(FIND(Q$13,INDEX(DATOS!CA:CA,MATCH(CHECKLIST!B918,DATOS!B:B,0),1),1),"")="","","X"))</f>
        <v/>
      </c>
      <c r="S918">
        <f t="shared" si="49"/>
        <v>0</v>
      </c>
      <c r="U918" t="str">
        <f t="shared" si="47"/>
        <v/>
      </c>
      <c r="V918" t="str">
        <f t="shared" si="48"/>
        <v/>
      </c>
    </row>
    <row r="919" spans="1:22">
      <c r="A919" s="12">
        <v>906</v>
      </c>
      <c r="B919" t="str">
        <f>IFERROR(INDEX(DATOS!B:B,MATCH(CHECKLIST!A919,DATOS!BU:BU,0),1),"")</f>
        <v/>
      </c>
      <c r="C919" t="str">
        <f>IFERROR(INDEX(DATOS!J:J,MATCH(CHECKLIST!A919,DATOS!BU:BU,0),1),"")</f>
        <v/>
      </c>
      <c r="D919" t="str">
        <f>IFERROR(INDEX(DATOS!R:R,MATCH(CHECKLIST!E919,DATOS!C:C,0),1),"")</f>
        <v/>
      </c>
      <c r="E919" s="16" t="str">
        <f>IFERROR(INDEX(DATOS!C:C,MATCH(CHECKLIST!A919,DATOS!BU:BU,0),1),"")</f>
        <v/>
      </c>
      <c r="F919" s="13" t="str">
        <f t="shared" si="46"/>
        <v/>
      </c>
      <c r="G919" s="17" t="str">
        <f>IF(IFERROR(FIND(G$13,INDEX(DATOS!CA:CA,MATCH(CHECKLIST!B919,DATOS!B:B,0),1),1),"")="",IF(IFERROR(FIND("FINADO",INDEX(DATOS!CA:CA,MATCH(CHECKLIST!B919,DATOS!B:B,0),1),1),"")="",IF(IFERROR(FIND("BAJA",INDEX(DATOS!CA:CA,MATCH(CHECKLIST!B919,DATOS!B:B,0),1),1),"")="",IF(IFERROR(FIND("FECHA PEUA",INDEX(DATOS!CA:CA,MATCH(CHECKLIST!B919,DATOS!B:B,0),1),1),"")="",IF(IFERROR(FIND("FIRMA",INDEX(DATOS!CA:CA,MATCH(CHECKLIST!B919,DATOS!B:B,0),1),1),"")="","","FIRMA"),"PEUA"),"BAJA"),"FINADO"),"X")</f>
        <v/>
      </c>
      <c r="H919" s="17" t="str">
        <f>IF(IFERROR(FIND(H$13,INDEX(DATOS!CA:CA,MATCH(CHECKLIST!B919,DATOS!B:B,0),1),1),"")="",IF(IFERROR(FIND("VENCIDA",INDEX(DATOS!BH:BH,MATCH(CHECKLIST!B919,DATOS!B:B,0),1),1),"")="","","VENCIDO"),"X")</f>
        <v/>
      </c>
      <c r="I919" s="17" t="str">
        <f>IF(IFERROR(FIND(I$13,INDEX(DATOS!CA:CA,MATCH(CHECKLIST!B919,DATOS!B:B,0),1),1),"")="","","X")</f>
        <v/>
      </c>
      <c r="J919" s="17" t="str">
        <f>IF(IFERROR(FIND(J$13,INDEX(DATOS!CA:CA,MATCH(CHECKLIST!B919,DATOS!B:B,0),1),1),"")="","","X")</f>
        <v/>
      </c>
      <c r="K919" s="17" t="str">
        <f>IF(IFERROR(FIND(K$13,INDEX(DATOS!CA:CA,MATCH(CHECKLIST!B919,DATOS!B:B,0),1),1),"")="","","X")</f>
        <v/>
      </c>
      <c r="L919" s="17" t="str">
        <f>IF(IFERROR(FIND(L$13,INDEX(DATOS!CA:CA,MATCH(CHECKLIST!B919,DATOS!B:B,0),1),1),"")="","","X")</f>
        <v/>
      </c>
      <c r="M919" s="17" t="str">
        <f>IF(IFERROR(FIND(M$13,INDEX(DATOS!CA:CA,MATCH(CHECKLIST!B919,DATOS!B:B,0),1),1),"")="","","X")</f>
        <v/>
      </c>
      <c r="N919" s="49" t="str">
        <f ca="1">IFERROR(IF(INDEX(DATOS!I:I,MATCH(CHECKLIST!B919,DATOS!B:B,0),1)="","X",IF(INDEX(DATOS!I:I,MATCH(CHECKLIST!B919,DATOS!B:B,0),1)&gt;YEAR(TODAY())-1,"","VENCIDA")),"")</f>
        <v/>
      </c>
      <c r="P919" s="17" t="str">
        <f>IF(B919="","",IF(IFERROR(FIND(P$13,INDEX(DATOS!CA:CA,MATCH(CHECKLIST!B919,DATOS!B:B,0),1),1),"")="","","X"))</f>
        <v/>
      </c>
      <c r="Q919" s="17" t="str">
        <f>IF(B919="","",IF(IFERROR(FIND(Q$13,INDEX(DATOS!CA:CA,MATCH(CHECKLIST!B919,DATOS!B:B,0),1),1),"")="","","X"))</f>
        <v/>
      </c>
      <c r="R919" t="str">
        <f>IF(B919="","",1)</f>
        <v/>
      </c>
      <c r="S919" t="str">
        <f t="shared" si="49"/>
        <v/>
      </c>
      <c r="U919" t="str">
        <f t="shared" si="47"/>
        <v/>
      </c>
      <c r="V919" t="str">
        <f t="shared" si="48"/>
        <v/>
      </c>
    </row>
    <row r="920" spans="1:22">
      <c r="A920" s="12">
        <v>907</v>
      </c>
      <c r="B920" t="str">
        <f>IFERROR(INDEX(DATOS!B:B,MATCH(CHECKLIST!A920,DATOS!BU:BU,0),1),"")</f>
        <v/>
      </c>
      <c r="C920" t="str">
        <f>IFERROR(INDEX(DATOS!J:J,MATCH(CHECKLIST!A920,DATOS!BU:BU,0),1),"")</f>
        <v/>
      </c>
      <c r="D920" t="str">
        <f>IFERROR(INDEX(DATOS!R:R,MATCH(CHECKLIST!E920,DATOS!C:C,0),1),"")</f>
        <v/>
      </c>
      <c r="E920" s="16" t="str">
        <f>IFERROR(INDEX(DATOS!C:C,MATCH(CHECKLIST!A920,DATOS!BU:BU,0),1),"")</f>
        <v/>
      </c>
      <c r="F920" s="13" t="str">
        <f t="shared" si="46"/>
        <v/>
      </c>
      <c r="G920" s="17" t="str">
        <f>IF(IFERROR(FIND(G$13,INDEX(DATOS!CA:CA,MATCH(CHECKLIST!B920,DATOS!B:B,0),1),1),"")="",IF(IFERROR(FIND("FINADO",INDEX(DATOS!CA:CA,MATCH(CHECKLIST!B920,DATOS!B:B,0),1),1),"")="",IF(IFERROR(FIND("BAJA",INDEX(DATOS!CA:CA,MATCH(CHECKLIST!B920,DATOS!B:B,0),1),1),"")="",IF(IFERROR(FIND("FECHA PEUA",INDEX(DATOS!CA:CA,MATCH(CHECKLIST!B920,DATOS!B:B,0),1),1),"")="",IF(IFERROR(FIND("FIRMA",INDEX(DATOS!CA:CA,MATCH(CHECKLIST!B920,DATOS!B:B,0),1),1),"")="","","FIRMA"),"PEUA"),"BAJA"),"FINADO"),"X")</f>
        <v/>
      </c>
      <c r="H920" s="17" t="str">
        <f>IF(IFERROR(FIND(H$13,INDEX(DATOS!CA:CA,MATCH(CHECKLIST!B920,DATOS!B:B,0),1),1),"")="",IF(IFERROR(FIND("VENCIDA",INDEX(DATOS!BH:BH,MATCH(CHECKLIST!B920,DATOS!B:B,0),1),1),"")="","","VENCIDO"),"X")</f>
        <v/>
      </c>
      <c r="I920" s="17" t="str">
        <f>IF(IFERROR(FIND(I$13,INDEX(DATOS!CA:CA,MATCH(CHECKLIST!B920,DATOS!B:B,0),1),1),"")="","","X")</f>
        <v/>
      </c>
      <c r="J920" s="17" t="str">
        <f>IF(IFERROR(FIND(J$13,INDEX(DATOS!CA:CA,MATCH(CHECKLIST!B920,DATOS!B:B,0),1),1),"")="","","X")</f>
        <v/>
      </c>
      <c r="K920" s="17" t="str">
        <f>IF(IFERROR(FIND(K$13,INDEX(DATOS!CA:CA,MATCH(CHECKLIST!B920,DATOS!B:B,0),1),1),"")="","","X")</f>
        <v/>
      </c>
      <c r="L920" s="17" t="str">
        <f>IF(IFERROR(FIND(L$13,INDEX(DATOS!CA:CA,MATCH(CHECKLIST!B920,DATOS!B:B,0),1),1),"")="","","X")</f>
        <v/>
      </c>
      <c r="M920" s="17" t="str">
        <f>IF(IFERROR(FIND(M$13,INDEX(DATOS!CA:CA,MATCH(CHECKLIST!B920,DATOS!B:B,0),1),1),"")="","","X")</f>
        <v/>
      </c>
      <c r="N920" s="49" t="str">
        <f ca="1">IFERROR(IF(INDEX(DATOS!I:I,MATCH(CHECKLIST!B920,DATOS!B:B,0),1)="","X",IF(INDEX(DATOS!I:I,MATCH(CHECKLIST!B920,DATOS!B:B,0),1)&gt;YEAR(TODAY())-1,"","VENCIDA")),"")</f>
        <v/>
      </c>
      <c r="P920" s="17" t="str">
        <f>IF(B920="","",IF(IFERROR(FIND(P$13,INDEX(DATOS!CA:CA,MATCH(CHECKLIST!B920,DATOS!B:B,0),1),1),"")="","","X"))</f>
        <v/>
      </c>
      <c r="Q920" s="17" t="str">
        <f>IF(B920="","",IF(IFERROR(FIND(Q$13,INDEX(DATOS!CA:CA,MATCH(CHECKLIST!B920,DATOS!B:B,0),1),1),"")="","","X"))</f>
        <v/>
      </c>
      <c r="S920">
        <f t="shared" si="49"/>
        <v>0</v>
      </c>
      <c r="U920" t="str">
        <f t="shared" si="47"/>
        <v/>
      </c>
      <c r="V920" t="str">
        <f t="shared" si="48"/>
        <v/>
      </c>
    </row>
    <row r="921" spans="1:22">
      <c r="A921" s="12">
        <v>908</v>
      </c>
      <c r="B921" t="str">
        <f>IFERROR(INDEX(DATOS!B:B,MATCH(CHECKLIST!A921,DATOS!BU:BU,0),1),"")</f>
        <v/>
      </c>
      <c r="C921" t="str">
        <f>IFERROR(INDEX(DATOS!J:J,MATCH(CHECKLIST!A921,DATOS!BU:BU,0),1),"")</f>
        <v/>
      </c>
      <c r="D921" t="str">
        <f>IFERROR(INDEX(DATOS!R:R,MATCH(CHECKLIST!E921,DATOS!C:C,0),1),"")</f>
        <v/>
      </c>
      <c r="E921" s="16" t="str">
        <f>IFERROR(INDEX(DATOS!C:C,MATCH(CHECKLIST!A921,DATOS!BU:BU,0),1),"")</f>
        <v/>
      </c>
      <c r="F921" s="13" t="str">
        <f t="shared" si="46"/>
        <v/>
      </c>
      <c r="G921" s="17" t="str">
        <f>IF(IFERROR(FIND(G$13,INDEX(DATOS!CA:CA,MATCH(CHECKLIST!B921,DATOS!B:B,0),1),1),"")="",IF(IFERROR(FIND("FINADO",INDEX(DATOS!CA:CA,MATCH(CHECKLIST!B921,DATOS!B:B,0),1),1),"")="",IF(IFERROR(FIND("BAJA",INDEX(DATOS!CA:CA,MATCH(CHECKLIST!B921,DATOS!B:B,0),1),1),"")="",IF(IFERROR(FIND("FECHA PEUA",INDEX(DATOS!CA:CA,MATCH(CHECKLIST!B921,DATOS!B:B,0),1),1),"")="",IF(IFERROR(FIND("FIRMA",INDEX(DATOS!CA:CA,MATCH(CHECKLIST!B921,DATOS!B:B,0),1),1),"")="","","FIRMA"),"PEUA"),"BAJA"),"FINADO"),"X")</f>
        <v/>
      </c>
      <c r="H921" s="17" t="str">
        <f>IF(IFERROR(FIND(H$13,INDEX(DATOS!CA:CA,MATCH(CHECKLIST!B921,DATOS!B:B,0),1),1),"")="",IF(IFERROR(FIND("VENCIDA",INDEX(DATOS!BH:BH,MATCH(CHECKLIST!B921,DATOS!B:B,0),1),1),"")="","","VENCIDO"),"X")</f>
        <v/>
      </c>
      <c r="I921" s="17" t="str">
        <f>IF(IFERROR(FIND(I$13,INDEX(DATOS!CA:CA,MATCH(CHECKLIST!B921,DATOS!B:B,0),1),1),"")="","","X")</f>
        <v/>
      </c>
      <c r="J921" s="17" t="str">
        <f>IF(IFERROR(FIND(J$13,INDEX(DATOS!CA:CA,MATCH(CHECKLIST!B921,DATOS!B:B,0),1),1),"")="","","X")</f>
        <v/>
      </c>
      <c r="K921" s="17" t="str">
        <f>IF(IFERROR(FIND(K$13,INDEX(DATOS!CA:CA,MATCH(CHECKLIST!B921,DATOS!B:B,0),1),1),"")="","","X")</f>
        <v/>
      </c>
      <c r="L921" s="17" t="str">
        <f>IF(IFERROR(FIND(L$13,INDEX(DATOS!CA:CA,MATCH(CHECKLIST!B921,DATOS!B:B,0),1),1),"")="","","X")</f>
        <v/>
      </c>
      <c r="M921" s="17" t="str">
        <f>IF(IFERROR(FIND(M$13,INDEX(DATOS!CA:CA,MATCH(CHECKLIST!B921,DATOS!B:B,0),1),1),"")="","","X")</f>
        <v/>
      </c>
      <c r="N921" s="49" t="str">
        <f ca="1">IFERROR(IF(INDEX(DATOS!I:I,MATCH(CHECKLIST!B921,DATOS!B:B,0),1)="","X",IF(INDEX(DATOS!I:I,MATCH(CHECKLIST!B921,DATOS!B:B,0),1)&gt;YEAR(TODAY())-1,"","VENCIDA")),"")</f>
        <v/>
      </c>
      <c r="P921" s="17" t="str">
        <f>IF(B921="","",IF(IFERROR(FIND(P$13,INDEX(DATOS!CA:CA,MATCH(CHECKLIST!B921,DATOS!B:B,0),1),1),"")="","","X"))</f>
        <v/>
      </c>
      <c r="Q921" s="17" t="str">
        <f>IF(B921="","",IF(IFERROR(FIND(Q$13,INDEX(DATOS!CA:CA,MATCH(CHECKLIST!B921,DATOS!B:B,0),1),1),"")="","","X"))</f>
        <v/>
      </c>
      <c r="R921" t="str">
        <f>IF(B921="","",1)</f>
        <v/>
      </c>
      <c r="S921" t="str">
        <f t="shared" si="49"/>
        <v/>
      </c>
      <c r="U921" t="str">
        <f t="shared" si="47"/>
        <v/>
      </c>
      <c r="V921" t="str">
        <f t="shared" si="48"/>
        <v/>
      </c>
    </row>
    <row r="922" spans="1:22">
      <c r="A922" s="12">
        <v>909</v>
      </c>
      <c r="B922" t="str">
        <f>IFERROR(INDEX(DATOS!B:B,MATCH(CHECKLIST!A922,DATOS!BU:BU,0),1),"")</f>
        <v/>
      </c>
      <c r="C922" t="str">
        <f>IFERROR(INDEX(DATOS!J:J,MATCH(CHECKLIST!A922,DATOS!BU:BU,0),1),"")</f>
        <v/>
      </c>
      <c r="D922" t="str">
        <f>IFERROR(INDEX(DATOS!R:R,MATCH(CHECKLIST!E922,DATOS!C:C,0),1),"")</f>
        <v/>
      </c>
      <c r="E922" s="16" t="str">
        <f>IFERROR(INDEX(DATOS!C:C,MATCH(CHECKLIST!A922,DATOS!BU:BU,0),1),"")</f>
        <v/>
      </c>
      <c r="F922" s="13" t="str">
        <f t="shared" si="46"/>
        <v/>
      </c>
      <c r="G922" s="17" t="str">
        <f>IF(IFERROR(FIND(G$13,INDEX(DATOS!CA:CA,MATCH(CHECKLIST!B922,DATOS!B:B,0),1),1),"")="",IF(IFERROR(FIND("FINADO",INDEX(DATOS!CA:CA,MATCH(CHECKLIST!B922,DATOS!B:B,0),1),1),"")="",IF(IFERROR(FIND("BAJA",INDEX(DATOS!CA:CA,MATCH(CHECKLIST!B922,DATOS!B:B,0),1),1),"")="",IF(IFERROR(FIND("FECHA PEUA",INDEX(DATOS!CA:CA,MATCH(CHECKLIST!B922,DATOS!B:B,0),1),1),"")="",IF(IFERROR(FIND("FIRMA",INDEX(DATOS!CA:CA,MATCH(CHECKLIST!B922,DATOS!B:B,0),1),1),"")="","","FIRMA"),"PEUA"),"BAJA"),"FINADO"),"X")</f>
        <v/>
      </c>
      <c r="H922" s="17" t="str">
        <f>IF(IFERROR(FIND(H$13,INDEX(DATOS!CA:CA,MATCH(CHECKLIST!B922,DATOS!B:B,0),1),1),"")="",IF(IFERROR(FIND("VENCIDA",INDEX(DATOS!BH:BH,MATCH(CHECKLIST!B922,DATOS!B:B,0),1),1),"")="","","VENCIDO"),"X")</f>
        <v/>
      </c>
      <c r="I922" s="17" t="str">
        <f>IF(IFERROR(FIND(I$13,INDEX(DATOS!CA:CA,MATCH(CHECKLIST!B922,DATOS!B:B,0),1),1),"")="","","X")</f>
        <v/>
      </c>
      <c r="J922" s="17" t="str">
        <f>IF(IFERROR(FIND(J$13,INDEX(DATOS!CA:CA,MATCH(CHECKLIST!B922,DATOS!B:B,0),1),1),"")="","","X")</f>
        <v/>
      </c>
      <c r="K922" s="17" t="str">
        <f>IF(IFERROR(FIND(K$13,INDEX(DATOS!CA:CA,MATCH(CHECKLIST!B922,DATOS!B:B,0),1),1),"")="","","X")</f>
        <v/>
      </c>
      <c r="L922" s="17" t="str">
        <f>IF(IFERROR(FIND(L$13,INDEX(DATOS!CA:CA,MATCH(CHECKLIST!B922,DATOS!B:B,0),1),1),"")="","","X")</f>
        <v/>
      </c>
      <c r="M922" s="17" t="str">
        <f>IF(IFERROR(FIND(M$13,INDEX(DATOS!CA:CA,MATCH(CHECKLIST!B922,DATOS!B:B,0),1),1),"")="","","X")</f>
        <v/>
      </c>
      <c r="N922" s="49" t="str">
        <f ca="1">IFERROR(IF(INDEX(DATOS!I:I,MATCH(CHECKLIST!B922,DATOS!B:B,0),1)="","X",IF(INDEX(DATOS!I:I,MATCH(CHECKLIST!B922,DATOS!B:B,0),1)&gt;YEAR(TODAY())-1,"","VENCIDA")),"")</f>
        <v/>
      </c>
      <c r="P922" s="17" t="str">
        <f>IF(B922="","",IF(IFERROR(FIND(P$13,INDEX(DATOS!CA:CA,MATCH(CHECKLIST!B922,DATOS!B:B,0),1),1),"")="","","X"))</f>
        <v/>
      </c>
      <c r="Q922" s="17" t="str">
        <f>IF(B922="","",IF(IFERROR(FIND(Q$13,INDEX(DATOS!CA:CA,MATCH(CHECKLIST!B922,DATOS!B:B,0),1),1),"")="","","X"))</f>
        <v/>
      </c>
      <c r="S922">
        <f t="shared" si="49"/>
        <v>0</v>
      </c>
      <c r="U922" t="str">
        <f t="shared" si="47"/>
        <v/>
      </c>
      <c r="V922" t="str">
        <f t="shared" si="48"/>
        <v/>
      </c>
    </row>
    <row r="923" spans="1:22">
      <c r="A923" s="12">
        <v>910</v>
      </c>
      <c r="B923" t="str">
        <f>IFERROR(INDEX(DATOS!B:B,MATCH(CHECKLIST!A923,DATOS!BU:BU,0),1),"")</f>
        <v/>
      </c>
      <c r="C923" t="str">
        <f>IFERROR(INDEX(DATOS!J:J,MATCH(CHECKLIST!A923,DATOS!BU:BU,0),1),"")</f>
        <v/>
      </c>
      <c r="D923" t="str">
        <f>IFERROR(INDEX(DATOS!R:R,MATCH(CHECKLIST!E923,DATOS!C:C,0),1),"")</f>
        <v/>
      </c>
      <c r="E923" s="16" t="str">
        <f>IFERROR(INDEX(DATOS!C:C,MATCH(CHECKLIST!A923,DATOS!BU:BU,0),1),"")</f>
        <v/>
      </c>
      <c r="F923" s="13" t="str">
        <f t="shared" si="46"/>
        <v/>
      </c>
      <c r="G923" s="17" t="str">
        <f>IF(IFERROR(FIND(G$13,INDEX(DATOS!CA:CA,MATCH(CHECKLIST!B923,DATOS!B:B,0),1),1),"")="",IF(IFERROR(FIND("FINADO",INDEX(DATOS!CA:CA,MATCH(CHECKLIST!B923,DATOS!B:B,0),1),1),"")="",IF(IFERROR(FIND("BAJA",INDEX(DATOS!CA:CA,MATCH(CHECKLIST!B923,DATOS!B:B,0),1),1),"")="",IF(IFERROR(FIND("FECHA PEUA",INDEX(DATOS!CA:CA,MATCH(CHECKLIST!B923,DATOS!B:B,0),1),1),"")="",IF(IFERROR(FIND("FIRMA",INDEX(DATOS!CA:CA,MATCH(CHECKLIST!B923,DATOS!B:B,0),1),1),"")="","","FIRMA"),"PEUA"),"BAJA"),"FINADO"),"X")</f>
        <v/>
      </c>
      <c r="H923" s="17" t="str">
        <f>IF(IFERROR(FIND(H$13,INDEX(DATOS!CA:CA,MATCH(CHECKLIST!B923,DATOS!B:B,0),1),1),"")="",IF(IFERROR(FIND("VENCIDA",INDEX(DATOS!BH:BH,MATCH(CHECKLIST!B923,DATOS!B:B,0),1),1),"")="","","VENCIDO"),"X")</f>
        <v/>
      </c>
      <c r="I923" s="17" t="str">
        <f>IF(IFERROR(FIND(I$13,INDEX(DATOS!CA:CA,MATCH(CHECKLIST!B923,DATOS!B:B,0),1),1),"")="","","X")</f>
        <v/>
      </c>
      <c r="J923" s="17" t="str">
        <f>IF(IFERROR(FIND(J$13,INDEX(DATOS!CA:CA,MATCH(CHECKLIST!B923,DATOS!B:B,0),1),1),"")="","","X")</f>
        <v/>
      </c>
      <c r="K923" s="17" t="str">
        <f>IF(IFERROR(FIND(K$13,INDEX(DATOS!CA:CA,MATCH(CHECKLIST!B923,DATOS!B:B,0),1),1),"")="","","X")</f>
        <v/>
      </c>
      <c r="L923" s="17" t="str">
        <f>IF(IFERROR(FIND(L$13,INDEX(DATOS!CA:CA,MATCH(CHECKLIST!B923,DATOS!B:B,0),1),1),"")="","","X")</f>
        <v/>
      </c>
      <c r="M923" s="17" t="str">
        <f>IF(IFERROR(FIND(M$13,INDEX(DATOS!CA:CA,MATCH(CHECKLIST!B923,DATOS!B:B,0),1),1),"")="","","X")</f>
        <v/>
      </c>
      <c r="N923" s="49" t="str">
        <f ca="1">IFERROR(IF(INDEX(DATOS!I:I,MATCH(CHECKLIST!B923,DATOS!B:B,0),1)="","X",IF(INDEX(DATOS!I:I,MATCH(CHECKLIST!B923,DATOS!B:B,0),1)&gt;YEAR(TODAY())-1,"","VENCIDA")),"")</f>
        <v/>
      </c>
      <c r="P923" s="17" t="str">
        <f>IF(B923="","",IF(IFERROR(FIND(P$13,INDEX(DATOS!CA:CA,MATCH(CHECKLIST!B923,DATOS!B:B,0),1),1),"")="","","X"))</f>
        <v/>
      </c>
      <c r="Q923" s="17" t="str">
        <f>IF(B923="","",IF(IFERROR(FIND(Q$13,INDEX(DATOS!CA:CA,MATCH(CHECKLIST!B923,DATOS!B:B,0),1),1),"")="","","X"))</f>
        <v/>
      </c>
      <c r="R923" t="str">
        <f>IF(B923="","",1)</f>
        <v/>
      </c>
      <c r="S923" t="str">
        <f t="shared" si="49"/>
        <v/>
      </c>
      <c r="U923" t="str">
        <f t="shared" si="47"/>
        <v/>
      </c>
      <c r="V923" t="str">
        <f t="shared" si="48"/>
        <v/>
      </c>
    </row>
    <row r="924" spans="1:22">
      <c r="A924" s="12">
        <v>911</v>
      </c>
      <c r="B924" t="str">
        <f>IFERROR(INDEX(DATOS!B:B,MATCH(CHECKLIST!A924,DATOS!BU:BU,0),1),"")</f>
        <v/>
      </c>
      <c r="C924" t="str">
        <f>IFERROR(INDEX(DATOS!J:J,MATCH(CHECKLIST!A924,DATOS!BU:BU,0),1),"")</f>
        <v/>
      </c>
      <c r="D924" t="str">
        <f>IFERROR(INDEX(DATOS!R:R,MATCH(CHECKLIST!E924,DATOS!C:C,0),1),"")</f>
        <v/>
      </c>
      <c r="E924" s="16" t="str">
        <f>IFERROR(INDEX(DATOS!C:C,MATCH(CHECKLIST!A924,DATOS!BU:BU,0),1),"")</f>
        <v/>
      </c>
      <c r="F924" s="13" t="str">
        <f t="shared" si="46"/>
        <v/>
      </c>
      <c r="G924" s="17" t="str">
        <f>IF(IFERROR(FIND(G$13,INDEX(DATOS!CA:CA,MATCH(CHECKLIST!B924,DATOS!B:B,0),1),1),"")="",IF(IFERROR(FIND("FINADO",INDEX(DATOS!CA:CA,MATCH(CHECKLIST!B924,DATOS!B:B,0),1),1),"")="",IF(IFERROR(FIND("BAJA",INDEX(DATOS!CA:CA,MATCH(CHECKLIST!B924,DATOS!B:B,0),1),1),"")="",IF(IFERROR(FIND("FECHA PEUA",INDEX(DATOS!CA:CA,MATCH(CHECKLIST!B924,DATOS!B:B,0),1),1),"")="",IF(IFERROR(FIND("FIRMA",INDEX(DATOS!CA:CA,MATCH(CHECKLIST!B924,DATOS!B:B,0),1),1),"")="","","FIRMA"),"PEUA"),"BAJA"),"FINADO"),"X")</f>
        <v/>
      </c>
      <c r="H924" s="17" t="str">
        <f>IF(IFERROR(FIND(H$13,INDEX(DATOS!CA:CA,MATCH(CHECKLIST!B924,DATOS!B:B,0),1),1),"")="",IF(IFERROR(FIND("VENCIDA",INDEX(DATOS!BH:BH,MATCH(CHECKLIST!B924,DATOS!B:B,0),1),1),"")="","","VENCIDO"),"X")</f>
        <v/>
      </c>
      <c r="I924" s="17" t="str">
        <f>IF(IFERROR(FIND(I$13,INDEX(DATOS!CA:CA,MATCH(CHECKLIST!B924,DATOS!B:B,0),1),1),"")="","","X")</f>
        <v/>
      </c>
      <c r="J924" s="17" t="str">
        <f>IF(IFERROR(FIND(J$13,INDEX(DATOS!CA:CA,MATCH(CHECKLIST!B924,DATOS!B:B,0),1),1),"")="","","X")</f>
        <v/>
      </c>
      <c r="K924" s="17" t="str">
        <f>IF(IFERROR(FIND(K$13,INDEX(DATOS!CA:CA,MATCH(CHECKLIST!B924,DATOS!B:B,0),1),1),"")="","","X")</f>
        <v/>
      </c>
      <c r="L924" s="17" t="str">
        <f>IF(IFERROR(FIND(L$13,INDEX(DATOS!CA:CA,MATCH(CHECKLIST!B924,DATOS!B:B,0),1),1),"")="","","X")</f>
        <v/>
      </c>
      <c r="M924" s="17" t="str">
        <f>IF(IFERROR(FIND(M$13,INDEX(DATOS!CA:CA,MATCH(CHECKLIST!B924,DATOS!B:B,0),1),1),"")="","","X")</f>
        <v/>
      </c>
      <c r="N924" s="49" t="str">
        <f ca="1">IFERROR(IF(INDEX(DATOS!I:I,MATCH(CHECKLIST!B924,DATOS!B:B,0),1)="","X",IF(INDEX(DATOS!I:I,MATCH(CHECKLIST!B924,DATOS!B:B,0),1)&gt;YEAR(TODAY())-1,"","VENCIDA")),"")</f>
        <v/>
      </c>
      <c r="P924" s="17" t="str">
        <f>IF(B924="","",IF(IFERROR(FIND(P$13,INDEX(DATOS!CA:CA,MATCH(CHECKLIST!B924,DATOS!B:B,0),1),1),"")="","","X"))</f>
        <v/>
      </c>
      <c r="Q924" s="17" t="str">
        <f>IF(B924="","",IF(IFERROR(FIND(Q$13,INDEX(DATOS!CA:CA,MATCH(CHECKLIST!B924,DATOS!B:B,0),1),1),"")="","","X"))</f>
        <v/>
      </c>
      <c r="S924">
        <f t="shared" si="49"/>
        <v>0</v>
      </c>
      <c r="U924" t="str">
        <f t="shared" si="47"/>
        <v/>
      </c>
      <c r="V924" t="str">
        <f t="shared" si="48"/>
        <v/>
      </c>
    </row>
    <row r="925" spans="1:22">
      <c r="A925" s="12">
        <v>912</v>
      </c>
      <c r="B925" t="str">
        <f>IFERROR(INDEX(DATOS!B:B,MATCH(CHECKLIST!A925,DATOS!BU:BU,0),1),"")</f>
        <v/>
      </c>
      <c r="C925" t="str">
        <f>IFERROR(INDEX(DATOS!J:J,MATCH(CHECKLIST!A925,DATOS!BU:BU,0),1),"")</f>
        <v/>
      </c>
      <c r="D925" t="str">
        <f>IFERROR(INDEX(DATOS!R:R,MATCH(CHECKLIST!E925,DATOS!C:C,0),1),"")</f>
        <v/>
      </c>
      <c r="E925" s="16" t="str">
        <f>IFERROR(INDEX(DATOS!C:C,MATCH(CHECKLIST!A925,DATOS!BU:BU,0),1),"")</f>
        <v/>
      </c>
      <c r="F925" s="13" t="str">
        <f t="shared" si="46"/>
        <v/>
      </c>
      <c r="G925" s="17" t="str">
        <f>IF(IFERROR(FIND(G$13,INDEX(DATOS!CA:CA,MATCH(CHECKLIST!B925,DATOS!B:B,0),1),1),"")="",IF(IFERROR(FIND("FINADO",INDEX(DATOS!CA:CA,MATCH(CHECKLIST!B925,DATOS!B:B,0),1),1),"")="",IF(IFERROR(FIND("BAJA",INDEX(DATOS!CA:CA,MATCH(CHECKLIST!B925,DATOS!B:B,0),1),1),"")="",IF(IFERROR(FIND("FECHA PEUA",INDEX(DATOS!CA:CA,MATCH(CHECKLIST!B925,DATOS!B:B,0),1),1),"")="",IF(IFERROR(FIND("FIRMA",INDEX(DATOS!CA:CA,MATCH(CHECKLIST!B925,DATOS!B:B,0),1),1),"")="","","FIRMA"),"PEUA"),"BAJA"),"FINADO"),"X")</f>
        <v/>
      </c>
      <c r="H925" s="17" t="str">
        <f>IF(IFERROR(FIND(H$13,INDEX(DATOS!CA:CA,MATCH(CHECKLIST!B925,DATOS!B:B,0),1),1),"")="",IF(IFERROR(FIND("VENCIDA",INDEX(DATOS!BH:BH,MATCH(CHECKLIST!B925,DATOS!B:B,0),1),1),"")="","","VENCIDO"),"X")</f>
        <v/>
      </c>
      <c r="I925" s="17" t="str">
        <f>IF(IFERROR(FIND(I$13,INDEX(DATOS!CA:CA,MATCH(CHECKLIST!B925,DATOS!B:B,0),1),1),"")="","","X")</f>
        <v/>
      </c>
      <c r="J925" s="17" t="str">
        <f>IF(IFERROR(FIND(J$13,INDEX(DATOS!CA:CA,MATCH(CHECKLIST!B925,DATOS!B:B,0),1),1),"")="","","X")</f>
        <v/>
      </c>
      <c r="K925" s="17" t="str">
        <f>IF(IFERROR(FIND(K$13,INDEX(DATOS!CA:CA,MATCH(CHECKLIST!B925,DATOS!B:B,0),1),1),"")="","","X")</f>
        <v/>
      </c>
      <c r="L925" s="17" t="str">
        <f>IF(IFERROR(FIND(L$13,INDEX(DATOS!CA:CA,MATCH(CHECKLIST!B925,DATOS!B:B,0),1),1),"")="","","X")</f>
        <v/>
      </c>
      <c r="M925" s="17" t="str">
        <f>IF(IFERROR(FIND(M$13,INDEX(DATOS!CA:CA,MATCH(CHECKLIST!B925,DATOS!B:B,0),1),1),"")="","","X")</f>
        <v/>
      </c>
      <c r="N925" s="49" t="str">
        <f ca="1">IFERROR(IF(INDEX(DATOS!I:I,MATCH(CHECKLIST!B925,DATOS!B:B,0),1)="","X",IF(INDEX(DATOS!I:I,MATCH(CHECKLIST!B925,DATOS!B:B,0),1)&gt;YEAR(TODAY())-1,"","VENCIDA")),"")</f>
        <v/>
      </c>
      <c r="P925" s="17" t="str">
        <f>IF(B925="","",IF(IFERROR(FIND(P$13,INDEX(DATOS!CA:CA,MATCH(CHECKLIST!B925,DATOS!B:B,0),1),1),"")="","","X"))</f>
        <v/>
      </c>
      <c r="Q925" s="17" t="str">
        <f>IF(B925="","",IF(IFERROR(FIND(Q$13,INDEX(DATOS!CA:CA,MATCH(CHECKLIST!B925,DATOS!B:B,0),1),1),"")="","","X"))</f>
        <v/>
      </c>
      <c r="R925" t="str">
        <f>IF(B925="","",1)</f>
        <v/>
      </c>
      <c r="S925" t="str">
        <f t="shared" si="49"/>
        <v/>
      </c>
      <c r="U925" t="str">
        <f t="shared" si="47"/>
        <v/>
      </c>
      <c r="V925" t="str">
        <f t="shared" si="48"/>
        <v/>
      </c>
    </row>
    <row r="926" spans="1:22">
      <c r="A926" s="12">
        <v>913</v>
      </c>
      <c r="B926" t="str">
        <f>IFERROR(INDEX(DATOS!B:B,MATCH(CHECKLIST!A926,DATOS!BU:BU,0),1),"")</f>
        <v/>
      </c>
      <c r="C926" t="str">
        <f>IFERROR(INDEX(DATOS!J:J,MATCH(CHECKLIST!A926,DATOS!BU:BU,0),1),"")</f>
        <v/>
      </c>
      <c r="D926" t="str">
        <f>IFERROR(INDEX(DATOS!R:R,MATCH(CHECKLIST!E926,DATOS!C:C,0),1),"")</f>
        <v/>
      </c>
      <c r="E926" s="16" t="str">
        <f>IFERROR(INDEX(DATOS!C:C,MATCH(CHECKLIST!A926,DATOS!BU:BU,0),1),"")</f>
        <v/>
      </c>
      <c r="F926" s="13" t="str">
        <f t="shared" si="46"/>
        <v/>
      </c>
      <c r="G926" s="17" t="str">
        <f>IF(IFERROR(FIND(G$13,INDEX(DATOS!CA:CA,MATCH(CHECKLIST!B926,DATOS!B:B,0),1),1),"")="",IF(IFERROR(FIND("FINADO",INDEX(DATOS!CA:CA,MATCH(CHECKLIST!B926,DATOS!B:B,0),1),1),"")="",IF(IFERROR(FIND("BAJA",INDEX(DATOS!CA:CA,MATCH(CHECKLIST!B926,DATOS!B:B,0),1),1),"")="",IF(IFERROR(FIND("FECHA PEUA",INDEX(DATOS!CA:CA,MATCH(CHECKLIST!B926,DATOS!B:B,0),1),1),"")="",IF(IFERROR(FIND("FIRMA",INDEX(DATOS!CA:CA,MATCH(CHECKLIST!B926,DATOS!B:B,0),1),1),"")="","","FIRMA"),"PEUA"),"BAJA"),"FINADO"),"X")</f>
        <v/>
      </c>
      <c r="H926" s="17" t="str">
        <f>IF(IFERROR(FIND(H$13,INDEX(DATOS!CA:CA,MATCH(CHECKLIST!B926,DATOS!B:B,0),1),1),"")="",IF(IFERROR(FIND("VENCIDA",INDEX(DATOS!BH:BH,MATCH(CHECKLIST!B926,DATOS!B:B,0),1),1),"")="","","VENCIDO"),"X")</f>
        <v/>
      </c>
      <c r="I926" s="17" t="str">
        <f>IF(IFERROR(FIND(I$13,INDEX(DATOS!CA:CA,MATCH(CHECKLIST!B926,DATOS!B:B,0),1),1),"")="","","X")</f>
        <v/>
      </c>
      <c r="J926" s="17" t="str">
        <f>IF(IFERROR(FIND(J$13,INDEX(DATOS!CA:CA,MATCH(CHECKLIST!B926,DATOS!B:B,0),1),1),"")="","","X")</f>
        <v/>
      </c>
      <c r="K926" s="17" t="str">
        <f>IF(IFERROR(FIND(K$13,INDEX(DATOS!CA:CA,MATCH(CHECKLIST!B926,DATOS!B:B,0),1),1),"")="","","X")</f>
        <v/>
      </c>
      <c r="L926" s="17" t="str">
        <f>IF(IFERROR(FIND(L$13,INDEX(DATOS!CA:CA,MATCH(CHECKLIST!B926,DATOS!B:B,0),1),1),"")="","","X")</f>
        <v/>
      </c>
      <c r="M926" s="17" t="str">
        <f>IF(IFERROR(FIND(M$13,INDEX(DATOS!CA:CA,MATCH(CHECKLIST!B926,DATOS!B:B,0),1),1),"")="","","X")</f>
        <v/>
      </c>
      <c r="N926" s="49" t="str">
        <f ca="1">IFERROR(IF(INDEX(DATOS!I:I,MATCH(CHECKLIST!B926,DATOS!B:B,0),1)="","X",IF(INDEX(DATOS!I:I,MATCH(CHECKLIST!B926,DATOS!B:B,0),1)&gt;YEAR(TODAY())-1,"","VENCIDA")),"")</f>
        <v/>
      </c>
      <c r="P926" s="17" t="str">
        <f>IF(B926="","",IF(IFERROR(FIND(P$13,INDEX(DATOS!CA:CA,MATCH(CHECKLIST!B926,DATOS!B:B,0),1),1),"")="","","X"))</f>
        <v/>
      </c>
      <c r="Q926" s="17" t="str">
        <f>IF(B926="","",IF(IFERROR(FIND(Q$13,INDEX(DATOS!CA:CA,MATCH(CHECKLIST!B926,DATOS!B:B,0),1),1),"")="","","X"))</f>
        <v/>
      </c>
      <c r="S926">
        <f t="shared" si="49"/>
        <v>0</v>
      </c>
      <c r="U926" t="str">
        <f t="shared" si="47"/>
        <v/>
      </c>
      <c r="V926" t="str">
        <f t="shared" si="48"/>
        <v/>
      </c>
    </row>
    <row r="927" spans="1:22">
      <c r="A927" s="12">
        <v>914</v>
      </c>
      <c r="B927" t="str">
        <f>IFERROR(INDEX(DATOS!B:B,MATCH(CHECKLIST!A927,DATOS!BU:BU,0),1),"")</f>
        <v/>
      </c>
      <c r="C927" t="str">
        <f>IFERROR(INDEX(DATOS!J:J,MATCH(CHECKLIST!A927,DATOS!BU:BU,0),1),"")</f>
        <v/>
      </c>
      <c r="D927" t="str">
        <f>IFERROR(INDEX(DATOS!R:R,MATCH(CHECKLIST!E927,DATOS!C:C,0),1),"")</f>
        <v/>
      </c>
      <c r="E927" s="16" t="str">
        <f>IFERROR(INDEX(DATOS!C:C,MATCH(CHECKLIST!A927,DATOS!BU:BU,0),1),"")</f>
        <v/>
      </c>
      <c r="F927" s="13" t="str">
        <f t="shared" si="46"/>
        <v/>
      </c>
      <c r="G927" s="17" t="str">
        <f>IF(IFERROR(FIND(G$13,INDEX(DATOS!CA:CA,MATCH(CHECKLIST!B927,DATOS!B:B,0),1),1),"")="",IF(IFERROR(FIND("FINADO",INDEX(DATOS!CA:CA,MATCH(CHECKLIST!B927,DATOS!B:B,0),1),1),"")="",IF(IFERROR(FIND("BAJA",INDEX(DATOS!CA:CA,MATCH(CHECKLIST!B927,DATOS!B:B,0),1),1),"")="",IF(IFERROR(FIND("FECHA PEUA",INDEX(DATOS!CA:CA,MATCH(CHECKLIST!B927,DATOS!B:B,0),1),1),"")="",IF(IFERROR(FIND("FIRMA",INDEX(DATOS!CA:CA,MATCH(CHECKLIST!B927,DATOS!B:B,0),1),1),"")="","","FIRMA"),"PEUA"),"BAJA"),"FINADO"),"X")</f>
        <v/>
      </c>
      <c r="H927" s="17" t="str">
        <f>IF(IFERROR(FIND(H$13,INDEX(DATOS!CA:CA,MATCH(CHECKLIST!B927,DATOS!B:B,0),1),1),"")="",IF(IFERROR(FIND("VENCIDA",INDEX(DATOS!BH:BH,MATCH(CHECKLIST!B927,DATOS!B:B,0),1),1),"")="","","VENCIDO"),"X")</f>
        <v/>
      </c>
      <c r="I927" s="17" t="str">
        <f>IF(IFERROR(FIND(I$13,INDEX(DATOS!CA:CA,MATCH(CHECKLIST!B927,DATOS!B:B,0),1),1),"")="","","X")</f>
        <v/>
      </c>
      <c r="J927" s="17" t="str">
        <f>IF(IFERROR(FIND(J$13,INDEX(DATOS!CA:CA,MATCH(CHECKLIST!B927,DATOS!B:B,0),1),1),"")="","","X")</f>
        <v/>
      </c>
      <c r="K927" s="17" t="str">
        <f>IF(IFERROR(FIND(K$13,INDEX(DATOS!CA:CA,MATCH(CHECKLIST!B927,DATOS!B:B,0),1),1),"")="","","X")</f>
        <v/>
      </c>
      <c r="L927" s="17" t="str">
        <f>IF(IFERROR(FIND(L$13,INDEX(DATOS!CA:CA,MATCH(CHECKLIST!B927,DATOS!B:B,0),1),1),"")="","","X")</f>
        <v/>
      </c>
      <c r="M927" s="17" t="str">
        <f>IF(IFERROR(FIND(M$13,INDEX(DATOS!CA:CA,MATCH(CHECKLIST!B927,DATOS!B:B,0),1),1),"")="","","X")</f>
        <v/>
      </c>
      <c r="N927" s="49" t="str">
        <f ca="1">IFERROR(IF(INDEX(DATOS!I:I,MATCH(CHECKLIST!B927,DATOS!B:B,0),1)="","X",IF(INDEX(DATOS!I:I,MATCH(CHECKLIST!B927,DATOS!B:B,0),1)&gt;YEAR(TODAY())-1,"","VENCIDA")),"")</f>
        <v/>
      </c>
      <c r="P927" s="17" t="str">
        <f>IF(B927="","",IF(IFERROR(FIND(P$13,INDEX(DATOS!CA:CA,MATCH(CHECKLIST!B927,DATOS!B:B,0),1),1),"")="","","X"))</f>
        <v/>
      </c>
      <c r="Q927" s="17" t="str">
        <f>IF(B927="","",IF(IFERROR(FIND(Q$13,INDEX(DATOS!CA:CA,MATCH(CHECKLIST!B927,DATOS!B:B,0),1),1),"")="","","X"))</f>
        <v/>
      </c>
      <c r="R927" t="str">
        <f>IF(B927="","",1)</f>
        <v/>
      </c>
      <c r="S927" t="str">
        <f t="shared" si="49"/>
        <v/>
      </c>
      <c r="U927" t="str">
        <f t="shared" si="47"/>
        <v/>
      </c>
      <c r="V927" t="str">
        <f t="shared" si="48"/>
        <v/>
      </c>
    </row>
    <row r="928" spans="1:22">
      <c r="A928" s="12">
        <v>915</v>
      </c>
      <c r="B928" t="str">
        <f>IFERROR(INDEX(DATOS!B:B,MATCH(CHECKLIST!A928,DATOS!BU:BU,0),1),"")</f>
        <v/>
      </c>
      <c r="C928" t="str">
        <f>IFERROR(INDEX(DATOS!J:J,MATCH(CHECKLIST!A928,DATOS!BU:BU,0),1),"")</f>
        <v/>
      </c>
      <c r="D928" t="str">
        <f>IFERROR(INDEX(DATOS!R:R,MATCH(CHECKLIST!E928,DATOS!C:C,0),1),"")</f>
        <v/>
      </c>
      <c r="E928" s="16" t="str">
        <f>IFERROR(INDEX(DATOS!C:C,MATCH(CHECKLIST!A928,DATOS!BU:BU,0),1),"")</f>
        <v/>
      </c>
      <c r="F928" s="13" t="str">
        <f t="shared" si="46"/>
        <v/>
      </c>
      <c r="G928" s="17" t="str">
        <f>IF(IFERROR(FIND(G$13,INDEX(DATOS!CA:CA,MATCH(CHECKLIST!B928,DATOS!B:B,0),1),1),"")="",IF(IFERROR(FIND("FINADO",INDEX(DATOS!CA:CA,MATCH(CHECKLIST!B928,DATOS!B:B,0),1),1),"")="",IF(IFERROR(FIND("BAJA",INDEX(DATOS!CA:CA,MATCH(CHECKLIST!B928,DATOS!B:B,0),1),1),"")="",IF(IFERROR(FIND("FECHA PEUA",INDEX(DATOS!CA:CA,MATCH(CHECKLIST!B928,DATOS!B:B,0),1),1),"")="",IF(IFERROR(FIND("FIRMA",INDEX(DATOS!CA:CA,MATCH(CHECKLIST!B928,DATOS!B:B,0),1),1),"")="","","FIRMA"),"PEUA"),"BAJA"),"FINADO"),"X")</f>
        <v/>
      </c>
      <c r="H928" s="17" t="str">
        <f>IF(IFERROR(FIND(H$13,INDEX(DATOS!CA:CA,MATCH(CHECKLIST!B928,DATOS!B:B,0),1),1),"")="",IF(IFERROR(FIND("VENCIDA",INDEX(DATOS!BH:BH,MATCH(CHECKLIST!B928,DATOS!B:B,0),1),1),"")="","","VENCIDO"),"X")</f>
        <v/>
      </c>
      <c r="I928" s="17" t="str">
        <f>IF(IFERROR(FIND(I$13,INDEX(DATOS!CA:CA,MATCH(CHECKLIST!B928,DATOS!B:B,0),1),1),"")="","","X")</f>
        <v/>
      </c>
      <c r="J928" s="17" t="str">
        <f>IF(IFERROR(FIND(J$13,INDEX(DATOS!CA:CA,MATCH(CHECKLIST!B928,DATOS!B:B,0),1),1),"")="","","X")</f>
        <v/>
      </c>
      <c r="K928" s="17" t="str">
        <f>IF(IFERROR(FIND(K$13,INDEX(DATOS!CA:CA,MATCH(CHECKLIST!B928,DATOS!B:B,0),1),1),"")="","","X")</f>
        <v/>
      </c>
      <c r="L928" s="17" t="str">
        <f>IF(IFERROR(FIND(L$13,INDEX(DATOS!CA:CA,MATCH(CHECKLIST!B928,DATOS!B:B,0),1),1),"")="","","X")</f>
        <v/>
      </c>
      <c r="M928" s="17" t="str">
        <f>IF(IFERROR(FIND(M$13,INDEX(DATOS!CA:CA,MATCH(CHECKLIST!B928,DATOS!B:B,0),1),1),"")="","","X")</f>
        <v/>
      </c>
      <c r="N928" s="49" t="str">
        <f ca="1">IFERROR(IF(INDEX(DATOS!I:I,MATCH(CHECKLIST!B928,DATOS!B:B,0),1)="","X",IF(INDEX(DATOS!I:I,MATCH(CHECKLIST!B928,DATOS!B:B,0),1)&gt;YEAR(TODAY())-1,"","VENCIDA")),"")</f>
        <v/>
      </c>
      <c r="P928" s="17" t="str">
        <f>IF(B928="","",IF(IFERROR(FIND(P$13,INDEX(DATOS!CA:CA,MATCH(CHECKLIST!B928,DATOS!B:B,0),1),1),"")="","","X"))</f>
        <v/>
      </c>
      <c r="Q928" s="17" t="str">
        <f>IF(B928="","",IF(IFERROR(FIND(Q$13,INDEX(DATOS!CA:CA,MATCH(CHECKLIST!B928,DATOS!B:B,0),1),1),"")="","","X"))</f>
        <v/>
      </c>
      <c r="S928">
        <f t="shared" si="49"/>
        <v>0</v>
      </c>
      <c r="U928" t="str">
        <f t="shared" si="47"/>
        <v/>
      </c>
      <c r="V928" t="str">
        <f t="shared" si="48"/>
        <v/>
      </c>
    </row>
    <row r="929" spans="1:22">
      <c r="A929" s="12">
        <v>916</v>
      </c>
      <c r="B929" t="str">
        <f>IFERROR(INDEX(DATOS!B:B,MATCH(CHECKLIST!A929,DATOS!BU:BU,0),1),"")</f>
        <v/>
      </c>
      <c r="C929" t="str">
        <f>IFERROR(INDEX(DATOS!J:J,MATCH(CHECKLIST!A929,DATOS!BU:BU,0),1),"")</f>
        <v/>
      </c>
      <c r="D929" t="str">
        <f>IFERROR(INDEX(DATOS!R:R,MATCH(CHECKLIST!E929,DATOS!C:C,0),1),"")</f>
        <v/>
      </c>
      <c r="E929" s="16" t="str">
        <f>IFERROR(INDEX(DATOS!C:C,MATCH(CHECKLIST!A929,DATOS!BU:BU,0),1),"")</f>
        <v/>
      </c>
      <c r="F929" s="13" t="str">
        <f t="shared" si="46"/>
        <v/>
      </c>
      <c r="G929" s="17" t="str">
        <f>IF(IFERROR(FIND(G$13,INDEX(DATOS!CA:CA,MATCH(CHECKLIST!B929,DATOS!B:B,0),1),1),"")="",IF(IFERROR(FIND("FINADO",INDEX(DATOS!CA:CA,MATCH(CHECKLIST!B929,DATOS!B:B,0),1),1),"")="",IF(IFERROR(FIND("BAJA",INDEX(DATOS!CA:CA,MATCH(CHECKLIST!B929,DATOS!B:B,0),1),1),"")="",IF(IFERROR(FIND("FECHA PEUA",INDEX(DATOS!CA:CA,MATCH(CHECKLIST!B929,DATOS!B:B,0),1),1),"")="",IF(IFERROR(FIND("FIRMA",INDEX(DATOS!CA:CA,MATCH(CHECKLIST!B929,DATOS!B:B,0),1),1),"")="","","FIRMA"),"PEUA"),"BAJA"),"FINADO"),"X")</f>
        <v/>
      </c>
      <c r="H929" s="17" t="str">
        <f>IF(IFERROR(FIND(H$13,INDEX(DATOS!CA:CA,MATCH(CHECKLIST!B929,DATOS!B:B,0),1),1),"")="",IF(IFERROR(FIND("VENCIDA",INDEX(DATOS!BH:BH,MATCH(CHECKLIST!B929,DATOS!B:B,0),1),1),"")="","","VENCIDO"),"X")</f>
        <v/>
      </c>
      <c r="I929" s="17" t="str">
        <f>IF(IFERROR(FIND(I$13,INDEX(DATOS!CA:CA,MATCH(CHECKLIST!B929,DATOS!B:B,0),1),1),"")="","","X")</f>
        <v/>
      </c>
      <c r="J929" s="17" t="str">
        <f>IF(IFERROR(FIND(J$13,INDEX(DATOS!CA:CA,MATCH(CHECKLIST!B929,DATOS!B:B,0),1),1),"")="","","X")</f>
        <v/>
      </c>
      <c r="K929" s="17" t="str">
        <f>IF(IFERROR(FIND(K$13,INDEX(DATOS!CA:CA,MATCH(CHECKLIST!B929,DATOS!B:B,0),1),1),"")="","","X")</f>
        <v/>
      </c>
      <c r="L929" s="17" t="str">
        <f>IF(IFERROR(FIND(L$13,INDEX(DATOS!CA:CA,MATCH(CHECKLIST!B929,DATOS!B:B,0),1),1),"")="","","X")</f>
        <v/>
      </c>
      <c r="M929" s="17" t="str">
        <f>IF(IFERROR(FIND(M$13,INDEX(DATOS!CA:CA,MATCH(CHECKLIST!B929,DATOS!B:B,0),1),1),"")="","","X")</f>
        <v/>
      </c>
      <c r="N929" s="49" t="str">
        <f ca="1">IFERROR(IF(INDEX(DATOS!I:I,MATCH(CHECKLIST!B929,DATOS!B:B,0),1)="","X",IF(INDEX(DATOS!I:I,MATCH(CHECKLIST!B929,DATOS!B:B,0),1)&gt;YEAR(TODAY())-1,"","VENCIDA")),"")</f>
        <v/>
      </c>
      <c r="P929" s="17" t="str">
        <f>IF(B929="","",IF(IFERROR(FIND(P$13,INDEX(DATOS!CA:CA,MATCH(CHECKLIST!B929,DATOS!B:B,0),1),1),"")="","","X"))</f>
        <v/>
      </c>
      <c r="Q929" s="17" t="str">
        <f>IF(B929="","",IF(IFERROR(FIND(Q$13,INDEX(DATOS!CA:CA,MATCH(CHECKLIST!B929,DATOS!B:B,0),1),1),"")="","","X"))</f>
        <v/>
      </c>
      <c r="R929" t="str">
        <f>IF(B929="","",1)</f>
        <v/>
      </c>
      <c r="S929" t="str">
        <f t="shared" si="49"/>
        <v/>
      </c>
      <c r="U929" t="str">
        <f t="shared" si="47"/>
        <v/>
      </c>
      <c r="V929" t="str">
        <f t="shared" si="48"/>
        <v/>
      </c>
    </row>
    <row r="930" spans="1:22">
      <c r="A930" s="12">
        <v>917</v>
      </c>
      <c r="B930" t="str">
        <f>IFERROR(INDEX(DATOS!B:B,MATCH(CHECKLIST!A930,DATOS!BU:BU,0),1),"")</f>
        <v/>
      </c>
      <c r="C930" t="str">
        <f>IFERROR(INDEX(DATOS!J:J,MATCH(CHECKLIST!A930,DATOS!BU:BU,0),1),"")</f>
        <v/>
      </c>
      <c r="D930" t="str">
        <f>IFERROR(INDEX(DATOS!R:R,MATCH(CHECKLIST!E930,DATOS!C:C,0),1),"")</f>
        <v/>
      </c>
      <c r="E930" s="16" t="str">
        <f>IFERROR(INDEX(DATOS!C:C,MATCH(CHECKLIST!A930,DATOS!BU:BU,0),1),"")</f>
        <v/>
      </c>
      <c r="F930" s="13" t="str">
        <f t="shared" si="46"/>
        <v/>
      </c>
      <c r="G930" s="17" t="str">
        <f>IF(IFERROR(FIND(G$13,INDEX(DATOS!CA:CA,MATCH(CHECKLIST!B930,DATOS!B:B,0),1),1),"")="",IF(IFERROR(FIND("FINADO",INDEX(DATOS!CA:CA,MATCH(CHECKLIST!B930,DATOS!B:B,0),1),1),"")="",IF(IFERROR(FIND("BAJA",INDEX(DATOS!CA:CA,MATCH(CHECKLIST!B930,DATOS!B:B,0),1),1),"")="",IF(IFERROR(FIND("FECHA PEUA",INDEX(DATOS!CA:CA,MATCH(CHECKLIST!B930,DATOS!B:B,0),1),1),"")="",IF(IFERROR(FIND("FIRMA",INDEX(DATOS!CA:CA,MATCH(CHECKLIST!B930,DATOS!B:B,0),1),1),"")="","","FIRMA"),"PEUA"),"BAJA"),"FINADO"),"X")</f>
        <v/>
      </c>
      <c r="H930" s="17" t="str">
        <f>IF(IFERROR(FIND(H$13,INDEX(DATOS!CA:CA,MATCH(CHECKLIST!B930,DATOS!B:B,0),1),1),"")="",IF(IFERROR(FIND("VENCIDA",INDEX(DATOS!BH:BH,MATCH(CHECKLIST!B930,DATOS!B:B,0),1),1),"")="","","VENCIDO"),"X")</f>
        <v/>
      </c>
      <c r="I930" s="17" t="str">
        <f>IF(IFERROR(FIND(I$13,INDEX(DATOS!CA:CA,MATCH(CHECKLIST!B930,DATOS!B:B,0),1),1),"")="","","X")</f>
        <v/>
      </c>
      <c r="J930" s="17" t="str">
        <f>IF(IFERROR(FIND(J$13,INDEX(DATOS!CA:CA,MATCH(CHECKLIST!B930,DATOS!B:B,0),1),1),"")="","","X")</f>
        <v/>
      </c>
      <c r="K930" s="17" t="str">
        <f>IF(IFERROR(FIND(K$13,INDEX(DATOS!CA:CA,MATCH(CHECKLIST!B930,DATOS!B:B,0),1),1),"")="","","X")</f>
        <v/>
      </c>
      <c r="L930" s="17" t="str">
        <f>IF(IFERROR(FIND(L$13,INDEX(DATOS!CA:CA,MATCH(CHECKLIST!B930,DATOS!B:B,0),1),1),"")="","","X")</f>
        <v/>
      </c>
      <c r="M930" s="17" t="str">
        <f>IF(IFERROR(FIND(M$13,INDEX(DATOS!CA:CA,MATCH(CHECKLIST!B930,DATOS!B:B,0),1),1),"")="","","X")</f>
        <v/>
      </c>
      <c r="N930" s="49" t="str">
        <f ca="1">IFERROR(IF(INDEX(DATOS!I:I,MATCH(CHECKLIST!B930,DATOS!B:B,0),1)="","X",IF(INDEX(DATOS!I:I,MATCH(CHECKLIST!B930,DATOS!B:B,0),1)&gt;YEAR(TODAY())-1,"","VENCIDA")),"")</f>
        <v/>
      </c>
      <c r="P930" s="17" t="str">
        <f>IF(B930="","",IF(IFERROR(FIND(P$13,INDEX(DATOS!CA:CA,MATCH(CHECKLIST!B930,DATOS!B:B,0),1),1),"")="","","X"))</f>
        <v/>
      </c>
      <c r="Q930" s="17" t="str">
        <f>IF(B930="","",IF(IFERROR(FIND(Q$13,INDEX(DATOS!CA:CA,MATCH(CHECKLIST!B930,DATOS!B:B,0),1),1),"")="","","X"))</f>
        <v/>
      </c>
      <c r="S930">
        <f t="shared" si="49"/>
        <v>0</v>
      </c>
      <c r="U930" t="str">
        <f t="shared" si="47"/>
        <v/>
      </c>
      <c r="V930" t="str">
        <f t="shared" si="48"/>
        <v/>
      </c>
    </row>
    <row r="931" spans="1:22">
      <c r="A931" s="12">
        <v>918</v>
      </c>
      <c r="B931" t="str">
        <f>IFERROR(INDEX(DATOS!B:B,MATCH(CHECKLIST!A931,DATOS!BU:BU,0),1),"")</f>
        <v/>
      </c>
      <c r="C931" t="str">
        <f>IFERROR(INDEX(DATOS!J:J,MATCH(CHECKLIST!A931,DATOS!BU:BU,0),1),"")</f>
        <v/>
      </c>
      <c r="D931" t="str">
        <f>IFERROR(INDEX(DATOS!R:R,MATCH(CHECKLIST!E931,DATOS!C:C,0),1),"")</f>
        <v/>
      </c>
      <c r="E931" s="16" t="str">
        <f>IFERROR(INDEX(DATOS!C:C,MATCH(CHECKLIST!A931,DATOS!BU:BU,0),1),"")</f>
        <v/>
      </c>
      <c r="F931" s="13" t="str">
        <f t="shared" si="46"/>
        <v/>
      </c>
      <c r="G931" s="17" t="str">
        <f>IF(IFERROR(FIND(G$13,INDEX(DATOS!CA:CA,MATCH(CHECKLIST!B931,DATOS!B:B,0),1),1),"")="",IF(IFERROR(FIND("FINADO",INDEX(DATOS!CA:CA,MATCH(CHECKLIST!B931,DATOS!B:B,0),1),1),"")="",IF(IFERROR(FIND("BAJA",INDEX(DATOS!CA:CA,MATCH(CHECKLIST!B931,DATOS!B:B,0),1),1),"")="",IF(IFERROR(FIND("FECHA PEUA",INDEX(DATOS!CA:CA,MATCH(CHECKLIST!B931,DATOS!B:B,0),1),1),"")="",IF(IFERROR(FIND("FIRMA",INDEX(DATOS!CA:CA,MATCH(CHECKLIST!B931,DATOS!B:B,0),1),1),"")="","","FIRMA"),"PEUA"),"BAJA"),"FINADO"),"X")</f>
        <v/>
      </c>
      <c r="H931" s="17" t="str">
        <f>IF(IFERROR(FIND(H$13,INDEX(DATOS!CA:CA,MATCH(CHECKLIST!B931,DATOS!B:B,0),1),1),"")="",IF(IFERROR(FIND("VENCIDA",INDEX(DATOS!BH:BH,MATCH(CHECKLIST!B931,DATOS!B:B,0),1),1),"")="","","VENCIDO"),"X")</f>
        <v/>
      </c>
      <c r="I931" s="17" t="str">
        <f>IF(IFERROR(FIND(I$13,INDEX(DATOS!CA:CA,MATCH(CHECKLIST!B931,DATOS!B:B,0),1),1),"")="","","X")</f>
        <v/>
      </c>
      <c r="J931" s="17" t="str">
        <f>IF(IFERROR(FIND(J$13,INDEX(DATOS!CA:CA,MATCH(CHECKLIST!B931,DATOS!B:B,0),1),1),"")="","","X")</f>
        <v/>
      </c>
      <c r="K931" s="17" t="str">
        <f>IF(IFERROR(FIND(K$13,INDEX(DATOS!CA:CA,MATCH(CHECKLIST!B931,DATOS!B:B,0),1),1),"")="","","X")</f>
        <v/>
      </c>
      <c r="L931" s="17" t="str">
        <f>IF(IFERROR(FIND(L$13,INDEX(DATOS!CA:CA,MATCH(CHECKLIST!B931,DATOS!B:B,0),1),1),"")="","","X")</f>
        <v/>
      </c>
      <c r="M931" s="17" t="str">
        <f>IF(IFERROR(FIND(M$13,INDEX(DATOS!CA:CA,MATCH(CHECKLIST!B931,DATOS!B:B,0),1),1),"")="","","X")</f>
        <v/>
      </c>
      <c r="N931" s="49" t="str">
        <f ca="1">IFERROR(IF(INDEX(DATOS!I:I,MATCH(CHECKLIST!B931,DATOS!B:B,0),1)="","X",IF(INDEX(DATOS!I:I,MATCH(CHECKLIST!B931,DATOS!B:B,0),1)&gt;YEAR(TODAY())-1,"","VENCIDA")),"")</f>
        <v/>
      </c>
      <c r="P931" s="17" t="str">
        <f>IF(B931="","",IF(IFERROR(FIND(P$13,INDEX(DATOS!CA:CA,MATCH(CHECKLIST!B931,DATOS!B:B,0),1),1),"")="","","X"))</f>
        <v/>
      </c>
      <c r="Q931" s="17" t="str">
        <f>IF(B931="","",IF(IFERROR(FIND(Q$13,INDEX(DATOS!CA:CA,MATCH(CHECKLIST!B931,DATOS!B:B,0),1),1),"")="","","X"))</f>
        <v/>
      </c>
      <c r="R931" t="str">
        <f>IF(B931="","",1)</f>
        <v/>
      </c>
      <c r="S931" t="str">
        <f t="shared" si="49"/>
        <v/>
      </c>
      <c r="U931" t="str">
        <f t="shared" si="47"/>
        <v/>
      </c>
      <c r="V931" t="str">
        <f t="shared" si="48"/>
        <v/>
      </c>
    </row>
    <row r="932" spans="1:22">
      <c r="A932" s="12">
        <v>919</v>
      </c>
      <c r="B932" t="str">
        <f>IFERROR(INDEX(DATOS!B:B,MATCH(CHECKLIST!A932,DATOS!BU:BU,0),1),"")</f>
        <v/>
      </c>
      <c r="C932" t="str">
        <f>IFERROR(INDEX(DATOS!J:J,MATCH(CHECKLIST!A932,DATOS!BU:BU,0),1),"")</f>
        <v/>
      </c>
      <c r="D932" t="str">
        <f>IFERROR(INDEX(DATOS!R:R,MATCH(CHECKLIST!E932,DATOS!C:C,0),1),"")</f>
        <v/>
      </c>
      <c r="E932" s="16" t="str">
        <f>IFERROR(INDEX(DATOS!C:C,MATCH(CHECKLIST!A932,DATOS!BU:BU,0),1),"")</f>
        <v/>
      </c>
      <c r="F932" s="13" t="str">
        <f t="shared" si="46"/>
        <v/>
      </c>
      <c r="G932" s="17" t="str">
        <f>IF(IFERROR(FIND(G$13,INDEX(DATOS!CA:CA,MATCH(CHECKLIST!B932,DATOS!B:B,0),1),1),"")="",IF(IFERROR(FIND("FINADO",INDEX(DATOS!CA:CA,MATCH(CHECKLIST!B932,DATOS!B:B,0),1),1),"")="",IF(IFERROR(FIND("BAJA",INDEX(DATOS!CA:CA,MATCH(CHECKLIST!B932,DATOS!B:B,0),1),1),"")="",IF(IFERROR(FIND("FECHA PEUA",INDEX(DATOS!CA:CA,MATCH(CHECKLIST!B932,DATOS!B:B,0),1),1),"")="",IF(IFERROR(FIND("FIRMA",INDEX(DATOS!CA:CA,MATCH(CHECKLIST!B932,DATOS!B:B,0),1),1),"")="","","FIRMA"),"PEUA"),"BAJA"),"FINADO"),"X")</f>
        <v/>
      </c>
      <c r="H932" s="17" t="str">
        <f>IF(IFERROR(FIND(H$13,INDEX(DATOS!CA:CA,MATCH(CHECKLIST!B932,DATOS!B:B,0),1),1),"")="",IF(IFERROR(FIND("VENCIDA",INDEX(DATOS!BH:BH,MATCH(CHECKLIST!B932,DATOS!B:B,0),1),1),"")="","","VENCIDO"),"X")</f>
        <v/>
      </c>
      <c r="I932" s="17" t="str">
        <f>IF(IFERROR(FIND(I$13,INDEX(DATOS!CA:CA,MATCH(CHECKLIST!B932,DATOS!B:B,0),1),1),"")="","","X")</f>
        <v/>
      </c>
      <c r="J932" s="17" t="str">
        <f>IF(IFERROR(FIND(J$13,INDEX(DATOS!CA:CA,MATCH(CHECKLIST!B932,DATOS!B:B,0),1),1),"")="","","X")</f>
        <v/>
      </c>
      <c r="K932" s="17" t="str">
        <f>IF(IFERROR(FIND(K$13,INDEX(DATOS!CA:CA,MATCH(CHECKLIST!B932,DATOS!B:B,0),1),1),"")="","","X")</f>
        <v/>
      </c>
      <c r="L932" s="17" t="str">
        <f>IF(IFERROR(FIND(L$13,INDEX(DATOS!CA:CA,MATCH(CHECKLIST!B932,DATOS!B:B,0),1),1),"")="","","X")</f>
        <v/>
      </c>
      <c r="M932" s="17" t="str">
        <f>IF(IFERROR(FIND(M$13,INDEX(DATOS!CA:CA,MATCH(CHECKLIST!B932,DATOS!B:B,0),1),1),"")="","","X")</f>
        <v/>
      </c>
      <c r="N932" s="49" t="str">
        <f ca="1">IFERROR(IF(INDEX(DATOS!I:I,MATCH(CHECKLIST!B932,DATOS!B:B,0),1)="","X",IF(INDEX(DATOS!I:I,MATCH(CHECKLIST!B932,DATOS!B:B,0),1)&gt;YEAR(TODAY())-1,"","VENCIDA")),"")</f>
        <v/>
      </c>
      <c r="P932" s="17" t="str">
        <f>IF(B932="","",IF(IFERROR(FIND(P$13,INDEX(DATOS!CA:CA,MATCH(CHECKLIST!B932,DATOS!B:B,0),1),1),"")="","","X"))</f>
        <v/>
      </c>
      <c r="Q932" s="17" t="str">
        <f>IF(B932="","",IF(IFERROR(FIND(Q$13,INDEX(DATOS!CA:CA,MATCH(CHECKLIST!B932,DATOS!B:B,0),1),1),"")="","","X"))</f>
        <v/>
      </c>
      <c r="S932">
        <f t="shared" si="49"/>
        <v>0</v>
      </c>
      <c r="U932" t="str">
        <f t="shared" si="47"/>
        <v/>
      </c>
      <c r="V932" t="str">
        <f t="shared" si="48"/>
        <v/>
      </c>
    </row>
    <row r="933" spans="1:22">
      <c r="A933" s="12">
        <v>920</v>
      </c>
      <c r="B933" t="str">
        <f>IFERROR(INDEX(DATOS!B:B,MATCH(CHECKLIST!A933,DATOS!BU:BU,0),1),"")</f>
        <v/>
      </c>
      <c r="C933" t="str">
        <f>IFERROR(INDEX(DATOS!J:J,MATCH(CHECKLIST!A933,DATOS!BU:BU,0),1),"")</f>
        <v/>
      </c>
      <c r="D933" t="str">
        <f>IFERROR(INDEX(DATOS!R:R,MATCH(CHECKLIST!E933,DATOS!C:C,0),1),"")</f>
        <v/>
      </c>
      <c r="E933" s="16" t="str">
        <f>IFERROR(INDEX(DATOS!C:C,MATCH(CHECKLIST!A933,DATOS!BU:BU,0),1),"")</f>
        <v/>
      </c>
      <c r="F933" s="13" t="str">
        <f t="shared" si="46"/>
        <v/>
      </c>
      <c r="G933" s="17" t="str">
        <f>IF(IFERROR(FIND(G$13,INDEX(DATOS!CA:CA,MATCH(CHECKLIST!B933,DATOS!B:B,0),1),1),"")="",IF(IFERROR(FIND("FINADO",INDEX(DATOS!CA:CA,MATCH(CHECKLIST!B933,DATOS!B:B,0),1),1),"")="",IF(IFERROR(FIND("BAJA",INDEX(DATOS!CA:CA,MATCH(CHECKLIST!B933,DATOS!B:B,0),1),1),"")="",IF(IFERROR(FIND("FECHA PEUA",INDEX(DATOS!CA:CA,MATCH(CHECKLIST!B933,DATOS!B:B,0),1),1),"")="",IF(IFERROR(FIND("FIRMA",INDEX(DATOS!CA:CA,MATCH(CHECKLIST!B933,DATOS!B:B,0),1),1),"")="","","FIRMA"),"PEUA"),"BAJA"),"FINADO"),"X")</f>
        <v/>
      </c>
      <c r="H933" s="17" t="str">
        <f>IF(IFERROR(FIND(H$13,INDEX(DATOS!CA:CA,MATCH(CHECKLIST!B933,DATOS!B:B,0),1),1),"")="",IF(IFERROR(FIND("VENCIDA",INDEX(DATOS!BH:BH,MATCH(CHECKLIST!B933,DATOS!B:B,0),1),1),"")="","","VENCIDO"),"X")</f>
        <v/>
      </c>
      <c r="I933" s="17" t="str">
        <f>IF(IFERROR(FIND(I$13,INDEX(DATOS!CA:CA,MATCH(CHECKLIST!B933,DATOS!B:B,0),1),1),"")="","","X")</f>
        <v/>
      </c>
      <c r="J933" s="17" t="str">
        <f>IF(IFERROR(FIND(J$13,INDEX(DATOS!CA:CA,MATCH(CHECKLIST!B933,DATOS!B:B,0),1),1),"")="","","X")</f>
        <v/>
      </c>
      <c r="K933" s="17" t="str">
        <f>IF(IFERROR(FIND(K$13,INDEX(DATOS!CA:CA,MATCH(CHECKLIST!B933,DATOS!B:B,0),1),1),"")="","","X")</f>
        <v/>
      </c>
      <c r="L933" s="17" t="str">
        <f>IF(IFERROR(FIND(L$13,INDEX(DATOS!CA:CA,MATCH(CHECKLIST!B933,DATOS!B:B,0),1),1),"")="","","X")</f>
        <v/>
      </c>
      <c r="M933" s="17" t="str">
        <f>IF(IFERROR(FIND(M$13,INDEX(DATOS!CA:CA,MATCH(CHECKLIST!B933,DATOS!B:B,0),1),1),"")="","","X")</f>
        <v/>
      </c>
      <c r="N933" s="49" t="str">
        <f ca="1">IFERROR(IF(INDEX(DATOS!I:I,MATCH(CHECKLIST!B933,DATOS!B:B,0),1)="","X",IF(INDEX(DATOS!I:I,MATCH(CHECKLIST!B933,DATOS!B:B,0),1)&gt;YEAR(TODAY())-1,"","VENCIDA")),"")</f>
        <v/>
      </c>
      <c r="P933" s="17" t="str">
        <f>IF(B933="","",IF(IFERROR(FIND(P$13,INDEX(DATOS!CA:CA,MATCH(CHECKLIST!B933,DATOS!B:B,0),1),1),"")="","","X"))</f>
        <v/>
      </c>
      <c r="Q933" s="17" t="str">
        <f>IF(B933="","",IF(IFERROR(FIND(Q$13,INDEX(DATOS!CA:CA,MATCH(CHECKLIST!B933,DATOS!B:B,0),1),1),"")="","","X"))</f>
        <v/>
      </c>
      <c r="R933" t="str">
        <f>IF(B933="","",1)</f>
        <v/>
      </c>
      <c r="S933" t="str">
        <f t="shared" si="49"/>
        <v/>
      </c>
      <c r="U933" t="str">
        <f t="shared" si="47"/>
        <v/>
      </c>
      <c r="V933" t="str">
        <f t="shared" si="48"/>
        <v/>
      </c>
    </row>
    <row r="934" spans="1:22">
      <c r="A934" s="12">
        <v>921</v>
      </c>
      <c r="B934" t="str">
        <f>IFERROR(INDEX(DATOS!B:B,MATCH(CHECKLIST!A934,DATOS!BU:BU,0),1),"")</f>
        <v/>
      </c>
      <c r="C934" t="str">
        <f>IFERROR(INDEX(DATOS!J:J,MATCH(CHECKLIST!A934,DATOS!BU:BU,0),1),"")</f>
        <v/>
      </c>
      <c r="D934" t="str">
        <f>IFERROR(INDEX(DATOS!R:R,MATCH(CHECKLIST!E934,DATOS!C:C,0),1),"")</f>
        <v/>
      </c>
      <c r="E934" s="16" t="str">
        <f>IFERROR(INDEX(DATOS!C:C,MATCH(CHECKLIST!A934,DATOS!BU:BU,0),1),"")</f>
        <v/>
      </c>
      <c r="F934" s="13" t="str">
        <f t="shared" si="46"/>
        <v/>
      </c>
      <c r="G934" s="17" t="str">
        <f>IF(IFERROR(FIND(G$13,INDEX(DATOS!CA:CA,MATCH(CHECKLIST!B934,DATOS!B:B,0),1),1),"")="",IF(IFERROR(FIND("FINADO",INDEX(DATOS!CA:CA,MATCH(CHECKLIST!B934,DATOS!B:B,0),1),1),"")="",IF(IFERROR(FIND("BAJA",INDEX(DATOS!CA:CA,MATCH(CHECKLIST!B934,DATOS!B:B,0),1),1),"")="",IF(IFERROR(FIND("FECHA PEUA",INDEX(DATOS!CA:CA,MATCH(CHECKLIST!B934,DATOS!B:B,0),1),1),"")="",IF(IFERROR(FIND("FIRMA",INDEX(DATOS!CA:CA,MATCH(CHECKLIST!B934,DATOS!B:B,0),1),1),"")="","","FIRMA"),"PEUA"),"BAJA"),"FINADO"),"X")</f>
        <v/>
      </c>
      <c r="H934" s="17" t="str">
        <f>IF(IFERROR(FIND(H$13,INDEX(DATOS!CA:CA,MATCH(CHECKLIST!B934,DATOS!B:B,0),1),1),"")="",IF(IFERROR(FIND("VENCIDA",INDEX(DATOS!BH:BH,MATCH(CHECKLIST!B934,DATOS!B:B,0),1),1),"")="","","VENCIDO"),"X")</f>
        <v/>
      </c>
      <c r="I934" s="17" t="str">
        <f>IF(IFERROR(FIND(I$13,INDEX(DATOS!CA:CA,MATCH(CHECKLIST!B934,DATOS!B:B,0),1),1),"")="","","X")</f>
        <v/>
      </c>
      <c r="J934" s="17" t="str">
        <f>IF(IFERROR(FIND(J$13,INDEX(DATOS!CA:CA,MATCH(CHECKLIST!B934,DATOS!B:B,0),1),1),"")="","","X")</f>
        <v/>
      </c>
      <c r="K934" s="17" t="str">
        <f>IF(IFERROR(FIND(K$13,INDEX(DATOS!CA:CA,MATCH(CHECKLIST!B934,DATOS!B:B,0),1),1),"")="","","X")</f>
        <v/>
      </c>
      <c r="L934" s="17" t="str">
        <f>IF(IFERROR(FIND(L$13,INDEX(DATOS!CA:CA,MATCH(CHECKLIST!B934,DATOS!B:B,0),1),1),"")="","","X")</f>
        <v/>
      </c>
      <c r="M934" s="17" t="str">
        <f>IF(IFERROR(FIND(M$13,INDEX(DATOS!CA:CA,MATCH(CHECKLIST!B934,DATOS!B:B,0),1),1),"")="","","X")</f>
        <v/>
      </c>
      <c r="N934" s="49" t="str">
        <f ca="1">IFERROR(IF(INDEX(DATOS!I:I,MATCH(CHECKLIST!B934,DATOS!B:B,0),1)="","X",IF(INDEX(DATOS!I:I,MATCH(CHECKLIST!B934,DATOS!B:B,0),1)&gt;YEAR(TODAY())-1,"","VENCIDA")),"")</f>
        <v/>
      </c>
      <c r="P934" s="17" t="str">
        <f>IF(B934="","",IF(IFERROR(FIND(P$13,INDEX(DATOS!CA:CA,MATCH(CHECKLIST!B934,DATOS!B:B,0),1),1),"")="","","X"))</f>
        <v/>
      </c>
      <c r="Q934" s="17" t="str">
        <f>IF(B934="","",IF(IFERROR(FIND(Q$13,INDEX(DATOS!CA:CA,MATCH(CHECKLIST!B934,DATOS!B:B,0),1),1),"")="","","X"))</f>
        <v/>
      </c>
      <c r="S934">
        <f t="shared" si="49"/>
        <v>0</v>
      </c>
      <c r="U934" t="str">
        <f t="shared" si="47"/>
        <v/>
      </c>
      <c r="V934" t="str">
        <f t="shared" si="48"/>
        <v/>
      </c>
    </row>
    <row r="935" spans="1:22">
      <c r="A935" s="12">
        <v>922</v>
      </c>
      <c r="B935" t="str">
        <f>IFERROR(INDEX(DATOS!B:B,MATCH(CHECKLIST!A935,DATOS!BU:BU,0),1),"")</f>
        <v/>
      </c>
      <c r="C935" t="str">
        <f>IFERROR(INDEX(DATOS!J:J,MATCH(CHECKLIST!A935,DATOS!BU:BU,0),1),"")</f>
        <v/>
      </c>
      <c r="D935" t="str">
        <f>IFERROR(INDEX(DATOS!R:R,MATCH(CHECKLIST!E935,DATOS!C:C,0),1),"")</f>
        <v/>
      </c>
      <c r="E935" s="16" t="str">
        <f>IFERROR(INDEX(DATOS!C:C,MATCH(CHECKLIST!A935,DATOS!BU:BU,0),1),"")</f>
        <v/>
      </c>
      <c r="F935" s="13" t="str">
        <f t="shared" si="46"/>
        <v/>
      </c>
      <c r="G935" s="17" t="str">
        <f>IF(IFERROR(FIND(G$13,INDEX(DATOS!CA:CA,MATCH(CHECKLIST!B935,DATOS!B:B,0),1),1),"")="",IF(IFERROR(FIND("FINADO",INDEX(DATOS!CA:CA,MATCH(CHECKLIST!B935,DATOS!B:B,0),1),1),"")="",IF(IFERROR(FIND("BAJA",INDEX(DATOS!CA:CA,MATCH(CHECKLIST!B935,DATOS!B:B,0),1),1),"")="",IF(IFERROR(FIND("FECHA PEUA",INDEX(DATOS!CA:CA,MATCH(CHECKLIST!B935,DATOS!B:B,0),1),1),"")="",IF(IFERROR(FIND("FIRMA",INDEX(DATOS!CA:CA,MATCH(CHECKLIST!B935,DATOS!B:B,0),1),1),"")="","","FIRMA"),"PEUA"),"BAJA"),"FINADO"),"X")</f>
        <v/>
      </c>
      <c r="H935" s="17" t="str">
        <f>IF(IFERROR(FIND(H$13,INDEX(DATOS!CA:CA,MATCH(CHECKLIST!B935,DATOS!B:B,0),1),1),"")="",IF(IFERROR(FIND("VENCIDA",INDEX(DATOS!BH:BH,MATCH(CHECKLIST!B935,DATOS!B:B,0),1),1),"")="","","VENCIDO"),"X")</f>
        <v/>
      </c>
      <c r="I935" s="17" t="str">
        <f>IF(IFERROR(FIND(I$13,INDEX(DATOS!CA:CA,MATCH(CHECKLIST!B935,DATOS!B:B,0),1),1),"")="","","X")</f>
        <v/>
      </c>
      <c r="J935" s="17" t="str">
        <f>IF(IFERROR(FIND(J$13,INDEX(DATOS!CA:CA,MATCH(CHECKLIST!B935,DATOS!B:B,0),1),1),"")="","","X")</f>
        <v/>
      </c>
      <c r="K935" s="17" t="str">
        <f>IF(IFERROR(FIND(K$13,INDEX(DATOS!CA:CA,MATCH(CHECKLIST!B935,DATOS!B:B,0),1),1),"")="","","X")</f>
        <v/>
      </c>
      <c r="L935" s="17" t="str">
        <f>IF(IFERROR(FIND(L$13,INDEX(DATOS!CA:CA,MATCH(CHECKLIST!B935,DATOS!B:B,0),1),1),"")="","","X")</f>
        <v/>
      </c>
      <c r="M935" s="17" t="str">
        <f>IF(IFERROR(FIND(M$13,INDEX(DATOS!CA:CA,MATCH(CHECKLIST!B935,DATOS!B:B,0),1),1),"")="","","X")</f>
        <v/>
      </c>
      <c r="N935" s="49" t="str">
        <f ca="1">IFERROR(IF(INDEX(DATOS!I:I,MATCH(CHECKLIST!B935,DATOS!B:B,0),1)="","X",IF(INDEX(DATOS!I:I,MATCH(CHECKLIST!B935,DATOS!B:B,0),1)&gt;YEAR(TODAY())-1,"","VENCIDA")),"")</f>
        <v/>
      </c>
      <c r="P935" s="17" t="str">
        <f>IF(B935="","",IF(IFERROR(FIND(P$13,INDEX(DATOS!CA:CA,MATCH(CHECKLIST!B935,DATOS!B:B,0),1),1),"")="","","X"))</f>
        <v/>
      </c>
      <c r="Q935" s="17" t="str">
        <f>IF(B935="","",IF(IFERROR(FIND(Q$13,INDEX(DATOS!CA:CA,MATCH(CHECKLIST!B935,DATOS!B:B,0),1),1),"")="","","X"))</f>
        <v/>
      </c>
      <c r="R935" t="str">
        <f>IF(B935="","",1)</f>
        <v/>
      </c>
      <c r="S935" t="str">
        <f t="shared" si="49"/>
        <v/>
      </c>
      <c r="U935" t="str">
        <f t="shared" si="47"/>
        <v/>
      </c>
      <c r="V935" t="str">
        <f t="shared" si="48"/>
        <v/>
      </c>
    </row>
    <row r="936" spans="1:22">
      <c r="A936" s="12">
        <v>923</v>
      </c>
      <c r="B936" t="str">
        <f>IFERROR(INDEX(DATOS!B:B,MATCH(CHECKLIST!A936,DATOS!BU:BU,0),1),"")</f>
        <v/>
      </c>
      <c r="C936" t="str">
        <f>IFERROR(INDEX(DATOS!J:J,MATCH(CHECKLIST!A936,DATOS!BU:BU,0),1),"")</f>
        <v/>
      </c>
      <c r="D936" t="str">
        <f>IFERROR(INDEX(DATOS!R:R,MATCH(CHECKLIST!E936,DATOS!C:C,0),1),"")</f>
        <v/>
      </c>
      <c r="E936" s="16" t="str">
        <f>IFERROR(INDEX(DATOS!C:C,MATCH(CHECKLIST!A936,DATOS!BU:BU,0),1),"")</f>
        <v/>
      </c>
      <c r="F936" s="13" t="str">
        <f t="shared" si="46"/>
        <v/>
      </c>
      <c r="G936" s="17" t="str">
        <f>IF(IFERROR(FIND(G$13,INDEX(DATOS!CA:CA,MATCH(CHECKLIST!B936,DATOS!B:B,0),1),1),"")="",IF(IFERROR(FIND("FINADO",INDEX(DATOS!CA:CA,MATCH(CHECKLIST!B936,DATOS!B:B,0),1),1),"")="",IF(IFERROR(FIND("BAJA",INDEX(DATOS!CA:CA,MATCH(CHECKLIST!B936,DATOS!B:B,0),1),1),"")="",IF(IFERROR(FIND("FECHA PEUA",INDEX(DATOS!CA:CA,MATCH(CHECKLIST!B936,DATOS!B:B,0),1),1),"")="",IF(IFERROR(FIND("FIRMA",INDEX(DATOS!CA:CA,MATCH(CHECKLIST!B936,DATOS!B:B,0),1),1),"")="","","FIRMA"),"PEUA"),"BAJA"),"FINADO"),"X")</f>
        <v/>
      </c>
      <c r="H936" s="17" t="str">
        <f>IF(IFERROR(FIND(H$13,INDEX(DATOS!CA:CA,MATCH(CHECKLIST!B936,DATOS!B:B,0),1),1),"")="",IF(IFERROR(FIND("VENCIDA",INDEX(DATOS!BH:BH,MATCH(CHECKLIST!B936,DATOS!B:B,0),1),1),"")="","","VENCIDO"),"X")</f>
        <v/>
      </c>
      <c r="I936" s="17" t="str">
        <f>IF(IFERROR(FIND(I$13,INDEX(DATOS!CA:CA,MATCH(CHECKLIST!B936,DATOS!B:B,0),1),1),"")="","","X")</f>
        <v/>
      </c>
      <c r="J936" s="17" t="str">
        <f>IF(IFERROR(FIND(J$13,INDEX(DATOS!CA:CA,MATCH(CHECKLIST!B936,DATOS!B:B,0),1),1),"")="","","X")</f>
        <v/>
      </c>
      <c r="K936" s="17" t="str">
        <f>IF(IFERROR(FIND(K$13,INDEX(DATOS!CA:CA,MATCH(CHECKLIST!B936,DATOS!B:B,0),1),1),"")="","","X")</f>
        <v/>
      </c>
      <c r="L936" s="17" t="str">
        <f>IF(IFERROR(FIND(L$13,INDEX(DATOS!CA:CA,MATCH(CHECKLIST!B936,DATOS!B:B,0),1),1),"")="","","X")</f>
        <v/>
      </c>
      <c r="M936" s="17" t="str">
        <f>IF(IFERROR(FIND(M$13,INDEX(DATOS!CA:CA,MATCH(CHECKLIST!B936,DATOS!B:B,0),1),1),"")="","","X")</f>
        <v/>
      </c>
      <c r="N936" s="49" t="str">
        <f ca="1">IFERROR(IF(INDEX(DATOS!I:I,MATCH(CHECKLIST!B936,DATOS!B:B,0),1)="","X",IF(INDEX(DATOS!I:I,MATCH(CHECKLIST!B936,DATOS!B:B,0),1)&gt;YEAR(TODAY())-1,"","VENCIDA")),"")</f>
        <v/>
      </c>
      <c r="P936" s="17" t="str">
        <f>IF(B936="","",IF(IFERROR(FIND(P$13,INDEX(DATOS!CA:CA,MATCH(CHECKLIST!B936,DATOS!B:B,0),1),1),"")="","","X"))</f>
        <v/>
      </c>
      <c r="Q936" s="17" t="str">
        <f>IF(B936="","",IF(IFERROR(FIND(Q$13,INDEX(DATOS!CA:CA,MATCH(CHECKLIST!B936,DATOS!B:B,0),1),1),"")="","","X"))</f>
        <v/>
      </c>
      <c r="S936">
        <f t="shared" si="49"/>
        <v>0</v>
      </c>
      <c r="U936" t="str">
        <f t="shared" si="47"/>
        <v/>
      </c>
      <c r="V936" t="str">
        <f t="shared" si="48"/>
        <v/>
      </c>
    </row>
    <row r="937" spans="1:22">
      <c r="A937" s="12">
        <v>924</v>
      </c>
      <c r="B937" t="str">
        <f>IFERROR(INDEX(DATOS!B:B,MATCH(CHECKLIST!A937,DATOS!BU:BU,0),1),"")</f>
        <v/>
      </c>
      <c r="C937" t="str">
        <f>IFERROR(INDEX(DATOS!J:J,MATCH(CHECKLIST!A937,DATOS!BU:BU,0),1),"")</f>
        <v/>
      </c>
      <c r="D937" t="str">
        <f>IFERROR(INDEX(DATOS!R:R,MATCH(CHECKLIST!E937,DATOS!C:C,0),1),"")</f>
        <v/>
      </c>
      <c r="E937" s="16" t="str">
        <f>IFERROR(INDEX(DATOS!C:C,MATCH(CHECKLIST!A937,DATOS!BU:BU,0),1),"")</f>
        <v/>
      </c>
      <c r="F937" s="13" t="str">
        <f t="shared" si="46"/>
        <v/>
      </c>
      <c r="G937" s="17" t="str">
        <f>IF(IFERROR(FIND(G$13,INDEX(DATOS!CA:CA,MATCH(CHECKLIST!B937,DATOS!B:B,0),1),1),"")="",IF(IFERROR(FIND("FINADO",INDEX(DATOS!CA:CA,MATCH(CHECKLIST!B937,DATOS!B:B,0),1),1),"")="",IF(IFERROR(FIND("BAJA",INDEX(DATOS!CA:CA,MATCH(CHECKLIST!B937,DATOS!B:B,0),1),1),"")="",IF(IFERROR(FIND("FECHA PEUA",INDEX(DATOS!CA:CA,MATCH(CHECKLIST!B937,DATOS!B:B,0),1),1),"")="",IF(IFERROR(FIND("FIRMA",INDEX(DATOS!CA:CA,MATCH(CHECKLIST!B937,DATOS!B:B,0),1),1),"")="","","FIRMA"),"PEUA"),"BAJA"),"FINADO"),"X")</f>
        <v/>
      </c>
      <c r="H937" s="17" t="str">
        <f>IF(IFERROR(FIND(H$13,INDEX(DATOS!CA:CA,MATCH(CHECKLIST!B937,DATOS!B:B,0),1),1),"")="",IF(IFERROR(FIND("VENCIDA",INDEX(DATOS!BH:BH,MATCH(CHECKLIST!B937,DATOS!B:B,0),1),1),"")="","","VENCIDO"),"X")</f>
        <v/>
      </c>
      <c r="I937" s="17" t="str">
        <f>IF(IFERROR(FIND(I$13,INDEX(DATOS!CA:CA,MATCH(CHECKLIST!B937,DATOS!B:B,0),1),1),"")="","","X")</f>
        <v/>
      </c>
      <c r="J937" s="17" t="str">
        <f>IF(IFERROR(FIND(J$13,INDEX(DATOS!CA:CA,MATCH(CHECKLIST!B937,DATOS!B:B,0),1),1),"")="","","X")</f>
        <v/>
      </c>
      <c r="K937" s="17" t="str">
        <f>IF(IFERROR(FIND(K$13,INDEX(DATOS!CA:CA,MATCH(CHECKLIST!B937,DATOS!B:B,0),1),1),"")="","","X")</f>
        <v/>
      </c>
      <c r="L937" s="17" t="str">
        <f>IF(IFERROR(FIND(L$13,INDEX(DATOS!CA:CA,MATCH(CHECKLIST!B937,DATOS!B:B,0),1),1),"")="","","X")</f>
        <v/>
      </c>
      <c r="M937" s="17" t="str">
        <f>IF(IFERROR(FIND(M$13,INDEX(DATOS!CA:CA,MATCH(CHECKLIST!B937,DATOS!B:B,0),1),1),"")="","","X")</f>
        <v/>
      </c>
      <c r="N937" s="49" t="str">
        <f ca="1">IFERROR(IF(INDEX(DATOS!I:I,MATCH(CHECKLIST!B937,DATOS!B:B,0),1)="","X",IF(INDEX(DATOS!I:I,MATCH(CHECKLIST!B937,DATOS!B:B,0),1)&gt;YEAR(TODAY())-1,"","VENCIDA")),"")</f>
        <v/>
      </c>
      <c r="P937" s="17" t="str">
        <f>IF(B937="","",IF(IFERROR(FIND(P$13,INDEX(DATOS!CA:CA,MATCH(CHECKLIST!B937,DATOS!B:B,0),1),1),"")="","","X"))</f>
        <v/>
      </c>
      <c r="Q937" s="17" t="str">
        <f>IF(B937="","",IF(IFERROR(FIND(Q$13,INDEX(DATOS!CA:CA,MATCH(CHECKLIST!B937,DATOS!B:B,0),1),1),"")="","","X"))</f>
        <v/>
      </c>
      <c r="R937" t="str">
        <f>IF(B937="","",1)</f>
        <v/>
      </c>
      <c r="S937" t="str">
        <f t="shared" si="49"/>
        <v/>
      </c>
      <c r="U937" t="str">
        <f t="shared" si="47"/>
        <v/>
      </c>
      <c r="V937" t="str">
        <f t="shared" si="48"/>
        <v/>
      </c>
    </row>
    <row r="938" spans="1:22">
      <c r="A938" s="12">
        <v>925</v>
      </c>
      <c r="B938" t="str">
        <f>IFERROR(INDEX(DATOS!B:B,MATCH(CHECKLIST!A938,DATOS!BU:BU,0),1),"")</f>
        <v/>
      </c>
      <c r="C938" t="str">
        <f>IFERROR(INDEX(DATOS!J:J,MATCH(CHECKLIST!A938,DATOS!BU:BU,0),1),"")</f>
        <v/>
      </c>
      <c r="D938" t="str">
        <f>IFERROR(INDEX(DATOS!R:R,MATCH(CHECKLIST!E938,DATOS!C:C,0),1),"")</f>
        <v/>
      </c>
      <c r="E938" s="16" t="str">
        <f>IFERROR(INDEX(DATOS!C:C,MATCH(CHECKLIST!A938,DATOS!BU:BU,0),1),"")</f>
        <v/>
      </c>
      <c r="F938" s="13" t="str">
        <f t="shared" si="46"/>
        <v/>
      </c>
      <c r="G938" s="17" t="str">
        <f>IF(IFERROR(FIND(G$13,INDEX(DATOS!CA:CA,MATCH(CHECKLIST!B938,DATOS!B:B,0),1),1),"")="",IF(IFERROR(FIND("FINADO",INDEX(DATOS!CA:CA,MATCH(CHECKLIST!B938,DATOS!B:B,0),1),1),"")="",IF(IFERROR(FIND("BAJA",INDEX(DATOS!CA:CA,MATCH(CHECKLIST!B938,DATOS!B:B,0),1),1),"")="",IF(IFERROR(FIND("FECHA PEUA",INDEX(DATOS!CA:CA,MATCH(CHECKLIST!B938,DATOS!B:B,0),1),1),"")="",IF(IFERROR(FIND("FIRMA",INDEX(DATOS!CA:CA,MATCH(CHECKLIST!B938,DATOS!B:B,0),1),1),"")="","","FIRMA"),"PEUA"),"BAJA"),"FINADO"),"X")</f>
        <v/>
      </c>
      <c r="H938" s="17" t="str">
        <f>IF(IFERROR(FIND(H$13,INDEX(DATOS!CA:CA,MATCH(CHECKLIST!B938,DATOS!B:B,0),1),1),"")="",IF(IFERROR(FIND("VENCIDA",INDEX(DATOS!BH:BH,MATCH(CHECKLIST!B938,DATOS!B:B,0),1),1),"")="","","VENCIDO"),"X")</f>
        <v/>
      </c>
      <c r="I938" s="17" t="str">
        <f>IF(IFERROR(FIND(I$13,INDEX(DATOS!CA:CA,MATCH(CHECKLIST!B938,DATOS!B:B,0),1),1),"")="","","X")</f>
        <v/>
      </c>
      <c r="J938" s="17" t="str">
        <f>IF(IFERROR(FIND(J$13,INDEX(DATOS!CA:CA,MATCH(CHECKLIST!B938,DATOS!B:B,0),1),1),"")="","","X")</f>
        <v/>
      </c>
      <c r="K938" s="17" t="str">
        <f>IF(IFERROR(FIND(K$13,INDEX(DATOS!CA:CA,MATCH(CHECKLIST!B938,DATOS!B:B,0),1),1),"")="","","X")</f>
        <v/>
      </c>
      <c r="L938" s="17" t="str">
        <f>IF(IFERROR(FIND(L$13,INDEX(DATOS!CA:CA,MATCH(CHECKLIST!B938,DATOS!B:B,0),1),1),"")="","","X")</f>
        <v/>
      </c>
      <c r="M938" s="17" t="str">
        <f>IF(IFERROR(FIND(M$13,INDEX(DATOS!CA:CA,MATCH(CHECKLIST!B938,DATOS!B:B,0),1),1),"")="","","X")</f>
        <v/>
      </c>
      <c r="N938" s="49" t="str">
        <f ca="1">IFERROR(IF(INDEX(DATOS!I:I,MATCH(CHECKLIST!B938,DATOS!B:B,0),1)="","X",IF(INDEX(DATOS!I:I,MATCH(CHECKLIST!B938,DATOS!B:B,0),1)&gt;YEAR(TODAY())-1,"","VENCIDA")),"")</f>
        <v/>
      </c>
      <c r="P938" s="17" t="str">
        <f>IF(B938="","",IF(IFERROR(FIND(P$13,INDEX(DATOS!CA:CA,MATCH(CHECKLIST!B938,DATOS!B:B,0),1),1),"")="","","X"))</f>
        <v/>
      </c>
      <c r="Q938" s="17" t="str">
        <f>IF(B938="","",IF(IFERROR(FIND(Q$13,INDEX(DATOS!CA:CA,MATCH(CHECKLIST!B938,DATOS!B:B,0),1),1),"")="","","X"))</f>
        <v/>
      </c>
      <c r="S938">
        <f t="shared" si="49"/>
        <v>0</v>
      </c>
      <c r="U938" t="str">
        <f t="shared" si="47"/>
        <v/>
      </c>
      <c r="V938" t="str">
        <f t="shared" si="48"/>
        <v/>
      </c>
    </row>
    <row r="939" spans="1:22">
      <c r="A939" s="12">
        <v>926</v>
      </c>
      <c r="B939" t="str">
        <f>IFERROR(INDEX(DATOS!B:B,MATCH(CHECKLIST!A939,DATOS!BU:BU,0),1),"")</f>
        <v/>
      </c>
      <c r="C939" t="str">
        <f>IFERROR(INDEX(DATOS!J:J,MATCH(CHECKLIST!A939,DATOS!BU:BU,0),1),"")</f>
        <v/>
      </c>
      <c r="D939" t="str">
        <f>IFERROR(INDEX(DATOS!R:R,MATCH(CHECKLIST!E939,DATOS!C:C,0),1),"")</f>
        <v/>
      </c>
      <c r="E939" s="16" t="str">
        <f>IFERROR(INDEX(DATOS!C:C,MATCH(CHECKLIST!A939,DATOS!BU:BU,0),1),"")</f>
        <v/>
      </c>
      <c r="F939" s="13" t="str">
        <f t="shared" si="46"/>
        <v/>
      </c>
      <c r="G939" s="17" t="str">
        <f>IF(IFERROR(FIND(G$13,INDEX(DATOS!CA:CA,MATCH(CHECKLIST!B939,DATOS!B:B,0),1),1),"")="",IF(IFERROR(FIND("FINADO",INDEX(DATOS!CA:CA,MATCH(CHECKLIST!B939,DATOS!B:B,0),1),1),"")="",IF(IFERROR(FIND("BAJA",INDEX(DATOS!CA:CA,MATCH(CHECKLIST!B939,DATOS!B:B,0),1),1),"")="",IF(IFERROR(FIND("FECHA PEUA",INDEX(DATOS!CA:CA,MATCH(CHECKLIST!B939,DATOS!B:B,0),1),1),"")="",IF(IFERROR(FIND("FIRMA",INDEX(DATOS!CA:CA,MATCH(CHECKLIST!B939,DATOS!B:B,0),1),1),"")="","","FIRMA"),"PEUA"),"BAJA"),"FINADO"),"X")</f>
        <v/>
      </c>
      <c r="H939" s="17" t="str">
        <f>IF(IFERROR(FIND(H$13,INDEX(DATOS!CA:CA,MATCH(CHECKLIST!B939,DATOS!B:B,0),1),1),"")="",IF(IFERROR(FIND("VENCIDA",INDEX(DATOS!BH:BH,MATCH(CHECKLIST!B939,DATOS!B:B,0),1),1),"")="","","VENCIDO"),"X")</f>
        <v/>
      </c>
      <c r="I939" s="17" t="str">
        <f>IF(IFERROR(FIND(I$13,INDEX(DATOS!CA:CA,MATCH(CHECKLIST!B939,DATOS!B:B,0),1),1),"")="","","X")</f>
        <v/>
      </c>
      <c r="J939" s="17" t="str">
        <f>IF(IFERROR(FIND(J$13,INDEX(DATOS!CA:CA,MATCH(CHECKLIST!B939,DATOS!B:B,0),1),1),"")="","","X")</f>
        <v/>
      </c>
      <c r="K939" s="17" t="str">
        <f>IF(IFERROR(FIND(K$13,INDEX(DATOS!CA:CA,MATCH(CHECKLIST!B939,DATOS!B:B,0),1),1),"")="","","X")</f>
        <v/>
      </c>
      <c r="L939" s="17" t="str">
        <f>IF(IFERROR(FIND(L$13,INDEX(DATOS!CA:CA,MATCH(CHECKLIST!B939,DATOS!B:B,0),1),1),"")="","","X")</f>
        <v/>
      </c>
      <c r="M939" s="17" t="str">
        <f>IF(IFERROR(FIND(M$13,INDEX(DATOS!CA:CA,MATCH(CHECKLIST!B939,DATOS!B:B,0),1),1),"")="","","X")</f>
        <v/>
      </c>
      <c r="N939" s="49" t="str">
        <f ca="1">IFERROR(IF(INDEX(DATOS!I:I,MATCH(CHECKLIST!B939,DATOS!B:B,0),1)="","X",IF(INDEX(DATOS!I:I,MATCH(CHECKLIST!B939,DATOS!B:B,0),1)&gt;YEAR(TODAY())-1,"","VENCIDA")),"")</f>
        <v/>
      </c>
      <c r="P939" s="17" t="str">
        <f>IF(B939="","",IF(IFERROR(FIND(P$13,INDEX(DATOS!CA:CA,MATCH(CHECKLIST!B939,DATOS!B:B,0),1),1),"")="","","X"))</f>
        <v/>
      </c>
      <c r="Q939" s="17" t="str">
        <f>IF(B939="","",IF(IFERROR(FIND(Q$13,INDEX(DATOS!CA:CA,MATCH(CHECKLIST!B939,DATOS!B:B,0),1),1),"")="","","X"))</f>
        <v/>
      </c>
      <c r="R939" t="str">
        <f>IF(B939="","",1)</f>
        <v/>
      </c>
      <c r="S939" t="str">
        <f t="shared" si="49"/>
        <v/>
      </c>
      <c r="U939" t="str">
        <f t="shared" si="47"/>
        <v/>
      </c>
      <c r="V939" t="str">
        <f t="shared" si="48"/>
        <v/>
      </c>
    </row>
    <row r="940" spans="1:22">
      <c r="A940" s="12">
        <v>927</v>
      </c>
      <c r="B940" t="str">
        <f>IFERROR(INDEX(DATOS!B:B,MATCH(CHECKLIST!A940,DATOS!BU:BU,0),1),"")</f>
        <v/>
      </c>
      <c r="C940" t="str">
        <f>IFERROR(INDEX(DATOS!J:J,MATCH(CHECKLIST!A940,DATOS!BU:BU,0),1),"")</f>
        <v/>
      </c>
      <c r="D940" t="str">
        <f>IFERROR(INDEX(DATOS!R:R,MATCH(CHECKLIST!E940,DATOS!C:C,0),1),"")</f>
        <v/>
      </c>
      <c r="E940" s="16" t="str">
        <f>IFERROR(INDEX(DATOS!C:C,MATCH(CHECKLIST!A940,DATOS!BU:BU,0),1),"")</f>
        <v/>
      </c>
      <c r="F940" s="13" t="str">
        <f t="shared" si="46"/>
        <v/>
      </c>
      <c r="G940" s="17" t="str">
        <f>IF(IFERROR(FIND(G$13,INDEX(DATOS!CA:CA,MATCH(CHECKLIST!B940,DATOS!B:B,0),1),1),"")="",IF(IFERROR(FIND("FINADO",INDEX(DATOS!CA:CA,MATCH(CHECKLIST!B940,DATOS!B:B,0),1),1),"")="",IF(IFERROR(FIND("BAJA",INDEX(DATOS!CA:CA,MATCH(CHECKLIST!B940,DATOS!B:B,0),1),1),"")="",IF(IFERROR(FIND("FECHA PEUA",INDEX(DATOS!CA:CA,MATCH(CHECKLIST!B940,DATOS!B:B,0),1),1),"")="",IF(IFERROR(FIND("FIRMA",INDEX(DATOS!CA:CA,MATCH(CHECKLIST!B940,DATOS!B:B,0),1),1),"")="","","FIRMA"),"PEUA"),"BAJA"),"FINADO"),"X")</f>
        <v/>
      </c>
      <c r="H940" s="17" t="str">
        <f>IF(IFERROR(FIND(H$13,INDEX(DATOS!CA:CA,MATCH(CHECKLIST!B940,DATOS!B:B,0),1),1),"")="",IF(IFERROR(FIND("VENCIDA",INDEX(DATOS!BH:BH,MATCH(CHECKLIST!B940,DATOS!B:B,0),1),1),"")="","","VENCIDO"),"X")</f>
        <v/>
      </c>
      <c r="I940" s="17" t="str">
        <f>IF(IFERROR(FIND(I$13,INDEX(DATOS!CA:CA,MATCH(CHECKLIST!B940,DATOS!B:B,0),1),1),"")="","","X")</f>
        <v/>
      </c>
      <c r="J940" s="17" t="str">
        <f>IF(IFERROR(FIND(J$13,INDEX(DATOS!CA:CA,MATCH(CHECKLIST!B940,DATOS!B:B,0),1),1),"")="","","X")</f>
        <v/>
      </c>
      <c r="K940" s="17" t="str">
        <f>IF(IFERROR(FIND(K$13,INDEX(DATOS!CA:CA,MATCH(CHECKLIST!B940,DATOS!B:B,0),1),1),"")="","","X")</f>
        <v/>
      </c>
      <c r="L940" s="17" t="str">
        <f>IF(IFERROR(FIND(L$13,INDEX(DATOS!CA:CA,MATCH(CHECKLIST!B940,DATOS!B:B,0),1),1),"")="","","X")</f>
        <v/>
      </c>
      <c r="M940" s="17" t="str">
        <f>IF(IFERROR(FIND(M$13,INDEX(DATOS!CA:CA,MATCH(CHECKLIST!B940,DATOS!B:B,0),1),1),"")="","","X")</f>
        <v/>
      </c>
      <c r="N940" s="49" t="str">
        <f ca="1">IFERROR(IF(INDEX(DATOS!I:I,MATCH(CHECKLIST!B940,DATOS!B:B,0),1)="","X",IF(INDEX(DATOS!I:I,MATCH(CHECKLIST!B940,DATOS!B:B,0),1)&gt;YEAR(TODAY())-1,"","VENCIDA")),"")</f>
        <v/>
      </c>
      <c r="P940" s="17" t="str">
        <f>IF(B940="","",IF(IFERROR(FIND(P$13,INDEX(DATOS!CA:CA,MATCH(CHECKLIST!B940,DATOS!B:B,0),1),1),"")="","","X"))</f>
        <v/>
      </c>
      <c r="Q940" s="17" t="str">
        <f>IF(B940="","",IF(IFERROR(FIND(Q$13,INDEX(DATOS!CA:CA,MATCH(CHECKLIST!B940,DATOS!B:B,0),1),1),"")="","","X"))</f>
        <v/>
      </c>
      <c r="S940">
        <f t="shared" si="49"/>
        <v>0</v>
      </c>
      <c r="U940" t="str">
        <f t="shared" si="47"/>
        <v/>
      </c>
      <c r="V940" t="str">
        <f t="shared" si="48"/>
        <v/>
      </c>
    </row>
    <row r="941" spans="1:22">
      <c r="A941" s="12">
        <v>928</v>
      </c>
      <c r="B941" t="str">
        <f>IFERROR(INDEX(DATOS!B:B,MATCH(CHECKLIST!A941,DATOS!BU:BU,0),1),"")</f>
        <v/>
      </c>
      <c r="C941" t="str">
        <f>IFERROR(INDEX(DATOS!J:J,MATCH(CHECKLIST!A941,DATOS!BU:BU,0),1),"")</f>
        <v/>
      </c>
      <c r="D941" t="str">
        <f>IFERROR(INDEX(DATOS!R:R,MATCH(CHECKLIST!E941,DATOS!C:C,0),1),"")</f>
        <v/>
      </c>
      <c r="E941" s="16" t="str">
        <f>IFERROR(INDEX(DATOS!C:C,MATCH(CHECKLIST!A941,DATOS!BU:BU,0),1),"")</f>
        <v/>
      </c>
      <c r="F941" s="13" t="str">
        <f t="shared" si="46"/>
        <v/>
      </c>
      <c r="G941" s="17" t="str">
        <f>IF(IFERROR(FIND(G$13,INDEX(DATOS!CA:CA,MATCH(CHECKLIST!B941,DATOS!B:B,0),1),1),"")="",IF(IFERROR(FIND("FINADO",INDEX(DATOS!CA:CA,MATCH(CHECKLIST!B941,DATOS!B:B,0),1),1),"")="",IF(IFERROR(FIND("BAJA",INDEX(DATOS!CA:CA,MATCH(CHECKLIST!B941,DATOS!B:B,0),1),1),"")="",IF(IFERROR(FIND("FECHA PEUA",INDEX(DATOS!CA:CA,MATCH(CHECKLIST!B941,DATOS!B:B,0),1),1),"")="",IF(IFERROR(FIND("FIRMA",INDEX(DATOS!CA:CA,MATCH(CHECKLIST!B941,DATOS!B:B,0),1),1),"")="","","FIRMA"),"PEUA"),"BAJA"),"FINADO"),"X")</f>
        <v/>
      </c>
      <c r="H941" s="17" t="str">
        <f>IF(IFERROR(FIND(H$13,INDEX(DATOS!CA:CA,MATCH(CHECKLIST!B941,DATOS!B:B,0),1),1),"")="",IF(IFERROR(FIND("VENCIDA",INDEX(DATOS!BH:BH,MATCH(CHECKLIST!B941,DATOS!B:B,0),1),1),"")="","","VENCIDO"),"X")</f>
        <v/>
      </c>
      <c r="I941" s="17" t="str">
        <f>IF(IFERROR(FIND(I$13,INDEX(DATOS!CA:CA,MATCH(CHECKLIST!B941,DATOS!B:B,0),1),1),"")="","","X")</f>
        <v/>
      </c>
      <c r="J941" s="17" t="str">
        <f>IF(IFERROR(FIND(J$13,INDEX(DATOS!CA:CA,MATCH(CHECKLIST!B941,DATOS!B:B,0),1),1),"")="","","X")</f>
        <v/>
      </c>
      <c r="K941" s="17" t="str">
        <f>IF(IFERROR(FIND(K$13,INDEX(DATOS!CA:CA,MATCH(CHECKLIST!B941,DATOS!B:B,0),1),1),"")="","","X")</f>
        <v/>
      </c>
      <c r="L941" s="17" t="str">
        <f>IF(IFERROR(FIND(L$13,INDEX(DATOS!CA:CA,MATCH(CHECKLIST!B941,DATOS!B:B,0),1),1),"")="","","X")</f>
        <v/>
      </c>
      <c r="M941" s="17" t="str">
        <f>IF(IFERROR(FIND(M$13,INDEX(DATOS!CA:CA,MATCH(CHECKLIST!B941,DATOS!B:B,0),1),1),"")="","","X")</f>
        <v/>
      </c>
      <c r="N941" s="49" t="str">
        <f ca="1">IFERROR(IF(INDEX(DATOS!I:I,MATCH(CHECKLIST!B941,DATOS!B:B,0),1)="","X",IF(INDEX(DATOS!I:I,MATCH(CHECKLIST!B941,DATOS!B:B,0),1)&gt;YEAR(TODAY())-1,"","VENCIDA")),"")</f>
        <v/>
      </c>
      <c r="P941" s="17" t="str">
        <f>IF(B941="","",IF(IFERROR(FIND(P$13,INDEX(DATOS!CA:CA,MATCH(CHECKLIST!B941,DATOS!B:B,0),1),1),"")="","","X"))</f>
        <v/>
      </c>
      <c r="Q941" s="17" t="str">
        <f>IF(B941="","",IF(IFERROR(FIND(Q$13,INDEX(DATOS!CA:CA,MATCH(CHECKLIST!B941,DATOS!B:B,0),1),1),"")="","","X"))</f>
        <v/>
      </c>
      <c r="R941" t="str">
        <f>IF(B941="","",1)</f>
        <v/>
      </c>
      <c r="S941" t="str">
        <f t="shared" si="49"/>
        <v/>
      </c>
      <c r="U941" t="str">
        <f t="shared" si="47"/>
        <v/>
      </c>
      <c r="V941" t="str">
        <f t="shared" si="48"/>
        <v/>
      </c>
    </row>
    <row r="942" spans="1:22">
      <c r="A942" s="12">
        <v>929</v>
      </c>
      <c r="B942" t="str">
        <f>IFERROR(INDEX(DATOS!B:B,MATCH(CHECKLIST!A942,DATOS!BU:BU,0),1),"")</f>
        <v/>
      </c>
      <c r="C942" t="str">
        <f>IFERROR(INDEX(DATOS!J:J,MATCH(CHECKLIST!A942,DATOS!BU:BU,0),1),"")</f>
        <v/>
      </c>
      <c r="D942" t="str">
        <f>IFERROR(INDEX(DATOS!R:R,MATCH(CHECKLIST!E942,DATOS!C:C,0),1),"")</f>
        <v/>
      </c>
      <c r="E942" s="16" t="str">
        <f>IFERROR(INDEX(DATOS!C:C,MATCH(CHECKLIST!A942,DATOS!BU:BU,0),1),"")</f>
        <v/>
      </c>
      <c r="F942" s="13" t="str">
        <f t="shared" si="46"/>
        <v/>
      </c>
      <c r="G942" s="17" t="str">
        <f>IF(IFERROR(FIND(G$13,INDEX(DATOS!CA:CA,MATCH(CHECKLIST!B942,DATOS!B:B,0),1),1),"")="",IF(IFERROR(FIND("FINADO",INDEX(DATOS!CA:CA,MATCH(CHECKLIST!B942,DATOS!B:B,0),1),1),"")="",IF(IFERROR(FIND("BAJA",INDEX(DATOS!CA:CA,MATCH(CHECKLIST!B942,DATOS!B:B,0),1),1),"")="",IF(IFERROR(FIND("FECHA PEUA",INDEX(DATOS!CA:CA,MATCH(CHECKLIST!B942,DATOS!B:B,0),1),1),"")="",IF(IFERROR(FIND("FIRMA",INDEX(DATOS!CA:CA,MATCH(CHECKLIST!B942,DATOS!B:B,0),1),1),"")="","","FIRMA"),"PEUA"),"BAJA"),"FINADO"),"X")</f>
        <v/>
      </c>
      <c r="H942" s="17" t="str">
        <f>IF(IFERROR(FIND(H$13,INDEX(DATOS!CA:CA,MATCH(CHECKLIST!B942,DATOS!B:B,0),1),1),"")="",IF(IFERROR(FIND("VENCIDA",INDEX(DATOS!BH:BH,MATCH(CHECKLIST!B942,DATOS!B:B,0),1),1),"")="","","VENCIDO"),"X")</f>
        <v/>
      </c>
      <c r="I942" s="17" t="str">
        <f>IF(IFERROR(FIND(I$13,INDEX(DATOS!CA:CA,MATCH(CHECKLIST!B942,DATOS!B:B,0),1),1),"")="","","X")</f>
        <v/>
      </c>
      <c r="J942" s="17" t="str">
        <f>IF(IFERROR(FIND(J$13,INDEX(DATOS!CA:CA,MATCH(CHECKLIST!B942,DATOS!B:B,0),1),1),"")="","","X")</f>
        <v/>
      </c>
      <c r="K942" s="17" t="str">
        <f>IF(IFERROR(FIND(K$13,INDEX(DATOS!CA:CA,MATCH(CHECKLIST!B942,DATOS!B:B,0),1),1),"")="","","X")</f>
        <v/>
      </c>
      <c r="L942" s="17" t="str">
        <f>IF(IFERROR(FIND(L$13,INDEX(DATOS!CA:CA,MATCH(CHECKLIST!B942,DATOS!B:B,0),1),1),"")="","","X")</f>
        <v/>
      </c>
      <c r="M942" s="17" t="str">
        <f>IF(IFERROR(FIND(M$13,INDEX(DATOS!CA:CA,MATCH(CHECKLIST!B942,DATOS!B:B,0),1),1),"")="","","X")</f>
        <v/>
      </c>
      <c r="N942" s="49" t="str">
        <f ca="1">IFERROR(IF(INDEX(DATOS!I:I,MATCH(CHECKLIST!B942,DATOS!B:B,0),1)="","X",IF(INDEX(DATOS!I:I,MATCH(CHECKLIST!B942,DATOS!B:B,0),1)&gt;YEAR(TODAY())-1,"","VENCIDA")),"")</f>
        <v/>
      </c>
      <c r="P942" s="17" t="str">
        <f>IF(B942="","",IF(IFERROR(FIND(P$13,INDEX(DATOS!CA:CA,MATCH(CHECKLIST!B942,DATOS!B:B,0),1),1),"")="","","X"))</f>
        <v/>
      </c>
      <c r="Q942" s="17" t="str">
        <f>IF(B942="","",IF(IFERROR(FIND(Q$13,INDEX(DATOS!CA:CA,MATCH(CHECKLIST!B942,DATOS!B:B,0),1),1),"")="","","X"))</f>
        <v/>
      </c>
      <c r="S942">
        <f t="shared" si="49"/>
        <v>0</v>
      </c>
      <c r="U942" t="str">
        <f t="shared" si="47"/>
        <v/>
      </c>
      <c r="V942" t="str">
        <f t="shared" si="48"/>
        <v/>
      </c>
    </row>
    <row r="943" spans="1:22">
      <c r="A943" s="12">
        <v>930</v>
      </c>
      <c r="B943" t="str">
        <f>IFERROR(INDEX(DATOS!B:B,MATCH(CHECKLIST!A943,DATOS!BU:BU,0),1),"")</f>
        <v/>
      </c>
      <c r="C943" t="str">
        <f>IFERROR(INDEX(DATOS!J:J,MATCH(CHECKLIST!A943,DATOS!BU:BU,0),1),"")</f>
        <v/>
      </c>
      <c r="D943" t="str">
        <f>IFERROR(INDEX(DATOS!R:R,MATCH(CHECKLIST!E943,DATOS!C:C,0),1),"")</f>
        <v/>
      </c>
      <c r="E943" s="16" t="str">
        <f>IFERROR(INDEX(DATOS!C:C,MATCH(CHECKLIST!A943,DATOS!BU:BU,0),1),"")</f>
        <v/>
      </c>
      <c r="F943" s="13" t="str">
        <f t="shared" si="46"/>
        <v/>
      </c>
      <c r="G943" s="17" t="str">
        <f>IF(IFERROR(FIND(G$13,INDEX(DATOS!CA:CA,MATCH(CHECKLIST!B943,DATOS!B:B,0),1),1),"")="",IF(IFERROR(FIND("FINADO",INDEX(DATOS!CA:CA,MATCH(CHECKLIST!B943,DATOS!B:B,0),1),1),"")="",IF(IFERROR(FIND("BAJA",INDEX(DATOS!CA:CA,MATCH(CHECKLIST!B943,DATOS!B:B,0),1),1),"")="",IF(IFERROR(FIND("FECHA PEUA",INDEX(DATOS!CA:CA,MATCH(CHECKLIST!B943,DATOS!B:B,0),1),1),"")="",IF(IFERROR(FIND("FIRMA",INDEX(DATOS!CA:CA,MATCH(CHECKLIST!B943,DATOS!B:B,0),1),1),"")="","","FIRMA"),"PEUA"),"BAJA"),"FINADO"),"X")</f>
        <v/>
      </c>
      <c r="H943" s="17" t="str">
        <f>IF(IFERROR(FIND(H$13,INDEX(DATOS!CA:CA,MATCH(CHECKLIST!B943,DATOS!B:B,0),1),1),"")="",IF(IFERROR(FIND("VENCIDA",INDEX(DATOS!BH:BH,MATCH(CHECKLIST!B943,DATOS!B:B,0),1),1),"")="","","VENCIDO"),"X")</f>
        <v/>
      </c>
      <c r="I943" s="17" t="str">
        <f>IF(IFERROR(FIND(I$13,INDEX(DATOS!CA:CA,MATCH(CHECKLIST!B943,DATOS!B:B,0),1),1),"")="","","X")</f>
        <v/>
      </c>
      <c r="J943" s="17" t="str">
        <f>IF(IFERROR(FIND(J$13,INDEX(DATOS!CA:CA,MATCH(CHECKLIST!B943,DATOS!B:B,0),1),1),"")="","","X")</f>
        <v/>
      </c>
      <c r="K943" s="17" t="str">
        <f>IF(IFERROR(FIND(K$13,INDEX(DATOS!CA:CA,MATCH(CHECKLIST!B943,DATOS!B:B,0),1),1),"")="","","X")</f>
        <v/>
      </c>
      <c r="L943" s="17" t="str">
        <f>IF(IFERROR(FIND(L$13,INDEX(DATOS!CA:CA,MATCH(CHECKLIST!B943,DATOS!B:B,0),1),1),"")="","","X")</f>
        <v/>
      </c>
      <c r="M943" s="17" t="str">
        <f>IF(IFERROR(FIND(M$13,INDEX(DATOS!CA:CA,MATCH(CHECKLIST!B943,DATOS!B:B,0),1),1),"")="","","X")</f>
        <v/>
      </c>
      <c r="N943" s="49" t="str">
        <f ca="1">IFERROR(IF(INDEX(DATOS!I:I,MATCH(CHECKLIST!B943,DATOS!B:B,0),1)="","X",IF(INDEX(DATOS!I:I,MATCH(CHECKLIST!B943,DATOS!B:B,0),1)&gt;YEAR(TODAY())-1,"","VENCIDA")),"")</f>
        <v/>
      </c>
      <c r="P943" s="17" t="str">
        <f>IF(B943="","",IF(IFERROR(FIND(P$13,INDEX(DATOS!CA:CA,MATCH(CHECKLIST!B943,DATOS!B:B,0),1),1),"")="","","X"))</f>
        <v/>
      </c>
      <c r="Q943" s="17" t="str">
        <f>IF(B943="","",IF(IFERROR(FIND(Q$13,INDEX(DATOS!CA:CA,MATCH(CHECKLIST!B943,DATOS!B:B,0),1),1),"")="","","X"))</f>
        <v/>
      </c>
      <c r="R943" t="str">
        <f>IF(B943="","",1)</f>
        <v/>
      </c>
      <c r="S943" t="str">
        <f t="shared" si="49"/>
        <v/>
      </c>
      <c r="U943" t="str">
        <f t="shared" si="47"/>
        <v/>
      </c>
      <c r="V943" t="str">
        <f t="shared" si="48"/>
        <v/>
      </c>
    </row>
    <row r="944" spans="1:22">
      <c r="A944" s="12">
        <v>931</v>
      </c>
      <c r="B944" t="str">
        <f>IFERROR(INDEX(DATOS!B:B,MATCH(CHECKLIST!A944,DATOS!BU:BU,0),1),"")</f>
        <v/>
      </c>
      <c r="C944" t="str">
        <f>IFERROR(INDEX(DATOS!J:J,MATCH(CHECKLIST!A944,DATOS!BU:BU,0),1),"")</f>
        <v/>
      </c>
      <c r="D944" t="str">
        <f>IFERROR(INDEX(DATOS!R:R,MATCH(CHECKLIST!E944,DATOS!C:C,0),1),"")</f>
        <v/>
      </c>
      <c r="E944" s="16" t="str">
        <f>IFERROR(INDEX(DATOS!C:C,MATCH(CHECKLIST!A944,DATOS!BU:BU,0),1),"")</f>
        <v/>
      </c>
      <c r="F944" s="13" t="str">
        <f t="shared" si="46"/>
        <v/>
      </c>
      <c r="G944" s="17" t="str">
        <f>IF(IFERROR(FIND(G$13,INDEX(DATOS!CA:CA,MATCH(CHECKLIST!B944,DATOS!B:B,0),1),1),"")="",IF(IFERROR(FIND("FINADO",INDEX(DATOS!CA:CA,MATCH(CHECKLIST!B944,DATOS!B:B,0),1),1),"")="",IF(IFERROR(FIND("BAJA",INDEX(DATOS!CA:CA,MATCH(CHECKLIST!B944,DATOS!B:B,0),1),1),"")="",IF(IFERROR(FIND("FECHA PEUA",INDEX(DATOS!CA:CA,MATCH(CHECKLIST!B944,DATOS!B:B,0),1),1),"")="",IF(IFERROR(FIND("FIRMA",INDEX(DATOS!CA:CA,MATCH(CHECKLIST!B944,DATOS!B:B,0),1),1),"")="","","FIRMA"),"PEUA"),"BAJA"),"FINADO"),"X")</f>
        <v/>
      </c>
      <c r="H944" s="17" t="str">
        <f>IF(IFERROR(FIND(H$13,INDEX(DATOS!CA:CA,MATCH(CHECKLIST!B944,DATOS!B:B,0),1),1),"")="",IF(IFERROR(FIND("VENCIDA",INDEX(DATOS!BH:BH,MATCH(CHECKLIST!B944,DATOS!B:B,0),1),1),"")="","","VENCIDO"),"X")</f>
        <v/>
      </c>
      <c r="I944" s="17" t="str">
        <f>IF(IFERROR(FIND(I$13,INDEX(DATOS!CA:CA,MATCH(CHECKLIST!B944,DATOS!B:B,0),1),1),"")="","","X")</f>
        <v/>
      </c>
      <c r="J944" s="17" t="str">
        <f>IF(IFERROR(FIND(J$13,INDEX(DATOS!CA:CA,MATCH(CHECKLIST!B944,DATOS!B:B,0),1),1),"")="","","X")</f>
        <v/>
      </c>
      <c r="K944" s="17" t="str">
        <f>IF(IFERROR(FIND(K$13,INDEX(DATOS!CA:CA,MATCH(CHECKLIST!B944,DATOS!B:B,0),1),1),"")="","","X")</f>
        <v/>
      </c>
      <c r="L944" s="17" t="str">
        <f>IF(IFERROR(FIND(L$13,INDEX(DATOS!CA:CA,MATCH(CHECKLIST!B944,DATOS!B:B,0),1),1),"")="","","X")</f>
        <v/>
      </c>
      <c r="M944" s="17" t="str">
        <f>IF(IFERROR(FIND(M$13,INDEX(DATOS!CA:CA,MATCH(CHECKLIST!B944,DATOS!B:B,0),1),1),"")="","","X")</f>
        <v/>
      </c>
      <c r="N944" s="49" t="str">
        <f ca="1">IFERROR(IF(INDEX(DATOS!I:I,MATCH(CHECKLIST!B944,DATOS!B:B,0),1)="","X",IF(INDEX(DATOS!I:I,MATCH(CHECKLIST!B944,DATOS!B:B,0),1)&gt;YEAR(TODAY())-1,"","VENCIDA")),"")</f>
        <v/>
      </c>
      <c r="P944" s="17" t="str">
        <f>IF(B944="","",IF(IFERROR(FIND(P$13,INDEX(DATOS!CA:CA,MATCH(CHECKLIST!B944,DATOS!B:B,0),1),1),"")="","","X"))</f>
        <v/>
      </c>
      <c r="Q944" s="17" t="str">
        <f>IF(B944="","",IF(IFERROR(FIND(Q$13,INDEX(DATOS!CA:CA,MATCH(CHECKLIST!B944,DATOS!B:B,0),1),1),"")="","","X"))</f>
        <v/>
      </c>
      <c r="S944">
        <f t="shared" si="49"/>
        <v>0</v>
      </c>
      <c r="U944" t="str">
        <f t="shared" si="47"/>
        <v/>
      </c>
      <c r="V944" t="str">
        <f t="shared" si="48"/>
        <v/>
      </c>
    </row>
    <row r="945" spans="1:22">
      <c r="A945" s="12">
        <v>932</v>
      </c>
      <c r="B945" t="str">
        <f>IFERROR(INDEX(DATOS!B:B,MATCH(CHECKLIST!A945,DATOS!BU:BU,0),1),"")</f>
        <v/>
      </c>
      <c r="C945" t="str">
        <f>IFERROR(INDEX(DATOS!J:J,MATCH(CHECKLIST!A945,DATOS!BU:BU,0),1),"")</f>
        <v/>
      </c>
      <c r="D945" t="str">
        <f>IFERROR(INDEX(DATOS!R:R,MATCH(CHECKLIST!E945,DATOS!C:C,0),1),"")</f>
        <v/>
      </c>
      <c r="E945" s="16" t="str">
        <f>IFERROR(INDEX(DATOS!C:C,MATCH(CHECKLIST!A945,DATOS!BU:BU,0),1),"")</f>
        <v/>
      </c>
      <c r="F945" s="13" t="str">
        <f t="shared" si="46"/>
        <v/>
      </c>
      <c r="G945" s="17" t="str">
        <f>IF(IFERROR(FIND(G$13,INDEX(DATOS!CA:CA,MATCH(CHECKLIST!B945,DATOS!B:B,0),1),1),"")="",IF(IFERROR(FIND("FINADO",INDEX(DATOS!CA:CA,MATCH(CHECKLIST!B945,DATOS!B:B,0),1),1),"")="",IF(IFERROR(FIND("BAJA",INDEX(DATOS!CA:CA,MATCH(CHECKLIST!B945,DATOS!B:B,0),1),1),"")="",IF(IFERROR(FIND("FECHA PEUA",INDEX(DATOS!CA:CA,MATCH(CHECKLIST!B945,DATOS!B:B,0),1),1),"")="",IF(IFERROR(FIND("FIRMA",INDEX(DATOS!CA:CA,MATCH(CHECKLIST!B945,DATOS!B:B,0),1),1),"")="","","FIRMA"),"PEUA"),"BAJA"),"FINADO"),"X")</f>
        <v/>
      </c>
      <c r="H945" s="17" t="str">
        <f>IF(IFERROR(FIND(H$13,INDEX(DATOS!CA:CA,MATCH(CHECKLIST!B945,DATOS!B:B,0),1),1),"")="",IF(IFERROR(FIND("VENCIDA",INDEX(DATOS!BH:BH,MATCH(CHECKLIST!B945,DATOS!B:B,0),1),1),"")="","","VENCIDO"),"X")</f>
        <v/>
      </c>
      <c r="I945" s="17" t="str">
        <f>IF(IFERROR(FIND(I$13,INDEX(DATOS!CA:CA,MATCH(CHECKLIST!B945,DATOS!B:B,0),1),1),"")="","","X")</f>
        <v/>
      </c>
      <c r="J945" s="17" t="str">
        <f>IF(IFERROR(FIND(J$13,INDEX(DATOS!CA:CA,MATCH(CHECKLIST!B945,DATOS!B:B,0),1),1),"")="","","X")</f>
        <v/>
      </c>
      <c r="K945" s="17" t="str">
        <f>IF(IFERROR(FIND(K$13,INDEX(DATOS!CA:CA,MATCH(CHECKLIST!B945,DATOS!B:B,0),1),1),"")="","","X")</f>
        <v/>
      </c>
      <c r="L945" s="17" t="str">
        <f>IF(IFERROR(FIND(L$13,INDEX(DATOS!CA:CA,MATCH(CHECKLIST!B945,DATOS!B:B,0),1),1),"")="","","X")</f>
        <v/>
      </c>
      <c r="M945" s="17" t="str">
        <f>IF(IFERROR(FIND(M$13,INDEX(DATOS!CA:CA,MATCH(CHECKLIST!B945,DATOS!B:B,0),1),1),"")="","","X")</f>
        <v/>
      </c>
      <c r="N945" s="49" t="str">
        <f ca="1">IFERROR(IF(INDEX(DATOS!I:I,MATCH(CHECKLIST!B945,DATOS!B:B,0),1)="","X",IF(INDEX(DATOS!I:I,MATCH(CHECKLIST!B945,DATOS!B:B,0),1)&gt;YEAR(TODAY())-1,"","VENCIDA")),"")</f>
        <v/>
      </c>
      <c r="P945" s="17" t="str">
        <f>IF(B945="","",IF(IFERROR(FIND(P$13,INDEX(DATOS!CA:CA,MATCH(CHECKLIST!B945,DATOS!B:B,0),1),1),"")="","","X"))</f>
        <v/>
      </c>
      <c r="Q945" s="17" t="str">
        <f>IF(B945="","",IF(IFERROR(FIND(Q$13,INDEX(DATOS!CA:CA,MATCH(CHECKLIST!B945,DATOS!B:B,0),1),1),"")="","","X"))</f>
        <v/>
      </c>
      <c r="R945" t="str">
        <f>IF(B945="","",1)</f>
        <v/>
      </c>
      <c r="S945" t="str">
        <f t="shared" si="49"/>
        <v/>
      </c>
      <c r="U945" t="str">
        <f t="shared" si="47"/>
        <v/>
      </c>
      <c r="V945" t="str">
        <f t="shared" si="48"/>
        <v/>
      </c>
    </row>
    <row r="946" spans="1:22">
      <c r="A946" s="12">
        <v>933</v>
      </c>
      <c r="B946" t="str">
        <f>IFERROR(INDEX(DATOS!B:B,MATCH(CHECKLIST!A946,DATOS!BU:BU,0),1),"")</f>
        <v/>
      </c>
      <c r="C946" t="str">
        <f>IFERROR(INDEX(DATOS!J:J,MATCH(CHECKLIST!A946,DATOS!BU:BU,0),1),"")</f>
        <v/>
      </c>
      <c r="D946" t="str">
        <f>IFERROR(INDEX(DATOS!R:R,MATCH(CHECKLIST!E946,DATOS!C:C,0),1),"")</f>
        <v/>
      </c>
      <c r="E946" s="16" t="str">
        <f>IFERROR(INDEX(DATOS!C:C,MATCH(CHECKLIST!A946,DATOS!BU:BU,0),1),"")</f>
        <v/>
      </c>
      <c r="F946" s="13" t="str">
        <f t="shared" si="46"/>
        <v/>
      </c>
      <c r="G946" s="17" t="str">
        <f>IF(IFERROR(FIND(G$13,INDEX(DATOS!CA:CA,MATCH(CHECKLIST!B946,DATOS!B:B,0),1),1),"")="",IF(IFERROR(FIND("FINADO",INDEX(DATOS!CA:CA,MATCH(CHECKLIST!B946,DATOS!B:B,0),1),1),"")="",IF(IFERROR(FIND("BAJA",INDEX(DATOS!CA:CA,MATCH(CHECKLIST!B946,DATOS!B:B,0),1),1),"")="",IF(IFERROR(FIND("FECHA PEUA",INDEX(DATOS!CA:CA,MATCH(CHECKLIST!B946,DATOS!B:B,0),1),1),"")="",IF(IFERROR(FIND("FIRMA",INDEX(DATOS!CA:CA,MATCH(CHECKLIST!B946,DATOS!B:B,0),1),1),"")="","","FIRMA"),"PEUA"),"BAJA"),"FINADO"),"X")</f>
        <v/>
      </c>
      <c r="H946" s="17" t="str">
        <f>IF(IFERROR(FIND(H$13,INDEX(DATOS!CA:CA,MATCH(CHECKLIST!B946,DATOS!B:B,0),1),1),"")="",IF(IFERROR(FIND("VENCIDA",INDEX(DATOS!BH:BH,MATCH(CHECKLIST!B946,DATOS!B:B,0),1),1),"")="","","VENCIDO"),"X")</f>
        <v/>
      </c>
      <c r="I946" s="17" t="str">
        <f>IF(IFERROR(FIND(I$13,INDEX(DATOS!CA:CA,MATCH(CHECKLIST!B946,DATOS!B:B,0),1),1),"")="","","X")</f>
        <v/>
      </c>
      <c r="J946" s="17" t="str">
        <f>IF(IFERROR(FIND(J$13,INDEX(DATOS!CA:CA,MATCH(CHECKLIST!B946,DATOS!B:B,0),1),1),"")="","","X")</f>
        <v/>
      </c>
      <c r="K946" s="17" t="str">
        <f>IF(IFERROR(FIND(K$13,INDEX(DATOS!CA:CA,MATCH(CHECKLIST!B946,DATOS!B:B,0),1),1),"")="","","X")</f>
        <v/>
      </c>
      <c r="L946" s="17" t="str">
        <f>IF(IFERROR(FIND(L$13,INDEX(DATOS!CA:CA,MATCH(CHECKLIST!B946,DATOS!B:B,0),1),1),"")="","","X")</f>
        <v/>
      </c>
      <c r="M946" s="17" t="str">
        <f>IF(IFERROR(FIND(M$13,INDEX(DATOS!CA:CA,MATCH(CHECKLIST!B946,DATOS!B:B,0),1),1),"")="","","X")</f>
        <v/>
      </c>
      <c r="N946" s="49" t="str">
        <f ca="1">IFERROR(IF(INDEX(DATOS!I:I,MATCH(CHECKLIST!B946,DATOS!B:B,0),1)="","X",IF(INDEX(DATOS!I:I,MATCH(CHECKLIST!B946,DATOS!B:B,0),1)&gt;YEAR(TODAY())-1,"","VENCIDA")),"")</f>
        <v/>
      </c>
      <c r="P946" s="17" t="str">
        <f>IF(B946="","",IF(IFERROR(FIND(P$13,INDEX(DATOS!CA:CA,MATCH(CHECKLIST!B946,DATOS!B:B,0),1),1),"")="","","X"))</f>
        <v/>
      </c>
      <c r="Q946" s="17" t="str">
        <f>IF(B946="","",IF(IFERROR(FIND(Q$13,INDEX(DATOS!CA:CA,MATCH(CHECKLIST!B946,DATOS!B:B,0),1),1),"")="","","X"))</f>
        <v/>
      </c>
      <c r="S946">
        <f t="shared" si="49"/>
        <v>0</v>
      </c>
      <c r="U946" t="str">
        <f t="shared" si="47"/>
        <v/>
      </c>
      <c r="V946" t="str">
        <f t="shared" si="48"/>
        <v/>
      </c>
    </row>
    <row r="947" spans="1:22">
      <c r="A947" s="12">
        <v>934</v>
      </c>
      <c r="B947" t="str">
        <f>IFERROR(INDEX(DATOS!B:B,MATCH(CHECKLIST!A947,DATOS!BU:BU,0),1),"")</f>
        <v/>
      </c>
      <c r="C947" t="str">
        <f>IFERROR(INDEX(DATOS!J:J,MATCH(CHECKLIST!A947,DATOS!BU:BU,0),1),"")</f>
        <v/>
      </c>
      <c r="D947" t="str">
        <f>IFERROR(INDEX(DATOS!R:R,MATCH(CHECKLIST!E947,DATOS!C:C,0),1),"")</f>
        <v/>
      </c>
      <c r="E947" s="16" t="str">
        <f>IFERROR(INDEX(DATOS!C:C,MATCH(CHECKLIST!A947,DATOS!BU:BU,0),1),"")</f>
        <v/>
      </c>
      <c r="F947" s="13" t="str">
        <f t="shared" si="46"/>
        <v/>
      </c>
      <c r="G947" s="17" t="str">
        <f>IF(IFERROR(FIND(G$13,INDEX(DATOS!CA:CA,MATCH(CHECKLIST!B947,DATOS!B:B,0),1),1),"")="",IF(IFERROR(FIND("FINADO",INDEX(DATOS!CA:CA,MATCH(CHECKLIST!B947,DATOS!B:B,0),1),1),"")="",IF(IFERROR(FIND("BAJA",INDEX(DATOS!CA:CA,MATCH(CHECKLIST!B947,DATOS!B:B,0),1),1),"")="",IF(IFERROR(FIND("FECHA PEUA",INDEX(DATOS!CA:CA,MATCH(CHECKLIST!B947,DATOS!B:B,0),1),1),"")="",IF(IFERROR(FIND("FIRMA",INDEX(DATOS!CA:CA,MATCH(CHECKLIST!B947,DATOS!B:B,0),1),1),"")="","","FIRMA"),"PEUA"),"BAJA"),"FINADO"),"X")</f>
        <v/>
      </c>
      <c r="H947" s="17" t="str">
        <f>IF(IFERROR(FIND(H$13,INDEX(DATOS!CA:CA,MATCH(CHECKLIST!B947,DATOS!B:B,0),1),1),"")="",IF(IFERROR(FIND("VENCIDA",INDEX(DATOS!BH:BH,MATCH(CHECKLIST!B947,DATOS!B:B,0),1),1),"")="","","VENCIDO"),"X")</f>
        <v/>
      </c>
      <c r="I947" s="17" t="str">
        <f>IF(IFERROR(FIND(I$13,INDEX(DATOS!CA:CA,MATCH(CHECKLIST!B947,DATOS!B:B,0),1),1),"")="","","X")</f>
        <v/>
      </c>
      <c r="J947" s="17" t="str">
        <f>IF(IFERROR(FIND(J$13,INDEX(DATOS!CA:CA,MATCH(CHECKLIST!B947,DATOS!B:B,0),1),1),"")="","","X")</f>
        <v/>
      </c>
      <c r="K947" s="17" t="str">
        <f>IF(IFERROR(FIND(K$13,INDEX(DATOS!CA:CA,MATCH(CHECKLIST!B947,DATOS!B:B,0),1),1),"")="","","X")</f>
        <v/>
      </c>
      <c r="L947" s="17" t="str">
        <f>IF(IFERROR(FIND(L$13,INDEX(DATOS!CA:CA,MATCH(CHECKLIST!B947,DATOS!B:B,0),1),1),"")="","","X")</f>
        <v/>
      </c>
      <c r="M947" s="17" t="str">
        <f>IF(IFERROR(FIND(M$13,INDEX(DATOS!CA:CA,MATCH(CHECKLIST!B947,DATOS!B:B,0),1),1),"")="","","X")</f>
        <v/>
      </c>
      <c r="N947" s="49" t="str">
        <f ca="1">IFERROR(IF(INDEX(DATOS!I:I,MATCH(CHECKLIST!B947,DATOS!B:B,0),1)="","X",IF(INDEX(DATOS!I:I,MATCH(CHECKLIST!B947,DATOS!B:B,0),1)&gt;YEAR(TODAY())-1,"","VENCIDA")),"")</f>
        <v/>
      </c>
      <c r="P947" s="17" t="str">
        <f>IF(B947="","",IF(IFERROR(FIND(P$13,INDEX(DATOS!CA:CA,MATCH(CHECKLIST!B947,DATOS!B:B,0),1),1),"")="","","X"))</f>
        <v/>
      </c>
      <c r="Q947" s="17" t="str">
        <f>IF(B947="","",IF(IFERROR(FIND(Q$13,INDEX(DATOS!CA:CA,MATCH(CHECKLIST!B947,DATOS!B:B,0),1),1),"")="","","X"))</f>
        <v/>
      </c>
      <c r="R947" t="str">
        <f>IF(B947="","",1)</f>
        <v/>
      </c>
      <c r="S947" t="str">
        <f t="shared" si="49"/>
        <v/>
      </c>
      <c r="U947" t="str">
        <f t="shared" si="47"/>
        <v/>
      </c>
      <c r="V947" t="str">
        <f t="shared" si="48"/>
        <v/>
      </c>
    </row>
    <row r="948" spans="1:22">
      <c r="A948" s="12">
        <v>935</v>
      </c>
      <c r="B948" t="str">
        <f>IFERROR(INDEX(DATOS!B:B,MATCH(CHECKLIST!A948,DATOS!BU:BU,0),1),"")</f>
        <v/>
      </c>
      <c r="C948" t="str">
        <f>IFERROR(INDEX(DATOS!J:J,MATCH(CHECKLIST!A948,DATOS!BU:BU,0),1),"")</f>
        <v/>
      </c>
      <c r="D948" t="str">
        <f>IFERROR(INDEX(DATOS!R:R,MATCH(CHECKLIST!E948,DATOS!C:C,0),1),"")</f>
        <v/>
      </c>
      <c r="E948" s="16" t="str">
        <f>IFERROR(INDEX(DATOS!C:C,MATCH(CHECKLIST!A948,DATOS!BU:BU,0),1),"")</f>
        <v/>
      </c>
      <c r="F948" s="13" t="str">
        <f t="shared" si="46"/>
        <v/>
      </c>
      <c r="G948" s="17" t="str">
        <f>IF(IFERROR(FIND(G$13,INDEX(DATOS!CA:CA,MATCH(CHECKLIST!B948,DATOS!B:B,0),1),1),"")="",IF(IFERROR(FIND("FINADO",INDEX(DATOS!CA:CA,MATCH(CHECKLIST!B948,DATOS!B:B,0),1),1),"")="",IF(IFERROR(FIND("BAJA",INDEX(DATOS!CA:CA,MATCH(CHECKLIST!B948,DATOS!B:B,0),1),1),"")="",IF(IFERROR(FIND("FECHA PEUA",INDEX(DATOS!CA:CA,MATCH(CHECKLIST!B948,DATOS!B:B,0),1),1),"")="",IF(IFERROR(FIND("FIRMA",INDEX(DATOS!CA:CA,MATCH(CHECKLIST!B948,DATOS!B:B,0),1),1),"")="","","FIRMA"),"PEUA"),"BAJA"),"FINADO"),"X")</f>
        <v/>
      </c>
      <c r="H948" s="17" t="str">
        <f>IF(IFERROR(FIND(H$13,INDEX(DATOS!CA:CA,MATCH(CHECKLIST!B948,DATOS!B:B,0),1),1),"")="",IF(IFERROR(FIND("VENCIDA",INDEX(DATOS!BH:BH,MATCH(CHECKLIST!B948,DATOS!B:B,0),1),1),"")="","","VENCIDO"),"X")</f>
        <v/>
      </c>
      <c r="I948" s="17" t="str">
        <f>IF(IFERROR(FIND(I$13,INDEX(DATOS!CA:CA,MATCH(CHECKLIST!B948,DATOS!B:B,0),1),1),"")="","","X")</f>
        <v/>
      </c>
      <c r="J948" s="17" t="str">
        <f>IF(IFERROR(FIND(J$13,INDEX(DATOS!CA:CA,MATCH(CHECKLIST!B948,DATOS!B:B,0),1),1),"")="","","X")</f>
        <v/>
      </c>
      <c r="K948" s="17" t="str">
        <f>IF(IFERROR(FIND(K$13,INDEX(DATOS!CA:CA,MATCH(CHECKLIST!B948,DATOS!B:B,0),1),1),"")="","","X")</f>
        <v/>
      </c>
      <c r="L948" s="17" t="str">
        <f>IF(IFERROR(FIND(L$13,INDEX(DATOS!CA:CA,MATCH(CHECKLIST!B948,DATOS!B:B,0),1),1),"")="","","X")</f>
        <v/>
      </c>
      <c r="M948" s="17" t="str">
        <f>IF(IFERROR(FIND(M$13,INDEX(DATOS!CA:CA,MATCH(CHECKLIST!B948,DATOS!B:B,0),1),1),"")="","","X")</f>
        <v/>
      </c>
      <c r="N948" s="49" t="str">
        <f ca="1">IFERROR(IF(INDEX(DATOS!I:I,MATCH(CHECKLIST!B948,DATOS!B:B,0),1)="","X",IF(INDEX(DATOS!I:I,MATCH(CHECKLIST!B948,DATOS!B:B,0),1)&gt;YEAR(TODAY())-1,"","VENCIDA")),"")</f>
        <v/>
      </c>
      <c r="P948" s="17" t="str">
        <f>IF(B948="","",IF(IFERROR(FIND(P$13,INDEX(DATOS!CA:CA,MATCH(CHECKLIST!B948,DATOS!B:B,0),1),1),"")="","","X"))</f>
        <v/>
      </c>
      <c r="Q948" s="17" t="str">
        <f>IF(B948="","",IF(IFERROR(FIND(Q$13,INDEX(DATOS!CA:CA,MATCH(CHECKLIST!B948,DATOS!B:B,0),1),1),"")="","","X"))</f>
        <v/>
      </c>
      <c r="S948">
        <f t="shared" si="49"/>
        <v>0</v>
      </c>
      <c r="U948" t="str">
        <f t="shared" si="47"/>
        <v/>
      </c>
      <c r="V948" t="str">
        <f t="shared" si="48"/>
        <v/>
      </c>
    </row>
    <row r="949" spans="1:22">
      <c r="A949" s="12">
        <v>936</v>
      </c>
      <c r="B949" t="str">
        <f>IFERROR(INDEX(DATOS!B:B,MATCH(CHECKLIST!A949,DATOS!BU:BU,0),1),"")</f>
        <v/>
      </c>
      <c r="C949" t="str">
        <f>IFERROR(INDEX(DATOS!J:J,MATCH(CHECKLIST!A949,DATOS!BU:BU,0),1),"")</f>
        <v/>
      </c>
      <c r="D949" t="str">
        <f>IFERROR(INDEX(DATOS!R:R,MATCH(CHECKLIST!E949,DATOS!C:C,0),1),"")</f>
        <v/>
      </c>
      <c r="E949" s="16" t="str">
        <f>IFERROR(INDEX(DATOS!C:C,MATCH(CHECKLIST!A949,DATOS!BU:BU,0),1),"")</f>
        <v/>
      </c>
      <c r="F949" s="13" t="str">
        <f t="shared" si="46"/>
        <v/>
      </c>
      <c r="G949" s="17" t="str">
        <f>IF(IFERROR(FIND(G$13,INDEX(DATOS!CA:CA,MATCH(CHECKLIST!B949,DATOS!B:B,0),1),1),"")="",IF(IFERROR(FIND("FINADO",INDEX(DATOS!CA:CA,MATCH(CHECKLIST!B949,DATOS!B:B,0),1),1),"")="",IF(IFERROR(FIND("BAJA",INDEX(DATOS!CA:CA,MATCH(CHECKLIST!B949,DATOS!B:B,0),1),1),"")="",IF(IFERROR(FIND("FECHA PEUA",INDEX(DATOS!CA:CA,MATCH(CHECKLIST!B949,DATOS!B:B,0),1),1),"")="",IF(IFERROR(FIND("FIRMA",INDEX(DATOS!CA:CA,MATCH(CHECKLIST!B949,DATOS!B:B,0),1),1),"")="","","FIRMA"),"PEUA"),"BAJA"),"FINADO"),"X")</f>
        <v/>
      </c>
      <c r="H949" s="17" t="str">
        <f>IF(IFERROR(FIND(H$13,INDEX(DATOS!CA:CA,MATCH(CHECKLIST!B949,DATOS!B:B,0),1),1),"")="",IF(IFERROR(FIND("VENCIDA",INDEX(DATOS!BH:BH,MATCH(CHECKLIST!B949,DATOS!B:B,0),1),1),"")="","","VENCIDO"),"X")</f>
        <v/>
      </c>
      <c r="I949" s="17" t="str">
        <f>IF(IFERROR(FIND(I$13,INDEX(DATOS!CA:CA,MATCH(CHECKLIST!B949,DATOS!B:B,0),1),1),"")="","","X")</f>
        <v/>
      </c>
      <c r="J949" s="17" t="str">
        <f>IF(IFERROR(FIND(J$13,INDEX(DATOS!CA:CA,MATCH(CHECKLIST!B949,DATOS!B:B,0),1),1),"")="","","X")</f>
        <v/>
      </c>
      <c r="K949" s="17" t="str">
        <f>IF(IFERROR(FIND(K$13,INDEX(DATOS!CA:CA,MATCH(CHECKLIST!B949,DATOS!B:B,0),1),1),"")="","","X")</f>
        <v/>
      </c>
      <c r="L949" s="17" t="str">
        <f>IF(IFERROR(FIND(L$13,INDEX(DATOS!CA:CA,MATCH(CHECKLIST!B949,DATOS!B:B,0),1),1),"")="","","X")</f>
        <v/>
      </c>
      <c r="M949" s="17" t="str">
        <f>IF(IFERROR(FIND(M$13,INDEX(DATOS!CA:CA,MATCH(CHECKLIST!B949,DATOS!B:B,0),1),1),"")="","","X")</f>
        <v/>
      </c>
      <c r="N949" s="49" t="str">
        <f ca="1">IFERROR(IF(INDEX(DATOS!I:I,MATCH(CHECKLIST!B949,DATOS!B:B,0),1)="","X",IF(INDEX(DATOS!I:I,MATCH(CHECKLIST!B949,DATOS!B:B,0),1)&gt;YEAR(TODAY())-1,"","VENCIDA")),"")</f>
        <v/>
      </c>
      <c r="P949" s="17" t="str">
        <f>IF(B949="","",IF(IFERROR(FIND(P$13,INDEX(DATOS!CA:CA,MATCH(CHECKLIST!B949,DATOS!B:B,0),1),1),"")="","","X"))</f>
        <v/>
      </c>
      <c r="Q949" s="17" t="str">
        <f>IF(B949="","",IF(IFERROR(FIND(Q$13,INDEX(DATOS!CA:CA,MATCH(CHECKLIST!B949,DATOS!B:B,0),1),1),"")="","","X"))</f>
        <v/>
      </c>
      <c r="R949" t="str">
        <f>IF(B949="","",1)</f>
        <v/>
      </c>
      <c r="S949" t="str">
        <f t="shared" si="49"/>
        <v/>
      </c>
      <c r="U949" t="str">
        <f t="shared" si="47"/>
        <v/>
      </c>
      <c r="V949" t="str">
        <f t="shared" si="48"/>
        <v/>
      </c>
    </row>
    <row r="950" spans="1:22">
      <c r="A950" s="12">
        <v>937</v>
      </c>
      <c r="B950" t="str">
        <f>IFERROR(INDEX(DATOS!B:B,MATCH(CHECKLIST!A950,DATOS!BU:BU,0),1),"")</f>
        <v/>
      </c>
      <c r="C950" t="str">
        <f>IFERROR(INDEX(DATOS!J:J,MATCH(CHECKLIST!A950,DATOS!BU:BU,0),1),"")</f>
        <v/>
      </c>
      <c r="D950" t="str">
        <f>IFERROR(INDEX(DATOS!R:R,MATCH(CHECKLIST!E950,DATOS!C:C,0),1),"")</f>
        <v/>
      </c>
      <c r="E950" s="16" t="str">
        <f>IFERROR(INDEX(DATOS!C:C,MATCH(CHECKLIST!A950,DATOS!BU:BU,0),1),"")</f>
        <v/>
      </c>
      <c r="F950" s="13" t="str">
        <f t="shared" si="46"/>
        <v/>
      </c>
      <c r="G950" s="17" t="str">
        <f>IF(IFERROR(FIND(G$13,INDEX(DATOS!CA:CA,MATCH(CHECKLIST!B950,DATOS!B:B,0),1),1),"")="",IF(IFERROR(FIND("FINADO",INDEX(DATOS!CA:CA,MATCH(CHECKLIST!B950,DATOS!B:B,0),1),1),"")="",IF(IFERROR(FIND("BAJA",INDEX(DATOS!CA:CA,MATCH(CHECKLIST!B950,DATOS!B:B,0),1),1),"")="",IF(IFERROR(FIND("FECHA PEUA",INDEX(DATOS!CA:CA,MATCH(CHECKLIST!B950,DATOS!B:B,0),1),1),"")="",IF(IFERROR(FIND("FIRMA",INDEX(DATOS!CA:CA,MATCH(CHECKLIST!B950,DATOS!B:B,0),1),1),"")="","","FIRMA"),"PEUA"),"BAJA"),"FINADO"),"X")</f>
        <v/>
      </c>
      <c r="H950" s="17" t="str">
        <f>IF(IFERROR(FIND(H$13,INDEX(DATOS!CA:CA,MATCH(CHECKLIST!B950,DATOS!B:B,0),1),1),"")="",IF(IFERROR(FIND("VENCIDA",INDEX(DATOS!BH:BH,MATCH(CHECKLIST!B950,DATOS!B:B,0),1),1),"")="","","VENCIDO"),"X")</f>
        <v/>
      </c>
      <c r="I950" s="17" t="str">
        <f>IF(IFERROR(FIND(I$13,INDEX(DATOS!CA:CA,MATCH(CHECKLIST!B950,DATOS!B:B,0),1),1),"")="","","X")</f>
        <v/>
      </c>
      <c r="J950" s="17" t="str">
        <f>IF(IFERROR(FIND(J$13,INDEX(DATOS!CA:CA,MATCH(CHECKLIST!B950,DATOS!B:B,0),1),1),"")="","","X")</f>
        <v/>
      </c>
      <c r="K950" s="17" t="str">
        <f>IF(IFERROR(FIND(K$13,INDEX(DATOS!CA:CA,MATCH(CHECKLIST!B950,DATOS!B:B,0),1),1),"")="","","X")</f>
        <v/>
      </c>
      <c r="L950" s="17" t="str">
        <f>IF(IFERROR(FIND(L$13,INDEX(DATOS!CA:CA,MATCH(CHECKLIST!B950,DATOS!B:B,0),1),1),"")="","","X")</f>
        <v/>
      </c>
      <c r="M950" s="17" t="str">
        <f>IF(IFERROR(FIND(M$13,INDEX(DATOS!CA:CA,MATCH(CHECKLIST!B950,DATOS!B:B,0),1),1),"")="","","X")</f>
        <v/>
      </c>
      <c r="N950" s="49" t="str">
        <f ca="1">IFERROR(IF(INDEX(DATOS!I:I,MATCH(CHECKLIST!B950,DATOS!B:B,0),1)="","X",IF(INDEX(DATOS!I:I,MATCH(CHECKLIST!B950,DATOS!B:B,0),1)&gt;YEAR(TODAY())-1,"","VENCIDA")),"")</f>
        <v/>
      </c>
      <c r="P950" s="17" t="str">
        <f>IF(B950="","",IF(IFERROR(FIND(P$13,INDEX(DATOS!CA:CA,MATCH(CHECKLIST!B950,DATOS!B:B,0),1),1),"")="","","X"))</f>
        <v/>
      </c>
      <c r="Q950" s="17" t="str">
        <f>IF(B950="","",IF(IFERROR(FIND(Q$13,INDEX(DATOS!CA:CA,MATCH(CHECKLIST!B950,DATOS!B:B,0),1),1),"")="","","X"))</f>
        <v/>
      </c>
      <c r="S950">
        <f t="shared" si="49"/>
        <v>0</v>
      </c>
      <c r="U950" t="str">
        <f t="shared" si="47"/>
        <v/>
      </c>
      <c r="V950" t="str">
        <f t="shared" si="48"/>
        <v/>
      </c>
    </row>
    <row r="951" spans="1:22">
      <c r="A951" s="12">
        <v>938</v>
      </c>
      <c r="B951" t="str">
        <f>IFERROR(INDEX(DATOS!B:B,MATCH(CHECKLIST!A951,DATOS!BU:BU,0),1),"")</f>
        <v/>
      </c>
      <c r="C951" t="str">
        <f>IFERROR(INDEX(DATOS!J:J,MATCH(CHECKLIST!A951,DATOS!BU:BU,0),1),"")</f>
        <v/>
      </c>
      <c r="D951" t="str">
        <f>IFERROR(INDEX(DATOS!R:R,MATCH(CHECKLIST!E951,DATOS!C:C,0),1),"")</f>
        <v/>
      </c>
      <c r="E951" s="16" t="str">
        <f>IFERROR(INDEX(DATOS!C:C,MATCH(CHECKLIST!A951,DATOS!BU:BU,0),1),"")</f>
        <v/>
      </c>
      <c r="F951" s="13" t="str">
        <f t="shared" si="46"/>
        <v/>
      </c>
      <c r="G951" s="17" t="str">
        <f>IF(IFERROR(FIND(G$13,INDEX(DATOS!CA:CA,MATCH(CHECKLIST!B951,DATOS!B:B,0),1),1),"")="",IF(IFERROR(FIND("FINADO",INDEX(DATOS!CA:CA,MATCH(CHECKLIST!B951,DATOS!B:B,0),1),1),"")="",IF(IFERROR(FIND("BAJA",INDEX(DATOS!CA:CA,MATCH(CHECKLIST!B951,DATOS!B:B,0),1),1),"")="",IF(IFERROR(FIND("FECHA PEUA",INDEX(DATOS!CA:CA,MATCH(CHECKLIST!B951,DATOS!B:B,0),1),1),"")="",IF(IFERROR(FIND("FIRMA",INDEX(DATOS!CA:CA,MATCH(CHECKLIST!B951,DATOS!B:B,0),1),1),"")="","","FIRMA"),"PEUA"),"BAJA"),"FINADO"),"X")</f>
        <v/>
      </c>
      <c r="H951" s="17" t="str">
        <f>IF(IFERROR(FIND(H$13,INDEX(DATOS!CA:CA,MATCH(CHECKLIST!B951,DATOS!B:B,0),1),1),"")="",IF(IFERROR(FIND("VENCIDA",INDEX(DATOS!BH:BH,MATCH(CHECKLIST!B951,DATOS!B:B,0),1),1),"")="","","VENCIDO"),"X")</f>
        <v/>
      </c>
      <c r="I951" s="17" t="str">
        <f>IF(IFERROR(FIND(I$13,INDEX(DATOS!CA:CA,MATCH(CHECKLIST!B951,DATOS!B:B,0),1),1),"")="","","X")</f>
        <v/>
      </c>
      <c r="J951" s="17" t="str">
        <f>IF(IFERROR(FIND(J$13,INDEX(DATOS!CA:CA,MATCH(CHECKLIST!B951,DATOS!B:B,0),1),1),"")="","","X")</f>
        <v/>
      </c>
      <c r="K951" s="17" t="str">
        <f>IF(IFERROR(FIND(K$13,INDEX(DATOS!CA:CA,MATCH(CHECKLIST!B951,DATOS!B:B,0),1),1),"")="","","X")</f>
        <v/>
      </c>
      <c r="L951" s="17" t="str">
        <f>IF(IFERROR(FIND(L$13,INDEX(DATOS!CA:CA,MATCH(CHECKLIST!B951,DATOS!B:B,0),1),1),"")="","","X")</f>
        <v/>
      </c>
      <c r="M951" s="17" t="str">
        <f>IF(IFERROR(FIND(M$13,INDEX(DATOS!CA:CA,MATCH(CHECKLIST!B951,DATOS!B:B,0),1),1),"")="","","X")</f>
        <v/>
      </c>
      <c r="N951" s="49" t="str">
        <f ca="1">IFERROR(IF(INDEX(DATOS!I:I,MATCH(CHECKLIST!B951,DATOS!B:B,0),1)="","X",IF(INDEX(DATOS!I:I,MATCH(CHECKLIST!B951,DATOS!B:B,0),1)&gt;YEAR(TODAY())-1,"","VENCIDA")),"")</f>
        <v/>
      </c>
      <c r="P951" s="17" t="str">
        <f>IF(B951="","",IF(IFERROR(FIND(P$13,INDEX(DATOS!CA:CA,MATCH(CHECKLIST!B951,DATOS!B:B,0),1),1),"")="","","X"))</f>
        <v/>
      </c>
      <c r="Q951" s="17" t="str">
        <f>IF(B951="","",IF(IFERROR(FIND(Q$13,INDEX(DATOS!CA:CA,MATCH(CHECKLIST!B951,DATOS!B:B,0),1),1),"")="","","X"))</f>
        <v/>
      </c>
      <c r="R951" t="str">
        <f>IF(B951="","",1)</f>
        <v/>
      </c>
      <c r="S951" t="str">
        <f t="shared" si="49"/>
        <v/>
      </c>
      <c r="U951" t="str">
        <f t="shared" si="47"/>
        <v/>
      </c>
      <c r="V951" t="str">
        <f t="shared" si="48"/>
        <v/>
      </c>
    </row>
    <row r="952" spans="1:22">
      <c r="A952" s="12">
        <v>939</v>
      </c>
      <c r="B952" t="str">
        <f>IFERROR(INDEX(DATOS!B:B,MATCH(CHECKLIST!A952,DATOS!BU:BU,0),1),"")</f>
        <v/>
      </c>
      <c r="C952" t="str">
        <f>IFERROR(INDEX(DATOS!J:J,MATCH(CHECKLIST!A952,DATOS!BU:BU,0),1),"")</f>
        <v/>
      </c>
      <c r="D952" t="str">
        <f>IFERROR(INDEX(DATOS!R:R,MATCH(CHECKLIST!E952,DATOS!C:C,0),1),"")</f>
        <v/>
      </c>
      <c r="E952" s="16" t="str">
        <f>IFERROR(INDEX(DATOS!C:C,MATCH(CHECKLIST!A952,DATOS!BU:BU,0),1),"")</f>
        <v/>
      </c>
      <c r="F952" s="13" t="str">
        <f t="shared" si="46"/>
        <v/>
      </c>
      <c r="G952" s="17" t="str">
        <f>IF(IFERROR(FIND(G$13,INDEX(DATOS!CA:CA,MATCH(CHECKLIST!B952,DATOS!B:B,0),1),1),"")="",IF(IFERROR(FIND("FINADO",INDEX(DATOS!CA:CA,MATCH(CHECKLIST!B952,DATOS!B:B,0),1),1),"")="",IF(IFERROR(FIND("BAJA",INDEX(DATOS!CA:CA,MATCH(CHECKLIST!B952,DATOS!B:B,0),1),1),"")="",IF(IFERROR(FIND("FECHA PEUA",INDEX(DATOS!CA:CA,MATCH(CHECKLIST!B952,DATOS!B:B,0),1),1),"")="",IF(IFERROR(FIND("FIRMA",INDEX(DATOS!CA:CA,MATCH(CHECKLIST!B952,DATOS!B:B,0),1),1),"")="","","FIRMA"),"PEUA"),"BAJA"),"FINADO"),"X")</f>
        <v/>
      </c>
      <c r="H952" s="17" t="str">
        <f>IF(IFERROR(FIND(H$13,INDEX(DATOS!CA:CA,MATCH(CHECKLIST!B952,DATOS!B:B,0),1),1),"")="",IF(IFERROR(FIND("VENCIDA",INDEX(DATOS!BH:BH,MATCH(CHECKLIST!B952,DATOS!B:B,0),1),1),"")="","","VENCIDO"),"X")</f>
        <v/>
      </c>
      <c r="I952" s="17" t="str">
        <f>IF(IFERROR(FIND(I$13,INDEX(DATOS!CA:CA,MATCH(CHECKLIST!B952,DATOS!B:B,0),1),1),"")="","","X")</f>
        <v/>
      </c>
      <c r="J952" s="17" t="str">
        <f>IF(IFERROR(FIND(J$13,INDEX(DATOS!CA:CA,MATCH(CHECKLIST!B952,DATOS!B:B,0),1),1),"")="","","X")</f>
        <v/>
      </c>
      <c r="K952" s="17" t="str">
        <f>IF(IFERROR(FIND(K$13,INDEX(DATOS!CA:CA,MATCH(CHECKLIST!B952,DATOS!B:B,0),1),1),"")="","","X")</f>
        <v/>
      </c>
      <c r="L952" s="17" t="str">
        <f>IF(IFERROR(FIND(L$13,INDEX(DATOS!CA:CA,MATCH(CHECKLIST!B952,DATOS!B:B,0),1),1),"")="","","X")</f>
        <v/>
      </c>
      <c r="M952" s="17" t="str">
        <f>IF(IFERROR(FIND(M$13,INDEX(DATOS!CA:CA,MATCH(CHECKLIST!B952,DATOS!B:B,0),1),1),"")="","","X")</f>
        <v/>
      </c>
      <c r="N952" s="49" t="str">
        <f ca="1">IFERROR(IF(INDEX(DATOS!I:I,MATCH(CHECKLIST!B952,DATOS!B:B,0),1)="","X",IF(INDEX(DATOS!I:I,MATCH(CHECKLIST!B952,DATOS!B:B,0),1)&gt;YEAR(TODAY())-1,"","VENCIDA")),"")</f>
        <v/>
      </c>
      <c r="P952" s="17" t="str">
        <f>IF(B952="","",IF(IFERROR(FIND(P$13,INDEX(DATOS!CA:CA,MATCH(CHECKLIST!B952,DATOS!B:B,0),1),1),"")="","","X"))</f>
        <v/>
      </c>
      <c r="Q952" s="17" t="str">
        <f>IF(B952="","",IF(IFERROR(FIND(Q$13,INDEX(DATOS!CA:CA,MATCH(CHECKLIST!B952,DATOS!B:B,0),1),1),"")="","","X"))</f>
        <v/>
      </c>
      <c r="S952">
        <f t="shared" si="49"/>
        <v>0</v>
      </c>
      <c r="U952" t="str">
        <f t="shared" si="47"/>
        <v/>
      </c>
      <c r="V952" t="str">
        <f t="shared" si="48"/>
        <v/>
      </c>
    </row>
    <row r="953" spans="1:22">
      <c r="A953" s="12">
        <v>940</v>
      </c>
      <c r="B953" t="str">
        <f>IFERROR(INDEX(DATOS!B:B,MATCH(CHECKLIST!A953,DATOS!BU:BU,0),1),"")</f>
        <v/>
      </c>
      <c r="C953" t="str">
        <f>IFERROR(INDEX(DATOS!J:J,MATCH(CHECKLIST!A953,DATOS!BU:BU,0),1),"")</f>
        <v/>
      </c>
      <c r="D953" t="str">
        <f>IFERROR(INDEX(DATOS!R:R,MATCH(CHECKLIST!E953,DATOS!C:C,0),1),"")</f>
        <v/>
      </c>
      <c r="E953" s="16" t="str">
        <f>IFERROR(INDEX(DATOS!C:C,MATCH(CHECKLIST!A953,DATOS!BU:BU,0),1),"")</f>
        <v/>
      </c>
      <c r="F953" s="13" t="str">
        <f t="shared" si="46"/>
        <v/>
      </c>
      <c r="G953" s="17" t="str">
        <f>IF(IFERROR(FIND(G$13,INDEX(DATOS!CA:CA,MATCH(CHECKLIST!B953,DATOS!B:B,0),1),1),"")="",IF(IFERROR(FIND("FINADO",INDEX(DATOS!CA:CA,MATCH(CHECKLIST!B953,DATOS!B:B,0),1),1),"")="",IF(IFERROR(FIND("BAJA",INDEX(DATOS!CA:CA,MATCH(CHECKLIST!B953,DATOS!B:B,0),1),1),"")="",IF(IFERROR(FIND("FECHA PEUA",INDEX(DATOS!CA:CA,MATCH(CHECKLIST!B953,DATOS!B:B,0),1),1),"")="",IF(IFERROR(FIND("FIRMA",INDEX(DATOS!CA:CA,MATCH(CHECKLIST!B953,DATOS!B:B,0),1),1),"")="","","FIRMA"),"PEUA"),"BAJA"),"FINADO"),"X")</f>
        <v/>
      </c>
      <c r="H953" s="17" t="str">
        <f>IF(IFERROR(FIND(H$13,INDEX(DATOS!CA:CA,MATCH(CHECKLIST!B953,DATOS!B:B,0),1),1),"")="",IF(IFERROR(FIND("VENCIDA",INDEX(DATOS!BH:BH,MATCH(CHECKLIST!B953,DATOS!B:B,0),1),1),"")="","","VENCIDO"),"X")</f>
        <v/>
      </c>
      <c r="I953" s="17" t="str">
        <f>IF(IFERROR(FIND(I$13,INDEX(DATOS!CA:CA,MATCH(CHECKLIST!B953,DATOS!B:B,0),1),1),"")="","","X")</f>
        <v/>
      </c>
      <c r="J953" s="17" t="str">
        <f>IF(IFERROR(FIND(J$13,INDEX(DATOS!CA:CA,MATCH(CHECKLIST!B953,DATOS!B:B,0),1),1),"")="","","X")</f>
        <v/>
      </c>
      <c r="K953" s="17" t="str">
        <f>IF(IFERROR(FIND(K$13,INDEX(DATOS!CA:CA,MATCH(CHECKLIST!B953,DATOS!B:B,0),1),1),"")="","","X")</f>
        <v/>
      </c>
      <c r="L953" s="17" t="str">
        <f>IF(IFERROR(FIND(L$13,INDEX(DATOS!CA:CA,MATCH(CHECKLIST!B953,DATOS!B:B,0),1),1),"")="","","X")</f>
        <v/>
      </c>
      <c r="M953" s="17" t="str">
        <f>IF(IFERROR(FIND(M$13,INDEX(DATOS!CA:CA,MATCH(CHECKLIST!B953,DATOS!B:B,0),1),1),"")="","","X")</f>
        <v/>
      </c>
      <c r="N953" s="49" t="str">
        <f ca="1">IFERROR(IF(INDEX(DATOS!I:I,MATCH(CHECKLIST!B953,DATOS!B:B,0),1)="","X",IF(INDEX(DATOS!I:I,MATCH(CHECKLIST!B953,DATOS!B:B,0),1)&gt;YEAR(TODAY())-1,"","VENCIDA")),"")</f>
        <v/>
      </c>
      <c r="P953" s="17" t="str">
        <f>IF(B953="","",IF(IFERROR(FIND(P$13,INDEX(DATOS!CA:CA,MATCH(CHECKLIST!B953,DATOS!B:B,0),1),1),"")="","","X"))</f>
        <v/>
      </c>
      <c r="Q953" s="17" t="str">
        <f>IF(B953="","",IF(IFERROR(FIND(Q$13,INDEX(DATOS!CA:CA,MATCH(CHECKLIST!B953,DATOS!B:B,0),1),1),"")="","","X"))</f>
        <v/>
      </c>
      <c r="R953" t="str">
        <f>IF(B953="","",1)</f>
        <v/>
      </c>
      <c r="S953" t="str">
        <f t="shared" si="49"/>
        <v/>
      </c>
      <c r="U953" t="str">
        <f t="shared" si="47"/>
        <v/>
      </c>
      <c r="V953" t="str">
        <f t="shared" si="48"/>
        <v/>
      </c>
    </row>
    <row r="954" spans="1:22">
      <c r="A954" s="12">
        <v>941</v>
      </c>
      <c r="B954" t="str">
        <f>IFERROR(INDEX(DATOS!B:B,MATCH(CHECKLIST!A954,DATOS!BU:BU,0),1),"")</f>
        <v/>
      </c>
      <c r="C954" t="str">
        <f>IFERROR(INDEX(DATOS!J:J,MATCH(CHECKLIST!A954,DATOS!BU:BU,0),1),"")</f>
        <v/>
      </c>
      <c r="D954" t="str">
        <f>IFERROR(INDEX(DATOS!R:R,MATCH(CHECKLIST!E954,DATOS!C:C,0),1),"")</f>
        <v/>
      </c>
      <c r="E954" s="16" t="str">
        <f>IFERROR(INDEX(DATOS!C:C,MATCH(CHECKLIST!A954,DATOS!BU:BU,0),1),"")</f>
        <v/>
      </c>
      <c r="F954" s="13" t="str">
        <f t="shared" si="46"/>
        <v/>
      </c>
      <c r="G954" s="17" t="str">
        <f>IF(IFERROR(FIND(G$13,INDEX(DATOS!CA:CA,MATCH(CHECKLIST!B954,DATOS!B:B,0),1),1),"")="",IF(IFERROR(FIND("FINADO",INDEX(DATOS!CA:CA,MATCH(CHECKLIST!B954,DATOS!B:B,0),1),1),"")="",IF(IFERROR(FIND("BAJA",INDEX(DATOS!CA:CA,MATCH(CHECKLIST!B954,DATOS!B:B,0),1),1),"")="",IF(IFERROR(FIND("FECHA PEUA",INDEX(DATOS!CA:CA,MATCH(CHECKLIST!B954,DATOS!B:B,0),1),1),"")="",IF(IFERROR(FIND("FIRMA",INDEX(DATOS!CA:CA,MATCH(CHECKLIST!B954,DATOS!B:B,0),1),1),"")="","","FIRMA"),"PEUA"),"BAJA"),"FINADO"),"X")</f>
        <v/>
      </c>
      <c r="H954" s="17" t="str">
        <f>IF(IFERROR(FIND(H$13,INDEX(DATOS!CA:CA,MATCH(CHECKLIST!B954,DATOS!B:B,0),1),1),"")="",IF(IFERROR(FIND("VENCIDA",INDEX(DATOS!BH:BH,MATCH(CHECKLIST!B954,DATOS!B:B,0),1),1),"")="","","VENCIDO"),"X")</f>
        <v/>
      </c>
      <c r="I954" s="17" t="str">
        <f>IF(IFERROR(FIND(I$13,INDEX(DATOS!CA:CA,MATCH(CHECKLIST!B954,DATOS!B:B,0),1),1),"")="","","X")</f>
        <v/>
      </c>
      <c r="J954" s="17" t="str">
        <f>IF(IFERROR(FIND(J$13,INDEX(DATOS!CA:CA,MATCH(CHECKLIST!B954,DATOS!B:B,0),1),1),"")="","","X")</f>
        <v/>
      </c>
      <c r="K954" s="17" t="str">
        <f>IF(IFERROR(FIND(K$13,INDEX(DATOS!CA:CA,MATCH(CHECKLIST!B954,DATOS!B:B,0),1),1),"")="","","X")</f>
        <v/>
      </c>
      <c r="L954" s="17" t="str">
        <f>IF(IFERROR(FIND(L$13,INDEX(DATOS!CA:CA,MATCH(CHECKLIST!B954,DATOS!B:B,0),1),1),"")="","","X")</f>
        <v/>
      </c>
      <c r="M954" s="17" t="str">
        <f>IF(IFERROR(FIND(M$13,INDEX(DATOS!CA:CA,MATCH(CHECKLIST!B954,DATOS!B:B,0),1),1),"")="","","X")</f>
        <v/>
      </c>
      <c r="N954" s="49" t="str">
        <f ca="1">IFERROR(IF(INDEX(DATOS!I:I,MATCH(CHECKLIST!B954,DATOS!B:B,0),1)="","X",IF(INDEX(DATOS!I:I,MATCH(CHECKLIST!B954,DATOS!B:B,0),1)&gt;YEAR(TODAY())-1,"","VENCIDA")),"")</f>
        <v/>
      </c>
      <c r="P954" s="17" t="str">
        <f>IF(B954="","",IF(IFERROR(FIND(P$13,INDEX(DATOS!CA:CA,MATCH(CHECKLIST!B954,DATOS!B:B,0),1),1),"")="","","X"))</f>
        <v/>
      </c>
      <c r="Q954" s="17" t="str">
        <f>IF(B954="","",IF(IFERROR(FIND(Q$13,INDEX(DATOS!CA:CA,MATCH(CHECKLIST!B954,DATOS!B:B,0),1),1),"")="","","X"))</f>
        <v/>
      </c>
      <c r="S954">
        <f t="shared" si="49"/>
        <v>0</v>
      </c>
      <c r="U954" t="str">
        <f t="shared" si="47"/>
        <v/>
      </c>
      <c r="V954" t="str">
        <f t="shared" si="48"/>
        <v/>
      </c>
    </row>
    <row r="955" spans="1:22">
      <c r="A955" s="12">
        <v>942</v>
      </c>
      <c r="B955" t="str">
        <f>IFERROR(INDEX(DATOS!B:B,MATCH(CHECKLIST!A955,DATOS!BU:BU,0),1),"")</f>
        <v/>
      </c>
      <c r="C955" t="str">
        <f>IFERROR(INDEX(DATOS!J:J,MATCH(CHECKLIST!A955,DATOS!BU:BU,0),1),"")</f>
        <v/>
      </c>
      <c r="D955" t="str">
        <f>IFERROR(INDEX(DATOS!R:R,MATCH(CHECKLIST!E955,DATOS!C:C,0),1),"")</f>
        <v/>
      </c>
      <c r="E955" s="16" t="str">
        <f>IFERROR(INDEX(DATOS!C:C,MATCH(CHECKLIST!A955,DATOS!BU:BU,0),1),"")</f>
        <v/>
      </c>
      <c r="F955" s="13" t="str">
        <f t="shared" si="46"/>
        <v/>
      </c>
      <c r="G955" s="17" t="str">
        <f>IF(IFERROR(FIND(G$13,INDEX(DATOS!CA:CA,MATCH(CHECKLIST!B955,DATOS!B:B,0),1),1),"")="",IF(IFERROR(FIND("FINADO",INDEX(DATOS!CA:CA,MATCH(CHECKLIST!B955,DATOS!B:B,0),1),1),"")="",IF(IFERROR(FIND("BAJA",INDEX(DATOS!CA:CA,MATCH(CHECKLIST!B955,DATOS!B:B,0),1),1),"")="",IF(IFERROR(FIND("FECHA PEUA",INDEX(DATOS!CA:CA,MATCH(CHECKLIST!B955,DATOS!B:B,0),1),1),"")="",IF(IFERROR(FIND("FIRMA",INDEX(DATOS!CA:CA,MATCH(CHECKLIST!B955,DATOS!B:B,0),1),1),"")="","","FIRMA"),"PEUA"),"BAJA"),"FINADO"),"X")</f>
        <v/>
      </c>
      <c r="H955" s="17" t="str">
        <f>IF(IFERROR(FIND(H$13,INDEX(DATOS!CA:CA,MATCH(CHECKLIST!B955,DATOS!B:B,0),1),1),"")="",IF(IFERROR(FIND("VENCIDA",INDEX(DATOS!BH:BH,MATCH(CHECKLIST!B955,DATOS!B:B,0),1),1),"")="","","VENCIDO"),"X")</f>
        <v/>
      </c>
      <c r="I955" s="17" t="str">
        <f>IF(IFERROR(FIND(I$13,INDEX(DATOS!CA:CA,MATCH(CHECKLIST!B955,DATOS!B:B,0),1),1),"")="","","X")</f>
        <v/>
      </c>
      <c r="J955" s="17" t="str">
        <f>IF(IFERROR(FIND(J$13,INDEX(DATOS!CA:CA,MATCH(CHECKLIST!B955,DATOS!B:B,0),1),1),"")="","","X")</f>
        <v/>
      </c>
      <c r="K955" s="17" t="str">
        <f>IF(IFERROR(FIND(K$13,INDEX(DATOS!CA:CA,MATCH(CHECKLIST!B955,DATOS!B:B,0),1),1),"")="","","X")</f>
        <v/>
      </c>
      <c r="L955" s="17" t="str">
        <f>IF(IFERROR(FIND(L$13,INDEX(DATOS!CA:CA,MATCH(CHECKLIST!B955,DATOS!B:B,0),1),1),"")="","","X")</f>
        <v/>
      </c>
      <c r="M955" s="17" t="str">
        <f>IF(IFERROR(FIND(M$13,INDEX(DATOS!CA:CA,MATCH(CHECKLIST!B955,DATOS!B:B,0),1),1),"")="","","X")</f>
        <v/>
      </c>
      <c r="N955" s="49" t="str">
        <f ca="1">IFERROR(IF(INDEX(DATOS!I:I,MATCH(CHECKLIST!B955,DATOS!B:B,0),1)="","X",IF(INDEX(DATOS!I:I,MATCH(CHECKLIST!B955,DATOS!B:B,0),1)&gt;YEAR(TODAY())-1,"","VENCIDA")),"")</f>
        <v/>
      </c>
      <c r="P955" s="17" t="str">
        <f>IF(B955="","",IF(IFERROR(FIND(P$13,INDEX(DATOS!CA:CA,MATCH(CHECKLIST!B955,DATOS!B:B,0),1),1),"")="","","X"))</f>
        <v/>
      </c>
      <c r="Q955" s="17" t="str">
        <f>IF(B955="","",IF(IFERROR(FIND(Q$13,INDEX(DATOS!CA:CA,MATCH(CHECKLIST!B955,DATOS!B:B,0),1),1),"")="","","X"))</f>
        <v/>
      </c>
      <c r="R955" t="str">
        <f>IF(B955="","",1)</f>
        <v/>
      </c>
      <c r="S955" t="str">
        <f t="shared" si="49"/>
        <v/>
      </c>
      <c r="U955" t="str">
        <f t="shared" si="47"/>
        <v/>
      </c>
      <c r="V955" t="str">
        <f t="shared" si="48"/>
        <v/>
      </c>
    </row>
    <row r="956" spans="1:22">
      <c r="A956" s="12">
        <v>943</v>
      </c>
      <c r="B956" t="str">
        <f>IFERROR(INDEX(DATOS!B:B,MATCH(CHECKLIST!A956,DATOS!BU:BU,0),1),"")</f>
        <v/>
      </c>
      <c r="C956" t="str">
        <f>IFERROR(INDEX(DATOS!J:J,MATCH(CHECKLIST!A956,DATOS!BU:BU,0),1),"")</f>
        <v/>
      </c>
      <c r="D956" t="str">
        <f>IFERROR(INDEX(DATOS!R:R,MATCH(CHECKLIST!E956,DATOS!C:C,0),1),"")</f>
        <v/>
      </c>
      <c r="E956" s="16" t="str">
        <f>IFERROR(INDEX(DATOS!C:C,MATCH(CHECKLIST!A956,DATOS!BU:BU,0),1),"")</f>
        <v/>
      </c>
      <c r="F956" s="13" t="str">
        <f t="shared" si="46"/>
        <v/>
      </c>
      <c r="G956" s="17" t="str">
        <f>IF(IFERROR(FIND(G$13,INDEX(DATOS!CA:CA,MATCH(CHECKLIST!B956,DATOS!B:B,0),1),1),"")="",IF(IFERROR(FIND("FINADO",INDEX(DATOS!CA:CA,MATCH(CHECKLIST!B956,DATOS!B:B,0),1),1),"")="",IF(IFERROR(FIND("BAJA",INDEX(DATOS!CA:CA,MATCH(CHECKLIST!B956,DATOS!B:B,0),1),1),"")="",IF(IFERROR(FIND("FECHA PEUA",INDEX(DATOS!CA:CA,MATCH(CHECKLIST!B956,DATOS!B:B,0),1),1),"")="",IF(IFERROR(FIND("FIRMA",INDEX(DATOS!CA:CA,MATCH(CHECKLIST!B956,DATOS!B:B,0),1),1),"")="","","FIRMA"),"PEUA"),"BAJA"),"FINADO"),"X")</f>
        <v/>
      </c>
      <c r="H956" s="17" t="str">
        <f>IF(IFERROR(FIND(H$13,INDEX(DATOS!CA:CA,MATCH(CHECKLIST!B956,DATOS!B:B,0),1),1),"")="",IF(IFERROR(FIND("VENCIDA",INDEX(DATOS!BH:BH,MATCH(CHECKLIST!B956,DATOS!B:B,0),1),1),"")="","","VENCIDO"),"X")</f>
        <v/>
      </c>
      <c r="I956" s="17" t="str">
        <f>IF(IFERROR(FIND(I$13,INDEX(DATOS!CA:CA,MATCH(CHECKLIST!B956,DATOS!B:B,0),1),1),"")="","","X")</f>
        <v/>
      </c>
      <c r="J956" s="17" t="str">
        <f>IF(IFERROR(FIND(J$13,INDEX(DATOS!CA:CA,MATCH(CHECKLIST!B956,DATOS!B:B,0),1),1),"")="","","X")</f>
        <v/>
      </c>
      <c r="K956" s="17" t="str">
        <f>IF(IFERROR(FIND(K$13,INDEX(DATOS!CA:CA,MATCH(CHECKLIST!B956,DATOS!B:B,0),1),1),"")="","","X")</f>
        <v/>
      </c>
      <c r="L956" s="17" t="str">
        <f>IF(IFERROR(FIND(L$13,INDEX(DATOS!CA:CA,MATCH(CHECKLIST!B956,DATOS!B:B,0),1),1),"")="","","X")</f>
        <v/>
      </c>
      <c r="M956" s="17" t="str">
        <f>IF(IFERROR(FIND(M$13,INDEX(DATOS!CA:CA,MATCH(CHECKLIST!B956,DATOS!B:B,0),1),1),"")="","","X")</f>
        <v/>
      </c>
      <c r="N956" s="49" t="str">
        <f ca="1">IFERROR(IF(INDEX(DATOS!I:I,MATCH(CHECKLIST!B956,DATOS!B:B,0),1)="","X",IF(INDEX(DATOS!I:I,MATCH(CHECKLIST!B956,DATOS!B:B,0),1)&gt;YEAR(TODAY())-1,"","VENCIDA")),"")</f>
        <v/>
      </c>
      <c r="P956" s="17" t="str">
        <f>IF(B956="","",IF(IFERROR(FIND(P$13,INDEX(DATOS!CA:CA,MATCH(CHECKLIST!B956,DATOS!B:B,0),1),1),"")="","","X"))</f>
        <v/>
      </c>
      <c r="Q956" s="17" t="str">
        <f>IF(B956="","",IF(IFERROR(FIND(Q$13,INDEX(DATOS!CA:CA,MATCH(CHECKLIST!B956,DATOS!B:B,0),1),1),"")="","","X"))</f>
        <v/>
      </c>
      <c r="S956">
        <f t="shared" si="49"/>
        <v>0</v>
      </c>
      <c r="U956" t="str">
        <f t="shared" si="47"/>
        <v/>
      </c>
      <c r="V956" t="str">
        <f t="shared" si="48"/>
        <v/>
      </c>
    </row>
    <row r="957" spans="1:22">
      <c r="A957" s="12">
        <v>944</v>
      </c>
      <c r="B957" t="str">
        <f>IFERROR(INDEX(DATOS!B:B,MATCH(CHECKLIST!A957,DATOS!BU:BU,0),1),"")</f>
        <v/>
      </c>
      <c r="C957" t="str">
        <f>IFERROR(INDEX(DATOS!J:J,MATCH(CHECKLIST!A957,DATOS!BU:BU,0),1),"")</f>
        <v/>
      </c>
      <c r="D957" t="str">
        <f>IFERROR(INDEX(DATOS!R:R,MATCH(CHECKLIST!E957,DATOS!C:C,0),1),"")</f>
        <v/>
      </c>
      <c r="E957" s="16" t="str">
        <f>IFERROR(INDEX(DATOS!C:C,MATCH(CHECKLIST!A957,DATOS!BU:BU,0),1),"")</f>
        <v/>
      </c>
      <c r="F957" s="13" t="str">
        <f t="shared" si="46"/>
        <v/>
      </c>
      <c r="G957" s="17" t="str">
        <f>IF(IFERROR(FIND(G$13,INDEX(DATOS!CA:CA,MATCH(CHECKLIST!B957,DATOS!B:B,0),1),1),"")="",IF(IFERROR(FIND("FINADO",INDEX(DATOS!CA:CA,MATCH(CHECKLIST!B957,DATOS!B:B,0),1),1),"")="",IF(IFERROR(FIND("BAJA",INDEX(DATOS!CA:CA,MATCH(CHECKLIST!B957,DATOS!B:B,0),1),1),"")="",IF(IFERROR(FIND("FECHA PEUA",INDEX(DATOS!CA:CA,MATCH(CHECKLIST!B957,DATOS!B:B,0),1),1),"")="",IF(IFERROR(FIND("FIRMA",INDEX(DATOS!CA:CA,MATCH(CHECKLIST!B957,DATOS!B:B,0),1),1),"")="","","FIRMA"),"PEUA"),"BAJA"),"FINADO"),"X")</f>
        <v/>
      </c>
      <c r="H957" s="17" t="str">
        <f>IF(IFERROR(FIND(H$13,INDEX(DATOS!CA:CA,MATCH(CHECKLIST!B957,DATOS!B:B,0),1),1),"")="",IF(IFERROR(FIND("VENCIDA",INDEX(DATOS!BH:BH,MATCH(CHECKLIST!B957,DATOS!B:B,0),1),1),"")="","","VENCIDO"),"X")</f>
        <v/>
      </c>
      <c r="I957" s="17" t="str">
        <f>IF(IFERROR(FIND(I$13,INDEX(DATOS!CA:CA,MATCH(CHECKLIST!B957,DATOS!B:B,0),1),1),"")="","","X")</f>
        <v/>
      </c>
      <c r="J957" s="17" t="str">
        <f>IF(IFERROR(FIND(J$13,INDEX(DATOS!CA:CA,MATCH(CHECKLIST!B957,DATOS!B:B,0),1),1),"")="","","X")</f>
        <v/>
      </c>
      <c r="K957" s="17" t="str">
        <f>IF(IFERROR(FIND(K$13,INDEX(DATOS!CA:CA,MATCH(CHECKLIST!B957,DATOS!B:B,0),1),1),"")="","","X")</f>
        <v/>
      </c>
      <c r="L957" s="17" t="str">
        <f>IF(IFERROR(FIND(L$13,INDEX(DATOS!CA:CA,MATCH(CHECKLIST!B957,DATOS!B:B,0),1),1),"")="","","X")</f>
        <v/>
      </c>
      <c r="M957" s="17" t="str">
        <f>IF(IFERROR(FIND(M$13,INDEX(DATOS!CA:CA,MATCH(CHECKLIST!B957,DATOS!B:B,0),1),1),"")="","","X")</f>
        <v/>
      </c>
      <c r="N957" s="49" t="str">
        <f ca="1">IFERROR(IF(INDEX(DATOS!I:I,MATCH(CHECKLIST!B957,DATOS!B:B,0),1)="","X",IF(INDEX(DATOS!I:I,MATCH(CHECKLIST!B957,DATOS!B:B,0),1)&gt;YEAR(TODAY())-1,"","VENCIDA")),"")</f>
        <v/>
      </c>
      <c r="P957" s="17" t="str">
        <f>IF(B957="","",IF(IFERROR(FIND(P$13,INDEX(DATOS!CA:CA,MATCH(CHECKLIST!B957,DATOS!B:B,0),1),1),"")="","","X"))</f>
        <v/>
      </c>
      <c r="Q957" s="17" t="str">
        <f>IF(B957="","",IF(IFERROR(FIND(Q$13,INDEX(DATOS!CA:CA,MATCH(CHECKLIST!B957,DATOS!B:B,0),1),1),"")="","","X"))</f>
        <v/>
      </c>
      <c r="R957" t="str">
        <f>IF(B957="","",1)</f>
        <v/>
      </c>
      <c r="S957" t="str">
        <f t="shared" si="49"/>
        <v/>
      </c>
      <c r="U957" t="str">
        <f t="shared" si="47"/>
        <v/>
      </c>
      <c r="V957" t="str">
        <f t="shared" si="48"/>
        <v/>
      </c>
    </row>
    <row r="958" spans="1:22">
      <c r="A958" s="12">
        <v>945</v>
      </c>
      <c r="B958" t="str">
        <f>IFERROR(INDEX(DATOS!B:B,MATCH(CHECKLIST!A958,DATOS!BU:BU,0),1),"")</f>
        <v/>
      </c>
      <c r="C958" t="str">
        <f>IFERROR(INDEX(DATOS!J:J,MATCH(CHECKLIST!A958,DATOS!BU:BU,0),1),"")</f>
        <v/>
      </c>
      <c r="D958" t="str">
        <f>IFERROR(INDEX(DATOS!R:R,MATCH(CHECKLIST!E958,DATOS!C:C,0),1),"")</f>
        <v/>
      </c>
      <c r="E958" s="16" t="str">
        <f>IFERROR(INDEX(DATOS!C:C,MATCH(CHECKLIST!A958,DATOS!BU:BU,0),1),"")</f>
        <v/>
      </c>
      <c r="F958" s="13" t="str">
        <f t="shared" si="46"/>
        <v/>
      </c>
      <c r="G958" s="17" t="str">
        <f>IF(IFERROR(FIND(G$13,INDEX(DATOS!CA:CA,MATCH(CHECKLIST!B958,DATOS!B:B,0),1),1),"")="",IF(IFERROR(FIND("FINADO",INDEX(DATOS!CA:CA,MATCH(CHECKLIST!B958,DATOS!B:B,0),1),1),"")="",IF(IFERROR(FIND("BAJA",INDEX(DATOS!CA:CA,MATCH(CHECKLIST!B958,DATOS!B:B,0),1),1),"")="",IF(IFERROR(FIND("FECHA PEUA",INDEX(DATOS!CA:CA,MATCH(CHECKLIST!B958,DATOS!B:B,0),1),1),"")="",IF(IFERROR(FIND("FIRMA",INDEX(DATOS!CA:CA,MATCH(CHECKLIST!B958,DATOS!B:B,0),1),1),"")="","","FIRMA"),"PEUA"),"BAJA"),"FINADO"),"X")</f>
        <v/>
      </c>
      <c r="H958" s="17" t="str">
        <f>IF(IFERROR(FIND(H$13,INDEX(DATOS!CA:CA,MATCH(CHECKLIST!B958,DATOS!B:B,0),1),1),"")="",IF(IFERROR(FIND("VENCIDA",INDEX(DATOS!BH:BH,MATCH(CHECKLIST!B958,DATOS!B:B,0),1),1),"")="","","VENCIDO"),"X")</f>
        <v/>
      </c>
      <c r="I958" s="17" t="str">
        <f>IF(IFERROR(FIND(I$13,INDEX(DATOS!CA:CA,MATCH(CHECKLIST!B958,DATOS!B:B,0),1),1),"")="","","X")</f>
        <v/>
      </c>
      <c r="J958" s="17" t="str">
        <f>IF(IFERROR(FIND(J$13,INDEX(DATOS!CA:CA,MATCH(CHECKLIST!B958,DATOS!B:B,0),1),1),"")="","","X")</f>
        <v/>
      </c>
      <c r="K958" s="17" t="str">
        <f>IF(IFERROR(FIND(K$13,INDEX(DATOS!CA:CA,MATCH(CHECKLIST!B958,DATOS!B:B,0),1),1),"")="","","X")</f>
        <v/>
      </c>
      <c r="L958" s="17" t="str">
        <f>IF(IFERROR(FIND(L$13,INDEX(DATOS!CA:CA,MATCH(CHECKLIST!B958,DATOS!B:B,0),1),1),"")="","","X")</f>
        <v/>
      </c>
      <c r="M958" s="17" t="str">
        <f>IF(IFERROR(FIND(M$13,INDEX(DATOS!CA:CA,MATCH(CHECKLIST!B958,DATOS!B:B,0),1),1),"")="","","X")</f>
        <v/>
      </c>
      <c r="N958" s="49" t="str">
        <f ca="1">IFERROR(IF(INDEX(DATOS!I:I,MATCH(CHECKLIST!B958,DATOS!B:B,0),1)="","X",IF(INDEX(DATOS!I:I,MATCH(CHECKLIST!B958,DATOS!B:B,0),1)&gt;YEAR(TODAY())-1,"","VENCIDA")),"")</f>
        <v/>
      </c>
      <c r="P958" s="17" t="str">
        <f>IF(B958="","",IF(IFERROR(FIND(P$13,INDEX(DATOS!CA:CA,MATCH(CHECKLIST!B958,DATOS!B:B,0),1),1),"")="","","X"))</f>
        <v/>
      </c>
      <c r="Q958" s="17" t="str">
        <f>IF(B958="","",IF(IFERROR(FIND(Q$13,INDEX(DATOS!CA:CA,MATCH(CHECKLIST!B958,DATOS!B:B,0),1),1),"")="","","X"))</f>
        <v/>
      </c>
      <c r="S958">
        <f t="shared" si="49"/>
        <v>0</v>
      </c>
      <c r="U958" t="str">
        <f t="shared" si="47"/>
        <v/>
      </c>
      <c r="V958" t="str">
        <f t="shared" si="48"/>
        <v/>
      </c>
    </row>
    <row r="959" spans="1:22">
      <c r="A959" s="12">
        <v>946</v>
      </c>
      <c r="B959" t="str">
        <f>IFERROR(INDEX(DATOS!B:B,MATCH(CHECKLIST!A959,DATOS!BU:BU,0),1),"")</f>
        <v/>
      </c>
      <c r="C959" t="str">
        <f>IFERROR(INDEX(DATOS!J:J,MATCH(CHECKLIST!A959,DATOS!BU:BU,0),1),"")</f>
        <v/>
      </c>
      <c r="D959" t="str">
        <f>IFERROR(INDEX(DATOS!R:R,MATCH(CHECKLIST!E959,DATOS!C:C,0),1),"")</f>
        <v/>
      </c>
      <c r="E959" s="16" t="str">
        <f>IFERROR(INDEX(DATOS!C:C,MATCH(CHECKLIST!A959,DATOS!BU:BU,0),1),"")</f>
        <v/>
      </c>
      <c r="F959" s="13" t="str">
        <f t="shared" si="46"/>
        <v/>
      </c>
      <c r="G959" s="17" t="str">
        <f>IF(IFERROR(FIND(G$13,INDEX(DATOS!CA:CA,MATCH(CHECKLIST!B959,DATOS!B:B,0),1),1),"")="",IF(IFERROR(FIND("FINADO",INDEX(DATOS!CA:CA,MATCH(CHECKLIST!B959,DATOS!B:B,0),1),1),"")="",IF(IFERROR(FIND("BAJA",INDEX(DATOS!CA:CA,MATCH(CHECKLIST!B959,DATOS!B:B,0),1),1),"")="",IF(IFERROR(FIND("FECHA PEUA",INDEX(DATOS!CA:CA,MATCH(CHECKLIST!B959,DATOS!B:B,0),1),1),"")="",IF(IFERROR(FIND("FIRMA",INDEX(DATOS!CA:CA,MATCH(CHECKLIST!B959,DATOS!B:B,0),1),1),"")="","","FIRMA"),"PEUA"),"BAJA"),"FINADO"),"X")</f>
        <v/>
      </c>
      <c r="H959" s="17" t="str">
        <f>IF(IFERROR(FIND(H$13,INDEX(DATOS!CA:CA,MATCH(CHECKLIST!B959,DATOS!B:B,0),1),1),"")="",IF(IFERROR(FIND("VENCIDA",INDEX(DATOS!BH:BH,MATCH(CHECKLIST!B959,DATOS!B:B,0),1),1),"")="","","VENCIDO"),"X")</f>
        <v/>
      </c>
      <c r="I959" s="17" t="str">
        <f>IF(IFERROR(FIND(I$13,INDEX(DATOS!CA:CA,MATCH(CHECKLIST!B959,DATOS!B:B,0),1),1),"")="","","X")</f>
        <v/>
      </c>
      <c r="J959" s="17" t="str">
        <f>IF(IFERROR(FIND(J$13,INDEX(DATOS!CA:CA,MATCH(CHECKLIST!B959,DATOS!B:B,0),1),1),"")="","","X")</f>
        <v/>
      </c>
      <c r="K959" s="17" t="str">
        <f>IF(IFERROR(FIND(K$13,INDEX(DATOS!CA:CA,MATCH(CHECKLIST!B959,DATOS!B:B,0),1),1),"")="","","X")</f>
        <v/>
      </c>
      <c r="L959" s="17" t="str">
        <f>IF(IFERROR(FIND(L$13,INDEX(DATOS!CA:CA,MATCH(CHECKLIST!B959,DATOS!B:B,0),1),1),"")="","","X")</f>
        <v/>
      </c>
      <c r="M959" s="17" t="str">
        <f>IF(IFERROR(FIND(M$13,INDEX(DATOS!CA:CA,MATCH(CHECKLIST!B959,DATOS!B:B,0),1),1),"")="","","X")</f>
        <v/>
      </c>
      <c r="N959" s="49" t="str">
        <f ca="1">IFERROR(IF(INDEX(DATOS!I:I,MATCH(CHECKLIST!B959,DATOS!B:B,0),1)="","X",IF(INDEX(DATOS!I:I,MATCH(CHECKLIST!B959,DATOS!B:B,0),1)&gt;YEAR(TODAY())-1,"","VENCIDA")),"")</f>
        <v/>
      </c>
      <c r="P959" s="17" t="str">
        <f>IF(B959="","",IF(IFERROR(FIND(P$13,INDEX(DATOS!CA:CA,MATCH(CHECKLIST!B959,DATOS!B:B,0),1),1),"")="","","X"))</f>
        <v/>
      </c>
      <c r="Q959" s="17" t="str">
        <f>IF(B959="","",IF(IFERROR(FIND(Q$13,INDEX(DATOS!CA:CA,MATCH(CHECKLIST!B959,DATOS!B:B,0),1),1),"")="","","X"))</f>
        <v/>
      </c>
      <c r="R959" t="str">
        <f>IF(B959="","",1)</f>
        <v/>
      </c>
      <c r="S959" t="str">
        <f t="shared" si="49"/>
        <v/>
      </c>
      <c r="U959" t="str">
        <f t="shared" si="47"/>
        <v/>
      </c>
      <c r="V959" t="str">
        <f t="shared" si="48"/>
        <v/>
      </c>
    </row>
    <row r="960" spans="1:22">
      <c r="A960" s="12">
        <v>947</v>
      </c>
      <c r="B960" t="str">
        <f>IFERROR(INDEX(DATOS!B:B,MATCH(CHECKLIST!A960,DATOS!BU:BU,0),1),"")</f>
        <v/>
      </c>
      <c r="C960" t="str">
        <f>IFERROR(INDEX(DATOS!J:J,MATCH(CHECKLIST!A960,DATOS!BU:BU,0),1),"")</f>
        <v/>
      </c>
      <c r="D960" t="str">
        <f>IFERROR(INDEX(DATOS!R:R,MATCH(CHECKLIST!E960,DATOS!C:C,0),1),"")</f>
        <v/>
      </c>
      <c r="E960" s="16" t="str">
        <f>IFERROR(INDEX(DATOS!C:C,MATCH(CHECKLIST!A960,DATOS!BU:BU,0),1),"")</f>
        <v/>
      </c>
      <c r="F960" s="13" t="str">
        <f t="shared" si="46"/>
        <v/>
      </c>
      <c r="G960" s="17" t="str">
        <f>IF(IFERROR(FIND(G$13,INDEX(DATOS!CA:CA,MATCH(CHECKLIST!B960,DATOS!B:B,0),1),1),"")="",IF(IFERROR(FIND("FINADO",INDEX(DATOS!CA:CA,MATCH(CHECKLIST!B960,DATOS!B:B,0),1),1),"")="",IF(IFERROR(FIND("BAJA",INDEX(DATOS!CA:CA,MATCH(CHECKLIST!B960,DATOS!B:B,0),1),1),"")="",IF(IFERROR(FIND("FECHA PEUA",INDEX(DATOS!CA:CA,MATCH(CHECKLIST!B960,DATOS!B:B,0),1),1),"")="",IF(IFERROR(FIND("FIRMA",INDEX(DATOS!CA:CA,MATCH(CHECKLIST!B960,DATOS!B:B,0),1),1),"")="","","FIRMA"),"PEUA"),"BAJA"),"FINADO"),"X")</f>
        <v/>
      </c>
      <c r="H960" s="17" t="str">
        <f>IF(IFERROR(FIND(H$13,INDEX(DATOS!CA:CA,MATCH(CHECKLIST!B960,DATOS!B:B,0),1),1),"")="",IF(IFERROR(FIND("VENCIDA",INDEX(DATOS!BH:BH,MATCH(CHECKLIST!B960,DATOS!B:B,0),1),1),"")="","","VENCIDO"),"X")</f>
        <v/>
      </c>
      <c r="I960" s="17" t="str">
        <f>IF(IFERROR(FIND(I$13,INDEX(DATOS!CA:CA,MATCH(CHECKLIST!B960,DATOS!B:B,0),1),1),"")="","","X")</f>
        <v/>
      </c>
      <c r="J960" s="17" t="str">
        <f>IF(IFERROR(FIND(J$13,INDEX(DATOS!CA:CA,MATCH(CHECKLIST!B960,DATOS!B:B,0),1),1),"")="","","X")</f>
        <v/>
      </c>
      <c r="K960" s="17" t="str">
        <f>IF(IFERROR(FIND(K$13,INDEX(DATOS!CA:CA,MATCH(CHECKLIST!B960,DATOS!B:B,0),1),1),"")="","","X")</f>
        <v/>
      </c>
      <c r="L960" s="17" t="str">
        <f>IF(IFERROR(FIND(L$13,INDEX(DATOS!CA:CA,MATCH(CHECKLIST!B960,DATOS!B:B,0),1),1),"")="","","X")</f>
        <v/>
      </c>
      <c r="M960" s="17" t="str">
        <f>IF(IFERROR(FIND(M$13,INDEX(DATOS!CA:CA,MATCH(CHECKLIST!B960,DATOS!B:B,0),1),1),"")="","","X")</f>
        <v/>
      </c>
      <c r="N960" s="49" t="str">
        <f ca="1">IFERROR(IF(INDEX(DATOS!I:I,MATCH(CHECKLIST!B960,DATOS!B:B,0),1)="","X",IF(INDEX(DATOS!I:I,MATCH(CHECKLIST!B960,DATOS!B:B,0),1)&gt;YEAR(TODAY())-1,"","VENCIDA")),"")</f>
        <v/>
      </c>
      <c r="P960" s="17" t="str">
        <f>IF(B960="","",IF(IFERROR(FIND(P$13,INDEX(DATOS!CA:CA,MATCH(CHECKLIST!B960,DATOS!B:B,0),1),1),"")="","","X"))</f>
        <v/>
      </c>
      <c r="Q960" s="17" t="str">
        <f>IF(B960="","",IF(IFERROR(FIND(Q$13,INDEX(DATOS!CA:CA,MATCH(CHECKLIST!B960,DATOS!B:B,0),1),1),"")="","","X"))</f>
        <v/>
      </c>
      <c r="S960">
        <f t="shared" si="49"/>
        <v>0</v>
      </c>
      <c r="U960" t="str">
        <f t="shared" si="47"/>
        <v/>
      </c>
      <c r="V960" t="str">
        <f t="shared" si="48"/>
        <v/>
      </c>
    </row>
    <row r="961" spans="1:22">
      <c r="A961" s="12">
        <v>948</v>
      </c>
      <c r="B961" t="str">
        <f>IFERROR(INDEX(DATOS!B:B,MATCH(CHECKLIST!A961,DATOS!BU:BU,0),1),"")</f>
        <v/>
      </c>
      <c r="C961" t="str">
        <f>IFERROR(INDEX(DATOS!J:J,MATCH(CHECKLIST!A961,DATOS!BU:BU,0),1),"")</f>
        <v/>
      </c>
      <c r="D961" t="str">
        <f>IFERROR(INDEX(DATOS!R:R,MATCH(CHECKLIST!E961,DATOS!C:C,0),1),"")</f>
        <v/>
      </c>
      <c r="E961" s="16" t="str">
        <f>IFERROR(INDEX(DATOS!C:C,MATCH(CHECKLIST!A961,DATOS!BU:BU,0),1),"")</f>
        <v/>
      </c>
      <c r="F961" s="13" t="str">
        <f t="shared" si="46"/>
        <v/>
      </c>
      <c r="G961" s="17" t="str">
        <f>IF(IFERROR(FIND(G$13,INDEX(DATOS!CA:CA,MATCH(CHECKLIST!B961,DATOS!B:B,0),1),1),"")="",IF(IFERROR(FIND("FINADO",INDEX(DATOS!CA:CA,MATCH(CHECKLIST!B961,DATOS!B:B,0),1),1),"")="",IF(IFERROR(FIND("BAJA",INDEX(DATOS!CA:CA,MATCH(CHECKLIST!B961,DATOS!B:B,0),1),1),"")="",IF(IFERROR(FIND("FECHA PEUA",INDEX(DATOS!CA:CA,MATCH(CHECKLIST!B961,DATOS!B:B,0),1),1),"")="",IF(IFERROR(FIND("FIRMA",INDEX(DATOS!CA:CA,MATCH(CHECKLIST!B961,DATOS!B:B,0),1),1),"")="","","FIRMA"),"PEUA"),"BAJA"),"FINADO"),"X")</f>
        <v/>
      </c>
      <c r="H961" s="17" t="str">
        <f>IF(IFERROR(FIND(H$13,INDEX(DATOS!CA:CA,MATCH(CHECKLIST!B961,DATOS!B:B,0),1),1),"")="",IF(IFERROR(FIND("VENCIDA",INDEX(DATOS!BH:BH,MATCH(CHECKLIST!B961,DATOS!B:B,0),1),1),"")="","","VENCIDO"),"X")</f>
        <v/>
      </c>
      <c r="I961" s="17" t="str">
        <f>IF(IFERROR(FIND(I$13,INDEX(DATOS!CA:CA,MATCH(CHECKLIST!B961,DATOS!B:B,0),1),1),"")="","","X")</f>
        <v/>
      </c>
      <c r="J961" s="17" t="str">
        <f>IF(IFERROR(FIND(J$13,INDEX(DATOS!CA:CA,MATCH(CHECKLIST!B961,DATOS!B:B,0),1),1),"")="","","X")</f>
        <v/>
      </c>
      <c r="K961" s="17" t="str">
        <f>IF(IFERROR(FIND(K$13,INDEX(DATOS!CA:CA,MATCH(CHECKLIST!B961,DATOS!B:B,0),1),1),"")="","","X")</f>
        <v/>
      </c>
      <c r="L961" s="17" t="str">
        <f>IF(IFERROR(FIND(L$13,INDEX(DATOS!CA:CA,MATCH(CHECKLIST!B961,DATOS!B:B,0),1),1),"")="","","X")</f>
        <v/>
      </c>
      <c r="M961" s="17" t="str">
        <f>IF(IFERROR(FIND(M$13,INDEX(DATOS!CA:CA,MATCH(CHECKLIST!B961,DATOS!B:B,0),1),1),"")="","","X")</f>
        <v/>
      </c>
      <c r="N961" s="49" t="str">
        <f ca="1">IFERROR(IF(INDEX(DATOS!I:I,MATCH(CHECKLIST!B961,DATOS!B:B,0),1)="","X",IF(INDEX(DATOS!I:I,MATCH(CHECKLIST!B961,DATOS!B:B,0),1)&gt;YEAR(TODAY())-1,"","VENCIDA")),"")</f>
        <v/>
      </c>
      <c r="P961" s="17" t="str">
        <f>IF(B961="","",IF(IFERROR(FIND(P$13,INDEX(DATOS!CA:CA,MATCH(CHECKLIST!B961,DATOS!B:B,0),1),1),"")="","","X"))</f>
        <v/>
      </c>
      <c r="Q961" s="17" t="str">
        <f>IF(B961="","",IF(IFERROR(FIND(Q$13,INDEX(DATOS!CA:CA,MATCH(CHECKLIST!B961,DATOS!B:B,0),1),1),"")="","","X"))</f>
        <v/>
      </c>
      <c r="R961" t="str">
        <f>IF(B961="","",1)</f>
        <v/>
      </c>
      <c r="S961" t="str">
        <f t="shared" si="49"/>
        <v/>
      </c>
      <c r="U961" t="str">
        <f t="shared" si="47"/>
        <v/>
      </c>
      <c r="V961" t="str">
        <f t="shared" si="48"/>
        <v/>
      </c>
    </row>
    <row r="962" spans="1:22">
      <c r="A962" s="12">
        <v>949</v>
      </c>
      <c r="B962" t="str">
        <f>IFERROR(INDEX(DATOS!B:B,MATCH(CHECKLIST!A962,DATOS!BU:BU,0),1),"")</f>
        <v/>
      </c>
      <c r="C962" t="str">
        <f>IFERROR(INDEX(DATOS!J:J,MATCH(CHECKLIST!A962,DATOS!BU:BU,0),1),"")</f>
        <v/>
      </c>
      <c r="D962" t="str">
        <f>IFERROR(INDEX(DATOS!R:R,MATCH(CHECKLIST!E962,DATOS!C:C,0),1),"")</f>
        <v/>
      </c>
      <c r="E962" s="16" t="str">
        <f>IFERROR(INDEX(DATOS!C:C,MATCH(CHECKLIST!A962,DATOS!BU:BU,0),1),"")</f>
        <v/>
      </c>
      <c r="F962" s="13" t="str">
        <f t="shared" si="46"/>
        <v/>
      </c>
      <c r="G962" s="17" t="str">
        <f>IF(IFERROR(FIND(G$13,INDEX(DATOS!CA:CA,MATCH(CHECKLIST!B962,DATOS!B:B,0),1),1),"")="",IF(IFERROR(FIND("FINADO",INDEX(DATOS!CA:CA,MATCH(CHECKLIST!B962,DATOS!B:B,0),1),1),"")="",IF(IFERROR(FIND("BAJA",INDEX(DATOS!CA:CA,MATCH(CHECKLIST!B962,DATOS!B:B,0),1),1),"")="",IF(IFERROR(FIND("FECHA PEUA",INDEX(DATOS!CA:CA,MATCH(CHECKLIST!B962,DATOS!B:B,0),1),1),"")="",IF(IFERROR(FIND("FIRMA",INDEX(DATOS!CA:CA,MATCH(CHECKLIST!B962,DATOS!B:B,0),1),1),"")="","","FIRMA"),"PEUA"),"BAJA"),"FINADO"),"X")</f>
        <v/>
      </c>
      <c r="H962" s="17" t="str">
        <f>IF(IFERROR(FIND(H$13,INDEX(DATOS!CA:CA,MATCH(CHECKLIST!B962,DATOS!B:B,0),1),1),"")="",IF(IFERROR(FIND("VENCIDA",INDEX(DATOS!BH:BH,MATCH(CHECKLIST!B962,DATOS!B:B,0),1),1),"")="","","VENCIDO"),"X")</f>
        <v/>
      </c>
      <c r="I962" s="17" t="str">
        <f>IF(IFERROR(FIND(I$13,INDEX(DATOS!CA:CA,MATCH(CHECKLIST!B962,DATOS!B:B,0),1),1),"")="","","X")</f>
        <v/>
      </c>
      <c r="J962" s="17" t="str">
        <f>IF(IFERROR(FIND(J$13,INDEX(DATOS!CA:CA,MATCH(CHECKLIST!B962,DATOS!B:B,0),1),1),"")="","","X")</f>
        <v/>
      </c>
      <c r="K962" s="17" t="str">
        <f>IF(IFERROR(FIND(K$13,INDEX(DATOS!CA:CA,MATCH(CHECKLIST!B962,DATOS!B:B,0),1),1),"")="","","X")</f>
        <v/>
      </c>
      <c r="L962" s="17" t="str">
        <f>IF(IFERROR(FIND(L$13,INDEX(DATOS!CA:CA,MATCH(CHECKLIST!B962,DATOS!B:B,0),1),1),"")="","","X")</f>
        <v/>
      </c>
      <c r="M962" s="17" t="str">
        <f>IF(IFERROR(FIND(M$13,INDEX(DATOS!CA:CA,MATCH(CHECKLIST!B962,DATOS!B:B,0),1),1),"")="","","X")</f>
        <v/>
      </c>
      <c r="N962" s="49" t="str">
        <f ca="1">IFERROR(IF(INDEX(DATOS!I:I,MATCH(CHECKLIST!B962,DATOS!B:B,0),1)="","X",IF(INDEX(DATOS!I:I,MATCH(CHECKLIST!B962,DATOS!B:B,0),1)&gt;YEAR(TODAY())-1,"","VENCIDA")),"")</f>
        <v/>
      </c>
      <c r="P962" s="17" t="str">
        <f>IF(B962="","",IF(IFERROR(FIND(P$13,INDEX(DATOS!CA:CA,MATCH(CHECKLIST!B962,DATOS!B:B,0),1),1),"")="","","X"))</f>
        <v/>
      </c>
      <c r="Q962" s="17" t="str">
        <f>IF(B962="","",IF(IFERROR(FIND(Q$13,INDEX(DATOS!CA:CA,MATCH(CHECKLIST!B962,DATOS!B:B,0),1),1),"")="","","X"))</f>
        <v/>
      </c>
      <c r="S962">
        <f t="shared" si="49"/>
        <v>0</v>
      </c>
      <c r="U962" t="str">
        <f t="shared" si="47"/>
        <v/>
      </c>
      <c r="V962" t="str">
        <f t="shared" si="48"/>
        <v/>
      </c>
    </row>
    <row r="963" spans="1:22">
      <c r="A963" s="12">
        <v>950</v>
      </c>
      <c r="B963" t="str">
        <f>IFERROR(INDEX(DATOS!B:B,MATCH(CHECKLIST!A963,DATOS!BU:BU,0),1),"")</f>
        <v/>
      </c>
      <c r="C963" t="str">
        <f>IFERROR(INDEX(DATOS!J:J,MATCH(CHECKLIST!A963,DATOS!BU:BU,0),1),"")</f>
        <v/>
      </c>
      <c r="D963" t="str">
        <f>IFERROR(INDEX(DATOS!R:R,MATCH(CHECKLIST!E963,DATOS!C:C,0),1),"")</f>
        <v/>
      </c>
      <c r="E963" s="16" t="str">
        <f>IFERROR(INDEX(DATOS!C:C,MATCH(CHECKLIST!A963,DATOS!BU:BU,0),1),"")</f>
        <v/>
      </c>
      <c r="F963" s="13" t="str">
        <f t="shared" si="46"/>
        <v/>
      </c>
      <c r="G963" s="17" t="str">
        <f>IF(IFERROR(FIND(G$13,INDEX(DATOS!CA:CA,MATCH(CHECKLIST!B963,DATOS!B:B,0),1),1),"")="",IF(IFERROR(FIND("FINADO",INDEX(DATOS!CA:CA,MATCH(CHECKLIST!B963,DATOS!B:B,0),1),1),"")="",IF(IFERROR(FIND("BAJA",INDEX(DATOS!CA:CA,MATCH(CHECKLIST!B963,DATOS!B:B,0),1),1),"")="",IF(IFERROR(FIND("FECHA PEUA",INDEX(DATOS!CA:CA,MATCH(CHECKLIST!B963,DATOS!B:B,0),1),1),"")="",IF(IFERROR(FIND("FIRMA",INDEX(DATOS!CA:CA,MATCH(CHECKLIST!B963,DATOS!B:B,0),1),1),"")="","","FIRMA"),"PEUA"),"BAJA"),"FINADO"),"X")</f>
        <v/>
      </c>
      <c r="H963" s="17" t="str">
        <f>IF(IFERROR(FIND(H$13,INDEX(DATOS!CA:CA,MATCH(CHECKLIST!B963,DATOS!B:B,0),1),1),"")="",IF(IFERROR(FIND("VENCIDA",INDEX(DATOS!BH:BH,MATCH(CHECKLIST!B963,DATOS!B:B,0),1),1),"")="","","VENCIDO"),"X")</f>
        <v/>
      </c>
      <c r="I963" s="17" t="str">
        <f>IF(IFERROR(FIND(I$13,INDEX(DATOS!CA:CA,MATCH(CHECKLIST!B963,DATOS!B:B,0),1),1),"")="","","X")</f>
        <v/>
      </c>
      <c r="J963" s="17" t="str">
        <f>IF(IFERROR(FIND(J$13,INDEX(DATOS!CA:CA,MATCH(CHECKLIST!B963,DATOS!B:B,0),1),1),"")="","","X")</f>
        <v/>
      </c>
      <c r="K963" s="17" t="str">
        <f>IF(IFERROR(FIND(K$13,INDEX(DATOS!CA:CA,MATCH(CHECKLIST!B963,DATOS!B:B,0),1),1),"")="","","X")</f>
        <v/>
      </c>
      <c r="L963" s="17" t="str">
        <f>IF(IFERROR(FIND(L$13,INDEX(DATOS!CA:CA,MATCH(CHECKLIST!B963,DATOS!B:B,0),1),1),"")="","","X")</f>
        <v/>
      </c>
      <c r="M963" s="17" t="str">
        <f>IF(IFERROR(FIND(M$13,INDEX(DATOS!CA:CA,MATCH(CHECKLIST!B963,DATOS!B:B,0),1),1),"")="","","X")</f>
        <v/>
      </c>
      <c r="N963" s="49" t="str">
        <f ca="1">IFERROR(IF(INDEX(DATOS!I:I,MATCH(CHECKLIST!B963,DATOS!B:B,0),1)="","X",IF(INDEX(DATOS!I:I,MATCH(CHECKLIST!B963,DATOS!B:B,0),1)&gt;YEAR(TODAY())-1,"","VENCIDA")),"")</f>
        <v/>
      </c>
      <c r="P963" s="17" t="str">
        <f>IF(B963="","",IF(IFERROR(FIND(P$13,INDEX(DATOS!CA:CA,MATCH(CHECKLIST!B963,DATOS!B:B,0),1),1),"")="","","X"))</f>
        <v/>
      </c>
      <c r="Q963" s="17" t="str">
        <f>IF(B963="","",IF(IFERROR(FIND(Q$13,INDEX(DATOS!CA:CA,MATCH(CHECKLIST!B963,DATOS!B:B,0),1),1),"")="","","X"))</f>
        <v/>
      </c>
      <c r="R963" t="str">
        <f>IF(B963="","",1)</f>
        <v/>
      </c>
      <c r="S963" t="str">
        <f t="shared" si="49"/>
        <v/>
      </c>
      <c r="U963" t="str">
        <f t="shared" si="47"/>
        <v/>
      </c>
      <c r="V963" t="str">
        <f t="shared" si="48"/>
        <v/>
      </c>
    </row>
    <row r="964" spans="1:22">
      <c r="A964" s="12">
        <v>951</v>
      </c>
      <c r="B964" t="str">
        <f>IFERROR(INDEX(DATOS!B:B,MATCH(CHECKLIST!A964,DATOS!BU:BU,0),1),"")</f>
        <v/>
      </c>
      <c r="C964" t="str">
        <f>IFERROR(INDEX(DATOS!J:J,MATCH(CHECKLIST!A964,DATOS!BU:BU,0),1),"")</f>
        <v/>
      </c>
      <c r="D964" t="str">
        <f>IFERROR(INDEX(DATOS!R:R,MATCH(CHECKLIST!E964,DATOS!C:C,0),1),"")</f>
        <v/>
      </c>
      <c r="E964" s="16" t="str">
        <f>IFERROR(INDEX(DATOS!C:C,MATCH(CHECKLIST!A964,DATOS!BU:BU,0),1),"")</f>
        <v/>
      </c>
      <c r="F964" s="13" t="str">
        <f t="shared" si="46"/>
        <v/>
      </c>
      <c r="G964" s="17" t="str">
        <f>IF(IFERROR(FIND(G$13,INDEX(DATOS!CA:CA,MATCH(CHECKLIST!B964,DATOS!B:B,0),1),1),"")="",IF(IFERROR(FIND("FINADO",INDEX(DATOS!CA:CA,MATCH(CHECKLIST!B964,DATOS!B:B,0),1),1),"")="",IF(IFERROR(FIND("BAJA",INDEX(DATOS!CA:CA,MATCH(CHECKLIST!B964,DATOS!B:B,0),1),1),"")="",IF(IFERROR(FIND("FECHA PEUA",INDEX(DATOS!CA:CA,MATCH(CHECKLIST!B964,DATOS!B:B,0),1),1),"")="",IF(IFERROR(FIND("FIRMA",INDEX(DATOS!CA:CA,MATCH(CHECKLIST!B964,DATOS!B:B,0),1),1),"")="","","FIRMA"),"PEUA"),"BAJA"),"FINADO"),"X")</f>
        <v/>
      </c>
      <c r="H964" s="17" t="str">
        <f>IF(IFERROR(FIND(H$13,INDEX(DATOS!CA:CA,MATCH(CHECKLIST!B964,DATOS!B:B,0),1),1),"")="",IF(IFERROR(FIND("VENCIDA",INDEX(DATOS!BH:BH,MATCH(CHECKLIST!B964,DATOS!B:B,0),1),1),"")="","","VENCIDO"),"X")</f>
        <v/>
      </c>
      <c r="I964" s="17" t="str">
        <f>IF(IFERROR(FIND(I$13,INDEX(DATOS!CA:CA,MATCH(CHECKLIST!B964,DATOS!B:B,0),1),1),"")="","","X")</f>
        <v/>
      </c>
      <c r="J964" s="17" t="str">
        <f>IF(IFERROR(FIND(J$13,INDEX(DATOS!CA:CA,MATCH(CHECKLIST!B964,DATOS!B:B,0),1),1),"")="","","X")</f>
        <v/>
      </c>
      <c r="K964" s="17" t="str">
        <f>IF(IFERROR(FIND(K$13,INDEX(DATOS!CA:CA,MATCH(CHECKLIST!B964,DATOS!B:B,0),1),1),"")="","","X")</f>
        <v/>
      </c>
      <c r="L964" s="17" t="str">
        <f>IF(IFERROR(FIND(L$13,INDEX(DATOS!CA:CA,MATCH(CHECKLIST!B964,DATOS!B:B,0),1),1),"")="","","X")</f>
        <v/>
      </c>
      <c r="M964" s="17" t="str">
        <f>IF(IFERROR(FIND(M$13,INDEX(DATOS!CA:CA,MATCH(CHECKLIST!B964,DATOS!B:B,0),1),1),"")="","","X")</f>
        <v/>
      </c>
      <c r="N964" s="49" t="str">
        <f ca="1">IFERROR(IF(INDEX(DATOS!I:I,MATCH(CHECKLIST!B964,DATOS!B:B,0),1)="","X",IF(INDEX(DATOS!I:I,MATCH(CHECKLIST!B964,DATOS!B:B,0),1)&gt;YEAR(TODAY())-1,"","VENCIDA")),"")</f>
        <v/>
      </c>
      <c r="P964" s="17" t="str">
        <f>IF(B964="","",IF(IFERROR(FIND(P$13,INDEX(DATOS!CA:CA,MATCH(CHECKLIST!B964,DATOS!B:B,0),1),1),"")="","","X"))</f>
        <v/>
      </c>
      <c r="Q964" s="17" t="str">
        <f>IF(B964="","",IF(IFERROR(FIND(Q$13,INDEX(DATOS!CA:CA,MATCH(CHECKLIST!B964,DATOS!B:B,0),1),1),"")="","","X"))</f>
        <v/>
      </c>
      <c r="S964">
        <f t="shared" si="49"/>
        <v>0</v>
      </c>
      <c r="U964" t="str">
        <f t="shared" si="47"/>
        <v/>
      </c>
      <c r="V964" t="str">
        <f t="shared" si="48"/>
        <v/>
      </c>
    </row>
    <row r="965" spans="1:22">
      <c r="A965" s="12">
        <v>952</v>
      </c>
      <c r="B965" t="str">
        <f>IFERROR(INDEX(DATOS!B:B,MATCH(CHECKLIST!A965,DATOS!BU:BU,0),1),"")</f>
        <v/>
      </c>
      <c r="C965" t="str">
        <f>IFERROR(INDEX(DATOS!J:J,MATCH(CHECKLIST!A965,DATOS!BU:BU,0),1),"")</f>
        <v/>
      </c>
      <c r="D965" t="str">
        <f>IFERROR(INDEX(DATOS!R:R,MATCH(CHECKLIST!E965,DATOS!C:C,0),1),"")</f>
        <v/>
      </c>
      <c r="E965" s="16" t="str">
        <f>IFERROR(INDEX(DATOS!C:C,MATCH(CHECKLIST!A965,DATOS!BU:BU,0),1),"")</f>
        <v/>
      </c>
      <c r="F965" s="13" t="str">
        <f t="shared" si="46"/>
        <v/>
      </c>
      <c r="G965" s="17" t="str">
        <f>IF(IFERROR(FIND(G$13,INDEX(DATOS!CA:CA,MATCH(CHECKLIST!B965,DATOS!B:B,0),1),1),"")="",IF(IFERROR(FIND("FINADO",INDEX(DATOS!CA:CA,MATCH(CHECKLIST!B965,DATOS!B:B,0),1),1),"")="",IF(IFERROR(FIND("BAJA",INDEX(DATOS!CA:CA,MATCH(CHECKLIST!B965,DATOS!B:B,0),1),1),"")="",IF(IFERROR(FIND("FECHA PEUA",INDEX(DATOS!CA:CA,MATCH(CHECKLIST!B965,DATOS!B:B,0),1),1),"")="",IF(IFERROR(FIND("FIRMA",INDEX(DATOS!CA:CA,MATCH(CHECKLIST!B965,DATOS!B:B,0),1),1),"")="","","FIRMA"),"PEUA"),"BAJA"),"FINADO"),"X")</f>
        <v/>
      </c>
      <c r="H965" s="17" t="str">
        <f>IF(IFERROR(FIND(H$13,INDEX(DATOS!CA:CA,MATCH(CHECKLIST!B965,DATOS!B:B,0),1),1),"")="",IF(IFERROR(FIND("VENCIDA",INDEX(DATOS!BH:BH,MATCH(CHECKLIST!B965,DATOS!B:B,0),1),1),"")="","","VENCIDO"),"X")</f>
        <v/>
      </c>
      <c r="I965" s="17" t="str">
        <f>IF(IFERROR(FIND(I$13,INDEX(DATOS!CA:CA,MATCH(CHECKLIST!B965,DATOS!B:B,0),1),1),"")="","","X")</f>
        <v/>
      </c>
      <c r="J965" s="17" t="str">
        <f>IF(IFERROR(FIND(J$13,INDEX(DATOS!CA:CA,MATCH(CHECKLIST!B965,DATOS!B:B,0),1),1),"")="","","X")</f>
        <v/>
      </c>
      <c r="K965" s="17" t="str">
        <f>IF(IFERROR(FIND(K$13,INDEX(DATOS!CA:CA,MATCH(CHECKLIST!B965,DATOS!B:B,0),1),1),"")="","","X")</f>
        <v/>
      </c>
      <c r="L965" s="17" t="str">
        <f>IF(IFERROR(FIND(L$13,INDEX(DATOS!CA:CA,MATCH(CHECKLIST!B965,DATOS!B:B,0),1),1),"")="","","X")</f>
        <v/>
      </c>
      <c r="M965" s="17" t="str">
        <f>IF(IFERROR(FIND(M$13,INDEX(DATOS!CA:CA,MATCH(CHECKLIST!B965,DATOS!B:B,0),1),1),"")="","","X")</f>
        <v/>
      </c>
      <c r="N965" s="49" t="str">
        <f ca="1">IFERROR(IF(INDEX(DATOS!I:I,MATCH(CHECKLIST!B965,DATOS!B:B,0),1)="","X",IF(INDEX(DATOS!I:I,MATCH(CHECKLIST!B965,DATOS!B:B,0),1)&gt;YEAR(TODAY())-1,"","VENCIDA")),"")</f>
        <v/>
      </c>
      <c r="P965" s="17" t="str">
        <f>IF(B965="","",IF(IFERROR(FIND(P$13,INDEX(DATOS!CA:CA,MATCH(CHECKLIST!B965,DATOS!B:B,0),1),1),"")="","","X"))</f>
        <v/>
      </c>
      <c r="Q965" s="17" t="str">
        <f>IF(B965="","",IF(IFERROR(FIND(Q$13,INDEX(DATOS!CA:CA,MATCH(CHECKLIST!B965,DATOS!B:B,0),1),1),"")="","","X"))</f>
        <v/>
      </c>
      <c r="R965" t="str">
        <f>IF(B965="","",1)</f>
        <v/>
      </c>
      <c r="S965" t="str">
        <f t="shared" si="49"/>
        <v/>
      </c>
      <c r="U965" t="str">
        <f t="shared" si="47"/>
        <v/>
      </c>
      <c r="V965" t="str">
        <f t="shared" si="48"/>
        <v/>
      </c>
    </row>
    <row r="966" spans="1:22">
      <c r="A966" s="12">
        <v>953</v>
      </c>
      <c r="B966" t="str">
        <f>IFERROR(INDEX(DATOS!B:B,MATCH(CHECKLIST!A966,DATOS!BU:BU,0),1),"")</f>
        <v/>
      </c>
      <c r="C966" t="str">
        <f>IFERROR(INDEX(DATOS!J:J,MATCH(CHECKLIST!A966,DATOS!BU:BU,0),1),"")</f>
        <v/>
      </c>
      <c r="D966" t="str">
        <f>IFERROR(INDEX(DATOS!R:R,MATCH(CHECKLIST!E966,DATOS!C:C,0),1),"")</f>
        <v/>
      </c>
      <c r="E966" s="16" t="str">
        <f>IFERROR(INDEX(DATOS!C:C,MATCH(CHECKLIST!A966,DATOS!BU:BU,0),1),"")</f>
        <v/>
      </c>
      <c r="F966" s="13" t="str">
        <f t="shared" si="46"/>
        <v/>
      </c>
      <c r="G966" s="17" t="str">
        <f>IF(IFERROR(FIND(G$13,INDEX(DATOS!CA:CA,MATCH(CHECKLIST!B966,DATOS!B:B,0),1),1),"")="",IF(IFERROR(FIND("FINADO",INDEX(DATOS!CA:CA,MATCH(CHECKLIST!B966,DATOS!B:B,0),1),1),"")="",IF(IFERROR(FIND("BAJA",INDEX(DATOS!CA:CA,MATCH(CHECKLIST!B966,DATOS!B:B,0),1),1),"")="",IF(IFERROR(FIND("FECHA PEUA",INDEX(DATOS!CA:CA,MATCH(CHECKLIST!B966,DATOS!B:B,0),1),1),"")="",IF(IFERROR(FIND("FIRMA",INDEX(DATOS!CA:CA,MATCH(CHECKLIST!B966,DATOS!B:B,0),1),1),"")="","","FIRMA"),"PEUA"),"BAJA"),"FINADO"),"X")</f>
        <v/>
      </c>
      <c r="H966" s="17" t="str">
        <f>IF(IFERROR(FIND(H$13,INDEX(DATOS!CA:CA,MATCH(CHECKLIST!B966,DATOS!B:B,0),1),1),"")="",IF(IFERROR(FIND("VENCIDA",INDEX(DATOS!BH:BH,MATCH(CHECKLIST!B966,DATOS!B:B,0),1),1),"")="","","VENCIDO"),"X")</f>
        <v/>
      </c>
      <c r="I966" s="17" t="str">
        <f>IF(IFERROR(FIND(I$13,INDEX(DATOS!CA:CA,MATCH(CHECKLIST!B966,DATOS!B:B,0),1),1),"")="","","X")</f>
        <v/>
      </c>
      <c r="J966" s="17" t="str">
        <f>IF(IFERROR(FIND(J$13,INDEX(DATOS!CA:CA,MATCH(CHECKLIST!B966,DATOS!B:B,0),1),1),"")="","","X")</f>
        <v/>
      </c>
      <c r="K966" s="17" t="str">
        <f>IF(IFERROR(FIND(K$13,INDEX(DATOS!CA:CA,MATCH(CHECKLIST!B966,DATOS!B:B,0),1),1),"")="","","X")</f>
        <v/>
      </c>
      <c r="L966" s="17" t="str">
        <f>IF(IFERROR(FIND(L$13,INDEX(DATOS!CA:CA,MATCH(CHECKLIST!B966,DATOS!B:B,0),1),1),"")="","","X")</f>
        <v/>
      </c>
      <c r="M966" s="17" t="str">
        <f>IF(IFERROR(FIND(M$13,INDEX(DATOS!CA:CA,MATCH(CHECKLIST!B966,DATOS!B:B,0),1),1),"")="","","X")</f>
        <v/>
      </c>
      <c r="N966" s="49" t="str">
        <f ca="1">IFERROR(IF(INDEX(DATOS!I:I,MATCH(CHECKLIST!B966,DATOS!B:B,0),1)="","X",IF(INDEX(DATOS!I:I,MATCH(CHECKLIST!B966,DATOS!B:B,0),1)&gt;YEAR(TODAY())-1,"","VENCIDA")),"")</f>
        <v/>
      </c>
      <c r="P966" s="17" t="str">
        <f>IF(B966="","",IF(IFERROR(FIND(P$13,INDEX(DATOS!CA:CA,MATCH(CHECKLIST!B966,DATOS!B:B,0),1),1),"")="","","X"))</f>
        <v/>
      </c>
      <c r="Q966" s="17" t="str">
        <f>IF(B966="","",IF(IFERROR(FIND(Q$13,INDEX(DATOS!CA:CA,MATCH(CHECKLIST!B966,DATOS!B:B,0),1),1),"")="","","X"))</f>
        <v/>
      </c>
      <c r="S966">
        <f t="shared" si="49"/>
        <v>0</v>
      </c>
      <c r="U966" t="str">
        <f t="shared" si="47"/>
        <v/>
      </c>
      <c r="V966" t="str">
        <f t="shared" si="48"/>
        <v/>
      </c>
    </row>
    <row r="967" spans="1:22">
      <c r="A967" s="12">
        <v>954</v>
      </c>
      <c r="B967" t="str">
        <f>IFERROR(INDEX(DATOS!B:B,MATCH(CHECKLIST!A967,DATOS!BU:BU,0),1),"")</f>
        <v/>
      </c>
      <c r="C967" t="str">
        <f>IFERROR(INDEX(DATOS!J:J,MATCH(CHECKLIST!A967,DATOS!BU:BU,0),1),"")</f>
        <v/>
      </c>
      <c r="D967" t="str">
        <f>IFERROR(INDEX(DATOS!R:R,MATCH(CHECKLIST!E967,DATOS!C:C,0),1),"")</f>
        <v/>
      </c>
      <c r="E967" s="16" t="str">
        <f>IFERROR(INDEX(DATOS!C:C,MATCH(CHECKLIST!A967,DATOS!BU:BU,0),1),"")</f>
        <v/>
      </c>
      <c r="F967" s="13" t="str">
        <f t="shared" si="46"/>
        <v/>
      </c>
      <c r="G967" s="17" t="str">
        <f>IF(IFERROR(FIND(G$13,INDEX(DATOS!CA:CA,MATCH(CHECKLIST!B967,DATOS!B:B,0),1),1),"")="",IF(IFERROR(FIND("FINADO",INDEX(DATOS!CA:CA,MATCH(CHECKLIST!B967,DATOS!B:B,0),1),1),"")="",IF(IFERROR(FIND("BAJA",INDEX(DATOS!CA:CA,MATCH(CHECKLIST!B967,DATOS!B:B,0),1),1),"")="",IF(IFERROR(FIND("FECHA PEUA",INDEX(DATOS!CA:CA,MATCH(CHECKLIST!B967,DATOS!B:B,0),1),1),"")="",IF(IFERROR(FIND("FIRMA",INDEX(DATOS!CA:CA,MATCH(CHECKLIST!B967,DATOS!B:B,0),1),1),"")="","","FIRMA"),"PEUA"),"BAJA"),"FINADO"),"X")</f>
        <v/>
      </c>
      <c r="H967" s="17" t="str">
        <f>IF(IFERROR(FIND(H$13,INDEX(DATOS!CA:CA,MATCH(CHECKLIST!B967,DATOS!B:B,0),1),1),"")="",IF(IFERROR(FIND("VENCIDA",INDEX(DATOS!BH:BH,MATCH(CHECKLIST!B967,DATOS!B:B,0),1),1),"")="","","VENCIDO"),"X")</f>
        <v/>
      </c>
      <c r="I967" s="17" t="str">
        <f>IF(IFERROR(FIND(I$13,INDEX(DATOS!CA:CA,MATCH(CHECKLIST!B967,DATOS!B:B,0),1),1),"")="","","X")</f>
        <v/>
      </c>
      <c r="J967" s="17" t="str">
        <f>IF(IFERROR(FIND(J$13,INDEX(DATOS!CA:CA,MATCH(CHECKLIST!B967,DATOS!B:B,0),1),1),"")="","","X")</f>
        <v/>
      </c>
      <c r="K967" s="17" t="str">
        <f>IF(IFERROR(FIND(K$13,INDEX(DATOS!CA:CA,MATCH(CHECKLIST!B967,DATOS!B:B,0),1),1),"")="","","X")</f>
        <v/>
      </c>
      <c r="L967" s="17" t="str">
        <f>IF(IFERROR(FIND(L$13,INDEX(DATOS!CA:CA,MATCH(CHECKLIST!B967,DATOS!B:B,0),1),1),"")="","","X")</f>
        <v/>
      </c>
      <c r="M967" s="17" t="str">
        <f>IF(IFERROR(FIND(M$13,INDEX(DATOS!CA:CA,MATCH(CHECKLIST!B967,DATOS!B:B,0),1),1),"")="","","X")</f>
        <v/>
      </c>
      <c r="N967" s="49" t="str">
        <f ca="1">IFERROR(IF(INDEX(DATOS!I:I,MATCH(CHECKLIST!B967,DATOS!B:B,0),1)="","X",IF(INDEX(DATOS!I:I,MATCH(CHECKLIST!B967,DATOS!B:B,0),1)&gt;YEAR(TODAY())-1,"","VENCIDA")),"")</f>
        <v/>
      </c>
      <c r="P967" s="17" t="str">
        <f>IF(B967="","",IF(IFERROR(FIND(P$13,INDEX(DATOS!CA:CA,MATCH(CHECKLIST!B967,DATOS!B:B,0),1),1),"")="","","X"))</f>
        <v/>
      </c>
      <c r="Q967" s="17" t="str">
        <f>IF(B967="","",IF(IFERROR(FIND(Q$13,INDEX(DATOS!CA:CA,MATCH(CHECKLIST!B967,DATOS!B:B,0),1),1),"")="","","X"))</f>
        <v/>
      </c>
      <c r="R967" t="str">
        <f>IF(B967="","",1)</f>
        <v/>
      </c>
      <c r="S967" t="str">
        <f t="shared" si="49"/>
        <v/>
      </c>
      <c r="U967" t="str">
        <f t="shared" si="47"/>
        <v/>
      </c>
      <c r="V967" t="str">
        <f t="shared" si="48"/>
        <v/>
      </c>
    </row>
    <row r="968" spans="1:22">
      <c r="A968" s="12">
        <v>955</v>
      </c>
      <c r="B968" t="str">
        <f>IFERROR(INDEX(DATOS!B:B,MATCH(CHECKLIST!A968,DATOS!BU:BU,0),1),"")</f>
        <v/>
      </c>
      <c r="C968" t="str">
        <f>IFERROR(INDEX(DATOS!J:J,MATCH(CHECKLIST!A968,DATOS!BU:BU,0),1),"")</f>
        <v/>
      </c>
      <c r="D968" t="str">
        <f>IFERROR(INDEX(DATOS!R:R,MATCH(CHECKLIST!E968,DATOS!C:C,0),1),"")</f>
        <v/>
      </c>
      <c r="E968" s="16" t="str">
        <f>IFERROR(INDEX(DATOS!C:C,MATCH(CHECKLIST!A968,DATOS!BU:BU,0),1),"")</f>
        <v/>
      </c>
      <c r="F968" s="13" t="str">
        <f t="shared" si="46"/>
        <v/>
      </c>
      <c r="G968" s="17" t="str">
        <f>IF(IFERROR(FIND(G$13,INDEX(DATOS!CA:CA,MATCH(CHECKLIST!B968,DATOS!B:B,0),1),1),"")="",IF(IFERROR(FIND("FINADO",INDEX(DATOS!CA:CA,MATCH(CHECKLIST!B968,DATOS!B:B,0),1),1),"")="",IF(IFERROR(FIND("BAJA",INDEX(DATOS!CA:CA,MATCH(CHECKLIST!B968,DATOS!B:B,0),1),1),"")="",IF(IFERROR(FIND("FECHA PEUA",INDEX(DATOS!CA:CA,MATCH(CHECKLIST!B968,DATOS!B:B,0),1),1),"")="",IF(IFERROR(FIND("FIRMA",INDEX(DATOS!CA:CA,MATCH(CHECKLIST!B968,DATOS!B:B,0),1),1),"")="","","FIRMA"),"PEUA"),"BAJA"),"FINADO"),"X")</f>
        <v/>
      </c>
      <c r="H968" s="17" t="str">
        <f>IF(IFERROR(FIND(H$13,INDEX(DATOS!CA:CA,MATCH(CHECKLIST!B968,DATOS!B:B,0),1),1),"")="",IF(IFERROR(FIND("VENCIDA",INDEX(DATOS!BH:BH,MATCH(CHECKLIST!B968,DATOS!B:B,0),1),1),"")="","","VENCIDO"),"X")</f>
        <v/>
      </c>
      <c r="I968" s="17" t="str">
        <f>IF(IFERROR(FIND(I$13,INDEX(DATOS!CA:CA,MATCH(CHECKLIST!B968,DATOS!B:B,0),1),1),"")="","","X")</f>
        <v/>
      </c>
      <c r="J968" s="17" t="str">
        <f>IF(IFERROR(FIND(J$13,INDEX(DATOS!CA:CA,MATCH(CHECKLIST!B968,DATOS!B:B,0),1),1),"")="","","X")</f>
        <v/>
      </c>
      <c r="K968" s="17" t="str">
        <f>IF(IFERROR(FIND(K$13,INDEX(DATOS!CA:CA,MATCH(CHECKLIST!B968,DATOS!B:B,0),1),1),"")="","","X")</f>
        <v/>
      </c>
      <c r="L968" s="17" t="str">
        <f>IF(IFERROR(FIND(L$13,INDEX(DATOS!CA:CA,MATCH(CHECKLIST!B968,DATOS!B:B,0),1),1),"")="","","X")</f>
        <v/>
      </c>
      <c r="M968" s="17" t="str">
        <f>IF(IFERROR(FIND(M$13,INDEX(DATOS!CA:CA,MATCH(CHECKLIST!B968,DATOS!B:B,0),1),1),"")="","","X")</f>
        <v/>
      </c>
      <c r="N968" s="49" t="str">
        <f ca="1">IFERROR(IF(INDEX(DATOS!I:I,MATCH(CHECKLIST!B968,DATOS!B:B,0),1)="","X",IF(INDEX(DATOS!I:I,MATCH(CHECKLIST!B968,DATOS!B:B,0),1)&gt;YEAR(TODAY())-1,"","VENCIDA")),"")</f>
        <v/>
      </c>
      <c r="P968" s="17" t="str">
        <f>IF(B968="","",IF(IFERROR(FIND(P$13,INDEX(DATOS!CA:CA,MATCH(CHECKLIST!B968,DATOS!B:B,0),1),1),"")="","","X"))</f>
        <v/>
      </c>
      <c r="Q968" s="17" t="str">
        <f>IF(B968="","",IF(IFERROR(FIND(Q$13,INDEX(DATOS!CA:CA,MATCH(CHECKLIST!B968,DATOS!B:B,0),1),1),"")="","","X"))</f>
        <v/>
      </c>
      <c r="S968">
        <f t="shared" si="49"/>
        <v>0</v>
      </c>
      <c r="U968" t="str">
        <f t="shared" si="47"/>
        <v/>
      </c>
      <c r="V968" t="str">
        <f t="shared" si="48"/>
        <v/>
      </c>
    </row>
    <row r="969" spans="1:22">
      <c r="A969" s="12">
        <v>956</v>
      </c>
      <c r="B969" t="str">
        <f>IFERROR(INDEX(DATOS!B:B,MATCH(CHECKLIST!A969,DATOS!BU:BU,0),1),"")</f>
        <v/>
      </c>
      <c r="C969" t="str">
        <f>IFERROR(INDEX(DATOS!J:J,MATCH(CHECKLIST!A969,DATOS!BU:BU,0),1),"")</f>
        <v/>
      </c>
      <c r="D969" t="str">
        <f>IFERROR(INDEX(DATOS!R:R,MATCH(CHECKLIST!E969,DATOS!C:C,0),1),"")</f>
        <v/>
      </c>
      <c r="E969" s="16" t="str">
        <f>IFERROR(INDEX(DATOS!C:C,MATCH(CHECKLIST!A969,DATOS!BU:BU,0),1),"")</f>
        <v/>
      </c>
      <c r="F969" s="13" t="str">
        <f t="shared" si="46"/>
        <v/>
      </c>
      <c r="G969" s="17" t="str">
        <f>IF(IFERROR(FIND(G$13,INDEX(DATOS!CA:CA,MATCH(CHECKLIST!B969,DATOS!B:B,0),1),1),"")="",IF(IFERROR(FIND("FINADO",INDEX(DATOS!CA:CA,MATCH(CHECKLIST!B969,DATOS!B:B,0),1),1),"")="",IF(IFERROR(FIND("BAJA",INDEX(DATOS!CA:CA,MATCH(CHECKLIST!B969,DATOS!B:B,0),1),1),"")="",IF(IFERROR(FIND("FECHA PEUA",INDEX(DATOS!CA:CA,MATCH(CHECKLIST!B969,DATOS!B:B,0),1),1),"")="",IF(IFERROR(FIND("FIRMA",INDEX(DATOS!CA:CA,MATCH(CHECKLIST!B969,DATOS!B:B,0),1),1),"")="","","FIRMA"),"PEUA"),"BAJA"),"FINADO"),"X")</f>
        <v/>
      </c>
      <c r="H969" s="17" t="str">
        <f>IF(IFERROR(FIND(H$13,INDEX(DATOS!CA:CA,MATCH(CHECKLIST!B969,DATOS!B:B,0),1),1),"")="",IF(IFERROR(FIND("VENCIDA",INDEX(DATOS!BH:BH,MATCH(CHECKLIST!B969,DATOS!B:B,0),1),1),"")="","","VENCIDO"),"X")</f>
        <v/>
      </c>
      <c r="I969" s="17" t="str">
        <f>IF(IFERROR(FIND(I$13,INDEX(DATOS!CA:CA,MATCH(CHECKLIST!B969,DATOS!B:B,0),1),1),"")="","","X")</f>
        <v/>
      </c>
      <c r="J969" s="17" t="str">
        <f>IF(IFERROR(FIND(J$13,INDEX(DATOS!CA:CA,MATCH(CHECKLIST!B969,DATOS!B:B,0),1),1),"")="","","X")</f>
        <v/>
      </c>
      <c r="K969" s="17" t="str">
        <f>IF(IFERROR(FIND(K$13,INDEX(DATOS!CA:CA,MATCH(CHECKLIST!B969,DATOS!B:B,0),1),1),"")="","","X")</f>
        <v/>
      </c>
      <c r="L969" s="17" t="str">
        <f>IF(IFERROR(FIND(L$13,INDEX(DATOS!CA:CA,MATCH(CHECKLIST!B969,DATOS!B:B,0),1),1),"")="","","X")</f>
        <v/>
      </c>
      <c r="M969" s="17" t="str">
        <f>IF(IFERROR(FIND(M$13,INDEX(DATOS!CA:CA,MATCH(CHECKLIST!B969,DATOS!B:B,0),1),1),"")="","","X")</f>
        <v/>
      </c>
      <c r="N969" s="49" t="str">
        <f ca="1">IFERROR(IF(INDEX(DATOS!I:I,MATCH(CHECKLIST!B969,DATOS!B:B,0),1)="","X",IF(INDEX(DATOS!I:I,MATCH(CHECKLIST!B969,DATOS!B:B,0),1)&gt;YEAR(TODAY())-1,"","VENCIDA")),"")</f>
        <v/>
      </c>
      <c r="P969" s="17" t="str">
        <f>IF(B969="","",IF(IFERROR(FIND(P$13,INDEX(DATOS!CA:CA,MATCH(CHECKLIST!B969,DATOS!B:B,0),1),1),"")="","","X"))</f>
        <v/>
      </c>
      <c r="Q969" s="17" t="str">
        <f>IF(B969="","",IF(IFERROR(FIND(Q$13,INDEX(DATOS!CA:CA,MATCH(CHECKLIST!B969,DATOS!B:B,0),1),1),"")="","","X"))</f>
        <v/>
      </c>
      <c r="R969" t="str">
        <f>IF(B969="","",1)</f>
        <v/>
      </c>
      <c r="S969" t="str">
        <f t="shared" si="49"/>
        <v/>
      </c>
      <c r="U969" t="str">
        <f t="shared" si="47"/>
        <v/>
      </c>
      <c r="V969" t="str">
        <f t="shared" si="48"/>
        <v/>
      </c>
    </row>
    <row r="970" spans="1:22">
      <c r="A970" s="12">
        <v>957</v>
      </c>
      <c r="B970" t="str">
        <f>IFERROR(INDEX(DATOS!B:B,MATCH(CHECKLIST!A970,DATOS!BU:BU,0),1),"")</f>
        <v/>
      </c>
      <c r="C970" t="str">
        <f>IFERROR(INDEX(DATOS!J:J,MATCH(CHECKLIST!A970,DATOS!BU:BU,0),1),"")</f>
        <v/>
      </c>
      <c r="D970" t="str">
        <f>IFERROR(INDEX(DATOS!R:R,MATCH(CHECKLIST!E970,DATOS!C:C,0),1),"")</f>
        <v/>
      </c>
      <c r="E970" s="16" t="str">
        <f>IFERROR(INDEX(DATOS!C:C,MATCH(CHECKLIST!A970,DATOS!BU:BU,0),1),"")</f>
        <v/>
      </c>
      <c r="F970" s="13" t="str">
        <f t="shared" si="46"/>
        <v/>
      </c>
      <c r="G970" s="17" t="str">
        <f>IF(IFERROR(FIND(G$13,INDEX(DATOS!CA:CA,MATCH(CHECKLIST!B970,DATOS!B:B,0),1),1),"")="",IF(IFERROR(FIND("FINADO",INDEX(DATOS!CA:CA,MATCH(CHECKLIST!B970,DATOS!B:B,0),1),1),"")="",IF(IFERROR(FIND("BAJA",INDEX(DATOS!CA:CA,MATCH(CHECKLIST!B970,DATOS!B:B,0),1),1),"")="",IF(IFERROR(FIND("FECHA PEUA",INDEX(DATOS!CA:CA,MATCH(CHECKLIST!B970,DATOS!B:B,0),1),1),"")="",IF(IFERROR(FIND("FIRMA",INDEX(DATOS!CA:CA,MATCH(CHECKLIST!B970,DATOS!B:B,0),1),1),"")="","","FIRMA"),"PEUA"),"BAJA"),"FINADO"),"X")</f>
        <v/>
      </c>
      <c r="H970" s="17" t="str">
        <f>IF(IFERROR(FIND(H$13,INDEX(DATOS!CA:CA,MATCH(CHECKLIST!B970,DATOS!B:B,0),1),1),"")="",IF(IFERROR(FIND("VENCIDA",INDEX(DATOS!BH:BH,MATCH(CHECKLIST!B970,DATOS!B:B,0),1),1),"")="","","VENCIDO"),"X")</f>
        <v/>
      </c>
      <c r="I970" s="17" t="str">
        <f>IF(IFERROR(FIND(I$13,INDEX(DATOS!CA:CA,MATCH(CHECKLIST!B970,DATOS!B:B,0),1),1),"")="","","X")</f>
        <v/>
      </c>
      <c r="J970" s="17" t="str">
        <f>IF(IFERROR(FIND(J$13,INDEX(DATOS!CA:CA,MATCH(CHECKLIST!B970,DATOS!B:B,0),1),1),"")="","","X")</f>
        <v/>
      </c>
      <c r="K970" s="17" t="str">
        <f>IF(IFERROR(FIND(K$13,INDEX(DATOS!CA:CA,MATCH(CHECKLIST!B970,DATOS!B:B,0),1),1),"")="","","X")</f>
        <v/>
      </c>
      <c r="L970" s="17" t="str">
        <f>IF(IFERROR(FIND(L$13,INDEX(DATOS!CA:CA,MATCH(CHECKLIST!B970,DATOS!B:B,0),1),1),"")="","","X")</f>
        <v/>
      </c>
      <c r="M970" s="17" t="str">
        <f>IF(IFERROR(FIND(M$13,INDEX(DATOS!CA:CA,MATCH(CHECKLIST!B970,DATOS!B:B,0),1),1),"")="","","X")</f>
        <v/>
      </c>
      <c r="N970" s="49" t="str">
        <f ca="1">IFERROR(IF(INDEX(DATOS!I:I,MATCH(CHECKLIST!B970,DATOS!B:B,0),1)="","X",IF(INDEX(DATOS!I:I,MATCH(CHECKLIST!B970,DATOS!B:B,0),1)&gt;YEAR(TODAY())-1,"","VENCIDA")),"")</f>
        <v/>
      </c>
      <c r="P970" s="17" t="str">
        <f>IF(B970="","",IF(IFERROR(FIND(P$13,INDEX(DATOS!CA:CA,MATCH(CHECKLIST!B970,DATOS!B:B,0),1),1),"")="","","X"))</f>
        <v/>
      </c>
      <c r="Q970" s="17" t="str">
        <f>IF(B970="","",IF(IFERROR(FIND(Q$13,INDEX(DATOS!CA:CA,MATCH(CHECKLIST!B970,DATOS!B:B,0),1),1),"")="","","X"))</f>
        <v/>
      </c>
      <c r="S970">
        <f t="shared" si="49"/>
        <v>0</v>
      </c>
      <c r="U970" t="str">
        <f t="shared" si="47"/>
        <v/>
      </c>
      <c r="V970" t="str">
        <f t="shared" si="48"/>
        <v/>
      </c>
    </row>
    <row r="971" spans="1:22">
      <c r="A971" s="12">
        <v>958</v>
      </c>
      <c r="B971" t="str">
        <f>IFERROR(INDEX(DATOS!B:B,MATCH(CHECKLIST!A971,DATOS!BU:BU,0),1),"")</f>
        <v/>
      </c>
      <c r="C971" t="str">
        <f>IFERROR(INDEX(DATOS!J:J,MATCH(CHECKLIST!A971,DATOS!BU:BU,0),1),"")</f>
        <v/>
      </c>
      <c r="D971" t="str">
        <f>IFERROR(INDEX(DATOS!R:R,MATCH(CHECKLIST!E971,DATOS!C:C,0),1),"")</f>
        <v/>
      </c>
      <c r="E971" s="16" t="str">
        <f>IFERROR(INDEX(DATOS!C:C,MATCH(CHECKLIST!A971,DATOS!BU:BU,0),1),"")</f>
        <v/>
      </c>
      <c r="F971" s="13" t="str">
        <f t="shared" si="46"/>
        <v/>
      </c>
      <c r="G971" s="17" t="str">
        <f>IF(IFERROR(FIND(G$13,INDEX(DATOS!CA:CA,MATCH(CHECKLIST!B971,DATOS!B:B,0),1),1),"")="",IF(IFERROR(FIND("FINADO",INDEX(DATOS!CA:CA,MATCH(CHECKLIST!B971,DATOS!B:B,0),1),1),"")="",IF(IFERROR(FIND("BAJA",INDEX(DATOS!CA:CA,MATCH(CHECKLIST!B971,DATOS!B:B,0),1),1),"")="",IF(IFERROR(FIND("FECHA PEUA",INDEX(DATOS!CA:CA,MATCH(CHECKLIST!B971,DATOS!B:B,0),1),1),"")="",IF(IFERROR(FIND("FIRMA",INDEX(DATOS!CA:CA,MATCH(CHECKLIST!B971,DATOS!B:B,0),1),1),"")="","","FIRMA"),"PEUA"),"BAJA"),"FINADO"),"X")</f>
        <v/>
      </c>
      <c r="H971" s="17" t="str">
        <f>IF(IFERROR(FIND(H$13,INDEX(DATOS!CA:CA,MATCH(CHECKLIST!B971,DATOS!B:B,0),1),1),"")="",IF(IFERROR(FIND("VENCIDA",INDEX(DATOS!BH:BH,MATCH(CHECKLIST!B971,DATOS!B:B,0),1),1),"")="","","VENCIDO"),"X")</f>
        <v/>
      </c>
      <c r="I971" s="17" t="str">
        <f>IF(IFERROR(FIND(I$13,INDEX(DATOS!CA:CA,MATCH(CHECKLIST!B971,DATOS!B:B,0),1),1),"")="","","X")</f>
        <v/>
      </c>
      <c r="J971" s="17" t="str">
        <f>IF(IFERROR(FIND(J$13,INDEX(DATOS!CA:CA,MATCH(CHECKLIST!B971,DATOS!B:B,0),1),1),"")="","","X")</f>
        <v/>
      </c>
      <c r="K971" s="17" t="str">
        <f>IF(IFERROR(FIND(K$13,INDEX(DATOS!CA:CA,MATCH(CHECKLIST!B971,DATOS!B:B,0),1),1),"")="","","X")</f>
        <v/>
      </c>
      <c r="L971" s="17" t="str">
        <f>IF(IFERROR(FIND(L$13,INDEX(DATOS!CA:CA,MATCH(CHECKLIST!B971,DATOS!B:B,0),1),1),"")="","","X")</f>
        <v/>
      </c>
      <c r="M971" s="17" t="str">
        <f>IF(IFERROR(FIND(M$13,INDEX(DATOS!CA:CA,MATCH(CHECKLIST!B971,DATOS!B:B,0),1),1),"")="","","X")</f>
        <v/>
      </c>
      <c r="N971" s="49" t="str">
        <f ca="1">IFERROR(IF(INDEX(DATOS!I:I,MATCH(CHECKLIST!B971,DATOS!B:B,0),1)="","X",IF(INDEX(DATOS!I:I,MATCH(CHECKLIST!B971,DATOS!B:B,0),1)&gt;YEAR(TODAY())-1,"","VENCIDA")),"")</f>
        <v/>
      </c>
      <c r="P971" s="17" t="str">
        <f>IF(B971="","",IF(IFERROR(FIND(P$13,INDEX(DATOS!CA:CA,MATCH(CHECKLIST!B971,DATOS!B:B,0),1),1),"")="","","X"))</f>
        <v/>
      </c>
      <c r="Q971" s="17" t="str">
        <f>IF(B971="","",IF(IFERROR(FIND(Q$13,INDEX(DATOS!CA:CA,MATCH(CHECKLIST!B971,DATOS!B:B,0),1),1),"")="","","X"))</f>
        <v/>
      </c>
      <c r="R971" t="str">
        <f>IF(B971="","",1)</f>
        <v/>
      </c>
      <c r="S971" t="str">
        <f t="shared" si="49"/>
        <v/>
      </c>
      <c r="U971" t="str">
        <f t="shared" si="47"/>
        <v/>
      </c>
      <c r="V971" t="str">
        <f t="shared" si="48"/>
        <v/>
      </c>
    </row>
    <row r="972" spans="1:22">
      <c r="A972" s="12">
        <v>959</v>
      </c>
      <c r="B972" t="str">
        <f>IFERROR(INDEX(DATOS!B:B,MATCH(CHECKLIST!A972,DATOS!BU:BU,0),1),"")</f>
        <v/>
      </c>
      <c r="C972" t="str">
        <f>IFERROR(INDEX(DATOS!J:J,MATCH(CHECKLIST!A972,DATOS!BU:BU,0),1),"")</f>
        <v/>
      </c>
      <c r="D972" t="str">
        <f>IFERROR(INDEX(DATOS!R:R,MATCH(CHECKLIST!E972,DATOS!C:C,0),1),"")</f>
        <v/>
      </c>
      <c r="E972" s="16" t="str">
        <f>IFERROR(INDEX(DATOS!C:C,MATCH(CHECKLIST!A972,DATOS!BU:BU,0),1),"")</f>
        <v/>
      </c>
      <c r="F972" s="13" t="str">
        <f t="shared" si="46"/>
        <v/>
      </c>
      <c r="G972" s="17" t="str">
        <f>IF(IFERROR(FIND(G$13,INDEX(DATOS!CA:CA,MATCH(CHECKLIST!B972,DATOS!B:B,0),1),1),"")="",IF(IFERROR(FIND("FINADO",INDEX(DATOS!CA:CA,MATCH(CHECKLIST!B972,DATOS!B:B,0),1),1),"")="",IF(IFERROR(FIND("BAJA",INDEX(DATOS!CA:CA,MATCH(CHECKLIST!B972,DATOS!B:B,0),1),1),"")="",IF(IFERROR(FIND("FECHA PEUA",INDEX(DATOS!CA:CA,MATCH(CHECKLIST!B972,DATOS!B:B,0),1),1),"")="",IF(IFERROR(FIND("FIRMA",INDEX(DATOS!CA:CA,MATCH(CHECKLIST!B972,DATOS!B:B,0),1),1),"")="","","FIRMA"),"PEUA"),"BAJA"),"FINADO"),"X")</f>
        <v/>
      </c>
      <c r="H972" s="17" t="str">
        <f>IF(IFERROR(FIND(H$13,INDEX(DATOS!CA:CA,MATCH(CHECKLIST!B972,DATOS!B:B,0),1),1),"")="",IF(IFERROR(FIND("VENCIDA",INDEX(DATOS!BH:BH,MATCH(CHECKLIST!B972,DATOS!B:B,0),1),1),"")="","","VENCIDO"),"X")</f>
        <v/>
      </c>
      <c r="I972" s="17" t="str">
        <f>IF(IFERROR(FIND(I$13,INDEX(DATOS!CA:CA,MATCH(CHECKLIST!B972,DATOS!B:B,0),1),1),"")="","","X")</f>
        <v/>
      </c>
      <c r="J972" s="17" t="str">
        <f>IF(IFERROR(FIND(J$13,INDEX(DATOS!CA:CA,MATCH(CHECKLIST!B972,DATOS!B:B,0),1),1),"")="","","X")</f>
        <v/>
      </c>
      <c r="K972" s="17" t="str">
        <f>IF(IFERROR(FIND(K$13,INDEX(DATOS!CA:CA,MATCH(CHECKLIST!B972,DATOS!B:B,0),1),1),"")="","","X")</f>
        <v/>
      </c>
      <c r="L972" s="17" t="str">
        <f>IF(IFERROR(FIND(L$13,INDEX(DATOS!CA:CA,MATCH(CHECKLIST!B972,DATOS!B:B,0),1),1),"")="","","X")</f>
        <v/>
      </c>
      <c r="M972" s="17" t="str">
        <f>IF(IFERROR(FIND(M$13,INDEX(DATOS!CA:CA,MATCH(CHECKLIST!B972,DATOS!B:B,0),1),1),"")="","","X")</f>
        <v/>
      </c>
      <c r="N972" s="49" t="str">
        <f ca="1">IFERROR(IF(INDEX(DATOS!I:I,MATCH(CHECKLIST!B972,DATOS!B:B,0),1)="","X",IF(INDEX(DATOS!I:I,MATCH(CHECKLIST!B972,DATOS!B:B,0),1)&gt;YEAR(TODAY())-1,"","VENCIDA")),"")</f>
        <v/>
      </c>
      <c r="P972" s="17" t="str">
        <f>IF(B972="","",IF(IFERROR(FIND(P$13,INDEX(DATOS!CA:CA,MATCH(CHECKLIST!B972,DATOS!B:B,0),1),1),"")="","","X"))</f>
        <v/>
      </c>
      <c r="Q972" s="17" t="str">
        <f>IF(B972="","",IF(IFERROR(FIND(Q$13,INDEX(DATOS!CA:CA,MATCH(CHECKLIST!B972,DATOS!B:B,0),1),1),"")="","","X"))</f>
        <v/>
      </c>
      <c r="S972">
        <f t="shared" si="49"/>
        <v>0</v>
      </c>
      <c r="U972" t="str">
        <f t="shared" si="47"/>
        <v/>
      </c>
      <c r="V972" t="str">
        <f t="shared" si="48"/>
        <v/>
      </c>
    </row>
    <row r="973" spans="1:22">
      <c r="A973" s="12">
        <v>960</v>
      </c>
      <c r="B973" t="str">
        <f>IFERROR(INDEX(DATOS!B:B,MATCH(CHECKLIST!A973,DATOS!BU:BU,0),1),"")</f>
        <v/>
      </c>
      <c r="C973" t="str">
        <f>IFERROR(INDEX(DATOS!J:J,MATCH(CHECKLIST!A973,DATOS!BU:BU,0),1),"")</f>
        <v/>
      </c>
      <c r="D973" t="str">
        <f>IFERROR(INDEX(DATOS!R:R,MATCH(CHECKLIST!E973,DATOS!C:C,0),1),"")</f>
        <v/>
      </c>
      <c r="E973" s="16" t="str">
        <f>IFERROR(INDEX(DATOS!C:C,MATCH(CHECKLIST!A973,DATOS!BU:BU,0),1),"")</f>
        <v/>
      </c>
      <c r="F973" s="13" t="str">
        <f t="shared" si="46"/>
        <v/>
      </c>
      <c r="G973" s="17" t="str">
        <f>IF(IFERROR(FIND(G$13,INDEX(DATOS!CA:CA,MATCH(CHECKLIST!B973,DATOS!B:B,0),1),1),"")="",IF(IFERROR(FIND("FINADO",INDEX(DATOS!CA:CA,MATCH(CHECKLIST!B973,DATOS!B:B,0),1),1),"")="",IF(IFERROR(FIND("BAJA",INDEX(DATOS!CA:CA,MATCH(CHECKLIST!B973,DATOS!B:B,0),1),1),"")="",IF(IFERROR(FIND("FECHA PEUA",INDEX(DATOS!CA:CA,MATCH(CHECKLIST!B973,DATOS!B:B,0),1),1),"")="",IF(IFERROR(FIND("FIRMA",INDEX(DATOS!CA:CA,MATCH(CHECKLIST!B973,DATOS!B:B,0),1),1),"")="","","FIRMA"),"PEUA"),"BAJA"),"FINADO"),"X")</f>
        <v/>
      </c>
      <c r="H973" s="17" t="str">
        <f>IF(IFERROR(FIND(H$13,INDEX(DATOS!CA:CA,MATCH(CHECKLIST!B973,DATOS!B:B,0),1),1),"")="",IF(IFERROR(FIND("VENCIDA",INDEX(DATOS!BH:BH,MATCH(CHECKLIST!B973,DATOS!B:B,0),1),1),"")="","","VENCIDO"),"X")</f>
        <v/>
      </c>
      <c r="I973" s="17" t="str">
        <f>IF(IFERROR(FIND(I$13,INDEX(DATOS!CA:CA,MATCH(CHECKLIST!B973,DATOS!B:B,0),1),1),"")="","","X")</f>
        <v/>
      </c>
      <c r="J973" s="17" t="str">
        <f>IF(IFERROR(FIND(J$13,INDEX(DATOS!CA:CA,MATCH(CHECKLIST!B973,DATOS!B:B,0),1),1),"")="","","X")</f>
        <v/>
      </c>
      <c r="K973" s="17" t="str">
        <f>IF(IFERROR(FIND(K$13,INDEX(DATOS!CA:CA,MATCH(CHECKLIST!B973,DATOS!B:B,0),1),1),"")="","","X")</f>
        <v/>
      </c>
      <c r="L973" s="17" t="str">
        <f>IF(IFERROR(FIND(L$13,INDEX(DATOS!CA:CA,MATCH(CHECKLIST!B973,DATOS!B:B,0),1),1),"")="","","X")</f>
        <v/>
      </c>
      <c r="M973" s="17" t="str">
        <f>IF(IFERROR(FIND(M$13,INDEX(DATOS!CA:CA,MATCH(CHECKLIST!B973,DATOS!B:B,0),1),1),"")="","","X")</f>
        <v/>
      </c>
      <c r="N973" s="49" t="str">
        <f ca="1">IFERROR(IF(INDEX(DATOS!I:I,MATCH(CHECKLIST!B973,DATOS!B:B,0),1)="","X",IF(INDEX(DATOS!I:I,MATCH(CHECKLIST!B973,DATOS!B:B,0),1)&gt;YEAR(TODAY())-1,"","VENCIDA")),"")</f>
        <v/>
      </c>
      <c r="P973" s="17" t="str">
        <f>IF(B973="","",IF(IFERROR(FIND(P$13,INDEX(DATOS!CA:CA,MATCH(CHECKLIST!B973,DATOS!B:B,0),1),1),"")="","","X"))</f>
        <v/>
      </c>
      <c r="Q973" s="17" t="str">
        <f>IF(B973="","",IF(IFERROR(FIND(Q$13,INDEX(DATOS!CA:CA,MATCH(CHECKLIST!B973,DATOS!B:B,0),1),1),"")="","","X"))</f>
        <v/>
      </c>
      <c r="R973" t="str">
        <f>IF(B973="","",1)</f>
        <v/>
      </c>
      <c r="S973" t="str">
        <f t="shared" si="49"/>
        <v/>
      </c>
      <c r="U973" t="str">
        <f t="shared" si="47"/>
        <v/>
      </c>
      <c r="V973" t="str">
        <f t="shared" si="48"/>
        <v/>
      </c>
    </row>
    <row r="974" spans="1:22">
      <c r="A974" s="12">
        <v>961</v>
      </c>
      <c r="B974" t="str">
        <f>IFERROR(INDEX(DATOS!B:B,MATCH(CHECKLIST!A974,DATOS!BU:BU,0),1),"")</f>
        <v/>
      </c>
      <c r="C974" t="str">
        <f>IFERROR(INDEX(DATOS!J:J,MATCH(CHECKLIST!A974,DATOS!BU:BU,0),1),"")</f>
        <v/>
      </c>
      <c r="D974" t="str">
        <f>IFERROR(INDEX(DATOS!R:R,MATCH(CHECKLIST!E974,DATOS!C:C,0),1),"")</f>
        <v/>
      </c>
      <c r="E974" s="16" t="str">
        <f>IFERROR(INDEX(DATOS!C:C,MATCH(CHECKLIST!A974,DATOS!BU:BU,0),1),"")</f>
        <v/>
      </c>
      <c r="F974" s="13" t="str">
        <f t="shared" ref="F974:F1000" si="50">IF(B974="","",IF(CONCATENATE(G974,H974,I974,J974,K974,L974,M974,N974,P974,Q974)="","ü","û"))</f>
        <v/>
      </c>
      <c r="G974" s="17" t="str">
        <f>IF(IFERROR(FIND(G$13,INDEX(DATOS!CA:CA,MATCH(CHECKLIST!B974,DATOS!B:B,0),1),1),"")="",IF(IFERROR(FIND("FINADO",INDEX(DATOS!CA:CA,MATCH(CHECKLIST!B974,DATOS!B:B,0),1),1),"")="",IF(IFERROR(FIND("BAJA",INDEX(DATOS!CA:CA,MATCH(CHECKLIST!B974,DATOS!B:B,0),1),1),"")="",IF(IFERROR(FIND("FECHA PEUA",INDEX(DATOS!CA:CA,MATCH(CHECKLIST!B974,DATOS!B:B,0),1),1),"")="",IF(IFERROR(FIND("FIRMA",INDEX(DATOS!CA:CA,MATCH(CHECKLIST!B974,DATOS!B:B,0),1),1),"")="","","FIRMA"),"PEUA"),"BAJA"),"FINADO"),"X")</f>
        <v/>
      </c>
      <c r="H974" s="17" t="str">
        <f>IF(IFERROR(FIND(H$13,INDEX(DATOS!CA:CA,MATCH(CHECKLIST!B974,DATOS!B:B,0),1),1),"")="",IF(IFERROR(FIND("VENCIDA",INDEX(DATOS!BH:BH,MATCH(CHECKLIST!B974,DATOS!B:B,0),1),1),"")="","","VENCIDO"),"X")</f>
        <v/>
      </c>
      <c r="I974" s="17" t="str">
        <f>IF(IFERROR(FIND(I$13,INDEX(DATOS!CA:CA,MATCH(CHECKLIST!B974,DATOS!B:B,0),1),1),"")="","","X")</f>
        <v/>
      </c>
      <c r="J974" s="17" t="str">
        <f>IF(IFERROR(FIND(J$13,INDEX(DATOS!CA:CA,MATCH(CHECKLIST!B974,DATOS!B:B,0),1),1),"")="","","X")</f>
        <v/>
      </c>
      <c r="K974" s="17" t="str">
        <f>IF(IFERROR(FIND(K$13,INDEX(DATOS!CA:CA,MATCH(CHECKLIST!B974,DATOS!B:B,0),1),1),"")="","","X")</f>
        <v/>
      </c>
      <c r="L974" s="17" t="str">
        <f>IF(IFERROR(FIND(L$13,INDEX(DATOS!CA:CA,MATCH(CHECKLIST!B974,DATOS!B:B,0),1),1),"")="","","X")</f>
        <v/>
      </c>
      <c r="M974" s="17" t="str">
        <f>IF(IFERROR(FIND(M$13,INDEX(DATOS!CA:CA,MATCH(CHECKLIST!B974,DATOS!B:B,0),1),1),"")="","","X")</f>
        <v/>
      </c>
      <c r="N974" s="49" t="str">
        <f ca="1">IFERROR(IF(INDEX(DATOS!I:I,MATCH(CHECKLIST!B974,DATOS!B:B,0),1)="","X",IF(INDEX(DATOS!I:I,MATCH(CHECKLIST!B974,DATOS!B:B,0),1)&gt;YEAR(TODAY())-1,"","VENCIDA")),"")</f>
        <v/>
      </c>
      <c r="P974" s="17" t="str">
        <f>IF(B974="","",IF(IFERROR(FIND(P$13,INDEX(DATOS!CA:CA,MATCH(CHECKLIST!B974,DATOS!B:B,0),1),1),"")="","","X"))</f>
        <v/>
      </c>
      <c r="Q974" s="17" t="str">
        <f>IF(B974="","",IF(IFERROR(FIND(Q$13,INDEX(DATOS!CA:CA,MATCH(CHECKLIST!B974,DATOS!B:B,0),1),1),"")="","","X"))</f>
        <v/>
      </c>
      <c r="S974">
        <f t="shared" si="49"/>
        <v>0</v>
      </c>
      <c r="U974" t="str">
        <f t="shared" ref="U974:U1000" si="51">IF(C974="","",C974)</f>
        <v/>
      </c>
      <c r="V974" t="str">
        <f t="shared" ref="V974:V1000" si="52">IF(B974="","",B974)</f>
        <v/>
      </c>
    </row>
    <row r="975" spans="1:22">
      <c r="A975" s="12">
        <v>962</v>
      </c>
      <c r="B975" t="str">
        <f>IFERROR(INDEX(DATOS!B:B,MATCH(CHECKLIST!A975,DATOS!BU:BU,0),1),"")</f>
        <v/>
      </c>
      <c r="C975" t="str">
        <f>IFERROR(INDEX(DATOS!J:J,MATCH(CHECKLIST!A975,DATOS!BU:BU,0),1),"")</f>
        <v/>
      </c>
      <c r="D975" t="str">
        <f>IFERROR(INDEX(DATOS!R:R,MATCH(CHECKLIST!E975,DATOS!C:C,0),1),"")</f>
        <v/>
      </c>
      <c r="E975" s="16" t="str">
        <f>IFERROR(INDEX(DATOS!C:C,MATCH(CHECKLIST!A975,DATOS!BU:BU,0),1),"")</f>
        <v/>
      </c>
      <c r="F975" s="13" t="str">
        <f t="shared" si="50"/>
        <v/>
      </c>
      <c r="G975" s="17" t="str">
        <f>IF(IFERROR(FIND(G$13,INDEX(DATOS!CA:CA,MATCH(CHECKLIST!B975,DATOS!B:B,0),1),1),"")="",IF(IFERROR(FIND("FINADO",INDEX(DATOS!CA:CA,MATCH(CHECKLIST!B975,DATOS!B:B,0),1),1),"")="",IF(IFERROR(FIND("BAJA",INDEX(DATOS!CA:CA,MATCH(CHECKLIST!B975,DATOS!B:B,0),1),1),"")="",IF(IFERROR(FIND("FECHA PEUA",INDEX(DATOS!CA:CA,MATCH(CHECKLIST!B975,DATOS!B:B,0),1),1),"")="",IF(IFERROR(FIND("FIRMA",INDEX(DATOS!CA:CA,MATCH(CHECKLIST!B975,DATOS!B:B,0),1),1),"")="","","FIRMA"),"PEUA"),"BAJA"),"FINADO"),"X")</f>
        <v/>
      </c>
      <c r="H975" s="17" t="str">
        <f>IF(IFERROR(FIND(H$13,INDEX(DATOS!CA:CA,MATCH(CHECKLIST!B975,DATOS!B:B,0),1),1),"")="",IF(IFERROR(FIND("VENCIDA",INDEX(DATOS!BH:BH,MATCH(CHECKLIST!B975,DATOS!B:B,0),1),1),"")="","","VENCIDO"),"X")</f>
        <v/>
      </c>
      <c r="I975" s="17" t="str">
        <f>IF(IFERROR(FIND(I$13,INDEX(DATOS!CA:CA,MATCH(CHECKLIST!B975,DATOS!B:B,0),1),1),"")="","","X")</f>
        <v/>
      </c>
      <c r="J975" s="17" t="str">
        <f>IF(IFERROR(FIND(J$13,INDEX(DATOS!CA:CA,MATCH(CHECKLIST!B975,DATOS!B:B,0),1),1),"")="","","X")</f>
        <v/>
      </c>
      <c r="K975" s="17" t="str">
        <f>IF(IFERROR(FIND(K$13,INDEX(DATOS!CA:CA,MATCH(CHECKLIST!B975,DATOS!B:B,0),1),1),"")="","","X")</f>
        <v/>
      </c>
      <c r="L975" s="17" t="str">
        <f>IF(IFERROR(FIND(L$13,INDEX(DATOS!CA:CA,MATCH(CHECKLIST!B975,DATOS!B:B,0),1),1),"")="","","X")</f>
        <v/>
      </c>
      <c r="M975" s="17" t="str">
        <f>IF(IFERROR(FIND(M$13,INDEX(DATOS!CA:CA,MATCH(CHECKLIST!B975,DATOS!B:B,0),1),1),"")="","","X")</f>
        <v/>
      </c>
      <c r="N975" s="49" t="str">
        <f ca="1">IFERROR(IF(INDEX(DATOS!I:I,MATCH(CHECKLIST!B975,DATOS!B:B,0),1)="","X",IF(INDEX(DATOS!I:I,MATCH(CHECKLIST!B975,DATOS!B:B,0),1)&gt;YEAR(TODAY())-1,"","VENCIDA")),"")</f>
        <v/>
      </c>
      <c r="P975" s="17" t="str">
        <f>IF(B975="","",IF(IFERROR(FIND(P$13,INDEX(DATOS!CA:CA,MATCH(CHECKLIST!B975,DATOS!B:B,0),1),1),"")="","","X"))</f>
        <v/>
      </c>
      <c r="Q975" s="17" t="str">
        <f>IF(B975="","",IF(IFERROR(FIND(Q$13,INDEX(DATOS!CA:CA,MATCH(CHECKLIST!B975,DATOS!B:B,0),1),1),"")="","","X"))</f>
        <v/>
      </c>
      <c r="R975" t="str">
        <f>IF(B975="","",1)</f>
        <v/>
      </c>
      <c r="S975" t="str">
        <f t="shared" si="49"/>
        <v/>
      </c>
      <c r="U975" t="str">
        <f t="shared" si="51"/>
        <v/>
      </c>
      <c r="V975" t="str">
        <f t="shared" si="52"/>
        <v/>
      </c>
    </row>
    <row r="976" spans="1:22">
      <c r="A976" s="12">
        <v>963</v>
      </c>
      <c r="B976" t="str">
        <f>IFERROR(INDEX(DATOS!B:B,MATCH(CHECKLIST!A976,DATOS!BU:BU,0),1),"")</f>
        <v/>
      </c>
      <c r="C976" t="str">
        <f>IFERROR(INDEX(DATOS!J:J,MATCH(CHECKLIST!A976,DATOS!BU:BU,0),1),"")</f>
        <v/>
      </c>
      <c r="D976" t="str">
        <f>IFERROR(INDEX(DATOS!R:R,MATCH(CHECKLIST!E976,DATOS!C:C,0),1),"")</f>
        <v/>
      </c>
      <c r="E976" s="16" t="str">
        <f>IFERROR(INDEX(DATOS!C:C,MATCH(CHECKLIST!A976,DATOS!BU:BU,0),1),"")</f>
        <v/>
      </c>
      <c r="F976" s="13" t="str">
        <f t="shared" si="50"/>
        <v/>
      </c>
      <c r="G976" s="17" t="str">
        <f>IF(IFERROR(FIND(G$13,INDEX(DATOS!CA:CA,MATCH(CHECKLIST!B976,DATOS!B:B,0),1),1),"")="",IF(IFERROR(FIND("FINADO",INDEX(DATOS!CA:CA,MATCH(CHECKLIST!B976,DATOS!B:B,0),1),1),"")="",IF(IFERROR(FIND("BAJA",INDEX(DATOS!CA:CA,MATCH(CHECKLIST!B976,DATOS!B:B,0),1),1),"")="",IF(IFERROR(FIND("FECHA PEUA",INDEX(DATOS!CA:CA,MATCH(CHECKLIST!B976,DATOS!B:B,0),1),1),"")="",IF(IFERROR(FIND("FIRMA",INDEX(DATOS!CA:CA,MATCH(CHECKLIST!B976,DATOS!B:B,0),1),1),"")="","","FIRMA"),"PEUA"),"BAJA"),"FINADO"),"X")</f>
        <v/>
      </c>
      <c r="H976" s="17" t="str">
        <f>IF(IFERROR(FIND(H$13,INDEX(DATOS!CA:CA,MATCH(CHECKLIST!B976,DATOS!B:B,0),1),1),"")="",IF(IFERROR(FIND("VENCIDA",INDEX(DATOS!BH:BH,MATCH(CHECKLIST!B976,DATOS!B:B,0),1),1),"")="","","VENCIDO"),"X")</f>
        <v/>
      </c>
      <c r="I976" s="17" t="str">
        <f>IF(IFERROR(FIND(I$13,INDEX(DATOS!CA:CA,MATCH(CHECKLIST!B976,DATOS!B:B,0),1),1),"")="","","X")</f>
        <v/>
      </c>
      <c r="J976" s="17" t="str">
        <f>IF(IFERROR(FIND(J$13,INDEX(DATOS!CA:CA,MATCH(CHECKLIST!B976,DATOS!B:B,0),1),1),"")="","","X")</f>
        <v/>
      </c>
      <c r="K976" s="17" t="str">
        <f>IF(IFERROR(FIND(K$13,INDEX(DATOS!CA:CA,MATCH(CHECKLIST!B976,DATOS!B:B,0),1),1),"")="","","X")</f>
        <v/>
      </c>
      <c r="L976" s="17" t="str">
        <f>IF(IFERROR(FIND(L$13,INDEX(DATOS!CA:CA,MATCH(CHECKLIST!B976,DATOS!B:B,0),1),1),"")="","","X")</f>
        <v/>
      </c>
      <c r="M976" s="17" t="str">
        <f>IF(IFERROR(FIND(M$13,INDEX(DATOS!CA:CA,MATCH(CHECKLIST!B976,DATOS!B:B,0),1),1),"")="","","X")</f>
        <v/>
      </c>
      <c r="N976" s="49" t="str">
        <f ca="1">IFERROR(IF(INDEX(DATOS!I:I,MATCH(CHECKLIST!B976,DATOS!B:B,0),1)="","X",IF(INDEX(DATOS!I:I,MATCH(CHECKLIST!B976,DATOS!B:B,0),1)&gt;YEAR(TODAY())-1,"","VENCIDA")),"")</f>
        <v/>
      </c>
      <c r="P976" s="17" t="str">
        <f>IF(B976="","",IF(IFERROR(FIND(P$13,INDEX(DATOS!CA:CA,MATCH(CHECKLIST!B976,DATOS!B:B,0),1),1),"")="","","X"))</f>
        <v/>
      </c>
      <c r="Q976" s="17" t="str">
        <f>IF(B976="","",IF(IFERROR(FIND(Q$13,INDEX(DATOS!CA:CA,MATCH(CHECKLIST!B976,DATOS!B:B,0),1),1),"")="","","X"))</f>
        <v/>
      </c>
      <c r="S976">
        <f t="shared" ref="S976:S1000" si="53">IF(Q$13="","",R976)</f>
        <v>0</v>
      </c>
      <c r="U976" t="str">
        <f t="shared" si="51"/>
        <v/>
      </c>
      <c r="V976" t="str">
        <f t="shared" si="52"/>
        <v/>
      </c>
    </row>
    <row r="977" spans="1:22">
      <c r="A977" s="12">
        <v>964</v>
      </c>
      <c r="B977" t="str">
        <f>IFERROR(INDEX(DATOS!B:B,MATCH(CHECKLIST!A977,DATOS!BU:BU,0),1),"")</f>
        <v/>
      </c>
      <c r="C977" t="str">
        <f>IFERROR(INDEX(DATOS!J:J,MATCH(CHECKLIST!A977,DATOS!BU:BU,0),1),"")</f>
        <v/>
      </c>
      <c r="D977" t="str">
        <f>IFERROR(INDEX(DATOS!R:R,MATCH(CHECKLIST!E977,DATOS!C:C,0),1),"")</f>
        <v/>
      </c>
      <c r="E977" s="16" t="str">
        <f>IFERROR(INDEX(DATOS!C:C,MATCH(CHECKLIST!A977,DATOS!BU:BU,0),1),"")</f>
        <v/>
      </c>
      <c r="F977" s="13" t="str">
        <f t="shared" si="50"/>
        <v/>
      </c>
      <c r="G977" s="17" t="str">
        <f>IF(IFERROR(FIND(G$13,INDEX(DATOS!CA:CA,MATCH(CHECKLIST!B977,DATOS!B:B,0),1),1),"")="",IF(IFERROR(FIND("FINADO",INDEX(DATOS!CA:CA,MATCH(CHECKLIST!B977,DATOS!B:B,0),1),1),"")="",IF(IFERROR(FIND("BAJA",INDEX(DATOS!CA:CA,MATCH(CHECKLIST!B977,DATOS!B:B,0),1),1),"")="",IF(IFERROR(FIND("FECHA PEUA",INDEX(DATOS!CA:CA,MATCH(CHECKLIST!B977,DATOS!B:B,0),1),1),"")="",IF(IFERROR(FIND("FIRMA",INDEX(DATOS!CA:CA,MATCH(CHECKLIST!B977,DATOS!B:B,0),1),1),"")="","","FIRMA"),"PEUA"),"BAJA"),"FINADO"),"X")</f>
        <v/>
      </c>
      <c r="H977" s="17" t="str">
        <f>IF(IFERROR(FIND(H$13,INDEX(DATOS!CA:CA,MATCH(CHECKLIST!B977,DATOS!B:B,0),1),1),"")="",IF(IFERROR(FIND("VENCIDA",INDEX(DATOS!BH:BH,MATCH(CHECKLIST!B977,DATOS!B:B,0),1),1),"")="","","VENCIDO"),"X")</f>
        <v/>
      </c>
      <c r="I977" s="17" t="str">
        <f>IF(IFERROR(FIND(I$13,INDEX(DATOS!CA:CA,MATCH(CHECKLIST!B977,DATOS!B:B,0),1),1),"")="","","X")</f>
        <v/>
      </c>
      <c r="J977" s="17" t="str">
        <f>IF(IFERROR(FIND(J$13,INDEX(DATOS!CA:CA,MATCH(CHECKLIST!B977,DATOS!B:B,0),1),1),"")="","","X")</f>
        <v/>
      </c>
      <c r="K977" s="17" t="str">
        <f>IF(IFERROR(FIND(K$13,INDEX(DATOS!CA:CA,MATCH(CHECKLIST!B977,DATOS!B:B,0),1),1),"")="","","X")</f>
        <v/>
      </c>
      <c r="L977" s="17" t="str">
        <f>IF(IFERROR(FIND(L$13,INDEX(DATOS!CA:CA,MATCH(CHECKLIST!B977,DATOS!B:B,0),1),1),"")="","","X")</f>
        <v/>
      </c>
      <c r="M977" s="17" t="str">
        <f>IF(IFERROR(FIND(M$13,INDEX(DATOS!CA:CA,MATCH(CHECKLIST!B977,DATOS!B:B,0),1),1),"")="","","X")</f>
        <v/>
      </c>
      <c r="N977" s="49" t="str">
        <f ca="1">IFERROR(IF(INDEX(DATOS!I:I,MATCH(CHECKLIST!B977,DATOS!B:B,0),1)="","X",IF(INDEX(DATOS!I:I,MATCH(CHECKLIST!B977,DATOS!B:B,0),1)&gt;YEAR(TODAY())-1,"","VENCIDA")),"")</f>
        <v/>
      </c>
      <c r="P977" s="17" t="str">
        <f>IF(B977="","",IF(IFERROR(FIND(P$13,INDEX(DATOS!CA:CA,MATCH(CHECKLIST!B977,DATOS!B:B,0),1),1),"")="","","X"))</f>
        <v/>
      </c>
      <c r="Q977" s="17" t="str">
        <f>IF(B977="","",IF(IFERROR(FIND(Q$13,INDEX(DATOS!CA:CA,MATCH(CHECKLIST!B977,DATOS!B:B,0),1),1),"")="","","X"))</f>
        <v/>
      </c>
      <c r="R977" t="str">
        <f>IF(B977="","",1)</f>
        <v/>
      </c>
      <c r="S977" t="str">
        <f t="shared" si="53"/>
        <v/>
      </c>
      <c r="U977" t="str">
        <f t="shared" si="51"/>
        <v/>
      </c>
      <c r="V977" t="str">
        <f t="shared" si="52"/>
        <v/>
      </c>
    </row>
    <row r="978" spans="1:22">
      <c r="A978" s="12">
        <v>965</v>
      </c>
      <c r="B978" t="str">
        <f>IFERROR(INDEX(DATOS!B:B,MATCH(CHECKLIST!A978,DATOS!BU:BU,0),1),"")</f>
        <v/>
      </c>
      <c r="C978" t="str">
        <f>IFERROR(INDEX(DATOS!J:J,MATCH(CHECKLIST!A978,DATOS!BU:BU,0),1),"")</f>
        <v/>
      </c>
      <c r="D978" t="str">
        <f>IFERROR(INDEX(DATOS!R:R,MATCH(CHECKLIST!E978,DATOS!C:C,0),1),"")</f>
        <v/>
      </c>
      <c r="E978" s="16" t="str">
        <f>IFERROR(INDEX(DATOS!C:C,MATCH(CHECKLIST!A978,DATOS!BU:BU,0),1),"")</f>
        <v/>
      </c>
      <c r="F978" s="13" t="str">
        <f t="shared" si="50"/>
        <v/>
      </c>
      <c r="G978" s="17" t="str">
        <f>IF(IFERROR(FIND(G$13,INDEX(DATOS!CA:CA,MATCH(CHECKLIST!B978,DATOS!B:B,0),1),1),"")="",IF(IFERROR(FIND("FINADO",INDEX(DATOS!CA:CA,MATCH(CHECKLIST!B978,DATOS!B:B,0),1),1),"")="",IF(IFERROR(FIND("BAJA",INDEX(DATOS!CA:CA,MATCH(CHECKLIST!B978,DATOS!B:B,0),1),1),"")="",IF(IFERROR(FIND("FECHA PEUA",INDEX(DATOS!CA:CA,MATCH(CHECKLIST!B978,DATOS!B:B,0),1),1),"")="",IF(IFERROR(FIND("FIRMA",INDEX(DATOS!CA:CA,MATCH(CHECKLIST!B978,DATOS!B:B,0),1),1),"")="","","FIRMA"),"PEUA"),"BAJA"),"FINADO"),"X")</f>
        <v/>
      </c>
      <c r="H978" s="17" t="str">
        <f>IF(IFERROR(FIND(H$13,INDEX(DATOS!CA:CA,MATCH(CHECKLIST!B978,DATOS!B:B,0),1),1),"")="",IF(IFERROR(FIND("VENCIDA",INDEX(DATOS!BH:BH,MATCH(CHECKLIST!B978,DATOS!B:B,0),1),1),"")="","","VENCIDO"),"X")</f>
        <v/>
      </c>
      <c r="I978" s="17" t="str">
        <f>IF(IFERROR(FIND(I$13,INDEX(DATOS!CA:CA,MATCH(CHECKLIST!B978,DATOS!B:B,0),1),1),"")="","","X")</f>
        <v/>
      </c>
      <c r="J978" s="17" t="str">
        <f>IF(IFERROR(FIND(J$13,INDEX(DATOS!CA:CA,MATCH(CHECKLIST!B978,DATOS!B:B,0),1),1),"")="","","X")</f>
        <v/>
      </c>
      <c r="K978" s="17" t="str">
        <f>IF(IFERROR(FIND(K$13,INDEX(DATOS!CA:CA,MATCH(CHECKLIST!B978,DATOS!B:B,0),1),1),"")="","","X")</f>
        <v/>
      </c>
      <c r="L978" s="17" t="str">
        <f>IF(IFERROR(FIND(L$13,INDEX(DATOS!CA:CA,MATCH(CHECKLIST!B978,DATOS!B:B,0),1),1),"")="","","X")</f>
        <v/>
      </c>
      <c r="M978" s="17" t="str">
        <f>IF(IFERROR(FIND(M$13,INDEX(DATOS!CA:CA,MATCH(CHECKLIST!B978,DATOS!B:B,0),1),1),"")="","","X")</f>
        <v/>
      </c>
      <c r="N978" s="49" t="str">
        <f ca="1">IFERROR(IF(INDEX(DATOS!I:I,MATCH(CHECKLIST!B978,DATOS!B:B,0),1)="","X",IF(INDEX(DATOS!I:I,MATCH(CHECKLIST!B978,DATOS!B:B,0),1)&gt;YEAR(TODAY())-1,"","VENCIDA")),"")</f>
        <v/>
      </c>
      <c r="P978" s="17" t="str">
        <f>IF(B978="","",IF(IFERROR(FIND(P$13,INDEX(DATOS!CA:CA,MATCH(CHECKLIST!B978,DATOS!B:B,0),1),1),"")="","","X"))</f>
        <v/>
      </c>
      <c r="Q978" s="17" t="str">
        <f>IF(B978="","",IF(IFERROR(FIND(Q$13,INDEX(DATOS!CA:CA,MATCH(CHECKLIST!B978,DATOS!B:B,0),1),1),"")="","","X"))</f>
        <v/>
      </c>
      <c r="S978">
        <f t="shared" si="53"/>
        <v>0</v>
      </c>
      <c r="U978" t="str">
        <f t="shared" si="51"/>
        <v/>
      </c>
      <c r="V978" t="str">
        <f t="shared" si="52"/>
        <v/>
      </c>
    </row>
    <row r="979" spans="1:22">
      <c r="A979" s="12">
        <v>966</v>
      </c>
      <c r="B979" t="str">
        <f>IFERROR(INDEX(DATOS!B:B,MATCH(CHECKLIST!A979,DATOS!BU:BU,0),1),"")</f>
        <v/>
      </c>
      <c r="C979" t="str">
        <f>IFERROR(INDEX(DATOS!J:J,MATCH(CHECKLIST!A979,DATOS!BU:BU,0),1),"")</f>
        <v/>
      </c>
      <c r="D979" t="str">
        <f>IFERROR(INDEX(DATOS!R:R,MATCH(CHECKLIST!E979,DATOS!C:C,0),1),"")</f>
        <v/>
      </c>
      <c r="E979" s="16" t="str">
        <f>IFERROR(INDEX(DATOS!C:C,MATCH(CHECKLIST!A979,DATOS!BU:BU,0),1),"")</f>
        <v/>
      </c>
      <c r="F979" s="13" t="str">
        <f t="shared" si="50"/>
        <v/>
      </c>
      <c r="G979" s="17" t="str">
        <f>IF(IFERROR(FIND(G$13,INDEX(DATOS!CA:CA,MATCH(CHECKLIST!B979,DATOS!B:B,0),1),1),"")="",IF(IFERROR(FIND("FINADO",INDEX(DATOS!CA:CA,MATCH(CHECKLIST!B979,DATOS!B:B,0),1),1),"")="",IF(IFERROR(FIND("BAJA",INDEX(DATOS!CA:CA,MATCH(CHECKLIST!B979,DATOS!B:B,0),1),1),"")="",IF(IFERROR(FIND("FECHA PEUA",INDEX(DATOS!CA:CA,MATCH(CHECKLIST!B979,DATOS!B:B,0),1),1),"")="",IF(IFERROR(FIND("FIRMA",INDEX(DATOS!CA:CA,MATCH(CHECKLIST!B979,DATOS!B:B,0),1),1),"")="","","FIRMA"),"PEUA"),"BAJA"),"FINADO"),"X")</f>
        <v/>
      </c>
      <c r="H979" s="17" t="str">
        <f>IF(IFERROR(FIND(H$13,INDEX(DATOS!CA:CA,MATCH(CHECKLIST!B979,DATOS!B:B,0),1),1),"")="",IF(IFERROR(FIND("VENCIDA",INDEX(DATOS!BH:BH,MATCH(CHECKLIST!B979,DATOS!B:B,0),1),1),"")="","","VENCIDO"),"X")</f>
        <v/>
      </c>
      <c r="I979" s="17" t="str">
        <f>IF(IFERROR(FIND(I$13,INDEX(DATOS!CA:CA,MATCH(CHECKLIST!B979,DATOS!B:B,0),1),1),"")="","","X")</f>
        <v/>
      </c>
      <c r="J979" s="17" t="str">
        <f>IF(IFERROR(FIND(J$13,INDEX(DATOS!CA:CA,MATCH(CHECKLIST!B979,DATOS!B:B,0),1),1),"")="","","X")</f>
        <v/>
      </c>
      <c r="K979" s="17" t="str">
        <f>IF(IFERROR(FIND(K$13,INDEX(DATOS!CA:CA,MATCH(CHECKLIST!B979,DATOS!B:B,0),1),1),"")="","","X")</f>
        <v/>
      </c>
      <c r="L979" s="17" t="str">
        <f>IF(IFERROR(FIND(L$13,INDEX(DATOS!CA:CA,MATCH(CHECKLIST!B979,DATOS!B:B,0),1),1),"")="","","X")</f>
        <v/>
      </c>
      <c r="M979" s="17" t="str">
        <f>IF(IFERROR(FIND(M$13,INDEX(DATOS!CA:CA,MATCH(CHECKLIST!B979,DATOS!B:B,0),1),1),"")="","","X")</f>
        <v/>
      </c>
      <c r="N979" s="49" t="str">
        <f ca="1">IFERROR(IF(INDEX(DATOS!I:I,MATCH(CHECKLIST!B979,DATOS!B:B,0),1)="","X",IF(INDEX(DATOS!I:I,MATCH(CHECKLIST!B979,DATOS!B:B,0),1)&gt;YEAR(TODAY())-1,"","VENCIDA")),"")</f>
        <v/>
      </c>
      <c r="P979" s="17" t="str">
        <f>IF(B979="","",IF(IFERROR(FIND(P$13,INDEX(DATOS!CA:CA,MATCH(CHECKLIST!B979,DATOS!B:B,0),1),1),"")="","","X"))</f>
        <v/>
      </c>
      <c r="Q979" s="17" t="str">
        <f>IF(B979="","",IF(IFERROR(FIND(Q$13,INDEX(DATOS!CA:CA,MATCH(CHECKLIST!B979,DATOS!B:B,0),1),1),"")="","","X"))</f>
        <v/>
      </c>
      <c r="R979" t="str">
        <f>IF(B979="","",1)</f>
        <v/>
      </c>
      <c r="S979" t="str">
        <f t="shared" si="53"/>
        <v/>
      </c>
      <c r="U979" t="str">
        <f t="shared" si="51"/>
        <v/>
      </c>
      <c r="V979" t="str">
        <f t="shared" si="52"/>
        <v/>
      </c>
    </row>
    <row r="980" spans="1:22">
      <c r="A980" s="12">
        <v>967</v>
      </c>
      <c r="B980" t="str">
        <f>IFERROR(INDEX(DATOS!B:B,MATCH(CHECKLIST!A980,DATOS!BU:BU,0),1),"")</f>
        <v/>
      </c>
      <c r="C980" t="str">
        <f>IFERROR(INDEX(DATOS!J:J,MATCH(CHECKLIST!A980,DATOS!BU:BU,0),1),"")</f>
        <v/>
      </c>
      <c r="D980" t="str">
        <f>IFERROR(INDEX(DATOS!R:R,MATCH(CHECKLIST!E980,DATOS!C:C,0),1),"")</f>
        <v/>
      </c>
      <c r="E980" s="16" t="str">
        <f>IFERROR(INDEX(DATOS!C:C,MATCH(CHECKLIST!A980,DATOS!BU:BU,0),1),"")</f>
        <v/>
      </c>
      <c r="F980" s="13" t="str">
        <f t="shared" si="50"/>
        <v/>
      </c>
      <c r="G980" s="17" t="str">
        <f>IF(IFERROR(FIND(G$13,INDEX(DATOS!CA:CA,MATCH(CHECKLIST!B980,DATOS!B:B,0),1),1),"")="",IF(IFERROR(FIND("FINADO",INDEX(DATOS!CA:CA,MATCH(CHECKLIST!B980,DATOS!B:B,0),1),1),"")="",IF(IFERROR(FIND("BAJA",INDEX(DATOS!CA:CA,MATCH(CHECKLIST!B980,DATOS!B:B,0),1),1),"")="",IF(IFERROR(FIND("FECHA PEUA",INDEX(DATOS!CA:CA,MATCH(CHECKLIST!B980,DATOS!B:B,0),1),1),"")="",IF(IFERROR(FIND("FIRMA",INDEX(DATOS!CA:CA,MATCH(CHECKLIST!B980,DATOS!B:B,0),1),1),"")="","","FIRMA"),"PEUA"),"BAJA"),"FINADO"),"X")</f>
        <v/>
      </c>
      <c r="H980" s="17" t="str">
        <f>IF(IFERROR(FIND(H$13,INDEX(DATOS!CA:CA,MATCH(CHECKLIST!B980,DATOS!B:B,0),1),1),"")="",IF(IFERROR(FIND("VENCIDA",INDEX(DATOS!BH:BH,MATCH(CHECKLIST!B980,DATOS!B:B,0),1),1),"")="","","VENCIDO"),"X")</f>
        <v/>
      </c>
      <c r="I980" s="17" t="str">
        <f>IF(IFERROR(FIND(I$13,INDEX(DATOS!CA:CA,MATCH(CHECKLIST!B980,DATOS!B:B,0),1),1),"")="","","X")</f>
        <v/>
      </c>
      <c r="J980" s="17" t="str">
        <f>IF(IFERROR(FIND(J$13,INDEX(DATOS!CA:CA,MATCH(CHECKLIST!B980,DATOS!B:B,0),1),1),"")="","","X")</f>
        <v/>
      </c>
      <c r="K980" s="17" t="str">
        <f>IF(IFERROR(FIND(K$13,INDEX(DATOS!CA:CA,MATCH(CHECKLIST!B980,DATOS!B:B,0),1),1),"")="","","X")</f>
        <v/>
      </c>
      <c r="L980" s="17" t="str">
        <f>IF(IFERROR(FIND(L$13,INDEX(DATOS!CA:CA,MATCH(CHECKLIST!B980,DATOS!B:B,0),1),1),"")="","","X")</f>
        <v/>
      </c>
      <c r="M980" s="17" t="str">
        <f>IF(IFERROR(FIND(M$13,INDEX(DATOS!CA:CA,MATCH(CHECKLIST!B980,DATOS!B:B,0),1),1),"")="","","X")</f>
        <v/>
      </c>
      <c r="N980" s="49" t="str">
        <f ca="1">IFERROR(IF(INDEX(DATOS!I:I,MATCH(CHECKLIST!B980,DATOS!B:B,0),1)="","X",IF(INDEX(DATOS!I:I,MATCH(CHECKLIST!B980,DATOS!B:B,0),1)&gt;YEAR(TODAY())-1,"","VENCIDA")),"")</f>
        <v/>
      </c>
      <c r="P980" s="17" t="str">
        <f>IF(B980="","",IF(IFERROR(FIND(P$13,INDEX(DATOS!CA:CA,MATCH(CHECKLIST!B980,DATOS!B:B,0),1),1),"")="","","X"))</f>
        <v/>
      </c>
      <c r="Q980" s="17" t="str">
        <f>IF(B980="","",IF(IFERROR(FIND(Q$13,INDEX(DATOS!CA:CA,MATCH(CHECKLIST!B980,DATOS!B:B,0),1),1),"")="","","X"))</f>
        <v/>
      </c>
      <c r="S980">
        <f t="shared" si="53"/>
        <v>0</v>
      </c>
      <c r="U980" t="str">
        <f t="shared" si="51"/>
        <v/>
      </c>
      <c r="V980" t="str">
        <f t="shared" si="52"/>
        <v/>
      </c>
    </row>
    <row r="981" spans="1:22">
      <c r="A981" s="12">
        <v>968</v>
      </c>
      <c r="B981" t="str">
        <f>IFERROR(INDEX(DATOS!B:B,MATCH(CHECKLIST!A981,DATOS!BU:BU,0),1),"")</f>
        <v/>
      </c>
      <c r="C981" t="str">
        <f>IFERROR(INDEX(DATOS!J:J,MATCH(CHECKLIST!A981,DATOS!BU:BU,0),1),"")</f>
        <v/>
      </c>
      <c r="D981" t="str">
        <f>IFERROR(INDEX(DATOS!R:R,MATCH(CHECKLIST!E981,DATOS!C:C,0),1),"")</f>
        <v/>
      </c>
      <c r="E981" s="16" t="str">
        <f>IFERROR(INDEX(DATOS!C:C,MATCH(CHECKLIST!A981,DATOS!BU:BU,0),1),"")</f>
        <v/>
      </c>
      <c r="F981" s="13" t="str">
        <f t="shared" si="50"/>
        <v/>
      </c>
      <c r="G981" s="17" t="str">
        <f>IF(IFERROR(FIND(G$13,INDEX(DATOS!CA:CA,MATCH(CHECKLIST!B981,DATOS!B:B,0),1),1),"")="",IF(IFERROR(FIND("FINADO",INDEX(DATOS!CA:CA,MATCH(CHECKLIST!B981,DATOS!B:B,0),1),1),"")="",IF(IFERROR(FIND("BAJA",INDEX(DATOS!CA:CA,MATCH(CHECKLIST!B981,DATOS!B:B,0),1),1),"")="",IF(IFERROR(FIND("FECHA PEUA",INDEX(DATOS!CA:CA,MATCH(CHECKLIST!B981,DATOS!B:B,0),1),1),"")="",IF(IFERROR(FIND("FIRMA",INDEX(DATOS!CA:CA,MATCH(CHECKLIST!B981,DATOS!B:B,0),1),1),"")="","","FIRMA"),"PEUA"),"BAJA"),"FINADO"),"X")</f>
        <v/>
      </c>
      <c r="H981" s="17" t="str">
        <f>IF(IFERROR(FIND(H$13,INDEX(DATOS!CA:CA,MATCH(CHECKLIST!B981,DATOS!B:B,0),1),1),"")="",IF(IFERROR(FIND("VENCIDA",INDEX(DATOS!BH:BH,MATCH(CHECKLIST!B981,DATOS!B:B,0),1),1),"")="","","VENCIDO"),"X")</f>
        <v/>
      </c>
      <c r="I981" s="17" t="str">
        <f>IF(IFERROR(FIND(I$13,INDEX(DATOS!CA:CA,MATCH(CHECKLIST!B981,DATOS!B:B,0),1),1),"")="","","X")</f>
        <v/>
      </c>
      <c r="J981" s="17" t="str">
        <f>IF(IFERROR(FIND(J$13,INDEX(DATOS!CA:CA,MATCH(CHECKLIST!B981,DATOS!B:B,0),1),1),"")="","","X")</f>
        <v/>
      </c>
      <c r="K981" s="17" t="str">
        <f>IF(IFERROR(FIND(K$13,INDEX(DATOS!CA:CA,MATCH(CHECKLIST!B981,DATOS!B:B,0),1),1),"")="","","X")</f>
        <v/>
      </c>
      <c r="L981" s="17" t="str">
        <f>IF(IFERROR(FIND(L$13,INDEX(DATOS!CA:CA,MATCH(CHECKLIST!B981,DATOS!B:B,0),1),1),"")="","","X")</f>
        <v/>
      </c>
      <c r="M981" s="17" t="str">
        <f>IF(IFERROR(FIND(M$13,INDEX(DATOS!CA:CA,MATCH(CHECKLIST!B981,DATOS!B:B,0),1),1),"")="","","X")</f>
        <v/>
      </c>
      <c r="N981" s="49" t="str">
        <f ca="1">IFERROR(IF(INDEX(DATOS!I:I,MATCH(CHECKLIST!B981,DATOS!B:B,0),1)="","X",IF(INDEX(DATOS!I:I,MATCH(CHECKLIST!B981,DATOS!B:B,0),1)&gt;YEAR(TODAY())-1,"","VENCIDA")),"")</f>
        <v/>
      </c>
      <c r="P981" s="17" t="str">
        <f>IF(B981="","",IF(IFERROR(FIND(P$13,INDEX(DATOS!CA:CA,MATCH(CHECKLIST!B981,DATOS!B:B,0),1),1),"")="","","X"))</f>
        <v/>
      </c>
      <c r="Q981" s="17" t="str">
        <f>IF(B981="","",IF(IFERROR(FIND(Q$13,INDEX(DATOS!CA:CA,MATCH(CHECKLIST!B981,DATOS!B:B,0),1),1),"")="","","X"))</f>
        <v/>
      </c>
      <c r="R981" t="str">
        <f>IF(B981="","",1)</f>
        <v/>
      </c>
      <c r="S981" t="str">
        <f t="shared" si="53"/>
        <v/>
      </c>
      <c r="U981" t="str">
        <f t="shared" si="51"/>
        <v/>
      </c>
      <c r="V981" t="str">
        <f t="shared" si="52"/>
        <v/>
      </c>
    </row>
    <row r="982" spans="1:22">
      <c r="A982" s="12">
        <v>969</v>
      </c>
      <c r="B982" t="str">
        <f>IFERROR(INDEX(DATOS!B:B,MATCH(CHECKLIST!A982,DATOS!BU:BU,0),1),"")</f>
        <v/>
      </c>
      <c r="C982" t="str">
        <f>IFERROR(INDEX(DATOS!J:J,MATCH(CHECKLIST!A982,DATOS!BU:BU,0),1),"")</f>
        <v/>
      </c>
      <c r="D982" t="str">
        <f>IFERROR(INDEX(DATOS!R:R,MATCH(CHECKLIST!E982,DATOS!C:C,0),1),"")</f>
        <v/>
      </c>
      <c r="E982" s="16" t="str">
        <f>IFERROR(INDEX(DATOS!C:C,MATCH(CHECKLIST!A982,DATOS!BU:BU,0),1),"")</f>
        <v/>
      </c>
      <c r="F982" s="13" t="str">
        <f t="shared" si="50"/>
        <v/>
      </c>
      <c r="G982" s="17" t="str">
        <f>IF(IFERROR(FIND(G$13,INDEX(DATOS!CA:CA,MATCH(CHECKLIST!B982,DATOS!B:B,0),1),1),"")="",IF(IFERROR(FIND("FINADO",INDEX(DATOS!CA:CA,MATCH(CHECKLIST!B982,DATOS!B:B,0),1),1),"")="",IF(IFERROR(FIND("BAJA",INDEX(DATOS!CA:CA,MATCH(CHECKLIST!B982,DATOS!B:B,0),1),1),"")="",IF(IFERROR(FIND("FECHA PEUA",INDEX(DATOS!CA:CA,MATCH(CHECKLIST!B982,DATOS!B:B,0),1),1),"")="",IF(IFERROR(FIND("FIRMA",INDEX(DATOS!CA:CA,MATCH(CHECKLIST!B982,DATOS!B:B,0),1),1),"")="","","FIRMA"),"PEUA"),"BAJA"),"FINADO"),"X")</f>
        <v/>
      </c>
      <c r="H982" s="17" t="str">
        <f>IF(IFERROR(FIND(H$13,INDEX(DATOS!CA:CA,MATCH(CHECKLIST!B982,DATOS!B:B,0),1),1),"")="",IF(IFERROR(FIND("VENCIDA",INDEX(DATOS!BH:BH,MATCH(CHECKLIST!B982,DATOS!B:B,0),1),1),"")="","","VENCIDO"),"X")</f>
        <v/>
      </c>
      <c r="I982" s="17" t="str">
        <f>IF(IFERROR(FIND(I$13,INDEX(DATOS!CA:CA,MATCH(CHECKLIST!B982,DATOS!B:B,0),1),1),"")="","","X")</f>
        <v/>
      </c>
      <c r="J982" s="17" t="str">
        <f>IF(IFERROR(FIND(J$13,INDEX(DATOS!CA:CA,MATCH(CHECKLIST!B982,DATOS!B:B,0),1),1),"")="","","X")</f>
        <v/>
      </c>
      <c r="K982" s="17" t="str">
        <f>IF(IFERROR(FIND(K$13,INDEX(DATOS!CA:CA,MATCH(CHECKLIST!B982,DATOS!B:B,0),1),1),"")="","","X")</f>
        <v/>
      </c>
      <c r="L982" s="17" t="str">
        <f>IF(IFERROR(FIND(L$13,INDEX(DATOS!CA:CA,MATCH(CHECKLIST!B982,DATOS!B:B,0),1),1),"")="","","X")</f>
        <v/>
      </c>
      <c r="M982" s="17" t="str">
        <f>IF(IFERROR(FIND(M$13,INDEX(DATOS!CA:CA,MATCH(CHECKLIST!B982,DATOS!B:B,0),1),1),"")="","","X")</f>
        <v/>
      </c>
      <c r="N982" s="49" t="str">
        <f ca="1">IFERROR(IF(INDEX(DATOS!I:I,MATCH(CHECKLIST!B982,DATOS!B:B,0),1)="","X",IF(INDEX(DATOS!I:I,MATCH(CHECKLIST!B982,DATOS!B:B,0),1)&gt;YEAR(TODAY())-1,"","VENCIDA")),"")</f>
        <v/>
      </c>
      <c r="P982" s="17" t="str">
        <f>IF(B982="","",IF(IFERROR(FIND(P$13,INDEX(DATOS!CA:CA,MATCH(CHECKLIST!B982,DATOS!B:B,0),1),1),"")="","","X"))</f>
        <v/>
      </c>
      <c r="Q982" s="17" t="str">
        <f>IF(B982="","",IF(IFERROR(FIND(Q$13,INDEX(DATOS!CA:CA,MATCH(CHECKLIST!B982,DATOS!B:B,0),1),1),"")="","","X"))</f>
        <v/>
      </c>
      <c r="S982">
        <f t="shared" si="53"/>
        <v>0</v>
      </c>
      <c r="U982" t="str">
        <f t="shared" si="51"/>
        <v/>
      </c>
      <c r="V982" t="str">
        <f t="shared" si="52"/>
        <v/>
      </c>
    </row>
    <row r="983" spans="1:22">
      <c r="A983" s="12">
        <v>970</v>
      </c>
      <c r="B983" t="str">
        <f>IFERROR(INDEX(DATOS!B:B,MATCH(CHECKLIST!A983,DATOS!BU:BU,0),1),"")</f>
        <v/>
      </c>
      <c r="C983" t="str">
        <f>IFERROR(INDEX(DATOS!J:J,MATCH(CHECKLIST!A983,DATOS!BU:BU,0),1),"")</f>
        <v/>
      </c>
      <c r="D983" t="str">
        <f>IFERROR(INDEX(DATOS!R:R,MATCH(CHECKLIST!E983,DATOS!C:C,0),1),"")</f>
        <v/>
      </c>
      <c r="E983" s="16" t="str">
        <f>IFERROR(INDEX(DATOS!C:C,MATCH(CHECKLIST!A983,DATOS!BU:BU,0),1),"")</f>
        <v/>
      </c>
      <c r="F983" s="13" t="str">
        <f t="shared" si="50"/>
        <v/>
      </c>
      <c r="G983" s="17" t="str">
        <f>IF(IFERROR(FIND(G$13,INDEX(DATOS!CA:CA,MATCH(CHECKLIST!B983,DATOS!B:B,0),1),1),"")="",IF(IFERROR(FIND("FINADO",INDEX(DATOS!CA:CA,MATCH(CHECKLIST!B983,DATOS!B:B,0),1),1),"")="",IF(IFERROR(FIND("BAJA",INDEX(DATOS!CA:CA,MATCH(CHECKLIST!B983,DATOS!B:B,0),1),1),"")="",IF(IFERROR(FIND("FECHA PEUA",INDEX(DATOS!CA:CA,MATCH(CHECKLIST!B983,DATOS!B:B,0),1),1),"")="",IF(IFERROR(FIND("FIRMA",INDEX(DATOS!CA:CA,MATCH(CHECKLIST!B983,DATOS!B:B,0),1),1),"")="","","FIRMA"),"PEUA"),"BAJA"),"FINADO"),"X")</f>
        <v/>
      </c>
      <c r="H983" s="17" t="str">
        <f>IF(IFERROR(FIND(H$13,INDEX(DATOS!CA:CA,MATCH(CHECKLIST!B983,DATOS!B:B,0),1),1),"")="",IF(IFERROR(FIND("VENCIDA",INDEX(DATOS!BH:BH,MATCH(CHECKLIST!B983,DATOS!B:B,0),1),1),"")="","","VENCIDO"),"X")</f>
        <v/>
      </c>
      <c r="I983" s="17" t="str">
        <f>IF(IFERROR(FIND(I$13,INDEX(DATOS!CA:CA,MATCH(CHECKLIST!B983,DATOS!B:B,0),1),1),"")="","","X")</f>
        <v/>
      </c>
      <c r="J983" s="17" t="str">
        <f>IF(IFERROR(FIND(J$13,INDEX(DATOS!CA:CA,MATCH(CHECKLIST!B983,DATOS!B:B,0),1),1),"")="","","X")</f>
        <v/>
      </c>
      <c r="K983" s="17" t="str">
        <f>IF(IFERROR(FIND(K$13,INDEX(DATOS!CA:CA,MATCH(CHECKLIST!B983,DATOS!B:B,0),1),1),"")="","","X")</f>
        <v/>
      </c>
      <c r="L983" s="17" t="str">
        <f>IF(IFERROR(FIND(L$13,INDEX(DATOS!CA:CA,MATCH(CHECKLIST!B983,DATOS!B:B,0),1),1),"")="","","X")</f>
        <v/>
      </c>
      <c r="M983" s="17" t="str">
        <f>IF(IFERROR(FIND(M$13,INDEX(DATOS!CA:CA,MATCH(CHECKLIST!B983,DATOS!B:B,0),1),1),"")="","","X")</f>
        <v/>
      </c>
      <c r="N983" s="49" t="str">
        <f ca="1">IFERROR(IF(INDEX(DATOS!I:I,MATCH(CHECKLIST!B983,DATOS!B:B,0),1)="","X",IF(INDEX(DATOS!I:I,MATCH(CHECKLIST!B983,DATOS!B:B,0),1)&gt;YEAR(TODAY())-1,"","VENCIDA")),"")</f>
        <v/>
      </c>
      <c r="P983" s="17" t="str">
        <f>IF(B983="","",IF(IFERROR(FIND(P$13,INDEX(DATOS!CA:CA,MATCH(CHECKLIST!B983,DATOS!B:B,0),1),1),"")="","","X"))</f>
        <v/>
      </c>
      <c r="Q983" s="17" t="str">
        <f>IF(B983="","",IF(IFERROR(FIND(Q$13,INDEX(DATOS!CA:CA,MATCH(CHECKLIST!B983,DATOS!B:B,0),1),1),"")="","","X"))</f>
        <v/>
      </c>
      <c r="R983" t="str">
        <f>IF(B983="","",1)</f>
        <v/>
      </c>
      <c r="S983" t="str">
        <f t="shared" si="53"/>
        <v/>
      </c>
      <c r="U983" t="str">
        <f t="shared" si="51"/>
        <v/>
      </c>
      <c r="V983" t="str">
        <f t="shared" si="52"/>
        <v/>
      </c>
    </row>
    <row r="984" spans="1:22">
      <c r="A984" s="12">
        <v>971</v>
      </c>
      <c r="B984" t="str">
        <f>IFERROR(INDEX(DATOS!B:B,MATCH(CHECKLIST!A984,DATOS!BU:BU,0),1),"")</f>
        <v/>
      </c>
      <c r="C984" t="str">
        <f>IFERROR(INDEX(DATOS!J:J,MATCH(CHECKLIST!A984,DATOS!BU:BU,0),1),"")</f>
        <v/>
      </c>
      <c r="D984" t="str">
        <f>IFERROR(INDEX(DATOS!R:R,MATCH(CHECKLIST!E984,DATOS!C:C,0),1),"")</f>
        <v/>
      </c>
      <c r="E984" s="16" t="str">
        <f>IFERROR(INDEX(DATOS!C:C,MATCH(CHECKLIST!A984,DATOS!BU:BU,0),1),"")</f>
        <v/>
      </c>
      <c r="F984" s="13" t="str">
        <f t="shared" si="50"/>
        <v/>
      </c>
      <c r="G984" s="17" t="str">
        <f>IF(IFERROR(FIND(G$13,INDEX(DATOS!CA:CA,MATCH(CHECKLIST!B984,DATOS!B:B,0),1),1),"")="",IF(IFERROR(FIND("FINADO",INDEX(DATOS!CA:CA,MATCH(CHECKLIST!B984,DATOS!B:B,0),1),1),"")="",IF(IFERROR(FIND("BAJA",INDEX(DATOS!CA:CA,MATCH(CHECKLIST!B984,DATOS!B:B,0),1),1),"")="",IF(IFERROR(FIND("FECHA PEUA",INDEX(DATOS!CA:CA,MATCH(CHECKLIST!B984,DATOS!B:B,0),1),1),"")="",IF(IFERROR(FIND("FIRMA",INDEX(DATOS!CA:CA,MATCH(CHECKLIST!B984,DATOS!B:B,0),1),1),"")="","","FIRMA"),"PEUA"),"BAJA"),"FINADO"),"X")</f>
        <v/>
      </c>
      <c r="H984" s="17" t="str">
        <f>IF(IFERROR(FIND(H$13,INDEX(DATOS!CA:CA,MATCH(CHECKLIST!B984,DATOS!B:B,0),1),1),"")="",IF(IFERROR(FIND("VENCIDA",INDEX(DATOS!BH:BH,MATCH(CHECKLIST!B984,DATOS!B:B,0),1),1),"")="","","VENCIDO"),"X")</f>
        <v/>
      </c>
      <c r="I984" s="17" t="str">
        <f>IF(IFERROR(FIND(I$13,INDEX(DATOS!CA:CA,MATCH(CHECKLIST!B984,DATOS!B:B,0),1),1),"")="","","X")</f>
        <v/>
      </c>
      <c r="J984" s="17" t="str">
        <f>IF(IFERROR(FIND(J$13,INDEX(DATOS!CA:CA,MATCH(CHECKLIST!B984,DATOS!B:B,0),1),1),"")="","","X")</f>
        <v/>
      </c>
      <c r="K984" s="17" t="str">
        <f>IF(IFERROR(FIND(K$13,INDEX(DATOS!CA:CA,MATCH(CHECKLIST!B984,DATOS!B:B,0),1),1),"")="","","X")</f>
        <v/>
      </c>
      <c r="L984" s="17" t="str">
        <f>IF(IFERROR(FIND(L$13,INDEX(DATOS!CA:CA,MATCH(CHECKLIST!B984,DATOS!B:B,0),1),1),"")="","","X")</f>
        <v/>
      </c>
      <c r="M984" s="17" t="str">
        <f>IF(IFERROR(FIND(M$13,INDEX(DATOS!CA:CA,MATCH(CHECKLIST!B984,DATOS!B:B,0),1),1),"")="","","X")</f>
        <v/>
      </c>
      <c r="N984" s="49" t="str">
        <f ca="1">IFERROR(IF(INDEX(DATOS!I:I,MATCH(CHECKLIST!B984,DATOS!B:B,0),1)="","X",IF(INDEX(DATOS!I:I,MATCH(CHECKLIST!B984,DATOS!B:B,0),1)&gt;YEAR(TODAY())-1,"","VENCIDA")),"")</f>
        <v/>
      </c>
      <c r="P984" s="17" t="str">
        <f>IF(B984="","",IF(IFERROR(FIND(P$13,INDEX(DATOS!CA:CA,MATCH(CHECKLIST!B984,DATOS!B:B,0),1),1),"")="","","X"))</f>
        <v/>
      </c>
      <c r="Q984" s="17" t="str">
        <f>IF(B984="","",IF(IFERROR(FIND(Q$13,INDEX(DATOS!CA:CA,MATCH(CHECKLIST!B984,DATOS!B:B,0),1),1),"")="","","X"))</f>
        <v/>
      </c>
      <c r="S984">
        <f t="shared" si="53"/>
        <v>0</v>
      </c>
      <c r="U984" t="str">
        <f t="shared" si="51"/>
        <v/>
      </c>
      <c r="V984" t="str">
        <f t="shared" si="52"/>
        <v/>
      </c>
    </row>
    <row r="985" spans="1:22">
      <c r="A985" s="12">
        <v>972</v>
      </c>
      <c r="B985" t="str">
        <f>IFERROR(INDEX(DATOS!B:B,MATCH(CHECKLIST!A985,DATOS!BU:BU,0),1),"")</f>
        <v/>
      </c>
      <c r="C985" t="str">
        <f>IFERROR(INDEX(DATOS!J:J,MATCH(CHECKLIST!A985,DATOS!BU:BU,0),1),"")</f>
        <v/>
      </c>
      <c r="D985" t="str">
        <f>IFERROR(INDEX(DATOS!R:R,MATCH(CHECKLIST!E985,DATOS!C:C,0),1),"")</f>
        <v/>
      </c>
      <c r="E985" s="16" t="str">
        <f>IFERROR(INDEX(DATOS!C:C,MATCH(CHECKLIST!A985,DATOS!BU:BU,0),1),"")</f>
        <v/>
      </c>
      <c r="F985" s="13" t="str">
        <f t="shared" si="50"/>
        <v/>
      </c>
      <c r="G985" s="17" t="str">
        <f>IF(IFERROR(FIND(G$13,INDEX(DATOS!CA:CA,MATCH(CHECKLIST!B985,DATOS!B:B,0),1),1),"")="",IF(IFERROR(FIND("FINADO",INDEX(DATOS!CA:CA,MATCH(CHECKLIST!B985,DATOS!B:B,0),1),1),"")="",IF(IFERROR(FIND("BAJA",INDEX(DATOS!CA:CA,MATCH(CHECKLIST!B985,DATOS!B:B,0),1),1),"")="",IF(IFERROR(FIND("FECHA PEUA",INDEX(DATOS!CA:CA,MATCH(CHECKLIST!B985,DATOS!B:B,0),1),1),"")="",IF(IFERROR(FIND("FIRMA",INDEX(DATOS!CA:CA,MATCH(CHECKLIST!B985,DATOS!B:B,0),1),1),"")="","","FIRMA"),"PEUA"),"BAJA"),"FINADO"),"X")</f>
        <v/>
      </c>
      <c r="H985" s="17" t="str">
        <f>IF(IFERROR(FIND(H$13,INDEX(DATOS!CA:CA,MATCH(CHECKLIST!B985,DATOS!B:B,0),1),1),"")="",IF(IFERROR(FIND("VENCIDA",INDEX(DATOS!BH:BH,MATCH(CHECKLIST!B985,DATOS!B:B,0),1),1),"")="","","VENCIDO"),"X")</f>
        <v/>
      </c>
      <c r="I985" s="17" t="str">
        <f>IF(IFERROR(FIND(I$13,INDEX(DATOS!CA:CA,MATCH(CHECKLIST!B985,DATOS!B:B,0),1),1),"")="","","X")</f>
        <v/>
      </c>
      <c r="J985" s="17" t="str">
        <f>IF(IFERROR(FIND(J$13,INDEX(DATOS!CA:CA,MATCH(CHECKLIST!B985,DATOS!B:B,0),1),1),"")="","","X")</f>
        <v/>
      </c>
      <c r="K985" s="17" t="str">
        <f>IF(IFERROR(FIND(K$13,INDEX(DATOS!CA:CA,MATCH(CHECKLIST!B985,DATOS!B:B,0),1),1),"")="","","X")</f>
        <v/>
      </c>
      <c r="L985" s="17" t="str">
        <f>IF(IFERROR(FIND(L$13,INDEX(DATOS!CA:CA,MATCH(CHECKLIST!B985,DATOS!B:B,0),1),1),"")="","","X")</f>
        <v/>
      </c>
      <c r="M985" s="17" t="str">
        <f>IF(IFERROR(FIND(M$13,INDEX(DATOS!CA:CA,MATCH(CHECKLIST!B985,DATOS!B:B,0),1),1),"")="","","X")</f>
        <v/>
      </c>
      <c r="N985" s="49" t="str">
        <f ca="1">IFERROR(IF(INDEX(DATOS!I:I,MATCH(CHECKLIST!B985,DATOS!B:B,0),1)="","X",IF(INDEX(DATOS!I:I,MATCH(CHECKLIST!B985,DATOS!B:B,0),1)&gt;YEAR(TODAY())-1,"","VENCIDA")),"")</f>
        <v/>
      </c>
      <c r="P985" s="17" t="str">
        <f>IF(B985="","",IF(IFERROR(FIND(P$13,INDEX(DATOS!CA:CA,MATCH(CHECKLIST!B985,DATOS!B:B,0),1),1),"")="","","X"))</f>
        <v/>
      </c>
      <c r="Q985" s="17" t="str">
        <f>IF(B985="","",IF(IFERROR(FIND(Q$13,INDEX(DATOS!CA:CA,MATCH(CHECKLIST!B985,DATOS!B:B,0),1),1),"")="","","X"))</f>
        <v/>
      </c>
      <c r="R985" t="str">
        <f>IF(B985="","",1)</f>
        <v/>
      </c>
      <c r="S985" t="str">
        <f t="shared" si="53"/>
        <v/>
      </c>
      <c r="U985" t="str">
        <f t="shared" si="51"/>
        <v/>
      </c>
      <c r="V985" t="str">
        <f t="shared" si="52"/>
        <v/>
      </c>
    </row>
    <row r="986" spans="1:22">
      <c r="A986" s="12">
        <v>973</v>
      </c>
      <c r="B986" t="str">
        <f>IFERROR(INDEX(DATOS!B:B,MATCH(CHECKLIST!A986,DATOS!BU:BU,0),1),"")</f>
        <v/>
      </c>
      <c r="C986" t="str">
        <f>IFERROR(INDEX(DATOS!J:J,MATCH(CHECKLIST!A986,DATOS!BU:BU,0),1),"")</f>
        <v/>
      </c>
      <c r="D986" t="str">
        <f>IFERROR(INDEX(DATOS!R:R,MATCH(CHECKLIST!E986,DATOS!C:C,0),1),"")</f>
        <v/>
      </c>
      <c r="E986" s="16" t="str">
        <f>IFERROR(INDEX(DATOS!C:C,MATCH(CHECKLIST!A986,DATOS!BU:BU,0),1),"")</f>
        <v/>
      </c>
      <c r="F986" s="13" t="str">
        <f t="shared" si="50"/>
        <v/>
      </c>
      <c r="G986" s="17" t="str">
        <f>IF(IFERROR(FIND(G$13,INDEX(DATOS!CA:CA,MATCH(CHECKLIST!B986,DATOS!B:B,0),1),1),"")="",IF(IFERROR(FIND("FINADO",INDEX(DATOS!CA:CA,MATCH(CHECKLIST!B986,DATOS!B:B,0),1),1),"")="",IF(IFERROR(FIND("BAJA",INDEX(DATOS!CA:CA,MATCH(CHECKLIST!B986,DATOS!B:B,0),1),1),"")="",IF(IFERROR(FIND("FECHA PEUA",INDEX(DATOS!CA:CA,MATCH(CHECKLIST!B986,DATOS!B:B,0),1),1),"")="",IF(IFERROR(FIND("FIRMA",INDEX(DATOS!CA:CA,MATCH(CHECKLIST!B986,DATOS!B:B,0),1),1),"")="","","FIRMA"),"PEUA"),"BAJA"),"FINADO"),"X")</f>
        <v/>
      </c>
      <c r="H986" s="17" t="str">
        <f>IF(IFERROR(FIND(H$13,INDEX(DATOS!CA:CA,MATCH(CHECKLIST!B986,DATOS!B:B,0),1),1),"")="",IF(IFERROR(FIND("VENCIDA",INDEX(DATOS!BH:BH,MATCH(CHECKLIST!B986,DATOS!B:B,0),1),1),"")="","","VENCIDO"),"X")</f>
        <v/>
      </c>
      <c r="I986" s="17" t="str">
        <f>IF(IFERROR(FIND(I$13,INDEX(DATOS!CA:CA,MATCH(CHECKLIST!B986,DATOS!B:B,0),1),1),"")="","","X")</f>
        <v/>
      </c>
      <c r="J986" s="17" t="str">
        <f>IF(IFERROR(FIND(J$13,INDEX(DATOS!CA:CA,MATCH(CHECKLIST!B986,DATOS!B:B,0),1),1),"")="","","X")</f>
        <v/>
      </c>
      <c r="K986" s="17" t="str">
        <f>IF(IFERROR(FIND(K$13,INDEX(DATOS!CA:CA,MATCH(CHECKLIST!B986,DATOS!B:B,0),1),1),"")="","","X")</f>
        <v/>
      </c>
      <c r="L986" s="17" t="str">
        <f>IF(IFERROR(FIND(L$13,INDEX(DATOS!CA:CA,MATCH(CHECKLIST!B986,DATOS!B:B,0),1),1),"")="","","X")</f>
        <v/>
      </c>
      <c r="M986" s="17" t="str">
        <f>IF(IFERROR(FIND(M$13,INDEX(DATOS!CA:CA,MATCH(CHECKLIST!B986,DATOS!B:B,0),1),1),"")="","","X")</f>
        <v/>
      </c>
      <c r="N986" s="49" t="str">
        <f ca="1">IFERROR(IF(INDEX(DATOS!I:I,MATCH(CHECKLIST!B986,DATOS!B:B,0),1)="","X",IF(INDEX(DATOS!I:I,MATCH(CHECKLIST!B986,DATOS!B:B,0),1)&gt;YEAR(TODAY())-1,"","VENCIDA")),"")</f>
        <v/>
      </c>
      <c r="P986" s="17" t="str">
        <f>IF(B986="","",IF(IFERROR(FIND(P$13,INDEX(DATOS!CA:CA,MATCH(CHECKLIST!B986,DATOS!B:B,0),1),1),"")="","","X"))</f>
        <v/>
      </c>
      <c r="Q986" s="17" t="str">
        <f>IF(B986="","",IF(IFERROR(FIND(Q$13,INDEX(DATOS!CA:CA,MATCH(CHECKLIST!B986,DATOS!B:B,0),1),1),"")="","","X"))</f>
        <v/>
      </c>
      <c r="S986">
        <f t="shared" si="53"/>
        <v>0</v>
      </c>
      <c r="U986" t="str">
        <f t="shared" si="51"/>
        <v/>
      </c>
      <c r="V986" t="str">
        <f t="shared" si="52"/>
        <v/>
      </c>
    </row>
    <row r="987" spans="1:22">
      <c r="A987" s="12">
        <v>974</v>
      </c>
      <c r="B987" t="str">
        <f>IFERROR(INDEX(DATOS!B:B,MATCH(CHECKLIST!A987,DATOS!BU:BU,0),1),"")</f>
        <v/>
      </c>
      <c r="C987" t="str">
        <f>IFERROR(INDEX(DATOS!J:J,MATCH(CHECKLIST!A987,DATOS!BU:BU,0),1),"")</f>
        <v/>
      </c>
      <c r="D987" t="str">
        <f>IFERROR(INDEX(DATOS!R:R,MATCH(CHECKLIST!E987,DATOS!C:C,0),1),"")</f>
        <v/>
      </c>
      <c r="E987" s="16" t="str">
        <f>IFERROR(INDEX(DATOS!C:C,MATCH(CHECKLIST!A987,DATOS!BU:BU,0),1),"")</f>
        <v/>
      </c>
      <c r="F987" s="13" t="str">
        <f t="shared" si="50"/>
        <v/>
      </c>
      <c r="G987" s="17" t="str">
        <f>IF(IFERROR(FIND(G$13,INDEX(DATOS!CA:CA,MATCH(CHECKLIST!B987,DATOS!B:B,0),1),1),"")="",IF(IFERROR(FIND("FINADO",INDEX(DATOS!CA:CA,MATCH(CHECKLIST!B987,DATOS!B:B,0),1),1),"")="",IF(IFERROR(FIND("BAJA",INDEX(DATOS!CA:CA,MATCH(CHECKLIST!B987,DATOS!B:B,0),1),1),"")="",IF(IFERROR(FIND("FECHA PEUA",INDEX(DATOS!CA:CA,MATCH(CHECKLIST!B987,DATOS!B:B,0),1),1),"")="",IF(IFERROR(FIND("FIRMA",INDEX(DATOS!CA:CA,MATCH(CHECKLIST!B987,DATOS!B:B,0),1),1),"")="","","FIRMA"),"PEUA"),"BAJA"),"FINADO"),"X")</f>
        <v/>
      </c>
      <c r="H987" s="17" t="str">
        <f>IF(IFERROR(FIND(H$13,INDEX(DATOS!CA:CA,MATCH(CHECKLIST!B987,DATOS!B:B,0),1),1),"")="",IF(IFERROR(FIND("VENCIDA",INDEX(DATOS!BH:BH,MATCH(CHECKLIST!B987,DATOS!B:B,0),1),1),"")="","","VENCIDO"),"X")</f>
        <v/>
      </c>
      <c r="I987" s="17" t="str">
        <f>IF(IFERROR(FIND(I$13,INDEX(DATOS!CA:CA,MATCH(CHECKLIST!B987,DATOS!B:B,0),1),1),"")="","","X")</f>
        <v/>
      </c>
      <c r="J987" s="17" t="str">
        <f>IF(IFERROR(FIND(J$13,INDEX(DATOS!CA:CA,MATCH(CHECKLIST!B987,DATOS!B:B,0),1),1),"")="","","X")</f>
        <v/>
      </c>
      <c r="K987" s="17" t="str">
        <f>IF(IFERROR(FIND(K$13,INDEX(DATOS!CA:CA,MATCH(CHECKLIST!B987,DATOS!B:B,0),1),1),"")="","","X")</f>
        <v/>
      </c>
      <c r="L987" s="17" t="str">
        <f>IF(IFERROR(FIND(L$13,INDEX(DATOS!CA:CA,MATCH(CHECKLIST!B987,DATOS!B:B,0),1),1),"")="","","X")</f>
        <v/>
      </c>
      <c r="M987" s="17" t="str">
        <f>IF(IFERROR(FIND(M$13,INDEX(DATOS!CA:CA,MATCH(CHECKLIST!B987,DATOS!B:B,0),1),1),"")="","","X")</f>
        <v/>
      </c>
      <c r="N987" s="49" t="str">
        <f ca="1">IFERROR(IF(INDEX(DATOS!I:I,MATCH(CHECKLIST!B987,DATOS!B:B,0),1)="","X",IF(INDEX(DATOS!I:I,MATCH(CHECKLIST!B987,DATOS!B:B,0),1)&gt;YEAR(TODAY())-1,"","VENCIDA")),"")</f>
        <v/>
      </c>
      <c r="P987" s="17" t="str">
        <f>IF(B987="","",IF(IFERROR(FIND(P$13,INDEX(DATOS!CA:CA,MATCH(CHECKLIST!B987,DATOS!B:B,0),1),1),"")="","","X"))</f>
        <v/>
      </c>
      <c r="Q987" s="17" t="str">
        <f>IF(B987="","",IF(IFERROR(FIND(Q$13,INDEX(DATOS!CA:CA,MATCH(CHECKLIST!B987,DATOS!B:B,0),1),1),"")="","","X"))</f>
        <v/>
      </c>
      <c r="R987" t="str">
        <f>IF(B987="","",1)</f>
        <v/>
      </c>
      <c r="S987" t="str">
        <f t="shared" si="53"/>
        <v/>
      </c>
      <c r="U987" t="str">
        <f t="shared" si="51"/>
        <v/>
      </c>
      <c r="V987" t="str">
        <f t="shared" si="52"/>
        <v/>
      </c>
    </row>
    <row r="988" spans="1:22">
      <c r="A988" s="12">
        <v>975</v>
      </c>
      <c r="B988" t="str">
        <f>IFERROR(INDEX(DATOS!B:B,MATCH(CHECKLIST!A988,DATOS!BU:BU,0),1),"")</f>
        <v/>
      </c>
      <c r="C988" t="str">
        <f>IFERROR(INDEX(DATOS!J:J,MATCH(CHECKLIST!A988,DATOS!BU:BU,0),1),"")</f>
        <v/>
      </c>
      <c r="D988" t="str">
        <f>IFERROR(INDEX(DATOS!R:R,MATCH(CHECKLIST!E988,DATOS!C:C,0),1),"")</f>
        <v/>
      </c>
      <c r="E988" s="16" t="str">
        <f>IFERROR(INDEX(DATOS!C:C,MATCH(CHECKLIST!A988,DATOS!BU:BU,0),1),"")</f>
        <v/>
      </c>
      <c r="F988" s="13" t="str">
        <f t="shared" si="50"/>
        <v/>
      </c>
      <c r="G988" s="17" t="str">
        <f>IF(IFERROR(FIND(G$13,INDEX(DATOS!CA:CA,MATCH(CHECKLIST!B988,DATOS!B:B,0),1),1),"")="",IF(IFERROR(FIND("FINADO",INDEX(DATOS!CA:CA,MATCH(CHECKLIST!B988,DATOS!B:B,0),1),1),"")="",IF(IFERROR(FIND("BAJA",INDEX(DATOS!CA:CA,MATCH(CHECKLIST!B988,DATOS!B:B,0),1),1),"")="",IF(IFERROR(FIND("FECHA PEUA",INDEX(DATOS!CA:CA,MATCH(CHECKLIST!B988,DATOS!B:B,0),1),1),"")="",IF(IFERROR(FIND("FIRMA",INDEX(DATOS!CA:CA,MATCH(CHECKLIST!B988,DATOS!B:B,0),1),1),"")="","","FIRMA"),"PEUA"),"BAJA"),"FINADO"),"X")</f>
        <v/>
      </c>
      <c r="H988" s="17" t="str">
        <f>IF(IFERROR(FIND(H$13,INDEX(DATOS!CA:CA,MATCH(CHECKLIST!B988,DATOS!B:B,0),1),1),"")="",IF(IFERROR(FIND("VENCIDA",INDEX(DATOS!BH:BH,MATCH(CHECKLIST!B988,DATOS!B:B,0),1),1),"")="","","VENCIDO"),"X")</f>
        <v/>
      </c>
      <c r="I988" s="17" t="str">
        <f>IF(IFERROR(FIND(I$13,INDEX(DATOS!CA:CA,MATCH(CHECKLIST!B988,DATOS!B:B,0),1),1),"")="","","X")</f>
        <v/>
      </c>
      <c r="J988" s="17" t="str">
        <f>IF(IFERROR(FIND(J$13,INDEX(DATOS!CA:CA,MATCH(CHECKLIST!B988,DATOS!B:B,0),1),1),"")="","","X")</f>
        <v/>
      </c>
      <c r="K988" s="17" t="str">
        <f>IF(IFERROR(FIND(K$13,INDEX(DATOS!CA:CA,MATCH(CHECKLIST!B988,DATOS!B:B,0),1),1),"")="","","X")</f>
        <v/>
      </c>
      <c r="L988" s="17" t="str">
        <f>IF(IFERROR(FIND(L$13,INDEX(DATOS!CA:CA,MATCH(CHECKLIST!B988,DATOS!B:B,0),1),1),"")="","","X")</f>
        <v/>
      </c>
      <c r="M988" s="17" t="str">
        <f>IF(IFERROR(FIND(M$13,INDEX(DATOS!CA:CA,MATCH(CHECKLIST!B988,DATOS!B:B,0),1),1),"")="","","X")</f>
        <v/>
      </c>
      <c r="N988" s="49" t="str">
        <f ca="1">IFERROR(IF(INDEX(DATOS!I:I,MATCH(CHECKLIST!B988,DATOS!B:B,0),1)="","X",IF(INDEX(DATOS!I:I,MATCH(CHECKLIST!B988,DATOS!B:B,0),1)&gt;YEAR(TODAY())-1,"","VENCIDA")),"")</f>
        <v/>
      </c>
      <c r="P988" s="17" t="str">
        <f>IF(B988="","",IF(IFERROR(FIND(P$13,INDEX(DATOS!CA:CA,MATCH(CHECKLIST!B988,DATOS!B:B,0),1),1),"")="","","X"))</f>
        <v/>
      </c>
      <c r="Q988" s="17" t="str">
        <f>IF(B988="","",IF(IFERROR(FIND(Q$13,INDEX(DATOS!CA:CA,MATCH(CHECKLIST!B988,DATOS!B:B,0),1),1),"")="","","X"))</f>
        <v/>
      </c>
      <c r="S988">
        <f t="shared" si="53"/>
        <v>0</v>
      </c>
      <c r="U988" t="str">
        <f t="shared" si="51"/>
        <v/>
      </c>
      <c r="V988" t="str">
        <f t="shared" si="52"/>
        <v/>
      </c>
    </row>
    <row r="989" spans="1:22">
      <c r="A989" s="12">
        <v>976</v>
      </c>
      <c r="B989" t="str">
        <f>IFERROR(INDEX(DATOS!B:B,MATCH(CHECKLIST!A989,DATOS!BU:BU,0),1),"")</f>
        <v/>
      </c>
      <c r="C989" t="str">
        <f>IFERROR(INDEX(DATOS!J:J,MATCH(CHECKLIST!A989,DATOS!BU:BU,0),1),"")</f>
        <v/>
      </c>
      <c r="D989" t="str">
        <f>IFERROR(INDEX(DATOS!R:R,MATCH(CHECKLIST!E989,DATOS!C:C,0),1),"")</f>
        <v/>
      </c>
      <c r="E989" s="16" t="str">
        <f>IFERROR(INDEX(DATOS!C:C,MATCH(CHECKLIST!A989,DATOS!BU:BU,0),1),"")</f>
        <v/>
      </c>
      <c r="F989" s="13" t="str">
        <f t="shared" si="50"/>
        <v/>
      </c>
      <c r="G989" s="17" t="str">
        <f>IF(IFERROR(FIND(G$13,INDEX(DATOS!CA:CA,MATCH(CHECKLIST!B989,DATOS!B:B,0),1),1),"")="",IF(IFERROR(FIND("FINADO",INDEX(DATOS!CA:CA,MATCH(CHECKLIST!B989,DATOS!B:B,0),1),1),"")="",IF(IFERROR(FIND("BAJA",INDEX(DATOS!CA:CA,MATCH(CHECKLIST!B989,DATOS!B:B,0),1),1),"")="",IF(IFERROR(FIND("FECHA PEUA",INDEX(DATOS!CA:CA,MATCH(CHECKLIST!B989,DATOS!B:B,0),1),1),"")="",IF(IFERROR(FIND("FIRMA",INDEX(DATOS!CA:CA,MATCH(CHECKLIST!B989,DATOS!B:B,0),1),1),"")="","","FIRMA"),"PEUA"),"BAJA"),"FINADO"),"X")</f>
        <v/>
      </c>
      <c r="H989" s="17" t="str">
        <f>IF(IFERROR(FIND(H$13,INDEX(DATOS!CA:CA,MATCH(CHECKLIST!B989,DATOS!B:B,0),1),1),"")="",IF(IFERROR(FIND("VENCIDA",INDEX(DATOS!BH:BH,MATCH(CHECKLIST!B989,DATOS!B:B,0),1),1),"")="","","VENCIDO"),"X")</f>
        <v/>
      </c>
      <c r="I989" s="17" t="str">
        <f>IF(IFERROR(FIND(I$13,INDEX(DATOS!CA:CA,MATCH(CHECKLIST!B989,DATOS!B:B,0),1),1),"")="","","X")</f>
        <v/>
      </c>
      <c r="J989" s="17" t="str">
        <f>IF(IFERROR(FIND(J$13,INDEX(DATOS!CA:CA,MATCH(CHECKLIST!B989,DATOS!B:B,0),1),1),"")="","","X")</f>
        <v/>
      </c>
      <c r="K989" s="17" t="str">
        <f>IF(IFERROR(FIND(K$13,INDEX(DATOS!CA:CA,MATCH(CHECKLIST!B989,DATOS!B:B,0),1),1),"")="","","X")</f>
        <v/>
      </c>
      <c r="L989" s="17" t="str">
        <f>IF(IFERROR(FIND(L$13,INDEX(DATOS!CA:CA,MATCH(CHECKLIST!B989,DATOS!B:B,0),1),1),"")="","","X")</f>
        <v/>
      </c>
      <c r="M989" s="17" t="str">
        <f>IF(IFERROR(FIND(M$13,INDEX(DATOS!CA:CA,MATCH(CHECKLIST!B989,DATOS!B:B,0),1),1),"")="","","X")</f>
        <v/>
      </c>
      <c r="N989" s="49" t="str">
        <f ca="1">IFERROR(IF(INDEX(DATOS!I:I,MATCH(CHECKLIST!B989,DATOS!B:B,0),1)="","X",IF(INDEX(DATOS!I:I,MATCH(CHECKLIST!B989,DATOS!B:B,0),1)&gt;YEAR(TODAY())-1,"","VENCIDA")),"")</f>
        <v/>
      </c>
      <c r="P989" s="17" t="str">
        <f>IF(B989="","",IF(IFERROR(FIND(P$13,INDEX(DATOS!CA:CA,MATCH(CHECKLIST!B989,DATOS!B:B,0),1),1),"")="","","X"))</f>
        <v/>
      </c>
      <c r="Q989" s="17" t="str">
        <f>IF(B989="","",IF(IFERROR(FIND(Q$13,INDEX(DATOS!CA:CA,MATCH(CHECKLIST!B989,DATOS!B:B,0),1),1),"")="","","X"))</f>
        <v/>
      </c>
      <c r="R989" t="str">
        <f>IF(B989="","",1)</f>
        <v/>
      </c>
      <c r="S989" t="str">
        <f t="shared" si="53"/>
        <v/>
      </c>
      <c r="U989" t="str">
        <f t="shared" si="51"/>
        <v/>
      </c>
      <c r="V989" t="str">
        <f t="shared" si="52"/>
        <v/>
      </c>
    </row>
    <row r="990" spans="1:22">
      <c r="A990" s="12">
        <v>977</v>
      </c>
      <c r="B990" t="str">
        <f>IFERROR(INDEX(DATOS!B:B,MATCH(CHECKLIST!A990,DATOS!BU:BU,0),1),"")</f>
        <v/>
      </c>
      <c r="C990" t="str">
        <f>IFERROR(INDEX(DATOS!J:J,MATCH(CHECKLIST!A990,DATOS!BU:BU,0),1),"")</f>
        <v/>
      </c>
      <c r="D990" t="str">
        <f>IFERROR(INDEX(DATOS!R:R,MATCH(CHECKLIST!E990,DATOS!C:C,0),1),"")</f>
        <v/>
      </c>
      <c r="E990" s="16" t="str">
        <f>IFERROR(INDEX(DATOS!C:C,MATCH(CHECKLIST!A990,DATOS!BU:BU,0),1),"")</f>
        <v/>
      </c>
      <c r="F990" s="13" t="str">
        <f t="shared" si="50"/>
        <v/>
      </c>
      <c r="G990" s="17" t="str">
        <f>IF(IFERROR(FIND(G$13,INDEX(DATOS!CA:CA,MATCH(CHECKLIST!B990,DATOS!B:B,0),1),1),"")="",IF(IFERROR(FIND("FINADO",INDEX(DATOS!CA:CA,MATCH(CHECKLIST!B990,DATOS!B:B,0),1),1),"")="",IF(IFERROR(FIND("BAJA",INDEX(DATOS!CA:CA,MATCH(CHECKLIST!B990,DATOS!B:B,0),1),1),"")="",IF(IFERROR(FIND("FECHA PEUA",INDEX(DATOS!CA:CA,MATCH(CHECKLIST!B990,DATOS!B:B,0),1),1),"")="",IF(IFERROR(FIND("FIRMA",INDEX(DATOS!CA:CA,MATCH(CHECKLIST!B990,DATOS!B:B,0),1),1),"")="","","FIRMA"),"PEUA"),"BAJA"),"FINADO"),"X")</f>
        <v/>
      </c>
      <c r="H990" s="17" t="str">
        <f>IF(IFERROR(FIND(H$13,INDEX(DATOS!CA:CA,MATCH(CHECKLIST!B990,DATOS!B:B,0),1),1),"")="",IF(IFERROR(FIND("VENCIDA",INDEX(DATOS!BH:BH,MATCH(CHECKLIST!B990,DATOS!B:B,0),1),1),"")="","","VENCIDO"),"X")</f>
        <v/>
      </c>
      <c r="I990" s="17" t="str">
        <f>IF(IFERROR(FIND(I$13,INDEX(DATOS!CA:CA,MATCH(CHECKLIST!B990,DATOS!B:B,0),1),1),"")="","","X")</f>
        <v/>
      </c>
      <c r="J990" s="17" t="str">
        <f>IF(IFERROR(FIND(J$13,INDEX(DATOS!CA:CA,MATCH(CHECKLIST!B990,DATOS!B:B,0),1),1),"")="","","X")</f>
        <v/>
      </c>
      <c r="K990" s="17" t="str">
        <f>IF(IFERROR(FIND(K$13,INDEX(DATOS!CA:CA,MATCH(CHECKLIST!B990,DATOS!B:B,0),1),1),"")="","","X")</f>
        <v/>
      </c>
      <c r="L990" s="17" t="str">
        <f>IF(IFERROR(FIND(L$13,INDEX(DATOS!CA:CA,MATCH(CHECKLIST!B990,DATOS!B:B,0),1),1),"")="","","X")</f>
        <v/>
      </c>
      <c r="M990" s="17" t="str">
        <f>IF(IFERROR(FIND(M$13,INDEX(DATOS!CA:CA,MATCH(CHECKLIST!B990,DATOS!B:B,0),1),1),"")="","","X")</f>
        <v/>
      </c>
      <c r="N990" s="49" t="str">
        <f ca="1">IFERROR(IF(INDEX(DATOS!I:I,MATCH(CHECKLIST!B990,DATOS!B:B,0),1)="","X",IF(INDEX(DATOS!I:I,MATCH(CHECKLIST!B990,DATOS!B:B,0),1)&gt;YEAR(TODAY())-1,"","VENCIDA")),"")</f>
        <v/>
      </c>
      <c r="P990" s="17" t="str">
        <f>IF(B990="","",IF(IFERROR(FIND(P$13,INDEX(DATOS!CA:CA,MATCH(CHECKLIST!B990,DATOS!B:B,0),1),1),"")="","","X"))</f>
        <v/>
      </c>
      <c r="Q990" s="17" t="str">
        <f>IF(B990="","",IF(IFERROR(FIND(Q$13,INDEX(DATOS!CA:CA,MATCH(CHECKLIST!B990,DATOS!B:B,0),1),1),"")="","","X"))</f>
        <v/>
      </c>
      <c r="S990">
        <f t="shared" si="53"/>
        <v>0</v>
      </c>
      <c r="U990" t="str">
        <f t="shared" si="51"/>
        <v/>
      </c>
      <c r="V990" t="str">
        <f t="shared" si="52"/>
        <v/>
      </c>
    </row>
    <row r="991" spans="1:22">
      <c r="A991" s="12">
        <v>978</v>
      </c>
      <c r="B991" t="str">
        <f>IFERROR(INDEX(DATOS!B:B,MATCH(CHECKLIST!A991,DATOS!BU:BU,0),1),"")</f>
        <v/>
      </c>
      <c r="C991" t="str">
        <f>IFERROR(INDEX(DATOS!J:J,MATCH(CHECKLIST!A991,DATOS!BU:BU,0),1),"")</f>
        <v/>
      </c>
      <c r="D991" t="str">
        <f>IFERROR(INDEX(DATOS!R:R,MATCH(CHECKLIST!E991,DATOS!C:C,0),1),"")</f>
        <v/>
      </c>
      <c r="E991" s="16" t="str">
        <f>IFERROR(INDEX(DATOS!C:C,MATCH(CHECKLIST!A991,DATOS!BU:BU,0),1),"")</f>
        <v/>
      </c>
      <c r="F991" s="13" t="str">
        <f t="shared" si="50"/>
        <v/>
      </c>
      <c r="G991" s="17" t="str">
        <f>IF(IFERROR(FIND(G$13,INDEX(DATOS!CA:CA,MATCH(CHECKLIST!B991,DATOS!B:B,0),1),1),"")="",IF(IFERROR(FIND("FINADO",INDEX(DATOS!CA:CA,MATCH(CHECKLIST!B991,DATOS!B:B,0),1),1),"")="",IF(IFERROR(FIND("BAJA",INDEX(DATOS!CA:CA,MATCH(CHECKLIST!B991,DATOS!B:B,0),1),1),"")="",IF(IFERROR(FIND("FECHA PEUA",INDEX(DATOS!CA:CA,MATCH(CHECKLIST!B991,DATOS!B:B,0),1),1),"")="",IF(IFERROR(FIND("FIRMA",INDEX(DATOS!CA:CA,MATCH(CHECKLIST!B991,DATOS!B:B,0),1),1),"")="","","FIRMA"),"PEUA"),"BAJA"),"FINADO"),"X")</f>
        <v/>
      </c>
      <c r="H991" s="17" t="str">
        <f>IF(IFERROR(FIND(H$13,INDEX(DATOS!CA:CA,MATCH(CHECKLIST!B991,DATOS!B:B,0),1),1),"")="",IF(IFERROR(FIND("VENCIDA",INDEX(DATOS!BH:BH,MATCH(CHECKLIST!B991,DATOS!B:B,0),1),1),"")="","","VENCIDO"),"X")</f>
        <v/>
      </c>
      <c r="I991" s="17" t="str">
        <f>IF(IFERROR(FIND(I$13,INDEX(DATOS!CA:CA,MATCH(CHECKLIST!B991,DATOS!B:B,0),1),1),"")="","","X")</f>
        <v/>
      </c>
      <c r="J991" s="17" t="str">
        <f>IF(IFERROR(FIND(J$13,INDEX(DATOS!CA:CA,MATCH(CHECKLIST!B991,DATOS!B:B,0),1),1),"")="","","X")</f>
        <v/>
      </c>
      <c r="K991" s="17" t="str">
        <f>IF(IFERROR(FIND(K$13,INDEX(DATOS!CA:CA,MATCH(CHECKLIST!B991,DATOS!B:B,0),1),1),"")="","","X")</f>
        <v/>
      </c>
      <c r="L991" s="17" t="str">
        <f>IF(IFERROR(FIND(L$13,INDEX(DATOS!CA:CA,MATCH(CHECKLIST!B991,DATOS!B:B,0),1),1),"")="","","X")</f>
        <v/>
      </c>
      <c r="M991" s="17" t="str">
        <f>IF(IFERROR(FIND(M$13,INDEX(DATOS!CA:CA,MATCH(CHECKLIST!B991,DATOS!B:B,0),1),1),"")="","","X")</f>
        <v/>
      </c>
      <c r="N991" s="49" t="str">
        <f ca="1">IFERROR(IF(INDEX(DATOS!I:I,MATCH(CHECKLIST!B991,DATOS!B:B,0),1)="","X",IF(INDEX(DATOS!I:I,MATCH(CHECKLIST!B991,DATOS!B:B,0),1)&gt;YEAR(TODAY())-1,"","VENCIDA")),"")</f>
        <v/>
      </c>
      <c r="P991" s="17" t="str">
        <f>IF(B991="","",IF(IFERROR(FIND(P$13,INDEX(DATOS!CA:CA,MATCH(CHECKLIST!B991,DATOS!B:B,0),1),1),"")="","","X"))</f>
        <v/>
      </c>
      <c r="Q991" s="17" t="str">
        <f>IF(B991="","",IF(IFERROR(FIND(Q$13,INDEX(DATOS!CA:CA,MATCH(CHECKLIST!B991,DATOS!B:B,0),1),1),"")="","","X"))</f>
        <v/>
      </c>
      <c r="R991" t="str">
        <f>IF(B991="","",1)</f>
        <v/>
      </c>
      <c r="S991" t="str">
        <f t="shared" si="53"/>
        <v/>
      </c>
      <c r="U991" t="str">
        <f t="shared" si="51"/>
        <v/>
      </c>
      <c r="V991" t="str">
        <f t="shared" si="52"/>
        <v/>
      </c>
    </row>
    <row r="992" spans="1:22">
      <c r="A992" s="12">
        <v>979</v>
      </c>
      <c r="B992" t="str">
        <f>IFERROR(INDEX(DATOS!B:B,MATCH(CHECKLIST!A992,DATOS!BU:BU,0),1),"")</f>
        <v/>
      </c>
      <c r="C992" t="str">
        <f>IFERROR(INDEX(DATOS!J:J,MATCH(CHECKLIST!A992,DATOS!BU:BU,0),1),"")</f>
        <v/>
      </c>
      <c r="D992" t="str">
        <f>IFERROR(INDEX(DATOS!R:R,MATCH(CHECKLIST!E992,DATOS!C:C,0),1),"")</f>
        <v/>
      </c>
      <c r="E992" s="16" t="str">
        <f>IFERROR(INDEX(DATOS!C:C,MATCH(CHECKLIST!A992,DATOS!BU:BU,0),1),"")</f>
        <v/>
      </c>
      <c r="F992" s="13" t="str">
        <f t="shared" si="50"/>
        <v/>
      </c>
      <c r="G992" s="17" t="str">
        <f>IF(IFERROR(FIND(G$13,INDEX(DATOS!CA:CA,MATCH(CHECKLIST!B992,DATOS!B:B,0),1),1),"")="",IF(IFERROR(FIND("FINADO",INDEX(DATOS!CA:CA,MATCH(CHECKLIST!B992,DATOS!B:B,0),1),1),"")="",IF(IFERROR(FIND("BAJA",INDEX(DATOS!CA:CA,MATCH(CHECKLIST!B992,DATOS!B:B,0),1),1),"")="",IF(IFERROR(FIND("FECHA PEUA",INDEX(DATOS!CA:CA,MATCH(CHECKLIST!B992,DATOS!B:B,0),1),1),"")="",IF(IFERROR(FIND("FIRMA",INDEX(DATOS!CA:CA,MATCH(CHECKLIST!B992,DATOS!B:B,0),1),1),"")="","","FIRMA"),"PEUA"),"BAJA"),"FINADO"),"X")</f>
        <v/>
      </c>
      <c r="H992" s="17" t="str">
        <f>IF(IFERROR(FIND(H$13,INDEX(DATOS!CA:CA,MATCH(CHECKLIST!B992,DATOS!B:B,0),1),1),"")="",IF(IFERROR(FIND("VENCIDA",INDEX(DATOS!BH:BH,MATCH(CHECKLIST!B992,DATOS!B:B,0),1),1),"")="","","VENCIDO"),"X")</f>
        <v/>
      </c>
      <c r="I992" s="17" t="str">
        <f>IF(IFERROR(FIND(I$13,INDEX(DATOS!CA:CA,MATCH(CHECKLIST!B992,DATOS!B:B,0),1),1),"")="","","X")</f>
        <v/>
      </c>
      <c r="J992" s="17" t="str">
        <f>IF(IFERROR(FIND(J$13,INDEX(DATOS!CA:CA,MATCH(CHECKLIST!B992,DATOS!B:B,0),1),1),"")="","","X")</f>
        <v/>
      </c>
      <c r="K992" s="17" t="str">
        <f>IF(IFERROR(FIND(K$13,INDEX(DATOS!CA:CA,MATCH(CHECKLIST!B992,DATOS!B:B,0),1),1),"")="","","X")</f>
        <v/>
      </c>
      <c r="L992" s="17" t="str">
        <f>IF(IFERROR(FIND(L$13,INDEX(DATOS!CA:CA,MATCH(CHECKLIST!B992,DATOS!B:B,0),1),1),"")="","","X")</f>
        <v/>
      </c>
      <c r="M992" s="17" t="str">
        <f>IF(IFERROR(FIND(M$13,INDEX(DATOS!CA:CA,MATCH(CHECKLIST!B992,DATOS!B:B,0),1),1),"")="","","X")</f>
        <v/>
      </c>
      <c r="N992" s="49" t="str">
        <f ca="1">IFERROR(IF(INDEX(DATOS!I:I,MATCH(CHECKLIST!B992,DATOS!B:B,0),1)="","X",IF(INDEX(DATOS!I:I,MATCH(CHECKLIST!B992,DATOS!B:B,0),1)&gt;YEAR(TODAY())-1,"","VENCIDA")),"")</f>
        <v/>
      </c>
      <c r="P992" s="17" t="str">
        <f>IF(B992="","",IF(IFERROR(FIND(P$13,INDEX(DATOS!CA:CA,MATCH(CHECKLIST!B992,DATOS!B:B,0),1),1),"")="","","X"))</f>
        <v/>
      </c>
      <c r="Q992" s="17" t="str">
        <f>IF(B992="","",IF(IFERROR(FIND(Q$13,INDEX(DATOS!CA:CA,MATCH(CHECKLIST!B992,DATOS!B:B,0),1),1),"")="","","X"))</f>
        <v/>
      </c>
      <c r="S992">
        <f t="shared" si="53"/>
        <v>0</v>
      </c>
      <c r="U992" t="str">
        <f t="shared" si="51"/>
        <v/>
      </c>
      <c r="V992" t="str">
        <f t="shared" si="52"/>
        <v/>
      </c>
    </row>
    <row r="993" spans="1:22">
      <c r="A993" s="12">
        <v>980</v>
      </c>
      <c r="B993" t="str">
        <f>IFERROR(INDEX(DATOS!B:B,MATCH(CHECKLIST!A993,DATOS!BU:BU,0),1),"")</f>
        <v/>
      </c>
      <c r="C993" t="str">
        <f>IFERROR(INDEX(DATOS!J:J,MATCH(CHECKLIST!A993,DATOS!BU:BU,0),1),"")</f>
        <v/>
      </c>
      <c r="D993" t="str">
        <f>IFERROR(INDEX(DATOS!R:R,MATCH(CHECKLIST!E993,DATOS!C:C,0),1),"")</f>
        <v/>
      </c>
      <c r="E993" s="16" t="str">
        <f>IFERROR(INDEX(DATOS!C:C,MATCH(CHECKLIST!A993,DATOS!BU:BU,0),1),"")</f>
        <v/>
      </c>
      <c r="F993" s="13" t="str">
        <f t="shared" si="50"/>
        <v/>
      </c>
      <c r="G993" s="17" t="str">
        <f>IF(IFERROR(FIND(G$13,INDEX(DATOS!CA:CA,MATCH(CHECKLIST!B993,DATOS!B:B,0),1),1),"")="",IF(IFERROR(FIND("FINADO",INDEX(DATOS!CA:CA,MATCH(CHECKLIST!B993,DATOS!B:B,0),1),1),"")="",IF(IFERROR(FIND("BAJA",INDEX(DATOS!CA:CA,MATCH(CHECKLIST!B993,DATOS!B:B,0),1),1),"")="",IF(IFERROR(FIND("FECHA PEUA",INDEX(DATOS!CA:CA,MATCH(CHECKLIST!B993,DATOS!B:B,0),1),1),"")="",IF(IFERROR(FIND("FIRMA",INDEX(DATOS!CA:CA,MATCH(CHECKLIST!B993,DATOS!B:B,0),1),1),"")="","","FIRMA"),"PEUA"),"BAJA"),"FINADO"),"X")</f>
        <v/>
      </c>
      <c r="H993" s="17" t="str">
        <f>IF(IFERROR(FIND(H$13,INDEX(DATOS!CA:CA,MATCH(CHECKLIST!B993,DATOS!B:B,0),1),1),"")="",IF(IFERROR(FIND("VENCIDA",INDEX(DATOS!BH:BH,MATCH(CHECKLIST!B993,DATOS!B:B,0),1),1),"")="","","VENCIDO"),"X")</f>
        <v/>
      </c>
      <c r="I993" s="17" t="str">
        <f>IF(IFERROR(FIND(I$13,INDEX(DATOS!CA:CA,MATCH(CHECKLIST!B993,DATOS!B:B,0),1),1),"")="","","X")</f>
        <v/>
      </c>
      <c r="J993" s="17" t="str">
        <f>IF(IFERROR(FIND(J$13,INDEX(DATOS!CA:CA,MATCH(CHECKLIST!B993,DATOS!B:B,0),1),1),"")="","","X")</f>
        <v/>
      </c>
      <c r="K993" s="17" t="str">
        <f>IF(IFERROR(FIND(K$13,INDEX(DATOS!CA:CA,MATCH(CHECKLIST!B993,DATOS!B:B,0),1),1),"")="","","X")</f>
        <v/>
      </c>
      <c r="L993" s="17" t="str">
        <f>IF(IFERROR(FIND(L$13,INDEX(DATOS!CA:CA,MATCH(CHECKLIST!B993,DATOS!B:B,0),1),1),"")="","","X")</f>
        <v/>
      </c>
      <c r="M993" s="17" t="str">
        <f>IF(IFERROR(FIND(M$13,INDEX(DATOS!CA:CA,MATCH(CHECKLIST!B993,DATOS!B:B,0),1),1),"")="","","X")</f>
        <v/>
      </c>
      <c r="N993" s="49" t="str">
        <f ca="1">IFERROR(IF(INDEX(DATOS!I:I,MATCH(CHECKLIST!B993,DATOS!B:B,0),1)="","X",IF(INDEX(DATOS!I:I,MATCH(CHECKLIST!B993,DATOS!B:B,0),1)&gt;YEAR(TODAY())-1,"","VENCIDA")),"")</f>
        <v/>
      </c>
      <c r="P993" s="17" t="str">
        <f>IF(B993="","",IF(IFERROR(FIND(P$13,INDEX(DATOS!CA:CA,MATCH(CHECKLIST!B993,DATOS!B:B,0),1),1),"")="","","X"))</f>
        <v/>
      </c>
      <c r="Q993" s="17" t="str">
        <f>IF(B993="","",IF(IFERROR(FIND(Q$13,INDEX(DATOS!CA:CA,MATCH(CHECKLIST!B993,DATOS!B:B,0),1),1),"")="","","X"))</f>
        <v/>
      </c>
      <c r="R993" t="str">
        <f>IF(B993="","",1)</f>
        <v/>
      </c>
      <c r="S993" t="str">
        <f t="shared" si="53"/>
        <v/>
      </c>
      <c r="U993" t="str">
        <f t="shared" si="51"/>
        <v/>
      </c>
      <c r="V993" t="str">
        <f t="shared" si="52"/>
        <v/>
      </c>
    </row>
    <row r="994" spans="1:22">
      <c r="A994" s="12">
        <v>981</v>
      </c>
      <c r="B994" t="str">
        <f>IFERROR(INDEX(DATOS!B:B,MATCH(CHECKLIST!A994,DATOS!BU:BU,0),1),"")</f>
        <v/>
      </c>
      <c r="C994" t="str">
        <f>IFERROR(INDEX(DATOS!J:J,MATCH(CHECKLIST!A994,DATOS!BU:BU,0),1),"")</f>
        <v/>
      </c>
      <c r="D994" t="str">
        <f>IFERROR(INDEX(DATOS!R:R,MATCH(CHECKLIST!E994,DATOS!C:C,0),1),"")</f>
        <v/>
      </c>
      <c r="E994" s="16" t="str">
        <f>IFERROR(INDEX(DATOS!C:C,MATCH(CHECKLIST!A994,DATOS!BU:BU,0),1),"")</f>
        <v/>
      </c>
      <c r="F994" s="13" t="str">
        <f t="shared" si="50"/>
        <v/>
      </c>
      <c r="G994" s="17" t="str">
        <f>IF(IFERROR(FIND(G$13,INDEX(DATOS!CA:CA,MATCH(CHECKLIST!B994,DATOS!B:B,0),1),1),"")="",IF(IFERROR(FIND("FINADO",INDEX(DATOS!CA:CA,MATCH(CHECKLIST!B994,DATOS!B:B,0),1),1),"")="",IF(IFERROR(FIND("BAJA",INDEX(DATOS!CA:CA,MATCH(CHECKLIST!B994,DATOS!B:B,0),1),1),"")="",IF(IFERROR(FIND("FECHA PEUA",INDEX(DATOS!CA:CA,MATCH(CHECKLIST!B994,DATOS!B:B,0),1),1),"")="",IF(IFERROR(FIND("FIRMA",INDEX(DATOS!CA:CA,MATCH(CHECKLIST!B994,DATOS!B:B,0),1),1),"")="","","FIRMA"),"PEUA"),"BAJA"),"FINADO"),"X")</f>
        <v/>
      </c>
      <c r="H994" s="17" t="str">
        <f>IF(IFERROR(FIND(H$13,INDEX(DATOS!CA:CA,MATCH(CHECKLIST!B994,DATOS!B:B,0),1),1),"")="",IF(IFERROR(FIND("VENCIDA",INDEX(DATOS!BH:BH,MATCH(CHECKLIST!B994,DATOS!B:B,0),1),1),"")="","","VENCIDO"),"X")</f>
        <v/>
      </c>
      <c r="I994" s="17" t="str">
        <f>IF(IFERROR(FIND(I$13,INDEX(DATOS!CA:CA,MATCH(CHECKLIST!B994,DATOS!B:B,0),1),1),"")="","","X")</f>
        <v/>
      </c>
      <c r="J994" s="17" t="str">
        <f>IF(IFERROR(FIND(J$13,INDEX(DATOS!CA:CA,MATCH(CHECKLIST!B994,DATOS!B:B,0),1),1),"")="","","X")</f>
        <v/>
      </c>
      <c r="K994" s="17" t="str">
        <f>IF(IFERROR(FIND(K$13,INDEX(DATOS!CA:CA,MATCH(CHECKLIST!B994,DATOS!B:B,0),1),1),"")="","","X")</f>
        <v/>
      </c>
      <c r="L994" s="17" t="str">
        <f>IF(IFERROR(FIND(L$13,INDEX(DATOS!CA:CA,MATCH(CHECKLIST!B994,DATOS!B:B,0),1),1),"")="","","X")</f>
        <v/>
      </c>
      <c r="M994" s="17" t="str">
        <f>IF(IFERROR(FIND(M$13,INDEX(DATOS!CA:CA,MATCH(CHECKLIST!B994,DATOS!B:B,0),1),1),"")="","","X")</f>
        <v/>
      </c>
      <c r="N994" s="49" t="str">
        <f ca="1">IFERROR(IF(INDEX(DATOS!I:I,MATCH(CHECKLIST!B994,DATOS!B:B,0),1)="","X",IF(INDEX(DATOS!I:I,MATCH(CHECKLIST!B994,DATOS!B:B,0),1)&gt;YEAR(TODAY())-1,"","VENCIDA")),"")</f>
        <v/>
      </c>
      <c r="P994" s="17" t="str">
        <f>IF(B994="","",IF(IFERROR(FIND(P$13,INDEX(DATOS!CA:CA,MATCH(CHECKLIST!B994,DATOS!B:B,0),1),1),"")="","","X"))</f>
        <v/>
      </c>
      <c r="Q994" s="17" t="str">
        <f>IF(B994="","",IF(IFERROR(FIND(Q$13,INDEX(DATOS!CA:CA,MATCH(CHECKLIST!B994,DATOS!B:B,0),1),1),"")="","","X"))</f>
        <v/>
      </c>
      <c r="S994">
        <f t="shared" si="53"/>
        <v>0</v>
      </c>
      <c r="U994" t="str">
        <f t="shared" si="51"/>
        <v/>
      </c>
      <c r="V994" t="str">
        <f t="shared" si="52"/>
        <v/>
      </c>
    </row>
    <row r="995" spans="1:22">
      <c r="A995" s="12">
        <v>982</v>
      </c>
      <c r="B995" t="str">
        <f>IFERROR(INDEX(DATOS!B:B,MATCH(CHECKLIST!A995,DATOS!BU:BU,0),1),"")</f>
        <v/>
      </c>
      <c r="C995" t="str">
        <f>IFERROR(INDEX(DATOS!J:J,MATCH(CHECKLIST!A995,DATOS!BU:BU,0),1),"")</f>
        <v/>
      </c>
      <c r="D995" t="str">
        <f>IFERROR(INDEX(DATOS!R:R,MATCH(CHECKLIST!E995,DATOS!C:C,0),1),"")</f>
        <v/>
      </c>
      <c r="E995" s="16" t="str">
        <f>IFERROR(INDEX(DATOS!C:C,MATCH(CHECKLIST!A995,DATOS!BU:BU,0),1),"")</f>
        <v/>
      </c>
      <c r="F995" s="13" t="str">
        <f t="shared" si="50"/>
        <v/>
      </c>
      <c r="G995" s="17" t="str">
        <f>IF(IFERROR(FIND(G$13,INDEX(DATOS!CA:CA,MATCH(CHECKLIST!B995,DATOS!B:B,0),1),1),"")="",IF(IFERROR(FIND("FINADO",INDEX(DATOS!CA:CA,MATCH(CHECKLIST!B995,DATOS!B:B,0),1),1),"")="",IF(IFERROR(FIND("BAJA",INDEX(DATOS!CA:CA,MATCH(CHECKLIST!B995,DATOS!B:B,0),1),1),"")="",IF(IFERROR(FIND("FECHA PEUA",INDEX(DATOS!CA:CA,MATCH(CHECKLIST!B995,DATOS!B:B,0),1),1),"")="",IF(IFERROR(FIND("FIRMA",INDEX(DATOS!CA:CA,MATCH(CHECKLIST!B995,DATOS!B:B,0),1),1),"")="","","FIRMA"),"PEUA"),"BAJA"),"FINADO"),"X")</f>
        <v/>
      </c>
      <c r="H995" s="17" t="str">
        <f>IF(IFERROR(FIND(H$13,INDEX(DATOS!CA:CA,MATCH(CHECKLIST!B995,DATOS!B:B,0),1),1),"")="",IF(IFERROR(FIND("VENCIDA",INDEX(DATOS!BH:BH,MATCH(CHECKLIST!B995,DATOS!B:B,0),1),1),"")="","","VENCIDO"),"X")</f>
        <v/>
      </c>
      <c r="I995" s="17" t="str">
        <f>IF(IFERROR(FIND(I$13,INDEX(DATOS!CA:CA,MATCH(CHECKLIST!B995,DATOS!B:B,0),1),1),"")="","","X")</f>
        <v/>
      </c>
      <c r="J995" s="17" t="str">
        <f>IF(IFERROR(FIND(J$13,INDEX(DATOS!CA:CA,MATCH(CHECKLIST!B995,DATOS!B:B,0),1),1),"")="","","X")</f>
        <v/>
      </c>
      <c r="K995" s="17" t="str">
        <f>IF(IFERROR(FIND(K$13,INDEX(DATOS!CA:CA,MATCH(CHECKLIST!B995,DATOS!B:B,0),1),1),"")="","","X")</f>
        <v/>
      </c>
      <c r="L995" s="17" t="str">
        <f>IF(IFERROR(FIND(L$13,INDEX(DATOS!CA:CA,MATCH(CHECKLIST!B995,DATOS!B:B,0),1),1),"")="","","X")</f>
        <v/>
      </c>
      <c r="M995" s="17" t="str">
        <f>IF(IFERROR(FIND(M$13,INDEX(DATOS!CA:CA,MATCH(CHECKLIST!B995,DATOS!B:B,0),1),1),"")="","","X")</f>
        <v/>
      </c>
      <c r="N995" s="49" t="str">
        <f ca="1">IFERROR(IF(INDEX(DATOS!I:I,MATCH(CHECKLIST!B995,DATOS!B:B,0),1)="","X",IF(INDEX(DATOS!I:I,MATCH(CHECKLIST!B995,DATOS!B:B,0),1)&gt;YEAR(TODAY())-1,"","VENCIDA")),"")</f>
        <v/>
      </c>
      <c r="P995" s="17" t="str">
        <f>IF(B995="","",IF(IFERROR(FIND(P$13,INDEX(DATOS!CA:CA,MATCH(CHECKLIST!B995,DATOS!B:B,0),1),1),"")="","","X"))</f>
        <v/>
      </c>
      <c r="Q995" s="17" t="str">
        <f>IF(B995="","",IF(IFERROR(FIND(Q$13,INDEX(DATOS!CA:CA,MATCH(CHECKLIST!B995,DATOS!B:B,0),1),1),"")="","","X"))</f>
        <v/>
      </c>
      <c r="R995" t="str">
        <f>IF(B995="","",1)</f>
        <v/>
      </c>
      <c r="S995" t="str">
        <f t="shared" si="53"/>
        <v/>
      </c>
      <c r="U995" t="str">
        <f t="shared" si="51"/>
        <v/>
      </c>
      <c r="V995" t="str">
        <f t="shared" si="52"/>
        <v/>
      </c>
    </row>
    <row r="996" spans="1:22">
      <c r="A996" s="12">
        <v>983</v>
      </c>
      <c r="B996" t="str">
        <f>IFERROR(INDEX(DATOS!B:B,MATCH(CHECKLIST!A996,DATOS!BU:BU,0),1),"")</f>
        <v/>
      </c>
      <c r="C996" t="str">
        <f>IFERROR(INDEX(DATOS!J:J,MATCH(CHECKLIST!A996,DATOS!BU:BU,0),1),"")</f>
        <v/>
      </c>
      <c r="D996" t="str">
        <f>IFERROR(INDEX(DATOS!R:R,MATCH(CHECKLIST!E996,DATOS!C:C,0),1),"")</f>
        <v/>
      </c>
      <c r="E996" s="16" t="str">
        <f>IFERROR(INDEX(DATOS!C:C,MATCH(CHECKLIST!A996,DATOS!BU:BU,0),1),"")</f>
        <v/>
      </c>
      <c r="F996" s="13" t="str">
        <f t="shared" si="50"/>
        <v/>
      </c>
      <c r="G996" s="17" t="str">
        <f>IF(IFERROR(FIND(G$13,INDEX(DATOS!CA:CA,MATCH(CHECKLIST!B996,DATOS!B:B,0),1),1),"")="",IF(IFERROR(FIND("FINADO",INDEX(DATOS!CA:CA,MATCH(CHECKLIST!B996,DATOS!B:B,0),1),1),"")="",IF(IFERROR(FIND("BAJA",INDEX(DATOS!CA:CA,MATCH(CHECKLIST!B996,DATOS!B:B,0),1),1),"")="",IF(IFERROR(FIND("FECHA PEUA",INDEX(DATOS!CA:CA,MATCH(CHECKLIST!B996,DATOS!B:B,0),1),1),"")="",IF(IFERROR(FIND("FIRMA",INDEX(DATOS!CA:CA,MATCH(CHECKLIST!B996,DATOS!B:B,0),1),1),"")="","","FIRMA"),"PEUA"),"BAJA"),"FINADO"),"X")</f>
        <v/>
      </c>
      <c r="H996" s="17" t="str">
        <f>IF(IFERROR(FIND(H$13,INDEX(DATOS!CA:CA,MATCH(CHECKLIST!B996,DATOS!B:B,0),1),1),"")="",IF(IFERROR(FIND("VENCIDA",INDEX(DATOS!BH:BH,MATCH(CHECKLIST!B996,DATOS!B:B,0),1),1),"")="","","VENCIDO"),"X")</f>
        <v/>
      </c>
      <c r="I996" s="17" t="str">
        <f>IF(IFERROR(FIND(I$13,INDEX(DATOS!CA:CA,MATCH(CHECKLIST!B996,DATOS!B:B,0),1),1),"")="","","X")</f>
        <v/>
      </c>
      <c r="J996" s="17" t="str">
        <f>IF(IFERROR(FIND(J$13,INDEX(DATOS!CA:CA,MATCH(CHECKLIST!B996,DATOS!B:B,0),1),1),"")="","","X")</f>
        <v/>
      </c>
      <c r="K996" s="17" t="str">
        <f>IF(IFERROR(FIND(K$13,INDEX(DATOS!CA:CA,MATCH(CHECKLIST!B996,DATOS!B:B,0),1),1),"")="","","X")</f>
        <v/>
      </c>
      <c r="L996" s="17" t="str">
        <f>IF(IFERROR(FIND(L$13,INDEX(DATOS!CA:CA,MATCH(CHECKLIST!B996,DATOS!B:B,0),1),1),"")="","","X")</f>
        <v/>
      </c>
      <c r="M996" s="17" t="str">
        <f>IF(IFERROR(FIND(M$13,INDEX(DATOS!CA:CA,MATCH(CHECKLIST!B996,DATOS!B:B,0),1),1),"")="","","X")</f>
        <v/>
      </c>
      <c r="N996" s="49" t="str">
        <f ca="1">IFERROR(IF(INDEX(DATOS!I:I,MATCH(CHECKLIST!B996,DATOS!B:B,0),1)="","X",IF(INDEX(DATOS!I:I,MATCH(CHECKLIST!B996,DATOS!B:B,0),1)&gt;YEAR(TODAY())-1,"","VENCIDA")),"")</f>
        <v/>
      </c>
      <c r="P996" s="17" t="str">
        <f>IF(B996="","",IF(IFERROR(FIND(P$13,INDEX(DATOS!CA:CA,MATCH(CHECKLIST!B996,DATOS!B:B,0),1),1),"")="","","X"))</f>
        <v/>
      </c>
      <c r="Q996" s="17" t="str">
        <f>IF(B996="","",IF(IFERROR(FIND(Q$13,INDEX(DATOS!CA:CA,MATCH(CHECKLIST!B996,DATOS!B:B,0),1),1),"")="","","X"))</f>
        <v/>
      </c>
      <c r="S996">
        <f t="shared" si="53"/>
        <v>0</v>
      </c>
      <c r="U996" t="str">
        <f t="shared" si="51"/>
        <v/>
      </c>
      <c r="V996" t="str">
        <f t="shared" si="52"/>
        <v/>
      </c>
    </row>
    <row r="997" spans="1:22">
      <c r="A997" s="12">
        <v>984</v>
      </c>
      <c r="B997" t="str">
        <f>IFERROR(INDEX(DATOS!B:B,MATCH(CHECKLIST!A997,DATOS!BU:BU,0),1),"")</f>
        <v/>
      </c>
      <c r="C997" t="str">
        <f>IFERROR(INDEX(DATOS!J:J,MATCH(CHECKLIST!A997,DATOS!BU:BU,0),1),"")</f>
        <v/>
      </c>
      <c r="D997" t="str">
        <f>IFERROR(INDEX(DATOS!R:R,MATCH(CHECKLIST!E997,DATOS!C:C,0),1),"")</f>
        <v/>
      </c>
      <c r="E997" s="16" t="str">
        <f>IFERROR(INDEX(DATOS!C:C,MATCH(CHECKLIST!A997,DATOS!BU:BU,0),1),"")</f>
        <v/>
      </c>
      <c r="F997" s="13" t="str">
        <f t="shared" si="50"/>
        <v/>
      </c>
      <c r="G997" s="17" t="str">
        <f>IF(IFERROR(FIND(G$13,INDEX(DATOS!CA:CA,MATCH(CHECKLIST!B997,DATOS!B:B,0),1),1),"")="",IF(IFERROR(FIND("FINADO",INDEX(DATOS!CA:CA,MATCH(CHECKLIST!B997,DATOS!B:B,0),1),1),"")="",IF(IFERROR(FIND("BAJA",INDEX(DATOS!CA:CA,MATCH(CHECKLIST!B997,DATOS!B:B,0),1),1),"")="",IF(IFERROR(FIND("FECHA PEUA",INDEX(DATOS!CA:CA,MATCH(CHECKLIST!B997,DATOS!B:B,0),1),1),"")="",IF(IFERROR(FIND("FIRMA",INDEX(DATOS!CA:CA,MATCH(CHECKLIST!B997,DATOS!B:B,0),1),1),"")="","","FIRMA"),"PEUA"),"BAJA"),"FINADO"),"X")</f>
        <v/>
      </c>
      <c r="H997" s="17" t="str">
        <f>IF(IFERROR(FIND(H$13,INDEX(DATOS!CA:CA,MATCH(CHECKLIST!B997,DATOS!B:B,0),1),1),"")="",IF(IFERROR(FIND("VENCIDA",INDEX(DATOS!BH:BH,MATCH(CHECKLIST!B997,DATOS!B:B,0),1),1),"")="","","VENCIDO"),"X")</f>
        <v/>
      </c>
      <c r="I997" s="17" t="str">
        <f>IF(IFERROR(FIND(I$13,INDEX(DATOS!CA:CA,MATCH(CHECKLIST!B997,DATOS!B:B,0),1),1),"")="","","X")</f>
        <v/>
      </c>
      <c r="J997" s="17" t="str">
        <f>IF(IFERROR(FIND(J$13,INDEX(DATOS!CA:CA,MATCH(CHECKLIST!B997,DATOS!B:B,0),1),1),"")="","","X")</f>
        <v/>
      </c>
      <c r="K997" s="17" t="str">
        <f>IF(IFERROR(FIND(K$13,INDEX(DATOS!CA:CA,MATCH(CHECKLIST!B997,DATOS!B:B,0),1),1),"")="","","X")</f>
        <v/>
      </c>
      <c r="L997" s="17" t="str">
        <f>IF(IFERROR(FIND(L$13,INDEX(DATOS!CA:CA,MATCH(CHECKLIST!B997,DATOS!B:B,0),1),1),"")="","","X")</f>
        <v/>
      </c>
      <c r="M997" s="17" t="str">
        <f>IF(IFERROR(FIND(M$13,INDEX(DATOS!CA:CA,MATCH(CHECKLIST!B997,DATOS!B:B,0),1),1),"")="","","X")</f>
        <v/>
      </c>
      <c r="N997" s="49" t="str">
        <f ca="1">IFERROR(IF(INDEX(DATOS!I:I,MATCH(CHECKLIST!B997,DATOS!B:B,0),1)="","X",IF(INDEX(DATOS!I:I,MATCH(CHECKLIST!B997,DATOS!B:B,0),1)&gt;YEAR(TODAY())-1,"","VENCIDA")),"")</f>
        <v/>
      </c>
      <c r="P997" s="17" t="str">
        <f>IF(B997="","",IF(IFERROR(FIND(P$13,INDEX(DATOS!CA:CA,MATCH(CHECKLIST!B997,DATOS!B:B,0),1),1),"")="","","X"))</f>
        <v/>
      </c>
      <c r="Q997" s="17" t="str">
        <f>IF(B997="","",IF(IFERROR(FIND(Q$13,INDEX(DATOS!CA:CA,MATCH(CHECKLIST!B997,DATOS!B:B,0),1),1),"")="","","X"))</f>
        <v/>
      </c>
      <c r="R997" t="str">
        <f>IF(B997="","",1)</f>
        <v/>
      </c>
      <c r="S997" t="str">
        <f t="shared" si="53"/>
        <v/>
      </c>
      <c r="U997" t="str">
        <f t="shared" si="51"/>
        <v/>
      </c>
      <c r="V997" t="str">
        <f t="shared" si="52"/>
        <v/>
      </c>
    </row>
    <row r="998" spans="1:22">
      <c r="A998" s="12">
        <v>985</v>
      </c>
      <c r="B998" t="str">
        <f>IFERROR(INDEX(DATOS!B:B,MATCH(CHECKLIST!A998,DATOS!BU:BU,0),1),"")</f>
        <v/>
      </c>
      <c r="C998" t="str">
        <f>IFERROR(INDEX(DATOS!J:J,MATCH(CHECKLIST!A998,DATOS!BU:BU,0),1),"")</f>
        <v/>
      </c>
      <c r="D998" t="str">
        <f>IFERROR(INDEX(DATOS!R:R,MATCH(CHECKLIST!E998,DATOS!C:C,0),1),"")</f>
        <v/>
      </c>
      <c r="E998" s="16" t="str">
        <f>IFERROR(INDEX(DATOS!C:C,MATCH(CHECKLIST!A998,DATOS!BU:BU,0),1),"")</f>
        <v/>
      </c>
      <c r="F998" s="13" t="str">
        <f t="shared" si="50"/>
        <v/>
      </c>
      <c r="G998" s="17" t="str">
        <f>IF(IFERROR(FIND(G$13,INDEX(DATOS!CA:CA,MATCH(CHECKLIST!B998,DATOS!B:B,0),1),1),"")="",IF(IFERROR(FIND("FINADO",INDEX(DATOS!CA:CA,MATCH(CHECKLIST!B998,DATOS!B:B,0),1),1),"")="",IF(IFERROR(FIND("BAJA",INDEX(DATOS!CA:CA,MATCH(CHECKLIST!B998,DATOS!B:B,0),1),1),"")="",IF(IFERROR(FIND("FECHA PEUA",INDEX(DATOS!CA:CA,MATCH(CHECKLIST!B998,DATOS!B:B,0),1),1),"")="",IF(IFERROR(FIND("FIRMA",INDEX(DATOS!CA:CA,MATCH(CHECKLIST!B998,DATOS!B:B,0),1),1),"")="","","FIRMA"),"PEUA"),"BAJA"),"FINADO"),"X")</f>
        <v/>
      </c>
      <c r="H998" s="17" t="str">
        <f>IF(IFERROR(FIND(H$13,INDEX(DATOS!CA:CA,MATCH(CHECKLIST!B998,DATOS!B:B,0),1),1),"")="",IF(IFERROR(FIND("VENCIDA",INDEX(DATOS!BH:BH,MATCH(CHECKLIST!B998,DATOS!B:B,0),1),1),"")="","","VENCIDO"),"X")</f>
        <v/>
      </c>
      <c r="I998" s="17" t="str">
        <f>IF(IFERROR(FIND(I$13,INDEX(DATOS!CA:CA,MATCH(CHECKLIST!B998,DATOS!B:B,0),1),1),"")="","","X")</f>
        <v/>
      </c>
      <c r="J998" s="17" t="str">
        <f>IF(IFERROR(FIND(J$13,INDEX(DATOS!CA:CA,MATCH(CHECKLIST!B998,DATOS!B:B,0),1),1),"")="","","X")</f>
        <v/>
      </c>
      <c r="K998" s="17" t="str">
        <f>IF(IFERROR(FIND(K$13,INDEX(DATOS!CA:CA,MATCH(CHECKLIST!B998,DATOS!B:B,0),1),1),"")="","","X")</f>
        <v/>
      </c>
      <c r="L998" s="17" t="str">
        <f>IF(IFERROR(FIND(L$13,INDEX(DATOS!CA:CA,MATCH(CHECKLIST!B998,DATOS!B:B,0),1),1),"")="","","X")</f>
        <v/>
      </c>
      <c r="M998" s="17" t="str">
        <f>IF(IFERROR(FIND(M$13,INDEX(DATOS!CA:CA,MATCH(CHECKLIST!B998,DATOS!B:B,0),1),1),"")="","","X")</f>
        <v/>
      </c>
      <c r="N998" s="49" t="str">
        <f ca="1">IFERROR(IF(INDEX(DATOS!I:I,MATCH(CHECKLIST!B998,DATOS!B:B,0),1)="","X",IF(INDEX(DATOS!I:I,MATCH(CHECKLIST!B998,DATOS!B:B,0),1)&gt;YEAR(TODAY())-1,"","VENCIDA")),"")</f>
        <v/>
      </c>
      <c r="P998" s="17" t="str">
        <f>IF(B998="","",IF(IFERROR(FIND(P$13,INDEX(DATOS!CA:CA,MATCH(CHECKLIST!B998,DATOS!B:B,0),1),1),"")="","","X"))</f>
        <v/>
      </c>
      <c r="Q998" s="17" t="str">
        <f>IF(B998="","",IF(IFERROR(FIND(Q$13,INDEX(DATOS!CA:CA,MATCH(CHECKLIST!B998,DATOS!B:B,0),1),1),"")="","","X"))</f>
        <v/>
      </c>
      <c r="S998">
        <f t="shared" si="53"/>
        <v>0</v>
      </c>
      <c r="U998" t="str">
        <f t="shared" si="51"/>
        <v/>
      </c>
      <c r="V998" t="str">
        <f t="shared" si="52"/>
        <v/>
      </c>
    </row>
    <row r="999" spans="1:22">
      <c r="A999" s="12">
        <v>986</v>
      </c>
      <c r="B999" t="str">
        <f>IFERROR(INDEX(DATOS!B:B,MATCH(CHECKLIST!A999,DATOS!BU:BU,0),1),"")</f>
        <v/>
      </c>
      <c r="C999" t="str">
        <f>IFERROR(INDEX(DATOS!J:J,MATCH(CHECKLIST!A999,DATOS!BU:BU,0),1),"")</f>
        <v/>
      </c>
      <c r="D999" t="str">
        <f>IFERROR(INDEX(DATOS!R:R,MATCH(CHECKLIST!E999,DATOS!C:C,0),1),"")</f>
        <v/>
      </c>
      <c r="E999" s="16" t="str">
        <f>IFERROR(INDEX(DATOS!C:C,MATCH(CHECKLIST!A999,DATOS!BU:BU,0),1),"")</f>
        <v/>
      </c>
      <c r="F999" s="13" t="str">
        <f t="shared" si="50"/>
        <v/>
      </c>
      <c r="G999" s="17" t="str">
        <f>IF(IFERROR(FIND(G$13,INDEX(DATOS!CA:CA,MATCH(CHECKLIST!B999,DATOS!B:B,0),1),1),"")="",IF(IFERROR(FIND("FINADO",INDEX(DATOS!CA:CA,MATCH(CHECKLIST!B999,DATOS!B:B,0),1),1),"")="",IF(IFERROR(FIND("BAJA",INDEX(DATOS!CA:CA,MATCH(CHECKLIST!B999,DATOS!B:B,0),1),1),"")="",IF(IFERROR(FIND("FECHA PEUA",INDEX(DATOS!CA:CA,MATCH(CHECKLIST!B999,DATOS!B:B,0),1),1),"")="",IF(IFERROR(FIND("FIRMA",INDEX(DATOS!CA:CA,MATCH(CHECKLIST!B999,DATOS!B:B,0),1),1),"")="","","FIRMA"),"PEUA"),"BAJA"),"FINADO"),"X")</f>
        <v/>
      </c>
      <c r="H999" s="17" t="str">
        <f>IF(IFERROR(FIND(H$13,INDEX(DATOS!CA:CA,MATCH(CHECKLIST!B999,DATOS!B:B,0),1),1),"")="",IF(IFERROR(FIND("VENCIDA",INDEX(DATOS!BH:BH,MATCH(CHECKLIST!B999,DATOS!B:B,0),1),1),"")="","","VENCIDO"),"X")</f>
        <v/>
      </c>
      <c r="I999" s="17" t="str">
        <f>IF(IFERROR(FIND(I$13,INDEX(DATOS!CA:CA,MATCH(CHECKLIST!B999,DATOS!B:B,0),1),1),"")="","","X")</f>
        <v/>
      </c>
      <c r="J999" s="17" t="str">
        <f>IF(IFERROR(FIND(J$13,INDEX(DATOS!CA:CA,MATCH(CHECKLIST!B999,DATOS!B:B,0),1),1),"")="","","X")</f>
        <v/>
      </c>
      <c r="K999" s="17" t="str">
        <f>IF(IFERROR(FIND(K$13,INDEX(DATOS!CA:CA,MATCH(CHECKLIST!B999,DATOS!B:B,0),1),1),"")="","","X")</f>
        <v/>
      </c>
      <c r="L999" s="17" t="str">
        <f>IF(IFERROR(FIND(L$13,INDEX(DATOS!CA:CA,MATCH(CHECKLIST!B999,DATOS!B:B,0),1),1),"")="","","X")</f>
        <v/>
      </c>
      <c r="M999" s="17" t="str">
        <f>IF(IFERROR(FIND(M$13,INDEX(DATOS!CA:CA,MATCH(CHECKLIST!B999,DATOS!B:B,0),1),1),"")="","","X")</f>
        <v/>
      </c>
      <c r="N999" s="49" t="str">
        <f ca="1">IFERROR(IF(INDEX(DATOS!I:I,MATCH(CHECKLIST!B999,DATOS!B:B,0),1)="","X",IF(INDEX(DATOS!I:I,MATCH(CHECKLIST!B999,DATOS!B:B,0),1)&gt;YEAR(TODAY())-1,"","VENCIDA")),"")</f>
        <v/>
      </c>
      <c r="P999" s="17" t="str">
        <f>IF(B999="","",IF(IFERROR(FIND(P$13,INDEX(DATOS!CA:CA,MATCH(CHECKLIST!B999,DATOS!B:B,0),1),1),"")="","","X"))</f>
        <v/>
      </c>
      <c r="Q999" s="17" t="str">
        <f>IF(B999="","",IF(IFERROR(FIND(Q$13,INDEX(DATOS!CA:CA,MATCH(CHECKLIST!B999,DATOS!B:B,0),1),1),"")="","","X"))</f>
        <v/>
      </c>
      <c r="R999" t="str">
        <f>IF(B999="","",1)</f>
        <v/>
      </c>
      <c r="S999" t="str">
        <f t="shared" si="53"/>
        <v/>
      </c>
      <c r="U999" t="str">
        <f t="shared" si="51"/>
        <v/>
      </c>
      <c r="V999" t="str">
        <f t="shared" si="52"/>
        <v/>
      </c>
    </row>
    <row r="1000" spans="1:22">
      <c r="A1000" s="12">
        <v>987</v>
      </c>
      <c r="B1000" t="str">
        <f>IFERROR(INDEX(DATOS!B:B,MATCH(CHECKLIST!A1000,DATOS!BU:BU,0),1),"")</f>
        <v/>
      </c>
      <c r="C1000" t="str">
        <f>IFERROR(INDEX(DATOS!J:J,MATCH(CHECKLIST!A1000,DATOS!BU:BU,0),1),"")</f>
        <v/>
      </c>
      <c r="D1000" t="str">
        <f>IFERROR(INDEX(DATOS!R:R,MATCH(CHECKLIST!E1000,DATOS!C:C,0),1),"")</f>
        <v/>
      </c>
      <c r="E1000" s="16" t="str">
        <f>IFERROR(INDEX(DATOS!C:C,MATCH(CHECKLIST!A1000,DATOS!BU:BU,0),1),"")</f>
        <v/>
      </c>
      <c r="F1000" s="13" t="str">
        <f t="shared" si="50"/>
        <v/>
      </c>
      <c r="G1000" s="17" t="str">
        <f>IF(IFERROR(FIND(G$13,INDEX(DATOS!CA:CA,MATCH(CHECKLIST!B1000,DATOS!B:B,0),1),1),"")="",IF(IFERROR(FIND("FINADO",INDEX(DATOS!CA:CA,MATCH(CHECKLIST!B1000,DATOS!B:B,0),1),1),"")="",IF(IFERROR(FIND("BAJA",INDEX(DATOS!CA:CA,MATCH(CHECKLIST!B1000,DATOS!B:B,0),1),1),"")="",IF(IFERROR(FIND("FECHA PEUA",INDEX(DATOS!CA:CA,MATCH(CHECKLIST!B1000,DATOS!B:B,0),1),1),"")="",IF(IFERROR(FIND("FIRMA",INDEX(DATOS!CA:CA,MATCH(CHECKLIST!B1000,DATOS!B:B,0),1),1),"")="","","FIRMA"),"PEUA"),"BAJA"),"FINADO"),"X")</f>
        <v/>
      </c>
      <c r="H1000" s="17" t="str">
        <f>IF(IFERROR(FIND(H$13,INDEX(DATOS!CA:CA,MATCH(CHECKLIST!B1000,DATOS!B:B,0),1),1),"")="",IF(IFERROR(FIND("VENCIDA",INDEX(DATOS!BH:BH,MATCH(CHECKLIST!B1000,DATOS!B:B,0),1),1),"")="","","VENCIDO"),"X")</f>
        <v/>
      </c>
      <c r="I1000" s="17" t="str">
        <f>IF(IFERROR(FIND(I$13,INDEX(DATOS!CA:CA,MATCH(CHECKLIST!B1000,DATOS!B:B,0),1),1),"")="","","X")</f>
        <v/>
      </c>
      <c r="J1000" s="17" t="str">
        <f>IF(IFERROR(FIND(J$13,INDEX(DATOS!CA:CA,MATCH(CHECKLIST!B1000,DATOS!B:B,0),1),1),"")="","","X")</f>
        <v/>
      </c>
      <c r="K1000" s="17" t="str">
        <f>IF(IFERROR(FIND(K$13,INDEX(DATOS!CA:CA,MATCH(CHECKLIST!B1000,DATOS!B:B,0),1),1),"")="","","X")</f>
        <v/>
      </c>
      <c r="L1000" s="17" t="str">
        <f>IF(IFERROR(FIND(L$13,INDEX(DATOS!CA:CA,MATCH(CHECKLIST!B1000,DATOS!B:B,0),1),1),"")="","","X")</f>
        <v/>
      </c>
      <c r="M1000" s="17" t="str">
        <f>IF(IFERROR(FIND(M$13,INDEX(DATOS!CA:CA,MATCH(CHECKLIST!B1000,DATOS!B:B,0),1),1),"")="","","X")</f>
        <v/>
      </c>
      <c r="N1000" s="49" t="str">
        <f ca="1">IFERROR(IF(INDEX(DATOS!I:I,MATCH(CHECKLIST!B1000,DATOS!B:B,0),1)="","X",IF(INDEX(DATOS!I:I,MATCH(CHECKLIST!B1000,DATOS!B:B,0),1)&gt;YEAR(TODAY())-1,"","VENCIDA")),"")</f>
        <v/>
      </c>
      <c r="P1000" s="17" t="str">
        <f>IF(B1000="","",IF(IFERROR(FIND(P$13,INDEX(DATOS!CA:CA,MATCH(CHECKLIST!B1000,DATOS!B:B,0),1),1),"")="","","X"))</f>
        <v/>
      </c>
      <c r="Q1000" s="17" t="str">
        <f>IF(B1000="","",IF(IFERROR(FIND(Q$13,INDEX(DATOS!CA:CA,MATCH(CHECKLIST!B1000,DATOS!B:B,0),1),1),"")="","","X"))</f>
        <v/>
      </c>
      <c r="S1000">
        <f t="shared" si="53"/>
        <v>0</v>
      </c>
      <c r="U1000" t="str">
        <f t="shared" si="51"/>
        <v/>
      </c>
      <c r="V1000" t="str">
        <f t="shared" si="52"/>
        <v/>
      </c>
    </row>
    <row r="1001" spans="1:22">
      <c r="E1001" s="16"/>
      <c r="F1001" s="13"/>
      <c r="N1001" s="49" t="str">
        <f ca="1">IFERROR(IF(INDEX(DATOS!I:I,MATCH(CHECKLIST!B1001,DATOS!B:B,0),1)="","X",IF(INDEX(DATOS!I:I,MATCH(CHECKLIST!B1001,DATOS!B:B,0),1)&gt;YEAR(TODAY())-1,"","VENCIDA")),"")</f>
        <v/>
      </c>
    </row>
    <row r="1002" spans="1:22">
      <c r="E1002" s="16"/>
      <c r="F1002" s="13"/>
      <c r="N1002" s="49" t="str">
        <f ca="1">IFERROR(IF(INDEX(DATOS!I:I,MATCH(CHECKLIST!B1002,DATOS!B:B,0),1)="","X",IF(INDEX(DATOS!I:I,MATCH(CHECKLIST!B1002,DATOS!B:B,0),1)&gt;YEAR(TODAY())-1,"","VENCIDA")),"")</f>
        <v/>
      </c>
    </row>
    <row r="1003" spans="1:22">
      <c r="E1003" s="16"/>
      <c r="F1003" s="13"/>
      <c r="N1003" s="49" t="str">
        <f ca="1">IFERROR(IF(INDEX(DATOS!I:I,MATCH(CHECKLIST!B1003,DATOS!B:B,0),1)="","X",IF(INDEX(DATOS!I:I,MATCH(CHECKLIST!B1003,DATOS!B:B,0),1)&gt;YEAR(TODAY())-1,"","VENCIDA")),"")</f>
        <v/>
      </c>
    </row>
    <row r="1004" spans="1:22">
      <c r="E1004" s="16"/>
      <c r="F1004" s="13"/>
      <c r="N1004" s="49" t="str">
        <f ca="1">IFERROR(IF(INDEX(DATOS!I:I,MATCH(CHECKLIST!B1004,DATOS!B:B,0),1)="","X",IF(INDEX(DATOS!I:I,MATCH(CHECKLIST!B1004,DATOS!B:B,0),1)&gt;YEAR(TODAY())-1,"","VENCIDA")),"")</f>
        <v/>
      </c>
    </row>
    <row r="1005" spans="1:22">
      <c r="E1005" s="16"/>
      <c r="F1005" s="13"/>
      <c r="N1005" s="49" t="str">
        <f ca="1">IFERROR(IF(INDEX(DATOS!I:I,MATCH(CHECKLIST!B1005,DATOS!B:B,0),1)="","X",IF(INDEX(DATOS!I:I,MATCH(CHECKLIST!B1005,DATOS!B:B,0),1)&gt;YEAR(TODAY())-1,"","VENCIDA")),"")</f>
        <v/>
      </c>
    </row>
    <row r="1006" spans="1:22">
      <c r="E1006" s="16"/>
      <c r="F1006" s="13"/>
      <c r="N1006" s="49" t="str">
        <f ca="1">IFERROR(IF(INDEX(DATOS!I:I,MATCH(CHECKLIST!B1006,DATOS!B:B,0),1)="","X",IF(INDEX(DATOS!I:I,MATCH(CHECKLIST!B1006,DATOS!B:B,0),1)&gt;YEAR(TODAY())-1,"","VENCIDA")),"")</f>
        <v/>
      </c>
    </row>
    <row r="1007" spans="1:22">
      <c r="E1007" s="16"/>
      <c r="F1007" s="13"/>
      <c r="N1007" s="49" t="str">
        <f ca="1">IFERROR(IF(INDEX(DATOS!I:I,MATCH(CHECKLIST!B1007,DATOS!B:B,0),1)="","X",IF(INDEX(DATOS!I:I,MATCH(CHECKLIST!B1007,DATOS!B:B,0),1)&gt;YEAR(TODAY())-1,"","VENCIDA")),"")</f>
        <v/>
      </c>
    </row>
    <row r="1008" spans="1:22">
      <c r="E1008" s="16"/>
      <c r="F1008" s="13"/>
      <c r="N1008" s="49" t="str">
        <f ca="1">IFERROR(IF(INDEX(DATOS!I:I,MATCH(CHECKLIST!B1008,DATOS!B:B,0),1)="","X",IF(INDEX(DATOS!I:I,MATCH(CHECKLIST!B1008,DATOS!B:B,0),1)&gt;YEAR(TODAY())-1,"","VENCIDA")),"")</f>
        <v/>
      </c>
    </row>
    <row r="1009" spans="5:14">
      <c r="E1009" s="16"/>
      <c r="F1009" s="13"/>
      <c r="N1009" s="49" t="str">
        <f ca="1">IFERROR(IF(INDEX(DATOS!I:I,MATCH(CHECKLIST!B1009,DATOS!B:B,0),1)="","X",IF(INDEX(DATOS!I:I,MATCH(CHECKLIST!B1009,DATOS!B:B,0),1)&gt;YEAR(TODAY())-1,"","VENCIDA")),"")</f>
        <v/>
      </c>
    </row>
    <row r="1010" spans="5:14">
      <c r="E1010" s="16"/>
      <c r="F1010" s="13"/>
      <c r="N1010" s="49" t="str">
        <f ca="1">IFERROR(IF(INDEX(DATOS!I:I,MATCH(CHECKLIST!B1010,DATOS!B:B,0),1)="","X",IF(INDEX(DATOS!I:I,MATCH(CHECKLIST!B1010,DATOS!B:B,0),1)&gt;YEAR(TODAY())-1,"","VENCIDA")),"")</f>
        <v/>
      </c>
    </row>
    <row r="1011" spans="5:14">
      <c r="E1011" s="16"/>
      <c r="F1011" s="13"/>
      <c r="N1011" s="49" t="str">
        <f ca="1">IFERROR(IF(INDEX(DATOS!I:I,MATCH(CHECKLIST!B1011,DATOS!B:B,0),1)="","X",IF(INDEX(DATOS!I:I,MATCH(CHECKLIST!B1011,DATOS!B:B,0),1)&gt;YEAR(TODAY())-1,"","VENCIDA")),"")</f>
        <v/>
      </c>
    </row>
    <row r="1012" spans="5:14">
      <c r="E1012" s="16"/>
      <c r="F1012" s="13"/>
      <c r="N1012" s="49" t="str">
        <f ca="1">IFERROR(IF(INDEX(DATOS!I:I,MATCH(CHECKLIST!B1012,DATOS!B:B,0),1)="","X",IF(INDEX(DATOS!I:I,MATCH(CHECKLIST!B1012,DATOS!B:B,0),1)&gt;YEAR(TODAY())-1,"","VENCIDA")),"")</f>
        <v/>
      </c>
    </row>
    <row r="1013" spans="5:14">
      <c r="E1013" s="16"/>
      <c r="F1013" s="13"/>
      <c r="N1013" s="49" t="str">
        <f ca="1">IFERROR(IF(INDEX(DATOS!I:I,MATCH(CHECKLIST!B1013,DATOS!B:B,0),1)="","X",IF(INDEX(DATOS!I:I,MATCH(CHECKLIST!B1013,DATOS!B:B,0),1)&gt;YEAR(TODAY())-1,"","VENCIDA")),"")</f>
        <v/>
      </c>
    </row>
    <row r="1014" spans="5:14">
      <c r="E1014" s="16"/>
      <c r="F1014" s="13"/>
      <c r="N1014" s="49" t="str">
        <f ca="1">IFERROR(IF(INDEX(DATOS!I:I,MATCH(CHECKLIST!B1014,DATOS!B:B,0),1)="","X",IF(INDEX(DATOS!I:I,MATCH(CHECKLIST!B1014,DATOS!B:B,0),1)&gt;YEAR(TODAY())-1,"","VENCIDA")),"")</f>
        <v/>
      </c>
    </row>
    <row r="1015" spans="5:14">
      <c r="E1015" s="16"/>
      <c r="F1015" s="13"/>
      <c r="N1015" s="49" t="str">
        <f ca="1">IFERROR(IF(INDEX(DATOS!I:I,MATCH(CHECKLIST!B1015,DATOS!B:B,0),1)="","X",IF(INDEX(DATOS!I:I,MATCH(CHECKLIST!B1015,DATOS!B:B,0),1)&gt;YEAR(TODAY())-1,"","VENCIDA")),"")</f>
        <v/>
      </c>
    </row>
    <row r="1016" spans="5:14">
      <c r="E1016" s="16"/>
      <c r="F1016" s="13"/>
      <c r="N1016" s="49" t="str">
        <f ca="1">IFERROR(IF(INDEX(DATOS!I:I,MATCH(CHECKLIST!B1016,DATOS!B:B,0),1)="","X",IF(INDEX(DATOS!I:I,MATCH(CHECKLIST!B1016,DATOS!B:B,0),1)&gt;YEAR(TODAY())-1,"","VENCIDA")),"")</f>
        <v/>
      </c>
    </row>
    <row r="1017" spans="5:14">
      <c r="E1017" s="16"/>
      <c r="F1017" s="13"/>
      <c r="N1017" s="49" t="str">
        <f ca="1">IFERROR(IF(INDEX(DATOS!I:I,MATCH(CHECKLIST!B1017,DATOS!B:B,0),1)="","X",IF(INDEX(DATOS!I:I,MATCH(CHECKLIST!B1017,DATOS!B:B,0),1)&gt;YEAR(TODAY())-1,"","VENCIDA")),"")</f>
        <v/>
      </c>
    </row>
    <row r="1018" spans="5:14">
      <c r="E1018" s="16"/>
      <c r="F1018" s="13"/>
      <c r="N1018" s="49" t="str">
        <f ca="1">IFERROR(IF(INDEX(DATOS!I:I,MATCH(CHECKLIST!B1018,DATOS!B:B,0),1)="","X",IF(INDEX(DATOS!I:I,MATCH(CHECKLIST!B1018,DATOS!B:B,0),1)&gt;YEAR(TODAY())-1,"","VENCIDA")),"")</f>
        <v/>
      </c>
    </row>
    <row r="1019" spans="5:14">
      <c r="E1019" s="16"/>
      <c r="F1019" s="13"/>
      <c r="N1019" s="49" t="str">
        <f ca="1">IFERROR(IF(INDEX(DATOS!I:I,MATCH(CHECKLIST!B1019,DATOS!B:B,0),1)="","X",IF(INDEX(DATOS!I:I,MATCH(CHECKLIST!B1019,DATOS!B:B,0),1)&gt;YEAR(TODAY())-1,"","VENCIDA")),"")</f>
        <v/>
      </c>
    </row>
    <row r="1020" spans="5:14">
      <c r="E1020" s="16"/>
      <c r="F1020" s="13"/>
      <c r="N1020" s="49" t="str">
        <f ca="1">IFERROR(IF(INDEX(DATOS!I:I,MATCH(CHECKLIST!B1020,DATOS!B:B,0),1)="","X",IF(INDEX(DATOS!I:I,MATCH(CHECKLIST!B1020,DATOS!B:B,0),1)&gt;YEAR(TODAY())-1,"","VENCIDA")),"")</f>
        <v/>
      </c>
    </row>
    <row r="1021" spans="5:14">
      <c r="E1021" s="16"/>
      <c r="F1021" s="13"/>
      <c r="N1021" s="49" t="str">
        <f ca="1">IFERROR(IF(INDEX(DATOS!I:I,MATCH(CHECKLIST!B1021,DATOS!B:B,0),1)="","X",IF(INDEX(DATOS!I:I,MATCH(CHECKLIST!B1021,DATOS!B:B,0),1)&gt;YEAR(TODAY())-1,"","VENCIDA")),"")</f>
        <v/>
      </c>
    </row>
    <row r="1022" spans="5:14">
      <c r="E1022" s="16"/>
      <c r="F1022" s="13"/>
      <c r="N1022" s="49" t="str">
        <f ca="1">IFERROR(IF(INDEX(DATOS!I:I,MATCH(CHECKLIST!B1022,DATOS!B:B,0),1)="","X",IF(INDEX(DATOS!I:I,MATCH(CHECKLIST!B1022,DATOS!B:B,0),1)&gt;YEAR(TODAY())-1,"","VENCIDA")),"")</f>
        <v/>
      </c>
    </row>
    <row r="1023" spans="5:14">
      <c r="E1023" s="16"/>
      <c r="F1023" s="13"/>
      <c r="N1023" s="49" t="str">
        <f ca="1">IFERROR(IF(INDEX(DATOS!I:I,MATCH(CHECKLIST!B1023,DATOS!B:B,0),1)="","X",IF(INDEX(DATOS!I:I,MATCH(CHECKLIST!B1023,DATOS!B:B,0),1)&gt;YEAR(TODAY())-1,"","VENCIDA")),"")</f>
        <v/>
      </c>
    </row>
    <row r="1024" spans="5:14">
      <c r="E1024" s="16"/>
      <c r="F1024" s="13"/>
      <c r="N1024" s="49" t="str">
        <f ca="1">IFERROR(IF(INDEX(DATOS!I:I,MATCH(CHECKLIST!B1024,DATOS!B:B,0),1)="","X",IF(INDEX(DATOS!I:I,MATCH(CHECKLIST!B1024,DATOS!B:B,0),1)&gt;YEAR(TODAY())-1,"","VENCIDA")),"")</f>
        <v/>
      </c>
    </row>
    <row r="1025" spans="5:14">
      <c r="E1025" s="16"/>
      <c r="F1025" s="13"/>
      <c r="N1025" s="49" t="str">
        <f ca="1">IFERROR(IF(INDEX(DATOS!I:I,MATCH(CHECKLIST!B1025,DATOS!B:B,0),1)="","X",IF(INDEX(DATOS!I:I,MATCH(CHECKLIST!B1025,DATOS!B:B,0),1)&gt;YEAR(TODAY())-1,"","VENCIDA")),"")</f>
        <v/>
      </c>
    </row>
    <row r="1026" spans="5:14">
      <c r="E1026" s="16"/>
      <c r="F1026" s="13"/>
      <c r="N1026" s="49" t="str">
        <f ca="1">IFERROR(IF(INDEX(DATOS!I:I,MATCH(CHECKLIST!B1026,DATOS!B:B,0),1)="","X",IF(INDEX(DATOS!I:I,MATCH(CHECKLIST!B1026,DATOS!B:B,0),1)&gt;YEAR(TODAY())-1,"","VENCIDA")),"")</f>
        <v/>
      </c>
    </row>
    <row r="1027" spans="5:14">
      <c r="E1027" s="16"/>
      <c r="F1027" s="13"/>
      <c r="N1027" s="49" t="str">
        <f ca="1">IFERROR(IF(INDEX(DATOS!I:I,MATCH(CHECKLIST!B1027,DATOS!B:B,0),1)="","X",IF(INDEX(DATOS!I:I,MATCH(CHECKLIST!B1027,DATOS!B:B,0),1)&gt;YEAR(TODAY())-1,"","VENCIDA")),"")</f>
        <v/>
      </c>
    </row>
    <row r="1028" spans="5:14">
      <c r="E1028" s="16"/>
      <c r="F1028" s="13"/>
      <c r="N1028" s="49" t="str">
        <f ca="1">IFERROR(IF(INDEX(DATOS!I:I,MATCH(CHECKLIST!B1028,DATOS!B:B,0),1)="","X",IF(INDEX(DATOS!I:I,MATCH(CHECKLIST!B1028,DATOS!B:B,0),1)&gt;YEAR(TODAY())-1,"","VENCIDA")),"")</f>
        <v/>
      </c>
    </row>
    <row r="1029" spans="5:14">
      <c r="E1029" s="16"/>
      <c r="F1029" s="13"/>
    </row>
    <row r="1030" spans="5:14">
      <c r="E1030" s="16"/>
      <c r="F1030" s="13"/>
    </row>
    <row r="1031" spans="5:14">
      <c r="E1031" s="16"/>
      <c r="F1031" s="13"/>
    </row>
    <row r="1032" spans="5:14">
      <c r="E1032" s="16"/>
      <c r="F1032" s="13"/>
    </row>
    <row r="1033" spans="5:14">
      <c r="E1033" s="16"/>
      <c r="F1033" s="13"/>
    </row>
    <row r="1034" spans="5:14">
      <c r="E1034" s="16"/>
      <c r="F1034" s="13"/>
    </row>
    <row r="1035" spans="5:14">
      <c r="E1035" s="16"/>
      <c r="F1035" s="13"/>
    </row>
    <row r="1036" spans="5:14">
      <c r="E1036" s="16"/>
      <c r="F1036" s="13"/>
    </row>
    <row r="1037" spans="5:14">
      <c r="E1037" s="16"/>
      <c r="F1037" s="13"/>
    </row>
    <row r="1038" spans="5:14">
      <c r="E1038" s="16"/>
      <c r="F1038" s="13"/>
    </row>
    <row r="1039" spans="5:14">
      <c r="E1039" s="16"/>
      <c r="F1039" s="13"/>
    </row>
    <row r="1040" spans="5:14">
      <c r="E1040" s="16"/>
      <c r="F1040" s="13"/>
    </row>
    <row r="1041" spans="5:6">
      <c r="E1041" s="16"/>
      <c r="F1041" s="13"/>
    </row>
    <row r="1042" spans="5:6">
      <c r="E1042" s="16"/>
      <c r="F1042" s="13"/>
    </row>
    <row r="1043" spans="5:6">
      <c r="E1043" s="16"/>
      <c r="F1043" s="13"/>
    </row>
    <row r="1044" spans="5:6">
      <c r="E1044" s="16"/>
      <c r="F1044" s="13"/>
    </row>
    <row r="1045" spans="5:6">
      <c r="E1045" s="16"/>
      <c r="F1045" s="13"/>
    </row>
    <row r="1046" spans="5:6">
      <c r="E1046" s="16"/>
      <c r="F1046" s="13"/>
    </row>
    <row r="1047" spans="5:6">
      <c r="E1047" s="16"/>
      <c r="F1047" s="13"/>
    </row>
    <row r="1048" spans="5:6">
      <c r="E1048" s="16"/>
      <c r="F1048" s="13"/>
    </row>
    <row r="1049" spans="5:6">
      <c r="E1049" s="16"/>
      <c r="F1049" s="13"/>
    </row>
    <row r="1050" spans="5:6">
      <c r="E1050" s="16"/>
      <c r="F1050" s="13"/>
    </row>
    <row r="1051" spans="5:6">
      <c r="E1051" s="16"/>
      <c r="F1051" s="13"/>
    </row>
    <row r="1052" spans="5:6">
      <c r="E1052" s="16"/>
      <c r="F1052" s="13"/>
    </row>
    <row r="1053" spans="5:6">
      <c r="E1053" s="16"/>
      <c r="F1053" s="13"/>
    </row>
    <row r="1054" spans="5:6">
      <c r="E1054" s="16"/>
      <c r="F1054" s="13"/>
    </row>
    <row r="1055" spans="5:6">
      <c r="E1055" s="16"/>
      <c r="F1055" s="13"/>
    </row>
    <row r="1056" spans="5:6">
      <c r="E1056" s="16"/>
      <c r="F1056" s="13"/>
    </row>
    <row r="1057" spans="5:6">
      <c r="E1057" s="16"/>
      <c r="F1057" s="13"/>
    </row>
    <row r="1058" spans="5:6">
      <c r="E1058" s="16"/>
      <c r="F1058" s="13"/>
    </row>
    <row r="1059" spans="5:6">
      <c r="E1059" s="16"/>
      <c r="F1059" s="13"/>
    </row>
    <row r="1060" spans="5:6">
      <c r="E1060" s="16"/>
      <c r="F1060" s="13"/>
    </row>
    <row r="1061" spans="5:6">
      <c r="E1061" s="16"/>
      <c r="F1061" s="13"/>
    </row>
    <row r="1062" spans="5:6">
      <c r="E1062" s="16"/>
      <c r="F1062" s="13"/>
    </row>
    <row r="1063" spans="5:6">
      <c r="E1063" s="16"/>
      <c r="F1063" s="13"/>
    </row>
    <row r="1064" spans="5:6">
      <c r="E1064" s="16"/>
      <c r="F1064" s="13"/>
    </row>
    <row r="1065" spans="5:6">
      <c r="E1065" s="16"/>
      <c r="F1065" s="13"/>
    </row>
    <row r="1066" spans="5:6">
      <c r="E1066" s="16"/>
      <c r="F1066" s="13"/>
    </row>
    <row r="1067" spans="5:6">
      <c r="E1067" s="16"/>
      <c r="F1067" s="13"/>
    </row>
    <row r="1068" spans="5:6">
      <c r="E1068" s="16"/>
      <c r="F1068" s="13"/>
    </row>
    <row r="1069" spans="5:6">
      <c r="E1069" s="16"/>
      <c r="F1069" s="13"/>
    </row>
    <row r="1070" spans="5:6">
      <c r="E1070" s="16"/>
      <c r="F1070" s="13"/>
    </row>
    <row r="1071" spans="5:6">
      <c r="E1071" s="16"/>
      <c r="F1071" s="13"/>
    </row>
    <row r="1072" spans="5:6">
      <c r="E1072" s="16"/>
      <c r="F1072" s="13"/>
    </row>
    <row r="1073" spans="5:6">
      <c r="E1073" s="16"/>
      <c r="F1073" s="13"/>
    </row>
    <row r="1074" spans="5:6">
      <c r="E1074" s="16"/>
      <c r="F1074" s="13"/>
    </row>
    <row r="1075" spans="5:6">
      <c r="E1075" s="16"/>
      <c r="F1075" s="13"/>
    </row>
    <row r="1076" spans="5:6">
      <c r="E1076" s="16"/>
      <c r="F1076" s="13"/>
    </row>
    <row r="1077" spans="5:6">
      <c r="E1077" s="16"/>
      <c r="F1077" s="13"/>
    </row>
    <row r="1078" spans="5:6">
      <c r="E1078" s="16"/>
      <c r="F1078" s="13"/>
    </row>
    <row r="1079" spans="5:6">
      <c r="E1079" s="16"/>
      <c r="F1079" s="13"/>
    </row>
    <row r="1080" spans="5:6">
      <c r="E1080" s="16"/>
      <c r="F1080" s="13"/>
    </row>
    <row r="1081" spans="5:6">
      <c r="E1081" s="16"/>
      <c r="F1081" s="13"/>
    </row>
    <row r="1082" spans="5:6">
      <c r="E1082" s="16"/>
      <c r="F1082" s="13"/>
    </row>
    <row r="1083" spans="5:6">
      <c r="E1083" s="16"/>
      <c r="F1083" s="13"/>
    </row>
    <row r="1084" spans="5:6">
      <c r="E1084" s="16"/>
      <c r="F1084" s="13"/>
    </row>
    <row r="1085" spans="5:6">
      <c r="E1085" s="16"/>
      <c r="F1085" s="13"/>
    </row>
    <row r="1086" spans="5:6">
      <c r="E1086" s="16"/>
      <c r="F1086" s="13"/>
    </row>
    <row r="1087" spans="5:6">
      <c r="E1087" s="16"/>
      <c r="F1087" s="13"/>
    </row>
    <row r="1088" spans="5:6">
      <c r="E1088" s="16"/>
      <c r="F1088" s="13"/>
    </row>
    <row r="1089" spans="5:6">
      <c r="E1089" s="16"/>
      <c r="F1089" s="13"/>
    </row>
    <row r="1090" spans="5:6">
      <c r="E1090" s="16"/>
      <c r="F1090" s="13"/>
    </row>
    <row r="1091" spans="5:6">
      <c r="E1091" s="16"/>
      <c r="F1091" s="13"/>
    </row>
    <row r="1092" spans="5:6">
      <c r="E1092" s="16"/>
      <c r="F1092" s="13"/>
    </row>
    <row r="1093" spans="5:6">
      <c r="E1093" s="16"/>
      <c r="F1093" s="13"/>
    </row>
    <row r="1094" spans="5:6">
      <c r="E1094" s="16"/>
      <c r="F1094" s="13"/>
    </row>
    <row r="1095" spans="5:6">
      <c r="E1095" s="16"/>
      <c r="F1095" s="13"/>
    </row>
    <row r="1096" spans="5:6">
      <c r="E1096" s="16"/>
      <c r="F1096" s="13"/>
    </row>
    <row r="1097" spans="5:6">
      <c r="E1097" s="16"/>
      <c r="F1097" s="13"/>
    </row>
    <row r="1098" spans="5:6">
      <c r="E1098" s="16"/>
      <c r="F1098" s="13"/>
    </row>
    <row r="1099" spans="5:6">
      <c r="E1099" s="16"/>
      <c r="F1099" s="13"/>
    </row>
    <row r="1100" spans="5:6">
      <c r="E1100" s="16"/>
      <c r="F1100" s="13"/>
    </row>
    <row r="1101" spans="5:6">
      <c r="E1101" s="16"/>
      <c r="F1101" s="13"/>
    </row>
    <row r="1102" spans="5:6">
      <c r="E1102" s="16"/>
      <c r="F1102" s="13"/>
    </row>
    <row r="1103" spans="5:6">
      <c r="E1103" s="16"/>
      <c r="F1103" s="13"/>
    </row>
    <row r="1104" spans="5:6">
      <c r="E1104" s="16"/>
      <c r="F1104" s="13"/>
    </row>
    <row r="1105" spans="5:6">
      <c r="E1105" s="16"/>
      <c r="F1105" s="13"/>
    </row>
    <row r="1106" spans="5:6">
      <c r="E1106" s="16"/>
      <c r="F1106" s="13"/>
    </row>
    <row r="1107" spans="5:6">
      <c r="E1107" s="16"/>
      <c r="F1107" s="13"/>
    </row>
    <row r="1108" spans="5:6">
      <c r="E1108" s="16"/>
      <c r="F1108" s="13"/>
    </row>
    <row r="1109" spans="5:6">
      <c r="E1109" s="16"/>
      <c r="F1109" s="13"/>
    </row>
    <row r="1110" spans="5:6">
      <c r="E1110" s="16"/>
      <c r="F1110" s="13"/>
    </row>
    <row r="1111" spans="5:6">
      <c r="E1111" s="16"/>
      <c r="F1111" s="13"/>
    </row>
    <row r="1112" spans="5:6">
      <c r="E1112" s="16"/>
      <c r="F1112" s="13"/>
    </row>
    <row r="1113" spans="5:6">
      <c r="E1113" s="16"/>
      <c r="F1113" s="13"/>
    </row>
    <row r="1114" spans="5:6">
      <c r="E1114" s="16"/>
      <c r="F1114" s="13"/>
    </row>
    <row r="1115" spans="5:6">
      <c r="E1115" s="16"/>
      <c r="F1115" s="13"/>
    </row>
    <row r="1116" spans="5:6">
      <c r="E1116" s="16"/>
      <c r="F1116" s="13"/>
    </row>
    <row r="1117" spans="5:6">
      <c r="E1117" s="16"/>
      <c r="F1117" s="13"/>
    </row>
    <row r="1118" spans="5:6">
      <c r="E1118" s="16"/>
      <c r="F1118" s="13"/>
    </row>
    <row r="1119" spans="5:6">
      <c r="E1119" s="16"/>
      <c r="F1119" s="13"/>
    </row>
    <row r="1120" spans="5:6">
      <c r="E1120" s="16"/>
      <c r="F1120" s="13"/>
    </row>
    <row r="1121" spans="5:6">
      <c r="E1121" s="16"/>
      <c r="F1121" s="13"/>
    </row>
    <row r="1122" spans="5:6">
      <c r="E1122" s="16"/>
      <c r="F1122" s="13"/>
    </row>
    <row r="1123" spans="5:6">
      <c r="E1123" s="16"/>
      <c r="F1123" s="13"/>
    </row>
    <row r="1124" spans="5:6">
      <c r="E1124" s="16"/>
      <c r="F1124" s="13"/>
    </row>
    <row r="1125" spans="5:6">
      <c r="E1125" s="16"/>
      <c r="F1125" s="13"/>
    </row>
    <row r="1126" spans="5:6">
      <c r="E1126" s="16"/>
      <c r="F1126" s="13"/>
    </row>
    <row r="1127" spans="5:6">
      <c r="E1127" s="16"/>
      <c r="F1127" s="13"/>
    </row>
    <row r="1128" spans="5:6">
      <c r="E1128" s="16"/>
      <c r="F1128" s="13"/>
    </row>
    <row r="1129" spans="5:6">
      <c r="E1129" s="16"/>
      <c r="F1129" s="13"/>
    </row>
    <row r="1130" spans="5:6">
      <c r="E1130" s="16"/>
      <c r="F1130" s="13"/>
    </row>
    <row r="1131" spans="5:6">
      <c r="E1131" s="16"/>
      <c r="F1131" s="13"/>
    </row>
    <row r="1132" spans="5:6">
      <c r="E1132" s="16"/>
      <c r="F1132" s="13"/>
    </row>
    <row r="1133" spans="5:6">
      <c r="E1133" s="16"/>
      <c r="F1133" s="13"/>
    </row>
    <row r="1134" spans="5:6">
      <c r="E1134" s="16"/>
      <c r="F1134" s="13"/>
    </row>
    <row r="1135" spans="5:6">
      <c r="E1135" s="16"/>
      <c r="F1135" s="13"/>
    </row>
    <row r="1136" spans="5:6">
      <c r="E1136" s="16"/>
      <c r="F1136" s="13"/>
    </row>
    <row r="1137" spans="5:6">
      <c r="E1137" s="16"/>
      <c r="F1137" s="13"/>
    </row>
    <row r="1138" spans="5:6">
      <c r="E1138" s="16"/>
      <c r="F1138" s="13"/>
    </row>
    <row r="1139" spans="5:6">
      <c r="E1139" s="16"/>
      <c r="F1139" s="13"/>
    </row>
    <row r="1140" spans="5:6">
      <c r="E1140" s="16"/>
      <c r="F1140" s="13"/>
    </row>
    <row r="1141" spans="5:6">
      <c r="E1141" s="16"/>
      <c r="F1141" s="13"/>
    </row>
    <row r="1142" spans="5:6">
      <c r="E1142" s="16"/>
      <c r="F1142" s="13"/>
    </row>
    <row r="1143" spans="5:6">
      <c r="E1143" s="16"/>
      <c r="F1143" s="13"/>
    </row>
    <row r="1144" spans="5:6">
      <c r="E1144" s="16"/>
      <c r="F1144" s="13"/>
    </row>
    <row r="1145" spans="5:6">
      <c r="E1145" s="16"/>
      <c r="F1145" s="13"/>
    </row>
    <row r="1146" spans="5:6">
      <c r="E1146" s="16"/>
      <c r="F1146" s="13"/>
    </row>
    <row r="1147" spans="5:6">
      <c r="E1147" s="16"/>
      <c r="F1147" s="13"/>
    </row>
    <row r="1148" spans="5:6">
      <c r="E1148" s="16"/>
      <c r="F1148" s="13"/>
    </row>
    <row r="1149" spans="5:6">
      <c r="E1149" s="16"/>
      <c r="F1149" s="13"/>
    </row>
    <row r="1150" spans="5:6">
      <c r="E1150" s="16"/>
      <c r="F1150" s="13"/>
    </row>
    <row r="1151" spans="5:6">
      <c r="E1151" s="16"/>
      <c r="F1151" s="13"/>
    </row>
    <row r="1152" spans="5:6">
      <c r="E1152" s="16"/>
      <c r="F1152" s="13"/>
    </row>
    <row r="1153" spans="5:6">
      <c r="E1153" s="16"/>
      <c r="F1153" s="13"/>
    </row>
    <row r="1154" spans="5:6">
      <c r="E1154" s="16"/>
      <c r="F1154" s="13"/>
    </row>
    <row r="1155" spans="5:6">
      <c r="E1155" s="16"/>
      <c r="F1155" s="13"/>
    </row>
    <row r="1156" spans="5:6">
      <c r="E1156" s="16"/>
      <c r="F1156" s="13"/>
    </row>
    <row r="1157" spans="5:6">
      <c r="E1157" s="16"/>
      <c r="F1157" s="13"/>
    </row>
    <row r="1158" spans="5:6">
      <c r="E1158" s="16"/>
      <c r="F1158" s="13"/>
    </row>
    <row r="1159" spans="5:6">
      <c r="E1159" s="16"/>
      <c r="F1159" s="13"/>
    </row>
    <row r="1160" spans="5:6">
      <c r="E1160" s="16"/>
      <c r="F1160" s="13"/>
    </row>
    <row r="1161" spans="5:6">
      <c r="E1161" s="16"/>
      <c r="F1161" s="13"/>
    </row>
    <row r="1162" spans="5:6">
      <c r="E1162" s="16"/>
      <c r="F1162" s="13"/>
    </row>
    <row r="1163" spans="5:6">
      <c r="E1163" s="16"/>
      <c r="F1163" s="13"/>
    </row>
    <row r="1164" spans="5:6">
      <c r="E1164" s="16"/>
      <c r="F1164" s="13"/>
    </row>
    <row r="1165" spans="5:6">
      <c r="E1165" s="16"/>
      <c r="F1165" s="13"/>
    </row>
    <row r="1166" spans="5:6">
      <c r="E1166" s="16"/>
      <c r="F1166" s="13"/>
    </row>
    <row r="1167" spans="5:6">
      <c r="E1167" s="16"/>
      <c r="F1167" s="13"/>
    </row>
    <row r="1168" spans="5:6">
      <c r="E1168" s="16"/>
      <c r="F1168" s="13"/>
    </row>
    <row r="1169" spans="5:6">
      <c r="E1169" s="16"/>
      <c r="F1169" s="13"/>
    </row>
    <row r="1170" spans="5:6">
      <c r="E1170" s="16"/>
      <c r="F1170" s="13"/>
    </row>
    <row r="1171" spans="5:6">
      <c r="E1171" s="16"/>
      <c r="F1171" s="13"/>
    </row>
    <row r="1172" spans="5:6">
      <c r="E1172" s="16"/>
      <c r="F1172" s="13"/>
    </row>
    <row r="1173" spans="5:6">
      <c r="E1173" s="16"/>
      <c r="F1173" s="13"/>
    </row>
    <row r="1174" spans="5:6">
      <c r="E1174" s="16"/>
      <c r="F1174" s="13"/>
    </row>
    <row r="1175" spans="5:6">
      <c r="E1175" s="16"/>
      <c r="F1175" s="13"/>
    </row>
    <row r="1176" spans="5:6">
      <c r="E1176" s="16"/>
      <c r="F1176" s="13"/>
    </row>
    <row r="1177" spans="5:6">
      <c r="E1177" s="16"/>
      <c r="F1177" s="13"/>
    </row>
    <row r="1178" spans="5:6">
      <c r="E1178" s="16"/>
      <c r="F1178" s="13"/>
    </row>
    <row r="1179" spans="5:6">
      <c r="E1179" s="16"/>
      <c r="F1179" s="13"/>
    </row>
    <row r="1180" spans="5:6">
      <c r="E1180" s="16"/>
      <c r="F1180" s="13"/>
    </row>
    <row r="1181" spans="5:6">
      <c r="E1181" s="16"/>
      <c r="F1181" s="13"/>
    </row>
    <row r="1182" spans="5:6">
      <c r="E1182" s="16"/>
      <c r="F1182" s="13"/>
    </row>
    <row r="1183" spans="5:6">
      <c r="E1183" s="16"/>
      <c r="F1183" s="13"/>
    </row>
    <row r="1184" spans="5:6">
      <c r="E1184" s="16"/>
      <c r="F1184" s="13"/>
    </row>
    <row r="1185" spans="5:6">
      <c r="E1185" s="16"/>
      <c r="F1185" s="13"/>
    </row>
    <row r="1186" spans="5:6">
      <c r="E1186" s="16"/>
      <c r="F1186" s="13"/>
    </row>
    <row r="1187" spans="5:6">
      <c r="E1187" s="16"/>
      <c r="F1187" s="13"/>
    </row>
    <row r="1188" spans="5:6">
      <c r="E1188" s="16"/>
      <c r="F1188" s="13"/>
    </row>
    <row r="1189" spans="5:6">
      <c r="E1189" s="16"/>
      <c r="F1189" s="13"/>
    </row>
    <row r="1190" spans="5:6">
      <c r="E1190" s="16"/>
      <c r="F1190" s="13"/>
    </row>
    <row r="1191" spans="5:6">
      <c r="E1191" s="16"/>
      <c r="F1191" s="13"/>
    </row>
    <row r="1192" spans="5:6">
      <c r="E1192" s="16"/>
      <c r="F1192" s="13"/>
    </row>
    <row r="1193" spans="5:6">
      <c r="E1193" s="16"/>
      <c r="F1193" s="13"/>
    </row>
    <row r="1194" spans="5:6">
      <c r="E1194" s="16"/>
      <c r="F1194" s="13"/>
    </row>
    <row r="1195" spans="5:6">
      <c r="E1195" s="16"/>
      <c r="F1195" s="13"/>
    </row>
    <row r="1196" spans="5:6">
      <c r="E1196" s="16"/>
      <c r="F1196" s="13"/>
    </row>
    <row r="1197" spans="5:6">
      <c r="E1197" s="16"/>
      <c r="F1197" s="13"/>
    </row>
    <row r="1198" spans="5:6">
      <c r="E1198" s="16"/>
      <c r="F1198" s="13"/>
    </row>
    <row r="1199" spans="5:6">
      <c r="E1199" s="16"/>
      <c r="F1199" s="13"/>
    </row>
    <row r="1200" spans="5:6">
      <c r="E1200" s="16"/>
      <c r="F1200" s="13"/>
    </row>
    <row r="1201" spans="5:6">
      <c r="E1201" s="16"/>
      <c r="F1201" s="13"/>
    </row>
    <row r="1202" spans="5:6">
      <c r="E1202" s="16"/>
      <c r="F1202" s="13"/>
    </row>
    <row r="1203" spans="5:6">
      <c r="E1203" s="16"/>
      <c r="F1203" s="13"/>
    </row>
    <row r="1204" spans="5:6">
      <c r="E1204" s="16"/>
      <c r="F1204" s="13"/>
    </row>
    <row r="1205" spans="5:6">
      <c r="E1205" s="16"/>
      <c r="F1205" s="13"/>
    </row>
    <row r="1206" spans="5:6">
      <c r="E1206" s="16"/>
      <c r="F1206" s="13"/>
    </row>
    <row r="1207" spans="5:6">
      <c r="E1207" s="16"/>
      <c r="F1207" s="13"/>
    </row>
    <row r="1208" spans="5:6">
      <c r="E1208" s="16"/>
      <c r="F1208" s="13"/>
    </row>
    <row r="1209" spans="5:6">
      <c r="E1209" s="16"/>
      <c r="F1209" s="13"/>
    </row>
    <row r="1210" spans="5:6">
      <c r="E1210" s="16"/>
      <c r="F1210" s="13"/>
    </row>
    <row r="1211" spans="5:6">
      <c r="E1211" s="16"/>
      <c r="F1211" s="13"/>
    </row>
    <row r="1212" spans="5:6">
      <c r="E1212" s="16"/>
      <c r="F1212" s="13"/>
    </row>
    <row r="1213" spans="5:6">
      <c r="E1213" s="16"/>
      <c r="F1213" s="13"/>
    </row>
    <row r="1214" spans="5:6">
      <c r="E1214" s="16"/>
      <c r="F1214" s="13"/>
    </row>
    <row r="1215" spans="5:6">
      <c r="E1215" s="16"/>
      <c r="F1215" s="13"/>
    </row>
    <row r="1216" spans="5:6">
      <c r="E1216" s="16"/>
      <c r="F1216" s="13"/>
    </row>
    <row r="1217" spans="5:6">
      <c r="E1217" s="16"/>
      <c r="F1217" s="13"/>
    </row>
    <row r="1218" spans="5:6">
      <c r="E1218" s="16"/>
      <c r="F1218" s="13"/>
    </row>
    <row r="1219" spans="5:6">
      <c r="E1219" s="16"/>
      <c r="F1219" s="13"/>
    </row>
    <row r="1220" spans="5:6">
      <c r="E1220" s="16"/>
      <c r="F1220" s="13"/>
    </row>
    <row r="1221" spans="5:6">
      <c r="E1221" s="16"/>
      <c r="F1221" s="13"/>
    </row>
    <row r="1222" spans="5:6">
      <c r="E1222" s="16"/>
      <c r="F1222" s="13"/>
    </row>
    <row r="1223" spans="5:6">
      <c r="E1223" s="16"/>
      <c r="F1223" s="13"/>
    </row>
    <row r="1224" spans="5:6">
      <c r="E1224" s="16"/>
      <c r="F1224" s="13"/>
    </row>
    <row r="1225" spans="5:6">
      <c r="E1225" s="16"/>
      <c r="F1225" s="13"/>
    </row>
    <row r="1226" spans="5:6">
      <c r="E1226" s="16"/>
      <c r="F1226" s="13"/>
    </row>
    <row r="1227" spans="5:6">
      <c r="E1227" s="16"/>
      <c r="F1227" s="13"/>
    </row>
    <row r="1228" spans="5:6">
      <c r="E1228" s="16"/>
      <c r="F1228" s="13"/>
    </row>
    <row r="1229" spans="5:6">
      <c r="E1229" s="16"/>
      <c r="F1229" s="13"/>
    </row>
    <row r="1230" spans="5:6">
      <c r="E1230" s="16"/>
      <c r="F1230" s="13"/>
    </row>
    <row r="1231" spans="5:6">
      <c r="E1231" s="16"/>
      <c r="F1231" s="13"/>
    </row>
    <row r="1232" spans="5:6">
      <c r="E1232" s="16"/>
      <c r="F1232" s="13"/>
    </row>
    <row r="1233" spans="5:6">
      <c r="E1233" s="16"/>
      <c r="F1233" s="13"/>
    </row>
    <row r="1234" spans="5:6">
      <c r="E1234" s="16"/>
      <c r="F1234" s="13"/>
    </row>
    <row r="1235" spans="5:6">
      <c r="E1235" s="16"/>
      <c r="F1235" s="13"/>
    </row>
    <row r="1236" spans="5:6">
      <c r="E1236" s="16"/>
      <c r="F1236" s="13"/>
    </row>
    <row r="1237" spans="5:6">
      <c r="E1237" s="16"/>
      <c r="F1237" s="13"/>
    </row>
    <row r="1238" spans="5:6">
      <c r="E1238" s="16"/>
      <c r="F1238" s="13"/>
    </row>
    <row r="1239" spans="5:6">
      <c r="E1239" s="16"/>
      <c r="F1239" s="13"/>
    </row>
    <row r="1240" spans="5:6">
      <c r="E1240" s="16"/>
      <c r="F1240" s="13"/>
    </row>
    <row r="1241" spans="5:6">
      <c r="E1241" s="16"/>
      <c r="F1241" s="13"/>
    </row>
    <row r="1242" spans="5:6">
      <c r="E1242" s="16"/>
      <c r="F1242" s="13"/>
    </row>
    <row r="1243" spans="5:6">
      <c r="E1243" s="16"/>
      <c r="F1243" s="13"/>
    </row>
    <row r="1244" spans="5:6">
      <c r="E1244" s="16"/>
      <c r="F1244" s="13"/>
    </row>
    <row r="1245" spans="5:6">
      <c r="E1245" s="16"/>
      <c r="F1245" s="13"/>
    </row>
    <row r="1246" spans="5:6">
      <c r="E1246" s="16"/>
      <c r="F1246" s="13"/>
    </row>
    <row r="1247" spans="5:6">
      <c r="E1247" s="16"/>
      <c r="F1247" s="13"/>
    </row>
    <row r="1248" spans="5:6">
      <c r="E1248" s="16"/>
      <c r="F1248" s="13"/>
    </row>
    <row r="1249" spans="5:6">
      <c r="E1249" s="16"/>
      <c r="F1249" s="13"/>
    </row>
    <row r="1250" spans="5:6">
      <c r="E1250" s="16"/>
      <c r="F1250" s="13"/>
    </row>
    <row r="1251" spans="5:6">
      <c r="E1251" s="16"/>
      <c r="F1251" s="13"/>
    </row>
    <row r="1252" spans="5:6">
      <c r="E1252" s="16"/>
      <c r="F1252" s="13"/>
    </row>
    <row r="1253" spans="5:6">
      <c r="E1253" s="16"/>
      <c r="F1253" s="13"/>
    </row>
    <row r="1254" spans="5:6">
      <c r="E1254" s="16"/>
      <c r="F1254" s="13"/>
    </row>
    <row r="1255" spans="5:6">
      <c r="E1255" s="16"/>
      <c r="F1255" s="13"/>
    </row>
    <row r="1256" spans="5:6">
      <c r="E1256" s="16"/>
      <c r="F1256" s="13"/>
    </row>
    <row r="1257" spans="5:6">
      <c r="E1257" s="16"/>
      <c r="F1257" s="13"/>
    </row>
    <row r="1258" spans="5:6">
      <c r="E1258" s="16"/>
      <c r="F1258" s="13"/>
    </row>
    <row r="1259" spans="5:6">
      <c r="E1259" s="16"/>
      <c r="F1259" s="13"/>
    </row>
    <row r="1260" spans="5:6">
      <c r="E1260" s="16"/>
      <c r="F1260" s="13"/>
    </row>
    <row r="1261" spans="5:6">
      <c r="E1261" s="16"/>
      <c r="F1261" s="13"/>
    </row>
    <row r="1262" spans="5:6">
      <c r="E1262" s="16"/>
      <c r="F1262" s="13"/>
    </row>
    <row r="1263" spans="5:6">
      <c r="E1263" s="16"/>
      <c r="F1263" s="13"/>
    </row>
    <row r="1264" spans="5:6">
      <c r="E1264" s="16"/>
      <c r="F1264" s="13"/>
    </row>
    <row r="1265" spans="5:6">
      <c r="E1265" s="16"/>
      <c r="F1265" s="13"/>
    </row>
    <row r="1266" spans="5:6">
      <c r="E1266" s="16"/>
      <c r="F1266" s="13"/>
    </row>
    <row r="1267" spans="5:6">
      <c r="E1267" s="16"/>
      <c r="F1267" s="13"/>
    </row>
    <row r="1268" spans="5:6">
      <c r="E1268" s="16"/>
      <c r="F1268" s="13"/>
    </row>
    <row r="1269" spans="5:6">
      <c r="E1269" s="16"/>
      <c r="F1269" s="13"/>
    </row>
    <row r="1270" spans="5:6">
      <c r="E1270" s="16"/>
      <c r="F1270" s="13"/>
    </row>
    <row r="1271" spans="5:6">
      <c r="E1271" s="16"/>
      <c r="F1271" s="13"/>
    </row>
    <row r="1272" spans="5:6">
      <c r="E1272" s="16"/>
      <c r="F1272" s="13"/>
    </row>
    <row r="1273" spans="5:6">
      <c r="E1273" s="16"/>
      <c r="F1273" s="13"/>
    </row>
    <row r="1274" spans="5:6">
      <c r="E1274" s="16"/>
      <c r="F1274" s="13"/>
    </row>
    <row r="1275" spans="5:6">
      <c r="E1275" s="16"/>
      <c r="F1275" s="13"/>
    </row>
    <row r="1276" spans="5:6">
      <c r="E1276" s="16"/>
      <c r="F1276" s="13"/>
    </row>
    <row r="1277" spans="5:6">
      <c r="E1277" s="16"/>
      <c r="F1277" s="13"/>
    </row>
    <row r="1278" spans="5:6">
      <c r="E1278" s="16"/>
      <c r="F1278" s="13"/>
    </row>
    <row r="1279" spans="5:6">
      <c r="E1279" s="16"/>
      <c r="F1279" s="13"/>
    </row>
    <row r="1280" spans="5:6">
      <c r="E1280" s="16"/>
      <c r="F1280" s="13"/>
    </row>
    <row r="1281" spans="5:6">
      <c r="E1281" s="16"/>
      <c r="F1281" s="13"/>
    </row>
    <row r="1282" spans="5:6">
      <c r="E1282" s="16"/>
      <c r="F1282" s="13"/>
    </row>
    <row r="1283" spans="5:6">
      <c r="E1283" s="16"/>
      <c r="F1283" s="13"/>
    </row>
    <row r="1284" spans="5:6">
      <c r="E1284" s="16"/>
      <c r="F1284" s="13"/>
    </row>
    <row r="1285" spans="5:6">
      <c r="E1285" s="16"/>
      <c r="F1285" s="13"/>
    </row>
    <row r="1286" spans="5:6">
      <c r="E1286" s="16"/>
      <c r="F1286" s="13"/>
    </row>
    <row r="1287" spans="5:6">
      <c r="E1287" s="16"/>
      <c r="F1287" s="13"/>
    </row>
    <row r="1288" spans="5:6">
      <c r="E1288" s="16"/>
      <c r="F1288" s="13"/>
    </row>
    <row r="1289" spans="5:6">
      <c r="E1289" s="16"/>
      <c r="F1289" s="13"/>
    </row>
    <row r="1290" spans="5:6">
      <c r="E1290" s="16"/>
      <c r="F1290" s="13"/>
    </row>
    <row r="1291" spans="5:6">
      <c r="E1291" s="16"/>
      <c r="F1291" s="13"/>
    </row>
    <row r="1292" spans="5:6">
      <c r="E1292" s="16"/>
      <c r="F1292" s="13"/>
    </row>
    <row r="1293" spans="5:6">
      <c r="E1293" s="16"/>
      <c r="F1293" s="13"/>
    </row>
    <row r="1294" spans="5:6">
      <c r="E1294" s="16"/>
      <c r="F1294" s="13"/>
    </row>
    <row r="1295" spans="5:6">
      <c r="E1295" s="16"/>
      <c r="F1295" s="13"/>
    </row>
    <row r="1296" spans="5:6">
      <c r="E1296" s="16"/>
      <c r="F1296" s="13"/>
    </row>
    <row r="1297" spans="5:6">
      <c r="E1297" s="16"/>
      <c r="F1297" s="13"/>
    </row>
    <row r="1298" spans="5:6">
      <c r="E1298" s="16"/>
      <c r="F1298" s="13"/>
    </row>
    <row r="1299" spans="5:6">
      <c r="E1299" s="16"/>
      <c r="F1299" s="13"/>
    </row>
    <row r="1300" spans="5:6">
      <c r="E1300" s="16"/>
      <c r="F1300" s="13"/>
    </row>
    <row r="1301" spans="5:6">
      <c r="E1301" s="16"/>
      <c r="F1301" s="13"/>
    </row>
    <row r="1302" spans="5:6">
      <c r="E1302" s="16"/>
      <c r="F1302" s="13"/>
    </row>
    <row r="1303" spans="5:6">
      <c r="E1303" s="16"/>
      <c r="F1303" s="13"/>
    </row>
    <row r="1304" spans="5:6">
      <c r="E1304" s="16"/>
      <c r="F1304" s="13"/>
    </row>
    <row r="1305" spans="5:6">
      <c r="E1305" s="16"/>
      <c r="F1305" s="13"/>
    </row>
    <row r="1306" spans="5:6">
      <c r="E1306" s="16"/>
      <c r="F1306" s="13"/>
    </row>
    <row r="1307" spans="5:6">
      <c r="E1307" s="16"/>
      <c r="F1307" s="13"/>
    </row>
    <row r="1308" spans="5:6">
      <c r="E1308" s="16"/>
      <c r="F1308" s="13"/>
    </row>
    <row r="1309" spans="5:6">
      <c r="E1309" s="16"/>
      <c r="F1309" s="13"/>
    </row>
    <row r="1310" spans="5:6">
      <c r="E1310" s="16"/>
      <c r="F1310" s="13"/>
    </row>
    <row r="1311" spans="5:6">
      <c r="E1311" s="16"/>
      <c r="F1311" s="13"/>
    </row>
    <row r="1312" spans="5:6">
      <c r="E1312" s="16"/>
      <c r="F1312" s="13"/>
    </row>
    <row r="1313" spans="5:6">
      <c r="E1313" s="16"/>
      <c r="F1313" s="13"/>
    </row>
    <row r="1314" spans="5:6">
      <c r="E1314" s="16"/>
      <c r="F1314" s="13"/>
    </row>
    <row r="1315" spans="5:6">
      <c r="E1315" s="16"/>
      <c r="F1315" s="13"/>
    </row>
    <row r="1316" spans="5:6">
      <c r="E1316" s="16"/>
      <c r="F1316" s="13"/>
    </row>
    <row r="1317" spans="5:6">
      <c r="E1317" s="16"/>
      <c r="F1317" s="13"/>
    </row>
    <row r="1318" spans="5:6">
      <c r="E1318" s="16"/>
      <c r="F1318" s="13"/>
    </row>
    <row r="1319" spans="5:6">
      <c r="E1319" s="16"/>
      <c r="F1319" s="13"/>
    </row>
    <row r="1320" spans="5:6">
      <c r="E1320" s="16"/>
      <c r="F1320" s="13"/>
    </row>
    <row r="1321" spans="5:6">
      <c r="E1321" s="16"/>
      <c r="F1321" s="13"/>
    </row>
    <row r="1322" spans="5:6">
      <c r="E1322" s="16"/>
      <c r="F1322" s="13"/>
    </row>
    <row r="1323" spans="5:6">
      <c r="E1323" s="16"/>
      <c r="F1323" s="13"/>
    </row>
    <row r="1324" spans="5:6">
      <c r="E1324" s="16"/>
      <c r="F1324" s="13"/>
    </row>
    <row r="1325" spans="5:6">
      <c r="E1325" s="16"/>
      <c r="F1325" s="13"/>
    </row>
    <row r="1326" spans="5:6">
      <c r="E1326" s="16"/>
      <c r="F1326" s="13"/>
    </row>
    <row r="1327" spans="5:6">
      <c r="E1327" s="16"/>
      <c r="F1327" s="13"/>
    </row>
    <row r="1328" spans="5:6">
      <c r="E1328" s="16"/>
      <c r="F1328" s="13"/>
    </row>
    <row r="1329" spans="5:6">
      <c r="E1329" s="16"/>
      <c r="F1329" s="13"/>
    </row>
    <row r="1330" spans="5:6">
      <c r="E1330" s="16"/>
      <c r="F1330" s="13"/>
    </row>
    <row r="1331" spans="5:6">
      <c r="E1331" s="16"/>
      <c r="F1331" s="13"/>
    </row>
    <row r="1332" spans="5:6">
      <c r="E1332" s="16"/>
      <c r="F1332" s="13"/>
    </row>
    <row r="1333" spans="5:6">
      <c r="E1333" s="16"/>
      <c r="F1333" s="13"/>
    </row>
    <row r="1334" spans="5:6">
      <c r="E1334" s="16"/>
      <c r="F1334" s="13"/>
    </row>
    <row r="1335" spans="5:6">
      <c r="E1335" s="16"/>
      <c r="F1335" s="13"/>
    </row>
    <row r="1336" spans="5:6">
      <c r="E1336" s="16"/>
      <c r="F1336" s="13"/>
    </row>
    <row r="1337" spans="5:6">
      <c r="E1337" s="16"/>
      <c r="F1337" s="13"/>
    </row>
    <row r="1338" spans="5:6">
      <c r="E1338" s="16"/>
      <c r="F1338" s="13"/>
    </row>
    <row r="1339" spans="5:6">
      <c r="E1339" s="16"/>
      <c r="F1339" s="13"/>
    </row>
    <row r="1340" spans="5:6">
      <c r="E1340" s="16"/>
      <c r="F1340" s="13"/>
    </row>
    <row r="1341" spans="5:6">
      <c r="E1341" s="16"/>
      <c r="F1341" s="13"/>
    </row>
    <row r="1342" spans="5:6">
      <c r="E1342" s="16"/>
      <c r="F1342" s="13"/>
    </row>
    <row r="1343" spans="5:6">
      <c r="E1343" s="16"/>
      <c r="F1343" s="13"/>
    </row>
    <row r="1344" spans="5:6">
      <c r="E1344" s="16"/>
      <c r="F1344" s="13"/>
    </row>
    <row r="1345" spans="5:6">
      <c r="E1345" s="16"/>
      <c r="F1345" s="13"/>
    </row>
    <row r="1346" spans="5:6">
      <c r="E1346" s="16"/>
      <c r="F1346" s="13"/>
    </row>
    <row r="1347" spans="5:6">
      <c r="E1347" s="16"/>
      <c r="F1347" s="13"/>
    </row>
    <row r="1348" spans="5:6">
      <c r="E1348" s="16"/>
      <c r="F1348" s="13"/>
    </row>
    <row r="1349" spans="5:6">
      <c r="E1349" s="16"/>
      <c r="F1349" s="13"/>
    </row>
    <row r="1350" spans="5:6">
      <c r="E1350" s="16"/>
      <c r="F1350" s="13"/>
    </row>
    <row r="1351" spans="5:6">
      <c r="E1351" s="16"/>
      <c r="F1351" s="13"/>
    </row>
    <row r="1352" spans="5:6">
      <c r="E1352" s="16"/>
      <c r="F1352" s="13"/>
    </row>
    <row r="1353" spans="5:6">
      <c r="E1353" s="16"/>
      <c r="F1353" s="13"/>
    </row>
    <row r="1354" spans="5:6">
      <c r="E1354" s="16"/>
      <c r="F1354" s="13"/>
    </row>
    <row r="1355" spans="5:6">
      <c r="E1355" s="16"/>
      <c r="F1355" s="13"/>
    </row>
    <row r="1356" spans="5:6">
      <c r="E1356" s="16"/>
      <c r="F1356" s="13"/>
    </row>
    <row r="1357" spans="5:6">
      <c r="E1357" s="16"/>
      <c r="F1357" s="13"/>
    </row>
    <row r="1358" spans="5:6">
      <c r="E1358" s="16"/>
      <c r="F1358" s="13"/>
    </row>
    <row r="1359" spans="5:6">
      <c r="E1359" s="16"/>
      <c r="F1359" s="13"/>
    </row>
    <row r="1360" spans="5:6">
      <c r="E1360" s="16"/>
      <c r="F1360" s="13"/>
    </row>
    <row r="1361" spans="5:6">
      <c r="E1361" s="16"/>
      <c r="F1361" s="13"/>
    </row>
    <row r="1362" spans="5:6">
      <c r="E1362" s="16"/>
      <c r="F1362" s="13"/>
    </row>
    <row r="1363" spans="5:6">
      <c r="E1363" s="16"/>
      <c r="F1363" s="13"/>
    </row>
    <row r="1364" spans="5:6">
      <c r="E1364" s="16"/>
      <c r="F1364" s="13"/>
    </row>
    <row r="1365" spans="5:6">
      <c r="E1365" s="16"/>
      <c r="F1365" s="13"/>
    </row>
    <row r="1366" spans="5:6">
      <c r="E1366" s="16"/>
      <c r="F1366" s="13"/>
    </row>
    <row r="1367" spans="5:6">
      <c r="E1367" s="16"/>
      <c r="F1367" s="13"/>
    </row>
    <row r="1368" spans="5:6">
      <c r="E1368" s="16"/>
      <c r="F1368" s="13"/>
    </row>
    <row r="1369" spans="5:6">
      <c r="E1369" s="16"/>
      <c r="F1369" s="13"/>
    </row>
    <row r="1370" spans="5:6">
      <c r="E1370" s="16"/>
      <c r="F1370" s="13"/>
    </row>
    <row r="1371" spans="5:6">
      <c r="E1371" s="16"/>
      <c r="F1371" s="13"/>
    </row>
    <row r="1372" spans="5:6">
      <c r="E1372" s="16"/>
      <c r="F1372" s="13"/>
    </row>
    <row r="1373" spans="5:6">
      <c r="E1373" s="16"/>
      <c r="F1373" s="13"/>
    </row>
    <row r="1374" spans="5:6">
      <c r="E1374" s="16"/>
      <c r="F1374" s="13"/>
    </row>
    <row r="1375" spans="5:6">
      <c r="E1375" s="16"/>
      <c r="F1375" s="13"/>
    </row>
    <row r="1376" spans="5:6">
      <c r="E1376" s="16"/>
      <c r="F1376" s="13"/>
    </row>
    <row r="1377" spans="5:15">
      <c r="E1377" s="16"/>
      <c r="F1377" s="13"/>
      <c r="I1377" s="18"/>
      <c r="J1377" s="18"/>
      <c r="K1377" s="18"/>
      <c r="L1377" s="18"/>
      <c r="M1377" s="18"/>
      <c r="N1377" s="18"/>
      <c r="O1377" s="18"/>
    </row>
    <row r="1378" spans="5:15">
      <c r="E1378" s="16"/>
      <c r="F1378" s="13"/>
      <c r="I1378" s="18"/>
      <c r="J1378" s="18"/>
      <c r="K1378" s="18"/>
      <c r="L1378" s="18"/>
      <c r="M1378" s="18"/>
      <c r="N1378" s="18"/>
      <c r="O1378" s="18"/>
    </row>
    <row r="1379" spans="5:15">
      <c r="E1379" s="16"/>
      <c r="F1379" s="13"/>
      <c r="I1379" s="18"/>
      <c r="J1379" s="18"/>
      <c r="K1379" s="18"/>
      <c r="L1379" s="18"/>
      <c r="M1379" s="18"/>
      <c r="N1379" s="18"/>
      <c r="O1379" s="18"/>
    </row>
    <row r="1380" spans="5:15">
      <c r="E1380" s="16"/>
      <c r="F1380" s="13"/>
      <c r="I1380" s="18"/>
      <c r="J1380" s="18"/>
      <c r="K1380" s="18"/>
      <c r="L1380" s="18"/>
      <c r="M1380" s="18"/>
      <c r="N1380" s="18"/>
      <c r="O1380" s="18"/>
    </row>
    <row r="1381" spans="5:15">
      <c r="E1381" s="16"/>
      <c r="F1381" s="13"/>
      <c r="I1381" s="18"/>
      <c r="J1381" s="18"/>
      <c r="K1381" s="18"/>
      <c r="L1381" s="18"/>
      <c r="M1381" s="18"/>
      <c r="N1381" s="18"/>
      <c r="O1381" s="18"/>
    </row>
    <row r="1382" spans="5:15">
      <c r="E1382" s="16"/>
      <c r="F1382" s="13"/>
      <c r="I1382" s="18"/>
      <c r="J1382" s="18"/>
      <c r="K1382" s="18"/>
      <c r="L1382" s="18"/>
      <c r="M1382" s="18"/>
      <c r="N1382" s="18"/>
      <c r="O1382" s="18"/>
    </row>
    <row r="1383" spans="5:15">
      <c r="E1383" s="16"/>
      <c r="F1383" s="13"/>
      <c r="I1383" s="18"/>
      <c r="J1383" s="18"/>
      <c r="K1383" s="18"/>
      <c r="L1383" s="18"/>
      <c r="M1383" s="18"/>
      <c r="N1383" s="18"/>
      <c r="O1383" s="18"/>
    </row>
    <row r="1384" spans="5:15">
      <c r="E1384" s="16"/>
      <c r="F1384" s="13"/>
      <c r="I1384" s="18"/>
      <c r="J1384" s="18"/>
      <c r="K1384" s="18"/>
      <c r="L1384" s="18"/>
      <c r="M1384" s="18"/>
      <c r="N1384" s="18"/>
      <c r="O1384" s="18"/>
    </row>
    <row r="1385" spans="5:15">
      <c r="E1385" s="16"/>
      <c r="F1385" s="13"/>
      <c r="I1385" s="18"/>
      <c r="J1385" s="18"/>
      <c r="K1385" s="18"/>
      <c r="L1385" s="18"/>
      <c r="M1385" s="18"/>
      <c r="N1385" s="18"/>
      <c r="O1385" s="18"/>
    </row>
    <row r="1386" spans="5:15">
      <c r="E1386" s="16"/>
      <c r="F1386" s="13"/>
      <c r="I1386" s="18"/>
      <c r="J1386" s="18"/>
      <c r="K1386" s="18"/>
      <c r="L1386" s="18"/>
      <c r="M1386" s="18"/>
      <c r="N1386" s="18"/>
      <c r="O1386" s="18"/>
    </row>
    <row r="1387" spans="5:15">
      <c r="E1387" s="16"/>
      <c r="F1387" s="13"/>
      <c r="I1387" s="18"/>
      <c r="J1387" s="18"/>
      <c r="K1387" s="18"/>
      <c r="L1387" s="18"/>
      <c r="M1387" s="18"/>
      <c r="N1387" s="18"/>
      <c r="O1387" s="18"/>
    </row>
    <row r="1388" spans="5:15">
      <c r="E1388" s="16"/>
      <c r="F1388" s="13"/>
      <c r="I1388" s="18"/>
      <c r="J1388" s="18"/>
      <c r="K1388" s="18"/>
      <c r="L1388" s="18"/>
      <c r="M1388" s="18"/>
      <c r="N1388" s="18"/>
      <c r="O1388" s="18"/>
    </row>
    <row r="1389" spans="5:15">
      <c r="E1389" s="16"/>
      <c r="F1389" s="13"/>
      <c r="I1389" s="18"/>
      <c r="J1389" s="18"/>
      <c r="K1389" s="18"/>
      <c r="L1389" s="18"/>
      <c r="M1389" s="18"/>
      <c r="N1389" s="18"/>
      <c r="O1389" s="18"/>
    </row>
    <row r="1390" spans="5:15">
      <c r="E1390" s="16"/>
      <c r="F1390" s="13"/>
      <c r="I1390" s="18"/>
      <c r="J1390" s="18"/>
      <c r="K1390" s="18"/>
      <c r="L1390" s="18"/>
      <c r="M1390" s="18"/>
      <c r="N1390" s="18"/>
      <c r="O1390" s="18"/>
    </row>
    <row r="1391" spans="5:15">
      <c r="E1391" s="16"/>
      <c r="F1391" s="13"/>
      <c r="I1391" s="18"/>
      <c r="J1391" s="18"/>
      <c r="K1391" s="18"/>
      <c r="L1391" s="18"/>
      <c r="M1391" s="18"/>
      <c r="N1391" s="18"/>
      <c r="O1391" s="18"/>
    </row>
    <row r="1392" spans="5:15">
      <c r="E1392" s="16"/>
      <c r="F1392" s="13"/>
      <c r="I1392" s="18"/>
      <c r="J1392" s="18"/>
      <c r="K1392" s="18"/>
      <c r="L1392" s="18"/>
      <c r="M1392" s="18"/>
      <c r="N1392" s="18"/>
      <c r="O1392" s="18"/>
    </row>
    <row r="1393" spans="5:15">
      <c r="E1393" s="16"/>
      <c r="F1393" s="13"/>
      <c r="I1393" s="18"/>
      <c r="J1393" s="18"/>
      <c r="K1393" s="18"/>
      <c r="L1393" s="18"/>
      <c r="M1393" s="18"/>
      <c r="N1393" s="18"/>
      <c r="O1393" s="18"/>
    </row>
    <row r="1394" spans="5:15">
      <c r="E1394" s="16"/>
      <c r="F1394" s="13"/>
      <c r="I1394" s="18"/>
      <c r="J1394" s="18"/>
      <c r="K1394" s="18"/>
      <c r="L1394" s="18"/>
      <c r="M1394" s="18"/>
      <c r="N1394" s="18"/>
      <c r="O1394" s="18"/>
    </row>
    <row r="1395" spans="5:15">
      <c r="E1395" s="16"/>
      <c r="F1395" s="13"/>
      <c r="I1395" s="18"/>
      <c r="J1395" s="18"/>
      <c r="K1395" s="18"/>
      <c r="L1395" s="18"/>
      <c r="M1395" s="18"/>
      <c r="N1395" s="18"/>
      <c r="O1395" s="18"/>
    </row>
    <row r="1396" spans="5:15">
      <c r="E1396" s="16"/>
      <c r="F1396" s="13"/>
      <c r="I1396" s="18"/>
      <c r="J1396" s="18"/>
      <c r="K1396" s="18"/>
      <c r="L1396" s="18"/>
      <c r="M1396" s="18"/>
      <c r="N1396" s="18"/>
      <c r="O1396" s="18"/>
    </row>
    <row r="1397" spans="5:15">
      <c r="E1397" s="16"/>
      <c r="F1397" s="13"/>
      <c r="I1397" s="18"/>
      <c r="J1397" s="18"/>
      <c r="K1397" s="18"/>
      <c r="L1397" s="18"/>
      <c r="M1397" s="18"/>
      <c r="N1397" s="18"/>
      <c r="O1397" s="18"/>
    </row>
    <row r="1398" spans="5:15">
      <c r="E1398" s="16"/>
      <c r="F1398" s="13"/>
      <c r="I1398" s="18"/>
      <c r="J1398" s="18"/>
      <c r="K1398" s="18"/>
      <c r="L1398" s="18"/>
      <c r="M1398" s="18"/>
      <c r="N1398" s="18"/>
      <c r="O1398" s="18"/>
    </row>
    <row r="1399" spans="5:15">
      <c r="E1399" s="16"/>
      <c r="F1399" s="13"/>
      <c r="I1399" s="18"/>
      <c r="J1399" s="18"/>
      <c r="K1399" s="18"/>
      <c r="L1399" s="18"/>
      <c r="M1399" s="18"/>
      <c r="N1399" s="18"/>
      <c r="O1399" s="18"/>
    </row>
    <row r="1400" spans="5:15">
      <c r="E1400" s="16"/>
      <c r="F1400" s="13"/>
      <c r="I1400" s="18"/>
      <c r="J1400" s="18"/>
      <c r="K1400" s="18"/>
      <c r="L1400" s="18"/>
      <c r="M1400" s="18"/>
      <c r="N1400" s="18"/>
      <c r="O1400" s="18"/>
    </row>
    <row r="1401" spans="5:15">
      <c r="E1401" s="16"/>
      <c r="F1401" s="13"/>
      <c r="I1401" s="18"/>
      <c r="J1401" s="18"/>
      <c r="K1401" s="18"/>
      <c r="L1401" s="18"/>
      <c r="M1401" s="18"/>
      <c r="N1401" s="18"/>
      <c r="O1401" s="18"/>
    </row>
    <row r="1402" spans="5:15">
      <c r="E1402" s="16"/>
      <c r="F1402" s="13"/>
      <c r="I1402" s="18"/>
      <c r="J1402" s="18"/>
      <c r="K1402" s="18"/>
      <c r="L1402" s="18"/>
      <c r="M1402" s="18"/>
      <c r="N1402" s="18"/>
      <c r="O1402" s="18"/>
    </row>
    <row r="1403" spans="5:15">
      <c r="E1403" s="16"/>
      <c r="F1403" s="13"/>
      <c r="I1403" s="18"/>
      <c r="J1403" s="18"/>
      <c r="K1403" s="18"/>
      <c r="L1403" s="18"/>
      <c r="M1403" s="18"/>
      <c r="N1403" s="18"/>
      <c r="O1403" s="18"/>
    </row>
    <row r="1404" spans="5:15">
      <c r="E1404" s="16"/>
      <c r="F1404" s="13"/>
      <c r="I1404" s="18"/>
      <c r="J1404" s="18"/>
      <c r="K1404" s="18"/>
      <c r="L1404" s="18"/>
      <c r="M1404" s="18"/>
      <c r="N1404" s="18"/>
      <c r="O1404" s="18"/>
    </row>
    <row r="1405" spans="5:15">
      <c r="E1405" s="16"/>
      <c r="F1405" s="13"/>
      <c r="I1405" s="18"/>
      <c r="J1405" s="18"/>
      <c r="K1405" s="18"/>
      <c r="L1405" s="18"/>
      <c r="M1405" s="18"/>
      <c r="N1405" s="18"/>
      <c r="O1405" s="18"/>
    </row>
    <row r="1406" spans="5:15">
      <c r="E1406" s="16"/>
      <c r="F1406" s="13"/>
      <c r="I1406" s="18"/>
      <c r="J1406" s="18"/>
      <c r="K1406" s="18"/>
      <c r="L1406" s="18"/>
      <c r="M1406" s="18"/>
      <c r="N1406" s="18"/>
      <c r="O1406" s="18"/>
    </row>
    <row r="1407" spans="5:15">
      <c r="E1407" s="16"/>
      <c r="F1407" s="13"/>
      <c r="I1407" s="18"/>
      <c r="J1407" s="18"/>
      <c r="K1407" s="18"/>
      <c r="L1407" s="18"/>
      <c r="M1407" s="18"/>
      <c r="N1407" s="18"/>
      <c r="O1407" s="18"/>
    </row>
    <row r="1408" spans="5:15">
      <c r="E1408" s="16"/>
      <c r="F1408" s="13"/>
      <c r="I1408" s="18"/>
      <c r="J1408" s="18"/>
      <c r="K1408" s="18"/>
      <c r="L1408" s="18"/>
      <c r="M1408" s="18"/>
      <c r="N1408" s="18"/>
      <c r="O1408" s="18"/>
    </row>
    <row r="1409" spans="5:15">
      <c r="E1409" s="16"/>
      <c r="F1409" s="13"/>
      <c r="I1409" s="18"/>
      <c r="J1409" s="18"/>
      <c r="K1409" s="18"/>
      <c r="L1409" s="18"/>
      <c r="M1409" s="18"/>
      <c r="N1409" s="18"/>
      <c r="O1409" s="18"/>
    </row>
    <row r="1410" spans="5:15">
      <c r="E1410" s="16"/>
      <c r="F1410" s="13"/>
      <c r="I1410" s="18"/>
      <c r="J1410" s="18"/>
      <c r="K1410" s="18"/>
      <c r="L1410" s="18"/>
      <c r="M1410" s="18"/>
      <c r="N1410" s="18"/>
      <c r="O1410" s="18"/>
    </row>
    <row r="1411" spans="5:15">
      <c r="E1411" s="16"/>
      <c r="F1411" s="13"/>
      <c r="I1411" s="18"/>
      <c r="J1411" s="18"/>
      <c r="K1411" s="18"/>
      <c r="L1411" s="18"/>
      <c r="M1411" s="18"/>
      <c r="N1411" s="18"/>
      <c r="O1411" s="18"/>
    </row>
    <row r="1412" spans="5:15">
      <c r="E1412" s="16"/>
      <c r="F1412" s="13"/>
      <c r="I1412" s="18"/>
      <c r="J1412" s="18"/>
      <c r="K1412" s="18"/>
      <c r="L1412" s="18"/>
      <c r="M1412" s="18"/>
      <c r="N1412" s="18"/>
      <c r="O1412" s="18"/>
    </row>
    <row r="1413" spans="5:15">
      <c r="E1413" s="16"/>
      <c r="F1413" s="13"/>
      <c r="I1413" s="18"/>
      <c r="J1413" s="18"/>
      <c r="K1413" s="18"/>
      <c r="L1413" s="18"/>
      <c r="M1413" s="18"/>
      <c r="N1413" s="18"/>
      <c r="O1413" s="18"/>
    </row>
    <row r="1414" spans="5:15">
      <c r="E1414" s="16"/>
      <c r="F1414" s="13"/>
      <c r="I1414" s="18"/>
      <c r="J1414" s="18"/>
      <c r="K1414" s="18"/>
      <c r="L1414" s="18"/>
      <c r="M1414" s="18"/>
      <c r="N1414" s="18"/>
      <c r="O1414" s="18"/>
    </row>
    <row r="1415" spans="5:15">
      <c r="E1415" s="16"/>
      <c r="F1415" s="13"/>
      <c r="I1415" s="18"/>
      <c r="J1415" s="18"/>
      <c r="K1415" s="18"/>
      <c r="L1415" s="18"/>
      <c r="M1415" s="18"/>
      <c r="N1415" s="18"/>
      <c r="O1415" s="18"/>
    </row>
    <row r="1416" spans="5:15">
      <c r="E1416" s="16"/>
      <c r="F1416" s="13"/>
      <c r="I1416" s="18"/>
      <c r="J1416" s="18"/>
      <c r="K1416" s="18"/>
      <c r="L1416" s="18"/>
      <c r="M1416" s="18"/>
      <c r="N1416" s="18"/>
      <c r="O1416" s="18"/>
    </row>
    <row r="1417" spans="5:15">
      <c r="E1417" s="16"/>
      <c r="F1417" s="13"/>
      <c r="I1417" s="18"/>
      <c r="J1417" s="18"/>
      <c r="K1417" s="18"/>
      <c r="L1417" s="18"/>
      <c r="M1417" s="18"/>
      <c r="N1417" s="18"/>
      <c r="O1417" s="18"/>
    </row>
    <row r="1418" spans="5:15">
      <c r="E1418" s="16"/>
      <c r="F1418" s="13"/>
      <c r="I1418" s="18"/>
      <c r="J1418" s="18"/>
      <c r="K1418" s="18"/>
      <c r="L1418" s="18"/>
      <c r="M1418" s="18"/>
      <c r="N1418" s="18"/>
      <c r="O1418" s="18"/>
    </row>
    <row r="1419" spans="5:15">
      <c r="E1419" s="16"/>
      <c r="F1419" s="13"/>
      <c r="I1419" s="18"/>
      <c r="J1419" s="18"/>
      <c r="K1419" s="18"/>
      <c r="L1419" s="18"/>
      <c r="M1419" s="18"/>
      <c r="N1419" s="18"/>
      <c r="O1419" s="18"/>
    </row>
    <row r="1420" spans="5:15">
      <c r="E1420" s="16"/>
      <c r="F1420" s="13"/>
      <c r="I1420" s="18"/>
      <c r="J1420" s="18"/>
      <c r="K1420" s="18"/>
      <c r="L1420" s="18"/>
      <c r="M1420" s="18"/>
      <c r="N1420" s="18"/>
      <c r="O1420" s="18"/>
    </row>
    <row r="1421" spans="5:15">
      <c r="E1421" s="16"/>
      <c r="F1421" s="13"/>
      <c r="I1421" s="18"/>
      <c r="J1421" s="18"/>
      <c r="K1421" s="18"/>
      <c r="L1421" s="18"/>
      <c r="M1421" s="18"/>
      <c r="N1421" s="18"/>
      <c r="O1421" s="18"/>
    </row>
    <row r="1422" spans="5:15">
      <c r="E1422" s="16"/>
      <c r="F1422" s="13"/>
      <c r="I1422" s="18"/>
      <c r="J1422" s="18"/>
      <c r="K1422" s="18"/>
      <c r="L1422" s="18"/>
      <c r="M1422" s="18"/>
      <c r="N1422" s="18"/>
      <c r="O1422" s="18"/>
    </row>
    <row r="1423" spans="5:15">
      <c r="E1423" s="16"/>
      <c r="F1423" s="13"/>
      <c r="I1423" s="18"/>
      <c r="J1423" s="18"/>
      <c r="K1423" s="18"/>
      <c r="L1423" s="18"/>
      <c r="M1423" s="18"/>
      <c r="N1423" s="18"/>
      <c r="O1423" s="18"/>
    </row>
    <row r="1424" spans="5:15">
      <c r="E1424" s="16"/>
      <c r="F1424" s="13"/>
      <c r="I1424" s="18"/>
      <c r="J1424" s="18"/>
      <c r="K1424" s="18"/>
      <c r="L1424" s="18"/>
      <c r="M1424" s="18"/>
      <c r="N1424" s="18"/>
      <c r="O1424" s="18"/>
    </row>
    <row r="1425" spans="5:15">
      <c r="E1425" s="16"/>
      <c r="F1425" s="13"/>
      <c r="I1425" s="18"/>
      <c r="J1425" s="18"/>
      <c r="K1425" s="18"/>
      <c r="L1425" s="18"/>
      <c r="M1425" s="18"/>
      <c r="N1425" s="18"/>
      <c r="O1425" s="18"/>
    </row>
    <row r="1426" spans="5:15">
      <c r="E1426" s="16"/>
      <c r="F1426" s="13"/>
      <c r="I1426" s="18"/>
      <c r="J1426" s="18"/>
      <c r="K1426" s="18"/>
      <c r="L1426" s="18"/>
      <c r="M1426" s="18"/>
      <c r="N1426" s="18"/>
      <c r="O1426" s="18"/>
    </row>
    <row r="1427" spans="5:15">
      <c r="E1427" s="16"/>
      <c r="F1427" s="13"/>
      <c r="I1427" s="18"/>
      <c r="J1427" s="18"/>
      <c r="K1427" s="18"/>
      <c r="L1427" s="18"/>
      <c r="M1427" s="18"/>
      <c r="N1427" s="18"/>
      <c r="O1427" s="18"/>
    </row>
    <row r="1428" spans="5:15">
      <c r="E1428" s="16"/>
      <c r="F1428" s="13"/>
      <c r="I1428" s="18"/>
      <c r="J1428" s="18"/>
      <c r="K1428" s="18"/>
      <c r="L1428" s="18"/>
      <c r="M1428" s="18"/>
      <c r="N1428" s="18"/>
      <c r="O1428" s="18"/>
    </row>
    <row r="1429" spans="5:15">
      <c r="E1429" s="16"/>
      <c r="F1429" s="13"/>
      <c r="I1429" s="18"/>
      <c r="J1429" s="18"/>
      <c r="K1429" s="18"/>
      <c r="L1429" s="18"/>
      <c r="M1429" s="18"/>
      <c r="N1429" s="18"/>
      <c r="O1429" s="18"/>
    </row>
    <row r="1430" spans="5:15">
      <c r="E1430" s="16"/>
      <c r="F1430" s="13"/>
      <c r="I1430" s="18"/>
      <c r="J1430" s="18"/>
      <c r="K1430" s="18"/>
      <c r="L1430" s="18"/>
      <c r="M1430" s="18"/>
      <c r="N1430" s="18"/>
      <c r="O1430" s="18"/>
    </row>
    <row r="1431" spans="5:15">
      <c r="E1431" s="16"/>
      <c r="F1431" s="13"/>
      <c r="I1431" s="18"/>
      <c r="J1431" s="18"/>
      <c r="K1431" s="18"/>
      <c r="L1431" s="18"/>
      <c r="M1431" s="18"/>
      <c r="N1431" s="18"/>
      <c r="O1431" s="18"/>
    </row>
    <row r="1432" spans="5:15">
      <c r="E1432" s="16"/>
      <c r="F1432" s="13"/>
      <c r="I1432" s="18"/>
      <c r="J1432" s="18"/>
      <c r="K1432" s="18"/>
      <c r="L1432" s="18"/>
      <c r="M1432" s="18"/>
      <c r="N1432" s="18"/>
      <c r="O1432" s="18"/>
    </row>
    <row r="1433" spans="5:15">
      <c r="E1433" s="16"/>
      <c r="F1433" s="13"/>
      <c r="I1433" s="18"/>
      <c r="J1433" s="18"/>
      <c r="K1433" s="18"/>
      <c r="L1433" s="18"/>
      <c r="M1433" s="18"/>
      <c r="N1433" s="18"/>
      <c r="O1433" s="18"/>
    </row>
    <row r="1434" spans="5:15">
      <c r="E1434" s="16"/>
      <c r="F1434" s="13"/>
      <c r="I1434" s="18"/>
      <c r="J1434" s="18"/>
      <c r="K1434" s="18"/>
      <c r="L1434" s="18"/>
      <c r="M1434" s="18"/>
      <c r="N1434" s="18"/>
      <c r="O1434" s="18"/>
    </row>
    <row r="1435" spans="5:15">
      <c r="E1435" s="16"/>
      <c r="F1435" s="13"/>
      <c r="I1435" s="18"/>
      <c r="J1435" s="18"/>
      <c r="K1435" s="18"/>
      <c r="L1435" s="18"/>
      <c r="M1435" s="18"/>
      <c r="N1435" s="18"/>
      <c r="O1435" s="18"/>
    </row>
    <row r="1436" spans="5:15">
      <c r="E1436" s="16"/>
      <c r="F1436" s="13"/>
      <c r="I1436" s="18"/>
      <c r="J1436" s="18"/>
      <c r="K1436" s="18"/>
      <c r="L1436" s="18"/>
      <c r="M1436" s="18"/>
      <c r="N1436" s="18"/>
      <c r="O1436" s="18"/>
    </row>
    <row r="1437" spans="5:15">
      <c r="E1437" s="16"/>
      <c r="F1437" s="13"/>
      <c r="I1437" s="18"/>
      <c r="J1437" s="18"/>
      <c r="K1437" s="18"/>
      <c r="L1437" s="18"/>
      <c r="M1437" s="18"/>
      <c r="N1437" s="18"/>
      <c r="O1437" s="18"/>
    </row>
    <row r="1438" spans="5:15">
      <c r="E1438" s="16"/>
      <c r="F1438" s="13"/>
      <c r="I1438" s="18"/>
      <c r="J1438" s="18"/>
      <c r="K1438" s="18"/>
      <c r="L1438" s="18"/>
      <c r="M1438" s="18"/>
      <c r="N1438" s="18"/>
      <c r="O1438" s="18"/>
    </row>
    <row r="1439" spans="5:15">
      <c r="E1439" s="16"/>
      <c r="F1439" s="13"/>
      <c r="I1439" s="18"/>
      <c r="J1439" s="18"/>
      <c r="K1439" s="18"/>
      <c r="L1439" s="18"/>
      <c r="M1439" s="18"/>
      <c r="N1439" s="18"/>
      <c r="O1439" s="18"/>
    </row>
    <row r="1440" spans="5:15">
      <c r="E1440" s="16"/>
      <c r="F1440" s="13"/>
      <c r="I1440" s="18"/>
      <c r="J1440" s="18"/>
      <c r="K1440" s="18"/>
      <c r="L1440" s="18"/>
      <c r="M1440" s="18"/>
      <c r="N1440" s="18"/>
      <c r="O1440" s="18"/>
    </row>
    <row r="1441" spans="5:15">
      <c r="E1441" s="16"/>
      <c r="F1441" s="13"/>
      <c r="I1441" s="18"/>
      <c r="J1441" s="18"/>
      <c r="K1441" s="18"/>
      <c r="L1441" s="18"/>
      <c r="M1441" s="18"/>
      <c r="N1441" s="18"/>
      <c r="O1441" s="18"/>
    </row>
    <row r="1442" spans="5:15">
      <c r="E1442" s="16"/>
      <c r="F1442" s="13"/>
      <c r="I1442" s="18"/>
      <c r="J1442" s="18"/>
      <c r="K1442" s="18"/>
      <c r="L1442" s="18"/>
      <c r="M1442" s="18"/>
      <c r="N1442" s="18"/>
      <c r="O1442" s="18"/>
    </row>
    <row r="1443" spans="5:15">
      <c r="E1443" s="16"/>
      <c r="F1443" s="13"/>
      <c r="I1443" s="18"/>
      <c r="J1443" s="18"/>
      <c r="K1443" s="18"/>
      <c r="L1443" s="18"/>
      <c r="M1443" s="18"/>
      <c r="N1443" s="18"/>
      <c r="O1443" s="18"/>
    </row>
    <row r="1444" spans="5:15">
      <c r="E1444" s="16"/>
      <c r="F1444" s="13"/>
      <c r="I1444" s="18"/>
      <c r="J1444" s="18"/>
      <c r="K1444" s="18"/>
      <c r="L1444" s="18"/>
      <c r="M1444" s="18"/>
      <c r="N1444" s="18"/>
      <c r="O1444" s="18"/>
    </row>
    <row r="1445" spans="5:15">
      <c r="E1445" s="16"/>
      <c r="F1445" s="13"/>
      <c r="I1445" s="18"/>
      <c r="J1445" s="18"/>
      <c r="K1445" s="18"/>
      <c r="L1445" s="18"/>
      <c r="M1445" s="18"/>
      <c r="N1445" s="18"/>
      <c r="O1445" s="18"/>
    </row>
    <row r="1446" spans="5:15">
      <c r="E1446" s="16"/>
      <c r="F1446" s="13"/>
      <c r="I1446" s="18"/>
      <c r="J1446" s="18"/>
      <c r="K1446" s="18"/>
      <c r="L1446" s="18"/>
      <c r="M1446" s="18"/>
      <c r="N1446" s="18"/>
      <c r="O1446" s="18"/>
    </row>
    <row r="1447" spans="5:15">
      <c r="E1447" s="16"/>
      <c r="F1447" s="13"/>
      <c r="I1447" s="18"/>
      <c r="J1447" s="18"/>
      <c r="K1447" s="18"/>
      <c r="L1447" s="18"/>
      <c r="M1447" s="18"/>
      <c r="N1447" s="18"/>
      <c r="O1447" s="18"/>
    </row>
    <row r="1448" spans="5:15">
      <c r="E1448" s="16"/>
      <c r="F1448" s="13"/>
      <c r="I1448" s="18"/>
      <c r="J1448" s="18"/>
      <c r="K1448" s="18"/>
      <c r="L1448" s="18"/>
      <c r="M1448" s="18"/>
      <c r="N1448" s="18"/>
      <c r="O1448" s="18"/>
    </row>
    <row r="1449" spans="5:15">
      <c r="E1449" s="16"/>
      <c r="F1449" s="13"/>
      <c r="I1449" s="18"/>
      <c r="J1449" s="18"/>
      <c r="K1449" s="18"/>
      <c r="L1449" s="18"/>
      <c r="M1449" s="18"/>
      <c r="N1449" s="18"/>
      <c r="O1449" s="18"/>
    </row>
    <row r="1450" spans="5:15">
      <c r="E1450" s="16"/>
      <c r="F1450" s="13"/>
      <c r="I1450" s="18"/>
      <c r="J1450" s="18"/>
      <c r="K1450" s="18"/>
      <c r="L1450" s="18"/>
      <c r="M1450" s="18"/>
      <c r="N1450" s="18"/>
      <c r="O1450" s="18"/>
    </row>
    <row r="1451" spans="5:15">
      <c r="E1451" s="16"/>
      <c r="F1451" s="13"/>
      <c r="I1451" s="18"/>
      <c r="J1451" s="18"/>
      <c r="K1451" s="18"/>
      <c r="L1451" s="18"/>
      <c r="M1451" s="18"/>
      <c r="N1451" s="18"/>
      <c r="O1451" s="18"/>
    </row>
    <row r="1452" spans="5:15">
      <c r="E1452" s="16"/>
      <c r="F1452" s="13"/>
      <c r="I1452" s="18"/>
      <c r="J1452" s="18"/>
      <c r="K1452" s="18"/>
      <c r="L1452" s="18"/>
      <c r="M1452" s="18"/>
      <c r="N1452" s="18"/>
      <c r="O1452" s="18"/>
    </row>
    <row r="1453" spans="5:15">
      <c r="E1453" s="16"/>
      <c r="F1453" s="13"/>
      <c r="I1453" s="18"/>
      <c r="J1453" s="18"/>
      <c r="K1453" s="18"/>
      <c r="L1453" s="18"/>
      <c r="M1453" s="18"/>
      <c r="N1453" s="18"/>
      <c r="O1453" s="18"/>
    </row>
    <row r="1454" spans="5:15">
      <c r="E1454" s="16"/>
      <c r="F1454" s="13"/>
      <c r="I1454" s="18"/>
      <c r="J1454" s="18"/>
      <c r="K1454" s="18"/>
      <c r="L1454" s="18"/>
      <c r="M1454" s="18"/>
      <c r="N1454" s="18"/>
      <c r="O1454" s="18"/>
    </row>
    <row r="1455" spans="5:15">
      <c r="E1455" s="16"/>
      <c r="F1455" s="13"/>
      <c r="I1455" s="18"/>
      <c r="J1455" s="18"/>
      <c r="K1455" s="18"/>
      <c r="L1455" s="18"/>
      <c r="M1455" s="18"/>
      <c r="N1455" s="18"/>
      <c r="O1455" s="18"/>
    </row>
    <row r="1456" spans="5:15">
      <c r="E1456" s="16"/>
      <c r="F1456" s="13"/>
      <c r="I1456" s="18"/>
      <c r="J1456" s="18"/>
      <c r="K1456" s="18"/>
      <c r="L1456" s="18"/>
      <c r="M1456" s="18"/>
      <c r="N1456" s="18"/>
      <c r="O1456" s="18"/>
    </row>
    <row r="1457" spans="5:15">
      <c r="E1457" s="16"/>
      <c r="F1457" s="13"/>
      <c r="I1457" s="18"/>
      <c r="J1457" s="18"/>
      <c r="K1457" s="18"/>
      <c r="L1457" s="18"/>
      <c r="M1457" s="18"/>
      <c r="N1457" s="18"/>
      <c r="O1457" s="18"/>
    </row>
    <row r="1458" spans="5:15">
      <c r="E1458" s="16"/>
      <c r="F1458" s="13"/>
      <c r="I1458" s="18"/>
      <c r="J1458" s="18"/>
      <c r="K1458" s="18"/>
      <c r="L1458" s="18"/>
      <c r="M1458" s="18"/>
      <c r="N1458" s="18"/>
      <c r="O1458" s="18"/>
    </row>
    <row r="1459" spans="5:15">
      <c r="E1459" s="16"/>
      <c r="F1459" s="13"/>
      <c r="I1459" s="18"/>
      <c r="J1459" s="18"/>
      <c r="K1459" s="18"/>
      <c r="L1459" s="18"/>
      <c r="M1459" s="18"/>
      <c r="N1459" s="18"/>
      <c r="O1459" s="18"/>
    </row>
    <row r="1460" spans="5:15">
      <c r="E1460" s="16"/>
      <c r="F1460" s="13"/>
      <c r="I1460" s="18"/>
      <c r="J1460" s="18"/>
      <c r="K1460" s="18"/>
      <c r="L1460" s="18"/>
      <c r="M1460" s="18"/>
      <c r="N1460" s="18"/>
      <c r="O1460" s="18"/>
    </row>
    <row r="1461" spans="5:15">
      <c r="E1461" s="16"/>
      <c r="F1461" s="13"/>
      <c r="I1461" s="18"/>
      <c r="J1461" s="18"/>
      <c r="K1461" s="18"/>
      <c r="L1461" s="18"/>
      <c r="M1461" s="18"/>
      <c r="N1461" s="18"/>
      <c r="O1461" s="18"/>
    </row>
    <row r="1462" spans="5:15">
      <c r="E1462" s="16"/>
      <c r="F1462" s="13"/>
      <c r="I1462" s="18"/>
      <c r="J1462" s="18"/>
      <c r="K1462" s="18"/>
      <c r="L1462" s="18"/>
      <c r="M1462" s="18"/>
      <c r="N1462" s="18"/>
      <c r="O1462" s="18"/>
    </row>
    <row r="1463" spans="5:15">
      <c r="E1463" s="16"/>
      <c r="F1463" s="13"/>
      <c r="I1463" s="18"/>
      <c r="J1463" s="18"/>
      <c r="K1463" s="18"/>
      <c r="L1463" s="18"/>
      <c r="M1463" s="18"/>
      <c r="N1463" s="18"/>
      <c r="O1463" s="18"/>
    </row>
    <row r="1464" spans="5:15">
      <c r="E1464" s="16"/>
      <c r="F1464" s="13"/>
      <c r="I1464" s="18"/>
      <c r="J1464" s="18"/>
      <c r="K1464" s="18"/>
      <c r="L1464" s="18"/>
      <c r="M1464" s="18"/>
      <c r="N1464" s="18"/>
      <c r="O1464" s="18"/>
    </row>
    <row r="1465" spans="5:15">
      <c r="E1465" s="16"/>
      <c r="F1465" s="13"/>
      <c r="I1465" s="18"/>
      <c r="J1465" s="18"/>
      <c r="K1465" s="18"/>
      <c r="L1465" s="18"/>
      <c r="M1465" s="18"/>
      <c r="N1465" s="18"/>
      <c r="O1465" s="18"/>
    </row>
    <row r="1466" spans="5:15">
      <c r="E1466" s="16"/>
      <c r="F1466" s="13"/>
      <c r="I1466" s="18"/>
      <c r="J1466" s="18"/>
      <c r="K1466" s="18"/>
      <c r="L1466" s="18"/>
      <c r="M1466" s="18"/>
      <c r="N1466" s="18"/>
      <c r="O1466" s="18"/>
    </row>
    <row r="1467" spans="5:15">
      <c r="E1467" s="16"/>
      <c r="F1467" s="13"/>
      <c r="I1467" s="18"/>
      <c r="J1467" s="18"/>
      <c r="K1467" s="18"/>
      <c r="L1467" s="18"/>
      <c r="M1467" s="18"/>
      <c r="N1467" s="18"/>
      <c r="O1467" s="18"/>
    </row>
    <row r="1468" spans="5:15">
      <c r="E1468" s="16"/>
      <c r="F1468" s="13"/>
      <c r="I1468" s="18"/>
      <c r="J1468" s="18"/>
      <c r="K1468" s="18"/>
      <c r="L1468" s="18"/>
      <c r="M1468" s="18"/>
      <c r="N1468" s="18"/>
      <c r="O1468" s="18"/>
    </row>
    <row r="1469" spans="5:15">
      <c r="E1469" s="16"/>
      <c r="F1469" s="13"/>
      <c r="I1469" s="18"/>
      <c r="J1469" s="18"/>
      <c r="K1469" s="18"/>
      <c r="L1469" s="18"/>
      <c r="M1469" s="18"/>
      <c r="N1469" s="18"/>
      <c r="O1469" s="18"/>
    </row>
    <row r="1470" spans="5:15">
      <c r="E1470" s="16"/>
      <c r="F1470" s="13"/>
      <c r="I1470" s="18"/>
      <c r="J1470" s="18"/>
      <c r="K1470" s="18"/>
      <c r="L1470" s="18"/>
      <c r="M1470" s="18"/>
      <c r="N1470" s="18"/>
      <c r="O1470" s="18"/>
    </row>
    <row r="1471" spans="5:15">
      <c r="E1471" s="16"/>
      <c r="F1471" s="13"/>
      <c r="I1471" s="18"/>
      <c r="J1471" s="18"/>
      <c r="K1471" s="18"/>
      <c r="L1471" s="18"/>
      <c r="M1471" s="18"/>
      <c r="N1471" s="18"/>
      <c r="O1471" s="18"/>
    </row>
    <row r="1472" spans="5:15">
      <c r="E1472" s="16"/>
      <c r="F1472" s="13"/>
      <c r="I1472" s="18"/>
      <c r="J1472" s="18"/>
      <c r="K1472" s="18"/>
      <c r="L1472" s="18"/>
      <c r="M1472" s="18"/>
      <c r="N1472" s="18"/>
      <c r="O1472" s="18"/>
    </row>
    <row r="1473" spans="5:15">
      <c r="E1473" s="16"/>
      <c r="F1473" s="13"/>
      <c r="I1473" s="18"/>
      <c r="J1473" s="18"/>
      <c r="K1473" s="18"/>
      <c r="L1473" s="18"/>
      <c r="M1473" s="18"/>
      <c r="N1473" s="18"/>
      <c r="O1473" s="18"/>
    </row>
    <row r="1474" spans="5:15">
      <c r="E1474" s="16"/>
      <c r="F1474" s="13"/>
      <c r="I1474" s="18"/>
      <c r="J1474" s="18"/>
      <c r="K1474" s="18"/>
      <c r="L1474" s="18"/>
      <c r="M1474" s="18"/>
      <c r="N1474" s="18"/>
      <c r="O1474" s="18"/>
    </row>
    <row r="1475" spans="5:15">
      <c r="E1475" s="16"/>
      <c r="F1475" s="13"/>
      <c r="I1475" s="18"/>
      <c r="J1475" s="18"/>
      <c r="K1475" s="18"/>
      <c r="L1475" s="18"/>
      <c r="M1475" s="18"/>
      <c r="N1475" s="18"/>
      <c r="O1475" s="18"/>
    </row>
    <row r="1476" spans="5:15">
      <c r="E1476" s="16"/>
      <c r="F1476" s="13"/>
      <c r="I1476" s="18"/>
      <c r="J1476" s="18"/>
      <c r="K1476" s="18"/>
      <c r="L1476" s="18"/>
      <c r="M1476" s="18"/>
      <c r="N1476" s="18"/>
      <c r="O1476" s="18"/>
    </row>
    <row r="1477" spans="5:15">
      <c r="E1477" s="16"/>
      <c r="F1477" s="13"/>
      <c r="I1477" s="18"/>
      <c r="J1477" s="18"/>
      <c r="K1477" s="18"/>
      <c r="L1477" s="18"/>
      <c r="M1477" s="18"/>
      <c r="N1477" s="18"/>
      <c r="O1477" s="18"/>
    </row>
    <row r="1478" spans="5:15">
      <c r="E1478" s="16"/>
      <c r="F1478" s="13"/>
      <c r="I1478" s="18"/>
      <c r="J1478" s="18"/>
      <c r="K1478" s="18"/>
      <c r="L1478" s="18"/>
      <c r="M1478" s="18"/>
      <c r="N1478" s="18"/>
      <c r="O1478" s="18"/>
    </row>
    <row r="1479" spans="5:15">
      <c r="E1479" s="16"/>
      <c r="F1479" s="13"/>
      <c r="I1479" s="18"/>
      <c r="J1479" s="18"/>
      <c r="K1479" s="18"/>
      <c r="L1479" s="18"/>
      <c r="M1479" s="18"/>
      <c r="N1479" s="18"/>
      <c r="O1479" s="18"/>
    </row>
    <row r="1480" spans="5:15">
      <c r="E1480" s="16"/>
      <c r="F1480" s="13"/>
      <c r="I1480" s="18"/>
      <c r="J1480" s="18"/>
      <c r="K1480" s="18"/>
      <c r="L1480" s="18"/>
      <c r="M1480" s="18"/>
      <c r="N1480" s="18"/>
      <c r="O1480" s="18"/>
    </row>
    <row r="1481" spans="5:15">
      <c r="E1481" s="16"/>
      <c r="F1481" s="13"/>
      <c r="I1481" s="18"/>
      <c r="J1481" s="18"/>
      <c r="K1481" s="18"/>
      <c r="L1481" s="18"/>
      <c r="M1481" s="18"/>
      <c r="N1481" s="18"/>
      <c r="O1481" s="18"/>
    </row>
    <row r="1482" spans="5:15">
      <c r="E1482" s="16"/>
      <c r="F1482" s="13"/>
      <c r="I1482" s="18"/>
      <c r="J1482" s="18"/>
      <c r="K1482" s="18"/>
      <c r="L1482" s="18"/>
      <c r="M1482" s="18"/>
      <c r="N1482" s="18"/>
      <c r="O1482" s="18"/>
    </row>
    <row r="1483" spans="5:15">
      <c r="E1483" s="16"/>
      <c r="F1483" s="13"/>
      <c r="I1483" s="18"/>
      <c r="J1483" s="18"/>
      <c r="K1483" s="18"/>
      <c r="L1483" s="18"/>
      <c r="M1483" s="18"/>
      <c r="N1483" s="18"/>
      <c r="O1483" s="18"/>
    </row>
    <row r="1484" spans="5:15">
      <c r="E1484" s="16"/>
      <c r="F1484" s="13"/>
      <c r="I1484" s="18"/>
      <c r="J1484" s="18"/>
      <c r="K1484" s="18"/>
      <c r="L1484" s="18"/>
      <c r="M1484" s="18"/>
      <c r="N1484" s="18"/>
      <c r="O1484" s="18"/>
    </row>
    <row r="1485" spans="5:15">
      <c r="E1485" s="16"/>
      <c r="F1485" s="13"/>
      <c r="I1485" s="18"/>
      <c r="J1485" s="18"/>
      <c r="K1485" s="18"/>
      <c r="L1485" s="18"/>
      <c r="M1485" s="18"/>
      <c r="N1485" s="18"/>
      <c r="O1485" s="18"/>
    </row>
    <row r="1486" spans="5:15">
      <c r="E1486" s="16"/>
      <c r="F1486" s="13"/>
      <c r="I1486" s="18"/>
      <c r="J1486" s="18"/>
      <c r="K1486" s="18"/>
      <c r="L1486" s="18"/>
      <c r="M1486" s="18"/>
      <c r="N1486" s="18"/>
      <c r="O1486" s="18"/>
    </row>
    <row r="1487" spans="5:15">
      <c r="E1487" s="16"/>
      <c r="F1487" s="13"/>
      <c r="I1487" s="18"/>
      <c r="J1487" s="18"/>
      <c r="K1487" s="18"/>
      <c r="L1487" s="18"/>
      <c r="M1487" s="18"/>
      <c r="N1487" s="18"/>
      <c r="O1487" s="18"/>
    </row>
    <row r="1488" spans="5:15">
      <c r="E1488" s="16"/>
      <c r="F1488" s="13"/>
      <c r="I1488" s="18"/>
      <c r="J1488" s="18"/>
      <c r="K1488" s="18"/>
      <c r="L1488" s="18"/>
      <c r="M1488" s="18"/>
      <c r="N1488" s="18"/>
      <c r="O1488" s="18"/>
    </row>
    <row r="1489" spans="5:15">
      <c r="E1489" s="16"/>
      <c r="F1489" s="13"/>
      <c r="I1489" s="18"/>
      <c r="J1489" s="18"/>
      <c r="K1489" s="18"/>
      <c r="L1489" s="18"/>
      <c r="M1489" s="18"/>
      <c r="N1489" s="18"/>
      <c r="O1489" s="18"/>
    </row>
    <row r="1490" spans="5:15">
      <c r="E1490" s="16"/>
      <c r="F1490" s="13"/>
      <c r="I1490" s="18"/>
      <c r="J1490" s="18"/>
      <c r="K1490" s="18"/>
      <c r="L1490" s="18"/>
      <c r="M1490" s="18"/>
      <c r="N1490" s="18"/>
      <c r="O1490" s="18"/>
    </row>
    <row r="1491" spans="5:15">
      <c r="E1491" s="16"/>
      <c r="F1491" s="13"/>
      <c r="I1491" s="18"/>
      <c r="J1491" s="18"/>
      <c r="K1491" s="18"/>
      <c r="L1491" s="18"/>
      <c r="M1491" s="18"/>
      <c r="N1491" s="18"/>
      <c r="O1491" s="18"/>
    </row>
    <row r="1492" spans="5:15">
      <c r="E1492" s="16"/>
      <c r="F1492" s="13"/>
      <c r="I1492" s="18"/>
      <c r="J1492" s="18"/>
      <c r="K1492" s="18"/>
      <c r="L1492" s="18"/>
      <c r="M1492" s="18"/>
      <c r="N1492" s="18"/>
      <c r="O1492" s="18"/>
    </row>
    <row r="1493" spans="5:15">
      <c r="E1493" s="16"/>
      <c r="F1493" s="13"/>
      <c r="I1493" s="18"/>
      <c r="J1493" s="18"/>
      <c r="K1493" s="18"/>
      <c r="L1493" s="18"/>
      <c r="M1493" s="18"/>
      <c r="N1493" s="18"/>
      <c r="O1493" s="18"/>
    </row>
    <row r="1494" spans="5:15">
      <c r="E1494" s="16"/>
      <c r="F1494" s="13"/>
      <c r="I1494" s="18"/>
      <c r="J1494" s="18"/>
      <c r="K1494" s="18"/>
      <c r="L1494" s="18"/>
      <c r="M1494" s="18"/>
      <c r="N1494" s="18"/>
      <c r="O1494" s="18"/>
    </row>
    <row r="1495" spans="5:15">
      <c r="E1495" s="16"/>
      <c r="F1495" s="13"/>
      <c r="I1495" s="18"/>
      <c r="J1495" s="18"/>
      <c r="K1495" s="18"/>
      <c r="L1495" s="18"/>
      <c r="M1495" s="18"/>
      <c r="N1495" s="18"/>
      <c r="O1495" s="18"/>
    </row>
    <row r="1496" spans="5:15">
      <c r="E1496" s="16"/>
      <c r="F1496" s="13"/>
      <c r="I1496" s="18"/>
      <c r="J1496" s="18"/>
      <c r="K1496" s="18"/>
      <c r="L1496" s="18"/>
      <c r="M1496" s="18"/>
      <c r="N1496" s="18"/>
      <c r="O1496" s="18"/>
    </row>
    <row r="1497" spans="5:15">
      <c r="E1497" s="16"/>
      <c r="F1497" s="13"/>
      <c r="I1497" s="18"/>
      <c r="J1497" s="18"/>
      <c r="K1497" s="18"/>
      <c r="L1497" s="18"/>
      <c r="M1497" s="18"/>
      <c r="N1497" s="18"/>
      <c r="O1497" s="18"/>
    </row>
    <row r="1498" spans="5:15">
      <c r="E1498" s="16"/>
      <c r="F1498" s="13"/>
      <c r="I1498" s="18"/>
      <c r="J1498" s="18"/>
      <c r="K1498" s="18"/>
      <c r="L1498" s="18"/>
      <c r="M1498" s="18"/>
      <c r="N1498" s="18"/>
      <c r="O1498" s="18"/>
    </row>
    <row r="1499" spans="5:15">
      <c r="E1499" s="16"/>
      <c r="F1499" s="13"/>
      <c r="I1499" s="18"/>
      <c r="J1499" s="18"/>
      <c r="K1499" s="18"/>
      <c r="L1499" s="18"/>
      <c r="M1499" s="18"/>
      <c r="N1499" s="18"/>
      <c r="O1499" s="18"/>
    </row>
    <row r="1500" spans="5:15">
      <c r="E1500" s="16"/>
      <c r="F1500" s="13"/>
      <c r="I1500" s="18"/>
      <c r="J1500" s="18"/>
      <c r="K1500" s="18"/>
      <c r="L1500" s="18"/>
      <c r="M1500" s="18"/>
      <c r="N1500" s="18"/>
      <c r="O1500" s="18"/>
    </row>
    <row r="1501" spans="5:15">
      <c r="E1501" s="16"/>
      <c r="F1501" s="13"/>
      <c r="I1501" s="18"/>
      <c r="J1501" s="18"/>
      <c r="K1501" s="18"/>
      <c r="L1501" s="18"/>
      <c r="M1501" s="18"/>
      <c r="N1501" s="18"/>
      <c r="O1501" s="18"/>
    </row>
    <row r="1502" spans="5:15">
      <c r="E1502" s="16"/>
      <c r="F1502" s="13"/>
      <c r="I1502" s="18"/>
      <c r="J1502" s="18"/>
      <c r="K1502" s="18"/>
      <c r="L1502" s="18"/>
      <c r="M1502" s="18"/>
      <c r="N1502" s="18"/>
      <c r="O1502" s="18"/>
    </row>
    <row r="1503" spans="5:15">
      <c r="E1503" s="16"/>
      <c r="F1503" s="13"/>
      <c r="I1503" s="18"/>
      <c r="J1503" s="18"/>
      <c r="K1503" s="18"/>
      <c r="L1503" s="18"/>
      <c r="M1503" s="18"/>
      <c r="N1503" s="18"/>
      <c r="O1503" s="18"/>
    </row>
    <row r="1504" spans="5:15">
      <c r="E1504" s="16"/>
      <c r="F1504" s="13"/>
      <c r="I1504" s="18"/>
      <c r="J1504" s="18"/>
      <c r="K1504" s="18"/>
      <c r="L1504" s="18"/>
      <c r="M1504" s="18"/>
      <c r="N1504" s="18"/>
      <c r="O1504" s="18"/>
    </row>
    <row r="1505" spans="5:15">
      <c r="E1505" s="16"/>
      <c r="F1505" s="13"/>
      <c r="I1505" s="18"/>
      <c r="J1505" s="18"/>
      <c r="K1505" s="18"/>
      <c r="L1505" s="18"/>
      <c r="M1505" s="18"/>
      <c r="N1505" s="18"/>
      <c r="O1505" s="18"/>
    </row>
    <row r="1506" spans="5:15">
      <c r="E1506" s="16"/>
      <c r="F1506" s="13"/>
      <c r="I1506" s="18"/>
      <c r="J1506" s="18"/>
      <c r="K1506" s="18"/>
      <c r="L1506" s="18"/>
      <c r="M1506" s="18"/>
      <c r="N1506" s="18"/>
      <c r="O1506" s="18"/>
    </row>
    <row r="1507" spans="5:15">
      <c r="E1507" s="16"/>
      <c r="F1507" s="13"/>
      <c r="I1507" s="18"/>
      <c r="J1507" s="18"/>
      <c r="K1507" s="18"/>
      <c r="L1507" s="18"/>
      <c r="M1507" s="18"/>
      <c r="N1507" s="18"/>
      <c r="O1507" s="18"/>
    </row>
    <row r="1508" spans="5:15">
      <c r="E1508" s="16"/>
      <c r="F1508" s="13"/>
      <c r="I1508" s="18"/>
      <c r="J1508" s="18"/>
      <c r="K1508" s="18"/>
      <c r="L1508" s="18"/>
      <c r="M1508" s="18"/>
      <c r="N1508" s="18"/>
      <c r="O1508" s="18"/>
    </row>
    <row r="1509" spans="5:15">
      <c r="E1509" s="16"/>
      <c r="F1509" s="13"/>
      <c r="I1509" s="18"/>
      <c r="J1509" s="18"/>
      <c r="K1509" s="18"/>
      <c r="L1509" s="18"/>
      <c r="M1509" s="18"/>
      <c r="N1509" s="18"/>
      <c r="O1509" s="18"/>
    </row>
    <row r="1510" spans="5:15">
      <c r="E1510" s="16"/>
      <c r="F1510" s="13"/>
      <c r="I1510" s="18"/>
      <c r="J1510" s="18"/>
      <c r="K1510" s="18"/>
      <c r="L1510" s="18"/>
      <c r="M1510" s="18"/>
      <c r="N1510" s="18"/>
      <c r="O1510" s="18"/>
    </row>
    <row r="1511" spans="5:15">
      <c r="E1511" s="16"/>
      <c r="F1511" s="13"/>
      <c r="I1511" s="18"/>
      <c r="J1511" s="18"/>
      <c r="K1511" s="18"/>
      <c r="L1511" s="18"/>
      <c r="M1511" s="18"/>
      <c r="N1511" s="18"/>
      <c r="O1511" s="18"/>
    </row>
    <row r="1512" spans="5:15">
      <c r="E1512" s="16"/>
      <c r="F1512" s="13"/>
      <c r="I1512" s="18"/>
      <c r="J1512" s="18"/>
      <c r="K1512" s="18"/>
      <c r="L1512" s="18"/>
      <c r="M1512" s="18"/>
      <c r="N1512" s="18"/>
      <c r="O1512" s="18"/>
    </row>
    <row r="1513" spans="5:15">
      <c r="E1513" s="16"/>
      <c r="F1513" s="13"/>
      <c r="I1513" s="18"/>
      <c r="J1513" s="18"/>
      <c r="K1513" s="18"/>
      <c r="L1513" s="18"/>
      <c r="M1513" s="18"/>
      <c r="N1513" s="18"/>
      <c r="O1513" s="18"/>
    </row>
    <row r="1514" spans="5:15">
      <c r="E1514" s="16"/>
      <c r="F1514" s="13"/>
      <c r="I1514" s="18"/>
      <c r="J1514" s="18"/>
      <c r="K1514" s="18"/>
      <c r="L1514" s="18"/>
      <c r="M1514" s="18"/>
      <c r="N1514" s="18"/>
      <c r="O1514" s="18"/>
    </row>
    <row r="1515" spans="5:15">
      <c r="E1515" s="16"/>
      <c r="F1515" s="13"/>
      <c r="I1515" s="18"/>
      <c r="J1515" s="18"/>
      <c r="K1515" s="18"/>
      <c r="L1515" s="18"/>
      <c r="M1515" s="18"/>
      <c r="N1515" s="18"/>
      <c r="O1515" s="18"/>
    </row>
    <row r="1516" spans="5:15">
      <c r="E1516" s="16"/>
      <c r="F1516" s="13"/>
      <c r="I1516" s="18"/>
      <c r="J1516" s="18"/>
      <c r="K1516" s="18"/>
      <c r="L1516" s="18"/>
      <c r="M1516" s="18"/>
      <c r="N1516" s="18"/>
      <c r="O1516" s="18"/>
    </row>
    <row r="1517" spans="5:15">
      <c r="E1517" s="16"/>
      <c r="F1517" s="13"/>
      <c r="I1517" s="18"/>
      <c r="J1517" s="18"/>
      <c r="K1517" s="18"/>
      <c r="L1517" s="18"/>
      <c r="M1517" s="18"/>
      <c r="N1517" s="18"/>
      <c r="O1517" s="18"/>
    </row>
    <row r="1518" spans="5:15">
      <c r="E1518" s="16"/>
      <c r="F1518" s="13"/>
      <c r="I1518" s="18"/>
      <c r="J1518" s="18"/>
      <c r="K1518" s="18"/>
      <c r="L1518" s="18"/>
      <c r="M1518" s="18"/>
      <c r="N1518" s="18"/>
      <c r="O1518" s="18"/>
    </row>
    <row r="1519" spans="5:15">
      <c r="E1519" s="16"/>
      <c r="F1519" s="13"/>
      <c r="I1519" s="18"/>
      <c r="J1519" s="18"/>
      <c r="K1519" s="18"/>
      <c r="L1519" s="18"/>
      <c r="M1519" s="18"/>
      <c r="N1519" s="18"/>
      <c r="O1519" s="18"/>
    </row>
    <row r="1520" spans="5:15">
      <c r="E1520" s="16"/>
      <c r="F1520" s="13"/>
      <c r="I1520" s="18"/>
      <c r="J1520" s="18"/>
      <c r="K1520" s="18"/>
      <c r="L1520" s="18"/>
      <c r="M1520" s="18"/>
      <c r="N1520" s="18"/>
      <c r="O1520" s="18"/>
    </row>
    <row r="1521" spans="5:15">
      <c r="E1521" s="16"/>
      <c r="F1521" s="13"/>
      <c r="I1521" s="18"/>
      <c r="J1521" s="18"/>
      <c r="K1521" s="18"/>
      <c r="L1521" s="18"/>
      <c r="M1521" s="18"/>
      <c r="N1521" s="18"/>
      <c r="O1521" s="18"/>
    </row>
    <row r="1522" spans="5:15">
      <c r="E1522" s="16"/>
      <c r="F1522" s="13"/>
      <c r="I1522" s="18"/>
      <c r="J1522" s="18"/>
      <c r="K1522" s="18"/>
      <c r="L1522" s="18"/>
      <c r="M1522" s="18"/>
      <c r="N1522" s="18"/>
      <c r="O1522" s="18"/>
    </row>
    <row r="1523" spans="5:15">
      <c r="E1523" s="16"/>
      <c r="F1523" s="13"/>
      <c r="I1523" s="18"/>
      <c r="J1523" s="18"/>
      <c r="K1523" s="18"/>
      <c r="L1523" s="18"/>
      <c r="M1523" s="18"/>
      <c r="N1523" s="18"/>
      <c r="O1523" s="18"/>
    </row>
    <row r="1524" spans="5:15">
      <c r="E1524" s="16"/>
      <c r="F1524" s="13"/>
      <c r="I1524" s="18"/>
      <c r="J1524" s="18"/>
      <c r="K1524" s="18"/>
      <c r="L1524" s="18"/>
      <c r="M1524" s="18"/>
      <c r="N1524" s="18"/>
      <c r="O1524" s="18"/>
    </row>
    <row r="1525" spans="5:15">
      <c r="E1525" s="16"/>
      <c r="F1525" s="13"/>
      <c r="I1525" s="18"/>
      <c r="J1525" s="18"/>
      <c r="K1525" s="18"/>
      <c r="L1525" s="18"/>
      <c r="M1525" s="18"/>
      <c r="N1525" s="18"/>
      <c r="O1525" s="18"/>
    </row>
    <row r="1526" spans="5:15">
      <c r="E1526" s="16"/>
      <c r="F1526" s="13"/>
      <c r="I1526" s="18"/>
      <c r="J1526" s="18"/>
      <c r="K1526" s="18"/>
      <c r="L1526" s="18"/>
      <c r="M1526" s="18"/>
      <c r="N1526" s="18"/>
      <c r="O1526" s="18"/>
    </row>
    <row r="1527" spans="5:15">
      <c r="E1527" s="16"/>
      <c r="F1527" s="13"/>
      <c r="I1527" s="18"/>
      <c r="J1527" s="18"/>
      <c r="K1527" s="18"/>
      <c r="L1527" s="18"/>
      <c r="M1527" s="18"/>
      <c r="N1527" s="18"/>
      <c r="O1527" s="18"/>
    </row>
    <row r="1528" spans="5:15">
      <c r="E1528" s="16"/>
      <c r="F1528" s="13"/>
      <c r="I1528" s="18"/>
      <c r="J1528" s="18"/>
      <c r="K1528" s="18"/>
      <c r="L1528" s="18"/>
      <c r="M1528" s="18"/>
      <c r="N1528" s="18"/>
      <c r="O1528" s="18"/>
    </row>
    <row r="1529" spans="5:15">
      <c r="E1529" s="16"/>
      <c r="F1529" s="13"/>
      <c r="I1529" s="18"/>
      <c r="J1529" s="18"/>
      <c r="K1529" s="18"/>
      <c r="L1529" s="18"/>
      <c r="M1529" s="18"/>
      <c r="N1529" s="18"/>
      <c r="O1529" s="18"/>
    </row>
    <row r="1530" spans="5:15">
      <c r="E1530" s="16"/>
      <c r="F1530" s="13"/>
      <c r="I1530" s="18"/>
      <c r="J1530" s="18"/>
      <c r="K1530" s="18"/>
      <c r="L1530" s="18"/>
      <c r="M1530" s="18"/>
      <c r="N1530" s="18"/>
      <c r="O1530" s="18"/>
    </row>
    <row r="1531" spans="5:15">
      <c r="E1531" s="16"/>
      <c r="F1531" s="13"/>
      <c r="I1531" s="18"/>
      <c r="J1531" s="18"/>
      <c r="K1531" s="18"/>
      <c r="L1531" s="18"/>
      <c r="M1531" s="18"/>
      <c r="N1531" s="18"/>
      <c r="O1531" s="18"/>
    </row>
    <row r="1532" spans="5:15">
      <c r="E1532" s="16"/>
      <c r="F1532" s="13"/>
      <c r="I1532" s="18"/>
      <c r="J1532" s="18"/>
      <c r="K1532" s="18"/>
      <c r="L1532" s="18"/>
      <c r="M1532" s="18"/>
      <c r="N1532" s="18"/>
      <c r="O1532" s="18"/>
    </row>
    <row r="1533" spans="5:15">
      <c r="E1533" s="16"/>
      <c r="F1533" s="13"/>
      <c r="I1533" s="18"/>
      <c r="J1533" s="18"/>
      <c r="K1533" s="18"/>
      <c r="L1533" s="18"/>
      <c r="M1533" s="18"/>
      <c r="N1533" s="18"/>
      <c r="O1533" s="18"/>
    </row>
    <row r="1534" spans="5:15">
      <c r="E1534" s="16"/>
      <c r="F1534" s="13"/>
      <c r="I1534" s="18"/>
      <c r="J1534" s="18"/>
      <c r="K1534" s="18"/>
      <c r="L1534" s="18"/>
      <c r="M1534" s="18"/>
      <c r="N1534" s="18"/>
      <c r="O1534" s="18"/>
    </row>
    <row r="1535" spans="5:15">
      <c r="E1535" s="16"/>
      <c r="F1535" s="13"/>
      <c r="I1535" s="18"/>
      <c r="J1535" s="18"/>
      <c r="K1535" s="18"/>
      <c r="L1535" s="18"/>
      <c r="M1535" s="18"/>
      <c r="N1535" s="18"/>
      <c r="O1535" s="18"/>
    </row>
    <row r="1536" spans="5:15">
      <c r="E1536" s="16"/>
      <c r="F1536" s="13"/>
      <c r="I1536" s="18"/>
      <c r="J1536" s="18"/>
      <c r="K1536" s="18"/>
      <c r="L1536" s="18"/>
      <c r="M1536" s="18"/>
      <c r="N1536" s="18"/>
      <c r="O1536" s="18"/>
    </row>
    <row r="1537" spans="5:15">
      <c r="E1537" s="16"/>
      <c r="F1537" s="13"/>
      <c r="I1537" s="18"/>
      <c r="J1537" s="18"/>
      <c r="K1537" s="18"/>
      <c r="L1537" s="18"/>
      <c r="M1537" s="18"/>
      <c r="N1537" s="18"/>
      <c r="O1537" s="18"/>
    </row>
    <row r="1538" spans="5:15">
      <c r="E1538" s="16"/>
      <c r="F1538" s="13"/>
      <c r="I1538" s="18"/>
      <c r="J1538" s="18"/>
      <c r="K1538" s="18"/>
      <c r="L1538" s="18"/>
      <c r="M1538" s="18"/>
      <c r="N1538" s="18"/>
      <c r="O1538" s="18"/>
    </row>
    <row r="1539" spans="5:15">
      <c r="E1539" s="16"/>
      <c r="F1539" s="13"/>
      <c r="I1539" s="18"/>
      <c r="J1539" s="18"/>
      <c r="K1539" s="18"/>
      <c r="L1539" s="18"/>
      <c r="M1539" s="18"/>
      <c r="N1539" s="18"/>
      <c r="O1539" s="18"/>
    </row>
    <row r="1540" spans="5:15">
      <c r="E1540" s="16"/>
      <c r="F1540" s="13"/>
      <c r="I1540" s="18"/>
      <c r="J1540" s="18"/>
      <c r="K1540" s="18"/>
      <c r="L1540" s="18"/>
      <c r="M1540" s="18"/>
      <c r="N1540" s="18"/>
      <c r="O1540" s="18"/>
    </row>
    <row r="1541" spans="5:15">
      <c r="E1541" s="16"/>
      <c r="F1541" s="13"/>
      <c r="I1541" s="18"/>
      <c r="J1541" s="18"/>
      <c r="K1541" s="18"/>
      <c r="L1541" s="18"/>
      <c r="M1541" s="18"/>
      <c r="N1541" s="18"/>
      <c r="O1541" s="18"/>
    </row>
    <row r="1542" spans="5:15">
      <c r="E1542" s="16"/>
      <c r="F1542" s="13"/>
      <c r="I1542" s="18"/>
      <c r="J1542" s="18"/>
      <c r="K1542" s="18"/>
      <c r="L1542" s="18"/>
      <c r="M1542" s="18"/>
      <c r="N1542" s="18"/>
      <c r="O1542" s="18"/>
    </row>
    <row r="1543" spans="5:15">
      <c r="E1543" s="16"/>
      <c r="F1543" s="13"/>
      <c r="I1543" s="18"/>
      <c r="J1543" s="18"/>
      <c r="K1543" s="18"/>
      <c r="L1543" s="18"/>
      <c r="M1543" s="18"/>
      <c r="N1543" s="18"/>
      <c r="O1543" s="18"/>
    </row>
    <row r="1544" spans="5:15">
      <c r="E1544" s="16"/>
      <c r="F1544" s="13"/>
      <c r="I1544" s="18"/>
      <c r="J1544" s="18"/>
      <c r="K1544" s="18"/>
      <c r="L1544" s="18"/>
      <c r="M1544" s="18"/>
      <c r="N1544" s="18"/>
      <c r="O1544" s="18"/>
    </row>
    <row r="1545" spans="5:15">
      <c r="E1545" s="16"/>
      <c r="F1545" s="13"/>
      <c r="I1545" s="18"/>
      <c r="J1545" s="18"/>
      <c r="K1545" s="18"/>
      <c r="L1545" s="18"/>
      <c r="M1545" s="18"/>
      <c r="N1545" s="18"/>
      <c r="O1545" s="18"/>
    </row>
    <row r="1546" spans="5:15">
      <c r="E1546" s="16"/>
      <c r="F1546" s="13"/>
      <c r="I1546" s="18"/>
      <c r="J1546" s="18"/>
      <c r="K1546" s="18"/>
      <c r="L1546" s="18"/>
      <c r="M1546" s="18"/>
      <c r="N1546" s="18"/>
      <c r="O1546" s="18"/>
    </row>
    <row r="1547" spans="5:15">
      <c r="E1547" s="16"/>
      <c r="F1547" s="13"/>
      <c r="I1547" s="18"/>
      <c r="J1547" s="18"/>
      <c r="K1547" s="18"/>
      <c r="L1547" s="18"/>
      <c r="M1547" s="18"/>
      <c r="N1547" s="18"/>
      <c r="O1547" s="18"/>
    </row>
    <row r="1548" spans="5:15">
      <c r="E1548" s="16"/>
      <c r="F1548" s="13"/>
      <c r="I1548" s="18"/>
      <c r="J1548" s="18"/>
      <c r="K1548" s="18"/>
      <c r="L1548" s="18"/>
      <c r="M1548" s="18"/>
      <c r="N1548" s="18"/>
      <c r="O1548" s="18"/>
    </row>
    <row r="1549" spans="5:15">
      <c r="E1549" s="16"/>
      <c r="F1549" s="13"/>
      <c r="I1549" s="18"/>
      <c r="J1549" s="18"/>
      <c r="K1549" s="18"/>
      <c r="L1549" s="18"/>
      <c r="M1549" s="18"/>
      <c r="N1549" s="18"/>
      <c r="O1549" s="18"/>
    </row>
    <row r="1550" spans="5:15">
      <c r="E1550" s="16"/>
      <c r="F1550" s="13"/>
      <c r="I1550" s="18"/>
      <c r="J1550" s="18"/>
      <c r="K1550" s="18"/>
      <c r="L1550" s="18"/>
      <c r="M1550" s="18"/>
      <c r="N1550" s="18"/>
      <c r="O1550" s="18"/>
    </row>
    <row r="1551" spans="5:15">
      <c r="E1551" s="16"/>
      <c r="F1551" s="13"/>
      <c r="I1551" s="18"/>
      <c r="J1551" s="18"/>
      <c r="K1551" s="18"/>
      <c r="L1551" s="18"/>
      <c r="M1551" s="18"/>
      <c r="N1551" s="18"/>
      <c r="O1551" s="18"/>
    </row>
    <row r="1552" spans="5:15">
      <c r="E1552" s="16"/>
      <c r="F1552" s="13"/>
      <c r="I1552" s="18"/>
      <c r="J1552" s="18"/>
      <c r="K1552" s="18"/>
      <c r="L1552" s="18"/>
      <c r="M1552" s="18"/>
      <c r="N1552" s="18"/>
      <c r="O1552" s="18"/>
    </row>
    <row r="1553" spans="5:15">
      <c r="E1553" s="16"/>
      <c r="F1553" s="13"/>
      <c r="I1553" s="18"/>
      <c r="J1553" s="18"/>
      <c r="K1553" s="18"/>
      <c r="L1553" s="18"/>
      <c r="M1553" s="18"/>
      <c r="N1553" s="18"/>
      <c r="O1553" s="18"/>
    </row>
    <row r="1554" spans="5:15">
      <c r="E1554" s="16"/>
      <c r="F1554" s="13"/>
      <c r="I1554" s="18"/>
      <c r="J1554" s="18"/>
      <c r="K1554" s="18"/>
      <c r="L1554" s="18"/>
      <c r="M1554" s="18"/>
      <c r="N1554" s="18"/>
      <c r="O1554" s="18"/>
    </row>
    <row r="1555" spans="5:15">
      <c r="E1555" s="16"/>
      <c r="F1555" s="13"/>
      <c r="I1555" s="18"/>
      <c r="J1555" s="18"/>
      <c r="K1555" s="18"/>
      <c r="L1555" s="18"/>
      <c r="M1555" s="18"/>
      <c r="N1555" s="18"/>
      <c r="O1555" s="18"/>
    </row>
    <row r="1556" spans="5:15">
      <c r="E1556" s="16"/>
      <c r="F1556" s="13"/>
      <c r="I1556" s="18"/>
      <c r="J1556" s="18"/>
      <c r="K1556" s="18"/>
      <c r="L1556" s="18"/>
      <c r="M1556" s="18"/>
      <c r="N1556" s="18"/>
      <c r="O1556" s="18"/>
    </row>
    <row r="1557" spans="5:15">
      <c r="E1557" s="16"/>
      <c r="F1557" s="13"/>
      <c r="I1557" s="18"/>
      <c r="J1557" s="18"/>
      <c r="K1557" s="18"/>
      <c r="L1557" s="18"/>
      <c r="M1557" s="18"/>
      <c r="N1557" s="18"/>
      <c r="O1557" s="18"/>
    </row>
    <row r="1558" spans="5:15">
      <c r="E1558" s="16"/>
      <c r="F1558" s="13"/>
      <c r="I1558" s="18"/>
      <c r="J1558" s="18"/>
      <c r="K1558" s="18"/>
      <c r="L1558" s="18"/>
      <c r="M1558" s="18"/>
      <c r="N1558" s="18"/>
      <c r="O1558" s="18"/>
    </row>
    <row r="1559" spans="5:15">
      <c r="E1559" s="16"/>
      <c r="F1559" s="13"/>
      <c r="I1559" s="18"/>
      <c r="J1559" s="18"/>
      <c r="K1559" s="18"/>
      <c r="L1559" s="18"/>
      <c r="M1559" s="18"/>
      <c r="N1559" s="18"/>
      <c r="O1559" s="18"/>
    </row>
    <row r="1560" spans="5:15">
      <c r="E1560" s="16"/>
      <c r="F1560" s="13"/>
      <c r="I1560" s="18"/>
      <c r="J1560" s="18"/>
      <c r="K1560" s="18"/>
      <c r="L1560" s="18"/>
      <c r="M1560" s="18"/>
      <c r="N1560" s="18"/>
      <c r="O1560" s="18"/>
    </row>
    <row r="1561" spans="5:15">
      <c r="E1561" s="16"/>
      <c r="F1561" s="13"/>
      <c r="I1561" s="18"/>
      <c r="J1561" s="18"/>
      <c r="K1561" s="18"/>
      <c r="L1561" s="18"/>
      <c r="M1561" s="18"/>
      <c r="N1561" s="18"/>
      <c r="O1561" s="18"/>
    </row>
    <row r="1562" spans="5:15">
      <c r="E1562" s="16"/>
      <c r="F1562" s="13"/>
      <c r="I1562" s="18"/>
      <c r="J1562" s="18"/>
      <c r="K1562" s="18"/>
      <c r="L1562" s="18"/>
      <c r="M1562" s="18"/>
      <c r="N1562" s="18"/>
      <c r="O1562" s="18"/>
    </row>
    <row r="1563" spans="5:15">
      <c r="E1563" s="16"/>
      <c r="F1563" s="13"/>
      <c r="I1563" s="18"/>
      <c r="J1563" s="18"/>
      <c r="K1563" s="18"/>
      <c r="L1563" s="18"/>
      <c r="M1563" s="18"/>
      <c r="N1563" s="18"/>
      <c r="O1563" s="18"/>
    </row>
    <row r="1564" spans="5:15">
      <c r="E1564" s="16"/>
      <c r="F1564" s="13"/>
      <c r="I1564" s="18"/>
      <c r="J1564" s="18"/>
      <c r="K1564" s="18"/>
      <c r="L1564" s="18"/>
      <c r="M1564" s="18"/>
      <c r="N1564" s="18"/>
      <c r="O1564" s="18"/>
    </row>
    <row r="1565" spans="5:15">
      <c r="E1565" s="16"/>
      <c r="F1565" s="13"/>
      <c r="I1565" s="18"/>
      <c r="J1565" s="18"/>
      <c r="K1565" s="18"/>
      <c r="L1565" s="18"/>
      <c r="M1565" s="18"/>
      <c r="N1565" s="18"/>
      <c r="O1565" s="18"/>
    </row>
    <row r="1566" spans="5:15">
      <c r="E1566" s="16"/>
      <c r="F1566" s="13"/>
      <c r="I1566" s="18"/>
      <c r="J1566" s="18"/>
      <c r="K1566" s="18"/>
      <c r="L1566" s="18"/>
      <c r="M1566" s="18"/>
      <c r="N1566" s="18"/>
      <c r="O1566" s="18"/>
    </row>
    <row r="1567" spans="5:15">
      <c r="E1567" s="16"/>
      <c r="F1567" s="13"/>
      <c r="I1567" s="18"/>
      <c r="J1567" s="18"/>
      <c r="K1567" s="18"/>
      <c r="L1567" s="18"/>
      <c r="M1567" s="18"/>
      <c r="N1567" s="18"/>
      <c r="O1567" s="18"/>
    </row>
    <row r="1568" spans="5:15">
      <c r="E1568" s="16"/>
      <c r="F1568" s="13"/>
      <c r="I1568" s="18"/>
      <c r="J1568" s="18"/>
      <c r="K1568" s="18"/>
      <c r="L1568" s="18"/>
      <c r="M1568" s="18"/>
      <c r="N1568" s="18"/>
      <c r="O1568" s="18"/>
    </row>
    <row r="1569" spans="5:15">
      <c r="E1569" s="16"/>
      <c r="F1569" s="13"/>
      <c r="I1569" s="18"/>
      <c r="J1569" s="18"/>
      <c r="K1569" s="18"/>
      <c r="L1569" s="18"/>
      <c r="M1569" s="18"/>
      <c r="N1569" s="18"/>
      <c r="O1569" s="18"/>
    </row>
    <row r="1570" spans="5:15">
      <c r="E1570" s="16"/>
      <c r="F1570" s="13"/>
      <c r="I1570" s="18"/>
      <c r="J1570" s="18"/>
      <c r="K1570" s="18"/>
      <c r="L1570" s="18"/>
      <c r="M1570" s="18"/>
      <c r="N1570" s="18"/>
      <c r="O1570" s="18"/>
    </row>
    <row r="1571" spans="5:15">
      <c r="E1571" s="16"/>
      <c r="F1571" s="13"/>
      <c r="I1571" s="18"/>
      <c r="J1571" s="18"/>
      <c r="K1571" s="18"/>
      <c r="L1571" s="18"/>
      <c r="M1571" s="18"/>
      <c r="N1571" s="18"/>
      <c r="O1571" s="18"/>
    </row>
    <row r="1572" spans="5:15">
      <c r="E1572" s="16"/>
      <c r="F1572" s="13"/>
      <c r="I1572" s="18"/>
      <c r="J1572" s="18"/>
      <c r="K1572" s="18"/>
      <c r="L1572" s="18"/>
      <c r="M1572" s="18"/>
      <c r="N1572" s="18"/>
      <c r="O1572" s="18"/>
    </row>
    <row r="1573" spans="5:15">
      <c r="E1573" s="16"/>
      <c r="F1573" s="13"/>
      <c r="I1573" s="18"/>
      <c r="J1573" s="18"/>
      <c r="K1573" s="18"/>
      <c r="L1573" s="18"/>
      <c r="M1573" s="18"/>
      <c r="N1573" s="18"/>
      <c r="O1573" s="18"/>
    </row>
    <row r="1574" spans="5:15">
      <c r="E1574" s="16"/>
      <c r="F1574" s="13"/>
      <c r="I1574" s="18"/>
      <c r="J1574" s="18"/>
      <c r="K1574" s="18"/>
      <c r="L1574" s="18"/>
      <c r="M1574" s="18"/>
      <c r="N1574" s="18"/>
      <c r="O1574" s="18"/>
    </row>
    <row r="1575" spans="5:15">
      <c r="E1575" s="16"/>
      <c r="F1575" s="13"/>
      <c r="I1575" s="18"/>
      <c r="J1575" s="18"/>
      <c r="K1575" s="18"/>
      <c r="L1575" s="18"/>
      <c r="M1575" s="18"/>
      <c r="N1575" s="18"/>
      <c r="O1575" s="18"/>
    </row>
    <row r="1576" spans="5:15">
      <c r="E1576" s="16"/>
      <c r="F1576" s="13"/>
      <c r="I1576" s="18"/>
      <c r="J1576" s="18"/>
      <c r="K1576" s="18"/>
      <c r="L1576" s="18"/>
      <c r="M1576" s="18"/>
      <c r="N1576" s="18"/>
      <c r="O1576" s="18"/>
    </row>
    <row r="1577" spans="5:15">
      <c r="E1577" s="16"/>
      <c r="F1577" s="13"/>
      <c r="I1577" s="18"/>
      <c r="J1577" s="18"/>
      <c r="K1577" s="18"/>
      <c r="L1577" s="18"/>
      <c r="M1577" s="18"/>
      <c r="N1577" s="18"/>
      <c r="O1577" s="18"/>
    </row>
    <row r="1578" spans="5:15">
      <c r="E1578" s="16"/>
      <c r="F1578" s="13"/>
      <c r="I1578" s="18"/>
      <c r="J1578" s="18"/>
      <c r="K1578" s="18"/>
      <c r="L1578" s="18"/>
      <c r="M1578" s="18"/>
      <c r="N1578" s="18"/>
      <c r="O1578" s="18"/>
    </row>
    <row r="1579" spans="5:15">
      <c r="E1579" s="16"/>
      <c r="F1579" s="13"/>
      <c r="I1579" s="18"/>
      <c r="J1579" s="18"/>
      <c r="K1579" s="18"/>
      <c r="L1579" s="18"/>
      <c r="M1579" s="18"/>
      <c r="N1579" s="18"/>
      <c r="O1579" s="18"/>
    </row>
    <row r="1580" spans="5:15">
      <c r="E1580" s="16"/>
      <c r="F1580" s="13"/>
      <c r="I1580" s="18"/>
      <c r="J1580" s="18"/>
      <c r="K1580" s="18"/>
      <c r="L1580" s="18"/>
      <c r="M1580" s="18"/>
      <c r="N1580" s="18"/>
      <c r="O1580" s="18"/>
    </row>
    <row r="1581" spans="5:15">
      <c r="E1581" s="16"/>
      <c r="F1581" s="13"/>
      <c r="I1581" s="18"/>
      <c r="J1581" s="18"/>
      <c r="K1581" s="18"/>
      <c r="L1581" s="18"/>
      <c r="M1581" s="18"/>
      <c r="N1581" s="18"/>
      <c r="O1581" s="18"/>
    </row>
    <row r="1582" spans="5:15">
      <c r="E1582" s="16"/>
      <c r="F1582" s="13"/>
      <c r="I1582" s="18"/>
      <c r="J1582" s="18"/>
      <c r="K1582" s="18"/>
      <c r="L1582" s="18"/>
      <c r="M1582" s="18"/>
      <c r="N1582" s="18"/>
      <c r="O1582" s="18"/>
    </row>
    <row r="1583" spans="5:15">
      <c r="E1583" s="16"/>
      <c r="F1583" s="13"/>
      <c r="I1583" s="18"/>
      <c r="J1583" s="18"/>
      <c r="K1583" s="18"/>
      <c r="L1583" s="18"/>
      <c r="M1583" s="18"/>
      <c r="N1583" s="18"/>
      <c r="O1583" s="18"/>
    </row>
    <row r="1584" spans="5:15">
      <c r="E1584" s="16"/>
      <c r="F1584" s="13"/>
      <c r="I1584" s="18"/>
      <c r="J1584" s="18"/>
      <c r="K1584" s="18"/>
      <c r="L1584" s="18"/>
      <c r="M1584" s="18"/>
      <c r="N1584" s="18"/>
      <c r="O1584" s="18"/>
    </row>
    <row r="1585" spans="5:15">
      <c r="E1585" s="16"/>
      <c r="F1585" s="13"/>
      <c r="I1585" s="18"/>
      <c r="J1585" s="18"/>
      <c r="K1585" s="18"/>
      <c r="L1585" s="18"/>
      <c r="M1585" s="18"/>
      <c r="N1585" s="18"/>
      <c r="O1585" s="18"/>
    </row>
    <row r="1586" spans="5:15">
      <c r="E1586" s="16"/>
      <c r="F1586" s="13"/>
      <c r="I1586" s="18"/>
      <c r="J1586" s="18"/>
      <c r="K1586" s="18"/>
      <c r="L1586" s="18"/>
      <c r="M1586" s="18"/>
      <c r="N1586" s="18"/>
      <c r="O1586" s="18"/>
    </row>
    <row r="1587" spans="5:15">
      <c r="E1587" s="16"/>
      <c r="F1587" s="13"/>
      <c r="I1587" s="18"/>
      <c r="J1587" s="18"/>
      <c r="K1587" s="18"/>
      <c r="L1587" s="18"/>
      <c r="M1587" s="18"/>
      <c r="N1587" s="18"/>
      <c r="O1587" s="18"/>
    </row>
    <row r="1588" spans="5:15">
      <c r="E1588" s="16"/>
      <c r="F1588" s="13"/>
      <c r="I1588" s="18"/>
      <c r="J1588" s="18"/>
      <c r="K1588" s="18"/>
      <c r="L1588" s="18"/>
      <c r="M1588" s="18"/>
      <c r="N1588" s="18"/>
      <c r="O1588" s="18"/>
    </row>
    <row r="1589" spans="5:15">
      <c r="E1589" s="16"/>
      <c r="F1589" s="13"/>
      <c r="I1589" s="18"/>
      <c r="J1589" s="18"/>
      <c r="K1589" s="18"/>
      <c r="L1589" s="18"/>
      <c r="M1589" s="18"/>
      <c r="N1589" s="18"/>
      <c r="O1589" s="18"/>
    </row>
    <row r="1590" spans="5:15">
      <c r="E1590" s="16"/>
      <c r="F1590" s="13"/>
      <c r="I1590" s="18"/>
      <c r="J1590" s="18"/>
      <c r="K1590" s="18"/>
      <c r="L1590" s="18"/>
      <c r="M1590" s="18"/>
      <c r="N1590" s="18"/>
      <c r="O1590" s="18"/>
    </row>
    <row r="1591" spans="5:15">
      <c r="E1591" s="16"/>
      <c r="F1591" s="13"/>
      <c r="I1591" s="18"/>
      <c r="J1591" s="18"/>
      <c r="K1591" s="18"/>
      <c r="L1591" s="18"/>
      <c r="M1591" s="18"/>
      <c r="N1591" s="18"/>
      <c r="O1591" s="18"/>
    </row>
    <row r="1592" spans="5:15">
      <c r="E1592" s="16"/>
      <c r="F1592" s="13"/>
      <c r="I1592" s="18"/>
      <c r="J1592" s="18"/>
      <c r="K1592" s="18"/>
      <c r="L1592" s="18"/>
      <c r="M1592" s="18"/>
      <c r="N1592" s="18"/>
      <c r="O1592" s="18"/>
    </row>
    <row r="1593" spans="5:15">
      <c r="E1593" s="16"/>
      <c r="F1593" s="13"/>
      <c r="I1593" s="18"/>
      <c r="J1593" s="18"/>
      <c r="K1593" s="18"/>
      <c r="L1593" s="18"/>
      <c r="M1593" s="18"/>
      <c r="N1593" s="18"/>
      <c r="O1593" s="18"/>
    </row>
    <row r="1594" spans="5:15">
      <c r="E1594" s="16"/>
      <c r="F1594" s="13"/>
      <c r="I1594" s="18"/>
      <c r="J1594" s="18"/>
      <c r="K1594" s="18"/>
      <c r="L1594" s="18"/>
      <c r="M1594" s="18"/>
      <c r="N1594" s="18"/>
      <c r="O1594" s="18"/>
    </row>
    <row r="1595" spans="5:15">
      <c r="E1595" s="16"/>
      <c r="F1595" s="13"/>
      <c r="I1595" s="18"/>
      <c r="J1595" s="18"/>
      <c r="K1595" s="18"/>
      <c r="L1595" s="18"/>
      <c r="M1595" s="18"/>
      <c r="N1595" s="18"/>
      <c r="O1595" s="18"/>
    </row>
    <row r="1596" spans="5:15">
      <c r="E1596" s="16"/>
      <c r="F1596" s="13"/>
      <c r="I1596" s="18"/>
      <c r="J1596" s="18"/>
      <c r="K1596" s="18"/>
      <c r="L1596" s="18"/>
      <c r="M1596" s="18"/>
      <c r="N1596" s="18"/>
      <c r="O1596" s="18"/>
    </row>
    <row r="1597" spans="5:15">
      <c r="E1597" s="16"/>
      <c r="F1597" s="13"/>
      <c r="I1597" s="18"/>
      <c r="J1597" s="18"/>
      <c r="K1597" s="18"/>
      <c r="L1597" s="18"/>
      <c r="M1597" s="18"/>
      <c r="N1597" s="18"/>
      <c r="O1597" s="18"/>
    </row>
    <row r="1598" spans="5:15">
      <c r="E1598" s="16"/>
      <c r="F1598" s="13"/>
      <c r="I1598" s="18"/>
      <c r="J1598" s="18"/>
      <c r="K1598" s="18"/>
      <c r="L1598" s="18"/>
      <c r="M1598" s="18"/>
      <c r="N1598" s="18"/>
      <c r="O1598" s="18"/>
    </row>
    <row r="1599" spans="5:15">
      <c r="E1599" s="16"/>
      <c r="F1599" s="13"/>
      <c r="I1599" s="18"/>
      <c r="J1599" s="18"/>
      <c r="K1599" s="18"/>
      <c r="L1599" s="18"/>
      <c r="M1599" s="18"/>
      <c r="N1599" s="18"/>
      <c r="O1599" s="18"/>
    </row>
    <row r="1600" spans="5:15">
      <c r="E1600" s="16"/>
      <c r="F1600" s="13"/>
      <c r="I1600" s="18"/>
      <c r="J1600" s="18"/>
      <c r="K1600" s="18"/>
      <c r="L1600" s="18"/>
      <c r="M1600" s="18"/>
      <c r="N1600" s="18"/>
      <c r="O1600" s="18"/>
    </row>
    <row r="1601" spans="5:15">
      <c r="E1601" s="16"/>
      <c r="F1601" s="13"/>
      <c r="I1601" s="18"/>
      <c r="J1601" s="18"/>
      <c r="K1601" s="18"/>
      <c r="L1601" s="18"/>
      <c r="M1601" s="18"/>
      <c r="N1601" s="18"/>
      <c r="O1601" s="18"/>
    </row>
    <row r="1602" spans="5:15">
      <c r="E1602" s="16"/>
      <c r="F1602" s="13"/>
      <c r="I1602" s="18"/>
      <c r="J1602" s="18"/>
      <c r="K1602" s="18"/>
      <c r="L1602" s="18"/>
      <c r="M1602" s="18"/>
      <c r="N1602" s="18"/>
      <c r="O1602" s="18"/>
    </row>
    <row r="1603" spans="5:15">
      <c r="E1603" s="16"/>
      <c r="F1603" s="13"/>
      <c r="I1603" s="18"/>
      <c r="J1603" s="18"/>
      <c r="K1603" s="18"/>
      <c r="L1603" s="18"/>
      <c r="M1603" s="18"/>
      <c r="N1603" s="18"/>
      <c r="O1603" s="18"/>
    </row>
    <row r="1604" spans="5:15">
      <c r="E1604" s="16"/>
      <c r="F1604" s="13"/>
      <c r="I1604" s="18"/>
      <c r="J1604" s="18"/>
      <c r="K1604" s="18"/>
      <c r="L1604" s="18"/>
      <c r="M1604" s="18"/>
      <c r="N1604" s="18"/>
      <c r="O1604" s="18"/>
    </row>
    <row r="1605" spans="5:15">
      <c r="E1605" s="16"/>
      <c r="F1605" s="13"/>
      <c r="I1605" s="18"/>
      <c r="J1605" s="18"/>
      <c r="K1605" s="18"/>
      <c r="L1605" s="18"/>
      <c r="M1605" s="18"/>
      <c r="N1605" s="18"/>
      <c r="O1605" s="18"/>
    </row>
    <row r="1606" spans="5:15">
      <c r="E1606" s="16"/>
      <c r="F1606" s="13"/>
      <c r="I1606" s="18"/>
      <c r="J1606" s="18"/>
      <c r="K1606" s="18"/>
      <c r="L1606" s="18"/>
      <c r="M1606" s="18"/>
      <c r="N1606" s="18"/>
      <c r="O1606" s="18"/>
    </row>
    <row r="1607" spans="5:15">
      <c r="E1607" s="16"/>
      <c r="F1607" s="13"/>
      <c r="I1607" s="18"/>
      <c r="J1607" s="18"/>
      <c r="K1607" s="18"/>
      <c r="L1607" s="18"/>
      <c r="M1607" s="18"/>
      <c r="N1607" s="18"/>
      <c r="O1607" s="18"/>
    </row>
    <row r="1608" spans="5:15">
      <c r="E1608" s="16"/>
      <c r="F1608" s="13"/>
      <c r="I1608" s="18"/>
      <c r="J1608" s="18"/>
      <c r="K1608" s="18"/>
      <c r="L1608" s="18"/>
      <c r="M1608" s="18"/>
      <c r="N1608" s="18"/>
      <c r="O1608" s="18"/>
    </row>
    <row r="1609" spans="5:15">
      <c r="E1609" s="16"/>
      <c r="F1609" s="13"/>
      <c r="I1609" s="18"/>
      <c r="J1609" s="18"/>
      <c r="K1609" s="18"/>
      <c r="L1609" s="18"/>
      <c r="M1609" s="18"/>
      <c r="N1609" s="18"/>
      <c r="O1609" s="18"/>
    </row>
    <row r="1610" spans="5:15">
      <c r="E1610" s="16"/>
      <c r="F1610" s="13"/>
      <c r="I1610" s="18"/>
      <c r="J1610" s="18"/>
      <c r="K1610" s="18"/>
      <c r="L1610" s="18"/>
      <c r="M1610" s="18"/>
      <c r="N1610" s="18"/>
      <c r="O1610" s="18"/>
    </row>
    <row r="1611" spans="5:15">
      <c r="E1611" s="16"/>
      <c r="F1611" s="13"/>
      <c r="I1611" s="18"/>
      <c r="J1611" s="18"/>
      <c r="K1611" s="18"/>
      <c r="L1611" s="18"/>
      <c r="M1611" s="18"/>
      <c r="N1611" s="18"/>
      <c r="O1611" s="18"/>
    </row>
    <row r="1612" spans="5:15">
      <c r="E1612" s="16"/>
      <c r="F1612" s="13"/>
      <c r="I1612" s="18"/>
      <c r="J1612" s="18"/>
      <c r="K1612" s="18"/>
      <c r="L1612" s="18"/>
      <c r="M1612" s="18"/>
      <c r="N1612" s="18"/>
      <c r="O1612" s="18"/>
    </row>
    <row r="1613" spans="5:15">
      <c r="E1613" s="16"/>
      <c r="F1613" s="13"/>
      <c r="I1613" s="18"/>
      <c r="J1613" s="18"/>
      <c r="K1613" s="18"/>
      <c r="L1613" s="18"/>
      <c r="M1613" s="18"/>
      <c r="N1613" s="18"/>
      <c r="O1613" s="18"/>
    </row>
    <row r="1614" spans="5:15">
      <c r="E1614" s="16"/>
      <c r="F1614" s="13"/>
      <c r="I1614" s="18"/>
      <c r="J1614" s="18"/>
      <c r="K1614" s="18"/>
      <c r="L1614" s="18"/>
      <c r="M1614" s="18"/>
      <c r="N1614" s="18"/>
      <c r="O1614" s="18"/>
    </row>
    <row r="1615" spans="5:15">
      <c r="E1615" s="16"/>
      <c r="F1615" s="13"/>
      <c r="I1615" s="18"/>
      <c r="J1615" s="18"/>
      <c r="K1615" s="18"/>
      <c r="L1615" s="18"/>
      <c r="M1615" s="18"/>
      <c r="N1615" s="18"/>
      <c r="O1615" s="18"/>
    </row>
    <row r="1616" spans="5:15">
      <c r="E1616" s="16"/>
      <c r="F1616" s="13"/>
      <c r="I1616" s="18"/>
      <c r="J1616" s="18"/>
      <c r="K1616" s="18"/>
      <c r="L1616" s="18"/>
      <c r="M1616" s="18"/>
      <c r="N1616" s="18"/>
      <c r="O1616" s="18"/>
    </row>
    <row r="1617" spans="5:15">
      <c r="E1617" s="16"/>
      <c r="F1617" s="13"/>
      <c r="I1617" s="18"/>
      <c r="J1617" s="18"/>
      <c r="K1617" s="18"/>
      <c r="L1617" s="18"/>
      <c r="M1617" s="18"/>
      <c r="N1617" s="18"/>
      <c r="O1617" s="18"/>
    </row>
    <row r="1618" spans="5:15">
      <c r="E1618" s="16"/>
      <c r="F1618" s="13"/>
      <c r="I1618" s="18"/>
      <c r="J1618" s="18"/>
      <c r="K1618" s="18"/>
      <c r="L1618" s="18"/>
      <c r="M1618" s="18"/>
      <c r="N1618" s="18"/>
      <c r="O1618" s="18"/>
    </row>
    <row r="1619" spans="5:15">
      <c r="E1619" s="16"/>
      <c r="F1619" s="13"/>
      <c r="I1619" s="18"/>
      <c r="J1619" s="18"/>
      <c r="K1619" s="18"/>
      <c r="L1619" s="18"/>
      <c r="M1619" s="18"/>
      <c r="N1619" s="18"/>
      <c r="O1619" s="18"/>
    </row>
    <row r="1620" spans="5:15">
      <c r="E1620" s="16"/>
      <c r="F1620" s="13"/>
      <c r="I1620" s="18"/>
      <c r="J1620" s="18"/>
      <c r="K1620" s="18"/>
      <c r="L1620" s="18"/>
      <c r="M1620" s="18"/>
      <c r="N1620" s="18"/>
      <c r="O1620" s="18"/>
    </row>
    <row r="1621" spans="5:15">
      <c r="E1621" s="16"/>
      <c r="F1621" s="13"/>
      <c r="I1621" s="18"/>
      <c r="J1621" s="18"/>
      <c r="K1621" s="18"/>
      <c r="L1621" s="18"/>
      <c r="M1621" s="18"/>
      <c r="N1621" s="18"/>
      <c r="O1621" s="18"/>
    </row>
    <row r="1622" spans="5:15">
      <c r="E1622" s="16"/>
      <c r="F1622" s="13"/>
      <c r="I1622" s="18"/>
      <c r="J1622" s="18"/>
      <c r="K1622" s="18"/>
      <c r="L1622" s="18"/>
      <c r="M1622" s="18"/>
      <c r="N1622" s="18"/>
      <c r="O1622" s="18"/>
    </row>
    <row r="1623" spans="5:15">
      <c r="E1623" s="16"/>
      <c r="F1623" s="13"/>
      <c r="I1623" s="18"/>
      <c r="J1623" s="18"/>
      <c r="K1623" s="18"/>
      <c r="L1623" s="18"/>
      <c r="M1623" s="18"/>
      <c r="N1623" s="18"/>
      <c r="O1623" s="18"/>
    </row>
    <row r="1624" spans="5:15">
      <c r="E1624" s="16"/>
      <c r="F1624" s="13"/>
      <c r="I1624" s="18"/>
      <c r="J1624" s="18"/>
      <c r="K1624" s="18"/>
      <c r="L1624" s="18"/>
      <c r="M1624" s="18"/>
      <c r="N1624" s="18"/>
      <c r="O1624" s="18"/>
    </row>
    <row r="1625" spans="5:15">
      <c r="E1625" s="16"/>
      <c r="F1625" s="13"/>
      <c r="I1625" s="18"/>
      <c r="J1625" s="18"/>
      <c r="K1625" s="18"/>
      <c r="L1625" s="18"/>
      <c r="M1625" s="18"/>
      <c r="N1625" s="18"/>
      <c r="O1625" s="18"/>
    </row>
    <row r="1626" spans="5:15">
      <c r="E1626" s="16"/>
      <c r="F1626" s="13"/>
      <c r="I1626" s="18"/>
      <c r="J1626" s="18"/>
      <c r="K1626" s="18"/>
      <c r="L1626" s="18"/>
      <c r="M1626" s="18"/>
      <c r="N1626" s="18"/>
      <c r="O1626" s="18"/>
    </row>
    <row r="1627" spans="5:15">
      <c r="E1627" s="16"/>
      <c r="F1627" s="13"/>
      <c r="I1627" s="18"/>
      <c r="J1627" s="18"/>
      <c r="K1627" s="18"/>
      <c r="L1627" s="18"/>
      <c r="M1627" s="18"/>
      <c r="N1627" s="18"/>
      <c r="O1627" s="18"/>
    </row>
    <row r="1628" spans="5:15">
      <c r="E1628" s="16"/>
      <c r="F1628" s="13"/>
      <c r="I1628" s="18"/>
      <c r="J1628" s="18"/>
      <c r="K1628" s="18"/>
      <c r="L1628" s="18"/>
      <c r="M1628" s="18"/>
      <c r="N1628" s="18"/>
      <c r="O1628" s="18"/>
    </row>
    <row r="1629" spans="5:15">
      <c r="E1629" s="16"/>
      <c r="F1629" s="13"/>
      <c r="I1629" s="18"/>
      <c r="J1629" s="18"/>
      <c r="K1629" s="18"/>
      <c r="L1629" s="18"/>
      <c r="M1629" s="18"/>
      <c r="N1629" s="18"/>
      <c r="O1629" s="18"/>
    </row>
    <row r="1630" spans="5:15">
      <c r="E1630" s="16"/>
      <c r="F1630" s="13"/>
      <c r="I1630" s="18"/>
      <c r="J1630" s="18"/>
      <c r="K1630" s="18"/>
      <c r="L1630" s="18"/>
      <c r="M1630" s="18"/>
      <c r="N1630" s="18"/>
      <c r="O1630" s="18"/>
    </row>
    <row r="1631" spans="5:15">
      <c r="E1631" s="16"/>
      <c r="F1631" s="13"/>
      <c r="I1631" s="18"/>
      <c r="J1631" s="18"/>
      <c r="K1631" s="18"/>
      <c r="L1631" s="18"/>
      <c r="M1631" s="18"/>
      <c r="N1631" s="18"/>
      <c r="O1631" s="18"/>
    </row>
    <row r="1632" spans="5:15">
      <c r="E1632" s="16"/>
      <c r="F1632" s="13"/>
      <c r="I1632" s="18"/>
      <c r="J1632" s="18"/>
      <c r="K1632" s="18"/>
      <c r="L1632" s="18"/>
      <c r="M1632" s="18"/>
      <c r="N1632" s="18"/>
      <c r="O1632" s="18"/>
    </row>
    <row r="1633" spans="5:15">
      <c r="E1633" s="16"/>
      <c r="F1633" s="13"/>
      <c r="I1633" s="18"/>
      <c r="J1633" s="18"/>
      <c r="K1633" s="18"/>
      <c r="L1633" s="18"/>
      <c r="M1633" s="18"/>
      <c r="N1633" s="18"/>
      <c r="O1633" s="18"/>
    </row>
    <row r="1634" spans="5:15">
      <c r="E1634" s="16"/>
      <c r="F1634" s="13"/>
      <c r="I1634" s="18"/>
      <c r="J1634" s="18"/>
      <c r="K1634" s="18"/>
      <c r="L1634" s="18"/>
      <c r="M1634" s="18"/>
      <c r="N1634" s="18"/>
      <c r="O1634" s="18"/>
    </row>
    <row r="1635" spans="5:15">
      <c r="E1635" s="16"/>
      <c r="F1635" s="13"/>
      <c r="I1635" s="18"/>
      <c r="J1635" s="18"/>
      <c r="K1635" s="18"/>
      <c r="L1635" s="18"/>
      <c r="M1635" s="18"/>
      <c r="N1635" s="18"/>
      <c r="O1635" s="18"/>
    </row>
    <row r="1636" spans="5:15">
      <c r="E1636" s="16"/>
      <c r="F1636" s="13"/>
      <c r="I1636" s="18"/>
      <c r="J1636" s="18"/>
      <c r="K1636" s="18"/>
      <c r="L1636" s="18"/>
      <c r="M1636" s="18"/>
      <c r="N1636" s="18"/>
      <c r="O1636" s="18"/>
    </row>
    <row r="1637" spans="5:15">
      <c r="E1637" s="16"/>
      <c r="F1637" s="13"/>
      <c r="I1637" s="18"/>
      <c r="J1637" s="18"/>
      <c r="K1637" s="18"/>
      <c r="L1637" s="18"/>
      <c r="M1637" s="18"/>
      <c r="N1637" s="18"/>
      <c r="O1637" s="18"/>
    </row>
    <row r="1638" spans="5:15">
      <c r="E1638" s="16"/>
      <c r="F1638" s="13"/>
      <c r="I1638" s="18"/>
      <c r="J1638" s="18"/>
      <c r="K1638" s="18"/>
      <c r="L1638" s="18"/>
      <c r="M1638" s="18"/>
      <c r="N1638" s="18"/>
      <c r="O1638" s="18"/>
    </row>
    <row r="1639" spans="5:15">
      <c r="E1639" s="16"/>
      <c r="F1639" s="13"/>
      <c r="I1639" s="18"/>
      <c r="J1639" s="18"/>
      <c r="K1639" s="18"/>
      <c r="L1639" s="18"/>
      <c r="M1639" s="18"/>
      <c r="N1639" s="18"/>
      <c r="O1639" s="18"/>
    </row>
    <row r="1640" spans="5:15">
      <c r="E1640" s="16"/>
      <c r="F1640" s="13"/>
      <c r="I1640" s="18"/>
      <c r="J1640" s="18"/>
      <c r="K1640" s="18"/>
      <c r="L1640" s="18"/>
      <c r="M1640" s="18"/>
      <c r="N1640" s="18"/>
      <c r="O1640" s="18"/>
    </row>
    <row r="1641" spans="5:15">
      <c r="E1641" s="16"/>
      <c r="F1641" s="13"/>
      <c r="I1641" s="18"/>
      <c r="J1641" s="18"/>
      <c r="K1641" s="18"/>
      <c r="L1641" s="18"/>
      <c r="M1641" s="18"/>
      <c r="N1641" s="18"/>
      <c r="O1641" s="18"/>
    </row>
    <row r="1642" spans="5:15">
      <c r="E1642" s="16"/>
      <c r="F1642" s="13"/>
      <c r="I1642" s="18"/>
      <c r="J1642" s="18"/>
      <c r="K1642" s="18"/>
      <c r="L1642" s="18"/>
      <c r="M1642" s="18"/>
      <c r="N1642" s="18"/>
      <c r="O1642" s="18"/>
    </row>
    <row r="1643" spans="5:15">
      <c r="E1643" s="16"/>
      <c r="F1643" s="13"/>
      <c r="I1643" s="18"/>
      <c r="J1643" s="18"/>
      <c r="K1643" s="18"/>
      <c r="L1643" s="18"/>
      <c r="M1643" s="18"/>
      <c r="N1643" s="18"/>
      <c r="O1643" s="18"/>
    </row>
    <row r="1644" spans="5:15">
      <c r="E1644" s="16"/>
      <c r="F1644" s="13"/>
      <c r="I1644" s="18"/>
      <c r="J1644" s="18"/>
      <c r="K1644" s="18"/>
      <c r="L1644" s="18"/>
      <c r="M1644" s="18"/>
      <c r="N1644" s="18"/>
      <c r="O1644" s="18"/>
    </row>
    <row r="1645" spans="5:15">
      <c r="E1645" s="16"/>
      <c r="F1645" s="13"/>
      <c r="I1645" s="18"/>
      <c r="J1645" s="18"/>
      <c r="K1645" s="18"/>
      <c r="L1645" s="18"/>
      <c r="M1645" s="18"/>
      <c r="N1645" s="18"/>
      <c r="O1645" s="18"/>
    </row>
    <row r="1646" spans="5:15">
      <c r="E1646" s="16"/>
      <c r="F1646" s="13"/>
      <c r="I1646" s="18"/>
      <c r="J1646" s="18"/>
      <c r="K1646" s="18"/>
      <c r="L1646" s="18"/>
      <c r="M1646" s="18"/>
      <c r="N1646" s="18"/>
      <c r="O1646" s="18"/>
    </row>
    <row r="1647" spans="5:15">
      <c r="E1647" s="16"/>
      <c r="F1647" s="13"/>
      <c r="I1647" s="18"/>
      <c r="J1647" s="18"/>
      <c r="K1647" s="18"/>
      <c r="L1647" s="18"/>
      <c r="M1647" s="18"/>
      <c r="N1647" s="18"/>
      <c r="O1647" s="18"/>
    </row>
    <row r="1648" spans="5:15">
      <c r="E1648" s="16"/>
      <c r="F1648" s="13"/>
      <c r="I1648" s="18"/>
      <c r="J1648" s="18"/>
      <c r="K1648" s="18"/>
      <c r="L1648" s="18"/>
      <c r="M1648" s="18"/>
      <c r="N1648" s="18"/>
      <c r="O1648" s="18"/>
    </row>
    <row r="1649" spans="5:15">
      <c r="E1649" s="16"/>
      <c r="F1649" s="13"/>
      <c r="I1649" s="18"/>
      <c r="J1649" s="18"/>
      <c r="K1649" s="18"/>
      <c r="L1649" s="18"/>
      <c r="M1649" s="18"/>
      <c r="N1649" s="18"/>
      <c r="O1649" s="18"/>
    </row>
    <row r="1650" spans="5:15">
      <c r="E1650" s="16"/>
      <c r="F1650" s="13"/>
      <c r="I1650" s="18"/>
      <c r="J1650" s="18"/>
      <c r="K1650" s="18"/>
      <c r="L1650" s="18"/>
      <c r="M1650" s="18"/>
      <c r="N1650" s="18"/>
      <c r="O1650" s="18"/>
    </row>
    <row r="1651" spans="5:15">
      <c r="E1651" s="16"/>
      <c r="F1651" s="13"/>
      <c r="I1651" s="18"/>
      <c r="J1651" s="18"/>
      <c r="K1651" s="18"/>
      <c r="L1651" s="18"/>
      <c r="M1651" s="18"/>
      <c r="N1651" s="18"/>
      <c r="O1651" s="18"/>
    </row>
    <row r="1652" spans="5:15">
      <c r="E1652" s="16"/>
      <c r="F1652" s="13"/>
      <c r="I1652" s="18"/>
      <c r="J1652" s="18"/>
      <c r="K1652" s="18"/>
      <c r="L1652" s="18"/>
      <c r="M1652" s="18"/>
      <c r="N1652" s="18"/>
      <c r="O1652" s="18"/>
    </row>
    <row r="1653" spans="5:15">
      <c r="E1653" s="16"/>
      <c r="F1653" s="13"/>
      <c r="I1653" s="18"/>
      <c r="J1653" s="18"/>
      <c r="K1653" s="18"/>
      <c r="L1653" s="18"/>
      <c r="M1653" s="18"/>
      <c r="N1653" s="18"/>
      <c r="O1653" s="18"/>
    </row>
    <row r="1654" spans="5:15">
      <c r="E1654" s="16"/>
      <c r="F1654" s="13"/>
      <c r="I1654" s="18"/>
      <c r="J1654" s="18"/>
      <c r="K1654" s="18"/>
      <c r="L1654" s="18"/>
      <c r="M1654" s="18"/>
      <c r="N1654" s="18"/>
      <c r="O1654" s="18"/>
    </row>
    <row r="1655" spans="5:15">
      <c r="E1655" s="16"/>
      <c r="F1655" s="13"/>
      <c r="I1655" s="18"/>
      <c r="J1655" s="18"/>
      <c r="K1655" s="18"/>
      <c r="L1655" s="18"/>
      <c r="M1655" s="18"/>
      <c r="N1655" s="18"/>
      <c r="O1655" s="18"/>
    </row>
    <row r="1656" spans="5:15">
      <c r="E1656" s="16"/>
      <c r="F1656" s="13"/>
      <c r="I1656" s="18"/>
      <c r="J1656" s="18"/>
      <c r="K1656" s="18"/>
      <c r="L1656" s="18"/>
      <c r="M1656" s="18"/>
      <c r="N1656" s="18"/>
      <c r="O1656" s="18"/>
    </row>
    <row r="1657" spans="5:15">
      <c r="E1657" s="16"/>
      <c r="F1657" s="13"/>
      <c r="I1657" s="18"/>
      <c r="J1657" s="18"/>
      <c r="K1657" s="18"/>
      <c r="L1657" s="18"/>
      <c r="M1657" s="18"/>
      <c r="N1657" s="18"/>
      <c r="O1657" s="18"/>
    </row>
    <row r="1658" spans="5:15">
      <c r="E1658" s="16"/>
      <c r="F1658" s="13"/>
      <c r="I1658" s="18"/>
      <c r="J1658" s="18"/>
      <c r="K1658" s="18"/>
      <c r="L1658" s="18"/>
      <c r="M1658" s="18"/>
      <c r="N1658" s="18"/>
      <c r="O1658" s="18"/>
    </row>
    <row r="1659" spans="5:15">
      <c r="E1659" s="16"/>
      <c r="F1659" s="13"/>
      <c r="I1659" s="18"/>
      <c r="J1659" s="18"/>
      <c r="K1659" s="18"/>
      <c r="L1659" s="18"/>
      <c r="M1659" s="18"/>
      <c r="N1659" s="18"/>
      <c r="O1659" s="18"/>
    </row>
    <row r="1660" spans="5:15">
      <c r="E1660" s="16"/>
      <c r="F1660" s="13"/>
      <c r="I1660" s="18"/>
      <c r="J1660" s="18"/>
      <c r="K1660" s="18"/>
      <c r="L1660" s="18"/>
      <c r="M1660" s="18"/>
      <c r="N1660" s="18"/>
      <c r="O1660" s="18"/>
    </row>
    <row r="1661" spans="5:15">
      <c r="E1661" s="16"/>
      <c r="F1661" s="13"/>
      <c r="I1661" s="18"/>
      <c r="J1661" s="18"/>
      <c r="K1661" s="18"/>
      <c r="L1661" s="18"/>
      <c r="M1661" s="18"/>
      <c r="N1661" s="18"/>
      <c r="O1661" s="18"/>
    </row>
    <row r="1662" spans="5:15">
      <c r="E1662" s="16"/>
      <c r="F1662" s="13"/>
      <c r="I1662" s="18"/>
      <c r="J1662" s="18"/>
      <c r="K1662" s="18"/>
      <c r="L1662" s="18"/>
      <c r="M1662" s="18"/>
      <c r="N1662" s="18"/>
      <c r="O1662" s="18"/>
    </row>
    <row r="1663" spans="5:15">
      <c r="E1663" s="16"/>
      <c r="F1663" s="13"/>
      <c r="I1663" s="18"/>
      <c r="J1663" s="18"/>
      <c r="K1663" s="18"/>
      <c r="L1663" s="18"/>
      <c r="M1663" s="18"/>
      <c r="N1663" s="18"/>
      <c r="O1663" s="18"/>
    </row>
    <row r="1664" spans="5:15">
      <c r="E1664" s="16"/>
      <c r="F1664" s="13"/>
      <c r="I1664" s="18"/>
      <c r="J1664" s="18"/>
      <c r="K1664" s="18"/>
      <c r="L1664" s="18"/>
      <c r="M1664" s="18"/>
      <c r="N1664" s="18"/>
      <c r="O1664" s="18"/>
    </row>
    <row r="1665" spans="5:15">
      <c r="E1665" s="16"/>
      <c r="F1665" s="13"/>
      <c r="I1665" s="18"/>
      <c r="J1665" s="18"/>
      <c r="K1665" s="18"/>
      <c r="L1665" s="18"/>
      <c r="M1665" s="18"/>
      <c r="N1665" s="18"/>
      <c r="O1665" s="18"/>
    </row>
    <row r="1666" spans="5:15">
      <c r="E1666" s="16"/>
      <c r="F1666" s="13"/>
      <c r="I1666" s="18"/>
      <c r="J1666" s="18"/>
      <c r="K1666" s="18"/>
      <c r="L1666" s="18"/>
      <c r="M1666" s="18"/>
      <c r="N1666" s="18"/>
      <c r="O1666" s="18"/>
    </row>
    <row r="1667" spans="5:15">
      <c r="E1667" s="16"/>
      <c r="F1667" s="13"/>
      <c r="I1667" s="18"/>
      <c r="J1667" s="18"/>
      <c r="K1667" s="18"/>
      <c r="L1667" s="18"/>
      <c r="M1667" s="18"/>
      <c r="N1667" s="18"/>
      <c r="O1667" s="18"/>
    </row>
    <row r="1668" spans="5:15">
      <c r="E1668" s="16"/>
      <c r="F1668" s="13"/>
      <c r="I1668" s="18"/>
      <c r="J1668" s="18"/>
      <c r="K1668" s="18"/>
      <c r="L1668" s="18"/>
      <c r="M1668" s="18"/>
      <c r="N1668" s="18"/>
      <c r="O1668" s="18"/>
    </row>
    <row r="1669" spans="5:15">
      <c r="E1669" s="16"/>
      <c r="F1669" s="13"/>
      <c r="I1669" s="18"/>
      <c r="J1669" s="18"/>
      <c r="K1669" s="18"/>
      <c r="L1669" s="18"/>
      <c r="M1669" s="18"/>
      <c r="N1669" s="18"/>
      <c r="O1669" s="18"/>
    </row>
    <row r="1670" spans="5:15">
      <c r="E1670" s="16"/>
      <c r="F1670" s="13"/>
      <c r="I1670" s="18"/>
      <c r="J1670" s="18"/>
      <c r="K1670" s="18"/>
      <c r="L1670" s="18"/>
      <c r="M1670" s="18"/>
      <c r="N1670" s="18"/>
      <c r="O1670" s="18"/>
    </row>
    <row r="1671" spans="5:15">
      <c r="E1671" s="16"/>
      <c r="F1671" s="13"/>
      <c r="I1671" s="18"/>
      <c r="J1671" s="18"/>
      <c r="K1671" s="18"/>
      <c r="L1671" s="18"/>
      <c r="M1671" s="18"/>
      <c r="N1671" s="18"/>
      <c r="O1671" s="18"/>
    </row>
    <row r="1672" spans="5:15">
      <c r="E1672" s="16"/>
      <c r="F1672" s="13"/>
      <c r="I1672" s="18"/>
      <c r="J1672" s="18"/>
      <c r="K1672" s="18"/>
      <c r="L1672" s="18"/>
      <c r="M1672" s="18"/>
      <c r="N1672" s="18"/>
      <c r="O1672" s="18"/>
    </row>
    <row r="1673" spans="5:15">
      <c r="E1673" s="16"/>
      <c r="F1673" s="13"/>
      <c r="I1673" s="18"/>
      <c r="J1673" s="18"/>
      <c r="K1673" s="18"/>
      <c r="L1673" s="18"/>
      <c r="M1673" s="18"/>
      <c r="N1673" s="18"/>
      <c r="O1673" s="18"/>
    </row>
    <row r="1674" spans="5:15">
      <c r="E1674" s="16"/>
      <c r="F1674" s="13"/>
      <c r="I1674" s="18"/>
      <c r="J1674" s="18"/>
      <c r="K1674" s="18"/>
      <c r="L1674" s="18"/>
      <c r="M1674" s="18"/>
      <c r="N1674" s="18"/>
      <c r="O1674" s="18"/>
    </row>
    <row r="1675" spans="5:15">
      <c r="E1675" s="16"/>
      <c r="F1675" s="13"/>
      <c r="I1675" s="18"/>
      <c r="J1675" s="18"/>
      <c r="K1675" s="18"/>
      <c r="L1675" s="18"/>
      <c r="M1675" s="18"/>
      <c r="N1675" s="18"/>
      <c r="O1675" s="18"/>
    </row>
    <row r="1676" spans="5:15">
      <c r="E1676" s="16"/>
      <c r="F1676" s="13"/>
      <c r="I1676" s="18"/>
      <c r="J1676" s="18"/>
      <c r="K1676" s="18"/>
      <c r="L1676" s="18"/>
      <c r="M1676" s="18"/>
      <c r="N1676" s="18"/>
      <c r="O1676" s="18"/>
    </row>
    <row r="1677" spans="5:15">
      <c r="E1677" s="16"/>
      <c r="F1677" s="13"/>
      <c r="I1677" s="18"/>
      <c r="J1677" s="18"/>
      <c r="K1677" s="18"/>
      <c r="L1677" s="18"/>
      <c r="M1677" s="18"/>
      <c r="N1677" s="18"/>
      <c r="O1677" s="18"/>
    </row>
    <row r="1678" spans="5:15">
      <c r="E1678" s="16"/>
      <c r="F1678" s="13"/>
      <c r="I1678" s="18"/>
      <c r="J1678" s="18"/>
      <c r="K1678" s="18"/>
      <c r="L1678" s="18"/>
      <c r="M1678" s="18"/>
      <c r="N1678" s="18"/>
      <c r="O1678" s="18"/>
    </row>
    <row r="1679" spans="5:15">
      <c r="E1679" s="16"/>
      <c r="F1679" s="13"/>
      <c r="I1679" s="18"/>
      <c r="J1679" s="18"/>
      <c r="K1679" s="18"/>
      <c r="L1679" s="18"/>
      <c r="M1679" s="18"/>
      <c r="N1679" s="18"/>
      <c r="O1679" s="18"/>
    </row>
    <row r="1680" spans="5:15">
      <c r="E1680" s="16"/>
      <c r="F1680" s="13"/>
      <c r="I1680" s="18"/>
      <c r="J1680" s="18"/>
      <c r="K1680" s="18"/>
      <c r="L1680" s="18"/>
      <c r="M1680" s="18"/>
      <c r="N1680" s="18"/>
      <c r="O1680" s="18"/>
    </row>
    <row r="1681" spans="5:15">
      <c r="E1681" s="16"/>
      <c r="F1681" s="13"/>
      <c r="I1681" s="18"/>
      <c r="J1681" s="18"/>
      <c r="K1681" s="18"/>
      <c r="L1681" s="18"/>
      <c r="M1681" s="18"/>
      <c r="N1681" s="18"/>
      <c r="O1681" s="18"/>
    </row>
    <row r="1682" spans="5:15">
      <c r="E1682" s="16"/>
      <c r="F1682" s="13"/>
      <c r="I1682" s="18"/>
      <c r="J1682" s="18"/>
      <c r="K1682" s="18"/>
      <c r="L1682" s="18"/>
      <c r="M1682" s="18"/>
      <c r="N1682" s="18"/>
      <c r="O1682" s="18"/>
    </row>
    <row r="1683" spans="5:15">
      <c r="E1683" s="16"/>
      <c r="F1683" s="13"/>
      <c r="I1683" s="18"/>
      <c r="J1683" s="18"/>
      <c r="K1683" s="18"/>
      <c r="L1683" s="18"/>
      <c r="M1683" s="18"/>
      <c r="N1683" s="18"/>
      <c r="O1683" s="18"/>
    </row>
    <row r="1684" spans="5:15">
      <c r="E1684" s="16"/>
      <c r="F1684" s="13"/>
      <c r="I1684" s="18"/>
      <c r="J1684" s="18"/>
      <c r="K1684" s="18"/>
      <c r="L1684" s="18"/>
      <c r="M1684" s="18"/>
      <c r="N1684" s="18"/>
      <c r="O1684" s="18"/>
    </row>
    <row r="1685" spans="5:15">
      <c r="E1685" s="16"/>
      <c r="F1685" s="13"/>
      <c r="I1685" s="18"/>
      <c r="J1685" s="18"/>
      <c r="K1685" s="18"/>
      <c r="L1685" s="18"/>
      <c r="M1685" s="18"/>
      <c r="N1685" s="18"/>
      <c r="O1685" s="18"/>
    </row>
    <row r="1686" spans="5:15">
      <c r="E1686" s="16"/>
      <c r="F1686" s="13"/>
      <c r="I1686" s="18"/>
      <c r="J1686" s="18"/>
      <c r="K1686" s="18"/>
      <c r="L1686" s="18"/>
      <c r="M1686" s="18"/>
      <c r="N1686" s="18"/>
      <c r="O1686" s="18"/>
    </row>
    <row r="1687" spans="5:15">
      <c r="E1687" s="16"/>
      <c r="F1687" s="13"/>
      <c r="I1687" s="18"/>
      <c r="J1687" s="18"/>
      <c r="K1687" s="18"/>
      <c r="L1687" s="18"/>
      <c r="M1687" s="18"/>
      <c r="N1687" s="18"/>
      <c r="O1687" s="18"/>
    </row>
    <row r="1688" spans="5:15">
      <c r="E1688" s="16"/>
      <c r="F1688" s="13"/>
      <c r="I1688" s="18"/>
      <c r="J1688" s="18"/>
      <c r="K1688" s="18"/>
      <c r="L1688" s="18"/>
      <c r="M1688" s="18"/>
      <c r="N1688" s="18"/>
      <c r="O1688" s="18"/>
    </row>
    <row r="1689" spans="5:15">
      <c r="E1689" s="16"/>
      <c r="F1689" s="13"/>
      <c r="I1689" s="18"/>
      <c r="J1689" s="18"/>
      <c r="K1689" s="18"/>
      <c r="L1689" s="18"/>
      <c r="M1689" s="18"/>
      <c r="N1689" s="18"/>
      <c r="O1689" s="18"/>
    </row>
    <row r="1690" spans="5:15">
      <c r="E1690" s="16"/>
      <c r="F1690" s="13"/>
      <c r="I1690" s="18"/>
      <c r="J1690" s="18"/>
      <c r="K1690" s="18"/>
      <c r="L1690" s="18"/>
      <c r="M1690" s="18"/>
      <c r="N1690" s="18"/>
      <c r="O1690" s="18"/>
    </row>
    <row r="1691" spans="5:15">
      <c r="E1691" s="16"/>
      <c r="F1691" s="13"/>
      <c r="I1691" s="18"/>
      <c r="J1691" s="18"/>
      <c r="K1691" s="18"/>
      <c r="L1691" s="18"/>
      <c r="M1691" s="18"/>
      <c r="N1691" s="18"/>
      <c r="O1691" s="18"/>
    </row>
    <row r="1692" spans="5:15">
      <c r="E1692" s="16"/>
      <c r="F1692" s="13"/>
      <c r="I1692" s="18"/>
      <c r="J1692" s="18"/>
      <c r="K1692" s="18"/>
      <c r="L1692" s="18"/>
      <c r="M1692" s="18"/>
      <c r="N1692" s="18"/>
      <c r="O1692" s="18"/>
    </row>
    <row r="1693" spans="5:15">
      <c r="E1693" s="16"/>
      <c r="F1693" s="13"/>
      <c r="I1693" s="18"/>
      <c r="J1693" s="18"/>
      <c r="K1693" s="18"/>
      <c r="L1693" s="18"/>
      <c r="M1693" s="18"/>
      <c r="N1693" s="18"/>
      <c r="O1693" s="18"/>
    </row>
    <row r="1694" spans="5:15">
      <c r="E1694" s="16"/>
      <c r="F1694" s="13"/>
      <c r="I1694" s="18"/>
      <c r="J1694" s="18"/>
      <c r="K1694" s="18"/>
      <c r="L1694" s="18"/>
      <c r="M1694" s="18"/>
      <c r="N1694" s="18"/>
      <c r="O1694" s="18"/>
    </row>
    <row r="1695" spans="5:15">
      <c r="E1695" s="16"/>
      <c r="F1695" s="13"/>
      <c r="I1695" s="18"/>
      <c r="J1695" s="18"/>
      <c r="K1695" s="18"/>
      <c r="L1695" s="18"/>
      <c r="M1695" s="18"/>
      <c r="N1695" s="18"/>
      <c r="O1695" s="18"/>
    </row>
    <row r="1696" spans="5:15">
      <c r="E1696" s="16"/>
      <c r="F1696" s="13"/>
      <c r="I1696" s="18"/>
      <c r="J1696" s="18"/>
      <c r="K1696" s="18"/>
      <c r="L1696" s="18"/>
      <c r="M1696" s="18"/>
      <c r="N1696" s="18"/>
      <c r="O1696" s="18"/>
    </row>
    <row r="1697" spans="5:15">
      <c r="E1697" s="16"/>
      <c r="F1697" s="13"/>
      <c r="I1697" s="18"/>
      <c r="J1697" s="18"/>
      <c r="K1697" s="18"/>
      <c r="L1697" s="18"/>
      <c r="M1697" s="18"/>
      <c r="N1697" s="18"/>
      <c r="O1697" s="18"/>
    </row>
    <row r="1698" spans="5:15">
      <c r="E1698" s="16"/>
      <c r="F1698" s="13"/>
      <c r="I1698" s="18"/>
      <c r="J1698" s="18"/>
      <c r="K1698" s="18"/>
      <c r="L1698" s="18"/>
      <c r="M1698" s="18"/>
      <c r="N1698" s="18"/>
      <c r="O1698" s="18"/>
    </row>
    <row r="1699" spans="5:15">
      <c r="E1699" s="16"/>
      <c r="F1699" s="13"/>
      <c r="I1699" s="18"/>
      <c r="J1699" s="18"/>
      <c r="K1699" s="18"/>
      <c r="L1699" s="18"/>
      <c r="M1699" s="18"/>
      <c r="N1699" s="18"/>
      <c r="O1699" s="18"/>
    </row>
    <row r="1700" spans="5:15">
      <c r="E1700" s="16"/>
      <c r="F1700" s="13"/>
      <c r="I1700" s="18"/>
      <c r="J1700" s="18"/>
      <c r="K1700" s="18"/>
      <c r="L1700" s="18"/>
      <c r="M1700" s="18"/>
      <c r="N1700" s="18"/>
      <c r="O1700" s="18"/>
    </row>
    <row r="1701" spans="5:15">
      <c r="E1701" s="16"/>
      <c r="F1701" s="13"/>
      <c r="I1701" s="18"/>
      <c r="J1701" s="18"/>
      <c r="K1701" s="18"/>
      <c r="L1701" s="18"/>
      <c r="M1701" s="18"/>
      <c r="N1701" s="18"/>
      <c r="O1701" s="18"/>
    </row>
    <row r="1702" spans="5:15">
      <c r="E1702" s="16"/>
      <c r="F1702" s="13"/>
      <c r="I1702" s="18"/>
      <c r="J1702" s="18"/>
      <c r="K1702" s="18"/>
      <c r="L1702" s="18"/>
      <c r="M1702" s="18"/>
      <c r="N1702" s="18"/>
      <c r="O1702" s="18"/>
    </row>
    <row r="1703" spans="5:15">
      <c r="E1703" s="16"/>
      <c r="F1703" s="13"/>
      <c r="I1703" s="18"/>
      <c r="J1703" s="18"/>
      <c r="K1703" s="18"/>
      <c r="L1703" s="18"/>
      <c r="M1703" s="18"/>
      <c r="N1703" s="18"/>
      <c r="O1703" s="18"/>
    </row>
    <row r="1704" spans="5:15">
      <c r="E1704" s="16"/>
      <c r="F1704" s="13"/>
      <c r="I1704" s="18"/>
      <c r="J1704" s="18"/>
      <c r="K1704" s="18"/>
      <c r="L1704" s="18"/>
      <c r="M1704" s="18"/>
      <c r="N1704" s="18"/>
      <c r="O1704" s="18"/>
    </row>
    <row r="1705" spans="5:15">
      <c r="E1705" s="16"/>
      <c r="F1705" s="13"/>
      <c r="I1705" s="18"/>
      <c r="J1705" s="18"/>
      <c r="K1705" s="18"/>
      <c r="L1705" s="18"/>
      <c r="M1705" s="18"/>
      <c r="N1705" s="18"/>
      <c r="O1705" s="18"/>
    </row>
    <row r="1706" spans="5:15">
      <c r="E1706" s="16"/>
      <c r="F1706" s="13"/>
      <c r="I1706" s="18"/>
      <c r="J1706" s="18"/>
      <c r="K1706" s="18"/>
      <c r="L1706" s="18"/>
      <c r="M1706" s="18"/>
      <c r="N1706" s="18"/>
      <c r="O1706" s="18"/>
    </row>
    <row r="1707" spans="5:15">
      <c r="E1707" s="16"/>
      <c r="F1707" s="13"/>
      <c r="I1707" s="18"/>
      <c r="J1707" s="18"/>
      <c r="K1707" s="18"/>
      <c r="L1707" s="18"/>
      <c r="M1707" s="18"/>
      <c r="N1707" s="18"/>
      <c r="O1707" s="18"/>
    </row>
    <row r="1708" spans="5:15">
      <c r="E1708" s="16"/>
      <c r="F1708" s="13"/>
      <c r="I1708" s="18"/>
      <c r="J1708" s="18"/>
      <c r="K1708" s="18"/>
      <c r="L1708" s="18"/>
      <c r="M1708" s="18"/>
      <c r="N1708" s="18"/>
      <c r="O1708" s="18"/>
    </row>
    <row r="1709" spans="5:15">
      <c r="E1709" s="16"/>
      <c r="F1709" s="13"/>
      <c r="I1709" s="18"/>
      <c r="J1709" s="18"/>
      <c r="K1709" s="18"/>
      <c r="L1709" s="18"/>
      <c r="M1709" s="18"/>
      <c r="N1709" s="18"/>
      <c r="O1709" s="18"/>
    </row>
    <row r="1710" spans="5:15">
      <c r="E1710" s="16"/>
      <c r="F1710" s="13"/>
      <c r="I1710" s="18"/>
      <c r="J1710" s="18"/>
      <c r="K1710" s="18"/>
      <c r="L1710" s="18"/>
      <c r="M1710" s="18"/>
      <c r="N1710" s="18"/>
      <c r="O1710" s="18"/>
    </row>
    <row r="1711" spans="5:15">
      <c r="E1711" s="16"/>
      <c r="F1711" s="13"/>
      <c r="I1711" s="18"/>
      <c r="J1711" s="18"/>
      <c r="K1711" s="18"/>
      <c r="L1711" s="18"/>
      <c r="M1711" s="18"/>
      <c r="N1711" s="18"/>
      <c r="O1711" s="18"/>
    </row>
    <row r="1712" spans="5:15">
      <c r="E1712" s="16"/>
      <c r="F1712" s="13"/>
      <c r="I1712" s="18"/>
      <c r="J1712" s="18"/>
      <c r="K1712" s="18"/>
      <c r="L1712" s="18"/>
      <c r="M1712" s="18"/>
      <c r="N1712" s="18"/>
      <c r="O1712" s="18"/>
    </row>
    <row r="1713" spans="5:17">
      <c r="E1713" s="16"/>
      <c r="F1713" s="13"/>
      <c r="I1713" s="18"/>
      <c r="J1713" s="18"/>
      <c r="K1713" s="18"/>
      <c r="L1713" s="18"/>
      <c r="M1713" s="18"/>
      <c r="N1713" s="18"/>
      <c r="O1713" s="18"/>
    </row>
    <row r="1714" spans="5:17">
      <c r="E1714" s="16"/>
      <c r="F1714" s="13"/>
      <c r="I1714" s="18"/>
      <c r="J1714" s="18"/>
      <c r="K1714" s="18"/>
      <c r="L1714" s="18"/>
      <c r="M1714" s="18"/>
      <c r="N1714" s="18"/>
      <c r="O1714" s="18"/>
    </row>
    <row r="1715" spans="5:17">
      <c r="E1715" s="16"/>
      <c r="F1715" s="13"/>
      <c r="I1715" s="18"/>
      <c r="J1715" s="18"/>
      <c r="K1715" s="18"/>
      <c r="L1715" s="18"/>
      <c r="M1715" s="18"/>
      <c r="N1715" s="18"/>
      <c r="O1715" s="18"/>
      <c r="P1715" s="18"/>
      <c r="Q1715" s="18"/>
    </row>
    <row r="1716" spans="5:17">
      <c r="E1716" s="16"/>
      <c r="F1716" s="13"/>
      <c r="I1716" s="18"/>
      <c r="J1716" s="18"/>
      <c r="K1716" s="18"/>
      <c r="L1716" s="18"/>
      <c r="M1716" s="18"/>
      <c r="N1716" s="18"/>
      <c r="O1716" s="18"/>
      <c r="P1716" s="18"/>
      <c r="Q1716" s="18"/>
    </row>
    <row r="1717" spans="5:17">
      <c r="E1717" s="16"/>
      <c r="F1717" s="13"/>
      <c r="I1717" s="18"/>
      <c r="J1717" s="18"/>
      <c r="K1717" s="18"/>
      <c r="L1717" s="18"/>
      <c r="M1717" s="18"/>
      <c r="N1717" s="18"/>
      <c r="O1717" s="18"/>
      <c r="P1717" s="18"/>
      <c r="Q1717" s="18"/>
    </row>
    <row r="1718" spans="5:17">
      <c r="E1718" s="16"/>
      <c r="F1718" s="13"/>
      <c r="I1718" s="18"/>
      <c r="J1718" s="18"/>
      <c r="K1718" s="18"/>
      <c r="L1718" s="18"/>
      <c r="M1718" s="18"/>
      <c r="N1718" s="18"/>
      <c r="O1718" s="18"/>
      <c r="P1718" s="18"/>
      <c r="Q1718" s="18"/>
    </row>
    <row r="1719" spans="5:17">
      <c r="E1719" s="16"/>
      <c r="F1719" s="13"/>
      <c r="I1719" s="18"/>
      <c r="J1719" s="18"/>
      <c r="K1719" s="18"/>
      <c r="L1719" s="18"/>
      <c r="M1719" s="18"/>
      <c r="N1719" s="18"/>
      <c r="O1719" s="18"/>
      <c r="P1719" s="18"/>
      <c r="Q1719" s="18"/>
    </row>
    <row r="1720" spans="5:17">
      <c r="E1720" s="16"/>
      <c r="F1720" s="13"/>
      <c r="I1720" s="18"/>
      <c r="J1720" s="18"/>
      <c r="K1720" s="18"/>
      <c r="L1720" s="18"/>
      <c r="M1720" s="18"/>
      <c r="N1720" s="18"/>
      <c r="O1720" s="18"/>
      <c r="P1720" s="18"/>
      <c r="Q1720" s="18"/>
    </row>
    <row r="1721" spans="5:17">
      <c r="E1721" s="16"/>
      <c r="F1721" s="13"/>
      <c r="I1721" s="18"/>
      <c r="J1721" s="18"/>
      <c r="K1721" s="18"/>
      <c r="L1721" s="18"/>
      <c r="M1721" s="18"/>
      <c r="N1721" s="18"/>
      <c r="O1721" s="18"/>
      <c r="P1721" s="18"/>
      <c r="Q1721" s="18"/>
    </row>
    <row r="1722" spans="5:17">
      <c r="E1722" s="16"/>
      <c r="F1722" s="13"/>
      <c r="I1722" s="18"/>
      <c r="J1722" s="18"/>
      <c r="K1722" s="18"/>
      <c r="L1722" s="18"/>
      <c r="M1722" s="18"/>
      <c r="N1722" s="18"/>
      <c r="O1722" s="18"/>
      <c r="P1722" s="18"/>
      <c r="Q1722" s="18"/>
    </row>
    <row r="1723" spans="5:17">
      <c r="E1723" s="16"/>
      <c r="F1723" s="13"/>
      <c r="I1723" s="18"/>
      <c r="J1723" s="18"/>
      <c r="K1723" s="18"/>
      <c r="L1723" s="18"/>
      <c r="M1723" s="18"/>
      <c r="N1723" s="18"/>
      <c r="O1723" s="18"/>
      <c r="P1723" s="18"/>
      <c r="Q1723" s="18"/>
    </row>
    <row r="1724" spans="5:17">
      <c r="E1724" s="16"/>
      <c r="F1724" s="13"/>
      <c r="I1724" s="18"/>
      <c r="J1724" s="18"/>
      <c r="K1724" s="18"/>
      <c r="L1724" s="18"/>
      <c r="M1724" s="18"/>
      <c r="N1724" s="18"/>
      <c r="O1724" s="18"/>
      <c r="P1724" s="18"/>
      <c r="Q1724" s="18"/>
    </row>
    <row r="1725" spans="5:17">
      <c r="E1725" s="16"/>
      <c r="F1725" s="13"/>
      <c r="I1725" s="18"/>
      <c r="J1725" s="18"/>
      <c r="K1725" s="18"/>
      <c r="L1725" s="18"/>
      <c r="M1725" s="18"/>
      <c r="N1725" s="18"/>
      <c r="O1725" s="18"/>
      <c r="P1725" s="18"/>
      <c r="Q1725" s="18"/>
    </row>
    <row r="1726" spans="5:17">
      <c r="E1726" s="16"/>
      <c r="F1726" s="13"/>
      <c r="I1726" s="18"/>
      <c r="J1726" s="18"/>
      <c r="K1726" s="18"/>
      <c r="L1726" s="18"/>
      <c r="M1726" s="18"/>
      <c r="N1726" s="18"/>
      <c r="O1726" s="18"/>
      <c r="P1726" s="18"/>
      <c r="Q1726" s="18"/>
    </row>
    <row r="1727" spans="5:17">
      <c r="E1727" s="16"/>
      <c r="F1727" s="13"/>
      <c r="I1727" s="18"/>
      <c r="J1727" s="18"/>
      <c r="K1727" s="18"/>
      <c r="L1727" s="18"/>
      <c r="M1727" s="18"/>
      <c r="N1727" s="18"/>
      <c r="O1727" s="18"/>
      <c r="P1727" s="18"/>
      <c r="Q1727" s="18"/>
    </row>
    <row r="1728" spans="5:17">
      <c r="E1728" s="16"/>
      <c r="F1728" s="13"/>
      <c r="I1728" s="18"/>
      <c r="J1728" s="18"/>
      <c r="K1728" s="18"/>
      <c r="L1728" s="18"/>
      <c r="M1728" s="18"/>
      <c r="N1728" s="18"/>
      <c r="O1728" s="18"/>
      <c r="P1728" s="18"/>
      <c r="Q1728" s="18"/>
    </row>
    <row r="1729" spans="5:17">
      <c r="E1729" s="16"/>
      <c r="F1729" s="13"/>
      <c r="I1729" s="18"/>
      <c r="J1729" s="18"/>
      <c r="K1729" s="18"/>
      <c r="L1729" s="18"/>
      <c r="M1729" s="18"/>
      <c r="N1729" s="18"/>
      <c r="O1729" s="18"/>
      <c r="P1729" s="18"/>
      <c r="Q1729" s="18"/>
    </row>
    <row r="1730" spans="5:17">
      <c r="E1730" s="16"/>
      <c r="F1730" s="13"/>
      <c r="I1730" s="18"/>
      <c r="J1730" s="18"/>
      <c r="K1730" s="18"/>
      <c r="L1730" s="18"/>
      <c r="M1730" s="18"/>
      <c r="N1730" s="18"/>
      <c r="O1730" s="18"/>
      <c r="P1730" s="18"/>
      <c r="Q1730" s="18"/>
    </row>
    <row r="1731" spans="5:17">
      <c r="E1731" s="16"/>
      <c r="F1731" s="13"/>
      <c r="I1731" s="18"/>
      <c r="J1731" s="18"/>
      <c r="K1731" s="18"/>
      <c r="L1731" s="18"/>
      <c r="M1731" s="18"/>
      <c r="N1731" s="18"/>
      <c r="O1731" s="18"/>
      <c r="P1731" s="18"/>
      <c r="Q1731" s="18"/>
    </row>
    <row r="1732" spans="5:17">
      <c r="E1732" s="16"/>
      <c r="F1732" s="13"/>
      <c r="I1732" s="18"/>
      <c r="J1732" s="18"/>
      <c r="K1732" s="18"/>
      <c r="L1732" s="18"/>
      <c r="M1732" s="18"/>
      <c r="N1732" s="18"/>
      <c r="O1732" s="18"/>
      <c r="P1732" s="18"/>
      <c r="Q1732" s="18"/>
    </row>
    <row r="1733" spans="5:17">
      <c r="E1733" s="16"/>
      <c r="F1733" s="13"/>
      <c r="I1733" s="18"/>
      <c r="J1733" s="18"/>
      <c r="K1733" s="18"/>
      <c r="L1733" s="18"/>
      <c r="M1733" s="18"/>
      <c r="N1733" s="18"/>
      <c r="O1733" s="18"/>
      <c r="P1733" s="18"/>
      <c r="Q1733" s="18"/>
    </row>
    <row r="1734" spans="5:17">
      <c r="E1734" s="16"/>
      <c r="F1734" s="13"/>
      <c r="I1734" s="18"/>
      <c r="J1734" s="18"/>
      <c r="K1734" s="18"/>
      <c r="L1734" s="18"/>
      <c r="M1734" s="18"/>
      <c r="N1734" s="18"/>
      <c r="O1734" s="18"/>
      <c r="P1734" s="18"/>
      <c r="Q1734" s="18"/>
    </row>
    <row r="1735" spans="5:17">
      <c r="E1735" s="16"/>
      <c r="F1735" s="13"/>
      <c r="I1735" s="18"/>
      <c r="J1735" s="18"/>
      <c r="K1735" s="18"/>
      <c r="L1735" s="18"/>
      <c r="M1735" s="18"/>
      <c r="N1735" s="18"/>
      <c r="O1735" s="18"/>
      <c r="P1735" s="18"/>
      <c r="Q1735" s="18"/>
    </row>
    <row r="1736" spans="5:17">
      <c r="E1736" s="16"/>
      <c r="F1736" s="13"/>
      <c r="I1736" s="18"/>
      <c r="J1736" s="18"/>
      <c r="K1736" s="18"/>
      <c r="L1736" s="18"/>
      <c r="M1736" s="18"/>
      <c r="N1736" s="18"/>
      <c r="O1736" s="18"/>
      <c r="P1736" s="18"/>
      <c r="Q1736" s="18"/>
    </row>
    <row r="1737" spans="5:17">
      <c r="E1737" s="16"/>
      <c r="F1737" s="13"/>
      <c r="I1737" s="18"/>
      <c r="J1737" s="18"/>
      <c r="K1737" s="18"/>
      <c r="L1737" s="18"/>
      <c r="M1737" s="18"/>
      <c r="N1737" s="18"/>
      <c r="O1737" s="18"/>
      <c r="P1737" s="18"/>
      <c r="Q1737" s="18"/>
    </row>
    <row r="1738" spans="5:17">
      <c r="E1738" s="16"/>
      <c r="F1738" s="13"/>
      <c r="I1738" s="18"/>
      <c r="J1738" s="18"/>
      <c r="K1738" s="18"/>
      <c r="L1738" s="18"/>
      <c r="M1738" s="18"/>
      <c r="N1738" s="18"/>
      <c r="O1738" s="18"/>
      <c r="P1738" s="18"/>
      <c r="Q1738" s="18"/>
    </row>
    <row r="1739" spans="5:17">
      <c r="E1739" s="16"/>
      <c r="F1739" s="13"/>
      <c r="I1739" s="18"/>
      <c r="J1739" s="18"/>
      <c r="K1739" s="18"/>
      <c r="L1739" s="18"/>
      <c r="M1739" s="18"/>
      <c r="N1739" s="18"/>
      <c r="O1739" s="18"/>
      <c r="P1739" s="18"/>
      <c r="Q1739" s="18"/>
    </row>
    <row r="1740" spans="5:17">
      <c r="E1740" s="16"/>
      <c r="F1740" s="13"/>
      <c r="I1740" s="18"/>
      <c r="J1740" s="18"/>
      <c r="K1740" s="18"/>
      <c r="L1740" s="18"/>
      <c r="M1740" s="18"/>
      <c r="N1740" s="18"/>
      <c r="O1740" s="18"/>
      <c r="P1740" s="18"/>
      <c r="Q1740" s="18"/>
    </row>
    <row r="1741" spans="5:17">
      <c r="E1741" s="16"/>
      <c r="F1741" s="13"/>
      <c r="I1741" s="18"/>
      <c r="J1741" s="18"/>
      <c r="K1741" s="18"/>
      <c r="L1741" s="18"/>
      <c r="M1741" s="18"/>
      <c r="N1741" s="18"/>
      <c r="O1741" s="18"/>
      <c r="P1741" s="18"/>
      <c r="Q1741" s="18"/>
    </row>
    <row r="1742" spans="5:17">
      <c r="E1742" s="16"/>
      <c r="F1742" s="13"/>
      <c r="I1742" s="18"/>
      <c r="J1742" s="18"/>
      <c r="K1742" s="18"/>
      <c r="L1742" s="18"/>
      <c r="M1742" s="18"/>
      <c r="N1742" s="18"/>
      <c r="O1742" s="18"/>
      <c r="P1742" s="18"/>
      <c r="Q1742" s="18"/>
    </row>
    <row r="1743" spans="5:17">
      <c r="E1743" s="16"/>
      <c r="F1743" s="13"/>
      <c r="I1743" s="18"/>
      <c r="J1743" s="18"/>
      <c r="K1743" s="18"/>
      <c r="L1743" s="18"/>
      <c r="M1743" s="18"/>
      <c r="N1743" s="18"/>
      <c r="O1743" s="18"/>
      <c r="P1743" s="18"/>
      <c r="Q1743" s="18"/>
    </row>
    <row r="1744" spans="5:17">
      <c r="E1744" s="16"/>
      <c r="F1744" s="13"/>
      <c r="I1744" s="18"/>
      <c r="J1744" s="18"/>
      <c r="K1744" s="18"/>
      <c r="L1744" s="18"/>
      <c r="M1744" s="18"/>
      <c r="N1744" s="18"/>
      <c r="O1744" s="18"/>
      <c r="P1744" s="18"/>
      <c r="Q1744" s="18"/>
    </row>
    <row r="1745" spans="5:17">
      <c r="E1745" s="16"/>
      <c r="F1745" s="13"/>
      <c r="I1745" s="18"/>
      <c r="J1745" s="18"/>
      <c r="K1745" s="18"/>
      <c r="L1745" s="18"/>
      <c r="M1745" s="18"/>
      <c r="N1745" s="18"/>
      <c r="O1745" s="18"/>
      <c r="P1745" s="18"/>
      <c r="Q1745" s="18"/>
    </row>
    <row r="1746" spans="5:17">
      <c r="E1746" s="16"/>
      <c r="F1746" s="13"/>
      <c r="I1746" s="18"/>
      <c r="J1746" s="18"/>
      <c r="K1746" s="18"/>
      <c r="L1746" s="18"/>
      <c r="M1746" s="18"/>
      <c r="N1746" s="18"/>
      <c r="O1746" s="18"/>
      <c r="P1746" s="18"/>
      <c r="Q1746" s="18"/>
    </row>
    <row r="1747" spans="5:17">
      <c r="E1747" s="16"/>
      <c r="F1747" s="13"/>
      <c r="I1747" s="18"/>
      <c r="J1747" s="18"/>
      <c r="K1747" s="18"/>
      <c r="L1747" s="18"/>
      <c r="M1747" s="18"/>
      <c r="N1747" s="18"/>
      <c r="O1747" s="18"/>
      <c r="P1747" s="18"/>
      <c r="Q1747" s="18"/>
    </row>
    <row r="1748" spans="5:17">
      <c r="E1748" s="16"/>
      <c r="F1748" s="13"/>
      <c r="I1748" s="18"/>
      <c r="J1748" s="18"/>
      <c r="K1748" s="18"/>
      <c r="L1748" s="18"/>
      <c r="M1748" s="18"/>
      <c r="N1748" s="18"/>
      <c r="O1748" s="18"/>
      <c r="P1748" s="18"/>
      <c r="Q1748" s="18"/>
    </row>
    <row r="1749" spans="5:17">
      <c r="E1749" s="16"/>
      <c r="F1749" s="13"/>
      <c r="I1749" s="18"/>
      <c r="J1749" s="18"/>
      <c r="K1749" s="18"/>
      <c r="L1749" s="18"/>
      <c r="M1749" s="18"/>
      <c r="N1749" s="18"/>
      <c r="O1749" s="18"/>
      <c r="P1749" s="18"/>
      <c r="Q1749" s="18"/>
    </row>
    <row r="1750" spans="5:17">
      <c r="E1750" s="16"/>
      <c r="F1750" s="13"/>
      <c r="I1750" s="18"/>
      <c r="J1750" s="18"/>
      <c r="K1750" s="18"/>
      <c r="L1750" s="18"/>
      <c r="M1750" s="18"/>
      <c r="N1750" s="18"/>
      <c r="O1750" s="18"/>
      <c r="P1750" s="18"/>
      <c r="Q1750" s="18"/>
    </row>
    <row r="1751" spans="5:17">
      <c r="E1751" s="16"/>
      <c r="F1751" s="13"/>
      <c r="I1751" s="18"/>
      <c r="J1751" s="18"/>
      <c r="K1751" s="18"/>
      <c r="L1751" s="18"/>
      <c r="M1751" s="18"/>
      <c r="N1751" s="18"/>
      <c r="O1751" s="18"/>
      <c r="P1751" s="18"/>
      <c r="Q1751" s="18"/>
    </row>
    <row r="1752" spans="5:17">
      <c r="E1752" s="16"/>
      <c r="F1752" s="13"/>
      <c r="I1752" s="18"/>
      <c r="J1752" s="18"/>
      <c r="K1752" s="18"/>
      <c r="L1752" s="18"/>
      <c r="M1752" s="18"/>
      <c r="N1752" s="18"/>
      <c r="O1752" s="18"/>
      <c r="P1752" s="18"/>
      <c r="Q1752" s="18"/>
    </row>
    <row r="1753" spans="5:17">
      <c r="E1753" s="16"/>
      <c r="F1753" s="13"/>
      <c r="I1753" s="18"/>
      <c r="J1753" s="18"/>
      <c r="K1753" s="18"/>
      <c r="L1753" s="18"/>
      <c r="M1753" s="18"/>
      <c r="N1753" s="18"/>
      <c r="O1753" s="18"/>
      <c r="P1753" s="18"/>
      <c r="Q1753" s="18"/>
    </row>
    <row r="1754" spans="5:17">
      <c r="E1754" s="16"/>
      <c r="F1754" s="13"/>
      <c r="I1754" s="18"/>
      <c r="J1754" s="18"/>
      <c r="K1754" s="18"/>
      <c r="L1754" s="18"/>
      <c r="M1754" s="18"/>
      <c r="N1754" s="18"/>
      <c r="O1754" s="18"/>
      <c r="P1754" s="18"/>
      <c r="Q1754" s="18"/>
    </row>
    <row r="1755" spans="5:17">
      <c r="E1755" s="16"/>
      <c r="F1755" s="13"/>
      <c r="I1755" s="18"/>
      <c r="J1755" s="18"/>
      <c r="K1755" s="18"/>
      <c r="L1755" s="18"/>
      <c r="M1755" s="18"/>
      <c r="N1755" s="18"/>
      <c r="O1755" s="18"/>
      <c r="P1755" s="18"/>
      <c r="Q1755" s="18"/>
    </row>
    <row r="1756" spans="5:17">
      <c r="E1756" s="16"/>
      <c r="F1756" s="13"/>
      <c r="I1756" s="18"/>
      <c r="J1756" s="18"/>
      <c r="K1756" s="18"/>
      <c r="L1756" s="18"/>
      <c r="M1756" s="18"/>
      <c r="N1756" s="18"/>
      <c r="O1756" s="18"/>
      <c r="P1756" s="18"/>
      <c r="Q1756" s="18"/>
    </row>
    <row r="1757" spans="5:17">
      <c r="E1757" s="16"/>
      <c r="F1757" s="13"/>
      <c r="I1757" s="18"/>
      <c r="J1757" s="18"/>
      <c r="K1757" s="18"/>
      <c r="L1757" s="18"/>
      <c r="M1757" s="18"/>
      <c r="N1757" s="18"/>
      <c r="O1757" s="18"/>
      <c r="P1757" s="18"/>
      <c r="Q1757" s="18"/>
    </row>
    <row r="1758" spans="5:17">
      <c r="E1758" s="16"/>
      <c r="F1758" s="13"/>
      <c r="I1758" s="18"/>
      <c r="J1758" s="18"/>
      <c r="K1758" s="18"/>
      <c r="L1758" s="18"/>
      <c r="M1758" s="18"/>
      <c r="N1758" s="18"/>
      <c r="O1758" s="18"/>
      <c r="P1758" s="18"/>
      <c r="Q1758" s="18"/>
    </row>
    <row r="1759" spans="5:17">
      <c r="E1759" s="16"/>
      <c r="F1759" s="13"/>
      <c r="I1759" s="18"/>
      <c r="J1759" s="18"/>
      <c r="K1759" s="18"/>
      <c r="L1759" s="18"/>
      <c r="M1759" s="18"/>
      <c r="N1759" s="18"/>
      <c r="O1759" s="18"/>
      <c r="P1759" s="18"/>
      <c r="Q1759" s="18"/>
    </row>
    <row r="1760" spans="5:17">
      <c r="E1760" s="16"/>
      <c r="F1760" s="13"/>
      <c r="I1760" s="18"/>
      <c r="J1760" s="18"/>
      <c r="K1760" s="18"/>
      <c r="L1760" s="18"/>
      <c r="M1760" s="18"/>
      <c r="N1760" s="18"/>
      <c r="O1760" s="18"/>
      <c r="P1760" s="18"/>
      <c r="Q1760" s="18"/>
    </row>
    <row r="1761" spans="5:17">
      <c r="E1761" s="16"/>
      <c r="F1761" s="13"/>
      <c r="I1761" s="18"/>
      <c r="J1761" s="18"/>
      <c r="K1761" s="18"/>
      <c r="L1761" s="18"/>
      <c r="M1761" s="18"/>
      <c r="N1761" s="18"/>
      <c r="O1761" s="18"/>
      <c r="P1761" s="18"/>
      <c r="Q1761" s="18"/>
    </row>
    <row r="1762" spans="5:17">
      <c r="E1762" s="16"/>
      <c r="F1762" s="13"/>
      <c r="I1762" s="18"/>
      <c r="J1762" s="18"/>
      <c r="K1762" s="18"/>
      <c r="L1762" s="18"/>
      <c r="M1762" s="18"/>
      <c r="N1762" s="18"/>
      <c r="O1762" s="18"/>
      <c r="P1762" s="18"/>
      <c r="Q1762" s="18"/>
    </row>
    <row r="1763" spans="5:17">
      <c r="E1763" s="16"/>
      <c r="F1763" s="13"/>
      <c r="I1763" s="18"/>
      <c r="J1763" s="18"/>
      <c r="K1763" s="18"/>
      <c r="L1763" s="18"/>
      <c r="M1763" s="18"/>
      <c r="N1763" s="18"/>
      <c r="O1763" s="18"/>
      <c r="P1763" s="18"/>
      <c r="Q1763" s="18"/>
    </row>
    <row r="1764" spans="5:17">
      <c r="E1764" s="16"/>
      <c r="F1764" s="13"/>
      <c r="I1764" s="18"/>
      <c r="J1764" s="18"/>
      <c r="K1764" s="18"/>
      <c r="L1764" s="18"/>
      <c r="M1764" s="18"/>
      <c r="N1764" s="18"/>
      <c r="O1764" s="18"/>
      <c r="P1764" s="18"/>
      <c r="Q1764" s="18"/>
    </row>
    <row r="1765" spans="5:17">
      <c r="E1765" s="16"/>
      <c r="F1765" s="13"/>
      <c r="I1765" s="18"/>
      <c r="J1765" s="18"/>
      <c r="K1765" s="18"/>
      <c r="L1765" s="18"/>
      <c r="M1765" s="18"/>
      <c r="N1765" s="18"/>
      <c r="O1765" s="18"/>
      <c r="P1765" s="18"/>
      <c r="Q1765" s="18"/>
    </row>
    <row r="1766" spans="5:17">
      <c r="E1766" s="16"/>
      <c r="F1766" s="13"/>
      <c r="I1766" s="18"/>
      <c r="J1766" s="18"/>
      <c r="K1766" s="18"/>
      <c r="L1766" s="18"/>
      <c r="M1766" s="18"/>
      <c r="N1766" s="18"/>
      <c r="O1766" s="18"/>
      <c r="P1766" s="18"/>
      <c r="Q1766" s="18"/>
    </row>
    <row r="1767" spans="5:17">
      <c r="E1767" s="16"/>
      <c r="F1767" s="13"/>
      <c r="I1767" s="18"/>
      <c r="J1767" s="18"/>
      <c r="K1767" s="18"/>
      <c r="L1767" s="18"/>
      <c r="M1767" s="18"/>
      <c r="N1767" s="18"/>
      <c r="O1767" s="18"/>
      <c r="P1767" s="18"/>
      <c r="Q1767" s="18"/>
    </row>
    <row r="1768" spans="5:17">
      <c r="E1768" s="16"/>
      <c r="F1768" s="13"/>
      <c r="I1768" s="18"/>
      <c r="J1768" s="18"/>
      <c r="K1768" s="18"/>
      <c r="L1768" s="18"/>
      <c r="M1768" s="18"/>
      <c r="N1768" s="18"/>
      <c r="O1768" s="18"/>
      <c r="P1768" s="18"/>
      <c r="Q1768" s="18"/>
    </row>
    <row r="1769" spans="5:17">
      <c r="E1769" s="16"/>
      <c r="F1769" s="13"/>
      <c r="I1769" s="18"/>
      <c r="J1769" s="18"/>
      <c r="K1769" s="18"/>
      <c r="L1769" s="18"/>
      <c r="M1769" s="18"/>
      <c r="N1769" s="18"/>
      <c r="O1769" s="18"/>
      <c r="P1769" s="18"/>
      <c r="Q1769" s="18"/>
    </row>
    <row r="1770" spans="5:17">
      <c r="E1770" s="16"/>
      <c r="F1770" s="13"/>
      <c r="I1770" s="18"/>
      <c r="J1770" s="18"/>
      <c r="K1770" s="18"/>
      <c r="L1770" s="18"/>
      <c r="M1770" s="18"/>
      <c r="N1770" s="18"/>
      <c r="O1770" s="18"/>
      <c r="P1770" s="18"/>
      <c r="Q1770" s="18"/>
    </row>
    <row r="1771" spans="5:17">
      <c r="E1771" s="16"/>
      <c r="F1771" s="13"/>
      <c r="I1771" s="18"/>
      <c r="J1771" s="18"/>
      <c r="K1771" s="18"/>
      <c r="L1771" s="18"/>
      <c r="M1771" s="18"/>
      <c r="N1771" s="18"/>
      <c r="O1771" s="18"/>
      <c r="P1771" s="18"/>
      <c r="Q1771" s="18"/>
    </row>
    <row r="1772" spans="5:17">
      <c r="E1772" s="16"/>
      <c r="F1772" s="13"/>
      <c r="I1772" s="18"/>
      <c r="J1772" s="18"/>
      <c r="K1772" s="18"/>
      <c r="L1772" s="18"/>
      <c r="M1772" s="18"/>
      <c r="N1772" s="18"/>
      <c r="O1772" s="18"/>
      <c r="P1772" s="18"/>
      <c r="Q1772" s="18"/>
    </row>
    <row r="1773" spans="5:17">
      <c r="E1773" s="16"/>
      <c r="F1773" s="13"/>
      <c r="I1773" s="18"/>
      <c r="J1773" s="18"/>
      <c r="K1773" s="18"/>
      <c r="L1773" s="18"/>
      <c r="M1773" s="18"/>
      <c r="N1773" s="18"/>
      <c r="O1773" s="18"/>
      <c r="P1773" s="18"/>
      <c r="Q1773" s="18"/>
    </row>
    <row r="1774" spans="5:17">
      <c r="E1774" s="16"/>
      <c r="F1774" s="13"/>
      <c r="I1774" s="18"/>
      <c r="J1774" s="18"/>
      <c r="K1774" s="18"/>
      <c r="L1774" s="18"/>
      <c r="M1774" s="18"/>
      <c r="N1774" s="18"/>
      <c r="O1774" s="18"/>
      <c r="P1774" s="18"/>
      <c r="Q1774" s="18"/>
    </row>
    <row r="1775" spans="5:17">
      <c r="E1775" s="16"/>
      <c r="F1775" s="13"/>
      <c r="I1775" s="18"/>
      <c r="J1775" s="18"/>
      <c r="K1775" s="18"/>
      <c r="L1775" s="18"/>
      <c r="M1775" s="18"/>
      <c r="N1775" s="18"/>
      <c r="O1775" s="18"/>
      <c r="P1775" s="18"/>
      <c r="Q1775" s="18"/>
    </row>
    <row r="1776" spans="5:17">
      <c r="E1776" s="16"/>
      <c r="F1776" s="13"/>
      <c r="I1776" s="18"/>
      <c r="J1776" s="18"/>
      <c r="K1776" s="18"/>
      <c r="L1776" s="18"/>
      <c r="M1776" s="18"/>
      <c r="N1776" s="18"/>
      <c r="O1776" s="18"/>
      <c r="P1776" s="18"/>
      <c r="Q1776" s="18"/>
    </row>
    <row r="1777" spans="5:17">
      <c r="E1777" s="16"/>
      <c r="F1777" s="13"/>
      <c r="I1777" s="18"/>
      <c r="J1777" s="18"/>
      <c r="K1777" s="18"/>
      <c r="L1777" s="18"/>
      <c r="M1777" s="18"/>
      <c r="N1777" s="18"/>
      <c r="O1777" s="18"/>
      <c r="P1777" s="18"/>
      <c r="Q1777" s="18"/>
    </row>
    <row r="1778" spans="5:17">
      <c r="E1778" s="16"/>
      <c r="F1778" s="13"/>
      <c r="I1778" s="18"/>
      <c r="J1778" s="18"/>
      <c r="K1778" s="18"/>
      <c r="L1778" s="18"/>
      <c r="M1778" s="18"/>
      <c r="N1778" s="18"/>
      <c r="O1778" s="18"/>
      <c r="P1778" s="18"/>
      <c r="Q1778" s="18"/>
    </row>
    <row r="1779" spans="5:17">
      <c r="E1779" s="16"/>
      <c r="F1779" s="13"/>
      <c r="I1779" s="18"/>
      <c r="J1779" s="18"/>
      <c r="K1779" s="18"/>
      <c r="L1779" s="18"/>
      <c r="M1779" s="18"/>
      <c r="N1779" s="18"/>
      <c r="O1779" s="18"/>
      <c r="P1779" s="18"/>
      <c r="Q1779" s="18"/>
    </row>
    <row r="1780" spans="5:17">
      <c r="E1780" s="16"/>
      <c r="F1780" s="13"/>
      <c r="I1780" s="18"/>
      <c r="J1780" s="18"/>
      <c r="K1780" s="18"/>
      <c r="L1780" s="18"/>
      <c r="M1780" s="18"/>
      <c r="N1780" s="18"/>
      <c r="O1780" s="18"/>
      <c r="P1780" s="18"/>
      <c r="Q1780" s="18"/>
    </row>
    <row r="1781" spans="5:17">
      <c r="E1781" s="16"/>
      <c r="F1781" s="13"/>
      <c r="I1781" s="18"/>
      <c r="J1781" s="18"/>
      <c r="K1781" s="18"/>
      <c r="L1781" s="18"/>
      <c r="M1781" s="18"/>
      <c r="N1781" s="18"/>
      <c r="O1781" s="18"/>
      <c r="P1781" s="18"/>
      <c r="Q1781" s="18"/>
    </row>
    <row r="1782" spans="5:17">
      <c r="E1782" s="16"/>
      <c r="F1782" s="13"/>
      <c r="I1782" s="18"/>
      <c r="J1782" s="18"/>
      <c r="K1782" s="18"/>
      <c r="L1782" s="18"/>
      <c r="M1782" s="18"/>
      <c r="N1782" s="18"/>
      <c r="O1782" s="18"/>
      <c r="P1782" s="18"/>
      <c r="Q1782" s="18"/>
    </row>
    <row r="1783" spans="5:17">
      <c r="E1783" s="16"/>
      <c r="F1783" s="13"/>
      <c r="I1783" s="18"/>
      <c r="J1783" s="18"/>
      <c r="K1783" s="18"/>
      <c r="L1783" s="18"/>
      <c r="M1783" s="18"/>
      <c r="N1783" s="18"/>
      <c r="O1783" s="18"/>
      <c r="P1783" s="18"/>
      <c r="Q1783" s="18"/>
    </row>
    <row r="1784" spans="5:17">
      <c r="E1784" s="16"/>
      <c r="F1784" s="13"/>
      <c r="I1784" s="18"/>
      <c r="J1784" s="18"/>
      <c r="K1784" s="18"/>
      <c r="L1784" s="18"/>
      <c r="M1784" s="18"/>
      <c r="N1784" s="18"/>
      <c r="O1784" s="18"/>
      <c r="P1784" s="18"/>
      <c r="Q1784" s="18"/>
    </row>
    <row r="1785" spans="5:17">
      <c r="E1785" s="16"/>
      <c r="F1785" s="13"/>
      <c r="I1785" s="18"/>
      <c r="J1785" s="18"/>
      <c r="K1785" s="18"/>
      <c r="L1785" s="18"/>
      <c r="M1785" s="18"/>
      <c r="N1785" s="18"/>
      <c r="O1785" s="18"/>
      <c r="P1785" s="18"/>
      <c r="Q1785" s="18"/>
    </row>
    <row r="1786" spans="5:17">
      <c r="E1786" s="16"/>
      <c r="F1786" s="13"/>
      <c r="I1786" s="18"/>
      <c r="J1786" s="18"/>
      <c r="K1786" s="18"/>
      <c r="L1786" s="18"/>
      <c r="M1786" s="18"/>
      <c r="N1786" s="18"/>
      <c r="O1786" s="18"/>
      <c r="P1786" s="18"/>
      <c r="Q1786" s="18"/>
    </row>
    <row r="1787" spans="5:17">
      <c r="E1787" s="16"/>
      <c r="F1787" s="13"/>
      <c r="I1787" s="18"/>
      <c r="J1787" s="18"/>
      <c r="K1787" s="18"/>
      <c r="L1787" s="18"/>
      <c r="M1787" s="18"/>
      <c r="N1787" s="18"/>
      <c r="O1787" s="18"/>
      <c r="P1787" s="18"/>
      <c r="Q1787" s="18"/>
    </row>
    <row r="1788" spans="5:17">
      <c r="E1788" s="16"/>
      <c r="F1788" s="13"/>
      <c r="I1788" s="18"/>
      <c r="J1788" s="18"/>
      <c r="K1788" s="18"/>
      <c r="L1788" s="18"/>
      <c r="M1788" s="18"/>
      <c r="N1788" s="18"/>
      <c r="O1788" s="18"/>
      <c r="P1788" s="18"/>
      <c r="Q1788" s="18"/>
    </row>
    <row r="1789" spans="5:17">
      <c r="E1789" s="16"/>
      <c r="F1789" s="13"/>
      <c r="I1789" s="18"/>
      <c r="J1789" s="18"/>
      <c r="K1789" s="18"/>
      <c r="L1789" s="18"/>
      <c r="M1789" s="18"/>
      <c r="N1789" s="18"/>
      <c r="O1789" s="18"/>
      <c r="P1789" s="18"/>
      <c r="Q1789" s="18"/>
    </row>
    <row r="1790" spans="5:17">
      <c r="E1790" s="16"/>
      <c r="F1790" s="13"/>
      <c r="I1790" s="18"/>
      <c r="J1790" s="18"/>
      <c r="K1790" s="18"/>
      <c r="L1790" s="18"/>
      <c r="M1790" s="18"/>
      <c r="N1790" s="18"/>
      <c r="O1790" s="18"/>
      <c r="P1790" s="18"/>
      <c r="Q1790" s="18"/>
    </row>
    <row r="1791" spans="5:17">
      <c r="E1791" s="16"/>
      <c r="F1791" s="13"/>
      <c r="I1791" s="18"/>
      <c r="J1791" s="18"/>
      <c r="K1791" s="18"/>
      <c r="L1791" s="18"/>
      <c r="M1791" s="18"/>
      <c r="N1791" s="18"/>
      <c r="O1791" s="18"/>
      <c r="P1791" s="18"/>
      <c r="Q1791" s="18"/>
    </row>
    <row r="1792" spans="5:17">
      <c r="E1792" s="16"/>
      <c r="F1792" s="13"/>
      <c r="I1792" s="18"/>
      <c r="J1792" s="18"/>
      <c r="K1792" s="18"/>
      <c r="L1792" s="18"/>
      <c r="M1792" s="18"/>
      <c r="N1792" s="18"/>
      <c r="O1792" s="18"/>
      <c r="P1792" s="18"/>
      <c r="Q1792" s="18"/>
    </row>
    <row r="1793" spans="5:17">
      <c r="E1793" s="16"/>
      <c r="F1793" s="13"/>
      <c r="I1793" s="18"/>
      <c r="J1793" s="18"/>
      <c r="K1793" s="18"/>
      <c r="L1793" s="18"/>
      <c r="M1793" s="18"/>
      <c r="N1793" s="18"/>
      <c r="O1793" s="18"/>
      <c r="P1793" s="18"/>
      <c r="Q1793" s="18"/>
    </row>
    <row r="1794" spans="5:17">
      <c r="E1794" s="16"/>
      <c r="F1794" s="13"/>
      <c r="I1794" s="18"/>
      <c r="J1794" s="18"/>
      <c r="K1794" s="18"/>
      <c r="L1794" s="18"/>
      <c r="M1794" s="18"/>
      <c r="N1794" s="18"/>
      <c r="O1794" s="18"/>
      <c r="P1794" s="18"/>
      <c r="Q1794" s="18"/>
    </row>
    <row r="1795" spans="5:17">
      <c r="E1795" s="16"/>
      <c r="F1795" s="13"/>
      <c r="I1795" s="18"/>
      <c r="J1795" s="18"/>
      <c r="K1795" s="18"/>
      <c r="L1795" s="18"/>
      <c r="M1795" s="18"/>
      <c r="N1795" s="18"/>
      <c r="O1795" s="18"/>
      <c r="P1795" s="18"/>
      <c r="Q1795" s="18"/>
    </row>
    <row r="1796" spans="5:17">
      <c r="E1796" s="16"/>
      <c r="F1796" s="13"/>
      <c r="I1796" s="18"/>
      <c r="J1796" s="18"/>
      <c r="K1796" s="18"/>
      <c r="L1796" s="18"/>
      <c r="M1796" s="18"/>
      <c r="N1796" s="18"/>
      <c r="O1796" s="18"/>
      <c r="P1796" s="18"/>
      <c r="Q1796" s="18"/>
    </row>
    <row r="1797" spans="5:17">
      <c r="E1797" s="16"/>
      <c r="F1797" s="13"/>
      <c r="I1797" s="18"/>
      <c r="J1797" s="18"/>
      <c r="K1797" s="18"/>
      <c r="L1797" s="18"/>
      <c r="M1797" s="18"/>
      <c r="N1797" s="18"/>
      <c r="O1797" s="18"/>
      <c r="P1797" s="18"/>
      <c r="Q1797" s="18"/>
    </row>
    <row r="1798" spans="5:17">
      <c r="E1798" s="16"/>
      <c r="F1798" s="13"/>
      <c r="I1798" s="18"/>
      <c r="J1798" s="18"/>
      <c r="K1798" s="18"/>
      <c r="L1798" s="18"/>
      <c r="M1798" s="18"/>
      <c r="N1798" s="18"/>
      <c r="O1798" s="18"/>
      <c r="P1798" s="18"/>
      <c r="Q1798" s="18"/>
    </row>
    <row r="1799" spans="5:17">
      <c r="E1799" s="16"/>
      <c r="F1799" s="13"/>
      <c r="I1799" s="18"/>
      <c r="J1799" s="18"/>
      <c r="K1799" s="18"/>
      <c r="L1799" s="18"/>
      <c r="M1799" s="18"/>
      <c r="N1799" s="18"/>
      <c r="O1799" s="18"/>
      <c r="P1799" s="18"/>
      <c r="Q1799" s="18"/>
    </row>
    <row r="1800" spans="5:17">
      <c r="E1800" s="16"/>
      <c r="F1800" s="13"/>
      <c r="I1800" s="18"/>
      <c r="J1800" s="18"/>
      <c r="K1800" s="18"/>
      <c r="L1800" s="18"/>
      <c r="M1800" s="18"/>
      <c r="N1800" s="18"/>
      <c r="O1800" s="18"/>
      <c r="P1800" s="18"/>
      <c r="Q1800" s="18"/>
    </row>
    <row r="1801" spans="5:17">
      <c r="E1801" s="16"/>
      <c r="F1801" s="13"/>
      <c r="I1801" s="18"/>
      <c r="J1801" s="18"/>
      <c r="K1801" s="18"/>
      <c r="L1801" s="18"/>
      <c r="M1801" s="18"/>
      <c r="N1801" s="18"/>
      <c r="O1801" s="18"/>
      <c r="P1801" s="18"/>
      <c r="Q1801" s="18"/>
    </row>
    <row r="1802" spans="5:17">
      <c r="E1802" s="16"/>
      <c r="F1802" s="13"/>
      <c r="I1802" s="18"/>
      <c r="J1802" s="18"/>
      <c r="K1802" s="18"/>
      <c r="L1802" s="18"/>
      <c r="M1802" s="18"/>
      <c r="N1802" s="18"/>
      <c r="O1802" s="18"/>
      <c r="P1802" s="18"/>
      <c r="Q1802" s="18"/>
    </row>
    <row r="1803" spans="5:17">
      <c r="E1803" s="16"/>
      <c r="F1803" s="13"/>
      <c r="I1803" s="18"/>
      <c r="J1803" s="18"/>
      <c r="K1803" s="18"/>
      <c r="L1803" s="18"/>
      <c r="M1803" s="18"/>
      <c r="N1803" s="18"/>
      <c r="O1803" s="18"/>
      <c r="P1803" s="18"/>
      <c r="Q1803" s="18"/>
    </row>
    <row r="1804" spans="5:17">
      <c r="E1804" s="16"/>
      <c r="F1804" s="13"/>
      <c r="I1804" s="18"/>
      <c r="J1804" s="18"/>
      <c r="K1804" s="18"/>
      <c r="L1804" s="18"/>
      <c r="M1804" s="18"/>
      <c r="N1804" s="18"/>
      <c r="O1804" s="18"/>
      <c r="P1804" s="18"/>
      <c r="Q1804" s="18"/>
    </row>
    <row r="1805" spans="5:17">
      <c r="E1805" s="16"/>
      <c r="F1805" s="13"/>
      <c r="I1805" s="18"/>
      <c r="J1805" s="18"/>
      <c r="K1805" s="18"/>
      <c r="L1805" s="18"/>
      <c r="M1805" s="18"/>
      <c r="N1805" s="18"/>
      <c r="O1805" s="18"/>
      <c r="P1805" s="18"/>
      <c r="Q1805" s="18"/>
    </row>
    <row r="1806" spans="5:17">
      <c r="E1806" s="16"/>
      <c r="F1806" s="13"/>
      <c r="I1806" s="18"/>
      <c r="J1806" s="18"/>
      <c r="K1806" s="18"/>
      <c r="L1806" s="18"/>
      <c r="M1806" s="18"/>
      <c r="N1806" s="18"/>
      <c r="O1806" s="18"/>
      <c r="P1806" s="18"/>
      <c r="Q1806" s="18"/>
    </row>
    <row r="1807" spans="5:17">
      <c r="E1807" s="16"/>
      <c r="F1807" s="13"/>
      <c r="I1807" s="18"/>
      <c r="J1807" s="18"/>
      <c r="K1807" s="18"/>
      <c r="L1807" s="18"/>
      <c r="M1807" s="18"/>
      <c r="N1807" s="18"/>
      <c r="O1807" s="18"/>
      <c r="P1807" s="18"/>
      <c r="Q1807" s="18"/>
    </row>
    <row r="1808" spans="5:17">
      <c r="E1808" s="16"/>
      <c r="F1808" s="13"/>
      <c r="I1808" s="18"/>
      <c r="J1808" s="18"/>
      <c r="K1808" s="18"/>
      <c r="L1808" s="18"/>
      <c r="M1808" s="18"/>
      <c r="N1808" s="18"/>
      <c r="O1808" s="18"/>
      <c r="P1808" s="18"/>
      <c r="Q1808" s="18"/>
    </row>
    <row r="1809" spans="5:17">
      <c r="E1809" s="16"/>
      <c r="F1809" s="13"/>
      <c r="I1809" s="18"/>
      <c r="J1809" s="18"/>
      <c r="K1809" s="18"/>
      <c r="L1809" s="18"/>
      <c r="M1809" s="18"/>
      <c r="N1809" s="18"/>
      <c r="O1809" s="18"/>
      <c r="P1809" s="18"/>
      <c r="Q1809" s="18"/>
    </row>
    <row r="1810" spans="5:17">
      <c r="E1810" s="16"/>
      <c r="F1810" s="13"/>
      <c r="I1810" s="18"/>
      <c r="J1810" s="18"/>
      <c r="K1810" s="18"/>
      <c r="L1810" s="18"/>
      <c r="M1810" s="18"/>
      <c r="N1810" s="18"/>
      <c r="O1810" s="18"/>
      <c r="P1810" s="18"/>
      <c r="Q1810" s="18"/>
    </row>
    <row r="1811" spans="5:17">
      <c r="E1811" s="16"/>
      <c r="F1811" s="13"/>
      <c r="I1811" s="18"/>
      <c r="J1811" s="18"/>
      <c r="K1811" s="18"/>
      <c r="L1811" s="18"/>
      <c r="M1811" s="18"/>
      <c r="N1811" s="18"/>
      <c r="O1811" s="18"/>
      <c r="P1811" s="18"/>
      <c r="Q1811" s="18"/>
    </row>
    <row r="1812" spans="5:17">
      <c r="E1812" s="16"/>
      <c r="F1812" s="13"/>
      <c r="I1812" s="18"/>
      <c r="J1812" s="18"/>
      <c r="K1812" s="18"/>
      <c r="L1812" s="18"/>
      <c r="M1812" s="18"/>
      <c r="N1812" s="18"/>
      <c r="O1812" s="18"/>
      <c r="P1812" s="18"/>
      <c r="Q1812" s="18"/>
    </row>
    <row r="1813" spans="5:17">
      <c r="E1813" s="16"/>
      <c r="F1813" s="13"/>
      <c r="I1813" s="18"/>
      <c r="J1813" s="18"/>
      <c r="K1813" s="18"/>
      <c r="L1813" s="18"/>
      <c r="M1813" s="18"/>
      <c r="N1813" s="18"/>
      <c r="O1813" s="18"/>
      <c r="P1813" s="18"/>
      <c r="Q1813" s="18"/>
    </row>
    <row r="1814" spans="5:17">
      <c r="E1814" s="16"/>
      <c r="F1814" s="13"/>
      <c r="H1814" s="18"/>
      <c r="I1814" s="18"/>
      <c r="J1814" s="18"/>
      <c r="K1814" s="18"/>
      <c r="L1814" s="18"/>
      <c r="M1814" s="18"/>
      <c r="N1814" s="18"/>
      <c r="O1814" s="18"/>
      <c r="P1814" s="18"/>
      <c r="Q1814" s="18"/>
    </row>
    <row r="1815" spans="5:17">
      <c r="E1815" s="16"/>
      <c r="F1815" s="13"/>
      <c r="H1815" s="18"/>
      <c r="I1815" s="18"/>
      <c r="J1815" s="18"/>
      <c r="K1815" s="18"/>
      <c r="L1815" s="18"/>
      <c r="M1815" s="18"/>
      <c r="N1815" s="18"/>
      <c r="O1815" s="18"/>
      <c r="P1815" s="18"/>
      <c r="Q1815" s="18"/>
    </row>
    <row r="1816" spans="5:17">
      <c r="E1816" s="16"/>
      <c r="F1816" s="13"/>
      <c r="H1816" s="18"/>
      <c r="I1816" s="18"/>
      <c r="J1816" s="18"/>
      <c r="K1816" s="18"/>
      <c r="L1816" s="18"/>
      <c r="M1816" s="18"/>
      <c r="N1816" s="18"/>
      <c r="O1816" s="18"/>
      <c r="P1816" s="18"/>
      <c r="Q1816" s="18"/>
    </row>
    <row r="1817" spans="5:17">
      <c r="E1817" s="16"/>
      <c r="F1817" s="13"/>
      <c r="H1817" s="18"/>
      <c r="I1817" s="18"/>
      <c r="J1817" s="18"/>
      <c r="K1817" s="18"/>
      <c r="L1817" s="18"/>
      <c r="M1817" s="18"/>
      <c r="N1817" s="18"/>
      <c r="O1817" s="18"/>
      <c r="P1817" s="18"/>
      <c r="Q1817" s="18"/>
    </row>
    <row r="1818" spans="5:17">
      <c r="E1818"/>
      <c r="F1818" s="13"/>
      <c r="H1818" s="18"/>
      <c r="I1818" s="18"/>
      <c r="J1818" s="18"/>
      <c r="K1818" s="18"/>
      <c r="L1818" s="18"/>
      <c r="M1818" s="18"/>
      <c r="N1818" s="18"/>
      <c r="O1818" s="18"/>
      <c r="P1818" s="18"/>
      <c r="Q1818" s="18"/>
    </row>
    <row r="1819" spans="5:17">
      <c r="E1819"/>
      <c r="F1819" s="13"/>
      <c r="G1819" s="18"/>
      <c r="H1819" s="18"/>
      <c r="I1819" s="18"/>
      <c r="J1819" s="18"/>
      <c r="K1819" s="18"/>
      <c r="L1819" s="18"/>
      <c r="M1819" s="18"/>
      <c r="N1819" s="18"/>
      <c r="O1819" s="18"/>
      <c r="P1819" s="18"/>
      <c r="Q1819" s="18"/>
    </row>
    <row r="1820" spans="5:17">
      <c r="E1820"/>
      <c r="F1820" s="13"/>
      <c r="G1820" s="18"/>
      <c r="H1820" s="18"/>
      <c r="I1820" s="18"/>
      <c r="J1820" s="18"/>
      <c r="K1820" s="18"/>
      <c r="L1820" s="18"/>
      <c r="M1820" s="18"/>
      <c r="N1820" s="18"/>
      <c r="O1820" s="18"/>
      <c r="P1820" s="18"/>
      <c r="Q1820" s="18"/>
    </row>
    <row r="1821" spans="5:17">
      <c r="E1821"/>
      <c r="F1821" s="13"/>
      <c r="G1821" s="18"/>
      <c r="H1821" s="18"/>
      <c r="I1821" s="18"/>
      <c r="J1821" s="18"/>
      <c r="K1821" s="18"/>
      <c r="L1821" s="18"/>
      <c r="M1821" s="18"/>
      <c r="N1821" s="18"/>
      <c r="O1821" s="18"/>
      <c r="P1821" s="18"/>
      <c r="Q1821" s="18"/>
    </row>
    <row r="1822" spans="5:17">
      <c r="F1822" s="70"/>
      <c r="G1822" s="18"/>
      <c r="H1822" s="18"/>
      <c r="I1822" s="18"/>
      <c r="J1822" s="18"/>
      <c r="K1822" s="18"/>
      <c r="L1822" s="18"/>
      <c r="M1822" s="18"/>
      <c r="N1822" s="18"/>
      <c r="O1822" s="18"/>
      <c r="P1822" s="18"/>
      <c r="Q1822" s="18"/>
    </row>
    <row r="1823" spans="5:17">
      <c r="F1823" s="70"/>
      <c r="G1823" s="18"/>
      <c r="H1823" s="18"/>
      <c r="I1823" s="18"/>
      <c r="J1823" s="18"/>
      <c r="K1823" s="18"/>
      <c r="L1823" s="18"/>
      <c r="M1823" s="18"/>
      <c r="N1823" s="18"/>
      <c r="O1823" s="18"/>
      <c r="P1823" s="18"/>
      <c r="Q1823" s="18"/>
    </row>
    <row r="1824" spans="5:17">
      <c r="F1824" s="70"/>
      <c r="G1824" s="18"/>
      <c r="H1824" s="18"/>
      <c r="I1824" s="18"/>
      <c r="J1824" s="18"/>
      <c r="K1824" s="18"/>
      <c r="L1824" s="18"/>
      <c r="M1824" s="18"/>
      <c r="N1824" s="18"/>
      <c r="O1824" s="18"/>
      <c r="P1824" s="18"/>
      <c r="Q1824" s="18"/>
    </row>
    <row r="1825" spans="3:17">
      <c r="F1825" s="70"/>
      <c r="G1825" s="18"/>
      <c r="H1825" s="18"/>
      <c r="I1825" s="18"/>
      <c r="J1825" s="18"/>
      <c r="K1825" s="18"/>
      <c r="L1825" s="18"/>
      <c r="M1825" s="18"/>
      <c r="N1825" s="18"/>
      <c r="O1825" s="18"/>
      <c r="P1825" s="18"/>
      <c r="Q1825" s="18"/>
    </row>
    <row r="1826" spans="3:17">
      <c r="F1826" s="70"/>
      <c r="G1826" s="18"/>
      <c r="H1826" s="18"/>
      <c r="I1826" s="18"/>
      <c r="J1826" s="18"/>
      <c r="K1826" s="18"/>
      <c r="L1826" s="18"/>
      <c r="M1826" s="18"/>
      <c r="N1826" s="18"/>
      <c r="O1826" s="18"/>
      <c r="P1826" s="18"/>
      <c r="Q1826" s="18"/>
    </row>
    <row r="1827" spans="3:17">
      <c r="F1827" s="70"/>
      <c r="G1827" s="18"/>
      <c r="H1827" s="18"/>
      <c r="I1827" s="18"/>
      <c r="J1827" s="18"/>
      <c r="K1827" s="18"/>
      <c r="L1827" s="18"/>
      <c r="M1827" s="18"/>
      <c r="N1827" s="18"/>
      <c r="O1827" s="18"/>
      <c r="P1827" s="18"/>
      <c r="Q1827" s="18"/>
    </row>
    <row r="1833" spans="3:17">
      <c r="C1833" s="2"/>
    </row>
    <row r="1834" spans="3:17">
      <c r="C1834" s="4"/>
    </row>
    <row r="1835" spans="3:17">
      <c r="C1835" s="4"/>
    </row>
  </sheetData>
  <sheetProtection sort="0" autoFilter="0" pivotTables="0"/>
  <autoFilter ref="B13:Q1821"/>
  <mergeCells count="7">
    <mergeCell ref="B5:Q5"/>
    <mergeCell ref="B4:Q4"/>
    <mergeCell ref="B12:C12"/>
    <mergeCell ref="B11:C11"/>
    <mergeCell ref="B1:Q1"/>
    <mergeCell ref="B2:Q2"/>
    <mergeCell ref="C3:Q3"/>
  </mergeCells>
  <conditionalFormatting sqref="H636:H1813">
    <cfRule type="containsText" dxfId="36" priority="32" operator="containsText" text="V">
      <formula>NOT(ISERROR(SEARCH("V",H636)))</formula>
    </cfRule>
  </conditionalFormatting>
  <conditionalFormatting sqref="G636:G1818">
    <cfRule type="containsText" dxfId="35" priority="31" operator="containsText" text="A">
      <formula>NOT(ISERROR(SEARCH("A",G636)))</formula>
    </cfRule>
  </conditionalFormatting>
  <conditionalFormatting sqref="F731:F1075">
    <cfRule type="containsText" dxfId="34" priority="30" operator="containsText" text="ü">
      <formula>NOT(ISERROR(SEARCH("ü",F731)))</formula>
    </cfRule>
  </conditionalFormatting>
  <conditionalFormatting sqref="P13:Q13">
    <cfRule type="expression" dxfId="33" priority="28">
      <formula>$R$1</formula>
    </cfRule>
  </conditionalFormatting>
  <conditionalFormatting sqref="G1725:G1728 G636:G993 G997:G1243 G1247:G1336 G1342:G1378 G1384:G1483 G1492:G1623 G1627:G1723 G1732:G1818">
    <cfRule type="containsText" dxfId="32" priority="25" operator="containsText" text="A">
      <formula>NOT(ISERROR(SEARCH("A",G636)))</formula>
    </cfRule>
  </conditionalFormatting>
  <conditionalFormatting sqref="F731:F1075 D20:D1819 C14:D19 C20:C1823 G636:G1818 E14:E1817 H636:H1813 I1029:O1376 I636:M1028 O636:O1028 B14:B1821">
    <cfRule type="expression" dxfId="31" priority="15">
      <formula>$R14=1</formula>
    </cfRule>
  </conditionalFormatting>
  <conditionalFormatting sqref="P636:Q1714">
    <cfRule type="expression" dxfId="30" priority="14">
      <formula>$S636=1</formula>
    </cfRule>
  </conditionalFormatting>
  <conditionalFormatting sqref="F731:F1829">
    <cfRule type="containsText" dxfId="29" priority="12" operator="containsText" text="û">
      <formula>NOT(ISERROR(SEARCH("û",F731)))</formula>
    </cfRule>
  </conditionalFormatting>
  <conditionalFormatting sqref="G1029:Q1825 G636:M1028 O636:Q1028">
    <cfRule type="containsText" dxfId="28" priority="11" operator="containsText" text="X">
      <formula>NOT(ISERROR(SEARCH("X",G636)))</formula>
    </cfRule>
  </conditionalFormatting>
  <conditionalFormatting sqref="F14:F730">
    <cfRule type="expression" dxfId="27" priority="10">
      <formula>$R14=1</formula>
    </cfRule>
  </conditionalFormatting>
  <conditionalFormatting sqref="H14:H635">
    <cfRule type="containsText" dxfId="26" priority="8" operator="containsText" text="V">
      <formula>NOT(ISERROR(SEARCH("V",H14)))</formula>
    </cfRule>
  </conditionalFormatting>
  <conditionalFormatting sqref="G14:G635">
    <cfRule type="containsText" dxfId="25" priority="7" operator="containsText" text="A">
      <formula>NOT(ISERROR(SEARCH("A",G14)))</formula>
    </cfRule>
  </conditionalFormatting>
  <conditionalFormatting sqref="G14:O20 G21:M635 O21:O635 N21:N1028">
    <cfRule type="expression" dxfId="24" priority="6">
      <formula>$R14=1</formula>
    </cfRule>
  </conditionalFormatting>
  <conditionalFormatting sqref="P14:Q635">
    <cfRule type="expression" dxfId="23" priority="5">
      <formula>$S14=1</formula>
    </cfRule>
  </conditionalFormatting>
  <conditionalFormatting sqref="G14:Q20 G21:M635 O21:Q635 N21:N1028">
    <cfRule type="containsText" dxfId="22" priority="4" operator="containsText" text="X">
      <formula>NOT(ISERROR(SEARCH("X",G14)))</formula>
    </cfRule>
  </conditionalFormatting>
  <conditionalFormatting sqref="J14:J492">
    <cfRule type="containsText" dxfId="21" priority="3" operator="containsText" text="A">
      <formula>NOT(ISERROR(SEARCH("A",J14)))</formula>
    </cfRule>
  </conditionalFormatting>
  <conditionalFormatting sqref="J14:J1835">
    <cfRule type="containsText" dxfId="20" priority="2" operator="containsText" text="O">
      <formula>NOT(ISERROR(SEARCH("O",J14)))</formula>
    </cfRule>
  </conditionalFormatting>
  <conditionalFormatting sqref="I14:I1835">
    <cfRule type="containsText" dxfId="19" priority="1" operator="containsText" text="A">
      <formula>NOT(ISERROR(SEARCH("A",I14)))</formula>
    </cfRule>
  </conditionalFormatting>
  <dataValidations disablePrompts="1" count="2">
    <dataValidation type="list" allowBlank="1" showInputMessage="1" showErrorMessage="1" sqref="B11">
      <formula1>$AC$1:$AC$3</formula1>
    </dataValidation>
    <dataValidation type="list" allowBlank="1" showInputMessage="1" showErrorMessage="1" sqref="B12 E11">
      <formula1>$AA$1:$AA$2</formula1>
    </dataValidation>
  </dataValidations>
  <pageMargins left="0.82677165354330717" right="0.43307086614173229" top="0.35433070866141736" bottom="0.74803149606299213" header="0.31496062992125984" footer="0.31496062992125984"/>
  <pageSetup paperSize="5" scale="72" fitToWidth="0" fitToHeight="0" orientation="landscape" horizontalDpi="4294967294" verticalDpi="4294967294" r:id="rId1"/>
  <drawing r:id="rId2"/>
  <legacyDrawingHF r:id="rId3"/>
  <extLst>
    <ext xmlns:x14="http://schemas.microsoft.com/office/spreadsheetml/2009/9/main" uri="{78C0D931-6437-407d-A8EE-F0AAD7539E65}">
      <x14:conditionalFormattings>
        <x14:conditionalFormatting xmlns:xm="http://schemas.microsoft.com/office/excel/2006/main">
          <x14:cfRule type="containsText" priority="33" operator="containsText" text="X" id="{755A39CE-0D85-4F2C-A788-0283870A3523}">
            <xm:f>NOT(ISERROR(SEARCH("X",REPORTE!O14)))</xm:f>
            <x14:dxf>
              <font>
                <color rgb="FFC00000"/>
              </font>
            </x14:dxf>
          </x14:cfRule>
          <xm:sqref>P14:Q1714</xm:sqref>
        </x14:conditionalFormatting>
        <x14:conditionalFormatting xmlns:xm="http://schemas.microsoft.com/office/excel/2006/main">
          <x14:cfRule type="containsText" priority="29" operator="containsText" text="û" id="{643279AA-694B-4ECE-BAF8-CB977E841799}">
            <xm:f>NOT(ISERROR(SEARCH("û",REPORTE!F738)))</xm:f>
            <x14:dxf>
              <font>
                <color rgb="FFC00000"/>
              </font>
            </x14:dxf>
          </x14:cfRule>
          <xm:sqref>F731:F1075</xm:sqref>
        </x14:conditionalFormatting>
        <x14:conditionalFormatting xmlns:xm="http://schemas.microsoft.com/office/excel/2006/main">
          <x14:cfRule type="containsText" priority="195" operator="containsText" text="X" id="{755A39CE-0D85-4F2C-A788-0283870A3523}">
            <xm:f>NOT(ISERROR(SEARCH("X",REPORTE!#REF!)))</xm:f>
            <x14:dxf>
              <font>
                <color rgb="FFC00000"/>
              </font>
            </x14:dxf>
          </x14:cfRule>
          <xm:sqref>H27:M27 G28:L30</xm:sqref>
        </x14:conditionalFormatting>
        <x14:conditionalFormatting xmlns:xm="http://schemas.microsoft.com/office/excel/2006/main">
          <x14:cfRule type="containsText" priority="206" operator="containsText" text="X" id="{755A39CE-0D85-4F2C-A788-0283870A3523}">
            <xm:f>NOT(ISERROR(SEARCH("X",REPORTE!G33)))</xm:f>
            <x14:dxf>
              <font>
                <color rgb="FFC00000"/>
              </font>
            </x14:dxf>
          </x14:cfRule>
          <xm:sqref>J26:L26 I1029:O1376 K34:M635 J34:J35 J37:J635 G34:G1818 H34:I36 H38:I635 I636:M1028 N34:O1028 H636:H1813</xm:sqref>
        </x14:conditionalFormatting>
        <x14:conditionalFormatting xmlns:xm="http://schemas.microsoft.com/office/excel/2006/main">
          <x14:cfRule type="containsText" priority="262" operator="containsText" text="X" id="{755A39CE-0D85-4F2C-A788-0283870A3523}">
            <xm:f>NOT(ISERROR(SEARCH("X",REPORTE!G26)))</xm:f>
            <x14:dxf>
              <font>
                <color rgb="FFC00000"/>
              </font>
            </x14:dxf>
          </x14:cfRule>
          <xm:sqref>J23:K23</xm:sqref>
        </x14:conditionalFormatting>
        <x14:conditionalFormatting xmlns:xm="http://schemas.microsoft.com/office/excel/2006/main">
          <x14:cfRule type="containsText" priority="283" operator="containsText" text="X" id="{755A39CE-0D85-4F2C-A788-0283870A3523}">
            <xm:f>NOT(ISERROR(SEARCH("X",REPORTE!B26)))</xm:f>
            <x14:dxf>
              <font>
                <color rgb="FFC00000"/>
              </font>
            </x14:dxf>
          </x14:cfRule>
          <xm:sqref>G23:H23</xm:sqref>
        </x14:conditionalFormatting>
        <x14:conditionalFormatting xmlns:xm="http://schemas.microsoft.com/office/excel/2006/main">
          <x14:cfRule type="containsText" priority="284" operator="containsText" text="X" id="{755A39CE-0D85-4F2C-A788-0283870A3523}">
            <xm:f>NOT(ISERROR(SEARCH("X",REPORTE!C26)))</xm:f>
            <x14:dxf>
              <font>
                <color rgb="FFC00000"/>
              </font>
            </x14:dxf>
          </x14:cfRule>
          <xm:sqref>H26</xm:sqref>
        </x14:conditionalFormatting>
        <x14:conditionalFormatting xmlns:xm="http://schemas.microsoft.com/office/excel/2006/main">
          <x14:cfRule type="containsText" priority="302" operator="containsText" text="X" id="{755A39CE-0D85-4F2C-A788-0283870A3523}">
            <xm:f>NOT(ISERROR(SEARCH("X",REPORTE!#REF!)))</xm:f>
            <x14:dxf>
              <font>
                <color rgb="FFC00000"/>
              </font>
            </x14:dxf>
          </x14:cfRule>
          <xm:sqref>G18:H18 J21:K21</xm:sqref>
        </x14:conditionalFormatting>
        <x14:conditionalFormatting xmlns:xm="http://schemas.microsoft.com/office/excel/2006/main">
          <x14:cfRule type="containsText" priority="329" operator="containsText" text="X" id="{755A39CE-0D85-4F2C-A788-0283870A3523}">
            <xm:f>NOT(ISERROR(SEARCH("X",REPORTE!J20)))</xm:f>
            <x14:dxf>
              <font>
                <color rgb="FFC00000"/>
              </font>
            </x14:dxf>
          </x14:cfRule>
          <xm:sqref>G20:H20 G17:H17</xm:sqref>
        </x14:conditionalFormatting>
        <x14:conditionalFormatting xmlns:xm="http://schemas.microsoft.com/office/excel/2006/main">
          <x14:cfRule type="containsText" priority="350" operator="containsText" text="X" id="{755A39CE-0D85-4F2C-A788-0283870A3523}">
            <xm:f>NOT(ISERROR(SEARCH("X",REPORTE!H20)))</xm:f>
            <x14:dxf>
              <font>
                <color rgb="FFC00000"/>
              </font>
            </x14:dxf>
          </x14:cfRule>
          <xm:sqref>H23</xm:sqref>
        </x14:conditionalFormatting>
        <x14:conditionalFormatting xmlns:xm="http://schemas.microsoft.com/office/excel/2006/main">
          <x14:cfRule type="containsText" priority="376" operator="containsText" text="X" id="{755A39CE-0D85-4F2C-A788-0283870A3523}">
            <xm:f>NOT(ISERROR(SEARCH("X",REPORTE!B20)))</xm:f>
            <x14:dxf>
              <font>
                <color rgb="FFC00000"/>
              </font>
            </x14:dxf>
          </x14:cfRule>
          <xm:sqref>J20:K20</xm:sqref>
        </x14:conditionalFormatting>
        <x14:conditionalFormatting xmlns:xm="http://schemas.microsoft.com/office/excel/2006/main">
          <x14:cfRule type="containsText" priority="380" operator="containsText" text="X" id="{755A39CE-0D85-4F2C-A788-0283870A3523}">
            <xm:f>NOT(ISERROR(SEARCH("X",REPORTE!G30)))</xm:f>
            <x14:dxf>
              <font>
                <color rgb="FFC00000"/>
              </font>
            </x14:dxf>
          </x14:cfRule>
          <xm:sqref>M28 G27 H27:H28 N27:O28</xm:sqref>
        </x14:conditionalFormatting>
        <x14:conditionalFormatting xmlns:xm="http://schemas.microsoft.com/office/excel/2006/main">
          <x14:cfRule type="containsText" priority="385" operator="containsText" text="X" id="{755A39CE-0D85-4F2C-A788-0283870A3523}">
            <xm:f>NOT(ISERROR(SEARCH("X",REPORTE!G33)))</xm:f>
            <x14:dxf>
              <font>
                <color rgb="FFC00000"/>
              </font>
            </x14:dxf>
          </x14:cfRule>
          <xm:sqref>G31:L31 H29:H31 M29:O31</xm:sqref>
        </x14:conditionalFormatting>
        <x14:conditionalFormatting xmlns:xm="http://schemas.microsoft.com/office/excel/2006/main">
          <x14:cfRule type="containsText" priority="394" operator="containsText" text="X" id="{755A39CE-0D85-4F2C-A788-0283870A3523}">
            <xm:f>NOT(ISERROR(SEARCH("X",REPORTE!#REF!)))</xm:f>
            <x14:dxf>
              <font>
                <color rgb="FFC00000"/>
              </font>
            </x14:dxf>
          </x14:cfRule>
          <xm:sqref>H37</xm:sqref>
        </x14:conditionalFormatting>
        <x14:conditionalFormatting xmlns:xm="http://schemas.microsoft.com/office/excel/2006/main">
          <x14:cfRule type="containsText" priority="401" operator="containsText" text="X" id="{755A39CE-0D85-4F2C-A788-0283870A3523}">
            <xm:f>NOT(ISERROR(SEARCH("X",REPORTE!B43)))</xm:f>
            <x14:dxf>
              <font>
                <color rgb="FFC00000"/>
              </font>
            </x14:dxf>
          </x14:cfRule>
          <xm:sqref>J36</xm:sqref>
        </x14:conditionalFormatting>
        <x14:conditionalFormatting xmlns:xm="http://schemas.microsoft.com/office/excel/2006/main">
          <x14:cfRule type="containsText" priority="440" operator="containsText" text="X" id="{755A39CE-0D85-4F2C-A788-0283870A3523}">
            <xm:f>NOT(ISERROR(SEARCH("X",REPORTE!B44)))</xm:f>
            <x14:dxf>
              <font>
                <color rgb="FFC00000"/>
              </font>
            </x14:dxf>
          </x14:cfRule>
          <xm:sqref>I37</xm:sqref>
        </x14:conditionalFormatting>
        <x14:conditionalFormatting xmlns:xm="http://schemas.microsoft.com/office/excel/2006/main">
          <x14:cfRule type="containsText" priority="459" operator="containsText" text="X" id="{755A39CE-0D85-4F2C-A788-0283870A3523}">
            <xm:f>NOT(ISERROR(SEARCH("X",REPORTE!G14)))</xm:f>
            <x14:dxf>
              <font>
                <color rgb="FFC00000"/>
              </font>
            </x14:dxf>
          </x14:cfRule>
          <xm:sqref>I14:I25 L14:L25 J14:K19 J22:K22 J24:K25 G14:H16 G19:H19 G21:H22 G24:H25 M14:O26</xm:sqref>
        </x14:conditionalFormatting>
        <x14:conditionalFormatting xmlns:xm="http://schemas.microsoft.com/office/excel/2006/main">
          <x14:cfRule type="containsText" priority="482" operator="containsText" text="X" id="{755A39CE-0D85-4F2C-A788-0283870A3523}">
            <xm:f>NOT(ISERROR(SEARCH("X",REPORTE!G38)))</xm:f>
            <x14:dxf>
              <font>
                <color rgb="FFC00000"/>
              </font>
            </x14:dxf>
          </x14:cfRule>
          <xm:sqref>G32:O33</xm:sqref>
        </x14:conditionalFormatting>
        <x14:conditionalFormatting xmlns:xm="http://schemas.microsoft.com/office/excel/2006/main">
          <x14:cfRule type="containsText" priority="522" operator="containsText" text="X" id="{755A39CE-0D85-4F2C-A788-0283870A3523}">
            <xm:f>NOT(ISERROR(SEARCH("X",REPORTE!J28)))</xm:f>
            <x14:dxf>
              <font>
                <color rgb="FFC00000"/>
              </font>
            </x14:dxf>
          </x14:cfRule>
          <xm:sqref>G26:I26</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8"/>
  <dimension ref="A1:H3859"/>
  <sheetViews>
    <sheetView workbookViewId="0">
      <selection activeCell="A18" sqref="A18"/>
    </sheetView>
  </sheetViews>
  <sheetFormatPr baseColWidth="10" defaultRowHeight="15"/>
  <cols>
    <col min="1" max="1" width="13" style="60" customWidth="1"/>
    <col min="2" max="2" width="18" style="60" bestFit="1" customWidth="1"/>
    <col min="3" max="3" width="36.85546875" bestFit="1" customWidth="1"/>
    <col min="4" max="4" width="35.7109375" bestFit="1" customWidth="1"/>
    <col min="5" max="5" width="29.42578125" bestFit="1" customWidth="1"/>
    <col min="6" max="6" width="7.28515625" bestFit="1" customWidth="1"/>
    <col min="7" max="7" width="18.85546875" bestFit="1" customWidth="1"/>
  </cols>
  <sheetData>
    <row r="1" spans="1:8">
      <c r="A1" s="53" t="s">
        <v>7</v>
      </c>
      <c r="B1" s="54" t="s">
        <v>435</v>
      </c>
      <c r="C1" s="54" t="s">
        <v>11</v>
      </c>
      <c r="D1" s="54" t="s">
        <v>195</v>
      </c>
      <c r="E1" s="54" t="s">
        <v>436</v>
      </c>
      <c r="F1" s="54" t="s">
        <v>437</v>
      </c>
      <c r="G1" s="55" t="s">
        <v>174</v>
      </c>
      <c r="H1" s="54" t="s">
        <v>10424</v>
      </c>
    </row>
    <row r="2" spans="1:8">
      <c r="A2" s="56">
        <v>396761203445</v>
      </c>
      <c r="B2" s="57" t="s">
        <v>150</v>
      </c>
      <c r="C2" s="58" t="s">
        <v>486</v>
      </c>
      <c r="D2" s="58" t="s">
        <v>487</v>
      </c>
      <c r="E2" s="58" t="s">
        <v>440</v>
      </c>
      <c r="F2" s="57" t="s">
        <v>441</v>
      </c>
      <c r="G2" s="59">
        <v>44111418</v>
      </c>
      <c r="H2" s="102">
        <f t="shared" ref="H2:H65" si="0">G2/4910.95</f>
        <v>8982.2576079984519</v>
      </c>
    </row>
    <row r="3" spans="1:8">
      <c r="A3" s="56">
        <v>396761203437</v>
      </c>
      <c r="B3" s="57" t="s">
        <v>488</v>
      </c>
      <c r="C3" s="58" t="s">
        <v>489</v>
      </c>
      <c r="D3" s="58" t="s">
        <v>487</v>
      </c>
      <c r="E3" s="58" t="s">
        <v>440</v>
      </c>
      <c r="F3" s="57" t="s">
        <v>441</v>
      </c>
      <c r="G3" s="59">
        <v>24506538</v>
      </c>
      <c r="H3" s="102">
        <f t="shared" si="0"/>
        <v>4990.1827548641304</v>
      </c>
    </row>
    <row r="4" spans="1:8">
      <c r="A4" s="56">
        <v>400810402430</v>
      </c>
      <c r="B4" s="57" t="s">
        <v>713</v>
      </c>
      <c r="C4" s="58" t="s">
        <v>714</v>
      </c>
      <c r="D4" s="58" t="s">
        <v>715</v>
      </c>
      <c r="E4" s="58" t="s">
        <v>716</v>
      </c>
      <c r="F4" s="57" t="s">
        <v>441</v>
      </c>
      <c r="G4" s="59">
        <v>24506538</v>
      </c>
      <c r="H4" s="102">
        <f t="shared" si="0"/>
        <v>4990.1827548641304</v>
      </c>
    </row>
    <row r="5" spans="1:8">
      <c r="A5" s="56">
        <v>393090900198</v>
      </c>
      <c r="B5" s="57" t="s">
        <v>717</v>
      </c>
      <c r="C5" s="58" t="s">
        <v>718</v>
      </c>
      <c r="D5" s="58" t="s">
        <v>719</v>
      </c>
      <c r="E5" s="58" t="s">
        <v>720</v>
      </c>
      <c r="F5" s="57" t="s">
        <v>441</v>
      </c>
      <c r="G5" s="59">
        <v>14747406</v>
      </c>
      <c r="H5" s="102">
        <f t="shared" si="0"/>
        <v>3002.9639886376362</v>
      </c>
    </row>
    <row r="6" spans="1:8">
      <c r="A6" s="56">
        <v>403970301159</v>
      </c>
      <c r="B6" s="57" t="s">
        <v>721</v>
      </c>
      <c r="C6" s="58" t="s">
        <v>722</v>
      </c>
      <c r="D6" s="58" t="s">
        <v>723</v>
      </c>
      <c r="E6" s="58" t="s">
        <v>724</v>
      </c>
      <c r="F6" s="57" t="s">
        <v>477</v>
      </c>
      <c r="G6" s="59">
        <v>9802878</v>
      </c>
      <c r="H6" s="102">
        <f t="shared" si="0"/>
        <v>1996.1266150133886</v>
      </c>
    </row>
    <row r="7" spans="1:8">
      <c r="A7" s="56">
        <v>395750301937</v>
      </c>
      <c r="B7" s="57" t="s">
        <v>725</v>
      </c>
      <c r="C7" s="58" t="s">
        <v>726</v>
      </c>
      <c r="D7" s="58" t="s">
        <v>727</v>
      </c>
      <c r="E7" s="58" t="s">
        <v>728</v>
      </c>
      <c r="F7" s="57" t="s">
        <v>441</v>
      </c>
      <c r="G7" s="59">
        <v>5881902</v>
      </c>
      <c r="H7" s="102">
        <f t="shared" si="0"/>
        <v>1197.7116443865241</v>
      </c>
    </row>
    <row r="8" spans="1:8">
      <c r="A8" s="56">
        <v>408920500136</v>
      </c>
      <c r="B8" s="57" t="s">
        <v>729</v>
      </c>
      <c r="C8" s="58" t="s">
        <v>730</v>
      </c>
      <c r="D8" s="58" t="s">
        <v>731</v>
      </c>
      <c r="E8" s="58" t="s">
        <v>732</v>
      </c>
      <c r="F8" s="57" t="s">
        <v>477</v>
      </c>
      <c r="G8" s="59">
        <v>4730838</v>
      </c>
      <c r="H8" s="102">
        <f t="shared" si="0"/>
        <v>963.32440770115761</v>
      </c>
    </row>
    <row r="9" spans="1:8">
      <c r="A9" s="56">
        <v>393090200081</v>
      </c>
      <c r="B9" s="57" t="s">
        <v>733</v>
      </c>
      <c r="C9" s="58" t="s">
        <v>734</v>
      </c>
      <c r="D9" s="58" t="s">
        <v>735</v>
      </c>
      <c r="E9" s="58" t="s">
        <v>736</v>
      </c>
      <c r="F9" s="57" t="s">
        <v>441</v>
      </c>
      <c r="G9" s="59">
        <v>3719715</v>
      </c>
      <c r="H9" s="102">
        <f t="shared" si="0"/>
        <v>757.43287958541634</v>
      </c>
    </row>
    <row r="10" spans="1:8">
      <c r="A10" s="56">
        <v>408760300453</v>
      </c>
      <c r="B10" s="57" t="s">
        <v>737</v>
      </c>
      <c r="C10" s="58" t="s">
        <v>738</v>
      </c>
      <c r="D10" s="58" t="s">
        <v>739</v>
      </c>
      <c r="E10" s="58" t="s">
        <v>732</v>
      </c>
      <c r="F10" s="57" t="s">
        <v>477</v>
      </c>
      <c r="G10" s="59">
        <v>3219738</v>
      </c>
      <c r="H10" s="102">
        <f t="shared" si="0"/>
        <v>655.62426821694385</v>
      </c>
    </row>
    <row r="11" spans="1:8">
      <c r="A11" s="56">
        <v>395750300337</v>
      </c>
      <c r="B11" s="57" t="s">
        <v>740</v>
      </c>
      <c r="C11" s="58" t="s">
        <v>741</v>
      </c>
      <c r="D11" s="58" t="s">
        <v>742</v>
      </c>
      <c r="E11" s="58" t="s">
        <v>743</v>
      </c>
      <c r="F11" s="57" t="s">
        <v>441</v>
      </c>
      <c r="G11" s="59">
        <v>2451048</v>
      </c>
      <c r="H11" s="102">
        <f t="shared" si="0"/>
        <v>499.0985450880176</v>
      </c>
    </row>
    <row r="12" spans="1:8">
      <c r="A12" s="56">
        <v>408161000204</v>
      </c>
      <c r="B12" s="57" t="s">
        <v>744</v>
      </c>
      <c r="C12" s="58" t="s">
        <v>745</v>
      </c>
      <c r="D12" s="58" t="s">
        <v>746</v>
      </c>
      <c r="E12" s="58" t="s">
        <v>732</v>
      </c>
      <c r="F12" s="57" t="s">
        <v>477</v>
      </c>
      <c r="G12" s="59">
        <v>2205987</v>
      </c>
      <c r="H12" s="102">
        <f t="shared" si="0"/>
        <v>449.19760942383857</v>
      </c>
    </row>
    <row r="13" spans="1:8">
      <c r="A13" s="56">
        <v>400180407420</v>
      </c>
      <c r="B13" s="57" t="s">
        <v>747</v>
      </c>
      <c r="C13" s="58" t="s">
        <v>748</v>
      </c>
      <c r="D13" s="58" t="s">
        <v>749</v>
      </c>
      <c r="E13" s="58" t="s">
        <v>716</v>
      </c>
      <c r="F13" s="57" t="s">
        <v>441</v>
      </c>
      <c r="G13" s="59">
        <v>2132468</v>
      </c>
      <c r="H13" s="102">
        <f t="shared" si="0"/>
        <v>434.22718618597219</v>
      </c>
    </row>
    <row r="14" spans="1:8">
      <c r="A14" s="56">
        <v>350121114829</v>
      </c>
      <c r="B14" s="57" t="s">
        <v>750</v>
      </c>
      <c r="C14" s="58" t="s">
        <v>751</v>
      </c>
      <c r="D14" s="58" t="s">
        <v>752</v>
      </c>
      <c r="E14" s="58" t="s">
        <v>732</v>
      </c>
      <c r="F14" s="57" t="s">
        <v>441</v>
      </c>
      <c r="G14" s="59">
        <v>1960926</v>
      </c>
      <c r="H14" s="102">
        <f t="shared" si="0"/>
        <v>399.29667375965954</v>
      </c>
    </row>
    <row r="15" spans="1:8">
      <c r="A15" s="56">
        <v>408671000977</v>
      </c>
      <c r="B15" s="57" t="s">
        <v>753</v>
      </c>
      <c r="C15" s="58" t="s">
        <v>754</v>
      </c>
      <c r="D15" s="58" t="s">
        <v>755</v>
      </c>
      <c r="E15" s="58" t="s">
        <v>732</v>
      </c>
      <c r="F15" s="57" t="s">
        <v>441</v>
      </c>
      <c r="G15" s="59">
        <v>1945158</v>
      </c>
      <c r="H15" s="102">
        <f t="shared" si="0"/>
        <v>396.08588969547645</v>
      </c>
    </row>
    <row r="16" spans="1:8">
      <c r="A16" s="56">
        <v>408950500041</v>
      </c>
      <c r="B16" s="57" t="s">
        <v>756</v>
      </c>
      <c r="C16" s="58" t="s">
        <v>757</v>
      </c>
      <c r="D16" s="58" t="s">
        <v>758</v>
      </c>
      <c r="E16" s="58" t="s">
        <v>732</v>
      </c>
      <c r="F16" s="57" t="s">
        <v>477</v>
      </c>
      <c r="G16" s="59">
        <v>1872888</v>
      </c>
      <c r="H16" s="102">
        <f t="shared" si="0"/>
        <v>381.36979606797058</v>
      </c>
    </row>
    <row r="17" spans="1:8">
      <c r="A17" s="56">
        <v>395750200995</v>
      </c>
      <c r="B17" s="57" t="s">
        <v>759</v>
      </c>
      <c r="C17" s="58" t="s">
        <v>760</v>
      </c>
      <c r="D17" s="58" t="s">
        <v>761</v>
      </c>
      <c r="E17" s="58" t="s">
        <v>728</v>
      </c>
      <c r="F17" s="57" t="s">
        <v>441</v>
      </c>
      <c r="G17" s="59">
        <v>1823692</v>
      </c>
      <c r="H17" s="102">
        <f t="shared" si="0"/>
        <v>371.35218236797363</v>
      </c>
    </row>
    <row r="18" spans="1:8">
      <c r="A18" s="56">
        <v>396990402869</v>
      </c>
      <c r="B18" s="57" t="s">
        <v>230</v>
      </c>
      <c r="C18" s="58" t="s">
        <v>762</v>
      </c>
      <c r="D18" s="58" t="s">
        <v>763</v>
      </c>
      <c r="E18" s="58" t="s">
        <v>440</v>
      </c>
      <c r="F18" s="57" t="s">
        <v>477</v>
      </c>
      <c r="G18" s="59">
        <v>1813889</v>
      </c>
      <c r="H18" s="102">
        <f t="shared" si="0"/>
        <v>369.35603091051632</v>
      </c>
    </row>
    <row r="19" spans="1:8">
      <c r="A19" s="56">
        <v>408910500073</v>
      </c>
      <c r="B19" s="57" t="s">
        <v>764</v>
      </c>
      <c r="C19" s="58" t="s">
        <v>765</v>
      </c>
      <c r="D19" s="58" t="s">
        <v>766</v>
      </c>
      <c r="E19" s="58" t="s">
        <v>732</v>
      </c>
      <c r="F19" s="57" t="s">
        <v>441</v>
      </c>
      <c r="G19" s="59">
        <v>1805994</v>
      </c>
      <c r="H19" s="102">
        <f t="shared" si="0"/>
        <v>367.74839898593962</v>
      </c>
    </row>
    <row r="20" spans="1:8">
      <c r="A20" s="56">
        <v>408850800129</v>
      </c>
      <c r="B20" s="57" t="s">
        <v>767</v>
      </c>
      <c r="C20" s="58" t="s">
        <v>768</v>
      </c>
      <c r="D20" s="58" t="s">
        <v>769</v>
      </c>
      <c r="E20" s="58" t="s">
        <v>732</v>
      </c>
      <c r="F20" s="57" t="s">
        <v>441</v>
      </c>
      <c r="G20" s="59">
        <v>1774338</v>
      </c>
      <c r="H20" s="102">
        <f t="shared" si="0"/>
        <v>361.30239566682621</v>
      </c>
    </row>
    <row r="21" spans="1:8">
      <c r="A21" s="56">
        <v>408130600033</v>
      </c>
      <c r="B21" s="57" t="s">
        <v>770</v>
      </c>
      <c r="C21" s="58" t="s">
        <v>771</v>
      </c>
      <c r="D21" s="58" t="s">
        <v>772</v>
      </c>
      <c r="E21" s="58" t="s">
        <v>732</v>
      </c>
      <c r="F21" s="57" t="s">
        <v>441</v>
      </c>
      <c r="G21" s="59">
        <v>1715865</v>
      </c>
      <c r="H21" s="102">
        <f t="shared" si="0"/>
        <v>349.39573809548051</v>
      </c>
    </row>
    <row r="22" spans="1:8">
      <c r="A22" s="56">
        <v>408161000221</v>
      </c>
      <c r="B22" s="57" t="s">
        <v>773</v>
      </c>
      <c r="C22" s="58" t="s">
        <v>765</v>
      </c>
      <c r="D22" s="58" t="s">
        <v>774</v>
      </c>
      <c r="E22" s="58" t="s">
        <v>732</v>
      </c>
      <c r="F22" s="57" t="s">
        <v>441</v>
      </c>
      <c r="G22" s="59">
        <v>1685623</v>
      </c>
      <c r="H22" s="102">
        <f t="shared" si="0"/>
        <v>343.23766277400506</v>
      </c>
    </row>
    <row r="23" spans="1:8">
      <c r="A23" s="56">
        <v>408890200051</v>
      </c>
      <c r="B23" s="57" t="s">
        <v>775</v>
      </c>
      <c r="C23" s="58" t="s">
        <v>776</v>
      </c>
      <c r="D23" s="58" t="s">
        <v>777</v>
      </c>
      <c r="E23" s="58" t="s">
        <v>732</v>
      </c>
      <c r="F23" s="57" t="s">
        <v>441</v>
      </c>
      <c r="G23" s="59">
        <v>1685623</v>
      </c>
      <c r="H23" s="102">
        <f t="shared" si="0"/>
        <v>343.23766277400506</v>
      </c>
    </row>
    <row r="24" spans="1:8">
      <c r="A24" s="56">
        <v>408920400115</v>
      </c>
      <c r="B24" s="57" t="s">
        <v>778</v>
      </c>
      <c r="C24" s="58" t="s">
        <v>768</v>
      </c>
      <c r="D24" s="58" t="s">
        <v>779</v>
      </c>
      <c r="E24" s="58" t="s">
        <v>732</v>
      </c>
      <c r="F24" s="57" t="s">
        <v>441</v>
      </c>
      <c r="G24" s="59">
        <v>1675788</v>
      </c>
      <c r="H24" s="102">
        <f t="shared" si="0"/>
        <v>341.23499526568179</v>
      </c>
    </row>
    <row r="25" spans="1:8">
      <c r="A25" s="56">
        <v>399040400010</v>
      </c>
      <c r="B25" s="57" t="s">
        <v>780</v>
      </c>
      <c r="C25" s="58" t="s">
        <v>781</v>
      </c>
      <c r="D25" s="58" t="s">
        <v>782</v>
      </c>
      <c r="E25" s="58" t="s">
        <v>783</v>
      </c>
      <c r="F25" s="57" t="s">
        <v>441</v>
      </c>
      <c r="G25" s="59">
        <v>1577238</v>
      </c>
      <c r="H25" s="102">
        <f t="shared" si="0"/>
        <v>321.16759486453742</v>
      </c>
    </row>
    <row r="26" spans="1:8">
      <c r="A26" s="56">
        <v>408070400200</v>
      </c>
      <c r="B26" s="57" t="s">
        <v>784</v>
      </c>
      <c r="C26" s="58" t="s">
        <v>785</v>
      </c>
      <c r="D26" s="58" t="s">
        <v>786</v>
      </c>
      <c r="E26" s="58" t="s">
        <v>732</v>
      </c>
      <c r="F26" s="57" t="s">
        <v>477</v>
      </c>
      <c r="G26" s="59">
        <v>1577238</v>
      </c>
      <c r="H26" s="102">
        <f t="shared" si="0"/>
        <v>321.16759486453742</v>
      </c>
    </row>
    <row r="27" spans="1:8">
      <c r="A27" s="56">
        <v>408810700024</v>
      </c>
      <c r="B27" s="57" t="s">
        <v>787</v>
      </c>
      <c r="C27" s="58" t="s">
        <v>730</v>
      </c>
      <c r="D27" s="58" t="s">
        <v>788</v>
      </c>
      <c r="E27" s="58" t="s">
        <v>732</v>
      </c>
      <c r="F27" s="57" t="s">
        <v>477</v>
      </c>
      <c r="G27" s="59">
        <v>1577238</v>
      </c>
      <c r="H27" s="102">
        <f t="shared" si="0"/>
        <v>321.16759486453742</v>
      </c>
    </row>
    <row r="28" spans="1:8">
      <c r="A28" s="56">
        <v>408920500187</v>
      </c>
      <c r="B28" s="57" t="s">
        <v>789</v>
      </c>
      <c r="C28" s="58" t="s">
        <v>790</v>
      </c>
      <c r="D28" s="58" t="s">
        <v>791</v>
      </c>
      <c r="E28" s="58" t="s">
        <v>732</v>
      </c>
      <c r="F28" s="57" t="s">
        <v>477</v>
      </c>
      <c r="G28" s="59">
        <v>1577238</v>
      </c>
      <c r="H28" s="102">
        <f t="shared" si="0"/>
        <v>321.16759486453742</v>
      </c>
    </row>
    <row r="29" spans="1:8">
      <c r="A29" s="56">
        <v>408821000407</v>
      </c>
      <c r="B29" s="57" t="s">
        <v>792</v>
      </c>
      <c r="C29" s="58" t="s">
        <v>730</v>
      </c>
      <c r="D29" s="58" t="s">
        <v>793</v>
      </c>
      <c r="E29" s="58" t="s">
        <v>732</v>
      </c>
      <c r="F29" s="57" t="s">
        <v>477</v>
      </c>
      <c r="G29" s="59">
        <v>1478688</v>
      </c>
      <c r="H29" s="102">
        <f t="shared" si="0"/>
        <v>301.10019446339305</v>
      </c>
    </row>
    <row r="30" spans="1:8">
      <c r="A30" s="56">
        <v>408920200019</v>
      </c>
      <c r="B30" s="57" t="s">
        <v>794</v>
      </c>
      <c r="C30" s="58" t="s">
        <v>730</v>
      </c>
      <c r="D30" s="58" t="s">
        <v>795</v>
      </c>
      <c r="E30" s="58" t="s">
        <v>732</v>
      </c>
      <c r="F30" s="57" t="s">
        <v>477</v>
      </c>
      <c r="G30" s="59">
        <v>1478688</v>
      </c>
      <c r="H30" s="102">
        <f t="shared" si="0"/>
        <v>301.10019446339305</v>
      </c>
    </row>
    <row r="31" spans="1:8">
      <c r="A31" s="56">
        <v>350130202820</v>
      </c>
      <c r="B31" s="57" t="s">
        <v>796</v>
      </c>
      <c r="C31" s="58" t="s">
        <v>797</v>
      </c>
      <c r="D31" s="58" t="s">
        <v>798</v>
      </c>
      <c r="E31" s="58" t="s">
        <v>732</v>
      </c>
      <c r="F31" s="57" t="s">
        <v>441</v>
      </c>
      <c r="G31" s="59">
        <v>1470804</v>
      </c>
      <c r="H31" s="102">
        <f t="shared" si="0"/>
        <v>299.49480243130148</v>
      </c>
    </row>
    <row r="32" spans="1:8">
      <c r="A32" s="56">
        <v>350160500752</v>
      </c>
      <c r="B32" s="57" t="s">
        <v>799</v>
      </c>
      <c r="C32" s="58" t="s">
        <v>800</v>
      </c>
      <c r="D32" s="58" t="s">
        <v>801</v>
      </c>
      <c r="E32" s="58" t="s">
        <v>732</v>
      </c>
      <c r="F32" s="57" t="s">
        <v>477</v>
      </c>
      <c r="G32" s="59">
        <v>1470804</v>
      </c>
      <c r="H32" s="102">
        <f t="shared" si="0"/>
        <v>299.49480243130148</v>
      </c>
    </row>
    <row r="33" spans="1:8">
      <c r="A33" s="56">
        <v>408080400135</v>
      </c>
      <c r="B33" s="57" t="s">
        <v>802</v>
      </c>
      <c r="C33" s="58" t="s">
        <v>803</v>
      </c>
      <c r="D33" s="58" t="s">
        <v>804</v>
      </c>
      <c r="E33" s="58" t="s">
        <v>732</v>
      </c>
      <c r="F33" s="57" t="s">
        <v>441</v>
      </c>
      <c r="G33" s="59">
        <v>1470804</v>
      </c>
      <c r="H33" s="102">
        <f t="shared" si="0"/>
        <v>299.49480243130148</v>
      </c>
    </row>
    <row r="34" spans="1:8">
      <c r="A34" s="56">
        <v>408920400093</v>
      </c>
      <c r="B34" s="57" t="s">
        <v>805</v>
      </c>
      <c r="C34" s="58" t="s">
        <v>806</v>
      </c>
      <c r="D34" s="58" t="s">
        <v>807</v>
      </c>
      <c r="E34" s="58" t="s">
        <v>732</v>
      </c>
      <c r="F34" s="57" t="s">
        <v>441</v>
      </c>
      <c r="G34" s="59">
        <v>1419558</v>
      </c>
      <c r="H34" s="102">
        <f t="shared" si="0"/>
        <v>289.05975422270643</v>
      </c>
    </row>
    <row r="35" spans="1:8">
      <c r="A35" s="56">
        <v>396990605301</v>
      </c>
      <c r="B35" s="57" t="s">
        <v>21</v>
      </c>
      <c r="C35" s="58" t="s">
        <v>704</v>
      </c>
      <c r="D35" s="58" t="s">
        <v>808</v>
      </c>
      <c r="E35" s="58" t="s">
        <v>440</v>
      </c>
      <c r="F35" s="57" t="s">
        <v>477</v>
      </c>
      <c r="G35" s="59">
        <v>1348273</v>
      </c>
      <c r="H35" s="102">
        <f t="shared" si="0"/>
        <v>274.54423278591719</v>
      </c>
    </row>
    <row r="36" spans="1:8">
      <c r="A36" s="56">
        <v>408801000800</v>
      </c>
      <c r="B36" s="57" t="s">
        <v>809</v>
      </c>
      <c r="C36" s="58" t="s">
        <v>810</v>
      </c>
      <c r="D36" s="58" t="s">
        <v>811</v>
      </c>
      <c r="E36" s="58" t="s">
        <v>732</v>
      </c>
      <c r="F36" s="57" t="s">
        <v>477</v>
      </c>
      <c r="G36" s="59">
        <v>1314438</v>
      </c>
      <c r="H36" s="102">
        <f t="shared" si="0"/>
        <v>267.65452712815238</v>
      </c>
    </row>
    <row r="37" spans="1:8">
      <c r="A37" s="56">
        <v>389120700248</v>
      </c>
      <c r="B37" s="57" t="s">
        <v>812</v>
      </c>
      <c r="C37" s="58" t="s">
        <v>813</v>
      </c>
      <c r="D37" s="58" t="s">
        <v>814</v>
      </c>
      <c r="E37" s="58" t="s">
        <v>815</v>
      </c>
      <c r="F37" s="57" t="s">
        <v>477</v>
      </c>
      <c r="G37" s="59">
        <v>1276945</v>
      </c>
      <c r="H37" s="102">
        <f t="shared" si="0"/>
        <v>260.0199554057769</v>
      </c>
    </row>
    <row r="38" spans="1:8">
      <c r="A38" s="56">
        <v>408811000646</v>
      </c>
      <c r="B38" s="57" t="s">
        <v>816</v>
      </c>
      <c r="C38" s="58" t="s">
        <v>817</v>
      </c>
      <c r="D38" s="58" t="s">
        <v>818</v>
      </c>
      <c r="E38" s="58" t="s">
        <v>732</v>
      </c>
      <c r="F38" s="57" t="s">
        <v>477</v>
      </c>
      <c r="G38" s="59">
        <v>1261878</v>
      </c>
      <c r="H38" s="102">
        <f t="shared" si="0"/>
        <v>256.95191358087538</v>
      </c>
    </row>
    <row r="39" spans="1:8">
      <c r="A39" s="56">
        <v>408170100190</v>
      </c>
      <c r="B39" s="57" t="s">
        <v>819</v>
      </c>
      <c r="C39" s="58" t="s">
        <v>820</v>
      </c>
      <c r="D39" s="58" t="s">
        <v>821</v>
      </c>
      <c r="E39" s="58" t="s">
        <v>732</v>
      </c>
      <c r="F39" s="57" t="s">
        <v>441</v>
      </c>
      <c r="G39" s="59">
        <v>1229680</v>
      </c>
      <c r="H39" s="102">
        <f t="shared" si="0"/>
        <v>250.39554465022044</v>
      </c>
    </row>
    <row r="40" spans="1:8">
      <c r="A40" s="56">
        <v>399080700156</v>
      </c>
      <c r="B40" s="57" t="s">
        <v>822</v>
      </c>
      <c r="C40" s="58" t="s">
        <v>823</v>
      </c>
      <c r="D40" s="58" t="s">
        <v>824</v>
      </c>
      <c r="E40" s="58" t="s">
        <v>825</v>
      </c>
      <c r="F40" s="57" t="s">
        <v>477</v>
      </c>
      <c r="G40" s="59">
        <v>1225743</v>
      </c>
      <c r="H40" s="102">
        <f t="shared" si="0"/>
        <v>249.59386676712245</v>
      </c>
    </row>
    <row r="41" spans="1:8">
      <c r="A41" s="56">
        <v>399090100769</v>
      </c>
      <c r="B41" s="57" t="s">
        <v>826</v>
      </c>
      <c r="C41" s="58" t="s">
        <v>827</v>
      </c>
      <c r="D41" s="58" t="s">
        <v>828</v>
      </c>
      <c r="E41" s="58" t="s">
        <v>829</v>
      </c>
      <c r="F41" s="57" t="s">
        <v>477</v>
      </c>
      <c r="G41" s="59">
        <v>1225743</v>
      </c>
      <c r="H41" s="102">
        <f t="shared" si="0"/>
        <v>249.59386676712245</v>
      </c>
    </row>
    <row r="42" spans="1:8">
      <c r="A42" s="56">
        <v>399720300010</v>
      </c>
      <c r="B42" s="57" t="s">
        <v>830</v>
      </c>
      <c r="C42" s="58" t="s">
        <v>831</v>
      </c>
      <c r="D42" s="58" t="s">
        <v>832</v>
      </c>
      <c r="E42" s="58" t="s">
        <v>783</v>
      </c>
      <c r="F42" s="57" t="s">
        <v>441</v>
      </c>
      <c r="G42" s="59">
        <v>1225743</v>
      </c>
      <c r="H42" s="102">
        <f t="shared" si="0"/>
        <v>249.59386676712245</v>
      </c>
    </row>
    <row r="43" spans="1:8">
      <c r="A43" s="56">
        <v>408130200060</v>
      </c>
      <c r="B43" s="57" t="s">
        <v>833</v>
      </c>
      <c r="C43" s="58" t="s">
        <v>751</v>
      </c>
      <c r="D43" s="58" t="s">
        <v>834</v>
      </c>
      <c r="E43" s="58" t="s">
        <v>732</v>
      </c>
      <c r="F43" s="57" t="s">
        <v>441</v>
      </c>
      <c r="G43" s="59">
        <v>1225743</v>
      </c>
      <c r="H43" s="102">
        <f t="shared" si="0"/>
        <v>249.59386676712245</v>
      </c>
    </row>
    <row r="44" spans="1:8">
      <c r="A44" s="56">
        <v>408161000271</v>
      </c>
      <c r="B44" s="57" t="s">
        <v>835</v>
      </c>
      <c r="C44" s="58" t="s">
        <v>836</v>
      </c>
      <c r="D44" s="58" t="s">
        <v>837</v>
      </c>
      <c r="E44" s="58" t="s">
        <v>732</v>
      </c>
      <c r="F44" s="57" t="s">
        <v>441</v>
      </c>
      <c r="G44" s="59">
        <v>1225743</v>
      </c>
      <c r="H44" s="102">
        <f t="shared" si="0"/>
        <v>249.59386676712245</v>
      </c>
    </row>
    <row r="45" spans="1:8">
      <c r="A45" s="56">
        <v>408170500015</v>
      </c>
      <c r="B45" s="57" t="s">
        <v>838</v>
      </c>
      <c r="C45" s="58" t="s">
        <v>839</v>
      </c>
      <c r="D45" s="58" t="s">
        <v>840</v>
      </c>
      <c r="E45" s="58" t="s">
        <v>732</v>
      </c>
      <c r="F45" s="57" t="s">
        <v>441</v>
      </c>
      <c r="G45" s="59">
        <v>1225743</v>
      </c>
      <c r="H45" s="102">
        <f t="shared" si="0"/>
        <v>249.59386676712245</v>
      </c>
    </row>
    <row r="46" spans="1:8">
      <c r="A46" s="56">
        <v>408170500023</v>
      </c>
      <c r="B46" s="57" t="s">
        <v>841</v>
      </c>
      <c r="C46" s="58" t="s">
        <v>842</v>
      </c>
      <c r="D46" s="58" t="s">
        <v>843</v>
      </c>
      <c r="E46" s="58" t="s">
        <v>732</v>
      </c>
      <c r="F46" s="57" t="s">
        <v>441</v>
      </c>
      <c r="G46" s="59">
        <v>1225743</v>
      </c>
      <c r="H46" s="102">
        <f t="shared" si="0"/>
        <v>249.59386676712245</v>
      </c>
    </row>
    <row r="47" spans="1:8">
      <c r="A47" s="56">
        <v>408920400107</v>
      </c>
      <c r="B47" s="57" t="s">
        <v>844</v>
      </c>
      <c r="C47" s="58" t="s">
        <v>845</v>
      </c>
      <c r="D47" s="58" t="s">
        <v>846</v>
      </c>
      <c r="E47" s="58" t="s">
        <v>732</v>
      </c>
      <c r="F47" s="57" t="s">
        <v>477</v>
      </c>
      <c r="G47" s="59">
        <v>1225743</v>
      </c>
      <c r="H47" s="102">
        <f t="shared" si="0"/>
        <v>249.59386676712245</v>
      </c>
    </row>
    <row r="48" spans="1:8">
      <c r="A48" s="56">
        <v>395750300272</v>
      </c>
      <c r="B48" s="57" t="s">
        <v>847</v>
      </c>
      <c r="C48" s="58" t="s">
        <v>848</v>
      </c>
      <c r="D48" s="58" t="s">
        <v>849</v>
      </c>
      <c r="E48" s="58" t="s">
        <v>728</v>
      </c>
      <c r="F48" s="57" t="s">
        <v>441</v>
      </c>
      <c r="G48" s="59">
        <v>1211039</v>
      </c>
      <c r="H48" s="102">
        <f t="shared" si="0"/>
        <v>246.59974139423127</v>
      </c>
    </row>
    <row r="49" spans="1:8">
      <c r="A49" s="56">
        <v>399040200291</v>
      </c>
      <c r="B49" s="57" t="s">
        <v>850</v>
      </c>
      <c r="C49" s="58" t="s">
        <v>851</v>
      </c>
      <c r="D49" s="58" t="s">
        <v>852</v>
      </c>
      <c r="E49" s="58" t="s">
        <v>825</v>
      </c>
      <c r="F49" s="57" t="s">
        <v>441</v>
      </c>
      <c r="G49" s="59">
        <v>1183038</v>
      </c>
      <c r="H49" s="102">
        <f t="shared" si="0"/>
        <v>240.89799325995989</v>
      </c>
    </row>
    <row r="50" spans="1:8">
      <c r="A50" s="56">
        <v>403040300161</v>
      </c>
      <c r="B50" s="57" t="s">
        <v>853</v>
      </c>
      <c r="C50" s="58" t="s">
        <v>854</v>
      </c>
      <c r="D50" s="58" t="s">
        <v>855</v>
      </c>
      <c r="E50" s="58" t="s">
        <v>724</v>
      </c>
      <c r="F50" s="57" t="s">
        <v>441</v>
      </c>
      <c r="G50" s="59">
        <v>1183038</v>
      </c>
      <c r="H50" s="102">
        <f t="shared" si="0"/>
        <v>240.89799325995989</v>
      </c>
    </row>
    <row r="51" spans="1:8">
      <c r="A51" s="56">
        <v>399050200051</v>
      </c>
      <c r="B51" s="57" t="s">
        <v>856</v>
      </c>
      <c r="C51" s="58" t="s">
        <v>781</v>
      </c>
      <c r="D51" s="58" t="s">
        <v>857</v>
      </c>
      <c r="E51" s="58" t="s">
        <v>783</v>
      </c>
      <c r="F51" s="57" t="s">
        <v>477</v>
      </c>
      <c r="G51" s="59">
        <v>1176731</v>
      </c>
      <c r="H51" s="102">
        <f t="shared" si="0"/>
        <v>239.61372035960457</v>
      </c>
    </row>
    <row r="52" spans="1:8">
      <c r="A52" s="56">
        <v>408850100089</v>
      </c>
      <c r="B52" s="57" t="s">
        <v>858</v>
      </c>
      <c r="C52" s="58" t="s">
        <v>859</v>
      </c>
      <c r="D52" s="58" t="s">
        <v>860</v>
      </c>
      <c r="E52" s="58" t="s">
        <v>732</v>
      </c>
      <c r="F52" s="57" t="s">
        <v>477</v>
      </c>
      <c r="G52" s="59">
        <v>1137048</v>
      </c>
      <c r="H52" s="102">
        <f t="shared" si="0"/>
        <v>231.53320640609252</v>
      </c>
    </row>
    <row r="53" spans="1:8">
      <c r="A53" s="56">
        <v>408010500027</v>
      </c>
      <c r="B53" s="57" t="s">
        <v>861</v>
      </c>
      <c r="C53" s="58" t="s">
        <v>862</v>
      </c>
      <c r="D53" s="58" t="s">
        <v>863</v>
      </c>
      <c r="E53" s="58" t="s">
        <v>732</v>
      </c>
      <c r="F53" s="57" t="s">
        <v>441</v>
      </c>
      <c r="G53" s="59">
        <v>1117338</v>
      </c>
      <c r="H53" s="102">
        <f t="shared" si="0"/>
        <v>227.51972632586364</v>
      </c>
    </row>
    <row r="54" spans="1:8">
      <c r="A54" s="56">
        <v>408920300072</v>
      </c>
      <c r="B54" s="57" t="s">
        <v>864</v>
      </c>
      <c r="C54" s="58" t="s">
        <v>865</v>
      </c>
      <c r="D54" s="58" t="s">
        <v>866</v>
      </c>
      <c r="E54" s="58" t="s">
        <v>732</v>
      </c>
      <c r="F54" s="57" t="s">
        <v>441</v>
      </c>
      <c r="G54" s="59">
        <v>1117338</v>
      </c>
      <c r="H54" s="102">
        <f t="shared" si="0"/>
        <v>227.51972632586364</v>
      </c>
    </row>
    <row r="55" spans="1:8">
      <c r="A55" s="56">
        <v>400160803639</v>
      </c>
      <c r="B55" s="57" t="s">
        <v>867</v>
      </c>
      <c r="C55" s="58" t="s">
        <v>868</v>
      </c>
      <c r="D55" s="58" t="s">
        <v>869</v>
      </c>
      <c r="E55" s="58" t="s">
        <v>716</v>
      </c>
      <c r="F55" s="57" t="s">
        <v>477</v>
      </c>
      <c r="G55" s="59">
        <v>1103215</v>
      </c>
      <c r="H55" s="102">
        <f t="shared" si="0"/>
        <v>224.64390800150684</v>
      </c>
    </row>
    <row r="56" spans="1:8">
      <c r="A56" s="56">
        <v>390910800526</v>
      </c>
      <c r="B56" s="57" t="s">
        <v>870</v>
      </c>
      <c r="C56" s="58" t="s">
        <v>871</v>
      </c>
      <c r="D56" s="58" t="s">
        <v>872</v>
      </c>
      <c r="E56" s="58" t="s">
        <v>873</v>
      </c>
      <c r="F56" s="57" t="s">
        <v>477</v>
      </c>
      <c r="G56" s="59">
        <v>1103212</v>
      </c>
      <c r="H56" s="102">
        <f t="shared" si="0"/>
        <v>224.64329712173816</v>
      </c>
    </row>
    <row r="57" spans="1:8">
      <c r="A57" s="56">
        <v>393180400135</v>
      </c>
      <c r="B57" s="57" t="s">
        <v>874</v>
      </c>
      <c r="C57" s="58" t="s">
        <v>875</v>
      </c>
      <c r="D57" s="58" t="s">
        <v>876</v>
      </c>
      <c r="E57" s="58" t="s">
        <v>877</v>
      </c>
      <c r="F57" s="57" t="s">
        <v>441</v>
      </c>
      <c r="G57" s="59">
        <v>1103212</v>
      </c>
      <c r="H57" s="102">
        <f t="shared" si="0"/>
        <v>224.64329712173816</v>
      </c>
    </row>
    <row r="58" spans="1:8">
      <c r="A58" s="56">
        <v>395160100341</v>
      </c>
      <c r="B58" s="57" t="s">
        <v>878</v>
      </c>
      <c r="C58" s="58" t="s">
        <v>879</v>
      </c>
      <c r="D58" s="58" t="s">
        <v>880</v>
      </c>
      <c r="E58" s="58" t="s">
        <v>743</v>
      </c>
      <c r="F58" s="57" t="s">
        <v>441</v>
      </c>
      <c r="G58" s="59">
        <v>1103212</v>
      </c>
      <c r="H58" s="102">
        <f t="shared" si="0"/>
        <v>224.64329712173816</v>
      </c>
    </row>
    <row r="59" spans="1:8">
      <c r="A59" s="56">
        <v>396750300082</v>
      </c>
      <c r="B59" s="57" t="s">
        <v>245</v>
      </c>
      <c r="C59" s="58" t="s">
        <v>881</v>
      </c>
      <c r="D59" s="58" t="s">
        <v>882</v>
      </c>
      <c r="E59" s="58" t="s">
        <v>440</v>
      </c>
      <c r="F59" s="57" t="s">
        <v>441</v>
      </c>
      <c r="G59" s="59">
        <v>1103212</v>
      </c>
      <c r="H59" s="102">
        <f t="shared" si="0"/>
        <v>224.64329712173816</v>
      </c>
    </row>
    <row r="60" spans="1:8">
      <c r="A60" s="56">
        <v>403090500179</v>
      </c>
      <c r="B60" s="57" t="s">
        <v>883</v>
      </c>
      <c r="C60" s="58" t="s">
        <v>884</v>
      </c>
      <c r="D60" s="58" t="s">
        <v>885</v>
      </c>
      <c r="E60" s="58" t="s">
        <v>724</v>
      </c>
      <c r="F60" s="57" t="s">
        <v>441</v>
      </c>
      <c r="G60" s="59">
        <v>1103212</v>
      </c>
      <c r="H60" s="102">
        <f t="shared" si="0"/>
        <v>224.64329712173816</v>
      </c>
    </row>
    <row r="61" spans="1:8">
      <c r="A61" s="56">
        <v>408920200094</v>
      </c>
      <c r="B61" s="57" t="s">
        <v>886</v>
      </c>
      <c r="C61" s="58" t="s">
        <v>887</v>
      </c>
      <c r="D61" s="58" t="s">
        <v>888</v>
      </c>
      <c r="E61" s="58" t="s">
        <v>732</v>
      </c>
      <c r="F61" s="57" t="s">
        <v>441</v>
      </c>
      <c r="G61" s="59">
        <v>1103212</v>
      </c>
      <c r="H61" s="102">
        <f t="shared" si="0"/>
        <v>224.64329712173816</v>
      </c>
    </row>
    <row r="62" spans="1:8">
      <c r="A62" s="56">
        <v>408940700093</v>
      </c>
      <c r="B62" s="57" t="s">
        <v>889</v>
      </c>
      <c r="C62" s="58" t="s">
        <v>887</v>
      </c>
      <c r="D62" s="58" t="s">
        <v>890</v>
      </c>
      <c r="E62" s="58" t="s">
        <v>732</v>
      </c>
      <c r="F62" s="57" t="s">
        <v>441</v>
      </c>
      <c r="G62" s="59">
        <v>1103212</v>
      </c>
      <c r="H62" s="102">
        <f t="shared" si="0"/>
        <v>224.64329712173816</v>
      </c>
    </row>
    <row r="63" spans="1:8">
      <c r="A63" s="56">
        <v>403080700561</v>
      </c>
      <c r="B63" s="57" t="s">
        <v>891</v>
      </c>
      <c r="C63" s="58" t="s">
        <v>892</v>
      </c>
      <c r="D63" s="58" t="s">
        <v>893</v>
      </c>
      <c r="E63" s="58" t="s">
        <v>724</v>
      </c>
      <c r="F63" s="57" t="s">
        <v>477</v>
      </c>
      <c r="G63" s="59">
        <v>1093410</v>
      </c>
      <c r="H63" s="102">
        <f t="shared" si="0"/>
        <v>222.64734929087041</v>
      </c>
    </row>
    <row r="64" spans="1:8">
      <c r="A64" s="56">
        <v>408120500308</v>
      </c>
      <c r="B64" s="57" t="s">
        <v>894</v>
      </c>
      <c r="C64" s="58" t="s">
        <v>895</v>
      </c>
      <c r="D64" s="58" t="s">
        <v>896</v>
      </c>
      <c r="E64" s="58" t="s">
        <v>732</v>
      </c>
      <c r="F64" s="57" t="s">
        <v>477</v>
      </c>
      <c r="G64" s="59">
        <v>1078706</v>
      </c>
      <c r="H64" s="102">
        <f t="shared" si="0"/>
        <v>219.6532239179792</v>
      </c>
    </row>
    <row r="65" spans="1:8">
      <c r="A65" s="56">
        <v>408760300445</v>
      </c>
      <c r="B65" s="57" t="s">
        <v>897</v>
      </c>
      <c r="C65" s="58" t="s">
        <v>898</v>
      </c>
      <c r="D65" s="58" t="s">
        <v>899</v>
      </c>
      <c r="E65" s="58" t="s">
        <v>732</v>
      </c>
      <c r="F65" s="57" t="s">
        <v>441</v>
      </c>
      <c r="G65" s="59">
        <v>1058208</v>
      </c>
      <c r="H65" s="102">
        <f t="shared" si="0"/>
        <v>215.47928608517702</v>
      </c>
    </row>
    <row r="66" spans="1:8">
      <c r="A66" s="56">
        <v>408760300461</v>
      </c>
      <c r="B66" s="57" t="s">
        <v>900</v>
      </c>
      <c r="C66" s="58" t="s">
        <v>901</v>
      </c>
      <c r="D66" s="58" t="s">
        <v>902</v>
      </c>
      <c r="E66" s="58" t="s">
        <v>732</v>
      </c>
      <c r="F66" s="57" t="s">
        <v>441</v>
      </c>
      <c r="G66" s="59">
        <v>1051638</v>
      </c>
      <c r="H66" s="102">
        <f t="shared" ref="H66:H129" si="1">G66/4910.95</f>
        <v>214.1414593917674</v>
      </c>
    </row>
    <row r="67" spans="1:8">
      <c r="A67" s="56">
        <v>408821000369</v>
      </c>
      <c r="B67" s="57" t="s">
        <v>903</v>
      </c>
      <c r="C67" s="58" t="s">
        <v>904</v>
      </c>
      <c r="D67" s="58" t="s">
        <v>905</v>
      </c>
      <c r="E67" s="58" t="s">
        <v>732</v>
      </c>
      <c r="F67" s="57" t="s">
        <v>441</v>
      </c>
      <c r="G67" s="59">
        <v>1051638</v>
      </c>
      <c r="H67" s="102">
        <f t="shared" si="1"/>
        <v>214.1414593917674</v>
      </c>
    </row>
    <row r="68" spans="1:8">
      <c r="A68" s="56">
        <v>408821000385</v>
      </c>
      <c r="B68" s="57" t="s">
        <v>906</v>
      </c>
      <c r="C68" s="58" t="s">
        <v>730</v>
      </c>
      <c r="D68" s="58" t="s">
        <v>907</v>
      </c>
      <c r="E68" s="58" t="s">
        <v>732</v>
      </c>
      <c r="F68" s="57" t="s">
        <v>477</v>
      </c>
      <c r="G68" s="59">
        <v>1051638</v>
      </c>
      <c r="H68" s="102">
        <f t="shared" si="1"/>
        <v>214.1414593917674</v>
      </c>
    </row>
    <row r="69" spans="1:8">
      <c r="A69" s="56">
        <v>408860600063</v>
      </c>
      <c r="B69" s="57" t="s">
        <v>908</v>
      </c>
      <c r="C69" s="58" t="s">
        <v>909</v>
      </c>
      <c r="D69" s="58" t="s">
        <v>910</v>
      </c>
      <c r="E69" s="58" t="s">
        <v>732</v>
      </c>
      <c r="F69" s="57" t="s">
        <v>441</v>
      </c>
      <c r="G69" s="59">
        <v>1051638</v>
      </c>
      <c r="H69" s="102">
        <f t="shared" si="1"/>
        <v>214.1414593917674</v>
      </c>
    </row>
    <row r="70" spans="1:8">
      <c r="A70" s="56">
        <v>408891100018</v>
      </c>
      <c r="B70" s="57" t="s">
        <v>911</v>
      </c>
      <c r="C70" s="58" t="s">
        <v>912</v>
      </c>
      <c r="D70" s="58" t="s">
        <v>913</v>
      </c>
      <c r="E70" s="58" t="s">
        <v>732</v>
      </c>
      <c r="F70" s="57" t="s">
        <v>441</v>
      </c>
      <c r="G70" s="59">
        <v>1051638</v>
      </c>
      <c r="H70" s="102">
        <f t="shared" si="1"/>
        <v>214.1414593917674</v>
      </c>
    </row>
    <row r="71" spans="1:8">
      <c r="A71" s="56">
        <v>408900400011</v>
      </c>
      <c r="B71" s="57" t="s">
        <v>914</v>
      </c>
      <c r="C71" s="58" t="s">
        <v>909</v>
      </c>
      <c r="D71" s="58" t="s">
        <v>915</v>
      </c>
      <c r="E71" s="58" t="s">
        <v>732</v>
      </c>
      <c r="F71" s="57" t="s">
        <v>441</v>
      </c>
      <c r="G71" s="59">
        <v>1051638</v>
      </c>
      <c r="H71" s="102">
        <f t="shared" si="1"/>
        <v>214.1414593917674</v>
      </c>
    </row>
    <row r="72" spans="1:8">
      <c r="A72" s="56">
        <v>408910500090</v>
      </c>
      <c r="B72" s="57" t="s">
        <v>916</v>
      </c>
      <c r="C72" s="58" t="s">
        <v>909</v>
      </c>
      <c r="D72" s="58" t="s">
        <v>786</v>
      </c>
      <c r="E72" s="58" t="s">
        <v>732</v>
      </c>
      <c r="F72" s="57" t="s">
        <v>477</v>
      </c>
      <c r="G72" s="59">
        <v>1051638</v>
      </c>
      <c r="H72" s="102">
        <f t="shared" si="1"/>
        <v>214.1414593917674</v>
      </c>
    </row>
    <row r="73" spans="1:8">
      <c r="A73" s="56">
        <v>408980700223</v>
      </c>
      <c r="B73" s="57" t="s">
        <v>917</v>
      </c>
      <c r="C73" s="58" t="s">
        <v>918</v>
      </c>
      <c r="D73" s="58" t="s">
        <v>919</v>
      </c>
      <c r="E73" s="58" t="s">
        <v>732</v>
      </c>
      <c r="F73" s="57" t="s">
        <v>441</v>
      </c>
      <c r="G73" s="59">
        <v>1018788</v>
      </c>
      <c r="H73" s="102">
        <f t="shared" si="1"/>
        <v>207.45232592471925</v>
      </c>
    </row>
    <row r="74" spans="1:8">
      <c r="A74" s="56">
        <v>403160200453</v>
      </c>
      <c r="B74" s="57" t="s">
        <v>920</v>
      </c>
      <c r="C74" s="58" t="s">
        <v>921</v>
      </c>
      <c r="D74" s="58" t="s">
        <v>922</v>
      </c>
      <c r="E74" s="58" t="s">
        <v>724</v>
      </c>
      <c r="F74" s="57" t="s">
        <v>441</v>
      </c>
      <c r="G74" s="59">
        <v>990682</v>
      </c>
      <c r="H74" s="102">
        <f t="shared" si="1"/>
        <v>201.72919699854407</v>
      </c>
    </row>
    <row r="75" spans="1:8">
      <c r="A75" s="56">
        <v>408791000334</v>
      </c>
      <c r="B75" s="57" t="s">
        <v>923</v>
      </c>
      <c r="C75" s="58" t="s">
        <v>924</v>
      </c>
      <c r="D75" s="58" t="s">
        <v>925</v>
      </c>
      <c r="E75" s="58" t="s">
        <v>732</v>
      </c>
      <c r="F75" s="57" t="s">
        <v>477</v>
      </c>
      <c r="G75" s="59">
        <v>985938</v>
      </c>
      <c r="H75" s="102">
        <f t="shared" si="1"/>
        <v>200.76319245767112</v>
      </c>
    </row>
    <row r="76" spans="1:8">
      <c r="A76" s="56">
        <v>408821000351</v>
      </c>
      <c r="B76" s="57" t="s">
        <v>926</v>
      </c>
      <c r="C76" s="58" t="s">
        <v>912</v>
      </c>
      <c r="D76" s="58" t="s">
        <v>927</v>
      </c>
      <c r="E76" s="58" t="s">
        <v>732</v>
      </c>
      <c r="F76" s="57" t="s">
        <v>441</v>
      </c>
      <c r="G76" s="59">
        <v>985938</v>
      </c>
      <c r="H76" s="102">
        <f t="shared" si="1"/>
        <v>200.76319245767112</v>
      </c>
    </row>
    <row r="77" spans="1:8">
      <c r="A77" s="56">
        <v>408821000415</v>
      </c>
      <c r="B77" s="57" t="s">
        <v>928</v>
      </c>
      <c r="C77" s="58" t="s">
        <v>730</v>
      </c>
      <c r="D77" s="58" t="s">
        <v>929</v>
      </c>
      <c r="E77" s="58" t="s">
        <v>732</v>
      </c>
      <c r="F77" s="57" t="s">
        <v>477</v>
      </c>
      <c r="G77" s="59">
        <v>985938</v>
      </c>
      <c r="H77" s="102">
        <f t="shared" si="1"/>
        <v>200.76319245767112</v>
      </c>
    </row>
    <row r="78" spans="1:8">
      <c r="A78" s="56">
        <v>408850400031</v>
      </c>
      <c r="B78" s="57" t="s">
        <v>930</v>
      </c>
      <c r="C78" s="58" t="s">
        <v>931</v>
      </c>
      <c r="D78" s="58" t="s">
        <v>932</v>
      </c>
      <c r="E78" s="58" t="s">
        <v>732</v>
      </c>
      <c r="F78" s="57" t="s">
        <v>477</v>
      </c>
      <c r="G78" s="59">
        <v>985938</v>
      </c>
      <c r="H78" s="102">
        <f t="shared" si="1"/>
        <v>200.76319245767112</v>
      </c>
    </row>
    <row r="79" spans="1:8">
      <c r="A79" s="56">
        <v>408880200045</v>
      </c>
      <c r="B79" s="57" t="s">
        <v>933</v>
      </c>
      <c r="C79" s="58" t="s">
        <v>859</v>
      </c>
      <c r="D79" s="58" t="s">
        <v>934</v>
      </c>
      <c r="E79" s="58" t="s">
        <v>732</v>
      </c>
      <c r="F79" s="57" t="s">
        <v>477</v>
      </c>
      <c r="G79" s="59">
        <v>985938</v>
      </c>
      <c r="H79" s="102">
        <f t="shared" si="1"/>
        <v>200.76319245767112</v>
      </c>
    </row>
    <row r="80" spans="1:8">
      <c r="A80" s="56">
        <v>392860900462</v>
      </c>
      <c r="B80" s="57" t="s">
        <v>935</v>
      </c>
      <c r="C80" s="58" t="s">
        <v>936</v>
      </c>
      <c r="D80" s="58" t="s">
        <v>937</v>
      </c>
      <c r="E80" s="58" t="s">
        <v>938</v>
      </c>
      <c r="F80" s="57" t="s">
        <v>441</v>
      </c>
      <c r="G80" s="59">
        <v>980682</v>
      </c>
      <c r="H80" s="102">
        <f t="shared" si="1"/>
        <v>199.69293110294342</v>
      </c>
    </row>
    <row r="81" spans="1:8">
      <c r="A81" s="56">
        <v>399000700738</v>
      </c>
      <c r="B81" s="57" t="s">
        <v>939</v>
      </c>
      <c r="C81" s="58" t="s">
        <v>940</v>
      </c>
      <c r="D81" s="58" t="s">
        <v>941</v>
      </c>
      <c r="E81" s="58" t="s">
        <v>829</v>
      </c>
      <c r="F81" s="57" t="s">
        <v>477</v>
      </c>
      <c r="G81" s="59">
        <v>980682</v>
      </c>
      <c r="H81" s="102">
        <f t="shared" si="1"/>
        <v>199.69293110294342</v>
      </c>
    </row>
    <row r="82" spans="1:8">
      <c r="A82" s="56">
        <v>399100200261</v>
      </c>
      <c r="B82" s="57" t="s">
        <v>942</v>
      </c>
      <c r="C82" s="58" t="s">
        <v>943</v>
      </c>
      <c r="D82" s="58" t="s">
        <v>944</v>
      </c>
      <c r="E82" s="58" t="s">
        <v>825</v>
      </c>
      <c r="F82" s="57" t="s">
        <v>441</v>
      </c>
      <c r="G82" s="59">
        <v>980682</v>
      </c>
      <c r="H82" s="102">
        <f t="shared" si="1"/>
        <v>199.69293110294342</v>
      </c>
    </row>
    <row r="83" spans="1:8">
      <c r="A83" s="56">
        <v>399100400162</v>
      </c>
      <c r="B83" s="57" t="s">
        <v>945</v>
      </c>
      <c r="C83" s="58" t="s">
        <v>823</v>
      </c>
      <c r="D83" s="58" t="s">
        <v>946</v>
      </c>
      <c r="E83" s="58" t="s">
        <v>783</v>
      </c>
      <c r="F83" s="57" t="s">
        <v>477</v>
      </c>
      <c r="G83" s="59">
        <v>980682</v>
      </c>
      <c r="H83" s="102">
        <f t="shared" si="1"/>
        <v>199.69293110294342</v>
      </c>
    </row>
    <row r="84" spans="1:8">
      <c r="A84" s="56">
        <v>399190500322</v>
      </c>
      <c r="B84" s="57" t="s">
        <v>947</v>
      </c>
      <c r="C84" s="58" t="s">
        <v>948</v>
      </c>
      <c r="D84" s="58" t="s">
        <v>949</v>
      </c>
      <c r="E84" s="58" t="s">
        <v>829</v>
      </c>
      <c r="F84" s="57" t="s">
        <v>441</v>
      </c>
      <c r="G84" s="59">
        <v>980682</v>
      </c>
      <c r="H84" s="102">
        <f t="shared" si="1"/>
        <v>199.69293110294342</v>
      </c>
    </row>
    <row r="85" spans="1:8">
      <c r="A85" s="56">
        <v>399821000271</v>
      </c>
      <c r="B85" s="57" t="s">
        <v>950</v>
      </c>
      <c r="C85" s="58" t="s">
        <v>951</v>
      </c>
      <c r="D85" s="58" t="s">
        <v>952</v>
      </c>
      <c r="E85" s="58" t="s">
        <v>783</v>
      </c>
      <c r="F85" s="57" t="s">
        <v>477</v>
      </c>
      <c r="G85" s="59">
        <v>980682</v>
      </c>
      <c r="H85" s="102">
        <f t="shared" si="1"/>
        <v>199.69293110294342</v>
      </c>
    </row>
    <row r="86" spans="1:8">
      <c r="A86" s="56">
        <v>401170300534</v>
      </c>
      <c r="B86" s="57" t="s">
        <v>953</v>
      </c>
      <c r="C86" s="58" t="s">
        <v>954</v>
      </c>
      <c r="D86" s="58" t="s">
        <v>955</v>
      </c>
      <c r="E86" s="58" t="s">
        <v>956</v>
      </c>
      <c r="F86" s="57" t="s">
        <v>477</v>
      </c>
      <c r="G86" s="59">
        <v>980682</v>
      </c>
      <c r="H86" s="102">
        <f t="shared" si="1"/>
        <v>199.69293110294342</v>
      </c>
    </row>
    <row r="87" spans="1:8">
      <c r="A87" s="56">
        <v>408000200131</v>
      </c>
      <c r="B87" s="57" t="s">
        <v>957</v>
      </c>
      <c r="C87" s="58" t="s">
        <v>958</v>
      </c>
      <c r="D87" s="58" t="s">
        <v>959</v>
      </c>
      <c r="E87" s="58" t="s">
        <v>732</v>
      </c>
      <c r="F87" s="57" t="s">
        <v>441</v>
      </c>
      <c r="G87" s="59">
        <v>980682</v>
      </c>
      <c r="H87" s="102">
        <f t="shared" si="1"/>
        <v>199.69293110294342</v>
      </c>
    </row>
    <row r="88" spans="1:8">
      <c r="A88" s="56">
        <v>408070100052</v>
      </c>
      <c r="B88" s="57" t="s">
        <v>960</v>
      </c>
      <c r="C88" s="58" t="s">
        <v>961</v>
      </c>
      <c r="D88" s="58" t="s">
        <v>962</v>
      </c>
      <c r="E88" s="58" t="s">
        <v>732</v>
      </c>
      <c r="F88" s="57" t="s">
        <v>477</v>
      </c>
      <c r="G88" s="59">
        <v>980682</v>
      </c>
      <c r="H88" s="102">
        <f t="shared" si="1"/>
        <v>199.69293110294342</v>
      </c>
    </row>
    <row r="89" spans="1:8">
      <c r="A89" s="56">
        <v>408091000023</v>
      </c>
      <c r="B89" s="57" t="s">
        <v>963</v>
      </c>
      <c r="C89" s="58" t="s">
        <v>964</v>
      </c>
      <c r="D89" s="58" t="s">
        <v>965</v>
      </c>
      <c r="E89" s="58" t="s">
        <v>732</v>
      </c>
      <c r="F89" s="57" t="s">
        <v>441</v>
      </c>
      <c r="G89" s="59">
        <v>980682</v>
      </c>
      <c r="H89" s="102">
        <f t="shared" si="1"/>
        <v>199.69293110294342</v>
      </c>
    </row>
    <row r="90" spans="1:8">
      <c r="A90" s="56">
        <v>408140300313</v>
      </c>
      <c r="B90" s="57" t="s">
        <v>966</v>
      </c>
      <c r="C90" s="58" t="s">
        <v>967</v>
      </c>
      <c r="D90" s="58" t="s">
        <v>968</v>
      </c>
      <c r="E90" s="58" t="s">
        <v>732</v>
      </c>
      <c r="F90" s="57" t="s">
        <v>441</v>
      </c>
      <c r="G90" s="59">
        <v>980682</v>
      </c>
      <c r="H90" s="102">
        <f t="shared" si="1"/>
        <v>199.69293110294342</v>
      </c>
    </row>
    <row r="91" spans="1:8">
      <c r="A91" s="56">
        <v>408770300591</v>
      </c>
      <c r="B91" s="57" t="s">
        <v>969</v>
      </c>
      <c r="C91" s="58" t="s">
        <v>754</v>
      </c>
      <c r="D91" s="58" t="s">
        <v>970</v>
      </c>
      <c r="E91" s="58" t="s">
        <v>732</v>
      </c>
      <c r="F91" s="57" t="s">
        <v>477</v>
      </c>
      <c r="G91" s="59">
        <v>980682</v>
      </c>
      <c r="H91" s="102">
        <f t="shared" si="1"/>
        <v>199.69293110294342</v>
      </c>
    </row>
    <row r="92" spans="1:8">
      <c r="A92" s="56">
        <v>408970100104</v>
      </c>
      <c r="B92" s="57" t="s">
        <v>971</v>
      </c>
      <c r="C92" s="58" t="s">
        <v>972</v>
      </c>
      <c r="D92" s="58" t="s">
        <v>973</v>
      </c>
      <c r="E92" s="58" t="s">
        <v>732</v>
      </c>
      <c r="F92" s="57" t="s">
        <v>477</v>
      </c>
      <c r="G92" s="59">
        <v>980682</v>
      </c>
      <c r="H92" s="102">
        <f t="shared" si="1"/>
        <v>199.69293110294342</v>
      </c>
    </row>
    <row r="93" spans="1:8">
      <c r="A93" s="56">
        <v>390941060849</v>
      </c>
      <c r="B93" s="57" t="s">
        <v>974</v>
      </c>
      <c r="C93" s="58" t="s">
        <v>975</v>
      </c>
      <c r="D93" s="58" t="s">
        <v>976</v>
      </c>
      <c r="E93" s="58" t="s">
        <v>977</v>
      </c>
      <c r="F93" s="57" t="s">
        <v>477</v>
      </c>
      <c r="G93" s="59">
        <v>961077</v>
      </c>
      <c r="H93" s="102">
        <f t="shared" si="1"/>
        <v>195.70083181461837</v>
      </c>
    </row>
    <row r="94" spans="1:8">
      <c r="A94" s="56">
        <v>390901200800</v>
      </c>
      <c r="B94" s="57" t="s">
        <v>978</v>
      </c>
      <c r="C94" s="58" t="s">
        <v>979</v>
      </c>
      <c r="D94" s="58" t="s">
        <v>980</v>
      </c>
      <c r="E94" s="58" t="s">
        <v>977</v>
      </c>
      <c r="F94" s="57" t="s">
        <v>477</v>
      </c>
      <c r="G94" s="59">
        <v>946373</v>
      </c>
      <c r="H94" s="102">
        <f t="shared" si="1"/>
        <v>192.70670644172716</v>
      </c>
    </row>
    <row r="95" spans="1:8">
      <c r="A95" s="56">
        <v>391900800010</v>
      </c>
      <c r="B95" s="57" t="s">
        <v>981</v>
      </c>
      <c r="C95" s="58" t="s">
        <v>982</v>
      </c>
      <c r="D95" s="58" t="s">
        <v>983</v>
      </c>
      <c r="E95" s="58" t="s">
        <v>984</v>
      </c>
      <c r="F95" s="57" t="s">
        <v>441</v>
      </c>
      <c r="G95" s="59">
        <v>926769</v>
      </c>
      <c r="H95" s="102">
        <f t="shared" si="1"/>
        <v>188.71481077999167</v>
      </c>
    </row>
    <row r="96" spans="1:8">
      <c r="A96" s="56">
        <v>403100200101</v>
      </c>
      <c r="B96" s="57" t="s">
        <v>985</v>
      </c>
      <c r="C96" s="58" t="s">
        <v>884</v>
      </c>
      <c r="D96" s="58" t="s">
        <v>986</v>
      </c>
      <c r="E96" s="58" t="s">
        <v>724</v>
      </c>
      <c r="F96" s="57" t="s">
        <v>441</v>
      </c>
      <c r="G96" s="59">
        <v>924511</v>
      </c>
      <c r="H96" s="102">
        <f t="shared" si="1"/>
        <v>188.25502194076503</v>
      </c>
    </row>
    <row r="97" spans="1:8">
      <c r="A97" s="56">
        <v>408061000185</v>
      </c>
      <c r="B97" s="57" t="s">
        <v>987</v>
      </c>
      <c r="C97" s="58" t="s">
        <v>988</v>
      </c>
      <c r="D97" s="58" t="s">
        <v>989</v>
      </c>
      <c r="E97" s="58" t="s">
        <v>732</v>
      </c>
      <c r="F97" s="57" t="s">
        <v>477</v>
      </c>
      <c r="G97" s="59">
        <v>920238</v>
      </c>
      <c r="H97" s="102">
        <f t="shared" si="1"/>
        <v>187.38492552357488</v>
      </c>
    </row>
    <row r="98" spans="1:8">
      <c r="A98" s="56">
        <v>408790300270</v>
      </c>
      <c r="B98" s="57" t="s">
        <v>990</v>
      </c>
      <c r="C98" s="58" t="s">
        <v>991</v>
      </c>
      <c r="D98" s="58" t="s">
        <v>992</v>
      </c>
      <c r="E98" s="58" t="s">
        <v>732</v>
      </c>
      <c r="F98" s="57" t="s">
        <v>441</v>
      </c>
      <c r="G98" s="59">
        <v>920238</v>
      </c>
      <c r="H98" s="102">
        <f t="shared" si="1"/>
        <v>187.38492552357488</v>
      </c>
    </row>
    <row r="99" spans="1:8">
      <c r="A99" s="56">
        <v>395170601364</v>
      </c>
      <c r="B99" s="57" t="s">
        <v>993</v>
      </c>
      <c r="C99" s="58" t="s">
        <v>994</v>
      </c>
      <c r="D99" s="58" t="s">
        <v>995</v>
      </c>
      <c r="E99" s="58" t="s">
        <v>743</v>
      </c>
      <c r="F99" s="57" t="s">
        <v>441</v>
      </c>
      <c r="G99" s="59">
        <v>907163</v>
      </c>
      <c r="H99" s="102">
        <f t="shared" si="1"/>
        <v>184.72250786507703</v>
      </c>
    </row>
    <row r="100" spans="1:8">
      <c r="A100" s="56">
        <v>395950410391</v>
      </c>
      <c r="B100" s="57" t="s">
        <v>996</v>
      </c>
      <c r="C100" s="58" t="s">
        <v>997</v>
      </c>
      <c r="D100" s="58" t="s">
        <v>998</v>
      </c>
      <c r="E100" s="58" t="s">
        <v>743</v>
      </c>
      <c r="F100" s="57" t="s">
        <v>477</v>
      </c>
      <c r="G100" s="59">
        <v>882658</v>
      </c>
      <c r="H100" s="102">
        <f t="shared" si="1"/>
        <v>179.73263828790763</v>
      </c>
    </row>
    <row r="101" spans="1:8">
      <c r="A101" s="56">
        <v>395031100342</v>
      </c>
      <c r="B101" s="57" t="s">
        <v>999</v>
      </c>
      <c r="C101" s="58" t="s">
        <v>997</v>
      </c>
      <c r="D101" s="58" t="s">
        <v>1000</v>
      </c>
      <c r="E101" s="58" t="s">
        <v>743</v>
      </c>
      <c r="F101" s="57" t="s">
        <v>477</v>
      </c>
      <c r="G101" s="59">
        <v>882657</v>
      </c>
      <c r="H101" s="102">
        <f t="shared" si="1"/>
        <v>179.73243466131808</v>
      </c>
    </row>
    <row r="102" spans="1:8">
      <c r="A102" s="56">
        <v>408931200070</v>
      </c>
      <c r="B102" s="57" t="s">
        <v>1001</v>
      </c>
      <c r="C102" s="58" t="s">
        <v>909</v>
      </c>
      <c r="D102" s="58" t="s">
        <v>1002</v>
      </c>
      <c r="E102" s="58" t="s">
        <v>732</v>
      </c>
      <c r="F102" s="57" t="s">
        <v>441</v>
      </c>
      <c r="G102" s="59">
        <v>880818</v>
      </c>
      <c r="H102" s="102">
        <f t="shared" si="1"/>
        <v>179.35796536311713</v>
      </c>
    </row>
    <row r="103" spans="1:8">
      <c r="A103" s="56">
        <v>408200300113</v>
      </c>
      <c r="B103" s="57" t="s">
        <v>1003</v>
      </c>
      <c r="C103" s="58" t="s">
        <v>1004</v>
      </c>
      <c r="D103" s="58" t="s">
        <v>1005</v>
      </c>
      <c r="E103" s="58" t="s">
        <v>732</v>
      </c>
      <c r="F103" s="57" t="s">
        <v>441</v>
      </c>
      <c r="G103" s="59">
        <v>867520</v>
      </c>
      <c r="H103" s="102">
        <f t="shared" si="1"/>
        <v>176.65013897514737</v>
      </c>
    </row>
    <row r="104" spans="1:8">
      <c r="A104" s="56">
        <v>408200300121</v>
      </c>
      <c r="B104" s="57" t="s">
        <v>1006</v>
      </c>
      <c r="C104" s="58" t="s">
        <v>859</v>
      </c>
      <c r="D104" s="58" t="s">
        <v>1007</v>
      </c>
      <c r="E104" s="58" t="s">
        <v>732</v>
      </c>
      <c r="F104" s="57" t="s">
        <v>441</v>
      </c>
      <c r="G104" s="59">
        <v>867520</v>
      </c>
      <c r="H104" s="102">
        <f t="shared" si="1"/>
        <v>176.65013897514737</v>
      </c>
    </row>
    <row r="105" spans="1:8">
      <c r="A105" s="56">
        <v>396091001111</v>
      </c>
      <c r="B105" s="57" t="s">
        <v>289</v>
      </c>
      <c r="C105" s="58" t="s">
        <v>1008</v>
      </c>
      <c r="D105" s="58" t="s">
        <v>665</v>
      </c>
      <c r="E105" s="58" t="s">
        <v>440</v>
      </c>
      <c r="F105" s="57" t="s">
        <v>477</v>
      </c>
      <c r="G105" s="59">
        <v>858151</v>
      </c>
      <c r="H105" s="102">
        <f t="shared" si="1"/>
        <v>174.74236145755913</v>
      </c>
    </row>
    <row r="106" spans="1:8">
      <c r="A106" s="56">
        <v>408061000169</v>
      </c>
      <c r="B106" s="57" t="s">
        <v>1009</v>
      </c>
      <c r="C106" s="58" t="s">
        <v>1010</v>
      </c>
      <c r="D106" s="58" t="s">
        <v>1011</v>
      </c>
      <c r="E106" s="58" t="s">
        <v>732</v>
      </c>
      <c r="F106" s="57" t="s">
        <v>477</v>
      </c>
      <c r="G106" s="59">
        <v>858151</v>
      </c>
      <c r="H106" s="102">
        <f t="shared" si="1"/>
        <v>174.74236145755913</v>
      </c>
    </row>
    <row r="107" spans="1:8">
      <c r="A107" s="56">
        <v>408671000969</v>
      </c>
      <c r="B107" s="57" t="s">
        <v>1012</v>
      </c>
      <c r="C107" s="58" t="s">
        <v>754</v>
      </c>
      <c r="D107" s="58" t="s">
        <v>1013</v>
      </c>
      <c r="E107" s="58" t="s">
        <v>732</v>
      </c>
      <c r="F107" s="57" t="s">
        <v>477</v>
      </c>
      <c r="G107" s="59">
        <v>858151</v>
      </c>
      <c r="H107" s="102">
        <f t="shared" si="1"/>
        <v>174.74236145755913</v>
      </c>
    </row>
    <row r="108" spans="1:8">
      <c r="A108" s="56">
        <v>408880800034</v>
      </c>
      <c r="B108" s="57" t="s">
        <v>1014</v>
      </c>
      <c r="C108" s="58" t="s">
        <v>754</v>
      </c>
      <c r="D108" s="58" t="s">
        <v>1015</v>
      </c>
      <c r="E108" s="58" t="s">
        <v>732</v>
      </c>
      <c r="F108" s="57" t="s">
        <v>441</v>
      </c>
      <c r="G108" s="59">
        <v>858151</v>
      </c>
      <c r="H108" s="102">
        <f t="shared" si="1"/>
        <v>174.74236145755913</v>
      </c>
    </row>
    <row r="109" spans="1:8">
      <c r="A109" s="56">
        <v>408890400051</v>
      </c>
      <c r="B109" s="57" t="s">
        <v>1016</v>
      </c>
      <c r="C109" s="58" t="s">
        <v>958</v>
      </c>
      <c r="D109" s="58" t="s">
        <v>1017</v>
      </c>
      <c r="E109" s="58" t="s">
        <v>732</v>
      </c>
      <c r="F109" s="57" t="s">
        <v>441</v>
      </c>
      <c r="G109" s="59">
        <v>858151</v>
      </c>
      <c r="H109" s="102">
        <f t="shared" si="1"/>
        <v>174.74236145755913</v>
      </c>
    </row>
    <row r="110" spans="1:8">
      <c r="A110" s="56">
        <v>408920300102</v>
      </c>
      <c r="B110" s="57" t="s">
        <v>1018</v>
      </c>
      <c r="C110" s="58" t="s">
        <v>859</v>
      </c>
      <c r="D110" s="58" t="s">
        <v>1019</v>
      </c>
      <c r="E110" s="58" t="s">
        <v>732</v>
      </c>
      <c r="F110" s="57" t="s">
        <v>477</v>
      </c>
      <c r="G110" s="59">
        <v>858151</v>
      </c>
      <c r="H110" s="102">
        <f t="shared" si="1"/>
        <v>174.74236145755913</v>
      </c>
    </row>
    <row r="111" spans="1:8">
      <c r="A111" s="56">
        <v>408920300111</v>
      </c>
      <c r="B111" s="57" t="s">
        <v>1020</v>
      </c>
      <c r="C111" s="58" t="s">
        <v>859</v>
      </c>
      <c r="D111" s="58" t="s">
        <v>1019</v>
      </c>
      <c r="E111" s="58" t="s">
        <v>732</v>
      </c>
      <c r="F111" s="57" t="s">
        <v>477</v>
      </c>
      <c r="G111" s="59">
        <v>858151</v>
      </c>
      <c r="H111" s="102">
        <f t="shared" si="1"/>
        <v>174.74236145755913</v>
      </c>
    </row>
    <row r="112" spans="1:8">
      <c r="A112" s="56">
        <v>408930200076</v>
      </c>
      <c r="B112" s="57" t="s">
        <v>1021</v>
      </c>
      <c r="C112" s="58" t="s">
        <v>859</v>
      </c>
      <c r="D112" s="58" t="s">
        <v>1022</v>
      </c>
      <c r="E112" s="58" t="s">
        <v>732</v>
      </c>
      <c r="F112" s="57" t="s">
        <v>477</v>
      </c>
      <c r="G112" s="59">
        <v>858151</v>
      </c>
      <c r="H112" s="102">
        <f t="shared" si="1"/>
        <v>174.74236145755913</v>
      </c>
    </row>
    <row r="113" spans="1:8">
      <c r="A113" s="56">
        <v>408970200036</v>
      </c>
      <c r="B113" s="57" t="s">
        <v>1023</v>
      </c>
      <c r="C113" s="58" t="s">
        <v>1024</v>
      </c>
      <c r="D113" s="58" t="s">
        <v>1025</v>
      </c>
      <c r="E113" s="58" t="s">
        <v>732</v>
      </c>
      <c r="F113" s="57" t="s">
        <v>441</v>
      </c>
      <c r="G113" s="59">
        <v>858151</v>
      </c>
      <c r="H113" s="102">
        <f t="shared" si="1"/>
        <v>174.74236145755913</v>
      </c>
    </row>
    <row r="114" spans="1:8">
      <c r="A114" s="56">
        <v>408161000166</v>
      </c>
      <c r="B114" s="57" t="s">
        <v>1026</v>
      </c>
      <c r="C114" s="58" t="s">
        <v>1027</v>
      </c>
      <c r="D114" s="58" t="s">
        <v>1028</v>
      </c>
      <c r="E114" s="58" t="s">
        <v>732</v>
      </c>
      <c r="F114" s="57" t="s">
        <v>441</v>
      </c>
      <c r="G114" s="59">
        <v>854538</v>
      </c>
      <c r="H114" s="102">
        <f t="shared" si="1"/>
        <v>174.00665858947863</v>
      </c>
    </row>
    <row r="115" spans="1:8">
      <c r="A115" s="56">
        <v>408991100031</v>
      </c>
      <c r="B115" s="57" t="s">
        <v>1029</v>
      </c>
      <c r="C115" s="58" t="s">
        <v>1030</v>
      </c>
      <c r="D115" s="58" t="s">
        <v>1031</v>
      </c>
      <c r="E115" s="58" t="s">
        <v>732</v>
      </c>
      <c r="F115" s="57" t="s">
        <v>441</v>
      </c>
      <c r="G115" s="59">
        <v>854538</v>
      </c>
      <c r="H115" s="102">
        <f t="shared" si="1"/>
        <v>174.00665858947863</v>
      </c>
    </row>
    <row r="116" spans="1:8">
      <c r="A116" s="56">
        <v>408780301421</v>
      </c>
      <c r="B116" s="57" t="s">
        <v>1032</v>
      </c>
      <c r="C116" s="58" t="s">
        <v>1033</v>
      </c>
      <c r="D116" s="58" t="s">
        <v>779</v>
      </c>
      <c r="E116" s="58" t="s">
        <v>732</v>
      </c>
      <c r="F116" s="57" t="s">
        <v>441</v>
      </c>
      <c r="G116" s="59">
        <v>848349</v>
      </c>
      <c r="H116" s="102">
        <f t="shared" si="1"/>
        <v>172.74641362669138</v>
      </c>
    </row>
    <row r="117" spans="1:8">
      <c r="A117" s="56">
        <v>397160601431</v>
      </c>
      <c r="B117" s="57" t="s">
        <v>1034</v>
      </c>
      <c r="C117" s="58" t="s">
        <v>1035</v>
      </c>
      <c r="D117" s="58" t="s">
        <v>1036</v>
      </c>
      <c r="E117" s="58" t="s">
        <v>743</v>
      </c>
      <c r="F117" s="57" t="s">
        <v>441</v>
      </c>
      <c r="G117" s="59">
        <v>833645</v>
      </c>
      <c r="H117" s="102">
        <f t="shared" si="1"/>
        <v>169.75228825380017</v>
      </c>
    </row>
    <row r="118" spans="1:8">
      <c r="A118" s="56">
        <v>399050600009</v>
      </c>
      <c r="B118" s="57" t="s">
        <v>1037</v>
      </c>
      <c r="C118" s="58" t="s">
        <v>1038</v>
      </c>
      <c r="D118" s="58" t="s">
        <v>1039</v>
      </c>
      <c r="E118" s="58" t="s">
        <v>829</v>
      </c>
      <c r="F118" s="57" t="s">
        <v>477</v>
      </c>
      <c r="G118" s="59">
        <v>821688</v>
      </c>
      <c r="H118" s="102">
        <f t="shared" si="1"/>
        <v>167.31752512243048</v>
      </c>
    </row>
    <row r="119" spans="1:8">
      <c r="A119" s="56">
        <v>408920200078</v>
      </c>
      <c r="B119" s="57" t="s">
        <v>1040</v>
      </c>
      <c r="C119" s="58" t="s">
        <v>730</v>
      </c>
      <c r="D119" s="58" t="s">
        <v>795</v>
      </c>
      <c r="E119" s="58" t="s">
        <v>732</v>
      </c>
      <c r="F119" s="57" t="s">
        <v>477</v>
      </c>
      <c r="G119" s="59">
        <v>821688</v>
      </c>
      <c r="H119" s="102">
        <f t="shared" si="1"/>
        <v>167.31752512243048</v>
      </c>
    </row>
    <row r="120" spans="1:8">
      <c r="A120" s="56">
        <v>408991100139</v>
      </c>
      <c r="B120" s="57" t="s">
        <v>1041</v>
      </c>
      <c r="C120" s="58" t="s">
        <v>1042</v>
      </c>
      <c r="D120" s="58" t="s">
        <v>1043</v>
      </c>
      <c r="E120" s="58" t="s">
        <v>732</v>
      </c>
      <c r="F120" s="57" t="s">
        <v>441</v>
      </c>
      <c r="G120" s="59">
        <v>821688</v>
      </c>
      <c r="H120" s="102">
        <f t="shared" si="1"/>
        <v>167.31752512243048</v>
      </c>
    </row>
    <row r="121" spans="1:8">
      <c r="A121" s="56">
        <v>408811000581</v>
      </c>
      <c r="B121" s="57" t="s">
        <v>1044</v>
      </c>
      <c r="C121" s="58" t="s">
        <v>730</v>
      </c>
      <c r="D121" s="58" t="s">
        <v>1045</v>
      </c>
      <c r="E121" s="58" t="s">
        <v>732</v>
      </c>
      <c r="F121" s="57" t="s">
        <v>441</v>
      </c>
      <c r="G121" s="59">
        <v>815118</v>
      </c>
      <c r="H121" s="102">
        <f t="shared" si="1"/>
        <v>165.97969842902086</v>
      </c>
    </row>
    <row r="122" spans="1:8">
      <c r="A122" s="56">
        <v>408801000753</v>
      </c>
      <c r="B122" s="57" t="s">
        <v>1046</v>
      </c>
      <c r="C122" s="58" t="s">
        <v>1010</v>
      </c>
      <c r="D122" s="58" t="s">
        <v>1047</v>
      </c>
      <c r="E122" s="58" t="s">
        <v>732</v>
      </c>
      <c r="F122" s="57" t="s">
        <v>477</v>
      </c>
      <c r="G122" s="59">
        <v>808548</v>
      </c>
      <c r="H122" s="102">
        <f t="shared" si="1"/>
        <v>164.64187173561123</v>
      </c>
    </row>
    <row r="123" spans="1:8">
      <c r="A123" s="56">
        <v>398910400405</v>
      </c>
      <c r="B123" s="57" t="s">
        <v>1048</v>
      </c>
      <c r="C123" s="58" t="s">
        <v>1049</v>
      </c>
      <c r="D123" s="58" t="s">
        <v>1050</v>
      </c>
      <c r="E123" s="58" t="s">
        <v>1051</v>
      </c>
      <c r="F123" s="57" t="s">
        <v>477</v>
      </c>
      <c r="G123" s="59">
        <v>804238</v>
      </c>
      <c r="H123" s="102">
        <f t="shared" si="1"/>
        <v>163.76424113460737</v>
      </c>
    </row>
    <row r="124" spans="1:8">
      <c r="A124" s="56">
        <v>390800200221</v>
      </c>
      <c r="B124" s="57" t="s">
        <v>1052</v>
      </c>
      <c r="C124" s="58" t="s">
        <v>1053</v>
      </c>
      <c r="D124" s="58" t="s">
        <v>1054</v>
      </c>
      <c r="E124" s="58" t="s">
        <v>1055</v>
      </c>
      <c r="F124" s="57" t="s">
        <v>441</v>
      </c>
      <c r="G124" s="59">
        <v>788838</v>
      </c>
      <c r="H124" s="102">
        <f t="shared" si="1"/>
        <v>160.62839165538236</v>
      </c>
    </row>
    <row r="125" spans="1:8">
      <c r="A125" s="56">
        <v>408850800111</v>
      </c>
      <c r="B125" s="57" t="s">
        <v>1056</v>
      </c>
      <c r="C125" s="58" t="s">
        <v>768</v>
      </c>
      <c r="D125" s="58" t="s">
        <v>1057</v>
      </c>
      <c r="E125" s="58" t="s">
        <v>732</v>
      </c>
      <c r="F125" s="57" t="s">
        <v>441</v>
      </c>
      <c r="G125" s="59">
        <v>788838</v>
      </c>
      <c r="H125" s="102">
        <f t="shared" si="1"/>
        <v>160.62839165538236</v>
      </c>
    </row>
    <row r="126" spans="1:8">
      <c r="A126" s="56">
        <v>408860400021</v>
      </c>
      <c r="B126" s="57" t="s">
        <v>1058</v>
      </c>
      <c r="C126" s="58" t="s">
        <v>1059</v>
      </c>
      <c r="D126" s="58" t="s">
        <v>1060</v>
      </c>
      <c r="E126" s="58" t="s">
        <v>732</v>
      </c>
      <c r="F126" s="57" t="s">
        <v>441</v>
      </c>
      <c r="G126" s="59">
        <v>788838</v>
      </c>
      <c r="H126" s="102">
        <f t="shared" si="1"/>
        <v>160.62839165538236</v>
      </c>
    </row>
    <row r="127" spans="1:8">
      <c r="A127" s="56">
        <v>408891100026</v>
      </c>
      <c r="B127" s="57" t="s">
        <v>1061</v>
      </c>
      <c r="C127" s="58" t="s">
        <v>912</v>
      </c>
      <c r="D127" s="58" t="s">
        <v>1062</v>
      </c>
      <c r="E127" s="58" t="s">
        <v>732</v>
      </c>
      <c r="F127" s="57" t="s">
        <v>441</v>
      </c>
      <c r="G127" s="59">
        <v>788838</v>
      </c>
      <c r="H127" s="102">
        <f t="shared" si="1"/>
        <v>160.62839165538236</v>
      </c>
    </row>
    <row r="128" spans="1:8">
      <c r="A128" s="56">
        <v>408900400062</v>
      </c>
      <c r="B128" s="57" t="s">
        <v>1063</v>
      </c>
      <c r="C128" s="58" t="s">
        <v>991</v>
      </c>
      <c r="D128" s="58" t="s">
        <v>1064</v>
      </c>
      <c r="E128" s="58" t="s">
        <v>732</v>
      </c>
      <c r="F128" s="57" t="s">
        <v>441</v>
      </c>
      <c r="G128" s="59">
        <v>788838</v>
      </c>
      <c r="H128" s="102">
        <f t="shared" si="1"/>
        <v>160.62839165538236</v>
      </c>
    </row>
    <row r="129" spans="1:8">
      <c r="A129" s="56">
        <v>408910100083</v>
      </c>
      <c r="B129" s="57" t="s">
        <v>1065</v>
      </c>
      <c r="C129" s="58" t="s">
        <v>1066</v>
      </c>
      <c r="D129" s="58" t="s">
        <v>1067</v>
      </c>
      <c r="E129" s="58" t="s">
        <v>732</v>
      </c>
      <c r="F129" s="57" t="s">
        <v>441</v>
      </c>
      <c r="G129" s="59">
        <v>788838</v>
      </c>
      <c r="H129" s="102">
        <f t="shared" si="1"/>
        <v>160.62839165538236</v>
      </c>
    </row>
    <row r="130" spans="1:8">
      <c r="A130" s="56">
        <v>408930300160</v>
      </c>
      <c r="B130" s="57" t="s">
        <v>1068</v>
      </c>
      <c r="C130" s="58" t="s">
        <v>1069</v>
      </c>
      <c r="D130" s="58" t="s">
        <v>1070</v>
      </c>
      <c r="E130" s="58" t="s">
        <v>732</v>
      </c>
      <c r="F130" s="57" t="s">
        <v>477</v>
      </c>
      <c r="G130" s="59">
        <v>788838</v>
      </c>
      <c r="H130" s="102">
        <f t="shared" ref="H130:H193" si="2">G130/4910.95</f>
        <v>160.62839165538236</v>
      </c>
    </row>
    <row r="131" spans="1:8">
      <c r="A131" s="56">
        <v>408980200115</v>
      </c>
      <c r="B131" s="57" t="s">
        <v>1071</v>
      </c>
      <c r="C131" s="58" t="s">
        <v>1072</v>
      </c>
      <c r="D131" s="58" t="s">
        <v>1073</v>
      </c>
      <c r="E131" s="58" t="s">
        <v>732</v>
      </c>
      <c r="F131" s="57" t="s">
        <v>441</v>
      </c>
      <c r="G131" s="59">
        <v>788838</v>
      </c>
      <c r="H131" s="102">
        <f t="shared" si="2"/>
        <v>160.62839165538236</v>
      </c>
    </row>
    <row r="132" spans="1:8">
      <c r="A132" s="56">
        <v>400770500395</v>
      </c>
      <c r="B132" s="57" t="s">
        <v>1074</v>
      </c>
      <c r="C132" s="58" t="s">
        <v>1075</v>
      </c>
      <c r="D132" s="58" t="s">
        <v>1076</v>
      </c>
      <c r="E132" s="58" t="s">
        <v>716</v>
      </c>
      <c r="F132" s="57" t="s">
        <v>477</v>
      </c>
      <c r="G132" s="59">
        <v>784633</v>
      </c>
      <c r="H132" s="102">
        <f t="shared" si="2"/>
        <v>159.7721418462823</v>
      </c>
    </row>
    <row r="133" spans="1:8">
      <c r="A133" s="56">
        <v>395750201258</v>
      </c>
      <c r="B133" s="57" t="s">
        <v>1077</v>
      </c>
      <c r="C133" s="58" t="s">
        <v>1078</v>
      </c>
      <c r="D133" s="58" t="s">
        <v>1079</v>
      </c>
      <c r="E133" s="58" t="s">
        <v>728</v>
      </c>
      <c r="F133" s="57" t="s">
        <v>441</v>
      </c>
      <c r="G133" s="59">
        <v>761003</v>
      </c>
      <c r="H133" s="102">
        <f t="shared" si="2"/>
        <v>154.96044553497796</v>
      </c>
    </row>
    <row r="134" spans="1:8">
      <c r="A134" s="56">
        <v>408041100230</v>
      </c>
      <c r="B134" s="57" t="s">
        <v>1080</v>
      </c>
      <c r="C134" s="58" t="s">
        <v>909</v>
      </c>
      <c r="D134" s="58" t="s">
        <v>1081</v>
      </c>
      <c r="E134" s="58" t="s">
        <v>732</v>
      </c>
      <c r="F134" s="57" t="s">
        <v>441</v>
      </c>
      <c r="G134" s="59">
        <v>755988</v>
      </c>
      <c r="H134" s="102">
        <f t="shared" si="2"/>
        <v>153.93925818833424</v>
      </c>
    </row>
    <row r="135" spans="1:8">
      <c r="A135" s="56">
        <v>408950400055</v>
      </c>
      <c r="B135" s="57" t="s">
        <v>1082</v>
      </c>
      <c r="C135" s="58" t="s">
        <v>1083</v>
      </c>
      <c r="D135" s="58" t="s">
        <v>1084</v>
      </c>
      <c r="E135" s="58" t="s">
        <v>732</v>
      </c>
      <c r="F135" s="57" t="s">
        <v>441</v>
      </c>
      <c r="G135" s="59">
        <v>755988</v>
      </c>
      <c r="H135" s="102">
        <f t="shared" si="2"/>
        <v>153.93925818833424</v>
      </c>
    </row>
    <row r="136" spans="1:8">
      <c r="A136" s="56">
        <v>396060801062</v>
      </c>
      <c r="B136" s="57" t="s">
        <v>315</v>
      </c>
      <c r="C136" s="58" t="s">
        <v>997</v>
      </c>
      <c r="D136" s="58" t="s">
        <v>1085</v>
      </c>
      <c r="E136" s="58" t="s">
        <v>440</v>
      </c>
      <c r="F136" s="57" t="s">
        <v>477</v>
      </c>
      <c r="G136" s="59">
        <v>740522</v>
      </c>
      <c r="H136" s="102">
        <f t="shared" si="2"/>
        <v>150.78996935419826</v>
      </c>
    </row>
    <row r="137" spans="1:8">
      <c r="A137" s="56">
        <v>395200502323</v>
      </c>
      <c r="B137" s="57" t="s">
        <v>1086</v>
      </c>
      <c r="C137" s="58" t="s">
        <v>1087</v>
      </c>
      <c r="D137" s="58" t="s">
        <v>1088</v>
      </c>
      <c r="E137" s="58" t="s">
        <v>743</v>
      </c>
      <c r="F137" s="57" t="s">
        <v>441</v>
      </c>
      <c r="G137" s="59">
        <v>736797</v>
      </c>
      <c r="H137" s="102">
        <f t="shared" si="2"/>
        <v>150.03146030808705</v>
      </c>
    </row>
    <row r="138" spans="1:8">
      <c r="A138" s="56">
        <v>390090500816</v>
      </c>
      <c r="B138" s="57" t="s">
        <v>1089</v>
      </c>
      <c r="C138" s="58" t="s">
        <v>1090</v>
      </c>
      <c r="D138" s="58" t="s">
        <v>1091</v>
      </c>
      <c r="E138" s="58" t="s">
        <v>873</v>
      </c>
      <c r="F138" s="57" t="s">
        <v>477</v>
      </c>
      <c r="G138" s="59">
        <v>735621</v>
      </c>
      <c r="H138" s="102">
        <f t="shared" si="2"/>
        <v>149.79199543876439</v>
      </c>
    </row>
    <row r="139" spans="1:8">
      <c r="A139" s="56">
        <v>390860500399</v>
      </c>
      <c r="B139" s="57" t="s">
        <v>1092</v>
      </c>
      <c r="C139" s="58" t="s">
        <v>1093</v>
      </c>
      <c r="D139" s="58" t="s">
        <v>1094</v>
      </c>
      <c r="E139" s="58" t="s">
        <v>873</v>
      </c>
      <c r="F139" s="57" t="s">
        <v>477</v>
      </c>
      <c r="G139" s="59">
        <v>735621</v>
      </c>
      <c r="H139" s="102">
        <f t="shared" si="2"/>
        <v>149.79199543876439</v>
      </c>
    </row>
    <row r="140" spans="1:8">
      <c r="A140" s="56">
        <v>393080300117</v>
      </c>
      <c r="B140" s="57" t="s">
        <v>1095</v>
      </c>
      <c r="C140" s="58" t="s">
        <v>1096</v>
      </c>
      <c r="D140" s="58" t="s">
        <v>1097</v>
      </c>
      <c r="E140" s="58" t="s">
        <v>1098</v>
      </c>
      <c r="F140" s="57" t="s">
        <v>477</v>
      </c>
      <c r="G140" s="59">
        <v>735621</v>
      </c>
      <c r="H140" s="102">
        <f t="shared" si="2"/>
        <v>149.79199543876439</v>
      </c>
    </row>
    <row r="141" spans="1:8">
      <c r="A141" s="56">
        <v>395750201479</v>
      </c>
      <c r="B141" s="57" t="s">
        <v>1099</v>
      </c>
      <c r="C141" s="58" t="s">
        <v>726</v>
      </c>
      <c r="D141" s="58" t="s">
        <v>1100</v>
      </c>
      <c r="E141" s="58" t="s">
        <v>728</v>
      </c>
      <c r="F141" s="57" t="s">
        <v>441</v>
      </c>
      <c r="G141" s="59">
        <v>735621</v>
      </c>
      <c r="H141" s="102">
        <f t="shared" si="2"/>
        <v>149.79199543876439</v>
      </c>
    </row>
    <row r="142" spans="1:8">
      <c r="A142" s="56">
        <v>396930551784</v>
      </c>
      <c r="B142" s="57" t="s">
        <v>182</v>
      </c>
      <c r="C142" s="58" t="s">
        <v>1101</v>
      </c>
      <c r="D142" s="58" t="s">
        <v>1102</v>
      </c>
      <c r="E142" s="58" t="s">
        <v>440</v>
      </c>
      <c r="F142" s="57" t="s">
        <v>477</v>
      </c>
      <c r="G142" s="59">
        <v>735621</v>
      </c>
      <c r="H142" s="102">
        <f t="shared" si="2"/>
        <v>149.79199543876439</v>
      </c>
    </row>
    <row r="143" spans="1:8">
      <c r="A143" s="56">
        <v>399000200280</v>
      </c>
      <c r="B143" s="57" t="s">
        <v>1103</v>
      </c>
      <c r="C143" s="58" t="s">
        <v>803</v>
      </c>
      <c r="D143" s="58" t="s">
        <v>1104</v>
      </c>
      <c r="E143" s="58" t="s">
        <v>783</v>
      </c>
      <c r="F143" s="57" t="s">
        <v>441</v>
      </c>
      <c r="G143" s="59">
        <v>735621</v>
      </c>
      <c r="H143" s="102">
        <f t="shared" si="2"/>
        <v>149.79199543876439</v>
      </c>
    </row>
    <row r="144" spans="1:8">
      <c r="A144" s="56">
        <v>399010400261</v>
      </c>
      <c r="B144" s="57" t="s">
        <v>1105</v>
      </c>
      <c r="C144" s="58" t="s">
        <v>1106</v>
      </c>
      <c r="D144" s="58" t="s">
        <v>1107</v>
      </c>
      <c r="E144" s="58" t="s">
        <v>825</v>
      </c>
      <c r="F144" s="57" t="s">
        <v>441</v>
      </c>
      <c r="G144" s="59">
        <v>735621</v>
      </c>
      <c r="H144" s="102">
        <f t="shared" si="2"/>
        <v>149.79199543876439</v>
      </c>
    </row>
    <row r="145" spans="1:8">
      <c r="A145" s="56">
        <v>399050700402</v>
      </c>
      <c r="B145" s="57" t="s">
        <v>1108</v>
      </c>
      <c r="C145" s="58" t="s">
        <v>1038</v>
      </c>
      <c r="D145" s="58" t="s">
        <v>1109</v>
      </c>
      <c r="E145" s="58" t="s">
        <v>829</v>
      </c>
      <c r="F145" s="57" t="s">
        <v>477</v>
      </c>
      <c r="G145" s="59">
        <v>735621</v>
      </c>
      <c r="H145" s="102">
        <f t="shared" si="2"/>
        <v>149.79199543876439</v>
      </c>
    </row>
    <row r="146" spans="1:8">
      <c r="A146" s="56">
        <v>399071100341</v>
      </c>
      <c r="B146" s="57" t="s">
        <v>1110</v>
      </c>
      <c r="C146" s="58" t="s">
        <v>940</v>
      </c>
      <c r="D146" s="58" t="s">
        <v>944</v>
      </c>
      <c r="E146" s="58" t="s">
        <v>829</v>
      </c>
      <c r="F146" s="57" t="s">
        <v>477</v>
      </c>
      <c r="G146" s="59">
        <v>735621</v>
      </c>
      <c r="H146" s="102">
        <f t="shared" si="2"/>
        <v>149.79199543876439</v>
      </c>
    </row>
    <row r="147" spans="1:8">
      <c r="A147" s="56">
        <v>399090400355</v>
      </c>
      <c r="B147" s="57" t="s">
        <v>1111</v>
      </c>
      <c r="C147" s="58" t="s">
        <v>1112</v>
      </c>
      <c r="D147" s="58" t="s">
        <v>1113</v>
      </c>
      <c r="E147" s="58" t="s">
        <v>783</v>
      </c>
      <c r="F147" s="57" t="s">
        <v>477</v>
      </c>
      <c r="G147" s="59">
        <v>735621</v>
      </c>
      <c r="H147" s="102">
        <f t="shared" si="2"/>
        <v>149.79199543876439</v>
      </c>
    </row>
    <row r="148" spans="1:8">
      <c r="A148" s="56">
        <v>399120600532</v>
      </c>
      <c r="B148" s="57" t="s">
        <v>1114</v>
      </c>
      <c r="C148" s="58" t="s">
        <v>1115</v>
      </c>
      <c r="D148" s="58" t="s">
        <v>1116</v>
      </c>
      <c r="E148" s="58" t="s">
        <v>783</v>
      </c>
      <c r="F148" s="57" t="s">
        <v>477</v>
      </c>
      <c r="G148" s="59">
        <v>735621</v>
      </c>
      <c r="H148" s="102">
        <f t="shared" si="2"/>
        <v>149.79199543876439</v>
      </c>
    </row>
    <row r="149" spans="1:8">
      <c r="A149" s="56">
        <v>399120700529</v>
      </c>
      <c r="B149" s="57" t="s">
        <v>1117</v>
      </c>
      <c r="C149" s="58" t="s">
        <v>1118</v>
      </c>
      <c r="D149" s="58" t="s">
        <v>1119</v>
      </c>
      <c r="E149" s="58" t="s">
        <v>829</v>
      </c>
      <c r="F149" s="57" t="s">
        <v>441</v>
      </c>
      <c r="G149" s="59">
        <v>735621</v>
      </c>
      <c r="H149" s="102">
        <f t="shared" si="2"/>
        <v>149.79199543876439</v>
      </c>
    </row>
    <row r="150" spans="1:8">
      <c r="A150" s="56">
        <v>399120700553</v>
      </c>
      <c r="B150" s="57" t="s">
        <v>1120</v>
      </c>
      <c r="C150" s="58" t="s">
        <v>1121</v>
      </c>
      <c r="D150" s="58" t="s">
        <v>1122</v>
      </c>
      <c r="E150" s="58" t="s">
        <v>783</v>
      </c>
      <c r="F150" s="57" t="s">
        <v>477</v>
      </c>
      <c r="G150" s="59">
        <v>735621</v>
      </c>
      <c r="H150" s="102">
        <f t="shared" si="2"/>
        <v>149.79199543876439</v>
      </c>
    </row>
    <row r="151" spans="1:8">
      <c r="A151" s="56">
        <v>399140400122</v>
      </c>
      <c r="B151" s="57" t="s">
        <v>1123</v>
      </c>
      <c r="C151" s="58" t="s">
        <v>1124</v>
      </c>
      <c r="D151" s="58" t="s">
        <v>1125</v>
      </c>
      <c r="E151" s="58" t="s">
        <v>724</v>
      </c>
      <c r="F151" s="57" t="s">
        <v>441</v>
      </c>
      <c r="G151" s="59">
        <v>735621</v>
      </c>
      <c r="H151" s="102">
        <f t="shared" si="2"/>
        <v>149.79199543876439</v>
      </c>
    </row>
    <row r="152" spans="1:8">
      <c r="A152" s="56">
        <v>399150400171</v>
      </c>
      <c r="B152" s="57" t="s">
        <v>1126</v>
      </c>
      <c r="C152" s="58" t="s">
        <v>823</v>
      </c>
      <c r="D152" s="58" t="s">
        <v>1127</v>
      </c>
      <c r="E152" s="58" t="s">
        <v>783</v>
      </c>
      <c r="F152" s="57" t="s">
        <v>477</v>
      </c>
      <c r="G152" s="59">
        <v>735621</v>
      </c>
      <c r="H152" s="102">
        <f t="shared" si="2"/>
        <v>149.79199543876439</v>
      </c>
    </row>
    <row r="153" spans="1:8">
      <c r="A153" s="56">
        <v>399170800397</v>
      </c>
      <c r="B153" s="57" t="s">
        <v>1128</v>
      </c>
      <c r="C153" s="58" t="s">
        <v>1129</v>
      </c>
      <c r="D153" s="58" t="s">
        <v>1130</v>
      </c>
      <c r="E153" s="58" t="s">
        <v>783</v>
      </c>
      <c r="F153" s="57" t="s">
        <v>441</v>
      </c>
      <c r="G153" s="59">
        <v>735621</v>
      </c>
      <c r="H153" s="102">
        <f t="shared" si="2"/>
        <v>149.79199543876439</v>
      </c>
    </row>
    <row r="154" spans="1:8">
      <c r="A154" s="56">
        <v>399181200154</v>
      </c>
      <c r="B154" s="57" t="s">
        <v>1131</v>
      </c>
      <c r="C154" s="58" t="s">
        <v>1132</v>
      </c>
      <c r="D154" s="58" t="s">
        <v>1133</v>
      </c>
      <c r="E154" s="58" t="s">
        <v>829</v>
      </c>
      <c r="F154" s="57" t="s">
        <v>441</v>
      </c>
      <c r="G154" s="59">
        <v>735621</v>
      </c>
      <c r="H154" s="102">
        <f t="shared" si="2"/>
        <v>149.79199543876439</v>
      </c>
    </row>
    <row r="155" spans="1:8">
      <c r="A155" s="56">
        <v>399200301382</v>
      </c>
      <c r="B155" s="57" t="s">
        <v>1134</v>
      </c>
      <c r="C155" s="58" t="s">
        <v>1127</v>
      </c>
      <c r="D155" s="58" t="s">
        <v>1135</v>
      </c>
      <c r="E155" s="58" t="s">
        <v>783</v>
      </c>
      <c r="F155" s="57" t="s">
        <v>441</v>
      </c>
      <c r="G155" s="59">
        <v>735621</v>
      </c>
      <c r="H155" s="102">
        <f t="shared" si="2"/>
        <v>149.79199543876439</v>
      </c>
    </row>
    <row r="156" spans="1:8">
      <c r="A156" s="56">
        <v>399781000141</v>
      </c>
      <c r="B156" s="57" t="s">
        <v>1136</v>
      </c>
      <c r="C156" s="58" t="s">
        <v>1137</v>
      </c>
      <c r="D156" s="58" t="s">
        <v>1138</v>
      </c>
      <c r="E156" s="58" t="s">
        <v>783</v>
      </c>
      <c r="F156" s="57" t="s">
        <v>441</v>
      </c>
      <c r="G156" s="59">
        <v>735621</v>
      </c>
      <c r="H156" s="102">
        <f t="shared" si="2"/>
        <v>149.79199543876439</v>
      </c>
    </row>
    <row r="157" spans="1:8">
      <c r="A157" s="56">
        <v>399940900093</v>
      </c>
      <c r="B157" s="57" t="s">
        <v>1139</v>
      </c>
      <c r="C157" s="58" t="s">
        <v>1140</v>
      </c>
      <c r="D157" s="58" t="s">
        <v>689</v>
      </c>
      <c r="E157" s="58" t="s">
        <v>783</v>
      </c>
      <c r="F157" s="57" t="s">
        <v>441</v>
      </c>
      <c r="G157" s="59">
        <v>735621</v>
      </c>
      <c r="H157" s="102">
        <f t="shared" si="2"/>
        <v>149.79199543876439</v>
      </c>
    </row>
    <row r="158" spans="1:8">
      <c r="A158" s="56">
        <v>399960410084</v>
      </c>
      <c r="B158" s="57" t="s">
        <v>1141</v>
      </c>
      <c r="C158" s="58" t="s">
        <v>803</v>
      </c>
      <c r="D158" s="58" t="s">
        <v>1142</v>
      </c>
      <c r="E158" s="58" t="s">
        <v>783</v>
      </c>
      <c r="F158" s="57" t="s">
        <v>441</v>
      </c>
      <c r="G158" s="59">
        <v>735621</v>
      </c>
      <c r="H158" s="102">
        <f t="shared" si="2"/>
        <v>149.79199543876439</v>
      </c>
    </row>
    <row r="159" spans="1:8">
      <c r="A159" s="56">
        <v>399970200291</v>
      </c>
      <c r="B159" s="57" t="s">
        <v>1143</v>
      </c>
      <c r="C159" s="58" t="s">
        <v>1144</v>
      </c>
      <c r="D159" s="58" t="s">
        <v>1145</v>
      </c>
      <c r="E159" s="58" t="s">
        <v>783</v>
      </c>
      <c r="F159" s="57" t="s">
        <v>477</v>
      </c>
      <c r="G159" s="59">
        <v>735621</v>
      </c>
      <c r="H159" s="102">
        <f t="shared" si="2"/>
        <v>149.79199543876439</v>
      </c>
    </row>
    <row r="160" spans="1:8">
      <c r="A160" s="56">
        <v>399970200304</v>
      </c>
      <c r="B160" s="57" t="s">
        <v>1146</v>
      </c>
      <c r="C160" s="58" t="s">
        <v>1144</v>
      </c>
      <c r="D160" s="58" t="s">
        <v>1147</v>
      </c>
      <c r="E160" s="58" t="s">
        <v>783</v>
      </c>
      <c r="F160" s="57" t="s">
        <v>477</v>
      </c>
      <c r="G160" s="59">
        <v>735621</v>
      </c>
      <c r="H160" s="102">
        <f t="shared" si="2"/>
        <v>149.79199543876439</v>
      </c>
    </row>
    <row r="161" spans="1:8">
      <c r="A161" s="56">
        <v>399990210608</v>
      </c>
      <c r="B161" s="57" t="s">
        <v>1148</v>
      </c>
      <c r="C161" s="58" t="s">
        <v>1149</v>
      </c>
      <c r="D161" s="58" t="s">
        <v>1150</v>
      </c>
      <c r="E161" s="58" t="s">
        <v>783</v>
      </c>
      <c r="F161" s="57" t="s">
        <v>477</v>
      </c>
      <c r="G161" s="59">
        <v>735621</v>
      </c>
      <c r="H161" s="102">
        <f t="shared" si="2"/>
        <v>149.79199543876439</v>
      </c>
    </row>
    <row r="162" spans="1:8">
      <c r="A162" s="56">
        <v>401171200193</v>
      </c>
      <c r="B162" s="57" t="s">
        <v>1151</v>
      </c>
      <c r="C162" s="58" t="s">
        <v>1152</v>
      </c>
      <c r="D162" s="58" t="s">
        <v>1153</v>
      </c>
      <c r="E162" s="58" t="s">
        <v>956</v>
      </c>
      <c r="F162" s="57" t="s">
        <v>441</v>
      </c>
      <c r="G162" s="59">
        <v>735621</v>
      </c>
      <c r="H162" s="102">
        <f t="shared" si="2"/>
        <v>149.79199543876439</v>
      </c>
    </row>
    <row r="163" spans="1:8">
      <c r="A163" s="56">
        <v>403060500107</v>
      </c>
      <c r="B163" s="57" t="s">
        <v>1154</v>
      </c>
      <c r="C163" s="58" t="s">
        <v>1155</v>
      </c>
      <c r="D163" s="58" t="s">
        <v>1155</v>
      </c>
      <c r="E163" s="58" t="s">
        <v>724</v>
      </c>
      <c r="F163" s="57" t="s">
        <v>477</v>
      </c>
      <c r="G163" s="59">
        <v>735621</v>
      </c>
      <c r="H163" s="102">
        <f t="shared" si="2"/>
        <v>149.79199543876439</v>
      </c>
    </row>
    <row r="164" spans="1:8">
      <c r="A164" s="56">
        <v>403090300161</v>
      </c>
      <c r="B164" s="57" t="s">
        <v>1156</v>
      </c>
      <c r="C164" s="58" t="s">
        <v>1157</v>
      </c>
      <c r="D164" s="58" t="s">
        <v>1158</v>
      </c>
      <c r="E164" s="58" t="s">
        <v>724</v>
      </c>
      <c r="F164" s="57" t="s">
        <v>477</v>
      </c>
      <c r="G164" s="59">
        <v>735621</v>
      </c>
      <c r="H164" s="102">
        <f t="shared" si="2"/>
        <v>149.79199543876439</v>
      </c>
    </row>
    <row r="165" spans="1:8">
      <c r="A165" s="56">
        <v>403090900282</v>
      </c>
      <c r="B165" s="57" t="s">
        <v>1159</v>
      </c>
      <c r="C165" s="58" t="s">
        <v>1160</v>
      </c>
      <c r="D165" s="58" t="s">
        <v>1161</v>
      </c>
      <c r="E165" s="58" t="s">
        <v>724</v>
      </c>
      <c r="F165" s="57" t="s">
        <v>441</v>
      </c>
      <c r="G165" s="59">
        <v>735621</v>
      </c>
      <c r="H165" s="102">
        <f t="shared" si="2"/>
        <v>149.79199543876439</v>
      </c>
    </row>
    <row r="166" spans="1:8">
      <c r="A166" s="56">
        <v>403170800165</v>
      </c>
      <c r="B166" s="57" t="s">
        <v>1162</v>
      </c>
      <c r="C166" s="58" t="s">
        <v>1163</v>
      </c>
      <c r="D166" s="58" t="s">
        <v>1164</v>
      </c>
      <c r="E166" s="58" t="s">
        <v>724</v>
      </c>
      <c r="F166" s="57" t="s">
        <v>441</v>
      </c>
      <c r="G166" s="59">
        <v>735621</v>
      </c>
      <c r="H166" s="102">
        <f t="shared" si="2"/>
        <v>149.79199543876439</v>
      </c>
    </row>
    <row r="167" spans="1:8">
      <c r="A167" s="56">
        <v>403780200763</v>
      </c>
      <c r="B167" s="57" t="s">
        <v>1165</v>
      </c>
      <c r="C167" s="58" t="s">
        <v>1166</v>
      </c>
      <c r="D167" s="58" t="s">
        <v>1167</v>
      </c>
      <c r="E167" s="58" t="s">
        <v>724</v>
      </c>
      <c r="F167" s="57" t="s">
        <v>477</v>
      </c>
      <c r="G167" s="59">
        <v>735621</v>
      </c>
      <c r="H167" s="102">
        <f t="shared" si="2"/>
        <v>149.79199543876439</v>
      </c>
    </row>
    <row r="168" spans="1:8">
      <c r="A168" s="56">
        <v>403901100338</v>
      </c>
      <c r="B168" s="57" t="s">
        <v>1168</v>
      </c>
      <c r="C168" s="58" t="s">
        <v>1169</v>
      </c>
      <c r="D168" s="58" t="s">
        <v>1170</v>
      </c>
      <c r="E168" s="58" t="s">
        <v>724</v>
      </c>
      <c r="F168" s="57" t="s">
        <v>477</v>
      </c>
      <c r="G168" s="59">
        <v>735621</v>
      </c>
      <c r="H168" s="102">
        <f t="shared" si="2"/>
        <v>149.79199543876439</v>
      </c>
    </row>
    <row r="169" spans="1:8">
      <c r="A169" s="56">
        <v>403960510124</v>
      </c>
      <c r="B169" s="57" t="s">
        <v>1171</v>
      </c>
      <c r="C169" s="58" t="s">
        <v>1172</v>
      </c>
      <c r="D169" s="58" t="s">
        <v>1173</v>
      </c>
      <c r="E169" s="58" t="s">
        <v>724</v>
      </c>
      <c r="F169" s="57" t="s">
        <v>477</v>
      </c>
      <c r="G169" s="59">
        <v>735621</v>
      </c>
      <c r="H169" s="102">
        <f t="shared" si="2"/>
        <v>149.79199543876439</v>
      </c>
    </row>
    <row r="170" spans="1:8">
      <c r="A170" s="56">
        <v>408170400096</v>
      </c>
      <c r="B170" s="57" t="s">
        <v>1174</v>
      </c>
      <c r="C170" s="58" t="s">
        <v>1175</v>
      </c>
      <c r="D170" s="58" t="s">
        <v>1176</v>
      </c>
      <c r="E170" s="58" t="s">
        <v>732</v>
      </c>
      <c r="F170" s="57" t="s">
        <v>441</v>
      </c>
      <c r="G170" s="59">
        <v>735621</v>
      </c>
      <c r="H170" s="102">
        <f t="shared" si="2"/>
        <v>149.79199543876439</v>
      </c>
    </row>
    <row r="171" spans="1:8">
      <c r="A171" s="56">
        <v>408170600184</v>
      </c>
      <c r="B171" s="57" t="s">
        <v>1177</v>
      </c>
      <c r="C171" s="58" t="s">
        <v>1178</v>
      </c>
      <c r="D171" s="58" t="s">
        <v>1179</v>
      </c>
      <c r="E171" s="58" t="s">
        <v>1180</v>
      </c>
      <c r="F171" s="57" t="s">
        <v>441</v>
      </c>
      <c r="G171" s="59">
        <v>735621</v>
      </c>
      <c r="H171" s="102">
        <f t="shared" si="2"/>
        <v>149.79199543876439</v>
      </c>
    </row>
    <row r="172" spans="1:8">
      <c r="A172" s="56">
        <v>408180700021</v>
      </c>
      <c r="B172" s="57" t="s">
        <v>1181</v>
      </c>
      <c r="C172" s="58" t="s">
        <v>1182</v>
      </c>
      <c r="D172" s="58" t="s">
        <v>1183</v>
      </c>
      <c r="E172" s="58" t="s">
        <v>1180</v>
      </c>
      <c r="F172" s="57" t="s">
        <v>441</v>
      </c>
      <c r="G172" s="59">
        <v>735621</v>
      </c>
      <c r="H172" s="102">
        <f t="shared" si="2"/>
        <v>149.79199543876439</v>
      </c>
    </row>
    <row r="173" spans="1:8">
      <c r="A173" s="56">
        <v>408691001465</v>
      </c>
      <c r="B173" s="57" t="s">
        <v>1184</v>
      </c>
      <c r="C173" s="58" t="s">
        <v>1185</v>
      </c>
      <c r="D173" s="58" t="s">
        <v>1186</v>
      </c>
      <c r="E173" s="58" t="s">
        <v>732</v>
      </c>
      <c r="F173" s="57" t="s">
        <v>441</v>
      </c>
      <c r="G173" s="59">
        <v>735621</v>
      </c>
      <c r="H173" s="102">
        <f t="shared" si="2"/>
        <v>149.79199543876439</v>
      </c>
    </row>
    <row r="174" spans="1:8">
      <c r="A174" s="56">
        <v>408780301464</v>
      </c>
      <c r="B174" s="57" t="s">
        <v>1187</v>
      </c>
      <c r="C174" s="58" t="s">
        <v>823</v>
      </c>
      <c r="D174" s="58" t="s">
        <v>1188</v>
      </c>
      <c r="E174" s="58" t="s">
        <v>732</v>
      </c>
      <c r="F174" s="57" t="s">
        <v>477</v>
      </c>
      <c r="G174" s="59">
        <v>735621</v>
      </c>
      <c r="H174" s="102">
        <f t="shared" si="2"/>
        <v>149.79199543876439</v>
      </c>
    </row>
    <row r="175" spans="1:8">
      <c r="A175" s="56">
        <v>408811000603</v>
      </c>
      <c r="B175" s="57" t="s">
        <v>1189</v>
      </c>
      <c r="C175" s="58" t="s">
        <v>745</v>
      </c>
      <c r="D175" s="58" t="s">
        <v>1190</v>
      </c>
      <c r="E175" s="58" t="s">
        <v>732</v>
      </c>
      <c r="F175" s="57" t="s">
        <v>441</v>
      </c>
      <c r="G175" s="59">
        <v>735621</v>
      </c>
      <c r="H175" s="102">
        <f t="shared" si="2"/>
        <v>149.79199543876439</v>
      </c>
    </row>
    <row r="176" spans="1:8">
      <c r="A176" s="56">
        <v>408821000377</v>
      </c>
      <c r="B176" s="57" t="s">
        <v>1191</v>
      </c>
      <c r="C176" s="58" t="s">
        <v>1192</v>
      </c>
      <c r="D176" s="58" t="s">
        <v>1193</v>
      </c>
      <c r="E176" s="58" t="s">
        <v>732</v>
      </c>
      <c r="F176" s="57" t="s">
        <v>441</v>
      </c>
      <c r="G176" s="59">
        <v>735621</v>
      </c>
      <c r="H176" s="102">
        <f t="shared" si="2"/>
        <v>149.79199543876439</v>
      </c>
    </row>
    <row r="177" spans="1:8">
      <c r="A177" s="56">
        <v>408880300066</v>
      </c>
      <c r="B177" s="57" t="s">
        <v>1194</v>
      </c>
      <c r="C177" s="58" t="s">
        <v>1195</v>
      </c>
      <c r="D177" s="58" t="s">
        <v>1196</v>
      </c>
      <c r="E177" s="58" t="s">
        <v>732</v>
      </c>
      <c r="F177" s="57" t="s">
        <v>441</v>
      </c>
      <c r="G177" s="59">
        <v>735621</v>
      </c>
      <c r="H177" s="102">
        <f t="shared" si="2"/>
        <v>149.79199543876439</v>
      </c>
    </row>
    <row r="178" spans="1:8">
      <c r="A178" s="56">
        <v>408920600165</v>
      </c>
      <c r="B178" s="57" t="s">
        <v>1197</v>
      </c>
      <c r="C178" s="58" t="s">
        <v>1024</v>
      </c>
      <c r="D178" s="58" t="s">
        <v>1198</v>
      </c>
      <c r="E178" s="58" t="s">
        <v>732</v>
      </c>
      <c r="F178" s="57" t="s">
        <v>441</v>
      </c>
      <c r="G178" s="59">
        <v>735621</v>
      </c>
      <c r="H178" s="102">
        <f t="shared" si="2"/>
        <v>149.79199543876439</v>
      </c>
    </row>
    <row r="179" spans="1:8">
      <c r="A179" s="56">
        <v>408821000300</v>
      </c>
      <c r="B179" s="57" t="s">
        <v>1199</v>
      </c>
      <c r="C179" s="58" t="s">
        <v>1200</v>
      </c>
      <c r="D179" s="58" t="s">
        <v>1201</v>
      </c>
      <c r="E179" s="58" t="s">
        <v>732</v>
      </c>
      <c r="F179" s="57" t="s">
        <v>441</v>
      </c>
      <c r="G179" s="59">
        <v>723138</v>
      </c>
      <c r="H179" s="102">
        <f t="shared" si="2"/>
        <v>147.25012472128611</v>
      </c>
    </row>
    <row r="180" spans="1:8">
      <c r="A180" s="56">
        <v>393910600135</v>
      </c>
      <c r="B180" s="57" t="s">
        <v>1202</v>
      </c>
      <c r="C180" s="58" t="s">
        <v>1203</v>
      </c>
      <c r="D180" s="58" t="s">
        <v>1204</v>
      </c>
      <c r="E180" s="58" t="s">
        <v>1205</v>
      </c>
      <c r="F180" s="57" t="s">
        <v>477</v>
      </c>
      <c r="G180" s="59">
        <v>722934</v>
      </c>
      <c r="H180" s="102">
        <f t="shared" si="2"/>
        <v>147.20858489701587</v>
      </c>
    </row>
    <row r="181" spans="1:8">
      <c r="A181" s="56">
        <v>399001000471</v>
      </c>
      <c r="B181" s="57" t="s">
        <v>1206</v>
      </c>
      <c r="C181" s="58" t="s">
        <v>1207</v>
      </c>
      <c r="D181" s="58" t="s">
        <v>1208</v>
      </c>
      <c r="E181" s="58" t="s">
        <v>783</v>
      </c>
      <c r="F181" s="57" t="s">
        <v>477</v>
      </c>
      <c r="G181" s="59">
        <v>706214</v>
      </c>
      <c r="H181" s="102">
        <f t="shared" si="2"/>
        <v>143.80394831957159</v>
      </c>
    </row>
    <row r="182" spans="1:8">
      <c r="A182" s="56">
        <v>390901100872</v>
      </c>
      <c r="B182" s="57" t="s">
        <v>1209</v>
      </c>
      <c r="C182" s="58" t="s">
        <v>1210</v>
      </c>
      <c r="D182" s="58" t="s">
        <v>1211</v>
      </c>
      <c r="E182" s="58" t="s">
        <v>977</v>
      </c>
      <c r="F182" s="57" t="s">
        <v>477</v>
      </c>
      <c r="G182" s="59">
        <v>701312</v>
      </c>
      <c r="H182" s="102">
        <f t="shared" si="2"/>
        <v>142.80577077754813</v>
      </c>
    </row>
    <row r="183" spans="1:8">
      <c r="A183" s="56">
        <v>390070510106</v>
      </c>
      <c r="B183" s="57" t="s">
        <v>1212</v>
      </c>
      <c r="C183" s="58" t="s">
        <v>1213</v>
      </c>
      <c r="D183" s="58" t="s">
        <v>1214</v>
      </c>
      <c r="E183" s="58" t="s">
        <v>1215</v>
      </c>
      <c r="F183" s="57" t="s">
        <v>477</v>
      </c>
      <c r="G183" s="59">
        <v>686608</v>
      </c>
      <c r="H183" s="102">
        <f t="shared" si="2"/>
        <v>139.81164540465696</v>
      </c>
    </row>
    <row r="184" spans="1:8">
      <c r="A184" s="56">
        <v>408041100248</v>
      </c>
      <c r="B184" s="57" t="s">
        <v>1216</v>
      </c>
      <c r="C184" s="58" t="s">
        <v>909</v>
      </c>
      <c r="D184" s="58" t="s">
        <v>1217</v>
      </c>
      <c r="E184" s="58" t="s">
        <v>732</v>
      </c>
      <c r="F184" s="57" t="s">
        <v>441</v>
      </c>
      <c r="G184" s="59">
        <v>664008</v>
      </c>
      <c r="H184" s="102">
        <f t="shared" si="2"/>
        <v>135.20968448059949</v>
      </c>
    </row>
    <row r="185" spans="1:8">
      <c r="A185" s="56">
        <v>399050500241</v>
      </c>
      <c r="B185" s="57" t="s">
        <v>1218</v>
      </c>
      <c r="C185" s="58" t="s">
        <v>1219</v>
      </c>
      <c r="D185" s="58" t="s">
        <v>1220</v>
      </c>
      <c r="E185" s="58" t="s">
        <v>825</v>
      </c>
      <c r="F185" s="57" t="s">
        <v>477</v>
      </c>
      <c r="G185" s="59">
        <v>662103</v>
      </c>
      <c r="H185" s="102">
        <f t="shared" si="2"/>
        <v>134.82177582748756</v>
      </c>
    </row>
    <row r="186" spans="1:8">
      <c r="A186" s="56">
        <v>403060900229</v>
      </c>
      <c r="B186" s="57" t="s">
        <v>1221</v>
      </c>
      <c r="C186" s="58" t="s">
        <v>1222</v>
      </c>
      <c r="D186" s="58" t="s">
        <v>1223</v>
      </c>
      <c r="E186" s="58" t="s">
        <v>724</v>
      </c>
      <c r="F186" s="57" t="s">
        <v>477</v>
      </c>
      <c r="G186" s="59">
        <v>662102</v>
      </c>
      <c r="H186" s="102">
        <f t="shared" si="2"/>
        <v>134.821572200898</v>
      </c>
    </row>
    <row r="187" spans="1:8">
      <c r="A187" s="56">
        <v>408840700045</v>
      </c>
      <c r="B187" s="57" t="s">
        <v>1224</v>
      </c>
      <c r="C187" s="58" t="s">
        <v>1225</v>
      </c>
      <c r="D187" s="58" t="s">
        <v>1226</v>
      </c>
      <c r="E187" s="58" t="s">
        <v>732</v>
      </c>
      <c r="F187" s="57" t="s">
        <v>477</v>
      </c>
      <c r="G187" s="59">
        <v>662102</v>
      </c>
      <c r="H187" s="102">
        <f t="shared" si="2"/>
        <v>134.821572200898</v>
      </c>
    </row>
    <row r="188" spans="1:8">
      <c r="A188" s="56">
        <v>408721000175</v>
      </c>
      <c r="B188" s="57" t="s">
        <v>1227</v>
      </c>
      <c r="C188" s="58" t="s">
        <v>1228</v>
      </c>
      <c r="D188" s="58" t="s">
        <v>1229</v>
      </c>
      <c r="E188" s="58" t="s">
        <v>732</v>
      </c>
      <c r="F188" s="57" t="s">
        <v>441</v>
      </c>
      <c r="G188" s="59">
        <v>657438</v>
      </c>
      <c r="H188" s="102">
        <f t="shared" si="2"/>
        <v>133.87185778718987</v>
      </c>
    </row>
    <row r="189" spans="1:8">
      <c r="A189" s="56">
        <v>408811000654</v>
      </c>
      <c r="B189" s="57" t="s">
        <v>1230</v>
      </c>
      <c r="C189" s="58" t="s">
        <v>909</v>
      </c>
      <c r="D189" s="58" t="s">
        <v>1231</v>
      </c>
      <c r="E189" s="58" t="s">
        <v>732</v>
      </c>
      <c r="F189" s="57" t="s">
        <v>441</v>
      </c>
      <c r="G189" s="59">
        <v>657438</v>
      </c>
      <c r="H189" s="102">
        <f t="shared" si="2"/>
        <v>133.87185778718987</v>
      </c>
    </row>
    <row r="190" spans="1:8">
      <c r="A190" s="56">
        <v>408821000393</v>
      </c>
      <c r="B190" s="57" t="s">
        <v>1232</v>
      </c>
      <c r="C190" s="58" t="s">
        <v>730</v>
      </c>
      <c r="D190" s="58" t="s">
        <v>907</v>
      </c>
      <c r="E190" s="58" t="s">
        <v>732</v>
      </c>
      <c r="F190" s="57" t="s">
        <v>477</v>
      </c>
      <c r="G190" s="59">
        <v>657438</v>
      </c>
      <c r="H190" s="102">
        <f t="shared" si="2"/>
        <v>133.87185778718987</v>
      </c>
    </row>
    <row r="191" spans="1:8">
      <c r="A191" s="56">
        <v>408930300178</v>
      </c>
      <c r="B191" s="57" t="s">
        <v>1233</v>
      </c>
      <c r="C191" s="58" t="s">
        <v>1234</v>
      </c>
      <c r="D191" s="58" t="s">
        <v>1235</v>
      </c>
      <c r="E191" s="58" t="s">
        <v>732</v>
      </c>
      <c r="F191" s="57" t="s">
        <v>441</v>
      </c>
      <c r="G191" s="59">
        <v>657438</v>
      </c>
      <c r="H191" s="102">
        <f t="shared" si="2"/>
        <v>133.87185778718987</v>
      </c>
    </row>
    <row r="192" spans="1:8">
      <c r="A192" s="56">
        <v>408680100011</v>
      </c>
      <c r="B192" s="57" t="s">
        <v>1236</v>
      </c>
      <c r="C192" s="58" t="s">
        <v>754</v>
      </c>
      <c r="D192" s="58" t="s">
        <v>1237</v>
      </c>
      <c r="E192" s="58" t="s">
        <v>732</v>
      </c>
      <c r="F192" s="57" t="s">
        <v>441</v>
      </c>
      <c r="G192" s="59">
        <v>637728</v>
      </c>
      <c r="H192" s="102">
        <f t="shared" si="2"/>
        <v>129.85837770696099</v>
      </c>
    </row>
    <row r="193" spans="1:8">
      <c r="A193" s="56">
        <v>395000201451</v>
      </c>
      <c r="B193" s="57" t="s">
        <v>1238</v>
      </c>
      <c r="C193" s="58" t="s">
        <v>1239</v>
      </c>
      <c r="D193" s="58" t="s">
        <v>1240</v>
      </c>
      <c r="E193" s="58" t="s">
        <v>728</v>
      </c>
      <c r="F193" s="57" t="s">
        <v>477</v>
      </c>
      <c r="G193" s="59">
        <v>637597</v>
      </c>
      <c r="H193" s="102">
        <f t="shared" si="2"/>
        <v>129.8317026237286</v>
      </c>
    </row>
    <row r="194" spans="1:8">
      <c r="A194" s="56">
        <v>395000201469</v>
      </c>
      <c r="B194" s="57" t="s">
        <v>1241</v>
      </c>
      <c r="C194" s="58" t="s">
        <v>1242</v>
      </c>
      <c r="D194" s="58" t="s">
        <v>1243</v>
      </c>
      <c r="E194" s="58" t="s">
        <v>743</v>
      </c>
      <c r="F194" s="57" t="s">
        <v>477</v>
      </c>
      <c r="G194" s="59">
        <v>637597</v>
      </c>
      <c r="H194" s="102">
        <f t="shared" ref="H194:H257" si="3">G194/4910.95</f>
        <v>129.8317026237286</v>
      </c>
    </row>
    <row r="195" spans="1:8">
      <c r="A195" s="56">
        <v>395970211602</v>
      </c>
      <c r="B195" s="57" t="s">
        <v>1244</v>
      </c>
      <c r="C195" s="58" t="s">
        <v>1245</v>
      </c>
      <c r="D195" s="58" t="s">
        <v>1246</v>
      </c>
      <c r="E195" s="58" t="s">
        <v>743</v>
      </c>
      <c r="F195" s="57" t="s">
        <v>477</v>
      </c>
      <c r="G195" s="59">
        <v>637597</v>
      </c>
      <c r="H195" s="102">
        <f t="shared" si="3"/>
        <v>129.8317026237286</v>
      </c>
    </row>
    <row r="196" spans="1:8">
      <c r="A196" s="56">
        <v>395941150157</v>
      </c>
      <c r="B196" s="57" t="s">
        <v>1247</v>
      </c>
      <c r="C196" s="58" t="s">
        <v>848</v>
      </c>
      <c r="D196" s="58" t="s">
        <v>1248</v>
      </c>
      <c r="E196" s="58" t="s">
        <v>728</v>
      </c>
      <c r="F196" s="57" t="s">
        <v>441</v>
      </c>
      <c r="G196" s="59">
        <v>637596</v>
      </c>
      <c r="H196" s="102">
        <f t="shared" si="3"/>
        <v>129.83149899713905</v>
      </c>
    </row>
    <row r="197" spans="1:8">
      <c r="A197" s="56">
        <v>396971051648</v>
      </c>
      <c r="B197" s="57" t="s">
        <v>302</v>
      </c>
      <c r="C197" s="58" t="s">
        <v>1249</v>
      </c>
      <c r="D197" s="58" t="s">
        <v>1250</v>
      </c>
      <c r="E197" s="58" t="s">
        <v>440</v>
      </c>
      <c r="F197" s="57" t="s">
        <v>477</v>
      </c>
      <c r="G197" s="59">
        <v>637596</v>
      </c>
      <c r="H197" s="102">
        <f t="shared" si="3"/>
        <v>129.83149899713905</v>
      </c>
    </row>
    <row r="198" spans="1:8">
      <c r="A198" s="56">
        <v>350040806441</v>
      </c>
      <c r="B198" s="57" t="s">
        <v>1251</v>
      </c>
      <c r="C198" s="58" t="s">
        <v>1252</v>
      </c>
      <c r="D198" s="58" t="s">
        <v>1253</v>
      </c>
      <c r="E198" s="58" t="s">
        <v>732</v>
      </c>
      <c r="F198" s="57" t="s">
        <v>441</v>
      </c>
      <c r="G198" s="59">
        <v>624588</v>
      </c>
      <c r="H198" s="102">
        <f t="shared" si="3"/>
        <v>127.18272432014173</v>
      </c>
    </row>
    <row r="199" spans="1:8">
      <c r="A199" s="56">
        <v>396750300821</v>
      </c>
      <c r="B199" s="57" t="s">
        <v>226</v>
      </c>
      <c r="C199" s="58" t="s">
        <v>1254</v>
      </c>
      <c r="D199" s="58" t="s">
        <v>1255</v>
      </c>
      <c r="E199" s="58" t="s">
        <v>440</v>
      </c>
      <c r="F199" s="57" t="s">
        <v>477</v>
      </c>
      <c r="G199" s="59">
        <v>622893</v>
      </c>
      <c r="H199" s="102">
        <f t="shared" si="3"/>
        <v>126.83757725083741</v>
      </c>
    </row>
    <row r="200" spans="1:8">
      <c r="A200" s="56">
        <v>390900500630</v>
      </c>
      <c r="B200" s="57" t="s">
        <v>1256</v>
      </c>
      <c r="C200" s="58" t="s">
        <v>1257</v>
      </c>
      <c r="D200" s="58" t="s">
        <v>1258</v>
      </c>
      <c r="E200" s="58" t="s">
        <v>977</v>
      </c>
      <c r="F200" s="57" t="s">
        <v>477</v>
      </c>
      <c r="G200" s="59">
        <v>617992</v>
      </c>
      <c r="H200" s="102">
        <f t="shared" si="3"/>
        <v>125.83960333540354</v>
      </c>
    </row>
    <row r="201" spans="1:8">
      <c r="A201" s="56">
        <v>399030100786</v>
      </c>
      <c r="B201" s="57" t="s">
        <v>1259</v>
      </c>
      <c r="C201" s="58" t="s">
        <v>1260</v>
      </c>
      <c r="D201" s="58" t="s">
        <v>1261</v>
      </c>
      <c r="E201" s="58" t="s">
        <v>783</v>
      </c>
      <c r="F201" s="57" t="s">
        <v>477</v>
      </c>
      <c r="G201" s="59">
        <v>613091</v>
      </c>
      <c r="H201" s="102">
        <f t="shared" si="3"/>
        <v>124.84162941996966</v>
      </c>
    </row>
    <row r="202" spans="1:8">
      <c r="A202" s="56">
        <v>399070500051</v>
      </c>
      <c r="B202" s="57" t="s">
        <v>1262</v>
      </c>
      <c r="C202" s="58" t="s">
        <v>1263</v>
      </c>
      <c r="D202" s="58" t="s">
        <v>1264</v>
      </c>
      <c r="E202" s="58" t="s">
        <v>829</v>
      </c>
      <c r="F202" s="57" t="s">
        <v>441</v>
      </c>
      <c r="G202" s="59">
        <v>613091</v>
      </c>
      <c r="H202" s="102">
        <f t="shared" si="3"/>
        <v>124.84162941996966</v>
      </c>
    </row>
    <row r="203" spans="1:8">
      <c r="A203" s="56">
        <v>401070400086</v>
      </c>
      <c r="B203" s="57" t="s">
        <v>1265</v>
      </c>
      <c r="C203" s="58" t="s">
        <v>1266</v>
      </c>
      <c r="D203" s="58" t="s">
        <v>1267</v>
      </c>
      <c r="E203" s="58" t="s">
        <v>724</v>
      </c>
      <c r="F203" s="57" t="s">
        <v>441</v>
      </c>
      <c r="G203" s="59">
        <v>613091</v>
      </c>
      <c r="H203" s="102">
        <f t="shared" si="3"/>
        <v>124.84162941996966</v>
      </c>
    </row>
    <row r="204" spans="1:8">
      <c r="A204" s="56">
        <v>403960210481</v>
      </c>
      <c r="B204" s="57" t="s">
        <v>1268</v>
      </c>
      <c r="C204" s="58" t="s">
        <v>1269</v>
      </c>
      <c r="D204" s="58" t="s">
        <v>1270</v>
      </c>
      <c r="E204" s="58" t="s">
        <v>724</v>
      </c>
      <c r="F204" s="57" t="s">
        <v>477</v>
      </c>
      <c r="G204" s="59">
        <v>613091</v>
      </c>
      <c r="H204" s="102">
        <f t="shared" si="3"/>
        <v>124.84162941996966</v>
      </c>
    </row>
    <row r="205" spans="1:8">
      <c r="A205" s="56">
        <v>350110601019</v>
      </c>
      <c r="B205" s="57" t="s">
        <v>1271</v>
      </c>
      <c r="C205" s="58" t="s">
        <v>1272</v>
      </c>
      <c r="D205" s="58" t="s">
        <v>1273</v>
      </c>
      <c r="E205" s="58" t="s">
        <v>732</v>
      </c>
      <c r="F205" s="57" t="s">
        <v>441</v>
      </c>
      <c r="G205" s="59">
        <v>613090</v>
      </c>
      <c r="H205" s="102">
        <f t="shared" si="3"/>
        <v>124.84142579338011</v>
      </c>
    </row>
    <row r="206" spans="1:8">
      <c r="A206" s="56">
        <v>350170704488</v>
      </c>
      <c r="B206" s="57" t="s">
        <v>1274</v>
      </c>
      <c r="C206" s="58" t="s">
        <v>1275</v>
      </c>
      <c r="D206" s="58" t="s">
        <v>1276</v>
      </c>
      <c r="E206" s="58" t="s">
        <v>732</v>
      </c>
      <c r="F206" s="57" t="s">
        <v>477</v>
      </c>
      <c r="G206" s="59">
        <v>613090</v>
      </c>
      <c r="H206" s="102">
        <f t="shared" si="3"/>
        <v>124.84142579338011</v>
      </c>
    </row>
    <row r="207" spans="1:8">
      <c r="A207" s="56">
        <v>385811001961</v>
      </c>
      <c r="B207" s="57" t="s">
        <v>1277</v>
      </c>
      <c r="C207" s="58" t="s">
        <v>1278</v>
      </c>
      <c r="D207" s="58" t="s">
        <v>1279</v>
      </c>
      <c r="E207" s="58" t="s">
        <v>1280</v>
      </c>
      <c r="F207" s="57" t="s">
        <v>477</v>
      </c>
      <c r="G207" s="59">
        <v>613090</v>
      </c>
      <c r="H207" s="102">
        <f t="shared" si="3"/>
        <v>124.84142579338011</v>
      </c>
    </row>
    <row r="208" spans="1:8">
      <c r="A208" s="56">
        <v>390051000270</v>
      </c>
      <c r="B208" s="57" t="s">
        <v>1281</v>
      </c>
      <c r="C208" s="58" t="s">
        <v>1282</v>
      </c>
      <c r="D208" s="58" t="s">
        <v>1283</v>
      </c>
      <c r="E208" s="58" t="s">
        <v>873</v>
      </c>
      <c r="F208" s="57" t="s">
        <v>477</v>
      </c>
      <c r="G208" s="59">
        <v>613090</v>
      </c>
      <c r="H208" s="102">
        <f t="shared" si="3"/>
        <v>124.84142579338011</v>
      </c>
    </row>
    <row r="209" spans="1:8">
      <c r="A209" s="56">
        <v>390140900942</v>
      </c>
      <c r="B209" s="57" t="s">
        <v>1284</v>
      </c>
      <c r="C209" s="58" t="s">
        <v>871</v>
      </c>
      <c r="D209" s="58" t="s">
        <v>1285</v>
      </c>
      <c r="E209" s="58" t="s">
        <v>873</v>
      </c>
      <c r="F209" s="57" t="s">
        <v>477</v>
      </c>
      <c r="G209" s="59">
        <v>613090</v>
      </c>
      <c r="H209" s="102">
        <f t="shared" si="3"/>
        <v>124.84142579338011</v>
      </c>
    </row>
    <row r="210" spans="1:8">
      <c r="A210" s="56">
        <v>390911100099</v>
      </c>
      <c r="B210" s="57" t="s">
        <v>1286</v>
      </c>
      <c r="C210" s="58" t="s">
        <v>871</v>
      </c>
      <c r="D210" s="58" t="s">
        <v>1287</v>
      </c>
      <c r="E210" s="58" t="s">
        <v>873</v>
      </c>
      <c r="F210" s="57" t="s">
        <v>477</v>
      </c>
      <c r="G210" s="59">
        <v>613090</v>
      </c>
      <c r="H210" s="102">
        <f t="shared" si="3"/>
        <v>124.84142579338011</v>
      </c>
    </row>
    <row r="211" spans="1:8">
      <c r="A211" s="56">
        <v>393161000045</v>
      </c>
      <c r="B211" s="57" t="s">
        <v>1288</v>
      </c>
      <c r="C211" s="58" t="s">
        <v>1289</v>
      </c>
      <c r="D211" s="58" t="s">
        <v>1290</v>
      </c>
      <c r="E211" s="58" t="s">
        <v>720</v>
      </c>
      <c r="F211" s="57" t="s">
        <v>441</v>
      </c>
      <c r="G211" s="59">
        <v>613090</v>
      </c>
      <c r="H211" s="102">
        <f t="shared" si="3"/>
        <v>124.84142579338011</v>
      </c>
    </row>
    <row r="212" spans="1:8">
      <c r="A212" s="56">
        <v>393171000205</v>
      </c>
      <c r="B212" s="57" t="s">
        <v>1291</v>
      </c>
      <c r="C212" s="58" t="s">
        <v>1292</v>
      </c>
      <c r="D212" s="58" t="s">
        <v>1293</v>
      </c>
      <c r="E212" s="58" t="s">
        <v>1205</v>
      </c>
      <c r="F212" s="57" t="s">
        <v>441</v>
      </c>
      <c r="G212" s="59">
        <v>613090</v>
      </c>
      <c r="H212" s="102">
        <f t="shared" si="3"/>
        <v>124.84142579338011</v>
      </c>
    </row>
    <row r="213" spans="1:8">
      <c r="A213" s="56">
        <v>394880300022</v>
      </c>
      <c r="B213" s="57" t="s">
        <v>1294</v>
      </c>
      <c r="C213" s="58" t="s">
        <v>1295</v>
      </c>
      <c r="D213" s="58" t="s">
        <v>1296</v>
      </c>
      <c r="E213" s="58" t="s">
        <v>976</v>
      </c>
      <c r="F213" s="57" t="s">
        <v>477</v>
      </c>
      <c r="G213" s="59">
        <v>613090</v>
      </c>
      <c r="H213" s="102">
        <f t="shared" si="3"/>
        <v>124.84142579338011</v>
      </c>
    </row>
    <row r="214" spans="1:8">
      <c r="A214" s="56">
        <v>395030203768</v>
      </c>
      <c r="B214" s="57" t="s">
        <v>1297</v>
      </c>
      <c r="C214" s="58" t="s">
        <v>1298</v>
      </c>
      <c r="D214" s="58" t="s">
        <v>1299</v>
      </c>
      <c r="E214" s="58" t="s">
        <v>743</v>
      </c>
      <c r="F214" s="57" t="s">
        <v>477</v>
      </c>
      <c r="G214" s="59">
        <v>613090</v>
      </c>
      <c r="H214" s="102">
        <f t="shared" si="3"/>
        <v>124.84142579338011</v>
      </c>
    </row>
    <row r="215" spans="1:8">
      <c r="A215" s="56">
        <v>395081000918</v>
      </c>
      <c r="B215" s="57" t="s">
        <v>1300</v>
      </c>
      <c r="C215" s="58" t="s">
        <v>1301</v>
      </c>
      <c r="D215" s="58" t="s">
        <v>1302</v>
      </c>
      <c r="E215" s="58" t="s">
        <v>783</v>
      </c>
      <c r="F215" s="57" t="s">
        <v>441</v>
      </c>
      <c r="G215" s="59">
        <v>613090</v>
      </c>
      <c r="H215" s="102">
        <f t="shared" si="3"/>
        <v>124.84142579338011</v>
      </c>
    </row>
    <row r="216" spans="1:8">
      <c r="A216" s="56">
        <v>395180901366</v>
      </c>
      <c r="B216" s="57" t="s">
        <v>1303</v>
      </c>
      <c r="C216" s="58" t="s">
        <v>1304</v>
      </c>
      <c r="D216" s="58" t="s">
        <v>1305</v>
      </c>
      <c r="E216" s="58" t="s">
        <v>728</v>
      </c>
      <c r="F216" s="57" t="s">
        <v>441</v>
      </c>
      <c r="G216" s="59">
        <v>613090</v>
      </c>
      <c r="H216" s="102">
        <f t="shared" si="3"/>
        <v>124.84142579338011</v>
      </c>
    </row>
    <row r="217" spans="1:8">
      <c r="A217" s="56">
        <v>395940251391</v>
      </c>
      <c r="B217" s="57" t="s">
        <v>1306</v>
      </c>
      <c r="C217" s="58" t="s">
        <v>1307</v>
      </c>
      <c r="D217" s="58" t="s">
        <v>1308</v>
      </c>
      <c r="E217" s="58" t="s">
        <v>728</v>
      </c>
      <c r="F217" s="57" t="s">
        <v>441</v>
      </c>
      <c r="G217" s="59">
        <v>613090</v>
      </c>
      <c r="H217" s="102">
        <f t="shared" si="3"/>
        <v>124.84142579338011</v>
      </c>
    </row>
    <row r="218" spans="1:8">
      <c r="A218" s="56">
        <v>396750300139</v>
      </c>
      <c r="B218" s="57" t="s">
        <v>298</v>
      </c>
      <c r="C218" s="58" t="s">
        <v>484</v>
      </c>
      <c r="D218" s="58" t="s">
        <v>485</v>
      </c>
      <c r="E218" s="58" t="s">
        <v>440</v>
      </c>
      <c r="F218" s="57" t="s">
        <v>477</v>
      </c>
      <c r="G218" s="59">
        <v>613090</v>
      </c>
      <c r="H218" s="102">
        <f t="shared" si="3"/>
        <v>124.84142579338011</v>
      </c>
    </row>
    <row r="219" spans="1:8">
      <c r="A219" s="56">
        <v>396750300147</v>
      </c>
      <c r="B219" s="57" t="s">
        <v>483</v>
      </c>
      <c r="C219" s="58" t="s">
        <v>484</v>
      </c>
      <c r="D219" s="58" t="s">
        <v>485</v>
      </c>
      <c r="E219" s="58" t="s">
        <v>440</v>
      </c>
      <c r="F219" s="57" t="s">
        <v>477</v>
      </c>
      <c r="G219" s="59">
        <v>613090</v>
      </c>
      <c r="H219" s="102">
        <f t="shared" si="3"/>
        <v>124.84142579338011</v>
      </c>
    </row>
    <row r="220" spans="1:8">
      <c r="A220" s="56">
        <v>399100200341</v>
      </c>
      <c r="B220" s="57" t="s">
        <v>1309</v>
      </c>
      <c r="C220" s="58" t="s">
        <v>1310</v>
      </c>
      <c r="D220" s="58" t="s">
        <v>1311</v>
      </c>
      <c r="E220" s="58" t="s">
        <v>829</v>
      </c>
      <c r="F220" s="57" t="s">
        <v>477</v>
      </c>
      <c r="G220" s="59">
        <v>613090</v>
      </c>
      <c r="H220" s="102">
        <f t="shared" si="3"/>
        <v>124.84142579338011</v>
      </c>
    </row>
    <row r="221" spans="1:8">
      <c r="A221" s="56">
        <v>399110500611</v>
      </c>
      <c r="B221" s="57" t="s">
        <v>1312</v>
      </c>
      <c r="C221" s="58" t="s">
        <v>1313</v>
      </c>
      <c r="D221" s="58" t="s">
        <v>1314</v>
      </c>
      <c r="E221" s="58" t="s">
        <v>825</v>
      </c>
      <c r="F221" s="57" t="s">
        <v>441</v>
      </c>
      <c r="G221" s="59">
        <v>613090</v>
      </c>
      <c r="H221" s="102">
        <f t="shared" si="3"/>
        <v>124.84142579338011</v>
      </c>
    </row>
    <row r="222" spans="1:8">
      <c r="A222" s="56">
        <v>399131100183</v>
      </c>
      <c r="B222" s="57" t="s">
        <v>1315</v>
      </c>
      <c r="C222" s="58" t="s">
        <v>1127</v>
      </c>
      <c r="D222" s="58" t="s">
        <v>1316</v>
      </c>
      <c r="E222" s="58" t="s">
        <v>783</v>
      </c>
      <c r="F222" s="57" t="s">
        <v>477</v>
      </c>
      <c r="G222" s="59">
        <v>613090</v>
      </c>
      <c r="H222" s="102">
        <f t="shared" si="3"/>
        <v>124.84142579338011</v>
      </c>
    </row>
    <row r="223" spans="1:8">
      <c r="A223" s="56">
        <v>399161000086</v>
      </c>
      <c r="B223" s="57" t="s">
        <v>1317</v>
      </c>
      <c r="C223" s="58" t="s">
        <v>1318</v>
      </c>
      <c r="D223" s="58" t="s">
        <v>1319</v>
      </c>
      <c r="E223" s="58" t="s">
        <v>825</v>
      </c>
      <c r="F223" s="57" t="s">
        <v>441</v>
      </c>
      <c r="G223" s="59">
        <v>613090</v>
      </c>
      <c r="H223" s="102">
        <f t="shared" si="3"/>
        <v>124.84142579338011</v>
      </c>
    </row>
    <row r="224" spans="1:8">
      <c r="A224" s="56">
        <v>399180300198</v>
      </c>
      <c r="B224" s="57" t="s">
        <v>1320</v>
      </c>
      <c r="C224" s="58" t="s">
        <v>1321</v>
      </c>
      <c r="D224" s="58" t="s">
        <v>1322</v>
      </c>
      <c r="E224" s="58" t="s">
        <v>783</v>
      </c>
      <c r="F224" s="57" t="s">
        <v>477</v>
      </c>
      <c r="G224" s="59">
        <v>613090</v>
      </c>
      <c r="H224" s="102">
        <f t="shared" si="3"/>
        <v>124.84142579338011</v>
      </c>
    </row>
    <row r="225" spans="1:8">
      <c r="A225" s="56">
        <v>399190500471</v>
      </c>
      <c r="B225" s="57" t="s">
        <v>1323</v>
      </c>
      <c r="C225" s="58" t="s">
        <v>1324</v>
      </c>
      <c r="D225" s="58" t="s">
        <v>1325</v>
      </c>
      <c r="E225" s="58" t="s">
        <v>783</v>
      </c>
      <c r="F225" s="57" t="s">
        <v>441</v>
      </c>
      <c r="G225" s="59">
        <v>613090</v>
      </c>
      <c r="H225" s="102">
        <f t="shared" si="3"/>
        <v>124.84142579338011</v>
      </c>
    </row>
    <row r="226" spans="1:8">
      <c r="A226" s="56">
        <v>399711000470</v>
      </c>
      <c r="B226" s="57" t="s">
        <v>1326</v>
      </c>
      <c r="C226" s="58" t="s">
        <v>1327</v>
      </c>
      <c r="D226" s="58" t="s">
        <v>1328</v>
      </c>
      <c r="E226" s="58" t="s">
        <v>825</v>
      </c>
      <c r="F226" s="57" t="s">
        <v>477</v>
      </c>
      <c r="G226" s="59">
        <v>613090</v>
      </c>
      <c r="H226" s="102">
        <f t="shared" si="3"/>
        <v>124.84142579338011</v>
      </c>
    </row>
    <row r="227" spans="1:8">
      <c r="A227" s="56">
        <v>399731000239</v>
      </c>
      <c r="B227" s="57" t="s">
        <v>1329</v>
      </c>
      <c r="C227" s="58" t="s">
        <v>1137</v>
      </c>
      <c r="D227" s="58" t="s">
        <v>1330</v>
      </c>
      <c r="E227" s="58" t="s">
        <v>783</v>
      </c>
      <c r="F227" s="57" t="s">
        <v>441</v>
      </c>
      <c r="G227" s="59">
        <v>613090</v>
      </c>
      <c r="H227" s="102">
        <f t="shared" si="3"/>
        <v>124.84142579338011</v>
      </c>
    </row>
    <row r="228" spans="1:8">
      <c r="A228" s="56">
        <v>399971000091</v>
      </c>
      <c r="B228" s="57" t="s">
        <v>1331</v>
      </c>
      <c r="C228" s="58" t="s">
        <v>1332</v>
      </c>
      <c r="D228" s="58" t="s">
        <v>1333</v>
      </c>
      <c r="E228" s="58" t="s">
        <v>783</v>
      </c>
      <c r="F228" s="57" t="s">
        <v>441</v>
      </c>
      <c r="G228" s="59">
        <v>613090</v>
      </c>
      <c r="H228" s="102">
        <f t="shared" si="3"/>
        <v>124.84142579338011</v>
      </c>
    </row>
    <row r="229" spans="1:8">
      <c r="A229" s="56">
        <v>401071100671</v>
      </c>
      <c r="B229" s="57" t="s">
        <v>1334</v>
      </c>
      <c r="C229" s="58" t="s">
        <v>1335</v>
      </c>
      <c r="D229" s="58" t="s">
        <v>1336</v>
      </c>
      <c r="E229" s="58" t="s">
        <v>1337</v>
      </c>
      <c r="F229" s="57" t="s">
        <v>477</v>
      </c>
      <c r="G229" s="59">
        <v>613090</v>
      </c>
      <c r="H229" s="102">
        <f t="shared" si="3"/>
        <v>124.84142579338011</v>
      </c>
    </row>
    <row r="230" spans="1:8">
      <c r="A230" s="56">
        <v>401080600741</v>
      </c>
      <c r="B230" s="57" t="s">
        <v>1338</v>
      </c>
      <c r="C230" s="58" t="s">
        <v>1339</v>
      </c>
      <c r="D230" s="58" t="s">
        <v>1340</v>
      </c>
      <c r="E230" s="58" t="s">
        <v>1337</v>
      </c>
      <c r="F230" s="57" t="s">
        <v>477</v>
      </c>
      <c r="G230" s="59">
        <v>613090</v>
      </c>
      <c r="H230" s="102">
        <f t="shared" si="3"/>
        <v>124.84142579338011</v>
      </c>
    </row>
    <row r="231" spans="1:8">
      <c r="A231" s="56">
        <v>401080600750</v>
      </c>
      <c r="B231" s="57" t="s">
        <v>1341</v>
      </c>
      <c r="C231" s="58" t="s">
        <v>1342</v>
      </c>
      <c r="D231" s="58" t="s">
        <v>1336</v>
      </c>
      <c r="E231" s="58" t="s">
        <v>1337</v>
      </c>
      <c r="F231" s="57" t="s">
        <v>477</v>
      </c>
      <c r="G231" s="59">
        <v>613090</v>
      </c>
      <c r="H231" s="102">
        <f t="shared" si="3"/>
        <v>124.84142579338011</v>
      </c>
    </row>
    <row r="232" spans="1:8">
      <c r="A232" s="56">
        <v>403050200202</v>
      </c>
      <c r="B232" s="57" t="s">
        <v>1343</v>
      </c>
      <c r="C232" s="58" t="s">
        <v>1344</v>
      </c>
      <c r="D232" s="58" t="s">
        <v>1345</v>
      </c>
      <c r="E232" s="58" t="s">
        <v>724</v>
      </c>
      <c r="F232" s="57" t="s">
        <v>477</v>
      </c>
      <c r="G232" s="59">
        <v>613090</v>
      </c>
      <c r="H232" s="102">
        <f t="shared" si="3"/>
        <v>124.84142579338011</v>
      </c>
    </row>
    <row r="233" spans="1:8">
      <c r="A233" s="56">
        <v>403090300170</v>
      </c>
      <c r="B233" s="57" t="s">
        <v>1346</v>
      </c>
      <c r="C233" s="58" t="s">
        <v>1157</v>
      </c>
      <c r="D233" s="58" t="s">
        <v>1347</v>
      </c>
      <c r="E233" s="58" t="s">
        <v>724</v>
      </c>
      <c r="F233" s="57" t="s">
        <v>477</v>
      </c>
      <c r="G233" s="59">
        <v>613090</v>
      </c>
      <c r="H233" s="102">
        <f t="shared" si="3"/>
        <v>124.84142579338011</v>
      </c>
    </row>
    <row r="234" spans="1:8">
      <c r="A234" s="56">
        <v>403160400380</v>
      </c>
      <c r="B234" s="57" t="s">
        <v>1348</v>
      </c>
      <c r="C234" s="58" t="s">
        <v>1349</v>
      </c>
      <c r="D234" s="58" t="s">
        <v>1207</v>
      </c>
      <c r="E234" s="58" t="s">
        <v>783</v>
      </c>
      <c r="F234" s="57" t="s">
        <v>441</v>
      </c>
      <c r="G234" s="59">
        <v>613090</v>
      </c>
      <c r="H234" s="102">
        <f t="shared" si="3"/>
        <v>124.84142579338011</v>
      </c>
    </row>
    <row r="235" spans="1:8">
      <c r="A235" s="56">
        <v>403810300253</v>
      </c>
      <c r="B235" s="57" t="s">
        <v>1350</v>
      </c>
      <c r="C235" s="58" t="s">
        <v>1351</v>
      </c>
      <c r="D235" s="58" t="s">
        <v>1352</v>
      </c>
      <c r="E235" s="58" t="s">
        <v>724</v>
      </c>
      <c r="F235" s="57" t="s">
        <v>477</v>
      </c>
      <c r="G235" s="59">
        <v>613090</v>
      </c>
      <c r="H235" s="102">
        <f t="shared" si="3"/>
        <v>124.84142579338011</v>
      </c>
    </row>
    <row r="236" spans="1:8">
      <c r="A236" s="56">
        <v>403940100582</v>
      </c>
      <c r="B236" s="57" t="s">
        <v>1353</v>
      </c>
      <c r="C236" s="58" t="s">
        <v>1354</v>
      </c>
      <c r="D236" s="58" t="s">
        <v>1355</v>
      </c>
      <c r="E236" s="58" t="s">
        <v>724</v>
      </c>
      <c r="F236" s="57" t="s">
        <v>477</v>
      </c>
      <c r="G236" s="59">
        <v>613090</v>
      </c>
      <c r="H236" s="102">
        <f t="shared" si="3"/>
        <v>124.84142579338011</v>
      </c>
    </row>
    <row r="237" spans="1:8">
      <c r="A237" s="56">
        <v>408051000080</v>
      </c>
      <c r="B237" s="57" t="s">
        <v>1356</v>
      </c>
      <c r="C237" s="58" t="s">
        <v>1357</v>
      </c>
      <c r="D237" s="58" t="s">
        <v>1358</v>
      </c>
      <c r="E237" s="58" t="s">
        <v>732</v>
      </c>
      <c r="F237" s="57" t="s">
        <v>441</v>
      </c>
      <c r="G237" s="59">
        <v>613090</v>
      </c>
      <c r="H237" s="102">
        <f t="shared" si="3"/>
        <v>124.84142579338011</v>
      </c>
    </row>
    <row r="238" spans="1:8">
      <c r="A238" s="56">
        <v>408080600053</v>
      </c>
      <c r="B238" s="57" t="s">
        <v>1359</v>
      </c>
      <c r="C238" s="58" t="s">
        <v>1360</v>
      </c>
      <c r="D238" s="58" t="s">
        <v>1361</v>
      </c>
      <c r="E238" s="58" t="s">
        <v>732</v>
      </c>
      <c r="F238" s="57" t="s">
        <v>441</v>
      </c>
      <c r="G238" s="59">
        <v>613090</v>
      </c>
      <c r="H238" s="102">
        <f t="shared" si="3"/>
        <v>124.84142579338011</v>
      </c>
    </row>
    <row r="239" spans="1:8">
      <c r="A239" s="56">
        <v>408100100028</v>
      </c>
      <c r="B239" s="57" t="s">
        <v>1362</v>
      </c>
      <c r="C239" s="58" t="s">
        <v>1363</v>
      </c>
      <c r="D239" s="58" t="s">
        <v>1364</v>
      </c>
      <c r="E239" s="58" t="s">
        <v>732</v>
      </c>
      <c r="F239" s="57" t="s">
        <v>441</v>
      </c>
      <c r="G239" s="59">
        <v>613090</v>
      </c>
      <c r="H239" s="102">
        <f t="shared" si="3"/>
        <v>124.84142579338011</v>
      </c>
    </row>
    <row r="240" spans="1:8">
      <c r="A240" s="56">
        <v>408110500211</v>
      </c>
      <c r="B240" s="57" t="s">
        <v>1365</v>
      </c>
      <c r="C240" s="58" t="s">
        <v>967</v>
      </c>
      <c r="D240" s="58" t="s">
        <v>1366</v>
      </c>
      <c r="E240" s="58" t="s">
        <v>732</v>
      </c>
      <c r="F240" s="57" t="s">
        <v>441</v>
      </c>
      <c r="G240" s="59">
        <v>613090</v>
      </c>
      <c r="H240" s="102">
        <f t="shared" si="3"/>
        <v>124.84142579338011</v>
      </c>
    </row>
    <row r="241" spans="1:8">
      <c r="A241" s="56">
        <v>408120600159</v>
      </c>
      <c r="B241" s="57" t="s">
        <v>1367</v>
      </c>
      <c r="C241" s="58" t="s">
        <v>1106</v>
      </c>
      <c r="D241" s="58" t="s">
        <v>1368</v>
      </c>
      <c r="E241" s="58" t="s">
        <v>732</v>
      </c>
      <c r="F241" s="57" t="s">
        <v>441</v>
      </c>
      <c r="G241" s="59">
        <v>613090</v>
      </c>
      <c r="H241" s="102">
        <f t="shared" si="3"/>
        <v>124.84142579338011</v>
      </c>
    </row>
    <row r="242" spans="1:8">
      <c r="A242" s="56">
        <v>408121200065</v>
      </c>
      <c r="B242" s="57" t="s">
        <v>1369</v>
      </c>
      <c r="C242" s="58" t="s">
        <v>1370</v>
      </c>
      <c r="D242" s="58" t="s">
        <v>1371</v>
      </c>
      <c r="E242" s="58" t="s">
        <v>732</v>
      </c>
      <c r="F242" s="57" t="s">
        <v>441</v>
      </c>
      <c r="G242" s="59">
        <v>613090</v>
      </c>
      <c r="H242" s="102">
        <f t="shared" si="3"/>
        <v>124.84142579338011</v>
      </c>
    </row>
    <row r="243" spans="1:8">
      <c r="A243" s="56">
        <v>408170300024</v>
      </c>
      <c r="B243" s="57" t="s">
        <v>1372</v>
      </c>
      <c r="C243" s="58" t="s">
        <v>1373</v>
      </c>
      <c r="D243" s="58" t="s">
        <v>1374</v>
      </c>
      <c r="E243" s="58" t="s">
        <v>732</v>
      </c>
      <c r="F243" s="57" t="s">
        <v>477</v>
      </c>
      <c r="G243" s="59">
        <v>613090</v>
      </c>
      <c r="H243" s="102">
        <f t="shared" si="3"/>
        <v>124.84142579338011</v>
      </c>
    </row>
    <row r="244" spans="1:8">
      <c r="A244" s="56">
        <v>408170500139</v>
      </c>
      <c r="B244" s="57" t="s">
        <v>1375</v>
      </c>
      <c r="C244" s="58" t="s">
        <v>1376</v>
      </c>
      <c r="D244" s="58" t="s">
        <v>1377</v>
      </c>
      <c r="E244" s="58" t="s">
        <v>732</v>
      </c>
      <c r="F244" s="57" t="s">
        <v>441</v>
      </c>
      <c r="G244" s="59">
        <v>613090</v>
      </c>
      <c r="H244" s="102">
        <f t="shared" si="3"/>
        <v>124.84142579338011</v>
      </c>
    </row>
    <row r="245" spans="1:8">
      <c r="A245" s="56">
        <v>408170500341</v>
      </c>
      <c r="B245" s="57" t="s">
        <v>1378</v>
      </c>
      <c r="C245" s="58" t="s">
        <v>1379</v>
      </c>
      <c r="D245" s="58" t="s">
        <v>1380</v>
      </c>
      <c r="E245" s="58" t="s">
        <v>732</v>
      </c>
      <c r="F245" s="57" t="s">
        <v>441</v>
      </c>
      <c r="G245" s="59">
        <v>613090</v>
      </c>
      <c r="H245" s="102">
        <f t="shared" si="3"/>
        <v>124.84142579338011</v>
      </c>
    </row>
    <row r="246" spans="1:8">
      <c r="A246" s="56">
        <v>408180400019</v>
      </c>
      <c r="B246" s="57" t="s">
        <v>1381</v>
      </c>
      <c r="C246" s="58" t="s">
        <v>1382</v>
      </c>
      <c r="D246" s="58" t="s">
        <v>1383</v>
      </c>
      <c r="E246" s="58" t="s">
        <v>732</v>
      </c>
      <c r="F246" s="57" t="s">
        <v>477</v>
      </c>
      <c r="G246" s="59">
        <v>613090</v>
      </c>
      <c r="H246" s="102">
        <f t="shared" si="3"/>
        <v>124.84142579338011</v>
      </c>
    </row>
    <row r="247" spans="1:8">
      <c r="A247" s="56">
        <v>408190200018</v>
      </c>
      <c r="B247" s="57" t="s">
        <v>1384</v>
      </c>
      <c r="C247" s="58" t="s">
        <v>1385</v>
      </c>
      <c r="D247" s="58" t="s">
        <v>1386</v>
      </c>
      <c r="E247" s="58" t="s">
        <v>732</v>
      </c>
      <c r="F247" s="57" t="s">
        <v>441</v>
      </c>
      <c r="G247" s="59">
        <v>613090</v>
      </c>
      <c r="H247" s="102">
        <f t="shared" si="3"/>
        <v>124.84142579338011</v>
      </c>
    </row>
    <row r="248" spans="1:8">
      <c r="A248" s="56">
        <v>408910100091</v>
      </c>
      <c r="B248" s="57" t="s">
        <v>1387</v>
      </c>
      <c r="C248" s="58" t="s">
        <v>823</v>
      </c>
      <c r="D248" s="58" t="s">
        <v>1188</v>
      </c>
      <c r="E248" s="58" t="s">
        <v>732</v>
      </c>
      <c r="F248" s="57" t="s">
        <v>441</v>
      </c>
      <c r="G248" s="59">
        <v>613090</v>
      </c>
      <c r="H248" s="102">
        <f t="shared" si="3"/>
        <v>124.84142579338011</v>
      </c>
    </row>
    <row r="249" spans="1:8">
      <c r="A249" s="56">
        <v>408920300129</v>
      </c>
      <c r="B249" s="57" t="s">
        <v>1388</v>
      </c>
      <c r="C249" s="58" t="s">
        <v>1185</v>
      </c>
      <c r="D249" s="58" t="s">
        <v>1389</v>
      </c>
      <c r="E249" s="58" t="s">
        <v>732</v>
      </c>
      <c r="F249" s="57" t="s">
        <v>441</v>
      </c>
      <c r="G249" s="59">
        <v>613090</v>
      </c>
      <c r="H249" s="102">
        <f t="shared" si="3"/>
        <v>124.84142579338011</v>
      </c>
    </row>
    <row r="250" spans="1:8">
      <c r="A250" s="56">
        <v>408861100030</v>
      </c>
      <c r="B250" s="57" t="s">
        <v>1390</v>
      </c>
      <c r="C250" s="58" t="s">
        <v>776</v>
      </c>
      <c r="D250" s="58" t="s">
        <v>1391</v>
      </c>
      <c r="E250" s="58" t="s">
        <v>732</v>
      </c>
      <c r="F250" s="57" t="s">
        <v>441</v>
      </c>
      <c r="G250" s="59">
        <v>611987</v>
      </c>
      <c r="H250" s="102">
        <f t="shared" si="3"/>
        <v>124.61682566509535</v>
      </c>
    </row>
    <row r="251" spans="1:8">
      <c r="A251" s="56">
        <v>390820600404</v>
      </c>
      <c r="B251" s="57" t="s">
        <v>1392</v>
      </c>
      <c r="C251" s="58" t="s">
        <v>1393</v>
      </c>
      <c r="D251" s="58" t="s">
        <v>1394</v>
      </c>
      <c r="E251" s="58" t="s">
        <v>1215</v>
      </c>
      <c r="F251" s="57" t="s">
        <v>477</v>
      </c>
      <c r="G251" s="59">
        <v>593486</v>
      </c>
      <c r="H251" s="102">
        <f t="shared" si="3"/>
        <v>120.8495301316446</v>
      </c>
    </row>
    <row r="252" spans="1:8">
      <c r="A252" s="56">
        <v>408040300138</v>
      </c>
      <c r="B252" s="57" t="s">
        <v>1395</v>
      </c>
      <c r="C252" s="58" t="s">
        <v>1396</v>
      </c>
      <c r="D252" s="58" t="s">
        <v>1397</v>
      </c>
      <c r="E252" s="58" t="s">
        <v>732</v>
      </c>
      <c r="F252" s="57" t="s">
        <v>441</v>
      </c>
      <c r="G252" s="59">
        <v>591738</v>
      </c>
      <c r="H252" s="102">
        <f t="shared" si="3"/>
        <v>120.49359085309361</v>
      </c>
    </row>
    <row r="253" spans="1:8">
      <c r="A253" s="56">
        <v>408750201228</v>
      </c>
      <c r="B253" s="57" t="s">
        <v>1398</v>
      </c>
      <c r="C253" s="58" t="s">
        <v>904</v>
      </c>
      <c r="D253" s="58" t="s">
        <v>1399</v>
      </c>
      <c r="E253" s="58" t="s">
        <v>732</v>
      </c>
      <c r="F253" s="57" t="s">
        <v>441</v>
      </c>
      <c r="G253" s="59">
        <v>591738</v>
      </c>
      <c r="H253" s="102">
        <f t="shared" si="3"/>
        <v>120.49359085309361</v>
      </c>
    </row>
    <row r="254" spans="1:8">
      <c r="A254" s="56">
        <v>395930510291</v>
      </c>
      <c r="B254" s="57" t="s">
        <v>1400</v>
      </c>
      <c r="C254" s="58" t="s">
        <v>1401</v>
      </c>
      <c r="D254" s="58" t="s">
        <v>1402</v>
      </c>
      <c r="E254" s="58" t="s">
        <v>728</v>
      </c>
      <c r="F254" s="57" t="s">
        <v>477</v>
      </c>
      <c r="G254" s="59">
        <v>591650</v>
      </c>
      <c r="H254" s="102">
        <f t="shared" si="3"/>
        <v>120.47567171321232</v>
      </c>
    </row>
    <row r="255" spans="1:8">
      <c r="A255" s="56">
        <v>395190901275</v>
      </c>
      <c r="B255" s="57" t="s">
        <v>1403</v>
      </c>
      <c r="C255" s="58" t="s">
        <v>1404</v>
      </c>
      <c r="D255" s="58" t="s">
        <v>1405</v>
      </c>
      <c r="E255" s="58" t="s">
        <v>728</v>
      </c>
      <c r="F255" s="57" t="s">
        <v>477</v>
      </c>
      <c r="G255" s="59">
        <v>589022</v>
      </c>
      <c r="H255" s="102">
        <f t="shared" si="3"/>
        <v>119.94054103584847</v>
      </c>
    </row>
    <row r="256" spans="1:8">
      <c r="A256" s="56">
        <v>370850102262</v>
      </c>
      <c r="B256" s="57" t="s">
        <v>1406</v>
      </c>
      <c r="C256" s="58" t="s">
        <v>1407</v>
      </c>
      <c r="D256" s="58" t="s">
        <v>1408</v>
      </c>
      <c r="E256" s="58" t="s">
        <v>1409</v>
      </c>
      <c r="F256" s="57" t="s">
        <v>441</v>
      </c>
      <c r="G256" s="59">
        <v>588584</v>
      </c>
      <c r="H256" s="102">
        <f t="shared" si="3"/>
        <v>119.85135258962116</v>
      </c>
    </row>
    <row r="257" spans="1:8">
      <c r="A257" s="56">
        <v>390130100387</v>
      </c>
      <c r="B257" s="57" t="s">
        <v>1410</v>
      </c>
      <c r="C257" s="58" t="s">
        <v>1411</v>
      </c>
      <c r="D257" s="58" t="s">
        <v>1412</v>
      </c>
      <c r="E257" s="58" t="s">
        <v>873</v>
      </c>
      <c r="F257" s="57" t="s">
        <v>477</v>
      </c>
      <c r="G257" s="59">
        <v>588584</v>
      </c>
      <c r="H257" s="102">
        <f t="shared" si="3"/>
        <v>119.85135258962116</v>
      </c>
    </row>
    <row r="258" spans="1:8">
      <c r="A258" s="56">
        <v>391840600032</v>
      </c>
      <c r="B258" s="57" t="s">
        <v>1413</v>
      </c>
      <c r="C258" s="58" t="s">
        <v>1414</v>
      </c>
      <c r="D258" s="58" t="s">
        <v>1415</v>
      </c>
      <c r="E258" s="58" t="s">
        <v>1416</v>
      </c>
      <c r="F258" s="57" t="s">
        <v>441</v>
      </c>
      <c r="G258" s="59">
        <v>588584</v>
      </c>
      <c r="H258" s="102">
        <f t="shared" ref="H258:H321" si="4">G258/4910.95</f>
        <v>119.85135258962116</v>
      </c>
    </row>
    <row r="259" spans="1:8">
      <c r="A259" s="56">
        <v>395950410374</v>
      </c>
      <c r="B259" s="57" t="s">
        <v>1417</v>
      </c>
      <c r="C259" s="58" t="s">
        <v>1418</v>
      </c>
      <c r="D259" s="58" t="s">
        <v>998</v>
      </c>
      <c r="E259" s="58" t="s">
        <v>743</v>
      </c>
      <c r="F259" s="57" t="s">
        <v>477</v>
      </c>
      <c r="G259" s="59">
        <v>588584</v>
      </c>
      <c r="H259" s="102">
        <f t="shared" si="4"/>
        <v>119.85135258962116</v>
      </c>
    </row>
    <row r="260" spans="1:8">
      <c r="A260" s="56">
        <v>396980151957</v>
      </c>
      <c r="B260" s="57" t="s">
        <v>306</v>
      </c>
      <c r="C260" s="58" t="s">
        <v>762</v>
      </c>
      <c r="D260" s="58" t="s">
        <v>1419</v>
      </c>
      <c r="E260" s="58" t="s">
        <v>440</v>
      </c>
      <c r="F260" s="57" t="s">
        <v>477</v>
      </c>
      <c r="G260" s="59">
        <v>588584</v>
      </c>
      <c r="H260" s="102">
        <f t="shared" si="4"/>
        <v>119.85135258962116</v>
      </c>
    </row>
    <row r="261" spans="1:8">
      <c r="A261" s="56">
        <v>399140900362</v>
      </c>
      <c r="B261" s="57" t="s">
        <v>1420</v>
      </c>
      <c r="C261" s="58" t="s">
        <v>1421</v>
      </c>
      <c r="D261" s="58" t="s">
        <v>1422</v>
      </c>
      <c r="E261" s="58" t="s">
        <v>829</v>
      </c>
      <c r="F261" s="57" t="s">
        <v>477</v>
      </c>
      <c r="G261" s="59">
        <v>588584</v>
      </c>
      <c r="H261" s="102">
        <f t="shared" si="4"/>
        <v>119.85135258962116</v>
      </c>
    </row>
    <row r="262" spans="1:8">
      <c r="A262" s="56">
        <v>399960410114</v>
      </c>
      <c r="B262" s="57" t="s">
        <v>1423</v>
      </c>
      <c r="C262" s="58" t="s">
        <v>1424</v>
      </c>
      <c r="D262" s="58" t="s">
        <v>1425</v>
      </c>
      <c r="E262" s="58" t="s">
        <v>783</v>
      </c>
      <c r="F262" s="57" t="s">
        <v>477</v>
      </c>
      <c r="G262" s="59">
        <v>588584</v>
      </c>
      <c r="H262" s="102">
        <f t="shared" si="4"/>
        <v>119.85135258962116</v>
      </c>
    </row>
    <row r="263" spans="1:8">
      <c r="A263" s="56">
        <v>371850200783</v>
      </c>
      <c r="B263" s="57" t="s">
        <v>1426</v>
      </c>
      <c r="C263" s="58" t="s">
        <v>1427</v>
      </c>
      <c r="D263" s="58" t="s">
        <v>1428</v>
      </c>
      <c r="E263" s="58" t="s">
        <v>1429</v>
      </c>
      <c r="F263" s="57" t="s">
        <v>441</v>
      </c>
      <c r="G263" s="59">
        <v>578782</v>
      </c>
      <c r="H263" s="102">
        <f t="shared" si="4"/>
        <v>117.85540475875341</v>
      </c>
    </row>
    <row r="264" spans="1:8">
      <c r="A264" s="56">
        <v>400951030757</v>
      </c>
      <c r="B264" s="57" t="s">
        <v>1430</v>
      </c>
      <c r="C264" s="58" t="s">
        <v>1431</v>
      </c>
      <c r="D264" s="58" t="s">
        <v>1432</v>
      </c>
      <c r="E264" s="58" t="s">
        <v>716</v>
      </c>
      <c r="F264" s="57" t="s">
        <v>477</v>
      </c>
      <c r="G264" s="59">
        <v>564078</v>
      </c>
      <c r="H264" s="102">
        <f t="shared" si="4"/>
        <v>114.8612793858622</v>
      </c>
    </row>
    <row r="265" spans="1:8">
      <c r="A265" s="56">
        <v>408811000565</v>
      </c>
      <c r="B265" s="57" t="s">
        <v>1433</v>
      </c>
      <c r="C265" s="58" t="s">
        <v>865</v>
      </c>
      <c r="D265" s="58" t="s">
        <v>1434</v>
      </c>
      <c r="E265" s="58" t="s">
        <v>732</v>
      </c>
      <c r="F265" s="57" t="s">
        <v>441</v>
      </c>
      <c r="G265" s="59">
        <v>558888</v>
      </c>
      <c r="H265" s="102">
        <f t="shared" si="4"/>
        <v>113.80445738604547</v>
      </c>
    </row>
    <row r="266" spans="1:8">
      <c r="A266" s="56">
        <v>370850102319</v>
      </c>
      <c r="B266" s="57" t="s">
        <v>1435</v>
      </c>
      <c r="C266" s="58" t="s">
        <v>1436</v>
      </c>
      <c r="D266" s="58" t="s">
        <v>1437</v>
      </c>
      <c r="E266" s="58" t="s">
        <v>1409</v>
      </c>
      <c r="F266" s="57" t="s">
        <v>441</v>
      </c>
      <c r="G266" s="59">
        <v>554276</v>
      </c>
      <c r="H266" s="102">
        <f t="shared" si="4"/>
        <v>112.86533155499446</v>
      </c>
    </row>
    <row r="267" spans="1:8">
      <c r="A267" s="56">
        <v>390780900230</v>
      </c>
      <c r="B267" s="57" t="s">
        <v>1438</v>
      </c>
      <c r="C267" s="58" t="s">
        <v>1439</v>
      </c>
      <c r="D267" s="58" t="s">
        <v>1440</v>
      </c>
      <c r="E267" s="58" t="s">
        <v>873</v>
      </c>
      <c r="F267" s="57" t="s">
        <v>477</v>
      </c>
      <c r="G267" s="59">
        <v>554276</v>
      </c>
      <c r="H267" s="102">
        <f t="shared" si="4"/>
        <v>112.86533155499446</v>
      </c>
    </row>
    <row r="268" spans="1:8">
      <c r="A268" s="56">
        <v>399000700851</v>
      </c>
      <c r="B268" s="57" t="s">
        <v>1441</v>
      </c>
      <c r="C268" s="58" t="s">
        <v>1442</v>
      </c>
      <c r="D268" s="58" t="s">
        <v>1443</v>
      </c>
      <c r="E268" s="58" t="s">
        <v>825</v>
      </c>
      <c r="F268" s="57" t="s">
        <v>441</v>
      </c>
      <c r="G268" s="59">
        <v>554276</v>
      </c>
      <c r="H268" s="102">
        <f t="shared" si="4"/>
        <v>112.86533155499446</v>
      </c>
    </row>
    <row r="269" spans="1:8">
      <c r="A269" s="56">
        <v>389131100315</v>
      </c>
      <c r="B269" s="57" t="s">
        <v>1444</v>
      </c>
      <c r="C269" s="58" t="s">
        <v>813</v>
      </c>
      <c r="D269" s="58" t="s">
        <v>1445</v>
      </c>
      <c r="E269" s="58" t="s">
        <v>1446</v>
      </c>
      <c r="F269" s="57" t="s">
        <v>477</v>
      </c>
      <c r="G269" s="59">
        <v>540448</v>
      </c>
      <c r="H269" s="102">
        <f t="shared" si="4"/>
        <v>110.04958307455787</v>
      </c>
    </row>
    <row r="270" spans="1:8">
      <c r="A270" s="56">
        <v>395170200971</v>
      </c>
      <c r="B270" s="57" t="s">
        <v>1447</v>
      </c>
      <c r="C270" s="58" t="s">
        <v>1448</v>
      </c>
      <c r="D270" s="58" t="s">
        <v>1449</v>
      </c>
      <c r="E270" s="58" t="s">
        <v>728</v>
      </c>
      <c r="F270" s="57" t="s">
        <v>441</v>
      </c>
      <c r="G270" s="59">
        <v>539572</v>
      </c>
      <c r="H270" s="102">
        <f t="shared" si="4"/>
        <v>109.87120618210326</v>
      </c>
    </row>
    <row r="271" spans="1:8">
      <c r="A271" s="56">
        <v>395750200979</v>
      </c>
      <c r="B271" s="57" t="s">
        <v>1450</v>
      </c>
      <c r="C271" s="58" t="s">
        <v>1451</v>
      </c>
      <c r="D271" s="58" t="s">
        <v>1452</v>
      </c>
      <c r="E271" s="58" t="s">
        <v>728</v>
      </c>
      <c r="F271" s="57" t="s">
        <v>441</v>
      </c>
      <c r="G271" s="59">
        <v>539572</v>
      </c>
      <c r="H271" s="102">
        <f t="shared" si="4"/>
        <v>109.87120618210326</v>
      </c>
    </row>
    <row r="272" spans="1:8">
      <c r="A272" s="56">
        <v>399000701211</v>
      </c>
      <c r="B272" s="57" t="s">
        <v>1453</v>
      </c>
      <c r="C272" s="58" t="s">
        <v>1454</v>
      </c>
      <c r="D272" s="58" t="s">
        <v>1455</v>
      </c>
      <c r="E272" s="58" t="s">
        <v>825</v>
      </c>
      <c r="F272" s="57" t="s">
        <v>441</v>
      </c>
      <c r="G272" s="59">
        <v>539572</v>
      </c>
      <c r="H272" s="102">
        <f t="shared" si="4"/>
        <v>109.87120618210326</v>
      </c>
    </row>
    <row r="273" spans="1:8">
      <c r="A273" s="56">
        <v>395050103701</v>
      </c>
      <c r="B273" s="57" t="s">
        <v>1456</v>
      </c>
      <c r="C273" s="58" t="s">
        <v>1457</v>
      </c>
      <c r="D273" s="58" t="s">
        <v>1458</v>
      </c>
      <c r="E273" s="58" t="s">
        <v>743</v>
      </c>
      <c r="F273" s="57" t="s">
        <v>477</v>
      </c>
      <c r="G273" s="59">
        <v>539178</v>
      </c>
      <c r="H273" s="102">
        <f t="shared" si="4"/>
        <v>109.7909773058166</v>
      </c>
    </row>
    <row r="274" spans="1:8">
      <c r="A274" s="56">
        <v>399980610039</v>
      </c>
      <c r="B274" s="57" t="s">
        <v>1459</v>
      </c>
      <c r="C274" s="58" t="s">
        <v>1363</v>
      </c>
      <c r="D274" s="58" t="s">
        <v>1460</v>
      </c>
      <c r="E274" s="58" t="s">
        <v>783</v>
      </c>
      <c r="F274" s="57" t="s">
        <v>477</v>
      </c>
      <c r="G274" s="59">
        <v>534671</v>
      </c>
      <c r="H274" s="102">
        <f t="shared" si="4"/>
        <v>108.87323226666939</v>
      </c>
    </row>
    <row r="275" spans="1:8">
      <c r="A275" s="56">
        <v>390930200568</v>
      </c>
      <c r="B275" s="57" t="s">
        <v>1461</v>
      </c>
      <c r="C275" s="58" t="s">
        <v>1462</v>
      </c>
      <c r="D275" s="58" t="s">
        <v>1463</v>
      </c>
      <c r="E275" s="58" t="s">
        <v>1215</v>
      </c>
      <c r="F275" s="57" t="s">
        <v>477</v>
      </c>
      <c r="G275" s="59">
        <v>529770</v>
      </c>
      <c r="H275" s="102">
        <f t="shared" si="4"/>
        <v>107.8752583512355</v>
      </c>
    </row>
    <row r="276" spans="1:8">
      <c r="A276" s="56">
        <v>390901200036</v>
      </c>
      <c r="B276" s="57" t="s">
        <v>1464</v>
      </c>
      <c r="C276" s="58" t="s">
        <v>975</v>
      </c>
      <c r="D276" s="58" t="s">
        <v>1465</v>
      </c>
      <c r="E276" s="58" t="s">
        <v>977</v>
      </c>
      <c r="F276" s="57" t="s">
        <v>477</v>
      </c>
      <c r="G276" s="59">
        <v>526038</v>
      </c>
      <c r="H276" s="102">
        <f t="shared" si="4"/>
        <v>107.11532391899735</v>
      </c>
    </row>
    <row r="277" spans="1:8">
      <c r="A277" s="56">
        <v>408010300095</v>
      </c>
      <c r="B277" s="57" t="s">
        <v>1466</v>
      </c>
      <c r="C277" s="58" t="s">
        <v>1467</v>
      </c>
      <c r="D277" s="58" t="s">
        <v>1468</v>
      </c>
      <c r="E277" s="58" t="s">
        <v>732</v>
      </c>
      <c r="F277" s="57" t="s">
        <v>441</v>
      </c>
      <c r="G277" s="59">
        <v>526038</v>
      </c>
      <c r="H277" s="102">
        <f t="shared" si="4"/>
        <v>107.11532391899735</v>
      </c>
    </row>
    <row r="278" spans="1:8">
      <c r="A278" s="56">
        <v>408030600273</v>
      </c>
      <c r="B278" s="57" t="s">
        <v>1469</v>
      </c>
      <c r="C278" s="58" t="s">
        <v>1379</v>
      </c>
      <c r="D278" s="58" t="s">
        <v>1470</v>
      </c>
      <c r="E278" s="58" t="s">
        <v>732</v>
      </c>
      <c r="F278" s="57" t="s">
        <v>441</v>
      </c>
      <c r="G278" s="59">
        <v>526038</v>
      </c>
      <c r="H278" s="102">
        <f t="shared" si="4"/>
        <v>107.11532391899735</v>
      </c>
    </row>
    <row r="279" spans="1:8">
      <c r="A279" s="56">
        <v>408840500038</v>
      </c>
      <c r="B279" s="57" t="s">
        <v>1471</v>
      </c>
      <c r="C279" s="58" t="s">
        <v>1472</v>
      </c>
      <c r="D279" s="58" t="s">
        <v>1473</v>
      </c>
      <c r="E279" s="58" t="s">
        <v>732</v>
      </c>
      <c r="F279" s="57" t="s">
        <v>441</v>
      </c>
      <c r="G279" s="59">
        <v>526038</v>
      </c>
      <c r="H279" s="102">
        <f t="shared" si="4"/>
        <v>107.11532391899735</v>
      </c>
    </row>
    <row r="280" spans="1:8">
      <c r="A280" s="56">
        <v>408920500144</v>
      </c>
      <c r="B280" s="57" t="s">
        <v>1474</v>
      </c>
      <c r="C280" s="58" t="s">
        <v>745</v>
      </c>
      <c r="D280" s="58" t="s">
        <v>1475</v>
      </c>
      <c r="E280" s="58" t="s">
        <v>732</v>
      </c>
      <c r="F280" s="57" t="s">
        <v>441</v>
      </c>
      <c r="G280" s="59">
        <v>526038</v>
      </c>
      <c r="H280" s="102">
        <f t="shared" si="4"/>
        <v>107.11532391899735</v>
      </c>
    </row>
    <row r="281" spans="1:8">
      <c r="A281" s="56">
        <v>395930111249</v>
      </c>
      <c r="B281" s="57" t="s">
        <v>1476</v>
      </c>
      <c r="C281" s="58" t="s">
        <v>1477</v>
      </c>
      <c r="D281" s="58" t="s">
        <v>1478</v>
      </c>
      <c r="E281" s="58" t="s">
        <v>728</v>
      </c>
      <c r="F281" s="57" t="s">
        <v>477</v>
      </c>
      <c r="G281" s="59">
        <v>515504</v>
      </c>
      <c r="H281" s="102">
        <f t="shared" si="4"/>
        <v>104.97032142457162</v>
      </c>
    </row>
    <row r="282" spans="1:8">
      <c r="A282" s="56">
        <v>371050902089</v>
      </c>
      <c r="B282" s="57" t="s">
        <v>1479</v>
      </c>
      <c r="C282" s="58" t="s">
        <v>1480</v>
      </c>
      <c r="D282" s="58" t="s">
        <v>1481</v>
      </c>
      <c r="E282" s="58" t="s">
        <v>716</v>
      </c>
      <c r="F282" s="57" t="s">
        <v>441</v>
      </c>
      <c r="G282" s="59">
        <v>515066</v>
      </c>
      <c r="H282" s="102">
        <f t="shared" si="4"/>
        <v>104.88113297834431</v>
      </c>
    </row>
    <row r="283" spans="1:8">
      <c r="A283" s="56">
        <v>396090100620</v>
      </c>
      <c r="B283" s="57" t="s">
        <v>397</v>
      </c>
      <c r="C283" s="58" t="s">
        <v>997</v>
      </c>
      <c r="D283" s="58" t="s">
        <v>1482</v>
      </c>
      <c r="E283" s="58" t="s">
        <v>440</v>
      </c>
      <c r="F283" s="57" t="s">
        <v>477</v>
      </c>
      <c r="G283" s="59">
        <v>515066</v>
      </c>
      <c r="H283" s="102">
        <f t="shared" si="4"/>
        <v>104.88113297834431</v>
      </c>
    </row>
    <row r="284" spans="1:8">
      <c r="A284" s="56">
        <v>396971051630</v>
      </c>
      <c r="B284" s="57" t="s">
        <v>304</v>
      </c>
      <c r="C284" s="58" t="s">
        <v>1249</v>
      </c>
      <c r="D284" s="58" t="s">
        <v>1483</v>
      </c>
      <c r="E284" s="58" t="s">
        <v>440</v>
      </c>
      <c r="F284" s="57" t="s">
        <v>477</v>
      </c>
      <c r="G284" s="59">
        <v>515066</v>
      </c>
      <c r="H284" s="102">
        <f t="shared" si="4"/>
        <v>104.88113297834431</v>
      </c>
    </row>
    <row r="285" spans="1:8">
      <c r="A285" s="56">
        <v>395150400664</v>
      </c>
      <c r="B285" s="57" t="s">
        <v>1484</v>
      </c>
      <c r="C285" s="58" t="s">
        <v>1448</v>
      </c>
      <c r="D285" s="58" t="s">
        <v>1485</v>
      </c>
      <c r="E285" s="58" t="s">
        <v>728</v>
      </c>
      <c r="F285" s="57" t="s">
        <v>441</v>
      </c>
      <c r="G285" s="59">
        <v>497911</v>
      </c>
      <c r="H285" s="102">
        <f t="shared" si="4"/>
        <v>101.38791883444141</v>
      </c>
    </row>
    <row r="286" spans="1:8">
      <c r="A286" s="56">
        <v>389920600152</v>
      </c>
      <c r="B286" s="57" t="s">
        <v>1486</v>
      </c>
      <c r="C286" s="58" t="s">
        <v>1487</v>
      </c>
      <c r="D286" s="58" t="s">
        <v>1488</v>
      </c>
      <c r="E286" s="58" t="s">
        <v>1489</v>
      </c>
      <c r="F286" s="57" t="s">
        <v>441</v>
      </c>
      <c r="G286" s="59">
        <v>495461</v>
      </c>
      <c r="H286" s="102">
        <f t="shared" si="4"/>
        <v>100.88903369001925</v>
      </c>
    </row>
    <row r="287" spans="1:8">
      <c r="A287" s="56">
        <v>396050600859</v>
      </c>
      <c r="B287" s="57" t="s">
        <v>81</v>
      </c>
      <c r="C287" s="58" t="s">
        <v>704</v>
      </c>
      <c r="D287" s="58" t="s">
        <v>808</v>
      </c>
      <c r="E287" s="58" t="s">
        <v>440</v>
      </c>
      <c r="F287" s="57" t="s">
        <v>477</v>
      </c>
      <c r="G287" s="59">
        <v>493188</v>
      </c>
      <c r="H287" s="102">
        <f t="shared" si="4"/>
        <v>100.42619045194922</v>
      </c>
    </row>
    <row r="288" spans="1:8">
      <c r="A288" s="56">
        <v>399040500006</v>
      </c>
      <c r="B288" s="57" t="s">
        <v>1490</v>
      </c>
      <c r="C288" s="58" t="s">
        <v>1260</v>
      </c>
      <c r="D288" s="58" t="s">
        <v>1491</v>
      </c>
      <c r="E288" s="58" t="s">
        <v>783</v>
      </c>
      <c r="F288" s="57" t="s">
        <v>477</v>
      </c>
      <c r="G288" s="59">
        <v>493188</v>
      </c>
      <c r="H288" s="102">
        <f t="shared" si="4"/>
        <v>100.42619045194922</v>
      </c>
    </row>
    <row r="289" spans="1:8">
      <c r="A289" s="56">
        <v>395200702187</v>
      </c>
      <c r="B289" s="57" t="s">
        <v>1492</v>
      </c>
      <c r="C289" s="58" t="s">
        <v>1493</v>
      </c>
      <c r="D289" s="58" t="s">
        <v>1494</v>
      </c>
      <c r="E289" s="58" t="s">
        <v>743</v>
      </c>
      <c r="F289" s="57" t="s">
        <v>441</v>
      </c>
      <c r="G289" s="59">
        <v>490998</v>
      </c>
      <c r="H289" s="102">
        <f t="shared" si="4"/>
        <v>99.980248220812683</v>
      </c>
    </row>
    <row r="290" spans="1:8">
      <c r="A290" s="56">
        <v>395750300221</v>
      </c>
      <c r="B290" s="57" t="s">
        <v>1495</v>
      </c>
      <c r="C290" s="58" t="s">
        <v>1496</v>
      </c>
      <c r="D290" s="58" t="s">
        <v>1497</v>
      </c>
      <c r="E290" s="58" t="s">
        <v>728</v>
      </c>
      <c r="F290" s="57" t="s">
        <v>441</v>
      </c>
      <c r="G290" s="59">
        <v>490998</v>
      </c>
      <c r="H290" s="102">
        <f t="shared" si="4"/>
        <v>99.980248220812683</v>
      </c>
    </row>
    <row r="291" spans="1:8">
      <c r="A291" s="56">
        <v>370850201201</v>
      </c>
      <c r="B291" s="57" t="s">
        <v>1498</v>
      </c>
      <c r="C291" s="58" t="s">
        <v>1499</v>
      </c>
      <c r="D291" s="58" t="s">
        <v>1500</v>
      </c>
      <c r="E291" s="58" t="s">
        <v>1409</v>
      </c>
      <c r="F291" s="57" t="s">
        <v>441</v>
      </c>
      <c r="G291" s="59">
        <v>490560</v>
      </c>
      <c r="H291" s="102">
        <f t="shared" si="4"/>
        <v>99.891059774585372</v>
      </c>
    </row>
    <row r="292" spans="1:8">
      <c r="A292" s="56">
        <v>385821001152</v>
      </c>
      <c r="B292" s="57" t="s">
        <v>1501</v>
      </c>
      <c r="C292" s="58" t="s">
        <v>1502</v>
      </c>
      <c r="D292" s="58" t="s">
        <v>1503</v>
      </c>
      <c r="E292" s="58" t="s">
        <v>1280</v>
      </c>
      <c r="F292" s="57" t="s">
        <v>441</v>
      </c>
      <c r="G292" s="59">
        <v>490560</v>
      </c>
      <c r="H292" s="102">
        <f t="shared" si="4"/>
        <v>99.891059774585372</v>
      </c>
    </row>
    <row r="293" spans="1:8">
      <c r="A293" s="56">
        <v>385831000936</v>
      </c>
      <c r="B293" s="57" t="s">
        <v>1504</v>
      </c>
      <c r="C293" s="58" t="s">
        <v>1505</v>
      </c>
      <c r="D293" s="58" t="s">
        <v>1506</v>
      </c>
      <c r="E293" s="58" t="s">
        <v>1280</v>
      </c>
      <c r="F293" s="57" t="s">
        <v>441</v>
      </c>
      <c r="G293" s="59">
        <v>490560</v>
      </c>
      <c r="H293" s="102">
        <f t="shared" si="4"/>
        <v>99.891059774585372</v>
      </c>
    </row>
    <row r="294" spans="1:8">
      <c r="A294" s="56">
        <v>390050601008</v>
      </c>
      <c r="B294" s="57" t="s">
        <v>1507</v>
      </c>
      <c r="C294" s="58" t="s">
        <v>1508</v>
      </c>
      <c r="D294" s="58" t="s">
        <v>1509</v>
      </c>
      <c r="E294" s="58" t="s">
        <v>1215</v>
      </c>
      <c r="F294" s="57" t="s">
        <v>477</v>
      </c>
      <c r="G294" s="59">
        <v>490560</v>
      </c>
      <c r="H294" s="102">
        <f t="shared" si="4"/>
        <v>99.891059774585372</v>
      </c>
    </row>
    <row r="295" spans="1:8">
      <c r="A295" s="56">
        <v>390070910988</v>
      </c>
      <c r="B295" s="57" t="s">
        <v>1510</v>
      </c>
      <c r="C295" s="58" t="s">
        <v>1511</v>
      </c>
      <c r="D295" s="58" t="s">
        <v>1512</v>
      </c>
      <c r="E295" s="58" t="s">
        <v>873</v>
      </c>
      <c r="F295" s="57" t="s">
        <v>441</v>
      </c>
      <c r="G295" s="59">
        <v>490560</v>
      </c>
      <c r="H295" s="102">
        <f t="shared" si="4"/>
        <v>99.891059774585372</v>
      </c>
    </row>
    <row r="296" spans="1:8">
      <c r="A296" s="56">
        <v>390150700178</v>
      </c>
      <c r="B296" s="57" t="s">
        <v>1513</v>
      </c>
      <c r="C296" s="58" t="s">
        <v>1514</v>
      </c>
      <c r="D296" s="58" t="s">
        <v>1515</v>
      </c>
      <c r="E296" s="58" t="s">
        <v>873</v>
      </c>
      <c r="F296" s="57" t="s">
        <v>441</v>
      </c>
      <c r="G296" s="59">
        <v>490560</v>
      </c>
      <c r="H296" s="102">
        <f t="shared" si="4"/>
        <v>99.891059774585372</v>
      </c>
    </row>
    <row r="297" spans="1:8">
      <c r="A297" s="56">
        <v>390780900248</v>
      </c>
      <c r="B297" s="57" t="s">
        <v>1516</v>
      </c>
      <c r="C297" s="58" t="s">
        <v>1517</v>
      </c>
      <c r="D297" s="58" t="s">
        <v>1518</v>
      </c>
      <c r="E297" s="58" t="s">
        <v>873</v>
      </c>
      <c r="F297" s="57" t="s">
        <v>477</v>
      </c>
      <c r="G297" s="59">
        <v>490560</v>
      </c>
      <c r="H297" s="102">
        <f t="shared" si="4"/>
        <v>99.891059774585372</v>
      </c>
    </row>
    <row r="298" spans="1:8">
      <c r="A298" s="56">
        <v>390800102459</v>
      </c>
      <c r="B298" s="57" t="s">
        <v>1519</v>
      </c>
      <c r="C298" s="58" t="s">
        <v>1520</v>
      </c>
      <c r="D298" s="58" t="s">
        <v>1521</v>
      </c>
      <c r="E298" s="58" t="s">
        <v>873</v>
      </c>
      <c r="F298" s="57" t="s">
        <v>477</v>
      </c>
      <c r="G298" s="59">
        <v>490560</v>
      </c>
      <c r="H298" s="102">
        <f t="shared" si="4"/>
        <v>99.891059774585372</v>
      </c>
    </row>
    <row r="299" spans="1:8">
      <c r="A299" s="56">
        <v>390900100348</v>
      </c>
      <c r="B299" s="57" t="s">
        <v>1522</v>
      </c>
      <c r="C299" s="58" t="s">
        <v>1523</v>
      </c>
      <c r="D299" s="58" t="s">
        <v>1524</v>
      </c>
      <c r="E299" s="58" t="s">
        <v>1525</v>
      </c>
      <c r="F299" s="57" t="s">
        <v>441</v>
      </c>
      <c r="G299" s="59">
        <v>490560</v>
      </c>
      <c r="H299" s="102">
        <f t="shared" si="4"/>
        <v>99.891059774585372</v>
      </c>
    </row>
    <row r="300" spans="1:8">
      <c r="A300" s="56">
        <v>390900700451</v>
      </c>
      <c r="B300" s="57" t="s">
        <v>1526</v>
      </c>
      <c r="C300" s="58" t="s">
        <v>1527</v>
      </c>
      <c r="D300" s="58" t="s">
        <v>1528</v>
      </c>
      <c r="E300" s="58" t="s">
        <v>873</v>
      </c>
      <c r="F300" s="57" t="s">
        <v>441</v>
      </c>
      <c r="G300" s="59">
        <v>490560</v>
      </c>
      <c r="H300" s="102">
        <f t="shared" si="4"/>
        <v>99.891059774585372</v>
      </c>
    </row>
    <row r="301" spans="1:8">
      <c r="A301" s="56">
        <v>390930700561</v>
      </c>
      <c r="B301" s="57" t="s">
        <v>1529</v>
      </c>
      <c r="C301" s="58" t="s">
        <v>1530</v>
      </c>
      <c r="D301" s="58" t="s">
        <v>1531</v>
      </c>
      <c r="E301" s="58" t="s">
        <v>1532</v>
      </c>
      <c r="F301" s="57" t="s">
        <v>441</v>
      </c>
      <c r="G301" s="59">
        <v>490560</v>
      </c>
      <c r="H301" s="102">
        <f t="shared" si="4"/>
        <v>99.891059774585372</v>
      </c>
    </row>
    <row r="302" spans="1:8">
      <c r="A302" s="56">
        <v>393021100198</v>
      </c>
      <c r="B302" s="57" t="s">
        <v>1533</v>
      </c>
      <c r="C302" s="58" t="s">
        <v>1534</v>
      </c>
      <c r="D302" s="58" t="s">
        <v>1535</v>
      </c>
      <c r="E302" s="58" t="s">
        <v>1205</v>
      </c>
      <c r="F302" s="57" t="s">
        <v>441</v>
      </c>
      <c r="G302" s="59">
        <v>490560</v>
      </c>
      <c r="H302" s="102">
        <f t="shared" si="4"/>
        <v>99.891059774585372</v>
      </c>
    </row>
    <row r="303" spans="1:8">
      <c r="A303" s="56">
        <v>393040610288</v>
      </c>
      <c r="B303" s="57" t="s">
        <v>1536</v>
      </c>
      <c r="C303" s="58" t="s">
        <v>1537</v>
      </c>
      <c r="D303" s="58" t="s">
        <v>1538</v>
      </c>
      <c r="E303" s="58" t="s">
        <v>1205</v>
      </c>
      <c r="F303" s="57" t="s">
        <v>441</v>
      </c>
      <c r="G303" s="59">
        <v>490560</v>
      </c>
      <c r="H303" s="102">
        <f t="shared" si="4"/>
        <v>99.891059774585372</v>
      </c>
    </row>
    <row r="304" spans="1:8">
      <c r="A304" s="56">
        <v>393100400059</v>
      </c>
      <c r="B304" s="57" t="s">
        <v>1539</v>
      </c>
      <c r="C304" s="58" t="s">
        <v>1540</v>
      </c>
      <c r="D304" s="58" t="s">
        <v>1541</v>
      </c>
      <c r="E304" s="58" t="s">
        <v>1205</v>
      </c>
      <c r="F304" s="57" t="s">
        <v>477</v>
      </c>
      <c r="G304" s="59">
        <v>490560</v>
      </c>
      <c r="H304" s="102">
        <f t="shared" si="4"/>
        <v>99.891059774585372</v>
      </c>
    </row>
    <row r="305" spans="1:8">
      <c r="A305" s="56">
        <v>393200200197</v>
      </c>
      <c r="B305" s="57" t="s">
        <v>1542</v>
      </c>
      <c r="C305" s="58" t="s">
        <v>1543</v>
      </c>
      <c r="D305" s="58" t="s">
        <v>1544</v>
      </c>
      <c r="E305" s="58" t="s">
        <v>1205</v>
      </c>
      <c r="F305" s="57" t="s">
        <v>477</v>
      </c>
      <c r="G305" s="59">
        <v>490560</v>
      </c>
      <c r="H305" s="102">
        <f t="shared" si="4"/>
        <v>99.891059774585372</v>
      </c>
    </row>
    <row r="306" spans="1:8">
      <c r="A306" s="56">
        <v>393890500210</v>
      </c>
      <c r="B306" s="57" t="s">
        <v>1545</v>
      </c>
      <c r="C306" s="58" t="s">
        <v>1546</v>
      </c>
      <c r="D306" s="58" t="s">
        <v>1547</v>
      </c>
      <c r="E306" s="58" t="s">
        <v>1205</v>
      </c>
      <c r="F306" s="57" t="s">
        <v>441</v>
      </c>
      <c r="G306" s="59">
        <v>490560</v>
      </c>
      <c r="H306" s="102">
        <f t="shared" si="4"/>
        <v>99.891059774585372</v>
      </c>
    </row>
    <row r="307" spans="1:8">
      <c r="A307" s="56">
        <v>395000400097</v>
      </c>
      <c r="B307" s="57" t="s">
        <v>1548</v>
      </c>
      <c r="C307" s="58" t="s">
        <v>1549</v>
      </c>
      <c r="D307" s="58" t="s">
        <v>1550</v>
      </c>
      <c r="E307" s="58" t="s">
        <v>728</v>
      </c>
      <c r="F307" s="57" t="s">
        <v>477</v>
      </c>
      <c r="G307" s="59">
        <v>490560</v>
      </c>
      <c r="H307" s="102">
        <f t="shared" si="4"/>
        <v>99.891059774585372</v>
      </c>
    </row>
    <row r="308" spans="1:8">
      <c r="A308" s="56">
        <v>395030600929</v>
      </c>
      <c r="B308" s="57" t="s">
        <v>1551</v>
      </c>
      <c r="C308" s="58" t="s">
        <v>1552</v>
      </c>
      <c r="D308" s="58" t="s">
        <v>1553</v>
      </c>
      <c r="E308" s="58" t="s">
        <v>743</v>
      </c>
      <c r="F308" s="57" t="s">
        <v>477</v>
      </c>
      <c r="G308" s="59">
        <v>490560</v>
      </c>
      <c r="H308" s="102">
        <f t="shared" si="4"/>
        <v>99.891059774585372</v>
      </c>
    </row>
    <row r="309" spans="1:8">
      <c r="A309" s="56">
        <v>395120100658</v>
      </c>
      <c r="B309" s="57" t="s">
        <v>1554</v>
      </c>
      <c r="C309" s="58" t="s">
        <v>1555</v>
      </c>
      <c r="D309" s="58" t="s">
        <v>1556</v>
      </c>
      <c r="E309" s="58" t="s">
        <v>728</v>
      </c>
      <c r="F309" s="57" t="s">
        <v>441</v>
      </c>
      <c r="G309" s="59">
        <v>490560</v>
      </c>
      <c r="H309" s="102">
        <f t="shared" si="4"/>
        <v>99.891059774585372</v>
      </c>
    </row>
    <row r="310" spans="1:8">
      <c r="A310" s="56">
        <v>395750201011</v>
      </c>
      <c r="B310" s="57" t="s">
        <v>1557</v>
      </c>
      <c r="C310" s="58" t="s">
        <v>1558</v>
      </c>
      <c r="D310" s="58" t="s">
        <v>1559</v>
      </c>
      <c r="E310" s="58" t="s">
        <v>728</v>
      </c>
      <c r="F310" s="57" t="s">
        <v>441</v>
      </c>
      <c r="G310" s="59">
        <v>490560</v>
      </c>
      <c r="H310" s="102">
        <f t="shared" si="4"/>
        <v>99.891059774585372</v>
      </c>
    </row>
    <row r="311" spans="1:8">
      <c r="A311" s="56">
        <v>395750201495</v>
      </c>
      <c r="B311" s="57" t="s">
        <v>1560</v>
      </c>
      <c r="C311" s="58" t="s">
        <v>726</v>
      </c>
      <c r="D311" s="58" t="s">
        <v>1561</v>
      </c>
      <c r="E311" s="58" t="s">
        <v>728</v>
      </c>
      <c r="F311" s="57" t="s">
        <v>441</v>
      </c>
      <c r="G311" s="59">
        <v>490560</v>
      </c>
      <c r="H311" s="102">
        <f t="shared" si="4"/>
        <v>99.891059774585372</v>
      </c>
    </row>
    <row r="312" spans="1:8">
      <c r="A312" s="56">
        <v>395750201622</v>
      </c>
      <c r="B312" s="57" t="s">
        <v>1562</v>
      </c>
      <c r="C312" s="58" t="s">
        <v>1563</v>
      </c>
      <c r="D312" s="58" t="s">
        <v>1564</v>
      </c>
      <c r="E312" s="58" t="s">
        <v>728</v>
      </c>
      <c r="F312" s="57" t="s">
        <v>477</v>
      </c>
      <c r="G312" s="59">
        <v>490560</v>
      </c>
      <c r="H312" s="102">
        <f t="shared" si="4"/>
        <v>99.891059774585372</v>
      </c>
    </row>
    <row r="313" spans="1:8">
      <c r="A313" s="56">
        <v>395750300108</v>
      </c>
      <c r="B313" s="57" t="s">
        <v>1565</v>
      </c>
      <c r="C313" s="58" t="s">
        <v>1566</v>
      </c>
      <c r="D313" s="58" t="s">
        <v>1567</v>
      </c>
      <c r="E313" s="58" t="s">
        <v>728</v>
      </c>
      <c r="F313" s="57" t="s">
        <v>441</v>
      </c>
      <c r="G313" s="59">
        <v>490560</v>
      </c>
      <c r="H313" s="102">
        <f t="shared" si="4"/>
        <v>99.891059774585372</v>
      </c>
    </row>
    <row r="314" spans="1:8">
      <c r="A314" s="56">
        <v>395940251430</v>
      </c>
      <c r="B314" s="57" t="s">
        <v>1568</v>
      </c>
      <c r="C314" s="58" t="s">
        <v>1569</v>
      </c>
      <c r="D314" s="58" t="s">
        <v>1570</v>
      </c>
      <c r="E314" s="58" t="s">
        <v>743</v>
      </c>
      <c r="F314" s="57" t="s">
        <v>441</v>
      </c>
      <c r="G314" s="59">
        <v>490560</v>
      </c>
      <c r="H314" s="102">
        <f t="shared" si="4"/>
        <v>99.891059774585372</v>
      </c>
    </row>
    <row r="315" spans="1:8">
      <c r="A315" s="56">
        <v>395940550631</v>
      </c>
      <c r="B315" s="57" t="s">
        <v>1571</v>
      </c>
      <c r="C315" s="58" t="s">
        <v>1572</v>
      </c>
      <c r="D315" s="58" t="s">
        <v>1573</v>
      </c>
      <c r="E315" s="58" t="s">
        <v>743</v>
      </c>
      <c r="F315" s="57" t="s">
        <v>441</v>
      </c>
      <c r="G315" s="59">
        <v>490560</v>
      </c>
      <c r="H315" s="102">
        <f t="shared" si="4"/>
        <v>99.891059774585372</v>
      </c>
    </row>
    <row r="316" spans="1:8">
      <c r="A316" s="56">
        <v>395940951806</v>
      </c>
      <c r="B316" s="57" t="s">
        <v>1574</v>
      </c>
      <c r="C316" s="58" t="s">
        <v>1575</v>
      </c>
      <c r="D316" s="58" t="s">
        <v>1576</v>
      </c>
      <c r="E316" s="58" t="s">
        <v>743</v>
      </c>
      <c r="F316" s="57" t="s">
        <v>477</v>
      </c>
      <c r="G316" s="59">
        <v>490560</v>
      </c>
      <c r="H316" s="102">
        <f t="shared" si="4"/>
        <v>99.891059774585372</v>
      </c>
    </row>
    <row r="317" spans="1:8">
      <c r="A317" s="56">
        <v>396020801582</v>
      </c>
      <c r="B317" s="57" t="s">
        <v>246</v>
      </c>
      <c r="C317" s="58" t="s">
        <v>1577</v>
      </c>
      <c r="D317" s="58" t="s">
        <v>1578</v>
      </c>
      <c r="E317" s="58" t="s">
        <v>440</v>
      </c>
      <c r="F317" s="57" t="s">
        <v>441</v>
      </c>
      <c r="G317" s="59">
        <v>490560</v>
      </c>
      <c r="H317" s="102">
        <f t="shared" si="4"/>
        <v>99.891059774585372</v>
      </c>
    </row>
    <row r="318" spans="1:8">
      <c r="A318" s="56">
        <v>396020901196</v>
      </c>
      <c r="B318" s="57" t="s">
        <v>607</v>
      </c>
      <c r="C318" s="58" t="s">
        <v>608</v>
      </c>
      <c r="D318" s="58" t="s">
        <v>609</v>
      </c>
      <c r="E318" s="58" t="s">
        <v>440</v>
      </c>
      <c r="F318" s="57" t="s">
        <v>477</v>
      </c>
      <c r="G318" s="59">
        <v>490560</v>
      </c>
      <c r="H318" s="102">
        <f t="shared" si="4"/>
        <v>99.891059774585372</v>
      </c>
    </row>
    <row r="319" spans="1:8">
      <c r="A319" s="56">
        <v>396980450091</v>
      </c>
      <c r="B319" s="57" t="s">
        <v>347</v>
      </c>
      <c r="C319" s="58" t="s">
        <v>1579</v>
      </c>
      <c r="D319" s="58" t="s">
        <v>1580</v>
      </c>
      <c r="E319" s="58" t="s">
        <v>440</v>
      </c>
      <c r="F319" s="57" t="s">
        <v>441</v>
      </c>
      <c r="G319" s="59">
        <v>490560</v>
      </c>
      <c r="H319" s="102">
        <f t="shared" si="4"/>
        <v>99.891059774585372</v>
      </c>
    </row>
    <row r="320" spans="1:8">
      <c r="A320" s="56">
        <v>399000701114</v>
      </c>
      <c r="B320" s="57" t="s">
        <v>1581</v>
      </c>
      <c r="C320" s="58" t="s">
        <v>1582</v>
      </c>
      <c r="D320" s="58" t="s">
        <v>1583</v>
      </c>
      <c r="E320" s="58" t="s">
        <v>825</v>
      </c>
      <c r="F320" s="57" t="s">
        <v>441</v>
      </c>
      <c r="G320" s="59">
        <v>490560</v>
      </c>
      <c r="H320" s="102">
        <f t="shared" si="4"/>
        <v>99.891059774585372</v>
      </c>
    </row>
    <row r="321" spans="1:8">
      <c r="A321" s="56">
        <v>399000701165</v>
      </c>
      <c r="B321" s="57" t="s">
        <v>1584</v>
      </c>
      <c r="C321" s="58" t="s">
        <v>1454</v>
      </c>
      <c r="D321" s="58" t="s">
        <v>1585</v>
      </c>
      <c r="E321" s="58" t="s">
        <v>825</v>
      </c>
      <c r="F321" s="57" t="s">
        <v>477</v>
      </c>
      <c r="G321" s="59">
        <v>490560</v>
      </c>
      <c r="H321" s="102">
        <f t="shared" si="4"/>
        <v>99.891059774585372</v>
      </c>
    </row>
    <row r="322" spans="1:8">
      <c r="A322" s="56">
        <v>399070200015</v>
      </c>
      <c r="B322" s="57" t="s">
        <v>1586</v>
      </c>
      <c r="C322" s="58" t="s">
        <v>1587</v>
      </c>
      <c r="D322" s="58" t="s">
        <v>1587</v>
      </c>
      <c r="E322" s="58" t="s">
        <v>829</v>
      </c>
      <c r="F322" s="57" t="s">
        <v>477</v>
      </c>
      <c r="G322" s="59">
        <v>490560</v>
      </c>
      <c r="H322" s="102">
        <f t="shared" ref="H322:H385" si="5">G322/4910.95</f>
        <v>99.891059774585372</v>
      </c>
    </row>
    <row r="323" spans="1:8">
      <c r="A323" s="56">
        <v>399071000532</v>
      </c>
      <c r="B323" s="57" t="s">
        <v>1588</v>
      </c>
      <c r="C323" s="58" t="s">
        <v>1589</v>
      </c>
      <c r="D323" s="58" t="s">
        <v>1590</v>
      </c>
      <c r="E323" s="58" t="s">
        <v>829</v>
      </c>
      <c r="F323" s="57" t="s">
        <v>477</v>
      </c>
      <c r="G323" s="59">
        <v>490560</v>
      </c>
      <c r="H323" s="102">
        <f t="shared" si="5"/>
        <v>99.891059774585372</v>
      </c>
    </row>
    <row r="324" spans="1:8">
      <c r="A324" s="56">
        <v>399071000869</v>
      </c>
      <c r="B324" s="57" t="s">
        <v>1591</v>
      </c>
      <c r="C324" s="58" t="s">
        <v>1592</v>
      </c>
      <c r="D324" s="58" t="s">
        <v>1593</v>
      </c>
      <c r="E324" s="58" t="s">
        <v>825</v>
      </c>
      <c r="F324" s="57" t="s">
        <v>477</v>
      </c>
      <c r="G324" s="59">
        <v>490560</v>
      </c>
      <c r="H324" s="102">
        <f t="shared" si="5"/>
        <v>99.891059774585372</v>
      </c>
    </row>
    <row r="325" spans="1:8">
      <c r="A325" s="56">
        <v>399071000877</v>
      </c>
      <c r="B325" s="57" t="s">
        <v>1594</v>
      </c>
      <c r="C325" s="58" t="s">
        <v>1595</v>
      </c>
      <c r="D325" s="58" t="s">
        <v>1596</v>
      </c>
      <c r="E325" s="58" t="s">
        <v>825</v>
      </c>
      <c r="F325" s="57" t="s">
        <v>477</v>
      </c>
      <c r="G325" s="59">
        <v>490560</v>
      </c>
      <c r="H325" s="102">
        <f t="shared" si="5"/>
        <v>99.891059774585372</v>
      </c>
    </row>
    <row r="326" spans="1:8">
      <c r="A326" s="56">
        <v>399161000078</v>
      </c>
      <c r="B326" s="57" t="s">
        <v>1597</v>
      </c>
      <c r="C326" s="58" t="s">
        <v>1598</v>
      </c>
      <c r="D326" s="58" t="s">
        <v>1599</v>
      </c>
      <c r="E326" s="58" t="s">
        <v>783</v>
      </c>
      <c r="F326" s="57" t="s">
        <v>441</v>
      </c>
      <c r="G326" s="59">
        <v>490560</v>
      </c>
      <c r="H326" s="102">
        <f t="shared" si="5"/>
        <v>99.891059774585372</v>
      </c>
    </row>
    <row r="327" spans="1:8">
      <c r="A327" s="56">
        <v>399990210594</v>
      </c>
      <c r="B327" s="57" t="s">
        <v>1600</v>
      </c>
      <c r="C327" s="58" t="s">
        <v>1349</v>
      </c>
      <c r="D327" s="58" t="s">
        <v>1601</v>
      </c>
      <c r="E327" s="58" t="s">
        <v>783</v>
      </c>
      <c r="F327" s="57" t="s">
        <v>477</v>
      </c>
      <c r="G327" s="59">
        <v>490560</v>
      </c>
      <c r="H327" s="102">
        <f t="shared" si="5"/>
        <v>99.891059774585372</v>
      </c>
    </row>
    <row r="328" spans="1:8">
      <c r="A328" s="56">
        <v>399991170464</v>
      </c>
      <c r="B328" s="57" t="s">
        <v>1602</v>
      </c>
      <c r="C328" s="58" t="s">
        <v>1603</v>
      </c>
      <c r="D328" s="58" t="s">
        <v>1604</v>
      </c>
      <c r="E328" s="58" t="s">
        <v>825</v>
      </c>
      <c r="F328" s="57" t="s">
        <v>477</v>
      </c>
      <c r="G328" s="59">
        <v>490560</v>
      </c>
      <c r="H328" s="102">
        <f t="shared" si="5"/>
        <v>99.891059774585372</v>
      </c>
    </row>
    <row r="329" spans="1:8">
      <c r="A329" s="56">
        <v>400050300151</v>
      </c>
      <c r="B329" s="57" t="s">
        <v>1605</v>
      </c>
      <c r="C329" s="58" t="s">
        <v>1075</v>
      </c>
      <c r="D329" s="58" t="s">
        <v>1606</v>
      </c>
      <c r="E329" s="58" t="s">
        <v>716</v>
      </c>
      <c r="F329" s="57" t="s">
        <v>477</v>
      </c>
      <c r="G329" s="59">
        <v>490560</v>
      </c>
      <c r="H329" s="102">
        <f t="shared" si="5"/>
        <v>99.891059774585372</v>
      </c>
    </row>
    <row r="330" spans="1:8">
      <c r="A330" s="56">
        <v>400900601016</v>
      </c>
      <c r="B330" s="57" t="s">
        <v>1607</v>
      </c>
      <c r="C330" s="58" t="s">
        <v>1608</v>
      </c>
      <c r="D330" s="58" t="s">
        <v>1609</v>
      </c>
      <c r="E330" s="58" t="s">
        <v>716</v>
      </c>
      <c r="F330" s="57" t="s">
        <v>441</v>
      </c>
      <c r="G330" s="59">
        <v>490560</v>
      </c>
      <c r="H330" s="102">
        <f t="shared" si="5"/>
        <v>99.891059774585372</v>
      </c>
    </row>
    <row r="331" spans="1:8">
      <c r="A331" s="56">
        <v>403080400303</v>
      </c>
      <c r="B331" s="57" t="s">
        <v>1610</v>
      </c>
      <c r="C331" s="58" t="s">
        <v>1611</v>
      </c>
      <c r="D331" s="58" t="s">
        <v>1612</v>
      </c>
      <c r="E331" s="58" t="s">
        <v>724</v>
      </c>
      <c r="F331" s="57" t="s">
        <v>477</v>
      </c>
      <c r="G331" s="59">
        <v>490560</v>
      </c>
      <c r="H331" s="102">
        <f t="shared" si="5"/>
        <v>99.891059774585372</v>
      </c>
    </row>
    <row r="332" spans="1:8">
      <c r="A332" s="56">
        <v>403090500161</v>
      </c>
      <c r="B332" s="57" t="s">
        <v>1613</v>
      </c>
      <c r="C332" s="58" t="s">
        <v>1614</v>
      </c>
      <c r="D332" s="58" t="s">
        <v>1615</v>
      </c>
      <c r="E332" s="58" t="s">
        <v>724</v>
      </c>
      <c r="F332" s="57" t="s">
        <v>477</v>
      </c>
      <c r="G332" s="59">
        <v>490560</v>
      </c>
      <c r="H332" s="102">
        <f t="shared" si="5"/>
        <v>99.891059774585372</v>
      </c>
    </row>
    <row r="333" spans="1:8">
      <c r="A333" s="56">
        <v>408010300028</v>
      </c>
      <c r="B333" s="57" t="s">
        <v>1616</v>
      </c>
      <c r="C333" s="58" t="s">
        <v>1617</v>
      </c>
      <c r="D333" s="58" t="s">
        <v>1618</v>
      </c>
      <c r="E333" s="58" t="s">
        <v>732</v>
      </c>
      <c r="F333" s="57" t="s">
        <v>441</v>
      </c>
      <c r="G333" s="59">
        <v>490560</v>
      </c>
      <c r="H333" s="102">
        <f t="shared" si="5"/>
        <v>99.891059774585372</v>
      </c>
    </row>
    <row r="334" spans="1:8">
      <c r="A334" s="56">
        <v>408101200191</v>
      </c>
      <c r="B334" s="57" t="s">
        <v>1619</v>
      </c>
      <c r="C334" s="58" t="s">
        <v>1363</v>
      </c>
      <c r="D334" s="58" t="s">
        <v>1620</v>
      </c>
      <c r="E334" s="58" t="s">
        <v>732</v>
      </c>
      <c r="F334" s="57" t="s">
        <v>441</v>
      </c>
      <c r="G334" s="59">
        <v>490560</v>
      </c>
      <c r="H334" s="102">
        <f t="shared" si="5"/>
        <v>99.891059774585372</v>
      </c>
    </row>
    <row r="335" spans="1:8">
      <c r="A335" s="56">
        <v>408110400224</v>
      </c>
      <c r="B335" s="57" t="s">
        <v>1621</v>
      </c>
      <c r="C335" s="58" t="s">
        <v>1622</v>
      </c>
      <c r="D335" s="58" t="s">
        <v>1623</v>
      </c>
      <c r="E335" s="58" t="s">
        <v>732</v>
      </c>
      <c r="F335" s="57" t="s">
        <v>441</v>
      </c>
      <c r="G335" s="59">
        <v>490560</v>
      </c>
      <c r="H335" s="102">
        <f t="shared" si="5"/>
        <v>99.891059774585372</v>
      </c>
    </row>
    <row r="336" spans="1:8">
      <c r="A336" s="56">
        <v>408150200040</v>
      </c>
      <c r="B336" s="57" t="s">
        <v>1624</v>
      </c>
      <c r="C336" s="58" t="s">
        <v>1625</v>
      </c>
      <c r="D336" s="58" t="s">
        <v>1626</v>
      </c>
      <c r="E336" s="58" t="s">
        <v>732</v>
      </c>
      <c r="F336" s="57" t="s">
        <v>477</v>
      </c>
      <c r="G336" s="59">
        <v>490560</v>
      </c>
      <c r="H336" s="102">
        <f t="shared" si="5"/>
        <v>99.891059774585372</v>
      </c>
    </row>
    <row r="337" spans="1:8">
      <c r="A337" s="56">
        <v>408161000174</v>
      </c>
      <c r="B337" s="57" t="s">
        <v>1627</v>
      </c>
      <c r="C337" s="58" t="s">
        <v>1628</v>
      </c>
      <c r="D337" s="58" t="s">
        <v>1629</v>
      </c>
      <c r="E337" s="58" t="s">
        <v>732</v>
      </c>
      <c r="F337" s="57" t="s">
        <v>441</v>
      </c>
      <c r="G337" s="59">
        <v>490560</v>
      </c>
      <c r="H337" s="102">
        <f t="shared" si="5"/>
        <v>99.891059774585372</v>
      </c>
    </row>
    <row r="338" spans="1:8">
      <c r="A338" s="56">
        <v>408170500147</v>
      </c>
      <c r="B338" s="57" t="s">
        <v>1630</v>
      </c>
      <c r="C338" s="58" t="s">
        <v>1631</v>
      </c>
      <c r="D338" s="58" t="s">
        <v>1632</v>
      </c>
      <c r="E338" s="58" t="s">
        <v>732</v>
      </c>
      <c r="F338" s="57" t="s">
        <v>441</v>
      </c>
      <c r="G338" s="59">
        <v>490560</v>
      </c>
      <c r="H338" s="102">
        <f t="shared" si="5"/>
        <v>99.891059774585372</v>
      </c>
    </row>
    <row r="339" spans="1:8">
      <c r="A339" s="56">
        <v>408190400050</v>
      </c>
      <c r="B339" s="57" t="s">
        <v>1633</v>
      </c>
      <c r="C339" s="58" t="s">
        <v>1634</v>
      </c>
      <c r="D339" s="58" t="s">
        <v>1635</v>
      </c>
      <c r="E339" s="58" t="s">
        <v>732</v>
      </c>
      <c r="F339" s="57" t="s">
        <v>477</v>
      </c>
      <c r="G339" s="59">
        <v>490560</v>
      </c>
      <c r="H339" s="102">
        <f t="shared" si="5"/>
        <v>99.891059774585372</v>
      </c>
    </row>
    <row r="340" spans="1:8">
      <c r="A340" s="56">
        <v>408200300041</v>
      </c>
      <c r="B340" s="57" t="s">
        <v>1636</v>
      </c>
      <c r="C340" s="58" t="s">
        <v>859</v>
      </c>
      <c r="D340" s="58" t="s">
        <v>1637</v>
      </c>
      <c r="E340" s="58" t="s">
        <v>732</v>
      </c>
      <c r="F340" s="57" t="s">
        <v>441</v>
      </c>
      <c r="G340" s="59">
        <v>490560</v>
      </c>
      <c r="H340" s="102">
        <f t="shared" si="5"/>
        <v>99.891059774585372</v>
      </c>
    </row>
    <row r="341" spans="1:8">
      <c r="A341" s="56">
        <v>408200300059</v>
      </c>
      <c r="B341" s="57" t="s">
        <v>1638</v>
      </c>
      <c r="C341" s="58" t="s">
        <v>859</v>
      </c>
      <c r="D341" s="58" t="s">
        <v>1639</v>
      </c>
      <c r="E341" s="58" t="s">
        <v>732</v>
      </c>
      <c r="F341" s="57" t="s">
        <v>441</v>
      </c>
      <c r="G341" s="59">
        <v>490560</v>
      </c>
      <c r="H341" s="102">
        <f t="shared" si="5"/>
        <v>99.891059774585372</v>
      </c>
    </row>
    <row r="342" spans="1:8">
      <c r="A342" s="56">
        <v>408760300348</v>
      </c>
      <c r="B342" s="57" t="s">
        <v>1640</v>
      </c>
      <c r="C342" s="58" t="s">
        <v>1641</v>
      </c>
      <c r="D342" s="58" t="s">
        <v>1642</v>
      </c>
      <c r="E342" s="58" t="s">
        <v>732</v>
      </c>
      <c r="F342" s="57" t="s">
        <v>477</v>
      </c>
      <c r="G342" s="59">
        <v>490560</v>
      </c>
      <c r="H342" s="102">
        <f t="shared" si="5"/>
        <v>99.891059774585372</v>
      </c>
    </row>
    <row r="343" spans="1:8">
      <c r="A343" s="56">
        <v>408850600031</v>
      </c>
      <c r="B343" s="57" t="s">
        <v>1643</v>
      </c>
      <c r="C343" s="58" t="s">
        <v>1644</v>
      </c>
      <c r="D343" s="58" t="s">
        <v>1645</v>
      </c>
      <c r="E343" s="58" t="s">
        <v>732</v>
      </c>
      <c r="F343" s="57" t="s">
        <v>441</v>
      </c>
      <c r="G343" s="59">
        <v>490560</v>
      </c>
      <c r="H343" s="102">
        <f t="shared" si="5"/>
        <v>99.891059774585372</v>
      </c>
    </row>
    <row r="344" spans="1:8">
      <c r="A344" s="56">
        <v>408860400030</v>
      </c>
      <c r="B344" s="57" t="s">
        <v>1646</v>
      </c>
      <c r="C344" s="58" t="s">
        <v>1647</v>
      </c>
      <c r="D344" s="58" t="s">
        <v>1648</v>
      </c>
      <c r="E344" s="58" t="s">
        <v>732</v>
      </c>
      <c r="F344" s="57" t="s">
        <v>441</v>
      </c>
      <c r="G344" s="59">
        <v>490560</v>
      </c>
      <c r="H344" s="102">
        <f t="shared" si="5"/>
        <v>99.891059774585372</v>
      </c>
    </row>
    <row r="345" spans="1:8">
      <c r="A345" s="56">
        <v>390900300355</v>
      </c>
      <c r="B345" s="57" t="s">
        <v>1649</v>
      </c>
      <c r="C345" s="58" t="s">
        <v>1093</v>
      </c>
      <c r="D345" s="58" t="s">
        <v>1094</v>
      </c>
      <c r="E345" s="58" t="s">
        <v>873</v>
      </c>
      <c r="F345" s="57" t="s">
        <v>477</v>
      </c>
      <c r="G345" s="59">
        <v>490122</v>
      </c>
      <c r="H345" s="102">
        <f t="shared" si="5"/>
        <v>99.801871328358061</v>
      </c>
    </row>
    <row r="346" spans="1:8">
      <c r="A346" s="56">
        <v>390910600438</v>
      </c>
      <c r="B346" s="57" t="s">
        <v>1650</v>
      </c>
      <c r="C346" s="58" t="s">
        <v>975</v>
      </c>
      <c r="D346" s="58" t="s">
        <v>1651</v>
      </c>
      <c r="E346" s="58" t="s">
        <v>977</v>
      </c>
      <c r="F346" s="57" t="s">
        <v>477</v>
      </c>
      <c r="G346" s="59">
        <v>485659</v>
      </c>
      <c r="H346" s="102">
        <f t="shared" si="5"/>
        <v>98.893085859151498</v>
      </c>
    </row>
    <row r="347" spans="1:8">
      <c r="A347" s="56">
        <v>389990150731</v>
      </c>
      <c r="B347" s="57" t="s">
        <v>1652</v>
      </c>
      <c r="C347" s="58" t="s">
        <v>1653</v>
      </c>
      <c r="D347" s="58" t="s">
        <v>1654</v>
      </c>
      <c r="E347" s="58" t="s">
        <v>815</v>
      </c>
      <c r="F347" s="57" t="s">
        <v>441</v>
      </c>
      <c r="G347" s="59">
        <v>480758</v>
      </c>
      <c r="H347" s="102">
        <f t="shared" si="5"/>
        <v>97.895111943717609</v>
      </c>
    </row>
    <row r="348" spans="1:8">
      <c r="A348" s="56">
        <v>408671000942</v>
      </c>
      <c r="B348" s="57" t="s">
        <v>1655</v>
      </c>
      <c r="C348" s="58" t="s">
        <v>754</v>
      </c>
      <c r="D348" s="58" t="s">
        <v>1656</v>
      </c>
      <c r="E348" s="58" t="s">
        <v>732</v>
      </c>
      <c r="F348" s="57" t="s">
        <v>441</v>
      </c>
      <c r="G348" s="59">
        <v>480048</v>
      </c>
      <c r="H348" s="102">
        <f t="shared" si="5"/>
        <v>97.750537065129961</v>
      </c>
    </row>
    <row r="349" spans="1:8">
      <c r="A349" s="56">
        <v>395750300043</v>
      </c>
      <c r="B349" s="57" t="s">
        <v>1657</v>
      </c>
      <c r="C349" s="58" t="s">
        <v>1448</v>
      </c>
      <c r="D349" s="58" t="s">
        <v>1658</v>
      </c>
      <c r="E349" s="58" t="s">
        <v>728</v>
      </c>
      <c r="F349" s="57" t="s">
        <v>477</v>
      </c>
      <c r="G349" s="59">
        <v>478306</v>
      </c>
      <c r="H349" s="102">
        <f t="shared" si="5"/>
        <v>97.395819546116329</v>
      </c>
    </row>
    <row r="350" spans="1:8">
      <c r="A350" s="56">
        <v>395750300027</v>
      </c>
      <c r="B350" s="57" t="s">
        <v>1659</v>
      </c>
      <c r="C350" s="58" t="s">
        <v>1660</v>
      </c>
      <c r="D350" s="58" t="s">
        <v>1661</v>
      </c>
      <c r="E350" s="58" t="s">
        <v>728</v>
      </c>
      <c r="F350" s="57" t="s">
        <v>477</v>
      </c>
      <c r="G350" s="59">
        <v>475856</v>
      </c>
      <c r="H350" s="102">
        <f t="shared" si="5"/>
        <v>96.896934401694182</v>
      </c>
    </row>
    <row r="351" spans="1:8">
      <c r="A351" s="56">
        <v>395950611078</v>
      </c>
      <c r="B351" s="57" t="s">
        <v>1662</v>
      </c>
      <c r="C351" s="58" t="s">
        <v>1663</v>
      </c>
      <c r="D351" s="58" t="s">
        <v>1664</v>
      </c>
      <c r="E351" s="58" t="s">
        <v>728</v>
      </c>
      <c r="F351" s="57" t="s">
        <v>441</v>
      </c>
      <c r="G351" s="59">
        <v>467805</v>
      </c>
      <c r="H351" s="102">
        <f t="shared" si="5"/>
        <v>95.257536729146096</v>
      </c>
    </row>
    <row r="352" spans="1:8">
      <c r="A352" s="56">
        <v>395090500184</v>
      </c>
      <c r="B352" s="57" t="s">
        <v>1665</v>
      </c>
      <c r="C352" s="58" t="s">
        <v>1666</v>
      </c>
      <c r="D352" s="58" t="s">
        <v>1667</v>
      </c>
      <c r="E352" s="58" t="s">
        <v>728</v>
      </c>
      <c r="F352" s="57" t="s">
        <v>441</v>
      </c>
      <c r="G352" s="59">
        <v>466929</v>
      </c>
      <c r="H352" s="102">
        <f t="shared" si="5"/>
        <v>95.079159836691474</v>
      </c>
    </row>
    <row r="353" spans="1:8">
      <c r="A353" s="56">
        <v>395130300027</v>
      </c>
      <c r="B353" s="57" t="s">
        <v>1668</v>
      </c>
      <c r="C353" s="58" t="s">
        <v>1669</v>
      </c>
      <c r="D353" s="58" t="s">
        <v>1670</v>
      </c>
      <c r="E353" s="58" t="s">
        <v>728</v>
      </c>
      <c r="F353" s="57" t="s">
        <v>477</v>
      </c>
      <c r="G353" s="59">
        <v>466929</v>
      </c>
      <c r="H353" s="102">
        <f t="shared" si="5"/>
        <v>95.079159836691474</v>
      </c>
    </row>
    <row r="354" spans="1:8">
      <c r="A354" s="56">
        <v>371941100064</v>
      </c>
      <c r="B354" s="57" t="s">
        <v>1671</v>
      </c>
      <c r="C354" s="58" t="s">
        <v>1672</v>
      </c>
      <c r="D354" s="58" t="s">
        <v>1673</v>
      </c>
      <c r="E354" s="58" t="s">
        <v>1674</v>
      </c>
      <c r="F354" s="57" t="s">
        <v>441</v>
      </c>
      <c r="G354" s="59">
        <v>466054</v>
      </c>
      <c r="H354" s="102">
        <f t="shared" si="5"/>
        <v>94.900986570826419</v>
      </c>
    </row>
    <row r="355" spans="1:8">
      <c r="A355" s="56">
        <v>396080500964</v>
      </c>
      <c r="B355" s="57" t="s">
        <v>260</v>
      </c>
      <c r="C355" s="58" t="s">
        <v>1675</v>
      </c>
      <c r="D355" s="58" t="s">
        <v>1676</v>
      </c>
      <c r="E355" s="58" t="s">
        <v>440</v>
      </c>
      <c r="F355" s="57" t="s">
        <v>477</v>
      </c>
      <c r="G355" s="59">
        <v>466053</v>
      </c>
      <c r="H355" s="102">
        <f t="shared" si="5"/>
        <v>94.900782944236866</v>
      </c>
    </row>
    <row r="356" spans="1:8">
      <c r="A356" s="56">
        <v>390820300290</v>
      </c>
      <c r="B356" s="57" t="s">
        <v>1677</v>
      </c>
      <c r="C356" s="58" t="s">
        <v>1393</v>
      </c>
      <c r="D356" s="58" t="s">
        <v>1678</v>
      </c>
      <c r="E356" s="58" t="s">
        <v>1679</v>
      </c>
      <c r="F356" s="57" t="s">
        <v>477</v>
      </c>
      <c r="G356" s="59">
        <v>461153</v>
      </c>
      <c r="H356" s="102">
        <f t="shared" si="5"/>
        <v>93.903012655392544</v>
      </c>
    </row>
    <row r="357" spans="1:8">
      <c r="A357" s="56">
        <v>395040505053</v>
      </c>
      <c r="B357" s="57" t="s">
        <v>1680</v>
      </c>
      <c r="C357" s="58" t="s">
        <v>1681</v>
      </c>
      <c r="D357" s="58" t="s">
        <v>1682</v>
      </c>
      <c r="E357" s="58" t="s">
        <v>743</v>
      </c>
      <c r="F357" s="57" t="s">
        <v>477</v>
      </c>
      <c r="G357" s="59">
        <v>460338</v>
      </c>
      <c r="H357" s="102">
        <f t="shared" si="5"/>
        <v>93.737056984901088</v>
      </c>
    </row>
    <row r="358" spans="1:8">
      <c r="A358" s="56">
        <v>395040505070</v>
      </c>
      <c r="B358" s="57" t="s">
        <v>1683</v>
      </c>
      <c r="C358" s="58" t="s">
        <v>1684</v>
      </c>
      <c r="D358" s="58" t="s">
        <v>1682</v>
      </c>
      <c r="E358" s="58" t="s">
        <v>743</v>
      </c>
      <c r="F358" s="57" t="s">
        <v>477</v>
      </c>
      <c r="G358" s="59">
        <v>460338</v>
      </c>
      <c r="H358" s="102">
        <f t="shared" si="5"/>
        <v>93.737056984901088</v>
      </c>
    </row>
    <row r="359" spans="1:8">
      <c r="A359" s="56">
        <v>396031200106</v>
      </c>
      <c r="B359" s="57" t="s">
        <v>604</v>
      </c>
      <c r="C359" s="58" t="s">
        <v>605</v>
      </c>
      <c r="D359" s="58" t="s">
        <v>606</v>
      </c>
      <c r="E359" s="58" t="s">
        <v>440</v>
      </c>
      <c r="F359" s="57" t="s">
        <v>477</v>
      </c>
      <c r="G359" s="59">
        <v>460338</v>
      </c>
      <c r="H359" s="102">
        <f t="shared" si="5"/>
        <v>93.737056984901088</v>
      </c>
    </row>
    <row r="360" spans="1:8">
      <c r="A360" s="56">
        <v>399031000025</v>
      </c>
      <c r="B360" s="57" t="s">
        <v>1685</v>
      </c>
      <c r="C360" s="58" t="s">
        <v>1686</v>
      </c>
      <c r="D360" s="58" t="s">
        <v>1687</v>
      </c>
      <c r="E360" s="58" t="s">
        <v>825</v>
      </c>
      <c r="F360" s="57" t="s">
        <v>477</v>
      </c>
      <c r="G360" s="59">
        <v>460338</v>
      </c>
      <c r="H360" s="102">
        <f t="shared" si="5"/>
        <v>93.737056984901088</v>
      </c>
    </row>
    <row r="361" spans="1:8">
      <c r="A361" s="56">
        <v>408671000985</v>
      </c>
      <c r="B361" s="57" t="s">
        <v>1688</v>
      </c>
      <c r="C361" s="58" t="s">
        <v>745</v>
      </c>
      <c r="D361" s="58" t="s">
        <v>1689</v>
      </c>
      <c r="E361" s="58" t="s">
        <v>732</v>
      </c>
      <c r="F361" s="57" t="s">
        <v>441</v>
      </c>
      <c r="G361" s="59">
        <v>460338</v>
      </c>
      <c r="H361" s="102">
        <f t="shared" si="5"/>
        <v>93.737056984901088</v>
      </c>
    </row>
    <row r="362" spans="1:8">
      <c r="A362" s="56">
        <v>408821000296</v>
      </c>
      <c r="B362" s="57" t="s">
        <v>1690</v>
      </c>
      <c r="C362" s="58" t="s">
        <v>912</v>
      </c>
      <c r="D362" s="58" t="s">
        <v>1691</v>
      </c>
      <c r="E362" s="58" t="s">
        <v>732</v>
      </c>
      <c r="F362" s="57" t="s">
        <v>441</v>
      </c>
      <c r="G362" s="59">
        <v>460338</v>
      </c>
      <c r="H362" s="102">
        <f t="shared" si="5"/>
        <v>93.737056984901088</v>
      </c>
    </row>
    <row r="363" spans="1:8">
      <c r="A363" s="56">
        <v>400980220727</v>
      </c>
      <c r="B363" s="57" t="s">
        <v>1692</v>
      </c>
      <c r="C363" s="58" t="s">
        <v>1693</v>
      </c>
      <c r="D363" s="58" t="s">
        <v>1694</v>
      </c>
      <c r="E363" s="58" t="s">
        <v>716</v>
      </c>
      <c r="F363" s="57" t="s">
        <v>477</v>
      </c>
      <c r="G363" s="59">
        <v>451350</v>
      </c>
      <c r="H363" s="102">
        <f t="shared" si="5"/>
        <v>91.906861197935228</v>
      </c>
    </row>
    <row r="364" spans="1:8">
      <c r="A364" s="56">
        <v>395130801743</v>
      </c>
      <c r="B364" s="57" t="s">
        <v>1695</v>
      </c>
      <c r="C364" s="58" t="s">
        <v>1696</v>
      </c>
      <c r="D364" s="58" t="s">
        <v>1697</v>
      </c>
      <c r="E364" s="58" t="s">
        <v>728</v>
      </c>
      <c r="F364" s="57" t="s">
        <v>477</v>
      </c>
      <c r="G364" s="59">
        <v>442861</v>
      </c>
      <c r="H364" s="102">
        <f t="shared" si="5"/>
        <v>90.178275079159846</v>
      </c>
    </row>
    <row r="365" spans="1:8">
      <c r="A365" s="56">
        <v>395750300159</v>
      </c>
      <c r="B365" s="57" t="s">
        <v>1698</v>
      </c>
      <c r="C365" s="58" t="s">
        <v>1699</v>
      </c>
      <c r="D365" s="58" t="s">
        <v>1700</v>
      </c>
      <c r="E365" s="58" t="s">
        <v>728</v>
      </c>
      <c r="F365" s="57" t="s">
        <v>441</v>
      </c>
      <c r="G365" s="59">
        <v>442423</v>
      </c>
      <c r="H365" s="102">
        <f t="shared" si="5"/>
        <v>90.089086632932535</v>
      </c>
    </row>
    <row r="366" spans="1:8">
      <c r="A366" s="56">
        <v>395930411374</v>
      </c>
      <c r="B366" s="57" t="s">
        <v>1701</v>
      </c>
      <c r="C366" s="58" t="s">
        <v>1702</v>
      </c>
      <c r="D366" s="58" t="s">
        <v>1703</v>
      </c>
      <c r="E366" s="58" t="s">
        <v>728</v>
      </c>
      <c r="F366" s="57" t="s">
        <v>441</v>
      </c>
      <c r="G366" s="59">
        <v>442423</v>
      </c>
      <c r="H366" s="102">
        <f t="shared" si="5"/>
        <v>90.089086632932535</v>
      </c>
    </row>
    <row r="367" spans="1:8">
      <c r="A367" s="56">
        <v>390130100409</v>
      </c>
      <c r="B367" s="57" t="s">
        <v>1704</v>
      </c>
      <c r="C367" s="58" t="s">
        <v>1705</v>
      </c>
      <c r="D367" s="58" t="s">
        <v>1412</v>
      </c>
      <c r="E367" s="58" t="s">
        <v>873</v>
      </c>
      <c r="F367" s="57" t="s">
        <v>477</v>
      </c>
      <c r="G367" s="59">
        <v>441985</v>
      </c>
      <c r="H367" s="102">
        <f t="shared" si="5"/>
        <v>89.999898186705224</v>
      </c>
    </row>
    <row r="368" spans="1:8">
      <c r="A368" s="56">
        <v>390890100298</v>
      </c>
      <c r="B368" s="57" t="s">
        <v>1706</v>
      </c>
      <c r="C368" s="58" t="s">
        <v>1707</v>
      </c>
      <c r="D368" s="58" t="s">
        <v>1708</v>
      </c>
      <c r="E368" s="58" t="s">
        <v>1215</v>
      </c>
      <c r="F368" s="57" t="s">
        <v>477</v>
      </c>
      <c r="G368" s="59">
        <v>441548</v>
      </c>
      <c r="H368" s="102">
        <f t="shared" si="5"/>
        <v>89.910913367067479</v>
      </c>
    </row>
    <row r="369" spans="1:8">
      <c r="A369" s="56">
        <v>391890500098</v>
      </c>
      <c r="B369" s="57" t="s">
        <v>1709</v>
      </c>
      <c r="C369" s="58" t="s">
        <v>1710</v>
      </c>
      <c r="D369" s="58" t="s">
        <v>1711</v>
      </c>
      <c r="E369" s="58" t="s">
        <v>984</v>
      </c>
      <c r="F369" s="57" t="s">
        <v>441</v>
      </c>
      <c r="G369" s="59">
        <v>441548</v>
      </c>
      <c r="H369" s="102">
        <f t="shared" si="5"/>
        <v>89.910913367067479</v>
      </c>
    </row>
    <row r="370" spans="1:8">
      <c r="A370" s="56">
        <v>396960550626</v>
      </c>
      <c r="B370" s="57" t="s">
        <v>217</v>
      </c>
      <c r="C370" s="58" t="s">
        <v>1712</v>
      </c>
      <c r="D370" s="58" t="s">
        <v>689</v>
      </c>
      <c r="E370" s="58" t="s">
        <v>440</v>
      </c>
      <c r="F370" s="57" t="s">
        <v>477</v>
      </c>
      <c r="G370" s="59">
        <v>441548</v>
      </c>
      <c r="H370" s="102">
        <f t="shared" si="5"/>
        <v>89.910913367067479</v>
      </c>
    </row>
    <row r="371" spans="1:8">
      <c r="A371" s="56">
        <v>353161000337</v>
      </c>
      <c r="B371" s="57" t="s">
        <v>1713</v>
      </c>
      <c r="C371" s="58" t="s">
        <v>1714</v>
      </c>
      <c r="D371" s="58" t="s">
        <v>1715</v>
      </c>
      <c r="E371" s="58" t="s">
        <v>1180</v>
      </c>
      <c r="F371" s="57" t="s">
        <v>441</v>
      </c>
      <c r="G371" s="59">
        <v>441547</v>
      </c>
      <c r="H371" s="102">
        <f t="shared" si="5"/>
        <v>89.910709740477913</v>
      </c>
    </row>
    <row r="372" spans="1:8">
      <c r="A372" s="56">
        <v>390860400041</v>
      </c>
      <c r="B372" s="57" t="s">
        <v>1716</v>
      </c>
      <c r="C372" s="58" t="s">
        <v>1717</v>
      </c>
      <c r="D372" s="58" t="s">
        <v>1718</v>
      </c>
      <c r="E372" s="58" t="s">
        <v>1719</v>
      </c>
      <c r="F372" s="57" t="s">
        <v>477</v>
      </c>
      <c r="G372" s="59">
        <v>441547</v>
      </c>
      <c r="H372" s="102">
        <f t="shared" si="5"/>
        <v>89.910709740477913</v>
      </c>
    </row>
    <row r="373" spans="1:8">
      <c r="A373" s="56">
        <v>390891000114</v>
      </c>
      <c r="B373" s="57" t="s">
        <v>1720</v>
      </c>
      <c r="C373" s="58" t="s">
        <v>1721</v>
      </c>
      <c r="D373" s="58" t="s">
        <v>1722</v>
      </c>
      <c r="E373" s="58" t="s">
        <v>1532</v>
      </c>
      <c r="F373" s="57" t="s">
        <v>477</v>
      </c>
      <c r="G373" s="59">
        <v>441547</v>
      </c>
      <c r="H373" s="102">
        <f t="shared" si="5"/>
        <v>89.910709740477913</v>
      </c>
    </row>
    <row r="374" spans="1:8">
      <c r="A374" s="56">
        <v>396161000745</v>
      </c>
      <c r="B374" s="57" t="s">
        <v>463</v>
      </c>
      <c r="C374" s="58" t="s">
        <v>461</v>
      </c>
      <c r="D374" s="58" t="s">
        <v>464</v>
      </c>
      <c r="E374" s="58" t="s">
        <v>440</v>
      </c>
      <c r="F374" s="57" t="s">
        <v>441</v>
      </c>
      <c r="G374" s="59">
        <v>441547</v>
      </c>
      <c r="H374" s="102">
        <f t="shared" si="5"/>
        <v>89.910709740477913</v>
      </c>
    </row>
    <row r="375" spans="1:8">
      <c r="A375" s="56">
        <v>408941200221</v>
      </c>
      <c r="B375" s="57" t="s">
        <v>1723</v>
      </c>
      <c r="C375" s="58" t="s">
        <v>1724</v>
      </c>
      <c r="D375" s="58" t="s">
        <v>1725</v>
      </c>
      <c r="E375" s="58" t="s">
        <v>732</v>
      </c>
      <c r="F375" s="57" t="s">
        <v>477</v>
      </c>
      <c r="G375" s="59">
        <v>441547</v>
      </c>
      <c r="H375" s="102">
        <f t="shared" si="5"/>
        <v>89.910709740477913</v>
      </c>
    </row>
    <row r="376" spans="1:8">
      <c r="A376" s="56">
        <v>399070500175</v>
      </c>
      <c r="B376" s="57" t="s">
        <v>1726</v>
      </c>
      <c r="C376" s="58" t="s">
        <v>1727</v>
      </c>
      <c r="D376" s="58" t="s">
        <v>1728</v>
      </c>
      <c r="E376" s="58" t="s">
        <v>825</v>
      </c>
      <c r="F376" s="57" t="s">
        <v>477</v>
      </c>
      <c r="G376" s="59">
        <v>436421</v>
      </c>
      <c r="H376" s="102">
        <f t="shared" si="5"/>
        <v>88.866919842393017</v>
      </c>
    </row>
    <row r="377" spans="1:8">
      <c r="A377" s="56">
        <v>395750201151</v>
      </c>
      <c r="B377" s="57" t="s">
        <v>1729</v>
      </c>
      <c r="C377" s="58" t="s">
        <v>1730</v>
      </c>
      <c r="D377" s="58" t="s">
        <v>1731</v>
      </c>
      <c r="E377" s="58" t="s">
        <v>728</v>
      </c>
      <c r="F377" s="57" t="s">
        <v>441</v>
      </c>
      <c r="G377" s="59">
        <v>431745</v>
      </c>
      <c r="H377" s="102">
        <f t="shared" si="5"/>
        <v>87.914761909610164</v>
      </c>
    </row>
    <row r="378" spans="1:8">
      <c r="A378" s="56">
        <v>408200300083</v>
      </c>
      <c r="B378" s="57" t="s">
        <v>1732</v>
      </c>
      <c r="C378" s="58" t="s">
        <v>1733</v>
      </c>
      <c r="D378" s="58" t="s">
        <v>1734</v>
      </c>
      <c r="E378" s="58" t="s">
        <v>732</v>
      </c>
      <c r="F378" s="57" t="s">
        <v>441</v>
      </c>
      <c r="G378" s="59">
        <v>431745</v>
      </c>
      <c r="H378" s="102">
        <f t="shared" si="5"/>
        <v>87.914761909610164</v>
      </c>
    </row>
    <row r="379" spans="1:8">
      <c r="A379" s="56">
        <v>408780301405</v>
      </c>
      <c r="B379" s="57" t="s">
        <v>1735</v>
      </c>
      <c r="C379" s="58" t="s">
        <v>1736</v>
      </c>
      <c r="D379" s="58" t="s">
        <v>1737</v>
      </c>
      <c r="E379" s="58" t="s">
        <v>732</v>
      </c>
      <c r="F379" s="57" t="s">
        <v>441</v>
      </c>
      <c r="G379" s="59">
        <v>426844</v>
      </c>
      <c r="H379" s="102">
        <f t="shared" si="5"/>
        <v>86.916787994176289</v>
      </c>
    </row>
    <row r="380" spans="1:8">
      <c r="A380" s="56">
        <v>408200400037</v>
      </c>
      <c r="B380" s="57" t="s">
        <v>1738</v>
      </c>
      <c r="C380" s="58" t="s">
        <v>859</v>
      </c>
      <c r="D380" s="58" t="s">
        <v>1637</v>
      </c>
      <c r="E380" s="58" t="s">
        <v>732</v>
      </c>
      <c r="F380" s="57" t="s">
        <v>441</v>
      </c>
      <c r="G380" s="59">
        <v>426410</v>
      </c>
      <c r="H380" s="102">
        <f t="shared" si="5"/>
        <v>86.828414054307217</v>
      </c>
    </row>
    <row r="381" spans="1:8">
      <c r="A381" s="56">
        <v>408970200214</v>
      </c>
      <c r="B381" s="57" t="s">
        <v>1739</v>
      </c>
      <c r="C381" s="58" t="s">
        <v>1740</v>
      </c>
      <c r="D381" s="58" t="s">
        <v>1741</v>
      </c>
      <c r="E381" s="58" t="s">
        <v>732</v>
      </c>
      <c r="F381" s="57" t="s">
        <v>441</v>
      </c>
      <c r="G381" s="59">
        <v>421942</v>
      </c>
      <c r="H381" s="102">
        <f t="shared" si="5"/>
        <v>85.918610452152848</v>
      </c>
    </row>
    <row r="382" spans="1:8">
      <c r="A382" s="56">
        <v>400200302174</v>
      </c>
      <c r="B382" s="57" t="s">
        <v>1742</v>
      </c>
      <c r="C382" s="58" t="s">
        <v>1743</v>
      </c>
      <c r="D382" s="58" t="s">
        <v>1744</v>
      </c>
      <c r="E382" s="58" t="s">
        <v>716</v>
      </c>
      <c r="F382" s="57" t="s">
        <v>441</v>
      </c>
      <c r="G382" s="59">
        <v>417479</v>
      </c>
      <c r="H382" s="102">
        <f t="shared" si="5"/>
        <v>85.00982498294627</v>
      </c>
    </row>
    <row r="383" spans="1:8">
      <c r="A383" s="56">
        <v>389891000311</v>
      </c>
      <c r="B383" s="57" t="s">
        <v>1745</v>
      </c>
      <c r="C383" s="58" t="s">
        <v>1746</v>
      </c>
      <c r="D383" s="58" t="s">
        <v>1747</v>
      </c>
      <c r="E383" s="58" t="s">
        <v>815</v>
      </c>
      <c r="F383" s="57" t="s">
        <v>477</v>
      </c>
      <c r="G383" s="59">
        <v>417042</v>
      </c>
      <c r="H383" s="102">
        <f t="shared" si="5"/>
        <v>84.920840163308526</v>
      </c>
    </row>
    <row r="384" spans="1:8">
      <c r="A384" s="56">
        <v>390830500211</v>
      </c>
      <c r="B384" s="57" t="s">
        <v>1748</v>
      </c>
      <c r="C384" s="58" t="s">
        <v>1749</v>
      </c>
      <c r="D384" s="58" t="s">
        <v>1750</v>
      </c>
      <c r="E384" s="58" t="s">
        <v>1532</v>
      </c>
      <c r="F384" s="57" t="s">
        <v>477</v>
      </c>
      <c r="G384" s="59">
        <v>417042</v>
      </c>
      <c r="H384" s="102">
        <f t="shared" si="5"/>
        <v>84.920840163308526</v>
      </c>
    </row>
    <row r="385" spans="1:8">
      <c r="A385" s="56">
        <v>390940601293</v>
      </c>
      <c r="B385" s="57" t="s">
        <v>1751</v>
      </c>
      <c r="C385" s="58" t="s">
        <v>1752</v>
      </c>
      <c r="D385" s="58" t="s">
        <v>1753</v>
      </c>
      <c r="E385" s="58" t="s">
        <v>1532</v>
      </c>
      <c r="F385" s="57" t="s">
        <v>477</v>
      </c>
      <c r="G385" s="59">
        <v>417042</v>
      </c>
      <c r="H385" s="102">
        <f t="shared" si="5"/>
        <v>84.920840163308526</v>
      </c>
    </row>
    <row r="386" spans="1:8">
      <c r="A386" s="56">
        <v>399070100304</v>
      </c>
      <c r="B386" s="57" t="s">
        <v>1754</v>
      </c>
      <c r="C386" s="58" t="s">
        <v>1260</v>
      </c>
      <c r="D386" s="58" t="s">
        <v>1755</v>
      </c>
      <c r="E386" s="58" t="s">
        <v>783</v>
      </c>
      <c r="F386" s="57" t="s">
        <v>477</v>
      </c>
      <c r="G386" s="59">
        <v>417042</v>
      </c>
      <c r="H386" s="102">
        <f t="shared" ref="H386:H449" si="6">G386/4910.95</f>
        <v>84.920840163308526</v>
      </c>
    </row>
    <row r="387" spans="1:8">
      <c r="A387" s="56">
        <v>403050200211</v>
      </c>
      <c r="B387" s="57" t="s">
        <v>1756</v>
      </c>
      <c r="C387" s="58" t="s">
        <v>1757</v>
      </c>
      <c r="D387" s="58" t="s">
        <v>1758</v>
      </c>
      <c r="E387" s="58" t="s">
        <v>724</v>
      </c>
      <c r="F387" s="57" t="s">
        <v>477</v>
      </c>
      <c r="G387" s="59">
        <v>417042</v>
      </c>
      <c r="H387" s="102">
        <f t="shared" si="6"/>
        <v>84.920840163308526</v>
      </c>
    </row>
    <row r="388" spans="1:8">
      <c r="A388" s="56">
        <v>350171002304</v>
      </c>
      <c r="B388" s="57" t="s">
        <v>1759</v>
      </c>
      <c r="C388" s="58" t="s">
        <v>1760</v>
      </c>
      <c r="D388" s="58" t="s">
        <v>1761</v>
      </c>
      <c r="E388" s="58" t="s">
        <v>732</v>
      </c>
      <c r="F388" s="57" t="s">
        <v>441</v>
      </c>
      <c r="G388" s="59">
        <v>417041</v>
      </c>
      <c r="H388" s="102">
        <f t="shared" si="6"/>
        <v>84.920636536718973</v>
      </c>
    </row>
    <row r="389" spans="1:8">
      <c r="A389" s="56">
        <v>396020800489</v>
      </c>
      <c r="B389" s="57" t="s">
        <v>288</v>
      </c>
      <c r="C389" s="58" t="s">
        <v>1762</v>
      </c>
      <c r="D389" s="58" t="s">
        <v>1763</v>
      </c>
      <c r="E389" s="58" t="s">
        <v>440</v>
      </c>
      <c r="F389" s="57" t="s">
        <v>441</v>
      </c>
      <c r="G389" s="59">
        <v>417041</v>
      </c>
      <c r="H389" s="102">
        <f t="shared" si="6"/>
        <v>84.920636536718973</v>
      </c>
    </row>
    <row r="390" spans="1:8">
      <c r="A390" s="56">
        <v>403080400141</v>
      </c>
      <c r="B390" s="57" t="s">
        <v>1764</v>
      </c>
      <c r="C390" s="58" t="s">
        <v>1160</v>
      </c>
      <c r="D390" s="58" t="s">
        <v>1765</v>
      </c>
      <c r="E390" s="58" t="s">
        <v>724</v>
      </c>
      <c r="F390" s="57" t="s">
        <v>477</v>
      </c>
      <c r="G390" s="59">
        <v>417041</v>
      </c>
      <c r="H390" s="102">
        <f t="shared" si="6"/>
        <v>84.920636536718973</v>
      </c>
    </row>
    <row r="391" spans="1:8">
      <c r="A391" s="56">
        <v>403150400179</v>
      </c>
      <c r="B391" s="57" t="s">
        <v>1766</v>
      </c>
      <c r="C391" s="58" t="s">
        <v>1767</v>
      </c>
      <c r="D391" s="58" t="s">
        <v>1768</v>
      </c>
      <c r="E391" s="58" t="s">
        <v>724</v>
      </c>
      <c r="F391" s="57" t="s">
        <v>477</v>
      </c>
      <c r="G391" s="59">
        <v>417041</v>
      </c>
      <c r="H391" s="102">
        <f t="shared" si="6"/>
        <v>84.920636536718973</v>
      </c>
    </row>
    <row r="392" spans="1:8">
      <c r="A392" s="56">
        <v>395930111290</v>
      </c>
      <c r="B392" s="57" t="s">
        <v>1769</v>
      </c>
      <c r="C392" s="58" t="s">
        <v>1770</v>
      </c>
      <c r="D392" s="58" t="s">
        <v>1771</v>
      </c>
      <c r="E392" s="58" t="s">
        <v>728</v>
      </c>
      <c r="F392" s="57" t="s">
        <v>441</v>
      </c>
      <c r="G392" s="59">
        <v>412140</v>
      </c>
      <c r="H392" s="102">
        <f t="shared" si="6"/>
        <v>83.922662621285085</v>
      </c>
    </row>
    <row r="393" spans="1:8">
      <c r="A393" s="56">
        <v>395930411838</v>
      </c>
      <c r="B393" s="57" t="s">
        <v>1772</v>
      </c>
      <c r="C393" s="58" t="s">
        <v>1773</v>
      </c>
      <c r="D393" s="58" t="s">
        <v>1774</v>
      </c>
      <c r="E393" s="58" t="s">
        <v>743</v>
      </c>
      <c r="F393" s="57" t="s">
        <v>477</v>
      </c>
      <c r="G393" s="59">
        <v>402338</v>
      </c>
      <c r="H393" s="102">
        <f t="shared" si="6"/>
        <v>81.926714790417336</v>
      </c>
    </row>
    <row r="394" spans="1:8">
      <c r="A394" s="56">
        <v>390161000089</v>
      </c>
      <c r="B394" s="57" t="s">
        <v>1775</v>
      </c>
      <c r="C394" s="58" t="s">
        <v>1776</v>
      </c>
      <c r="D394" s="58" t="s">
        <v>1777</v>
      </c>
      <c r="E394" s="58" t="s">
        <v>1215</v>
      </c>
      <c r="F394" s="57" t="s">
        <v>441</v>
      </c>
      <c r="G394" s="59">
        <v>395535</v>
      </c>
      <c r="H394" s="102">
        <f t="shared" si="6"/>
        <v>80.541443101640212</v>
      </c>
    </row>
    <row r="395" spans="1:8">
      <c r="A395" s="56">
        <v>390050301322</v>
      </c>
      <c r="B395" s="57" t="s">
        <v>1778</v>
      </c>
      <c r="C395" s="58" t="s">
        <v>1779</v>
      </c>
      <c r="D395" s="58" t="s">
        <v>1780</v>
      </c>
      <c r="E395" s="58" t="s">
        <v>1781</v>
      </c>
      <c r="F395" s="57" t="s">
        <v>477</v>
      </c>
      <c r="G395" s="59">
        <v>394638</v>
      </c>
      <c r="H395" s="102">
        <f t="shared" si="6"/>
        <v>80.358790050804842</v>
      </c>
    </row>
    <row r="396" spans="1:8">
      <c r="A396" s="56">
        <v>390050600991</v>
      </c>
      <c r="B396" s="57" t="s">
        <v>1782</v>
      </c>
      <c r="C396" s="58" t="s">
        <v>1783</v>
      </c>
      <c r="D396" s="58" t="s">
        <v>1784</v>
      </c>
      <c r="E396" s="58" t="s">
        <v>1215</v>
      </c>
      <c r="F396" s="57" t="s">
        <v>477</v>
      </c>
      <c r="G396" s="59">
        <v>394638</v>
      </c>
      <c r="H396" s="102">
        <f t="shared" si="6"/>
        <v>80.358790050804842</v>
      </c>
    </row>
    <row r="397" spans="1:8">
      <c r="A397" s="56">
        <v>391041010133</v>
      </c>
      <c r="B397" s="57" t="s">
        <v>1785</v>
      </c>
      <c r="C397" s="58" t="s">
        <v>1786</v>
      </c>
      <c r="D397" s="58" t="s">
        <v>1787</v>
      </c>
      <c r="E397" s="58" t="s">
        <v>1788</v>
      </c>
      <c r="F397" s="57" t="s">
        <v>441</v>
      </c>
      <c r="G397" s="59">
        <v>394638</v>
      </c>
      <c r="H397" s="102">
        <f t="shared" si="6"/>
        <v>80.358790050804842</v>
      </c>
    </row>
    <row r="398" spans="1:8">
      <c r="A398" s="56">
        <v>395031000623</v>
      </c>
      <c r="B398" s="57" t="s">
        <v>1789</v>
      </c>
      <c r="C398" s="58" t="s">
        <v>1790</v>
      </c>
      <c r="D398" s="58" t="s">
        <v>1791</v>
      </c>
      <c r="E398" s="58" t="s">
        <v>728</v>
      </c>
      <c r="F398" s="57" t="s">
        <v>441</v>
      </c>
      <c r="G398" s="59">
        <v>394638</v>
      </c>
      <c r="H398" s="102">
        <f t="shared" si="6"/>
        <v>80.358790050804842</v>
      </c>
    </row>
    <row r="399" spans="1:8">
      <c r="A399" s="56">
        <v>408040300111</v>
      </c>
      <c r="B399" s="57" t="s">
        <v>1792</v>
      </c>
      <c r="C399" s="58" t="s">
        <v>1396</v>
      </c>
      <c r="D399" s="58" t="s">
        <v>1793</v>
      </c>
      <c r="E399" s="58" t="s">
        <v>732</v>
      </c>
      <c r="F399" s="57" t="s">
        <v>441</v>
      </c>
      <c r="G399" s="59">
        <v>394638</v>
      </c>
      <c r="H399" s="102">
        <f t="shared" si="6"/>
        <v>80.358790050804842</v>
      </c>
    </row>
    <row r="400" spans="1:8">
      <c r="A400" s="56">
        <v>408691001481</v>
      </c>
      <c r="B400" s="57" t="s">
        <v>1794</v>
      </c>
      <c r="C400" s="58" t="s">
        <v>1795</v>
      </c>
      <c r="D400" s="58" t="s">
        <v>1796</v>
      </c>
      <c r="E400" s="58" t="s">
        <v>732</v>
      </c>
      <c r="F400" s="57" t="s">
        <v>441</v>
      </c>
      <c r="G400" s="59">
        <v>394638</v>
      </c>
      <c r="H400" s="102">
        <f t="shared" si="6"/>
        <v>80.358790050804842</v>
      </c>
    </row>
    <row r="401" spans="1:8">
      <c r="A401" s="56">
        <v>408710100054</v>
      </c>
      <c r="B401" s="57" t="s">
        <v>1797</v>
      </c>
      <c r="C401" s="58" t="s">
        <v>912</v>
      </c>
      <c r="D401" s="58" t="s">
        <v>1798</v>
      </c>
      <c r="E401" s="58" t="s">
        <v>732</v>
      </c>
      <c r="F401" s="57" t="s">
        <v>441</v>
      </c>
      <c r="G401" s="59">
        <v>394638</v>
      </c>
      <c r="H401" s="102">
        <f t="shared" si="6"/>
        <v>80.358790050804842</v>
      </c>
    </row>
    <row r="402" spans="1:8">
      <c r="A402" s="56">
        <v>408740100440</v>
      </c>
      <c r="B402" s="57" t="s">
        <v>1799</v>
      </c>
      <c r="C402" s="58" t="s">
        <v>859</v>
      </c>
      <c r="D402" s="58" t="s">
        <v>1800</v>
      </c>
      <c r="E402" s="58" t="s">
        <v>732</v>
      </c>
      <c r="F402" s="57" t="s">
        <v>441</v>
      </c>
      <c r="G402" s="59">
        <v>394638</v>
      </c>
      <c r="H402" s="102">
        <f t="shared" si="6"/>
        <v>80.358790050804842</v>
      </c>
    </row>
    <row r="403" spans="1:8">
      <c r="A403" s="56">
        <v>408740200193</v>
      </c>
      <c r="B403" s="57" t="s">
        <v>1801</v>
      </c>
      <c r="C403" s="58" t="s">
        <v>912</v>
      </c>
      <c r="D403" s="58" t="s">
        <v>1802</v>
      </c>
      <c r="E403" s="58" t="s">
        <v>732</v>
      </c>
      <c r="F403" s="57" t="s">
        <v>441</v>
      </c>
      <c r="G403" s="59">
        <v>394638</v>
      </c>
      <c r="H403" s="102">
        <f t="shared" si="6"/>
        <v>80.358790050804842</v>
      </c>
    </row>
    <row r="404" spans="1:8">
      <c r="A404" s="56">
        <v>408870200071</v>
      </c>
      <c r="B404" s="57" t="s">
        <v>1803</v>
      </c>
      <c r="C404" s="58" t="s">
        <v>1804</v>
      </c>
      <c r="D404" s="58" t="s">
        <v>1805</v>
      </c>
      <c r="E404" s="58" t="s">
        <v>732</v>
      </c>
      <c r="F404" s="57" t="s">
        <v>441</v>
      </c>
      <c r="G404" s="59">
        <v>394638</v>
      </c>
      <c r="H404" s="102">
        <f t="shared" si="6"/>
        <v>80.358790050804842</v>
      </c>
    </row>
    <row r="405" spans="1:8">
      <c r="A405" s="56">
        <v>408881100044</v>
      </c>
      <c r="B405" s="57" t="s">
        <v>1806</v>
      </c>
      <c r="C405" s="58" t="s">
        <v>730</v>
      </c>
      <c r="D405" s="58" t="s">
        <v>1807</v>
      </c>
      <c r="E405" s="58" t="s">
        <v>732</v>
      </c>
      <c r="F405" s="57" t="s">
        <v>441</v>
      </c>
      <c r="G405" s="59">
        <v>394638</v>
      </c>
      <c r="H405" s="102">
        <f t="shared" si="6"/>
        <v>80.358790050804842</v>
      </c>
    </row>
    <row r="406" spans="1:8">
      <c r="A406" s="56">
        <v>408920200086</v>
      </c>
      <c r="B406" s="57" t="s">
        <v>1808</v>
      </c>
      <c r="C406" s="58" t="s">
        <v>1357</v>
      </c>
      <c r="D406" s="58" t="s">
        <v>1809</v>
      </c>
      <c r="E406" s="58" t="s">
        <v>732</v>
      </c>
      <c r="F406" s="57" t="s">
        <v>441</v>
      </c>
      <c r="G406" s="59">
        <v>394638</v>
      </c>
      <c r="H406" s="102">
        <f t="shared" si="6"/>
        <v>80.358790050804842</v>
      </c>
    </row>
    <row r="407" spans="1:8">
      <c r="A407" s="56">
        <v>408950700067</v>
      </c>
      <c r="B407" s="57" t="s">
        <v>1810</v>
      </c>
      <c r="C407" s="58" t="s">
        <v>909</v>
      </c>
      <c r="D407" s="58" t="s">
        <v>1811</v>
      </c>
      <c r="E407" s="58" t="s">
        <v>732</v>
      </c>
      <c r="F407" s="57" t="s">
        <v>441</v>
      </c>
      <c r="G407" s="59">
        <v>394638</v>
      </c>
      <c r="H407" s="102">
        <f t="shared" si="6"/>
        <v>80.358790050804842</v>
      </c>
    </row>
    <row r="408" spans="1:8">
      <c r="A408" s="56">
        <v>395050100132</v>
      </c>
      <c r="B408" s="57" t="s">
        <v>1812</v>
      </c>
      <c r="C408" s="58" t="s">
        <v>1813</v>
      </c>
      <c r="D408" s="58" t="s">
        <v>1814</v>
      </c>
      <c r="E408" s="58" t="s">
        <v>728</v>
      </c>
      <c r="F408" s="57" t="s">
        <v>477</v>
      </c>
      <c r="G408" s="59">
        <v>392973</v>
      </c>
      <c r="H408" s="102">
        <f t="shared" si="6"/>
        <v>80.019751779187331</v>
      </c>
    </row>
    <row r="409" spans="1:8">
      <c r="A409" s="56">
        <v>395750300213</v>
      </c>
      <c r="B409" s="57" t="s">
        <v>1815</v>
      </c>
      <c r="C409" s="58" t="s">
        <v>1496</v>
      </c>
      <c r="D409" s="58" t="s">
        <v>1497</v>
      </c>
      <c r="E409" s="58" t="s">
        <v>728</v>
      </c>
      <c r="F409" s="57" t="s">
        <v>441</v>
      </c>
      <c r="G409" s="59">
        <v>392973</v>
      </c>
      <c r="H409" s="102">
        <f t="shared" si="6"/>
        <v>80.019751779187331</v>
      </c>
    </row>
    <row r="410" spans="1:8">
      <c r="A410" s="56">
        <v>395750300256</v>
      </c>
      <c r="B410" s="57" t="s">
        <v>1816</v>
      </c>
      <c r="C410" s="58" t="s">
        <v>1817</v>
      </c>
      <c r="D410" s="58" t="s">
        <v>1664</v>
      </c>
      <c r="E410" s="58" t="s">
        <v>728</v>
      </c>
      <c r="F410" s="57" t="s">
        <v>441</v>
      </c>
      <c r="G410" s="59">
        <v>392973</v>
      </c>
      <c r="H410" s="102">
        <f t="shared" si="6"/>
        <v>80.019751779187331</v>
      </c>
    </row>
    <row r="411" spans="1:8">
      <c r="A411" s="56">
        <v>389900800368</v>
      </c>
      <c r="B411" s="57" t="s">
        <v>1818</v>
      </c>
      <c r="C411" s="58" t="s">
        <v>1653</v>
      </c>
      <c r="D411" s="58" t="s">
        <v>1819</v>
      </c>
      <c r="E411" s="58" t="s">
        <v>815</v>
      </c>
      <c r="F411" s="57" t="s">
        <v>441</v>
      </c>
      <c r="G411" s="59">
        <v>392536</v>
      </c>
      <c r="H411" s="102">
        <f t="shared" si="6"/>
        <v>79.930766959549587</v>
      </c>
    </row>
    <row r="412" spans="1:8">
      <c r="A412" s="56">
        <v>390791001199</v>
      </c>
      <c r="B412" s="57" t="s">
        <v>1820</v>
      </c>
      <c r="C412" s="58" t="s">
        <v>1821</v>
      </c>
      <c r="D412" s="58" t="s">
        <v>1822</v>
      </c>
      <c r="E412" s="58" t="s">
        <v>873</v>
      </c>
      <c r="F412" s="57" t="s">
        <v>441</v>
      </c>
      <c r="G412" s="59">
        <v>392536</v>
      </c>
      <c r="H412" s="102">
        <f t="shared" si="6"/>
        <v>79.930766959549587</v>
      </c>
    </row>
    <row r="413" spans="1:8">
      <c r="A413" s="56">
        <v>390800200299</v>
      </c>
      <c r="B413" s="57" t="s">
        <v>1823</v>
      </c>
      <c r="C413" s="58" t="s">
        <v>1824</v>
      </c>
      <c r="D413" s="58" t="s">
        <v>1825</v>
      </c>
      <c r="E413" s="58" t="s">
        <v>1781</v>
      </c>
      <c r="F413" s="57" t="s">
        <v>441</v>
      </c>
      <c r="G413" s="59">
        <v>392536</v>
      </c>
      <c r="H413" s="102">
        <f t="shared" si="6"/>
        <v>79.930766959549587</v>
      </c>
    </row>
    <row r="414" spans="1:8">
      <c r="A414" s="56">
        <v>390810200491</v>
      </c>
      <c r="B414" s="57" t="s">
        <v>1826</v>
      </c>
      <c r="C414" s="58" t="s">
        <v>1827</v>
      </c>
      <c r="D414" s="58" t="s">
        <v>1506</v>
      </c>
      <c r="E414" s="58" t="s">
        <v>1532</v>
      </c>
      <c r="F414" s="57" t="s">
        <v>441</v>
      </c>
      <c r="G414" s="59">
        <v>392536</v>
      </c>
      <c r="H414" s="102">
        <f t="shared" si="6"/>
        <v>79.930766959549587</v>
      </c>
    </row>
    <row r="415" spans="1:8">
      <c r="A415" s="56">
        <v>390871001246</v>
      </c>
      <c r="B415" s="57" t="s">
        <v>1828</v>
      </c>
      <c r="C415" s="58" t="s">
        <v>1829</v>
      </c>
      <c r="D415" s="58" t="s">
        <v>1830</v>
      </c>
      <c r="E415" s="58" t="s">
        <v>1215</v>
      </c>
      <c r="F415" s="57" t="s">
        <v>441</v>
      </c>
      <c r="G415" s="59">
        <v>392536</v>
      </c>
      <c r="H415" s="102">
        <f t="shared" si="6"/>
        <v>79.930766959549587</v>
      </c>
    </row>
    <row r="416" spans="1:8">
      <c r="A416" s="56">
        <v>390901200010</v>
      </c>
      <c r="B416" s="57" t="s">
        <v>1831</v>
      </c>
      <c r="C416" s="58" t="s">
        <v>1257</v>
      </c>
      <c r="D416" s="58" t="s">
        <v>1832</v>
      </c>
      <c r="E416" s="58" t="s">
        <v>977</v>
      </c>
      <c r="F416" s="57" t="s">
        <v>477</v>
      </c>
      <c r="G416" s="59">
        <v>392536</v>
      </c>
      <c r="H416" s="102">
        <f t="shared" si="6"/>
        <v>79.930766959549587</v>
      </c>
    </row>
    <row r="417" spans="1:8">
      <c r="A417" s="56">
        <v>390930800522</v>
      </c>
      <c r="B417" s="57" t="s">
        <v>1833</v>
      </c>
      <c r="C417" s="58" t="s">
        <v>1834</v>
      </c>
      <c r="D417" s="58" t="s">
        <v>1835</v>
      </c>
      <c r="E417" s="58" t="s">
        <v>873</v>
      </c>
      <c r="F417" s="57" t="s">
        <v>441</v>
      </c>
      <c r="G417" s="59">
        <v>392536</v>
      </c>
      <c r="H417" s="102">
        <f t="shared" si="6"/>
        <v>79.930766959549587</v>
      </c>
    </row>
    <row r="418" spans="1:8">
      <c r="A418" s="56">
        <v>390960410079</v>
      </c>
      <c r="B418" s="57" t="s">
        <v>1836</v>
      </c>
      <c r="C418" s="58" t="s">
        <v>1837</v>
      </c>
      <c r="D418" s="58" t="s">
        <v>1838</v>
      </c>
      <c r="E418" s="58" t="s">
        <v>1525</v>
      </c>
      <c r="F418" s="57" t="s">
        <v>441</v>
      </c>
      <c r="G418" s="59">
        <v>392536</v>
      </c>
      <c r="H418" s="102">
        <f t="shared" si="6"/>
        <v>79.930766959549587</v>
      </c>
    </row>
    <row r="419" spans="1:8">
      <c r="A419" s="56">
        <v>392860900454</v>
      </c>
      <c r="B419" s="57" t="s">
        <v>1839</v>
      </c>
      <c r="C419" s="58" t="s">
        <v>936</v>
      </c>
      <c r="D419" s="58" t="s">
        <v>937</v>
      </c>
      <c r="E419" s="58" t="s">
        <v>938</v>
      </c>
      <c r="F419" s="57" t="s">
        <v>441</v>
      </c>
      <c r="G419" s="59">
        <v>392536</v>
      </c>
      <c r="H419" s="102">
        <f t="shared" si="6"/>
        <v>79.930766959549587</v>
      </c>
    </row>
    <row r="420" spans="1:8">
      <c r="A420" s="56">
        <v>396970550683</v>
      </c>
      <c r="B420" s="57" t="s">
        <v>46</v>
      </c>
      <c r="C420" s="58" t="s">
        <v>1840</v>
      </c>
      <c r="D420" s="58" t="s">
        <v>1841</v>
      </c>
      <c r="E420" s="58" t="s">
        <v>440</v>
      </c>
      <c r="F420" s="57" t="s">
        <v>441</v>
      </c>
      <c r="G420" s="59">
        <v>392536</v>
      </c>
      <c r="H420" s="102">
        <f t="shared" si="6"/>
        <v>79.930766959549587</v>
      </c>
    </row>
    <row r="421" spans="1:8">
      <c r="A421" s="56">
        <v>398010502491</v>
      </c>
      <c r="B421" s="57" t="s">
        <v>1842</v>
      </c>
      <c r="C421" s="58" t="s">
        <v>1843</v>
      </c>
      <c r="D421" s="58" t="s">
        <v>1844</v>
      </c>
      <c r="E421" s="58" t="s">
        <v>1845</v>
      </c>
      <c r="F421" s="57" t="s">
        <v>441</v>
      </c>
      <c r="G421" s="59">
        <v>392536</v>
      </c>
      <c r="H421" s="102">
        <f t="shared" si="6"/>
        <v>79.930766959549587</v>
      </c>
    </row>
    <row r="422" spans="1:8">
      <c r="A422" s="56">
        <v>399970300210</v>
      </c>
      <c r="B422" s="57" t="s">
        <v>1846</v>
      </c>
      <c r="C422" s="58" t="s">
        <v>1847</v>
      </c>
      <c r="D422" s="58" t="s">
        <v>1848</v>
      </c>
      <c r="E422" s="58" t="s">
        <v>783</v>
      </c>
      <c r="F422" s="57" t="s">
        <v>477</v>
      </c>
      <c r="G422" s="59">
        <v>392536</v>
      </c>
      <c r="H422" s="102">
        <f t="shared" si="6"/>
        <v>79.930766959549587</v>
      </c>
    </row>
    <row r="423" spans="1:8">
      <c r="A423" s="56">
        <v>399970500065</v>
      </c>
      <c r="B423" s="57" t="s">
        <v>1849</v>
      </c>
      <c r="C423" s="58" t="s">
        <v>1363</v>
      </c>
      <c r="D423" s="58" t="s">
        <v>1850</v>
      </c>
      <c r="E423" s="58" t="s">
        <v>783</v>
      </c>
      <c r="F423" s="57" t="s">
        <v>477</v>
      </c>
      <c r="G423" s="59">
        <v>392536</v>
      </c>
      <c r="H423" s="102">
        <f t="shared" si="6"/>
        <v>79.930766959549587</v>
      </c>
    </row>
    <row r="424" spans="1:8">
      <c r="A424" s="56">
        <v>408151100090</v>
      </c>
      <c r="B424" s="57" t="s">
        <v>1851</v>
      </c>
      <c r="C424" s="58" t="s">
        <v>1852</v>
      </c>
      <c r="D424" s="58" t="s">
        <v>1853</v>
      </c>
      <c r="E424" s="58" t="s">
        <v>732</v>
      </c>
      <c r="F424" s="57" t="s">
        <v>477</v>
      </c>
      <c r="G424" s="59">
        <v>392536</v>
      </c>
      <c r="H424" s="102">
        <f t="shared" si="6"/>
        <v>79.930766959549587</v>
      </c>
    </row>
    <row r="425" spans="1:8">
      <c r="A425" s="56">
        <v>390070310379</v>
      </c>
      <c r="B425" s="57" t="s">
        <v>1854</v>
      </c>
      <c r="C425" s="58" t="s">
        <v>1855</v>
      </c>
      <c r="D425" s="58" t="s">
        <v>1856</v>
      </c>
      <c r="E425" s="58" t="s">
        <v>1215</v>
      </c>
      <c r="F425" s="57" t="s">
        <v>477</v>
      </c>
      <c r="G425" s="59">
        <v>392535</v>
      </c>
      <c r="H425" s="102">
        <f t="shared" si="6"/>
        <v>79.93056333296002</v>
      </c>
    </row>
    <row r="426" spans="1:8">
      <c r="A426" s="56">
        <v>390890400241</v>
      </c>
      <c r="B426" s="57" t="s">
        <v>1857</v>
      </c>
      <c r="C426" s="58" t="s">
        <v>1858</v>
      </c>
      <c r="D426" s="58" t="s">
        <v>1859</v>
      </c>
      <c r="E426" s="58" t="s">
        <v>1215</v>
      </c>
      <c r="F426" s="57" t="s">
        <v>477</v>
      </c>
      <c r="G426" s="59">
        <v>392535</v>
      </c>
      <c r="H426" s="102">
        <f t="shared" si="6"/>
        <v>79.93056333296002</v>
      </c>
    </row>
    <row r="427" spans="1:8">
      <c r="A427" s="56">
        <v>391191100084</v>
      </c>
      <c r="B427" s="57" t="s">
        <v>1860</v>
      </c>
      <c r="C427" s="58" t="s">
        <v>1861</v>
      </c>
      <c r="D427" s="58" t="s">
        <v>1862</v>
      </c>
      <c r="E427" s="58" t="s">
        <v>984</v>
      </c>
      <c r="F427" s="57" t="s">
        <v>477</v>
      </c>
      <c r="G427" s="59">
        <v>392535</v>
      </c>
      <c r="H427" s="102">
        <f t="shared" si="6"/>
        <v>79.93056333296002</v>
      </c>
    </row>
    <row r="428" spans="1:8">
      <c r="A428" s="56">
        <v>400170311882</v>
      </c>
      <c r="B428" s="57" t="s">
        <v>1863</v>
      </c>
      <c r="C428" s="58" t="s">
        <v>1864</v>
      </c>
      <c r="D428" s="58" t="s">
        <v>1865</v>
      </c>
      <c r="E428" s="58" t="s">
        <v>716</v>
      </c>
      <c r="F428" s="57" t="s">
        <v>441</v>
      </c>
      <c r="G428" s="59">
        <v>392535</v>
      </c>
      <c r="H428" s="102">
        <f t="shared" si="6"/>
        <v>79.93056333296002</v>
      </c>
    </row>
    <row r="429" spans="1:8">
      <c r="A429" s="56">
        <v>400690100141</v>
      </c>
      <c r="B429" s="57" t="s">
        <v>1866</v>
      </c>
      <c r="C429" s="58" t="s">
        <v>1867</v>
      </c>
      <c r="D429" s="58" t="s">
        <v>1868</v>
      </c>
      <c r="E429" s="58" t="s">
        <v>716</v>
      </c>
      <c r="F429" s="57" t="s">
        <v>477</v>
      </c>
      <c r="G429" s="59">
        <v>392535</v>
      </c>
      <c r="H429" s="102">
        <f t="shared" si="6"/>
        <v>79.93056333296002</v>
      </c>
    </row>
    <row r="430" spans="1:8">
      <c r="A430" s="56">
        <v>408161000212</v>
      </c>
      <c r="B430" s="57" t="s">
        <v>1869</v>
      </c>
      <c r="C430" s="58" t="s">
        <v>904</v>
      </c>
      <c r="D430" s="58" t="s">
        <v>1870</v>
      </c>
      <c r="E430" s="58" t="s">
        <v>732</v>
      </c>
      <c r="F430" s="57" t="s">
        <v>441</v>
      </c>
      <c r="G430" s="59">
        <v>392535</v>
      </c>
      <c r="H430" s="102">
        <f t="shared" si="6"/>
        <v>79.93056333296002</v>
      </c>
    </row>
    <row r="431" spans="1:8">
      <c r="A431" s="56">
        <v>408671001001</v>
      </c>
      <c r="B431" s="57" t="s">
        <v>1871</v>
      </c>
      <c r="C431" s="58" t="s">
        <v>1357</v>
      </c>
      <c r="D431" s="58" t="s">
        <v>1872</v>
      </c>
      <c r="E431" s="58" t="s">
        <v>732</v>
      </c>
      <c r="F431" s="57" t="s">
        <v>441</v>
      </c>
      <c r="G431" s="59">
        <v>392535</v>
      </c>
      <c r="H431" s="102">
        <f t="shared" si="6"/>
        <v>79.93056333296002</v>
      </c>
    </row>
    <row r="432" spans="1:8">
      <c r="A432" s="56">
        <v>390900400392</v>
      </c>
      <c r="B432" s="57" t="s">
        <v>1873</v>
      </c>
      <c r="C432" s="58" t="s">
        <v>1824</v>
      </c>
      <c r="D432" s="58" t="s">
        <v>1874</v>
      </c>
      <c r="E432" s="58" t="s">
        <v>1781</v>
      </c>
      <c r="F432" s="57" t="s">
        <v>441</v>
      </c>
      <c r="G432" s="59">
        <v>387634</v>
      </c>
      <c r="H432" s="102">
        <f t="shared" si="6"/>
        <v>78.932589417526145</v>
      </c>
    </row>
    <row r="433" spans="1:8">
      <c r="A433" s="56">
        <v>390910500361</v>
      </c>
      <c r="B433" s="57" t="s">
        <v>1875</v>
      </c>
      <c r="C433" s="58" t="s">
        <v>1393</v>
      </c>
      <c r="D433" s="58" t="s">
        <v>1876</v>
      </c>
      <c r="E433" s="58" t="s">
        <v>1781</v>
      </c>
      <c r="F433" s="57" t="s">
        <v>477</v>
      </c>
      <c r="G433" s="59">
        <v>382733</v>
      </c>
      <c r="H433" s="102">
        <f t="shared" si="6"/>
        <v>77.934615502092271</v>
      </c>
    </row>
    <row r="434" spans="1:8">
      <c r="A434" s="56">
        <v>395750300175</v>
      </c>
      <c r="B434" s="57" t="s">
        <v>1877</v>
      </c>
      <c r="C434" s="58" t="s">
        <v>1663</v>
      </c>
      <c r="D434" s="58" t="s">
        <v>1878</v>
      </c>
      <c r="E434" s="58" t="s">
        <v>728</v>
      </c>
      <c r="F434" s="57" t="s">
        <v>477</v>
      </c>
      <c r="G434" s="59">
        <v>377832</v>
      </c>
      <c r="H434" s="102">
        <f t="shared" si="6"/>
        <v>76.936641586658382</v>
      </c>
    </row>
    <row r="435" spans="1:8">
      <c r="A435" s="56">
        <v>389890800305</v>
      </c>
      <c r="B435" s="57" t="s">
        <v>1879</v>
      </c>
      <c r="C435" s="58" t="s">
        <v>1880</v>
      </c>
      <c r="D435" s="58" t="s">
        <v>1881</v>
      </c>
      <c r="E435" s="58" t="s">
        <v>1489</v>
      </c>
      <c r="F435" s="57" t="s">
        <v>441</v>
      </c>
      <c r="G435" s="59">
        <v>372931</v>
      </c>
      <c r="H435" s="102">
        <f t="shared" si="6"/>
        <v>75.938667671224508</v>
      </c>
    </row>
    <row r="436" spans="1:8">
      <c r="A436" s="56">
        <v>390030413418</v>
      </c>
      <c r="B436" s="57" t="s">
        <v>1882</v>
      </c>
      <c r="C436" s="58" t="s">
        <v>1883</v>
      </c>
      <c r="D436" s="58" t="s">
        <v>1884</v>
      </c>
      <c r="E436" s="58" t="s">
        <v>1215</v>
      </c>
      <c r="F436" s="57" t="s">
        <v>441</v>
      </c>
      <c r="G436" s="59">
        <v>372931</v>
      </c>
      <c r="H436" s="102">
        <f t="shared" si="6"/>
        <v>75.938667671224508</v>
      </c>
    </row>
    <row r="437" spans="1:8">
      <c r="A437" s="56">
        <v>390900900395</v>
      </c>
      <c r="B437" s="57" t="s">
        <v>1885</v>
      </c>
      <c r="C437" s="58" t="s">
        <v>1886</v>
      </c>
      <c r="D437" s="58" t="s">
        <v>1887</v>
      </c>
      <c r="E437" s="58" t="s">
        <v>1525</v>
      </c>
      <c r="F437" s="57" t="s">
        <v>441</v>
      </c>
      <c r="G437" s="59">
        <v>372931</v>
      </c>
      <c r="H437" s="102">
        <f t="shared" si="6"/>
        <v>75.938667671224508</v>
      </c>
    </row>
    <row r="438" spans="1:8">
      <c r="A438" s="56">
        <v>395940450882</v>
      </c>
      <c r="B438" s="57" t="s">
        <v>1888</v>
      </c>
      <c r="C438" s="58" t="s">
        <v>1889</v>
      </c>
      <c r="D438" s="58" t="s">
        <v>1890</v>
      </c>
      <c r="E438" s="58" t="s">
        <v>728</v>
      </c>
      <c r="F438" s="57" t="s">
        <v>441</v>
      </c>
      <c r="G438" s="59">
        <v>372931</v>
      </c>
      <c r="H438" s="102">
        <f t="shared" si="6"/>
        <v>75.938667671224508</v>
      </c>
    </row>
    <row r="439" spans="1:8">
      <c r="A439" s="56">
        <v>395971151573</v>
      </c>
      <c r="B439" s="57" t="s">
        <v>1891</v>
      </c>
      <c r="C439" s="58" t="s">
        <v>1892</v>
      </c>
      <c r="D439" s="58" t="s">
        <v>1246</v>
      </c>
      <c r="E439" s="58" t="s">
        <v>743</v>
      </c>
      <c r="F439" s="57" t="s">
        <v>477</v>
      </c>
      <c r="G439" s="59">
        <v>372931</v>
      </c>
      <c r="H439" s="102">
        <f t="shared" si="6"/>
        <v>75.938667671224508</v>
      </c>
    </row>
    <row r="440" spans="1:8">
      <c r="A440" s="56">
        <v>408810400021</v>
      </c>
      <c r="B440" s="57" t="s">
        <v>1893</v>
      </c>
      <c r="C440" s="58" t="s">
        <v>776</v>
      </c>
      <c r="D440" s="58" t="s">
        <v>1894</v>
      </c>
      <c r="E440" s="58" t="s">
        <v>732</v>
      </c>
      <c r="F440" s="57" t="s">
        <v>441</v>
      </c>
      <c r="G440" s="59">
        <v>371246</v>
      </c>
      <c r="H440" s="102">
        <f t="shared" si="6"/>
        <v>75.595556867815802</v>
      </c>
    </row>
    <row r="441" spans="1:8">
      <c r="A441" s="56">
        <v>396750300805</v>
      </c>
      <c r="B441" s="57" t="s">
        <v>227</v>
      </c>
      <c r="C441" s="58" t="s">
        <v>1895</v>
      </c>
      <c r="D441" s="58" t="s">
        <v>1896</v>
      </c>
      <c r="E441" s="58" t="s">
        <v>440</v>
      </c>
      <c r="F441" s="57" t="s">
        <v>477</v>
      </c>
      <c r="G441" s="59">
        <v>370480</v>
      </c>
      <c r="H441" s="102">
        <f t="shared" si="6"/>
        <v>75.439578900212794</v>
      </c>
    </row>
    <row r="442" spans="1:8">
      <c r="A442" s="56">
        <v>385120700285</v>
      </c>
      <c r="B442" s="57" t="s">
        <v>1897</v>
      </c>
      <c r="C442" s="58" t="s">
        <v>1898</v>
      </c>
      <c r="D442" s="58" t="s">
        <v>1899</v>
      </c>
      <c r="E442" s="58" t="s">
        <v>1280</v>
      </c>
      <c r="F442" s="57" t="s">
        <v>441</v>
      </c>
      <c r="G442" s="59">
        <v>369346</v>
      </c>
      <c r="H442" s="102">
        <f t="shared" si="6"/>
        <v>75.208666347651686</v>
      </c>
    </row>
    <row r="443" spans="1:8">
      <c r="A443" s="56">
        <v>396750301402</v>
      </c>
      <c r="B443" s="57" t="s">
        <v>235</v>
      </c>
      <c r="C443" s="58" t="s">
        <v>1900</v>
      </c>
      <c r="D443" s="58" t="s">
        <v>1901</v>
      </c>
      <c r="E443" s="58" t="s">
        <v>440</v>
      </c>
      <c r="F443" s="57" t="s">
        <v>441</v>
      </c>
      <c r="G443" s="59">
        <v>369017</v>
      </c>
      <c r="H443" s="102">
        <f t="shared" si="6"/>
        <v>75.141673199686423</v>
      </c>
    </row>
    <row r="444" spans="1:8">
      <c r="A444" s="56">
        <v>395930510305</v>
      </c>
      <c r="B444" s="57" t="s">
        <v>1902</v>
      </c>
      <c r="C444" s="58" t="s">
        <v>1903</v>
      </c>
      <c r="D444" s="58" t="s">
        <v>1904</v>
      </c>
      <c r="E444" s="58" t="s">
        <v>743</v>
      </c>
      <c r="F444" s="57" t="s">
        <v>441</v>
      </c>
      <c r="G444" s="59">
        <v>368467</v>
      </c>
      <c r="H444" s="102">
        <f t="shared" si="6"/>
        <v>75.029678575428377</v>
      </c>
    </row>
    <row r="445" spans="1:8">
      <c r="A445" s="56">
        <v>395940851224</v>
      </c>
      <c r="B445" s="57" t="s">
        <v>1905</v>
      </c>
      <c r="C445" s="58" t="s">
        <v>1906</v>
      </c>
      <c r="D445" s="58" t="s">
        <v>1907</v>
      </c>
      <c r="E445" s="58" t="s">
        <v>728</v>
      </c>
      <c r="F445" s="57" t="s">
        <v>477</v>
      </c>
      <c r="G445" s="59">
        <v>368467</v>
      </c>
      <c r="H445" s="102">
        <f t="shared" si="6"/>
        <v>75.029678575428377</v>
      </c>
    </row>
    <row r="446" spans="1:8">
      <c r="A446" s="56">
        <v>370850102335</v>
      </c>
      <c r="B446" s="57" t="s">
        <v>1908</v>
      </c>
      <c r="C446" s="58" t="s">
        <v>1909</v>
      </c>
      <c r="D446" s="58" t="s">
        <v>1910</v>
      </c>
      <c r="E446" s="58" t="s">
        <v>1409</v>
      </c>
      <c r="F446" s="57" t="s">
        <v>441</v>
      </c>
      <c r="G446" s="59">
        <v>368030</v>
      </c>
      <c r="H446" s="102">
        <f t="shared" si="6"/>
        <v>74.940693755790633</v>
      </c>
    </row>
    <row r="447" spans="1:8">
      <c r="A447" s="56">
        <v>390980210653</v>
      </c>
      <c r="B447" s="57" t="s">
        <v>1911</v>
      </c>
      <c r="C447" s="58" t="s">
        <v>1912</v>
      </c>
      <c r="D447" s="58" t="s">
        <v>1913</v>
      </c>
      <c r="E447" s="58" t="s">
        <v>1215</v>
      </c>
      <c r="F447" s="57" t="s">
        <v>477</v>
      </c>
      <c r="G447" s="59">
        <v>368030</v>
      </c>
      <c r="H447" s="102">
        <f t="shared" si="6"/>
        <v>74.940693755790633</v>
      </c>
    </row>
    <row r="448" spans="1:8">
      <c r="A448" s="56">
        <v>395030601101</v>
      </c>
      <c r="B448" s="57" t="s">
        <v>1914</v>
      </c>
      <c r="C448" s="58" t="s">
        <v>1915</v>
      </c>
      <c r="D448" s="58" t="s">
        <v>1916</v>
      </c>
      <c r="E448" s="58" t="s">
        <v>743</v>
      </c>
      <c r="F448" s="57" t="s">
        <v>477</v>
      </c>
      <c r="G448" s="59">
        <v>368030</v>
      </c>
      <c r="H448" s="102">
        <f t="shared" si="6"/>
        <v>74.940693755790633</v>
      </c>
    </row>
    <row r="449" spans="1:8">
      <c r="A449" s="56">
        <v>395030601119</v>
      </c>
      <c r="B449" s="57" t="s">
        <v>1917</v>
      </c>
      <c r="C449" s="58" t="s">
        <v>1918</v>
      </c>
      <c r="D449" s="58" t="s">
        <v>1916</v>
      </c>
      <c r="E449" s="58" t="s">
        <v>743</v>
      </c>
      <c r="F449" s="57" t="s">
        <v>477</v>
      </c>
      <c r="G449" s="59">
        <v>368030</v>
      </c>
      <c r="H449" s="102">
        <f t="shared" si="6"/>
        <v>74.940693755790633</v>
      </c>
    </row>
    <row r="450" spans="1:8">
      <c r="A450" s="56">
        <v>395750201461</v>
      </c>
      <c r="B450" s="57" t="s">
        <v>1919</v>
      </c>
      <c r="C450" s="58" t="s">
        <v>726</v>
      </c>
      <c r="D450" s="58" t="s">
        <v>1920</v>
      </c>
      <c r="E450" s="58" t="s">
        <v>728</v>
      </c>
      <c r="F450" s="57" t="s">
        <v>441</v>
      </c>
      <c r="G450" s="59">
        <v>368030</v>
      </c>
      <c r="H450" s="102">
        <f t="shared" ref="H450:H513" si="7">G450/4910.95</f>
        <v>74.940693755790633</v>
      </c>
    </row>
    <row r="451" spans="1:8">
      <c r="A451" s="56">
        <v>395970651394</v>
      </c>
      <c r="B451" s="57" t="s">
        <v>1921</v>
      </c>
      <c r="C451" s="58" t="s">
        <v>1922</v>
      </c>
      <c r="D451" s="58" t="s">
        <v>1923</v>
      </c>
      <c r="E451" s="58" t="s">
        <v>743</v>
      </c>
      <c r="F451" s="57" t="s">
        <v>441</v>
      </c>
      <c r="G451" s="59">
        <v>368030</v>
      </c>
      <c r="H451" s="102">
        <f t="shared" si="7"/>
        <v>74.940693755790633</v>
      </c>
    </row>
    <row r="452" spans="1:8">
      <c r="A452" s="56">
        <v>396750300546</v>
      </c>
      <c r="B452" s="57" t="s">
        <v>468</v>
      </c>
      <c r="C452" s="58" t="s">
        <v>469</v>
      </c>
      <c r="D452" s="58" t="s">
        <v>470</v>
      </c>
      <c r="E452" s="58" t="s">
        <v>440</v>
      </c>
      <c r="F452" s="57" t="s">
        <v>441</v>
      </c>
      <c r="G452" s="59">
        <v>368030</v>
      </c>
      <c r="H452" s="102">
        <f t="shared" si="7"/>
        <v>74.940693755790633</v>
      </c>
    </row>
    <row r="453" spans="1:8">
      <c r="A453" s="56">
        <v>398050800010</v>
      </c>
      <c r="B453" s="57" t="s">
        <v>1924</v>
      </c>
      <c r="C453" s="58" t="s">
        <v>1925</v>
      </c>
      <c r="D453" s="58" t="s">
        <v>1926</v>
      </c>
      <c r="E453" s="58" t="s">
        <v>1927</v>
      </c>
      <c r="F453" s="57" t="s">
        <v>441</v>
      </c>
      <c r="G453" s="59">
        <v>368030</v>
      </c>
      <c r="H453" s="102">
        <f t="shared" si="7"/>
        <v>74.940693755790633</v>
      </c>
    </row>
    <row r="454" spans="1:8">
      <c r="A454" s="56">
        <v>399080600411</v>
      </c>
      <c r="B454" s="57" t="s">
        <v>1928</v>
      </c>
      <c r="C454" s="58" t="s">
        <v>1929</v>
      </c>
      <c r="D454" s="58" t="s">
        <v>1930</v>
      </c>
      <c r="E454" s="58" t="s">
        <v>829</v>
      </c>
      <c r="F454" s="57" t="s">
        <v>441</v>
      </c>
      <c r="G454" s="59">
        <v>368030</v>
      </c>
      <c r="H454" s="102">
        <f t="shared" si="7"/>
        <v>74.940693755790633</v>
      </c>
    </row>
    <row r="455" spans="1:8">
      <c r="A455" s="56">
        <v>400141101984</v>
      </c>
      <c r="B455" s="57" t="s">
        <v>1931</v>
      </c>
      <c r="C455" s="58" t="s">
        <v>1932</v>
      </c>
      <c r="D455" s="58" t="s">
        <v>1933</v>
      </c>
      <c r="E455" s="58" t="s">
        <v>716</v>
      </c>
      <c r="F455" s="57" t="s">
        <v>441</v>
      </c>
      <c r="G455" s="59">
        <v>368030</v>
      </c>
      <c r="H455" s="102">
        <f t="shared" si="7"/>
        <v>74.940693755790633</v>
      </c>
    </row>
    <row r="456" spans="1:8">
      <c r="A456" s="56">
        <v>403800300263</v>
      </c>
      <c r="B456" s="57" t="s">
        <v>1934</v>
      </c>
      <c r="C456" s="58" t="s">
        <v>1935</v>
      </c>
      <c r="D456" s="58" t="s">
        <v>1936</v>
      </c>
      <c r="E456" s="58" t="s">
        <v>724</v>
      </c>
      <c r="F456" s="57" t="s">
        <v>477</v>
      </c>
      <c r="G456" s="59">
        <v>368030</v>
      </c>
      <c r="H456" s="102">
        <f t="shared" si="7"/>
        <v>74.940693755790633</v>
      </c>
    </row>
    <row r="457" spans="1:8">
      <c r="A457" s="56">
        <v>408090200011</v>
      </c>
      <c r="B457" s="57" t="s">
        <v>1937</v>
      </c>
      <c r="C457" s="58" t="s">
        <v>1938</v>
      </c>
      <c r="D457" s="58" t="s">
        <v>1939</v>
      </c>
      <c r="E457" s="58" t="s">
        <v>732</v>
      </c>
      <c r="F457" s="57" t="s">
        <v>477</v>
      </c>
      <c r="G457" s="59">
        <v>368030</v>
      </c>
      <c r="H457" s="102">
        <f t="shared" si="7"/>
        <v>74.940693755790633</v>
      </c>
    </row>
    <row r="458" spans="1:8">
      <c r="A458" s="56">
        <v>354090204501</v>
      </c>
      <c r="B458" s="57" t="s">
        <v>1940</v>
      </c>
      <c r="C458" s="58" t="s">
        <v>1941</v>
      </c>
      <c r="D458" s="58" t="s">
        <v>1942</v>
      </c>
      <c r="E458" s="58" t="s">
        <v>732</v>
      </c>
      <c r="F458" s="57" t="s">
        <v>441</v>
      </c>
      <c r="G458" s="59">
        <v>368029</v>
      </c>
      <c r="H458" s="102">
        <f t="shared" si="7"/>
        <v>74.940490129201081</v>
      </c>
    </row>
    <row r="459" spans="1:8">
      <c r="A459" s="56">
        <v>354150900359</v>
      </c>
      <c r="B459" s="57" t="s">
        <v>1943</v>
      </c>
      <c r="C459" s="58" t="s">
        <v>1944</v>
      </c>
      <c r="D459" s="58" t="s">
        <v>1945</v>
      </c>
      <c r="E459" s="58" t="s">
        <v>732</v>
      </c>
      <c r="F459" s="57" t="s">
        <v>441</v>
      </c>
      <c r="G459" s="59">
        <v>368029</v>
      </c>
      <c r="H459" s="102">
        <f t="shared" si="7"/>
        <v>74.940490129201081</v>
      </c>
    </row>
    <row r="460" spans="1:8">
      <c r="A460" s="56">
        <v>390060500382</v>
      </c>
      <c r="B460" s="57" t="s">
        <v>1946</v>
      </c>
      <c r="C460" s="58" t="s">
        <v>1947</v>
      </c>
      <c r="D460" s="58" t="s">
        <v>1948</v>
      </c>
      <c r="E460" s="58" t="s">
        <v>873</v>
      </c>
      <c r="F460" s="57" t="s">
        <v>477</v>
      </c>
      <c r="G460" s="59">
        <v>368029</v>
      </c>
      <c r="H460" s="102">
        <f t="shared" si="7"/>
        <v>74.940490129201081</v>
      </c>
    </row>
    <row r="461" spans="1:8">
      <c r="A461" s="56">
        <v>390101001060</v>
      </c>
      <c r="B461" s="57" t="s">
        <v>1949</v>
      </c>
      <c r="C461" s="58" t="s">
        <v>1950</v>
      </c>
      <c r="D461" s="58" t="s">
        <v>1951</v>
      </c>
      <c r="E461" s="58" t="s">
        <v>873</v>
      </c>
      <c r="F461" s="57" t="s">
        <v>441</v>
      </c>
      <c r="G461" s="59">
        <v>368029</v>
      </c>
      <c r="H461" s="102">
        <f t="shared" si="7"/>
        <v>74.940490129201081</v>
      </c>
    </row>
    <row r="462" spans="1:8">
      <c r="A462" s="56">
        <v>390110501466</v>
      </c>
      <c r="B462" s="57" t="s">
        <v>1952</v>
      </c>
      <c r="C462" s="58" t="s">
        <v>1953</v>
      </c>
      <c r="D462" s="58" t="s">
        <v>1954</v>
      </c>
      <c r="E462" s="58" t="s">
        <v>873</v>
      </c>
      <c r="F462" s="57" t="s">
        <v>477</v>
      </c>
      <c r="G462" s="59">
        <v>368029</v>
      </c>
      <c r="H462" s="102">
        <f t="shared" si="7"/>
        <v>74.940490129201081</v>
      </c>
    </row>
    <row r="463" spans="1:8">
      <c r="A463" s="56">
        <v>390190600478</v>
      </c>
      <c r="B463" s="57" t="s">
        <v>1955</v>
      </c>
      <c r="C463" s="58" t="s">
        <v>1956</v>
      </c>
      <c r="D463" s="58" t="s">
        <v>1957</v>
      </c>
      <c r="E463" s="58" t="s">
        <v>1055</v>
      </c>
      <c r="F463" s="57" t="s">
        <v>441</v>
      </c>
      <c r="G463" s="59">
        <v>368029</v>
      </c>
      <c r="H463" s="102">
        <f t="shared" si="7"/>
        <v>74.940490129201081</v>
      </c>
    </row>
    <row r="464" spans="1:8">
      <c r="A464" s="56">
        <v>390790100363</v>
      </c>
      <c r="B464" s="57" t="s">
        <v>1958</v>
      </c>
      <c r="C464" s="58" t="s">
        <v>1959</v>
      </c>
      <c r="D464" s="58" t="s">
        <v>1960</v>
      </c>
      <c r="E464" s="58" t="s">
        <v>873</v>
      </c>
      <c r="F464" s="57" t="s">
        <v>477</v>
      </c>
      <c r="G464" s="59">
        <v>368029</v>
      </c>
      <c r="H464" s="102">
        <f t="shared" si="7"/>
        <v>74.940490129201081</v>
      </c>
    </row>
    <row r="465" spans="1:8">
      <c r="A465" s="56">
        <v>390790400103</v>
      </c>
      <c r="B465" s="57" t="s">
        <v>1961</v>
      </c>
      <c r="C465" s="58" t="s">
        <v>1962</v>
      </c>
      <c r="D465" s="58" t="s">
        <v>1963</v>
      </c>
      <c r="E465" s="58" t="s">
        <v>1215</v>
      </c>
      <c r="F465" s="57" t="s">
        <v>441</v>
      </c>
      <c r="G465" s="59">
        <v>368029</v>
      </c>
      <c r="H465" s="102">
        <f t="shared" si="7"/>
        <v>74.940490129201081</v>
      </c>
    </row>
    <row r="466" spans="1:8">
      <c r="A466" s="56">
        <v>390810200467</v>
      </c>
      <c r="B466" s="57" t="s">
        <v>1964</v>
      </c>
      <c r="C466" s="58" t="s">
        <v>1965</v>
      </c>
      <c r="D466" s="58" t="s">
        <v>1966</v>
      </c>
      <c r="E466" s="58" t="s">
        <v>873</v>
      </c>
      <c r="F466" s="57" t="s">
        <v>441</v>
      </c>
      <c r="G466" s="59">
        <v>368029</v>
      </c>
      <c r="H466" s="102">
        <f t="shared" si="7"/>
        <v>74.940490129201081</v>
      </c>
    </row>
    <row r="467" spans="1:8">
      <c r="A467" s="56">
        <v>390881001112</v>
      </c>
      <c r="B467" s="57" t="s">
        <v>1967</v>
      </c>
      <c r="C467" s="58" t="s">
        <v>1968</v>
      </c>
      <c r="D467" s="58" t="s">
        <v>1969</v>
      </c>
      <c r="E467" s="58" t="s">
        <v>873</v>
      </c>
      <c r="F467" s="57" t="s">
        <v>477</v>
      </c>
      <c r="G467" s="59">
        <v>368029</v>
      </c>
      <c r="H467" s="102">
        <f t="shared" si="7"/>
        <v>74.940490129201081</v>
      </c>
    </row>
    <row r="468" spans="1:8">
      <c r="A468" s="56">
        <v>390920600631</v>
      </c>
      <c r="B468" s="57" t="s">
        <v>1970</v>
      </c>
      <c r="C468" s="58" t="s">
        <v>1511</v>
      </c>
      <c r="D468" s="58" t="s">
        <v>1971</v>
      </c>
      <c r="E468" s="58" t="s">
        <v>873</v>
      </c>
      <c r="F468" s="57" t="s">
        <v>477</v>
      </c>
      <c r="G468" s="59">
        <v>368029</v>
      </c>
      <c r="H468" s="102">
        <f t="shared" si="7"/>
        <v>74.940490129201081</v>
      </c>
    </row>
    <row r="469" spans="1:8">
      <c r="A469" s="56">
        <v>391930500169</v>
      </c>
      <c r="B469" s="57" t="s">
        <v>1972</v>
      </c>
      <c r="C469" s="58" t="s">
        <v>1973</v>
      </c>
      <c r="D469" s="58" t="s">
        <v>1974</v>
      </c>
      <c r="E469" s="58" t="s">
        <v>984</v>
      </c>
      <c r="F469" s="57" t="s">
        <v>477</v>
      </c>
      <c r="G469" s="59">
        <v>368029</v>
      </c>
      <c r="H469" s="102">
        <f t="shared" si="7"/>
        <v>74.940490129201081</v>
      </c>
    </row>
    <row r="470" spans="1:8">
      <c r="A470" s="56">
        <v>395030600937</v>
      </c>
      <c r="B470" s="57" t="s">
        <v>1975</v>
      </c>
      <c r="C470" s="58" t="s">
        <v>1976</v>
      </c>
      <c r="D470" s="58" t="s">
        <v>1553</v>
      </c>
      <c r="E470" s="58" t="s">
        <v>743</v>
      </c>
      <c r="F470" s="57" t="s">
        <v>477</v>
      </c>
      <c r="G470" s="59">
        <v>368029</v>
      </c>
      <c r="H470" s="102">
        <f t="shared" si="7"/>
        <v>74.940490129201081</v>
      </c>
    </row>
    <row r="471" spans="1:8">
      <c r="A471" s="56">
        <v>395030601143</v>
      </c>
      <c r="B471" s="57" t="s">
        <v>1977</v>
      </c>
      <c r="C471" s="58" t="s">
        <v>1978</v>
      </c>
      <c r="D471" s="58" t="s">
        <v>1916</v>
      </c>
      <c r="E471" s="58" t="s">
        <v>743</v>
      </c>
      <c r="F471" s="57" t="s">
        <v>477</v>
      </c>
      <c r="G471" s="59">
        <v>368029</v>
      </c>
      <c r="H471" s="102">
        <f t="shared" si="7"/>
        <v>74.940490129201081</v>
      </c>
    </row>
    <row r="472" spans="1:8">
      <c r="A472" s="56">
        <v>395061001713</v>
      </c>
      <c r="B472" s="57" t="s">
        <v>1979</v>
      </c>
      <c r="C472" s="58" t="s">
        <v>1980</v>
      </c>
      <c r="D472" s="58" t="s">
        <v>1981</v>
      </c>
      <c r="E472" s="58" t="s">
        <v>743</v>
      </c>
      <c r="F472" s="57" t="s">
        <v>441</v>
      </c>
      <c r="G472" s="59">
        <v>368029</v>
      </c>
      <c r="H472" s="102">
        <f t="shared" si="7"/>
        <v>74.940490129201081</v>
      </c>
    </row>
    <row r="473" spans="1:8">
      <c r="A473" s="56">
        <v>395100700969</v>
      </c>
      <c r="B473" s="57" t="s">
        <v>1982</v>
      </c>
      <c r="C473" s="58" t="s">
        <v>1983</v>
      </c>
      <c r="D473" s="58" t="s">
        <v>1984</v>
      </c>
      <c r="E473" s="58" t="s">
        <v>743</v>
      </c>
      <c r="F473" s="57" t="s">
        <v>441</v>
      </c>
      <c r="G473" s="59">
        <v>368029</v>
      </c>
      <c r="H473" s="102">
        <f t="shared" si="7"/>
        <v>74.940490129201081</v>
      </c>
    </row>
    <row r="474" spans="1:8">
      <c r="A474" s="56">
        <v>395101000880</v>
      </c>
      <c r="B474" s="57" t="s">
        <v>1985</v>
      </c>
      <c r="C474" s="58" t="s">
        <v>1986</v>
      </c>
      <c r="D474" s="58" t="s">
        <v>1987</v>
      </c>
      <c r="E474" s="58" t="s">
        <v>743</v>
      </c>
      <c r="F474" s="57" t="s">
        <v>441</v>
      </c>
      <c r="G474" s="59">
        <v>368029</v>
      </c>
      <c r="H474" s="102">
        <f t="shared" si="7"/>
        <v>74.940490129201081</v>
      </c>
    </row>
    <row r="475" spans="1:8">
      <c r="A475" s="56">
        <v>395101000898</v>
      </c>
      <c r="B475" s="57" t="s">
        <v>1988</v>
      </c>
      <c r="C475" s="58" t="s">
        <v>1989</v>
      </c>
      <c r="D475" s="58" t="s">
        <v>1990</v>
      </c>
      <c r="E475" s="58" t="s">
        <v>743</v>
      </c>
      <c r="F475" s="57" t="s">
        <v>441</v>
      </c>
      <c r="G475" s="59">
        <v>368029</v>
      </c>
      <c r="H475" s="102">
        <f t="shared" si="7"/>
        <v>74.940490129201081</v>
      </c>
    </row>
    <row r="476" spans="1:8">
      <c r="A476" s="56">
        <v>395120300827</v>
      </c>
      <c r="B476" s="57" t="s">
        <v>1991</v>
      </c>
      <c r="C476" s="58" t="s">
        <v>1992</v>
      </c>
      <c r="D476" s="58" t="s">
        <v>1993</v>
      </c>
      <c r="E476" s="58" t="s">
        <v>728</v>
      </c>
      <c r="F476" s="57" t="s">
        <v>477</v>
      </c>
      <c r="G476" s="59">
        <v>368029</v>
      </c>
      <c r="H476" s="102">
        <f t="shared" si="7"/>
        <v>74.940490129201081</v>
      </c>
    </row>
    <row r="477" spans="1:8">
      <c r="A477" s="56">
        <v>395120300835</v>
      </c>
      <c r="B477" s="57" t="s">
        <v>1994</v>
      </c>
      <c r="C477" s="58" t="s">
        <v>1992</v>
      </c>
      <c r="D477" s="58" t="s">
        <v>1995</v>
      </c>
      <c r="E477" s="58" t="s">
        <v>728</v>
      </c>
      <c r="F477" s="57" t="s">
        <v>477</v>
      </c>
      <c r="G477" s="59">
        <v>368029</v>
      </c>
      <c r="H477" s="102">
        <f t="shared" si="7"/>
        <v>74.940490129201081</v>
      </c>
    </row>
    <row r="478" spans="1:8">
      <c r="A478" s="56">
        <v>395750201371</v>
      </c>
      <c r="B478" s="57" t="s">
        <v>1996</v>
      </c>
      <c r="C478" s="58" t="s">
        <v>1997</v>
      </c>
      <c r="D478" s="58" t="s">
        <v>1998</v>
      </c>
      <c r="E478" s="58" t="s">
        <v>728</v>
      </c>
      <c r="F478" s="57" t="s">
        <v>441</v>
      </c>
      <c r="G478" s="59">
        <v>368029</v>
      </c>
      <c r="H478" s="102">
        <f t="shared" si="7"/>
        <v>74.940490129201081</v>
      </c>
    </row>
    <row r="479" spans="1:8">
      <c r="A479" s="56">
        <v>395750201444</v>
      </c>
      <c r="B479" s="57" t="s">
        <v>1999</v>
      </c>
      <c r="C479" s="58" t="s">
        <v>2000</v>
      </c>
      <c r="D479" s="58" t="s">
        <v>2001</v>
      </c>
      <c r="E479" s="58" t="s">
        <v>728</v>
      </c>
      <c r="F479" s="57" t="s">
        <v>441</v>
      </c>
      <c r="G479" s="59">
        <v>368029</v>
      </c>
      <c r="H479" s="102">
        <f t="shared" si="7"/>
        <v>74.940490129201081</v>
      </c>
    </row>
    <row r="480" spans="1:8">
      <c r="A480" s="56">
        <v>395750201568</v>
      </c>
      <c r="B480" s="57" t="s">
        <v>2002</v>
      </c>
      <c r="C480" s="58" t="s">
        <v>2003</v>
      </c>
      <c r="D480" s="58" t="s">
        <v>2004</v>
      </c>
      <c r="E480" s="58" t="s">
        <v>728</v>
      </c>
      <c r="F480" s="57" t="s">
        <v>477</v>
      </c>
      <c r="G480" s="59">
        <v>368029</v>
      </c>
      <c r="H480" s="102">
        <f t="shared" si="7"/>
        <v>74.940490129201081</v>
      </c>
    </row>
    <row r="481" spans="1:8">
      <c r="A481" s="56">
        <v>395930913248</v>
      </c>
      <c r="B481" s="57" t="s">
        <v>2005</v>
      </c>
      <c r="C481" s="58" t="s">
        <v>2006</v>
      </c>
      <c r="D481" s="58" t="s">
        <v>2007</v>
      </c>
      <c r="E481" s="58" t="s">
        <v>728</v>
      </c>
      <c r="F481" s="57" t="s">
        <v>477</v>
      </c>
      <c r="G481" s="59">
        <v>368029</v>
      </c>
      <c r="H481" s="102">
        <f t="shared" si="7"/>
        <v>74.940490129201081</v>
      </c>
    </row>
    <row r="482" spans="1:8">
      <c r="A482" s="56">
        <v>395960410437</v>
      </c>
      <c r="B482" s="57" t="s">
        <v>2008</v>
      </c>
      <c r="C482" s="58" t="s">
        <v>2009</v>
      </c>
      <c r="D482" s="58" t="s">
        <v>2010</v>
      </c>
      <c r="E482" s="58" t="s">
        <v>728</v>
      </c>
      <c r="F482" s="57" t="s">
        <v>441</v>
      </c>
      <c r="G482" s="59">
        <v>368029</v>
      </c>
      <c r="H482" s="102">
        <f t="shared" si="7"/>
        <v>74.940490129201081</v>
      </c>
    </row>
    <row r="483" spans="1:8">
      <c r="A483" s="56">
        <v>395960610185</v>
      </c>
      <c r="B483" s="57" t="s">
        <v>2011</v>
      </c>
      <c r="C483" s="58" t="s">
        <v>2012</v>
      </c>
      <c r="D483" s="58" t="s">
        <v>2013</v>
      </c>
      <c r="E483" s="58" t="s">
        <v>728</v>
      </c>
      <c r="F483" s="57" t="s">
        <v>441</v>
      </c>
      <c r="G483" s="59">
        <v>368029</v>
      </c>
      <c r="H483" s="102">
        <f t="shared" si="7"/>
        <v>74.940490129201081</v>
      </c>
    </row>
    <row r="484" spans="1:8">
      <c r="A484" s="56">
        <v>395990620908</v>
      </c>
      <c r="B484" s="57" t="s">
        <v>2014</v>
      </c>
      <c r="C484" s="58" t="s">
        <v>2015</v>
      </c>
      <c r="D484" s="58" t="s">
        <v>2016</v>
      </c>
      <c r="E484" s="58" t="s">
        <v>728</v>
      </c>
      <c r="F484" s="57" t="s">
        <v>477</v>
      </c>
      <c r="G484" s="59">
        <v>368029</v>
      </c>
      <c r="H484" s="102">
        <f t="shared" si="7"/>
        <v>74.940490129201081</v>
      </c>
    </row>
    <row r="485" spans="1:8">
      <c r="A485" s="56">
        <v>396070700728</v>
      </c>
      <c r="B485" s="57" t="s">
        <v>160</v>
      </c>
      <c r="C485" s="58" t="s">
        <v>2017</v>
      </c>
      <c r="D485" s="58" t="s">
        <v>2018</v>
      </c>
      <c r="E485" s="58" t="s">
        <v>440</v>
      </c>
      <c r="F485" s="57" t="s">
        <v>477</v>
      </c>
      <c r="G485" s="59">
        <v>368029</v>
      </c>
      <c r="H485" s="102">
        <f t="shared" si="7"/>
        <v>74.940490129201081</v>
      </c>
    </row>
    <row r="486" spans="1:8">
      <c r="A486" s="56">
        <v>396071201016</v>
      </c>
      <c r="B486" s="57" t="s">
        <v>352</v>
      </c>
      <c r="C486" s="58" t="s">
        <v>2019</v>
      </c>
      <c r="D486" s="58" t="s">
        <v>2020</v>
      </c>
      <c r="E486" s="58" t="s">
        <v>440</v>
      </c>
      <c r="F486" s="57" t="s">
        <v>441</v>
      </c>
      <c r="G486" s="59">
        <v>368029</v>
      </c>
      <c r="H486" s="102">
        <f t="shared" si="7"/>
        <v>74.940490129201081</v>
      </c>
    </row>
    <row r="487" spans="1:8">
      <c r="A487" s="56">
        <v>396080300124</v>
      </c>
      <c r="B487" s="57" t="s">
        <v>102</v>
      </c>
      <c r="C487" s="58" t="s">
        <v>2021</v>
      </c>
      <c r="D487" s="58" t="s">
        <v>2022</v>
      </c>
      <c r="E487" s="58" t="s">
        <v>440</v>
      </c>
      <c r="F487" s="57" t="s">
        <v>441</v>
      </c>
      <c r="G487" s="59">
        <v>368029</v>
      </c>
      <c r="H487" s="102">
        <f t="shared" si="7"/>
        <v>74.940490129201081</v>
      </c>
    </row>
    <row r="488" spans="1:8">
      <c r="A488" s="56">
        <v>396080701439</v>
      </c>
      <c r="B488" s="57" t="s">
        <v>269</v>
      </c>
      <c r="C488" s="58" t="s">
        <v>2023</v>
      </c>
      <c r="D488" s="58" t="s">
        <v>2024</v>
      </c>
      <c r="E488" s="58" t="s">
        <v>440</v>
      </c>
      <c r="F488" s="57" t="s">
        <v>441</v>
      </c>
      <c r="G488" s="59">
        <v>368029</v>
      </c>
      <c r="H488" s="102">
        <f t="shared" si="7"/>
        <v>74.940490129201081</v>
      </c>
    </row>
    <row r="489" spans="1:8">
      <c r="A489" s="56">
        <v>396080801441</v>
      </c>
      <c r="B489" s="57" t="s">
        <v>261</v>
      </c>
      <c r="C489" s="58" t="s">
        <v>2017</v>
      </c>
      <c r="D489" s="58" t="s">
        <v>2025</v>
      </c>
      <c r="E489" s="58" t="s">
        <v>440</v>
      </c>
      <c r="F489" s="57" t="s">
        <v>477</v>
      </c>
      <c r="G489" s="59">
        <v>368029</v>
      </c>
      <c r="H489" s="102">
        <f t="shared" si="7"/>
        <v>74.940490129201081</v>
      </c>
    </row>
    <row r="490" spans="1:8">
      <c r="A490" s="56">
        <v>396110800674</v>
      </c>
      <c r="B490" s="57" t="s">
        <v>350</v>
      </c>
      <c r="C490" s="58" t="s">
        <v>2026</v>
      </c>
      <c r="D490" s="58" t="s">
        <v>2027</v>
      </c>
      <c r="E490" s="58" t="s">
        <v>440</v>
      </c>
      <c r="F490" s="57" t="s">
        <v>441</v>
      </c>
      <c r="G490" s="59">
        <v>368029</v>
      </c>
      <c r="H490" s="102">
        <f t="shared" si="7"/>
        <v>74.940490129201081</v>
      </c>
    </row>
    <row r="491" spans="1:8">
      <c r="A491" s="56">
        <v>396110900016</v>
      </c>
      <c r="B491" s="57" t="s">
        <v>317</v>
      </c>
      <c r="C491" s="58" t="s">
        <v>2028</v>
      </c>
      <c r="D491" s="58" t="s">
        <v>2029</v>
      </c>
      <c r="E491" s="58" t="s">
        <v>440</v>
      </c>
      <c r="F491" s="57" t="s">
        <v>477</v>
      </c>
      <c r="G491" s="59">
        <v>368029</v>
      </c>
      <c r="H491" s="102">
        <f t="shared" si="7"/>
        <v>74.940490129201081</v>
      </c>
    </row>
    <row r="492" spans="1:8">
      <c r="A492" s="56">
        <v>396140301231</v>
      </c>
      <c r="B492" s="57" t="s">
        <v>161</v>
      </c>
      <c r="C492" s="58" t="s">
        <v>2030</v>
      </c>
      <c r="D492" s="58" t="s">
        <v>2031</v>
      </c>
      <c r="E492" s="58" t="s">
        <v>440</v>
      </c>
      <c r="F492" s="57" t="s">
        <v>477</v>
      </c>
      <c r="G492" s="59">
        <v>368029</v>
      </c>
      <c r="H492" s="102">
        <f t="shared" si="7"/>
        <v>74.940490129201081</v>
      </c>
    </row>
    <row r="493" spans="1:8">
      <c r="A493" s="56">
        <v>396161000214</v>
      </c>
      <c r="B493" s="57" t="s">
        <v>703</v>
      </c>
      <c r="C493" s="58" t="s">
        <v>704</v>
      </c>
      <c r="D493" s="58" t="s">
        <v>705</v>
      </c>
      <c r="E493" s="58" t="s">
        <v>440</v>
      </c>
      <c r="F493" s="57" t="s">
        <v>441</v>
      </c>
      <c r="G493" s="59">
        <v>368029</v>
      </c>
      <c r="H493" s="102">
        <f t="shared" si="7"/>
        <v>74.940490129201081</v>
      </c>
    </row>
    <row r="494" spans="1:8">
      <c r="A494" s="56">
        <v>396750300066</v>
      </c>
      <c r="B494" s="57" t="s">
        <v>392</v>
      </c>
      <c r="C494" s="58" t="s">
        <v>2032</v>
      </c>
      <c r="D494" s="58" t="s">
        <v>2033</v>
      </c>
      <c r="E494" s="58" t="s">
        <v>440</v>
      </c>
      <c r="F494" s="57" t="s">
        <v>441</v>
      </c>
      <c r="G494" s="59">
        <v>368029</v>
      </c>
      <c r="H494" s="102">
        <f t="shared" si="7"/>
        <v>74.940490129201081</v>
      </c>
    </row>
    <row r="495" spans="1:8">
      <c r="A495" s="56">
        <v>398870400130</v>
      </c>
      <c r="B495" s="57" t="s">
        <v>2034</v>
      </c>
      <c r="C495" s="58" t="s">
        <v>2035</v>
      </c>
      <c r="D495" s="58" t="s">
        <v>2036</v>
      </c>
      <c r="E495" s="58" t="s">
        <v>2037</v>
      </c>
      <c r="F495" s="57" t="s">
        <v>441</v>
      </c>
      <c r="G495" s="59">
        <v>368029</v>
      </c>
      <c r="H495" s="102">
        <f t="shared" si="7"/>
        <v>74.940490129201081</v>
      </c>
    </row>
    <row r="496" spans="1:8">
      <c r="A496" s="56">
        <v>399000700789</v>
      </c>
      <c r="B496" s="57" t="s">
        <v>2038</v>
      </c>
      <c r="C496" s="58" t="s">
        <v>2039</v>
      </c>
      <c r="D496" s="58" t="s">
        <v>2040</v>
      </c>
      <c r="E496" s="58" t="s">
        <v>829</v>
      </c>
      <c r="F496" s="57" t="s">
        <v>477</v>
      </c>
      <c r="G496" s="59">
        <v>368029</v>
      </c>
      <c r="H496" s="102">
        <f t="shared" si="7"/>
        <v>74.940490129201081</v>
      </c>
    </row>
    <row r="497" spans="1:8">
      <c r="A497" s="56">
        <v>399060500509</v>
      </c>
      <c r="B497" s="57" t="s">
        <v>2041</v>
      </c>
      <c r="C497" s="58" t="s">
        <v>2042</v>
      </c>
      <c r="D497" s="58" t="s">
        <v>2043</v>
      </c>
      <c r="E497" s="58" t="s">
        <v>829</v>
      </c>
      <c r="F497" s="57" t="s">
        <v>477</v>
      </c>
      <c r="G497" s="59">
        <v>368029</v>
      </c>
      <c r="H497" s="102">
        <f t="shared" si="7"/>
        <v>74.940490129201081</v>
      </c>
    </row>
    <row r="498" spans="1:8">
      <c r="A498" s="56">
        <v>399080500289</v>
      </c>
      <c r="B498" s="57" t="s">
        <v>2044</v>
      </c>
      <c r="C498" s="58" t="s">
        <v>2045</v>
      </c>
      <c r="D498" s="58" t="s">
        <v>2046</v>
      </c>
      <c r="E498" s="58" t="s">
        <v>829</v>
      </c>
      <c r="F498" s="57" t="s">
        <v>441</v>
      </c>
      <c r="G498" s="59">
        <v>368029</v>
      </c>
      <c r="H498" s="102">
        <f t="shared" si="7"/>
        <v>74.940490129201081</v>
      </c>
    </row>
    <row r="499" spans="1:8">
      <c r="A499" s="56">
        <v>399080700270</v>
      </c>
      <c r="B499" s="57" t="s">
        <v>2047</v>
      </c>
      <c r="C499" s="58" t="s">
        <v>2048</v>
      </c>
      <c r="D499" s="58" t="s">
        <v>2049</v>
      </c>
      <c r="E499" s="58" t="s">
        <v>829</v>
      </c>
      <c r="F499" s="57" t="s">
        <v>441</v>
      </c>
      <c r="G499" s="59">
        <v>368029</v>
      </c>
      <c r="H499" s="102">
        <f t="shared" si="7"/>
        <v>74.940490129201081</v>
      </c>
    </row>
    <row r="500" spans="1:8">
      <c r="A500" s="56">
        <v>399101201198</v>
      </c>
      <c r="B500" s="57" t="s">
        <v>2050</v>
      </c>
      <c r="C500" s="58" t="s">
        <v>2051</v>
      </c>
      <c r="D500" s="58" t="s">
        <v>944</v>
      </c>
      <c r="E500" s="58" t="s">
        <v>783</v>
      </c>
      <c r="F500" s="57" t="s">
        <v>477</v>
      </c>
      <c r="G500" s="59">
        <v>368029</v>
      </c>
      <c r="H500" s="102">
        <f t="shared" si="7"/>
        <v>74.940490129201081</v>
      </c>
    </row>
    <row r="501" spans="1:8">
      <c r="A501" s="56">
        <v>399120500473</v>
      </c>
      <c r="B501" s="57" t="s">
        <v>2052</v>
      </c>
      <c r="C501" s="58" t="s">
        <v>2053</v>
      </c>
      <c r="D501" s="58" t="s">
        <v>2054</v>
      </c>
      <c r="E501" s="58" t="s">
        <v>783</v>
      </c>
      <c r="F501" s="57" t="s">
        <v>477</v>
      </c>
      <c r="G501" s="59">
        <v>368029</v>
      </c>
      <c r="H501" s="102">
        <f t="shared" si="7"/>
        <v>74.940490129201081</v>
      </c>
    </row>
    <row r="502" spans="1:8">
      <c r="A502" s="56">
        <v>399950810017</v>
      </c>
      <c r="B502" s="57" t="s">
        <v>2055</v>
      </c>
      <c r="C502" s="58" t="s">
        <v>2056</v>
      </c>
      <c r="D502" s="58" t="s">
        <v>2057</v>
      </c>
      <c r="E502" s="58" t="s">
        <v>783</v>
      </c>
      <c r="F502" s="57" t="s">
        <v>477</v>
      </c>
      <c r="G502" s="59">
        <v>368029</v>
      </c>
      <c r="H502" s="102">
        <f t="shared" si="7"/>
        <v>74.940490129201081</v>
      </c>
    </row>
    <row r="503" spans="1:8">
      <c r="A503" s="56">
        <v>399970400087</v>
      </c>
      <c r="B503" s="57" t="s">
        <v>2058</v>
      </c>
      <c r="C503" s="58" t="s">
        <v>823</v>
      </c>
      <c r="D503" s="58" t="s">
        <v>2059</v>
      </c>
      <c r="E503" s="58" t="s">
        <v>783</v>
      </c>
      <c r="F503" s="57" t="s">
        <v>477</v>
      </c>
      <c r="G503" s="59">
        <v>368029</v>
      </c>
      <c r="H503" s="102">
        <f t="shared" si="7"/>
        <v>74.940490129201081</v>
      </c>
    </row>
    <row r="504" spans="1:8">
      <c r="A504" s="56">
        <v>403080400150</v>
      </c>
      <c r="B504" s="57" t="s">
        <v>2060</v>
      </c>
      <c r="C504" s="58" t="s">
        <v>921</v>
      </c>
      <c r="D504" s="58" t="s">
        <v>2061</v>
      </c>
      <c r="E504" s="58" t="s">
        <v>724</v>
      </c>
      <c r="F504" s="57" t="s">
        <v>477</v>
      </c>
      <c r="G504" s="59">
        <v>368029</v>
      </c>
      <c r="H504" s="102">
        <f t="shared" si="7"/>
        <v>74.940490129201081</v>
      </c>
    </row>
    <row r="505" spans="1:8">
      <c r="A505" s="56">
        <v>403130700028</v>
      </c>
      <c r="B505" s="57" t="s">
        <v>2062</v>
      </c>
      <c r="C505" s="58" t="s">
        <v>2063</v>
      </c>
      <c r="D505" s="58" t="s">
        <v>1270</v>
      </c>
      <c r="E505" s="58" t="s">
        <v>724</v>
      </c>
      <c r="F505" s="57" t="s">
        <v>441</v>
      </c>
      <c r="G505" s="59">
        <v>368029</v>
      </c>
      <c r="H505" s="102">
        <f t="shared" si="7"/>
        <v>74.940490129201081</v>
      </c>
    </row>
    <row r="506" spans="1:8">
      <c r="A506" s="56">
        <v>403130700036</v>
      </c>
      <c r="B506" s="57" t="s">
        <v>2064</v>
      </c>
      <c r="C506" s="58" t="s">
        <v>2063</v>
      </c>
      <c r="D506" s="58" t="s">
        <v>2065</v>
      </c>
      <c r="E506" s="58" t="s">
        <v>724</v>
      </c>
      <c r="F506" s="57" t="s">
        <v>441</v>
      </c>
      <c r="G506" s="59">
        <v>368029</v>
      </c>
      <c r="H506" s="102">
        <f t="shared" si="7"/>
        <v>74.940490129201081</v>
      </c>
    </row>
    <row r="507" spans="1:8">
      <c r="A507" s="56">
        <v>403150700202</v>
      </c>
      <c r="B507" s="57" t="s">
        <v>2066</v>
      </c>
      <c r="C507" s="58" t="s">
        <v>2067</v>
      </c>
      <c r="D507" s="58" t="s">
        <v>2068</v>
      </c>
      <c r="E507" s="58" t="s">
        <v>724</v>
      </c>
      <c r="F507" s="57" t="s">
        <v>441</v>
      </c>
      <c r="G507" s="59">
        <v>368029</v>
      </c>
      <c r="H507" s="102">
        <f t="shared" si="7"/>
        <v>74.940490129201081</v>
      </c>
    </row>
    <row r="508" spans="1:8">
      <c r="A508" s="56">
        <v>403750201366</v>
      </c>
      <c r="B508" s="57" t="s">
        <v>2069</v>
      </c>
      <c r="C508" s="58" t="s">
        <v>2070</v>
      </c>
      <c r="D508" s="58" t="s">
        <v>2071</v>
      </c>
      <c r="E508" s="58" t="s">
        <v>724</v>
      </c>
      <c r="F508" s="57" t="s">
        <v>477</v>
      </c>
      <c r="G508" s="59">
        <v>368029</v>
      </c>
      <c r="H508" s="102">
        <f t="shared" si="7"/>
        <v>74.940490129201081</v>
      </c>
    </row>
    <row r="509" spans="1:8">
      <c r="A509" s="56">
        <v>403830400068</v>
      </c>
      <c r="B509" s="57" t="s">
        <v>2072</v>
      </c>
      <c r="C509" s="58" t="s">
        <v>2073</v>
      </c>
      <c r="D509" s="58" t="s">
        <v>2074</v>
      </c>
      <c r="E509" s="58" t="s">
        <v>724</v>
      </c>
      <c r="F509" s="57" t="s">
        <v>477</v>
      </c>
      <c r="G509" s="59">
        <v>368029</v>
      </c>
      <c r="H509" s="102">
        <f t="shared" si="7"/>
        <v>74.940490129201081</v>
      </c>
    </row>
    <row r="510" spans="1:8">
      <c r="A510" s="56">
        <v>403950302299</v>
      </c>
      <c r="B510" s="57" t="s">
        <v>2075</v>
      </c>
      <c r="C510" s="58" t="s">
        <v>2076</v>
      </c>
      <c r="D510" s="58" t="s">
        <v>2077</v>
      </c>
      <c r="E510" s="58" t="s">
        <v>724</v>
      </c>
      <c r="F510" s="57" t="s">
        <v>477</v>
      </c>
      <c r="G510" s="59">
        <v>368029</v>
      </c>
      <c r="H510" s="102">
        <f t="shared" si="7"/>
        <v>74.940490129201081</v>
      </c>
    </row>
    <row r="511" spans="1:8">
      <c r="A511" s="56">
        <v>403960210490</v>
      </c>
      <c r="B511" s="57" t="s">
        <v>2078</v>
      </c>
      <c r="C511" s="58" t="s">
        <v>2079</v>
      </c>
      <c r="D511" s="58" t="s">
        <v>2080</v>
      </c>
      <c r="E511" s="58" t="s">
        <v>724</v>
      </c>
      <c r="F511" s="57" t="s">
        <v>477</v>
      </c>
      <c r="G511" s="59">
        <v>368029</v>
      </c>
      <c r="H511" s="102">
        <f t="shared" si="7"/>
        <v>74.940490129201081</v>
      </c>
    </row>
    <row r="512" spans="1:8">
      <c r="A512" s="56">
        <v>408110900278</v>
      </c>
      <c r="B512" s="57" t="s">
        <v>2081</v>
      </c>
      <c r="C512" s="58" t="s">
        <v>1944</v>
      </c>
      <c r="D512" s="58" t="s">
        <v>2082</v>
      </c>
      <c r="E512" s="58" t="s">
        <v>732</v>
      </c>
      <c r="F512" s="57" t="s">
        <v>441</v>
      </c>
      <c r="G512" s="59">
        <v>368029</v>
      </c>
      <c r="H512" s="102">
        <f t="shared" si="7"/>
        <v>74.940490129201081</v>
      </c>
    </row>
    <row r="513" spans="1:8">
      <c r="A513" s="56">
        <v>408120500138</v>
      </c>
      <c r="B513" s="57" t="s">
        <v>2083</v>
      </c>
      <c r="C513" s="58" t="s">
        <v>1625</v>
      </c>
      <c r="D513" s="58" t="s">
        <v>2084</v>
      </c>
      <c r="E513" s="58" t="s">
        <v>732</v>
      </c>
      <c r="F513" s="57" t="s">
        <v>441</v>
      </c>
      <c r="G513" s="59">
        <v>368029</v>
      </c>
      <c r="H513" s="102">
        <f t="shared" si="7"/>
        <v>74.940490129201081</v>
      </c>
    </row>
    <row r="514" spans="1:8">
      <c r="A514" s="56">
        <v>408150900131</v>
      </c>
      <c r="B514" s="57" t="s">
        <v>2085</v>
      </c>
      <c r="C514" s="58" t="s">
        <v>2086</v>
      </c>
      <c r="D514" s="58" t="s">
        <v>2087</v>
      </c>
      <c r="E514" s="58" t="s">
        <v>732</v>
      </c>
      <c r="F514" s="57" t="s">
        <v>441</v>
      </c>
      <c r="G514" s="59">
        <v>368029</v>
      </c>
      <c r="H514" s="102">
        <f t="shared" ref="H514:H577" si="8">G514/4910.95</f>
        <v>74.940490129201081</v>
      </c>
    </row>
    <row r="515" spans="1:8">
      <c r="A515" s="56">
        <v>408180600042</v>
      </c>
      <c r="B515" s="57" t="s">
        <v>2088</v>
      </c>
      <c r="C515" s="58" t="s">
        <v>1368</v>
      </c>
      <c r="D515" s="58" t="s">
        <v>2089</v>
      </c>
      <c r="E515" s="58" t="s">
        <v>732</v>
      </c>
      <c r="F515" s="57" t="s">
        <v>441</v>
      </c>
      <c r="G515" s="59">
        <v>368029</v>
      </c>
      <c r="H515" s="102">
        <f t="shared" si="8"/>
        <v>74.940490129201081</v>
      </c>
    </row>
    <row r="516" spans="1:8">
      <c r="A516" s="56">
        <v>408880100113</v>
      </c>
      <c r="B516" s="57" t="s">
        <v>2090</v>
      </c>
      <c r="C516" s="58" t="s">
        <v>2091</v>
      </c>
      <c r="D516" s="58" t="s">
        <v>2092</v>
      </c>
      <c r="E516" s="58" t="s">
        <v>732</v>
      </c>
      <c r="F516" s="57" t="s">
        <v>441</v>
      </c>
      <c r="G516" s="59">
        <v>368029</v>
      </c>
      <c r="H516" s="102">
        <f t="shared" si="8"/>
        <v>74.940490129201081</v>
      </c>
    </row>
    <row r="517" spans="1:8">
      <c r="A517" s="56">
        <v>408940300052</v>
      </c>
      <c r="B517" s="57" t="s">
        <v>2093</v>
      </c>
      <c r="C517" s="58" t="s">
        <v>2094</v>
      </c>
      <c r="D517" s="58" t="s">
        <v>2095</v>
      </c>
      <c r="E517" s="58" t="s">
        <v>732</v>
      </c>
      <c r="F517" s="57" t="s">
        <v>441</v>
      </c>
      <c r="G517" s="59">
        <v>368029</v>
      </c>
      <c r="H517" s="102">
        <f t="shared" si="8"/>
        <v>74.940490129201081</v>
      </c>
    </row>
    <row r="518" spans="1:8">
      <c r="A518" s="56">
        <v>408970200206</v>
      </c>
      <c r="B518" s="57" t="s">
        <v>2096</v>
      </c>
      <c r="C518" s="58" t="s">
        <v>1740</v>
      </c>
      <c r="D518" s="58" t="s">
        <v>2097</v>
      </c>
      <c r="E518" s="58" t="s">
        <v>732</v>
      </c>
      <c r="F518" s="57" t="s">
        <v>441</v>
      </c>
      <c r="G518" s="59">
        <v>368029</v>
      </c>
      <c r="H518" s="102">
        <f t="shared" si="8"/>
        <v>74.940490129201081</v>
      </c>
    </row>
    <row r="519" spans="1:8">
      <c r="A519" s="56">
        <v>408990500044</v>
      </c>
      <c r="B519" s="57" t="s">
        <v>2098</v>
      </c>
      <c r="C519" s="58" t="s">
        <v>1622</v>
      </c>
      <c r="D519" s="58" t="s">
        <v>2099</v>
      </c>
      <c r="E519" s="58" t="s">
        <v>732</v>
      </c>
      <c r="F519" s="57" t="s">
        <v>441</v>
      </c>
      <c r="G519" s="59">
        <v>368029</v>
      </c>
      <c r="H519" s="102">
        <f t="shared" si="8"/>
        <v>74.940490129201081</v>
      </c>
    </row>
    <row r="520" spans="1:8">
      <c r="A520" s="56">
        <v>396931150066</v>
      </c>
      <c r="B520" s="57" t="s">
        <v>241</v>
      </c>
      <c r="C520" s="58" t="s">
        <v>2026</v>
      </c>
      <c r="D520" s="58" t="s">
        <v>2100</v>
      </c>
      <c r="E520" s="58" t="s">
        <v>440</v>
      </c>
      <c r="F520" s="57" t="s">
        <v>441</v>
      </c>
      <c r="G520" s="59">
        <v>368028</v>
      </c>
      <c r="H520" s="102">
        <f t="shared" si="8"/>
        <v>74.940286502611514</v>
      </c>
    </row>
    <row r="521" spans="1:8">
      <c r="A521" s="56">
        <v>396160200929</v>
      </c>
      <c r="B521" s="57" t="s">
        <v>2101</v>
      </c>
      <c r="C521" s="58" t="s">
        <v>2102</v>
      </c>
      <c r="D521" s="58" t="s">
        <v>2103</v>
      </c>
      <c r="E521" s="58" t="s">
        <v>2104</v>
      </c>
      <c r="F521" s="57" t="s">
        <v>477</v>
      </c>
      <c r="G521" s="59">
        <v>363128</v>
      </c>
      <c r="H521" s="102">
        <f t="shared" si="8"/>
        <v>73.942516213767192</v>
      </c>
    </row>
    <row r="522" spans="1:8">
      <c r="A522" s="56">
        <v>408920400131</v>
      </c>
      <c r="B522" s="57" t="s">
        <v>2105</v>
      </c>
      <c r="C522" s="58" t="s">
        <v>909</v>
      </c>
      <c r="D522" s="58" t="s">
        <v>2106</v>
      </c>
      <c r="E522" s="58" t="s">
        <v>732</v>
      </c>
      <c r="F522" s="57" t="s">
        <v>441</v>
      </c>
      <c r="G522" s="59">
        <v>361788</v>
      </c>
      <c r="H522" s="102">
        <f t="shared" si="8"/>
        <v>73.669656583756705</v>
      </c>
    </row>
    <row r="523" spans="1:8">
      <c r="A523" s="56">
        <v>396060302031</v>
      </c>
      <c r="B523" s="57" t="s">
        <v>158</v>
      </c>
      <c r="C523" s="58" t="s">
        <v>2017</v>
      </c>
      <c r="D523" s="58" t="s">
        <v>2107</v>
      </c>
      <c r="E523" s="58" t="s">
        <v>440</v>
      </c>
      <c r="F523" s="57" t="s">
        <v>477</v>
      </c>
      <c r="G523" s="59">
        <v>353326</v>
      </c>
      <c r="H523" s="102">
        <f t="shared" si="8"/>
        <v>71.946568382899443</v>
      </c>
    </row>
    <row r="524" spans="1:8">
      <c r="A524" s="56">
        <v>389911200265</v>
      </c>
      <c r="B524" s="57" t="s">
        <v>2108</v>
      </c>
      <c r="C524" s="58" t="s">
        <v>1746</v>
      </c>
      <c r="D524" s="58" t="s">
        <v>1747</v>
      </c>
      <c r="E524" s="58" t="s">
        <v>815</v>
      </c>
      <c r="F524" s="57" t="s">
        <v>477</v>
      </c>
      <c r="G524" s="59">
        <v>348425</v>
      </c>
      <c r="H524" s="102">
        <f t="shared" si="8"/>
        <v>70.948594467465568</v>
      </c>
    </row>
    <row r="525" spans="1:8">
      <c r="A525" s="56">
        <v>395960511071</v>
      </c>
      <c r="B525" s="57" t="s">
        <v>2109</v>
      </c>
      <c r="C525" s="58" t="s">
        <v>2110</v>
      </c>
      <c r="D525" s="58" t="s">
        <v>2111</v>
      </c>
      <c r="E525" s="58" t="s">
        <v>728</v>
      </c>
      <c r="F525" s="57" t="s">
        <v>477</v>
      </c>
      <c r="G525" s="59">
        <v>348425</v>
      </c>
      <c r="H525" s="102">
        <f t="shared" si="8"/>
        <v>70.948594467465568</v>
      </c>
    </row>
    <row r="526" spans="1:8">
      <c r="A526" s="56">
        <v>390010711595</v>
      </c>
      <c r="B526" s="57" t="s">
        <v>2112</v>
      </c>
      <c r="C526" s="58" t="s">
        <v>975</v>
      </c>
      <c r="D526" s="58" t="s">
        <v>2113</v>
      </c>
      <c r="E526" s="58" t="s">
        <v>977</v>
      </c>
      <c r="F526" s="57" t="s">
        <v>441</v>
      </c>
      <c r="G526" s="59">
        <v>344837</v>
      </c>
      <c r="H526" s="102">
        <f t="shared" si="8"/>
        <v>70.217982264124046</v>
      </c>
    </row>
    <row r="527" spans="1:8">
      <c r="A527" s="56">
        <v>408750201236</v>
      </c>
      <c r="B527" s="57" t="s">
        <v>2114</v>
      </c>
      <c r="C527" s="58" t="s">
        <v>776</v>
      </c>
      <c r="D527" s="58" t="s">
        <v>2115</v>
      </c>
      <c r="E527" s="58" t="s">
        <v>732</v>
      </c>
      <c r="F527" s="57" t="s">
        <v>441</v>
      </c>
      <c r="G527" s="59">
        <v>344216</v>
      </c>
      <c r="H527" s="102">
        <f t="shared" si="8"/>
        <v>70.091530152007252</v>
      </c>
    </row>
    <row r="528" spans="1:8">
      <c r="A528" s="56">
        <v>395991051419</v>
      </c>
      <c r="B528" s="57" t="s">
        <v>2116</v>
      </c>
      <c r="C528" s="58" t="s">
        <v>2117</v>
      </c>
      <c r="D528" s="58" t="s">
        <v>1661</v>
      </c>
      <c r="E528" s="58" t="s">
        <v>728</v>
      </c>
      <c r="F528" s="57" t="s">
        <v>477</v>
      </c>
      <c r="G528" s="59">
        <v>343961</v>
      </c>
      <c r="H528" s="102">
        <f t="shared" si="8"/>
        <v>70.039605371669438</v>
      </c>
    </row>
    <row r="529" spans="1:8">
      <c r="A529" s="56">
        <v>352150900119</v>
      </c>
      <c r="B529" s="57" t="s">
        <v>2118</v>
      </c>
      <c r="C529" s="58" t="s">
        <v>2119</v>
      </c>
      <c r="D529" s="58" t="s">
        <v>2120</v>
      </c>
      <c r="E529" s="58" t="s">
        <v>732</v>
      </c>
      <c r="F529" s="57" t="s">
        <v>441</v>
      </c>
      <c r="G529" s="59">
        <v>343523</v>
      </c>
      <c r="H529" s="102">
        <f t="shared" si="8"/>
        <v>69.950416925442127</v>
      </c>
    </row>
    <row r="530" spans="1:8">
      <c r="A530" s="56">
        <v>389911200273</v>
      </c>
      <c r="B530" s="57" t="s">
        <v>2121</v>
      </c>
      <c r="C530" s="58" t="s">
        <v>1746</v>
      </c>
      <c r="D530" s="58" t="s">
        <v>1747</v>
      </c>
      <c r="E530" s="58" t="s">
        <v>815</v>
      </c>
      <c r="F530" s="57" t="s">
        <v>477</v>
      </c>
      <c r="G530" s="59">
        <v>343523</v>
      </c>
      <c r="H530" s="102">
        <f t="shared" si="8"/>
        <v>69.950416925442127</v>
      </c>
    </row>
    <row r="531" spans="1:8">
      <c r="A531" s="56">
        <v>396051000332</v>
      </c>
      <c r="B531" s="57" t="s">
        <v>215</v>
      </c>
      <c r="C531" s="58" t="s">
        <v>2122</v>
      </c>
      <c r="D531" s="58" t="s">
        <v>2123</v>
      </c>
      <c r="E531" s="58" t="s">
        <v>440</v>
      </c>
      <c r="F531" s="57" t="s">
        <v>477</v>
      </c>
      <c r="G531" s="59">
        <v>343523</v>
      </c>
      <c r="H531" s="102">
        <f t="shared" si="8"/>
        <v>69.950416925442127</v>
      </c>
    </row>
    <row r="532" spans="1:8">
      <c r="A532" s="56">
        <v>400980220760</v>
      </c>
      <c r="B532" s="57" t="s">
        <v>2124</v>
      </c>
      <c r="C532" s="58" t="s">
        <v>2125</v>
      </c>
      <c r="D532" s="58" t="s">
        <v>2126</v>
      </c>
      <c r="E532" s="58" t="s">
        <v>2127</v>
      </c>
      <c r="F532" s="57" t="s">
        <v>441</v>
      </c>
      <c r="G532" s="59">
        <v>343523</v>
      </c>
      <c r="H532" s="102">
        <f t="shared" si="8"/>
        <v>69.950416925442127</v>
      </c>
    </row>
    <row r="533" spans="1:8">
      <c r="A533" s="56">
        <v>408770300648</v>
      </c>
      <c r="B533" s="57" t="s">
        <v>2128</v>
      </c>
      <c r="C533" s="58" t="s">
        <v>2129</v>
      </c>
      <c r="D533" s="58" t="s">
        <v>811</v>
      </c>
      <c r="E533" s="58" t="s">
        <v>732</v>
      </c>
      <c r="F533" s="57" t="s">
        <v>477</v>
      </c>
      <c r="G533" s="59">
        <v>343523</v>
      </c>
      <c r="H533" s="102">
        <f t="shared" si="8"/>
        <v>69.950416925442127</v>
      </c>
    </row>
    <row r="534" spans="1:8">
      <c r="A534" s="56">
        <v>395040701065</v>
      </c>
      <c r="B534" s="57" t="s">
        <v>2130</v>
      </c>
      <c r="C534" s="58" t="s">
        <v>2131</v>
      </c>
      <c r="D534" s="58" t="s">
        <v>2132</v>
      </c>
      <c r="E534" s="58" t="s">
        <v>728</v>
      </c>
      <c r="F534" s="57" t="s">
        <v>441</v>
      </c>
      <c r="G534" s="59">
        <v>328938</v>
      </c>
      <c r="H534" s="102">
        <f t="shared" si="8"/>
        <v>66.980523116708582</v>
      </c>
    </row>
    <row r="535" spans="1:8">
      <c r="A535" s="56">
        <v>408730101171</v>
      </c>
      <c r="B535" s="57" t="s">
        <v>2133</v>
      </c>
      <c r="C535" s="58" t="s">
        <v>2134</v>
      </c>
      <c r="D535" s="58" t="s">
        <v>2135</v>
      </c>
      <c r="E535" s="58" t="s">
        <v>732</v>
      </c>
      <c r="F535" s="57" t="s">
        <v>441</v>
      </c>
      <c r="G535" s="59">
        <v>325438</v>
      </c>
      <c r="H535" s="102">
        <f t="shared" si="8"/>
        <v>66.26783005324836</v>
      </c>
    </row>
    <row r="536" spans="1:8">
      <c r="A536" s="56">
        <v>389891000329</v>
      </c>
      <c r="B536" s="57" t="s">
        <v>2136</v>
      </c>
      <c r="C536" s="58" t="s">
        <v>1746</v>
      </c>
      <c r="D536" s="58" t="s">
        <v>1747</v>
      </c>
      <c r="E536" s="58" t="s">
        <v>815</v>
      </c>
      <c r="F536" s="57" t="s">
        <v>477</v>
      </c>
      <c r="G536" s="59">
        <v>323919</v>
      </c>
      <c r="H536" s="102">
        <f t="shared" si="8"/>
        <v>65.958521263706615</v>
      </c>
    </row>
    <row r="537" spans="1:8">
      <c r="A537" s="56">
        <v>395770800531</v>
      </c>
      <c r="B537" s="57" t="s">
        <v>2137</v>
      </c>
      <c r="C537" s="58" t="s">
        <v>2138</v>
      </c>
      <c r="D537" s="58" t="s">
        <v>2139</v>
      </c>
      <c r="E537" s="58" t="s">
        <v>728</v>
      </c>
      <c r="F537" s="57" t="s">
        <v>441</v>
      </c>
      <c r="G537" s="59">
        <v>319893</v>
      </c>
      <c r="H537" s="102">
        <f t="shared" si="8"/>
        <v>65.138720614137796</v>
      </c>
    </row>
    <row r="538" spans="1:8">
      <c r="A538" s="56">
        <v>395020700666</v>
      </c>
      <c r="B538" s="57" t="s">
        <v>2140</v>
      </c>
      <c r="C538" s="58" t="s">
        <v>2141</v>
      </c>
      <c r="D538" s="58" t="s">
        <v>2142</v>
      </c>
      <c r="E538" s="58" t="s">
        <v>728</v>
      </c>
      <c r="F538" s="57" t="s">
        <v>477</v>
      </c>
      <c r="G538" s="59">
        <v>319455</v>
      </c>
      <c r="H538" s="102">
        <f t="shared" si="8"/>
        <v>65.049532167910485</v>
      </c>
    </row>
    <row r="539" spans="1:8">
      <c r="A539" s="56">
        <v>390940900061</v>
      </c>
      <c r="B539" s="57" t="s">
        <v>2143</v>
      </c>
      <c r="C539" s="58" t="s">
        <v>2144</v>
      </c>
      <c r="D539" s="58" t="s">
        <v>2145</v>
      </c>
      <c r="E539" s="58" t="s">
        <v>873</v>
      </c>
      <c r="F539" s="57" t="s">
        <v>477</v>
      </c>
      <c r="G539" s="59">
        <v>319017</v>
      </c>
      <c r="H539" s="102">
        <f t="shared" si="8"/>
        <v>64.960343721683174</v>
      </c>
    </row>
    <row r="540" spans="1:8">
      <c r="A540" s="56">
        <v>395021002288</v>
      </c>
      <c r="B540" s="57" t="s">
        <v>2146</v>
      </c>
      <c r="C540" s="58" t="s">
        <v>2147</v>
      </c>
      <c r="D540" s="58" t="s">
        <v>2148</v>
      </c>
      <c r="E540" s="58" t="s">
        <v>743</v>
      </c>
      <c r="F540" s="57" t="s">
        <v>477</v>
      </c>
      <c r="G540" s="59">
        <v>319017</v>
      </c>
      <c r="H540" s="102">
        <f t="shared" si="8"/>
        <v>64.960343721683174</v>
      </c>
    </row>
    <row r="541" spans="1:8">
      <c r="A541" s="56">
        <v>395030600368</v>
      </c>
      <c r="B541" s="57" t="s">
        <v>2149</v>
      </c>
      <c r="C541" s="58" t="s">
        <v>2150</v>
      </c>
      <c r="D541" s="58" t="s">
        <v>2151</v>
      </c>
      <c r="E541" s="58" t="s">
        <v>743</v>
      </c>
      <c r="F541" s="57" t="s">
        <v>441</v>
      </c>
      <c r="G541" s="59">
        <v>319017</v>
      </c>
      <c r="H541" s="102">
        <f t="shared" si="8"/>
        <v>64.960343721683174</v>
      </c>
    </row>
    <row r="542" spans="1:8">
      <c r="A542" s="56">
        <v>396750301399</v>
      </c>
      <c r="B542" s="57" t="s">
        <v>300</v>
      </c>
      <c r="C542" s="58" t="s">
        <v>2152</v>
      </c>
      <c r="D542" s="58" t="s">
        <v>2153</v>
      </c>
      <c r="E542" s="58" t="s">
        <v>440</v>
      </c>
      <c r="F542" s="57" t="s">
        <v>477</v>
      </c>
      <c r="G542" s="59">
        <v>319017</v>
      </c>
      <c r="H542" s="102">
        <f t="shared" si="8"/>
        <v>64.960343721683174</v>
      </c>
    </row>
    <row r="543" spans="1:8">
      <c r="A543" s="56">
        <v>398000705369</v>
      </c>
      <c r="B543" s="57" t="s">
        <v>2154</v>
      </c>
      <c r="C543" s="58" t="s">
        <v>2155</v>
      </c>
      <c r="D543" s="58" t="s">
        <v>2156</v>
      </c>
      <c r="E543" s="58" t="s">
        <v>1845</v>
      </c>
      <c r="F543" s="57" t="s">
        <v>477</v>
      </c>
      <c r="G543" s="59">
        <v>319017</v>
      </c>
      <c r="H543" s="102">
        <f t="shared" si="8"/>
        <v>64.960343721683174</v>
      </c>
    </row>
    <row r="544" spans="1:8">
      <c r="A544" s="56">
        <v>398000806238</v>
      </c>
      <c r="B544" s="57" t="s">
        <v>2157</v>
      </c>
      <c r="C544" s="58" t="s">
        <v>2158</v>
      </c>
      <c r="D544" s="58" t="s">
        <v>2159</v>
      </c>
      <c r="E544" s="58" t="s">
        <v>2160</v>
      </c>
      <c r="F544" s="57" t="s">
        <v>441</v>
      </c>
      <c r="G544" s="59">
        <v>319017</v>
      </c>
      <c r="H544" s="102">
        <f t="shared" si="8"/>
        <v>64.960343721683174</v>
      </c>
    </row>
    <row r="545" spans="1:8">
      <c r="A545" s="56">
        <v>408000200149</v>
      </c>
      <c r="B545" s="57" t="s">
        <v>2161</v>
      </c>
      <c r="C545" s="58" t="s">
        <v>958</v>
      </c>
      <c r="D545" s="58" t="s">
        <v>2162</v>
      </c>
      <c r="E545" s="58" t="s">
        <v>732</v>
      </c>
      <c r="F545" s="57" t="s">
        <v>441</v>
      </c>
      <c r="G545" s="59">
        <v>319017</v>
      </c>
      <c r="H545" s="102">
        <f t="shared" si="8"/>
        <v>64.960343721683174</v>
      </c>
    </row>
    <row r="546" spans="1:8">
      <c r="A546" s="56">
        <v>396050300341</v>
      </c>
      <c r="B546" s="57" t="s">
        <v>614</v>
      </c>
      <c r="C546" s="58" t="s">
        <v>615</v>
      </c>
      <c r="D546" s="58" t="s">
        <v>616</v>
      </c>
      <c r="E546" s="58" t="s">
        <v>440</v>
      </c>
      <c r="F546" s="57" t="s">
        <v>441</v>
      </c>
      <c r="G546" s="59">
        <v>315798</v>
      </c>
      <c r="H546" s="102">
        <f t="shared" si="8"/>
        <v>64.304869729889333</v>
      </c>
    </row>
    <row r="547" spans="1:8">
      <c r="A547" s="56">
        <v>408681000321</v>
      </c>
      <c r="B547" s="57" t="s">
        <v>2163</v>
      </c>
      <c r="C547" s="58" t="s">
        <v>862</v>
      </c>
      <c r="D547" s="58" t="s">
        <v>2164</v>
      </c>
      <c r="E547" s="58" t="s">
        <v>732</v>
      </c>
      <c r="F547" s="57" t="s">
        <v>441</v>
      </c>
      <c r="G547" s="59">
        <v>315798</v>
      </c>
      <c r="H547" s="102">
        <f t="shared" si="8"/>
        <v>64.304869729889333</v>
      </c>
    </row>
    <row r="548" spans="1:8">
      <c r="A548" s="56">
        <v>408880400087</v>
      </c>
      <c r="B548" s="57" t="s">
        <v>2165</v>
      </c>
      <c r="C548" s="58" t="s">
        <v>2166</v>
      </c>
      <c r="D548" s="58" t="s">
        <v>2167</v>
      </c>
      <c r="E548" s="58" t="s">
        <v>732</v>
      </c>
      <c r="F548" s="57" t="s">
        <v>441</v>
      </c>
      <c r="G548" s="59">
        <v>315798</v>
      </c>
      <c r="H548" s="102">
        <f t="shared" si="8"/>
        <v>64.304869729889333</v>
      </c>
    </row>
    <row r="549" spans="1:8">
      <c r="A549" s="56">
        <v>390881001104</v>
      </c>
      <c r="B549" s="57" t="s">
        <v>2168</v>
      </c>
      <c r="C549" s="58" t="s">
        <v>2169</v>
      </c>
      <c r="D549" s="58" t="s">
        <v>2170</v>
      </c>
      <c r="E549" s="58" t="s">
        <v>1215</v>
      </c>
      <c r="F549" s="57" t="s">
        <v>477</v>
      </c>
      <c r="G549" s="59">
        <v>309215</v>
      </c>
      <c r="H549" s="102">
        <f t="shared" si="8"/>
        <v>62.964395890815425</v>
      </c>
    </row>
    <row r="550" spans="1:8">
      <c r="A550" s="56">
        <v>414020407742</v>
      </c>
      <c r="B550" s="57" t="s">
        <v>2171</v>
      </c>
      <c r="C550" s="58" t="s">
        <v>2172</v>
      </c>
      <c r="D550" s="58" t="s">
        <v>2173</v>
      </c>
      <c r="E550" s="58" t="s">
        <v>2174</v>
      </c>
      <c r="F550" s="57" t="s">
        <v>441</v>
      </c>
      <c r="G550" s="59">
        <v>308078</v>
      </c>
      <c r="H550" s="102">
        <f t="shared" si="8"/>
        <v>62.73287245848563</v>
      </c>
    </row>
    <row r="551" spans="1:8">
      <c r="A551" s="56">
        <v>390930600639</v>
      </c>
      <c r="B551" s="57" t="s">
        <v>2175</v>
      </c>
      <c r="C551" s="58" t="s">
        <v>1749</v>
      </c>
      <c r="D551" s="58" t="s">
        <v>2176</v>
      </c>
      <c r="E551" s="58" t="s">
        <v>1532</v>
      </c>
      <c r="F551" s="57" t="s">
        <v>477</v>
      </c>
      <c r="G551" s="59">
        <v>304314</v>
      </c>
      <c r="H551" s="102">
        <f t="shared" si="8"/>
        <v>61.96642197538155</v>
      </c>
    </row>
    <row r="552" spans="1:8">
      <c r="A552" s="56">
        <v>391921000072</v>
      </c>
      <c r="B552" s="57" t="s">
        <v>2177</v>
      </c>
      <c r="C552" s="58" t="s">
        <v>2178</v>
      </c>
      <c r="D552" s="58" t="s">
        <v>2179</v>
      </c>
      <c r="E552" s="58" t="s">
        <v>1416</v>
      </c>
      <c r="F552" s="57" t="s">
        <v>441</v>
      </c>
      <c r="G552" s="59">
        <v>304314</v>
      </c>
      <c r="H552" s="102">
        <f t="shared" si="8"/>
        <v>61.96642197538155</v>
      </c>
    </row>
    <row r="553" spans="1:8">
      <c r="A553" s="56">
        <v>390820200279</v>
      </c>
      <c r="B553" s="57" t="s">
        <v>2180</v>
      </c>
      <c r="C553" s="58" t="s">
        <v>2181</v>
      </c>
      <c r="D553" s="58" t="s">
        <v>2182</v>
      </c>
      <c r="E553" s="58" t="s">
        <v>1525</v>
      </c>
      <c r="F553" s="57" t="s">
        <v>477</v>
      </c>
      <c r="G553" s="59">
        <v>304313</v>
      </c>
      <c r="H553" s="102">
        <f t="shared" si="8"/>
        <v>61.96621834879199</v>
      </c>
    </row>
    <row r="554" spans="1:8">
      <c r="A554" s="56">
        <v>403950302302</v>
      </c>
      <c r="B554" s="57" t="s">
        <v>2183</v>
      </c>
      <c r="C554" s="58" t="s">
        <v>2184</v>
      </c>
      <c r="D554" s="58" t="s">
        <v>2185</v>
      </c>
      <c r="E554" s="58" t="s">
        <v>724</v>
      </c>
      <c r="F554" s="57" t="s">
        <v>477</v>
      </c>
      <c r="G554" s="59">
        <v>304313</v>
      </c>
      <c r="H554" s="102">
        <f t="shared" si="8"/>
        <v>61.96621834879199</v>
      </c>
    </row>
    <row r="555" spans="1:8">
      <c r="A555" s="56">
        <v>395041002047</v>
      </c>
      <c r="B555" s="57" t="s">
        <v>2186</v>
      </c>
      <c r="C555" s="58" t="s">
        <v>1304</v>
      </c>
      <c r="D555" s="58" t="s">
        <v>2187</v>
      </c>
      <c r="E555" s="58" t="s">
        <v>728</v>
      </c>
      <c r="F555" s="57" t="s">
        <v>441</v>
      </c>
      <c r="G555" s="59">
        <v>302658</v>
      </c>
      <c r="H555" s="102">
        <f t="shared" si="8"/>
        <v>61.629216343070084</v>
      </c>
    </row>
    <row r="556" spans="1:8">
      <c r="A556" s="56">
        <v>408740100407</v>
      </c>
      <c r="B556" s="57" t="s">
        <v>2188</v>
      </c>
      <c r="C556" s="58" t="s">
        <v>2189</v>
      </c>
      <c r="D556" s="58" t="s">
        <v>2190</v>
      </c>
      <c r="E556" s="58" t="s">
        <v>732</v>
      </c>
      <c r="F556" s="57" t="s">
        <v>477</v>
      </c>
      <c r="G556" s="59">
        <v>302658</v>
      </c>
      <c r="H556" s="102">
        <f t="shared" si="8"/>
        <v>61.629216343070084</v>
      </c>
    </row>
    <row r="557" spans="1:8">
      <c r="A557" s="56">
        <v>395040400961</v>
      </c>
      <c r="B557" s="57" t="s">
        <v>2191</v>
      </c>
      <c r="C557" s="58" t="s">
        <v>2192</v>
      </c>
      <c r="D557" s="58" t="s">
        <v>2193</v>
      </c>
      <c r="E557" s="58" t="s">
        <v>743</v>
      </c>
      <c r="F557" s="57" t="s">
        <v>441</v>
      </c>
      <c r="G557" s="59">
        <v>296088</v>
      </c>
      <c r="H557" s="102">
        <f t="shared" si="8"/>
        <v>60.291389649660452</v>
      </c>
    </row>
    <row r="558" spans="1:8">
      <c r="A558" s="56">
        <v>395750300116</v>
      </c>
      <c r="B558" s="57" t="s">
        <v>2194</v>
      </c>
      <c r="C558" s="58" t="s">
        <v>2195</v>
      </c>
      <c r="D558" s="58" t="s">
        <v>2196</v>
      </c>
      <c r="E558" s="58" t="s">
        <v>728</v>
      </c>
      <c r="F558" s="57" t="s">
        <v>477</v>
      </c>
      <c r="G558" s="59">
        <v>295825</v>
      </c>
      <c r="H558" s="102">
        <f t="shared" si="8"/>
        <v>60.237835856606161</v>
      </c>
    </row>
    <row r="559" spans="1:8">
      <c r="A559" s="56">
        <v>371781111609</v>
      </c>
      <c r="B559" s="57" t="s">
        <v>2197</v>
      </c>
      <c r="C559" s="58" t="s">
        <v>2198</v>
      </c>
      <c r="D559" s="58" t="s">
        <v>2199</v>
      </c>
      <c r="E559" s="58" t="s">
        <v>2200</v>
      </c>
      <c r="F559" s="57" t="s">
        <v>441</v>
      </c>
      <c r="G559" s="59">
        <v>294950</v>
      </c>
      <c r="H559" s="102">
        <f t="shared" si="8"/>
        <v>60.059662590741098</v>
      </c>
    </row>
    <row r="560" spans="1:8">
      <c r="A560" s="56">
        <v>390820100240</v>
      </c>
      <c r="B560" s="57" t="s">
        <v>2201</v>
      </c>
      <c r="C560" s="58" t="s">
        <v>1717</v>
      </c>
      <c r="D560" s="58" t="s">
        <v>2202</v>
      </c>
      <c r="E560" s="58" t="s">
        <v>1719</v>
      </c>
      <c r="F560" s="57" t="s">
        <v>477</v>
      </c>
      <c r="G560" s="59">
        <v>294950</v>
      </c>
      <c r="H560" s="102">
        <f t="shared" si="8"/>
        <v>60.059662590741098</v>
      </c>
    </row>
    <row r="561" spans="1:8">
      <c r="A561" s="56">
        <v>395010502432</v>
      </c>
      <c r="B561" s="57" t="s">
        <v>2203</v>
      </c>
      <c r="C561" s="58" t="s">
        <v>2204</v>
      </c>
      <c r="D561" s="58" t="s">
        <v>2205</v>
      </c>
      <c r="E561" s="58" t="s">
        <v>728</v>
      </c>
      <c r="F561" s="57" t="s">
        <v>441</v>
      </c>
      <c r="G561" s="59">
        <v>294949</v>
      </c>
      <c r="H561" s="102">
        <f t="shared" si="8"/>
        <v>60.059458964151538</v>
      </c>
    </row>
    <row r="562" spans="1:8">
      <c r="A562" s="56">
        <v>395060500872</v>
      </c>
      <c r="B562" s="57" t="s">
        <v>2206</v>
      </c>
      <c r="C562" s="58" t="s">
        <v>2207</v>
      </c>
      <c r="D562" s="58" t="s">
        <v>2208</v>
      </c>
      <c r="E562" s="58" t="s">
        <v>743</v>
      </c>
      <c r="F562" s="57" t="s">
        <v>477</v>
      </c>
      <c r="G562" s="59">
        <v>294949</v>
      </c>
      <c r="H562" s="102">
        <f t="shared" si="8"/>
        <v>60.059458964151538</v>
      </c>
    </row>
    <row r="563" spans="1:8">
      <c r="A563" s="56">
        <v>395060601652</v>
      </c>
      <c r="B563" s="57" t="s">
        <v>2209</v>
      </c>
      <c r="C563" s="58" t="s">
        <v>2210</v>
      </c>
      <c r="D563" s="58" t="s">
        <v>2211</v>
      </c>
      <c r="E563" s="58" t="s">
        <v>743</v>
      </c>
      <c r="F563" s="57" t="s">
        <v>441</v>
      </c>
      <c r="G563" s="59">
        <v>294949</v>
      </c>
      <c r="H563" s="102">
        <f t="shared" si="8"/>
        <v>60.059458964151538</v>
      </c>
    </row>
    <row r="564" spans="1:8">
      <c r="A564" s="56">
        <v>395090802075</v>
      </c>
      <c r="B564" s="57" t="s">
        <v>2212</v>
      </c>
      <c r="C564" s="58" t="s">
        <v>2213</v>
      </c>
      <c r="D564" s="58" t="s">
        <v>2214</v>
      </c>
      <c r="E564" s="58" t="s">
        <v>728</v>
      </c>
      <c r="F564" s="57" t="s">
        <v>441</v>
      </c>
      <c r="G564" s="59">
        <v>294949</v>
      </c>
      <c r="H564" s="102">
        <f t="shared" si="8"/>
        <v>60.059458964151538</v>
      </c>
    </row>
    <row r="565" spans="1:8">
      <c r="A565" s="56">
        <v>395130300574</v>
      </c>
      <c r="B565" s="57" t="s">
        <v>2215</v>
      </c>
      <c r="C565" s="58" t="s">
        <v>2216</v>
      </c>
      <c r="D565" s="58" t="s">
        <v>2217</v>
      </c>
      <c r="E565" s="58" t="s">
        <v>743</v>
      </c>
      <c r="F565" s="57" t="s">
        <v>441</v>
      </c>
      <c r="G565" s="59">
        <v>294949</v>
      </c>
      <c r="H565" s="102">
        <f t="shared" si="8"/>
        <v>60.059458964151538</v>
      </c>
    </row>
    <row r="566" spans="1:8">
      <c r="A566" s="56">
        <v>395990520822</v>
      </c>
      <c r="B566" s="57" t="s">
        <v>2218</v>
      </c>
      <c r="C566" s="58" t="s">
        <v>1817</v>
      </c>
      <c r="D566" s="58" t="s">
        <v>2219</v>
      </c>
      <c r="E566" s="58" t="s">
        <v>743</v>
      </c>
      <c r="F566" s="57" t="s">
        <v>441</v>
      </c>
      <c r="G566" s="59">
        <v>294949</v>
      </c>
      <c r="H566" s="102">
        <f t="shared" si="8"/>
        <v>60.059458964151538</v>
      </c>
    </row>
    <row r="567" spans="1:8">
      <c r="A567" s="56">
        <v>398090601273</v>
      </c>
      <c r="B567" s="57" t="s">
        <v>2220</v>
      </c>
      <c r="C567" s="58" t="s">
        <v>2221</v>
      </c>
      <c r="D567" s="58" t="s">
        <v>2222</v>
      </c>
      <c r="E567" s="58" t="s">
        <v>2223</v>
      </c>
      <c r="F567" s="57" t="s">
        <v>477</v>
      </c>
      <c r="G567" s="59">
        <v>294949</v>
      </c>
      <c r="H567" s="102">
        <f t="shared" si="8"/>
        <v>60.059458964151538</v>
      </c>
    </row>
    <row r="568" spans="1:8">
      <c r="A568" s="56">
        <v>398111200525</v>
      </c>
      <c r="B568" s="57" t="s">
        <v>2224</v>
      </c>
      <c r="C568" s="58" t="s">
        <v>2225</v>
      </c>
      <c r="D568" s="58" t="s">
        <v>2226</v>
      </c>
      <c r="E568" s="58" t="s">
        <v>2227</v>
      </c>
      <c r="F568" s="57" t="s">
        <v>441</v>
      </c>
      <c r="G568" s="59">
        <v>294949</v>
      </c>
      <c r="H568" s="102">
        <f t="shared" si="8"/>
        <v>60.059458964151538</v>
      </c>
    </row>
    <row r="569" spans="1:8">
      <c r="A569" s="56">
        <v>385140700583</v>
      </c>
      <c r="B569" s="57" t="s">
        <v>2228</v>
      </c>
      <c r="C569" s="58" t="s">
        <v>2229</v>
      </c>
      <c r="D569" s="58" t="s">
        <v>2230</v>
      </c>
      <c r="E569" s="58" t="s">
        <v>1280</v>
      </c>
      <c r="F569" s="57" t="s">
        <v>441</v>
      </c>
      <c r="G569" s="59">
        <v>294512</v>
      </c>
      <c r="H569" s="102">
        <f t="shared" si="8"/>
        <v>59.970474144513794</v>
      </c>
    </row>
    <row r="570" spans="1:8">
      <c r="A570" s="56">
        <v>385160300581</v>
      </c>
      <c r="B570" s="57" t="s">
        <v>2231</v>
      </c>
      <c r="C570" s="58" t="s">
        <v>2232</v>
      </c>
      <c r="D570" s="58" t="s">
        <v>2233</v>
      </c>
      <c r="E570" s="58" t="s">
        <v>1280</v>
      </c>
      <c r="F570" s="57" t="s">
        <v>441</v>
      </c>
      <c r="G570" s="59">
        <v>294512</v>
      </c>
      <c r="H570" s="102">
        <f t="shared" si="8"/>
        <v>59.970474144513794</v>
      </c>
    </row>
    <row r="571" spans="1:8">
      <c r="A571" s="56">
        <v>385161000328</v>
      </c>
      <c r="B571" s="57" t="s">
        <v>2234</v>
      </c>
      <c r="C571" s="58" t="s">
        <v>2235</v>
      </c>
      <c r="D571" s="58" t="s">
        <v>2236</v>
      </c>
      <c r="E571" s="58" t="s">
        <v>1280</v>
      </c>
      <c r="F571" s="57" t="s">
        <v>441</v>
      </c>
      <c r="G571" s="59">
        <v>294512</v>
      </c>
      <c r="H571" s="102">
        <f t="shared" si="8"/>
        <v>59.970474144513794</v>
      </c>
    </row>
    <row r="572" spans="1:8">
      <c r="A572" s="56">
        <v>371850201712</v>
      </c>
      <c r="B572" s="57" t="s">
        <v>2237</v>
      </c>
      <c r="C572" s="58" t="s">
        <v>2238</v>
      </c>
      <c r="D572" s="58" t="s">
        <v>2239</v>
      </c>
      <c r="E572" s="58" t="s">
        <v>1674</v>
      </c>
      <c r="F572" s="57" t="s">
        <v>441</v>
      </c>
      <c r="G572" s="59">
        <v>294511</v>
      </c>
      <c r="H572" s="102">
        <f t="shared" si="8"/>
        <v>59.970270517924234</v>
      </c>
    </row>
    <row r="573" spans="1:8">
      <c r="A573" s="56">
        <v>371961000121</v>
      </c>
      <c r="B573" s="57" t="s">
        <v>2240</v>
      </c>
      <c r="C573" s="58" t="s">
        <v>2241</v>
      </c>
      <c r="D573" s="58" t="s">
        <v>2242</v>
      </c>
      <c r="E573" s="58" t="s">
        <v>1674</v>
      </c>
      <c r="F573" s="57" t="s">
        <v>441</v>
      </c>
      <c r="G573" s="59">
        <v>294511</v>
      </c>
      <c r="H573" s="102">
        <f t="shared" si="8"/>
        <v>59.970270517924234</v>
      </c>
    </row>
    <row r="574" spans="1:8">
      <c r="A574" s="56">
        <v>389130300167</v>
      </c>
      <c r="B574" s="57" t="s">
        <v>2243</v>
      </c>
      <c r="C574" s="58" t="s">
        <v>2244</v>
      </c>
      <c r="D574" s="58" t="s">
        <v>2245</v>
      </c>
      <c r="E574" s="58" t="s">
        <v>815</v>
      </c>
      <c r="F574" s="57" t="s">
        <v>477</v>
      </c>
      <c r="G574" s="59">
        <v>294511</v>
      </c>
      <c r="H574" s="102">
        <f t="shared" si="8"/>
        <v>59.970270517924234</v>
      </c>
    </row>
    <row r="575" spans="1:8">
      <c r="A575" s="56">
        <v>389150700137</v>
      </c>
      <c r="B575" s="57" t="s">
        <v>2246</v>
      </c>
      <c r="C575" s="58" t="s">
        <v>2247</v>
      </c>
      <c r="D575" s="58" t="s">
        <v>2248</v>
      </c>
      <c r="E575" s="58" t="s">
        <v>2249</v>
      </c>
      <c r="F575" s="57" t="s">
        <v>441</v>
      </c>
      <c r="G575" s="59">
        <v>294511</v>
      </c>
      <c r="H575" s="102">
        <f t="shared" si="8"/>
        <v>59.970270517924234</v>
      </c>
    </row>
    <row r="576" spans="1:8">
      <c r="A576" s="56">
        <v>389830100029</v>
      </c>
      <c r="B576" s="57" t="s">
        <v>2250</v>
      </c>
      <c r="C576" s="58" t="s">
        <v>2244</v>
      </c>
      <c r="D576" s="58" t="s">
        <v>2251</v>
      </c>
      <c r="E576" s="58" t="s">
        <v>815</v>
      </c>
      <c r="F576" s="57" t="s">
        <v>477</v>
      </c>
      <c r="G576" s="59">
        <v>294511</v>
      </c>
      <c r="H576" s="102">
        <f t="shared" si="8"/>
        <v>59.970270517924234</v>
      </c>
    </row>
    <row r="577" spans="1:8">
      <c r="A577" s="56">
        <v>389891100315</v>
      </c>
      <c r="B577" s="57" t="s">
        <v>2252</v>
      </c>
      <c r="C577" s="58" t="s">
        <v>1746</v>
      </c>
      <c r="D577" s="58" t="s">
        <v>2253</v>
      </c>
      <c r="E577" s="58" t="s">
        <v>815</v>
      </c>
      <c r="F577" s="57" t="s">
        <v>477</v>
      </c>
      <c r="G577" s="59">
        <v>294511</v>
      </c>
      <c r="H577" s="102">
        <f t="shared" si="8"/>
        <v>59.970270517924234</v>
      </c>
    </row>
    <row r="578" spans="1:8">
      <c r="A578" s="56">
        <v>389920300272</v>
      </c>
      <c r="B578" s="57" t="s">
        <v>2254</v>
      </c>
      <c r="C578" s="58" t="s">
        <v>1653</v>
      </c>
      <c r="D578" s="58" t="s">
        <v>2255</v>
      </c>
      <c r="E578" s="58" t="s">
        <v>815</v>
      </c>
      <c r="F578" s="57" t="s">
        <v>441</v>
      </c>
      <c r="G578" s="59">
        <v>294511</v>
      </c>
      <c r="H578" s="102">
        <f t="shared" ref="H578:H641" si="9">G578/4910.95</f>
        <v>59.970270517924234</v>
      </c>
    </row>
    <row r="579" spans="1:8">
      <c r="A579" s="56">
        <v>390050601326</v>
      </c>
      <c r="B579" s="57" t="s">
        <v>2256</v>
      </c>
      <c r="C579" s="58" t="s">
        <v>2257</v>
      </c>
      <c r="D579" s="58" t="s">
        <v>2258</v>
      </c>
      <c r="E579" s="58" t="s">
        <v>1532</v>
      </c>
      <c r="F579" s="57" t="s">
        <v>477</v>
      </c>
      <c r="G579" s="59">
        <v>294511</v>
      </c>
      <c r="H579" s="102">
        <f t="shared" si="9"/>
        <v>59.970270517924234</v>
      </c>
    </row>
    <row r="580" spans="1:8">
      <c r="A580" s="56">
        <v>390090800542</v>
      </c>
      <c r="B580" s="57" t="s">
        <v>2259</v>
      </c>
      <c r="C580" s="58" t="s">
        <v>2260</v>
      </c>
      <c r="D580" s="58" t="s">
        <v>2261</v>
      </c>
      <c r="E580" s="58" t="s">
        <v>1215</v>
      </c>
      <c r="F580" s="57" t="s">
        <v>441</v>
      </c>
      <c r="G580" s="59">
        <v>294511</v>
      </c>
      <c r="H580" s="102">
        <f t="shared" si="9"/>
        <v>59.970270517924234</v>
      </c>
    </row>
    <row r="581" spans="1:8">
      <c r="A581" s="56">
        <v>390100500178</v>
      </c>
      <c r="B581" s="57" t="s">
        <v>2262</v>
      </c>
      <c r="C581" s="58" t="s">
        <v>2263</v>
      </c>
      <c r="D581" s="58" t="s">
        <v>2264</v>
      </c>
      <c r="E581" s="58" t="s">
        <v>1215</v>
      </c>
      <c r="F581" s="57" t="s">
        <v>477</v>
      </c>
      <c r="G581" s="59">
        <v>294511</v>
      </c>
      <c r="H581" s="102">
        <f t="shared" si="9"/>
        <v>59.970270517924234</v>
      </c>
    </row>
    <row r="582" spans="1:8">
      <c r="A582" s="56">
        <v>390101100882</v>
      </c>
      <c r="B582" s="57" t="s">
        <v>2265</v>
      </c>
      <c r="C582" s="58" t="s">
        <v>2266</v>
      </c>
      <c r="D582" s="58" t="s">
        <v>2267</v>
      </c>
      <c r="E582" s="58" t="s">
        <v>1781</v>
      </c>
      <c r="F582" s="57" t="s">
        <v>477</v>
      </c>
      <c r="G582" s="59">
        <v>294511</v>
      </c>
      <c r="H582" s="102">
        <f t="shared" si="9"/>
        <v>59.970270517924234</v>
      </c>
    </row>
    <row r="583" spans="1:8">
      <c r="A583" s="56">
        <v>390180900732</v>
      </c>
      <c r="B583" s="57" t="s">
        <v>2268</v>
      </c>
      <c r="C583" s="58" t="s">
        <v>2269</v>
      </c>
      <c r="D583" s="58" t="s">
        <v>2270</v>
      </c>
      <c r="E583" s="58" t="s">
        <v>977</v>
      </c>
      <c r="F583" s="57" t="s">
        <v>477</v>
      </c>
      <c r="G583" s="59">
        <v>294511</v>
      </c>
      <c r="H583" s="102">
        <f t="shared" si="9"/>
        <v>59.970270517924234</v>
      </c>
    </row>
    <row r="584" spans="1:8">
      <c r="A584" s="56">
        <v>390181100250</v>
      </c>
      <c r="B584" s="57" t="s">
        <v>2271</v>
      </c>
      <c r="C584" s="58" t="s">
        <v>2269</v>
      </c>
      <c r="D584" s="58" t="s">
        <v>2270</v>
      </c>
      <c r="E584" s="58" t="s">
        <v>1215</v>
      </c>
      <c r="F584" s="57" t="s">
        <v>477</v>
      </c>
      <c r="G584" s="59">
        <v>294511</v>
      </c>
      <c r="H584" s="102">
        <f t="shared" si="9"/>
        <v>59.970270517924234</v>
      </c>
    </row>
    <row r="585" spans="1:8">
      <c r="A585" s="56">
        <v>390800102441</v>
      </c>
      <c r="B585" s="57" t="s">
        <v>2272</v>
      </c>
      <c r="C585" s="58" t="s">
        <v>1439</v>
      </c>
      <c r="D585" s="58" t="s">
        <v>2273</v>
      </c>
      <c r="E585" s="58" t="s">
        <v>873</v>
      </c>
      <c r="F585" s="57" t="s">
        <v>441</v>
      </c>
      <c r="G585" s="59">
        <v>294511</v>
      </c>
      <c r="H585" s="102">
        <f t="shared" si="9"/>
        <v>59.970270517924234</v>
      </c>
    </row>
    <row r="586" spans="1:8">
      <c r="A586" s="56">
        <v>390811100245</v>
      </c>
      <c r="B586" s="57" t="s">
        <v>2274</v>
      </c>
      <c r="C586" s="58" t="s">
        <v>1824</v>
      </c>
      <c r="D586" s="58" t="s">
        <v>1825</v>
      </c>
      <c r="E586" s="58" t="s">
        <v>1781</v>
      </c>
      <c r="F586" s="57" t="s">
        <v>441</v>
      </c>
      <c r="G586" s="59">
        <v>294511</v>
      </c>
      <c r="H586" s="102">
        <f t="shared" si="9"/>
        <v>59.970270517924234</v>
      </c>
    </row>
    <row r="587" spans="1:8">
      <c r="A587" s="56">
        <v>390880300264</v>
      </c>
      <c r="B587" s="57" t="s">
        <v>2275</v>
      </c>
      <c r="C587" s="58" t="s">
        <v>2276</v>
      </c>
      <c r="D587" s="58" t="s">
        <v>2277</v>
      </c>
      <c r="E587" s="58" t="s">
        <v>1215</v>
      </c>
      <c r="F587" s="57" t="s">
        <v>477</v>
      </c>
      <c r="G587" s="59">
        <v>294511</v>
      </c>
      <c r="H587" s="102">
        <f t="shared" si="9"/>
        <v>59.970270517924234</v>
      </c>
    </row>
    <row r="588" spans="1:8">
      <c r="A588" s="56">
        <v>390920600614</v>
      </c>
      <c r="B588" s="57" t="s">
        <v>2278</v>
      </c>
      <c r="C588" s="58" t="s">
        <v>2279</v>
      </c>
      <c r="D588" s="58" t="s">
        <v>2280</v>
      </c>
      <c r="E588" s="58" t="s">
        <v>1532</v>
      </c>
      <c r="F588" s="57" t="s">
        <v>477</v>
      </c>
      <c r="G588" s="59">
        <v>294511</v>
      </c>
      <c r="H588" s="102">
        <f t="shared" si="9"/>
        <v>59.970270517924234</v>
      </c>
    </row>
    <row r="589" spans="1:8">
      <c r="A589" s="56">
        <v>391940600188</v>
      </c>
      <c r="B589" s="57" t="s">
        <v>2281</v>
      </c>
      <c r="C589" s="58" t="s">
        <v>2282</v>
      </c>
      <c r="D589" s="58" t="s">
        <v>2283</v>
      </c>
      <c r="E589" s="58" t="s">
        <v>1416</v>
      </c>
      <c r="F589" s="57" t="s">
        <v>441</v>
      </c>
      <c r="G589" s="59">
        <v>294511</v>
      </c>
      <c r="H589" s="102">
        <f t="shared" si="9"/>
        <v>59.970270517924234</v>
      </c>
    </row>
    <row r="590" spans="1:8">
      <c r="A590" s="56">
        <v>392080300056</v>
      </c>
      <c r="B590" s="57" t="s">
        <v>2284</v>
      </c>
      <c r="C590" s="58" t="s">
        <v>2285</v>
      </c>
      <c r="D590" s="58" t="s">
        <v>2286</v>
      </c>
      <c r="E590" s="58" t="s">
        <v>938</v>
      </c>
      <c r="F590" s="57" t="s">
        <v>477</v>
      </c>
      <c r="G590" s="59">
        <v>294511</v>
      </c>
      <c r="H590" s="102">
        <f t="shared" si="9"/>
        <v>59.970270517924234</v>
      </c>
    </row>
    <row r="591" spans="1:8">
      <c r="A591" s="56">
        <v>393000810489</v>
      </c>
      <c r="B591" s="57" t="s">
        <v>2287</v>
      </c>
      <c r="C591" s="58" t="s">
        <v>2288</v>
      </c>
      <c r="D591" s="58" t="s">
        <v>2289</v>
      </c>
      <c r="E591" s="58" t="s">
        <v>1205</v>
      </c>
      <c r="F591" s="57" t="s">
        <v>477</v>
      </c>
      <c r="G591" s="59">
        <v>294511</v>
      </c>
      <c r="H591" s="102">
        <f t="shared" si="9"/>
        <v>59.970270517924234</v>
      </c>
    </row>
    <row r="592" spans="1:8">
      <c r="A592" s="56">
        <v>393020400252</v>
      </c>
      <c r="B592" s="57" t="s">
        <v>2290</v>
      </c>
      <c r="C592" s="58" t="s">
        <v>2288</v>
      </c>
      <c r="D592" s="58" t="s">
        <v>2291</v>
      </c>
      <c r="E592" s="58" t="s">
        <v>1205</v>
      </c>
      <c r="F592" s="57" t="s">
        <v>477</v>
      </c>
      <c r="G592" s="59">
        <v>294511</v>
      </c>
      <c r="H592" s="102">
        <f t="shared" si="9"/>
        <v>59.970270517924234</v>
      </c>
    </row>
    <row r="593" spans="1:8">
      <c r="A593" s="56">
        <v>393060500144</v>
      </c>
      <c r="B593" s="57" t="s">
        <v>2292</v>
      </c>
      <c r="C593" s="58" t="s">
        <v>1537</v>
      </c>
      <c r="D593" s="58" t="s">
        <v>2293</v>
      </c>
      <c r="E593" s="58" t="s">
        <v>1205</v>
      </c>
      <c r="F593" s="57" t="s">
        <v>441</v>
      </c>
      <c r="G593" s="59">
        <v>294511</v>
      </c>
      <c r="H593" s="102">
        <f t="shared" si="9"/>
        <v>59.970270517924234</v>
      </c>
    </row>
    <row r="594" spans="1:8">
      <c r="A594" s="56">
        <v>393140700179</v>
      </c>
      <c r="B594" s="57" t="s">
        <v>2294</v>
      </c>
      <c r="C594" s="58" t="s">
        <v>2295</v>
      </c>
      <c r="D594" s="58" t="s">
        <v>2296</v>
      </c>
      <c r="E594" s="58" t="s">
        <v>2297</v>
      </c>
      <c r="F594" s="57" t="s">
        <v>441</v>
      </c>
      <c r="G594" s="59">
        <v>294511</v>
      </c>
      <c r="H594" s="102">
        <f t="shared" si="9"/>
        <v>59.970270517924234</v>
      </c>
    </row>
    <row r="595" spans="1:8">
      <c r="A595" s="56">
        <v>393161000053</v>
      </c>
      <c r="B595" s="57" t="s">
        <v>2298</v>
      </c>
      <c r="C595" s="58" t="s">
        <v>2299</v>
      </c>
      <c r="D595" s="58" t="s">
        <v>2300</v>
      </c>
      <c r="E595" s="58" t="s">
        <v>877</v>
      </c>
      <c r="F595" s="57" t="s">
        <v>441</v>
      </c>
      <c r="G595" s="59">
        <v>294511</v>
      </c>
      <c r="H595" s="102">
        <f t="shared" si="9"/>
        <v>59.970270517924234</v>
      </c>
    </row>
    <row r="596" spans="1:8">
      <c r="A596" s="56">
        <v>393791000647</v>
      </c>
      <c r="B596" s="57" t="s">
        <v>2301</v>
      </c>
      <c r="C596" s="58" t="s">
        <v>2302</v>
      </c>
      <c r="D596" s="58" t="s">
        <v>2303</v>
      </c>
      <c r="E596" s="58" t="s">
        <v>720</v>
      </c>
      <c r="F596" s="57" t="s">
        <v>441</v>
      </c>
      <c r="G596" s="59">
        <v>294511</v>
      </c>
      <c r="H596" s="102">
        <f t="shared" si="9"/>
        <v>59.970270517924234</v>
      </c>
    </row>
    <row r="597" spans="1:8">
      <c r="A597" s="56">
        <v>393880200161</v>
      </c>
      <c r="B597" s="57" t="s">
        <v>2304</v>
      </c>
      <c r="C597" s="58" t="s">
        <v>2305</v>
      </c>
      <c r="D597" s="58" t="s">
        <v>2306</v>
      </c>
      <c r="E597" s="58" t="s">
        <v>1205</v>
      </c>
      <c r="F597" s="57" t="s">
        <v>441</v>
      </c>
      <c r="G597" s="59">
        <v>294511</v>
      </c>
      <c r="H597" s="102">
        <f t="shared" si="9"/>
        <v>59.970270517924234</v>
      </c>
    </row>
    <row r="598" spans="1:8">
      <c r="A598" s="56">
        <v>395010301950</v>
      </c>
      <c r="B598" s="57" t="s">
        <v>2307</v>
      </c>
      <c r="C598" s="58" t="s">
        <v>2308</v>
      </c>
      <c r="D598" s="58" t="s">
        <v>2309</v>
      </c>
      <c r="E598" s="58" t="s">
        <v>743</v>
      </c>
      <c r="F598" s="57" t="s">
        <v>477</v>
      </c>
      <c r="G598" s="59">
        <v>294511</v>
      </c>
      <c r="H598" s="102">
        <f t="shared" si="9"/>
        <v>59.970270517924234</v>
      </c>
    </row>
    <row r="599" spans="1:8">
      <c r="A599" s="56">
        <v>395040401860</v>
      </c>
      <c r="B599" s="57" t="s">
        <v>2310</v>
      </c>
      <c r="C599" s="58" t="s">
        <v>2311</v>
      </c>
      <c r="D599" s="58" t="s">
        <v>1682</v>
      </c>
      <c r="E599" s="58" t="s">
        <v>743</v>
      </c>
      <c r="F599" s="57" t="s">
        <v>477</v>
      </c>
      <c r="G599" s="59">
        <v>294511</v>
      </c>
      <c r="H599" s="102">
        <f t="shared" si="9"/>
        <v>59.970270517924234</v>
      </c>
    </row>
    <row r="600" spans="1:8">
      <c r="A600" s="56">
        <v>395040505088</v>
      </c>
      <c r="B600" s="57" t="s">
        <v>2312</v>
      </c>
      <c r="C600" s="58" t="s">
        <v>2313</v>
      </c>
      <c r="D600" s="58" t="s">
        <v>1682</v>
      </c>
      <c r="E600" s="58" t="s">
        <v>743</v>
      </c>
      <c r="F600" s="57" t="s">
        <v>477</v>
      </c>
      <c r="G600" s="59">
        <v>294511</v>
      </c>
      <c r="H600" s="102">
        <f t="shared" si="9"/>
        <v>59.970270517924234</v>
      </c>
    </row>
    <row r="601" spans="1:8">
      <c r="A601" s="56">
        <v>395040505100</v>
      </c>
      <c r="B601" s="57" t="s">
        <v>2314</v>
      </c>
      <c r="C601" s="58" t="s">
        <v>2315</v>
      </c>
      <c r="D601" s="58" t="s">
        <v>1682</v>
      </c>
      <c r="E601" s="58" t="s">
        <v>743</v>
      </c>
      <c r="F601" s="57" t="s">
        <v>477</v>
      </c>
      <c r="G601" s="59">
        <v>294511</v>
      </c>
      <c r="H601" s="102">
        <f t="shared" si="9"/>
        <v>59.970270517924234</v>
      </c>
    </row>
    <row r="602" spans="1:8">
      <c r="A602" s="56">
        <v>395050201893</v>
      </c>
      <c r="B602" s="57" t="s">
        <v>2316</v>
      </c>
      <c r="C602" s="58" t="s">
        <v>2317</v>
      </c>
      <c r="D602" s="58" t="s">
        <v>2318</v>
      </c>
      <c r="E602" s="58" t="s">
        <v>743</v>
      </c>
      <c r="F602" s="57" t="s">
        <v>477</v>
      </c>
      <c r="G602" s="59">
        <v>294511</v>
      </c>
      <c r="H602" s="102">
        <f t="shared" si="9"/>
        <v>59.970270517924234</v>
      </c>
    </row>
    <row r="603" spans="1:8">
      <c r="A603" s="56">
        <v>395060300164</v>
      </c>
      <c r="B603" s="57" t="s">
        <v>2319</v>
      </c>
      <c r="C603" s="58" t="s">
        <v>2320</v>
      </c>
      <c r="D603" s="58" t="s">
        <v>2321</v>
      </c>
      <c r="E603" s="58" t="s">
        <v>743</v>
      </c>
      <c r="F603" s="57" t="s">
        <v>441</v>
      </c>
      <c r="G603" s="59">
        <v>294511</v>
      </c>
      <c r="H603" s="102">
        <f t="shared" si="9"/>
        <v>59.970270517924234</v>
      </c>
    </row>
    <row r="604" spans="1:8">
      <c r="A604" s="56">
        <v>395070300758</v>
      </c>
      <c r="B604" s="57" t="s">
        <v>2322</v>
      </c>
      <c r="C604" s="58" t="s">
        <v>2323</v>
      </c>
      <c r="D604" s="58" t="s">
        <v>2324</v>
      </c>
      <c r="E604" s="58" t="s">
        <v>743</v>
      </c>
      <c r="F604" s="57" t="s">
        <v>441</v>
      </c>
      <c r="G604" s="59">
        <v>294511</v>
      </c>
      <c r="H604" s="102">
        <f t="shared" si="9"/>
        <v>59.970270517924234</v>
      </c>
    </row>
    <row r="605" spans="1:8">
      <c r="A605" s="56">
        <v>395080100455</v>
      </c>
      <c r="B605" s="57" t="s">
        <v>2325</v>
      </c>
      <c r="C605" s="58" t="s">
        <v>2326</v>
      </c>
      <c r="D605" s="58" t="s">
        <v>2327</v>
      </c>
      <c r="E605" s="58" t="s">
        <v>728</v>
      </c>
      <c r="F605" s="57" t="s">
        <v>441</v>
      </c>
      <c r="G605" s="59">
        <v>294511</v>
      </c>
      <c r="H605" s="102">
        <f t="shared" si="9"/>
        <v>59.970270517924234</v>
      </c>
    </row>
    <row r="606" spans="1:8">
      <c r="A606" s="56">
        <v>395090702062</v>
      </c>
      <c r="B606" s="57" t="s">
        <v>2328</v>
      </c>
      <c r="C606" s="58" t="s">
        <v>2329</v>
      </c>
      <c r="D606" s="58" t="s">
        <v>2330</v>
      </c>
      <c r="E606" s="58" t="s">
        <v>728</v>
      </c>
      <c r="F606" s="57" t="s">
        <v>441</v>
      </c>
      <c r="G606" s="59">
        <v>294511</v>
      </c>
      <c r="H606" s="102">
        <f t="shared" si="9"/>
        <v>59.970270517924234</v>
      </c>
    </row>
    <row r="607" spans="1:8">
      <c r="A607" s="56">
        <v>395090801672</v>
      </c>
      <c r="B607" s="57" t="s">
        <v>2331</v>
      </c>
      <c r="C607" s="58" t="s">
        <v>2332</v>
      </c>
      <c r="D607" s="58" t="s">
        <v>2333</v>
      </c>
      <c r="E607" s="58" t="s">
        <v>728</v>
      </c>
      <c r="F607" s="57" t="s">
        <v>441</v>
      </c>
      <c r="G607" s="59">
        <v>294511</v>
      </c>
      <c r="H607" s="102">
        <f t="shared" si="9"/>
        <v>59.970270517924234</v>
      </c>
    </row>
    <row r="608" spans="1:8">
      <c r="A608" s="56">
        <v>395120300762</v>
      </c>
      <c r="B608" s="57" t="s">
        <v>2334</v>
      </c>
      <c r="C608" s="58" t="s">
        <v>1992</v>
      </c>
      <c r="D608" s="58" t="s">
        <v>2335</v>
      </c>
      <c r="E608" s="58" t="s">
        <v>728</v>
      </c>
      <c r="F608" s="57" t="s">
        <v>477</v>
      </c>
      <c r="G608" s="59">
        <v>294511</v>
      </c>
      <c r="H608" s="102">
        <f t="shared" si="9"/>
        <v>59.970270517924234</v>
      </c>
    </row>
    <row r="609" spans="1:8">
      <c r="A609" s="56">
        <v>395130501227</v>
      </c>
      <c r="B609" s="57" t="s">
        <v>2336</v>
      </c>
      <c r="C609" s="58" t="s">
        <v>2337</v>
      </c>
      <c r="D609" s="58" t="s">
        <v>2338</v>
      </c>
      <c r="E609" s="58" t="s">
        <v>743</v>
      </c>
      <c r="F609" s="57" t="s">
        <v>477</v>
      </c>
      <c r="G609" s="59">
        <v>294511</v>
      </c>
      <c r="H609" s="102">
        <f t="shared" si="9"/>
        <v>59.970270517924234</v>
      </c>
    </row>
    <row r="610" spans="1:8">
      <c r="A610" s="56">
        <v>395151201096</v>
      </c>
      <c r="B610" s="57" t="s">
        <v>2339</v>
      </c>
      <c r="C610" s="58" t="s">
        <v>2340</v>
      </c>
      <c r="D610" s="58" t="s">
        <v>2341</v>
      </c>
      <c r="E610" s="58" t="s">
        <v>728</v>
      </c>
      <c r="F610" s="57" t="s">
        <v>477</v>
      </c>
      <c r="G610" s="59">
        <v>294511</v>
      </c>
      <c r="H610" s="102">
        <f t="shared" si="9"/>
        <v>59.970270517924234</v>
      </c>
    </row>
    <row r="611" spans="1:8">
      <c r="A611" s="56">
        <v>395161000366</v>
      </c>
      <c r="B611" s="57" t="s">
        <v>2342</v>
      </c>
      <c r="C611" s="58" t="s">
        <v>2343</v>
      </c>
      <c r="D611" s="58" t="s">
        <v>2344</v>
      </c>
      <c r="E611" s="58" t="s">
        <v>743</v>
      </c>
      <c r="F611" s="57" t="s">
        <v>441</v>
      </c>
      <c r="G611" s="59">
        <v>294511</v>
      </c>
      <c r="H611" s="102">
        <f t="shared" si="9"/>
        <v>59.970270517924234</v>
      </c>
    </row>
    <row r="612" spans="1:8">
      <c r="A612" s="56">
        <v>395161000455</v>
      </c>
      <c r="B612" s="57" t="s">
        <v>2345</v>
      </c>
      <c r="C612" s="58" t="s">
        <v>2346</v>
      </c>
      <c r="D612" s="58" t="s">
        <v>2347</v>
      </c>
      <c r="E612" s="58" t="s">
        <v>728</v>
      </c>
      <c r="F612" s="57" t="s">
        <v>441</v>
      </c>
      <c r="G612" s="59">
        <v>294511</v>
      </c>
      <c r="H612" s="102">
        <f t="shared" si="9"/>
        <v>59.970270517924234</v>
      </c>
    </row>
    <row r="613" spans="1:8">
      <c r="A613" s="56">
        <v>395170800006</v>
      </c>
      <c r="B613" s="57" t="s">
        <v>2348</v>
      </c>
      <c r="C613" s="58" t="s">
        <v>2349</v>
      </c>
      <c r="D613" s="58" t="s">
        <v>2350</v>
      </c>
      <c r="E613" s="58" t="s">
        <v>743</v>
      </c>
      <c r="F613" s="57" t="s">
        <v>441</v>
      </c>
      <c r="G613" s="59">
        <v>294511</v>
      </c>
      <c r="H613" s="102">
        <f t="shared" si="9"/>
        <v>59.970270517924234</v>
      </c>
    </row>
    <row r="614" spans="1:8">
      <c r="A614" s="56">
        <v>395191100012</v>
      </c>
      <c r="B614" s="57" t="s">
        <v>2351</v>
      </c>
      <c r="C614" s="58" t="s">
        <v>2352</v>
      </c>
      <c r="D614" s="58" t="s">
        <v>2353</v>
      </c>
      <c r="E614" s="58" t="s">
        <v>728</v>
      </c>
      <c r="F614" s="57" t="s">
        <v>477</v>
      </c>
      <c r="G614" s="59">
        <v>294511</v>
      </c>
      <c r="H614" s="102">
        <f t="shared" si="9"/>
        <v>59.970270517924234</v>
      </c>
    </row>
    <row r="615" spans="1:8">
      <c r="A615" s="56">
        <v>395750201002</v>
      </c>
      <c r="B615" s="57" t="s">
        <v>2354</v>
      </c>
      <c r="C615" s="58" t="s">
        <v>2355</v>
      </c>
      <c r="D615" s="58" t="s">
        <v>2356</v>
      </c>
      <c r="E615" s="58" t="s">
        <v>728</v>
      </c>
      <c r="F615" s="57" t="s">
        <v>441</v>
      </c>
      <c r="G615" s="59">
        <v>294511</v>
      </c>
      <c r="H615" s="102">
        <f t="shared" si="9"/>
        <v>59.970270517924234</v>
      </c>
    </row>
    <row r="616" spans="1:8">
      <c r="A616" s="56">
        <v>395750201312</v>
      </c>
      <c r="B616" s="57" t="s">
        <v>2357</v>
      </c>
      <c r="C616" s="58" t="s">
        <v>2358</v>
      </c>
      <c r="D616" s="58" t="s">
        <v>2359</v>
      </c>
      <c r="E616" s="58" t="s">
        <v>728</v>
      </c>
      <c r="F616" s="57" t="s">
        <v>477</v>
      </c>
      <c r="G616" s="59">
        <v>294511</v>
      </c>
      <c r="H616" s="102">
        <f t="shared" si="9"/>
        <v>59.970270517924234</v>
      </c>
    </row>
    <row r="617" spans="1:8">
      <c r="A617" s="56">
        <v>395750300191</v>
      </c>
      <c r="B617" s="57" t="s">
        <v>2360</v>
      </c>
      <c r="C617" s="58" t="s">
        <v>1817</v>
      </c>
      <c r="D617" s="58" t="s">
        <v>1878</v>
      </c>
      <c r="E617" s="58" t="s">
        <v>728</v>
      </c>
      <c r="F617" s="57" t="s">
        <v>441</v>
      </c>
      <c r="G617" s="59">
        <v>294511</v>
      </c>
      <c r="H617" s="102">
        <f t="shared" si="9"/>
        <v>59.970270517924234</v>
      </c>
    </row>
    <row r="618" spans="1:8">
      <c r="A618" s="56">
        <v>395750300329</v>
      </c>
      <c r="B618" s="57" t="s">
        <v>2361</v>
      </c>
      <c r="C618" s="58" t="s">
        <v>2362</v>
      </c>
      <c r="D618" s="58" t="s">
        <v>2363</v>
      </c>
      <c r="E618" s="58" t="s">
        <v>743</v>
      </c>
      <c r="F618" s="57" t="s">
        <v>441</v>
      </c>
      <c r="G618" s="59">
        <v>294511</v>
      </c>
      <c r="H618" s="102">
        <f t="shared" si="9"/>
        <v>59.970270517924234</v>
      </c>
    </row>
    <row r="619" spans="1:8">
      <c r="A619" s="56">
        <v>395770802894</v>
      </c>
      <c r="B619" s="57" t="s">
        <v>2364</v>
      </c>
      <c r="C619" s="58" t="s">
        <v>2365</v>
      </c>
      <c r="D619" s="58" t="s">
        <v>2366</v>
      </c>
      <c r="E619" s="58" t="s">
        <v>743</v>
      </c>
      <c r="F619" s="57" t="s">
        <v>477</v>
      </c>
      <c r="G619" s="59">
        <v>294511</v>
      </c>
      <c r="H619" s="102">
        <f t="shared" si="9"/>
        <v>59.970270517924234</v>
      </c>
    </row>
    <row r="620" spans="1:8">
      <c r="A620" s="56">
        <v>395931110092</v>
      </c>
      <c r="B620" s="57" t="s">
        <v>2367</v>
      </c>
      <c r="C620" s="58" t="s">
        <v>2368</v>
      </c>
      <c r="D620" s="58" t="s">
        <v>2369</v>
      </c>
      <c r="E620" s="58" t="s">
        <v>743</v>
      </c>
      <c r="F620" s="57" t="s">
        <v>441</v>
      </c>
      <c r="G620" s="59">
        <v>294511</v>
      </c>
      <c r="H620" s="102">
        <f t="shared" si="9"/>
        <v>59.970270517924234</v>
      </c>
    </row>
    <row r="621" spans="1:8">
      <c r="A621" s="56">
        <v>395931112176</v>
      </c>
      <c r="B621" s="57" t="s">
        <v>2370</v>
      </c>
      <c r="C621" s="58" t="s">
        <v>2371</v>
      </c>
      <c r="D621" s="58" t="s">
        <v>2372</v>
      </c>
      <c r="E621" s="58" t="s">
        <v>743</v>
      </c>
      <c r="F621" s="57" t="s">
        <v>477</v>
      </c>
      <c r="G621" s="59">
        <v>294511</v>
      </c>
      <c r="H621" s="102">
        <f t="shared" si="9"/>
        <v>59.970270517924234</v>
      </c>
    </row>
    <row r="622" spans="1:8">
      <c r="A622" s="56">
        <v>395940251375</v>
      </c>
      <c r="B622" s="57" t="s">
        <v>2373</v>
      </c>
      <c r="C622" s="58" t="s">
        <v>2374</v>
      </c>
      <c r="D622" s="58" t="s">
        <v>2375</v>
      </c>
      <c r="E622" s="58" t="s">
        <v>743</v>
      </c>
      <c r="F622" s="57" t="s">
        <v>477</v>
      </c>
      <c r="G622" s="59">
        <v>294511</v>
      </c>
      <c r="H622" s="102">
        <f t="shared" si="9"/>
        <v>59.970270517924234</v>
      </c>
    </row>
    <row r="623" spans="1:8">
      <c r="A623" s="56">
        <v>395941050888</v>
      </c>
      <c r="B623" s="57" t="s">
        <v>2376</v>
      </c>
      <c r="C623" s="58" t="s">
        <v>2377</v>
      </c>
      <c r="D623" s="58" t="s">
        <v>2378</v>
      </c>
      <c r="E623" s="58" t="s">
        <v>743</v>
      </c>
      <c r="F623" s="57" t="s">
        <v>441</v>
      </c>
      <c r="G623" s="59">
        <v>294511</v>
      </c>
      <c r="H623" s="102">
        <f t="shared" si="9"/>
        <v>59.970270517924234</v>
      </c>
    </row>
    <row r="624" spans="1:8">
      <c r="A624" s="56">
        <v>395960511691</v>
      </c>
      <c r="B624" s="57" t="s">
        <v>2379</v>
      </c>
      <c r="C624" s="58" t="s">
        <v>2380</v>
      </c>
      <c r="D624" s="58" t="s">
        <v>2381</v>
      </c>
      <c r="E624" s="58" t="s">
        <v>728</v>
      </c>
      <c r="F624" s="57" t="s">
        <v>441</v>
      </c>
      <c r="G624" s="59">
        <v>294511</v>
      </c>
      <c r="H624" s="102">
        <f t="shared" si="9"/>
        <v>59.970270517924234</v>
      </c>
    </row>
    <row r="625" spans="1:8">
      <c r="A625" s="56">
        <v>395980620098</v>
      </c>
      <c r="B625" s="57" t="s">
        <v>2382</v>
      </c>
      <c r="C625" s="58" t="s">
        <v>2383</v>
      </c>
      <c r="D625" s="58" t="s">
        <v>2384</v>
      </c>
      <c r="E625" s="58" t="s">
        <v>728</v>
      </c>
      <c r="F625" s="57" t="s">
        <v>441</v>
      </c>
      <c r="G625" s="59">
        <v>294511</v>
      </c>
      <c r="H625" s="102">
        <f t="shared" si="9"/>
        <v>59.970270517924234</v>
      </c>
    </row>
    <row r="626" spans="1:8">
      <c r="A626" s="56">
        <v>395980721714</v>
      </c>
      <c r="B626" s="57" t="s">
        <v>2385</v>
      </c>
      <c r="C626" s="58" t="s">
        <v>2386</v>
      </c>
      <c r="D626" s="58" t="s">
        <v>2387</v>
      </c>
      <c r="E626" s="58" t="s">
        <v>743</v>
      </c>
      <c r="F626" s="57" t="s">
        <v>477</v>
      </c>
      <c r="G626" s="59">
        <v>294511</v>
      </c>
      <c r="H626" s="102">
        <f t="shared" si="9"/>
        <v>59.970270517924234</v>
      </c>
    </row>
    <row r="627" spans="1:8">
      <c r="A627" s="56">
        <v>396020101823</v>
      </c>
      <c r="B627" s="57" t="s">
        <v>340</v>
      </c>
      <c r="C627" s="58" t="s">
        <v>2388</v>
      </c>
      <c r="D627" s="58" t="s">
        <v>2389</v>
      </c>
      <c r="E627" s="58" t="s">
        <v>440</v>
      </c>
      <c r="F627" s="57" t="s">
        <v>441</v>
      </c>
      <c r="G627" s="59">
        <v>294511</v>
      </c>
      <c r="H627" s="102">
        <f t="shared" si="9"/>
        <v>59.970270517924234</v>
      </c>
    </row>
    <row r="628" spans="1:8">
      <c r="A628" s="56">
        <v>396750300775</v>
      </c>
      <c r="B628" s="57" t="s">
        <v>360</v>
      </c>
      <c r="C628" s="58" t="s">
        <v>461</v>
      </c>
      <c r="D628" s="58" t="s">
        <v>464</v>
      </c>
      <c r="E628" s="58" t="s">
        <v>440</v>
      </c>
      <c r="F628" s="57" t="s">
        <v>441</v>
      </c>
      <c r="G628" s="59">
        <v>294511</v>
      </c>
      <c r="H628" s="102">
        <f t="shared" si="9"/>
        <v>59.970270517924234</v>
      </c>
    </row>
    <row r="629" spans="1:8">
      <c r="A629" s="56">
        <v>396951250652</v>
      </c>
      <c r="B629" s="57" t="s">
        <v>322</v>
      </c>
      <c r="C629" s="58" t="s">
        <v>2390</v>
      </c>
      <c r="D629" s="58" t="s">
        <v>2391</v>
      </c>
      <c r="E629" s="58" t="s">
        <v>440</v>
      </c>
      <c r="F629" s="57" t="s">
        <v>477</v>
      </c>
      <c r="G629" s="59">
        <v>294511</v>
      </c>
      <c r="H629" s="102">
        <f t="shared" si="9"/>
        <v>59.970270517924234</v>
      </c>
    </row>
    <row r="630" spans="1:8">
      <c r="A630" s="56">
        <v>396960651112</v>
      </c>
      <c r="B630" s="57" t="s">
        <v>247</v>
      </c>
      <c r="C630" s="58" t="s">
        <v>2392</v>
      </c>
      <c r="D630" s="58" t="s">
        <v>2393</v>
      </c>
      <c r="E630" s="58" t="s">
        <v>440</v>
      </c>
      <c r="F630" s="57" t="s">
        <v>441</v>
      </c>
      <c r="G630" s="59">
        <v>294511</v>
      </c>
      <c r="H630" s="102">
        <f t="shared" si="9"/>
        <v>59.970270517924234</v>
      </c>
    </row>
    <row r="631" spans="1:8">
      <c r="A631" s="56">
        <v>396990805360</v>
      </c>
      <c r="B631" s="57" t="s">
        <v>242</v>
      </c>
      <c r="C631" s="58" t="s">
        <v>2026</v>
      </c>
      <c r="D631" s="58" t="s">
        <v>2100</v>
      </c>
      <c r="E631" s="58" t="s">
        <v>440</v>
      </c>
      <c r="F631" s="57" t="s">
        <v>441</v>
      </c>
      <c r="G631" s="59">
        <v>294511</v>
      </c>
      <c r="H631" s="102">
        <f t="shared" si="9"/>
        <v>59.970270517924234</v>
      </c>
    </row>
    <row r="632" spans="1:8">
      <c r="A632" s="56">
        <v>398101100409</v>
      </c>
      <c r="B632" s="57" t="s">
        <v>2394</v>
      </c>
      <c r="C632" s="58" t="s">
        <v>2395</v>
      </c>
      <c r="D632" s="58" t="s">
        <v>2396</v>
      </c>
      <c r="E632" s="58" t="s">
        <v>2223</v>
      </c>
      <c r="F632" s="57" t="s">
        <v>441</v>
      </c>
      <c r="G632" s="59">
        <v>294511</v>
      </c>
      <c r="H632" s="102">
        <f t="shared" si="9"/>
        <v>59.970270517924234</v>
      </c>
    </row>
    <row r="633" spans="1:8">
      <c r="A633" s="56">
        <v>399111000204</v>
      </c>
      <c r="B633" s="57" t="s">
        <v>2397</v>
      </c>
      <c r="C633" s="58" t="s">
        <v>2398</v>
      </c>
      <c r="D633" s="58" t="s">
        <v>2399</v>
      </c>
      <c r="E633" s="58" t="s">
        <v>783</v>
      </c>
      <c r="F633" s="57" t="s">
        <v>441</v>
      </c>
      <c r="G633" s="59">
        <v>294511</v>
      </c>
      <c r="H633" s="102">
        <f t="shared" si="9"/>
        <v>59.970270517924234</v>
      </c>
    </row>
    <row r="634" spans="1:8">
      <c r="A634" s="56">
        <v>399171100135</v>
      </c>
      <c r="B634" s="57" t="s">
        <v>2400</v>
      </c>
      <c r="C634" s="58" t="s">
        <v>2401</v>
      </c>
      <c r="D634" s="58" t="s">
        <v>2402</v>
      </c>
      <c r="E634" s="58" t="s">
        <v>829</v>
      </c>
      <c r="F634" s="57" t="s">
        <v>441</v>
      </c>
      <c r="G634" s="59">
        <v>294511</v>
      </c>
      <c r="H634" s="102">
        <f t="shared" si="9"/>
        <v>59.970270517924234</v>
      </c>
    </row>
    <row r="635" spans="1:8">
      <c r="A635" s="56">
        <v>399970300031</v>
      </c>
      <c r="B635" s="57" t="s">
        <v>2403</v>
      </c>
      <c r="C635" s="58" t="s">
        <v>2404</v>
      </c>
      <c r="D635" s="58" t="s">
        <v>2405</v>
      </c>
      <c r="E635" s="58" t="s">
        <v>825</v>
      </c>
      <c r="F635" s="57" t="s">
        <v>441</v>
      </c>
      <c r="G635" s="59">
        <v>294511</v>
      </c>
      <c r="H635" s="102">
        <f t="shared" si="9"/>
        <v>59.970270517924234</v>
      </c>
    </row>
    <row r="636" spans="1:8">
      <c r="A636" s="56">
        <v>400000101981</v>
      </c>
      <c r="B636" s="57" t="s">
        <v>2406</v>
      </c>
      <c r="C636" s="58" t="s">
        <v>2407</v>
      </c>
      <c r="D636" s="58" t="s">
        <v>2408</v>
      </c>
      <c r="E636" s="58" t="s">
        <v>716</v>
      </c>
      <c r="F636" s="57" t="s">
        <v>441</v>
      </c>
      <c r="G636" s="59">
        <v>294511</v>
      </c>
      <c r="H636" s="102">
        <f t="shared" si="9"/>
        <v>59.970270517924234</v>
      </c>
    </row>
    <row r="637" spans="1:8">
      <c r="A637" s="56">
        <v>400130300098</v>
      </c>
      <c r="B637" s="57" t="s">
        <v>2409</v>
      </c>
      <c r="C637" s="58" t="s">
        <v>2410</v>
      </c>
      <c r="D637" s="58" t="s">
        <v>2411</v>
      </c>
      <c r="E637" s="58" t="s">
        <v>716</v>
      </c>
      <c r="F637" s="57" t="s">
        <v>441</v>
      </c>
      <c r="G637" s="59">
        <v>294511</v>
      </c>
      <c r="H637" s="102">
        <f t="shared" si="9"/>
        <v>59.970270517924234</v>
      </c>
    </row>
    <row r="638" spans="1:8">
      <c r="A638" s="56">
        <v>400161001374</v>
      </c>
      <c r="B638" s="57" t="s">
        <v>2412</v>
      </c>
      <c r="C638" s="58" t="s">
        <v>2413</v>
      </c>
      <c r="D638" s="58" t="s">
        <v>2414</v>
      </c>
      <c r="E638" s="58" t="s">
        <v>716</v>
      </c>
      <c r="F638" s="57" t="s">
        <v>441</v>
      </c>
      <c r="G638" s="59">
        <v>294511</v>
      </c>
      <c r="H638" s="102">
        <f t="shared" si="9"/>
        <v>59.970270517924234</v>
      </c>
    </row>
    <row r="639" spans="1:8">
      <c r="A639" s="56">
        <v>400170303821</v>
      </c>
      <c r="B639" s="57" t="s">
        <v>2415</v>
      </c>
      <c r="C639" s="58" t="s">
        <v>2416</v>
      </c>
      <c r="D639" s="58" t="s">
        <v>2417</v>
      </c>
      <c r="E639" s="58" t="s">
        <v>716</v>
      </c>
      <c r="F639" s="57" t="s">
        <v>441</v>
      </c>
      <c r="G639" s="59">
        <v>294511</v>
      </c>
      <c r="H639" s="102">
        <f t="shared" si="9"/>
        <v>59.970270517924234</v>
      </c>
    </row>
    <row r="640" spans="1:8">
      <c r="A640" s="56">
        <v>400830800580</v>
      </c>
      <c r="B640" s="57" t="s">
        <v>2418</v>
      </c>
      <c r="C640" s="58" t="s">
        <v>2419</v>
      </c>
      <c r="D640" s="58" t="s">
        <v>2420</v>
      </c>
      <c r="E640" s="58" t="s">
        <v>716</v>
      </c>
      <c r="F640" s="57" t="s">
        <v>441</v>
      </c>
      <c r="G640" s="59">
        <v>294511</v>
      </c>
      <c r="H640" s="102">
        <f t="shared" si="9"/>
        <v>59.970270517924234</v>
      </c>
    </row>
    <row r="641" spans="1:8">
      <c r="A641" s="56">
        <v>400981122621</v>
      </c>
      <c r="B641" s="57" t="s">
        <v>2421</v>
      </c>
      <c r="C641" s="58" t="s">
        <v>2422</v>
      </c>
      <c r="D641" s="58" t="s">
        <v>2423</v>
      </c>
      <c r="E641" s="58" t="s">
        <v>716</v>
      </c>
      <c r="F641" s="57" t="s">
        <v>441</v>
      </c>
      <c r="G641" s="59">
        <v>294511</v>
      </c>
      <c r="H641" s="102">
        <f t="shared" si="9"/>
        <v>59.970270517924234</v>
      </c>
    </row>
    <row r="642" spans="1:8">
      <c r="A642" s="56">
        <v>403740101410</v>
      </c>
      <c r="B642" s="57" t="s">
        <v>2424</v>
      </c>
      <c r="C642" s="58" t="s">
        <v>2425</v>
      </c>
      <c r="D642" s="58" t="s">
        <v>2426</v>
      </c>
      <c r="E642" s="58" t="s">
        <v>724</v>
      </c>
      <c r="F642" s="57" t="s">
        <v>477</v>
      </c>
      <c r="G642" s="59">
        <v>294511</v>
      </c>
      <c r="H642" s="102">
        <f t="shared" ref="H642:H705" si="10">G642/4910.95</f>
        <v>59.970270517924234</v>
      </c>
    </row>
    <row r="643" spans="1:8">
      <c r="A643" s="56">
        <v>403930900408</v>
      </c>
      <c r="B643" s="57" t="s">
        <v>2427</v>
      </c>
      <c r="C643" s="58" t="s">
        <v>2428</v>
      </c>
      <c r="D643" s="58" t="s">
        <v>2061</v>
      </c>
      <c r="E643" s="58" t="s">
        <v>724</v>
      </c>
      <c r="F643" s="57" t="s">
        <v>441</v>
      </c>
      <c r="G643" s="59">
        <v>294511</v>
      </c>
      <c r="H643" s="102">
        <f t="shared" si="10"/>
        <v>59.970270517924234</v>
      </c>
    </row>
    <row r="644" spans="1:8">
      <c r="A644" s="56">
        <v>403941100047</v>
      </c>
      <c r="B644" s="57" t="s">
        <v>2429</v>
      </c>
      <c r="C644" s="58" t="s">
        <v>2430</v>
      </c>
      <c r="D644" s="58" t="s">
        <v>2431</v>
      </c>
      <c r="E644" s="58" t="s">
        <v>724</v>
      </c>
      <c r="F644" s="57" t="s">
        <v>441</v>
      </c>
      <c r="G644" s="59">
        <v>294511</v>
      </c>
      <c r="H644" s="102">
        <f t="shared" si="10"/>
        <v>59.970270517924234</v>
      </c>
    </row>
    <row r="645" spans="1:8">
      <c r="A645" s="56">
        <v>408000100209</v>
      </c>
      <c r="B645" s="57" t="s">
        <v>2432</v>
      </c>
      <c r="C645" s="58" t="s">
        <v>2433</v>
      </c>
      <c r="D645" s="58" t="s">
        <v>2434</v>
      </c>
      <c r="E645" s="58" t="s">
        <v>732</v>
      </c>
      <c r="F645" s="57" t="s">
        <v>441</v>
      </c>
      <c r="G645" s="59">
        <v>294511</v>
      </c>
      <c r="H645" s="102">
        <f t="shared" si="10"/>
        <v>59.970270517924234</v>
      </c>
    </row>
    <row r="646" spans="1:8">
      <c r="A646" s="56">
        <v>408060300053</v>
      </c>
      <c r="B646" s="57" t="s">
        <v>2435</v>
      </c>
      <c r="C646" s="58" t="s">
        <v>2166</v>
      </c>
      <c r="D646" s="58" t="s">
        <v>2436</v>
      </c>
      <c r="E646" s="58" t="s">
        <v>732</v>
      </c>
      <c r="F646" s="57" t="s">
        <v>441</v>
      </c>
      <c r="G646" s="59">
        <v>294511</v>
      </c>
      <c r="H646" s="102">
        <f t="shared" si="10"/>
        <v>59.970270517924234</v>
      </c>
    </row>
    <row r="647" spans="1:8">
      <c r="A647" s="56">
        <v>408150200058</v>
      </c>
      <c r="B647" s="57" t="s">
        <v>2437</v>
      </c>
      <c r="C647" s="58" t="s">
        <v>1625</v>
      </c>
      <c r="D647" s="58" t="s">
        <v>2438</v>
      </c>
      <c r="E647" s="58" t="s">
        <v>732</v>
      </c>
      <c r="F647" s="57" t="s">
        <v>477</v>
      </c>
      <c r="G647" s="59">
        <v>294511</v>
      </c>
      <c r="H647" s="102">
        <f t="shared" si="10"/>
        <v>59.970270517924234</v>
      </c>
    </row>
    <row r="648" spans="1:8">
      <c r="A648" s="56">
        <v>408200300032</v>
      </c>
      <c r="B648" s="57" t="s">
        <v>2439</v>
      </c>
      <c r="C648" s="58" t="s">
        <v>859</v>
      </c>
      <c r="D648" s="58" t="s">
        <v>2440</v>
      </c>
      <c r="E648" s="58" t="s">
        <v>732</v>
      </c>
      <c r="F648" s="57" t="s">
        <v>441</v>
      </c>
      <c r="G648" s="59">
        <v>294511</v>
      </c>
      <c r="H648" s="102">
        <f t="shared" si="10"/>
        <v>59.970270517924234</v>
      </c>
    </row>
    <row r="649" spans="1:8">
      <c r="A649" s="56">
        <v>408200300067</v>
      </c>
      <c r="B649" s="57" t="s">
        <v>2441</v>
      </c>
      <c r="C649" s="58" t="s">
        <v>859</v>
      </c>
      <c r="D649" s="58" t="s">
        <v>2442</v>
      </c>
      <c r="E649" s="58" t="s">
        <v>732</v>
      </c>
      <c r="F649" s="57" t="s">
        <v>441</v>
      </c>
      <c r="G649" s="59">
        <v>294511</v>
      </c>
      <c r="H649" s="102">
        <f t="shared" si="10"/>
        <v>59.970270517924234</v>
      </c>
    </row>
    <row r="650" spans="1:8">
      <c r="A650" s="56">
        <v>408671000951</v>
      </c>
      <c r="B650" s="57" t="s">
        <v>2443</v>
      </c>
      <c r="C650" s="58" t="s">
        <v>2444</v>
      </c>
      <c r="D650" s="58" t="s">
        <v>2445</v>
      </c>
      <c r="E650" s="58" t="s">
        <v>732</v>
      </c>
      <c r="F650" s="57" t="s">
        <v>441</v>
      </c>
      <c r="G650" s="59">
        <v>294511</v>
      </c>
      <c r="H650" s="102">
        <f t="shared" si="10"/>
        <v>59.970270517924234</v>
      </c>
    </row>
    <row r="651" spans="1:8">
      <c r="A651" s="56">
        <v>408770300613</v>
      </c>
      <c r="B651" s="57" t="s">
        <v>2446</v>
      </c>
      <c r="C651" s="58" t="s">
        <v>2447</v>
      </c>
      <c r="D651" s="58" t="s">
        <v>2448</v>
      </c>
      <c r="E651" s="58" t="s">
        <v>732</v>
      </c>
      <c r="F651" s="57" t="s">
        <v>441</v>
      </c>
      <c r="G651" s="59">
        <v>294511</v>
      </c>
      <c r="H651" s="102">
        <f t="shared" si="10"/>
        <v>59.970270517924234</v>
      </c>
    </row>
    <row r="652" spans="1:8">
      <c r="A652" s="56">
        <v>408850500052</v>
      </c>
      <c r="B652" s="57" t="s">
        <v>2449</v>
      </c>
      <c r="C652" s="58" t="s">
        <v>2091</v>
      </c>
      <c r="D652" s="58" t="s">
        <v>2450</v>
      </c>
      <c r="E652" s="58" t="s">
        <v>732</v>
      </c>
      <c r="F652" s="57" t="s">
        <v>441</v>
      </c>
      <c r="G652" s="59">
        <v>294511</v>
      </c>
      <c r="H652" s="102">
        <f t="shared" si="10"/>
        <v>59.970270517924234</v>
      </c>
    </row>
    <row r="653" spans="1:8">
      <c r="A653" s="56">
        <v>408120300287</v>
      </c>
      <c r="B653" s="57" t="s">
        <v>2451</v>
      </c>
      <c r="C653" s="58" t="s">
        <v>2452</v>
      </c>
      <c r="D653" s="58" t="s">
        <v>2453</v>
      </c>
      <c r="E653" s="58" t="s">
        <v>732</v>
      </c>
      <c r="F653" s="57" t="s">
        <v>441</v>
      </c>
      <c r="G653" s="59">
        <v>289609</v>
      </c>
      <c r="H653" s="102">
        <f t="shared" si="10"/>
        <v>58.972092975900793</v>
      </c>
    </row>
    <row r="654" spans="1:8">
      <c r="A654" s="56">
        <v>408801000729</v>
      </c>
      <c r="B654" s="57" t="s">
        <v>2454</v>
      </c>
      <c r="C654" s="58" t="s">
        <v>776</v>
      </c>
      <c r="D654" s="58" t="s">
        <v>2115</v>
      </c>
      <c r="E654" s="58" t="s">
        <v>732</v>
      </c>
      <c r="F654" s="57" t="s">
        <v>441</v>
      </c>
      <c r="G654" s="59">
        <v>289327</v>
      </c>
      <c r="H654" s="102">
        <f t="shared" si="10"/>
        <v>58.914670277644859</v>
      </c>
    </row>
    <row r="655" spans="1:8">
      <c r="A655" s="56">
        <v>390021101179</v>
      </c>
      <c r="B655" s="57" t="s">
        <v>2455</v>
      </c>
      <c r="C655" s="58" t="s">
        <v>2456</v>
      </c>
      <c r="D655" s="58" t="s">
        <v>2457</v>
      </c>
      <c r="E655" s="58" t="s">
        <v>1532</v>
      </c>
      <c r="F655" s="57" t="s">
        <v>477</v>
      </c>
      <c r="G655" s="59">
        <v>284709</v>
      </c>
      <c r="H655" s="102">
        <f t="shared" si="10"/>
        <v>57.974322687056478</v>
      </c>
    </row>
    <row r="656" spans="1:8">
      <c r="A656" s="56">
        <v>390881100609</v>
      </c>
      <c r="B656" s="57" t="s">
        <v>2458</v>
      </c>
      <c r="C656" s="58" t="s">
        <v>2459</v>
      </c>
      <c r="D656" s="58" t="s">
        <v>2460</v>
      </c>
      <c r="E656" s="58" t="s">
        <v>1679</v>
      </c>
      <c r="F656" s="57" t="s">
        <v>477</v>
      </c>
      <c r="G656" s="59">
        <v>284709</v>
      </c>
      <c r="H656" s="102">
        <f t="shared" si="10"/>
        <v>57.974322687056478</v>
      </c>
    </row>
    <row r="657" spans="1:8">
      <c r="A657" s="56">
        <v>390911000281</v>
      </c>
      <c r="B657" s="57" t="s">
        <v>2461</v>
      </c>
      <c r="C657" s="58" t="s">
        <v>2257</v>
      </c>
      <c r="D657" s="58" t="s">
        <v>2462</v>
      </c>
      <c r="E657" s="58" t="s">
        <v>1532</v>
      </c>
      <c r="F657" s="57" t="s">
        <v>477</v>
      </c>
      <c r="G657" s="59">
        <v>284709</v>
      </c>
      <c r="H657" s="102">
        <f t="shared" si="10"/>
        <v>57.974322687056478</v>
      </c>
    </row>
    <row r="658" spans="1:8">
      <c r="A658" s="56">
        <v>390190101102</v>
      </c>
      <c r="B658" s="57" t="s">
        <v>2463</v>
      </c>
      <c r="C658" s="58" t="s">
        <v>2464</v>
      </c>
      <c r="D658" s="58" t="s">
        <v>2465</v>
      </c>
      <c r="E658" s="58" t="s">
        <v>1215</v>
      </c>
      <c r="F658" s="57" t="s">
        <v>477</v>
      </c>
      <c r="G658" s="59">
        <v>284708</v>
      </c>
      <c r="H658" s="102">
        <f t="shared" si="10"/>
        <v>57.974119060466919</v>
      </c>
    </row>
    <row r="659" spans="1:8">
      <c r="A659" s="56">
        <v>395010500871</v>
      </c>
      <c r="B659" s="57" t="s">
        <v>2466</v>
      </c>
      <c r="C659" s="58" t="s">
        <v>2467</v>
      </c>
      <c r="D659" s="58" t="s">
        <v>2468</v>
      </c>
      <c r="E659" s="58" t="s">
        <v>728</v>
      </c>
      <c r="F659" s="57" t="s">
        <v>477</v>
      </c>
      <c r="G659" s="59">
        <v>284708</v>
      </c>
      <c r="H659" s="102">
        <f t="shared" si="10"/>
        <v>57.974119060466919</v>
      </c>
    </row>
    <row r="660" spans="1:8">
      <c r="A660" s="56">
        <v>371930600162</v>
      </c>
      <c r="B660" s="57" t="s">
        <v>2469</v>
      </c>
      <c r="C660" s="58" t="s">
        <v>2470</v>
      </c>
      <c r="D660" s="58" t="s">
        <v>2471</v>
      </c>
      <c r="E660" s="58" t="s">
        <v>2200</v>
      </c>
      <c r="F660" s="57" t="s">
        <v>441</v>
      </c>
      <c r="G660" s="59">
        <v>279808</v>
      </c>
      <c r="H660" s="102">
        <f t="shared" si="10"/>
        <v>56.976348771622604</v>
      </c>
    </row>
    <row r="661" spans="1:8">
      <c r="A661" s="56">
        <v>390820300281</v>
      </c>
      <c r="B661" s="57" t="s">
        <v>2472</v>
      </c>
      <c r="C661" s="58" t="s">
        <v>2473</v>
      </c>
      <c r="D661" s="58" t="s">
        <v>2474</v>
      </c>
      <c r="E661" s="58" t="s">
        <v>977</v>
      </c>
      <c r="F661" s="57" t="s">
        <v>441</v>
      </c>
      <c r="G661" s="59">
        <v>274906</v>
      </c>
      <c r="H661" s="102">
        <f t="shared" si="10"/>
        <v>55.978171229599162</v>
      </c>
    </row>
    <row r="662" spans="1:8">
      <c r="A662" s="56">
        <v>392811100116</v>
      </c>
      <c r="B662" s="57" t="s">
        <v>2475</v>
      </c>
      <c r="C662" s="58" t="s">
        <v>2476</v>
      </c>
      <c r="D662" s="58" t="s">
        <v>2477</v>
      </c>
      <c r="E662" s="58" t="s">
        <v>2478</v>
      </c>
      <c r="F662" s="57" t="s">
        <v>441</v>
      </c>
      <c r="G662" s="59">
        <v>274906</v>
      </c>
      <c r="H662" s="102">
        <f t="shared" si="10"/>
        <v>55.978171229599162</v>
      </c>
    </row>
    <row r="663" spans="1:8">
      <c r="A663" s="56">
        <v>396940730016</v>
      </c>
      <c r="B663" s="57" t="s">
        <v>693</v>
      </c>
      <c r="C663" s="58" t="s">
        <v>694</v>
      </c>
      <c r="D663" s="58" t="s">
        <v>695</v>
      </c>
      <c r="E663" s="58" t="s">
        <v>440</v>
      </c>
      <c r="F663" s="57" t="s">
        <v>477</v>
      </c>
      <c r="G663" s="59">
        <v>274906</v>
      </c>
      <c r="H663" s="102">
        <f t="shared" si="10"/>
        <v>55.978171229599162</v>
      </c>
    </row>
    <row r="664" spans="1:8">
      <c r="A664" s="56">
        <v>395050301103</v>
      </c>
      <c r="B664" s="57" t="s">
        <v>2479</v>
      </c>
      <c r="C664" s="58" t="s">
        <v>2480</v>
      </c>
      <c r="D664" s="58" t="s">
        <v>2481</v>
      </c>
      <c r="E664" s="58" t="s">
        <v>728</v>
      </c>
      <c r="F664" s="57" t="s">
        <v>477</v>
      </c>
      <c r="G664" s="59">
        <v>271319</v>
      </c>
      <c r="H664" s="102">
        <f t="shared" si="10"/>
        <v>55.247762652847214</v>
      </c>
    </row>
    <row r="665" spans="1:8">
      <c r="A665" s="56">
        <v>395090300401</v>
      </c>
      <c r="B665" s="57" t="s">
        <v>2482</v>
      </c>
      <c r="C665" s="58" t="s">
        <v>2483</v>
      </c>
      <c r="D665" s="58" t="s">
        <v>2484</v>
      </c>
      <c r="E665" s="58" t="s">
        <v>728</v>
      </c>
      <c r="F665" s="57" t="s">
        <v>477</v>
      </c>
      <c r="G665" s="59">
        <v>270881</v>
      </c>
      <c r="H665" s="102">
        <f t="shared" si="10"/>
        <v>55.158574206619903</v>
      </c>
    </row>
    <row r="666" spans="1:8">
      <c r="A666" s="56">
        <v>395000600177</v>
      </c>
      <c r="B666" s="57" t="s">
        <v>2485</v>
      </c>
      <c r="C666" s="58" t="s">
        <v>1817</v>
      </c>
      <c r="D666" s="58" t="s">
        <v>2486</v>
      </c>
      <c r="E666" s="58" t="s">
        <v>728</v>
      </c>
      <c r="F666" s="57" t="s">
        <v>441</v>
      </c>
      <c r="G666" s="59">
        <v>270443</v>
      </c>
      <c r="H666" s="102">
        <f t="shared" si="10"/>
        <v>55.069385760392592</v>
      </c>
    </row>
    <row r="667" spans="1:8">
      <c r="A667" s="56">
        <v>395110600300</v>
      </c>
      <c r="B667" s="57" t="s">
        <v>2487</v>
      </c>
      <c r="C667" s="58" t="s">
        <v>2488</v>
      </c>
      <c r="D667" s="58" t="s">
        <v>2489</v>
      </c>
      <c r="E667" s="58" t="s">
        <v>728</v>
      </c>
      <c r="F667" s="57" t="s">
        <v>441</v>
      </c>
      <c r="G667" s="59">
        <v>270443</v>
      </c>
      <c r="H667" s="102">
        <f t="shared" si="10"/>
        <v>55.069385760392592</v>
      </c>
    </row>
    <row r="668" spans="1:8">
      <c r="A668" s="56">
        <v>395161000960</v>
      </c>
      <c r="B668" s="57" t="s">
        <v>2490</v>
      </c>
      <c r="C668" s="58" t="s">
        <v>2491</v>
      </c>
      <c r="D668" s="58" t="s">
        <v>2492</v>
      </c>
      <c r="E668" s="58" t="s">
        <v>728</v>
      </c>
      <c r="F668" s="57" t="s">
        <v>441</v>
      </c>
      <c r="G668" s="59">
        <v>270443</v>
      </c>
      <c r="H668" s="102">
        <f t="shared" si="10"/>
        <v>55.069385760392592</v>
      </c>
    </row>
    <row r="669" spans="1:8">
      <c r="A669" s="56">
        <v>395750201355</v>
      </c>
      <c r="B669" s="57" t="s">
        <v>2493</v>
      </c>
      <c r="C669" s="58" t="s">
        <v>2494</v>
      </c>
      <c r="D669" s="58" t="s">
        <v>2495</v>
      </c>
      <c r="E669" s="58" t="s">
        <v>728</v>
      </c>
      <c r="F669" s="57" t="s">
        <v>477</v>
      </c>
      <c r="G669" s="59">
        <v>270443</v>
      </c>
      <c r="H669" s="102">
        <f t="shared" si="10"/>
        <v>55.069385760392592</v>
      </c>
    </row>
    <row r="670" spans="1:8">
      <c r="A670" s="56">
        <v>395970351498</v>
      </c>
      <c r="B670" s="57" t="s">
        <v>2496</v>
      </c>
      <c r="C670" s="58" t="s">
        <v>1702</v>
      </c>
      <c r="D670" s="58" t="s">
        <v>2010</v>
      </c>
      <c r="E670" s="58" t="s">
        <v>728</v>
      </c>
      <c r="F670" s="57" t="s">
        <v>441</v>
      </c>
      <c r="G670" s="59">
        <v>270443</v>
      </c>
      <c r="H670" s="102">
        <f t="shared" si="10"/>
        <v>55.069385760392592</v>
      </c>
    </row>
    <row r="671" spans="1:8">
      <c r="A671" s="56">
        <v>370850200973</v>
      </c>
      <c r="B671" s="57" t="s">
        <v>2497</v>
      </c>
      <c r="C671" s="58" t="s">
        <v>2498</v>
      </c>
      <c r="D671" s="58" t="s">
        <v>2499</v>
      </c>
      <c r="E671" s="58" t="s">
        <v>2500</v>
      </c>
      <c r="F671" s="57" t="s">
        <v>441</v>
      </c>
      <c r="G671" s="59">
        <v>270005</v>
      </c>
      <c r="H671" s="102">
        <f t="shared" si="10"/>
        <v>54.980197314165288</v>
      </c>
    </row>
    <row r="672" spans="1:8">
      <c r="A672" s="56">
        <v>390830800240</v>
      </c>
      <c r="B672" s="57" t="s">
        <v>2501</v>
      </c>
      <c r="C672" s="58" t="s">
        <v>2502</v>
      </c>
      <c r="D672" s="58" t="s">
        <v>2503</v>
      </c>
      <c r="E672" s="58" t="s">
        <v>1532</v>
      </c>
      <c r="F672" s="57" t="s">
        <v>441</v>
      </c>
      <c r="G672" s="59">
        <v>270005</v>
      </c>
      <c r="H672" s="102">
        <f t="shared" si="10"/>
        <v>54.980197314165288</v>
      </c>
    </row>
    <row r="673" spans="1:8">
      <c r="A673" s="56">
        <v>390960510189</v>
      </c>
      <c r="B673" s="57" t="s">
        <v>2504</v>
      </c>
      <c r="C673" s="58" t="s">
        <v>2505</v>
      </c>
      <c r="D673" s="58" t="s">
        <v>2506</v>
      </c>
      <c r="E673" s="58" t="s">
        <v>1532</v>
      </c>
      <c r="F673" s="57" t="s">
        <v>477</v>
      </c>
      <c r="G673" s="59">
        <v>270005</v>
      </c>
      <c r="H673" s="102">
        <f t="shared" si="10"/>
        <v>54.980197314165288</v>
      </c>
    </row>
    <row r="674" spans="1:8">
      <c r="A674" s="56">
        <v>396761202953</v>
      </c>
      <c r="B674" s="57" t="s">
        <v>18</v>
      </c>
      <c r="C674" s="58" t="s">
        <v>2507</v>
      </c>
      <c r="D674" s="58" t="s">
        <v>2508</v>
      </c>
      <c r="E674" s="58" t="s">
        <v>440</v>
      </c>
      <c r="F674" s="57" t="s">
        <v>477</v>
      </c>
      <c r="G674" s="59">
        <v>270005</v>
      </c>
      <c r="H674" s="102">
        <f t="shared" si="10"/>
        <v>54.980197314165288</v>
      </c>
    </row>
    <row r="675" spans="1:8">
      <c r="A675" s="56">
        <v>396931150104</v>
      </c>
      <c r="B675" s="57" t="s">
        <v>177</v>
      </c>
      <c r="C675" s="58" t="s">
        <v>2509</v>
      </c>
      <c r="D675" s="58" t="s">
        <v>2510</v>
      </c>
      <c r="E675" s="58" t="s">
        <v>440</v>
      </c>
      <c r="F675" s="57" t="s">
        <v>477</v>
      </c>
      <c r="G675" s="59">
        <v>270005</v>
      </c>
      <c r="H675" s="102">
        <f t="shared" si="10"/>
        <v>54.980197314165288</v>
      </c>
    </row>
    <row r="676" spans="1:8">
      <c r="A676" s="56">
        <v>396990104353</v>
      </c>
      <c r="B676" s="57" t="s">
        <v>256</v>
      </c>
      <c r="C676" s="58" t="s">
        <v>2511</v>
      </c>
      <c r="D676" s="58" t="s">
        <v>2512</v>
      </c>
      <c r="E676" s="58" t="s">
        <v>440</v>
      </c>
      <c r="F676" s="57" t="s">
        <v>477</v>
      </c>
      <c r="G676" s="59">
        <v>270005</v>
      </c>
      <c r="H676" s="102">
        <f t="shared" si="10"/>
        <v>54.980197314165288</v>
      </c>
    </row>
    <row r="677" spans="1:8">
      <c r="A677" s="56">
        <v>400121200404</v>
      </c>
      <c r="B677" s="57" t="s">
        <v>2513</v>
      </c>
      <c r="C677" s="58" t="s">
        <v>2514</v>
      </c>
      <c r="D677" s="58" t="s">
        <v>2515</v>
      </c>
      <c r="E677" s="58" t="s">
        <v>716</v>
      </c>
      <c r="F677" s="57" t="s">
        <v>441</v>
      </c>
      <c r="G677" s="59">
        <v>270005</v>
      </c>
      <c r="H677" s="102">
        <f t="shared" si="10"/>
        <v>54.980197314165288</v>
      </c>
    </row>
    <row r="678" spans="1:8">
      <c r="A678" s="56">
        <v>390890700287</v>
      </c>
      <c r="B678" s="57" t="s">
        <v>2516</v>
      </c>
      <c r="C678" s="58" t="s">
        <v>1824</v>
      </c>
      <c r="D678" s="58" t="s">
        <v>2517</v>
      </c>
      <c r="E678" s="58" t="s">
        <v>1679</v>
      </c>
      <c r="F678" s="57" t="s">
        <v>477</v>
      </c>
      <c r="G678" s="59">
        <v>265104</v>
      </c>
      <c r="H678" s="102">
        <f t="shared" si="10"/>
        <v>53.982223398731406</v>
      </c>
    </row>
    <row r="679" spans="1:8">
      <c r="A679" s="56">
        <v>390920900103</v>
      </c>
      <c r="B679" s="57" t="s">
        <v>2518</v>
      </c>
      <c r="C679" s="58" t="s">
        <v>2519</v>
      </c>
      <c r="D679" s="58" t="s">
        <v>2520</v>
      </c>
      <c r="E679" s="58" t="s">
        <v>1532</v>
      </c>
      <c r="F679" s="57" t="s">
        <v>441</v>
      </c>
      <c r="G679" s="59">
        <v>263238</v>
      </c>
      <c r="H679" s="102">
        <f t="shared" si="10"/>
        <v>53.602256182612329</v>
      </c>
    </row>
    <row r="680" spans="1:8">
      <c r="A680" s="56">
        <v>408890200043</v>
      </c>
      <c r="B680" s="57" t="s">
        <v>2521</v>
      </c>
      <c r="C680" s="58" t="s">
        <v>2522</v>
      </c>
      <c r="D680" s="58" t="s">
        <v>2523</v>
      </c>
      <c r="E680" s="58" t="s">
        <v>732</v>
      </c>
      <c r="F680" s="57" t="s">
        <v>441</v>
      </c>
      <c r="G680" s="59">
        <v>263238</v>
      </c>
      <c r="H680" s="102">
        <f t="shared" si="10"/>
        <v>53.602256182612329</v>
      </c>
    </row>
    <row r="681" spans="1:8">
      <c r="A681" s="56">
        <v>408941200086</v>
      </c>
      <c r="B681" s="57" t="s">
        <v>2524</v>
      </c>
      <c r="C681" s="58" t="s">
        <v>2525</v>
      </c>
      <c r="D681" s="58" t="s">
        <v>2526</v>
      </c>
      <c r="E681" s="58" t="s">
        <v>732</v>
      </c>
      <c r="F681" s="57" t="s">
        <v>441</v>
      </c>
      <c r="G681" s="59">
        <v>263238</v>
      </c>
      <c r="H681" s="102">
        <f t="shared" si="10"/>
        <v>53.602256182612329</v>
      </c>
    </row>
    <row r="682" spans="1:8">
      <c r="A682" s="56">
        <v>390200400596</v>
      </c>
      <c r="B682" s="57" t="s">
        <v>2527</v>
      </c>
      <c r="C682" s="58" t="s">
        <v>2528</v>
      </c>
      <c r="D682" s="58" t="s">
        <v>2529</v>
      </c>
      <c r="E682" s="58" t="s">
        <v>1532</v>
      </c>
      <c r="F682" s="57" t="s">
        <v>441</v>
      </c>
      <c r="G682" s="59">
        <v>261398</v>
      </c>
      <c r="H682" s="102">
        <f t="shared" si="10"/>
        <v>53.227583257821806</v>
      </c>
    </row>
    <row r="683" spans="1:8">
      <c r="A683" s="56">
        <v>396921120592</v>
      </c>
      <c r="B683" s="57" t="s">
        <v>281</v>
      </c>
      <c r="C683" s="58" t="s">
        <v>2530</v>
      </c>
      <c r="D683" s="58" t="s">
        <v>2531</v>
      </c>
      <c r="E683" s="58" t="s">
        <v>440</v>
      </c>
      <c r="F683" s="57" t="s">
        <v>477</v>
      </c>
      <c r="G683" s="59">
        <v>260202</v>
      </c>
      <c r="H683" s="102">
        <f t="shared" si="10"/>
        <v>52.984045856707972</v>
      </c>
    </row>
    <row r="684" spans="1:8">
      <c r="A684" s="56">
        <v>396970250540</v>
      </c>
      <c r="B684" s="57" t="s">
        <v>201</v>
      </c>
      <c r="C684" s="58" t="s">
        <v>2532</v>
      </c>
      <c r="D684" s="58" t="s">
        <v>2533</v>
      </c>
      <c r="E684" s="58" t="s">
        <v>440</v>
      </c>
      <c r="F684" s="57" t="s">
        <v>477</v>
      </c>
      <c r="G684" s="59">
        <v>257752</v>
      </c>
      <c r="H684" s="102">
        <f t="shared" si="10"/>
        <v>52.485160712285811</v>
      </c>
    </row>
    <row r="685" spans="1:8">
      <c r="A685" s="56">
        <v>389860100015</v>
      </c>
      <c r="B685" s="57" t="s">
        <v>2534</v>
      </c>
      <c r="C685" s="58" t="s">
        <v>2535</v>
      </c>
      <c r="D685" s="58" t="s">
        <v>2536</v>
      </c>
      <c r="E685" s="58" t="s">
        <v>815</v>
      </c>
      <c r="F685" s="57" t="s">
        <v>477</v>
      </c>
      <c r="G685" s="59">
        <v>250400</v>
      </c>
      <c r="H685" s="102">
        <f t="shared" si="10"/>
        <v>50.988098025840216</v>
      </c>
    </row>
    <row r="686" spans="1:8">
      <c r="A686" s="56">
        <v>390911001848</v>
      </c>
      <c r="B686" s="57" t="s">
        <v>2537</v>
      </c>
      <c r="C686" s="58" t="s">
        <v>2538</v>
      </c>
      <c r="D686" s="58" t="s">
        <v>2539</v>
      </c>
      <c r="E686" s="58" t="s">
        <v>1055</v>
      </c>
      <c r="F686" s="57" t="s">
        <v>441</v>
      </c>
      <c r="G686" s="59">
        <v>250400</v>
      </c>
      <c r="H686" s="102">
        <f t="shared" si="10"/>
        <v>50.988098025840216</v>
      </c>
    </row>
    <row r="687" spans="1:8">
      <c r="A687" s="56">
        <v>391910300147</v>
      </c>
      <c r="B687" s="57" t="s">
        <v>2540</v>
      </c>
      <c r="C687" s="58" t="s">
        <v>2541</v>
      </c>
      <c r="D687" s="58" t="s">
        <v>2542</v>
      </c>
      <c r="E687" s="58" t="s">
        <v>1416</v>
      </c>
      <c r="F687" s="57" t="s">
        <v>441</v>
      </c>
      <c r="G687" s="59">
        <v>250400</v>
      </c>
      <c r="H687" s="102">
        <f t="shared" si="10"/>
        <v>50.988098025840216</v>
      </c>
    </row>
    <row r="688" spans="1:8">
      <c r="A688" s="56">
        <v>397160700090</v>
      </c>
      <c r="B688" s="57" t="s">
        <v>2543</v>
      </c>
      <c r="C688" s="58" t="s">
        <v>2544</v>
      </c>
      <c r="D688" s="58" t="s">
        <v>2545</v>
      </c>
      <c r="E688" s="58" t="s">
        <v>743</v>
      </c>
      <c r="F688" s="57" t="s">
        <v>477</v>
      </c>
      <c r="G688" s="59">
        <v>250060</v>
      </c>
      <c r="H688" s="102">
        <f t="shared" si="10"/>
        <v>50.918864985389796</v>
      </c>
    </row>
    <row r="689" spans="1:8">
      <c r="A689" s="56">
        <v>395001200342</v>
      </c>
      <c r="B689" s="57" t="s">
        <v>2546</v>
      </c>
      <c r="C689" s="58" t="s">
        <v>560</v>
      </c>
      <c r="D689" s="58" t="s">
        <v>2547</v>
      </c>
      <c r="E689" s="58" t="s">
        <v>743</v>
      </c>
      <c r="F689" s="57" t="s">
        <v>441</v>
      </c>
      <c r="G689" s="59">
        <v>247225</v>
      </c>
      <c r="H689" s="102">
        <f t="shared" si="10"/>
        <v>50.341583603987011</v>
      </c>
    </row>
    <row r="690" spans="1:8">
      <c r="A690" s="56">
        <v>396990906603</v>
      </c>
      <c r="B690" s="57" t="s">
        <v>413</v>
      </c>
      <c r="C690" s="58" t="s">
        <v>2548</v>
      </c>
      <c r="D690" s="58" t="s">
        <v>2549</v>
      </c>
      <c r="E690" s="58" t="s">
        <v>440</v>
      </c>
      <c r="F690" s="57" t="s">
        <v>441</v>
      </c>
      <c r="G690" s="59">
        <v>247225</v>
      </c>
      <c r="H690" s="102">
        <f t="shared" si="10"/>
        <v>50.341583603987011</v>
      </c>
    </row>
    <row r="691" spans="1:8">
      <c r="A691" s="56">
        <v>370960905280</v>
      </c>
      <c r="B691" s="57" t="s">
        <v>2550</v>
      </c>
      <c r="C691" s="58" t="s">
        <v>2551</v>
      </c>
      <c r="D691" s="58" t="s">
        <v>2552</v>
      </c>
      <c r="E691" s="58" t="s">
        <v>1409</v>
      </c>
      <c r="F691" s="57" t="s">
        <v>477</v>
      </c>
      <c r="G691" s="59">
        <v>245937</v>
      </c>
      <c r="H691" s="102">
        <f t="shared" si="10"/>
        <v>50.079312556633646</v>
      </c>
    </row>
    <row r="692" spans="1:8">
      <c r="A692" s="56">
        <v>395000601084</v>
      </c>
      <c r="B692" s="57" t="s">
        <v>2553</v>
      </c>
      <c r="C692" s="58" t="s">
        <v>2554</v>
      </c>
      <c r="D692" s="58" t="s">
        <v>2555</v>
      </c>
      <c r="E692" s="58" t="s">
        <v>728</v>
      </c>
      <c r="F692" s="57" t="s">
        <v>441</v>
      </c>
      <c r="G692" s="59">
        <v>245937</v>
      </c>
      <c r="H692" s="102">
        <f t="shared" si="10"/>
        <v>50.079312556633646</v>
      </c>
    </row>
    <row r="693" spans="1:8">
      <c r="A693" s="56">
        <v>395060500732</v>
      </c>
      <c r="B693" s="57" t="s">
        <v>2556</v>
      </c>
      <c r="C693" s="58" t="s">
        <v>2557</v>
      </c>
      <c r="D693" s="58" t="s">
        <v>2558</v>
      </c>
      <c r="E693" s="58" t="s">
        <v>743</v>
      </c>
      <c r="F693" s="57" t="s">
        <v>441</v>
      </c>
      <c r="G693" s="59">
        <v>245937</v>
      </c>
      <c r="H693" s="102">
        <f t="shared" si="10"/>
        <v>50.079312556633646</v>
      </c>
    </row>
    <row r="694" spans="1:8">
      <c r="A694" s="56">
        <v>395750201363</v>
      </c>
      <c r="B694" s="57" t="s">
        <v>2559</v>
      </c>
      <c r="C694" s="58" t="s">
        <v>2494</v>
      </c>
      <c r="D694" s="58" t="s">
        <v>2560</v>
      </c>
      <c r="E694" s="58" t="s">
        <v>728</v>
      </c>
      <c r="F694" s="57" t="s">
        <v>477</v>
      </c>
      <c r="G694" s="59">
        <v>245937</v>
      </c>
      <c r="H694" s="102">
        <f t="shared" si="10"/>
        <v>50.079312556633646</v>
      </c>
    </row>
    <row r="695" spans="1:8">
      <c r="A695" s="56">
        <v>395750301490</v>
      </c>
      <c r="B695" s="57" t="s">
        <v>2561</v>
      </c>
      <c r="C695" s="58" t="s">
        <v>2562</v>
      </c>
      <c r="D695" s="58" t="s">
        <v>2563</v>
      </c>
      <c r="E695" s="58" t="s">
        <v>743</v>
      </c>
      <c r="F695" s="57" t="s">
        <v>477</v>
      </c>
      <c r="G695" s="59">
        <v>245937</v>
      </c>
      <c r="H695" s="102">
        <f t="shared" si="10"/>
        <v>50.079312556633646</v>
      </c>
    </row>
    <row r="696" spans="1:8">
      <c r="A696" s="56">
        <v>395990221311</v>
      </c>
      <c r="B696" s="57" t="s">
        <v>2564</v>
      </c>
      <c r="C696" s="58" t="s">
        <v>1817</v>
      </c>
      <c r="D696" s="58" t="s">
        <v>2565</v>
      </c>
      <c r="E696" s="58" t="s">
        <v>743</v>
      </c>
      <c r="F696" s="57" t="s">
        <v>441</v>
      </c>
      <c r="G696" s="59">
        <v>245937</v>
      </c>
      <c r="H696" s="102">
        <f t="shared" si="10"/>
        <v>50.079312556633646</v>
      </c>
    </row>
    <row r="697" spans="1:8">
      <c r="A697" s="56">
        <v>395990752138</v>
      </c>
      <c r="B697" s="57" t="s">
        <v>2566</v>
      </c>
      <c r="C697" s="58" t="s">
        <v>2204</v>
      </c>
      <c r="D697" s="58" t="s">
        <v>2567</v>
      </c>
      <c r="E697" s="58" t="s">
        <v>728</v>
      </c>
      <c r="F697" s="57" t="s">
        <v>441</v>
      </c>
      <c r="G697" s="59">
        <v>245937</v>
      </c>
      <c r="H697" s="102">
        <f t="shared" si="10"/>
        <v>50.079312556633646</v>
      </c>
    </row>
    <row r="698" spans="1:8">
      <c r="A698" s="56">
        <v>352180100397</v>
      </c>
      <c r="B698" s="57" t="s">
        <v>2568</v>
      </c>
      <c r="C698" s="58" t="s">
        <v>2569</v>
      </c>
      <c r="D698" s="58" t="s">
        <v>2570</v>
      </c>
      <c r="E698" s="58" t="s">
        <v>732</v>
      </c>
      <c r="F698" s="57" t="s">
        <v>441</v>
      </c>
      <c r="G698" s="59">
        <v>245499</v>
      </c>
      <c r="H698" s="102">
        <f t="shared" si="10"/>
        <v>49.990124110406342</v>
      </c>
    </row>
    <row r="699" spans="1:8">
      <c r="A699" s="56">
        <v>371080200925</v>
      </c>
      <c r="B699" s="57" t="s">
        <v>2571</v>
      </c>
      <c r="C699" s="58" t="s">
        <v>2572</v>
      </c>
      <c r="D699" s="58" t="s">
        <v>2573</v>
      </c>
      <c r="E699" s="58" t="s">
        <v>1429</v>
      </c>
      <c r="F699" s="57" t="s">
        <v>441</v>
      </c>
      <c r="G699" s="59">
        <v>245499</v>
      </c>
      <c r="H699" s="102">
        <f t="shared" si="10"/>
        <v>49.990124110406342</v>
      </c>
    </row>
    <row r="700" spans="1:8">
      <c r="A700" s="56">
        <v>371120102611</v>
      </c>
      <c r="B700" s="57" t="s">
        <v>2574</v>
      </c>
      <c r="C700" s="58" t="s">
        <v>2575</v>
      </c>
      <c r="D700" s="58" t="s">
        <v>2576</v>
      </c>
      <c r="E700" s="58" t="s">
        <v>1674</v>
      </c>
      <c r="F700" s="57" t="s">
        <v>441</v>
      </c>
      <c r="G700" s="59">
        <v>245499</v>
      </c>
      <c r="H700" s="102">
        <f t="shared" si="10"/>
        <v>49.990124110406342</v>
      </c>
    </row>
    <row r="701" spans="1:8">
      <c r="A701" s="56">
        <v>371960400818</v>
      </c>
      <c r="B701" s="57" t="s">
        <v>2577</v>
      </c>
      <c r="C701" s="58" t="s">
        <v>2578</v>
      </c>
      <c r="D701" s="58" t="s">
        <v>2579</v>
      </c>
      <c r="E701" s="58" t="s">
        <v>1429</v>
      </c>
      <c r="F701" s="57" t="s">
        <v>441</v>
      </c>
      <c r="G701" s="59">
        <v>245499</v>
      </c>
      <c r="H701" s="102">
        <f t="shared" si="10"/>
        <v>49.990124110406342</v>
      </c>
    </row>
    <row r="702" spans="1:8">
      <c r="A702" s="56">
        <v>371980601259</v>
      </c>
      <c r="B702" s="57" t="s">
        <v>2580</v>
      </c>
      <c r="C702" s="58" t="s">
        <v>2413</v>
      </c>
      <c r="D702" s="58" t="s">
        <v>2414</v>
      </c>
      <c r="E702" s="58" t="s">
        <v>716</v>
      </c>
      <c r="F702" s="57" t="s">
        <v>441</v>
      </c>
      <c r="G702" s="59">
        <v>245499</v>
      </c>
      <c r="H702" s="102">
        <f t="shared" si="10"/>
        <v>49.990124110406342</v>
      </c>
    </row>
    <row r="703" spans="1:8">
      <c r="A703" s="56">
        <v>389900500402</v>
      </c>
      <c r="B703" s="57" t="s">
        <v>2581</v>
      </c>
      <c r="C703" s="58" t="s">
        <v>1653</v>
      </c>
      <c r="D703" s="58" t="s">
        <v>1654</v>
      </c>
      <c r="E703" s="58" t="s">
        <v>815</v>
      </c>
      <c r="F703" s="57" t="s">
        <v>441</v>
      </c>
      <c r="G703" s="59">
        <v>245499</v>
      </c>
      <c r="H703" s="102">
        <f t="shared" si="10"/>
        <v>49.990124110406342</v>
      </c>
    </row>
    <row r="704" spans="1:8">
      <c r="A704" s="56">
        <v>390020800341</v>
      </c>
      <c r="B704" s="57" t="s">
        <v>2582</v>
      </c>
      <c r="C704" s="58" t="s">
        <v>2583</v>
      </c>
      <c r="D704" s="58" t="s">
        <v>2584</v>
      </c>
      <c r="E704" s="58" t="s">
        <v>1055</v>
      </c>
      <c r="F704" s="57" t="s">
        <v>477</v>
      </c>
      <c r="G704" s="59">
        <v>245499</v>
      </c>
      <c r="H704" s="102">
        <f t="shared" si="10"/>
        <v>49.990124110406342</v>
      </c>
    </row>
    <row r="705" spans="1:8">
      <c r="A705" s="56">
        <v>390061000839</v>
      </c>
      <c r="B705" s="57" t="s">
        <v>2585</v>
      </c>
      <c r="C705" s="58" t="s">
        <v>2266</v>
      </c>
      <c r="D705" s="58" t="s">
        <v>2586</v>
      </c>
      <c r="E705" s="58" t="s">
        <v>1781</v>
      </c>
      <c r="F705" s="57" t="s">
        <v>477</v>
      </c>
      <c r="G705" s="59">
        <v>245499</v>
      </c>
      <c r="H705" s="102">
        <f t="shared" si="10"/>
        <v>49.990124110406342</v>
      </c>
    </row>
    <row r="706" spans="1:8">
      <c r="A706" s="56">
        <v>390160600546</v>
      </c>
      <c r="B706" s="57" t="s">
        <v>2587</v>
      </c>
      <c r="C706" s="58" t="s">
        <v>2588</v>
      </c>
      <c r="D706" s="58" t="s">
        <v>2589</v>
      </c>
      <c r="E706" s="58" t="s">
        <v>1532</v>
      </c>
      <c r="F706" s="57" t="s">
        <v>441</v>
      </c>
      <c r="G706" s="59">
        <v>245499</v>
      </c>
      <c r="H706" s="102">
        <f t="shared" ref="H706:H769" si="11">G706/4910.95</f>
        <v>49.990124110406342</v>
      </c>
    </row>
    <row r="707" spans="1:8">
      <c r="A707" s="56">
        <v>390800200264</v>
      </c>
      <c r="B707" s="57" t="s">
        <v>2590</v>
      </c>
      <c r="C707" s="58" t="s">
        <v>2591</v>
      </c>
      <c r="D707" s="58" t="s">
        <v>2592</v>
      </c>
      <c r="E707" s="58" t="s">
        <v>1215</v>
      </c>
      <c r="F707" s="57" t="s">
        <v>477</v>
      </c>
      <c r="G707" s="59">
        <v>245499</v>
      </c>
      <c r="H707" s="102">
        <f t="shared" si="11"/>
        <v>49.990124110406342</v>
      </c>
    </row>
    <row r="708" spans="1:8">
      <c r="A708" s="56">
        <v>390851100639</v>
      </c>
      <c r="B708" s="57" t="s">
        <v>2593</v>
      </c>
      <c r="C708" s="58" t="s">
        <v>2594</v>
      </c>
      <c r="D708" s="58" t="s">
        <v>2595</v>
      </c>
      <c r="E708" s="58" t="s">
        <v>1532</v>
      </c>
      <c r="F708" s="57" t="s">
        <v>477</v>
      </c>
      <c r="G708" s="59">
        <v>245499</v>
      </c>
      <c r="H708" s="102">
        <f t="shared" si="11"/>
        <v>49.990124110406342</v>
      </c>
    </row>
    <row r="709" spans="1:8">
      <c r="A709" s="56">
        <v>390871001211</v>
      </c>
      <c r="B709" s="57" t="s">
        <v>2596</v>
      </c>
      <c r="C709" s="58" t="s">
        <v>1393</v>
      </c>
      <c r="D709" s="58" t="s">
        <v>2597</v>
      </c>
      <c r="E709" s="58" t="s">
        <v>1532</v>
      </c>
      <c r="F709" s="57" t="s">
        <v>441</v>
      </c>
      <c r="G709" s="59">
        <v>245499</v>
      </c>
      <c r="H709" s="102">
        <f t="shared" si="11"/>
        <v>49.990124110406342</v>
      </c>
    </row>
    <row r="710" spans="1:8">
      <c r="A710" s="56">
        <v>390900400031</v>
      </c>
      <c r="B710" s="57" t="s">
        <v>2598</v>
      </c>
      <c r="C710" s="58" t="s">
        <v>2599</v>
      </c>
      <c r="D710" s="58" t="s">
        <v>2600</v>
      </c>
      <c r="E710" s="58" t="s">
        <v>1215</v>
      </c>
      <c r="F710" s="57" t="s">
        <v>477</v>
      </c>
      <c r="G710" s="59">
        <v>245499</v>
      </c>
      <c r="H710" s="102">
        <f t="shared" si="11"/>
        <v>49.990124110406342</v>
      </c>
    </row>
    <row r="711" spans="1:8">
      <c r="A711" s="56">
        <v>390901200761</v>
      </c>
      <c r="B711" s="57" t="s">
        <v>2601</v>
      </c>
      <c r="C711" s="58" t="s">
        <v>2602</v>
      </c>
      <c r="D711" s="58" t="s">
        <v>2603</v>
      </c>
      <c r="E711" s="58" t="s">
        <v>1525</v>
      </c>
      <c r="F711" s="57" t="s">
        <v>441</v>
      </c>
      <c r="G711" s="59">
        <v>245499</v>
      </c>
      <c r="H711" s="102">
        <f t="shared" si="11"/>
        <v>49.990124110406342</v>
      </c>
    </row>
    <row r="712" spans="1:8">
      <c r="A712" s="56">
        <v>390991010834</v>
      </c>
      <c r="B712" s="57" t="s">
        <v>2604</v>
      </c>
      <c r="C712" s="58" t="s">
        <v>2266</v>
      </c>
      <c r="D712" s="58" t="s">
        <v>2605</v>
      </c>
      <c r="E712" s="58" t="s">
        <v>1781</v>
      </c>
      <c r="F712" s="57" t="s">
        <v>477</v>
      </c>
      <c r="G712" s="59">
        <v>245499</v>
      </c>
      <c r="H712" s="102">
        <f t="shared" si="11"/>
        <v>49.990124110406342</v>
      </c>
    </row>
    <row r="713" spans="1:8">
      <c r="A713" s="56">
        <v>391111000165</v>
      </c>
      <c r="B713" s="57" t="s">
        <v>2606</v>
      </c>
      <c r="C713" s="58" t="s">
        <v>2607</v>
      </c>
      <c r="D713" s="58" t="s">
        <v>2608</v>
      </c>
      <c r="E713" s="58" t="s">
        <v>1788</v>
      </c>
      <c r="F713" s="57" t="s">
        <v>441</v>
      </c>
      <c r="G713" s="59">
        <v>245499</v>
      </c>
      <c r="H713" s="102">
        <f t="shared" si="11"/>
        <v>49.990124110406342</v>
      </c>
    </row>
    <row r="714" spans="1:8">
      <c r="A714" s="56">
        <v>391930500177</v>
      </c>
      <c r="B714" s="57" t="s">
        <v>2609</v>
      </c>
      <c r="C714" s="58" t="s">
        <v>2610</v>
      </c>
      <c r="D714" s="58" t="s">
        <v>2611</v>
      </c>
      <c r="E714" s="58" t="s">
        <v>1416</v>
      </c>
      <c r="F714" s="57" t="s">
        <v>441</v>
      </c>
      <c r="G714" s="59">
        <v>245499</v>
      </c>
      <c r="H714" s="102">
        <f t="shared" si="11"/>
        <v>49.990124110406342</v>
      </c>
    </row>
    <row r="715" spans="1:8">
      <c r="A715" s="56">
        <v>393130300148</v>
      </c>
      <c r="B715" s="57" t="s">
        <v>2612</v>
      </c>
      <c r="C715" s="58" t="s">
        <v>2299</v>
      </c>
      <c r="D715" s="58" t="s">
        <v>2613</v>
      </c>
      <c r="E715" s="58" t="s">
        <v>877</v>
      </c>
      <c r="F715" s="57" t="s">
        <v>441</v>
      </c>
      <c r="G715" s="59">
        <v>245499</v>
      </c>
      <c r="H715" s="102">
        <f t="shared" si="11"/>
        <v>49.990124110406342</v>
      </c>
    </row>
    <row r="716" spans="1:8">
      <c r="A716" s="56">
        <v>393181000173</v>
      </c>
      <c r="B716" s="57" t="s">
        <v>2614</v>
      </c>
      <c r="C716" s="58" t="s">
        <v>2615</v>
      </c>
      <c r="D716" s="58" t="s">
        <v>2616</v>
      </c>
      <c r="E716" s="58" t="s">
        <v>1205</v>
      </c>
      <c r="F716" s="57" t="s">
        <v>477</v>
      </c>
      <c r="G716" s="59">
        <v>245499</v>
      </c>
      <c r="H716" s="102">
        <f t="shared" si="11"/>
        <v>49.990124110406342</v>
      </c>
    </row>
    <row r="717" spans="1:8">
      <c r="A717" s="56">
        <v>393901200124</v>
      </c>
      <c r="B717" s="57" t="s">
        <v>2617</v>
      </c>
      <c r="C717" s="58" t="s">
        <v>2618</v>
      </c>
      <c r="D717" s="58" t="s">
        <v>2619</v>
      </c>
      <c r="E717" s="58" t="s">
        <v>2620</v>
      </c>
      <c r="F717" s="57" t="s">
        <v>477</v>
      </c>
      <c r="G717" s="59">
        <v>245499</v>
      </c>
      <c r="H717" s="102">
        <f t="shared" si="11"/>
        <v>49.990124110406342</v>
      </c>
    </row>
    <row r="718" spans="1:8">
      <c r="A718" s="56">
        <v>395010900268</v>
      </c>
      <c r="B718" s="57" t="s">
        <v>2621</v>
      </c>
      <c r="C718" s="58" t="s">
        <v>2622</v>
      </c>
      <c r="D718" s="58" t="s">
        <v>2623</v>
      </c>
      <c r="E718" s="58" t="s">
        <v>728</v>
      </c>
      <c r="F718" s="57" t="s">
        <v>441</v>
      </c>
      <c r="G718" s="59">
        <v>245499</v>
      </c>
      <c r="H718" s="102">
        <f t="shared" si="11"/>
        <v>49.990124110406342</v>
      </c>
    </row>
    <row r="719" spans="1:8">
      <c r="A719" s="56">
        <v>395040100797</v>
      </c>
      <c r="B719" s="57" t="s">
        <v>2624</v>
      </c>
      <c r="C719" s="58" t="s">
        <v>2625</v>
      </c>
      <c r="D719" s="58" t="s">
        <v>2626</v>
      </c>
      <c r="E719" s="58" t="s">
        <v>728</v>
      </c>
      <c r="F719" s="57" t="s">
        <v>477</v>
      </c>
      <c r="G719" s="59">
        <v>245499</v>
      </c>
      <c r="H719" s="102">
        <f t="shared" si="11"/>
        <v>49.990124110406342</v>
      </c>
    </row>
    <row r="720" spans="1:8">
      <c r="A720" s="56">
        <v>395040101840</v>
      </c>
      <c r="B720" s="57" t="s">
        <v>2627</v>
      </c>
      <c r="C720" s="58" t="s">
        <v>2628</v>
      </c>
      <c r="D720" s="58" t="s">
        <v>2629</v>
      </c>
      <c r="E720" s="58" t="s">
        <v>728</v>
      </c>
      <c r="F720" s="57" t="s">
        <v>477</v>
      </c>
      <c r="G720" s="59">
        <v>245499</v>
      </c>
      <c r="H720" s="102">
        <f t="shared" si="11"/>
        <v>49.990124110406342</v>
      </c>
    </row>
    <row r="721" spans="1:8">
      <c r="A721" s="56">
        <v>395040505061</v>
      </c>
      <c r="B721" s="57" t="s">
        <v>2630</v>
      </c>
      <c r="C721" s="58" t="s">
        <v>2631</v>
      </c>
      <c r="D721" s="58" t="s">
        <v>1682</v>
      </c>
      <c r="E721" s="58" t="s">
        <v>743</v>
      </c>
      <c r="F721" s="57" t="s">
        <v>477</v>
      </c>
      <c r="G721" s="59">
        <v>245499</v>
      </c>
      <c r="H721" s="102">
        <f t="shared" si="11"/>
        <v>49.990124110406342</v>
      </c>
    </row>
    <row r="722" spans="1:8">
      <c r="A722" s="56">
        <v>395040505126</v>
      </c>
      <c r="B722" s="57" t="s">
        <v>2632</v>
      </c>
      <c r="C722" s="58" t="s">
        <v>2633</v>
      </c>
      <c r="D722" s="58" t="s">
        <v>1682</v>
      </c>
      <c r="E722" s="58" t="s">
        <v>743</v>
      </c>
      <c r="F722" s="57" t="s">
        <v>477</v>
      </c>
      <c r="G722" s="59">
        <v>245499</v>
      </c>
      <c r="H722" s="102">
        <f t="shared" si="11"/>
        <v>49.990124110406342</v>
      </c>
    </row>
    <row r="723" spans="1:8">
      <c r="A723" s="56">
        <v>395050101562</v>
      </c>
      <c r="B723" s="57" t="s">
        <v>2634</v>
      </c>
      <c r="C723" s="58" t="s">
        <v>2635</v>
      </c>
      <c r="D723" s="58" t="s">
        <v>1576</v>
      </c>
      <c r="E723" s="58" t="s">
        <v>743</v>
      </c>
      <c r="F723" s="57" t="s">
        <v>477</v>
      </c>
      <c r="G723" s="59">
        <v>245499</v>
      </c>
      <c r="H723" s="102">
        <f t="shared" si="11"/>
        <v>49.990124110406342</v>
      </c>
    </row>
    <row r="724" spans="1:8">
      <c r="A724" s="56">
        <v>395051201960</v>
      </c>
      <c r="B724" s="57" t="s">
        <v>2636</v>
      </c>
      <c r="C724" s="58" t="s">
        <v>2637</v>
      </c>
      <c r="D724" s="58" t="s">
        <v>2638</v>
      </c>
      <c r="E724" s="58" t="s">
        <v>728</v>
      </c>
      <c r="F724" s="57" t="s">
        <v>441</v>
      </c>
      <c r="G724" s="59">
        <v>245499</v>
      </c>
      <c r="H724" s="102">
        <f t="shared" si="11"/>
        <v>49.990124110406342</v>
      </c>
    </row>
    <row r="725" spans="1:8">
      <c r="A725" s="56">
        <v>395060300113</v>
      </c>
      <c r="B725" s="57" t="s">
        <v>2639</v>
      </c>
      <c r="C725" s="58" t="s">
        <v>2640</v>
      </c>
      <c r="D725" s="58" t="s">
        <v>2641</v>
      </c>
      <c r="E725" s="58" t="s">
        <v>743</v>
      </c>
      <c r="F725" s="57" t="s">
        <v>477</v>
      </c>
      <c r="G725" s="59">
        <v>245499</v>
      </c>
      <c r="H725" s="102">
        <f t="shared" si="11"/>
        <v>49.990124110406342</v>
      </c>
    </row>
    <row r="726" spans="1:8">
      <c r="A726" s="56">
        <v>395070200982</v>
      </c>
      <c r="B726" s="57" t="s">
        <v>2642</v>
      </c>
      <c r="C726" s="58" t="s">
        <v>2643</v>
      </c>
      <c r="D726" s="58" t="s">
        <v>2644</v>
      </c>
      <c r="E726" s="58" t="s">
        <v>728</v>
      </c>
      <c r="F726" s="57" t="s">
        <v>441</v>
      </c>
      <c r="G726" s="59">
        <v>245499</v>
      </c>
      <c r="H726" s="102">
        <f t="shared" si="11"/>
        <v>49.990124110406342</v>
      </c>
    </row>
    <row r="727" spans="1:8">
      <c r="A727" s="56">
        <v>395080901130</v>
      </c>
      <c r="B727" s="57" t="s">
        <v>2645</v>
      </c>
      <c r="C727" s="58" t="s">
        <v>2562</v>
      </c>
      <c r="D727" s="58" t="s">
        <v>2646</v>
      </c>
      <c r="E727" s="58" t="s">
        <v>728</v>
      </c>
      <c r="F727" s="57" t="s">
        <v>441</v>
      </c>
      <c r="G727" s="59">
        <v>245499</v>
      </c>
      <c r="H727" s="102">
        <f t="shared" si="11"/>
        <v>49.990124110406342</v>
      </c>
    </row>
    <row r="728" spans="1:8">
      <c r="A728" s="56">
        <v>395091201547</v>
      </c>
      <c r="B728" s="57" t="s">
        <v>2647</v>
      </c>
      <c r="C728" s="58" t="s">
        <v>2648</v>
      </c>
      <c r="D728" s="58" t="s">
        <v>2649</v>
      </c>
      <c r="E728" s="58" t="s">
        <v>728</v>
      </c>
      <c r="F728" s="57" t="s">
        <v>441</v>
      </c>
      <c r="G728" s="59">
        <v>245499</v>
      </c>
      <c r="H728" s="102">
        <f t="shared" si="11"/>
        <v>49.990124110406342</v>
      </c>
    </row>
    <row r="729" spans="1:8">
      <c r="A729" s="56">
        <v>395110700070</v>
      </c>
      <c r="B729" s="57" t="s">
        <v>2650</v>
      </c>
      <c r="C729" s="58" t="s">
        <v>2651</v>
      </c>
      <c r="D729" s="58" t="s">
        <v>1658</v>
      </c>
      <c r="E729" s="58" t="s">
        <v>743</v>
      </c>
      <c r="F729" s="57" t="s">
        <v>441</v>
      </c>
      <c r="G729" s="59">
        <v>245499</v>
      </c>
      <c r="H729" s="102">
        <f t="shared" si="11"/>
        <v>49.990124110406342</v>
      </c>
    </row>
    <row r="730" spans="1:8">
      <c r="A730" s="56">
        <v>395120300771</v>
      </c>
      <c r="B730" s="57" t="s">
        <v>2652</v>
      </c>
      <c r="C730" s="58" t="s">
        <v>1992</v>
      </c>
      <c r="D730" s="58" t="s">
        <v>1485</v>
      </c>
      <c r="E730" s="58" t="s">
        <v>728</v>
      </c>
      <c r="F730" s="57" t="s">
        <v>477</v>
      </c>
      <c r="G730" s="59">
        <v>245499</v>
      </c>
      <c r="H730" s="102">
        <f t="shared" si="11"/>
        <v>49.990124110406342</v>
      </c>
    </row>
    <row r="731" spans="1:8">
      <c r="A731" s="56">
        <v>395120300797</v>
      </c>
      <c r="B731" s="57" t="s">
        <v>2653</v>
      </c>
      <c r="C731" s="58" t="s">
        <v>1992</v>
      </c>
      <c r="D731" s="58" t="s">
        <v>1485</v>
      </c>
      <c r="E731" s="58" t="s">
        <v>728</v>
      </c>
      <c r="F731" s="57" t="s">
        <v>477</v>
      </c>
      <c r="G731" s="59">
        <v>245499</v>
      </c>
      <c r="H731" s="102">
        <f t="shared" si="11"/>
        <v>49.990124110406342</v>
      </c>
    </row>
    <row r="732" spans="1:8">
      <c r="A732" s="56">
        <v>395130500514</v>
      </c>
      <c r="B732" s="57" t="s">
        <v>2654</v>
      </c>
      <c r="C732" s="58" t="s">
        <v>2655</v>
      </c>
      <c r="D732" s="58" t="s">
        <v>2656</v>
      </c>
      <c r="E732" s="58" t="s">
        <v>743</v>
      </c>
      <c r="F732" s="57" t="s">
        <v>441</v>
      </c>
      <c r="G732" s="59">
        <v>245499</v>
      </c>
      <c r="H732" s="102">
        <f t="shared" si="11"/>
        <v>49.990124110406342</v>
      </c>
    </row>
    <row r="733" spans="1:8">
      <c r="A733" s="56">
        <v>395150400443</v>
      </c>
      <c r="B733" s="57" t="s">
        <v>2657</v>
      </c>
      <c r="C733" s="58" t="s">
        <v>2658</v>
      </c>
      <c r="D733" s="58" t="s">
        <v>2659</v>
      </c>
      <c r="E733" s="58" t="s">
        <v>728</v>
      </c>
      <c r="F733" s="57" t="s">
        <v>441</v>
      </c>
      <c r="G733" s="59">
        <v>245499</v>
      </c>
      <c r="H733" s="102">
        <f t="shared" si="11"/>
        <v>49.990124110406342</v>
      </c>
    </row>
    <row r="734" spans="1:8">
      <c r="A734" s="56">
        <v>395150400672</v>
      </c>
      <c r="B734" s="57" t="s">
        <v>2660</v>
      </c>
      <c r="C734" s="58" t="s">
        <v>2661</v>
      </c>
      <c r="D734" s="58" t="s">
        <v>2662</v>
      </c>
      <c r="E734" s="58" t="s">
        <v>728</v>
      </c>
      <c r="F734" s="57" t="s">
        <v>441</v>
      </c>
      <c r="G734" s="59">
        <v>245499</v>
      </c>
      <c r="H734" s="102">
        <f t="shared" si="11"/>
        <v>49.990124110406342</v>
      </c>
    </row>
    <row r="735" spans="1:8">
      <c r="A735" s="56">
        <v>395160800369</v>
      </c>
      <c r="B735" s="57" t="s">
        <v>2663</v>
      </c>
      <c r="C735" s="58" t="s">
        <v>2664</v>
      </c>
      <c r="D735" s="58" t="s">
        <v>2665</v>
      </c>
      <c r="E735" s="58" t="s">
        <v>743</v>
      </c>
      <c r="F735" s="57" t="s">
        <v>477</v>
      </c>
      <c r="G735" s="59">
        <v>245499</v>
      </c>
      <c r="H735" s="102">
        <f t="shared" si="11"/>
        <v>49.990124110406342</v>
      </c>
    </row>
    <row r="736" spans="1:8">
      <c r="A736" s="56">
        <v>395161000421</v>
      </c>
      <c r="B736" s="57" t="s">
        <v>2666</v>
      </c>
      <c r="C736" s="58" t="s">
        <v>2651</v>
      </c>
      <c r="D736" s="58" t="s">
        <v>2667</v>
      </c>
      <c r="E736" s="58" t="s">
        <v>728</v>
      </c>
      <c r="F736" s="57" t="s">
        <v>441</v>
      </c>
      <c r="G736" s="59">
        <v>245499</v>
      </c>
      <c r="H736" s="102">
        <f t="shared" si="11"/>
        <v>49.990124110406342</v>
      </c>
    </row>
    <row r="737" spans="1:8">
      <c r="A737" s="56">
        <v>395161000439</v>
      </c>
      <c r="B737" s="57" t="s">
        <v>2668</v>
      </c>
      <c r="C737" s="58" t="s">
        <v>2562</v>
      </c>
      <c r="D737" s="58" t="s">
        <v>2669</v>
      </c>
      <c r="E737" s="58" t="s">
        <v>728</v>
      </c>
      <c r="F737" s="57" t="s">
        <v>441</v>
      </c>
      <c r="G737" s="59">
        <v>245499</v>
      </c>
      <c r="H737" s="102">
        <f t="shared" si="11"/>
        <v>49.990124110406342</v>
      </c>
    </row>
    <row r="738" spans="1:8">
      <c r="A738" s="56">
        <v>395171100253</v>
      </c>
      <c r="B738" s="57" t="s">
        <v>2670</v>
      </c>
      <c r="C738" s="58" t="s">
        <v>2651</v>
      </c>
      <c r="D738" s="58" t="s">
        <v>2671</v>
      </c>
      <c r="E738" s="58" t="s">
        <v>728</v>
      </c>
      <c r="F738" s="57" t="s">
        <v>477</v>
      </c>
      <c r="G738" s="59">
        <v>245499</v>
      </c>
      <c r="H738" s="102">
        <f t="shared" si="11"/>
        <v>49.990124110406342</v>
      </c>
    </row>
    <row r="739" spans="1:8">
      <c r="A739" s="56">
        <v>395190900112</v>
      </c>
      <c r="B739" s="57" t="s">
        <v>2672</v>
      </c>
      <c r="C739" s="58" t="s">
        <v>2673</v>
      </c>
      <c r="D739" s="58" t="s">
        <v>2674</v>
      </c>
      <c r="E739" s="58" t="s">
        <v>728</v>
      </c>
      <c r="F739" s="57" t="s">
        <v>441</v>
      </c>
      <c r="G739" s="59">
        <v>245499</v>
      </c>
      <c r="H739" s="102">
        <f t="shared" si="11"/>
        <v>49.990124110406342</v>
      </c>
    </row>
    <row r="740" spans="1:8">
      <c r="A740" s="56">
        <v>395191200033</v>
      </c>
      <c r="B740" s="57" t="s">
        <v>2675</v>
      </c>
      <c r="C740" s="58" t="s">
        <v>2676</v>
      </c>
      <c r="D740" s="58" t="s">
        <v>2677</v>
      </c>
      <c r="E740" s="58" t="s">
        <v>728</v>
      </c>
      <c r="F740" s="57" t="s">
        <v>441</v>
      </c>
      <c r="G740" s="59">
        <v>245499</v>
      </c>
      <c r="H740" s="102">
        <f t="shared" si="11"/>
        <v>49.990124110406342</v>
      </c>
    </row>
    <row r="741" spans="1:8">
      <c r="A741" s="56">
        <v>395750201088</v>
      </c>
      <c r="B741" s="57" t="s">
        <v>2678</v>
      </c>
      <c r="C741" s="58" t="s">
        <v>2679</v>
      </c>
      <c r="D741" s="58" t="s">
        <v>2384</v>
      </c>
      <c r="E741" s="58" t="s">
        <v>728</v>
      </c>
      <c r="F741" s="57" t="s">
        <v>441</v>
      </c>
      <c r="G741" s="59">
        <v>245499</v>
      </c>
      <c r="H741" s="102">
        <f t="shared" si="11"/>
        <v>49.990124110406342</v>
      </c>
    </row>
    <row r="742" spans="1:8">
      <c r="A742" s="56">
        <v>395750201207</v>
      </c>
      <c r="B742" s="57" t="s">
        <v>2680</v>
      </c>
      <c r="C742" s="58" t="s">
        <v>2681</v>
      </c>
      <c r="D742" s="58" t="s">
        <v>2682</v>
      </c>
      <c r="E742" s="58" t="s">
        <v>728</v>
      </c>
      <c r="F742" s="57" t="s">
        <v>441</v>
      </c>
      <c r="G742" s="59">
        <v>245499</v>
      </c>
      <c r="H742" s="102">
        <f t="shared" si="11"/>
        <v>49.990124110406342</v>
      </c>
    </row>
    <row r="743" spans="1:8">
      <c r="A743" s="56">
        <v>395750300078</v>
      </c>
      <c r="B743" s="57" t="s">
        <v>2683</v>
      </c>
      <c r="C743" s="58" t="s">
        <v>2684</v>
      </c>
      <c r="D743" s="58" t="s">
        <v>2685</v>
      </c>
      <c r="E743" s="58" t="s">
        <v>728</v>
      </c>
      <c r="F743" s="57" t="s">
        <v>441</v>
      </c>
      <c r="G743" s="59">
        <v>245499</v>
      </c>
      <c r="H743" s="102">
        <f t="shared" si="11"/>
        <v>49.990124110406342</v>
      </c>
    </row>
    <row r="744" spans="1:8">
      <c r="A744" s="56">
        <v>395750300167</v>
      </c>
      <c r="B744" s="57" t="s">
        <v>2686</v>
      </c>
      <c r="C744" s="58" t="s">
        <v>2687</v>
      </c>
      <c r="D744" s="58" t="s">
        <v>2688</v>
      </c>
      <c r="E744" s="58" t="s">
        <v>728</v>
      </c>
      <c r="F744" s="57" t="s">
        <v>441</v>
      </c>
      <c r="G744" s="59">
        <v>245499</v>
      </c>
      <c r="H744" s="102">
        <f t="shared" si="11"/>
        <v>49.990124110406342</v>
      </c>
    </row>
    <row r="745" spans="1:8">
      <c r="A745" s="56">
        <v>395750300353</v>
      </c>
      <c r="B745" s="57" t="s">
        <v>2689</v>
      </c>
      <c r="C745" s="58" t="s">
        <v>2371</v>
      </c>
      <c r="D745" s="58" t="s">
        <v>2690</v>
      </c>
      <c r="E745" s="58" t="s">
        <v>743</v>
      </c>
      <c r="F745" s="57" t="s">
        <v>477</v>
      </c>
      <c r="G745" s="59">
        <v>245499</v>
      </c>
      <c r="H745" s="102">
        <f t="shared" si="11"/>
        <v>49.990124110406342</v>
      </c>
    </row>
    <row r="746" spans="1:8">
      <c r="A746" s="56">
        <v>395750301830</v>
      </c>
      <c r="B746" s="57" t="s">
        <v>2691</v>
      </c>
      <c r="C746" s="58" t="s">
        <v>2692</v>
      </c>
      <c r="D746" s="58" t="s">
        <v>2693</v>
      </c>
      <c r="E746" s="58" t="s">
        <v>743</v>
      </c>
      <c r="F746" s="57" t="s">
        <v>441</v>
      </c>
      <c r="G746" s="59">
        <v>245499</v>
      </c>
      <c r="H746" s="102">
        <f t="shared" si="11"/>
        <v>49.990124110406342</v>
      </c>
    </row>
    <row r="747" spans="1:8">
      <c r="A747" s="56">
        <v>395750301988</v>
      </c>
      <c r="B747" s="57" t="s">
        <v>2694</v>
      </c>
      <c r="C747" s="58" t="s">
        <v>2695</v>
      </c>
      <c r="D747" s="58" t="s">
        <v>2696</v>
      </c>
      <c r="E747" s="58" t="s">
        <v>743</v>
      </c>
      <c r="F747" s="57" t="s">
        <v>477</v>
      </c>
      <c r="G747" s="59">
        <v>245499</v>
      </c>
      <c r="H747" s="102">
        <f t="shared" si="11"/>
        <v>49.990124110406342</v>
      </c>
    </row>
    <row r="748" spans="1:8">
      <c r="A748" s="56">
        <v>395941050845</v>
      </c>
      <c r="B748" s="57" t="s">
        <v>2697</v>
      </c>
      <c r="C748" s="58" t="s">
        <v>2698</v>
      </c>
      <c r="D748" s="58" t="s">
        <v>2699</v>
      </c>
      <c r="E748" s="58" t="s">
        <v>728</v>
      </c>
      <c r="F748" s="57" t="s">
        <v>441</v>
      </c>
      <c r="G748" s="59">
        <v>245499</v>
      </c>
      <c r="H748" s="102">
        <f t="shared" si="11"/>
        <v>49.990124110406342</v>
      </c>
    </row>
    <row r="749" spans="1:8">
      <c r="A749" s="56">
        <v>395950210545</v>
      </c>
      <c r="B749" s="57" t="s">
        <v>2700</v>
      </c>
      <c r="C749" s="58" t="s">
        <v>2701</v>
      </c>
      <c r="D749" s="58" t="s">
        <v>2702</v>
      </c>
      <c r="E749" s="58" t="s">
        <v>728</v>
      </c>
      <c r="F749" s="57" t="s">
        <v>441</v>
      </c>
      <c r="G749" s="59">
        <v>245499</v>
      </c>
      <c r="H749" s="102">
        <f t="shared" si="11"/>
        <v>49.990124110406342</v>
      </c>
    </row>
    <row r="750" spans="1:8">
      <c r="A750" s="56">
        <v>395961011625</v>
      </c>
      <c r="B750" s="57" t="s">
        <v>2703</v>
      </c>
      <c r="C750" s="58" t="s">
        <v>2704</v>
      </c>
      <c r="D750" s="58" t="s">
        <v>2705</v>
      </c>
      <c r="E750" s="58" t="s">
        <v>728</v>
      </c>
      <c r="F750" s="57" t="s">
        <v>477</v>
      </c>
      <c r="G750" s="59">
        <v>245499</v>
      </c>
      <c r="H750" s="102">
        <f t="shared" si="11"/>
        <v>49.990124110406342</v>
      </c>
    </row>
    <row r="751" spans="1:8">
      <c r="A751" s="56">
        <v>395970110946</v>
      </c>
      <c r="B751" s="57" t="s">
        <v>2706</v>
      </c>
      <c r="C751" s="58" t="s">
        <v>2707</v>
      </c>
      <c r="D751" s="58" t="s">
        <v>2708</v>
      </c>
      <c r="E751" s="58" t="s">
        <v>728</v>
      </c>
      <c r="F751" s="57" t="s">
        <v>477</v>
      </c>
      <c r="G751" s="59">
        <v>245499</v>
      </c>
      <c r="H751" s="102">
        <f t="shared" si="11"/>
        <v>49.990124110406342</v>
      </c>
    </row>
    <row r="752" spans="1:8">
      <c r="A752" s="56">
        <v>395991152258</v>
      </c>
      <c r="B752" s="57" t="s">
        <v>2709</v>
      </c>
      <c r="C752" s="58" t="s">
        <v>2710</v>
      </c>
      <c r="D752" s="58" t="s">
        <v>2711</v>
      </c>
      <c r="E752" s="58" t="s">
        <v>728</v>
      </c>
      <c r="F752" s="57" t="s">
        <v>441</v>
      </c>
      <c r="G752" s="59">
        <v>245499</v>
      </c>
      <c r="H752" s="102">
        <f t="shared" si="11"/>
        <v>49.990124110406342</v>
      </c>
    </row>
    <row r="753" spans="1:8">
      <c r="A753" s="56">
        <v>396021001857</v>
      </c>
      <c r="B753" s="57" t="s">
        <v>331</v>
      </c>
      <c r="C753" s="58" t="s">
        <v>2712</v>
      </c>
      <c r="D753" s="58" t="s">
        <v>2713</v>
      </c>
      <c r="E753" s="58" t="s">
        <v>440</v>
      </c>
      <c r="F753" s="57" t="s">
        <v>477</v>
      </c>
      <c r="G753" s="59">
        <v>245499</v>
      </c>
      <c r="H753" s="102">
        <f t="shared" si="11"/>
        <v>49.990124110406342</v>
      </c>
    </row>
    <row r="754" spans="1:8">
      <c r="A754" s="56">
        <v>396041001136</v>
      </c>
      <c r="B754" s="57" t="s">
        <v>79</v>
      </c>
      <c r="C754" s="58" t="s">
        <v>2714</v>
      </c>
      <c r="D754" s="58" t="s">
        <v>2715</v>
      </c>
      <c r="E754" s="58" t="s">
        <v>440</v>
      </c>
      <c r="F754" s="57" t="s">
        <v>477</v>
      </c>
      <c r="G754" s="59">
        <v>245499</v>
      </c>
      <c r="H754" s="102">
        <f t="shared" si="11"/>
        <v>49.990124110406342</v>
      </c>
    </row>
    <row r="755" spans="1:8">
      <c r="A755" s="56">
        <v>396060500275</v>
      </c>
      <c r="B755" s="57" t="s">
        <v>371</v>
      </c>
      <c r="C755" s="58" t="s">
        <v>146</v>
      </c>
      <c r="D755" s="58" t="s">
        <v>2716</v>
      </c>
      <c r="E755" s="58" t="s">
        <v>440</v>
      </c>
      <c r="F755" s="57" t="s">
        <v>441</v>
      </c>
      <c r="G755" s="59">
        <v>245499</v>
      </c>
      <c r="H755" s="102">
        <f t="shared" si="11"/>
        <v>49.990124110406342</v>
      </c>
    </row>
    <row r="756" spans="1:8">
      <c r="A756" s="56">
        <v>396141201442</v>
      </c>
      <c r="B756" s="57" t="s">
        <v>2717</v>
      </c>
      <c r="C756" s="58" t="s">
        <v>2028</v>
      </c>
      <c r="D756" s="58" t="s">
        <v>2718</v>
      </c>
      <c r="E756" s="58" t="s">
        <v>440</v>
      </c>
      <c r="F756" s="57" t="s">
        <v>477</v>
      </c>
      <c r="G756" s="59">
        <v>245499</v>
      </c>
      <c r="H756" s="102">
        <f t="shared" si="11"/>
        <v>49.990124110406342</v>
      </c>
    </row>
    <row r="757" spans="1:8">
      <c r="A757" s="56">
        <v>396761203143</v>
      </c>
      <c r="B757" s="57" t="s">
        <v>54</v>
      </c>
      <c r="C757" s="58" t="s">
        <v>2719</v>
      </c>
      <c r="D757" s="58" t="s">
        <v>2720</v>
      </c>
      <c r="E757" s="58" t="s">
        <v>440</v>
      </c>
      <c r="F757" s="57" t="s">
        <v>477</v>
      </c>
      <c r="G757" s="59">
        <v>245499</v>
      </c>
      <c r="H757" s="102">
        <f t="shared" si="11"/>
        <v>49.990124110406342</v>
      </c>
    </row>
    <row r="758" spans="1:8">
      <c r="A758" s="56">
        <v>396761203208</v>
      </c>
      <c r="B758" s="57" t="s">
        <v>56</v>
      </c>
      <c r="C758" s="58" t="s">
        <v>2721</v>
      </c>
      <c r="D758" s="58" t="s">
        <v>2722</v>
      </c>
      <c r="E758" s="58" t="s">
        <v>440</v>
      </c>
      <c r="F758" s="57" t="s">
        <v>477</v>
      </c>
      <c r="G758" s="59">
        <v>245499</v>
      </c>
      <c r="H758" s="102">
        <f t="shared" si="11"/>
        <v>49.990124110406342</v>
      </c>
    </row>
    <row r="759" spans="1:8">
      <c r="A759" s="56">
        <v>396920520052</v>
      </c>
      <c r="B759" s="57" t="s">
        <v>255</v>
      </c>
      <c r="C759" s="58" t="s">
        <v>2723</v>
      </c>
      <c r="D759" s="58" t="s">
        <v>2724</v>
      </c>
      <c r="E759" s="58" t="s">
        <v>440</v>
      </c>
      <c r="F759" s="57" t="s">
        <v>441</v>
      </c>
      <c r="G759" s="59">
        <v>245499</v>
      </c>
      <c r="H759" s="102">
        <f t="shared" si="11"/>
        <v>49.990124110406342</v>
      </c>
    </row>
    <row r="760" spans="1:8">
      <c r="A760" s="56">
        <v>396920720303</v>
      </c>
      <c r="B760" s="57" t="s">
        <v>526</v>
      </c>
      <c r="C760" s="58" t="s">
        <v>527</v>
      </c>
      <c r="D760" s="58" t="s">
        <v>528</v>
      </c>
      <c r="E760" s="58" t="s">
        <v>440</v>
      </c>
      <c r="F760" s="57" t="s">
        <v>441</v>
      </c>
      <c r="G760" s="59">
        <v>245499</v>
      </c>
      <c r="H760" s="102">
        <f t="shared" si="11"/>
        <v>49.990124110406342</v>
      </c>
    </row>
    <row r="761" spans="1:8">
      <c r="A761" s="56">
        <v>396920920137</v>
      </c>
      <c r="B761" s="57" t="s">
        <v>358</v>
      </c>
      <c r="C761" s="58" t="s">
        <v>2725</v>
      </c>
      <c r="D761" s="58" t="s">
        <v>2726</v>
      </c>
      <c r="E761" s="58" t="s">
        <v>440</v>
      </c>
      <c r="F761" s="57" t="s">
        <v>477</v>
      </c>
      <c r="G761" s="59">
        <v>245499</v>
      </c>
      <c r="H761" s="102">
        <f t="shared" si="11"/>
        <v>49.990124110406342</v>
      </c>
    </row>
    <row r="762" spans="1:8">
      <c r="A762" s="56">
        <v>396950350424</v>
      </c>
      <c r="B762" s="57" t="s">
        <v>239</v>
      </c>
      <c r="C762" s="58" t="s">
        <v>694</v>
      </c>
      <c r="D762" s="58" t="s">
        <v>695</v>
      </c>
      <c r="E762" s="58" t="s">
        <v>440</v>
      </c>
      <c r="F762" s="57" t="s">
        <v>477</v>
      </c>
      <c r="G762" s="59">
        <v>245499</v>
      </c>
      <c r="H762" s="102">
        <f t="shared" si="11"/>
        <v>49.990124110406342</v>
      </c>
    </row>
    <row r="763" spans="1:8">
      <c r="A763" s="56">
        <v>398080300194</v>
      </c>
      <c r="B763" s="57" t="s">
        <v>2727</v>
      </c>
      <c r="C763" s="58" t="s">
        <v>2728</v>
      </c>
      <c r="D763" s="58" t="s">
        <v>2729</v>
      </c>
      <c r="E763" s="58" t="s">
        <v>2223</v>
      </c>
      <c r="F763" s="57" t="s">
        <v>477</v>
      </c>
      <c r="G763" s="59">
        <v>245499</v>
      </c>
      <c r="H763" s="102">
        <f t="shared" si="11"/>
        <v>49.990124110406342</v>
      </c>
    </row>
    <row r="764" spans="1:8">
      <c r="A764" s="56">
        <v>398190701160</v>
      </c>
      <c r="B764" s="57" t="s">
        <v>2730</v>
      </c>
      <c r="C764" s="58" t="s">
        <v>2731</v>
      </c>
      <c r="D764" s="58" t="s">
        <v>2732</v>
      </c>
      <c r="E764" s="58" t="s">
        <v>2733</v>
      </c>
      <c r="F764" s="57" t="s">
        <v>441</v>
      </c>
      <c r="G764" s="59">
        <v>245499</v>
      </c>
      <c r="H764" s="102">
        <f t="shared" si="11"/>
        <v>49.990124110406342</v>
      </c>
    </row>
    <row r="765" spans="1:8">
      <c r="A765" s="56">
        <v>398970210486</v>
      </c>
      <c r="B765" s="57" t="s">
        <v>2734</v>
      </c>
      <c r="C765" s="58" t="s">
        <v>2735</v>
      </c>
      <c r="D765" s="58" t="s">
        <v>2736</v>
      </c>
      <c r="E765" s="58" t="s">
        <v>1927</v>
      </c>
      <c r="F765" s="57" t="s">
        <v>441</v>
      </c>
      <c r="G765" s="59">
        <v>245499</v>
      </c>
      <c r="H765" s="102">
        <f t="shared" si="11"/>
        <v>49.990124110406342</v>
      </c>
    </row>
    <row r="766" spans="1:8">
      <c r="A766" s="56">
        <v>399060100926</v>
      </c>
      <c r="B766" s="57" t="s">
        <v>2737</v>
      </c>
      <c r="C766" s="58" t="s">
        <v>2738</v>
      </c>
      <c r="D766" s="58" t="s">
        <v>2739</v>
      </c>
      <c r="E766" s="58" t="s">
        <v>829</v>
      </c>
      <c r="F766" s="57" t="s">
        <v>441</v>
      </c>
      <c r="G766" s="59">
        <v>245499</v>
      </c>
      <c r="H766" s="102">
        <f t="shared" si="11"/>
        <v>49.990124110406342</v>
      </c>
    </row>
    <row r="767" spans="1:8">
      <c r="A767" s="56">
        <v>400000601827</v>
      </c>
      <c r="B767" s="57" t="s">
        <v>2740</v>
      </c>
      <c r="C767" s="58" t="s">
        <v>1867</v>
      </c>
      <c r="D767" s="58" t="s">
        <v>2741</v>
      </c>
      <c r="E767" s="58" t="s">
        <v>716</v>
      </c>
      <c r="F767" s="57" t="s">
        <v>477</v>
      </c>
      <c r="G767" s="59">
        <v>245499</v>
      </c>
      <c r="H767" s="102">
        <f t="shared" si="11"/>
        <v>49.990124110406342</v>
      </c>
    </row>
    <row r="768" spans="1:8">
      <c r="A768" s="56">
        <v>400020103220</v>
      </c>
      <c r="B768" s="57" t="s">
        <v>2742</v>
      </c>
      <c r="C768" s="58" t="s">
        <v>2743</v>
      </c>
      <c r="D768" s="58" t="s">
        <v>2744</v>
      </c>
      <c r="E768" s="58" t="s">
        <v>716</v>
      </c>
      <c r="F768" s="57" t="s">
        <v>441</v>
      </c>
      <c r="G768" s="59">
        <v>245499</v>
      </c>
      <c r="H768" s="102">
        <f t="shared" si="11"/>
        <v>49.990124110406342</v>
      </c>
    </row>
    <row r="769" spans="1:8">
      <c r="A769" s="56">
        <v>400100708751</v>
      </c>
      <c r="B769" s="57" t="s">
        <v>2745</v>
      </c>
      <c r="C769" s="58" t="s">
        <v>2746</v>
      </c>
      <c r="D769" s="58" t="s">
        <v>2747</v>
      </c>
      <c r="E769" s="58" t="s">
        <v>716</v>
      </c>
      <c r="F769" s="57" t="s">
        <v>441</v>
      </c>
      <c r="G769" s="59">
        <v>245499</v>
      </c>
      <c r="H769" s="102">
        <f t="shared" si="11"/>
        <v>49.990124110406342</v>
      </c>
    </row>
    <row r="770" spans="1:8">
      <c r="A770" s="56">
        <v>400161001382</v>
      </c>
      <c r="B770" s="57" t="s">
        <v>2748</v>
      </c>
      <c r="C770" s="58" t="s">
        <v>2749</v>
      </c>
      <c r="D770" s="58" t="s">
        <v>2750</v>
      </c>
      <c r="E770" s="58" t="s">
        <v>716</v>
      </c>
      <c r="F770" s="57" t="s">
        <v>441</v>
      </c>
      <c r="G770" s="59">
        <v>245499</v>
      </c>
      <c r="H770" s="102">
        <f t="shared" ref="H770:H833" si="12">G770/4910.95</f>
        <v>49.990124110406342</v>
      </c>
    </row>
    <row r="771" spans="1:8">
      <c r="A771" s="56">
        <v>400161001439</v>
      </c>
      <c r="B771" s="57" t="s">
        <v>2751</v>
      </c>
      <c r="C771" s="58" t="s">
        <v>2752</v>
      </c>
      <c r="D771" s="58" t="s">
        <v>2753</v>
      </c>
      <c r="E771" s="58" t="s">
        <v>716</v>
      </c>
      <c r="F771" s="57" t="s">
        <v>441</v>
      </c>
      <c r="G771" s="59">
        <v>245499</v>
      </c>
      <c r="H771" s="102">
        <f t="shared" si="12"/>
        <v>49.990124110406342</v>
      </c>
    </row>
    <row r="772" spans="1:8">
      <c r="A772" s="56">
        <v>400180102891</v>
      </c>
      <c r="B772" s="57" t="s">
        <v>2754</v>
      </c>
      <c r="C772" s="58" t="s">
        <v>2755</v>
      </c>
      <c r="D772" s="58" t="s">
        <v>2756</v>
      </c>
      <c r="E772" s="58" t="s">
        <v>716</v>
      </c>
      <c r="F772" s="57" t="s">
        <v>441</v>
      </c>
      <c r="G772" s="59">
        <v>245499</v>
      </c>
      <c r="H772" s="102">
        <f t="shared" si="12"/>
        <v>49.990124110406342</v>
      </c>
    </row>
    <row r="773" spans="1:8">
      <c r="A773" s="56">
        <v>400190810451</v>
      </c>
      <c r="B773" s="57" t="s">
        <v>2757</v>
      </c>
      <c r="C773" s="58" t="s">
        <v>2758</v>
      </c>
      <c r="D773" s="58" t="s">
        <v>2759</v>
      </c>
      <c r="E773" s="58" t="s">
        <v>716</v>
      </c>
      <c r="F773" s="57" t="s">
        <v>441</v>
      </c>
      <c r="G773" s="59">
        <v>245499</v>
      </c>
      <c r="H773" s="102">
        <f t="shared" si="12"/>
        <v>49.990124110406342</v>
      </c>
    </row>
    <row r="774" spans="1:8">
      <c r="A774" s="56">
        <v>400190810494</v>
      </c>
      <c r="B774" s="57" t="s">
        <v>2760</v>
      </c>
      <c r="C774" s="58" t="s">
        <v>2758</v>
      </c>
      <c r="D774" s="58" t="s">
        <v>2761</v>
      </c>
      <c r="E774" s="58" t="s">
        <v>716</v>
      </c>
      <c r="F774" s="57" t="s">
        <v>441</v>
      </c>
      <c r="G774" s="59">
        <v>245499</v>
      </c>
      <c r="H774" s="102">
        <f t="shared" si="12"/>
        <v>49.990124110406342</v>
      </c>
    </row>
    <row r="775" spans="1:8">
      <c r="A775" s="56">
        <v>400811200695</v>
      </c>
      <c r="B775" s="57" t="s">
        <v>2762</v>
      </c>
      <c r="C775" s="58" t="s">
        <v>2763</v>
      </c>
      <c r="D775" s="58" t="s">
        <v>2764</v>
      </c>
      <c r="E775" s="58" t="s">
        <v>716</v>
      </c>
      <c r="F775" s="57" t="s">
        <v>441</v>
      </c>
      <c r="G775" s="59">
        <v>245499</v>
      </c>
      <c r="H775" s="102">
        <f t="shared" si="12"/>
        <v>49.990124110406342</v>
      </c>
    </row>
    <row r="776" spans="1:8">
      <c r="A776" s="56">
        <v>400910300928</v>
      </c>
      <c r="B776" s="57" t="s">
        <v>2765</v>
      </c>
      <c r="C776" s="58" t="s">
        <v>2410</v>
      </c>
      <c r="D776" s="58" t="s">
        <v>2766</v>
      </c>
      <c r="E776" s="58" t="s">
        <v>716</v>
      </c>
      <c r="F776" s="57" t="s">
        <v>477</v>
      </c>
      <c r="G776" s="59">
        <v>245499</v>
      </c>
      <c r="H776" s="102">
        <f t="shared" si="12"/>
        <v>49.990124110406342</v>
      </c>
    </row>
    <row r="777" spans="1:8">
      <c r="A777" s="56">
        <v>400921101145</v>
      </c>
      <c r="B777" s="57" t="s">
        <v>2767</v>
      </c>
      <c r="C777" s="58" t="s">
        <v>2768</v>
      </c>
      <c r="D777" s="58" t="s">
        <v>2769</v>
      </c>
      <c r="E777" s="58" t="s">
        <v>716</v>
      </c>
      <c r="F777" s="57" t="s">
        <v>441</v>
      </c>
      <c r="G777" s="59">
        <v>245499</v>
      </c>
      <c r="H777" s="102">
        <f t="shared" si="12"/>
        <v>49.990124110406342</v>
      </c>
    </row>
    <row r="778" spans="1:8">
      <c r="A778" s="56">
        <v>400980820279</v>
      </c>
      <c r="B778" s="57" t="s">
        <v>2770</v>
      </c>
      <c r="C778" s="58" t="s">
        <v>2771</v>
      </c>
      <c r="D778" s="58" t="s">
        <v>2772</v>
      </c>
      <c r="E778" s="58" t="s">
        <v>716</v>
      </c>
      <c r="F778" s="57" t="s">
        <v>441</v>
      </c>
      <c r="G778" s="59">
        <v>245499</v>
      </c>
      <c r="H778" s="102">
        <f t="shared" si="12"/>
        <v>49.990124110406342</v>
      </c>
    </row>
    <row r="779" spans="1:8">
      <c r="A779" s="56">
        <v>400990120399</v>
      </c>
      <c r="B779" s="57" t="s">
        <v>2773</v>
      </c>
      <c r="C779" s="58" t="s">
        <v>2774</v>
      </c>
      <c r="D779" s="58" t="s">
        <v>2775</v>
      </c>
      <c r="E779" s="58" t="s">
        <v>716</v>
      </c>
      <c r="F779" s="57" t="s">
        <v>441</v>
      </c>
      <c r="G779" s="59">
        <v>245499</v>
      </c>
      <c r="H779" s="102">
        <f t="shared" si="12"/>
        <v>49.990124110406342</v>
      </c>
    </row>
    <row r="780" spans="1:8">
      <c r="A780" s="56">
        <v>403720102207</v>
      </c>
      <c r="B780" s="57" t="s">
        <v>2776</v>
      </c>
      <c r="C780" s="58" t="s">
        <v>2777</v>
      </c>
      <c r="D780" s="58" t="s">
        <v>2778</v>
      </c>
      <c r="E780" s="58" t="s">
        <v>724</v>
      </c>
      <c r="F780" s="57" t="s">
        <v>477</v>
      </c>
      <c r="G780" s="59">
        <v>245499</v>
      </c>
      <c r="H780" s="102">
        <f t="shared" si="12"/>
        <v>49.990124110406342</v>
      </c>
    </row>
    <row r="781" spans="1:8">
      <c r="A781" s="56">
        <v>403780301012</v>
      </c>
      <c r="B781" s="57" t="s">
        <v>2779</v>
      </c>
      <c r="C781" s="58" t="s">
        <v>1269</v>
      </c>
      <c r="D781" s="58" t="s">
        <v>2780</v>
      </c>
      <c r="E781" s="58" t="s">
        <v>724</v>
      </c>
      <c r="F781" s="57" t="s">
        <v>477</v>
      </c>
      <c r="G781" s="59">
        <v>245499</v>
      </c>
      <c r="H781" s="102">
        <f t="shared" si="12"/>
        <v>49.990124110406342</v>
      </c>
    </row>
    <row r="782" spans="1:8">
      <c r="A782" s="56">
        <v>408070300019</v>
      </c>
      <c r="B782" s="57" t="s">
        <v>2781</v>
      </c>
      <c r="C782" s="58" t="s">
        <v>961</v>
      </c>
      <c r="D782" s="58" t="s">
        <v>2782</v>
      </c>
      <c r="E782" s="58" t="s">
        <v>732</v>
      </c>
      <c r="F782" s="57" t="s">
        <v>477</v>
      </c>
      <c r="G782" s="59">
        <v>245499</v>
      </c>
      <c r="H782" s="102">
        <f t="shared" si="12"/>
        <v>49.990124110406342</v>
      </c>
    </row>
    <row r="783" spans="1:8">
      <c r="A783" s="56">
        <v>408170400118</v>
      </c>
      <c r="B783" s="57" t="s">
        <v>2783</v>
      </c>
      <c r="C783" s="58" t="s">
        <v>2784</v>
      </c>
      <c r="D783" s="58" t="s">
        <v>2785</v>
      </c>
      <c r="E783" s="58" t="s">
        <v>732</v>
      </c>
      <c r="F783" s="57" t="s">
        <v>441</v>
      </c>
      <c r="G783" s="59">
        <v>245499</v>
      </c>
      <c r="H783" s="102">
        <f t="shared" si="12"/>
        <v>49.990124110406342</v>
      </c>
    </row>
    <row r="784" spans="1:8">
      <c r="A784" s="56">
        <v>408180400086</v>
      </c>
      <c r="B784" s="57" t="s">
        <v>2786</v>
      </c>
      <c r="C784" s="58" t="s">
        <v>2787</v>
      </c>
      <c r="D784" s="58" t="s">
        <v>2788</v>
      </c>
      <c r="E784" s="58" t="s">
        <v>732</v>
      </c>
      <c r="F784" s="57" t="s">
        <v>441</v>
      </c>
      <c r="G784" s="59">
        <v>245499</v>
      </c>
      <c r="H784" s="102">
        <f t="shared" si="12"/>
        <v>49.990124110406342</v>
      </c>
    </row>
    <row r="785" spans="1:8">
      <c r="A785" s="56">
        <v>408180700071</v>
      </c>
      <c r="B785" s="57" t="s">
        <v>2789</v>
      </c>
      <c r="C785" s="58" t="s">
        <v>1182</v>
      </c>
      <c r="D785" s="58" t="s">
        <v>2790</v>
      </c>
      <c r="E785" s="58" t="s">
        <v>732</v>
      </c>
      <c r="F785" s="57" t="s">
        <v>441</v>
      </c>
      <c r="G785" s="59">
        <v>245499</v>
      </c>
      <c r="H785" s="102">
        <f t="shared" si="12"/>
        <v>49.990124110406342</v>
      </c>
    </row>
    <row r="786" spans="1:8">
      <c r="A786" s="56">
        <v>408190600091</v>
      </c>
      <c r="B786" s="57" t="s">
        <v>2791</v>
      </c>
      <c r="C786" s="58" t="s">
        <v>1852</v>
      </c>
      <c r="D786" s="58" t="s">
        <v>2792</v>
      </c>
      <c r="E786" s="58" t="s">
        <v>732</v>
      </c>
      <c r="F786" s="57" t="s">
        <v>441</v>
      </c>
      <c r="G786" s="59">
        <v>245499</v>
      </c>
      <c r="H786" s="102">
        <f t="shared" si="12"/>
        <v>49.990124110406342</v>
      </c>
    </row>
    <row r="787" spans="1:8">
      <c r="A787" s="56">
        <v>408691001473</v>
      </c>
      <c r="B787" s="57" t="s">
        <v>2793</v>
      </c>
      <c r="C787" s="58" t="s">
        <v>1185</v>
      </c>
      <c r="D787" s="58" t="s">
        <v>1186</v>
      </c>
      <c r="E787" s="58" t="s">
        <v>732</v>
      </c>
      <c r="F787" s="57" t="s">
        <v>441</v>
      </c>
      <c r="G787" s="59">
        <v>245499</v>
      </c>
      <c r="H787" s="102">
        <f t="shared" si="12"/>
        <v>49.990124110406342</v>
      </c>
    </row>
    <row r="788" spans="1:8">
      <c r="A788" s="56">
        <v>408930300143</v>
      </c>
      <c r="B788" s="57" t="s">
        <v>2794</v>
      </c>
      <c r="C788" s="58" t="s">
        <v>1185</v>
      </c>
      <c r="D788" s="58" t="s">
        <v>1186</v>
      </c>
      <c r="E788" s="58" t="s">
        <v>732</v>
      </c>
      <c r="F788" s="57" t="s">
        <v>441</v>
      </c>
      <c r="G788" s="59">
        <v>245499</v>
      </c>
      <c r="H788" s="102">
        <f t="shared" si="12"/>
        <v>49.990124110406342</v>
      </c>
    </row>
    <row r="789" spans="1:8">
      <c r="A789" s="56">
        <v>403050200229</v>
      </c>
      <c r="B789" s="57" t="s">
        <v>2795</v>
      </c>
      <c r="C789" s="58" t="s">
        <v>2796</v>
      </c>
      <c r="D789" s="58" t="s">
        <v>2797</v>
      </c>
      <c r="E789" s="58" t="s">
        <v>724</v>
      </c>
      <c r="F789" s="57" t="s">
        <v>477</v>
      </c>
      <c r="G789" s="59">
        <v>245489</v>
      </c>
      <c r="H789" s="102">
        <f t="shared" si="12"/>
        <v>49.988087844510737</v>
      </c>
    </row>
    <row r="790" spans="1:8">
      <c r="A790" s="56">
        <v>393000710514</v>
      </c>
      <c r="B790" s="57" t="s">
        <v>2798</v>
      </c>
      <c r="C790" s="58" t="s">
        <v>2799</v>
      </c>
      <c r="D790" s="58" t="s">
        <v>2800</v>
      </c>
      <c r="E790" s="58" t="s">
        <v>1205</v>
      </c>
      <c r="F790" s="57" t="s">
        <v>441</v>
      </c>
      <c r="G790" s="59">
        <v>245280</v>
      </c>
      <c r="H790" s="102">
        <f t="shared" si="12"/>
        <v>49.945529887292686</v>
      </c>
    </row>
    <row r="791" spans="1:8">
      <c r="A791" s="56">
        <v>393071010017</v>
      </c>
      <c r="B791" s="57" t="s">
        <v>2801</v>
      </c>
      <c r="C791" s="58" t="s">
        <v>2802</v>
      </c>
      <c r="D791" s="58" t="s">
        <v>2803</v>
      </c>
      <c r="E791" s="58" t="s">
        <v>877</v>
      </c>
      <c r="F791" s="57" t="s">
        <v>477</v>
      </c>
      <c r="G791" s="59">
        <v>245065</v>
      </c>
      <c r="H791" s="102">
        <f t="shared" si="12"/>
        <v>49.901750170537269</v>
      </c>
    </row>
    <row r="792" spans="1:8">
      <c r="A792" s="56">
        <v>395061001519</v>
      </c>
      <c r="B792" s="57" t="s">
        <v>2804</v>
      </c>
      <c r="C792" s="58" t="s">
        <v>2805</v>
      </c>
      <c r="D792" s="58" t="s">
        <v>2806</v>
      </c>
      <c r="E792" s="58" t="s">
        <v>728</v>
      </c>
      <c r="F792" s="57" t="s">
        <v>477</v>
      </c>
      <c r="G792" s="59">
        <v>240775</v>
      </c>
      <c r="H792" s="102">
        <f t="shared" si="12"/>
        <v>49.028192101324592</v>
      </c>
    </row>
    <row r="793" spans="1:8">
      <c r="A793" s="56">
        <v>396180301403</v>
      </c>
      <c r="B793" s="57" t="s">
        <v>706</v>
      </c>
      <c r="C793" s="58" t="s">
        <v>707</v>
      </c>
      <c r="D793" s="58" t="s">
        <v>708</v>
      </c>
      <c r="E793" s="58" t="s">
        <v>440</v>
      </c>
      <c r="F793" s="57" t="s">
        <v>477</v>
      </c>
      <c r="G793" s="59">
        <v>237078</v>
      </c>
      <c r="H793" s="102">
        <f t="shared" si="12"/>
        <v>48.275384599721036</v>
      </c>
    </row>
    <row r="794" spans="1:8">
      <c r="A794" s="56">
        <v>370850102378</v>
      </c>
      <c r="B794" s="57" t="s">
        <v>2807</v>
      </c>
      <c r="C794" s="58" t="s">
        <v>2808</v>
      </c>
      <c r="D794" s="58" t="s">
        <v>2809</v>
      </c>
      <c r="E794" s="58" t="s">
        <v>1409</v>
      </c>
      <c r="F794" s="57" t="s">
        <v>441</v>
      </c>
      <c r="G794" s="59">
        <v>235697</v>
      </c>
      <c r="H794" s="102">
        <f t="shared" si="12"/>
        <v>47.994176279538586</v>
      </c>
    </row>
    <row r="795" spans="1:8">
      <c r="A795" s="56">
        <v>390811000208</v>
      </c>
      <c r="B795" s="57" t="s">
        <v>2810</v>
      </c>
      <c r="C795" s="58" t="s">
        <v>2811</v>
      </c>
      <c r="D795" s="58" t="s">
        <v>2812</v>
      </c>
      <c r="E795" s="58" t="s">
        <v>1215</v>
      </c>
      <c r="F795" s="57" t="s">
        <v>441</v>
      </c>
      <c r="G795" s="59">
        <v>235697</v>
      </c>
      <c r="H795" s="102">
        <f t="shared" si="12"/>
        <v>47.994176279538586</v>
      </c>
    </row>
    <row r="796" spans="1:8">
      <c r="A796" s="56">
        <v>390820600391</v>
      </c>
      <c r="B796" s="57" t="s">
        <v>2813</v>
      </c>
      <c r="C796" s="58" t="s">
        <v>2814</v>
      </c>
      <c r="D796" s="58" t="s">
        <v>2815</v>
      </c>
      <c r="E796" s="58" t="s">
        <v>2816</v>
      </c>
      <c r="F796" s="57" t="s">
        <v>441</v>
      </c>
      <c r="G796" s="59">
        <v>235697</v>
      </c>
      <c r="H796" s="102">
        <f t="shared" si="12"/>
        <v>47.994176279538586</v>
      </c>
    </row>
    <row r="797" spans="1:8">
      <c r="A797" s="56">
        <v>390850800301</v>
      </c>
      <c r="B797" s="57" t="s">
        <v>2817</v>
      </c>
      <c r="C797" s="58" t="s">
        <v>2818</v>
      </c>
      <c r="D797" s="58" t="s">
        <v>2819</v>
      </c>
      <c r="E797" s="58" t="s">
        <v>1532</v>
      </c>
      <c r="F797" s="57" t="s">
        <v>477</v>
      </c>
      <c r="G797" s="59">
        <v>235697</v>
      </c>
      <c r="H797" s="102">
        <f t="shared" si="12"/>
        <v>47.994176279538586</v>
      </c>
    </row>
    <row r="798" spans="1:8">
      <c r="A798" s="56">
        <v>390851100124</v>
      </c>
      <c r="B798" s="57" t="s">
        <v>2820</v>
      </c>
      <c r="C798" s="58" t="s">
        <v>2594</v>
      </c>
      <c r="D798" s="58" t="s">
        <v>2821</v>
      </c>
      <c r="E798" s="58" t="s">
        <v>1532</v>
      </c>
      <c r="F798" s="57" t="s">
        <v>441</v>
      </c>
      <c r="G798" s="59">
        <v>235697</v>
      </c>
      <c r="H798" s="102">
        <f t="shared" si="12"/>
        <v>47.994176279538586</v>
      </c>
    </row>
    <row r="799" spans="1:8">
      <c r="A799" s="56">
        <v>390851100680</v>
      </c>
      <c r="B799" s="57" t="s">
        <v>2822</v>
      </c>
      <c r="C799" s="58" t="s">
        <v>2594</v>
      </c>
      <c r="D799" s="58" t="s">
        <v>2823</v>
      </c>
      <c r="E799" s="58" t="s">
        <v>1679</v>
      </c>
      <c r="F799" s="57" t="s">
        <v>441</v>
      </c>
      <c r="G799" s="59">
        <v>235697</v>
      </c>
      <c r="H799" s="102">
        <f t="shared" si="12"/>
        <v>47.994176279538586</v>
      </c>
    </row>
    <row r="800" spans="1:8">
      <c r="A800" s="56">
        <v>390941060831</v>
      </c>
      <c r="B800" s="57" t="s">
        <v>2824</v>
      </c>
      <c r="C800" s="58" t="s">
        <v>975</v>
      </c>
      <c r="D800" s="58" t="s">
        <v>1558</v>
      </c>
      <c r="E800" s="58" t="s">
        <v>977</v>
      </c>
      <c r="F800" s="57" t="s">
        <v>477</v>
      </c>
      <c r="G800" s="59">
        <v>235697</v>
      </c>
      <c r="H800" s="102">
        <f t="shared" si="12"/>
        <v>47.994176279538586</v>
      </c>
    </row>
    <row r="801" spans="1:8">
      <c r="A801" s="56">
        <v>395770800786</v>
      </c>
      <c r="B801" s="57" t="s">
        <v>2825</v>
      </c>
      <c r="C801" s="58" t="s">
        <v>2826</v>
      </c>
      <c r="D801" s="58" t="s">
        <v>2827</v>
      </c>
      <c r="E801" s="58" t="s">
        <v>728</v>
      </c>
      <c r="F801" s="57" t="s">
        <v>441</v>
      </c>
      <c r="G801" s="59">
        <v>235697</v>
      </c>
      <c r="H801" s="102">
        <f t="shared" si="12"/>
        <v>47.994176279538586</v>
      </c>
    </row>
    <row r="802" spans="1:8">
      <c r="A802" s="56">
        <v>395960210900</v>
      </c>
      <c r="B802" s="57" t="s">
        <v>2828</v>
      </c>
      <c r="C802" s="58" t="s">
        <v>2829</v>
      </c>
      <c r="D802" s="58" t="s">
        <v>2830</v>
      </c>
      <c r="E802" s="58" t="s">
        <v>743</v>
      </c>
      <c r="F802" s="57" t="s">
        <v>441</v>
      </c>
      <c r="G802" s="59">
        <v>235697</v>
      </c>
      <c r="H802" s="102">
        <f t="shared" si="12"/>
        <v>47.994176279538586</v>
      </c>
    </row>
    <row r="803" spans="1:8">
      <c r="A803" s="56">
        <v>395161000374</v>
      </c>
      <c r="B803" s="57" t="s">
        <v>2831</v>
      </c>
      <c r="C803" s="58" t="s">
        <v>2329</v>
      </c>
      <c r="D803" s="58" t="s">
        <v>2832</v>
      </c>
      <c r="E803" s="58" t="s">
        <v>728</v>
      </c>
      <c r="F803" s="57" t="s">
        <v>441</v>
      </c>
      <c r="G803" s="59">
        <v>234121</v>
      </c>
      <c r="H803" s="102">
        <f t="shared" si="12"/>
        <v>47.67326077439192</v>
      </c>
    </row>
    <row r="804" spans="1:8">
      <c r="A804" s="56">
        <v>400100507623</v>
      </c>
      <c r="B804" s="57" t="s">
        <v>2833</v>
      </c>
      <c r="C804" s="58" t="s">
        <v>2834</v>
      </c>
      <c r="D804" s="58" t="s">
        <v>2835</v>
      </c>
      <c r="E804" s="58" t="s">
        <v>716</v>
      </c>
      <c r="F804" s="57" t="s">
        <v>441</v>
      </c>
      <c r="G804" s="59">
        <v>233246</v>
      </c>
      <c r="H804" s="102">
        <f t="shared" si="12"/>
        <v>47.495087508526865</v>
      </c>
    </row>
    <row r="805" spans="1:8">
      <c r="A805" s="56">
        <v>350110604069</v>
      </c>
      <c r="B805" s="57" t="s">
        <v>2836</v>
      </c>
      <c r="C805" s="58" t="s">
        <v>892</v>
      </c>
      <c r="D805" s="58" t="s">
        <v>2837</v>
      </c>
      <c r="E805" s="58" t="s">
        <v>732</v>
      </c>
      <c r="F805" s="57" t="s">
        <v>441</v>
      </c>
      <c r="G805" s="59">
        <v>233245</v>
      </c>
      <c r="H805" s="102">
        <f t="shared" si="12"/>
        <v>47.494883881937305</v>
      </c>
    </row>
    <row r="806" spans="1:8">
      <c r="A806" s="56">
        <v>396761202961</v>
      </c>
      <c r="B806" s="57" t="s">
        <v>332</v>
      </c>
      <c r="C806" s="58" t="s">
        <v>2838</v>
      </c>
      <c r="D806" s="58" t="s">
        <v>2839</v>
      </c>
      <c r="E806" s="58" t="s">
        <v>440</v>
      </c>
      <c r="F806" s="57" t="s">
        <v>477</v>
      </c>
      <c r="G806" s="59">
        <v>233245</v>
      </c>
      <c r="H806" s="102">
        <f t="shared" si="12"/>
        <v>47.494883881937305</v>
      </c>
    </row>
    <row r="807" spans="1:8">
      <c r="A807" s="56">
        <v>400960721584</v>
      </c>
      <c r="B807" s="57" t="s">
        <v>2840</v>
      </c>
      <c r="C807" s="58" t="s">
        <v>2841</v>
      </c>
      <c r="D807" s="58" t="s">
        <v>2842</v>
      </c>
      <c r="E807" s="58" t="s">
        <v>716</v>
      </c>
      <c r="F807" s="57" t="s">
        <v>441</v>
      </c>
      <c r="G807" s="59">
        <v>230795</v>
      </c>
      <c r="H807" s="102">
        <f t="shared" si="12"/>
        <v>46.995998737515144</v>
      </c>
    </row>
    <row r="808" spans="1:8">
      <c r="A808" s="56">
        <v>408740100393</v>
      </c>
      <c r="B808" s="57" t="s">
        <v>2843</v>
      </c>
      <c r="C808" s="58" t="s">
        <v>2189</v>
      </c>
      <c r="D808" s="58" t="s">
        <v>2190</v>
      </c>
      <c r="E808" s="58" t="s">
        <v>732</v>
      </c>
      <c r="F808" s="57" t="s">
        <v>441</v>
      </c>
      <c r="G808" s="59">
        <v>230388</v>
      </c>
      <c r="H808" s="102">
        <f t="shared" si="12"/>
        <v>46.913122715564199</v>
      </c>
    </row>
    <row r="809" spans="1:8">
      <c r="A809" s="56">
        <v>408821000199</v>
      </c>
      <c r="B809" s="57" t="s">
        <v>2844</v>
      </c>
      <c r="C809" s="58" t="s">
        <v>2845</v>
      </c>
      <c r="D809" s="58" t="s">
        <v>2846</v>
      </c>
      <c r="E809" s="58" t="s">
        <v>732</v>
      </c>
      <c r="F809" s="57" t="s">
        <v>441</v>
      </c>
      <c r="G809" s="59">
        <v>230388</v>
      </c>
      <c r="H809" s="102">
        <f t="shared" si="12"/>
        <v>46.913122715564199</v>
      </c>
    </row>
    <row r="810" spans="1:8">
      <c r="A810" s="56">
        <v>396030901038</v>
      </c>
      <c r="B810" s="57" t="s">
        <v>82</v>
      </c>
      <c r="C810" s="58" t="s">
        <v>2847</v>
      </c>
      <c r="D810" s="58" t="s">
        <v>2848</v>
      </c>
      <c r="E810" s="58" t="s">
        <v>440</v>
      </c>
      <c r="F810" s="57" t="s">
        <v>441</v>
      </c>
      <c r="G810" s="59">
        <v>225894</v>
      </c>
      <c r="H810" s="102">
        <f t="shared" si="12"/>
        <v>45.99802482208127</v>
      </c>
    </row>
    <row r="811" spans="1:8">
      <c r="A811" s="56">
        <v>395040801060</v>
      </c>
      <c r="B811" s="57" t="s">
        <v>2849</v>
      </c>
      <c r="C811" s="58" t="s">
        <v>2850</v>
      </c>
      <c r="D811" s="58" t="s">
        <v>2851</v>
      </c>
      <c r="E811" s="58" t="s">
        <v>743</v>
      </c>
      <c r="F811" s="57" t="s">
        <v>441</v>
      </c>
      <c r="G811" s="59">
        <v>223818</v>
      </c>
      <c r="H811" s="102">
        <f t="shared" si="12"/>
        <v>45.575296022154575</v>
      </c>
    </row>
    <row r="812" spans="1:8">
      <c r="A812" s="56">
        <v>395770800492</v>
      </c>
      <c r="B812" s="57" t="s">
        <v>2852</v>
      </c>
      <c r="C812" s="58" t="s">
        <v>2853</v>
      </c>
      <c r="D812" s="58" t="s">
        <v>2854</v>
      </c>
      <c r="E812" s="58" t="s">
        <v>728</v>
      </c>
      <c r="F812" s="57" t="s">
        <v>441</v>
      </c>
      <c r="G812" s="59">
        <v>221430</v>
      </c>
      <c r="H812" s="102">
        <f t="shared" si="12"/>
        <v>45.08903572628514</v>
      </c>
    </row>
    <row r="813" spans="1:8">
      <c r="A813" s="56">
        <v>395770801308</v>
      </c>
      <c r="B813" s="57" t="s">
        <v>2855</v>
      </c>
      <c r="C813" s="58" t="s">
        <v>2856</v>
      </c>
      <c r="D813" s="58" t="s">
        <v>2857</v>
      </c>
      <c r="E813" s="58" t="s">
        <v>743</v>
      </c>
      <c r="F813" s="57" t="s">
        <v>441</v>
      </c>
      <c r="G813" s="59">
        <v>221430</v>
      </c>
      <c r="H813" s="102">
        <f t="shared" si="12"/>
        <v>45.08903572628514</v>
      </c>
    </row>
    <row r="814" spans="1:8">
      <c r="A814" s="56">
        <v>395770801537</v>
      </c>
      <c r="B814" s="57" t="s">
        <v>2858</v>
      </c>
      <c r="C814" s="58" t="s">
        <v>2859</v>
      </c>
      <c r="D814" s="58" t="s">
        <v>2860</v>
      </c>
      <c r="E814" s="58" t="s">
        <v>743</v>
      </c>
      <c r="F814" s="57" t="s">
        <v>441</v>
      </c>
      <c r="G814" s="59">
        <v>221430</v>
      </c>
      <c r="H814" s="102">
        <f t="shared" si="12"/>
        <v>45.08903572628514</v>
      </c>
    </row>
    <row r="815" spans="1:8">
      <c r="A815" s="56">
        <v>370850200639</v>
      </c>
      <c r="B815" s="57" t="s">
        <v>2861</v>
      </c>
      <c r="C815" s="58" t="s">
        <v>2862</v>
      </c>
      <c r="D815" s="58" t="s">
        <v>2863</v>
      </c>
      <c r="E815" s="58" t="s">
        <v>1409</v>
      </c>
      <c r="F815" s="57" t="s">
        <v>441</v>
      </c>
      <c r="G815" s="59">
        <v>220993</v>
      </c>
      <c r="H815" s="102">
        <f t="shared" si="12"/>
        <v>45.000050906647388</v>
      </c>
    </row>
    <row r="816" spans="1:8">
      <c r="A816" s="56">
        <v>370850201520</v>
      </c>
      <c r="B816" s="57" t="s">
        <v>2864</v>
      </c>
      <c r="C816" s="58" t="s">
        <v>2865</v>
      </c>
      <c r="D816" s="58" t="s">
        <v>2866</v>
      </c>
      <c r="E816" s="58" t="s">
        <v>1409</v>
      </c>
      <c r="F816" s="57" t="s">
        <v>441</v>
      </c>
      <c r="G816" s="59">
        <v>220993</v>
      </c>
      <c r="H816" s="102">
        <f t="shared" si="12"/>
        <v>45.000050906647388</v>
      </c>
    </row>
    <row r="817" spans="1:8">
      <c r="A817" s="56">
        <v>391000610185</v>
      </c>
      <c r="B817" s="57" t="s">
        <v>2867</v>
      </c>
      <c r="C817" s="58" t="s">
        <v>2868</v>
      </c>
      <c r="D817" s="58" t="s">
        <v>2869</v>
      </c>
      <c r="E817" s="58" t="s">
        <v>984</v>
      </c>
      <c r="F817" s="57" t="s">
        <v>441</v>
      </c>
      <c r="G817" s="59">
        <v>220993</v>
      </c>
      <c r="H817" s="102">
        <f t="shared" si="12"/>
        <v>45.000050906647388</v>
      </c>
    </row>
    <row r="818" spans="1:8">
      <c r="A818" s="56">
        <v>391780200129</v>
      </c>
      <c r="B818" s="57" t="s">
        <v>2870</v>
      </c>
      <c r="C818" s="58" t="s">
        <v>2871</v>
      </c>
      <c r="D818" s="58" t="s">
        <v>2872</v>
      </c>
      <c r="E818" s="58" t="s">
        <v>1416</v>
      </c>
      <c r="F818" s="57" t="s">
        <v>441</v>
      </c>
      <c r="G818" s="59">
        <v>220993</v>
      </c>
      <c r="H818" s="102">
        <f t="shared" si="12"/>
        <v>45.000050906647388</v>
      </c>
    </row>
    <row r="819" spans="1:8">
      <c r="A819" s="56">
        <v>391950910088</v>
      </c>
      <c r="B819" s="57" t="s">
        <v>2873</v>
      </c>
      <c r="C819" s="58" t="s">
        <v>2874</v>
      </c>
      <c r="D819" s="58" t="s">
        <v>2875</v>
      </c>
      <c r="E819" s="58" t="s">
        <v>984</v>
      </c>
      <c r="F819" s="57" t="s">
        <v>441</v>
      </c>
      <c r="G819" s="59">
        <v>220993</v>
      </c>
      <c r="H819" s="102">
        <f t="shared" si="12"/>
        <v>45.000050906647388</v>
      </c>
    </row>
    <row r="820" spans="1:8">
      <c r="A820" s="56">
        <v>395020300412</v>
      </c>
      <c r="B820" s="57" t="s">
        <v>2876</v>
      </c>
      <c r="C820" s="58" t="s">
        <v>2877</v>
      </c>
      <c r="D820" s="58" t="s">
        <v>2878</v>
      </c>
      <c r="E820" s="58" t="s">
        <v>743</v>
      </c>
      <c r="F820" s="57" t="s">
        <v>477</v>
      </c>
      <c r="G820" s="59">
        <v>220993</v>
      </c>
      <c r="H820" s="102">
        <f t="shared" si="12"/>
        <v>45.000050906647388</v>
      </c>
    </row>
    <row r="821" spans="1:8">
      <c r="A821" s="56">
        <v>395090100721</v>
      </c>
      <c r="B821" s="57" t="s">
        <v>2879</v>
      </c>
      <c r="C821" s="58" t="s">
        <v>2880</v>
      </c>
      <c r="D821" s="58" t="s">
        <v>2881</v>
      </c>
      <c r="E821" s="58" t="s">
        <v>728</v>
      </c>
      <c r="F821" s="57" t="s">
        <v>441</v>
      </c>
      <c r="G821" s="59">
        <v>220993</v>
      </c>
      <c r="H821" s="102">
        <f t="shared" si="12"/>
        <v>45.000050906647388</v>
      </c>
    </row>
    <row r="822" spans="1:8">
      <c r="A822" s="56">
        <v>395940251359</v>
      </c>
      <c r="B822" s="57" t="s">
        <v>2882</v>
      </c>
      <c r="C822" s="58" t="s">
        <v>2883</v>
      </c>
      <c r="D822" s="58" t="s">
        <v>2884</v>
      </c>
      <c r="E822" s="58" t="s">
        <v>728</v>
      </c>
      <c r="F822" s="57" t="s">
        <v>441</v>
      </c>
      <c r="G822" s="59">
        <v>220993</v>
      </c>
      <c r="H822" s="102">
        <f t="shared" si="12"/>
        <v>45.000050906647388</v>
      </c>
    </row>
    <row r="823" spans="1:8">
      <c r="A823" s="56">
        <v>395950911331</v>
      </c>
      <c r="B823" s="57" t="s">
        <v>2885</v>
      </c>
      <c r="C823" s="58" t="s">
        <v>2886</v>
      </c>
      <c r="D823" s="58" t="s">
        <v>2887</v>
      </c>
      <c r="E823" s="58" t="s">
        <v>743</v>
      </c>
      <c r="F823" s="57" t="s">
        <v>477</v>
      </c>
      <c r="G823" s="59">
        <v>220993</v>
      </c>
      <c r="H823" s="102">
        <f t="shared" si="12"/>
        <v>45.000050906647388</v>
      </c>
    </row>
    <row r="824" spans="1:8">
      <c r="A824" s="56">
        <v>395990620495</v>
      </c>
      <c r="B824" s="57" t="s">
        <v>2888</v>
      </c>
      <c r="C824" s="58" t="s">
        <v>1817</v>
      </c>
      <c r="D824" s="58" t="s">
        <v>2889</v>
      </c>
      <c r="E824" s="58" t="s">
        <v>728</v>
      </c>
      <c r="F824" s="57" t="s">
        <v>477</v>
      </c>
      <c r="G824" s="59">
        <v>220993</v>
      </c>
      <c r="H824" s="102">
        <f t="shared" si="12"/>
        <v>45.000050906647388</v>
      </c>
    </row>
    <row r="825" spans="1:8">
      <c r="A825" s="56">
        <v>395990620959</v>
      </c>
      <c r="B825" s="57" t="s">
        <v>2890</v>
      </c>
      <c r="C825" s="58" t="s">
        <v>2891</v>
      </c>
      <c r="D825" s="58" t="s">
        <v>2892</v>
      </c>
      <c r="E825" s="58" t="s">
        <v>743</v>
      </c>
      <c r="F825" s="57" t="s">
        <v>477</v>
      </c>
      <c r="G825" s="59">
        <v>220993</v>
      </c>
      <c r="H825" s="102">
        <f t="shared" si="12"/>
        <v>45.000050906647388</v>
      </c>
    </row>
    <row r="826" spans="1:8">
      <c r="A826" s="56">
        <v>395990750666</v>
      </c>
      <c r="B826" s="57" t="s">
        <v>2893</v>
      </c>
      <c r="C826" s="58" t="s">
        <v>2894</v>
      </c>
      <c r="D826" s="58" t="s">
        <v>2895</v>
      </c>
      <c r="E826" s="58" t="s">
        <v>743</v>
      </c>
      <c r="F826" s="57" t="s">
        <v>441</v>
      </c>
      <c r="G826" s="59">
        <v>220993</v>
      </c>
      <c r="H826" s="102">
        <f t="shared" si="12"/>
        <v>45.000050906647388</v>
      </c>
    </row>
    <row r="827" spans="1:8">
      <c r="A827" s="56">
        <v>396030400802</v>
      </c>
      <c r="B827" s="57" t="s">
        <v>143</v>
      </c>
      <c r="C827" s="58" t="s">
        <v>620</v>
      </c>
      <c r="D827" s="58" t="s">
        <v>621</v>
      </c>
      <c r="E827" s="58" t="s">
        <v>440</v>
      </c>
      <c r="F827" s="57" t="s">
        <v>441</v>
      </c>
      <c r="G827" s="59">
        <v>220993</v>
      </c>
      <c r="H827" s="102">
        <f t="shared" si="12"/>
        <v>45.000050906647388</v>
      </c>
    </row>
    <row r="828" spans="1:8">
      <c r="A828" s="56">
        <v>398990210202</v>
      </c>
      <c r="B828" s="57" t="s">
        <v>2896</v>
      </c>
      <c r="C828" s="58" t="s">
        <v>2897</v>
      </c>
      <c r="D828" s="58" t="s">
        <v>2898</v>
      </c>
      <c r="E828" s="58" t="s">
        <v>2160</v>
      </c>
      <c r="F828" s="57" t="s">
        <v>441</v>
      </c>
      <c r="G828" s="59">
        <v>220993</v>
      </c>
      <c r="H828" s="102">
        <f t="shared" si="12"/>
        <v>45.000050906647388</v>
      </c>
    </row>
    <row r="829" spans="1:8">
      <c r="A829" s="56">
        <v>399170700341</v>
      </c>
      <c r="B829" s="57" t="s">
        <v>2899</v>
      </c>
      <c r="C829" s="58" t="s">
        <v>2900</v>
      </c>
      <c r="D829" s="58" t="s">
        <v>2901</v>
      </c>
      <c r="E829" s="58" t="s">
        <v>825</v>
      </c>
      <c r="F829" s="57" t="s">
        <v>441</v>
      </c>
      <c r="G829" s="59">
        <v>220993</v>
      </c>
      <c r="H829" s="102">
        <f t="shared" si="12"/>
        <v>45.000050906647388</v>
      </c>
    </row>
    <row r="830" spans="1:8">
      <c r="A830" s="56">
        <v>400000302889</v>
      </c>
      <c r="B830" s="57" t="s">
        <v>2902</v>
      </c>
      <c r="C830" s="58" t="s">
        <v>2903</v>
      </c>
      <c r="D830" s="58" t="s">
        <v>2904</v>
      </c>
      <c r="E830" s="58" t="s">
        <v>716</v>
      </c>
      <c r="F830" s="57" t="s">
        <v>441</v>
      </c>
      <c r="G830" s="59">
        <v>220993</v>
      </c>
      <c r="H830" s="102">
        <f t="shared" si="12"/>
        <v>45.000050906647388</v>
      </c>
    </row>
    <row r="831" spans="1:8">
      <c r="A831" s="56">
        <v>371980601500</v>
      </c>
      <c r="B831" s="57" t="s">
        <v>2905</v>
      </c>
      <c r="C831" s="58" t="s">
        <v>2906</v>
      </c>
      <c r="D831" s="58" t="s">
        <v>2907</v>
      </c>
      <c r="E831" s="58" t="s">
        <v>2200</v>
      </c>
      <c r="F831" s="57" t="s">
        <v>441</v>
      </c>
      <c r="G831" s="59">
        <v>220992</v>
      </c>
      <c r="H831" s="102">
        <f t="shared" si="12"/>
        <v>44.999847280057828</v>
      </c>
    </row>
    <row r="832" spans="1:8">
      <c r="A832" s="56">
        <v>371990100011</v>
      </c>
      <c r="B832" s="57" t="s">
        <v>2908</v>
      </c>
      <c r="C832" s="58" t="s">
        <v>2909</v>
      </c>
      <c r="D832" s="58" t="s">
        <v>2910</v>
      </c>
      <c r="E832" s="58" t="s">
        <v>2200</v>
      </c>
      <c r="F832" s="57" t="s">
        <v>441</v>
      </c>
      <c r="G832" s="59">
        <v>220992</v>
      </c>
      <c r="H832" s="102">
        <f t="shared" si="12"/>
        <v>44.999847280057828</v>
      </c>
    </row>
    <row r="833" spans="1:8">
      <c r="A833" s="56">
        <v>390110801214</v>
      </c>
      <c r="B833" s="57" t="s">
        <v>2911</v>
      </c>
      <c r="C833" s="58" t="s">
        <v>2912</v>
      </c>
      <c r="D833" s="58" t="s">
        <v>2913</v>
      </c>
      <c r="E833" s="58" t="s">
        <v>2914</v>
      </c>
      <c r="F833" s="57" t="s">
        <v>477</v>
      </c>
      <c r="G833" s="59">
        <v>220992</v>
      </c>
      <c r="H833" s="102">
        <f t="shared" si="12"/>
        <v>44.999847280057828</v>
      </c>
    </row>
    <row r="834" spans="1:8">
      <c r="A834" s="56">
        <v>395041101126</v>
      </c>
      <c r="B834" s="57" t="s">
        <v>2915</v>
      </c>
      <c r="C834" s="58" t="s">
        <v>2916</v>
      </c>
      <c r="D834" s="58" t="s">
        <v>2917</v>
      </c>
      <c r="E834" s="58" t="s">
        <v>728</v>
      </c>
      <c r="F834" s="57" t="s">
        <v>477</v>
      </c>
      <c r="G834" s="59">
        <v>220992</v>
      </c>
      <c r="H834" s="102">
        <f t="shared" ref="H834:H897" si="13">G834/4910.95</f>
        <v>44.999847280057828</v>
      </c>
    </row>
    <row r="835" spans="1:8">
      <c r="A835" s="56">
        <v>395170301271</v>
      </c>
      <c r="B835" s="57" t="s">
        <v>2918</v>
      </c>
      <c r="C835" s="58" t="s">
        <v>2919</v>
      </c>
      <c r="D835" s="58" t="s">
        <v>2920</v>
      </c>
      <c r="E835" s="58" t="s">
        <v>728</v>
      </c>
      <c r="F835" s="57" t="s">
        <v>441</v>
      </c>
      <c r="G835" s="59">
        <v>220992</v>
      </c>
      <c r="H835" s="102">
        <f t="shared" si="13"/>
        <v>44.999847280057828</v>
      </c>
    </row>
    <row r="836" spans="1:8">
      <c r="A836" s="56">
        <v>396160400693</v>
      </c>
      <c r="B836" s="57" t="s">
        <v>162</v>
      </c>
      <c r="C836" s="58" t="s">
        <v>2921</v>
      </c>
      <c r="D836" s="58" t="s">
        <v>2922</v>
      </c>
      <c r="E836" s="58" t="s">
        <v>440</v>
      </c>
      <c r="F836" s="57" t="s">
        <v>477</v>
      </c>
      <c r="G836" s="59">
        <v>220992</v>
      </c>
      <c r="H836" s="102">
        <f t="shared" si="13"/>
        <v>44.999847280057828</v>
      </c>
    </row>
    <row r="837" spans="1:8">
      <c r="A837" s="56">
        <v>396200501412</v>
      </c>
      <c r="B837" s="57" t="s">
        <v>511</v>
      </c>
      <c r="C837" s="58" t="s">
        <v>2923</v>
      </c>
      <c r="D837" s="58" t="s">
        <v>2924</v>
      </c>
      <c r="E837" s="58" t="s">
        <v>440</v>
      </c>
      <c r="F837" s="57" t="s">
        <v>441</v>
      </c>
      <c r="G837" s="59">
        <v>220992</v>
      </c>
      <c r="H837" s="102">
        <f t="shared" si="13"/>
        <v>44.999847280057828</v>
      </c>
    </row>
    <row r="838" spans="1:8">
      <c r="A838" s="56">
        <v>396740915062</v>
      </c>
      <c r="B838" s="57" t="s">
        <v>568</v>
      </c>
      <c r="C838" s="58" t="s">
        <v>569</v>
      </c>
      <c r="D838" s="58" t="s">
        <v>570</v>
      </c>
      <c r="E838" s="58" t="s">
        <v>440</v>
      </c>
      <c r="F838" s="57" t="s">
        <v>441</v>
      </c>
      <c r="G838" s="59">
        <v>220992</v>
      </c>
      <c r="H838" s="102">
        <f t="shared" si="13"/>
        <v>44.999847280057828</v>
      </c>
    </row>
    <row r="839" spans="1:8">
      <c r="A839" s="56">
        <v>396750300791</v>
      </c>
      <c r="B839" s="57" t="s">
        <v>257</v>
      </c>
      <c r="C839" s="58" t="s">
        <v>2925</v>
      </c>
      <c r="D839" s="58" t="s">
        <v>2926</v>
      </c>
      <c r="E839" s="58" t="s">
        <v>440</v>
      </c>
      <c r="F839" s="57" t="s">
        <v>441</v>
      </c>
      <c r="G839" s="59">
        <v>220992</v>
      </c>
      <c r="H839" s="102">
        <f t="shared" si="13"/>
        <v>44.999847280057828</v>
      </c>
    </row>
    <row r="840" spans="1:8">
      <c r="A840" s="56">
        <v>396750300881</v>
      </c>
      <c r="B840" s="57" t="s">
        <v>234</v>
      </c>
      <c r="C840" s="58" t="s">
        <v>2122</v>
      </c>
      <c r="D840" s="58" t="s">
        <v>2927</v>
      </c>
      <c r="E840" s="58" t="s">
        <v>440</v>
      </c>
      <c r="F840" s="57" t="s">
        <v>477</v>
      </c>
      <c r="G840" s="59">
        <v>220992</v>
      </c>
      <c r="H840" s="102">
        <f t="shared" si="13"/>
        <v>44.999847280057828</v>
      </c>
    </row>
    <row r="841" spans="1:8">
      <c r="A841" s="56">
        <v>396750301828</v>
      </c>
      <c r="B841" s="57" t="s">
        <v>395</v>
      </c>
      <c r="C841" s="58" t="s">
        <v>509</v>
      </c>
      <c r="D841" s="58" t="s">
        <v>2928</v>
      </c>
      <c r="E841" s="58" t="s">
        <v>440</v>
      </c>
      <c r="F841" s="57" t="s">
        <v>477</v>
      </c>
      <c r="G841" s="59">
        <v>220992</v>
      </c>
      <c r="H841" s="102">
        <f t="shared" si="13"/>
        <v>44.999847280057828</v>
      </c>
    </row>
    <row r="842" spans="1:8">
      <c r="A842" s="56">
        <v>396761203151</v>
      </c>
      <c r="B842" s="57" t="s">
        <v>38</v>
      </c>
      <c r="C842" s="58" t="s">
        <v>2929</v>
      </c>
      <c r="D842" s="58" t="s">
        <v>2930</v>
      </c>
      <c r="E842" s="58" t="s">
        <v>440</v>
      </c>
      <c r="F842" s="57" t="s">
        <v>477</v>
      </c>
      <c r="G842" s="59">
        <v>220992</v>
      </c>
      <c r="H842" s="102">
        <f t="shared" si="13"/>
        <v>44.999847280057828</v>
      </c>
    </row>
    <row r="843" spans="1:8">
      <c r="A843" s="56">
        <v>396761203721</v>
      </c>
      <c r="B843" s="57" t="s">
        <v>285</v>
      </c>
      <c r="C843" s="58" t="s">
        <v>2931</v>
      </c>
      <c r="D843" s="58" t="s">
        <v>2932</v>
      </c>
      <c r="E843" s="58" t="s">
        <v>440</v>
      </c>
      <c r="F843" s="57" t="s">
        <v>477</v>
      </c>
      <c r="G843" s="59">
        <v>220992</v>
      </c>
      <c r="H843" s="102">
        <f t="shared" si="13"/>
        <v>44.999847280057828</v>
      </c>
    </row>
    <row r="844" spans="1:8">
      <c r="A844" s="56">
        <v>396761203780</v>
      </c>
      <c r="B844" s="57" t="s">
        <v>254</v>
      </c>
      <c r="C844" s="58" t="s">
        <v>2933</v>
      </c>
      <c r="D844" s="58" t="s">
        <v>2934</v>
      </c>
      <c r="E844" s="58" t="s">
        <v>440</v>
      </c>
      <c r="F844" s="57" t="s">
        <v>441</v>
      </c>
      <c r="G844" s="59">
        <v>220992</v>
      </c>
      <c r="H844" s="102">
        <f t="shared" si="13"/>
        <v>44.999847280057828</v>
      </c>
    </row>
    <row r="845" spans="1:8">
      <c r="A845" s="56">
        <v>396960650884</v>
      </c>
      <c r="B845" s="57" t="s">
        <v>26</v>
      </c>
      <c r="C845" s="58" t="s">
        <v>2721</v>
      </c>
      <c r="D845" s="58" t="s">
        <v>2935</v>
      </c>
      <c r="E845" s="58" t="s">
        <v>440</v>
      </c>
      <c r="F845" s="57" t="s">
        <v>477</v>
      </c>
      <c r="G845" s="59">
        <v>220992</v>
      </c>
      <c r="H845" s="102">
        <f t="shared" si="13"/>
        <v>44.999847280057828</v>
      </c>
    </row>
    <row r="846" spans="1:8">
      <c r="A846" s="56">
        <v>398021201174</v>
      </c>
      <c r="B846" s="57" t="s">
        <v>2936</v>
      </c>
      <c r="C846" s="58" t="s">
        <v>2937</v>
      </c>
      <c r="D846" s="58" t="s">
        <v>2938</v>
      </c>
      <c r="E846" s="58" t="s">
        <v>743</v>
      </c>
      <c r="F846" s="57" t="s">
        <v>441</v>
      </c>
      <c r="G846" s="59">
        <v>220992</v>
      </c>
      <c r="H846" s="102">
        <f t="shared" si="13"/>
        <v>44.999847280057828</v>
      </c>
    </row>
    <row r="847" spans="1:8">
      <c r="A847" s="56">
        <v>400020102011</v>
      </c>
      <c r="B847" s="57" t="s">
        <v>2939</v>
      </c>
      <c r="C847" s="58" t="s">
        <v>2422</v>
      </c>
      <c r="D847" s="58" t="s">
        <v>2940</v>
      </c>
      <c r="E847" s="58" t="s">
        <v>716</v>
      </c>
      <c r="F847" s="57" t="s">
        <v>441</v>
      </c>
      <c r="G847" s="59">
        <v>220992</v>
      </c>
      <c r="H847" s="102">
        <f t="shared" si="13"/>
        <v>44.999847280057828</v>
      </c>
    </row>
    <row r="848" spans="1:8">
      <c r="A848" s="56">
        <v>400111004241</v>
      </c>
      <c r="B848" s="57" t="s">
        <v>2941</v>
      </c>
      <c r="C848" s="58" t="s">
        <v>2942</v>
      </c>
      <c r="D848" s="58" t="s">
        <v>2943</v>
      </c>
      <c r="E848" s="58" t="s">
        <v>716</v>
      </c>
      <c r="F848" s="57" t="s">
        <v>441</v>
      </c>
      <c r="G848" s="59">
        <v>220992</v>
      </c>
      <c r="H848" s="102">
        <f t="shared" si="13"/>
        <v>44.999847280057828</v>
      </c>
    </row>
    <row r="849" spans="1:8">
      <c r="A849" s="56">
        <v>408811000590</v>
      </c>
      <c r="B849" s="57" t="s">
        <v>2944</v>
      </c>
      <c r="C849" s="58" t="s">
        <v>730</v>
      </c>
      <c r="D849" s="58" t="s">
        <v>1807</v>
      </c>
      <c r="E849" s="58" t="s">
        <v>732</v>
      </c>
      <c r="F849" s="57" t="s">
        <v>441</v>
      </c>
      <c r="G849" s="59">
        <v>217248</v>
      </c>
      <c r="H849" s="102">
        <f t="shared" si="13"/>
        <v>44.23746932874495</v>
      </c>
    </row>
    <row r="850" spans="1:8">
      <c r="A850" s="56">
        <v>395770802461</v>
      </c>
      <c r="B850" s="57" t="s">
        <v>2945</v>
      </c>
      <c r="C850" s="58" t="s">
        <v>2946</v>
      </c>
      <c r="D850" s="58" t="s">
        <v>2947</v>
      </c>
      <c r="E850" s="58" t="s">
        <v>743</v>
      </c>
      <c r="F850" s="57" t="s">
        <v>441</v>
      </c>
      <c r="G850" s="59">
        <v>211190</v>
      </c>
      <c r="H850" s="102">
        <f t="shared" si="13"/>
        <v>43.003899449190079</v>
      </c>
    </row>
    <row r="851" spans="1:8">
      <c r="A851" s="56">
        <v>396990103471</v>
      </c>
      <c r="B851" s="57" t="s">
        <v>231</v>
      </c>
      <c r="C851" s="58" t="s">
        <v>2948</v>
      </c>
      <c r="D851" s="58" t="s">
        <v>2949</v>
      </c>
      <c r="E851" s="58" t="s">
        <v>440</v>
      </c>
      <c r="F851" s="57" t="s">
        <v>441</v>
      </c>
      <c r="G851" s="59">
        <v>211190</v>
      </c>
      <c r="H851" s="102">
        <f t="shared" si="13"/>
        <v>43.003899449190079</v>
      </c>
    </row>
    <row r="852" spans="1:8">
      <c r="A852" s="56">
        <v>400961132086</v>
      </c>
      <c r="B852" s="57" t="s">
        <v>2950</v>
      </c>
      <c r="C852" s="58" t="s">
        <v>2951</v>
      </c>
      <c r="D852" s="58" t="s">
        <v>2952</v>
      </c>
      <c r="E852" s="58" t="s">
        <v>716</v>
      </c>
      <c r="F852" s="57" t="s">
        <v>477</v>
      </c>
      <c r="G852" s="59">
        <v>211190</v>
      </c>
      <c r="H852" s="102">
        <f t="shared" si="13"/>
        <v>43.003899449190079</v>
      </c>
    </row>
    <row r="853" spans="1:8">
      <c r="A853" s="56">
        <v>403870200347</v>
      </c>
      <c r="B853" s="57" t="s">
        <v>2953</v>
      </c>
      <c r="C853" s="58" t="s">
        <v>2954</v>
      </c>
      <c r="D853" s="58" t="s">
        <v>944</v>
      </c>
      <c r="E853" s="58" t="s">
        <v>724</v>
      </c>
      <c r="F853" s="57" t="s">
        <v>441</v>
      </c>
      <c r="G853" s="59">
        <v>211190</v>
      </c>
      <c r="H853" s="102">
        <f t="shared" si="13"/>
        <v>43.003899449190079</v>
      </c>
    </row>
    <row r="854" spans="1:8">
      <c r="A854" s="56">
        <v>390870600316</v>
      </c>
      <c r="B854" s="57" t="s">
        <v>2955</v>
      </c>
      <c r="C854" s="58" t="s">
        <v>2257</v>
      </c>
      <c r="D854" s="58" t="s">
        <v>2956</v>
      </c>
      <c r="E854" s="58" t="s">
        <v>1532</v>
      </c>
      <c r="F854" s="57" t="s">
        <v>477</v>
      </c>
      <c r="G854" s="59">
        <v>206289</v>
      </c>
      <c r="H854" s="102">
        <f t="shared" si="13"/>
        <v>42.005925533756198</v>
      </c>
    </row>
    <row r="855" spans="1:8">
      <c r="A855" s="56">
        <v>391930900132</v>
      </c>
      <c r="B855" s="57" t="s">
        <v>2957</v>
      </c>
      <c r="C855" s="58" t="s">
        <v>2958</v>
      </c>
      <c r="D855" s="58" t="s">
        <v>2959</v>
      </c>
      <c r="E855" s="58" t="s">
        <v>984</v>
      </c>
      <c r="F855" s="57" t="s">
        <v>441</v>
      </c>
      <c r="G855" s="59">
        <v>206289</v>
      </c>
      <c r="H855" s="102">
        <f t="shared" si="13"/>
        <v>42.005925533756198</v>
      </c>
    </row>
    <row r="856" spans="1:8">
      <c r="A856" s="56">
        <v>392910600554</v>
      </c>
      <c r="B856" s="57" t="s">
        <v>2960</v>
      </c>
      <c r="C856" s="58" t="s">
        <v>2961</v>
      </c>
      <c r="D856" s="58" t="s">
        <v>2962</v>
      </c>
      <c r="E856" s="58" t="s">
        <v>2478</v>
      </c>
      <c r="F856" s="57" t="s">
        <v>441</v>
      </c>
      <c r="G856" s="59">
        <v>206289</v>
      </c>
      <c r="H856" s="102">
        <f t="shared" si="13"/>
        <v>42.005925533756198</v>
      </c>
    </row>
    <row r="857" spans="1:8">
      <c r="A857" s="56">
        <v>408811000611</v>
      </c>
      <c r="B857" s="57" t="s">
        <v>2963</v>
      </c>
      <c r="C857" s="58" t="s">
        <v>2964</v>
      </c>
      <c r="D857" s="58" t="s">
        <v>2965</v>
      </c>
      <c r="E857" s="58" t="s">
        <v>732</v>
      </c>
      <c r="F857" s="57" t="s">
        <v>441</v>
      </c>
      <c r="G857" s="59">
        <v>205308</v>
      </c>
      <c r="H857" s="102">
        <f t="shared" si="13"/>
        <v>41.806167849397774</v>
      </c>
    </row>
    <row r="858" spans="1:8">
      <c r="A858" s="56">
        <v>408821000326</v>
      </c>
      <c r="B858" s="57" t="s">
        <v>2966</v>
      </c>
      <c r="C858" s="58" t="s">
        <v>1736</v>
      </c>
      <c r="D858" s="58" t="s">
        <v>2967</v>
      </c>
      <c r="E858" s="58" t="s">
        <v>732</v>
      </c>
      <c r="F858" s="57" t="s">
        <v>441</v>
      </c>
      <c r="G858" s="59">
        <v>205308</v>
      </c>
      <c r="H858" s="102">
        <f t="shared" si="13"/>
        <v>41.806167849397774</v>
      </c>
    </row>
    <row r="859" spans="1:8">
      <c r="A859" s="56">
        <v>390851100655</v>
      </c>
      <c r="B859" s="57" t="s">
        <v>2968</v>
      </c>
      <c r="C859" s="58" t="s">
        <v>2594</v>
      </c>
      <c r="D859" s="58" t="s">
        <v>2969</v>
      </c>
      <c r="E859" s="58" t="s">
        <v>1679</v>
      </c>
      <c r="F859" s="57" t="s">
        <v>441</v>
      </c>
      <c r="G859" s="59">
        <v>201388</v>
      </c>
      <c r="H859" s="102">
        <f t="shared" si="13"/>
        <v>41.007951618322323</v>
      </c>
    </row>
    <row r="860" spans="1:8">
      <c r="A860" s="56">
        <v>390851100663</v>
      </c>
      <c r="B860" s="57" t="s">
        <v>2970</v>
      </c>
      <c r="C860" s="58" t="s">
        <v>2594</v>
      </c>
      <c r="D860" s="58" t="s">
        <v>2971</v>
      </c>
      <c r="E860" s="58" t="s">
        <v>1679</v>
      </c>
      <c r="F860" s="57" t="s">
        <v>441</v>
      </c>
      <c r="G860" s="59">
        <v>201388</v>
      </c>
      <c r="H860" s="102">
        <f t="shared" si="13"/>
        <v>41.007951618322323</v>
      </c>
    </row>
    <row r="861" spans="1:8">
      <c r="A861" s="56">
        <v>390881000299</v>
      </c>
      <c r="B861" s="57" t="s">
        <v>2972</v>
      </c>
      <c r="C861" s="58" t="s">
        <v>2973</v>
      </c>
      <c r="D861" s="58" t="s">
        <v>2974</v>
      </c>
      <c r="E861" s="58" t="s">
        <v>1532</v>
      </c>
      <c r="F861" s="57" t="s">
        <v>477</v>
      </c>
      <c r="G861" s="59">
        <v>201388</v>
      </c>
      <c r="H861" s="102">
        <f t="shared" si="13"/>
        <v>41.007951618322323</v>
      </c>
    </row>
    <row r="862" spans="1:8">
      <c r="A862" s="56">
        <v>390901000274</v>
      </c>
      <c r="B862" s="57" t="s">
        <v>2975</v>
      </c>
      <c r="C862" s="58" t="s">
        <v>2976</v>
      </c>
      <c r="D862" s="58" t="s">
        <v>2977</v>
      </c>
      <c r="E862" s="58" t="s">
        <v>1532</v>
      </c>
      <c r="F862" s="57" t="s">
        <v>441</v>
      </c>
      <c r="G862" s="59">
        <v>201388</v>
      </c>
      <c r="H862" s="102">
        <f t="shared" si="13"/>
        <v>41.007951618322323</v>
      </c>
    </row>
    <row r="863" spans="1:8">
      <c r="A863" s="56">
        <v>390970210663</v>
      </c>
      <c r="B863" s="57" t="s">
        <v>2978</v>
      </c>
      <c r="C863" s="58" t="s">
        <v>1912</v>
      </c>
      <c r="D863" s="58" t="s">
        <v>2979</v>
      </c>
      <c r="E863" s="58" t="s">
        <v>1215</v>
      </c>
      <c r="F863" s="57" t="s">
        <v>477</v>
      </c>
      <c r="G863" s="59">
        <v>201388</v>
      </c>
      <c r="H863" s="102">
        <f t="shared" si="13"/>
        <v>41.007951618322323</v>
      </c>
    </row>
    <row r="864" spans="1:8">
      <c r="A864" s="56">
        <v>391840800139</v>
      </c>
      <c r="B864" s="57" t="s">
        <v>2980</v>
      </c>
      <c r="C864" s="58" t="s">
        <v>2981</v>
      </c>
      <c r="D864" s="58" t="s">
        <v>2982</v>
      </c>
      <c r="E864" s="58" t="s">
        <v>984</v>
      </c>
      <c r="F864" s="57" t="s">
        <v>441</v>
      </c>
      <c r="G864" s="59">
        <v>201388</v>
      </c>
      <c r="H864" s="102">
        <f t="shared" si="13"/>
        <v>41.007951618322323</v>
      </c>
    </row>
    <row r="865" spans="1:8">
      <c r="A865" s="56">
        <v>395161000323</v>
      </c>
      <c r="B865" s="57" t="s">
        <v>2983</v>
      </c>
      <c r="C865" s="58" t="s">
        <v>2984</v>
      </c>
      <c r="D865" s="58" t="s">
        <v>2985</v>
      </c>
      <c r="E865" s="58" t="s">
        <v>728</v>
      </c>
      <c r="F865" s="57" t="s">
        <v>441</v>
      </c>
      <c r="G865" s="59">
        <v>201388</v>
      </c>
      <c r="H865" s="102">
        <f t="shared" si="13"/>
        <v>41.007951618322323</v>
      </c>
    </row>
    <row r="866" spans="1:8">
      <c r="A866" s="56">
        <v>395750201100</v>
      </c>
      <c r="B866" s="57" t="s">
        <v>2986</v>
      </c>
      <c r="C866" s="58" t="s">
        <v>2987</v>
      </c>
      <c r="D866" s="58" t="s">
        <v>2988</v>
      </c>
      <c r="E866" s="58" t="s">
        <v>728</v>
      </c>
      <c r="F866" s="57" t="s">
        <v>441</v>
      </c>
      <c r="G866" s="59">
        <v>201388</v>
      </c>
      <c r="H866" s="102">
        <f t="shared" si="13"/>
        <v>41.007951618322323</v>
      </c>
    </row>
    <row r="867" spans="1:8">
      <c r="A867" s="56">
        <v>395750301511</v>
      </c>
      <c r="B867" s="57" t="s">
        <v>2989</v>
      </c>
      <c r="C867" s="58" t="s">
        <v>2990</v>
      </c>
      <c r="D867" s="58" t="s">
        <v>2991</v>
      </c>
      <c r="E867" s="58" t="s">
        <v>743</v>
      </c>
      <c r="F867" s="57" t="s">
        <v>441</v>
      </c>
      <c r="G867" s="59">
        <v>201388</v>
      </c>
      <c r="H867" s="102">
        <f t="shared" si="13"/>
        <v>41.007951618322323</v>
      </c>
    </row>
    <row r="868" spans="1:8">
      <c r="A868" s="56">
        <v>395770801944</v>
      </c>
      <c r="B868" s="57" t="s">
        <v>2992</v>
      </c>
      <c r="C868" s="58" t="s">
        <v>2993</v>
      </c>
      <c r="D868" s="58" t="s">
        <v>2004</v>
      </c>
      <c r="E868" s="58" t="s">
        <v>743</v>
      </c>
      <c r="F868" s="57" t="s">
        <v>441</v>
      </c>
      <c r="G868" s="59">
        <v>201388</v>
      </c>
      <c r="H868" s="102">
        <f t="shared" si="13"/>
        <v>41.007951618322323</v>
      </c>
    </row>
    <row r="869" spans="1:8">
      <c r="A869" s="56">
        <v>403890200068</v>
      </c>
      <c r="B869" s="57" t="s">
        <v>2994</v>
      </c>
      <c r="C869" s="58" t="s">
        <v>2995</v>
      </c>
      <c r="D869" s="58" t="s">
        <v>2996</v>
      </c>
      <c r="E869" s="58" t="s">
        <v>724</v>
      </c>
      <c r="F869" s="57" t="s">
        <v>441</v>
      </c>
      <c r="G869" s="59">
        <v>201388</v>
      </c>
      <c r="H869" s="102">
        <f t="shared" si="13"/>
        <v>41.007951618322323</v>
      </c>
    </row>
    <row r="870" spans="1:8">
      <c r="A870" s="56">
        <v>371030200215</v>
      </c>
      <c r="B870" s="57" t="s">
        <v>2997</v>
      </c>
      <c r="C870" s="58" t="s">
        <v>2998</v>
      </c>
      <c r="D870" s="58" t="s">
        <v>2999</v>
      </c>
      <c r="E870" s="58" t="s">
        <v>2200</v>
      </c>
      <c r="F870" s="57" t="s">
        <v>441</v>
      </c>
      <c r="G870" s="59">
        <v>197538</v>
      </c>
      <c r="H870" s="102">
        <f t="shared" si="13"/>
        <v>40.223989248516069</v>
      </c>
    </row>
    <row r="871" spans="1:8">
      <c r="A871" s="56">
        <v>395030700885</v>
      </c>
      <c r="B871" s="57" t="s">
        <v>3000</v>
      </c>
      <c r="C871" s="58" t="s">
        <v>3001</v>
      </c>
      <c r="D871" s="58" t="s">
        <v>3002</v>
      </c>
      <c r="E871" s="58" t="s">
        <v>728</v>
      </c>
      <c r="F871" s="57" t="s">
        <v>441</v>
      </c>
      <c r="G871" s="59">
        <v>197538</v>
      </c>
      <c r="H871" s="102">
        <f t="shared" si="13"/>
        <v>40.223989248516069</v>
      </c>
    </row>
    <row r="872" spans="1:8">
      <c r="A872" s="56">
        <v>396050600085</v>
      </c>
      <c r="B872" s="57" t="s">
        <v>416</v>
      </c>
      <c r="C872" s="58" t="s">
        <v>3003</v>
      </c>
      <c r="D872" s="58" t="s">
        <v>3004</v>
      </c>
      <c r="E872" s="58" t="s">
        <v>440</v>
      </c>
      <c r="F872" s="57" t="s">
        <v>477</v>
      </c>
      <c r="G872" s="59">
        <v>197538</v>
      </c>
      <c r="H872" s="102">
        <f t="shared" si="13"/>
        <v>40.223989248516069</v>
      </c>
    </row>
    <row r="873" spans="1:8">
      <c r="A873" s="56">
        <v>408880300058</v>
      </c>
      <c r="B873" s="57" t="s">
        <v>3005</v>
      </c>
      <c r="C873" s="58" t="s">
        <v>3006</v>
      </c>
      <c r="D873" s="58" t="s">
        <v>3007</v>
      </c>
      <c r="E873" s="58" t="s">
        <v>732</v>
      </c>
      <c r="F873" s="57" t="s">
        <v>441</v>
      </c>
      <c r="G873" s="59">
        <v>197538</v>
      </c>
      <c r="H873" s="102">
        <f t="shared" si="13"/>
        <v>40.223989248516069</v>
      </c>
    </row>
    <row r="874" spans="1:8">
      <c r="A874" s="56">
        <v>411050204260</v>
      </c>
      <c r="B874" s="57" t="s">
        <v>3008</v>
      </c>
      <c r="C874" s="58" t="s">
        <v>3009</v>
      </c>
      <c r="D874" s="58" t="s">
        <v>3010</v>
      </c>
      <c r="E874" s="58" t="s">
        <v>1674</v>
      </c>
      <c r="F874" s="57" t="s">
        <v>441</v>
      </c>
      <c r="G874" s="59">
        <v>197538</v>
      </c>
      <c r="H874" s="102">
        <f t="shared" si="13"/>
        <v>40.223989248516069</v>
      </c>
    </row>
    <row r="875" spans="1:8">
      <c r="A875" s="56">
        <v>372791203150</v>
      </c>
      <c r="B875" s="57" t="s">
        <v>3011</v>
      </c>
      <c r="C875" s="58" t="s">
        <v>3012</v>
      </c>
      <c r="D875" s="58" t="s">
        <v>3013</v>
      </c>
      <c r="E875" s="58" t="s">
        <v>3014</v>
      </c>
      <c r="F875" s="57" t="s">
        <v>441</v>
      </c>
      <c r="G875" s="59">
        <v>196924</v>
      </c>
      <c r="H875" s="102">
        <f t="shared" si="13"/>
        <v>40.098962522526193</v>
      </c>
    </row>
    <row r="876" spans="1:8">
      <c r="A876" s="56">
        <v>395080601233</v>
      </c>
      <c r="B876" s="57" t="s">
        <v>3015</v>
      </c>
      <c r="C876" s="58" t="s">
        <v>3016</v>
      </c>
      <c r="D876" s="58" t="s">
        <v>3017</v>
      </c>
      <c r="E876" s="58" t="s">
        <v>728</v>
      </c>
      <c r="F876" s="57" t="s">
        <v>477</v>
      </c>
      <c r="G876" s="59">
        <v>196924</v>
      </c>
      <c r="H876" s="102">
        <f t="shared" si="13"/>
        <v>40.098962522526193</v>
      </c>
    </row>
    <row r="877" spans="1:8">
      <c r="A877" s="56">
        <v>395140200811</v>
      </c>
      <c r="B877" s="57" t="s">
        <v>3018</v>
      </c>
      <c r="C877" s="58" t="s">
        <v>3019</v>
      </c>
      <c r="D877" s="58" t="s">
        <v>3020</v>
      </c>
      <c r="E877" s="58" t="s">
        <v>728</v>
      </c>
      <c r="F877" s="57" t="s">
        <v>477</v>
      </c>
      <c r="G877" s="59">
        <v>196924</v>
      </c>
      <c r="H877" s="102">
        <f t="shared" si="13"/>
        <v>40.098962522526193</v>
      </c>
    </row>
    <row r="878" spans="1:8">
      <c r="A878" s="56">
        <v>395750201070</v>
      </c>
      <c r="B878" s="57" t="s">
        <v>3021</v>
      </c>
      <c r="C878" s="58" t="s">
        <v>3022</v>
      </c>
      <c r="D878" s="58" t="s">
        <v>3023</v>
      </c>
      <c r="E878" s="58" t="s">
        <v>728</v>
      </c>
      <c r="F878" s="57" t="s">
        <v>441</v>
      </c>
      <c r="G878" s="59">
        <v>196924</v>
      </c>
      <c r="H878" s="102">
        <f t="shared" si="13"/>
        <v>40.098962522526193</v>
      </c>
    </row>
    <row r="879" spans="1:8">
      <c r="A879" s="56">
        <v>395770801235</v>
      </c>
      <c r="B879" s="57" t="s">
        <v>3024</v>
      </c>
      <c r="C879" s="58" t="s">
        <v>3025</v>
      </c>
      <c r="D879" s="58" t="s">
        <v>3026</v>
      </c>
      <c r="E879" s="58" t="s">
        <v>728</v>
      </c>
      <c r="F879" s="57" t="s">
        <v>477</v>
      </c>
      <c r="G879" s="59">
        <v>196924</v>
      </c>
      <c r="H879" s="102">
        <f t="shared" si="13"/>
        <v>40.098962522526193</v>
      </c>
    </row>
    <row r="880" spans="1:8">
      <c r="A880" s="56">
        <v>395931112591</v>
      </c>
      <c r="B880" s="57" t="s">
        <v>3027</v>
      </c>
      <c r="C880" s="58" t="s">
        <v>3028</v>
      </c>
      <c r="D880" s="58" t="s">
        <v>3029</v>
      </c>
      <c r="E880" s="58" t="s">
        <v>728</v>
      </c>
      <c r="F880" s="57" t="s">
        <v>441</v>
      </c>
      <c r="G880" s="59">
        <v>196924</v>
      </c>
      <c r="H880" s="102">
        <f t="shared" si="13"/>
        <v>40.098962522526193</v>
      </c>
    </row>
    <row r="881" spans="1:8">
      <c r="A881" s="56">
        <v>395980920091</v>
      </c>
      <c r="B881" s="57" t="s">
        <v>3030</v>
      </c>
      <c r="C881" s="58" t="s">
        <v>3031</v>
      </c>
      <c r="D881" s="58" t="s">
        <v>3032</v>
      </c>
      <c r="E881" s="58" t="s">
        <v>728</v>
      </c>
      <c r="F881" s="57" t="s">
        <v>441</v>
      </c>
      <c r="G881" s="59">
        <v>196924</v>
      </c>
      <c r="H881" s="102">
        <f t="shared" si="13"/>
        <v>40.098962522526193</v>
      </c>
    </row>
    <row r="882" spans="1:8">
      <c r="A882" s="56">
        <v>370981104953</v>
      </c>
      <c r="B882" s="57" t="s">
        <v>3033</v>
      </c>
      <c r="C882" s="58" t="s">
        <v>3034</v>
      </c>
      <c r="D882" s="58" t="s">
        <v>3035</v>
      </c>
      <c r="E882" s="58" t="s">
        <v>1409</v>
      </c>
      <c r="F882" s="57" t="s">
        <v>441</v>
      </c>
      <c r="G882" s="59">
        <v>196487</v>
      </c>
      <c r="H882" s="102">
        <f t="shared" si="13"/>
        <v>40.009977702888442</v>
      </c>
    </row>
    <row r="883" spans="1:8">
      <c r="A883" s="56">
        <v>371960800867</v>
      </c>
      <c r="B883" s="57" t="s">
        <v>3036</v>
      </c>
      <c r="C883" s="58" t="s">
        <v>3037</v>
      </c>
      <c r="D883" s="58" t="s">
        <v>3038</v>
      </c>
      <c r="E883" s="58" t="s">
        <v>1429</v>
      </c>
      <c r="F883" s="57" t="s">
        <v>441</v>
      </c>
      <c r="G883" s="59">
        <v>196487</v>
      </c>
      <c r="H883" s="102">
        <f t="shared" si="13"/>
        <v>40.009977702888442</v>
      </c>
    </row>
    <row r="884" spans="1:8">
      <c r="A884" s="56">
        <v>390821000672</v>
      </c>
      <c r="B884" s="57" t="s">
        <v>3039</v>
      </c>
      <c r="C884" s="58" t="s">
        <v>3040</v>
      </c>
      <c r="D884" s="58" t="s">
        <v>3041</v>
      </c>
      <c r="E884" s="58" t="s">
        <v>1215</v>
      </c>
      <c r="F884" s="57" t="s">
        <v>441</v>
      </c>
      <c r="G884" s="59">
        <v>196487</v>
      </c>
      <c r="H884" s="102">
        <f t="shared" si="13"/>
        <v>40.009977702888442</v>
      </c>
    </row>
    <row r="885" spans="1:8">
      <c r="A885" s="56">
        <v>390821100758</v>
      </c>
      <c r="B885" s="57" t="s">
        <v>3042</v>
      </c>
      <c r="C885" s="58" t="s">
        <v>3043</v>
      </c>
      <c r="D885" s="58" t="s">
        <v>3044</v>
      </c>
      <c r="E885" s="58" t="s">
        <v>1532</v>
      </c>
      <c r="F885" s="57" t="s">
        <v>441</v>
      </c>
      <c r="G885" s="59">
        <v>196487</v>
      </c>
      <c r="H885" s="102">
        <f t="shared" si="13"/>
        <v>40.009977702888442</v>
      </c>
    </row>
    <row r="886" spans="1:8">
      <c r="A886" s="56">
        <v>390831100641</v>
      </c>
      <c r="B886" s="57" t="s">
        <v>3045</v>
      </c>
      <c r="C886" s="58" t="s">
        <v>3046</v>
      </c>
      <c r="D886" s="58" t="s">
        <v>1887</v>
      </c>
      <c r="E886" s="58" t="s">
        <v>1525</v>
      </c>
      <c r="F886" s="57" t="s">
        <v>441</v>
      </c>
      <c r="G886" s="59">
        <v>196487</v>
      </c>
      <c r="H886" s="102">
        <f t="shared" si="13"/>
        <v>40.009977702888442</v>
      </c>
    </row>
    <row r="887" spans="1:8">
      <c r="A887" s="56">
        <v>390831100659</v>
      </c>
      <c r="B887" s="57" t="s">
        <v>3047</v>
      </c>
      <c r="C887" s="58" t="s">
        <v>3046</v>
      </c>
      <c r="D887" s="58" t="s">
        <v>1887</v>
      </c>
      <c r="E887" s="58" t="s">
        <v>1525</v>
      </c>
      <c r="F887" s="57" t="s">
        <v>441</v>
      </c>
      <c r="G887" s="59">
        <v>196487</v>
      </c>
      <c r="H887" s="102">
        <f t="shared" si="13"/>
        <v>40.009977702888442</v>
      </c>
    </row>
    <row r="888" spans="1:8">
      <c r="A888" s="56">
        <v>390831100667</v>
      </c>
      <c r="B888" s="57" t="s">
        <v>3048</v>
      </c>
      <c r="C888" s="58" t="s">
        <v>3046</v>
      </c>
      <c r="D888" s="58" t="s">
        <v>1887</v>
      </c>
      <c r="E888" s="58" t="s">
        <v>1525</v>
      </c>
      <c r="F888" s="57" t="s">
        <v>441</v>
      </c>
      <c r="G888" s="59">
        <v>196487</v>
      </c>
      <c r="H888" s="102">
        <f t="shared" si="13"/>
        <v>40.009977702888442</v>
      </c>
    </row>
    <row r="889" spans="1:8">
      <c r="A889" s="56">
        <v>390831100675</v>
      </c>
      <c r="B889" s="57" t="s">
        <v>3049</v>
      </c>
      <c r="C889" s="58" t="s">
        <v>3046</v>
      </c>
      <c r="D889" s="58" t="s">
        <v>1887</v>
      </c>
      <c r="E889" s="58" t="s">
        <v>1525</v>
      </c>
      <c r="F889" s="57" t="s">
        <v>441</v>
      </c>
      <c r="G889" s="59">
        <v>196487</v>
      </c>
      <c r="H889" s="102">
        <f t="shared" si="13"/>
        <v>40.009977702888442</v>
      </c>
    </row>
    <row r="890" spans="1:8">
      <c r="A890" s="56">
        <v>390850500269</v>
      </c>
      <c r="B890" s="57" t="s">
        <v>3050</v>
      </c>
      <c r="C890" s="58" t="s">
        <v>3051</v>
      </c>
      <c r="D890" s="58" t="s">
        <v>3052</v>
      </c>
      <c r="E890" s="58" t="s">
        <v>1532</v>
      </c>
      <c r="F890" s="57" t="s">
        <v>441</v>
      </c>
      <c r="G890" s="59">
        <v>196487</v>
      </c>
      <c r="H890" s="102">
        <f t="shared" si="13"/>
        <v>40.009977702888442</v>
      </c>
    </row>
    <row r="891" spans="1:8">
      <c r="A891" s="56">
        <v>390851000324</v>
      </c>
      <c r="B891" s="57" t="s">
        <v>3053</v>
      </c>
      <c r="C891" s="58" t="s">
        <v>3054</v>
      </c>
      <c r="D891" s="58" t="s">
        <v>3055</v>
      </c>
      <c r="E891" s="58" t="s">
        <v>1532</v>
      </c>
      <c r="F891" s="57" t="s">
        <v>477</v>
      </c>
      <c r="G891" s="59">
        <v>196487</v>
      </c>
      <c r="H891" s="102">
        <f t="shared" si="13"/>
        <v>40.009977702888442</v>
      </c>
    </row>
    <row r="892" spans="1:8">
      <c r="A892" s="56">
        <v>390910900636</v>
      </c>
      <c r="B892" s="57" t="s">
        <v>3056</v>
      </c>
      <c r="C892" s="58" t="s">
        <v>3057</v>
      </c>
      <c r="D892" s="58" t="s">
        <v>3058</v>
      </c>
      <c r="E892" s="58" t="s">
        <v>1532</v>
      </c>
      <c r="F892" s="57" t="s">
        <v>441</v>
      </c>
      <c r="G892" s="59">
        <v>196487</v>
      </c>
      <c r="H892" s="102">
        <f t="shared" si="13"/>
        <v>40.009977702888442</v>
      </c>
    </row>
    <row r="893" spans="1:8">
      <c r="A893" s="56">
        <v>391780300018</v>
      </c>
      <c r="B893" s="57" t="s">
        <v>3059</v>
      </c>
      <c r="C893" s="58" t="s">
        <v>3060</v>
      </c>
      <c r="D893" s="58" t="s">
        <v>3061</v>
      </c>
      <c r="E893" s="58" t="s">
        <v>1416</v>
      </c>
      <c r="F893" s="57" t="s">
        <v>441</v>
      </c>
      <c r="G893" s="59">
        <v>196487</v>
      </c>
      <c r="H893" s="102">
        <f t="shared" si="13"/>
        <v>40.009977702888442</v>
      </c>
    </row>
    <row r="894" spans="1:8">
      <c r="A894" s="56">
        <v>391880500057</v>
      </c>
      <c r="B894" s="57" t="s">
        <v>3062</v>
      </c>
      <c r="C894" s="58" t="s">
        <v>3063</v>
      </c>
      <c r="D894" s="58" t="s">
        <v>3064</v>
      </c>
      <c r="E894" s="58" t="s">
        <v>1416</v>
      </c>
      <c r="F894" s="57" t="s">
        <v>441</v>
      </c>
      <c r="G894" s="59">
        <v>196487</v>
      </c>
      <c r="H894" s="102">
        <f t="shared" si="13"/>
        <v>40.009977702888442</v>
      </c>
    </row>
    <row r="895" spans="1:8">
      <c r="A895" s="56">
        <v>395140601378</v>
      </c>
      <c r="B895" s="57" t="s">
        <v>3065</v>
      </c>
      <c r="C895" s="58" t="s">
        <v>3066</v>
      </c>
      <c r="D895" s="58" t="s">
        <v>3067</v>
      </c>
      <c r="E895" s="58" t="s">
        <v>743</v>
      </c>
      <c r="F895" s="57" t="s">
        <v>441</v>
      </c>
      <c r="G895" s="59">
        <v>196487</v>
      </c>
      <c r="H895" s="102">
        <f t="shared" si="13"/>
        <v>40.009977702888442</v>
      </c>
    </row>
    <row r="896" spans="1:8">
      <c r="A896" s="56">
        <v>395750201321</v>
      </c>
      <c r="B896" s="57" t="s">
        <v>3068</v>
      </c>
      <c r="C896" s="58" t="s">
        <v>3069</v>
      </c>
      <c r="D896" s="58" t="s">
        <v>3070</v>
      </c>
      <c r="E896" s="58" t="s">
        <v>728</v>
      </c>
      <c r="F896" s="57" t="s">
        <v>441</v>
      </c>
      <c r="G896" s="59">
        <v>196487</v>
      </c>
      <c r="H896" s="102">
        <f t="shared" si="13"/>
        <v>40.009977702888442</v>
      </c>
    </row>
    <row r="897" spans="1:8">
      <c r="A897" s="56">
        <v>395750300141</v>
      </c>
      <c r="B897" s="57" t="s">
        <v>3071</v>
      </c>
      <c r="C897" s="58" t="s">
        <v>3072</v>
      </c>
      <c r="D897" s="58" t="s">
        <v>3073</v>
      </c>
      <c r="E897" s="58" t="s">
        <v>728</v>
      </c>
      <c r="F897" s="57" t="s">
        <v>441</v>
      </c>
      <c r="G897" s="59">
        <v>196487</v>
      </c>
      <c r="H897" s="102">
        <f t="shared" si="13"/>
        <v>40.009977702888442</v>
      </c>
    </row>
    <row r="898" spans="1:8">
      <c r="A898" s="56">
        <v>395911205810</v>
      </c>
      <c r="B898" s="57" t="s">
        <v>3074</v>
      </c>
      <c r="C898" s="58" t="s">
        <v>3075</v>
      </c>
      <c r="D898" s="58" t="s">
        <v>3076</v>
      </c>
      <c r="E898" s="58" t="s">
        <v>728</v>
      </c>
      <c r="F898" s="57" t="s">
        <v>441</v>
      </c>
      <c r="G898" s="59">
        <v>196487</v>
      </c>
      <c r="H898" s="102">
        <f t="shared" ref="H898:H961" si="14">G898/4910.95</f>
        <v>40.009977702888442</v>
      </c>
    </row>
    <row r="899" spans="1:8">
      <c r="A899" s="56">
        <v>395931211085</v>
      </c>
      <c r="B899" s="57" t="s">
        <v>3077</v>
      </c>
      <c r="C899" s="58" t="s">
        <v>3078</v>
      </c>
      <c r="D899" s="58" t="s">
        <v>3079</v>
      </c>
      <c r="E899" s="58" t="s">
        <v>743</v>
      </c>
      <c r="F899" s="57" t="s">
        <v>477</v>
      </c>
      <c r="G899" s="59">
        <v>196487</v>
      </c>
      <c r="H899" s="102">
        <f t="shared" si="14"/>
        <v>40.009977702888442</v>
      </c>
    </row>
    <row r="900" spans="1:8">
      <c r="A900" s="56">
        <v>395940251413</v>
      </c>
      <c r="B900" s="57" t="s">
        <v>3080</v>
      </c>
      <c r="C900" s="58" t="s">
        <v>1663</v>
      </c>
      <c r="D900" s="58" t="s">
        <v>3081</v>
      </c>
      <c r="E900" s="58" t="s">
        <v>728</v>
      </c>
      <c r="F900" s="57" t="s">
        <v>441</v>
      </c>
      <c r="G900" s="59">
        <v>196487</v>
      </c>
      <c r="H900" s="102">
        <f t="shared" si="14"/>
        <v>40.009977702888442</v>
      </c>
    </row>
    <row r="901" spans="1:8">
      <c r="A901" s="56">
        <v>395940550640</v>
      </c>
      <c r="B901" s="57" t="s">
        <v>3082</v>
      </c>
      <c r="C901" s="58" t="s">
        <v>2701</v>
      </c>
      <c r="D901" s="58" t="s">
        <v>1573</v>
      </c>
      <c r="E901" s="58" t="s">
        <v>743</v>
      </c>
      <c r="F901" s="57" t="s">
        <v>441</v>
      </c>
      <c r="G901" s="59">
        <v>196487</v>
      </c>
      <c r="H901" s="102">
        <f t="shared" si="14"/>
        <v>40.009977702888442</v>
      </c>
    </row>
    <row r="902" spans="1:8">
      <c r="A902" s="56">
        <v>395961112278</v>
      </c>
      <c r="B902" s="57" t="s">
        <v>3083</v>
      </c>
      <c r="C902" s="58" t="s">
        <v>1663</v>
      </c>
      <c r="D902" s="58" t="s">
        <v>3084</v>
      </c>
      <c r="E902" s="58" t="s">
        <v>728</v>
      </c>
      <c r="F902" s="57" t="s">
        <v>441</v>
      </c>
      <c r="G902" s="59">
        <v>196487</v>
      </c>
      <c r="H902" s="102">
        <f t="shared" si="14"/>
        <v>40.009977702888442</v>
      </c>
    </row>
    <row r="903" spans="1:8">
      <c r="A903" s="56">
        <v>396000200892</v>
      </c>
      <c r="B903" s="57" t="s">
        <v>216</v>
      </c>
      <c r="C903" s="58" t="s">
        <v>2509</v>
      </c>
      <c r="D903" s="58" t="s">
        <v>3085</v>
      </c>
      <c r="E903" s="58" t="s">
        <v>440</v>
      </c>
      <c r="F903" s="57" t="s">
        <v>477</v>
      </c>
      <c r="G903" s="59">
        <v>196487</v>
      </c>
      <c r="H903" s="102">
        <f t="shared" si="14"/>
        <v>40.009977702888442</v>
      </c>
    </row>
    <row r="904" spans="1:8">
      <c r="A904" s="56">
        <v>396050100694</v>
      </c>
      <c r="B904" s="57" t="s">
        <v>224</v>
      </c>
      <c r="C904" s="58" t="s">
        <v>1008</v>
      </c>
      <c r="D904" s="58" t="s">
        <v>665</v>
      </c>
      <c r="E904" s="58" t="s">
        <v>440</v>
      </c>
      <c r="F904" s="57" t="s">
        <v>477</v>
      </c>
      <c r="G904" s="59">
        <v>196487</v>
      </c>
      <c r="H904" s="102">
        <f t="shared" si="14"/>
        <v>40.009977702888442</v>
      </c>
    </row>
    <row r="905" spans="1:8">
      <c r="A905" s="56">
        <v>396161000184</v>
      </c>
      <c r="B905" s="57" t="s">
        <v>460</v>
      </c>
      <c r="C905" s="58" t="s">
        <v>461</v>
      </c>
      <c r="D905" s="58" t="s">
        <v>462</v>
      </c>
      <c r="E905" s="58" t="s">
        <v>440</v>
      </c>
      <c r="F905" s="57" t="s">
        <v>441</v>
      </c>
      <c r="G905" s="59">
        <v>196487</v>
      </c>
      <c r="H905" s="102">
        <f t="shared" si="14"/>
        <v>40.009977702888442</v>
      </c>
    </row>
    <row r="906" spans="1:8">
      <c r="A906" s="56">
        <v>396740915259</v>
      </c>
      <c r="B906" s="57" t="s">
        <v>22</v>
      </c>
      <c r="C906" s="58" t="s">
        <v>3086</v>
      </c>
      <c r="D906" s="58" t="s">
        <v>3087</v>
      </c>
      <c r="E906" s="58" t="s">
        <v>440</v>
      </c>
      <c r="F906" s="57" t="s">
        <v>441</v>
      </c>
      <c r="G906" s="59">
        <v>196487</v>
      </c>
      <c r="H906" s="102">
        <f t="shared" si="14"/>
        <v>40.009977702888442</v>
      </c>
    </row>
    <row r="907" spans="1:8">
      <c r="A907" s="56">
        <v>396761202945</v>
      </c>
      <c r="B907" s="57" t="s">
        <v>361</v>
      </c>
      <c r="C907" s="58" t="s">
        <v>461</v>
      </c>
      <c r="D907" s="58" t="s">
        <v>3088</v>
      </c>
      <c r="E907" s="58" t="s">
        <v>440</v>
      </c>
      <c r="F907" s="57" t="s">
        <v>441</v>
      </c>
      <c r="G907" s="59">
        <v>196487</v>
      </c>
      <c r="H907" s="102">
        <f t="shared" si="14"/>
        <v>40.009977702888442</v>
      </c>
    </row>
    <row r="908" spans="1:8">
      <c r="A908" s="56">
        <v>400020503244</v>
      </c>
      <c r="B908" s="57" t="s">
        <v>3089</v>
      </c>
      <c r="C908" s="58" t="s">
        <v>3090</v>
      </c>
      <c r="D908" s="58" t="s">
        <v>3091</v>
      </c>
      <c r="E908" s="58" t="s">
        <v>1051</v>
      </c>
      <c r="F908" s="57" t="s">
        <v>441</v>
      </c>
      <c r="G908" s="59">
        <v>196487</v>
      </c>
      <c r="H908" s="102">
        <f t="shared" si="14"/>
        <v>40.009977702888442</v>
      </c>
    </row>
    <row r="909" spans="1:8">
      <c r="A909" s="56">
        <v>403010250231</v>
      </c>
      <c r="B909" s="57" t="s">
        <v>3092</v>
      </c>
      <c r="C909" s="58" t="s">
        <v>3093</v>
      </c>
      <c r="D909" s="58" t="s">
        <v>3094</v>
      </c>
      <c r="E909" s="58" t="s">
        <v>724</v>
      </c>
      <c r="F909" s="57" t="s">
        <v>477</v>
      </c>
      <c r="G909" s="59">
        <v>196487</v>
      </c>
      <c r="H909" s="102">
        <f t="shared" si="14"/>
        <v>40.009977702888442</v>
      </c>
    </row>
    <row r="910" spans="1:8">
      <c r="A910" s="56">
        <v>371190706131</v>
      </c>
      <c r="B910" s="57" t="s">
        <v>3095</v>
      </c>
      <c r="C910" s="58" t="s">
        <v>3096</v>
      </c>
      <c r="D910" s="58" t="s">
        <v>3097</v>
      </c>
      <c r="E910" s="58" t="s">
        <v>1429</v>
      </c>
      <c r="F910" s="57" t="s">
        <v>441</v>
      </c>
      <c r="G910" s="59">
        <v>196486</v>
      </c>
      <c r="H910" s="102">
        <f t="shared" si="14"/>
        <v>40.009774076298882</v>
      </c>
    </row>
    <row r="911" spans="1:8">
      <c r="A911" s="56">
        <v>371930200423</v>
      </c>
      <c r="B911" s="57" t="s">
        <v>3098</v>
      </c>
      <c r="C911" s="58" t="s">
        <v>3099</v>
      </c>
      <c r="D911" s="58" t="s">
        <v>3100</v>
      </c>
      <c r="E911" s="58" t="s">
        <v>3101</v>
      </c>
      <c r="F911" s="57" t="s">
        <v>441</v>
      </c>
      <c r="G911" s="59">
        <v>196486</v>
      </c>
      <c r="H911" s="102">
        <f t="shared" si="14"/>
        <v>40.009774076298882</v>
      </c>
    </row>
    <row r="912" spans="1:8">
      <c r="A912" s="56">
        <v>389011010444</v>
      </c>
      <c r="B912" s="57" t="s">
        <v>3102</v>
      </c>
      <c r="C912" s="58" t="s">
        <v>3103</v>
      </c>
      <c r="D912" s="58" t="s">
        <v>3104</v>
      </c>
      <c r="E912" s="58" t="s">
        <v>3105</v>
      </c>
      <c r="F912" s="57" t="s">
        <v>441</v>
      </c>
      <c r="G912" s="59">
        <v>196486</v>
      </c>
      <c r="H912" s="102">
        <f t="shared" si="14"/>
        <v>40.009774076298882</v>
      </c>
    </row>
    <row r="913" spans="1:8">
      <c r="A913" s="56">
        <v>389170400105</v>
      </c>
      <c r="B913" s="57" t="s">
        <v>3106</v>
      </c>
      <c r="C913" s="58" t="s">
        <v>3107</v>
      </c>
      <c r="D913" s="58" t="s">
        <v>3108</v>
      </c>
      <c r="E913" s="58" t="s">
        <v>3109</v>
      </c>
      <c r="F913" s="57" t="s">
        <v>441</v>
      </c>
      <c r="G913" s="59">
        <v>196486</v>
      </c>
      <c r="H913" s="102">
        <f t="shared" si="14"/>
        <v>40.009774076298882</v>
      </c>
    </row>
    <row r="914" spans="1:8">
      <c r="A914" s="56">
        <v>390030910560</v>
      </c>
      <c r="B914" s="57" t="s">
        <v>3110</v>
      </c>
      <c r="C914" s="58" t="s">
        <v>3111</v>
      </c>
      <c r="D914" s="58" t="s">
        <v>3112</v>
      </c>
      <c r="E914" s="58" t="s">
        <v>1215</v>
      </c>
      <c r="F914" s="57" t="s">
        <v>477</v>
      </c>
      <c r="G914" s="59">
        <v>196486</v>
      </c>
      <c r="H914" s="102">
        <f t="shared" si="14"/>
        <v>40.009774076298882</v>
      </c>
    </row>
    <row r="915" spans="1:8">
      <c r="A915" s="56">
        <v>390050500848</v>
      </c>
      <c r="B915" s="57" t="s">
        <v>3113</v>
      </c>
      <c r="C915" s="58" t="s">
        <v>1776</v>
      </c>
      <c r="D915" s="58" t="s">
        <v>3114</v>
      </c>
      <c r="E915" s="58" t="s">
        <v>1719</v>
      </c>
      <c r="F915" s="57" t="s">
        <v>441</v>
      </c>
      <c r="G915" s="59">
        <v>196486</v>
      </c>
      <c r="H915" s="102">
        <f t="shared" si="14"/>
        <v>40.009774076298882</v>
      </c>
    </row>
    <row r="916" spans="1:8">
      <c r="A916" s="56">
        <v>390120301163</v>
      </c>
      <c r="B916" s="57" t="s">
        <v>3115</v>
      </c>
      <c r="C916" s="58" t="s">
        <v>3116</v>
      </c>
      <c r="D916" s="58" t="s">
        <v>3117</v>
      </c>
      <c r="E916" s="58" t="s">
        <v>1679</v>
      </c>
      <c r="F916" s="57" t="s">
        <v>441</v>
      </c>
      <c r="G916" s="59">
        <v>196486</v>
      </c>
      <c r="H916" s="102">
        <f t="shared" si="14"/>
        <v>40.009774076298882</v>
      </c>
    </row>
    <row r="917" spans="1:8">
      <c r="A917" s="56">
        <v>390130600673</v>
      </c>
      <c r="B917" s="57" t="s">
        <v>3118</v>
      </c>
      <c r="C917" s="58" t="s">
        <v>3119</v>
      </c>
      <c r="D917" s="58" t="s">
        <v>3120</v>
      </c>
      <c r="E917" s="58" t="s">
        <v>1532</v>
      </c>
      <c r="F917" s="57" t="s">
        <v>441</v>
      </c>
      <c r="G917" s="59">
        <v>196486</v>
      </c>
      <c r="H917" s="102">
        <f t="shared" si="14"/>
        <v>40.009774076298882</v>
      </c>
    </row>
    <row r="918" spans="1:8">
      <c r="A918" s="56">
        <v>390140100750</v>
      </c>
      <c r="B918" s="57" t="s">
        <v>3121</v>
      </c>
      <c r="C918" s="58" t="s">
        <v>3122</v>
      </c>
      <c r="D918" s="58" t="s">
        <v>3123</v>
      </c>
      <c r="E918" s="58" t="s">
        <v>977</v>
      </c>
      <c r="F918" s="57" t="s">
        <v>477</v>
      </c>
      <c r="G918" s="59">
        <v>196486</v>
      </c>
      <c r="H918" s="102">
        <f t="shared" si="14"/>
        <v>40.009774076298882</v>
      </c>
    </row>
    <row r="919" spans="1:8">
      <c r="A919" s="56">
        <v>390170900041</v>
      </c>
      <c r="B919" s="57" t="s">
        <v>3124</v>
      </c>
      <c r="C919" s="58" t="s">
        <v>3125</v>
      </c>
      <c r="D919" s="58" t="s">
        <v>3126</v>
      </c>
      <c r="E919" s="58" t="s">
        <v>2816</v>
      </c>
      <c r="F919" s="57" t="s">
        <v>477</v>
      </c>
      <c r="G919" s="59">
        <v>196486</v>
      </c>
      <c r="H919" s="102">
        <f t="shared" si="14"/>
        <v>40.009774076298882</v>
      </c>
    </row>
    <row r="920" spans="1:8">
      <c r="A920" s="56">
        <v>390180600291</v>
      </c>
      <c r="B920" s="57" t="s">
        <v>3127</v>
      </c>
      <c r="C920" s="58" t="s">
        <v>3128</v>
      </c>
      <c r="D920" s="58" t="s">
        <v>3129</v>
      </c>
      <c r="E920" s="58" t="s">
        <v>1532</v>
      </c>
      <c r="F920" s="57" t="s">
        <v>441</v>
      </c>
      <c r="G920" s="59">
        <v>196486</v>
      </c>
      <c r="H920" s="102">
        <f t="shared" si="14"/>
        <v>40.009774076298882</v>
      </c>
    </row>
    <row r="921" spans="1:8">
      <c r="A921" s="56">
        <v>390881100587</v>
      </c>
      <c r="B921" s="57" t="s">
        <v>3130</v>
      </c>
      <c r="C921" s="58" t="s">
        <v>3131</v>
      </c>
      <c r="D921" s="58" t="s">
        <v>3132</v>
      </c>
      <c r="E921" s="58" t="s">
        <v>1532</v>
      </c>
      <c r="F921" s="57" t="s">
        <v>477</v>
      </c>
      <c r="G921" s="59">
        <v>196486</v>
      </c>
      <c r="H921" s="102">
        <f t="shared" si="14"/>
        <v>40.009774076298882</v>
      </c>
    </row>
    <row r="922" spans="1:8">
      <c r="A922" s="56">
        <v>390891000688</v>
      </c>
      <c r="B922" s="57" t="s">
        <v>3133</v>
      </c>
      <c r="C922" s="58" t="s">
        <v>3134</v>
      </c>
      <c r="D922" s="58" t="s">
        <v>3135</v>
      </c>
      <c r="E922" s="58" t="s">
        <v>1525</v>
      </c>
      <c r="F922" s="57" t="s">
        <v>477</v>
      </c>
      <c r="G922" s="59">
        <v>196486</v>
      </c>
      <c r="H922" s="102">
        <f t="shared" si="14"/>
        <v>40.009774076298882</v>
      </c>
    </row>
    <row r="923" spans="1:8">
      <c r="A923" s="56">
        <v>390900900379</v>
      </c>
      <c r="B923" s="57" t="s">
        <v>3136</v>
      </c>
      <c r="C923" s="58" t="s">
        <v>3131</v>
      </c>
      <c r="D923" s="58" t="s">
        <v>3137</v>
      </c>
      <c r="E923" s="58" t="s">
        <v>1532</v>
      </c>
      <c r="F923" s="57" t="s">
        <v>477</v>
      </c>
      <c r="G923" s="59">
        <v>196486</v>
      </c>
      <c r="H923" s="102">
        <f t="shared" si="14"/>
        <v>40.009774076298882</v>
      </c>
    </row>
    <row r="924" spans="1:8">
      <c r="A924" s="56">
        <v>390940720811</v>
      </c>
      <c r="B924" s="57" t="s">
        <v>3138</v>
      </c>
      <c r="C924" s="58" t="s">
        <v>3131</v>
      </c>
      <c r="D924" s="58" t="s">
        <v>3139</v>
      </c>
      <c r="E924" s="58" t="s">
        <v>1532</v>
      </c>
      <c r="F924" s="57" t="s">
        <v>477</v>
      </c>
      <c r="G924" s="59">
        <v>196486</v>
      </c>
      <c r="H924" s="102">
        <f t="shared" si="14"/>
        <v>40.009774076298882</v>
      </c>
    </row>
    <row r="925" spans="1:8">
      <c r="A925" s="56">
        <v>391020400195</v>
      </c>
      <c r="B925" s="57" t="s">
        <v>3140</v>
      </c>
      <c r="C925" s="58" t="s">
        <v>3141</v>
      </c>
      <c r="D925" s="58" t="s">
        <v>3142</v>
      </c>
      <c r="E925" s="58" t="s">
        <v>984</v>
      </c>
      <c r="F925" s="57" t="s">
        <v>477</v>
      </c>
      <c r="G925" s="59">
        <v>196486</v>
      </c>
      <c r="H925" s="102">
        <f t="shared" si="14"/>
        <v>40.009774076298882</v>
      </c>
    </row>
    <row r="926" spans="1:8">
      <c r="A926" s="56">
        <v>392070410201</v>
      </c>
      <c r="B926" s="57" t="s">
        <v>3143</v>
      </c>
      <c r="C926" s="58" t="s">
        <v>3144</v>
      </c>
      <c r="D926" s="58" t="s">
        <v>3145</v>
      </c>
      <c r="E926" s="58" t="s">
        <v>3146</v>
      </c>
      <c r="F926" s="57" t="s">
        <v>441</v>
      </c>
      <c r="G926" s="59">
        <v>196486</v>
      </c>
      <c r="H926" s="102">
        <f t="shared" si="14"/>
        <v>40.009774076298882</v>
      </c>
    </row>
    <row r="927" spans="1:8">
      <c r="A927" s="56">
        <v>392170900362</v>
      </c>
      <c r="B927" s="57" t="s">
        <v>3147</v>
      </c>
      <c r="C927" s="58" t="s">
        <v>3148</v>
      </c>
      <c r="D927" s="58" t="s">
        <v>3149</v>
      </c>
      <c r="E927" s="58" t="s">
        <v>2478</v>
      </c>
      <c r="F927" s="57" t="s">
        <v>441</v>
      </c>
      <c r="G927" s="59">
        <v>196486</v>
      </c>
      <c r="H927" s="102">
        <f t="shared" si="14"/>
        <v>40.009774076298882</v>
      </c>
    </row>
    <row r="928" spans="1:8">
      <c r="A928" s="56">
        <v>393061200217</v>
      </c>
      <c r="B928" s="57" t="s">
        <v>3150</v>
      </c>
      <c r="C928" s="58" t="s">
        <v>3151</v>
      </c>
      <c r="D928" s="58" t="s">
        <v>3152</v>
      </c>
      <c r="E928" s="58" t="s">
        <v>3153</v>
      </c>
      <c r="F928" s="57" t="s">
        <v>477</v>
      </c>
      <c r="G928" s="59">
        <v>196486</v>
      </c>
      <c r="H928" s="102">
        <f t="shared" si="14"/>
        <v>40.009774076298882</v>
      </c>
    </row>
    <row r="929" spans="1:8">
      <c r="A929" s="56">
        <v>393061200225</v>
      </c>
      <c r="B929" s="57" t="s">
        <v>3154</v>
      </c>
      <c r="C929" s="58" t="s">
        <v>3155</v>
      </c>
      <c r="D929" s="58" t="s">
        <v>3156</v>
      </c>
      <c r="E929" s="58" t="s">
        <v>3153</v>
      </c>
      <c r="F929" s="57" t="s">
        <v>477</v>
      </c>
      <c r="G929" s="59">
        <v>196486</v>
      </c>
      <c r="H929" s="102">
        <f t="shared" si="14"/>
        <v>40.009774076298882</v>
      </c>
    </row>
    <row r="930" spans="1:8">
      <c r="A930" s="56">
        <v>393061200233</v>
      </c>
      <c r="B930" s="57" t="s">
        <v>3157</v>
      </c>
      <c r="C930" s="58" t="s">
        <v>3158</v>
      </c>
      <c r="D930" s="58" t="s">
        <v>3159</v>
      </c>
      <c r="E930" s="58" t="s">
        <v>3153</v>
      </c>
      <c r="F930" s="57" t="s">
        <v>477</v>
      </c>
      <c r="G930" s="59">
        <v>196486</v>
      </c>
      <c r="H930" s="102">
        <f t="shared" si="14"/>
        <v>40.009774076298882</v>
      </c>
    </row>
    <row r="931" spans="1:8">
      <c r="A931" s="56">
        <v>395000201221</v>
      </c>
      <c r="B931" s="57" t="s">
        <v>3160</v>
      </c>
      <c r="C931" s="58" t="s">
        <v>3161</v>
      </c>
      <c r="D931" s="58" t="s">
        <v>3162</v>
      </c>
      <c r="E931" s="58" t="s">
        <v>728</v>
      </c>
      <c r="F931" s="57" t="s">
        <v>477</v>
      </c>
      <c r="G931" s="59">
        <v>196486</v>
      </c>
      <c r="H931" s="102">
        <f t="shared" si="14"/>
        <v>40.009774076298882</v>
      </c>
    </row>
    <row r="932" spans="1:8">
      <c r="A932" s="56">
        <v>395010100504</v>
      </c>
      <c r="B932" s="57" t="s">
        <v>3163</v>
      </c>
      <c r="C932" s="58" t="s">
        <v>3164</v>
      </c>
      <c r="D932" s="58" t="s">
        <v>3165</v>
      </c>
      <c r="E932" s="58" t="s">
        <v>728</v>
      </c>
      <c r="F932" s="57" t="s">
        <v>441</v>
      </c>
      <c r="G932" s="59">
        <v>196486</v>
      </c>
      <c r="H932" s="102">
        <f t="shared" si="14"/>
        <v>40.009774076298882</v>
      </c>
    </row>
    <row r="933" spans="1:8">
      <c r="A933" s="56">
        <v>395010800867</v>
      </c>
      <c r="B933" s="57" t="s">
        <v>3166</v>
      </c>
      <c r="C933" s="58" t="s">
        <v>3167</v>
      </c>
      <c r="D933" s="58" t="s">
        <v>3168</v>
      </c>
      <c r="E933" s="58" t="s">
        <v>728</v>
      </c>
      <c r="F933" s="57" t="s">
        <v>441</v>
      </c>
      <c r="G933" s="59">
        <v>196486</v>
      </c>
      <c r="H933" s="102">
        <f t="shared" si="14"/>
        <v>40.009774076298882</v>
      </c>
    </row>
    <row r="934" spans="1:8">
      <c r="A934" s="56">
        <v>395030701482</v>
      </c>
      <c r="B934" s="57" t="s">
        <v>3169</v>
      </c>
      <c r="C934" s="58" t="s">
        <v>3170</v>
      </c>
      <c r="D934" s="58" t="s">
        <v>3171</v>
      </c>
      <c r="E934" s="58" t="s">
        <v>728</v>
      </c>
      <c r="F934" s="57" t="s">
        <v>441</v>
      </c>
      <c r="G934" s="59">
        <v>196486</v>
      </c>
      <c r="H934" s="102">
        <f t="shared" si="14"/>
        <v>40.009774076298882</v>
      </c>
    </row>
    <row r="935" spans="1:8">
      <c r="A935" s="56">
        <v>395050100051</v>
      </c>
      <c r="B935" s="57" t="s">
        <v>3172</v>
      </c>
      <c r="C935" s="58" t="s">
        <v>3173</v>
      </c>
      <c r="D935" s="58" t="s">
        <v>1567</v>
      </c>
      <c r="E935" s="58" t="s">
        <v>728</v>
      </c>
      <c r="F935" s="57" t="s">
        <v>477</v>
      </c>
      <c r="G935" s="59">
        <v>196486</v>
      </c>
      <c r="H935" s="102">
        <f t="shared" si="14"/>
        <v>40.009774076298882</v>
      </c>
    </row>
    <row r="936" spans="1:8">
      <c r="A936" s="56">
        <v>395060200844</v>
      </c>
      <c r="B936" s="57" t="s">
        <v>3174</v>
      </c>
      <c r="C936" s="58" t="s">
        <v>3175</v>
      </c>
      <c r="D936" s="58" t="s">
        <v>3176</v>
      </c>
      <c r="E936" s="58" t="s">
        <v>728</v>
      </c>
      <c r="F936" s="57" t="s">
        <v>477</v>
      </c>
      <c r="G936" s="59">
        <v>196486</v>
      </c>
      <c r="H936" s="102">
        <f t="shared" si="14"/>
        <v>40.009774076298882</v>
      </c>
    </row>
    <row r="937" spans="1:8">
      <c r="A937" s="56">
        <v>395060302167</v>
      </c>
      <c r="B937" s="57" t="s">
        <v>3177</v>
      </c>
      <c r="C937" s="58" t="s">
        <v>3178</v>
      </c>
      <c r="D937" s="58" t="s">
        <v>3179</v>
      </c>
      <c r="E937" s="58" t="s">
        <v>728</v>
      </c>
      <c r="F937" s="57" t="s">
        <v>477</v>
      </c>
      <c r="G937" s="59">
        <v>196486</v>
      </c>
      <c r="H937" s="102">
        <f t="shared" si="14"/>
        <v>40.009774076298882</v>
      </c>
    </row>
    <row r="938" spans="1:8">
      <c r="A938" s="56">
        <v>395061201208</v>
      </c>
      <c r="B938" s="57" t="s">
        <v>3180</v>
      </c>
      <c r="C938" s="58" t="s">
        <v>3181</v>
      </c>
      <c r="D938" s="58" t="s">
        <v>3182</v>
      </c>
      <c r="E938" s="58" t="s">
        <v>728</v>
      </c>
      <c r="F938" s="57" t="s">
        <v>477</v>
      </c>
      <c r="G938" s="59">
        <v>196486</v>
      </c>
      <c r="H938" s="102">
        <f t="shared" si="14"/>
        <v>40.009774076298882</v>
      </c>
    </row>
    <row r="939" spans="1:8">
      <c r="A939" s="56">
        <v>395090300894</v>
      </c>
      <c r="B939" s="57" t="s">
        <v>3183</v>
      </c>
      <c r="C939" s="58" t="s">
        <v>2651</v>
      </c>
      <c r="D939" s="58" t="s">
        <v>3184</v>
      </c>
      <c r="E939" s="58" t="s">
        <v>728</v>
      </c>
      <c r="F939" s="57" t="s">
        <v>477</v>
      </c>
      <c r="G939" s="59">
        <v>196486</v>
      </c>
      <c r="H939" s="102">
        <f t="shared" si="14"/>
        <v>40.009774076298882</v>
      </c>
    </row>
    <row r="940" spans="1:8">
      <c r="A940" s="56">
        <v>395100501745</v>
      </c>
      <c r="B940" s="57" t="s">
        <v>3185</v>
      </c>
      <c r="C940" s="58" t="s">
        <v>3186</v>
      </c>
      <c r="D940" s="58" t="s">
        <v>3187</v>
      </c>
      <c r="E940" s="58" t="s">
        <v>743</v>
      </c>
      <c r="F940" s="57" t="s">
        <v>477</v>
      </c>
      <c r="G940" s="59">
        <v>196486</v>
      </c>
      <c r="H940" s="102">
        <f t="shared" si="14"/>
        <v>40.009774076298882</v>
      </c>
    </row>
    <row r="941" spans="1:8">
      <c r="A941" s="56">
        <v>395110301671</v>
      </c>
      <c r="B941" s="57" t="s">
        <v>3188</v>
      </c>
      <c r="C941" s="58" t="s">
        <v>2651</v>
      </c>
      <c r="D941" s="58" t="s">
        <v>1658</v>
      </c>
      <c r="E941" s="58" t="s">
        <v>728</v>
      </c>
      <c r="F941" s="57" t="s">
        <v>441</v>
      </c>
      <c r="G941" s="59">
        <v>196486</v>
      </c>
      <c r="H941" s="102">
        <f t="shared" si="14"/>
        <v>40.009774076298882</v>
      </c>
    </row>
    <row r="942" spans="1:8">
      <c r="A942" s="56">
        <v>395121100546</v>
      </c>
      <c r="B942" s="57" t="s">
        <v>3189</v>
      </c>
      <c r="C942" s="58" t="s">
        <v>3190</v>
      </c>
      <c r="D942" s="58" t="s">
        <v>3191</v>
      </c>
      <c r="E942" s="58" t="s">
        <v>728</v>
      </c>
      <c r="F942" s="57" t="s">
        <v>441</v>
      </c>
      <c r="G942" s="59">
        <v>196486</v>
      </c>
      <c r="H942" s="102">
        <f t="shared" si="14"/>
        <v>40.009774076298882</v>
      </c>
    </row>
    <row r="943" spans="1:8">
      <c r="A943" s="56">
        <v>395130301295</v>
      </c>
      <c r="B943" s="57" t="s">
        <v>3192</v>
      </c>
      <c r="C943" s="58" t="s">
        <v>3193</v>
      </c>
      <c r="D943" s="58" t="s">
        <v>3194</v>
      </c>
      <c r="E943" s="58" t="s">
        <v>728</v>
      </c>
      <c r="F943" s="57" t="s">
        <v>477</v>
      </c>
      <c r="G943" s="59">
        <v>196486</v>
      </c>
      <c r="H943" s="102">
        <f t="shared" si="14"/>
        <v>40.009774076298882</v>
      </c>
    </row>
    <row r="944" spans="1:8">
      <c r="A944" s="56">
        <v>395130601345</v>
      </c>
      <c r="B944" s="57" t="s">
        <v>3195</v>
      </c>
      <c r="C944" s="58" t="s">
        <v>3196</v>
      </c>
      <c r="D944" s="58" t="s">
        <v>3197</v>
      </c>
      <c r="E944" s="58" t="s">
        <v>728</v>
      </c>
      <c r="F944" s="57" t="s">
        <v>441</v>
      </c>
      <c r="G944" s="59">
        <v>196486</v>
      </c>
      <c r="H944" s="102">
        <f t="shared" si="14"/>
        <v>40.009774076298882</v>
      </c>
    </row>
    <row r="945" spans="1:8">
      <c r="A945" s="56">
        <v>395130601604</v>
      </c>
      <c r="B945" s="57" t="s">
        <v>3198</v>
      </c>
      <c r="C945" s="58" t="s">
        <v>3199</v>
      </c>
      <c r="D945" s="58" t="s">
        <v>3200</v>
      </c>
      <c r="E945" s="58" t="s">
        <v>743</v>
      </c>
      <c r="F945" s="57" t="s">
        <v>477</v>
      </c>
      <c r="G945" s="59">
        <v>196486</v>
      </c>
      <c r="H945" s="102">
        <f t="shared" si="14"/>
        <v>40.009774076298882</v>
      </c>
    </row>
    <row r="946" spans="1:8">
      <c r="A946" s="56">
        <v>395130700769</v>
      </c>
      <c r="B946" s="57" t="s">
        <v>3201</v>
      </c>
      <c r="C946" s="58" t="s">
        <v>2655</v>
      </c>
      <c r="D946" s="58" t="s">
        <v>3202</v>
      </c>
      <c r="E946" s="58" t="s">
        <v>743</v>
      </c>
      <c r="F946" s="57" t="s">
        <v>477</v>
      </c>
      <c r="G946" s="59">
        <v>196486</v>
      </c>
      <c r="H946" s="102">
        <f t="shared" si="14"/>
        <v>40.009774076298882</v>
      </c>
    </row>
    <row r="947" spans="1:8">
      <c r="A947" s="56">
        <v>395131001554</v>
      </c>
      <c r="B947" s="57" t="s">
        <v>3203</v>
      </c>
      <c r="C947" s="58" t="s">
        <v>3204</v>
      </c>
      <c r="D947" s="58" t="s">
        <v>3205</v>
      </c>
      <c r="E947" s="58" t="s">
        <v>728</v>
      </c>
      <c r="F947" s="57" t="s">
        <v>441</v>
      </c>
      <c r="G947" s="59">
        <v>196486</v>
      </c>
      <c r="H947" s="102">
        <f t="shared" si="14"/>
        <v>40.009774076298882</v>
      </c>
    </row>
    <row r="948" spans="1:8">
      <c r="A948" s="56">
        <v>395131100200</v>
      </c>
      <c r="B948" s="57" t="s">
        <v>3206</v>
      </c>
      <c r="C948" s="58" t="s">
        <v>3207</v>
      </c>
      <c r="D948" s="58" t="s">
        <v>3208</v>
      </c>
      <c r="E948" s="58" t="s">
        <v>743</v>
      </c>
      <c r="F948" s="57" t="s">
        <v>441</v>
      </c>
      <c r="G948" s="59">
        <v>196486</v>
      </c>
      <c r="H948" s="102">
        <f t="shared" si="14"/>
        <v>40.009774076298882</v>
      </c>
    </row>
    <row r="949" spans="1:8">
      <c r="A949" s="56">
        <v>395131100536</v>
      </c>
      <c r="B949" s="57" t="s">
        <v>3209</v>
      </c>
      <c r="C949" s="58" t="s">
        <v>2655</v>
      </c>
      <c r="D949" s="58" t="s">
        <v>3210</v>
      </c>
      <c r="E949" s="58" t="s">
        <v>743</v>
      </c>
      <c r="F949" s="57" t="s">
        <v>441</v>
      </c>
      <c r="G949" s="59">
        <v>196486</v>
      </c>
      <c r="H949" s="102">
        <f t="shared" si="14"/>
        <v>40.009774076298882</v>
      </c>
    </row>
    <row r="950" spans="1:8">
      <c r="A950" s="56">
        <v>395140301161</v>
      </c>
      <c r="B950" s="57" t="s">
        <v>3211</v>
      </c>
      <c r="C950" s="58" t="s">
        <v>3212</v>
      </c>
      <c r="D950" s="58" t="s">
        <v>3213</v>
      </c>
      <c r="E950" s="58" t="s">
        <v>728</v>
      </c>
      <c r="F950" s="57" t="s">
        <v>441</v>
      </c>
      <c r="G950" s="59">
        <v>196486</v>
      </c>
      <c r="H950" s="102">
        <f t="shared" si="14"/>
        <v>40.009774076298882</v>
      </c>
    </row>
    <row r="951" spans="1:8">
      <c r="A951" s="56">
        <v>395150501177</v>
      </c>
      <c r="B951" s="57" t="s">
        <v>426</v>
      </c>
      <c r="C951" s="58" t="s">
        <v>3214</v>
      </c>
      <c r="D951" s="58" t="s">
        <v>3215</v>
      </c>
      <c r="E951" s="58" t="s">
        <v>728</v>
      </c>
      <c r="F951" s="57" t="s">
        <v>441</v>
      </c>
      <c r="G951" s="59">
        <v>196486</v>
      </c>
      <c r="H951" s="102">
        <f t="shared" si="14"/>
        <v>40.009774076298882</v>
      </c>
    </row>
    <row r="952" spans="1:8">
      <c r="A952" s="56">
        <v>395161000218</v>
      </c>
      <c r="B952" s="57" t="s">
        <v>3216</v>
      </c>
      <c r="C952" s="58" t="s">
        <v>3217</v>
      </c>
      <c r="D952" s="58" t="s">
        <v>3218</v>
      </c>
      <c r="E952" s="58" t="s">
        <v>743</v>
      </c>
      <c r="F952" s="57" t="s">
        <v>441</v>
      </c>
      <c r="G952" s="59">
        <v>196486</v>
      </c>
      <c r="H952" s="102">
        <f t="shared" si="14"/>
        <v>40.009774076298882</v>
      </c>
    </row>
    <row r="953" spans="1:8">
      <c r="A953" s="56">
        <v>395161000277</v>
      </c>
      <c r="B953" s="57" t="s">
        <v>3219</v>
      </c>
      <c r="C953" s="58" t="s">
        <v>3220</v>
      </c>
      <c r="D953" s="58" t="s">
        <v>3221</v>
      </c>
      <c r="E953" s="58" t="s">
        <v>728</v>
      </c>
      <c r="F953" s="57" t="s">
        <v>441</v>
      </c>
      <c r="G953" s="59">
        <v>196486</v>
      </c>
      <c r="H953" s="102">
        <f t="shared" si="14"/>
        <v>40.009774076298882</v>
      </c>
    </row>
    <row r="954" spans="1:8">
      <c r="A954" s="56">
        <v>395161000293</v>
      </c>
      <c r="B954" s="57" t="s">
        <v>3222</v>
      </c>
      <c r="C954" s="58" t="s">
        <v>3223</v>
      </c>
      <c r="D954" s="58" t="s">
        <v>3224</v>
      </c>
      <c r="E954" s="58" t="s">
        <v>743</v>
      </c>
      <c r="F954" s="57" t="s">
        <v>441</v>
      </c>
      <c r="G954" s="59">
        <v>196486</v>
      </c>
      <c r="H954" s="102">
        <f t="shared" si="14"/>
        <v>40.009774076298882</v>
      </c>
    </row>
    <row r="955" spans="1:8">
      <c r="A955" s="56">
        <v>395161000340</v>
      </c>
      <c r="B955" s="57" t="s">
        <v>3225</v>
      </c>
      <c r="C955" s="58" t="s">
        <v>3226</v>
      </c>
      <c r="D955" s="58" t="s">
        <v>3227</v>
      </c>
      <c r="E955" s="58" t="s">
        <v>743</v>
      </c>
      <c r="F955" s="57" t="s">
        <v>441</v>
      </c>
      <c r="G955" s="59">
        <v>196486</v>
      </c>
      <c r="H955" s="102">
        <f t="shared" si="14"/>
        <v>40.009774076298882</v>
      </c>
    </row>
    <row r="956" spans="1:8">
      <c r="A956" s="56">
        <v>395161000463</v>
      </c>
      <c r="B956" s="57" t="s">
        <v>3228</v>
      </c>
      <c r="C956" s="58" t="s">
        <v>3229</v>
      </c>
      <c r="D956" s="58" t="s">
        <v>3230</v>
      </c>
      <c r="E956" s="58" t="s">
        <v>743</v>
      </c>
      <c r="F956" s="57" t="s">
        <v>441</v>
      </c>
      <c r="G956" s="59">
        <v>196486</v>
      </c>
      <c r="H956" s="102">
        <f t="shared" si="14"/>
        <v>40.009774076298882</v>
      </c>
    </row>
    <row r="957" spans="1:8">
      <c r="A957" s="56">
        <v>395170700354</v>
      </c>
      <c r="B957" s="57" t="s">
        <v>3231</v>
      </c>
      <c r="C957" s="58" t="s">
        <v>3232</v>
      </c>
      <c r="D957" s="58" t="s">
        <v>3233</v>
      </c>
      <c r="E957" s="58" t="s">
        <v>728</v>
      </c>
      <c r="F957" s="57" t="s">
        <v>441</v>
      </c>
      <c r="G957" s="59">
        <v>196486</v>
      </c>
      <c r="H957" s="102">
        <f t="shared" si="14"/>
        <v>40.009774076298882</v>
      </c>
    </row>
    <row r="958" spans="1:8">
      <c r="A958" s="56">
        <v>395170700362</v>
      </c>
      <c r="B958" s="57" t="s">
        <v>3234</v>
      </c>
      <c r="C958" s="58" t="s">
        <v>3232</v>
      </c>
      <c r="D958" s="58" t="s">
        <v>3233</v>
      </c>
      <c r="E958" s="58" t="s">
        <v>728</v>
      </c>
      <c r="F958" s="57" t="s">
        <v>441</v>
      </c>
      <c r="G958" s="59">
        <v>196486</v>
      </c>
      <c r="H958" s="102">
        <f t="shared" si="14"/>
        <v>40.009774076298882</v>
      </c>
    </row>
    <row r="959" spans="1:8">
      <c r="A959" s="56">
        <v>395170701288</v>
      </c>
      <c r="B959" s="57" t="s">
        <v>3235</v>
      </c>
      <c r="C959" s="58" t="s">
        <v>3236</v>
      </c>
      <c r="D959" s="58" t="s">
        <v>3237</v>
      </c>
      <c r="E959" s="58" t="s">
        <v>743</v>
      </c>
      <c r="F959" s="57" t="s">
        <v>441</v>
      </c>
      <c r="G959" s="59">
        <v>196486</v>
      </c>
      <c r="H959" s="102">
        <f t="shared" si="14"/>
        <v>40.009774076298882</v>
      </c>
    </row>
    <row r="960" spans="1:8">
      <c r="A960" s="56">
        <v>395171200665</v>
      </c>
      <c r="B960" s="57" t="s">
        <v>3238</v>
      </c>
      <c r="C960" s="58" t="s">
        <v>3239</v>
      </c>
      <c r="D960" s="58" t="s">
        <v>3240</v>
      </c>
      <c r="E960" s="58" t="s">
        <v>728</v>
      </c>
      <c r="F960" s="57" t="s">
        <v>441</v>
      </c>
      <c r="G960" s="59">
        <v>196486</v>
      </c>
      <c r="H960" s="102">
        <f t="shared" si="14"/>
        <v>40.009774076298882</v>
      </c>
    </row>
    <row r="961" spans="1:8">
      <c r="A961" s="56">
        <v>395180400987</v>
      </c>
      <c r="B961" s="57" t="s">
        <v>3241</v>
      </c>
      <c r="C961" s="58" t="s">
        <v>3242</v>
      </c>
      <c r="D961" s="58" t="s">
        <v>3243</v>
      </c>
      <c r="E961" s="58" t="s">
        <v>728</v>
      </c>
      <c r="F961" s="57" t="s">
        <v>441</v>
      </c>
      <c r="G961" s="59">
        <v>196486</v>
      </c>
      <c r="H961" s="102">
        <f t="shared" si="14"/>
        <v>40.009774076298882</v>
      </c>
    </row>
    <row r="962" spans="1:8">
      <c r="A962" s="56">
        <v>395750201193</v>
      </c>
      <c r="B962" s="57" t="s">
        <v>3244</v>
      </c>
      <c r="C962" s="58" t="s">
        <v>3245</v>
      </c>
      <c r="D962" s="58" t="s">
        <v>3246</v>
      </c>
      <c r="E962" s="58" t="s">
        <v>728</v>
      </c>
      <c r="F962" s="57" t="s">
        <v>441</v>
      </c>
      <c r="G962" s="59">
        <v>196486</v>
      </c>
      <c r="H962" s="102">
        <f t="shared" ref="H962:H1025" si="15">G962/4910.95</f>
        <v>40.009774076298882</v>
      </c>
    </row>
    <row r="963" spans="1:8">
      <c r="A963" s="56">
        <v>395750201380</v>
      </c>
      <c r="B963" s="57" t="s">
        <v>3247</v>
      </c>
      <c r="C963" s="58" t="s">
        <v>3248</v>
      </c>
      <c r="D963" s="58" t="s">
        <v>3249</v>
      </c>
      <c r="E963" s="58" t="s">
        <v>728</v>
      </c>
      <c r="F963" s="57" t="s">
        <v>441</v>
      </c>
      <c r="G963" s="59">
        <v>196486</v>
      </c>
      <c r="H963" s="102">
        <f t="shared" si="15"/>
        <v>40.009774076298882</v>
      </c>
    </row>
    <row r="964" spans="1:8">
      <c r="A964" s="56">
        <v>395750201410</v>
      </c>
      <c r="B964" s="57" t="s">
        <v>3250</v>
      </c>
      <c r="C964" s="58" t="s">
        <v>3251</v>
      </c>
      <c r="D964" s="58" t="s">
        <v>3252</v>
      </c>
      <c r="E964" s="58" t="s">
        <v>728</v>
      </c>
      <c r="F964" s="57" t="s">
        <v>441</v>
      </c>
      <c r="G964" s="59">
        <v>196486</v>
      </c>
      <c r="H964" s="102">
        <f t="shared" si="15"/>
        <v>40.009774076298882</v>
      </c>
    </row>
    <row r="965" spans="1:8">
      <c r="A965" s="56">
        <v>395750201584</v>
      </c>
      <c r="B965" s="57" t="s">
        <v>3253</v>
      </c>
      <c r="C965" s="58" t="s">
        <v>3254</v>
      </c>
      <c r="D965" s="58" t="s">
        <v>3255</v>
      </c>
      <c r="E965" s="58" t="s">
        <v>728</v>
      </c>
      <c r="F965" s="57" t="s">
        <v>441</v>
      </c>
      <c r="G965" s="59">
        <v>196486</v>
      </c>
      <c r="H965" s="102">
        <f t="shared" si="15"/>
        <v>40.009774076298882</v>
      </c>
    </row>
    <row r="966" spans="1:8">
      <c r="A966" s="56">
        <v>395750300035</v>
      </c>
      <c r="B966" s="57" t="s">
        <v>3256</v>
      </c>
      <c r="C966" s="58" t="s">
        <v>1448</v>
      </c>
      <c r="D966" s="58" t="s">
        <v>1658</v>
      </c>
      <c r="E966" s="58" t="s">
        <v>728</v>
      </c>
      <c r="F966" s="57" t="s">
        <v>477</v>
      </c>
      <c r="G966" s="59">
        <v>196486</v>
      </c>
      <c r="H966" s="102">
        <f t="shared" si="15"/>
        <v>40.009774076298882</v>
      </c>
    </row>
    <row r="967" spans="1:8">
      <c r="A967" s="56">
        <v>395750300124</v>
      </c>
      <c r="B967" s="57" t="s">
        <v>3257</v>
      </c>
      <c r="C967" s="58" t="s">
        <v>3258</v>
      </c>
      <c r="D967" s="58" t="s">
        <v>1567</v>
      </c>
      <c r="E967" s="58" t="s">
        <v>728</v>
      </c>
      <c r="F967" s="57" t="s">
        <v>441</v>
      </c>
      <c r="G967" s="59">
        <v>196486</v>
      </c>
      <c r="H967" s="102">
        <f t="shared" si="15"/>
        <v>40.009774076298882</v>
      </c>
    </row>
    <row r="968" spans="1:8">
      <c r="A968" s="56">
        <v>395750300230</v>
      </c>
      <c r="B968" s="57" t="s">
        <v>3259</v>
      </c>
      <c r="C968" s="58" t="s">
        <v>1496</v>
      </c>
      <c r="D968" s="58" t="s">
        <v>3260</v>
      </c>
      <c r="E968" s="58" t="s">
        <v>728</v>
      </c>
      <c r="F968" s="57" t="s">
        <v>441</v>
      </c>
      <c r="G968" s="59">
        <v>196486</v>
      </c>
      <c r="H968" s="102">
        <f t="shared" si="15"/>
        <v>40.009774076298882</v>
      </c>
    </row>
    <row r="969" spans="1:8">
      <c r="A969" s="56">
        <v>395750301481</v>
      </c>
      <c r="B969" s="57" t="s">
        <v>3261</v>
      </c>
      <c r="C969" s="58" t="s">
        <v>3262</v>
      </c>
      <c r="D969" s="58" t="s">
        <v>3263</v>
      </c>
      <c r="E969" s="58" t="s">
        <v>743</v>
      </c>
      <c r="F969" s="57" t="s">
        <v>441</v>
      </c>
      <c r="G969" s="59">
        <v>196486</v>
      </c>
      <c r="H969" s="102">
        <f t="shared" si="15"/>
        <v>40.009774076298882</v>
      </c>
    </row>
    <row r="970" spans="1:8">
      <c r="A970" s="56">
        <v>395770800433</v>
      </c>
      <c r="B970" s="57" t="s">
        <v>3264</v>
      </c>
      <c r="C970" s="58" t="s">
        <v>3265</v>
      </c>
      <c r="D970" s="58" t="s">
        <v>3266</v>
      </c>
      <c r="E970" s="58" t="s">
        <v>728</v>
      </c>
      <c r="F970" s="57" t="s">
        <v>441</v>
      </c>
      <c r="G970" s="59">
        <v>196486</v>
      </c>
      <c r="H970" s="102">
        <f t="shared" si="15"/>
        <v>40.009774076298882</v>
      </c>
    </row>
    <row r="971" spans="1:8">
      <c r="A971" s="56">
        <v>395770800476</v>
      </c>
      <c r="B971" s="57" t="s">
        <v>3267</v>
      </c>
      <c r="C971" s="58" t="s">
        <v>3268</v>
      </c>
      <c r="D971" s="58" t="s">
        <v>3269</v>
      </c>
      <c r="E971" s="58" t="s">
        <v>728</v>
      </c>
      <c r="F971" s="57" t="s">
        <v>441</v>
      </c>
      <c r="G971" s="59">
        <v>196486</v>
      </c>
      <c r="H971" s="102">
        <f t="shared" si="15"/>
        <v>40.009774076298882</v>
      </c>
    </row>
    <row r="972" spans="1:8">
      <c r="A972" s="56">
        <v>395770802100</v>
      </c>
      <c r="B972" s="57" t="s">
        <v>3270</v>
      </c>
      <c r="C972" s="58" t="s">
        <v>3271</v>
      </c>
      <c r="D972" s="58" t="s">
        <v>3272</v>
      </c>
      <c r="E972" s="58" t="s">
        <v>743</v>
      </c>
      <c r="F972" s="57" t="s">
        <v>441</v>
      </c>
      <c r="G972" s="59">
        <v>196486</v>
      </c>
      <c r="H972" s="102">
        <f t="shared" si="15"/>
        <v>40.009774076298882</v>
      </c>
    </row>
    <row r="973" spans="1:8">
      <c r="A973" s="56">
        <v>395910211034</v>
      </c>
      <c r="B973" s="57" t="s">
        <v>3273</v>
      </c>
      <c r="C973" s="58" t="s">
        <v>3274</v>
      </c>
      <c r="D973" s="58" t="s">
        <v>3275</v>
      </c>
      <c r="E973" s="58" t="s">
        <v>743</v>
      </c>
      <c r="F973" s="57" t="s">
        <v>477</v>
      </c>
      <c r="G973" s="59">
        <v>196486</v>
      </c>
      <c r="H973" s="102">
        <f t="shared" si="15"/>
        <v>40.009774076298882</v>
      </c>
    </row>
    <row r="974" spans="1:8">
      <c r="A974" s="56">
        <v>395920710179</v>
      </c>
      <c r="B974" s="57" t="s">
        <v>3276</v>
      </c>
      <c r="C974" s="58" t="s">
        <v>3277</v>
      </c>
      <c r="D974" s="58" t="s">
        <v>3278</v>
      </c>
      <c r="E974" s="58" t="s">
        <v>743</v>
      </c>
      <c r="F974" s="57" t="s">
        <v>477</v>
      </c>
      <c r="G974" s="59">
        <v>196486</v>
      </c>
      <c r="H974" s="102">
        <f t="shared" si="15"/>
        <v>40.009774076298882</v>
      </c>
    </row>
    <row r="975" spans="1:8">
      <c r="A975" s="56">
        <v>395930410441</v>
      </c>
      <c r="B975" s="57" t="s">
        <v>3279</v>
      </c>
      <c r="C975" s="58" t="s">
        <v>3280</v>
      </c>
      <c r="D975" s="58" t="s">
        <v>3281</v>
      </c>
      <c r="E975" s="58" t="s">
        <v>728</v>
      </c>
      <c r="F975" s="57" t="s">
        <v>441</v>
      </c>
      <c r="G975" s="59">
        <v>196486</v>
      </c>
      <c r="H975" s="102">
        <f t="shared" si="15"/>
        <v>40.009774076298882</v>
      </c>
    </row>
    <row r="976" spans="1:8">
      <c r="A976" s="56">
        <v>395930913213</v>
      </c>
      <c r="B976" s="57" t="s">
        <v>3282</v>
      </c>
      <c r="C976" s="58" t="s">
        <v>3283</v>
      </c>
      <c r="D976" s="58" t="s">
        <v>3284</v>
      </c>
      <c r="E976" s="58" t="s">
        <v>743</v>
      </c>
      <c r="F976" s="57" t="s">
        <v>441</v>
      </c>
      <c r="G976" s="59">
        <v>196486</v>
      </c>
      <c r="H976" s="102">
        <f t="shared" si="15"/>
        <v>40.009774076298882</v>
      </c>
    </row>
    <row r="977" spans="1:8">
      <c r="A977" s="56">
        <v>395941050837</v>
      </c>
      <c r="B977" s="57" t="s">
        <v>3285</v>
      </c>
      <c r="C977" s="58" t="s">
        <v>3072</v>
      </c>
      <c r="D977" s="58" t="s">
        <v>3084</v>
      </c>
      <c r="E977" s="58" t="s">
        <v>728</v>
      </c>
      <c r="F977" s="57" t="s">
        <v>441</v>
      </c>
      <c r="G977" s="59">
        <v>196486</v>
      </c>
      <c r="H977" s="102">
        <f t="shared" si="15"/>
        <v>40.009774076298882</v>
      </c>
    </row>
    <row r="978" spans="1:8">
      <c r="A978" s="56">
        <v>395941251395</v>
      </c>
      <c r="B978" s="57" t="s">
        <v>3286</v>
      </c>
      <c r="C978" s="58" t="s">
        <v>3287</v>
      </c>
      <c r="D978" s="58" t="s">
        <v>3288</v>
      </c>
      <c r="E978" s="58" t="s">
        <v>728</v>
      </c>
      <c r="F978" s="57" t="s">
        <v>477</v>
      </c>
      <c r="G978" s="59">
        <v>196486</v>
      </c>
      <c r="H978" s="102">
        <f t="shared" si="15"/>
        <v>40.009774076298882</v>
      </c>
    </row>
    <row r="979" spans="1:8">
      <c r="A979" s="56">
        <v>395960710163</v>
      </c>
      <c r="B979" s="57" t="s">
        <v>3289</v>
      </c>
      <c r="C979" s="58" t="s">
        <v>3290</v>
      </c>
      <c r="D979" s="58" t="s">
        <v>1658</v>
      </c>
      <c r="E979" s="58" t="s">
        <v>728</v>
      </c>
      <c r="F979" s="57" t="s">
        <v>477</v>
      </c>
      <c r="G979" s="59">
        <v>196486</v>
      </c>
      <c r="H979" s="102">
        <f t="shared" si="15"/>
        <v>40.009774076298882</v>
      </c>
    </row>
    <row r="980" spans="1:8">
      <c r="A980" s="56">
        <v>395960711771</v>
      </c>
      <c r="B980" s="57" t="s">
        <v>3291</v>
      </c>
      <c r="C980" s="58" t="s">
        <v>3292</v>
      </c>
      <c r="D980" s="58" t="s">
        <v>3293</v>
      </c>
      <c r="E980" s="58" t="s">
        <v>728</v>
      </c>
      <c r="F980" s="57" t="s">
        <v>441</v>
      </c>
      <c r="G980" s="59">
        <v>196486</v>
      </c>
      <c r="H980" s="102">
        <f t="shared" si="15"/>
        <v>40.009774076298882</v>
      </c>
    </row>
    <row r="981" spans="1:8">
      <c r="A981" s="56">
        <v>395961011650</v>
      </c>
      <c r="B981" s="57" t="s">
        <v>3294</v>
      </c>
      <c r="C981" s="58" t="s">
        <v>3295</v>
      </c>
      <c r="D981" s="58" t="s">
        <v>3296</v>
      </c>
      <c r="E981" s="58" t="s">
        <v>728</v>
      </c>
      <c r="F981" s="57" t="s">
        <v>441</v>
      </c>
      <c r="G981" s="59">
        <v>196486</v>
      </c>
      <c r="H981" s="102">
        <f t="shared" si="15"/>
        <v>40.009774076298882</v>
      </c>
    </row>
    <row r="982" spans="1:8">
      <c r="A982" s="56">
        <v>395970352354</v>
      </c>
      <c r="B982" s="57" t="s">
        <v>3297</v>
      </c>
      <c r="C982" s="58" t="s">
        <v>3298</v>
      </c>
      <c r="D982" s="58" t="s">
        <v>3299</v>
      </c>
      <c r="E982" s="58" t="s">
        <v>743</v>
      </c>
      <c r="F982" s="57" t="s">
        <v>477</v>
      </c>
      <c r="G982" s="59">
        <v>196486</v>
      </c>
      <c r="H982" s="102">
        <f t="shared" si="15"/>
        <v>40.009774076298882</v>
      </c>
    </row>
    <row r="983" spans="1:8">
      <c r="A983" s="56">
        <v>395970750619</v>
      </c>
      <c r="B983" s="57" t="s">
        <v>3300</v>
      </c>
      <c r="C983" s="58" t="s">
        <v>1699</v>
      </c>
      <c r="D983" s="58" t="s">
        <v>3301</v>
      </c>
      <c r="E983" s="58" t="s">
        <v>743</v>
      </c>
      <c r="F983" s="57" t="s">
        <v>441</v>
      </c>
      <c r="G983" s="59">
        <v>196486</v>
      </c>
      <c r="H983" s="102">
        <f t="shared" si="15"/>
        <v>40.009774076298882</v>
      </c>
    </row>
    <row r="984" spans="1:8">
      <c r="A984" s="56">
        <v>395990851578</v>
      </c>
      <c r="B984" s="57" t="s">
        <v>3302</v>
      </c>
      <c r="C984" s="58" t="s">
        <v>3303</v>
      </c>
      <c r="D984" s="58" t="s">
        <v>1890</v>
      </c>
      <c r="E984" s="58" t="s">
        <v>743</v>
      </c>
      <c r="F984" s="57" t="s">
        <v>441</v>
      </c>
      <c r="G984" s="59">
        <v>196486</v>
      </c>
      <c r="H984" s="102">
        <f t="shared" si="15"/>
        <v>40.009774076298882</v>
      </c>
    </row>
    <row r="985" spans="1:8">
      <c r="A985" s="56">
        <v>395991252571</v>
      </c>
      <c r="B985" s="57" t="s">
        <v>3304</v>
      </c>
      <c r="C985" s="58" t="s">
        <v>2651</v>
      </c>
      <c r="D985" s="58" t="s">
        <v>3249</v>
      </c>
      <c r="E985" s="58" t="s">
        <v>728</v>
      </c>
      <c r="F985" s="57" t="s">
        <v>477</v>
      </c>
      <c r="G985" s="59">
        <v>196486</v>
      </c>
      <c r="H985" s="102">
        <f t="shared" si="15"/>
        <v>40.009774076298882</v>
      </c>
    </row>
    <row r="986" spans="1:8">
      <c r="A986" s="56">
        <v>396021201244</v>
      </c>
      <c r="B986" s="57" t="s">
        <v>47</v>
      </c>
      <c r="C986" s="58" t="s">
        <v>3305</v>
      </c>
      <c r="D986" s="58" t="s">
        <v>3306</v>
      </c>
      <c r="E986" s="58" t="s">
        <v>440</v>
      </c>
      <c r="F986" s="57" t="s">
        <v>441</v>
      </c>
      <c r="G986" s="59">
        <v>196486</v>
      </c>
      <c r="H986" s="102">
        <f t="shared" si="15"/>
        <v>40.009774076298882</v>
      </c>
    </row>
    <row r="987" spans="1:8">
      <c r="A987" s="56">
        <v>396030600135</v>
      </c>
      <c r="B987" s="57" t="s">
        <v>141</v>
      </c>
      <c r="C987" s="58" t="s">
        <v>1840</v>
      </c>
      <c r="D987" s="58" t="s">
        <v>3307</v>
      </c>
      <c r="E987" s="58" t="s">
        <v>440</v>
      </c>
      <c r="F987" s="57" t="s">
        <v>441</v>
      </c>
      <c r="G987" s="59">
        <v>196486</v>
      </c>
      <c r="H987" s="102">
        <f t="shared" si="15"/>
        <v>40.009774076298882</v>
      </c>
    </row>
    <row r="988" spans="1:8">
      <c r="A988" s="56">
        <v>396070400376</v>
      </c>
      <c r="B988" s="57" t="s">
        <v>159</v>
      </c>
      <c r="C988" s="58" t="s">
        <v>3308</v>
      </c>
      <c r="D988" s="58" t="s">
        <v>3309</v>
      </c>
      <c r="E988" s="58" t="s">
        <v>440</v>
      </c>
      <c r="F988" s="57" t="s">
        <v>441</v>
      </c>
      <c r="G988" s="59">
        <v>196486</v>
      </c>
      <c r="H988" s="102">
        <f t="shared" si="15"/>
        <v>40.009774076298882</v>
      </c>
    </row>
    <row r="989" spans="1:8">
      <c r="A989" s="56">
        <v>396090200454</v>
      </c>
      <c r="B989" s="57" t="s">
        <v>68</v>
      </c>
      <c r="C989" s="58" t="s">
        <v>3310</v>
      </c>
      <c r="D989" s="58" t="s">
        <v>3311</v>
      </c>
      <c r="E989" s="58" t="s">
        <v>440</v>
      </c>
      <c r="F989" s="57" t="s">
        <v>477</v>
      </c>
      <c r="G989" s="59">
        <v>196486</v>
      </c>
      <c r="H989" s="102">
        <f t="shared" si="15"/>
        <v>40.009774076298882</v>
      </c>
    </row>
    <row r="990" spans="1:8">
      <c r="A990" s="56">
        <v>396090500539</v>
      </c>
      <c r="B990" s="57" t="s">
        <v>168</v>
      </c>
      <c r="C990" s="58" t="s">
        <v>3312</v>
      </c>
      <c r="D990" s="58" t="s">
        <v>3313</v>
      </c>
      <c r="E990" s="58" t="s">
        <v>440</v>
      </c>
      <c r="F990" s="57" t="s">
        <v>477</v>
      </c>
      <c r="G990" s="59">
        <v>196486</v>
      </c>
      <c r="H990" s="102">
        <f t="shared" si="15"/>
        <v>40.009774076298882</v>
      </c>
    </row>
    <row r="991" spans="1:8">
      <c r="A991" s="56">
        <v>396100400813</v>
      </c>
      <c r="B991" s="57" t="s">
        <v>311</v>
      </c>
      <c r="C991" s="58" t="s">
        <v>3314</v>
      </c>
      <c r="D991" s="58" t="s">
        <v>3315</v>
      </c>
      <c r="E991" s="58" t="s">
        <v>440</v>
      </c>
      <c r="F991" s="57" t="s">
        <v>477</v>
      </c>
      <c r="G991" s="59">
        <v>196486</v>
      </c>
      <c r="H991" s="102">
        <f t="shared" si="15"/>
        <v>40.009774076298882</v>
      </c>
    </row>
    <row r="992" spans="1:8">
      <c r="A992" s="56">
        <v>396120700520</v>
      </c>
      <c r="B992" s="57" t="s">
        <v>336</v>
      </c>
      <c r="C992" s="58" t="s">
        <v>3316</v>
      </c>
      <c r="D992" s="58" t="s">
        <v>3317</v>
      </c>
      <c r="E992" s="58" t="s">
        <v>440</v>
      </c>
      <c r="F992" s="57" t="s">
        <v>477</v>
      </c>
      <c r="G992" s="59">
        <v>196486</v>
      </c>
      <c r="H992" s="102">
        <f t="shared" si="15"/>
        <v>40.009774076298882</v>
      </c>
    </row>
    <row r="993" spans="1:8">
      <c r="A993" s="56">
        <v>396140300251</v>
      </c>
      <c r="B993" s="57" t="s">
        <v>493</v>
      </c>
      <c r="C993" s="58" t="s">
        <v>494</v>
      </c>
      <c r="D993" s="58" t="s">
        <v>495</v>
      </c>
      <c r="E993" s="58" t="s">
        <v>440</v>
      </c>
      <c r="F993" s="57" t="s">
        <v>441</v>
      </c>
      <c r="G993" s="59">
        <v>196486</v>
      </c>
      <c r="H993" s="102">
        <f t="shared" si="15"/>
        <v>40.009774076298882</v>
      </c>
    </row>
    <row r="994" spans="1:8">
      <c r="A994" s="56">
        <v>396140301192</v>
      </c>
      <c r="B994" s="57" t="s">
        <v>153</v>
      </c>
      <c r="C994" s="58" t="s">
        <v>3318</v>
      </c>
      <c r="D994" s="58" t="s">
        <v>3319</v>
      </c>
      <c r="E994" s="58" t="s">
        <v>440</v>
      </c>
      <c r="F994" s="57" t="s">
        <v>441</v>
      </c>
      <c r="G994" s="59">
        <v>196486</v>
      </c>
      <c r="H994" s="102">
        <f t="shared" si="15"/>
        <v>40.009774076298882</v>
      </c>
    </row>
    <row r="995" spans="1:8">
      <c r="A995" s="56">
        <v>396170600453</v>
      </c>
      <c r="B995" s="57" t="s">
        <v>419</v>
      </c>
      <c r="C995" s="58" t="s">
        <v>3320</v>
      </c>
      <c r="D995" s="58" t="s">
        <v>3321</v>
      </c>
      <c r="E995" s="58" t="s">
        <v>440</v>
      </c>
      <c r="F995" s="57" t="s">
        <v>477</v>
      </c>
      <c r="G995" s="59">
        <v>196486</v>
      </c>
      <c r="H995" s="102">
        <f t="shared" si="15"/>
        <v>40.009774076298882</v>
      </c>
    </row>
    <row r="996" spans="1:8">
      <c r="A996" s="56">
        <v>396750300562</v>
      </c>
      <c r="B996" s="57" t="s">
        <v>349</v>
      </c>
      <c r="C996" s="58" t="s">
        <v>3322</v>
      </c>
      <c r="D996" s="58" t="s">
        <v>3323</v>
      </c>
      <c r="E996" s="58" t="s">
        <v>440</v>
      </c>
      <c r="F996" s="57" t="s">
        <v>477</v>
      </c>
      <c r="G996" s="59">
        <v>196486</v>
      </c>
      <c r="H996" s="102">
        <f t="shared" si="15"/>
        <v>40.009774076298882</v>
      </c>
    </row>
    <row r="997" spans="1:8">
      <c r="A997" s="56">
        <v>396750300571</v>
      </c>
      <c r="B997" s="57" t="s">
        <v>250</v>
      </c>
      <c r="C997" s="58" t="s">
        <v>554</v>
      </c>
      <c r="D997" s="58" t="s">
        <v>3324</v>
      </c>
      <c r="E997" s="58" t="s">
        <v>440</v>
      </c>
      <c r="F997" s="57" t="s">
        <v>477</v>
      </c>
      <c r="G997" s="59">
        <v>196486</v>
      </c>
      <c r="H997" s="102">
        <f t="shared" si="15"/>
        <v>40.009774076298882</v>
      </c>
    </row>
    <row r="998" spans="1:8">
      <c r="A998" s="56">
        <v>396761203275</v>
      </c>
      <c r="B998" s="57" t="s">
        <v>40</v>
      </c>
      <c r="C998" s="58" t="s">
        <v>3325</v>
      </c>
      <c r="D998" s="58" t="s">
        <v>3326</v>
      </c>
      <c r="E998" s="58" t="s">
        <v>440</v>
      </c>
      <c r="F998" s="57" t="s">
        <v>477</v>
      </c>
      <c r="G998" s="59">
        <v>196486</v>
      </c>
      <c r="H998" s="102">
        <f t="shared" si="15"/>
        <v>40.009774076298882</v>
      </c>
    </row>
    <row r="999" spans="1:8">
      <c r="A999" s="56">
        <v>396950950057</v>
      </c>
      <c r="B999" s="57" t="s">
        <v>391</v>
      </c>
      <c r="C999" s="58" t="s">
        <v>3327</v>
      </c>
      <c r="D999" s="58" t="s">
        <v>3328</v>
      </c>
      <c r="E999" s="58" t="s">
        <v>440</v>
      </c>
      <c r="F999" s="57" t="s">
        <v>441</v>
      </c>
      <c r="G999" s="59">
        <v>196486</v>
      </c>
      <c r="H999" s="102">
        <f t="shared" si="15"/>
        <v>40.009774076298882</v>
      </c>
    </row>
    <row r="1000" spans="1:8">
      <c r="A1000" s="56">
        <v>396980450334</v>
      </c>
      <c r="B1000" s="57" t="s">
        <v>148</v>
      </c>
      <c r="C1000" s="58" t="s">
        <v>3329</v>
      </c>
      <c r="D1000" s="58" t="s">
        <v>3330</v>
      </c>
      <c r="E1000" s="58" t="s">
        <v>440</v>
      </c>
      <c r="F1000" s="57" t="s">
        <v>477</v>
      </c>
      <c r="G1000" s="59">
        <v>196486</v>
      </c>
      <c r="H1000" s="102">
        <f t="shared" si="15"/>
        <v>40.009774076298882</v>
      </c>
    </row>
    <row r="1001" spans="1:8">
      <c r="A1001" s="56">
        <v>396980650911</v>
      </c>
      <c r="B1001" s="57" t="s">
        <v>249</v>
      </c>
      <c r="C1001" s="58" t="s">
        <v>554</v>
      </c>
      <c r="D1001" s="58" t="s">
        <v>3331</v>
      </c>
      <c r="E1001" s="58" t="s">
        <v>440</v>
      </c>
      <c r="F1001" s="57" t="s">
        <v>477</v>
      </c>
      <c r="G1001" s="59">
        <v>196486</v>
      </c>
      <c r="H1001" s="102">
        <f t="shared" si="15"/>
        <v>40.009774076298882</v>
      </c>
    </row>
    <row r="1002" spans="1:8">
      <c r="A1002" s="56">
        <v>396980651305</v>
      </c>
      <c r="B1002" s="57" t="s">
        <v>64</v>
      </c>
      <c r="C1002" s="58" t="s">
        <v>3332</v>
      </c>
      <c r="D1002" s="58" t="s">
        <v>3333</v>
      </c>
      <c r="E1002" s="58" t="s">
        <v>440</v>
      </c>
      <c r="F1002" s="57" t="s">
        <v>441</v>
      </c>
      <c r="G1002" s="59">
        <v>196486</v>
      </c>
      <c r="H1002" s="102">
        <f t="shared" si="15"/>
        <v>40.009774076298882</v>
      </c>
    </row>
    <row r="1003" spans="1:8">
      <c r="A1003" s="56">
        <v>397161000130</v>
      </c>
      <c r="B1003" s="57" t="s">
        <v>65</v>
      </c>
      <c r="C1003" s="58" t="s">
        <v>610</v>
      </c>
      <c r="D1003" s="58" t="s">
        <v>611</v>
      </c>
      <c r="E1003" s="58" t="s">
        <v>440</v>
      </c>
      <c r="F1003" s="57" t="s">
        <v>441</v>
      </c>
      <c r="G1003" s="59">
        <v>196486</v>
      </c>
      <c r="H1003" s="102">
        <f t="shared" si="15"/>
        <v>40.009774076298882</v>
      </c>
    </row>
    <row r="1004" spans="1:8">
      <c r="A1004" s="56">
        <v>398060900501</v>
      </c>
      <c r="B1004" s="57" t="s">
        <v>3334</v>
      </c>
      <c r="C1004" s="58" t="s">
        <v>3335</v>
      </c>
      <c r="D1004" s="58" t="s">
        <v>3336</v>
      </c>
      <c r="E1004" s="58" t="s">
        <v>2733</v>
      </c>
      <c r="F1004" s="57" t="s">
        <v>477</v>
      </c>
      <c r="G1004" s="59">
        <v>196486</v>
      </c>
      <c r="H1004" s="102">
        <f t="shared" si="15"/>
        <v>40.009774076298882</v>
      </c>
    </row>
    <row r="1005" spans="1:8">
      <c r="A1005" s="56">
        <v>398770100180</v>
      </c>
      <c r="B1005" s="57" t="s">
        <v>3337</v>
      </c>
      <c r="C1005" s="58" t="s">
        <v>3338</v>
      </c>
      <c r="D1005" s="58" t="s">
        <v>3339</v>
      </c>
      <c r="E1005" s="58" t="s">
        <v>1927</v>
      </c>
      <c r="F1005" s="57" t="s">
        <v>441</v>
      </c>
      <c r="G1005" s="59">
        <v>196486</v>
      </c>
      <c r="H1005" s="102">
        <f t="shared" si="15"/>
        <v>40.009774076298882</v>
      </c>
    </row>
    <row r="1006" spans="1:8">
      <c r="A1006" s="56">
        <v>398940320767</v>
      </c>
      <c r="B1006" s="57" t="s">
        <v>3340</v>
      </c>
      <c r="C1006" s="58" t="s">
        <v>3341</v>
      </c>
      <c r="D1006" s="58" t="s">
        <v>3342</v>
      </c>
      <c r="E1006" s="58" t="s">
        <v>2227</v>
      </c>
      <c r="F1006" s="57" t="s">
        <v>441</v>
      </c>
      <c r="G1006" s="59">
        <v>196486</v>
      </c>
      <c r="H1006" s="102">
        <f t="shared" si="15"/>
        <v>40.009774076298882</v>
      </c>
    </row>
    <row r="1007" spans="1:8">
      <c r="A1007" s="56">
        <v>399160600063</v>
      </c>
      <c r="B1007" s="57" t="s">
        <v>3343</v>
      </c>
      <c r="C1007" s="58" t="s">
        <v>3344</v>
      </c>
      <c r="D1007" s="58" t="s">
        <v>829</v>
      </c>
      <c r="E1007" s="58" t="s">
        <v>829</v>
      </c>
      <c r="F1007" s="57" t="s">
        <v>441</v>
      </c>
      <c r="G1007" s="59">
        <v>196486</v>
      </c>
      <c r="H1007" s="102">
        <f t="shared" si="15"/>
        <v>40.009774076298882</v>
      </c>
    </row>
    <row r="1008" spans="1:8">
      <c r="A1008" s="56">
        <v>399161000060</v>
      </c>
      <c r="B1008" s="57" t="s">
        <v>3345</v>
      </c>
      <c r="C1008" s="58" t="s">
        <v>3346</v>
      </c>
      <c r="D1008" s="58" t="s">
        <v>3347</v>
      </c>
      <c r="E1008" s="58" t="s">
        <v>829</v>
      </c>
      <c r="F1008" s="57" t="s">
        <v>441</v>
      </c>
      <c r="G1008" s="59">
        <v>196486</v>
      </c>
      <c r="H1008" s="102">
        <f t="shared" si="15"/>
        <v>40.009774076298882</v>
      </c>
    </row>
    <row r="1009" spans="1:8">
      <c r="A1009" s="56">
        <v>400120206115</v>
      </c>
      <c r="B1009" s="57" t="s">
        <v>3348</v>
      </c>
      <c r="C1009" s="58" t="s">
        <v>3349</v>
      </c>
      <c r="D1009" s="58" t="s">
        <v>3350</v>
      </c>
      <c r="E1009" s="58" t="s">
        <v>716</v>
      </c>
      <c r="F1009" s="57" t="s">
        <v>441</v>
      </c>
      <c r="G1009" s="59">
        <v>196486</v>
      </c>
      <c r="H1009" s="102">
        <f t="shared" si="15"/>
        <v>40.009774076298882</v>
      </c>
    </row>
    <row r="1010" spans="1:8">
      <c r="A1010" s="56">
        <v>400161001455</v>
      </c>
      <c r="B1010" s="57" t="s">
        <v>3351</v>
      </c>
      <c r="C1010" s="58" t="s">
        <v>3352</v>
      </c>
      <c r="D1010" s="58" t="s">
        <v>3353</v>
      </c>
      <c r="E1010" s="58" t="s">
        <v>716</v>
      </c>
      <c r="F1010" s="57" t="s">
        <v>441</v>
      </c>
      <c r="G1010" s="59">
        <v>196486</v>
      </c>
      <c r="H1010" s="102">
        <f t="shared" si="15"/>
        <v>40.009774076298882</v>
      </c>
    </row>
    <row r="1011" spans="1:8">
      <c r="A1011" s="56">
        <v>400170202366</v>
      </c>
      <c r="B1011" s="57" t="s">
        <v>3354</v>
      </c>
      <c r="C1011" s="58" t="s">
        <v>3355</v>
      </c>
      <c r="D1011" s="58" t="s">
        <v>3356</v>
      </c>
      <c r="E1011" s="58" t="s">
        <v>716</v>
      </c>
      <c r="F1011" s="57" t="s">
        <v>441</v>
      </c>
      <c r="G1011" s="59">
        <v>196486</v>
      </c>
      <c r="H1011" s="102">
        <f t="shared" si="15"/>
        <v>40.009774076298882</v>
      </c>
    </row>
    <row r="1012" spans="1:8">
      <c r="A1012" s="56">
        <v>400190704503</v>
      </c>
      <c r="B1012" s="57" t="s">
        <v>3357</v>
      </c>
      <c r="C1012" s="58" t="s">
        <v>3358</v>
      </c>
      <c r="D1012" s="58" t="s">
        <v>3359</v>
      </c>
      <c r="E1012" s="58" t="s">
        <v>716</v>
      </c>
      <c r="F1012" s="57" t="s">
        <v>441</v>
      </c>
      <c r="G1012" s="59">
        <v>196486</v>
      </c>
      <c r="H1012" s="102">
        <f t="shared" si="15"/>
        <v>40.009774076298882</v>
      </c>
    </row>
    <row r="1013" spans="1:8">
      <c r="A1013" s="56">
        <v>400790700315</v>
      </c>
      <c r="B1013" s="57" t="s">
        <v>3360</v>
      </c>
      <c r="C1013" s="58" t="s">
        <v>3361</v>
      </c>
      <c r="D1013" s="58" t="s">
        <v>3362</v>
      </c>
      <c r="E1013" s="58" t="s">
        <v>2127</v>
      </c>
      <c r="F1013" s="57" t="s">
        <v>477</v>
      </c>
      <c r="G1013" s="59">
        <v>196486</v>
      </c>
      <c r="H1013" s="102">
        <f t="shared" si="15"/>
        <v>40.009774076298882</v>
      </c>
    </row>
    <row r="1014" spans="1:8">
      <c r="A1014" s="56">
        <v>400830900274</v>
      </c>
      <c r="B1014" s="57" t="s">
        <v>3363</v>
      </c>
      <c r="C1014" s="58" t="s">
        <v>3364</v>
      </c>
      <c r="D1014" s="58" t="s">
        <v>3365</v>
      </c>
      <c r="E1014" s="58" t="s">
        <v>716</v>
      </c>
      <c r="F1014" s="57" t="s">
        <v>441</v>
      </c>
      <c r="G1014" s="59">
        <v>196486</v>
      </c>
      <c r="H1014" s="102">
        <f t="shared" si="15"/>
        <v>40.009774076298882</v>
      </c>
    </row>
    <row r="1015" spans="1:8">
      <c r="A1015" s="56">
        <v>400960721576</v>
      </c>
      <c r="B1015" s="57" t="s">
        <v>3366</v>
      </c>
      <c r="C1015" s="58" t="s">
        <v>3367</v>
      </c>
      <c r="D1015" s="58" t="s">
        <v>3368</v>
      </c>
      <c r="E1015" s="58" t="s">
        <v>716</v>
      </c>
      <c r="F1015" s="57" t="s">
        <v>441</v>
      </c>
      <c r="G1015" s="59">
        <v>196486</v>
      </c>
      <c r="H1015" s="102">
        <f t="shared" si="15"/>
        <v>40.009774076298882</v>
      </c>
    </row>
    <row r="1016" spans="1:8">
      <c r="A1016" s="56">
        <v>400961030381</v>
      </c>
      <c r="B1016" s="57" t="s">
        <v>3369</v>
      </c>
      <c r="C1016" s="58" t="s">
        <v>3370</v>
      </c>
      <c r="D1016" s="58" t="s">
        <v>3371</v>
      </c>
      <c r="E1016" s="58" t="s">
        <v>716</v>
      </c>
      <c r="F1016" s="57" t="s">
        <v>441</v>
      </c>
      <c r="G1016" s="59">
        <v>196486</v>
      </c>
      <c r="H1016" s="102">
        <f t="shared" si="15"/>
        <v>40.009774076298882</v>
      </c>
    </row>
    <row r="1017" spans="1:8">
      <c r="A1017" s="56">
        <v>400970331687</v>
      </c>
      <c r="B1017" s="57" t="s">
        <v>3372</v>
      </c>
      <c r="C1017" s="58" t="s">
        <v>3373</v>
      </c>
      <c r="D1017" s="58" t="s">
        <v>3374</v>
      </c>
      <c r="E1017" s="58" t="s">
        <v>716</v>
      </c>
      <c r="F1017" s="57" t="s">
        <v>441</v>
      </c>
      <c r="G1017" s="59">
        <v>196486</v>
      </c>
      <c r="H1017" s="102">
        <f t="shared" si="15"/>
        <v>40.009774076298882</v>
      </c>
    </row>
    <row r="1018" spans="1:8">
      <c r="A1018" s="56">
        <v>400980722587</v>
      </c>
      <c r="B1018" s="57" t="s">
        <v>3375</v>
      </c>
      <c r="C1018" s="58" t="s">
        <v>3370</v>
      </c>
      <c r="D1018" s="58" t="s">
        <v>3376</v>
      </c>
      <c r="E1018" s="58" t="s">
        <v>716</v>
      </c>
      <c r="F1018" s="57" t="s">
        <v>441</v>
      </c>
      <c r="G1018" s="59">
        <v>196486</v>
      </c>
      <c r="H1018" s="102">
        <f t="shared" si="15"/>
        <v>40.009774076298882</v>
      </c>
    </row>
    <row r="1019" spans="1:8">
      <c r="A1019" s="56">
        <v>403791000952</v>
      </c>
      <c r="B1019" s="57" t="s">
        <v>3377</v>
      </c>
      <c r="C1019" s="58" t="s">
        <v>3378</v>
      </c>
      <c r="D1019" s="58" t="s">
        <v>944</v>
      </c>
      <c r="E1019" s="58" t="s">
        <v>724</v>
      </c>
      <c r="F1019" s="57" t="s">
        <v>477</v>
      </c>
      <c r="G1019" s="59">
        <v>196486</v>
      </c>
      <c r="H1019" s="102">
        <f t="shared" si="15"/>
        <v>40.009774076298882</v>
      </c>
    </row>
    <row r="1020" spans="1:8">
      <c r="A1020" s="56">
        <v>408091200049</v>
      </c>
      <c r="B1020" s="57" t="s">
        <v>3379</v>
      </c>
      <c r="C1020" s="58" t="s">
        <v>3380</v>
      </c>
      <c r="D1020" s="58" t="s">
        <v>3381</v>
      </c>
      <c r="E1020" s="58" t="s">
        <v>732</v>
      </c>
      <c r="F1020" s="57" t="s">
        <v>441</v>
      </c>
      <c r="G1020" s="59">
        <v>196486</v>
      </c>
      <c r="H1020" s="102">
        <f t="shared" si="15"/>
        <v>40.009774076298882</v>
      </c>
    </row>
    <row r="1021" spans="1:8">
      <c r="A1021" s="56">
        <v>408110200284</v>
      </c>
      <c r="B1021" s="57" t="s">
        <v>3382</v>
      </c>
      <c r="C1021" s="58" t="s">
        <v>3383</v>
      </c>
      <c r="D1021" s="58" t="s">
        <v>3384</v>
      </c>
      <c r="E1021" s="58" t="s">
        <v>732</v>
      </c>
      <c r="F1021" s="57" t="s">
        <v>441</v>
      </c>
      <c r="G1021" s="59">
        <v>196486</v>
      </c>
      <c r="H1021" s="102">
        <f t="shared" si="15"/>
        <v>40.009774076298882</v>
      </c>
    </row>
    <row r="1022" spans="1:8">
      <c r="A1022" s="56">
        <v>408151200132</v>
      </c>
      <c r="B1022" s="57" t="s">
        <v>3385</v>
      </c>
      <c r="C1022" s="58" t="s">
        <v>3386</v>
      </c>
      <c r="D1022" s="58" t="s">
        <v>3387</v>
      </c>
      <c r="E1022" s="58" t="s">
        <v>732</v>
      </c>
      <c r="F1022" s="57" t="s">
        <v>441</v>
      </c>
      <c r="G1022" s="59">
        <v>196486</v>
      </c>
      <c r="H1022" s="102">
        <f t="shared" si="15"/>
        <v>40.009774076298882</v>
      </c>
    </row>
    <row r="1023" spans="1:8">
      <c r="A1023" s="56">
        <v>408190400025</v>
      </c>
      <c r="B1023" s="57" t="s">
        <v>3388</v>
      </c>
      <c r="C1023" s="58" t="s">
        <v>3389</v>
      </c>
      <c r="D1023" s="58" t="s">
        <v>3390</v>
      </c>
      <c r="E1023" s="58" t="s">
        <v>732</v>
      </c>
      <c r="F1023" s="57" t="s">
        <v>441</v>
      </c>
      <c r="G1023" s="59">
        <v>196486</v>
      </c>
      <c r="H1023" s="102">
        <f t="shared" si="15"/>
        <v>40.009774076298882</v>
      </c>
    </row>
    <row r="1024" spans="1:8">
      <c r="A1024" s="56">
        <v>408701000322</v>
      </c>
      <c r="B1024" s="57" t="s">
        <v>3391</v>
      </c>
      <c r="C1024" s="58" t="s">
        <v>3392</v>
      </c>
      <c r="D1024" s="58" t="s">
        <v>3393</v>
      </c>
      <c r="E1024" s="58" t="s">
        <v>732</v>
      </c>
      <c r="F1024" s="57" t="s">
        <v>441</v>
      </c>
      <c r="G1024" s="59">
        <v>196486</v>
      </c>
      <c r="H1024" s="102">
        <f t="shared" si="15"/>
        <v>40.009774076298882</v>
      </c>
    </row>
    <row r="1025" spans="1:8">
      <c r="A1025" s="56">
        <v>408821000121</v>
      </c>
      <c r="B1025" s="57" t="s">
        <v>3394</v>
      </c>
      <c r="C1025" s="58" t="s">
        <v>3395</v>
      </c>
      <c r="D1025" s="58" t="s">
        <v>3396</v>
      </c>
      <c r="E1025" s="58" t="s">
        <v>732</v>
      </c>
      <c r="F1025" s="57" t="s">
        <v>441</v>
      </c>
      <c r="G1025" s="59">
        <v>196486</v>
      </c>
      <c r="H1025" s="102">
        <f t="shared" si="15"/>
        <v>40.009774076298882</v>
      </c>
    </row>
    <row r="1026" spans="1:8">
      <c r="A1026" s="56">
        <v>414090409670</v>
      </c>
      <c r="B1026" s="57" t="s">
        <v>3397</v>
      </c>
      <c r="C1026" s="58" t="s">
        <v>3398</v>
      </c>
      <c r="D1026" s="58" t="s">
        <v>3399</v>
      </c>
      <c r="E1026" s="58" t="s">
        <v>2174</v>
      </c>
      <c r="F1026" s="57" t="s">
        <v>441</v>
      </c>
      <c r="G1026" s="59">
        <v>196486</v>
      </c>
      <c r="H1026" s="102">
        <f t="shared" ref="H1026:H1089" si="16">G1026/4910.95</f>
        <v>40.009774076298882</v>
      </c>
    </row>
    <row r="1027" spans="1:8">
      <c r="A1027" s="56">
        <v>396110100770</v>
      </c>
      <c r="B1027" s="57" t="s">
        <v>312</v>
      </c>
      <c r="C1027" s="58" t="s">
        <v>3400</v>
      </c>
      <c r="D1027" s="58" t="s">
        <v>3401</v>
      </c>
      <c r="E1027" s="58" t="s">
        <v>440</v>
      </c>
      <c r="F1027" s="57" t="s">
        <v>441</v>
      </c>
      <c r="G1027" s="59">
        <v>196468</v>
      </c>
      <c r="H1027" s="102">
        <f t="shared" si="16"/>
        <v>40.006108797686807</v>
      </c>
    </row>
    <row r="1028" spans="1:8">
      <c r="A1028" s="56">
        <v>390901200770</v>
      </c>
      <c r="B1028" s="57" t="s">
        <v>3402</v>
      </c>
      <c r="C1028" s="58" t="s">
        <v>3403</v>
      </c>
      <c r="D1028" s="58" t="s">
        <v>3404</v>
      </c>
      <c r="E1028" s="58" t="s">
        <v>1719</v>
      </c>
      <c r="F1028" s="57" t="s">
        <v>477</v>
      </c>
      <c r="G1028" s="59">
        <v>196456</v>
      </c>
      <c r="H1028" s="102">
        <f t="shared" si="16"/>
        <v>40.003665278612083</v>
      </c>
    </row>
    <row r="1029" spans="1:8">
      <c r="A1029" s="56">
        <v>400160904702</v>
      </c>
      <c r="B1029" s="57" t="s">
        <v>3405</v>
      </c>
      <c r="C1029" s="58" t="s">
        <v>3406</v>
      </c>
      <c r="D1029" s="58" t="s">
        <v>3407</v>
      </c>
      <c r="E1029" s="58" t="s">
        <v>716</v>
      </c>
      <c r="F1029" s="57" t="s">
        <v>441</v>
      </c>
      <c r="G1029" s="59">
        <v>196448</v>
      </c>
      <c r="H1029" s="102">
        <f t="shared" si="16"/>
        <v>40.002036265895605</v>
      </c>
    </row>
    <row r="1030" spans="1:8">
      <c r="A1030" s="56">
        <v>408171000016</v>
      </c>
      <c r="B1030" s="57" t="s">
        <v>3408</v>
      </c>
      <c r="C1030" s="58" t="s">
        <v>3409</v>
      </c>
      <c r="D1030" s="58" t="s">
        <v>3410</v>
      </c>
      <c r="E1030" s="58" t="s">
        <v>732</v>
      </c>
      <c r="F1030" s="57" t="s">
        <v>477</v>
      </c>
      <c r="G1030" s="59">
        <v>196435</v>
      </c>
      <c r="H1030" s="102">
        <f t="shared" si="16"/>
        <v>39.999389120231321</v>
      </c>
    </row>
    <row r="1031" spans="1:8">
      <c r="A1031" s="56">
        <v>390060600379</v>
      </c>
      <c r="B1031" s="57" t="s">
        <v>3411</v>
      </c>
      <c r="C1031" s="58" t="s">
        <v>3412</v>
      </c>
      <c r="D1031" s="58" t="s">
        <v>3413</v>
      </c>
      <c r="E1031" s="58" t="s">
        <v>977</v>
      </c>
      <c r="F1031" s="57" t="s">
        <v>441</v>
      </c>
      <c r="G1031" s="59">
        <v>196267</v>
      </c>
      <c r="H1031" s="102">
        <f t="shared" si="16"/>
        <v>39.965179853185234</v>
      </c>
    </row>
    <row r="1032" spans="1:8">
      <c r="A1032" s="56">
        <v>390060700071</v>
      </c>
      <c r="B1032" s="57" t="s">
        <v>3414</v>
      </c>
      <c r="C1032" s="58" t="s">
        <v>3412</v>
      </c>
      <c r="D1032" s="58" t="s">
        <v>3413</v>
      </c>
      <c r="E1032" s="58" t="s">
        <v>977</v>
      </c>
      <c r="F1032" s="57" t="s">
        <v>441</v>
      </c>
      <c r="G1032" s="59">
        <v>196267</v>
      </c>
      <c r="H1032" s="102">
        <f t="shared" si="16"/>
        <v>39.965179853185234</v>
      </c>
    </row>
    <row r="1033" spans="1:8">
      <c r="A1033" s="56">
        <v>389080100111</v>
      </c>
      <c r="B1033" s="57" t="s">
        <v>3415</v>
      </c>
      <c r="C1033" s="58" t="s">
        <v>3416</v>
      </c>
      <c r="D1033" s="58" t="s">
        <v>3417</v>
      </c>
      <c r="E1033" s="58" t="s">
        <v>3153</v>
      </c>
      <c r="F1033" s="57" t="s">
        <v>477</v>
      </c>
      <c r="G1033" s="59">
        <v>196053</v>
      </c>
      <c r="H1033" s="102">
        <f t="shared" si="16"/>
        <v>39.921603763019377</v>
      </c>
    </row>
    <row r="1034" spans="1:8">
      <c r="A1034" s="56">
        <v>393041110149</v>
      </c>
      <c r="B1034" s="57" t="s">
        <v>3418</v>
      </c>
      <c r="C1034" s="58" t="s">
        <v>3419</v>
      </c>
      <c r="D1034" s="58" t="s">
        <v>3420</v>
      </c>
      <c r="E1034" s="58" t="s">
        <v>3421</v>
      </c>
      <c r="F1034" s="57" t="s">
        <v>477</v>
      </c>
      <c r="G1034" s="59">
        <v>194310</v>
      </c>
      <c r="H1034" s="102">
        <f t="shared" si="16"/>
        <v>39.566682617416184</v>
      </c>
    </row>
    <row r="1035" spans="1:8">
      <c r="A1035" s="56">
        <v>395131000515</v>
      </c>
      <c r="B1035" s="57" t="s">
        <v>3422</v>
      </c>
      <c r="C1035" s="58" t="s">
        <v>3423</v>
      </c>
      <c r="D1035" s="58" t="s">
        <v>3424</v>
      </c>
      <c r="E1035" s="58" t="s">
        <v>728</v>
      </c>
      <c r="F1035" s="57" t="s">
        <v>477</v>
      </c>
      <c r="G1035" s="59">
        <v>194310</v>
      </c>
      <c r="H1035" s="102">
        <f t="shared" si="16"/>
        <v>39.566682617416184</v>
      </c>
    </row>
    <row r="1036" spans="1:8">
      <c r="A1036" s="56">
        <v>390060800971</v>
      </c>
      <c r="B1036" s="57" t="s">
        <v>3425</v>
      </c>
      <c r="C1036" s="58" t="s">
        <v>3426</v>
      </c>
      <c r="D1036" s="58" t="s">
        <v>3427</v>
      </c>
      <c r="E1036" s="58" t="s">
        <v>1215</v>
      </c>
      <c r="F1036" s="57" t="s">
        <v>477</v>
      </c>
      <c r="G1036" s="59">
        <v>194248</v>
      </c>
      <c r="H1036" s="102">
        <f t="shared" si="16"/>
        <v>39.554057768863458</v>
      </c>
    </row>
    <row r="1037" spans="1:8">
      <c r="A1037" s="56">
        <v>395750201274</v>
      </c>
      <c r="B1037" s="57" t="s">
        <v>3428</v>
      </c>
      <c r="C1037" s="58" t="s">
        <v>3429</v>
      </c>
      <c r="D1037" s="58" t="s">
        <v>3430</v>
      </c>
      <c r="E1037" s="58" t="s">
        <v>728</v>
      </c>
      <c r="F1037" s="57" t="s">
        <v>441</v>
      </c>
      <c r="G1037" s="59">
        <v>191586</v>
      </c>
      <c r="H1037" s="102">
        <f t="shared" si="16"/>
        <v>39.012003787454567</v>
      </c>
    </row>
    <row r="1038" spans="1:8">
      <c r="A1038" s="56">
        <v>408980600024</v>
      </c>
      <c r="B1038" s="57" t="s">
        <v>3431</v>
      </c>
      <c r="C1038" s="58" t="s">
        <v>823</v>
      </c>
      <c r="D1038" s="58" t="s">
        <v>804</v>
      </c>
      <c r="E1038" s="58" t="s">
        <v>732</v>
      </c>
      <c r="F1038" s="57" t="s">
        <v>441</v>
      </c>
      <c r="G1038" s="59">
        <v>190438</v>
      </c>
      <c r="H1038" s="102">
        <f t="shared" si="16"/>
        <v>38.778240462639616</v>
      </c>
    </row>
    <row r="1039" spans="1:8">
      <c r="A1039" s="56">
        <v>395110100781</v>
      </c>
      <c r="B1039" s="57" t="s">
        <v>3432</v>
      </c>
      <c r="C1039" s="58" t="s">
        <v>3433</v>
      </c>
      <c r="D1039" s="58" t="s">
        <v>3434</v>
      </c>
      <c r="E1039" s="58" t="s">
        <v>728</v>
      </c>
      <c r="F1039" s="57" t="s">
        <v>441</v>
      </c>
      <c r="G1039" s="59">
        <v>188874</v>
      </c>
      <c r="H1039" s="102">
        <f t="shared" si="16"/>
        <v>38.459768476567675</v>
      </c>
    </row>
    <row r="1040" spans="1:8">
      <c r="A1040" s="56">
        <v>389960710147</v>
      </c>
      <c r="B1040" s="57" t="s">
        <v>3435</v>
      </c>
      <c r="C1040" s="58" t="s">
        <v>3436</v>
      </c>
      <c r="D1040" s="58" t="s">
        <v>3437</v>
      </c>
      <c r="E1040" s="58" t="s">
        <v>815</v>
      </c>
      <c r="F1040" s="57" t="s">
        <v>441</v>
      </c>
      <c r="G1040" s="59">
        <v>186684</v>
      </c>
      <c r="H1040" s="102">
        <f t="shared" si="16"/>
        <v>38.013826245431133</v>
      </c>
    </row>
    <row r="1041" spans="1:8">
      <c r="A1041" s="56">
        <v>395770801936</v>
      </c>
      <c r="B1041" s="57" t="s">
        <v>3438</v>
      </c>
      <c r="C1041" s="58" t="s">
        <v>3439</v>
      </c>
      <c r="D1041" s="58" t="s">
        <v>2004</v>
      </c>
      <c r="E1041" s="58" t="s">
        <v>743</v>
      </c>
      <c r="F1041" s="57" t="s">
        <v>441</v>
      </c>
      <c r="G1041" s="59">
        <v>186684</v>
      </c>
      <c r="H1041" s="102">
        <f t="shared" si="16"/>
        <v>38.013826245431133</v>
      </c>
    </row>
    <row r="1042" spans="1:8">
      <c r="A1042" s="56">
        <v>400871200945</v>
      </c>
      <c r="B1042" s="57" t="s">
        <v>3440</v>
      </c>
      <c r="C1042" s="58" t="s">
        <v>3441</v>
      </c>
      <c r="D1042" s="58" t="s">
        <v>3442</v>
      </c>
      <c r="E1042" s="58" t="s">
        <v>716</v>
      </c>
      <c r="F1042" s="57" t="s">
        <v>441</v>
      </c>
      <c r="G1042" s="59">
        <v>186684</v>
      </c>
      <c r="H1042" s="102">
        <f t="shared" si="16"/>
        <v>38.013826245431133</v>
      </c>
    </row>
    <row r="1043" spans="1:8">
      <c r="A1043" s="56">
        <v>395101001142</v>
      </c>
      <c r="B1043" s="57" t="s">
        <v>3443</v>
      </c>
      <c r="C1043" s="58" t="s">
        <v>3444</v>
      </c>
      <c r="D1043" s="58" t="s">
        <v>3445</v>
      </c>
      <c r="E1043" s="58" t="s">
        <v>743</v>
      </c>
      <c r="F1043" s="57" t="s">
        <v>441</v>
      </c>
      <c r="G1043" s="59">
        <v>184671</v>
      </c>
      <c r="H1043" s="102">
        <f t="shared" si="16"/>
        <v>37.603925920646716</v>
      </c>
    </row>
    <row r="1044" spans="1:8">
      <c r="A1044" s="56">
        <v>395091001271</v>
      </c>
      <c r="B1044" s="57" t="s">
        <v>3446</v>
      </c>
      <c r="C1044" s="58" t="s">
        <v>3447</v>
      </c>
      <c r="D1044" s="58" t="s">
        <v>3448</v>
      </c>
      <c r="E1044" s="58" t="s">
        <v>743</v>
      </c>
      <c r="F1044" s="57" t="s">
        <v>441</v>
      </c>
      <c r="G1044" s="59">
        <v>183097</v>
      </c>
      <c r="H1044" s="102">
        <f t="shared" si="16"/>
        <v>37.283417668679178</v>
      </c>
    </row>
    <row r="1045" spans="1:8">
      <c r="A1045" s="56">
        <v>400930600138</v>
      </c>
      <c r="B1045" s="57" t="s">
        <v>3449</v>
      </c>
      <c r="C1045" s="58" t="s">
        <v>3450</v>
      </c>
      <c r="D1045" s="58" t="s">
        <v>3451</v>
      </c>
      <c r="E1045" s="58" t="s">
        <v>2127</v>
      </c>
      <c r="F1045" s="57" t="s">
        <v>441</v>
      </c>
      <c r="G1045" s="59">
        <v>181783</v>
      </c>
      <c r="H1045" s="102">
        <f t="shared" si="16"/>
        <v>37.015852329997252</v>
      </c>
    </row>
    <row r="1046" spans="1:8">
      <c r="A1046" s="56">
        <v>390900700485</v>
      </c>
      <c r="B1046" s="57" t="s">
        <v>3452</v>
      </c>
      <c r="C1046" s="58" t="s">
        <v>3453</v>
      </c>
      <c r="D1046" s="58" t="s">
        <v>3454</v>
      </c>
      <c r="E1046" s="58" t="s">
        <v>1679</v>
      </c>
      <c r="F1046" s="57" t="s">
        <v>477</v>
      </c>
      <c r="G1046" s="59">
        <v>176882</v>
      </c>
      <c r="H1046" s="102">
        <f t="shared" si="16"/>
        <v>36.017878414563377</v>
      </c>
    </row>
    <row r="1047" spans="1:8">
      <c r="A1047" s="56">
        <v>390901200818</v>
      </c>
      <c r="B1047" s="57" t="s">
        <v>3455</v>
      </c>
      <c r="C1047" s="58" t="s">
        <v>1257</v>
      </c>
      <c r="D1047" s="58" t="s">
        <v>1258</v>
      </c>
      <c r="E1047" s="58" t="s">
        <v>977</v>
      </c>
      <c r="F1047" s="57" t="s">
        <v>477</v>
      </c>
      <c r="G1047" s="59">
        <v>176882</v>
      </c>
      <c r="H1047" s="102">
        <f t="shared" si="16"/>
        <v>36.017878414563377</v>
      </c>
    </row>
    <row r="1048" spans="1:8">
      <c r="A1048" s="56">
        <v>390950210314</v>
      </c>
      <c r="B1048" s="57" t="s">
        <v>3456</v>
      </c>
      <c r="C1048" s="58" t="s">
        <v>3457</v>
      </c>
      <c r="D1048" s="58" t="s">
        <v>976</v>
      </c>
      <c r="E1048" s="58" t="s">
        <v>977</v>
      </c>
      <c r="F1048" s="57" t="s">
        <v>441</v>
      </c>
      <c r="G1048" s="59">
        <v>176882</v>
      </c>
      <c r="H1048" s="102">
        <f t="shared" si="16"/>
        <v>36.017878414563377</v>
      </c>
    </row>
    <row r="1049" spans="1:8">
      <c r="A1049" s="56">
        <v>395060200143</v>
      </c>
      <c r="B1049" s="57" t="s">
        <v>3458</v>
      </c>
      <c r="C1049" s="58" t="s">
        <v>3459</v>
      </c>
      <c r="D1049" s="58" t="s">
        <v>3460</v>
      </c>
      <c r="E1049" s="58" t="s">
        <v>728</v>
      </c>
      <c r="F1049" s="57" t="s">
        <v>477</v>
      </c>
      <c r="G1049" s="59">
        <v>172857</v>
      </c>
      <c r="H1049" s="102">
        <f t="shared" si="16"/>
        <v>35.198281391584118</v>
      </c>
    </row>
    <row r="1050" spans="1:8">
      <c r="A1050" s="56">
        <v>395010300929</v>
      </c>
      <c r="B1050" s="57" t="s">
        <v>3461</v>
      </c>
      <c r="C1050" s="58" t="s">
        <v>2554</v>
      </c>
      <c r="D1050" s="58" t="s">
        <v>2555</v>
      </c>
      <c r="E1050" s="58" t="s">
        <v>728</v>
      </c>
      <c r="F1050" s="57" t="s">
        <v>441</v>
      </c>
      <c r="G1050" s="59">
        <v>172418</v>
      </c>
      <c r="H1050" s="102">
        <f t="shared" si="16"/>
        <v>35.108889318767247</v>
      </c>
    </row>
    <row r="1051" spans="1:8">
      <c r="A1051" s="56">
        <v>395090101255</v>
      </c>
      <c r="B1051" s="57" t="s">
        <v>3462</v>
      </c>
      <c r="C1051" s="58" t="s">
        <v>3463</v>
      </c>
      <c r="D1051" s="58" t="s">
        <v>3464</v>
      </c>
      <c r="E1051" s="58" t="s">
        <v>743</v>
      </c>
      <c r="F1051" s="57" t="s">
        <v>477</v>
      </c>
      <c r="G1051" s="59">
        <v>172418</v>
      </c>
      <c r="H1051" s="102">
        <f t="shared" si="16"/>
        <v>35.108889318767247</v>
      </c>
    </row>
    <row r="1052" spans="1:8">
      <c r="A1052" s="56">
        <v>395920411040</v>
      </c>
      <c r="B1052" s="57" t="s">
        <v>3465</v>
      </c>
      <c r="C1052" s="58" t="s">
        <v>560</v>
      </c>
      <c r="D1052" s="58" t="s">
        <v>3466</v>
      </c>
      <c r="E1052" s="58" t="s">
        <v>743</v>
      </c>
      <c r="F1052" s="57" t="s">
        <v>477</v>
      </c>
      <c r="G1052" s="59">
        <v>172418</v>
      </c>
      <c r="H1052" s="102">
        <f t="shared" si="16"/>
        <v>35.108889318767247</v>
      </c>
    </row>
    <row r="1053" spans="1:8">
      <c r="A1053" s="56">
        <v>396950350131</v>
      </c>
      <c r="B1053" s="57" t="s">
        <v>48</v>
      </c>
      <c r="C1053" s="58" t="s">
        <v>3467</v>
      </c>
      <c r="D1053" s="58" t="s">
        <v>3468</v>
      </c>
      <c r="E1053" s="58" t="s">
        <v>440</v>
      </c>
      <c r="F1053" s="57" t="s">
        <v>441</v>
      </c>
      <c r="G1053" s="59">
        <v>172280</v>
      </c>
      <c r="H1053" s="102">
        <f t="shared" si="16"/>
        <v>35.080788849407959</v>
      </c>
    </row>
    <row r="1054" spans="1:8">
      <c r="A1054" s="56">
        <v>371960700374</v>
      </c>
      <c r="B1054" s="57" t="s">
        <v>3469</v>
      </c>
      <c r="C1054" s="58" t="s">
        <v>3470</v>
      </c>
      <c r="D1054" s="58" t="s">
        <v>3471</v>
      </c>
      <c r="E1054" s="58" t="s">
        <v>3101</v>
      </c>
      <c r="F1054" s="57" t="s">
        <v>441</v>
      </c>
      <c r="G1054" s="59">
        <v>171981</v>
      </c>
      <c r="H1054" s="102">
        <f t="shared" si="16"/>
        <v>35.019904499129495</v>
      </c>
    </row>
    <row r="1055" spans="1:8">
      <c r="A1055" s="56">
        <v>390161000101</v>
      </c>
      <c r="B1055" s="57" t="s">
        <v>3472</v>
      </c>
      <c r="C1055" s="58" t="s">
        <v>3473</v>
      </c>
      <c r="D1055" s="58" t="s">
        <v>3474</v>
      </c>
      <c r="E1055" s="58" t="s">
        <v>1215</v>
      </c>
      <c r="F1055" s="57" t="s">
        <v>441</v>
      </c>
      <c r="G1055" s="59">
        <v>171981</v>
      </c>
      <c r="H1055" s="102">
        <f t="shared" si="16"/>
        <v>35.019904499129495</v>
      </c>
    </row>
    <row r="1056" spans="1:8">
      <c r="A1056" s="56">
        <v>398980711319</v>
      </c>
      <c r="B1056" s="57" t="s">
        <v>3475</v>
      </c>
      <c r="C1056" s="58" t="s">
        <v>3476</v>
      </c>
      <c r="D1056" s="58" t="s">
        <v>3477</v>
      </c>
      <c r="E1056" s="58" t="s">
        <v>1845</v>
      </c>
      <c r="F1056" s="57" t="s">
        <v>441</v>
      </c>
      <c r="G1056" s="59">
        <v>171981</v>
      </c>
      <c r="H1056" s="102">
        <f t="shared" si="16"/>
        <v>35.019904499129495</v>
      </c>
    </row>
    <row r="1057" spans="1:8">
      <c r="A1057" s="56">
        <v>390710900470</v>
      </c>
      <c r="B1057" s="57" t="s">
        <v>3478</v>
      </c>
      <c r="C1057" s="58" t="s">
        <v>3479</v>
      </c>
      <c r="D1057" s="58" t="s">
        <v>3120</v>
      </c>
      <c r="E1057" s="58" t="s">
        <v>1532</v>
      </c>
      <c r="F1057" s="57" t="s">
        <v>441</v>
      </c>
      <c r="G1057" s="59">
        <v>171980</v>
      </c>
      <c r="H1057" s="102">
        <f t="shared" si="16"/>
        <v>35.019700872539936</v>
      </c>
    </row>
    <row r="1058" spans="1:8">
      <c r="A1058" s="56">
        <v>395101100698</v>
      </c>
      <c r="B1058" s="57" t="s">
        <v>3480</v>
      </c>
      <c r="C1058" s="58" t="s">
        <v>3481</v>
      </c>
      <c r="D1058" s="58" t="s">
        <v>3482</v>
      </c>
      <c r="E1058" s="58" t="s">
        <v>743</v>
      </c>
      <c r="F1058" s="57" t="s">
        <v>441</v>
      </c>
      <c r="G1058" s="59">
        <v>171980</v>
      </c>
      <c r="H1058" s="102">
        <f t="shared" si="16"/>
        <v>35.019700872539936</v>
      </c>
    </row>
    <row r="1059" spans="1:8">
      <c r="A1059" s="56">
        <v>395120300801</v>
      </c>
      <c r="B1059" s="57" t="s">
        <v>3483</v>
      </c>
      <c r="C1059" s="58" t="s">
        <v>1992</v>
      </c>
      <c r="D1059" s="58" t="s">
        <v>3484</v>
      </c>
      <c r="E1059" s="58" t="s">
        <v>728</v>
      </c>
      <c r="F1059" s="57" t="s">
        <v>477</v>
      </c>
      <c r="G1059" s="59">
        <v>171980</v>
      </c>
      <c r="H1059" s="102">
        <f t="shared" si="16"/>
        <v>35.019700872539936</v>
      </c>
    </row>
    <row r="1060" spans="1:8">
      <c r="A1060" s="56">
        <v>395120300819</v>
      </c>
      <c r="B1060" s="57" t="s">
        <v>3485</v>
      </c>
      <c r="C1060" s="58" t="s">
        <v>1992</v>
      </c>
      <c r="D1060" s="58" t="s">
        <v>3486</v>
      </c>
      <c r="E1060" s="58" t="s">
        <v>728</v>
      </c>
      <c r="F1060" s="57" t="s">
        <v>477</v>
      </c>
      <c r="G1060" s="59">
        <v>171980</v>
      </c>
      <c r="H1060" s="102">
        <f t="shared" si="16"/>
        <v>35.019700872539936</v>
      </c>
    </row>
    <row r="1061" spans="1:8">
      <c r="A1061" s="56">
        <v>395180901561</v>
      </c>
      <c r="B1061" s="57" t="s">
        <v>427</v>
      </c>
      <c r="C1061" s="58" t="s">
        <v>3487</v>
      </c>
      <c r="D1061" s="58" t="s">
        <v>3488</v>
      </c>
      <c r="E1061" s="58" t="s">
        <v>728</v>
      </c>
      <c r="F1061" s="57" t="s">
        <v>441</v>
      </c>
      <c r="G1061" s="59">
        <v>171980</v>
      </c>
      <c r="H1061" s="102">
        <f t="shared" si="16"/>
        <v>35.019700872539936</v>
      </c>
    </row>
    <row r="1062" spans="1:8">
      <c r="A1062" s="56">
        <v>395770802649</v>
      </c>
      <c r="B1062" s="57" t="s">
        <v>3489</v>
      </c>
      <c r="C1062" s="58" t="s">
        <v>3490</v>
      </c>
      <c r="D1062" s="58" t="s">
        <v>3491</v>
      </c>
      <c r="E1062" s="58" t="s">
        <v>743</v>
      </c>
      <c r="F1062" s="57" t="s">
        <v>477</v>
      </c>
      <c r="G1062" s="59">
        <v>171980</v>
      </c>
      <c r="H1062" s="102">
        <f t="shared" si="16"/>
        <v>35.019700872539936</v>
      </c>
    </row>
    <row r="1063" spans="1:8">
      <c r="A1063" s="56">
        <v>396010600830</v>
      </c>
      <c r="B1063" s="57" t="s">
        <v>213</v>
      </c>
      <c r="C1063" s="58" t="s">
        <v>2509</v>
      </c>
      <c r="D1063" s="58" t="s">
        <v>2123</v>
      </c>
      <c r="E1063" s="58" t="s">
        <v>440</v>
      </c>
      <c r="F1063" s="57" t="s">
        <v>477</v>
      </c>
      <c r="G1063" s="59">
        <v>171980</v>
      </c>
      <c r="H1063" s="102">
        <f t="shared" si="16"/>
        <v>35.019700872539936</v>
      </c>
    </row>
    <row r="1064" spans="1:8">
      <c r="A1064" s="56">
        <v>396040101285</v>
      </c>
      <c r="B1064" s="57" t="s">
        <v>356</v>
      </c>
      <c r="C1064" s="58" t="s">
        <v>3492</v>
      </c>
      <c r="D1064" s="58" t="s">
        <v>3493</v>
      </c>
      <c r="E1064" s="58" t="s">
        <v>440</v>
      </c>
      <c r="F1064" s="57" t="s">
        <v>477</v>
      </c>
      <c r="G1064" s="59">
        <v>171980</v>
      </c>
      <c r="H1064" s="102">
        <f t="shared" si="16"/>
        <v>35.019700872539936</v>
      </c>
    </row>
    <row r="1065" spans="1:8">
      <c r="A1065" s="56">
        <v>396130400877</v>
      </c>
      <c r="B1065" s="57" t="s">
        <v>387</v>
      </c>
      <c r="C1065" s="58" t="s">
        <v>1448</v>
      </c>
      <c r="D1065" s="58" t="s">
        <v>3494</v>
      </c>
      <c r="E1065" s="58" t="s">
        <v>440</v>
      </c>
      <c r="F1065" s="57" t="s">
        <v>441</v>
      </c>
      <c r="G1065" s="59">
        <v>171980</v>
      </c>
      <c r="H1065" s="102">
        <f t="shared" si="16"/>
        <v>35.019700872539936</v>
      </c>
    </row>
    <row r="1066" spans="1:8">
      <c r="A1066" s="56">
        <v>400060502143</v>
      </c>
      <c r="B1066" s="57" t="s">
        <v>3495</v>
      </c>
      <c r="C1066" s="58" t="s">
        <v>3496</v>
      </c>
      <c r="D1066" s="58" t="s">
        <v>3497</v>
      </c>
      <c r="E1066" s="58" t="s">
        <v>716</v>
      </c>
      <c r="F1066" s="57" t="s">
        <v>441</v>
      </c>
      <c r="G1066" s="59">
        <v>171980</v>
      </c>
      <c r="H1066" s="102">
        <f t="shared" si="16"/>
        <v>35.019700872539936</v>
      </c>
    </row>
    <row r="1067" spans="1:8">
      <c r="A1067" s="56">
        <v>400070403861</v>
      </c>
      <c r="B1067" s="57" t="s">
        <v>3498</v>
      </c>
      <c r="C1067" s="58" t="s">
        <v>2743</v>
      </c>
      <c r="D1067" s="58" t="s">
        <v>3499</v>
      </c>
      <c r="E1067" s="58" t="s">
        <v>716</v>
      </c>
      <c r="F1067" s="57" t="s">
        <v>441</v>
      </c>
      <c r="G1067" s="59">
        <v>171980</v>
      </c>
      <c r="H1067" s="102">
        <f t="shared" si="16"/>
        <v>35.019700872539936</v>
      </c>
    </row>
    <row r="1068" spans="1:8">
      <c r="A1068" s="56">
        <v>400120302874</v>
      </c>
      <c r="B1068" s="57" t="s">
        <v>3500</v>
      </c>
      <c r="C1068" s="58" t="s">
        <v>3501</v>
      </c>
      <c r="D1068" s="58" t="s">
        <v>3502</v>
      </c>
      <c r="E1068" s="58" t="s">
        <v>716</v>
      </c>
      <c r="F1068" s="57" t="s">
        <v>441</v>
      </c>
      <c r="G1068" s="59">
        <v>171980</v>
      </c>
      <c r="H1068" s="102">
        <f t="shared" si="16"/>
        <v>35.019700872539936</v>
      </c>
    </row>
    <row r="1069" spans="1:8">
      <c r="A1069" s="56">
        <v>400130707066</v>
      </c>
      <c r="B1069" s="57" t="s">
        <v>3503</v>
      </c>
      <c r="C1069" s="58" t="s">
        <v>3504</v>
      </c>
      <c r="D1069" s="58" t="s">
        <v>3505</v>
      </c>
      <c r="E1069" s="58" t="s">
        <v>716</v>
      </c>
      <c r="F1069" s="57" t="s">
        <v>441</v>
      </c>
      <c r="G1069" s="59">
        <v>171980</v>
      </c>
      <c r="H1069" s="102">
        <f t="shared" si="16"/>
        <v>35.019700872539936</v>
      </c>
    </row>
    <row r="1070" spans="1:8">
      <c r="A1070" s="56">
        <v>400161001498</v>
      </c>
      <c r="B1070" s="57" t="s">
        <v>3506</v>
      </c>
      <c r="C1070" s="58" t="s">
        <v>3507</v>
      </c>
      <c r="D1070" s="58" t="s">
        <v>3508</v>
      </c>
      <c r="E1070" s="58" t="s">
        <v>716</v>
      </c>
      <c r="F1070" s="57" t="s">
        <v>441</v>
      </c>
      <c r="G1070" s="59">
        <v>171980</v>
      </c>
      <c r="H1070" s="102">
        <f t="shared" si="16"/>
        <v>35.019700872539936</v>
      </c>
    </row>
    <row r="1071" spans="1:8">
      <c r="A1071" s="56">
        <v>400161001501</v>
      </c>
      <c r="B1071" s="57" t="s">
        <v>3509</v>
      </c>
      <c r="C1071" s="58" t="s">
        <v>3496</v>
      </c>
      <c r="D1071" s="58" t="s">
        <v>3497</v>
      </c>
      <c r="E1071" s="58" t="s">
        <v>716</v>
      </c>
      <c r="F1071" s="57" t="s">
        <v>441</v>
      </c>
      <c r="G1071" s="59">
        <v>171980</v>
      </c>
      <c r="H1071" s="102">
        <f t="shared" si="16"/>
        <v>35.019700872539936</v>
      </c>
    </row>
    <row r="1072" spans="1:8">
      <c r="A1072" s="56">
        <v>400180405869</v>
      </c>
      <c r="B1072" s="57" t="s">
        <v>3510</v>
      </c>
      <c r="C1072" s="58" t="s">
        <v>3511</v>
      </c>
      <c r="D1072" s="58" t="s">
        <v>3512</v>
      </c>
      <c r="E1072" s="58" t="s">
        <v>716</v>
      </c>
      <c r="F1072" s="57" t="s">
        <v>441</v>
      </c>
      <c r="G1072" s="59">
        <v>171980</v>
      </c>
      <c r="H1072" s="102">
        <f t="shared" si="16"/>
        <v>35.019700872539936</v>
      </c>
    </row>
    <row r="1073" spans="1:8">
      <c r="A1073" s="56">
        <v>400830600343</v>
      </c>
      <c r="B1073" s="57" t="s">
        <v>3513</v>
      </c>
      <c r="C1073" s="58" t="s">
        <v>3514</v>
      </c>
      <c r="D1073" s="58" t="s">
        <v>3515</v>
      </c>
      <c r="E1073" s="58" t="s">
        <v>716</v>
      </c>
      <c r="F1073" s="57" t="s">
        <v>441</v>
      </c>
      <c r="G1073" s="59">
        <v>171980</v>
      </c>
      <c r="H1073" s="102">
        <f t="shared" si="16"/>
        <v>35.019700872539936</v>
      </c>
    </row>
    <row r="1074" spans="1:8">
      <c r="A1074" s="56">
        <v>400980920931</v>
      </c>
      <c r="B1074" s="57" t="s">
        <v>3516</v>
      </c>
      <c r="C1074" s="58" t="s">
        <v>3507</v>
      </c>
      <c r="D1074" s="58" t="s">
        <v>3517</v>
      </c>
      <c r="E1074" s="58" t="s">
        <v>716</v>
      </c>
      <c r="F1074" s="57" t="s">
        <v>441</v>
      </c>
      <c r="G1074" s="59">
        <v>171980</v>
      </c>
      <c r="H1074" s="102">
        <f t="shared" si="16"/>
        <v>35.019700872539936</v>
      </c>
    </row>
    <row r="1075" spans="1:8">
      <c r="A1075" s="56">
        <v>408770100029</v>
      </c>
      <c r="B1075" s="57" t="s">
        <v>3518</v>
      </c>
      <c r="C1075" s="58" t="s">
        <v>2189</v>
      </c>
      <c r="D1075" s="58" t="s">
        <v>3519</v>
      </c>
      <c r="E1075" s="58" t="s">
        <v>732</v>
      </c>
      <c r="F1075" s="57" t="s">
        <v>477</v>
      </c>
      <c r="G1075" s="59">
        <v>171258</v>
      </c>
      <c r="H1075" s="102">
        <f t="shared" si="16"/>
        <v>34.872682474877571</v>
      </c>
    </row>
    <row r="1076" spans="1:8">
      <c r="A1076" s="56">
        <v>371981101187</v>
      </c>
      <c r="B1076" s="57" t="s">
        <v>3520</v>
      </c>
      <c r="C1076" s="58" t="s">
        <v>3521</v>
      </c>
      <c r="D1076" s="58" t="s">
        <v>3522</v>
      </c>
      <c r="E1076" s="58" t="s">
        <v>2200</v>
      </c>
      <c r="F1076" s="57" t="s">
        <v>441</v>
      </c>
      <c r="G1076" s="59">
        <v>167079</v>
      </c>
      <c r="H1076" s="102">
        <f t="shared" si="16"/>
        <v>34.021726957106061</v>
      </c>
    </row>
    <row r="1077" spans="1:8">
      <c r="A1077" s="56">
        <v>391880600094</v>
      </c>
      <c r="B1077" s="57" t="s">
        <v>3523</v>
      </c>
      <c r="C1077" s="58" t="s">
        <v>3524</v>
      </c>
      <c r="D1077" s="58" t="s">
        <v>3525</v>
      </c>
      <c r="E1077" s="58" t="s">
        <v>984</v>
      </c>
      <c r="F1077" s="57" t="s">
        <v>441</v>
      </c>
      <c r="G1077" s="59">
        <v>167079</v>
      </c>
      <c r="H1077" s="102">
        <f t="shared" si="16"/>
        <v>34.021726957106061</v>
      </c>
    </row>
    <row r="1078" spans="1:8">
      <c r="A1078" s="56">
        <v>395930510267</v>
      </c>
      <c r="B1078" s="57" t="s">
        <v>3526</v>
      </c>
      <c r="C1078" s="58" t="s">
        <v>3527</v>
      </c>
      <c r="D1078" s="58" t="s">
        <v>3528</v>
      </c>
      <c r="E1078" s="58" t="s">
        <v>743</v>
      </c>
      <c r="F1078" s="57" t="s">
        <v>477</v>
      </c>
      <c r="G1078" s="59">
        <v>167079</v>
      </c>
      <c r="H1078" s="102">
        <f t="shared" si="16"/>
        <v>34.021726957106061</v>
      </c>
    </row>
    <row r="1079" spans="1:8">
      <c r="A1079" s="56">
        <v>396761202988</v>
      </c>
      <c r="B1079" s="57" t="s">
        <v>353</v>
      </c>
      <c r="C1079" s="58" t="s">
        <v>2507</v>
      </c>
      <c r="D1079" s="58" t="s">
        <v>3529</v>
      </c>
      <c r="E1079" s="58" t="s">
        <v>440</v>
      </c>
      <c r="F1079" s="57" t="s">
        <v>477</v>
      </c>
      <c r="G1079" s="59">
        <v>167079</v>
      </c>
      <c r="H1079" s="102">
        <f t="shared" si="16"/>
        <v>34.021726957106061</v>
      </c>
    </row>
    <row r="1080" spans="1:8">
      <c r="A1080" s="56">
        <v>371891214543</v>
      </c>
      <c r="B1080" s="57" t="s">
        <v>3530</v>
      </c>
      <c r="C1080" s="58" t="s">
        <v>3531</v>
      </c>
      <c r="D1080" s="58" t="s">
        <v>3532</v>
      </c>
      <c r="E1080" s="58" t="s">
        <v>2200</v>
      </c>
      <c r="F1080" s="57" t="s">
        <v>441</v>
      </c>
      <c r="G1080" s="59">
        <v>164688</v>
      </c>
      <c r="H1080" s="102">
        <f t="shared" si="16"/>
        <v>33.534855781467947</v>
      </c>
    </row>
    <row r="1081" spans="1:8">
      <c r="A1081" s="56">
        <v>390751100101</v>
      </c>
      <c r="B1081" s="57" t="s">
        <v>3533</v>
      </c>
      <c r="C1081" s="58" t="s">
        <v>3534</v>
      </c>
      <c r="D1081" s="58" t="s">
        <v>3535</v>
      </c>
      <c r="E1081" s="58" t="s">
        <v>1679</v>
      </c>
      <c r="F1081" s="57" t="s">
        <v>477</v>
      </c>
      <c r="G1081" s="59">
        <v>164688</v>
      </c>
      <c r="H1081" s="102">
        <f t="shared" si="16"/>
        <v>33.534855781467947</v>
      </c>
    </row>
    <row r="1082" spans="1:8">
      <c r="A1082" s="56">
        <v>395030801428</v>
      </c>
      <c r="B1082" s="57" t="s">
        <v>3536</v>
      </c>
      <c r="C1082" s="58" t="s">
        <v>3537</v>
      </c>
      <c r="D1082" s="58" t="s">
        <v>3538</v>
      </c>
      <c r="E1082" s="58" t="s">
        <v>743</v>
      </c>
      <c r="F1082" s="57" t="s">
        <v>441</v>
      </c>
      <c r="G1082" s="59">
        <v>164688</v>
      </c>
      <c r="H1082" s="102">
        <f t="shared" si="16"/>
        <v>33.534855781467947</v>
      </c>
    </row>
    <row r="1083" spans="1:8">
      <c r="A1083" s="56">
        <v>395161000196</v>
      </c>
      <c r="B1083" s="57" t="s">
        <v>3539</v>
      </c>
      <c r="C1083" s="58" t="s">
        <v>3540</v>
      </c>
      <c r="D1083" s="58" t="s">
        <v>3541</v>
      </c>
      <c r="E1083" s="58" t="s">
        <v>728</v>
      </c>
      <c r="F1083" s="57" t="s">
        <v>441</v>
      </c>
      <c r="G1083" s="59">
        <v>164688</v>
      </c>
      <c r="H1083" s="102">
        <f t="shared" si="16"/>
        <v>33.534855781467947</v>
      </c>
    </row>
    <row r="1084" spans="1:8">
      <c r="A1084" s="56">
        <v>396000702171</v>
      </c>
      <c r="B1084" s="57" t="s">
        <v>474</v>
      </c>
      <c r="C1084" s="58" t="s">
        <v>475</v>
      </c>
      <c r="D1084" s="58" t="s">
        <v>476</v>
      </c>
      <c r="E1084" s="58" t="s">
        <v>440</v>
      </c>
      <c r="F1084" s="57" t="s">
        <v>477</v>
      </c>
      <c r="G1084" s="59">
        <v>164688</v>
      </c>
      <c r="H1084" s="102">
        <f t="shared" si="16"/>
        <v>33.534855781467947</v>
      </c>
    </row>
    <row r="1085" spans="1:8">
      <c r="A1085" s="56">
        <v>408900800079</v>
      </c>
      <c r="B1085" s="57" t="s">
        <v>3542</v>
      </c>
      <c r="C1085" s="58" t="s">
        <v>2189</v>
      </c>
      <c r="D1085" s="58" t="s">
        <v>3543</v>
      </c>
      <c r="E1085" s="58" t="s">
        <v>732</v>
      </c>
      <c r="F1085" s="57" t="s">
        <v>477</v>
      </c>
      <c r="G1085" s="59">
        <v>164688</v>
      </c>
      <c r="H1085" s="102">
        <f t="shared" si="16"/>
        <v>33.534855781467947</v>
      </c>
    </row>
    <row r="1086" spans="1:8">
      <c r="A1086" s="56">
        <v>390700500112</v>
      </c>
      <c r="B1086" s="57" t="s">
        <v>3544</v>
      </c>
      <c r="C1086" s="58" t="s">
        <v>3545</v>
      </c>
      <c r="D1086" s="58" t="s">
        <v>3546</v>
      </c>
      <c r="E1086" s="58" t="s">
        <v>2816</v>
      </c>
      <c r="F1086" s="57" t="s">
        <v>441</v>
      </c>
      <c r="G1086" s="59">
        <v>162178</v>
      </c>
      <c r="H1086" s="102">
        <f t="shared" si="16"/>
        <v>33.02375304167218</v>
      </c>
    </row>
    <row r="1087" spans="1:8">
      <c r="A1087" s="56">
        <v>390721000772</v>
      </c>
      <c r="B1087" s="57" t="s">
        <v>3547</v>
      </c>
      <c r="C1087" s="58" t="s">
        <v>3548</v>
      </c>
      <c r="D1087" s="58" t="s">
        <v>3549</v>
      </c>
      <c r="E1087" s="58" t="s">
        <v>1532</v>
      </c>
      <c r="F1087" s="57" t="s">
        <v>441</v>
      </c>
      <c r="G1087" s="59">
        <v>162178</v>
      </c>
      <c r="H1087" s="102">
        <f t="shared" si="16"/>
        <v>33.02375304167218</v>
      </c>
    </row>
    <row r="1088" spans="1:8">
      <c r="A1088" s="56">
        <v>390730200016</v>
      </c>
      <c r="B1088" s="57" t="s">
        <v>3550</v>
      </c>
      <c r="C1088" s="58" t="s">
        <v>3551</v>
      </c>
      <c r="D1088" s="58" t="s">
        <v>2812</v>
      </c>
      <c r="E1088" s="58" t="s">
        <v>1215</v>
      </c>
      <c r="F1088" s="57" t="s">
        <v>441</v>
      </c>
      <c r="G1088" s="59">
        <v>162178</v>
      </c>
      <c r="H1088" s="102">
        <f t="shared" si="16"/>
        <v>33.02375304167218</v>
      </c>
    </row>
    <row r="1089" spans="1:8">
      <c r="A1089" s="56">
        <v>390821000681</v>
      </c>
      <c r="B1089" s="57" t="s">
        <v>3552</v>
      </c>
      <c r="C1089" s="58" t="s">
        <v>3553</v>
      </c>
      <c r="D1089" s="58" t="s">
        <v>3554</v>
      </c>
      <c r="E1089" s="58" t="s">
        <v>3555</v>
      </c>
      <c r="F1089" s="57" t="s">
        <v>441</v>
      </c>
      <c r="G1089" s="59">
        <v>162178</v>
      </c>
      <c r="H1089" s="102">
        <f t="shared" si="16"/>
        <v>33.02375304167218</v>
      </c>
    </row>
    <row r="1090" spans="1:8">
      <c r="A1090" s="56">
        <v>390860900346</v>
      </c>
      <c r="B1090" s="57" t="s">
        <v>3556</v>
      </c>
      <c r="C1090" s="58" t="s">
        <v>3557</v>
      </c>
      <c r="D1090" s="58" t="s">
        <v>3558</v>
      </c>
      <c r="E1090" s="58" t="s">
        <v>1215</v>
      </c>
      <c r="F1090" s="57" t="s">
        <v>441</v>
      </c>
      <c r="G1090" s="59">
        <v>162178</v>
      </c>
      <c r="H1090" s="102">
        <f t="shared" ref="H1090:H1153" si="17">G1090/4910.95</f>
        <v>33.02375304167218</v>
      </c>
    </row>
    <row r="1091" spans="1:8">
      <c r="A1091" s="56">
        <v>390890400348</v>
      </c>
      <c r="B1091" s="57" t="s">
        <v>3559</v>
      </c>
      <c r="C1091" s="58" t="s">
        <v>3560</v>
      </c>
      <c r="D1091" s="58" t="s">
        <v>3561</v>
      </c>
      <c r="E1091" s="58" t="s">
        <v>1525</v>
      </c>
      <c r="F1091" s="57" t="s">
        <v>441</v>
      </c>
      <c r="G1091" s="59">
        <v>162178</v>
      </c>
      <c r="H1091" s="102">
        <f t="shared" si="17"/>
        <v>33.02375304167218</v>
      </c>
    </row>
    <row r="1092" spans="1:8">
      <c r="A1092" s="56">
        <v>395000101057</v>
      </c>
      <c r="B1092" s="57" t="s">
        <v>3562</v>
      </c>
      <c r="C1092" s="58" t="s">
        <v>2637</v>
      </c>
      <c r="D1092" s="58" t="s">
        <v>3563</v>
      </c>
      <c r="E1092" s="58" t="s">
        <v>728</v>
      </c>
      <c r="F1092" s="57" t="s">
        <v>441</v>
      </c>
      <c r="G1092" s="59">
        <v>162178</v>
      </c>
      <c r="H1092" s="102">
        <f t="shared" si="17"/>
        <v>33.02375304167218</v>
      </c>
    </row>
    <row r="1093" spans="1:8">
      <c r="A1093" s="56">
        <v>395770800760</v>
      </c>
      <c r="B1093" s="57" t="s">
        <v>3564</v>
      </c>
      <c r="C1093" s="58" t="s">
        <v>3565</v>
      </c>
      <c r="D1093" s="58" t="s">
        <v>3566</v>
      </c>
      <c r="E1093" s="58" t="s">
        <v>728</v>
      </c>
      <c r="F1093" s="57" t="s">
        <v>441</v>
      </c>
      <c r="G1093" s="59">
        <v>162178</v>
      </c>
      <c r="H1093" s="102">
        <f t="shared" si="17"/>
        <v>33.02375304167218</v>
      </c>
    </row>
    <row r="1094" spans="1:8">
      <c r="A1094" s="56">
        <v>395961210016</v>
      </c>
      <c r="B1094" s="57" t="s">
        <v>3567</v>
      </c>
      <c r="C1094" s="58" t="s">
        <v>3568</v>
      </c>
      <c r="D1094" s="58" t="s">
        <v>3569</v>
      </c>
      <c r="E1094" s="58" t="s">
        <v>728</v>
      </c>
      <c r="F1094" s="57" t="s">
        <v>441</v>
      </c>
      <c r="G1094" s="59">
        <v>162178</v>
      </c>
      <c r="H1094" s="102">
        <f t="shared" si="17"/>
        <v>33.02375304167218</v>
      </c>
    </row>
    <row r="1095" spans="1:8">
      <c r="A1095" s="56">
        <v>395980721587</v>
      </c>
      <c r="B1095" s="57" t="s">
        <v>3570</v>
      </c>
      <c r="C1095" s="58" t="s">
        <v>3571</v>
      </c>
      <c r="D1095" s="58" t="s">
        <v>3424</v>
      </c>
      <c r="E1095" s="58" t="s">
        <v>728</v>
      </c>
      <c r="F1095" s="57" t="s">
        <v>441</v>
      </c>
      <c r="G1095" s="59">
        <v>162178</v>
      </c>
      <c r="H1095" s="102">
        <f t="shared" si="17"/>
        <v>33.02375304167218</v>
      </c>
    </row>
    <row r="1096" spans="1:8">
      <c r="A1096" s="56">
        <v>396970750330</v>
      </c>
      <c r="B1096" s="57" t="s">
        <v>211</v>
      </c>
      <c r="C1096" s="58" t="s">
        <v>2390</v>
      </c>
      <c r="D1096" s="58" t="s">
        <v>3572</v>
      </c>
      <c r="E1096" s="58" t="s">
        <v>440</v>
      </c>
      <c r="F1096" s="57" t="s">
        <v>477</v>
      </c>
      <c r="G1096" s="59">
        <v>162178</v>
      </c>
      <c r="H1096" s="102">
        <f t="shared" si="17"/>
        <v>33.02375304167218</v>
      </c>
    </row>
    <row r="1097" spans="1:8">
      <c r="A1097" s="56">
        <v>399920600158</v>
      </c>
      <c r="B1097" s="57" t="s">
        <v>3573</v>
      </c>
      <c r="C1097" s="58" t="s">
        <v>3574</v>
      </c>
      <c r="D1097" s="58" t="s">
        <v>3575</v>
      </c>
      <c r="E1097" s="58" t="s">
        <v>783</v>
      </c>
      <c r="F1097" s="57" t="s">
        <v>441</v>
      </c>
      <c r="G1097" s="59">
        <v>162178</v>
      </c>
      <c r="H1097" s="102">
        <f t="shared" si="17"/>
        <v>33.02375304167218</v>
      </c>
    </row>
    <row r="1098" spans="1:8">
      <c r="A1098" s="56">
        <v>400161001421</v>
      </c>
      <c r="B1098" s="57" t="s">
        <v>3576</v>
      </c>
      <c r="C1098" s="58" t="s">
        <v>3577</v>
      </c>
      <c r="D1098" s="58" t="s">
        <v>3578</v>
      </c>
      <c r="E1098" s="58" t="s">
        <v>716</v>
      </c>
      <c r="F1098" s="57" t="s">
        <v>477</v>
      </c>
      <c r="G1098" s="59">
        <v>162178</v>
      </c>
      <c r="H1098" s="102">
        <f t="shared" si="17"/>
        <v>33.02375304167218</v>
      </c>
    </row>
    <row r="1099" spans="1:8">
      <c r="A1099" s="56">
        <v>400841102035</v>
      </c>
      <c r="B1099" s="57" t="s">
        <v>3579</v>
      </c>
      <c r="C1099" s="58" t="s">
        <v>3580</v>
      </c>
      <c r="D1099" s="58" t="s">
        <v>3581</v>
      </c>
      <c r="E1099" s="58" t="s">
        <v>716</v>
      </c>
      <c r="F1099" s="57" t="s">
        <v>441</v>
      </c>
      <c r="G1099" s="59">
        <v>162178</v>
      </c>
      <c r="H1099" s="102">
        <f t="shared" si="17"/>
        <v>33.02375304167218</v>
      </c>
    </row>
    <row r="1100" spans="1:8">
      <c r="A1100" s="56">
        <v>400940741872</v>
      </c>
      <c r="B1100" s="57" t="s">
        <v>3582</v>
      </c>
      <c r="C1100" s="58" t="s">
        <v>3583</v>
      </c>
      <c r="D1100" s="58" t="s">
        <v>3584</v>
      </c>
      <c r="E1100" s="58" t="s">
        <v>1051</v>
      </c>
      <c r="F1100" s="57" t="s">
        <v>441</v>
      </c>
      <c r="G1100" s="59">
        <v>162178</v>
      </c>
      <c r="H1100" s="102">
        <f t="shared" si="17"/>
        <v>33.02375304167218</v>
      </c>
    </row>
    <row r="1101" spans="1:8">
      <c r="A1101" s="56">
        <v>408711000061</v>
      </c>
      <c r="B1101" s="57" t="s">
        <v>3585</v>
      </c>
      <c r="C1101" s="58" t="s">
        <v>2444</v>
      </c>
      <c r="D1101" s="58" t="s">
        <v>3586</v>
      </c>
      <c r="E1101" s="58" t="s">
        <v>732</v>
      </c>
      <c r="F1101" s="57" t="s">
        <v>441</v>
      </c>
      <c r="G1101" s="59">
        <v>162178</v>
      </c>
      <c r="H1101" s="102">
        <f t="shared" si="17"/>
        <v>33.02375304167218</v>
      </c>
    </row>
    <row r="1102" spans="1:8">
      <c r="A1102" s="56">
        <v>390850500111</v>
      </c>
      <c r="B1102" s="57" t="s">
        <v>3587</v>
      </c>
      <c r="C1102" s="58" t="s">
        <v>3588</v>
      </c>
      <c r="D1102" s="58" t="s">
        <v>3589</v>
      </c>
      <c r="E1102" s="58" t="s">
        <v>1532</v>
      </c>
      <c r="F1102" s="57" t="s">
        <v>441</v>
      </c>
      <c r="G1102" s="59">
        <v>159727</v>
      </c>
      <c r="H1102" s="102">
        <f t="shared" si="17"/>
        <v>32.524664270660466</v>
      </c>
    </row>
    <row r="1103" spans="1:8">
      <c r="A1103" s="56">
        <v>396040301039</v>
      </c>
      <c r="B1103" s="57" t="s">
        <v>196</v>
      </c>
      <c r="C1103" s="58" t="s">
        <v>3590</v>
      </c>
      <c r="D1103" s="58" t="s">
        <v>2705</v>
      </c>
      <c r="E1103" s="58" t="s">
        <v>440</v>
      </c>
      <c r="F1103" s="57" t="s">
        <v>477</v>
      </c>
      <c r="G1103" s="59">
        <v>159727</v>
      </c>
      <c r="H1103" s="102">
        <f t="shared" si="17"/>
        <v>32.524664270660466</v>
      </c>
    </row>
    <row r="1104" spans="1:8">
      <c r="A1104" s="56">
        <v>372050500441</v>
      </c>
      <c r="B1104" s="57" t="s">
        <v>3591</v>
      </c>
      <c r="C1104" s="58" t="s">
        <v>3592</v>
      </c>
      <c r="D1104" s="58" t="s">
        <v>3593</v>
      </c>
      <c r="E1104" s="58" t="s">
        <v>3594</v>
      </c>
      <c r="F1104" s="57" t="s">
        <v>441</v>
      </c>
      <c r="G1104" s="59">
        <v>158118</v>
      </c>
      <c r="H1104" s="102">
        <f t="shared" si="17"/>
        <v>32.197029088058322</v>
      </c>
    </row>
    <row r="1105" spans="1:8">
      <c r="A1105" s="56">
        <v>390901000169</v>
      </c>
      <c r="B1105" s="57" t="s">
        <v>3595</v>
      </c>
      <c r="C1105" s="58" t="s">
        <v>3534</v>
      </c>
      <c r="D1105" s="58" t="s">
        <v>3596</v>
      </c>
      <c r="E1105" s="58" t="s">
        <v>1679</v>
      </c>
      <c r="F1105" s="57" t="s">
        <v>477</v>
      </c>
      <c r="G1105" s="59">
        <v>158118</v>
      </c>
      <c r="H1105" s="102">
        <f t="shared" si="17"/>
        <v>32.197029088058322</v>
      </c>
    </row>
    <row r="1106" spans="1:8">
      <c r="A1106" s="56">
        <v>391750100073</v>
      </c>
      <c r="B1106" s="57" t="s">
        <v>3597</v>
      </c>
      <c r="C1106" s="58" t="s">
        <v>3598</v>
      </c>
      <c r="D1106" s="58" t="s">
        <v>3599</v>
      </c>
      <c r="E1106" s="58" t="s">
        <v>1416</v>
      </c>
      <c r="F1106" s="57" t="s">
        <v>441</v>
      </c>
      <c r="G1106" s="59">
        <v>157277</v>
      </c>
      <c r="H1106" s="102">
        <f t="shared" si="17"/>
        <v>32.025779126238305</v>
      </c>
    </row>
    <row r="1107" spans="1:8">
      <c r="A1107" s="56">
        <v>398840700139</v>
      </c>
      <c r="B1107" s="57" t="s">
        <v>3600</v>
      </c>
      <c r="C1107" s="58" t="s">
        <v>2155</v>
      </c>
      <c r="D1107" s="58" t="s">
        <v>3601</v>
      </c>
      <c r="E1107" s="58" t="s">
        <v>2733</v>
      </c>
      <c r="F1107" s="57" t="s">
        <v>441</v>
      </c>
      <c r="G1107" s="59">
        <v>157277</v>
      </c>
      <c r="H1107" s="102">
        <f t="shared" si="17"/>
        <v>32.025779126238305</v>
      </c>
    </row>
    <row r="1108" spans="1:8">
      <c r="A1108" s="56">
        <v>398900600236</v>
      </c>
      <c r="B1108" s="57" t="s">
        <v>3602</v>
      </c>
      <c r="C1108" s="58" t="s">
        <v>3603</v>
      </c>
      <c r="D1108" s="58" t="s">
        <v>3604</v>
      </c>
      <c r="E1108" s="58" t="s">
        <v>2227</v>
      </c>
      <c r="F1108" s="57" t="s">
        <v>441</v>
      </c>
      <c r="G1108" s="59">
        <v>154833</v>
      </c>
      <c r="H1108" s="102">
        <f t="shared" si="17"/>
        <v>31.528115741353506</v>
      </c>
    </row>
    <row r="1109" spans="1:8">
      <c r="A1109" s="56">
        <v>390960910519</v>
      </c>
      <c r="B1109" s="57" t="s">
        <v>3605</v>
      </c>
      <c r="C1109" s="58" t="s">
        <v>3606</v>
      </c>
      <c r="D1109" s="58" t="s">
        <v>3607</v>
      </c>
      <c r="E1109" s="58" t="s">
        <v>1532</v>
      </c>
      <c r="F1109" s="57" t="s">
        <v>441</v>
      </c>
      <c r="G1109" s="59">
        <v>152376</v>
      </c>
      <c r="H1109" s="102">
        <f t="shared" si="17"/>
        <v>31.027805210804427</v>
      </c>
    </row>
    <row r="1110" spans="1:8">
      <c r="A1110" s="56">
        <v>400120806953</v>
      </c>
      <c r="B1110" s="57" t="s">
        <v>3608</v>
      </c>
      <c r="C1110" s="58" t="s">
        <v>3609</v>
      </c>
      <c r="D1110" s="58" t="s">
        <v>3610</v>
      </c>
      <c r="E1110" s="58" t="s">
        <v>2127</v>
      </c>
      <c r="F1110" s="57" t="s">
        <v>441</v>
      </c>
      <c r="G1110" s="59">
        <v>152376</v>
      </c>
      <c r="H1110" s="102">
        <f t="shared" si="17"/>
        <v>31.027805210804427</v>
      </c>
    </row>
    <row r="1111" spans="1:8">
      <c r="A1111" s="56">
        <v>408941200132</v>
      </c>
      <c r="B1111" s="57" t="s">
        <v>3611</v>
      </c>
      <c r="C1111" s="58" t="s">
        <v>1234</v>
      </c>
      <c r="D1111" s="58" t="s">
        <v>1235</v>
      </c>
      <c r="E1111" s="58" t="s">
        <v>732</v>
      </c>
      <c r="F1111" s="57" t="s">
        <v>441</v>
      </c>
      <c r="G1111" s="59">
        <v>151548</v>
      </c>
      <c r="H1111" s="102">
        <f t="shared" si="17"/>
        <v>30.859202394648694</v>
      </c>
    </row>
    <row r="1112" spans="1:8">
      <c r="A1112" s="56">
        <v>414040607977</v>
      </c>
      <c r="B1112" s="57" t="s">
        <v>3612</v>
      </c>
      <c r="C1112" s="58" t="s">
        <v>3613</v>
      </c>
      <c r="D1112" s="58" t="s">
        <v>3614</v>
      </c>
      <c r="E1112" s="58" t="s">
        <v>2174</v>
      </c>
      <c r="F1112" s="57" t="s">
        <v>441</v>
      </c>
      <c r="G1112" s="59">
        <v>151548</v>
      </c>
      <c r="H1112" s="102">
        <f t="shared" si="17"/>
        <v>30.859202394648694</v>
      </c>
    </row>
    <row r="1113" spans="1:8">
      <c r="A1113" s="56">
        <v>390100501051</v>
      </c>
      <c r="B1113" s="57" t="s">
        <v>3615</v>
      </c>
      <c r="C1113" s="58" t="s">
        <v>3616</v>
      </c>
      <c r="D1113" s="58" t="s">
        <v>3617</v>
      </c>
      <c r="E1113" s="58" t="s">
        <v>1679</v>
      </c>
      <c r="F1113" s="57" t="s">
        <v>441</v>
      </c>
      <c r="G1113" s="59">
        <v>149925</v>
      </c>
      <c r="H1113" s="102">
        <f t="shared" si="17"/>
        <v>30.52871643979271</v>
      </c>
    </row>
    <row r="1114" spans="1:8">
      <c r="A1114" s="56">
        <v>371161000769</v>
      </c>
      <c r="B1114" s="57" t="s">
        <v>3618</v>
      </c>
      <c r="C1114" s="58" t="s">
        <v>3619</v>
      </c>
      <c r="D1114" s="58" t="s">
        <v>3620</v>
      </c>
      <c r="E1114" s="58" t="s">
        <v>2200</v>
      </c>
      <c r="F1114" s="57" t="s">
        <v>441</v>
      </c>
      <c r="G1114" s="59">
        <v>148350</v>
      </c>
      <c r="H1114" s="102">
        <f t="shared" si="17"/>
        <v>30.208004561235608</v>
      </c>
    </row>
    <row r="1115" spans="1:8">
      <c r="A1115" s="56">
        <v>395100600085</v>
      </c>
      <c r="B1115" s="57" t="s">
        <v>3621</v>
      </c>
      <c r="C1115" s="58" t="s">
        <v>3622</v>
      </c>
      <c r="D1115" s="58" t="s">
        <v>3623</v>
      </c>
      <c r="E1115" s="58" t="s">
        <v>743</v>
      </c>
      <c r="F1115" s="57" t="s">
        <v>441</v>
      </c>
      <c r="G1115" s="59">
        <v>148350</v>
      </c>
      <c r="H1115" s="102">
        <f t="shared" si="17"/>
        <v>30.208004561235608</v>
      </c>
    </row>
    <row r="1116" spans="1:8">
      <c r="A1116" s="56">
        <v>395131201324</v>
      </c>
      <c r="B1116" s="57" t="s">
        <v>3624</v>
      </c>
      <c r="C1116" s="58" t="s">
        <v>3625</v>
      </c>
      <c r="D1116" s="58" t="s">
        <v>3626</v>
      </c>
      <c r="E1116" s="58" t="s">
        <v>728</v>
      </c>
      <c r="F1116" s="57" t="s">
        <v>477</v>
      </c>
      <c r="G1116" s="59">
        <v>148350</v>
      </c>
      <c r="H1116" s="102">
        <f t="shared" si="17"/>
        <v>30.208004561235608</v>
      </c>
    </row>
    <row r="1117" spans="1:8">
      <c r="A1117" s="56">
        <v>395150600850</v>
      </c>
      <c r="B1117" s="57" t="s">
        <v>3627</v>
      </c>
      <c r="C1117" s="58" t="s">
        <v>3628</v>
      </c>
      <c r="D1117" s="58" t="s">
        <v>3629</v>
      </c>
      <c r="E1117" s="58" t="s">
        <v>743</v>
      </c>
      <c r="F1117" s="57" t="s">
        <v>441</v>
      </c>
      <c r="G1117" s="59">
        <v>148350</v>
      </c>
      <c r="H1117" s="102">
        <f t="shared" si="17"/>
        <v>30.208004561235608</v>
      </c>
    </row>
    <row r="1118" spans="1:8">
      <c r="A1118" s="56">
        <v>395170500916</v>
      </c>
      <c r="B1118" s="57" t="s">
        <v>3630</v>
      </c>
      <c r="C1118" s="58" t="s">
        <v>3631</v>
      </c>
      <c r="D1118" s="58" t="s">
        <v>3632</v>
      </c>
      <c r="E1118" s="58" t="s">
        <v>743</v>
      </c>
      <c r="F1118" s="57" t="s">
        <v>441</v>
      </c>
      <c r="G1118" s="59">
        <v>148350</v>
      </c>
      <c r="H1118" s="102">
        <f t="shared" si="17"/>
        <v>30.208004561235608</v>
      </c>
    </row>
    <row r="1119" spans="1:8">
      <c r="A1119" s="56">
        <v>395171001204</v>
      </c>
      <c r="B1119" s="57" t="s">
        <v>3633</v>
      </c>
      <c r="C1119" s="58" t="s">
        <v>3634</v>
      </c>
      <c r="D1119" s="58" t="s">
        <v>3635</v>
      </c>
      <c r="E1119" s="58" t="s">
        <v>728</v>
      </c>
      <c r="F1119" s="57" t="s">
        <v>441</v>
      </c>
      <c r="G1119" s="59">
        <v>148350</v>
      </c>
      <c r="H1119" s="102">
        <f t="shared" si="17"/>
        <v>30.208004561235608</v>
      </c>
    </row>
    <row r="1120" spans="1:8">
      <c r="A1120" s="56">
        <v>395191001308</v>
      </c>
      <c r="B1120" s="57" t="s">
        <v>3636</v>
      </c>
      <c r="C1120" s="58" t="s">
        <v>3637</v>
      </c>
      <c r="D1120" s="58" t="s">
        <v>3638</v>
      </c>
      <c r="E1120" s="58" t="s">
        <v>743</v>
      </c>
      <c r="F1120" s="57" t="s">
        <v>477</v>
      </c>
      <c r="G1120" s="59">
        <v>148350</v>
      </c>
      <c r="H1120" s="102">
        <f t="shared" si="17"/>
        <v>30.208004561235608</v>
      </c>
    </row>
    <row r="1121" spans="1:8">
      <c r="A1121" s="56">
        <v>395191001553</v>
      </c>
      <c r="B1121" s="57" t="s">
        <v>3639</v>
      </c>
      <c r="C1121" s="58" t="s">
        <v>3640</v>
      </c>
      <c r="D1121" s="58" t="s">
        <v>3641</v>
      </c>
      <c r="E1121" s="58" t="s">
        <v>728</v>
      </c>
      <c r="F1121" s="57" t="s">
        <v>441</v>
      </c>
      <c r="G1121" s="59">
        <v>148350</v>
      </c>
      <c r="H1121" s="102">
        <f t="shared" si="17"/>
        <v>30.208004561235608</v>
      </c>
    </row>
    <row r="1122" spans="1:8">
      <c r="A1122" s="56">
        <v>395770800361</v>
      </c>
      <c r="B1122" s="57" t="s">
        <v>3642</v>
      </c>
      <c r="C1122" s="58" t="s">
        <v>3643</v>
      </c>
      <c r="D1122" s="58" t="s">
        <v>2013</v>
      </c>
      <c r="E1122" s="58" t="s">
        <v>728</v>
      </c>
      <c r="F1122" s="57" t="s">
        <v>477</v>
      </c>
      <c r="G1122" s="59">
        <v>148350</v>
      </c>
      <c r="H1122" s="102">
        <f t="shared" si="17"/>
        <v>30.208004561235608</v>
      </c>
    </row>
    <row r="1123" spans="1:8">
      <c r="A1123" s="56">
        <v>395951010922</v>
      </c>
      <c r="B1123" s="57" t="s">
        <v>3644</v>
      </c>
      <c r="C1123" s="58" t="s">
        <v>3645</v>
      </c>
      <c r="D1123" s="58" t="s">
        <v>3278</v>
      </c>
      <c r="E1123" s="58" t="s">
        <v>743</v>
      </c>
      <c r="F1123" s="57" t="s">
        <v>441</v>
      </c>
      <c r="G1123" s="59">
        <v>148350</v>
      </c>
      <c r="H1123" s="102">
        <f t="shared" si="17"/>
        <v>30.208004561235608</v>
      </c>
    </row>
    <row r="1124" spans="1:8">
      <c r="A1124" s="56">
        <v>396170900015</v>
      </c>
      <c r="B1124" s="57" t="s">
        <v>155</v>
      </c>
      <c r="C1124" s="58" t="s">
        <v>3646</v>
      </c>
      <c r="D1124" s="58" t="s">
        <v>3647</v>
      </c>
      <c r="E1124" s="58" t="s">
        <v>440</v>
      </c>
      <c r="F1124" s="57" t="s">
        <v>441</v>
      </c>
      <c r="G1124" s="59">
        <v>148350</v>
      </c>
      <c r="H1124" s="102">
        <f t="shared" si="17"/>
        <v>30.208004561235608</v>
      </c>
    </row>
    <row r="1125" spans="1:8">
      <c r="A1125" s="56">
        <v>398000705083</v>
      </c>
      <c r="B1125" s="57" t="s">
        <v>3648</v>
      </c>
      <c r="C1125" s="58" t="s">
        <v>3649</v>
      </c>
      <c r="D1125" s="58" t="s">
        <v>3650</v>
      </c>
      <c r="E1125" s="58" t="s">
        <v>1845</v>
      </c>
      <c r="F1125" s="57" t="s">
        <v>477</v>
      </c>
      <c r="G1125" s="59">
        <v>148350</v>
      </c>
      <c r="H1125" s="102">
        <f t="shared" si="17"/>
        <v>30.208004561235608</v>
      </c>
    </row>
    <row r="1126" spans="1:8">
      <c r="A1126" s="56">
        <v>398191001188</v>
      </c>
      <c r="B1126" s="57" t="s">
        <v>3651</v>
      </c>
      <c r="C1126" s="58" t="s">
        <v>3652</v>
      </c>
      <c r="D1126" s="58" t="s">
        <v>3653</v>
      </c>
      <c r="E1126" s="58" t="s">
        <v>2227</v>
      </c>
      <c r="F1126" s="57" t="s">
        <v>441</v>
      </c>
      <c r="G1126" s="59">
        <v>148350</v>
      </c>
      <c r="H1126" s="102">
        <f t="shared" si="17"/>
        <v>30.208004561235608</v>
      </c>
    </row>
    <row r="1127" spans="1:8">
      <c r="A1127" s="56">
        <v>390190401122</v>
      </c>
      <c r="B1127" s="57" t="s">
        <v>3654</v>
      </c>
      <c r="C1127" s="58" t="s">
        <v>3655</v>
      </c>
      <c r="D1127" s="58" t="s">
        <v>3656</v>
      </c>
      <c r="E1127" s="58" t="s">
        <v>1679</v>
      </c>
      <c r="F1127" s="57" t="s">
        <v>477</v>
      </c>
      <c r="G1127" s="59">
        <v>147912</v>
      </c>
      <c r="H1127" s="102">
        <f t="shared" si="17"/>
        <v>30.1188161150083</v>
      </c>
    </row>
    <row r="1128" spans="1:8">
      <c r="A1128" s="56">
        <v>395101101911</v>
      </c>
      <c r="B1128" s="57" t="s">
        <v>3657</v>
      </c>
      <c r="C1128" s="58" t="s">
        <v>3658</v>
      </c>
      <c r="D1128" s="58" t="s">
        <v>3659</v>
      </c>
      <c r="E1128" s="58" t="s">
        <v>728</v>
      </c>
      <c r="F1128" s="57" t="s">
        <v>477</v>
      </c>
      <c r="G1128" s="59">
        <v>147912</v>
      </c>
      <c r="H1128" s="102">
        <f t="shared" si="17"/>
        <v>30.1188161150083</v>
      </c>
    </row>
    <row r="1129" spans="1:8">
      <c r="A1129" s="56">
        <v>395130500638</v>
      </c>
      <c r="B1129" s="57" t="s">
        <v>3660</v>
      </c>
      <c r="C1129" s="58" t="s">
        <v>3661</v>
      </c>
      <c r="D1129" s="58" t="s">
        <v>3662</v>
      </c>
      <c r="E1129" s="58" t="s">
        <v>743</v>
      </c>
      <c r="F1129" s="57" t="s">
        <v>477</v>
      </c>
      <c r="G1129" s="59">
        <v>147912</v>
      </c>
      <c r="H1129" s="102">
        <f t="shared" si="17"/>
        <v>30.1188161150083</v>
      </c>
    </row>
    <row r="1130" spans="1:8">
      <c r="A1130" s="56">
        <v>395950611086</v>
      </c>
      <c r="B1130" s="57" t="s">
        <v>3663</v>
      </c>
      <c r="C1130" s="58" t="s">
        <v>1663</v>
      </c>
      <c r="D1130" s="58" t="s">
        <v>1664</v>
      </c>
      <c r="E1130" s="58" t="s">
        <v>728</v>
      </c>
      <c r="F1130" s="57" t="s">
        <v>441</v>
      </c>
      <c r="G1130" s="59">
        <v>147912</v>
      </c>
      <c r="H1130" s="102">
        <f t="shared" si="17"/>
        <v>30.1188161150083</v>
      </c>
    </row>
    <row r="1131" spans="1:8">
      <c r="A1131" s="56">
        <v>396750300058</v>
      </c>
      <c r="B1131" s="57" t="s">
        <v>414</v>
      </c>
      <c r="C1131" s="58" t="s">
        <v>3664</v>
      </c>
      <c r="D1131" s="58" t="s">
        <v>3665</v>
      </c>
      <c r="E1131" s="58" t="s">
        <v>440</v>
      </c>
      <c r="F1131" s="57" t="s">
        <v>441</v>
      </c>
      <c r="G1131" s="59">
        <v>147912</v>
      </c>
      <c r="H1131" s="102">
        <f t="shared" si="17"/>
        <v>30.1188161150083</v>
      </c>
    </row>
    <row r="1132" spans="1:8">
      <c r="A1132" s="56">
        <v>396980650295</v>
      </c>
      <c r="B1132" s="57" t="s">
        <v>672</v>
      </c>
      <c r="C1132" s="58" t="s">
        <v>670</v>
      </c>
      <c r="D1132" s="58" t="s">
        <v>673</v>
      </c>
      <c r="E1132" s="58" t="s">
        <v>440</v>
      </c>
      <c r="F1132" s="57" t="s">
        <v>441</v>
      </c>
      <c r="G1132" s="59">
        <v>147912</v>
      </c>
      <c r="H1132" s="102">
        <f t="shared" si="17"/>
        <v>30.1188161150083</v>
      </c>
    </row>
    <row r="1133" spans="1:8">
      <c r="A1133" s="56">
        <v>400190302278</v>
      </c>
      <c r="B1133" s="57" t="s">
        <v>3666</v>
      </c>
      <c r="C1133" s="58" t="s">
        <v>3667</v>
      </c>
      <c r="D1133" s="58" t="s">
        <v>3668</v>
      </c>
      <c r="E1133" s="58" t="s">
        <v>716</v>
      </c>
      <c r="F1133" s="57" t="s">
        <v>441</v>
      </c>
      <c r="G1133" s="59">
        <v>147912</v>
      </c>
      <c r="H1133" s="102">
        <f t="shared" si="17"/>
        <v>30.1188161150083</v>
      </c>
    </row>
    <row r="1134" spans="1:8">
      <c r="A1134" s="56">
        <v>400181007875</v>
      </c>
      <c r="B1134" s="57" t="s">
        <v>3669</v>
      </c>
      <c r="C1134" s="58" t="s">
        <v>3670</v>
      </c>
      <c r="D1134" s="58" t="s">
        <v>3671</v>
      </c>
      <c r="E1134" s="58" t="s">
        <v>716</v>
      </c>
      <c r="F1134" s="57" t="s">
        <v>441</v>
      </c>
      <c r="G1134" s="59">
        <v>147774</v>
      </c>
      <c r="H1134" s="102">
        <f t="shared" si="17"/>
        <v>30.090715645649009</v>
      </c>
    </row>
    <row r="1135" spans="1:8">
      <c r="A1135" s="56">
        <v>390130800508</v>
      </c>
      <c r="B1135" s="57" t="s">
        <v>3672</v>
      </c>
      <c r="C1135" s="58" t="s">
        <v>3673</v>
      </c>
      <c r="D1135" s="58" t="s">
        <v>3674</v>
      </c>
      <c r="E1135" s="58" t="s">
        <v>977</v>
      </c>
      <c r="F1135" s="57" t="s">
        <v>477</v>
      </c>
      <c r="G1135" s="59">
        <v>147476</v>
      </c>
      <c r="H1135" s="102">
        <f t="shared" si="17"/>
        <v>30.030034921960112</v>
      </c>
    </row>
    <row r="1136" spans="1:8">
      <c r="A1136" s="56">
        <v>400170504303</v>
      </c>
      <c r="B1136" s="57" t="s">
        <v>3675</v>
      </c>
      <c r="C1136" s="58" t="s">
        <v>3676</v>
      </c>
      <c r="D1136" s="58" t="s">
        <v>3677</v>
      </c>
      <c r="E1136" s="58" t="s">
        <v>716</v>
      </c>
      <c r="F1136" s="57" t="s">
        <v>441</v>
      </c>
      <c r="G1136" s="59">
        <v>147476</v>
      </c>
      <c r="H1136" s="102">
        <f t="shared" si="17"/>
        <v>30.030034921960112</v>
      </c>
    </row>
    <row r="1137" spans="1:8">
      <c r="A1137" s="56">
        <v>371921200542</v>
      </c>
      <c r="B1137" s="57" t="s">
        <v>3678</v>
      </c>
      <c r="C1137" s="58" t="s">
        <v>3679</v>
      </c>
      <c r="D1137" s="58" t="s">
        <v>3680</v>
      </c>
      <c r="E1137" s="58" t="s">
        <v>2200</v>
      </c>
      <c r="F1137" s="57" t="s">
        <v>441</v>
      </c>
      <c r="G1137" s="59">
        <v>147475</v>
      </c>
      <c r="H1137" s="102">
        <f t="shared" si="17"/>
        <v>30.029831295370549</v>
      </c>
    </row>
    <row r="1138" spans="1:8">
      <c r="A1138" s="56">
        <v>371960200711</v>
      </c>
      <c r="B1138" s="57" t="s">
        <v>3681</v>
      </c>
      <c r="C1138" s="58" t="s">
        <v>3682</v>
      </c>
      <c r="D1138" s="58" t="s">
        <v>3683</v>
      </c>
      <c r="E1138" s="58" t="s">
        <v>2200</v>
      </c>
      <c r="F1138" s="57" t="s">
        <v>441</v>
      </c>
      <c r="G1138" s="59">
        <v>147475</v>
      </c>
      <c r="H1138" s="102">
        <f t="shared" si="17"/>
        <v>30.029831295370549</v>
      </c>
    </row>
    <row r="1139" spans="1:8">
      <c r="A1139" s="56">
        <v>389011210109</v>
      </c>
      <c r="B1139" s="57" t="s">
        <v>3684</v>
      </c>
      <c r="C1139" s="58" t="s">
        <v>1653</v>
      </c>
      <c r="D1139" s="58" t="s">
        <v>3685</v>
      </c>
      <c r="E1139" s="58" t="s">
        <v>815</v>
      </c>
      <c r="F1139" s="57" t="s">
        <v>477</v>
      </c>
      <c r="G1139" s="59">
        <v>147475</v>
      </c>
      <c r="H1139" s="102">
        <f t="shared" si="17"/>
        <v>30.029831295370549</v>
      </c>
    </row>
    <row r="1140" spans="1:8">
      <c r="A1140" s="56">
        <v>390030310511</v>
      </c>
      <c r="B1140" s="57" t="s">
        <v>3686</v>
      </c>
      <c r="C1140" s="58" t="s">
        <v>3687</v>
      </c>
      <c r="D1140" s="58" t="s">
        <v>3688</v>
      </c>
      <c r="E1140" s="58" t="s">
        <v>1525</v>
      </c>
      <c r="F1140" s="57" t="s">
        <v>477</v>
      </c>
      <c r="G1140" s="59">
        <v>147475</v>
      </c>
      <c r="H1140" s="102">
        <f t="shared" si="17"/>
        <v>30.029831295370549</v>
      </c>
    </row>
    <row r="1141" spans="1:8">
      <c r="A1141" s="56">
        <v>390930700081</v>
      </c>
      <c r="B1141" s="57" t="s">
        <v>3689</v>
      </c>
      <c r="C1141" s="58" t="s">
        <v>3690</v>
      </c>
      <c r="D1141" s="58" t="s">
        <v>3691</v>
      </c>
      <c r="E1141" s="58" t="s">
        <v>1215</v>
      </c>
      <c r="F1141" s="57" t="s">
        <v>441</v>
      </c>
      <c r="G1141" s="59">
        <v>147475</v>
      </c>
      <c r="H1141" s="102">
        <f t="shared" si="17"/>
        <v>30.029831295370549</v>
      </c>
    </row>
    <row r="1142" spans="1:8">
      <c r="A1142" s="56">
        <v>391930900141</v>
      </c>
      <c r="B1142" s="57" t="s">
        <v>3692</v>
      </c>
      <c r="C1142" s="58" t="s">
        <v>3693</v>
      </c>
      <c r="D1142" s="58" t="s">
        <v>3694</v>
      </c>
      <c r="E1142" s="58" t="s">
        <v>1416</v>
      </c>
      <c r="F1142" s="57" t="s">
        <v>441</v>
      </c>
      <c r="G1142" s="59">
        <v>147475</v>
      </c>
      <c r="H1142" s="102">
        <f t="shared" si="17"/>
        <v>30.029831295370549</v>
      </c>
    </row>
    <row r="1143" spans="1:8">
      <c r="A1143" s="56">
        <v>391950200226</v>
      </c>
      <c r="B1143" s="57" t="s">
        <v>3695</v>
      </c>
      <c r="C1143" s="58" t="s">
        <v>3696</v>
      </c>
      <c r="D1143" s="58" t="s">
        <v>3697</v>
      </c>
      <c r="E1143" s="58" t="s">
        <v>984</v>
      </c>
      <c r="F1143" s="57" t="s">
        <v>441</v>
      </c>
      <c r="G1143" s="59">
        <v>147475</v>
      </c>
      <c r="H1143" s="102">
        <f t="shared" si="17"/>
        <v>30.029831295370549</v>
      </c>
    </row>
    <row r="1144" spans="1:8">
      <c r="A1144" s="56">
        <v>395000803361</v>
      </c>
      <c r="B1144" s="57" t="s">
        <v>3698</v>
      </c>
      <c r="C1144" s="58" t="s">
        <v>3699</v>
      </c>
      <c r="D1144" s="58" t="s">
        <v>3700</v>
      </c>
      <c r="E1144" s="58" t="s">
        <v>728</v>
      </c>
      <c r="F1144" s="57" t="s">
        <v>441</v>
      </c>
      <c r="G1144" s="59">
        <v>147475</v>
      </c>
      <c r="H1144" s="102">
        <f t="shared" si="17"/>
        <v>30.029831295370549</v>
      </c>
    </row>
    <row r="1145" spans="1:8">
      <c r="A1145" s="56">
        <v>395010301968</v>
      </c>
      <c r="B1145" s="57" t="s">
        <v>3701</v>
      </c>
      <c r="C1145" s="58" t="s">
        <v>3702</v>
      </c>
      <c r="D1145" s="58" t="s">
        <v>2309</v>
      </c>
      <c r="E1145" s="58" t="s">
        <v>743</v>
      </c>
      <c r="F1145" s="57" t="s">
        <v>477</v>
      </c>
      <c r="G1145" s="59">
        <v>147475</v>
      </c>
      <c r="H1145" s="102">
        <f t="shared" si="17"/>
        <v>30.029831295370549</v>
      </c>
    </row>
    <row r="1146" spans="1:8">
      <c r="A1146" s="56">
        <v>395060900153</v>
      </c>
      <c r="B1146" s="57" t="s">
        <v>3703</v>
      </c>
      <c r="C1146" s="58" t="s">
        <v>3704</v>
      </c>
      <c r="D1146" s="58" t="s">
        <v>3705</v>
      </c>
      <c r="E1146" s="58" t="s">
        <v>743</v>
      </c>
      <c r="F1146" s="57" t="s">
        <v>477</v>
      </c>
      <c r="G1146" s="59">
        <v>147475</v>
      </c>
      <c r="H1146" s="102">
        <f t="shared" si="17"/>
        <v>30.029831295370549</v>
      </c>
    </row>
    <row r="1147" spans="1:8">
      <c r="A1147" s="56">
        <v>395770800336</v>
      </c>
      <c r="B1147" s="57" t="s">
        <v>3706</v>
      </c>
      <c r="C1147" s="58" t="s">
        <v>3707</v>
      </c>
      <c r="D1147" s="58" t="s">
        <v>3708</v>
      </c>
      <c r="E1147" s="58" t="s">
        <v>728</v>
      </c>
      <c r="F1147" s="57" t="s">
        <v>441</v>
      </c>
      <c r="G1147" s="59">
        <v>147475</v>
      </c>
      <c r="H1147" s="102">
        <f t="shared" si="17"/>
        <v>30.029831295370549</v>
      </c>
    </row>
    <row r="1148" spans="1:8">
      <c r="A1148" s="56">
        <v>395770801642</v>
      </c>
      <c r="B1148" s="57" t="s">
        <v>3709</v>
      </c>
      <c r="C1148" s="58" t="s">
        <v>1699</v>
      </c>
      <c r="D1148" s="58" t="s">
        <v>2688</v>
      </c>
      <c r="E1148" s="58" t="s">
        <v>743</v>
      </c>
      <c r="F1148" s="57" t="s">
        <v>441</v>
      </c>
      <c r="G1148" s="59">
        <v>147475</v>
      </c>
      <c r="H1148" s="102">
        <f t="shared" si="17"/>
        <v>30.029831295370549</v>
      </c>
    </row>
    <row r="1149" spans="1:8">
      <c r="A1149" s="56">
        <v>395990420542</v>
      </c>
      <c r="B1149" s="57" t="s">
        <v>3710</v>
      </c>
      <c r="C1149" s="58" t="s">
        <v>3711</v>
      </c>
      <c r="D1149" s="58" t="s">
        <v>3712</v>
      </c>
      <c r="E1149" s="58" t="s">
        <v>728</v>
      </c>
      <c r="F1149" s="57" t="s">
        <v>441</v>
      </c>
      <c r="G1149" s="59">
        <v>147475</v>
      </c>
      <c r="H1149" s="102">
        <f t="shared" si="17"/>
        <v>30.029831295370549</v>
      </c>
    </row>
    <row r="1150" spans="1:8">
      <c r="A1150" s="56">
        <v>395990952102</v>
      </c>
      <c r="B1150" s="57" t="s">
        <v>3713</v>
      </c>
      <c r="C1150" s="58" t="s">
        <v>3714</v>
      </c>
      <c r="D1150" s="58" t="s">
        <v>3715</v>
      </c>
      <c r="E1150" s="58" t="s">
        <v>743</v>
      </c>
      <c r="F1150" s="57" t="s">
        <v>441</v>
      </c>
      <c r="G1150" s="59">
        <v>147475</v>
      </c>
      <c r="H1150" s="102">
        <f t="shared" si="17"/>
        <v>30.029831295370549</v>
      </c>
    </row>
    <row r="1151" spans="1:8">
      <c r="A1151" s="56">
        <v>396010901937</v>
      </c>
      <c r="B1151" s="57" t="s">
        <v>221</v>
      </c>
      <c r="C1151" s="58" t="s">
        <v>2507</v>
      </c>
      <c r="D1151" s="58" t="s">
        <v>3716</v>
      </c>
      <c r="E1151" s="58" t="s">
        <v>440</v>
      </c>
      <c r="F1151" s="57" t="s">
        <v>477</v>
      </c>
      <c r="G1151" s="59">
        <v>147475</v>
      </c>
      <c r="H1151" s="102">
        <f t="shared" si="17"/>
        <v>30.029831295370549</v>
      </c>
    </row>
    <row r="1152" spans="1:8">
      <c r="A1152" s="56">
        <v>396011203320</v>
      </c>
      <c r="B1152" s="57" t="s">
        <v>205</v>
      </c>
      <c r="C1152" s="58" t="s">
        <v>3717</v>
      </c>
      <c r="D1152" s="58" t="s">
        <v>3718</v>
      </c>
      <c r="E1152" s="58" t="s">
        <v>440</v>
      </c>
      <c r="F1152" s="57" t="s">
        <v>477</v>
      </c>
      <c r="G1152" s="59">
        <v>147475</v>
      </c>
      <c r="H1152" s="102">
        <f t="shared" si="17"/>
        <v>30.029831295370549</v>
      </c>
    </row>
    <row r="1153" spans="1:8">
      <c r="A1153" s="56">
        <v>396021201414</v>
      </c>
      <c r="B1153" s="57" t="s">
        <v>222</v>
      </c>
      <c r="C1153" s="58" t="s">
        <v>2507</v>
      </c>
      <c r="D1153" s="58" t="s">
        <v>2533</v>
      </c>
      <c r="E1153" s="58" t="s">
        <v>440</v>
      </c>
      <c r="F1153" s="57" t="s">
        <v>477</v>
      </c>
      <c r="G1153" s="59">
        <v>147475</v>
      </c>
      <c r="H1153" s="102">
        <f t="shared" si="17"/>
        <v>30.029831295370549</v>
      </c>
    </row>
    <row r="1154" spans="1:8">
      <c r="A1154" s="56">
        <v>396051001118</v>
      </c>
      <c r="B1154" s="57" t="s">
        <v>209</v>
      </c>
      <c r="C1154" s="58" t="s">
        <v>3719</v>
      </c>
      <c r="D1154" s="58" t="s">
        <v>3720</v>
      </c>
      <c r="E1154" s="58" t="s">
        <v>440</v>
      </c>
      <c r="F1154" s="57" t="s">
        <v>441</v>
      </c>
      <c r="G1154" s="59">
        <v>147475</v>
      </c>
      <c r="H1154" s="102">
        <f t="shared" ref="H1154:H1217" si="18">G1154/4910.95</f>
        <v>30.029831295370549</v>
      </c>
    </row>
    <row r="1155" spans="1:8">
      <c r="A1155" s="56">
        <v>396161000249</v>
      </c>
      <c r="B1155" s="57" t="s">
        <v>622</v>
      </c>
      <c r="C1155" s="58" t="s">
        <v>623</v>
      </c>
      <c r="D1155" s="58" t="s">
        <v>624</v>
      </c>
      <c r="E1155" s="58" t="s">
        <v>440</v>
      </c>
      <c r="F1155" s="57" t="s">
        <v>441</v>
      </c>
      <c r="G1155" s="59">
        <v>147475</v>
      </c>
      <c r="H1155" s="102">
        <f t="shared" si="18"/>
        <v>30.029831295370549</v>
      </c>
    </row>
    <row r="1156" spans="1:8">
      <c r="A1156" s="56">
        <v>396740915267</v>
      </c>
      <c r="B1156" s="57" t="s">
        <v>24</v>
      </c>
      <c r="C1156" s="58" t="s">
        <v>3721</v>
      </c>
      <c r="D1156" s="58" t="s">
        <v>3722</v>
      </c>
      <c r="E1156" s="58" t="s">
        <v>440</v>
      </c>
      <c r="F1156" s="57" t="s">
        <v>441</v>
      </c>
      <c r="G1156" s="59">
        <v>147475</v>
      </c>
      <c r="H1156" s="102">
        <f t="shared" si="18"/>
        <v>30.029831295370549</v>
      </c>
    </row>
    <row r="1157" spans="1:8">
      <c r="A1157" s="56">
        <v>400960930183</v>
      </c>
      <c r="B1157" s="57" t="s">
        <v>3723</v>
      </c>
      <c r="C1157" s="58" t="s">
        <v>3724</v>
      </c>
      <c r="D1157" s="58" t="s">
        <v>3725</v>
      </c>
      <c r="E1157" s="58" t="s">
        <v>716</v>
      </c>
      <c r="F1157" s="57" t="s">
        <v>441</v>
      </c>
      <c r="G1157" s="59">
        <v>147475</v>
      </c>
      <c r="H1157" s="102">
        <f t="shared" si="18"/>
        <v>30.029831295370549</v>
      </c>
    </row>
    <row r="1158" spans="1:8">
      <c r="A1158" s="56">
        <v>350161100413</v>
      </c>
      <c r="B1158" s="57" t="s">
        <v>3726</v>
      </c>
      <c r="C1158" s="58" t="s">
        <v>800</v>
      </c>
      <c r="D1158" s="58" t="s">
        <v>3727</v>
      </c>
      <c r="E1158" s="58" t="s">
        <v>732</v>
      </c>
      <c r="F1158" s="57" t="s">
        <v>441</v>
      </c>
      <c r="G1158" s="59">
        <v>147474</v>
      </c>
      <c r="H1158" s="102">
        <f t="shared" si="18"/>
        <v>30.029627668780989</v>
      </c>
    </row>
    <row r="1159" spans="1:8">
      <c r="A1159" s="56">
        <v>370850100073</v>
      </c>
      <c r="B1159" s="57" t="s">
        <v>3728</v>
      </c>
      <c r="C1159" s="58" t="s">
        <v>3729</v>
      </c>
      <c r="D1159" s="58" t="s">
        <v>3730</v>
      </c>
      <c r="E1159" s="58" t="s">
        <v>1409</v>
      </c>
      <c r="F1159" s="57" t="s">
        <v>441</v>
      </c>
      <c r="G1159" s="59">
        <v>147474</v>
      </c>
      <c r="H1159" s="102">
        <f t="shared" si="18"/>
        <v>30.029627668780989</v>
      </c>
    </row>
    <row r="1160" spans="1:8">
      <c r="A1160" s="56">
        <v>371850204061</v>
      </c>
      <c r="B1160" s="57" t="s">
        <v>3731</v>
      </c>
      <c r="C1160" s="58" t="s">
        <v>3732</v>
      </c>
      <c r="D1160" s="58" t="s">
        <v>3733</v>
      </c>
      <c r="E1160" s="58" t="s">
        <v>2174</v>
      </c>
      <c r="F1160" s="57" t="s">
        <v>441</v>
      </c>
      <c r="G1160" s="59">
        <v>147474</v>
      </c>
      <c r="H1160" s="102">
        <f t="shared" si="18"/>
        <v>30.029627668780989</v>
      </c>
    </row>
    <row r="1161" spans="1:8">
      <c r="A1161" s="56">
        <v>389120600553</v>
      </c>
      <c r="B1161" s="57" t="s">
        <v>3734</v>
      </c>
      <c r="C1161" s="58" t="s">
        <v>2535</v>
      </c>
      <c r="D1161" s="58" t="s">
        <v>3735</v>
      </c>
      <c r="E1161" s="58" t="s">
        <v>815</v>
      </c>
      <c r="F1161" s="57" t="s">
        <v>477</v>
      </c>
      <c r="G1161" s="59">
        <v>147474</v>
      </c>
      <c r="H1161" s="102">
        <f t="shared" si="18"/>
        <v>30.029627668780989</v>
      </c>
    </row>
    <row r="1162" spans="1:8">
      <c r="A1162" s="56">
        <v>389960510598</v>
      </c>
      <c r="B1162" s="57" t="s">
        <v>3736</v>
      </c>
      <c r="C1162" s="58" t="s">
        <v>3737</v>
      </c>
      <c r="D1162" s="58" t="s">
        <v>3738</v>
      </c>
      <c r="E1162" s="58" t="s">
        <v>1446</v>
      </c>
      <c r="F1162" s="57" t="s">
        <v>441</v>
      </c>
      <c r="G1162" s="59">
        <v>147474</v>
      </c>
      <c r="H1162" s="102">
        <f t="shared" si="18"/>
        <v>30.029627668780989</v>
      </c>
    </row>
    <row r="1163" spans="1:8">
      <c r="A1163" s="56">
        <v>390020401314</v>
      </c>
      <c r="B1163" s="57" t="s">
        <v>3739</v>
      </c>
      <c r="C1163" s="58" t="s">
        <v>3740</v>
      </c>
      <c r="D1163" s="58" t="s">
        <v>3741</v>
      </c>
      <c r="E1163" s="58" t="s">
        <v>1679</v>
      </c>
      <c r="F1163" s="57" t="s">
        <v>477</v>
      </c>
      <c r="G1163" s="59">
        <v>147474</v>
      </c>
      <c r="H1163" s="102">
        <f t="shared" si="18"/>
        <v>30.029627668780989</v>
      </c>
    </row>
    <row r="1164" spans="1:8">
      <c r="A1164" s="56">
        <v>390061100973</v>
      </c>
      <c r="B1164" s="57" t="s">
        <v>3742</v>
      </c>
      <c r="C1164" s="58" t="s">
        <v>1824</v>
      </c>
      <c r="D1164" s="58" t="s">
        <v>2267</v>
      </c>
      <c r="E1164" s="58" t="s">
        <v>1781</v>
      </c>
      <c r="F1164" s="57" t="s">
        <v>477</v>
      </c>
      <c r="G1164" s="59">
        <v>147474</v>
      </c>
      <c r="H1164" s="102">
        <f t="shared" si="18"/>
        <v>30.029627668780989</v>
      </c>
    </row>
    <row r="1165" spans="1:8">
      <c r="A1165" s="56">
        <v>390080900352</v>
      </c>
      <c r="B1165" s="57" t="s">
        <v>3743</v>
      </c>
      <c r="C1165" s="58" t="s">
        <v>2266</v>
      </c>
      <c r="D1165" s="58" t="s">
        <v>3744</v>
      </c>
      <c r="E1165" s="58" t="s">
        <v>1781</v>
      </c>
      <c r="F1165" s="57" t="s">
        <v>477</v>
      </c>
      <c r="G1165" s="59">
        <v>147474</v>
      </c>
      <c r="H1165" s="102">
        <f t="shared" si="18"/>
        <v>30.029627668780989</v>
      </c>
    </row>
    <row r="1166" spans="1:8">
      <c r="A1166" s="56">
        <v>390100300781</v>
      </c>
      <c r="B1166" s="57" t="s">
        <v>3745</v>
      </c>
      <c r="C1166" s="58" t="s">
        <v>3746</v>
      </c>
      <c r="D1166" s="58" t="s">
        <v>3747</v>
      </c>
      <c r="E1166" s="58" t="s">
        <v>2816</v>
      </c>
      <c r="F1166" s="57" t="s">
        <v>477</v>
      </c>
      <c r="G1166" s="59">
        <v>147474</v>
      </c>
      <c r="H1166" s="102">
        <f t="shared" si="18"/>
        <v>30.029627668780989</v>
      </c>
    </row>
    <row r="1167" spans="1:8">
      <c r="A1167" s="56">
        <v>390101200712</v>
      </c>
      <c r="B1167" s="57" t="s">
        <v>3748</v>
      </c>
      <c r="C1167" s="58" t="s">
        <v>3116</v>
      </c>
      <c r="D1167" s="58" t="s">
        <v>3749</v>
      </c>
      <c r="E1167" s="58" t="s">
        <v>1679</v>
      </c>
      <c r="F1167" s="57" t="s">
        <v>477</v>
      </c>
      <c r="G1167" s="59">
        <v>147474</v>
      </c>
      <c r="H1167" s="102">
        <f t="shared" si="18"/>
        <v>30.029627668780989</v>
      </c>
    </row>
    <row r="1168" spans="1:8">
      <c r="A1168" s="56">
        <v>390120500409</v>
      </c>
      <c r="B1168" s="57" t="s">
        <v>3750</v>
      </c>
      <c r="C1168" s="58" t="s">
        <v>2263</v>
      </c>
      <c r="D1168" s="58" t="s">
        <v>3751</v>
      </c>
      <c r="E1168" s="58" t="s">
        <v>977</v>
      </c>
      <c r="F1168" s="57" t="s">
        <v>441</v>
      </c>
      <c r="G1168" s="59">
        <v>147474</v>
      </c>
      <c r="H1168" s="102">
        <f t="shared" si="18"/>
        <v>30.029627668780989</v>
      </c>
    </row>
    <row r="1169" spans="1:8">
      <c r="A1169" s="56">
        <v>390120600136</v>
      </c>
      <c r="B1169" s="57" t="s">
        <v>3752</v>
      </c>
      <c r="C1169" s="58" t="s">
        <v>3753</v>
      </c>
      <c r="D1169" s="58" t="s">
        <v>3754</v>
      </c>
      <c r="E1169" s="58" t="s">
        <v>1532</v>
      </c>
      <c r="F1169" s="57" t="s">
        <v>477</v>
      </c>
      <c r="G1169" s="59">
        <v>147474</v>
      </c>
      <c r="H1169" s="102">
        <f t="shared" si="18"/>
        <v>30.029627668780989</v>
      </c>
    </row>
    <row r="1170" spans="1:8">
      <c r="A1170" s="56">
        <v>390170300320</v>
      </c>
      <c r="B1170" s="57" t="s">
        <v>3755</v>
      </c>
      <c r="C1170" s="58" t="s">
        <v>3753</v>
      </c>
      <c r="D1170" s="58" t="s">
        <v>3756</v>
      </c>
      <c r="E1170" s="58" t="s">
        <v>1719</v>
      </c>
      <c r="F1170" s="57" t="s">
        <v>477</v>
      </c>
      <c r="G1170" s="59">
        <v>147474</v>
      </c>
      <c r="H1170" s="102">
        <f t="shared" si="18"/>
        <v>30.029627668780989</v>
      </c>
    </row>
    <row r="1171" spans="1:8">
      <c r="A1171" s="56">
        <v>390170301890</v>
      </c>
      <c r="B1171" s="57" t="s">
        <v>3757</v>
      </c>
      <c r="C1171" s="58" t="s">
        <v>3758</v>
      </c>
      <c r="D1171" s="58" t="s">
        <v>3759</v>
      </c>
      <c r="E1171" s="58" t="s">
        <v>1055</v>
      </c>
      <c r="F1171" s="57" t="s">
        <v>441</v>
      </c>
      <c r="G1171" s="59">
        <v>147474</v>
      </c>
      <c r="H1171" s="102">
        <f t="shared" si="18"/>
        <v>30.029627668780989</v>
      </c>
    </row>
    <row r="1172" spans="1:8">
      <c r="A1172" s="56">
        <v>390190700707</v>
      </c>
      <c r="B1172" s="57" t="s">
        <v>3760</v>
      </c>
      <c r="C1172" s="58" t="s">
        <v>3761</v>
      </c>
      <c r="D1172" s="58" t="s">
        <v>3762</v>
      </c>
      <c r="E1172" s="58" t="s">
        <v>1679</v>
      </c>
      <c r="F1172" s="57" t="s">
        <v>441</v>
      </c>
      <c r="G1172" s="59">
        <v>147474</v>
      </c>
      <c r="H1172" s="102">
        <f t="shared" si="18"/>
        <v>30.029627668780989</v>
      </c>
    </row>
    <row r="1173" spans="1:8">
      <c r="A1173" s="56">
        <v>390191000156</v>
      </c>
      <c r="B1173" s="57" t="s">
        <v>3763</v>
      </c>
      <c r="C1173" s="58" t="s">
        <v>3764</v>
      </c>
      <c r="D1173" s="58" t="s">
        <v>3765</v>
      </c>
      <c r="E1173" s="58" t="s">
        <v>1525</v>
      </c>
      <c r="F1173" s="57" t="s">
        <v>441</v>
      </c>
      <c r="G1173" s="59">
        <v>147474</v>
      </c>
      <c r="H1173" s="102">
        <f t="shared" si="18"/>
        <v>30.029627668780989</v>
      </c>
    </row>
    <row r="1174" spans="1:8">
      <c r="A1174" s="56">
        <v>390200100665</v>
      </c>
      <c r="B1174" s="57" t="s">
        <v>3766</v>
      </c>
      <c r="C1174" s="58" t="s">
        <v>3767</v>
      </c>
      <c r="D1174" s="58" t="s">
        <v>3768</v>
      </c>
      <c r="E1174" s="58" t="s">
        <v>1532</v>
      </c>
      <c r="F1174" s="57" t="s">
        <v>441</v>
      </c>
      <c r="G1174" s="59">
        <v>147474</v>
      </c>
      <c r="H1174" s="102">
        <f t="shared" si="18"/>
        <v>30.029627668780989</v>
      </c>
    </row>
    <row r="1175" spans="1:8">
      <c r="A1175" s="56">
        <v>390680600042</v>
      </c>
      <c r="B1175" s="57" t="s">
        <v>3769</v>
      </c>
      <c r="C1175" s="58" t="s">
        <v>3770</v>
      </c>
      <c r="D1175" s="58" t="s">
        <v>3771</v>
      </c>
      <c r="E1175" s="58" t="s">
        <v>1532</v>
      </c>
      <c r="F1175" s="57" t="s">
        <v>441</v>
      </c>
      <c r="G1175" s="59">
        <v>147474</v>
      </c>
      <c r="H1175" s="102">
        <f t="shared" si="18"/>
        <v>30.029627668780989</v>
      </c>
    </row>
    <row r="1176" spans="1:8">
      <c r="A1176" s="56">
        <v>390690300047</v>
      </c>
      <c r="B1176" s="57" t="s">
        <v>3772</v>
      </c>
      <c r="C1176" s="58" t="s">
        <v>3773</v>
      </c>
      <c r="D1176" s="58" t="s">
        <v>2815</v>
      </c>
      <c r="E1176" s="58" t="s">
        <v>2816</v>
      </c>
      <c r="F1176" s="57" t="s">
        <v>477</v>
      </c>
      <c r="G1176" s="59">
        <v>147474</v>
      </c>
      <c r="H1176" s="102">
        <f t="shared" si="18"/>
        <v>30.029627668780989</v>
      </c>
    </row>
    <row r="1177" spans="1:8">
      <c r="A1177" s="56">
        <v>390820600072</v>
      </c>
      <c r="B1177" s="57" t="s">
        <v>3774</v>
      </c>
      <c r="C1177" s="58" t="s">
        <v>3690</v>
      </c>
      <c r="D1177" s="58" t="s">
        <v>3775</v>
      </c>
      <c r="E1177" s="58" t="s">
        <v>1532</v>
      </c>
      <c r="F1177" s="57" t="s">
        <v>441</v>
      </c>
      <c r="G1177" s="59">
        <v>147474</v>
      </c>
      <c r="H1177" s="102">
        <f t="shared" si="18"/>
        <v>30.029627668780989</v>
      </c>
    </row>
    <row r="1178" spans="1:8">
      <c r="A1178" s="56">
        <v>390860200018</v>
      </c>
      <c r="B1178" s="57" t="s">
        <v>3776</v>
      </c>
      <c r="C1178" s="58" t="s">
        <v>3777</v>
      </c>
      <c r="D1178" s="58" t="s">
        <v>3778</v>
      </c>
      <c r="E1178" s="58" t="s">
        <v>1215</v>
      </c>
      <c r="F1178" s="57" t="s">
        <v>477</v>
      </c>
      <c r="G1178" s="59">
        <v>147474</v>
      </c>
      <c r="H1178" s="102">
        <f t="shared" si="18"/>
        <v>30.029627668780989</v>
      </c>
    </row>
    <row r="1179" spans="1:8">
      <c r="A1179" s="56">
        <v>391060900026</v>
      </c>
      <c r="B1179" s="57" t="s">
        <v>3779</v>
      </c>
      <c r="C1179" s="58" t="s">
        <v>3780</v>
      </c>
      <c r="D1179" s="58" t="s">
        <v>3781</v>
      </c>
      <c r="E1179" s="58" t="s">
        <v>1788</v>
      </c>
      <c r="F1179" s="57" t="s">
        <v>441</v>
      </c>
      <c r="G1179" s="59">
        <v>147474</v>
      </c>
      <c r="H1179" s="102">
        <f t="shared" si="18"/>
        <v>30.029627668780989</v>
      </c>
    </row>
    <row r="1180" spans="1:8">
      <c r="A1180" s="56">
        <v>391730100336</v>
      </c>
      <c r="B1180" s="57" t="s">
        <v>3782</v>
      </c>
      <c r="C1180" s="58" t="s">
        <v>3783</v>
      </c>
      <c r="D1180" s="58" t="s">
        <v>3784</v>
      </c>
      <c r="E1180" s="58" t="s">
        <v>1416</v>
      </c>
      <c r="F1180" s="57" t="s">
        <v>441</v>
      </c>
      <c r="G1180" s="59">
        <v>147474</v>
      </c>
      <c r="H1180" s="102">
        <f t="shared" si="18"/>
        <v>30.029627668780989</v>
      </c>
    </row>
    <row r="1181" spans="1:8">
      <c r="A1181" s="56">
        <v>391811000905</v>
      </c>
      <c r="B1181" s="57" t="s">
        <v>3785</v>
      </c>
      <c r="C1181" s="58" t="s">
        <v>3786</v>
      </c>
      <c r="D1181" s="58" t="s">
        <v>3787</v>
      </c>
      <c r="E1181" s="58" t="s">
        <v>3788</v>
      </c>
      <c r="F1181" s="57" t="s">
        <v>441</v>
      </c>
      <c r="G1181" s="59">
        <v>147474</v>
      </c>
      <c r="H1181" s="102">
        <f t="shared" si="18"/>
        <v>30.029627668780989</v>
      </c>
    </row>
    <row r="1182" spans="1:8">
      <c r="A1182" s="56">
        <v>392070310151</v>
      </c>
      <c r="B1182" s="57" t="s">
        <v>3789</v>
      </c>
      <c r="C1182" s="58" t="s">
        <v>3790</v>
      </c>
      <c r="D1182" s="58" t="s">
        <v>3791</v>
      </c>
      <c r="E1182" s="58" t="s">
        <v>938</v>
      </c>
      <c r="F1182" s="57" t="s">
        <v>441</v>
      </c>
      <c r="G1182" s="59">
        <v>147474</v>
      </c>
      <c r="H1182" s="102">
        <f t="shared" si="18"/>
        <v>30.029627668780989</v>
      </c>
    </row>
    <row r="1183" spans="1:8">
      <c r="A1183" s="56">
        <v>392140500262</v>
      </c>
      <c r="B1183" s="57" t="s">
        <v>3792</v>
      </c>
      <c r="C1183" s="58" t="s">
        <v>3793</v>
      </c>
      <c r="D1183" s="58" t="s">
        <v>3794</v>
      </c>
      <c r="E1183" s="58" t="s">
        <v>2478</v>
      </c>
      <c r="F1183" s="57" t="s">
        <v>441</v>
      </c>
      <c r="G1183" s="59">
        <v>147474</v>
      </c>
      <c r="H1183" s="102">
        <f t="shared" si="18"/>
        <v>30.029627668780989</v>
      </c>
    </row>
    <row r="1184" spans="1:8">
      <c r="A1184" s="56">
        <v>393010610151</v>
      </c>
      <c r="B1184" s="57" t="s">
        <v>3795</v>
      </c>
      <c r="C1184" s="58" t="s">
        <v>3796</v>
      </c>
      <c r="D1184" s="58" t="s">
        <v>3797</v>
      </c>
      <c r="E1184" s="58" t="s">
        <v>3798</v>
      </c>
      <c r="F1184" s="57" t="s">
        <v>477</v>
      </c>
      <c r="G1184" s="59">
        <v>147474</v>
      </c>
      <c r="H1184" s="102">
        <f t="shared" si="18"/>
        <v>30.029627668780989</v>
      </c>
    </row>
    <row r="1185" spans="1:8">
      <c r="A1185" s="56">
        <v>393060300226</v>
      </c>
      <c r="B1185" s="57" t="s">
        <v>3799</v>
      </c>
      <c r="C1185" s="58" t="s">
        <v>3800</v>
      </c>
      <c r="D1185" s="58" t="s">
        <v>3801</v>
      </c>
      <c r="E1185" s="58" t="s">
        <v>1205</v>
      </c>
      <c r="F1185" s="57" t="s">
        <v>441</v>
      </c>
      <c r="G1185" s="59">
        <v>147474</v>
      </c>
      <c r="H1185" s="102">
        <f t="shared" si="18"/>
        <v>30.029627668780989</v>
      </c>
    </row>
    <row r="1186" spans="1:8">
      <c r="A1186" s="56">
        <v>393061200144</v>
      </c>
      <c r="B1186" s="57" t="s">
        <v>3802</v>
      </c>
      <c r="C1186" s="58" t="s">
        <v>3803</v>
      </c>
      <c r="D1186" s="58" t="s">
        <v>3159</v>
      </c>
      <c r="E1186" s="58" t="s">
        <v>3153</v>
      </c>
      <c r="F1186" s="57" t="s">
        <v>477</v>
      </c>
      <c r="G1186" s="59">
        <v>147474</v>
      </c>
      <c r="H1186" s="102">
        <f t="shared" si="18"/>
        <v>30.029627668780989</v>
      </c>
    </row>
    <row r="1187" spans="1:8">
      <c r="A1187" s="56">
        <v>393080200252</v>
      </c>
      <c r="B1187" s="57" t="s">
        <v>3804</v>
      </c>
      <c r="C1187" s="58" t="s">
        <v>3805</v>
      </c>
      <c r="D1187" s="58" t="s">
        <v>3806</v>
      </c>
      <c r="E1187" s="58" t="s">
        <v>1205</v>
      </c>
      <c r="F1187" s="57" t="s">
        <v>441</v>
      </c>
      <c r="G1187" s="59">
        <v>147474</v>
      </c>
      <c r="H1187" s="102">
        <f t="shared" si="18"/>
        <v>30.029627668780989</v>
      </c>
    </row>
    <row r="1188" spans="1:8">
      <c r="A1188" s="56">
        <v>393910600127</v>
      </c>
      <c r="B1188" s="57" t="s">
        <v>3807</v>
      </c>
      <c r="C1188" s="58" t="s">
        <v>3808</v>
      </c>
      <c r="D1188" s="58" t="s">
        <v>3809</v>
      </c>
      <c r="E1188" s="58" t="s">
        <v>1205</v>
      </c>
      <c r="F1188" s="57" t="s">
        <v>441</v>
      </c>
      <c r="G1188" s="59">
        <v>147474</v>
      </c>
      <c r="H1188" s="102">
        <f t="shared" si="18"/>
        <v>30.029627668780989</v>
      </c>
    </row>
    <row r="1189" spans="1:8">
      <c r="A1189" s="56">
        <v>393940900109</v>
      </c>
      <c r="B1189" s="57" t="s">
        <v>3810</v>
      </c>
      <c r="C1189" s="58" t="s">
        <v>3811</v>
      </c>
      <c r="D1189" s="58" t="s">
        <v>3812</v>
      </c>
      <c r="E1189" s="58" t="s">
        <v>3813</v>
      </c>
      <c r="F1189" s="57" t="s">
        <v>441</v>
      </c>
      <c r="G1189" s="59">
        <v>147474</v>
      </c>
      <c r="H1189" s="102">
        <f t="shared" si="18"/>
        <v>30.029627668780989</v>
      </c>
    </row>
    <row r="1190" spans="1:8">
      <c r="A1190" s="56">
        <v>395010102311</v>
      </c>
      <c r="B1190" s="57" t="s">
        <v>3814</v>
      </c>
      <c r="C1190" s="58" t="s">
        <v>3815</v>
      </c>
      <c r="D1190" s="58" t="s">
        <v>3816</v>
      </c>
      <c r="E1190" s="58" t="s">
        <v>728</v>
      </c>
      <c r="F1190" s="57" t="s">
        <v>441</v>
      </c>
      <c r="G1190" s="59">
        <v>147474</v>
      </c>
      <c r="H1190" s="102">
        <f t="shared" si="18"/>
        <v>30.029627668780989</v>
      </c>
    </row>
    <row r="1191" spans="1:8">
      <c r="A1191" s="56">
        <v>395010601619</v>
      </c>
      <c r="B1191" s="57" t="s">
        <v>3817</v>
      </c>
      <c r="C1191" s="58" t="s">
        <v>3818</v>
      </c>
      <c r="D1191" s="58" t="s">
        <v>3819</v>
      </c>
      <c r="E1191" s="58" t="s">
        <v>743</v>
      </c>
      <c r="F1191" s="57" t="s">
        <v>441</v>
      </c>
      <c r="G1191" s="59">
        <v>147474</v>
      </c>
      <c r="H1191" s="102">
        <f t="shared" si="18"/>
        <v>30.029627668780989</v>
      </c>
    </row>
    <row r="1192" spans="1:8">
      <c r="A1192" s="56">
        <v>395020201040</v>
      </c>
      <c r="B1192" s="57" t="s">
        <v>3820</v>
      </c>
      <c r="C1192" s="58" t="s">
        <v>3821</v>
      </c>
      <c r="D1192" s="58" t="s">
        <v>3822</v>
      </c>
      <c r="E1192" s="58" t="s">
        <v>743</v>
      </c>
      <c r="F1192" s="57" t="s">
        <v>477</v>
      </c>
      <c r="G1192" s="59">
        <v>147474</v>
      </c>
      <c r="H1192" s="102">
        <f t="shared" si="18"/>
        <v>30.029627668780989</v>
      </c>
    </row>
    <row r="1193" spans="1:8">
      <c r="A1193" s="56">
        <v>395020602249</v>
      </c>
      <c r="B1193" s="57" t="s">
        <v>3823</v>
      </c>
      <c r="C1193" s="58" t="s">
        <v>3824</v>
      </c>
      <c r="D1193" s="58" t="s">
        <v>3825</v>
      </c>
      <c r="E1193" s="58" t="s">
        <v>743</v>
      </c>
      <c r="F1193" s="57" t="s">
        <v>441</v>
      </c>
      <c r="G1193" s="59">
        <v>147474</v>
      </c>
      <c r="H1193" s="102">
        <f t="shared" si="18"/>
        <v>30.029627668780989</v>
      </c>
    </row>
    <row r="1194" spans="1:8">
      <c r="A1194" s="56">
        <v>395020800032</v>
      </c>
      <c r="B1194" s="57" t="s">
        <v>3826</v>
      </c>
      <c r="C1194" s="58" t="s">
        <v>3827</v>
      </c>
      <c r="D1194" s="58" t="s">
        <v>3828</v>
      </c>
      <c r="E1194" s="58" t="s">
        <v>743</v>
      </c>
      <c r="F1194" s="57" t="s">
        <v>441</v>
      </c>
      <c r="G1194" s="59">
        <v>147474</v>
      </c>
      <c r="H1194" s="102">
        <f t="shared" si="18"/>
        <v>30.029627668780989</v>
      </c>
    </row>
    <row r="1195" spans="1:8">
      <c r="A1195" s="56">
        <v>395021002369</v>
      </c>
      <c r="B1195" s="57" t="s">
        <v>3829</v>
      </c>
      <c r="C1195" s="58" t="s">
        <v>3830</v>
      </c>
      <c r="D1195" s="58" t="s">
        <v>3831</v>
      </c>
      <c r="E1195" s="58" t="s">
        <v>728</v>
      </c>
      <c r="F1195" s="57" t="s">
        <v>441</v>
      </c>
      <c r="G1195" s="59">
        <v>147474</v>
      </c>
      <c r="H1195" s="102">
        <f t="shared" si="18"/>
        <v>30.029627668780989</v>
      </c>
    </row>
    <row r="1196" spans="1:8">
      <c r="A1196" s="56">
        <v>395021103424</v>
      </c>
      <c r="B1196" s="57" t="s">
        <v>3832</v>
      </c>
      <c r="C1196" s="58" t="s">
        <v>3833</v>
      </c>
      <c r="D1196" s="58" t="s">
        <v>3834</v>
      </c>
      <c r="E1196" s="58" t="s">
        <v>743</v>
      </c>
      <c r="F1196" s="57" t="s">
        <v>441</v>
      </c>
      <c r="G1196" s="59">
        <v>147474</v>
      </c>
      <c r="H1196" s="102">
        <f t="shared" si="18"/>
        <v>30.029627668780989</v>
      </c>
    </row>
    <row r="1197" spans="1:8">
      <c r="A1197" s="56">
        <v>395040800721</v>
      </c>
      <c r="B1197" s="57" t="s">
        <v>3835</v>
      </c>
      <c r="C1197" s="58" t="s">
        <v>3178</v>
      </c>
      <c r="D1197" s="58" t="s">
        <v>3836</v>
      </c>
      <c r="E1197" s="58" t="s">
        <v>728</v>
      </c>
      <c r="F1197" s="57" t="s">
        <v>477</v>
      </c>
      <c r="G1197" s="59">
        <v>147474</v>
      </c>
      <c r="H1197" s="102">
        <f t="shared" si="18"/>
        <v>30.029627668780989</v>
      </c>
    </row>
    <row r="1198" spans="1:8">
      <c r="A1198" s="56">
        <v>395050101597</v>
      </c>
      <c r="B1198" s="57" t="s">
        <v>3837</v>
      </c>
      <c r="C1198" s="58" t="s">
        <v>3838</v>
      </c>
      <c r="D1198" s="58" t="s">
        <v>3839</v>
      </c>
      <c r="E1198" s="58" t="s">
        <v>728</v>
      </c>
      <c r="F1198" s="57" t="s">
        <v>477</v>
      </c>
      <c r="G1198" s="59">
        <v>147474</v>
      </c>
      <c r="H1198" s="102">
        <f t="shared" si="18"/>
        <v>30.029627668780989</v>
      </c>
    </row>
    <row r="1199" spans="1:8">
      <c r="A1199" s="56">
        <v>395060702475</v>
      </c>
      <c r="B1199" s="57" t="s">
        <v>3840</v>
      </c>
      <c r="C1199" s="58" t="s">
        <v>3841</v>
      </c>
      <c r="D1199" s="58" t="s">
        <v>3842</v>
      </c>
      <c r="E1199" s="58" t="s">
        <v>728</v>
      </c>
      <c r="F1199" s="57" t="s">
        <v>441</v>
      </c>
      <c r="G1199" s="59">
        <v>147474</v>
      </c>
      <c r="H1199" s="102">
        <f t="shared" si="18"/>
        <v>30.029627668780989</v>
      </c>
    </row>
    <row r="1200" spans="1:8">
      <c r="A1200" s="56">
        <v>395070701566</v>
      </c>
      <c r="B1200" s="57" t="s">
        <v>3843</v>
      </c>
      <c r="C1200" s="58" t="s">
        <v>3844</v>
      </c>
      <c r="D1200" s="58" t="s">
        <v>3845</v>
      </c>
      <c r="E1200" s="58" t="s">
        <v>743</v>
      </c>
      <c r="F1200" s="57" t="s">
        <v>477</v>
      </c>
      <c r="G1200" s="59">
        <v>147474</v>
      </c>
      <c r="H1200" s="102">
        <f t="shared" si="18"/>
        <v>30.029627668780989</v>
      </c>
    </row>
    <row r="1201" spans="1:8">
      <c r="A1201" s="56">
        <v>395090101409</v>
      </c>
      <c r="B1201" s="57" t="s">
        <v>3846</v>
      </c>
      <c r="C1201" s="58" t="s">
        <v>3847</v>
      </c>
      <c r="D1201" s="58" t="s">
        <v>3848</v>
      </c>
      <c r="E1201" s="58" t="s">
        <v>728</v>
      </c>
      <c r="F1201" s="57" t="s">
        <v>441</v>
      </c>
      <c r="G1201" s="59">
        <v>147474</v>
      </c>
      <c r="H1201" s="102">
        <f t="shared" si="18"/>
        <v>30.029627668780989</v>
      </c>
    </row>
    <row r="1202" spans="1:8">
      <c r="A1202" s="56">
        <v>395090800536</v>
      </c>
      <c r="B1202" s="57" t="s">
        <v>3849</v>
      </c>
      <c r="C1202" s="58" t="s">
        <v>3850</v>
      </c>
      <c r="D1202" s="58" t="s">
        <v>3851</v>
      </c>
      <c r="E1202" s="58" t="s">
        <v>728</v>
      </c>
      <c r="F1202" s="57" t="s">
        <v>477</v>
      </c>
      <c r="G1202" s="59">
        <v>147474</v>
      </c>
      <c r="H1202" s="102">
        <f t="shared" si="18"/>
        <v>30.029627668780989</v>
      </c>
    </row>
    <row r="1203" spans="1:8">
      <c r="A1203" s="56">
        <v>395110301655</v>
      </c>
      <c r="B1203" s="57" t="s">
        <v>3852</v>
      </c>
      <c r="C1203" s="58" t="s">
        <v>2651</v>
      </c>
      <c r="D1203" s="58" t="s">
        <v>1658</v>
      </c>
      <c r="E1203" s="58" t="s">
        <v>728</v>
      </c>
      <c r="F1203" s="57" t="s">
        <v>441</v>
      </c>
      <c r="G1203" s="59">
        <v>147474</v>
      </c>
      <c r="H1203" s="102">
        <f t="shared" si="18"/>
        <v>30.029627668780989</v>
      </c>
    </row>
    <row r="1204" spans="1:8">
      <c r="A1204" s="56">
        <v>395110800651</v>
      </c>
      <c r="B1204" s="57" t="s">
        <v>3853</v>
      </c>
      <c r="C1204" s="58" t="s">
        <v>3854</v>
      </c>
      <c r="D1204" s="58" t="s">
        <v>3855</v>
      </c>
      <c r="E1204" s="58" t="s">
        <v>728</v>
      </c>
      <c r="F1204" s="57" t="s">
        <v>441</v>
      </c>
      <c r="G1204" s="59">
        <v>147474</v>
      </c>
      <c r="H1204" s="102">
        <f t="shared" si="18"/>
        <v>30.029627668780989</v>
      </c>
    </row>
    <row r="1205" spans="1:8">
      <c r="A1205" s="56">
        <v>395120401551</v>
      </c>
      <c r="B1205" s="57" t="s">
        <v>3856</v>
      </c>
      <c r="C1205" s="58" t="s">
        <v>3857</v>
      </c>
      <c r="D1205" s="58" t="s">
        <v>3858</v>
      </c>
      <c r="E1205" s="58" t="s">
        <v>728</v>
      </c>
      <c r="F1205" s="57" t="s">
        <v>441</v>
      </c>
      <c r="G1205" s="59">
        <v>147474</v>
      </c>
      <c r="H1205" s="102">
        <f t="shared" si="18"/>
        <v>30.029627668780989</v>
      </c>
    </row>
    <row r="1206" spans="1:8">
      <c r="A1206" s="56">
        <v>395120500303</v>
      </c>
      <c r="B1206" s="57" t="s">
        <v>3859</v>
      </c>
      <c r="C1206" s="58" t="s">
        <v>3860</v>
      </c>
      <c r="D1206" s="58" t="s">
        <v>3861</v>
      </c>
      <c r="E1206" s="58" t="s">
        <v>728</v>
      </c>
      <c r="F1206" s="57" t="s">
        <v>477</v>
      </c>
      <c r="G1206" s="59">
        <v>147474</v>
      </c>
      <c r="H1206" s="102">
        <f t="shared" si="18"/>
        <v>30.029627668780989</v>
      </c>
    </row>
    <row r="1207" spans="1:8">
      <c r="A1207" s="56">
        <v>395120900191</v>
      </c>
      <c r="B1207" s="57" t="s">
        <v>3862</v>
      </c>
      <c r="C1207" s="58" t="s">
        <v>3863</v>
      </c>
      <c r="D1207" s="58" t="s">
        <v>3864</v>
      </c>
      <c r="E1207" s="58" t="s">
        <v>743</v>
      </c>
      <c r="F1207" s="57" t="s">
        <v>441</v>
      </c>
      <c r="G1207" s="59">
        <v>147474</v>
      </c>
      <c r="H1207" s="102">
        <f t="shared" si="18"/>
        <v>30.029627668780989</v>
      </c>
    </row>
    <row r="1208" spans="1:8">
      <c r="A1208" s="56">
        <v>395130300582</v>
      </c>
      <c r="B1208" s="57" t="s">
        <v>3865</v>
      </c>
      <c r="C1208" s="58" t="s">
        <v>2216</v>
      </c>
      <c r="D1208" s="58" t="s">
        <v>2217</v>
      </c>
      <c r="E1208" s="58" t="s">
        <v>743</v>
      </c>
      <c r="F1208" s="57" t="s">
        <v>441</v>
      </c>
      <c r="G1208" s="59">
        <v>147474</v>
      </c>
      <c r="H1208" s="102">
        <f t="shared" si="18"/>
        <v>30.029627668780989</v>
      </c>
    </row>
    <row r="1209" spans="1:8">
      <c r="A1209" s="56">
        <v>395130500816</v>
      </c>
      <c r="B1209" s="57" t="s">
        <v>3866</v>
      </c>
      <c r="C1209" s="58" t="s">
        <v>2655</v>
      </c>
      <c r="D1209" s="58" t="s">
        <v>3867</v>
      </c>
      <c r="E1209" s="58" t="s">
        <v>743</v>
      </c>
      <c r="F1209" s="57" t="s">
        <v>441</v>
      </c>
      <c r="G1209" s="59">
        <v>147474</v>
      </c>
      <c r="H1209" s="102">
        <f t="shared" si="18"/>
        <v>30.029627668780989</v>
      </c>
    </row>
    <row r="1210" spans="1:8">
      <c r="A1210" s="56">
        <v>395130601337</v>
      </c>
      <c r="B1210" s="57" t="s">
        <v>3868</v>
      </c>
      <c r="C1210" s="58" t="s">
        <v>3869</v>
      </c>
      <c r="D1210" s="58" t="s">
        <v>3870</v>
      </c>
      <c r="E1210" s="58" t="s">
        <v>728</v>
      </c>
      <c r="F1210" s="57" t="s">
        <v>441</v>
      </c>
      <c r="G1210" s="59">
        <v>147474</v>
      </c>
      <c r="H1210" s="102">
        <f t="shared" si="18"/>
        <v>30.029627668780989</v>
      </c>
    </row>
    <row r="1211" spans="1:8">
      <c r="A1211" s="56">
        <v>395130601809</v>
      </c>
      <c r="B1211" s="57" t="s">
        <v>3871</v>
      </c>
      <c r="C1211" s="58" t="s">
        <v>3872</v>
      </c>
      <c r="D1211" s="58" t="s">
        <v>3873</v>
      </c>
      <c r="E1211" s="58" t="s">
        <v>728</v>
      </c>
      <c r="F1211" s="57" t="s">
        <v>441</v>
      </c>
      <c r="G1211" s="59">
        <v>147474</v>
      </c>
      <c r="H1211" s="102">
        <f t="shared" si="18"/>
        <v>30.029627668780989</v>
      </c>
    </row>
    <row r="1212" spans="1:8">
      <c r="A1212" s="56">
        <v>395130700432</v>
      </c>
      <c r="B1212" s="57" t="s">
        <v>3874</v>
      </c>
      <c r="C1212" s="58" t="s">
        <v>3631</v>
      </c>
      <c r="D1212" s="58" t="s">
        <v>3875</v>
      </c>
      <c r="E1212" s="58" t="s">
        <v>743</v>
      </c>
      <c r="F1212" s="57" t="s">
        <v>477</v>
      </c>
      <c r="G1212" s="59">
        <v>147474</v>
      </c>
      <c r="H1212" s="102">
        <f t="shared" si="18"/>
        <v>30.029627668780989</v>
      </c>
    </row>
    <row r="1213" spans="1:8">
      <c r="A1213" s="56">
        <v>395131101346</v>
      </c>
      <c r="B1213" s="57" t="s">
        <v>3876</v>
      </c>
      <c r="C1213" s="58" t="s">
        <v>3877</v>
      </c>
      <c r="D1213" s="58" t="s">
        <v>3878</v>
      </c>
      <c r="E1213" s="58" t="s">
        <v>728</v>
      </c>
      <c r="F1213" s="57" t="s">
        <v>441</v>
      </c>
      <c r="G1213" s="59">
        <v>147474</v>
      </c>
      <c r="H1213" s="102">
        <f t="shared" si="18"/>
        <v>30.029627668780989</v>
      </c>
    </row>
    <row r="1214" spans="1:8">
      <c r="A1214" s="56">
        <v>395131200476</v>
      </c>
      <c r="B1214" s="57" t="s">
        <v>3879</v>
      </c>
      <c r="C1214" s="58" t="s">
        <v>3880</v>
      </c>
      <c r="D1214" s="58" t="s">
        <v>3881</v>
      </c>
      <c r="E1214" s="58" t="s">
        <v>743</v>
      </c>
      <c r="F1214" s="57" t="s">
        <v>441</v>
      </c>
      <c r="G1214" s="59">
        <v>147474</v>
      </c>
      <c r="H1214" s="102">
        <f t="shared" si="18"/>
        <v>30.029627668780989</v>
      </c>
    </row>
    <row r="1215" spans="1:8">
      <c r="A1215" s="56">
        <v>395131200484</v>
      </c>
      <c r="B1215" s="57" t="s">
        <v>3882</v>
      </c>
      <c r="C1215" s="58" t="s">
        <v>3880</v>
      </c>
      <c r="D1215" s="58" t="s">
        <v>3883</v>
      </c>
      <c r="E1215" s="58" t="s">
        <v>743</v>
      </c>
      <c r="F1215" s="57" t="s">
        <v>441</v>
      </c>
      <c r="G1215" s="59">
        <v>147474</v>
      </c>
      <c r="H1215" s="102">
        <f t="shared" si="18"/>
        <v>30.029627668780989</v>
      </c>
    </row>
    <row r="1216" spans="1:8">
      <c r="A1216" s="56">
        <v>395140701488</v>
      </c>
      <c r="B1216" s="57" t="s">
        <v>3884</v>
      </c>
      <c r="C1216" s="58" t="s">
        <v>3631</v>
      </c>
      <c r="D1216" s="58" t="s">
        <v>3885</v>
      </c>
      <c r="E1216" s="58" t="s">
        <v>743</v>
      </c>
      <c r="F1216" s="57" t="s">
        <v>477</v>
      </c>
      <c r="G1216" s="59">
        <v>147474</v>
      </c>
      <c r="H1216" s="102">
        <f t="shared" si="18"/>
        <v>30.029627668780989</v>
      </c>
    </row>
    <row r="1217" spans="1:8">
      <c r="A1217" s="56">
        <v>395150800441</v>
      </c>
      <c r="B1217" s="57" t="s">
        <v>3886</v>
      </c>
      <c r="C1217" s="58" t="s">
        <v>3887</v>
      </c>
      <c r="D1217" s="58" t="s">
        <v>3888</v>
      </c>
      <c r="E1217" s="58" t="s">
        <v>728</v>
      </c>
      <c r="F1217" s="57" t="s">
        <v>441</v>
      </c>
      <c r="G1217" s="59">
        <v>147474</v>
      </c>
      <c r="H1217" s="102">
        <f t="shared" si="18"/>
        <v>30.029627668780989</v>
      </c>
    </row>
    <row r="1218" spans="1:8">
      <c r="A1218" s="56">
        <v>395150801332</v>
      </c>
      <c r="B1218" s="57" t="s">
        <v>3889</v>
      </c>
      <c r="C1218" s="58" t="s">
        <v>3890</v>
      </c>
      <c r="D1218" s="58" t="s">
        <v>1556</v>
      </c>
      <c r="E1218" s="58" t="s">
        <v>743</v>
      </c>
      <c r="F1218" s="57" t="s">
        <v>441</v>
      </c>
      <c r="G1218" s="59">
        <v>147474</v>
      </c>
      <c r="H1218" s="102">
        <f t="shared" ref="H1218:H1281" si="19">G1218/4910.95</f>
        <v>30.029627668780989</v>
      </c>
    </row>
    <row r="1219" spans="1:8">
      <c r="A1219" s="56">
        <v>395161000242</v>
      </c>
      <c r="B1219" s="57" t="s">
        <v>3891</v>
      </c>
      <c r="C1219" s="58" t="s">
        <v>3877</v>
      </c>
      <c r="D1219" s="58" t="s">
        <v>3892</v>
      </c>
      <c r="E1219" s="58" t="s">
        <v>728</v>
      </c>
      <c r="F1219" s="57" t="s">
        <v>441</v>
      </c>
      <c r="G1219" s="59">
        <v>147474</v>
      </c>
      <c r="H1219" s="102">
        <f t="shared" si="19"/>
        <v>30.029627668780989</v>
      </c>
    </row>
    <row r="1220" spans="1:8">
      <c r="A1220" s="56">
        <v>395161000315</v>
      </c>
      <c r="B1220" s="57" t="s">
        <v>3893</v>
      </c>
      <c r="C1220" s="58" t="s">
        <v>3894</v>
      </c>
      <c r="D1220" s="58" t="s">
        <v>3895</v>
      </c>
      <c r="E1220" s="58" t="s">
        <v>728</v>
      </c>
      <c r="F1220" s="57" t="s">
        <v>441</v>
      </c>
      <c r="G1220" s="59">
        <v>147474</v>
      </c>
      <c r="H1220" s="102">
        <f t="shared" si="19"/>
        <v>30.029627668780989</v>
      </c>
    </row>
    <row r="1221" spans="1:8">
      <c r="A1221" s="56">
        <v>395161000382</v>
      </c>
      <c r="B1221" s="57" t="s">
        <v>3896</v>
      </c>
      <c r="C1221" s="58" t="s">
        <v>3897</v>
      </c>
      <c r="D1221" s="58" t="s">
        <v>3898</v>
      </c>
      <c r="E1221" s="58" t="s">
        <v>728</v>
      </c>
      <c r="F1221" s="57" t="s">
        <v>441</v>
      </c>
      <c r="G1221" s="59">
        <v>147474</v>
      </c>
      <c r="H1221" s="102">
        <f t="shared" si="19"/>
        <v>30.029627668780989</v>
      </c>
    </row>
    <row r="1222" spans="1:8">
      <c r="A1222" s="56">
        <v>395161000391</v>
      </c>
      <c r="B1222" s="57" t="s">
        <v>3899</v>
      </c>
      <c r="C1222" s="58" t="s">
        <v>3900</v>
      </c>
      <c r="D1222" s="58" t="s">
        <v>3901</v>
      </c>
      <c r="E1222" s="58" t="s">
        <v>728</v>
      </c>
      <c r="F1222" s="57" t="s">
        <v>441</v>
      </c>
      <c r="G1222" s="59">
        <v>147474</v>
      </c>
      <c r="H1222" s="102">
        <f t="shared" si="19"/>
        <v>30.029627668780989</v>
      </c>
    </row>
    <row r="1223" spans="1:8">
      <c r="A1223" s="56">
        <v>395161000404</v>
      </c>
      <c r="B1223" s="57" t="s">
        <v>3902</v>
      </c>
      <c r="C1223" s="58" t="s">
        <v>3903</v>
      </c>
      <c r="D1223" s="58" t="s">
        <v>3901</v>
      </c>
      <c r="E1223" s="58" t="s">
        <v>728</v>
      </c>
      <c r="F1223" s="57" t="s">
        <v>441</v>
      </c>
      <c r="G1223" s="59">
        <v>147474</v>
      </c>
      <c r="H1223" s="102">
        <f t="shared" si="19"/>
        <v>30.029627668780989</v>
      </c>
    </row>
    <row r="1224" spans="1:8">
      <c r="A1224" s="56">
        <v>395170100861</v>
      </c>
      <c r="B1224" s="57" t="s">
        <v>3904</v>
      </c>
      <c r="C1224" s="58" t="s">
        <v>3905</v>
      </c>
      <c r="D1224" s="58" t="s">
        <v>3906</v>
      </c>
      <c r="E1224" s="58" t="s">
        <v>743</v>
      </c>
      <c r="F1224" s="57" t="s">
        <v>441</v>
      </c>
      <c r="G1224" s="59">
        <v>147474</v>
      </c>
      <c r="H1224" s="102">
        <f t="shared" si="19"/>
        <v>30.029627668780989</v>
      </c>
    </row>
    <row r="1225" spans="1:8">
      <c r="A1225" s="56">
        <v>395170201005</v>
      </c>
      <c r="B1225" s="57" t="s">
        <v>3907</v>
      </c>
      <c r="C1225" s="58" t="s">
        <v>547</v>
      </c>
      <c r="D1225" s="58" t="s">
        <v>3908</v>
      </c>
      <c r="E1225" s="58" t="s">
        <v>743</v>
      </c>
      <c r="F1225" s="57" t="s">
        <v>441</v>
      </c>
      <c r="G1225" s="59">
        <v>147474</v>
      </c>
      <c r="H1225" s="102">
        <f t="shared" si="19"/>
        <v>30.029627668780989</v>
      </c>
    </row>
    <row r="1226" spans="1:8">
      <c r="A1226" s="56">
        <v>395170301883</v>
      </c>
      <c r="B1226" s="57" t="s">
        <v>3909</v>
      </c>
      <c r="C1226" s="58" t="s">
        <v>547</v>
      </c>
      <c r="D1226" s="58" t="s">
        <v>3910</v>
      </c>
      <c r="E1226" s="58" t="s">
        <v>743</v>
      </c>
      <c r="F1226" s="57" t="s">
        <v>441</v>
      </c>
      <c r="G1226" s="59">
        <v>147474</v>
      </c>
      <c r="H1226" s="102">
        <f t="shared" si="19"/>
        <v>30.029627668780989</v>
      </c>
    </row>
    <row r="1227" spans="1:8">
      <c r="A1227" s="56">
        <v>395170600988</v>
      </c>
      <c r="B1227" s="57" t="s">
        <v>3911</v>
      </c>
      <c r="C1227" s="58" t="s">
        <v>3912</v>
      </c>
      <c r="D1227" s="58" t="s">
        <v>3913</v>
      </c>
      <c r="E1227" s="58" t="s">
        <v>728</v>
      </c>
      <c r="F1227" s="57" t="s">
        <v>441</v>
      </c>
      <c r="G1227" s="59">
        <v>147474</v>
      </c>
      <c r="H1227" s="102">
        <f t="shared" si="19"/>
        <v>30.029627668780989</v>
      </c>
    </row>
    <row r="1228" spans="1:8">
      <c r="A1228" s="56">
        <v>395170701130</v>
      </c>
      <c r="B1228" s="57" t="s">
        <v>3914</v>
      </c>
      <c r="C1228" s="58" t="s">
        <v>3915</v>
      </c>
      <c r="D1228" s="58" t="s">
        <v>3916</v>
      </c>
      <c r="E1228" s="58" t="s">
        <v>743</v>
      </c>
      <c r="F1228" s="57" t="s">
        <v>441</v>
      </c>
      <c r="G1228" s="59">
        <v>147474</v>
      </c>
      <c r="H1228" s="102">
        <f t="shared" si="19"/>
        <v>30.029627668780989</v>
      </c>
    </row>
    <row r="1229" spans="1:8">
      <c r="A1229" s="56">
        <v>395171200941</v>
      </c>
      <c r="B1229" s="57" t="s">
        <v>3917</v>
      </c>
      <c r="C1229" s="58" t="s">
        <v>3918</v>
      </c>
      <c r="D1229" s="58" t="s">
        <v>3919</v>
      </c>
      <c r="E1229" s="58" t="s">
        <v>728</v>
      </c>
      <c r="F1229" s="57" t="s">
        <v>441</v>
      </c>
      <c r="G1229" s="59">
        <v>147474</v>
      </c>
      <c r="H1229" s="102">
        <f t="shared" si="19"/>
        <v>30.029627668780989</v>
      </c>
    </row>
    <row r="1230" spans="1:8">
      <c r="A1230" s="56">
        <v>395180201704</v>
      </c>
      <c r="B1230" s="57" t="s">
        <v>3920</v>
      </c>
      <c r="C1230" s="58" t="s">
        <v>3921</v>
      </c>
      <c r="D1230" s="58" t="s">
        <v>3922</v>
      </c>
      <c r="E1230" s="58" t="s">
        <v>728</v>
      </c>
      <c r="F1230" s="57" t="s">
        <v>477</v>
      </c>
      <c r="G1230" s="59">
        <v>147474</v>
      </c>
      <c r="H1230" s="102">
        <f t="shared" si="19"/>
        <v>30.029627668780989</v>
      </c>
    </row>
    <row r="1231" spans="1:8">
      <c r="A1231" s="56">
        <v>395181001105</v>
      </c>
      <c r="B1231" s="57" t="s">
        <v>3923</v>
      </c>
      <c r="C1231" s="58" t="s">
        <v>3924</v>
      </c>
      <c r="D1231" s="58" t="s">
        <v>3925</v>
      </c>
      <c r="E1231" s="58" t="s">
        <v>728</v>
      </c>
      <c r="F1231" s="57" t="s">
        <v>441</v>
      </c>
      <c r="G1231" s="59">
        <v>147474</v>
      </c>
      <c r="H1231" s="102">
        <f t="shared" si="19"/>
        <v>30.029627668780989</v>
      </c>
    </row>
    <row r="1232" spans="1:8">
      <c r="A1232" s="56">
        <v>395190100477</v>
      </c>
      <c r="B1232" s="57" t="s">
        <v>3926</v>
      </c>
      <c r="C1232" s="58" t="s">
        <v>3927</v>
      </c>
      <c r="D1232" s="58" t="s">
        <v>3928</v>
      </c>
      <c r="E1232" s="58" t="s">
        <v>743</v>
      </c>
      <c r="F1232" s="57" t="s">
        <v>441</v>
      </c>
      <c r="G1232" s="59">
        <v>147474</v>
      </c>
      <c r="H1232" s="102">
        <f t="shared" si="19"/>
        <v>30.029627668780989</v>
      </c>
    </row>
    <row r="1233" spans="1:8">
      <c r="A1233" s="56">
        <v>395190901062</v>
      </c>
      <c r="B1233" s="57" t="s">
        <v>3929</v>
      </c>
      <c r="C1233" s="58" t="s">
        <v>3930</v>
      </c>
      <c r="D1233" s="58" t="s">
        <v>3931</v>
      </c>
      <c r="E1233" s="58" t="s">
        <v>728</v>
      </c>
      <c r="F1233" s="57" t="s">
        <v>441</v>
      </c>
      <c r="G1233" s="59">
        <v>147474</v>
      </c>
      <c r="H1233" s="102">
        <f t="shared" si="19"/>
        <v>30.029627668780989</v>
      </c>
    </row>
    <row r="1234" spans="1:8">
      <c r="A1234" s="56">
        <v>395191000298</v>
      </c>
      <c r="B1234" s="57" t="s">
        <v>3932</v>
      </c>
      <c r="C1234" s="58" t="s">
        <v>3933</v>
      </c>
      <c r="D1234" s="58" t="s">
        <v>3934</v>
      </c>
      <c r="E1234" s="58" t="s">
        <v>743</v>
      </c>
      <c r="F1234" s="57" t="s">
        <v>441</v>
      </c>
      <c r="G1234" s="59">
        <v>147474</v>
      </c>
      <c r="H1234" s="102">
        <f t="shared" si="19"/>
        <v>30.029627668780989</v>
      </c>
    </row>
    <row r="1235" spans="1:8">
      <c r="A1235" s="56">
        <v>395191100225</v>
      </c>
      <c r="B1235" s="57" t="s">
        <v>3935</v>
      </c>
      <c r="C1235" s="58" t="s">
        <v>3936</v>
      </c>
      <c r="D1235" s="58" t="s">
        <v>3937</v>
      </c>
      <c r="E1235" s="58" t="s">
        <v>728</v>
      </c>
      <c r="F1235" s="57" t="s">
        <v>441</v>
      </c>
      <c r="G1235" s="59">
        <v>147474</v>
      </c>
      <c r="H1235" s="102">
        <f t="shared" si="19"/>
        <v>30.029627668780989</v>
      </c>
    </row>
    <row r="1236" spans="1:8">
      <c r="A1236" s="56">
        <v>395750201096</v>
      </c>
      <c r="B1236" s="57" t="s">
        <v>3938</v>
      </c>
      <c r="C1236" s="58" t="s">
        <v>3939</v>
      </c>
      <c r="D1236" s="58" t="s">
        <v>3940</v>
      </c>
      <c r="E1236" s="58" t="s">
        <v>728</v>
      </c>
      <c r="F1236" s="57" t="s">
        <v>441</v>
      </c>
      <c r="G1236" s="59">
        <v>147474</v>
      </c>
      <c r="H1236" s="102">
        <f t="shared" si="19"/>
        <v>30.029627668780989</v>
      </c>
    </row>
    <row r="1237" spans="1:8">
      <c r="A1237" s="56">
        <v>395750201142</v>
      </c>
      <c r="B1237" s="57" t="s">
        <v>3941</v>
      </c>
      <c r="C1237" s="58" t="s">
        <v>3942</v>
      </c>
      <c r="D1237" s="58" t="s">
        <v>2013</v>
      </c>
      <c r="E1237" s="58" t="s">
        <v>728</v>
      </c>
      <c r="F1237" s="57" t="s">
        <v>441</v>
      </c>
      <c r="G1237" s="59">
        <v>147474</v>
      </c>
      <c r="H1237" s="102">
        <f t="shared" si="19"/>
        <v>30.029627668780989</v>
      </c>
    </row>
    <row r="1238" spans="1:8">
      <c r="A1238" s="56">
        <v>395750300132</v>
      </c>
      <c r="B1238" s="57" t="s">
        <v>3943</v>
      </c>
      <c r="C1238" s="58" t="s">
        <v>3072</v>
      </c>
      <c r="D1238" s="58" t="s">
        <v>2688</v>
      </c>
      <c r="E1238" s="58" t="s">
        <v>728</v>
      </c>
      <c r="F1238" s="57" t="s">
        <v>441</v>
      </c>
      <c r="G1238" s="59">
        <v>147474</v>
      </c>
      <c r="H1238" s="102">
        <f t="shared" si="19"/>
        <v>30.029627668780989</v>
      </c>
    </row>
    <row r="1239" spans="1:8">
      <c r="A1239" s="56">
        <v>395770800484</v>
      </c>
      <c r="B1239" s="57" t="s">
        <v>3944</v>
      </c>
      <c r="C1239" s="58" t="s">
        <v>3945</v>
      </c>
      <c r="D1239" s="58" t="s">
        <v>3269</v>
      </c>
      <c r="E1239" s="58" t="s">
        <v>728</v>
      </c>
      <c r="F1239" s="57" t="s">
        <v>441</v>
      </c>
      <c r="G1239" s="59">
        <v>147474</v>
      </c>
      <c r="H1239" s="102">
        <f t="shared" si="19"/>
        <v>30.029627668780989</v>
      </c>
    </row>
    <row r="1240" spans="1:8">
      <c r="A1240" s="56">
        <v>395770800506</v>
      </c>
      <c r="B1240" s="57" t="s">
        <v>3946</v>
      </c>
      <c r="C1240" s="58" t="s">
        <v>3947</v>
      </c>
      <c r="D1240" s="58" t="s">
        <v>3266</v>
      </c>
      <c r="E1240" s="58" t="s">
        <v>728</v>
      </c>
      <c r="F1240" s="57" t="s">
        <v>441</v>
      </c>
      <c r="G1240" s="59">
        <v>147474</v>
      </c>
      <c r="H1240" s="102">
        <f t="shared" si="19"/>
        <v>30.029627668780989</v>
      </c>
    </row>
    <row r="1241" spans="1:8">
      <c r="A1241" s="56">
        <v>395770800514</v>
      </c>
      <c r="B1241" s="57" t="s">
        <v>3948</v>
      </c>
      <c r="C1241" s="58" t="s">
        <v>1078</v>
      </c>
      <c r="D1241" s="58" t="s">
        <v>3949</v>
      </c>
      <c r="E1241" s="58" t="s">
        <v>728</v>
      </c>
      <c r="F1241" s="57" t="s">
        <v>441</v>
      </c>
      <c r="G1241" s="59">
        <v>147474</v>
      </c>
      <c r="H1241" s="102">
        <f t="shared" si="19"/>
        <v>30.029627668780989</v>
      </c>
    </row>
    <row r="1242" spans="1:8">
      <c r="A1242" s="56">
        <v>395770800701</v>
      </c>
      <c r="B1242" s="57" t="s">
        <v>3950</v>
      </c>
      <c r="C1242" s="58" t="s">
        <v>2009</v>
      </c>
      <c r="D1242" s="58" t="s">
        <v>3171</v>
      </c>
      <c r="E1242" s="58" t="s">
        <v>728</v>
      </c>
      <c r="F1242" s="57" t="s">
        <v>441</v>
      </c>
      <c r="G1242" s="59">
        <v>147474</v>
      </c>
      <c r="H1242" s="102">
        <f t="shared" si="19"/>
        <v>30.029627668780989</v>
      </c>
    </row>
    <row r="1243" spans="1:8">
      <c r="A1243" s="56">
        <v>395770802355</v>
      </c>
      <c r="B1243" s="57" t="s">
        <v>3951</v>
      </c>
      <c r="C1243" s="58" t="s">
        <v>3298</v>
      </c>
      <c r="D1243" s="58" t="s">
        <v>3952</v>
      </c>
      <c r="E1243" s="58" t="s">
        <v>743</v>
      </c>
      <c r="F1243" s="57" t="s">
        <v>477</v>
      </c>
      <c r="G1243" s="59">
        <v>147474</v>
      </c>
      <c r="H1243" s="102">
        <f t="shared" si="19"/>
        <v>30.029627668780989</v>
      </c>
    </row>
    <row r="1244" spans="1:8">
      <c r="A1244" s="56">
        <v>395770803220</v>
      </c>
      <c r="B1244" s="57" t="s">
        <v>3953</v>
      </c>
      <c r="C1244" s="58" t="s">
        <v>3704</v>
      </c>
      <c r="D1244" s="58" t="s">
        <v>3705</v>
      </c>
      <c r="E1244" s="58" t="s">
        <v>743</v>
      </c>
      <c r="F1244" s="57" t="s">
        <v>477</v>
      </c>
      <c r="G1244" s="59">
        <v>147474</v>
      </c>
      <c r="H1244" s="102">
        <f t="shared" si="19"/>
        <v>30.029627668780989</v>
      </c>
    </row>
    <row r="1245" spans="1:8">
      <c r="A1245" s="56">
        <v>395931112826</v>
      </c>
      <c r="B1245" s="57" t="s">
        <v>3954</v>
      </c>
      <c r="C1245" s="58" t="s">
        <v>3955</v>
      </c>
      <c r="D1245" s="58" t="s">
        <v>3956</v>
      </c>
      <c r="E1245" s="58" t="s">
        <v>743</v>
      </c>
      <c r="F1245" s="57" t="s">
        <v>441</v>
      </c>
      <c r="G1245" s="59">
        <v>147474</v>
      </c>
      <c r="H1245" s="102">
        <f t="shared" si="19"/>
        <v>30.029627668780989</v>
      </c>
    </row>
    <row r="1246" spans="1:8">
      <c r="A1246" s="56">
        <v>395940251383</v>
      </c>
      <c r="B1246" s="57" t="s">
        <v>3957</v>
      </c>
      <c r="C1246" s="58" t="s">
        <v>3958</v>
      </c>
      <c r="D1246" s="58" t="s">
        <v>3959</v>
      </c>
      <c r="E1246" s="58" t="s">
        <v>743</v>
      </c>
      <c r="F1246" s="57" t="s">
        <v>477</v>
      </c>
      <c r="G1246" s="59">
        <v>147474</v>
      </c>
      <c r="H1246" s="102">
        <f t="shared" si="19"/>
        <v>30.029627668780989</v>
      </c>
    </row>
    <row r="1247" spans="1:8">
      <c r="A1247" s="56">
        <v>395960211434</v>
      </c>
      <c r="B1247" s="57" t="s">
        <v>3960</v>
      </c>
      <c r="C1247" s="58" t="s">
        <v>3961</v>
      </c>
      <c r="D1247" s="58" t="s">
        <v>3962</v>
      </c>
      <c r="E1247" s="58" t="s">
        <v>728</v>
      </c>
      <c r="F1247" s="57" t="s">
        <v>441</v>
      </c>
      <c r="G1247" s="59">
        <v>147474</v>
      </c>
      <c r="H1247" s="102">
        <f t="shared" si="19"/>
        <v>30.029627668780989</v>
      </c>
    </row>
    <row r="1248" spans="1:8">
      <c r="A1248" s="56">
        <v>395960910294</v>
      </c>
      <c r="B1248" s="57" t="s">
        <v>3963</v>
      </c>
      <c r="C1248" s="58" t="s">
        <v>3964</v>
      </c>
      <c r="D1248" s="58" t="s">
        <v>3965</v>
      </c>
      <c r="E1248" s="58" t="s">
        <v>743</v>
      </c>
      <c r="F1248" s="57" t="s">
        <v>477</v>
      </c>
      <c r="G1248" s="59">
        <v>147474</v>
      </c>
      <c r="H1248" s="102">
        <f t="shared" si="19"/>
        <v>30.029627668780989</v>
      </c>
    </row>
    <row r="1249" spans="1:8">
      <c r="A1249" s="56">
        <v>395961210083</v>
      </c>
      <c r="B1249" s="57" t="s">
        <v>3966</v>
      </c>
      <c r="C1249" s="58" t="s">
        <v>3967</v>
      </c>
      <c r="D1249" s="58" t="s">
        <v>2682</v>
      </c>
      <c r="E1249" s="58" t="s">
        <v>728</v>
      </c>
      <c r="F1249" s="57" t="s">
        <v>441</v>
      </c>
      <c r="G1249" s="59">
        <v>147474</v>
      </c>
      <c r="H1249" s="102">
        <f t="shared" si="19"/>
        <v>30.029627668780989</v>
      </c>
    </row>
    <row r="1250" spans="1:8">
      <c r="A1250" s="56">
        <v>395980520174</v>
      </c>
      <c r="B1250" s="57" t="s">
        <v>3968</v>
      </c>
      <c r="C1250" s="58" t="s">
        <v>3905</v>
      </c>
      <c r="D1250" s="58" t="s">
        <v>3969</v>
      </c>
      <c r="E1250" s="58" t="s">
        <v>743</v>
      </c>
      <c r="F1250" s="57" t="s">
        <v>441</v>
      </c>
      <c r="G1250" s="59">
        <v>147474</v>
      </c>
      <c r="H1250" s="102">
        <f t="shared" si="19"/>
        <v>30.029627668780989</v>
      </c>
    </row>
    <row r="1251" spans="1:8">
      <c r="A1251" s="56">
        <v>395990422006</v>
      </c>
      <c r="B1251" s="57" t="s">
        <v>3970</v>
      </c>
      <c r="C1251" s="58" t="s">
        <v>3971</v>
      </c>
      <c r="D1251" s="58" t="s">
        <v>3972</v>
      </c>
      <c r="E1251" s="58" t="s">
        <v>743</v>
      </c>
      <c r="F1251" s="57" t="s">
        <v>477</v>
      </c>
      <c r="G1251" s="59">
        <v>147474</v>
      </c>
      <c r="H1251" s="102">
        <f t="shared" si="19"/>
        <v>30.029627668780989</v>
      </c>
    </row>
    <row r="1252" spans="1:8">
      <c r="A1252" s="56">
        <v>396000900762</v>
      </c>
      <c r="B1252" s="57" t="s">
        <v>359</v>
      </c>
      <c r="C1252" s="58" t="s">
        <v>3973</v>
      </c>
      <c r="D1252" s="58" t="s">
        <v>3974</v>
      </c>
      <c r="E1252" s="58" t="s">
        <v>440</v>
      </c>
      <c r="F1252" s="57" t="s">
        <v>441</v>
      </c>
      <c r="G1252" s="59">
        <v>147474</v>
      </c>
      <c r="H1252" s="102">
        <f t="shared" si="19"/>
        <v>30.029627668780989</v>
      </c>
    </row>
    <row r="1253" spans="1:8">
      <c r="A1253" s="56">
        <v>396060702803</v>
      </c>
      <c r="B1253" s="57" t="s">
        <v>263</v>
      </c>
      <c r="C1253" s="58" t="s">
        <v>3975</v>
      </c>
      <c r="D1253" s="58" t="s">
        <v>3976</v>
      </c>
      <c r="E1253" s="58" t="s">
        <v>440</v>
      </c>
      <c r="F1253" s="57" t="s">
        <v>441</v>
      </c>
      <c r="G1253" s="59">
        <v>147474</v>
      </c>
      <c r="H1253" s="102">
        <f t="shared" si="19"/>
        <v>30.029627668780989</v>
      </c>
    </row>
    <row r="1254" spans="1:8">
      <c r="A1254" s="56">
        <v>396080200855</v>
      </c>
      <c r="B1254" s="57" t="s">
        <v>253</v>
      </c>
      <c r="C1254" s="58" t="s">
        <v>3977</v>
      </c>
      <c r="D1254" s="58" t="s">
        <v>3978</v>
      </c>
      <c r="E1254" s="58" t="s">
        <v>440</v>
      </c>
      <c r="F1254" s="57" t="s">
        <v>477</v>
      </c>
      <c r="G1254" s="59">
        <v>147474</v>
      </c>
      <c r="H1254" s="102">
        <f t="shared" si="19"/>
        <v>30.029627668780989</v>
      </c>
    </row>
    <row r="1255" spans="1:8">
      <c r="A1255" s="56">
        <v>396080501316</v>
      </c>
      <c r="B1255" s="57" t="s">
        <v>348</v>
      </c>
      <c r="C1255" s="58" t="s">
        <v>3979</v>
      </c>
      <c r="D1255" s="58" t="s">
        <v>3980</v>
      </c>
      <c r="E1255" s="58" t="s">
        <v>440</v>
      </c>
      <c r="F1255" s="57" t="s">
        <v>477</v>
      </c>
      <c r="G1255" s="59">
        <v>147474</v>
      </c>
      <c r="H1255" s="102">
        <f t="shared" si="19"/>
        <v>30.029627668780989</v>
      </c>
    </row>
    <row r="1256" spans="1:8">
      <c r="A1256" s="56">
        <v>396090801385</v>
      </c>
      <c r="B1256" s="57" t="s">
        <v>333</v>
      </c>
      <c r="C1256" s="58" t="s">
        <v>3981</v>
      </c>
      <c r="D1256" s="58" t="s">
        <v>3315</v>
      </c>
      <c r="E1256" s="58" t="s">
        <v>440</v>
      </c>
      <c r="F1256" s="57" t="s">
        <v>441</v>
      </c>
      <c r="G1256" s="59">
        <v>147474</v>
      </c>
      <c r="H1256" s="102">
        <f t="shared" si="19"/>
        <v>30.029627668780989</v>
      </c>
    </row>
    <row r="1257" spans="1:8">
      <c r="A1257" s="56">
        <v>396100900166</v>
      </c>
      <c r="B1257" s="57" t="s">
        <v>299</v>
      </c>
      <c r="C1257" s="58" t="s">
        <v>3982</v>
      </c>
      <c r="D1257" s="58" t="s">
        <v>3983</v>
      </c>
      <c r="E1257" s="58" t="s">
        <v>440</v>
      </c>
      <c r="F1257" s="57" t="s">
        <v>477</v>
      </c>
      <c r="G1257" s="59">
        <v>147474</v>
      </c>
      <c r="H1257" s="102">
        <f t="shared" si="19"/>
        <v>30.029627668780989</v>
      </c>
    </row>
    <row r="1258" spans="1:8">
      <c r="A1258" s="56">
        <v>396110101725</v>
      </c>
      <c r="B1258" s="57" t="s">
        <v>422</v>
      </c>
      <c r="C1258" s="58" t="s">
        <v>3984</v>
      </c>
      <c r="D1258" s="58" t="s">
        <v>3985</v>
      </c>
      <c r="E1258" s="58" t="s">
        <v>3986</v>
      </c>
      <c r="F1258" s="57" t="s">
        <v>477</v>
      </c>
      <c r="G1258" s="59">
        <v>147474</v>
      </c>
      <c r="H1258" s="102">
        <f t="shared" si="19"/>
        <v>30.029627668780989</v>
      </c>
    </row>
    <row r="1259" spans="1:8">
      <c r="A1259" s="56">
        <v>396130400869</v>
      </c>
      <c r="B1259" s="57" t="s">
        <v>386</v>
      </c>
      <c r="C1259" s="58" t="s">
        <v>1448</v>
      </c>
      <c r="D1259" s="58" t="s">
        <v>3494</v>
      </c>
      <c r="E1259" s="58" t="s">
        <v>440</v>
      </c>
      <c r="F1259" s="57" t="s">
        <v>441</v>
      </c>
      <c r="G1259" s="59">
        <v>147474</v>
      </c>
      <c r="H1259" s="102">
        <f t="shared" si="19"/>
        <v>30.029627668780989</v>
      </c>
    </row>
    <row r="1260" spans="1:8">
      <c r="A1260" s="56">
        <v>396140701409</v>
      </c>
      <c r="B1260" s="57" t="s">
        <v>329</v>
      </c>
      <c r="C1260" s="58" t="s">
        <v>3987</v>
      </c>
      <c r="D1260" s="58" t="s">
        <v>3988</v>
      </c>
      <c r="E1260" s="58" t="s">
        <v>440</v>
      </c>
      <c r="F1260" s="57" t="s">
        <v>477</v>
      </c>
      <c r="G1260" s="59">
        <v>147474</v>
      </c>
      <c r="H1260" s="102">
        <f t="shared" si="19"/>
        <v>30.029627668780989</v>
      </c>
    </row>
    <row r="1261" spans="1:8">
      <c r="A1261" s="56">
        <v>396140800776</v>
      </c>
      <c r="B1261" s="57" t="s">
        <v>399</v>
      </c>
      <c r="C1261" s="58" t="s">
        <v>3989</v>
      </c>
      <c r="D1261" s="58" t="s">
        <v>3990</v>
      </c>
      <c r="E1261" s="58" t="s">
        <v>440</v>
      </c>
      <c r="F1261" s="57" t="s">
        <v>441</v>
      </c>
      <c r="G1261" s="59">
        <v>147474</v>
      </c>
      <c r="H1261" s="102">
        <f t="shared" si="19"/>
        <v>30.029627668780989</v>
      </c>
    </row>
    <row r="1262" spans="1:8">
      <c r="A1262" s="56">
        <v>396150301671</v>
      </c>
      <c r="B1262" s="57" t="s">
        <v>402</v>
      </c>
      <c r="C1262" s="58" t="s">
        <v>3991</v>
      </c>
      <c r="D1262" s="58" t="s">
        <v>3992</v>
      </c>
      <c r="E1262" s="58" t="s">
        <v>440</v>
      </c>
      <c r="F1262" s="57" t="s">
        <v>441</v>
      </c>
      <c r="G1262" s="59">
        <v>147474</v>
      </c>
      <c r="H1262" s="102">
        <f t="shared" si="19"/>
        <v>30.029627668780989</v>
      </c>
    </row>
    <row r="1263" spans="1:8">
      <c r="A1263" s="56">
        <v>396160200899</v>
      </c>
      <c r="B1263" s="57" t="s">
        <v>612</v>
      </c>
      <c r="C1263" s="58" t="s">
        <v>154</v>
      </c>
      <c r="D1263" s="58" t="s">
        <v>613</v>
      </c>
      <c r="E1263" s="58" t="s">
        <v>440</v>
      </c>
      <c r="F1263" s="57" t="s">
        <v>441</v>
      </c>
      <c r="G1263" s="59">
        <v>147474</v>
      </c>
      <c r="H1263" s="102">
        <f t="shared" si="19"/>
        <v>30.029627668780989</v>
      </c>
    </row>
    <row r="1264" spans="1:8">
      <c r="A1264" s="56">
        <v>396161000206</v>
      </c>
      <c r="B1264" s="57" t="s">
        <v>136</v>
      </c>
      <c r="C1264" s="58" t="s">
        <v>512</v>
      </c>
      <c r="D1264" s="58" t="s">
        <v>513</v>
      </c>
      <c r="E1264" s="58" t="s">
        <v>440</v>
      </c>
      <c r="F1264" s="57" t="s">
        <v>441</v>
      </c>
      <c r="G1264" s="59">
        <v>147474</v>
      </c>
      <c r="H1264" s="102">
        <f t="shared" si="19"/>
        <v>30.029627668780989</v>
      </c>
    </row>
    <row r="1265" spans="1:8">
      <c r="A1265" s="56">
        <v>396161000524</v>
      </c>
      <c r="B1265" s="57" t="s">
        <v>17</v>
      </c>
      <c r="C1265" s="58" t="s">
        <v>3993</v>
      </c>
      <c r="D1265" s="58" t="s">
        <v>3994</v>
      </c>
      <c r="E1265" s="58" t="s">
        <v>440</v>
      </c>
      <c r="F1265" s="57" t="s">
        <v>441</v>
      </c>
      <c r="G1265" s="59">
        <v>147474</v>
      </c>
      <c r="H1265" s="102">
        <f t="shared" si="19"/>
        <v>30.029627668780989</v>
      </c>
    </row>
    <row r="1266" spans="1:8">
      <c r="A1266" s="56">
        <v>396191000316</v>
      </c>
      <c r="B1266" s="57" t="s">
        <v>549</v>
      </c>
      <c r="C1266" s="58" t="s">
        <v>547</v>
      </c>
      <c r="D1266" s="58" t="s">
        <v>548</v>
      </c>
      <c r="E1266" s="58" t="s">
        <v>440</v>
      </c>
      <c r="F1266" s="57" t="s">
        <v>441</v>
      </c>
      <c r="G1266" s="59">
        <v>147474</v>
      </c>
      <c r="H1266" s="102">
        <f t="shared" si="19"/>
        <v>30.029627668780989</v>
      </c>
    </row>
    <row r="1267" spans="1:8">
      <c r="A1267" s="56">
        <v>396740914104</v>
      </c>
      <c r="B1267" s="57" t="s">
        <v>138</v>
      </c>
      <c r="C1267" s="58" t="s">
        <v>3995</v>
      </c>
      <c r="D1267" s="58" t="s">
        <v>3996</v>
      </c>
      <c r="E1267" s="58" t="s">
        <v>440</v>
      </c>
      <c r="F1267" s="57" t="s">
        <v>441</v>
      </c>
      <c r="G1267" s="59">
        <v>147474</v>
      </c>
      <c r="H1267" s="102">
        <f t="shared" si="19"/>
        <v>30.029627668780989</v>
      </c>
    </row>
    <row r="1268" spans="1:8">
      <c r="A1268" s="56">
        <v>396740914783</v>
      </c>
      <c r="B1268" s="57" t="s">
        <v>252</v>
      </c>
      <c r="C1268" s="58" t="s">
        <v>3997</v>
      </c>
      <c r="D1268" s="58" t="s">
        <v>3998</v>
      </c>
      <c r="E1268" s="58" t="s">
        <v>440</v>
      </c>
      <c r="F1268" s="57" t="s">
        <v>441</v>
      </c>
      <c r="G1268" s="59">
        <v>147474</v>
      </c>
      <c r="H1268" s="102">
        <f t="shared" si="19"/>
        <v>30.029627668780989</v>
      </c>
    </row>
    <row r="1269" spans="1:8">
      <c r="A1269" s="56">
        <v>396750300830</v>
      </c>
      <c r="B1269" s="57" t="s">
        <v>258</v>
      </c>
      <c r="C1269" s="58" t="s">
        <v>3999</v>
      </c>
      <c r="D1269" s="58" t="s">
        <v>4000</v>
      </c>
      <c r="E1269" s="58" t="s">
        <v>440</v>
      </c>
      <c r="F1269" s="57" t="s">
        <v>441</v>
      </c>
      <c r="G1269" s="59">
        <v>147474</v>
      </c>
      <c r="H1269" s="102">
        <f t="shared" si="19"/>
        <v>30.029627668780989</v>
      </c>
    </row>
    <row r="1270" spans="1:8">
      <c r="A1270" s="56">
        <v>396750301372</v>
      </c>
      <c r="B1270" s="57" t="s">
        <v>345</v>
      </c>
      <c r="C1270" s="58" t="s">
        <v>4001</v>
      </c>
      <c r="D1270" s="58" t="s">
        <v>4002</v>
      </c>
      <c r="E1270" s="58" t="s">
        <v>440</v>
      </c>
      <c r="F1270" s="57" t="s">
        <v>477</v>
      </c>
      <c r="G1270" s="59">
        <v>147474</v>
      </c>
      <c r="H1270" s="102">
        <f t="shared" si="19"/>
        <v>30.029627668780989</v>
      </c>
    </row>
    <row r="1271" spans="1:8">
      <c r="A1271" s="56">
        <v>396761202813</v>
      </c>
      <c r="B1271" s="57" t="s">
        <v>59</v>
      </c>
      <c r="C1271" s="58" t="s">
        <v>4003</v>
      </c>
      <c r="D1271" s="58" t="s">
        <v>2926</v>
      </c>
      <c r="E1271" s="58" t="s">
        <v>440</v>
      </c>
      <c r="F1271" s="57" t="s">
        <v>441</v>
      </c>
      <c r="G1271" s="59">
        <v>147474</v>
      </c>
      <c r="H1271" s="102">
        <f t="shared" si="19"/>
        <v>30.029627668780989</v>
      </c>
    </row>
    <row r="1272" spans="1:8">
      <c r="A1272" s="56">
        <v>396761203771</v>
      </c>
      <c r="B1272" s="57" t="s">
        <v>58</v>
      </c>
      <c r="C1272" s="58" t="s">
        <v>2933</v>
      </c>
      <c r="D1272" s="58" t="s">
        <v>2934</v>
      </c>
      <c r="E1272" s="58" t="s">
        <v>440</v>
      </c>
      <c r="F1272" s="57" t="s">
        <v>441</v>
      </c>
      <c r="G1272" s="59">
        <v>147474</v>
      </c>
      <c r="H1272" s="102">
        <f t="shared" si="19"/>
        <v>30.029627668780989</v>
      </c>
    </row>
    <row r="1273" spans="1:8">
      <c r="A1273" s="56">
        <v>396920520401</v>
      </c>
      <c r="B1273" s="57" t="s">
        <v>208</v>
      </c>
      <c r="C1273" s="58" t="s">
        <v>4004</v>
      </c>
      <c r="D1273" s="58" t="s">
        <v>4005</v>
      </c>
      <c r="E1273" s="58" t="s">
        <v>440</v>
      </c>
      <c r="F1273" s="57" t="s">
        <v>441</v>
      </c>
      <c r="G1273" s="59">
        <v>147474</v>
      </c>
      <c r="H1273" s="102">
        <f t="shared" si="19"/>
        <v>30.029627668780989</v>
      </c>
    </row>
    <row r="1274" spans="1:8">
      <c r="A1274" s="56">
        <v>396960450079</v>
      </c>
      <c r="B1274" s="57" t="s">
        <v>294</v>
      </c>
      <c r="C1274" s="58" t="s">
        <v>4006</v>
      </c>
      <c r="D1274" s="58" t="s">
        <v>4007</v>
      </c>
      <c r="E1274" s="58" t="s">
        <v>440</v>
      </c>
      <c r="F1274" s="57" t="s">
        <v>477</v>
      </c>
      <c r="G1274" s="59">
        <v>147474</v>
      </c>
      <c r="H1274" s="102">
        <f t="shared" si="19"/>
        <v>30.029627668780989</v>
      </c>
    </row>
    <row r="1275" spans="1:8">
      <c r="A1275" s="56">
        <v>396971151359</v>
      </c>
      <c r="B1275" s="57" t="s">
        <v>171</v>
      </c>
      <c r="C1275" s="58" t="s">
        <v>154</v>
      </c>
      <c r="D1275" s="58" t="s">
        <v>4008</v>
      </c>
      <c r="E1275" s="58" t="s">
        <v>440</v>
      </c>
      <c r="F1275" s="57" t="s">
        <v>441</v>
      </c>
      <c r="G1275" s="59">
        <v>147474</v>
      </c>
      <c r="H1275" s="102">
        <f t="shared" si="19"/>
        <v>30.029627668780989</v>
      </c>
    </row>
    <row r="1276" spans="1:8">
      <c r="A1276" s="56">
        <v>396980351379</v>
      </c>
      <c r="B1276" s="57" t="s">
        <v>346</v>
      </c>
      <c r="C1276" s="58" t="s">
        <v>4009</v>
      </c>
      <c r="D1276" s="58" t="s">
        <v>4010</v>
      </c>
      <c r="E1276" s="58" t="s">
        <v>440</v>
      </c>
      <c r="F1276" s="57" t="s">
        <v>441</v>
      </c>
      <c r="G1276" s="59">
        <v>147474</v>
      </c>
      <c r="H1276" s="102">
        <f t="shared" si="19"/>
        <v>30.029627668780989</v>
      </c>
    </row>
    <row r="1277" spans="1:8">
      <c r="A1277" s="56">
        <v>396990204781</v>
      </c>
      <c r="B1277" s="57" t="s">
        <v>139</v>
      </c>
      <c r="C1277" s="58" t="s">
        <v>4011</v>
      </c>
      <c r="D1277" s="58" t="s">
        <v>4012</v>
      </c>
      <c r="E1277" s="58" t="s">
        <v>440</v>
      </c>
      <c r="F1277" s="57" t="s">
        <v>441</v>
      </c>
      <c r="G1277" s="59">
        <v>147474</v>
      </c>
      <c r="H1277" s="102">
        <f t="shared" si="19"/>
        <v>30.029627668780989</v>
      </c>
    </row>
    <row r="1278" spans="1:8">
      <c r="A1278" s="56">
        <v>396991006185</v>
      </c>
      <c r="B1278" s="57" t="s">
        <v>287</v>
      </c>
      <c r="C1278" s="58" t="s">
        <v>4013</v>
      </c>
      <c r="D1278" s="58" t="s">
        <v>4014</v>
      </c>
      <c r="E1278" s="58" t="s">
        <v>440</v>
      </c>
      <c r="F1278" s="57" t="s">
        <v>441</v>
      </c>
      <c r="G1278" s="59">
        <v>147474</v>
      </c>
      <c r="H1278" s="102">
        <f t="shared" si="19"/>
        <v>30.029627668780989</v>
      </c>
    </row>
    <row r="1279" spans="1:8">
      <c r="A1279" s="56">
        <v>398000805908</v>
      </c>
      <c r="B1279" s="57" t="s">
        <v>4015</v>
      </c>
      <c r="C1279" s="58" t="s">
        <v>4016</v>
      </c>
      <c r="D1279" s="58" t="s">
        <v>4017</v>
      </c>
      <c r="E1279" s="58" t="s">
        <v>4018</v>
      </c>
      <c r="F1279" s="57" t="s">
        <v>441</v>
      </c>
      <c r="G1279" s="59">
        <v>147474</v>
      </c>
      <c r="H1279" s="102">
        <f t="shared" si="19"/>
        <v>30.029627668780989</v>
      </c>
    </row>
    <row r="1280" spans="1:8">
      <c r="A1280" s="56">
        <v>398021201191</v>
      </c>
      <c r="B1280" s="57" t="s">
        <v>4019</v>
      </c>
      <c r="C1280" s="58" t="s">
        <v>2937</v>
      </c>
      <c r="D1280" s="58" t="s">
        <v>2938</v>
      </c>
      <c r="E1280" s="58" t="s">
        <v>743</v>
      </c>
      <c r="F1280" s="57" t="s">
        <v>441</v>
      </c>
      <c r="G1280" s="59">
        <v>147474</v>
      </c>
      <c r="H1280" s="102">
        <f t="shared" si="19"/>
        <v>30.029627668780989</v>
      </c>
    </row>
    <row r="1281" spans="1:8">
      <c r="A1281" s="56">
        <v>398060200801</v>
      </c>
      <c r="B1281" s="57" t="s">
        <v>4020</v>
      </c>
      <c r="C1281" s="58" t="s">
        <v>4021</v>
      </c>
      <c r="D1281" s="58" t="s">
        <v>4022</v>
      </c>
      <c r="E1281" s="58" t="s">
        <v>2037</v>
      </c>
      <c r="F1281" s="57" t="s">
        <v>441</v>
      </c>
      <c r="G1281" s="59">
        <v>147474</v>
      </c>
      <c r="H1281" s="102">
        <f t="shared" si="19"/>
        <v>30.029627668780989</v>
      </c>
    </row>
    <row r="1282" spans="1:8">
      <c r="A1282" s="56">
        <v>398111200665</v>
      </c>
      <c r="B1282" s="57" t="s">
        <v>4023</v>
      </c>
      <c r="C1282" s="58" t="s">
        <v>4024</v>
      </c>
      <c r="D1282" s="58" t="s">
        <v>4025</v>
      </c>
      <c r="E1282" s="58" t="s">
        <v>2223</v>
      </c>
      <c r="F1282" s="57" t="s">
        <v>441</v>
      </c>
      <c r="G1282" s="59">
        <v>147474</v>
      </c>
      <c r="H1282" s="102">
        <f t="shared" ref="H1282:H1345" si="20">G1282/4910.95</f>
        <v>30.029627668780989</v>
      </c>
    </row>
    <row r="1283" spans="1:8">
      <c r="A1283" s="56">
        <v>398141100266</v>
      </c>
      <c r="B1283" s="57" t="s">
        <v>4026</v>
      </c>
      <c r="C1283" s="58" t="s">
        <v>4027</v>
      </c>
      <c r="D1283" s="58" t="s">
        <v>4028</v>
      </c>
      <c r="E1283" s="58" t="s">
        <v>2223</v>
      </c>
      <c r="F1283" s="57" t="s">
        <v>441</v>
      </c>
      <c r="G1283" s="59">
        <v>147474</v>
      </c>
      <c r="H1283" s="102">
        <f t="shared" si="20"/>
        <v>30.029627668780989</v>
      </c>
    </row>
    <row r="1284" spans="1:8">
      <c r="A1284" s="56">
        <v>398150700535</v>
      </c>
      <c r="B1284" s="57" t="s">
        <v>4029</v>
      </c>
      <c r="C1284" s="58" t="s">
        <v>2664</v>
      </c>
      <c r="D1284" s="58" t="s">
        <v>4030</v>
      </c>
      <c r="E1284" s="58" t="s">
        <v>743</v>
      </c>
      <c r="F1284" s="57" t="s">
        <v>441</v>
      </c>
      <c r="G1284" s="59">
        <v>147474</v>
      </c>
      <c r="H1284" s="102">
        <f t="shared" si="20"/>
        <v>30.029627668780989</v>
      </c>
    </row>
    <row r="1285" spans="1:8">
      <c r="A1285" s="56">
        <v>398170501407</v>
      </c>
      <c r="B1285" s="57" t="s">
        <v>4031</v>
      </c>
      <c r="C1285" s="58" t="s">
        <v>4032</v>
      </c>
      <c r="D1285" s="58" t="s">
        <v>4033</v>
      </c>
      <c r="E1285" s="58" t="s">
        <v>2816</v>
      </c>
      <c r="F1285" s="57" t="s">
        <v>441</v>
      </c>
      <c r="G1285" s="59">
        <v>147474</v>
      </c>
      <c r="H1285" s="102">
        <f t="shared" si="20"/>
        <v>30.029627668780989</v>
      </c>
    </row>
    <row r="1286" spans="1:8">
      <c r="A1286" s="56">
        <v>398180300612</v>
      </c>
      <c r="B1286" s="57" t="s">
        <v>4034</v>
      </c>
      <c r="C1286" s="58" t="s">
        <v>4035</v>
      </c>
      <c r="D1286" s="58" t="s">
        <v>4036</v>
      </c>
      <c r="E1286" s="58" t="s">
        <v>2733</v>
      </c>
      <c r="F1286" s="57" t="s">
        <v>477</v>
      </c>
      <c r="G1286" s="59">
        <v>147474</v>
      </c>
      <c r="H1286" s="102">
        <f t="shared" si="20"/>
        <v>30.029627668780989</v>
      </c>
    </row>
    <row r="1287" spans="1:8">
      <c r="A1287" s="56">
        <v>398921000476</v>
      </c>
      <c r="B1287" s="57" t="s">
        <v>4037</v>
      </c>
      <c r="C1287" s="58" t="s">
        <v>4038</v>
      </c>
      <c r="D1287" s="58" t="s">
        <v>4039</v>
      </c>
      <c r="E1287" s="58" t="s">
        <v>743</v>
      </c>
      <c r="F1287" s="57" t="s">
        <v>441</v>
      </c>
      <c r="G1287" s="59">
        <v>147474</v>
      </c>
      <c r="H1287" s="102">
        <f t="shared" si="20"/>
        <v>30.029627668780989</v>
      </c>
    </row>
    <row r="1288" spans="1:8">
      <c r="A1288" s="56">
        <v>398981010993</v>
      </c>
      <c r="B1288" s="57" t="s">
        <v>4040</v>
      </c>
      <c r="C1288" s="58" t="s">
        <v>4041</v>
      </c>
      <c r="D1288" s="58" t="s">
        <v>4042</v>
      </c>
      <c r="E1288" s="58" t="s">
        <v>2227</v>
      </c>
      <c r="F1288" s="57" t="s">
        <v>441</v>
      </c>
      <c r="G1288" s="59">
        <v>147474</v>
      </c>
      <c r="H1288" s="102">
        <f t="shared" si="20"/>
        <v>30.029627668780989</v>
      </c>
    </row>
    <row r="1289" spans="1:8">
      <c r="A1289" s="56">
        <v>398990310801</v>
      </c>
      <c r="B1289" s="57" t="s">
        <v>4043</v>
      </c>
      <c r="C1289" s="58" t="s">
        <v>4044</v>
      </c>
      <c r="D1289" s="58" t="s">
        <v>4045</v>
      </c>
      <c r="E1289" s="58" t="s">
        <v>2227</v>
      </c>
      <c r="F1289" s="57" t="s">
        <v>441</v>
      </c>
      <c r="G1289" s="59">
        <v>147474</v>
      </c>
      <c r="H1289" s="102">
        <f t="shared" si="20"/>
        <v>30.029627668780989</v>
      </c>
    </row>
    <row r="1290" spans="1:8">
      <c r="A1290" s="56">
        <v>398991210397</v>
      </c>
      <c r="B1290" s="57" t="s">
        <v>423</v>
      </c>
      <c r="C1290" s="58" t="s">
        <v>4046</v>
      </c>
      <c r="D1290" s="58" t="s">
        <v>4047</v>
      </c>
      <c r="E1290" s="58" t="s">
        <v>743</v>
      </c>
      <c r="F1290" s="57" t="s">
        <v>477</v>
      </c>
      <c r="G1290" s="59">
        <v>147474</v>
      </c>
      <c r="H1290" s="102">
        <f t="shared" si="20"/>
        <v>30.029627668780989</v>
      </c>
    </row>
    <row r="1291" spans="1:8">
      <c r="A1291" s="56">
        <v>399170300271</v>
      </c>
      <c r="B1291" s="57" t="s">
        <v>4048</v>
      </c>
      <c r="C1291" s="58" t="s">
        <v>4049</v>
      </c>
      <c r="D1291" s="58" t="s">
        <v>4050</v>
      </c>
      <c r="E1291" s="58" t="s">
        <v>825</v>
      </c>
      <c r="F1291" s="57" t="s">
        <v>441</v>
      </c>
      <c r="G1291" s="59">
        <v>147474</v>
      </c>
      <c r="H1291" s="102">
        <f t="shared" si="20"/>
        <v>30.029627668780989</v>
      </c>
    </row>
    <row r="1292" spans="1:8">
      <c r="A1292" s="56">
        <v>399170600169</v>
      </c>
      <c r="B1292" s="57" t="s">
        <v>4051</v>
      </c>
      <c r="C1292" s="58" t="s">
        <v>4052</v>
      </c>
      <c r="D1292" s="58" t="s">
        <v>4053</v>
      </c>
      <c r="E1292" s="58" t="s">
        <v>783</v>
      </c>
      <c r="F1292" s="57" t="s">
        <v>477</v>
      </c>
      <c r="G1292" s="59">
        <v>147474</v>
      </c>
      <c r="H1292" s="102">
        <f t="shared" si="20"/>
        <v>30.029627668780989</v>
      </c>
    </row>
    <row r="1293" spans="1:8">
      <c r="A1293" s="56">
        <v>399180500456</v>
      </c>
      <c r="B1293" s="57" t="s">
        <v>4054</v>
      </c>
      <c r="C1293" s="58" t="s">
        <v>1324</v>
      </c>
      <c r="D1293" s="58" t="s">
        <v>4055</v>
      </c>
      <c r="E1293" s="58" t="s">
        <v>783</v>
      </c>
      <c r="F1293" s="57" t="s">
        <v>441</v>
      </c>
      <c r="G1293" s="59">
        <v>147474</v>
      </c>
      <c r="H1293" s="102">
        <f t="shared" si="20"/>
        <v>30.029627668780989</v>
      </c>
    </row>
    <row r="1294" spans="1:8">
      <c r="A1294" s="56">
        <v>399190700283</v>
      </c>
      <c r="B1294" s="57" t="s">
        <v>4056</v>
      </c>
      <c r="C1294" s="58" t="s">
        <v>4057</v>
      </c>
      <c r="D1294" s="58" t="s">
        <v>4058</v>
      </c>
      <c r="E1294" s="58" t="s">
        <v>783</v>
      </c>
      <c r="F1294" s="57" t="s">
        <v>441</v>
      </c>
      <c r="G1294" s="59">
        <v>147474</v>
      </c>
      <c r="H1294" s="102">
        <f t="shared" si="20"/>
        <v>30.029627668780989</v>
      </c>
    </row>
    <row r="1295" spans="1:8">
      <c r="A1295" s="56">
        <v>399950810033</v>
      </c>
      <c r="B1295" s="57" t="s">
        <v>4059</v>
      </c>
      <c r="C1295" s="58" t="s">
        <v>4060</v>
      </c>
      <c r="D1295" s="58" t="s">
        <v>4061</v>
      </c>
      <c r="E1295" s="58" t="s">
        <v>783</v>
      </c>
      <c r="F1295" s="57" t="s">
        <v>477</v>
      </c>
      <c r="G1295" s="59">
        <v>147474</v>
      </c>
      <c r="H1295" s="102">
        <f t="shared" si="20"/>
        <v>30.029627668780989</v>
      </c>
    </row>
    <row r="1296" spans="1:8">
      <c r="A1296" s="56">
        <v>400090206620</v>
      </c>
      <c r="B1296" s="57" t="s">
        <v>4062</v>
      </c>
      <c r="C1296" s="58" t="s">
        <v>4063</v>
      </c>
      <c r="D1296" s="58" t="s">
        <v>4064</v>
      </c>
      <c r="E1296" s="58" t="s">
        <v>716</v>
      </c>
      <c r="F1296" s="57" t="s">
        <v>441</v>
      </c>
      <c r="G1296" s="59">
        <v>147474</v>
      </c>
      <c r="H1296" s="102">
        <f t="shared" si="20"/>
        <v>30.029627668780989</v>
      </c>
    </row>
    <row r="1297" spans="1:8">
      <c r="A1297" s="56">
        <v>400100206551</v>
      </c>
      <c r="B1297" s="57" t="s">
        <v>4065</v>
      </c>
      <c r="C1297" s="58" t="s">
        <v>4066</v>
      </c>
      <c r="D1297" s="58" t="s">
        <v>4067</v>
      </c>
      <c r="E1297" s="58" t="s">
        <v>716</v>
      </c>
      <c r="F1297" s="57" t="s">
        <v>441</v>
      </c>
      <c r="G1297" s="59">
        <v>147474</v>
      </c>
      <c r="H1297" s="102">
        <f t="shared" si="20"/>
        <v>30.029627668780989</v>
      </c>
    </row>
    <row r="1298" spans="1:8">
      <c r="A1298" s="56">
        <v>400120900097</v>
      </c>
      <c r="B1298" s="57" t="s">
        <v>4068</v>
      </c>
      <c r="C1298" s="58" t="s">
        <v>4069</v>
      </c>
      <c r="D1298" s="58" t="s">
        <v>4070</v>
      </c>
      <c r="E1298" s="58" t="s">
        <v>716</v>
      </c>
      <c r="F1298" s="57" t="s">
        <v>441</v>
      </c>
      <c r="G1298" s="59">
        <v>147474</v>
      </c>
      <c r="H1298" s="102">
        <f t="shared" si="20"/>
        <v>30.029627668780989</v>
      </c>
    </row>
    <row r="1299" spans="1:8">
      <c r="A1299" s="56">
        <v>400130302881</v>
      </c>
      <c r="B1299" s="57" t="s">
        <v>4071</v>
      </c>
      <c r="C1299" s="58" t="s">
        <v>4072</v>
      </c>
      <c r="D1299" s="58" t="s">
        <v>4073</v>
      </c>
      <c r="E1299" s="58" t="s">
        <v>716</v>
      </c>
      <c r="F1299" s="57" t="s">
        <v>441</v>
      </c>
      <c r="G1299" s="59">
        <v>147474</v>
      </c>
      <c r="H1299" s="102">
        <f t="shared" si="20"/>
        <v>30.029627668780989</v>
      </c>
    </row>
    <row r="1300" spans="1:8">
      <c r="A1300" s="56">
        <v>400130304034</v>
      </c>
      <c r="B1300" s="57" t="s">
        <v>4074</v>
      </c>
      <c r="C1300" s="58" t="s">
        <v>4075</v>
      </c>
      <c r="D1300" s="58" t="s">
        <v>4076</v>
      </c>
      <c r="E1300" s="58" t="s">
        <v>716</v>
      </c>
      <c r="F1300" s="57" t="s">
        <v>441</v>
      </c>
      <c r="G1300" s="59">
        <v>147474</v>
      </c>
      <c r="H1300" s="102">
        <f t="shared" si="20"/>
        <v>30.029627668780989</v>
      </c>
    </row>
    <row r="1301" spans="1:8">
      <c r="A1301" s="56">
        <v>400150201100</v>
      </c>
      <c r="B1301" s="57" t="s">
        <v>4077</v>
      </c>
      <c r="C1301" s="58" t="s">
        <v>4078</v>
      </c>
      <c r="D1301" s="58" t="s">
        <v>4079</v>
      </c>
      <c r="E1301" s="58" t="s">
        <v>716</v>
      </c>
      <c r="F1301" s="57" t="s">
        <v>441</v>
      </c>
      <c r="G1301" s="59">
        <v>147474</v>
      </c>
      <c r="H1301" s="102">
        <f t="shared" si="20"/>
        <v>30.029627668780989</v>
      </c>
    </row>
    <row r="1302" spans="1:8">
      <c r="A1302" s="56">
        <v>400150803819</v>
      </c>
      <c r="B1302" s="57" t="s">
        <v>4080</v>
      </c>
      <c r="C1302" s="58" t="s">
        <v>4081</v>
      </c>
      <c r="D1302" s="58" t="s">
        <v>4082</v>
      </c>
      <c r="E1302" s="58" t="s">
        <v>716</v>
      </c>
      <c r="F1302" s="57" t="s">
        <v>441</v>
      </c>
      <c r="G1302" s="59">
        <v>147474</v>
      </c>
      <c r="H1302" s="102">
        <f t="shared" si="20"/>
        <v>30.029627668780989</v>
      </c>
    </row>
    <row r="1303" spans="1:8">
      <c r="A1303" s="56">
        <v>400151105783</v>
      </c>
      <c r="B1303" s="57" t="s">
        <v>4083</v>
      </c>
      <c r="C1303" s="58" t="s">
        <v>4084</v>
      </c>
      <c r="D1303" s="58" t="s">
        <v>4085</v>
      </c>
      <c r="E1303" s="58" t="s">
        <v>716</v>
      </c>
      <c r="F1303" s="57" t="s">
        <v>441</v>
      </c>
      <c r="G1303" s="59">
        <v>147474</v>
      </c>
      <c r="H1303" s="102">
        <f t="shared" si="20"/>
        <v>30.029627668780989</v>
      </c>
    </row>
    <row r="1304" spans="1:8">
      <c r="A1304" s="56">
        <v>400160107772</v>
      </c>
      <c r="B1304" s="57" t="s">
        <v>4086</v>
      </c>
      <c r="C1304" s="58" t="s">
        <v>4087</v>
      </c>
      <c r="D1304" s="58" t="s">
        <v>4088</v>
      </c>
      <c r="E1304" s="58" t="s">
        <v>716</v>
      </c>
      <c r="F1304" s="57" t="s">
        <v>441</v>
      </c>
      <c r="G1304" s="59">
        <v>147474</v>
      </c>
      <c r="H1304" s="102">
        <f t="shared" si="20"/>
        <v>30.029627668780989</v>
      </c>
    </row>
    <row r="1305" spans="1:8">
      <c r="A1305" s="56">
        <v>400160109104</v>
      </c>
      <c r="B1305" s="57" t="s">
        <v>4089</v>
      </c>
      <c r="C1305" s="58" t="s">
        <v>4090</v>
      </c>
      <c r="D1305" s="58" t="s">
        <v>4091</v>
      </c>
      <c r="E1305" s="58" t="s">
        <v>716</v>
      </c>
      <c r="F1305" s="57" t="s">
        <v>441</v>
      </c>
      <c r="G1305" s="59">
        <v>147474</v>
      </c>
      <c r="H1305" s="102">
        <f t="shared" si="20"/>
        <v>30.029627668780989</v>
      </c>
    </row>
    <row r="1306" spans="1:8">
      <c r="A1306" s="56">
        <v>400160800729</v>
      </c>
      <c r="B1306" s="57" t="s">
        <v>4092</v>
      </c>
      <c r="C1306" s="58" t="s">
        <v>4093</v>
      </c>
      <c r="D1306" s="58" t="s">
        <v>4094</v>
      </c>
      <c r="E1306" s="58" t="s">
        <v>716</v>
      </c>
      <c r="F1306" s="57" t="s">
        <v>441</v>
      </c>
      <c r="G1306" s="59">
        <v>147474</v>
      </c>
      <c r="H1306" s="102">
        <f t="shared" si="20"/>
        <v>30.029627668780989</v>
      </c>
    </row>
    <row r="1307" spans="1:8">
      <c r="A1307" s="56">
        <v>400161103797</v>
      </c>
      <c r="B1307" s="57" t="s">
        <v>4095</v>
      </c>
      <c r="C1307" s="58" t="s">
        <v>4096</v>
      </c>
      <c r="D1307" s="58" t="s">
        <v>4097</v>
      </c>
      <c r="E1307" s="58" t="s">
        <v>716</v>
      </c>
      <c r="F1307" s="57" t="s">
        <v>441</v>
      </c>
      <c r="G1307" s="59">
        <v>147474</v>
      </c>
      <c r="H1307" s="102">
        <f t="shared" si="20"/>
        <v>30.029627668780989</v>
      </c>
    </row>
    <row r="1308" spans="1:8">
      <c r="A1308" s="56">
        <v>400170303511</v>
      </c>
      <c r="B1308" s="57" t="s">
        <v>4098</v>
      </c>
      <c r="C1308" s="58" t="s">
        <v>2422</v>
      </c>
      <c r="D1308" s="58" t="s">
        <v>4099</v>
      </c>
      <c r="E1308" s="58" t="s">
        <v>716</v>
      </c>
      <c r="F1308" s="57" t="s">
        <v>441</v>
      </c>
      <c r="G1308" s="59">
        <v>147474</v>
      </c>
      <c r="H1308" s="102">
        <f t="shared" si="20"/>
        <v>30.029627668780989</v>
      </c>
    </row>
    <row r="1309" spans="1:8">
      <c r="A1309" s="56">
        <v>400170600051</v>
      </c>
      <c r="B1309" s="57" t="s">
        <v>4100</v>
      </c>
      <c r="C1309" s="58" t="s">
        <v>4101</v>
      </c>
      <c r="D1309" s="58" t="s">
        <v>4102</v>
      </c>
      <c r="E1309" s="58" t="s">
        <v>716</v>
      </c>
      <c r="F1309" s="57" t="s">
        <v>441</v>
      </c>
      <c r="G1309" s="59">
        <v>147474</v>
      </c>
      <c r="H1309" s="102">
        <f t="shared" si="20"/>
        <v>30.029627668780989</v>
      </c>
    </row>
    <row r="1310" spans="1:8">
      <c r="A1310" s="56">
        <v>400170701761</v>
      </c>
      <c r="B1310" s="57" t="s">
        <v>4103</v>
      </c>
      <c r="C1310" s="58" t="s">
        <v>4104</v>
      </c>
      <c r="D1310" s="58" t="s">
        <v>4105</v>
      </c>
      <c r="E1310" s="58" t="s">
        <v>716</v>
      </c>
      <c r="F1310" s="57" t="s">
        <v>441</v>
      </c>
      <c r="G1310" s="59">
        <v>147474</v>
      </c>
      <c r="H1310" s="102">
        <f t="shared" si="20"/>
        <v>30.029627668780989</v>
      </c>
    </row>
    <row r="1311" spans="1:8">
      <c r="A1311" s="56">
        <v>400170708782</v>
      </c>
      <c r="B1311" s="57" t="s">
        <v>4106</v>
      </c>
      <c r="C1311" s="58" t="s">
        <v>4107</v>
      </c>
      <c r="D1311" s="58" t="s">
        <v>4108</v>
      </c>
      <c r="E1311" s="58" t="s">
        <v>716</v>
      </c>
      <c r="F1311" s="57" t="s">
        <v>441</v>
      </c>
      <c r="G1311" s="59">
        <v>147474</v>
      </c>
      <c r="H1311" s="102">
        <f t="shared" si="20"/>
        <v>30.029627668780989</v>
      </c>
    </row>
    <row r="1312" spans="1:8">
      <c r="A1312" s="56">
        <v>400170802134</v>
      </c>
      <c r="B1312" s="57" t="s">
        <v>4109</v>
      </c>
      <c r="C1312" s="58" t="s">
        <v>4110</v>
      </c>
      <c r="D1312" s="58" t="s">
        <v>4111</v>
      </c>
      <c r="E1312" s="58" t="s">
        <v>716</v>
      </c>
      <c r="F1312" s="57" t="s">
        <v>441</v>
      </c>
      <c r="G1312" s="59">
        <v>147474</v>
      </c>
      <c r="H1312" s="102">
        <f t="shared" si="20"/>
        <v>30.029627668780989</v>
      </c>
    </row>
    <row r="1313" spans="1:8">
      <c r="A1313" s="56">
        <v>400170814264</v>
      </c>
      <c r="B1313" s="57" t="s">
        <v>4112</v>
      </c>
      <c r="C1313" s="58" t="s">
        <v>4113</v>
      </c>
      <c r="D1313" s="58" t="s">
        <v>4114</v>
      </c>
      <c r="E1313" s="58" t="s">
        <v>716</v>
      </c>
      <c r="F1313" s="57" t="s">
        <v>441</v>
      </c>
      <c r="G1313" s="59">
        <v>147474</v>
      </c>
      <c r="H1313" s="102">
        <f t="shared" si="20"/>
        <v>30.029627668780989</v>
      </c>
    </row>
    <row r="1314" spans="1:8">
      <c r="A1314" s="56">
        <v>400171003707</v>
      </c>
      <c r="B1314" s="57" t="s">
        <v>4115</v>
      </c>
      <c r="C1314" s="58" t="s">
        <v>4116</v>
      </c>
      <c r="D1314" s="58" t="s">
        <v>4117</v>
      </c>
      <c r="E1314" s="58" t="s">
        <v>716</v>
      </c>
      <c r="F1314" s="57" t="s">
        <v>441</v>
      </c>
      <c r="G1314" s="59">
        <v>147474</v>
      </c>
      <c r="H1314" s="102">
        <f t="shared" si="20"/>
        <v>30.029627668780989</v>
      </c>
    </row>
    <row r="1315" spans="1:8">
      <c r="A1315" s="56">
        <v>400171100443</v>
      </c>
      <c r="B1315" s="57" t="s">
        <v>4118</v>
      </c>
      <c r="C1315" s="58" t="s">
        <v>4119</v>
      </c>
      <c r="D1315" s="58" t="s">
        <v>4120</v>
      </c>
      <c r="E1315" s="58" t="s">
        <v>716</v>
      </c>
      <c r="F1315" s="57" t="s">
        <v>441</v>
      </c>
      <c r="G1315" s="59">
        <v>147474</v>
      </c>
      <c r="H1315" s="102">
        <f t="shared" si="20"/>
        <v>30.029627668780989</v>
      </c>
    </row>
    <row r="1316" spans="1:8">
      <c r="A1316" s="56">
        <v>400171110741</v>
      </c>
      <c r="B1316" s="57" t="s">
        <v>4121</v>
      </c>
      <c r="C1316" s="58" t="s">
        <v>4110</v>
      </c>
      <c r="D1316" s="58" t="s">
        <v>4122</v>
      </c>
      <c r="E1316" s="58" t="s">
        <v>716</v>
      </c>
      <c r="F1316" s="57" t="s">
        <v>441</v>
      </c>
      <c r="G1316" s="59">
        <v>147474</v>
      </c>
      <c r="H1316" s="102">
        <f t="shared" si="20"/>
        <v>30.029627668780989</v>
      </c>
    </row>
    <row r="1317" spans="1:8">
      <c r="A1317" s="56">
        <v>400190810508</v>
      </c>
      <c r="B1317" s="57" t="s">
        <v>4123</v>
      </c>
      <c r="C1317" s="58" t="s">
        <v>2758</v>
      </c>
      <c r="D1317" s="58" t="s">
        <v>4124</v>
      </c>
      <c r="E1317" s="58" t="s">
        <v>716</v>
      </c>
      <c r="F1317" s="57" t="s">
        <v>441</v>
      </c>
      <c r="G1317" s="59">
        <v>147474</v>
      </c>
      <c r="H1317" s="102">
        <f t="shared" si="20"/>
        <v>30.029627668780989</v>
      </c>
    </row>
    <row r="1318" spans="1:8">
      <c r="A1318" s="56">
        <v>400200107312</v>
      </c>
      <c r="B1318" s="57" t="s">
        <v>4125</v>
      </c>
      <c r="C1318" s="58" t="s">
        <v>4126</v>
      </c>
      <c r="D1318" s="58" t="s">
        <v>4127</v>
      </c>
      <c r="E1318" s="58" t="s">
        <v>716</v>
      </c>
      <c r="F1318" s="57" t="s">
        <v>441</v>
      </c>
      <c r="G1318" s="59">
        <v>147474</v>
      </c>
      <c r="H1318" s="102">
        <f t="shared" si="20"/>
        <v>30.029627668780989</v>
      </c>
    </row>
    <row r="1319" spans="1:8">
      <c r="A1319" s="56">
        <v>400850400456</v>
      </c>
      <c r="B1319" s="57" t="s">
        <v>4128</v>
      </c>
      <c r="C1319" s="58" t="s">
        <v>4129</v>
      </c>
      <c r="D1319" s="58" t="s">
        <v>4130</v>
      </c>
      <c r="E1319" s="58" t="s">
        <v>716</v>
      </c>
      <c r="F1319" s="57" t="s">
        <v>441</v>
      </c>
      <c r="G1319" s="59">
        <v>147474</v>
      </c>
      <c r="H1319" s="102">
        <f t="shared" si="20"/>
        <v>30.029627668780989</v>
      </c>
    </row>
    <row r="1320" spans="1:8">
      <c r="A1320" s="56">
        <v>400910300561</v>
      </c>
      <c r="B1320" s="57" t="s">
        <v>4131</v>
      </c>
      <c r="C1320" s="58" t="s">
        <v>4132</v>
      </c>
      <c r="D1320" s="58" t="s">
        <v>2940</v>
      </c>
      <c r="E1320" s="58" t="s">
        <v>716</v>
      </c>
      <c r="F1320" s="57" t="s">
        <v>441</v>
      </c>
      <c r="G1320" s="59">
        <v>147474</v>
      </c>
      <c r="H1320" s="102">
        <f t="shared" si="20"/>
        <v>30.029627668780989</v>
      </c>
    </row>
    <row r="1321" spans="1:8">
      <c r="A1321" s="56">
        <v>400940740132</v>
      </c>
      <c r="B1321" s="57" t="s">
        <v>4133</v>
      </c>
      <c r="C1321" s="58" t="s">
        <v>4134</v>
      </c>
      <c r="D1321" s="58" t="s">
        <v>3497</v>
      </c>
      <c r="E1321" s="58" t="s">
        <v>716</v>
      </c>
      <c r="F1321" s="57" t="s">
        <v>441</v>
      </c>
      <c r="G1321" s="59">
        <v>147474</v>
      </c>
      <c r="H1321" s="102">
        <f t="shared" si="20"/>
        <v>30.029627668780989</v>
      </c>
    </row>
    <row r="1322" spans="1:8">
      <c r="A1322" s="56">
        <v>403110300155</v>
      </c>
      <c r="B1322" s="57" t="s">
        <v>4135</v>
      </c>
      <c r="C1322" s="58" t="s">
        <v>4136</v>
      </c>
      <c r="D1322" s="58" t="s">
        <v>4137</v>
      </c>
      <c r="E1322" s="58" t="s">
        <v>724</v>
      </c>
      <c r="F1322" s="57" t="s">
        <v>477</v>
      </c>
      <c r="G1322" s="59">
        <v>147474</v>
      </c>
      <c r="H1322" s="102">
        <f t="shared" si="20"/>
        <v>30.029627668780989</v>
      </c>
    </row>
    <row r="1323" spans="1:8">
      <c r="A1323" s="56">
        <v>408080600037</v>
      </c>
      <c r="B1323" s="57" t="s">
        <v>4138</v>
      </c>
      <c r="C1323" s="58" t="s">
        <v>1360</v>
      </c>
      <c r="D1323" s="58" t="s">
        <v>4139</v>
      </c>
      <c r="E1323" s="58" t="s">
        <v>732</v>
      </c>
      <c r="F1323" s="57" t="s">
        <v>441</v>
      </c>
      <c r="G1323" s="59">
        <v>147474</v>
      </c>
      <c r="H1323" s="102">
        <f t="shared" si="20"/>
        <v>30.029627668780989</v>
      </c>
    </row>
    <row r="1324" spans="1:8">
      <c r="A1324" s="56">
        <v>408170500279</v>
      </c>
      <c r="B1324" s="57" t="s">
        <v>4140</v>
      </c>
      <c r="C1324" s="58" t="s">
        <v>4141</v>
      </c>
      <c r="D1324" s="58" t="s">
        <v>4142</v>
      </c>
      <c r="E1324" s="58" t="s">
        <v>732</v>
      </c>
      <c r="F1324" s="57" t="s">
        <v>441</v>
      </c>
      <c r="G1324" s="59">
        <v>147474</v>
      </c>
      <c r="H1324" s="102">
        <f t="shared" si="20"/>
        <v>30.029627668780989</v>
      </c>
    </row>
    <row r="1325" spans="1:8">
      <c r="A1325" s="56">
        <v>408921000081</v>
      </c>
      <c r="B1325" s="57" t="s">
        <v>4143</v>
      </c>
      <c r="C1325" s="58" t="s">
        <v>4144</v>
      </c>
      <c r="D1325" s="58" t="s">
        <v>4145</v>
      </c>
      <c r="E1325" s="58" t="s">
        <v>732</v>
      </c>
      <c r="F1325" s="57" t="s">
        <v>441</v>
      </c>
      <c r="G1325" s="59">
        <v>147474</v>
      </c>
      <c r="H1325" s="102">
        <f t="shared" si="20"/>
        <v>30.029627668780989</v>
      </c>
    </row>
    <row r="1326" spans="1:8">
      <c r="A1326" s="56">
        <v>408921000099</v>
      </c>
      <c r="B1326" s="57" t="s">
        <v>4146</v>
      </c>
      <c r="C1326" s="58" t="s">
        <v>4144</v>
      </c>
      <c r="D1326" s="58" t="s">
        <v>4147</v>
      </c>
      <c r="E1326" s="58" t="s">
        <v>732</v>
      </c>
      <c r="F1326" s="57" t="s">
        <v>441</v>
      </c>
      <c r="G1326" s="59">
        <v>147474</v>
      </c>
      <c r="H1326" s="102">
        <f t="shared" si="20"/>
        <v>30.029627668780989</v>
      </c>
    </row>
    <row r="1327" spans="1:8">
      <c r="A1327" s="56">
        <v>408980500097</v>
      </c>
      <c r="B1327" s="57" t="s">
        <v>4148</v>
      </c>
      <c r="C1327" s="58" t="s">
        <v>4149</v>
      </c>
      <c r="D1327" s="58" t="s">
        <v>4150</v>
      </c>
      <c r="E1327" s="58" t="s">
        <v>732</v>
      </c>
      <c r="F1327" s="57" t="s">
        <v>441</v>
      </c>
      <c r="G1327" s="59">
        <v>147474</v>
      </c>
      <c r="H1327" s="102">
        <f t="shared" si="20"/>
        <v>30.029627668780989</v>
      </c>
    </row>
    <row r="1328" spans="1:8">
      <c r="A1328" s="56">
        <v>399160700556</v>
      </c>
      <c r="B1328" s="57" t="s">
        <v>4151</v>
      </c>
      <c r="C1328" s="58" t="s">
        <v>4152</v>
      </c>
      <c r="D1328" s="58" t="s">
        <v>2402</v>
      </c>
      <c r="E1328" s="58" t="s">
        <v>829</v>
      </c>
      <c r="F1328" s="57" t="s">
        <v>441</v>
      </c>
      <c r="G1328" s="59">
        <v>147255</v>
      </c>
      <c r="H1328" s="102">
        <f t="shared" si="20"/>
        <v>29.985033445667337</v>
      </c>
    </row>
    <row r="1329" spans="1:8">
      <c r="A1329" s="56">
        <v>371000800439</v>
      </c>
      <c r="B1329" s="57" t="s">
        <v>4153</v>
      </c>
      <c r="C1329" s="58" t="s">
        <v>4154</v>
      </c>
      <c r="D1329" s="58" t="s">
        <v>4155</v>
      </c>
      <c r="E1329" s="58" t="s">
        <v>4156</v>
      </c>
      <c r="F1329" s="57" t="s">
        <v>441</v>
      </c>
      <c r="G1329" s="59">
        <v>145120</v>
      </c>
      <c r="H1329" s="102">
        <f t="shared" si="20"/>
        <v>29.5502906769566</v>
      </c>
    </row>
    <row r="1330" spans="1:8">
      <c r="A1330" s="56">
        <v>396031001103</v>
      </c>
      <c r="B1330" s="57" t="s">
        <v>657</v>
      </c>
      <c r="C1330" s="58" t="s">
        <v>658</v>
      </c>
      <c r="D1330" s="58" t="s">
        <v>659</v>
      </c>
      <c r="E1330" s="58" t="s">
        <v>440</v>
      </c>
      <c r="F1330" s="57" t="s">
        <v>441</v>
      </c>
      <c r="G1330" s="59">
        <v>144978</v>
      </c>
      <c r="H1330" s="102">
        <f t="shared" si="20"/>
        <v>29.521375701239069</v>
      </c>
    </row>
    <row r="1331" spans="1:8">
      <c r="A1331" s="56">
        <v>390080500281</v>
      </c>
      <c r="B1331" s="57" t="s">
        <v>4157</v>
      </c>
      <c r="C1331" s="58" t="s">
        <v>4158</v>
      </c>
      <c r="D1331" s="58" t="s">
        <v>4159</v>
      </c>
      <c r="E1331" s="58" t="s">
        <v>1532</v>
      </c>
      <c r="F1331" s="57" t="s">
        <v>477</v>
      </c>
      <c r="G1331" s="59">
        <v>143449</v>
      </c>
      <c r="H1331" s="102">
        <f t="shared" si="20"/>
        <v>29.21003064580173</v>
      </c>
    </row>
    <row r="1332" spans="1:8">
      <c r="A1332" s="56">
        <v>395000101782</v>
      </c>
      <c r="B1332" s="57" t="s">
        <v>4160</v>
      </c>
      <c r="C1332" s="58" t="s">
        <v>4161</v>
      </c>
      <c r="D1332" s="58" t="s">
        <v>4162</v>
      </c>
      <c r="E1332" s="58" t="s">
        <v>4163</v>
      </c>
      <c r="F1332" s="57" t="s">
        <v>477</v>
      </c>
      <c r="G1332" s="59">
        <v>139424</v>
      </c>
      <c r="H1332" s="102">
        <f t="shared" si="20"/>
        <v>28.390433622822471</v>
      </c>
    </row>
    <row r="1333" spans="1:8">
      <c r="A1333" s="56">
        <v>370930801170</v>
      </c>
      <c r="B1333" s="57" t="s">
        <v>4164</v>
      </c>
      <c r="C1333" s="58" t="s">
        <v>4165</v>
      </c>
      <c r="D1333" s="58" t="s">
        <v>4166</v>
      </c>
      <c r="E1333" s="58" t="s">
        <v>1409</v>
      </c>
      <c r="F1333" s="57" t="s">
        <v>441</v>
      </c>
      <c r="G1333" s="59">
        <v>137672</v>
      </c>
      <c r="H1333" s="102">
        <f t="shared" si="20"/>
        <v>28.033679837913237</v>
      </c>
    </row>
    <row r="1334" spans="1:8">
      <c r="A1334" s="56">
        <v>395990520831</v>
      </c>
      <c r="B1334" s="57" t="s">
        <v>4167</v>
      </c>
      <c r="C1334" s="58" t="s">
        <v>1817</v>
      </c>
      <c r="D1334" s="58" t="s">
        <v>2219</v>
      </c>
      <c r="E1334" s="58" t="s">
        <v>743</v>
      </c>
      <c r="F1334" s="57" t="s">
        <v>441</v>
      </c>
      <c r="G1334" s="59">
        <v>137672</v>
      </c>
      <c r="H1334" s="102">
        <f t="shared" si="20"/>
        <v>28.033679837913237</v>
      </c>
    </row>
    <row r="1335" spans="1:8">
      <c r="A1335" s="56">
        <v>395960611394</v>
      </c>
      <c r="B1335" s="57" t="s">
        <v>4168</v>
      </c>
      <c r="C1335" s="58" t="s">
        <v>4169</v>
      </c>
      <c r="D1335" s="58" t="s">
        <v>4170</v>
      </c>
      <c r="E1335" s="58" t="s">
        <v>743</v>
      </c>
      <c r="F1335" s="57" t="s">
        <v>441</v>
      </c>
      <c r="G1335" s="59">
        <v>135221</v>
      </c>
      <c r="H1335" s="102">
        <f t="shared" si="20"/>
        <v>27.534591066901516</v>
      </c>
    </row>
    <row r="1336" spans="1:8">
      <c r="A1336" s="56">
        <v>395990850334</v>
      </c>
      <c r="B1336" s="57" t="s">
        <v>4171</v>
      </c>
      <c r="C1336" s="58" t="s">
        <v>4172</v>
      </c>
      <c r="D1336" s="58" t="s">
        <v>4173</v>
      </c>
      <c r="E1336" s="58" t="s">
        <v>743</v>
      </c>
      <c r="F1336" s="57" t="s">
        <v>477</v>
      </c>
      <c r="G1336" s="59">
        <v>135221</v>
      </c>
      <c r="H1336" s="102">
        <f t="shared" si="20"/>
        <v>27.534591066901516</v>
      </c>
    </row>
    <row r="1337" spans="1:8">
      <c r="A1337" s="56">
        <v>398161000233</v>
      </c>
      <c r="B1337" s="57" t="s">
        <v>4174</v>
      </c>
      <c r="C1337" s="58" t="s">
        <v>4175</v>
      </c>
      <c r="D1337" s="58" t="s">
        <v>4176</v>
      </c>
      <c r="E1337" s="58" t="s">
        <v>1845</v>
      </c>
      <c r="F1337" s="57" t="s">
        <v>441</v>
      </c>
      <c r="G1337" s="59">
        <v>135221</v>
      </c>
      <c r="H1337" s="102">
        <f t="shared" si="20"/>
        <v>27.534591066901516</v>
      </c>
    </row>
    <row r="1338" spans="1:8">
      <c r="A1338" s="56">
        <v>395991150379</v>
      </c>
      <c r="B1338" s="57" t="s">
        <v>4177</v>
      </c>
      <c r="C1338" s="58" t="s">
        <v>4178</v>
      </c>
      <c r="D1338" s="58" t="s">
        <v>4179</v>
      </c>
      <c r="E1338" s="58" t="s">
        <v>728</v>
      </c>
      <c r="F1338" s="57" t="s">
        <v>477</v>
      </c>
      <c r="G1338" s="59">
        <v>134084</v>
      </c>
      <c r="H1338" s="102">
        <f t="shared" si="20"/>
        <v>27.303067634571722</v>
      </c>
    </row>
    <row r="1339" spans="1:8">
      <c r="A1339" s="56">
        <v>370980609822</v>
      </c>
      <c r="B1339" s="57" t="s">
        <v>4180</v>
      </c>
      <c r="C1339" s="58" t="s">
        <v>4181</v>
      </c>
      <c r="D1339" s="58" t="s">
        <v>4182</v>
      </c>
      <c r="E1339" s="58" t="s">
        <v>1409</v>
      </c>
      <c r="F1339" s="57" t="s">
        <v>441</v>
      </c>
      <c r="G1339" s="59">
        <v>132771</v>
      </c>
      <c r="H1339" s="102">
        <f t="shared" si="20"/>
        <v>27.035705922479359</v>
      </c>
    </row>
    <row r="1340" spans="1:8">
      <c r="A1340" s="56">
        <v>371981001247</v>
      </c>
      <c r="B1340" s="57" t="s">
        <v>4183</v>
      </c>
      <c r="C1340" s="58" t="s">
        <v>4184</v>
      </c>
      <c r="D1340" s="58" t="s">
        <v>4185</v>
      </c>
      <c r="E1340" s="58" t="s">
        <v>1429</v>
      </c>
      <c r="F1340" s="57" t="s">
        <v>441</v>
      </c>
      <c r="G1340" s="59">
        <v>132771</v>
      </c>
      <c r="H1340" s="102">
        <f t="shared" si="20"/>
        <v>27.035705922479359</v>
      </c>
    </row>
    <row r="1341" spans="1:8">
      <c r="A1341" s="56">
        <v>400000300517</v>
      </c>
      <c r="B1341" s="57" t="s">
        <v>4186</v>
      </c>
      <c r="C1341" s="58" t="s">
        <v>2602</v>
      </c>
      <c r="D1341" s="58" t="s">
        <v>4187</v>
      </c>
      <c r="E1341" s="58" t="s">
        <v>716</v>
      </c>
      <c r="F1341" s="57" t="s">
        <v>441</v>
      </c>
      <c r="G1341" s="59">
        <v>132771</v>
      </c>
      <c r="H1341" s="102">
        <f t="shared" si="20"/>
        <v>27.035705922479359</v>
      </c>
    </row>
    <row r="1342" spans="1:8">
      <c r="A1342" s="56">
        <v>393040310349</v>
      </c>
      <c r="B1342" s="57" t="s">
        <v>4188</v>
      </c>
      <c r="C1342" s="58" t="s">
        <v>4189</v>
      </c>
      <c r="D1342" s="58" t="s">
        <v>4190</v>
      </c>
      <c r="E1342" s="58" t="s">
        <v>1205</v>
      </c>
      <c r="F1342" s="57" t="s">
        <v>441</v>
      </c>
      <c r="G1342" s="59">
        <v>131838</v>
      </c>
      <c r="H1342" s="102">
        <f t="shared" si="20"/>
        <v>26.845722314419817</v>
      </c>
    </row>
    <row r="1343" spans="1:8">
      <c r="A1343" s="56">
        <v>400780600231</v>
      </c>
      <c r="B1343" s="57" t="s">
        <v>4191</v>
      </c>
      <c r="C1343" s="58" t="s">
        <v>3501</v>
      </c>
      <c r="D1343" s="58" t="s">
        <v>4192</v>
      </c>
      <c r="E1343" s="58" t="s">
        <v>716</v>
      </c>
      <c r="F1343" s="57" t="s">
        <v>441</v>
      </c>
      <c r="G1343" s="59">
        <v>130320</v>
      </c>
      <c r="H1343" s="102">
        <f t="shared" si="20"/>
        <v>26.536617151467638</v>
      </c>
    </row>
    <row r="1344" spans="1:8">
      <c r="A1344" s="56">
        <v>396091200067</v>
      </c>
      <c r="B1344" s="57" t="s">
        <v>292</v>
      </c>
      <c r="C1344" s="58" t="s">
        <v>578</v>
      </c>
      <c r="D1344" s="58" t="s">
        <v>4193</v>
      </c>
      <c r="E1344" s="58" t="s">
        <v>440</v>
      </c>
      <c r="F1344" s="57" t="s">
        <v>477</v>
      </c>
      <c r="G1344" s="59">
        <v>129968</v>
      </c>
      <c r="H1344" s="102">
        <f t="shared" si="20"/>
        <v>26.464940591942497</v>
      </c>
    </row>
    <row r="1345" spans="1:8">
      <c r="A1345" s="56">
        <v>389890700033</v>
      </c>
      <c r="B1345" s="57" t="s">
        <v>4194</v>
      </c>
      <c r="C1345" s="58" t="s">
        <v>4195</v>
      </c>
      <c r="D1345" s="58" t="s">
        <v>4196</v>
      </c>
      <c r="E1345" s="58" t="s">
        <v>3105</v>
      </c>
      <c r="F1345" s="57" t="s">
        <v>441</v>
      </c>
      <c r="G1345" s="59">
        <v>127870</v>
      </c>
      <c r="H1345" s="102">
        <f t="shared" si="20"/>
        <v>26.037732007045481</v>
      </c>
    </row>
    <row r="1346" spans="1:8">
      <c r="A1346" s="56">
        <v>390670200011</v>
      </c>
      <c r="B1346" s="57" t="s">
        <v>4197</v>
      </c>
      <c r="C1346" s="58" t="s">
        <v>4198</v>
      </c>
      <c r="D1346" s="58" t="s">
        <v>4199</v>
      </c>
      <c r="E1346" s="58" t="s">
        <v>1719</v>
      </c>
      <c r="F1346" s="57" t="s">
        <v>441</v>
      </c>
      <c r="G1346" s="59">
        <v>127870</v>
      </c>
      <c r="H1346" s="102">
        <f t="shared" ref="H1346:H1409" si="21">G1346/4910.95</f>
        <v>26.037732007045481</v>
      </c>
    </row>
    <row r="1347" spans="1:8">
      <c r="A1347" s="56">
        <v>390731100015</v>
      </c>
      <c r="B1347" s="57" t="s">
        <v>4200</v>
      </c>
      <c r="C1347" s="58" t="s">
        <v>3557</v>
      </c>
      <c r="D1347" s="58" t="s">
        <v>4201</v>
      </c>
      <c r="E1347" s="58" t="s">
        <v>1215</v>
      </c>
      <c r="F1347" s="57" t="s">
        <v>441</v>
      </c>
      <c r="G1347" s="59">
        <v>127870</v>
      </c>
      <c r="H1347" s="102">
        <f t="shared" si="21"/>
        <v>26.037732007045481</v>
      </c>
    </row>
    <row r="1348" spans="1:8">
      <c r="A1348" s="56">
        <v>395770802088</v>
      </c>
      <c r="B1348" s="57" t="s">
        <v>4202</v>
      </c>
      <c r="C1348" s="58" t="s">
        <v>4203</v>
      </c>
      <c r="D1348" s="58" t="s">
        <v>1658</v>
      </c>
      <c r="E1348" s="58" t="s">
        <v>743</v>
      </c>
      <c r="F1348" s="57" t="s">
        <v>441</v>
      </c>
      <c r="G1348" s="59">
        <v>127870</v>
      </c>
      <c r="H1348" s="102">
        <f t="shared" si="21"/>
        <v>26.037732007045481</v>
      </c>
    </row>
    <row r="1349" spans="1:8">
      <c r="A1349" s="56">
        <v>395770802274</v>
      </c>
      <c r="B1349" s="57" t="s">
        <v>4204</v>
      </c>
      <c r="C1349" s="58" t="s">
        <v>4205</v>
      </c>
      <c r="D1349" s="58" t="s">
        <v>4206</v>
      </c>
      <c r="E1349" s="58" t="s">
        <v>743</v>
      </c>
      <c r="F1349" s="57" t="s">
        <v>477</v>
      </c>
      <c r="G1349" s="59">
        <v>127870</v>
      </c>
      <c r="H1349" s="102">
        <f t="shared" si="21"/>
        <v>26.037732007045481</v>
      </c>
    </row>
    <row r="1350" spans="1:8">
      <c r="A1350" s="56">
        <v>395770803181</v>
      </c>
      <c r="B1350" s="57" t="s">
        <v>4207</v>
      </c>
      <c r="C1350" s="58" t="s">
        <v>2891</v>
      </c>
      <c r="D1350" s="58" t="s">
        <v>2892</v>
      </c>
      <c r="E1350" s="58" t="s">
        <v>743</v>
      </c>
      <c r="F1350" s="57" t="s">
        <v>477</v>
      </c>
      <c r="G1350" s="59">
        <v>127870</v>
      </c>
      <c r="H1350" s="102">
        <f t="shared" si="21"/>
        <v>26.037732007045481</v>
      </c>
    </row>
    <row r="1351" spans="1:8">
      <c r="A1351" s="56">
        <v>400970120163</v>
      </c>
      <c r="B1351" s="57" t="s">
        <v>4208</v>
      </c>
      <c r="C1351" s="58" t="s">
        <v>4209</v>
      </c>
      <c r="D1351" s="58" t="s">
        <v>4210</v>
      </c>
      <c r="E1351" s="58" t="s">
        <v>716</v>
      </c>
      <c r="F1351" s="57" t="s">
        <v>441</v>
      </c>
      <c r="G1351" s="59">
        <v>127870</v>
      </c>
      <c r="H1351" s="102">
        <f t="shared" si="21"/>
        <v>26.037732007045481</v>
      </c>
    </row>
    <row r="1352" spans="1:8">
      <c r="A1352" s="56">
        <v>395030501513</v>
      </c>
      <c r="B1352" s="57" t="s">
        <v>4211</v>
      </c>
      <c r="C1352" s="58" t="s">
        <v>4212</v>
      </c>
      <c r="D1352" s="58" t="s">
        <v>4213</v>
      </c>
      <c r="E1352" s="58" t="s">
        <v>728</v>
      </c>
      <c r="F1352" s="57" t="s">
        <v>441</v>
      </c>
      <c r="G1352" s="59">
        <v>123844</v>
      </c>
      <c r="H1352" s="102">
        <f t="shared" si="21"/>
        <v>25.217931357476662</v>
      </c>
    </row>
    <row r="1353" spans="1:8">
      <c r="A1353" s="56">
        <v>408151100081</v>
      </c>
      <c r="B1353" s="57" t="s">
        <v>4214</v>
      </c>
      <c r="C1353" s="58" t="s">
        <v>3229</v>
      </c>
      <c r="D1353" s="58" t="s">
        <v>4215</v>
      </c>
      <c r="E1353" s="58" t="s">
        <v>732</v>
      </c>
      <c r="F1353" s="57" t="s">
        <v>441</v>
      </c>
      <c r="G1353" s="59">
        <v>123523</v>
      </c>
      <c r="H1353" s="102">
        <f t="shared" si="21"/>
        <v>25.15256722222788</v>
      </c>
    </row>
    <row r="1354" spans="1:8">
      <c r="A1354" s="56">
        <v>395031101675</v>
      </c>
      <c r="B1354" s="57" t="s">
        <v>4216</v>
      </c>
      <c r="C1354" s="58" t="s">
        <v>4217</v>
      </c>
      <c r="D1354" s="58" t="s">
        <v>4218</v>
      </c>
      <c r="E1354" s="58" t="s">
        <v>728</v>
      </c>
      <c r="F1354" s="57" t="s">
        <v>477</v>
      </c>
      <c r="G1354" s="59">
        <v>123406</v>
      </c>
      <c r="H1354" s="102">
        <f t="shared" si="21"/>
        <v>25.128742911249351</v>
      </c>
    </row>
    <row r="1355" spans="1:8">
      <c r="A1355" s="56">
        <v>395050600372</v>
      </c>
      <c r="B1355" s="57" t="s">
        <v>4219</v>
      </c>
      <c r="C1355" s="58" t="s">
        <v>4220</v>
      </c>
      <c r="D1355" s="58" t="s">
        <v>4221</v>
      </c>
      <c r="E1355" s="58" t="s">
        <v>728</v>
      </c>
      <c r="F1355" s="57" t="s">
        <v>441</v>
      </c>
      <c r="G1355" s="59">
        <v>123406</v>
      </c>
      <c r="H1355" s="102">
        <f t="shared" si="21"/>
        <v>25.128742911249351</v>
      </c>
    </row>
    <row r="1356" spans="1:8">
      <c r="A1356" s="56">
        <v>395120800617</v>
      </c>
      <c r="B1356" s="57" t="s">
        <v>4222</v>
      </c>
      <c r="C1356" s="58" t="s">
        <v>4223</v>
      </c>
      <c r="D1356" s="58" t="s">
        <v>4224</v>
      </c>
      <c r="E1356" s="58" t="s">
        <v>728</v>
      </c>
      <c r="F1356" s="57" t="s">
        <v>477</v>
      </c>
      <c r="G1356" s="59">
        <v>123406</v>
      </c>
      <c r="H1356" s="102">
        <f t="shared" si="21"/>
        <v>25.128742911249351</v>
      </c>
    </row>
    <row r="1357" spans="1:8">
      <c r="A1357" s="56">
        <v>395130601922</v>
      </c>
      <c r="B1357" s="57" t="s">
        <v>4225</v>
      </c>
      <c r="C1357" s="58" t="s">
        <v>4226</v>
      </c>
      <c r="D1357" s="58" t="s">
        <v>4227</v>
      </c>
      <c r="E1357" s="58" t="s">
        <v>728</v>
      </c>
      <c r="F1357" s="57" t="s">
        <v>477</v>
      </c>
      <c r="G1357" s="59">
        <v>123406</v>
      </c>
      <c r="H1357" s="102">
        <f t="shared" si="21"/>
        <v>25.128742911249351</v>
      </c>
    </row>
    <row r="1358" spans="1:8">
      <c r="A1358" s="56">
        <v>395140301242</v>
      </c>
      <c r="B1358" s="57" t="s">
        <v>4228</v>
      </c>
      <c r="C1358" s="58" t="s">
        <v>4229</v>
      </c>
      <c r="D1358" s="58" t="s">
        <v>4230</v>
      </c>
      <c r="E1358" s="58" t="s">
        <v>728</v>
      </c>
      <c r="F1358" s="57" t="s">
        <v>441</v>
      </c>
      <c r="G1358" s="59">
        <v>123406</v>
      </c>
      <c r="H1358" s="102">
        <f t="shared" si="21"/>
        <v>25.128742911249351</v>
      </c>
    </row>
    <row r="1359" spans="1:8">
      <c r="A1359" s="56">
        <v>395770802185</v>
      </c>
      <c r="B1359" s="57" t="s">
        <v>4231</v>
      </c>
      <c r="C1359" s="58" t="s">
        <v>4232</v>
      </c>
      <c r="D1359" s="58" t="s">
        <v>4233</v>
      </c>
      <c r="E1359" s="58" t="s">
        <v>743</v>
      </c>
      <c r="F1359" s="57" t="s">
        <v>441</v>
      </c>
      <c r="G1359" s="59">
        <v>123406</v>
      </c>
      <c r="H1359" s="102">
        <f t="shared" si="21"/>
        <v>25.128742911249351</v>
      </c>
    </row>
    <row r="1360" spans="1:8">
      <c r="A1360" s="56">
        <v>395770800549</v>
      </c>
      <c r="B1360" s="57" t="s">
        <v>4234</v>
      </c>
      <c r="C1360" s="58" t="s">
        <v>2009</v>
      </c>
      <c r="D1360" s="58" t="s">
        <v>4235</v>
      </c>
      <c r="E1360" s="58" t="s">
        <v>728</v>
      </c>
      <c r="F1360" s="57" t="s">
        <v>477</v>
      </c>
      <c r="G1360" s="59">
        <v>123405</v>
      </c>
      <c r="H1360" s="102">
        <f t="shared" si="21"/>
        <v>25.128539284659791</v>
      </c>
    </row>
    <row r="1361" spans="1:8">
      <c r="A1361" s="56">
        <v>370980712305</v>
      </c>
      <c r="B1361" s="57" t="s">
        <v>4236</v>
      </c>
      <c r="C1361" s="58" t="s">
        <v>4237</v>
      </c>
      <c r="D1361" s="58" t="s">
        <v>4238</v>
      </c>
      <c r="E1361" s="58" t="s">
        <v>1409</v>
      </c>
      <c r="F1361" s="57" t="s">
        <v>441</v>
      </c>
      <c r="G1361" s="59">
        <v>122969</v>
      </c>
      <c r="H1361" s="102">
        <f t="shared" si="21"/>
        <v>25.039758091611603</v>
      </c>
    </row>
    <row r="1362" spans="1:8">
      <c r="A1362" s="56">
        <v>371970701425</v>
      </c>
      <c r="B1362" s="57" t="s">
        <v>4239</v>
      </c>
      <c r="C1362" s="58" t="s">
        <v>4240</v>
      </c>
      <c r="D1362" s="58" t="s">
        <v>4241</v>
      </c>
      <c r="E1362" s="58" t="s">
        <v>1429</v>
      </c>
      <c r="F1362" s="57" t="s">
        <v>441</v>
      </c>
      <c r="G1362" s="59">
        <v>122969</v>
      </c>
      <c r="H1362" s="102">
        <f t="shared" si="21"/>
        <v>25.039758091611603</v>
      </c>
    </row>
    <row r="1363" spans="1:8">
      <c r="A1363" s="56">
        <v>372020101053</v>
      </c>
      <c r="B1363" s="57" t="s">
        <v>4242</v>
      </c>
      <c r="C1363" s="58" t="s">
        <v>4243</v>
      </c>
      <c r="D1363" s="58" t="s">
        <v>4244</v>
      </c>
      <c r="E1363" s="58" t="s">
        <v>3594</v>
      </c>
      <c r="F1363" s="57" t="s">
        <v>441</v>
      </c>
      <c r="G1363" s="59">
        <v>122969</v>
      </c>
      <c r="H1363" s="102">
        <f t="shared" si="21"/>
        <v>25.039758091611603</v>
      </c>
    </row>
    <row r="1364" spans="1:8">
      <c r="A1364" s="56">
        <v>372710107135</v>
      </c>
      <c r="B1364" s="57" t="s">
        <v>4245</v>
      </c>
      <c r="C1364" s="58" t="s">
        <v>4246</v>
      </c>
      <c r="D1364" s="58" t="s">
        <v>4247</v>
      </c>
      <c r="E1364" s="58" t="s">
        <v>3594</v>
      </c>
      <c r="F1364" s="57" t="s">
        <v>441</v>
      </c>
      <c r="G1364" s="59">
        <v>122969</v>
      </c>
      <c r="H1364" s="102">
        <f t="shared" si="21"/>
        <v>25.039758091611603</v>
      </c>
    </row>
    <row r="1365" spans="1:8">
      <c r="A1365" s="56">
        <v>372791205624</v>
      </c>
      <c r="B1365" s="57" t="s">
        <v>4248</v>
      </c>
      <c r="C1365" s="58" t="s">
        <v>4249</v>
      </c>
      <c r="D1365" s="58" t="s">
        <v>4250</v>
      </c>
      <c r="E1365" s="58" t="s">
        <v>3594</v>
      </c>
      <c r="F1365" s="57" t="s">
        <v>441</v>
      </c>
      <c r="G1365" s="59">
        <v>122969</v>
      </c>
      <c r="H1365" s="102">
        <f t="shared" si="21"/>
        <v>25.039758091611603</v>
      </c>
    </row>
    <row r="1366" spans="1:8">
      <c r="A1366" s="56">
        <v>389880500061</v>
      </c>
      <c r="B1366" s="57" t="s">
        <v>4251</v>
      </c>
      <c r="C1366" s="58" t="s">
        <v>1653</v>
      </c>
      <c r="D1366" s="58" t="s">
        <v>1654</v>
      </c>
      <c r="E1366" s="58" t="s">
        <v>815</v>
      </c>
      <c r="F1366" s="57" t="s">
        <v>441</v>
      </c>
      <c r="G1366" s="59">
        <v>122969</v>
      </c>
      <c r="H1366" s="102">
        <f t="shared" si="21"/>
        <v>25.039758091611603</v>
      </c>
    </row>
    <row r="1367" spans="1:8">
      <c r="A1367" s="56">
        <v>390680700128</v>
      </c>
      <c r="B1367" s="57" t="s">
        <v>4252</v>
      </c>
      <c r="C1367" s="58" t="s">
        <v>4253</v>
      </c>
      <c r="D1367" s="58" t="s">
        <v>3120</v>
      </c>
      <c r="E1367" s="58" t="s">
        <v>1532</v>
      </c>
      <c r="F1367" s="57" t="s">
        <v>441</v>
      </c>
      <c r="G1367" s="59">
        <v>122969</v>
      </c>
      <c r="H1367" s="102">
        <f t="shared" si="21"/>
        <v>25.039758091611603</v>
      </c>
    </row>
    <row r="1368" spans="1:8">
      <c r="A1368" s="56">
        <v>390750200047</v>
      </c>
      <c r="B1368" s="57" t="s">
        <v>4254</v>
      </c>
      <c r="C1368" s="58" t="s">
        <v>4255</v>
      </c>
      <c r="D1368" s="58" t="s">
        <v>4256</v>
      </c>
      <c r="E1368" s="58" t="s">
        <v>1532</v>
      </c>
      <c r="F1368" s="57" t="s">
        <v>441</v>
      </c>
      <c r="G1368" s="59">
        <v>122969</v>
      </c>
      <c r="H1368" s="102">
        <f t="shared" si="21"/>
        <v>25.039758091611603</v>
      </c>
    </row>
    <row r="1369" spans="1:8">
      <c r="A1369" s="56">
        <v>390781200037</v>
      </c>
      <c r="B1369" s="57" t="s">
        <v>4257</v>
      </c>
      <c r="C1369" s="58" t="s">
        <v>4258</v>
      </c>
      <c r="D1369" s="58" t="s">
        <v>4259</v>
      </c>
      <c r="E1369" s="58" t="s">
        <v>1215</v>
      </c>
      <c r="F1369" s="57" t="s">
        <v>441</v>
      </c>
      <c r="G1369" s="59">
        <v>122969</v>
      </c>
      <c r="H1369" s="102">
        <f t="shared" si="21"/>
        <v>25.039758091611603</v>
      </c>
    </row>
    <row r="1370" spans="1:8">
      <c r="A1370" s="56">
        <v>390790200023</v>
      </c>
      <c r="B1370" s="57" t="s">
        <v>4260</v>
      </c>
      <c r="C1370" s="58" t="s">
        <v>4261</v>
      </c>
      <c r="D1370" s="58" t="s">
        <v>2815</v>
      </c>
      <c r="E1370" s="58" t="s">
        <v>2816</v>
      </c>
      <c r="F1370" s="57" t="s">
        <v>441</v>
      </c>
      <c r="G1370" s="59">
        <v>122969</v>
      </c>
      <c r="H1370" s="102">
        <f t="shared" si="21"/>
        <v>25.039758091611603</v>
      </c>
    </row>
    <row r="1371" spans="1:8">
      <c r="A1371" s="56">
        <v>390800100677</v>
      </c>
      <c r="B1371" s="57" t="s">
        <v>4262</v>
      </c>
      <c r="C1371" s="58" t="s">
        <v>4263</v>
      </c>
      <c r="D1371" s="58" t="s">
        <v>4264</v>
      </c>
      <c r="E1371" s="58" t="s">
        <v>1532</v>
      </c>
      <c r="F1371" s="57" t="s">
        <v>441</v>
      </c>
      <c r="G1371" s="59">
        <v>122969</v>
      </c>
      <c r="H1371" s="102">
        <f t="shared" si="21"/>
        <v>25.039758091611603</v>
      </c>
    </row>
    <row r="1372" spans="1:8">
      <c r="A1372" s="56">
        <v>390820600048</v>
      </c>
      <c r="B1372" s="57" t="s">
        <v>4265</v>
      </c>
      <c r="C1372" s="58" t="s">
        <v>4266</v>
      </c>
      <c r="D1372" s="58" t="s">
        <v>4267</v>
      </c>
      <c r="E1372" s="58" t="s">
        <v>1532</v>
      </c>
      <c r="F1372" s="57" t="s">
        <v>441</v>
      </c>
      <c r="G1372" s="59">
        <v>122969</v>
      </c>
      <c r="H1372" s="102">
        <f t="shared" si="21"/>
        <v>25.039758091611603</v>
      </c>
    </row>
    <row r="1373" spans="1:8">
      <c r="A1373" s="56">
        <v>390890900146</v>
      </c>
      <c r="B1373" s="57" t="s">
        <v>4268</v>
      </c>
      <c r="C1373" s="58" t="s">
        <v>4269</v>
      </c>
      <c r="D1373" s="58" t="s">
        <v>4270</v>
      </c>
      <c r="E1373" s="58" t="s">
        <v>1532</v>
      </c>
      <c r="F1373" s="57" t="s">
        <v>477</v>
      </c>
      <c r="G1373" s="59">
        <v>122969</v>
      </c>
      <c r="H1373" s="102">
        <f t="shared" si="21"/>
        <v>25.039758091611603</v>
      </c>
    </row>
    <row r="1374" spans="1:8">
      <c r="A1374" s="56">
        <v>390950410119</v>
      </c>
      <c r="B1374" s="57" t="s">
        <v>4271</v>
      </c>
      <c r="C1374" s="58" t="s">
        <v>4272</v>
      </c>
      <c r="D1374" s="58" t="s">
        <v>4273</v>
      </c>
      <c r="E1374" s="58" t="s">
        <v>1532</v>
      </c>
      <c r="F1374" s="57" t="s">
        <v>441</v>
      </c>
      <c r="G1374" s="59">
        <v>122969</v>
      </c>
      <c r="H1374" s="102">
        <f t="shared" si="21"/>
        <v>25.039758091611603</v>
      </c>
    </row>
    <row r="1375" spans="1:8">
      <c r="A1375" s="56">
        <v>391830400019</v>
      </c>
      <c r="B1375" s="57" t="s">
        <v>4274</v>
      </c>
      <c r="C1375" s="58" t="s">
        <v>1414</v>
      </c>
      <c r="D1375" s="58" t="s">
        <v>1415</v>
      </c>
      <c r="E1375" s="58" t="s">
        <v>1416</v>
      </c>
      <c r="F1375" s="57" t="s">
        <v>441</v>
      </c>
      <c r="G1375" s="59">
        <v>122969</v>
      </c>
      <c r="H1375" s="102">
        <f t="shared" si="21"/>
        <v>25.039758091611603</v>
      </c>
    </row>
    <row r="1376" spans="1:8">
      <c r="A1376" s="56">
        <v>395000101227</v>
      </c>
      <c r="B1376" s="57" t="s">
        <v>4275</v>
      </c>
      <c r="C1376" s="58" t="s">
        <v>4276</v>
      </c>
      <c r="D1376" s="58" t="s">
        <v>3171</v>
      </c>
      <c r="E1376" s="58" t="s">
        <v>728</v>
      </c>
      <c r="F1376" s="57" t="s">
        <v>477</v>
      </c>
      <c r="G1376" s="59">
        <v>122969</v>
      </c>
      <c r="H1376" s="102">
        <f t="shared" si="21"/>
        <v>25.039758091611603</v>
      </c>
    </row>
    <row r="1377" spans="1:8">
      <c r="A1377" s="56">
        <v>395001103576</v>
      </c>
      <c r="B1377" s="57" t="s">
        <v>4277</v>
      </c>
      <c r="C1377" s="58" t="s">
        <v>4278</v>
      </c>
      <c r="D1377" s="58" t="s">
        <v>4279</v>
      </c>
      <c r="E1377" s="58" t="s">
        <v>743</v>
      </c>
      <c r="F1377" s="57" t="s">
        <v>441</v>
      </c>
      <c r="G1377" s="59">
        <v>122969</v>
      </c>
      <c r="H1377" s="102">
        <f t="shared" si="21"/>
        <v>25.039758091611603</v>
      </c>
    </row>
    <row r="1378" spans="1:8">
      <c r="A1378" s="56">
        <v>395010102426</v>
      </c>
      <c r="B1378" s="57" t="s">
        <v>4280</v>
      </c>
      <c r="C1378" s="58" t="s">
        <v>4281</v>
      </c>
      <c r="D1378" s="58" t="s">
        <v>3249</v>
      </c>
      <c r="E1378" s="58" t="s">
        <v>728</v>
      </c>
      <c r="F1378" s="57" t="s">
        <v>441</v>
      </c>
      <c r="G1378" s="59">
        <v>122969</v>
      </c>
      <c r="H1378" s="102">
        <f t="shared" si="21"/>
        <v>25.039758091611603</v>
      </c>
    </row>
    <row r="1379" spans="1:8">
      <c r="A1379" s="56">
        <v>395010703314</v>
      </c>
      <c r="B1379" s="57" t="s">
        <v>4282</v>
      </c>
      <c r="C1379" s="58" t="s">
        <v>4283</v>
      </c>
      <c r="D1379" s="58" t="s">
        <v>4284</v>
      </c>
      <c r="E1379" s="58" t="s">
        <v>728</v>
      </c>
      <c r="F1379" s="57" t="s">
        <v>441</v>
      </c>
      <c r="G1379" s="59">
        <v>122969</v>
      </c>
      <c r="H1379" s="102">
        <f t="shared" si="21"/>
        <v>25.039758091611603</v>
      </c>
    </row>
    <row r="1380" spans="1:8">
      <c r="A1380" s="56">
        <v>395021202139</v>
      </c>
      <c r="B1380" s="57" t="s">
        <v>4285</v>
      </c>
      <c r="C1380" s="58" t="s">
        <v>3905</v>
      </c>
      <c r="D1380" s="58" t="s">
        <v>4286</v>
      </c>
      <c r="E1380" s="58" t="s">
        <v>743</v>
      </c>
      <c r="F1380" s="57" t="s">
        <v>441</v>
      </c>
      <c r="G1380" s="59">
        <v>122969</v>
      </c>
      <c r="H1380" s="102">
        <f t="shared" si="21"/>
        <v>25.039758091611603</v>
      </c>
    </row>
    <row r="1381" spans="1:8">
      <c r="A1381" s="56">
        <v>395050901097</v>
      </c>
      <c r="B1381" s="57" t="s">
        <v>4287</v>
      </c>
      <c r="C1381" s="58" t="s">
        <v>4288</v>
      </c>
      <c r="D1381" s="58" t="s">
        <v>4289</v>
      </c>
      <c r="E1381" s="58" t="s">
        <v>728</v>
      </c>
      <c r="F1381" s="57" t="s">
        <v>441</v>
      </c>
      <c r="G1381" s="59">
        <v>122969</v>
      </c>
      <c r="H1381" s="102">
        <f t="shared" si="21"/>
        <v>25.039758091611603</v>
      </c>
    </row>
    <row r="1382" spans="1:8">
      <c r="A1382" s="56">
        <v>395750201185</v>
      </c>
      <c r="B1382" s="57" t="s">
        <v>4290</v>
      </c>
      <c r="C1382" s="58" t="s">
        <v>4291</v>
      </c>
      <c r="D1382" s="58" t="s">
        <v>3266</v>
      </c>
      <c r="E1382" s="58" t="s">
        <v>728</v>
      </c>
      <c r="F1382" s="57" t="s">
        <v>441</v>
      </c>
      <c r="G1382" s="59">
        <v>122969</v>
      </c>
      <c r="H1382" s="102">
        <f t="shared" si="21"/>
        <v>25.039758091611603</v>
      </c>
    </row>
    <row r="1383" spans="1:8">
      <c r="A1383" s="56">
        <v>395750300418</v>
      </c>
      <c r="B1383" s="57" t="s">
        <v>4292</v>
      </c>
      <c r="C1383" s="58" t="s">
        <v>2883</v>
      </c>
      <c r="D1383" s="58" t="s">
        <v>4293</v>
      </c>
      <c r="E1383" s="58" t="s">
        <v>728</v>
      </c>
      <c r="F1383" s="57" t="s">
        <v>441</v>
      </c>
      <c r="G1383" s="59">
        <v>122969</v>
      </c>
      <c r="H1383" s="102">
        <f t="shared" si="21"/>
        <v>25.039758091611603</v>
      </c>
    </row>
    <row r="1384" spans="1:8">
      <c r="A1384" s="56">
        <v>395750300965</v>
      </c>
      <c r="B1384" s="57" t="s">
        <v>4294</v>
      </c>
      <c r="C1384" s="58" t="s">
        <v>4295</v>
      </c>
      <c r="D1384" s="58" t="s">
        <v>2148</v>
      </c>
      <c r="E1384" s="58" t="s">
        <v>743</v>
      </c>
      <c r="F1384" s="57" t="s">
        <v>441</v>
      </c>
      <c r="G1384" s="59">
        <v>122969</v>
      </c>
      <c r="H1384" s="102">
        <f t="shared" si="21"/>
        <v>25.039758091611603</v>
      </c>
    </row>
    <row r="1385" spans="1:8">
      <c r="A1385" s="56">
        <v>395770800891</v>
      </c>
      <c r="B1385" s="57" t="s">
        <v>4296</v>
      </c>
      <c r="C1385" s="58" t="s">
        <v>4297</v>
      </c>
      <c r="D1385" s="58" t="s">
        <v>4298</v>
      </c>
      <c r="E1385" s="58" t="s">
        <v>728</v>
      </c>
      <c r="F1385" s="57" t="s">
        <v>441</v>
      </c>
      <c r="G1385" s="59">
        <v>122969</v>
      </c>
      <c r="H1385" s="102">
        <f t="shared" si="21"/>
        <v>25.039758091611603</v>
      </c>
    </row>
    <row r="1386" spans="1:8">
      <c r="A1386" s="56">
        <v>395770800905</v>
      </c>
      <c r="B1386" s="57" t="s">
        <v>4299</v>
      </c>
      <c r="C1386" s="58" t="s">
        <v>4300</v>
      </c>
      <c r="D1386" s="58" t="s">
        <v>4301</v>
      </c>
      <c r="E1386" s="58" t="s">
        <v>728</v>
      </c>
      <c r="F1386" s="57" t="s">
        <v>441</v>
      </c>
      <c r="G1386" s="59">
        <v>122969</v>
      </c>
      <c r="H1386" s="102">
        <f t="shared" si="21"/>
        <v>25.039758091611603</v>
      </c>
    </row>
    <row r="1387" spans="1:8">
      <c r="A1387" s="56">
        <v>395770801375</v>
      </c>
      <c r="B1387" s="57" t="s">
        <v>4302</v>
      </c>
      <c r="C1387" s="58" t="s">
        <v>3199</v>
      </c>
      <c r="D1387" s="58" t="s">
        <v>4303</v>
      </c>
      <c r="E1387" s="58" t="s">
        <v>743</v>
      </c>
      <c r="F1387" s="57" t="s">
        <v>477</v>
      </c>
      <c r="G1387" s="59">
        <v>122969</v>
      </c>
      <c r="H1387" s="102">
        <f t="shared" si="21"/>
        <v>25.039758091611603</v>
      </c>
    </row>
    <row r="1388" spans="1:8">
      <c r="A1388" s="56">
        <v>395770801707</v>
      </c>
      <c r="B1388" s="57" t="s">
        <v>4304</v>
      </c>
      <c r="C1388" s="58" t="s">
        <v>1663</v>
      </c>
      <c r="D1388" s="58" t="s">
        <v>3081</v>
      </c>
      <c r="E1388" s="58" t="s">
        <v>743</v>
      </c>
      <c r="F1388" s="57" t="s">
        <v>441</v>
      </c>
      <c r="G1388" s="59">
        <v>122969</v>
      </c>
      <c r="H1388" s="102">
        <f t="shared" si="21"/>
        <v>25.039758091611603</v>
      </c>
    </row>
    <row r="1389" spans="1:8">
      <c r="A1389" s="56">
        <v>395930411382</v>
      </c>
      <c r="B1389" s="57" t="s">
        <v>4305</v>
      </c>
      <c r="C1389" s="58" t="s">
        <v>4306</v>
      </c>
      <c r="D1389" s="58" t="s">
        <v>4307</v>
      </c>
      <c r="E1389" s="58" t="s">
        <v>728</v>
      </c>
      <c r="F1389" s="57" t="s">
        <v>441</v>
      </c>
      <c r="G1389" s="59">
        <v>122969</v>
      </c>
      <c r="H1389" s="102">
        <f t="shared" si="21"/>
        <v>25.039758091611603</v>
      </c>
    </row>
    <row r="1390" spans="1:8">
      <c r="A1390" s="56">
        <v>395940951814</v>
      </c>
      <c r="B1390" s="57" t="s">
        <v>4308</v>
      </c>
      <c r="C1390" s="58" t="s">
        <v>560</v>
      </c>
      <c r="D1390" s="58" t="s">
        <v>4309</v>
      </c>
      <c r="E1390" s="58" t="s">
        <v>743</v>
      </c>
      <c r="F1390" s="57" t="s">
        <v>441</v>
      </c>
      <c r="G1390" s="59">
        <v>122969</v>
      </c>
      <c r="H1390" s="102">
        <f t="shared" si="21"/>
        <v>25.039758091611603</v>
      </c>
    </row>
    <row r="1391" spans="1:8">
      <c r="A1391" s="56">
        <v>395960610231</v>
      </c>
      <c r="B1391" s="57" t="s">
        <v>4310</v>
      </c>
      <c r="C1391" s="58" t="s">
        <v>4311</v>
      </c>
      <c r="D1391" s="58" t="s">
        <v>4312</v>
      </c>
      <c r="E1391" s="58" t="s">
        <v>4312</v>
      </c>
      <c r="F1391" s="57" t="s">
        <v>477</v>
      </c>
      <c r="G1391" s="59">
        <v>122969</v>
      </c>
      <c r="H1391" s="102">
        <f t="shared" si="21"/>
        <v>25.039758091611603</v>
      </c>
    </row>
    <row r="1392" spans="1:8">
      <c r="A1392" s="56">
        <v>395960811172</v>
      </c>
      <c r="B1392" s="57" t="s">
        <v>4313</v>
      </c>
      <c r="C1392" s="58" t="s">
        <v>4314</v>
      </c>
      <c r="D1392" s="58" t="s">
        <v>2214</v>
      </c>
      <c r="E1392" s="58" t="s">
        <v>728</v>
      </c>
      <c r="F1392" s="57" t="s">
        <v>441</v>
      </c>
      <c r="G1392" s="59">
        <v>122969</v>
      </c>
      <c r="H1392" s="102">
        <f t="shared" si="21"/>
        <v>25.039758091611603</v>
      </c>
    </row>
    <row r="1393" spans="1:8">
      <c r="A1393" s="56">
        <v>395961210261</v>
      </c>
      <c r="B1393" s="57" t="s">
        <v>4315</v>
      </c>
      <c r="C1393" s="58" t="s">
        <v>4316</v>
      </c>
      <c r="D1393" s="58" t="s">
        <v>4317</v>
      </c>
      <c r="E1393" s="58" t="s">
        <v>728</v>
      </c>
      <c r="F1393" s="57" t="s">
        <v>441</v>
      </c>
      <c r="G1393" s="59">
        <v>122969</v>
      </c>
      <c r="H1393" s="102">
        <f t="shared" si="21"/>
        <v>25.039758091611603</v>
      </c>
    </row>
    <row r="1394" spans="1:8">
      <c r="A1394" s="56">
        <v>395961210709</v>
      </c>
      <c r="B1394" s="57" t="s">
        <v>4318</v>
      </c>
      <c r="C1394" s="58" t="s">
        <v>4319</v>
      </c>
      <c r="D1394" s="58" t="s">
        <v>3266</v>
      </c>
      <c r="E1394" s="58" t="s">
        <v>728</v>
      </c>
      <c r="F1394" s="57" t="s">
        <v>441</v>
      </c>
      <c r="G1394" s="59">
        <v>122969</v>
      </c>
      <c r="H1394" s="102">
        <f t="shared" si="21"/>
        <v>25.039758091611603</v>
      </c>
    </row>
    <row r="1395" spans="1:8">
      <c r="A1395" s="56">
        <v>395980250029</v>
      </c>
      <c r="B1395" s="57" t="s">
        <v>4320</v>
      </c>
      <c r="C1395" s="58" t="s">
        <v>4321</v>
      </c>
      <c r="D1395" s="58" t="s">
        <v>4322</v>
      </c>
      <c r="E1395" s="58" t="s">
        <v>728</v>
      </c>
      <c r="F1395" s="57" t="s">
        <v>441</v>
      </c>
      <c r="G1395" s="59">
        <v>122969</v>
      </c>
      <c r="H1395" s="102">
        <f t="shared" si="21"/>
        <v>25.039758091611603</v>
      </c>
    </row>
    <row r="1396" spans="1:8">
      <c r="A1396" s="56">
        <v>395980620161</v>
      </c>
      <c r="B1396" s="57" t="s">
        <v>4323</v>
      </c>
      <c r="C1396" s="58" t="s">
        <v>4324</v>
      </c>
      <c r="D1396" s="58" t="s">
        <v>4325</v>
      </c>
      <c r="E1396" s="58" t="s">
        <v>728</v>
      </c>
      <c r="F1396" s="57" t="s">
        <v>441</v>
      </c>
      <c r="G1396" s="59">
        <v>122969</v>
      </c>
      <c r="H1396" s="102">
        <f t="shared" si="21"/>
        <v>25.039758091611603</v>
      </c>
    </row>
    <row r="1397" spans="1:8">
      <c r="A1397" s="56">
        <v>395980720068</v>
      </c>
      <c r="B1397" s="57" t="s">
        <v>4326</v>
      </c>
      <c r="C1397" s="58" t="s">
        <v>4327</v>
      </c>
      <c r="D1397" s="58" t="s">
        <v>4328</v>
      </c>
      <c r="E1397" s="58" t="s">
        <v>728</v>
      </c>
      <c r="F1397" s="57" t="s">
        <v>441</v>
      </c>
      <c r="G1397" s="59">
        <v>122969</v>
      </c>
      <c r="H1397" s="102">
        <f t="shared" si="21"/>
        <v>25.039758091611603</v>
      </c>
    </row>
    <row r="1398" spans="1:8">
      <c r="A1398" s="56">
        <v>395981120889</v>
      </c>
      <c r="B1398" s="57" t="s">
        <v>4329</v>
      </c>
      <c r="C1398" s="58" t="s">
        <v>4330</v>
      </c>
      <c r="D1398" s="58" t="s">
        <v>3266</v>
      </c>
      <c r="E1398" s="58" t="s">
        <v>728</v>
      </c>
      <c r="F1398" s="57" t="s">
        <v>441</v>
      </c>
      <c r="G1398" s="59">
        <v>122969</v>
      </c>
      <c r="H1398" s="102">
        <f t="shared" si="21"/>
        <v>25.039758091611603</v>
      </c>
    </row>
    <row r="1399" spans="1:8">
      <c r="A1399" s="56">
        <v>395990850181</v>
      </c>
      <c r="B1399" s="57" t="s">
        <v>4331</v>
      </c>
      <c r="C1399" s="58" t="s">
        <v>4332</v>
      </c>
      <c r="D1399" s="58" t="s">
        <v>4333</v>
      </c>
      <c r="E1399" s="58" t="s">
        <v>728</v>
      </c>
      <c r="F1399" s="57" t="s">
        <v>441</v>
      </c>
      <c r="G1399" s="59">
        <v>122969</v>
      </c>
      <c r="H1399" s="102">
        <f t="shared" si="21"/>
        <v>25.039758091611603</v>
      </c>
    </row>
    <row r="1400" spans="1:8">
      <c r="A1400" s="56">
        <v>396030103051</v>
      </c>
      <c r="B1400" s="57" t="s">
        <v>532</v>
      </c>
      <c r="C1400" s="58" t="s">
        <v>533</v>
      </c>
      <c r="D1400" s="58" t="s">
        <v>534</v>
      </c>
      <c r="E1400" s="58" t="s">
        <v>440</v>
      </c>
      <c r="F1400" s="57" t="s">
        <v>441</v>
      </c>
      <c r="G1400" s="59">
        <v>122969</v>
      </c>
      <c r="H1400" s="102">
        <f t="shared" si="21"/>
        <v>25.039758091611603</v>
      </c>
    </row>
    <row r="1401" spans="1:8">
      <c r="A1401" s="56">
        <v>396030302819</v>
      </c>
      <c r="B1401" s="57" t="s">
        <v>455</v>
      </c>
      <c r="C1401" s="58" t="s">
        <v>456</v>
      </c>
      <c r="D1401" s="58" t="s">
        <v>454</v>
      </c>
      <c r="E1401" s="58" t="s">
        <v>440</v>
      </c>
      <c r="F1401" s="57" t="s">
        <v>441</v>
      </c>
      <c r="G1401" s="59">
        <v>122969</v>
      </c>
      <c r="H1401" s="102">
        <f t="shared" si="21"/>
        <v>25.039758091611603</v>
      </c>
    </row>
    <row r="1402" spans="1:8">
      <c r="A1402" s="56">
        <v>398000305506</v>
      </c>
      <c r="B1402" s="57" t="s">
        <v>4334</v>
      </c>
      <c r="C1402" s="58" t="s">
        <v>4335</v>
      </c>
      <c r="D1402" s="58" t="s">
        <v>4336</v>
      </c>
      <c r="E1402" s="58" t="s">
        <v>2223</v>
      </c>
      <c r="F1402" s="57" t="s">
        <v>441</v>
      </c>
      <c r="G1402" s="59">
        <v>122969</v>
      </c>
      <c r="H1402" s="102">
        <f t="shared" si="21"/>
        <v>25.039758091611603</v>
      </c>
    </row>
    <row r="1403" spans="1:8">
      <c r="A1403" s="56">
        <v>398990510851</v>
      </c>
      <c r="B1403" s="57" t="s">
        <v>4337</v>
      </c>
      <c r="C1403" s="58" t="s">
        <v>4338</v>
      </c>
      <c r="D1403" s="58" t="s">
        <v>4339</v>
      </c>
      <c r="E1403" s="58" t="s">
        <v>2223</v>
      </c>
      <c r="F1403" s="57" t="s">
        <v>477</v>
      </c>
      <c r="G1403" s="59">
        <v>122969</v>
      </c>
      <c r="H1403" s="102">
        <f t="shared" si="21"/>
        <v>25.039758091611603</v>
      </c>
    </row>
    <row r="1404" spans="1:8">
      <c r="A1404" s="56">
        <v>398990710981</v>
      </c>
      <c r="B1404" s="57" t="s">
        <v>4340</v>
      </c>
      <c r="C1404" s="58" t="s">
        <v>3341</v>
      </c>
      <c r="D1404" s="58" t="s">
        <v>4341</v>
      </c>
      <c r="E1404" s="58" t="s">
        <v>1845</v>
      </c>
      <c r="F1404" s="57" t="s">
        <v>441</v>
      </c>
      <c r="G1404" s="59">
        <v>122969</v>
      </c>
      <c r="H1404" s="102">
        <f t="shared" si="21"/>
        <v>25.039758091611603</v>
      </c>
    </row>
    <row r="1405" spans="1:8">
      <c r="A1405" s="56">
        <v>400000801401</v>
      </c>
      <c r="B1405" s="57" t="s">
        <v>4342</v>
      </c>
      <c r="C1405" s="58" t="s">
        <v>4066</v>
      </c>
      <c r="D1405" s="58" t="s">
        <v>4343</v>
      </c>
      <c r="E1405" s="58" t="s">
        <v>716</v>
      </c>
      <c r="F1405" s="57" t="s">
        <v>441</v>
      </c>
      <c r="G1405" s="59">
        <v>122969</v>
      </c>
      <c r="H1405" s="102">
        <f t="shared" si="21"/>
        <v>25.039758091611603</v>
      </c>
    </row>
    <row r="1406" spans="1:8">
      <c r="A1406" s="56">
        <v>400851100341</v>
      </c>
      <c r="B1406" s="57" t="s">
        <v>4344</v>
      </c>
      <c r="C1406" s="58" t="s">
        <v>4345</v>
      </c>
      <c r="D1406" s="58" t="s">
        <v>4346</v>
      </c>
      <c r="E1406" s="58" t="s">
        <v>1051</v>
      </c>
      <c r="F1406" s="57" t="s">
        <v>441</v>
      </c>
      <c r="G1406" s="59">
        <v>122969</v>
      </c>
      <c r="H1406" s="102">
        <f t="shared" si="21"/>
        <v>25.039758091611603</v>
      </c>
    </row>
    <row r="1407" spans="1:8">
      <c r="A1407" s="56">
        <v>400910500111</v>
      </c>
      <c r="B1407" s="57" t="s">
        <v>4347</v>
      </c>
      <c r="C1407" s="58" t="s">
        <v>4348</v>
      </c>
      <c r="D1407" s="58" t="s">
        <v>4349</v>
      </c>
      <c r="E1407" s="58" t="s">
        <v>2127</v>
      </c>
      <c r="F1407" s="57" t="s">
        <v>441</v>
      </c>
      <c r="G1407" s="59">
        <v>122969</v>
      </c>
      <c r="H1407" s="102">
        <f t="shared" si="21"/>
        <v>25.039758091611603</v>
      </c>
    </row>
    <row r="1408" spans="1:8">
      <c r="A1408" s="56">
        <v>371010702311</v>
      </c>
      <c r="B1408" s="57" t="s">
        <v>4350</v>
      </c>
      <c r="C1408" s="58" t="s">
        <v>4351</v>
      </c>
      <c r="D1408" s="58" t="s">
        <v>4352</v>
      </c>
      <c r="E1408" s="58" t="s">
        <v>2200</v>
      </c>
      <c r="F1408" s="57" t="s">
        <v>441</v>
      </c>
      <c r="G1408" s="59">
        <v>122968</v>
      </c>
      <c r="H1408" s="102">
        <f t="shared" si="21"/>
        <v>25.039554465022043</v>
      </c>
    </row>
    <row r="1409" spans="1:8">
      <c r="A1409" s="56">
        <v>371010900083</v>
      </c>
      <c r="B1409" s="57" t="s">
        <v>4353</v>
      </c>
      <c r="C1409" s="58" t="s">
        <v>3398</v>
      </c>
      <c r="D1409" s="58" t="s">
        <v>3399</v>
      </c>
      <c r="E1409" s="58" t="s">
        <v>2174</v>
      </c>
      <c r="F1409" s="57" t="s">
        <v>441</v>
      </c>
      <c r="G1409" s="59">
        <v>122968</v>
      </c>
      <c r="H1409" s="102">
        <f t="shared" si="21"/>
        <v>25.039554465022043</v>
      </c>
    </row>
    <row r="1410" spans="1:8">
      <c r="A1410" s="56">
        <v>371010901241</v>
      </c>
      <c r="B1410" s="57" t="s">
        <v>4354</v>
      </c>
      <c r="C1410" s="58" t="s">
        <v>3398</v>
      </c>
      <c r="D1410" s="58" t="s">
        <v>3733</v>
      </c>
      <c r="E1410" s="58" t="s">
        <v>2174</v>
      </c>
      <c r="F1410" s="57" t="s">
        <v>441</v>
      </c>
      <c r="G1410" s="59">
        <v>122968</v>
      </c>
      <c r="H1410" s="102">
        <f t="shared" ref="H1410:H1473" si="22">G1410/4910.95</f>
        <v>25.039554465022043</v>
      </c>
    </row>
    <row r="1411" spans="1:8">
      <c r="A1411" s="56">
        <v>371781111374</v>
      </c>
      <c r="B1411" s="57" t="s">
        <v>4355</v>
      </c>
      <c r="C1411" s="58" t="s">
        <v>4356</v>
      </c>
      <c r="D1411" s="58" t="s">
        <v>4357</v>
      </c>
      <c r="E1411" s="58" t="s">
        <v>2200</v>
      </c>
      <c r="F1411" s="57" t="s">
        <v>441</v>
      </c>
      <c r="G1411" s="59">
        <v>122968</v>
      </c>
      <c r="H1411" s="102">
        <f t="shared" si="22"/>
        <v>25.039554465022043</v>
      </c>
    </row>
    <row r="1412" spans="1:8">
      <c r="A1412" s="56">
        <v>371970801136</v>
      </c>
      <c r="B1412" s="57" t="s">
        <v>4358</v>
      </c>
      <c r="C1412" s="58" t="s">
        <v>4359</v>
      </c>
      <c r="D1412" s="58" t="s">
        <v>4360</v>
      </c>
      <c r="E1412" s="58" t="s">
        <v>2200</v>
      </c>
      <c r="F1412" s="57" t="s">
        <v>441</v>
      </c>
      <c r="G1412" s="59">
        <v>122968</v>
      </c>
      <c r="H1412" s="102">
        <f t="shared" si="22"/>
        <v>25.039554465022043</v>
      </c>
    </row>
    <row r="1413" spans="1:8">
      <c r="A1413" s="56">
        <v>372001101182</v>
      </c>
      <c r="B1413" s="57" t="s">
        <v>4361</v>
      </c>
      <c r="C1413" s="58" t="s">
        <v>4362</v>
      </c>
      <c r="D1413" s="58" t="s">
        <v>4363</v>
      </c>
      <c r="E1413" s="58" t="s">
        <v>3594</v>
      </c>
      <c r="F1413" s="57" t="s">
        <v>441</v>
      </c>
      <c r="G1413" s="59">
        <v>122968</v>
      </c>
      <c r="H1413" s="102">
        <f t="shared" si="22"/>
        <v>25.039554465022043</v>
      </c>
    </row>
    <row r="1414" spans="1:8">
      <c r="A1414" s="56">
        <v>373121100577</v>
      </c>
      <c r="B1414" s="57" t="s">
        <v>4364</v>
      </c>
      <c r="C1414" s="58" t="s">
        <v>4365</v>
      </c>
      <c r="D1414" s="58" t="s">
        <v>4366</v>
      </c>
      <c r="E1414" s="58" t="s">
        <v>1409</v>
      </c>
      <c r="F1414" s="57" t="s">
        <v>477</v>
      </c>
      <c r="G1414" s="59">
        <v>122968</v>
      </c>
      <c r="H1414" s="102">
        <f t="shared" si="22"/>
        <v>25.039554465022043</v>
      </c>
    </row>
    <row r="1415" spans="1:8">
      <c r="A1415" s="56">
        <v>389120700345</v>
      </c>
      <c r="B1415" s="57" t="s">
        <v>4367</v>
      </c>
      <c r="C1415" s="58" t="s">
        <v>2244</v>
      </c>
      <c r="D1415" s="58" t="s">
        <v>4368</v>
      </c>
      <c r="E1415" s="58" t="s">
        <v>815</v>
      </c>
      <c r="F1415" s="57" t="s">
        <v>477</v>
      </c>
      <c r="G1415" s="59">
        <v>122968</v>
      </c>
      <c r="H1415" s="102">
        <f t="shared" si="22"/>
        <v>25.039554465022043</v>
      </c>
    </row>
    <row r="1416" spans="1:8">
      <c r="A1416" s="56">
        <v>389140900138</v>
      </c>
      <c r="B1416" s="57" t="s">
        <v>4369</v>
      </c>
      <c r="C1416" s="58" t="s">
        <v>4370</v>
      </c>
      <c r="D1416" s="58" t="s">
        <v>4371</v>
      </c>
      <c r="E1416" s="58" t="s">
        <v>1489</v>
      </c>
      <c r="F1416" s="57" t="s">
        <v>441</v>
      </c>
      <c r="G1416" s="59">
        <v>122968</v>
      </c>
      <c r="H1416" s="102">
        <f t="shared" si="22"/>
        <v>25.039554465022043</v>
      </c>
    </row>
    <row r="1417" spans="1:8">
      <c r="A1417" s="56">
        <v>390000110208</v>
      </c>
      <c r="B1417" s="57" t="s">
        <v>4372</v>
      </c>
      <c r="C1417" s="58" t="s">
        <v>4373</v>
      </c>
      <c r="D1417" s="58" t="s">
        <v>3741</v>
      </c>
      <c r="E1417" s="58" t="s">
        <v>1679</v>
      </c>
      <c r="F1417" s="57" t="s">
        <v>477</v>
      </c>
      <c r="G1417" s="59">
        <v>122968</v>
      </c>
      <c r="H1417" s="102">
        <f t="shared" si="22"/>
        <v>25.039554465022043</v>
      </c>
    </row>
    <row r="1418" spans="1:8">
      <c r="A1418" s="56">
        <v>390110300266</v>
      </c>
      <c r="B1418" s="57" t="s">
        <v>4374</v>
      </c>
      <c r="C1418" s="58" t="s">
        <v>2263</v>
      </c>
      <c r="D1418" s="58" t="s">
        <v>4375</v>
      </c>
      <c r="E1418" s="58" t="s">
        <v>977</v>
      </c>
      <c r="F1418" s="57" t="s">
        <v>477</v>
      </c>
      <c r="G1418" s="59">
        <v>122968</v>
      </c>
      <c r="H1418" s="102">
        <f t="shared" si="22"/>
        <v>25.039554465022043</v>
      </c>
    </row>
    <row r="1419" spans="1:8">
      <c r="A1419" s="56">
        <v>390110500869</v>
      </c>
      <c r="B1419" s="57" t="s">
        <v>4376</v>
      </c>
      <c r="C1419" s="58" t="s">
        <v>2607</v>
      </c>
      <c r="D1419" s="58" t="s">
        <v>4377</v>
      </c>
      <c r="E1419" s="58" t="s">
        <v>1788</v>
      </c>
      <c r="F1419" s="57" t="s">
        <v>441</v>
      </c>
      <c r="G1419" s="59">
        <v>122968</v>
      </c>
      <c r="H1419" s="102">
        <f t="shared" si="22"/>
        <v>25.039554465022043</v>
      </c>
    </row>
    <row r="1420" spans="1:8">
      <c r="A1420" s="56">
        <v>390110500877</v>
      </c>
      <c r="B1420" s="57" t="s">
        <v>4378</v>
      </c>
      <c r="C1420" s="58" t="s">
        <v>2607</v>
      </c>
      <c r="D1420" s="58" t="s">
        <v>2608</v>
      </c>
      <c r="E1420" s="58" t="s">
        <v>1788</v>
      </c>
      <c r="F1420" s="57" t="s">
        <v>441</v>
      </c>
      <c r="G1420" s="59">
        <v>122968</v>
      </c>
      <c r="H1420" s="102">
        <f t="shared" si="22"/>
        <v>25.039554465022043</v>
      </c>
    </row>
    <row r="1421" spans="1:8">
      <c r="A1421" s="56">
        <v>390110500885</v>
      </c>
      <c r="B1421" s="57" t="s">
        <v>4379</v>
      </c>
      <c r="C1421" s="58" t="s">
        <v>2607</v>
      </c>
      <c r="D1421" s="58" t="s">
        <v>2608</v>
      </c>
      <c r="E1421" s="58" t="s">
        <v>1788</v>
      </c>
      <c r="F1421" s="57" t="s">
        <v>441</v>
      </c>
      <c r="G1421" s="59">
        <v>122968</v>
      </c>
      <c r="H1421" s="102">
        <f t="shared" si="22"/>
        <v>25.039554465022043</v>
      </c>
    </row>
    <row r="1422" spans="1:8">
      <c r="A1422" s="56">
        <v>390751100119</v>
      </c>
      <c r="B1422" s="57" t="s">
        <v>4380</v>
      </c>
      <c r="C1422" s="58" t="s">
        <v>4381</v>
      </c>
      <c r="D1422" s="58" t="s">
        <v>3771</v>
      </c>
      <c r="E1422" s="58" t="s">
        <v>1532</v>
      </c>
      <c r="F1422" s="57" t="s">
        <v>441</v>
      </c>
      <c r="G1422" s="59">
        <v>122968</v>
      </c>
      <c r="H1422" s="102">
        <f t="shared" si="22"/>
        <v>25.039554465022043</v>
      </c>
    </row>
    <row r="1423" spans="1:8">
      <c r="A1423" s="56">
        <v>390780300011</v>
      </c>
      <c r="B1423" s="57" t="s">
        <v>4382</v>
      </c>
      <c r="C1423" s="58" t="s">
        <v>3687</v>
      </c>
      <c r="D1423" s="58" t="s">
        <v>3688</v>
      </c>
      <c r="E1423" s="58" t="s">
        <v>1525</v>
      </c>
      <c r="F1423" s="57" t="s">
        <v>477</v>
      </c>
      <c r="G1423" s="59">
        <v>122968</v>
      </c>
      <c r="H1423" s="102">
        <f t="shared" si="22"/>
        <v>25.039554465022043</v>
      </c>
    </row>
    <row r="1424" spans="1:8">
      <c r="A1424" s="56">
        <v>390810300011</v>
      </c>
      <c r="B1424" s="57" t="s">
        <v>4383</v>
      </c>
      <c r="C1424" s="58" t="s">
        <v>4384</v>
      </c>
      <c r="D1424" s="58" t="s">
        <v>4385</v>
      </c>
      <c r="E1424" s="58" t="s">
        <v>1532</v>
      </c>
      <c r="F1424" s="57" t="s">
        <v>441</v>
      </c>
      <c r="G1424" s="59">
        <v>122968</v>
      </c>
      <c r="H1424" s="102">
        <f t="shared" si="22"/>
        <v>25.039554465022043</v>
      </c>
    </row>
    <row r="1425" spans="1:8">
      <c r="A1425" s="56">
        <v>390880100010</v>
      </c>
      <c r="B1425" s="57" t="s">
        <v>4386</v>
      </c>
      <c r="C1425" s="58" t="s">
        <v>3687</v>
      </c>
      <c r="D1425" s="58" t="s">
        <v>4387</v>
      </c>
      <c r="E1425" s="58" t="s">
        <v>1532</v>
      </c>
      <c r="F1425" s="57" t="s">
        <v>441</v>
      </c>
      <c r="G1425" s="59">
        <v>122968</v>
      </c>
      <c r="H1425" s="102">
        <f t="shared" si="22"/>
        <v>25.039554465022043</v>
      </c>
    </row>
    <row r="1426" spans="1:8">
      <c r="A1426" s="56">
        <v>390981110521</v>
      </c>
      <c r="B1426" s="57" t="s">
        <v>4388</v>
      </c>
      <c r="C1426" s="58" t="s">
        <v>4389</v>
      </c>
      <c r="D1426" s="58" t="s">
        <v>4390</v>
      </c>
      <c r="E1426" s="58" t="s">
        <v>1532</v>
      </c>
      <c r="F1426" s="57" t="s">
        <v>441</v>
      </c>
      <c r="G1426" s="59">
        <v>122968</v>
      </c>
      <c r="H1426" s="102">
        <f t="shared" si="22"/>
        <v>25.039554465022043</v>
      </c>
    </row>
    <row r="1427" spans="1:8">
      <c r="A1427" s="56">
        <v>391161000051</v>
      </c>
      <c r="B1427" s="57" t="s">
        <v>4391</v>
      </c>
      <c r="C1427" s="58" t="s">
        <v>4392</v>
      </c>
      <c r="D1427" s="58" t="s">
        <v>4393</v>
      </c>
      <c r="E1427" s="58" t="s">
        <v>984</v>
      </c>
      <c r="F1427" s="57" t="s">
        <v>441</v>
      </c>
      <c r="G1427" s="59">
        <v>122968</v>
      </c>
      <c r="H1427" s="102">
        <f t="shared" si="22"/>
        <v>25.039554465022043</v>
      </c>
    </row>
    <row r="1428" spans="1:8">
      <c r="A1428" s="56">
        <v>391180300073</v>
      </c>
      <c r="B1428" s="57" t="s">
        <v>4394</v>
      </c>
      <c r="C1428" s="58" t="s">
        <v>2607</v>
      </c>
      <c r="D1428" s="58" t="s">
        <v>4395</v>
      </c>
      <c r="E1428" s="58" t="s">
        <v>1788</v>
      </c>
      <c r="F1428" s="57" t="s">
        <v>441</v>
      </c>
      <c r="G1428" s="59">
        <v>122968</v>
      </c>
      <c r="H1428" s="102">
        <f t="shared" si="22"/>
        <v>25.039554465022043</v>
      </c>
    </row>
    <row r="1429" spans="1:8">
      <c r="A1429" s="56">
        <v>393141100019</v>
      </c>
      <c r="B1429" s="57" t="s">
        <v>4396</v>
      </c>
      <c r="C1429" s="58" t="s">
        <v>4397</v>
      </c>
      <c r="D1429" s="58" t="s">
        <v>4398</v>
      </c>
      <c r="E1429" s="58" t="s">
        <v>1205</v>
      </c>
      <c r="F1429" s="57" t="s">
        <v>477</v>
      </c>
      <c r="G1429" s="59">
        <v>122968</v>
      </c>
      <c r="H1429" s="102">
        <f t="shared" si="22"/>
        <v>25.039554465022043</v>
      </c>
    </row>
    <row r="1430" spans="1:8">
      <c r="A1430" s="56">
        <v>393971210241</v>
      </c>
      <c r="B1430" s="57" t="s">
        <v>4399</v>
      </c>
      <c r="C1430" s="58" t="s">
        <v>4400</v>
      </c>
      <c r="D1430" s="58" t="s">
        <v>4401</v>
      </c>
      <c r="E1430" s="58" t="s">
        <v>1205</v>
      </c>
      <c r="F1430" s="57" t="s">
        <v>477</v>
      </c>
      <c r="G1430" s="59">
        <v>122968</v>
      </c>
      <c r="H1430" s="102">
        <f t="shared" si="22"/>
        <v>25.039554465022043</v>
      </c>
    </row>
    <row r="1431" spans="1:8">
      <c r="A1431" s="56">
        <v>395020500560</v>
      </c>
      <c r="B1431" s="57" t="s">
        <v>4402</v>
      </c>
      <c r="C1431" s="58" t="s">
        <v>4403</v>
      </c>
      <c r="D1431" s="58" t="s">
        <v>4404</v>
      </c>
      <c r="E1431" s="58" t="s">
        <v>728</v>
      </c>
      <c r="F1431" s="57" t="s">
        <v>441</v>
      </c>
      <c r="G1431" s="59">
        <v>122968</v>
      </c>
      <c r="H1431" s="102">
        <f t="shared" si="22"/>
        <v>25.039554465022043</v>
      </c>
    </row>
    <row r="1432" spans="1:8">
      <c r="A1432" s="56">
        <v>395030402752</v>
      </c>
      <c r="B1432" s="57" t="s">
        <v>4405</v>
      </c>
      <c r="C1432" s="58" t="s">
        <v>2358</v>
      </c>
      <c r="D1432" s="58" t="s">
        <v>4406</v>
      </c>
      <c r="E1432" s="58" t="s">
        <v>728</v>
      </c>
      <c r="F1432" s="57" t="s">
        <v>477</v>
      </c>
      <c r="G1432" s="59">
        <v>122968</v>
      </c>
      <c r="H1432" s="102">
        <f t="shared" si="22"/>
        <v>25.039554465022043</v>
      </c>
    </row>
    <row r="1433" spans="1:8">
      <c r="A1433" s="56">
        <v>395031101683</v>
      </c>
      <c r="B1433" s="57" t="s">
        <v>4407</v>
      </c>
      <c r="C1433" s="58" t="s">
        <v>4408</v>
      </c>
      <c r="D1433" s="58" t="s">
        <v>4218</v>
      </c>
      <c r="E1433" s="58" t="s">
        <v>728</v>
      </c>
      <c r="F1433" s="57" t="s">
        <v>477</v>
      </c>
      <c r="G1433" s="59">
        <v>122968</v>
      </c>
      <c r="H1433" s="102">
        <f t="shared" si="22"/>
        <v>25.039554465022043</v>
      </c>
    </row>
    <row r="1434" spans="1:8">
      <c r="A1434" s="56">
        <v>395050800509</v>
      </c>
      <c r="B1434" s="57" t="s">
        <v>4409</v>
      </c>
      <c r="C1434" s="58" t="s">
        <v>4410</v>
      </c>
      <c r="D1434" s="58" t="s">
        <v>4411</v>
      </c>
      <c r="E1434" s="58" t="s">
        <v>743</v>
      </c>
      <c r="F1434" s="57" t="s">
        <v>441</v>
      </c>
      <c r="G1434" s="59">
        <v>122968</v>
      </c>
      <c r="H1434" s="102">
        <f t="shared" si="22"/>
        <v>25.039554465022043</v>
      </c>
    </row>
    <row r="1435" spans="1:8">
      <c r="A1435" s="56">
        <v>395080600351</v>
      </c>
      <c r="B1435" s="57" t="s">
        <v>4412</v>
      </c>
      <c r="C1435" s="58" t="s">
        <v>4413</v>
      </c>
      <c r="D1435" s="58" t="s">
        <v>4414</v>
      </c>
      <c r="E1435" s="58" t="s">
        <v>728</v>
      </c>
      <c r="F1435" s="57" t="s">
        <v>441</v>
      </c>
      <c r="G1435" s="59">
        <v>122968</v>
      </c>
      <c r="H1435" s="102">
        <f t="shared" si="22"/>
        <v>25.039554465022043</v>
      </c>
    </row>
    <row r="1436" spans="1:8">
      <c r="A1436" s="56">
        <v>395080601667</v>
      </c>
      <c r="B1436" s="57" t="s">
        <v>4415</v>
      </c>
      <c r="C1436" s="58" t="s">
        <v>4416</v>
      </c>
      <c r="D1436" s="58" t="s">
        <v>4417</v>
      </c>
      <c r="E1436" s="58" t="s">
        <v>728</v>
      </c>
      <c r="F1436" s="57" t="s">
        <v>441</v>
      </c>
      <c r="G1436" s="59">
        <v>122968</v>
      </c>
      <c r="H1436" s="102">
        <f t="shared" si="22"/>
        <v>25.039554465022043</v>
      </c>
    </row>
    <row r="1437" spans="1:8">
      <c r="A1437" s="56">
        <v>395090300495</v>
      </c>
      <c r="B1437" s="57" t="s">
        <v>4418</v>
      </c>
      <c r="C1437" s="58" t="s">
        <v>4419</v>
      </c>
      <c r="D1437" s="58" t="s">
        <v>4420</v>
      </c>
      <c r="E1437" s="58" t="s">
        <v>728</v>
      </c>
      <c r="F1437" s="57" t="s">
        <v>441</v>
      </c>
      <c r="G1437" s="59">
        <v>122968</v>
      </c>
      <c r="H1437" s="102">
        <f t="shared" si="22"/>
        <v>25.039554465022043</v>
      </c>
    </row>
    <row r="1438" spans="1:8">
      <c r="A1438" s="56">
        <v>395090301114</v>
      </c>
      <c r="B1438" s="57" t="s">
        <v>4421</v>
      </c>
      <c r="C1438" s="58" t="s">
        <v>4422</v>
      </c>
      <c r="D1438" s="58" t="s">
        <v>4423</v>
      </c>
      <c r="E1438" s="58" t="s">
        <v>728</v>
      </c>
      <c r="F1438" s="57" t="s">
        <v>477</v>
      </c>
      <c r="G1438" s="59">
        <v>122968</v>
      </c>
      <c r="H1438" s="102">
        <f t="shared" si="22"/>
        <v>25.039554465022043</v>
      </c>
    </row>
    <row r="1439" spans="1:8">
      <c r="A1439" s="56">
        <v>395090700361</v>
      </c>
      <c r="B1439" s="57" t="s">
        <v>4424</v>
      </c>
      <c r="C1439" s="58" t="s">
        <v>4425</v>
      </c>
      <c r="D1439" s="58" t="s">
        <v>4414</v>
      </c>
      <c r="E1439" s="58" t="s">
        <v>728</v>
      </c>
      <c r="F1439" s="57" t="s">
        <v>441</v>
      </c>
      <c r="G1439" s="59">
        <v>122968</v>
      </c>
      <c r="H1439" s="102">
        <f t="shared" si="22"/>
        <v>25.039554465022043</v>
      </c>
    </row>
    <row r="1440" spans="1:8">
      <c r="A1440" s="56">
        <v>395100501141</v>
      </c>
      <c r="B1440" s="57" t="s">
        <v>4426</v>
      </c>
      <c r="C1440" s="58" t="s">
        <v>4427</v>
      </c>
      <c r="D1440" s="58" t="s">
        <v>4428</v>
      </c>
      <c r="E1440" s="58" t="s">
        <v>728</v>
      </c>
      <c r="F1440" s="57" t="s">
        <v>441</v>
      </c>
      <c r="G1440" s="59">
        <v>122968</v>
      </c>
      <c r="H1440" s="102">
        <f t="shared" si="22"/>
        <v>25.039554465022043</v>
      </c>
    </row>
    <row r="1441" spans="1:8">
      <c r="A1441" s="56">
        <v>395100501150</v>
      </c>
      <c r="B1441" s="57" t="s">
        <v>4429</v>
      </c>
      <c r="C1441" s="58" t="s">
        <v>4427</v>
      </c>
      <c r="D1441" s="58" t="s">
        <v>4428</v>
      </c>
      <c r="E1441" s="58" t="s">
        <v>728</v>
      </c>
      <c r="F1441" s="57" t="s">
        <v>441</v>
      </c>
      <c r="G1441" s="59">
        <v>122968</v>
      </c>
      <c r="H1441" s="102">
        <f t="shared" si="22"/>
        <v>25.039554465022043</v>
      </c>
    </row>
    <row r="1442" spans="1:8">
      <c r="A1442" s="56">
        <v>395110500232</v>
      </c>
      <c r="B1442" s="57" t="s">
        <v>4430</v>
      </c>
      <c r="C1442" s="58" t="s">
        <v>4431</v>
      </c>
      <c r="D1442" s="58" t="s">
        <v>4432</v>
      </c>
      <c r="E1442" s="58" t="s">
        <v>728</v>
      </c>
      <c r="F1442" s="57" t="s">
        <v>441</v>
      </c>
      <c r="G1442" s="59">
        <v>122968</v>
      </c>
      <c r="H1442" s="102">
        <f t="shared" si="22"/>
        <v>25.039554465022043</v>
      </c>
    </row>
    <row r="1443" spans="1:8">
      <c r="A1443" s="56">
        <v>395120200580</v>
      </c>
      <c r="B1443" s="57" t="s">
        <v>4433</v>
      </c>
      <c r="C1443" s="58" t="s">
        <v>4434</v>
      </c>
      <c r="D1443" s="58" t="s">
        <v>4435</v>
      </c>
      <c r="E1443" s="58" t="s">
        <v>743</v>
      </c>
      <c r="F1443" s="57" t="s">
        <v>441</v>
      </c>
      <c r="G1443" s="59">
        <v>122968</v>
      </c>
      <c r="H1443" s="102">
        <f t="shared" si="22"/>
        <v>25.039554465022043</v>
      </c>
    </row>
    <row r="1444" spans="1:8">
      <c r="A1444" s="56">
        <v>395120300789</v>
      </c>
      <c r="B1444" s="57" t="s">
        <v>4436</v>
      </c>
      <c r="C1444" s="58" t="s">
        <v>1992</v>
      </c>
      <c r="D1444" s="58" t="s">
        <v>1485</v>
      </c>
      <c r="E1444" s="58" t="s">
        <v>728</v>
      </c>
      <c r="F1444" s="57" t="s">
        <v>477</v>
      </c>
      <c r="G1444" s="59">
        <v>122968</v>
      </c>
      <c r="H1444" s="102">
        <f t="shared" si="22"/>
        <v>25.039554465022043</v>
      </c>
    </row>
    <row r="1445" spans="1:8">
      <c r="A1445" s="56">
        <v>395120301327</v>
      </c>
      <c r="B1445" s="57" t="s">
        <v>4437</v>
      </c>
      <c r="C1445" s="58" t="s">
        <v>2337</v>
      </c>
      <c r="D1445" s="58" t="s">
        <v>4438</v>
      </c>
      <c r="E1445" s="58" t="s">
        <v>743</v>
      </c>
      <c r="F1445" s="57" t="s">
        <v>441</v>
      </c>
      <c r="G1445" s="59">
        <v>122968</v>
      </c>
      <c r="H1445" s="102">
        <f t="shared" si="22"/>
        <v>25.039554465022043</v>
      </c>
    </row>
    <row r="1446" spans="1:8">
      <c r="A1446" s="56">
        <v>395120301335</v>
      </c>
      <c r="B1446" s="57" t="s">
        <v>4439</v>
      </c>
      <c r="C1446" s="58" t="s">
        <v>4440</v>
      </c>
      <c r="D1446" s="58" t="s">
        <v>4438</v>
      </c>
      <c r="E1446" s="58" t="s">
        <v>743</v>
      </c>
      <c r="F1446" s="57" t="s">
        <v>441</v>
      </c>
      <c r="G1446" s="59">
        <v>122968</v>
      </c>
      <c r="H1446" s="102">
        <f t="shared" si="22"/>
        <v>25.039554465022043</v>
      </c>
    </row>
    <row r="1447" spans="1:8">
      <c r="A1447" s="56">
        <v>395140500351</v>
      </c>
      <c r="B1447" s="57" t="s">
        <v>4441</v>
      </c>
      <c r="C1447" s="58" t="s">
        <v>4442</v>
      </c>
      <c r="D1447" s="58" t="s">
        <v>4443</v>
      </c>
      <c r="E1447" s="58" t="s">
        <v>743</v>
      </c>
      <c r="F1447" s="57" t="s">
        <v>477</v>
      </c>
      <c r="G1447" s="59">
        <v>122968</v>
      </c>
      <c r="H1447" s="102">
        <f t="shared" si="22"/>
        <v>25.039554465022043</v>
      </c>
    </row>
    <row r="1448" spans="1:8">
      <c r="A1448" s="56">
        <v>395160201309</v>
      </c>
      <c r="B1448" s="57" t="s">
        <v>4444</v>
      </c>
      <c r="C1448" s="58" t="s">
        <v>4445</v>
      </c>
      <c r="D1448" s="58" t="s">
        <v>4446</v>
      </c>
      <c r="E1448" s="58" t="s">
        <v>728</v>
      </c>
      <c r="F1448" s="57" t="s">
        <v>477</v>
      </c>
      <c r="G1448" s="59">
        <v>122968</v>
      </c>
      <c r="H1448" s="102">
        <f t="shared" si="22"/>
        <v>25.039554465022043</v>
      </c>
    </row>
    <row r="1449" spans="1:8">
      <c r="A1449" s="56">
        <v>395160401430</v>
      </c>
      <c r="B1449" s="57" t="s">
        <v>4447</v>
      </c>
      <c r="C1449" s="58" t="s">
        <v>4448</v>
      </c>
      <c r="D1449" s="58" t="s">
        <v>4449</v>
      </c>
      <c r="E1449" s="58" t="s">
        <v>728</v>
      </c>
      <c r="F1449" s="57" t="s">
        <v>477</v>
      </c>
      <c r="G1449" s="59">
        <v>122968</v>
      </c>
      <c r="H1449" s="102">
        <f t="shared" si="22"/>
        <v>25.039554465022043</v>
      </c>
    </row>
    <row r="1450" spans="1:8">
      <c r="A1450" s="56">
        <v>395160600475</v>
      </c>
      <c r="B1450" s="57" t="s">
        <v>4450</v>
      </c>
      <c r="C1450" s="58" t="s">
        <v>4451</v>
      </c>
      <c r="D1450" s="58" t="s">
        <v>4452</v>
      </c>
      <c r="E1450" s="58" t="s">
        <v>728</v>
      </c>
      <c r="F1450" s="57" t="s">
        <v>477</v>
      </c>
      <c r="G1450" s="59">
        <v>122968</v>
      </c>
      <c r="H1450" s="102">
        <f t="shared" si="22"/>
        <v>25.039554465022043</v>
      </c>
    </row>
    <row r="1451" spans="1:8">
      <c r="A1451" s="56">
        <v>395161000447</v>
      </c>
      <c r="B1451" s="57" t="s">
        <v>4453</v>
      </c>
      <c r="C1451" s="58" t="s">
        <v>4454</v>
      </c>
      <c r="D1451" s="58" t="s">
        <v>4455</v>
      </c>
      <c r="E1451" s="58" t="s">
        <v>743</v>
      </c>
      <c r="F1451" s="57" t="s">
        <v>441</v>
      </c>
      <c r="G1451" s="59">
        <v>122968</v>
      </c>
      <c r="H1451" s="102">
        <f t="shared" si="22"/>
        <v>25.039554465022043</v>
      </c>
    </row>
    <row r="1452" spans="1:8">
      <c r="A1452" s="56">
        <v>395170200246</v>
      </c>
      <c r="B1452" s="57" t="s">
        <v>4456</v>
      </c>
      <c r="C1452" s="58" t="s">
        <v>4457</v>
      </c>
      <c r="D1452" s="58" t="s">
        <v>4458</v>
      </c>
      <c r="E1452" s="58" t="s">
        <v>728</v>
      </c>
      <c r="F1452" s="57" t="s">
        <v>441</v>
      </c>
      <c r="G1452" s="59">
        <v>122968</v>
      </c>
      <c r="H1452" s="102">
        <f t="shared" si="22"/>
        <v>25.039554465022043</v>
      </c>
    </row>
    <row r="1453" spans="1:8">
      <c r="A1453" s="56">
        <v>395170601208</v>
      </c>
      <c r="B1453" s="57" t="s">
        <v>4459</v>
      </c>
      <c r="C1453" s="58" t="s">
        <v>4460</v>
      </c>
      <c r="D1453" s="58" t="s">
        <v>4461</v>
      </c>
      <c r="E1453" s="58" t="s">
        <v>743</v>
      </c>
      <c r="F1453" s="57" t="s">
        <v>477</v>
      </c>
      <c r="G1453" s="59">
        <v>122968</v>
      </c>
      <c r="H1453" s="102">
        <f t="shared" si="22"/>
        <v>25.039554465022043</v>
      </c>
    </row>
    <row r="1454" spans="1:8">
      <c r="A1454" s="56">
        <v>395171200673</v>
      </c>
      <c r="B1454" s="57" t="s">
        <v>4462</v>
      </c>
      <c r="C1454" s="58" t="s">
        <v>4463</v>
      </c>
      <c r="D1454" s="58" t="s">
        <v>4464</v>
      </c>
      <c r="E1454" s="58" t="s">
        <v>728</v>
      </c>
      <c r="F1454" s="57" t="s">
        <v>441</v>
      </c>
      <c r="G1454" s="59">
        <v>122968</v>
      </c>
      <c r="H1454" s="102">
        <f t="shared" si="22"/>
        <v>25.039554465022043</v>
      </c>
    </row>
    <row r="1455" spans="1:8">
      <c r="A1455" s="56">
        <v>395171201335</v>
      </c>
      <c r="B1455" s="57" t="s">
        <v>4465</v>
      </c>
      <c r="C1455" s="58" t="s">
        <v>4466</v>
      </c>
      <c r="D1455" s="58" t="s">
        <v>4467</v>
      </c>
      <c r="E1455" s="58" t="s">
        <v>728</v>
      </c>
      <c r="F1455" s="57" t="s">
        <v>441</v>
      </c>
      <c r="G1455" s="59">
        <v>122968</v>
      </c>
      <c r="H1455" s="102">
        <f t="shared" si="22"/>
        <v>25.039554465022043</v>
      </c>
    </row>
    <row r="1456" spans="1:8">
      <c r="A1456" s="56">
        <v>395180401509</v>
      </c>
      <c r="B1456" s="57" t="s">
        <v>4468</v>
      </c>
      <c r="C1456" s="58" t="s">
        <v>4469</v>
      </c>
      <c r="D1456" s="58" t="s">
        <v>4470</v>
      </c>
      <c r="E1456" s="58" t="s">
        <v>728</v>
      </c>
      <c r="F1456" s="57" t="s">
        <v>441</v>
      </c>
      <c r="G1456" s="59">
        <v>122968</v>
      </c>
      <c r="H1456" s="102">
        <f t="shared" si="22"/>
        <v>25.039554465022043</v>
      </c>
    </row>
    <row r="1457" spans="1:8">
      <c r="A1457" s="56">
        <v>395180600820</v>
      </c>
      <c r="B1457" s="57" t="s">
        <v>4471</v>
      </c>
      <c r="C1457" s="58" t="s">
        <v>2554</v>
      </c>
      <c r="D1457" s="58" t="s">
        <v>4472</v>
      </c>
      <c r="E1457" s="58" t="s">
        <v>728</v>
      </c>
      <c r="F1457" s="57" t="s">
        <v>441</v>
      </c>
      <c r="G1457" s="59">
        <v>122968</v>
      </c>
      <c r="H1457" s="102">
        <f t="shared" si="22"/>
        <v>25.039554465022043</v>
      </c>
    </row>
    <row r="1458" spans="1:8">
      <c r="A1458" s="56">
        <v>395190601727</v>
      </c>
      <c r="B1458" s="57" t="s">
        <v>4473</v>
      </c>
      <c r="C1458" s="58" t="s">
        <v>4474</v>
      </c>
      <c r="D1458" s="58" t="s">
        <v>4475</v>
      </c>
      <c r="E1458" s="58" t="s">
        <v>728</v>
      </c>
      <c r="F1458" s="57" t="s">
        <v>441</v>
      </c>
      <c r="G1458" s="59">
        <v>122968</v>
      </c>
      <c r="H1458" s="102">
        <f t="shared" si="22"/>
        <v>25.039554465022043</v>
      </c>
    </row>
    <row r="1459" spans="1:8">
      <c r="A1459" s="56">
        <v>395190700512</v>
      </c>
      <c r="B1459" s="57" t="s">
        <v>4476</v>
      </c>
      <c r="C1459" s="58" t="s">
        <v>4477</v>
      </c>
      <c r="D1459" s="58" t="s">
        <v>4478</v>
      </c>
      <c r="E1459" s="58" t="s">
        <v>743</v>
      </c>
      <c r="F1459" s="57" t="s">
        <v>441</v>
      </c>
      <c r="G1459" s="59">
        <v>122968</v>
      </c>
      <c r="H1459" s="102">
        <f t="shared" si="22"/>
        <v>25.039554465022043</v>
      </c>
    </row>
    <row r="1460" spans="1:8">
      <c r="A1460" s="56">
        <v>395190901267</v>
      </c>
      <c r="B1460" s="57" t="s">
        <v>4479</v>
      </c>
      <c r="C1460" s="58" t="s">
        <v>4480</v>
      </c>
      <c r="D1460" s="58" t="s">
        <v>4481</v>
      </c>
      <c r="E1460" s="58" t="s">
        <v>728</v>
      </c>
      <c r="F1460" s="57" t="s">
        <v>441</v>
      </c>
      <c r="G1460" s="59">
        <v>122968</v>
      </c>
      <c r="H1460" s="102">
        <f t="shared" si="22"/>
        <v>25.039554465022043</v>
      </c>
    </row>
    <row r="1461" spans="1:8">
      <c r="A1461" s="56">
        <v>395191101281</v>
      </c>
      <c r="B1461" s="57" t="s">
        <v>4482</v>
      </c>
      <c r="C1461" s="58" t="s">
        <v>4483</v>
      </c>
      <c r="D1461" s="58" t="s">
        <v>4484</v>
      </c>
      <c r="E1461" s="58" t="s">
        <v>743</v>
      </c>
      <c r="F1461" s="57" t="s">
        <v>441</v>
      </c>
      <c r="G1461" s="59">
        <v>122968</v>
      </c>
      <c r="H1461" s="102">
        <f t="shared" si="22"/>
        <v>25.039554465022043</v>
      </c>
    </row>
    <row r="1462" spans="1:8">
      <c r="A1462" s="56">
        <v>395750201169</v>
      </c>
      <c r="B1462" s="57" t="s">
        <v>4485</v>
      </c>
      <c r="C1462" s="58" t="s">
        <v>4486</v>
      </c>
      <c r="D1462" s="58" t="s">
        <v>1731</v>
      </c>
      <c r="E1462" s="58" t="s">
        <v>728</v>
      </c>
      <c r="F1462" s="57" t="s">
        <v>441</v>
      </c>
      <c r="G1462" s="59">
        <v>122968</v>
      </c>
      <c r="H1462" s="102">
        <f t="shared" si="22"/>
        <v>25.039554465022043</v>
      </c>
    </row>
    <row r="1463" spans="1:8">
      <c r="A1463" s="56">
        <v>395750201592</v>
      </c>
      <c r="B1463" s="57" t="s">
        <v>4487</v>
      </c>
      <c r="C1463" s="58" t="s">
        <v>4488</v>
      </c>
      <c r="D1463" s="58" t="s">
        <v>4489</v>
      </c>
      <c r="E1463" s="58" t="s">
        <v>728</v>
      </c>
      <c r="F1463" s="57" t="s">
        <v>441</v>
      </c>
      <c r="G1463" s="59">
        <v>122968</v>
      </c>
      <c r="H1463" s="102">
        <f t="shared" si="22"/>
        <v>25.039554465022043</v>
      </c>
    </row>
    <row r="1464" spans="1:8">
      <c r="A1464" s="56">
        <v>395750300370</v>
      </c>
      <c r="B1464" s="57" t="s">
        <v>4490</v>
      </c>
      <c r="C1464" s="58" t="s">
        <v>4491</v>
      </c>
      <c r="D1464" s="58" t="s">
        <v>4492</v>
      </c>
      <c r="E1464" s="58" t="s">
        <v>743</v>
      </c>
      <c r="F1464" s="57" t="s">
        <v>441</v>
      </c>
      <c r="G1464" s="59">
        <v>122968</v>
      </c>
      <c r="H1464" s="102">
        <f t="shared" si="22"/>
        <v>25.039554465022043</v>
      </c>
    </row>
    <row r="1465" spans="1:8">
      <c r="A1465" s="56">
        <v>395750301627</v>
      </c>
      <c r="B1465" s="57" t="s">
        <v>4493</v>
      </c>
      <c r="C1465" s="58" t="s">
        <v>2365</v>
      </c>
      <c r="D1465" s="58" t="s">
        <v>2366</v>
      </c>
      <c r="E1465" s="58" t="s">
        <v>743</v>
      </c>
      <c r="F1465" s="57" t="s">
        <v>477</v>
      </c>
      <c r="G1465" s="59">
        <v>122968</v>
      </c>
      <c r="H1465" s="102">
        <f t="shared" si="22"/>
        <v>25.039554465022043</v>
      </c>
    </row>
    <row r="1466" spans="1:8">
      <c r="A1466" s="56">
        <v>395750301821</v>
      </c>
      <c r="B1466" s="57" t="s">
        <v>4494</v>
      </c>
      <c r="C1466" s="58" t="s">
        <v>2891</v>
      </c>
      <c r="D1466" s="58" t="s">
        <v>2892</v>
      </c>
      <c r="E1466" s="58" t="s">
        <v>743</v>
      </c>
      <c r="F1466" s="57" t="s">
        <v>441</v>
      </c>
      <c r="G1466" s="59">
        <v>122968</v>
      </c>
      <c r="H1466" s="102">
        <f t="shared" si="22"/>
        <v>25.039554465022043</v>
      </c>
    </row>
    <row r="1467" spans="1:8">
      <c r="A1467" s="56">
        <v>395770800719</v>
      </c>
      <c r="B1467" s="57" t="s">
        <v>4495</v>
      </c>
      <c r="C1467" s="58" t="s">
        <v>4496</v>
      </c>
      <c r="D1467" s="58" t="s">
        <v>4497</v>
      </c>
      <c r="E1467" s="58" t="s">
        <v>728</v>
      </c>
      <c r="F1467" s="57" t="s">
        <v>441</v>
      </c>
      <c r="G1467" s="59">
        <v>122968</v>
      </c>
      <c r="H1467" s="102">
        <f t="shared" si="22"/>
        <v>25.039554465022043</v>
      </c>
    </row>
    <row r="1468" spans="1:8">
      <c r="A1468" s="56">
        <v>395770801103</v>
      </c>
      <c r="B1468" s="57" t="s">
        <v>4498</v>
      </c>
      <c r="C1468" s="58" t="s">
        <v>4499</v>
      </c>
      <c r="D1468" s="58" t="s">
        <v>4500</v>
      </c>
      <c r="E1468" s="58" t="s">
        <v>728</v>
      </c>
      <c r="F1468" s="57" t="s">
        <v>441</v>
      </c>
      <c r="G1468" s="59">
        <v>122968</v>
      </c>
      <c r="H1468" s="102">
        <f t="shared" si="22"/>
        <v>25.039554465022043</v>
      </c>
    </row>
    <row r="1469" spans="1:8">
      <c r="A1469" s="56">
        <v>395770801499</v>
      </c>
      <c r="B1469" s="57" t="s">
        <v>4501</v>
      </c>
      <c r="C1469" s="58" t="s">
        <v>4502</v>
      </c>
      <c r="D1469" s="58" t="s">
        <v>4503</v>
      </c>
      <c r="E1469" s="58" t="s">
        <v>743</v>
      </c>
      <c r="F1469" s="57" t="s">
        <v>477</v>
      </c>
      <c r="G1469" s="59">
        <v>122968</v>
      </c>
      <c r="H1469" s="102">
        <f t="shared" si="22"/>
        <v>25.039554465022043</v>
      </c>
    </row>
    <row r="1470" spans="1:8">
      <c r="A1470" s="56">
        <v>395910624738</v>
      </c>
      <c r="B1470" s="57" t="s">
        <v>4504</v>
      </c>
      <c r="C1470" s="58" t="s">
        <v>4505</v>
      </c>
      <c r="D1470" s="58" t="s">
        <v>4506</v>
      </c>
      <c r="E1470" s="58" t="s">
        <v>743</v>
      </c>
      <c r="F1470" s="57" t="s">
        <v>477</v>
      </c>
      <c r="G1470" s="59">
        <v>122968</v>
      </c>
      <c r="H1470" s="102">
        <f t="shared" si="22"/>
        <v>25.039554465022043</v>
      </c>
    </row>
    <row r="1471" spans="1:8">
      <c r="A1471" s="56">
        <v>395930111231</v>
      </c>
      <c r="B1471" s="57" t="s">
        <v>4507</v>
      </c>
      <c r="C1471" s="58" t="s">
        <v>1477</v>
      </c>
      <c r="D1471" s="58" t="s">
        <v>4508</v>
      </c>
      <c r="E1471" s="58" t="s">
        <v>728</v>
      </c>
      <c r="F1471" s="57" t="s">
        <v>441</v>
      </c>
      <c r="G1471" s="59">
        <v>122968</v>
      </c>
      <c r="H1471" s="102">
        <f t="shared" si="22"/>
        <v>25.039554465022043</v>
      </c>
    </row>
    <row r="1472" spans="1:8">
      <c r="A1472" s="56">
        <v>395940650504</v>
      </c>
      <c r="B1472" s="57" t="s">
        <v>4509</v>
      </c>
      <c r="C1472" s="58" t="s">
        <v>4510</v>
      </c>
      <c r="D1472" s="58" t="s">
        <v>4511</v>
      </c>
      <c r="E1472" s="58" t="s">
        <v>728</v>
      </c>
      <c r="F1472" s="57" t="s">
        <v>441</v>
      </c>
      <c r="G1472" s="59">
        <v>122968</v>
      </c>
      <c r="H1472" s="102">
        <f t="shared" si="22"/>
        <v>25.039554465022043</v>
      </c>
    </row>
    <row r="1473" spans="1:8">
      <c r="A1473" s="56">
        <v>395970450305</v>
      </c>
      <c r="B1473" s="57" t="s">
        <v>4512</v>
      </c>
      <c r="C1473" s="58" t="s">
        <v>4513</v>
      </c>
      <c r="D1473" s="58" t="s">
        <v>2696</v>
      </c>
      <c r="E1473" s="58" t="s">
        <v>743</v>
      </c>
      <c r="F1473" s="57" t="s">
        <v>441</v>
      </c>
      <c r="G1473" s="59">
        <v>122968</v>
      </c>
      <c r="H1473" s="102">
        <f t="shared" si="22"/>
        <v>25.039554465022043</v>
      </c>
    </row>
    <row r="1474" spans="1:8">
      <c r="A1474" s="56">
        <v>395970451271</v>
      </c>
      <c r="B1474" s="57" t="s">
        <v>316</v>
      </c>
      <c r="C1474" s="58" t="s">
        <v>4514</v>
      </c>
      <c r="D1474" s="58" t="s">
        <v>4515</v>
      </c>
      <c r="E1474" s="58" t="s">
        <v>440</v>
      </c>
      <c r="F1474" s="57" t="s">
        <v>441</v>
      </c>
      <c r="G1474" s="59">
        <v>122968</v>
      </c>
      <c r="H1474" s="102">
        <f t="shared" ref="H1474:H1537" si="23">G1474/4910.95</f>
        <v>25.039554465022043</v>
      </c>
    </row>
    <row r="1475" spans="1:8">
      <c r="A1475" s="56">
        <v>395980250941</v>
      </c>
      <c r="B1475" s="57" t="s">
        <v>4516</v>
      </c>
      <c r="C1475" s="58" t="s">
        <v>4517</v>
      </c>
      <c r="D1475" s="58" t="s">
        <v>4518</v>
      </c>
      <c r="E1475" s="58" t="s">
        <v>728</v>
      </c>
      <c r="F1475" s="57" t="s">
        <v>441</v>
      </c>
      <c r="G1475" s="59">
        <v>122968</v>
      </c>
      <c r="H1475" s="102">
        <f t="shared" si="23"/>
        <v>25.039554465022043</v>
      </c>
    </row>
    <row r="1476" spans="1:8">
      <c r="A1476" s="56">
        <v>395981020027</v>
      </c>
      <c r="B1476" s="57" t="s">
        <v>4519</v>
      </c>
      <c r="C1476" s="58" t="s">
        <v>4520</v>
      </c>
      <c r="D1476" s="58" t="s">
        <v>2699</v>
      </c>
      <c r="E1476" s="58" t="s">
        <v>728</v>
      </c>
      <c r="F1476" s="57" t="s">
        <v>441</v>
      </c>
      <c r="G1476" s="59">
        <v>122968</v>
      </c>
      <c r="H1476" s="102">
        <f t="shared" si="23"/>
        <v>25.039554465022043</v>
      </c>
    </row>
    <row r="1477" spans="1:8">
      <c r="A1477" s="56">
        <v>396000400212</v>
      </c>
      <c r="B1477" s="57" t="s">
        <v>228</v>
      </c>
      <c r="C1477" s="58" t="s">
        <v>4521</v>
      </c>
      <c r="D1477" s="58" t="s">
        <v>4522</v>
      </c>
      <c r="E1477" s="58" t="s">
        <v>440</v>
      </c>
      <c r="F1477" s="57" t="s">
        <v>477</v>
      </c>
      <c r="G1477" s="59">
        <v>122968</v>
      </c>
      <c r="H1477" s="102">
        <f t="shared" si="23"/>
        <v>25.039554465022043</v>
      </c>
    </row>
    <row r="1478" spans="1:8">
      <c r="A1478" s="56">
        <v>396010301816</v>
      </c>
      <c r="B1478" s="57" t="s">
        <v>76</v>
      </c>
      <c r="C1478" s="58" t="s">
        <v>4523</v>
      </c>
      <c r="D1478" s="58" t="s">
        <v>4524</v>
      </c>
      <c r="E1478" s="58" t="s">
        <v>440</v>
      </c>
      <c r="F1478" s="57" t="s">
        <v>441</v>
      </c>
      <c r="G1478" s="59">
        <v>122968</v>
      </c>
      <c r="H1478" s="102">
        <f t="shared" si="23"/>
        <v>25.039554465022043</v>
      </c>
    </row>
    <row r="1479" spans="1:8">
      <c r="A1479" s="56">
        <v>396011000241</v>
      </c>
      <c r="B1479" s="57" t="s">
        <v>381</v>
      </c>
      <c r="C1479" s="58" t="s">
        <v>4525</v>
      </c>
      <c r="D1479" s="58" t="s">
        <v>4526</v>
      </c>
      <c r="E1479" s="58" t="s">
        <v>440</v>
      </c>
      <c r="F1479" s="57" t="s">
        <v>441</v>
      </c>
      <c r="G1479" s="59">
        <v>122968</v>
      </c>
      <c r="H1479" s="102">
        <f t="shared" si="23"/>
        <v>25.039554465022043</v>
      </c>
    </row>
    <row r="1480" spans="1:8">
      <c r="A1480" s="56">
        <v>396011001336</v>
      </c>
      <c r="B1480" s="57" t="s">
        <v>325</v>
      </c>
      <c r="C1480" s="58" t="s">
        <v>4527</v>
      </c>
      <c r="D1480" s="58" t="s">
        <v>4528</v>
      </c>
      <c r="E1480" s="58" t="s">
        <v>440</v>
      </c>
      <c r="F1480" s="57" t="s">
        <v>477</v>
      </c>
      <c r="G1480" s="59">
        <v>122968</v>
      </c>
      <c r="H1480" s="102">
        <f t="shared" si="23"/>
        <v>25.039554465022043</v>
      </c>
    </row>
    <row r="1481" spans="1:8">
      <c r="A1481" s="56">
        <v>396011002731</v>
      </c>
      <c r="B1481" s="57" t="s">
        <v>389</v>
      </c>
      <c r="C1481" s="58" t="s">
        <v>4529</v>
      </c>
      <c r="D1481" s="58" t="s">
        <v>4515</v>
      </c>
      <c r="E1481" s="58" t="s">
        <v>440</v>
      </c>
      <c r="F1481" s="57" t="s">
        <v>441</v>
      </c>
      <c r="G1481" s="59">
        <v>122968</v>
      </c>
      <c r="H1481" s="102">
        <f t="shared" si="23"/>
        <v>25.039554465022043</v>
      </c>
    </row>
    <row r="1482" spans="1:8">
      <c r="A1482" s="56">
        <v>396011203303</v>
      </c>
      <c r="B1482" s="57" t="s">
        <v>206</v>
      </c>
      <c r="C1482" s="58" t="s">
        <v>3717</v>
      </c>
      <c r="D1482" s="58" t="s">
        <v>4530</v>
      </c>
      <c r="E1482" s="58" t="s">
        <v>440</v>
      </c>
      <c r="F1482" s="57" t="s">
        <v>441</v>
      </c>
      <c r="G1482" s="59">
        <v>122968</v>
      </c>
      <c r="H1482" s="102">
        <f t="shared" si="23"/>
        <v>25.039554465022043</v>
      </c>
    </row>
    <row r="1483" spans="1:8">
      <c r="A1483" s="56">
        <v>396071001521</v>
      </c>
      <c r="B1483" s="57" t="s">
        <v>355</v>
      </c>
      <c r="C1483" s="58" t="s">
        <v>4531</v>
      </c>
      <c r="D1483" s="58" t="s">
        <v>3466</v>
      </c>
      <c r="E1483" s="58" t="s">
        <v>440</v>
      </c>
      <c r="F1483" s="57" t="s">
        <v>477</v>
      </c>
      <c r="G1483" s="59">
        <v>122968</v>
      </c>
      <c r="H1483" s="102">
        <f t="shared" si="23"/>
        <v>25.039554465022043</v>
      </c>
    </row>
    <row r="1484" spans="1:8">
      <c r="A1484" s="56">
        <v>396090602676</v>
      </c>
      <c r="B1484" s="57" t="s">
        <v>409</v>
      </c>
      <c r="C1484" s="58" t="s">
        <v>4532</v>
      </c>
      <c r="D1484" s="58" t="s">
        <v>4533</v>
      </c>
      <c r="E1484" s="58" t="s">
        <v>440</v>
      </c>
      <c r="F1484" s="57" t="s">
        <v>477</v>
      </c>
      <c r="G1484" s="59">
        <v>122968</v>
      </c>
      <c r="H1484" s="102">
        <f t="shared" si="23"/>
        <v>25.039554465022043</v>
      </c>
    </row>
    <row r="1485" spans="1:8">
      <c r="A1485" s="56">
        <v>396090801407</v>
      </c>
      <c r="B1485" s="57" t="s">
        <v>420</v>
      </c>
      <c r="C1485" s="58" t="s">
        <v>4534</v>
      </c>
      <c r="D1485" s="58" t="s">
        <v>3315</v>
      </c>
      <c r="E1485" s="58" t="s">
        <v>440</v>
      </c>
      <c r="F1485" s="57" t="s">
        <v>477</v>
      </c>
      <c r="G1485" s="59">
        <v>122968</v>
      </c>
      <c r="H1485" s="102">
        <f t="shared" si="23"/>
        <v>25.039554465022043</v>
      </c>
    </row>
    <row r="1486" spans="1:8">
      <c r="A1486" s="56">
        <v>396090901096</v>
      </c>
      <c r="B1486" s="57" t="s">
        <v>342</v>
      </c>
      <c r="C1486" s="58" t="s">
        <v>4535</v>
      </c>
      <c r="D1486" s="58" t="s">
        <v>4536</v>
      </c>
      <c r="E1486" s="58" t="s">
        <v>440</v>
      </c>
      <c r="F1486" s="57" t="s">
        <v>477</v>
      </c>
      <c r="G1486" s="59">
        <v>122968</v>
      </c>
      <c r="H1486" s="102">
        <f t="shared" si="23"/>
        <v>25.039554465022043</v>
      </c>
    </row>
    <row r="1487" spans="1:8">
      <c r="A1487" s="56">
        <v>396110301210</v>
      </c>
      <c r="B1487" s="57" t="s">
        <v>313</v>
      </c>
      <c r="C1487" s="58" t="s">
        <v>4537</v>
      </c>
      <c r="D1487" s="58" t="s">
        <v>4538</v>
      </c>
      <c r="E1487" s="58" t="s">
        <v>440</v>
      </c>
      <c r="F1487" s="57" t="s">
        <v>441</v>
      </c>
      <c r="G1487" s="59">
        <v>122968</v>
      </c>
      <c r="H1487" s="102">
        <f t="shared" si="23"/>
        <v>25.039554465022043</v>
      </c>
    </row>
    <row r="1488" spans="1:8">
      <c r="A1488" s="56">
        <v>396110801000</v>
      </c>
      <c r="B1488" s="57" t="s">
        <v>86</v>
      </c>
      <c r="C1488" s="58" t="s">
        <v>4539</v>
      </c>
      <c r="D1488" s="58" t="s">
        <v>4540</v>
      </c>
      <c r="E1488" s="58" t="s">
        <v>440</v>
      </c>
      <c r="F1488" s="57" t="s">
        <v>477</v>
      </c>
      <c r="G1488" s="59">
        <v>122968</v>
      </c>
      <c r="H1488" s="102">
        <f t="shared" si="23"/>
        <v>25.039554465022043</v>
      </c>
    </row>
    <row r="1489" spans="1:8">
      <c r="A1489" s="56">
        <v>396111201260</v>
      </c>
      <c r="B1489" s="57" t="s">
        <v>327</v>
      </c>
      <c r="C1489" s="58" t="s">
        <v>4541</v>
      </c>
      <c r="D1489" s="58" t="s">
        <v>4542</v>
      </c>
      <c r="E1489" s="58" t="s">
        <v>440</v>
      </c>
      <c r="F1489" s="57" t="s">
        <v>441</v>
      </c>
      <c r="G1489" s="59">
        <v>122968</v>
      </c>
      <c r="H1489" s="102">
        <f t="shared" si="23"/>
        <v>25.039554465022043</v>
      </c>
    </row>
    <row r="1490" spans="1:8">
      <c r="A1490" s="56">
        <v>396120500130</v>
      </c>
      <c r="B1490" s="57" t="s">
        <v>577</v>
      </c>
      <c r="C1490" s="58" t="s">
        <v>578</v>
      </c>
      <c r="D1490" s="58" t="s">
        <v>579</v>
      </c>
      <c r="E1490" s="58" t="s">
        <v>440</v>
      </c>
      <c r="F1490" s="57" t="s">
        <v>477</v>
      </c>
      <c r="G1490" s="59">
        <v>122968</v>
      </c>
      <c r="H1490" s="102">
        <f t="shared" si="23"/>
        <v>25.039554465022043</v>
      </c>
    </row>
    <row r="1491" spans="1:8">
      <c r="A1491" s="56">
        <v>396120901118</v>
      </c>
      <c r="B1491" s="57" t="s">
        <v>351</v>
      </c>
      <c r="C1491" s="58" t="s">
        <v>2026</v>
      </c>
      <c r="D1491" s="58" t="s">
        <v>4543</v>
      </c>
      <c r="E1491" s="58" t="s">
        <v>440</v>
      </c>
      <c r="F1491" s="57" t="s">
        <v>441</v>
      </c>
      <c r="G1491" s="59">
        <v>122968</v>
      </c>
      <c r="H1491" s="102">
        <f t="shared" si="23"/>
        <v>25.039554465022043</v>
      </c>
    </row>
    <row r="1492" spans="1:8">
      <c r="A1492" s="56">
        <v>396130301097</v>
      </c>
      <c r="B1492" s="57" t="s">
        <v>398</v>
      </c>
      <c r="C1492" s="58" t="s">
        <v>4544</v>
      </c>
      <c r="D1492" s="58" t="s">
        <v>4545</v>
      </c>
      <c r="E1492" s="58" t="s">
        <v>440</v>
      </c>
      <c r="F1492" s="57" t="s">
        <v>441</v>
      </c>
      <c r="G1492" s="59">
        <v>122968</v>
      </c>
      <c r="H1492" s="102">
        <f t="shared" si="23"/>
        <v>25.039554465022043</v>
      </c>
    </row>
    <row r="1493" spans="1:8">
      <c r="A1493" s="56">
        <v>396140600289</v>
      </c>
      <c r="B1493" s="57" t="s">
        <v>401</v>
      </c>
      <c r="C1493" s="58" t="s">
        <v>4546</v>
      </c>
      <c r="D1493" s="58" t="s">
        <v>4547</v>
      </c>
      <c r="E1493" s="58" t="s">
        <v>440</v>
      </c>
      <c r="F1493" s="57" t="s">
        <v>441</v>
      </c>
      <c r="G1493" s="59">
        <v>122968</v>
      </c>
      <c r="H1493" s="102">
        <f t="shared" si="23"/>
        <v>25.039554465022043</v>
      </c>
    </row>
    <row r="1494" spans="1:8">
      <c r="A1494" s="56">
        <v>396161000737</v>
      </c>
      <c r="B1494" s="57" t="s">
        <v>438</v>
      </c>
      <c r="C1494" s="58" t="s">
        <v>4548</v>
      </c>
      <c r="D1494" s="58" t="s">
        <v>439</v>
      </c>
      <c r="E1494" s="58" t="s">
        <v>440</v>
      </c>
      <c r="F1494" s="57" t="s">
        <v>441</v>
      </c>
      <c r="G1494" s="59">
        <v>122968</v>
      </c>
      <c r="H1494" s="102">
        <f t="shared" si="23"/>
        <v>25.039554465022043</v>
      </c>
    </row>
    <row r="1495" spans="1:8">
      <c r="A1495" s="56">
        <v>396170701292</v>
      </c>
      <c r="B1495" s="57" t="s">
        <v>412</v>
      </c>
      <c r="C1495" s="58" t="s">
        <v>4549</v>
      </c>
      <c r="D1495" s="58" t="s">
        <v>4550</v>
      </c>
      <c r="E1495" s="58" t="s">
        <v>440</v>
      </c>
      <c r="F1495" s="57" t="s">
        <v>477</v>
      </c>
      <c r="G1495" s="59">
        <v>122968</v>
      </c>
      <c r="H1495" s="102">
        <f t="shared" si="23"/>
        <v>25.039554465022043</v>
      </c>
    </row>
    <row r="1496" spans="1:8">
      <c r="A1496" s="56">
        <v>396740915038</v>
      </c>
      <c r="B1496" s="57" t="s">
        <v>144</v>
      </c>
      <c r="C1496" s="58" t="s">
        <v>4551</v>
      </c>
      <c r="D1496" s="58" t="s">
        <v>4552</v>
      </c>
      <c r="E1496" s="58" t="s">
        <v>440</v>
      </c>
      <c r="F1496" s="57" t="s">
        <v>441</v>
      </c>
      <c r="G1496" s="59">
        <v>122968</v>
      </c>
      <c r="H1496" s="102">
        <f t="shared" si="23"/>
        <v>25.039554465022043</v>
      </c>
    </row>
    <row r="1497" spans="1:8">
      <c r="A1497" s="56">
        <v>396740915160</v>
      </c>
      <c r="B1497" s="57" t="s">
        <v>50</v>
      </c>
      <c r="C1497" s="58" t="s">
        <v>4553</v>
      </c>
      <c r="D1497" s="58" t="s">
        <v>4554</v>
      </c>
      <c r="E1497" s="58" t="s">
        <v>440</v>
      </c>
      <c r="F1497" s="57" t="s">
        <v>441</v>
      </c>
      <c r="G1497" s="59">
        <v>122968</v>
      </c>
      <c r="H1497" s="102">
        <f t="shared" si="23"/>
        <v>25.039554465022043</v>
      </c>
    </row>
    <row r="1498" spans="1:8">
      <c r="A1498" s="56">
        <v>396740915330</v>
      </c>
      <c r="B1498" s="57" t="s">
        <v>382</v>
      </c>
      <c r="C1498" s="58" t="s">
        <v>4555</v>
      </c>
      <c r="D1498" s="58" t="s">
        <v>4556</v>
      </c>
      <c r="E1498" s="58" t="s">
        <v>440</v>
      </c>
      <c r="F1498" s="57" t="s">
        <v>441</v>
      </c>
      <c r="G1498" s="59">
        <v>122968</v>
      </c>
      <c r="H1498" s="102">
        <f t="shared" si="23"/>
        <v>25.039554465022043</v>
      </c>
    </row>
    <row r="1499" spans="1:8">
      <c r="A1499" s="56">
        <v>396750301348</v>
      </c>
      <c r="B1499" s="57" t="s">
        <v>377</v>
      </c>
      <c r="C1499" s="58" t="s">
        <v>4548</v>
      </c>
      <c r="D1499" s="58" t="s">
        <v>4557</v>
      </c>
      <c r="E1499" s="58" t="s">
        <v>440</v>
      </c>
      <c r="F1499" s="57" t="s">
        <v>441</v>
      </c>
      <c r="G1499" s="59">
        <v>122968</v>
      </c>
      <c r="H1499" s="102">
        <f t="shared" si="23"/>
        <v>25.039554465022043</v>
      </c>
    </row>
    <row r="1500" spans="1:8">
      <c r="A1500" s="56">
        <v>396761202864</v>
      </c>
      <c r="B1500" s="57" t="s">
        <v>341</v>
      </c>
      <c r="C1500" s="58" t="s">
        <v>4558</v>
      </c>
      <c r="D1500" s="58" t="s">
        <v>4559</v>
      </c>
      <c r="E1500" s="58" t="s">
        <v>440</v>
      </c>
      <c r="F1500" s="57" t="s">
        <v>441</v>
      </c>
      <c r="G1500" s="59">
        <v>122968</v>
      </c>
      <c r="H1500" s="102">
        <f t="shared" si="23"/>
        <v>25.039554465022043</v>
      </c>
    </row>
    <row r="1501" spans="1:8">
      <c r="A1501" s="56">
        <v>396761203607</v>
      </c>
      <c r="B1501" s="57" t="s">
        <v>354</v>
      </c>
      <c r="C1501" s="58" t="s">
        <v>4531</v>
      </c>
      <c r="D1501" s="58" t="s">
        <v>3466</v>
      </c>
      <c r="E1501" s="58" t="s">
        <v>440</v>
      </c>
      <c r="F1501" s="57" t="s">
        <v>477</v>
      </c>
      <c r="G1501" s="59">
        <v>122968</v>
      </c>
      <c r="H1501" s="102">
        <f t="shared" si="23"/>
        <v>25.039554465022043</v>
      </c>
    </row>
    <row r="1502" spans="1:8">
      <c r="A1502" s="56">
        <v>396761203810</v>
      </c>
      <c r="B1502" s="57" t="s">
        <v>374</v>
      </c>
      <c r="C1502" s="58" t="s">
        <v>4560</v>
      </c>
      <c r="D1502" s="58" t="s">
        <v>4561</v>
      </c>
      <c r="E1502" s="58" t="s">
        <v>440</v>
      </c>
      <c r="F1502" s="57" t="s">
        <v>441</v>
      </c>
      <c r="G1502" s="59">
        <v>122968</v>
      </c>
      <c r="H1502" s="102">
        <f t="shared" si="23"/>
        <v>25.039554465022043</v>
      </c>
    </row>
    <row r="1503" spans="1:8">
      <c r="A1503" s="56">
        <v>396941230700</v>
      </c>
      <c r="B1503" s="57" t="s">
        <v>376</v>
      </c>
      <c r="C1503" s="58" t="s">
        <v>4548</v>
      </c>
      <c r="D1503" s="58" t="s">
        <v>4562</v>
      </c>
      <c r="E1503" s="58" t="s">
        <v>440</v>
      </c>
      <c r="F1503" s="57" t="s">
        <v>441</v>
      </c>
      <c r="G1503" s="59">
        <v>122968</v>
      </c>
      <c r="H1503" s="102">
        <f t="shared" si="23"/>
        <v>25.039554465022043</v>
      </c>
    </row>
    <row r="1504" spans="1:8">
      <c r="A1504" s="56">
        <v>396950550920</v>
      </c>
      <c r="B1504" s="57" t="s">
        <v>394</v>
      </c>
      <c r="C1504" s="58" t="s">
        <v>4563</v>
      </c>
      <c r="D1504" s="58" t="s">
        <v>4564</v>
      </c>
      <c r="E1504" s="58" t="s">
        <v>440</v>
      </c>
      <c r="F1504" s="57" t="s">
        <v>441</v>
      </c>
      <c r="G1504" s="59">
        <v>122968</v>
      </c>
      <c r="H1504" s="102">
        <f t="shared" si="23"/>
        <v>25.039554465022043</v>
      </c>
    </row>
    <row r="1505" spans="1:8">
      <c r="A1505" s="56">
        <v>396960551711</v>
      </c>
      <c r="B1505" s="57" t="s">
        <v>357</v>
      </c>
      <c r="C1505" s="58" t="s">
        <v>4565</v>
      </c>
      <c r="D1505" s="58" t="s">
        <v>4566</v>
      </c>
      <c r="E1505" s="58" t="s">
        <v>440</v>
      </c>
      <c r="F1505" s="57" t="s">
        <v>441</v>
      </c>
      <c r="G1505" s="59">
        <v>122968</v>
      </c>
      <c r="H1505" s="102">
        <f t="shared" si="23"/>
        <v>25.039554465022043</v>
      </c>
    </row>
    <row r="1506" spans="1:8">
      <c r="A1506" s="56">
        <v>396960750781</v>
      </c>
      <c r="B1506" s="57" t="s">
        <v>339</v>
      </c>
      <c r="C1506" s="58" t="s">
        <v>4548</v>
      </c>
      <c r="D1506" s="58" t="s">
        <v>4567</v>
      </c>
      <c r="E1506" s="58" t="s">
        <v>440</v>
      </c>
      <c r="F1506" s="57" t="s">
        <v>441</v>
      </c>
      <c r="G1506" s="59">
        <v>122968</v>
      </c>
      <c r="H1506" s="102">
        <f t="shared" si="23"/>
        <v>25.039554465022043</v>
      </c>
    </row>
    <row r="1507" spans="1:8">
      <c r="A1507" s="56">
        <v>396970450280</v>
      </c>
      <c r="B1507" s="57" t="s">
        <v>674</v>
      </c>
      <c r="C1507" s="58" t="s">
        <v>675</v>
      </c>
      <c r="D1507" s="58" t="s">
        <v>676</v>
      </c>
      <c r="E1507" s="58" t="s">
        <v>440</v>
      </c>
      <c r="F1507" s="57" t="s">
        <v>441</v>
      </c>
      <c r="G1507" s="59">
        <v>122968</v>
      </c>
      <c r="H1507" s="102">
        <f t="shared" si="23"/>
        <v>25.039554465022043</v>
      </c>
    </row>
    <row r="1508" spans="1:8">
      <c r="A1508" s="56">
        <v>396980951627</v>
      </c>
      <c r="B1508" s="57" t="s">
        <v>380</v>
      </c>
      <c r="C1508" s="58" t="s">
        <v>149</v>
      </c>
      <c r="D1508" s="58" t="s">
        <v>4568</v>
      </c>
      <c r="E1508" s="58" t="s">
        <v>440</v>
      </c>
      <c r="F1508" s="57" t="s">
        <v>441</v>
      </c>
      <c r="G1508" s="59">
        <v>122968</v>
      </c>
      <c r="H1508" s="102">
        <f t="shared" si="23"/>
        <v>25.039554465022043</v>
      </c>
    </row>
    <row r="1509" spans="1:8">
      <c r="A1509" s="56">
        <v>396990104051</v>
      </c>
      <c r="B1509" s="57" t="s">
        <v>55</v>
      </c>
      <c r="C1509" s="58" t="s">
        <v>4569</v>
      </c>
      <c r="D1509" s="58" t="s">
        <v>4570</v>
      </c>
      <c r="E1509" s="58" t="s">
        <v>440</v>
      </c>
      <c r="F1509" s="57" t="s">
        <v>477</v>
      </c>
      <c r="G1509" s="59">
        <v>122968</v>
      </c>
      <c r="H1509" s="102">
        <f t="shared" si="23"/>
        <v>25.039554465022043</v>
      </c>
    </row>
    <row r="1510" spans="1:8">
      <c r="A1510" s="56">
        <v>396990905194</v>
      </c>
      <c r="B1510" s="57" t="s">
        <v>324</v>
      </c>
      <c r="C1510" s="58" t="s">
        <v>4571</v>
      </c>
      <c r="D1510" s="58" t="s">
        <v>4572</v>
      </c>
      <c r="E1510" s="58" t="s">
        <v>440</v>
      </c>
      <c r="F1510" s="57" t="s">
        <v>477</v>
      </c>
      <c r="G1510" s="59">
        <v>122968</v>
      </c>
      <c r="H1510" s="102">
        <f t="shared" si="23"/>
        <v>25.039554465022043</v>
      </c>
    </row>
    <row r="1511" spans="1:8">
      <c r="A1511" s="56">
        <v>396990906573</v>
      </c>
      <c r="B1511" s="57" t="s">
        <v>151</v>
      </c>
      <c r="C1511" s="58" t="s">
        <v>544</v>
      </c>
      <c r="D1511" s="58" t="s">
        <v>545</v>
      </c>
      <c r="E1511" s="58" t="s">
        <v>440</v>
      </c>
      <c r="F1511" s="57" t="s">
        <v>441</v>
      </c>
      <c r="G1511" s="59">
        <v>122968</v>
      </c>
      <c r="H1511" s="102">
        <f t="shared" si="23"/>
        <v>25.039554465022043</v>
      </c>
    </row>
    <row r="1512" spans="1:8">
      <c r="A1512" s="56">
        <v>398051000564</v>
      </c>
      <c r="B1512" s="57" t="s">
        <v>4573</v>
      </c>
      <c r="C1512" s="58" t="s">
        <v>4574</v>
      </c>
      <c r="D1512" s="58" t="s">
        <v>4575</v>
      </c>
      <c r="E1512" s="58" t="s">
        <v>716</v>
      </c>
      <c r="F1512" s="57" t="s">
        <v>441</v>
      </c>
      <c r="G1512" s="59">
        <v>122968</v>
      </c>
      <c r="H1512" s="102">
        <f t="shared" si="23"/>
        <v>25.039554465022043</v>
      </c>
    </row>
    <row r="1513" spans="1:8">
      <c r="A1513" s="56">
        <v>398120500345</v>
      </c>
      <c r="B1513" s="57" t="s">
        <v>4576</v>
      </c>
      <c r="C1513" s="58" t="s">
        <v>4577</v>
      </c>
      <c r="D1513" s="58" t="s">
        <v>4578</v>
      </c>
      <c r="E1513" s="58" t="s">
        <v>2227</v>
      </c>
      <c r="F1513" s="57" t="s">
        <v>441</v>
      </c>
      <c r="G1513" s="59">
        <v>122968</v>
      </c>
      <c r="H1513" s="102">
        <f t="shared" si="23"/>
        <v>25.039554465022043</v>
      </c>
    </row>
    <row r="1514" spans="1:8">
      <c r="A1514" s="56">
        <v>398121000532</v>
      </c>
      <c r="B1514" s="57" t="s">
        <v>4579</v>
      </c>
      <c r="C1514" s="58" t="s">
        <v>4580</v>
      </c>
      <c r="D1514" s="58" t="s">
        <v>4581</v>
      </c>
      <c r="E1514" s="58" t="s">
        <v>1845</v>
      </c>
      <c r="F1514" s="57" t="s">
        <v>441</v>
      </c>
      <c r="G1514" s="59">
        <v>122968</v>
      </c>
      <c r="H1514" s="102">
        <f t="shared" si="23"/>
        <v>25.039554465022043</v>
      </c>
    </row>
    <row r="1515" spans="1:8">
      <c r="A1515" s="56">
        <v>398151100230</v>
      </c>
      <c r="B1515" s="57" t="s">
        <v>4582</v>
      </c>
      <c r="C1515" s="58" t="s">
        <v>4583</v>
      </c>
      <c r="D1515" s="58" t="s">
        <v>4584</v>
      </c>
      <c r="E1515" s="58" t="s">
        <v>2160</v>
      </c>
      <c r="F1515" s="57" t="s">
        <v>441</v>
      </c>
      <c r="G1515" s="59">
        <v>122968</v>
      </c>
      <c r="H1515" s="102">
        <f t="shared" si="23"/>
        <v>25.039554465022043</v>
      </c>
    </row>
    <row r="1516" spans="1:8">
      <c r="A1516" s="56">
        <v>398801200021</v>
      </c>
      <c r="B1516" s="57" t="s">
        <v>4585</v>
      </c>
      <c r="C1516" s="58" t="s">
        <v>4586</v>
      </c>
      <c r="D1516" s="58" t="s">
        <v>4587</v>
      </c>
      <c r="E1516" s="58" t="s">
        <v>2227</v>
      </c>
      <c r="F1516" s="57" t="s">
        <v>441</v>
      </c>
      <c r="G1516" s="59">
        <v>122968</v>
      </c>
      <c r="H1516" s="102">
        <f t="shared" si="23"/>
        <v>25.039554465022043</v>
      </c>
    </row>
    <row r="1517" spans="1:8">
      <c r="A1517" s="56">
        <v>398960105048</v>
      </c>
      <c r="B1517" s="57" t="s">
        <v>4588</v>
      </c>
      <c r="C1517" s="58" t="s">
        <v>2221</v>
      </c>
      <c r="D1517" s="58" t="s">
        <v>4336</v>
      </c>
      <c r="E1517" s="58" t="s">
        <v>2223</v>
      </c>
      <c r="F1517" s="57" t="s">
        <v>477</v>
      </c>
      <c r="G1517" s="59">
        <v>122968</v>
      </c>
      <c r="H1517" s="102">
        <f t="shared" si="23"/>
        <v>25.039554465022043</v>
      </c>
    </row>
    <row r="1518" spans="1:8">
      <c r="A1518" s="56">
        <v>400010700092</v>
      </c>
      <c r="B1518" s="57" t="s">
        <v>4589</v>
      </c>
      <c r="C1518" s="58" t="s">
        <v>4590</v>
      </c>
      <c r="D1518" s="58" t="s">
        <v>4591</v>
      </c>
      <c r="E1518" s="58" t="s">
        <v>716</v>
      </c>
      <c r="F1518" s="57" t="s">
        <v>441</v>
      </c>
      <c r="G1518" s="59">
        <v>122968</v>
      </c>
      <c r="H1518" s="102">
        <f t="shared" si="23"/>
        <v>25.039554465022043</v>
      </c>
    </row>
    <row r="1519" spans="1:8">
      <c r="A1519" s="56">
        <v>400011103535</v>
      </c>
      <c r="B1519" s="57" t="s">
        <v>4592</v>
      </c>
      <c r="C1519" s="58" t="s">
        <v>4593</v>
      </c>
      <c r="D1519" s="58" t="s">
        <v>4187</v>
      </c>
      <c r="E1519" s="58" t="s">
        <v>716</v>
      </c>
      <c r="F1519" s="57" t="s">
        <v>441</v>
      </c>
      <c r="G1519" s="59">
        <v>122968</v>
      </c>
      <c r="H1519" s="102">
        <f t="shared" si="23"/>
        <v>25.039554465022043</v>
      </c>
    </row>
    <row r="1520" spans="1:8">
      <c r="A1520" s="56">
        <v>400030503391</v>
      </c>
      <c r="B1520" s="57" t="s">
        <v>4594</v>
      </c>
      <c r="C1520" s="58" t="s">
        <v>4595</v>
      </c>
      <c r="D1520" s="58" t="s">
        <v>4596</v>
      </c>
      <c r="E1520" s="58" t="s">
        <v>716</v>
      </c>
      <c r="F1520" s="57" t="s">
        <v>441</v>
      </c>
      <c r="G1520" s="59">
        <v>122968</v>
      </c>
      <c r="H1520" s="102">
        <f t="shared" si="23"/>
        <v>25.039554465022043</v>
      </c>
    </row>
    <row r="1521" spans="1:8">
      <c r="A1521" s="56">
        <v>400030507698</v>
      </c>
      <c r="B1521" s="57" t="s">
        <v>4597</v>
      </c>
      <c r="C1521" s="58" t="s">
        <v>4598</v>
      </c>
      <c r="D1521" s="58" t="s">
        <v>4599</v>
      </c>
      <c r="E1521" s="58" t="s">
        <v>716</v>
      </c>
      <c r="F1521" s="57" t="s">
        <v>441</v>
      </c>
      <c r="G1521" s="59">
        <v>122968</v>
      </c>
      <c r="H1521" s="102">
        <f t="shared" si="23"/>
        <v>25.039554465022043</v>
      </c>
    </row>
    <row r="1522" spans="1:8">
      <c r="A1522" s="56">
        <v>400070300999</v>
      </c>
      <c r="B1522" s="57" t="s">
        <v>4600</v>
      </c>
      <c r="C1522" s="58" t="s">
        <v>4601</v>
      </c>
      <c r="D1522" s="58" t="s">
        <v>4602</v>
      </c>
      <c r="E1522" s="58" t="s">
        <v>716</v>
      </c>
      <c r="F1522" s="57" t="s">
        <v>441</v>
      </c>
      <c r="G1522" s="59">
        <v>122968</v>
      </c>
      <c r="H1522" s="102">
        <f t="shared" si="23"/>
        <v>25.039554465022043</v>
      </c>
    </row>
    <row r="1523" spans="1:8">
      <c r="A1523" s="56">
        <v>400070301821</v>
      </c>
      <c r="B1523" s="57" t="s">
        <v>4603</v>
      </c>
      <c r="C1523" s="58" t="s">
        <v>4604</v>
      </c>
      <c r="D1523" s="58" t="s">
        <v>4605</v>
      </c>
      <c r="E1523" s="58" t="s">
        <v>716</v>
      </c>
      <c r="F1523" s="57" t="s">
        <v>441</v>
      </c>
      <c r="G1523" s="59">
        <v>122968</v>
      </c>
      <c r="H1523" s="102">
        <f t="shared" si="23"/>
        <v>25.039554465022043</v>
      </c>
    </row>
    <row r="1524" spans="1:8">
      <c r="A1524" s="56">
        <v>400090805051</v>
      </c>
      <c r="B1524" s="57" t="s">
        <v>4606</v>
      </c>
      <c r="C1524" s="58" t="s">
        <v>3501</v>
      </c>
      <c r="D1524" s="58" t="s">
        <v>4607</v>
      </c>
      <c r="E1524" s="58" t="s">
        <v>716</v>
      </c>
      <c r="F1524" s="57" t="s">
        <v>441</v>
      </c>
      <c r="G1524" s="59">
        <v>122968</v>
      </c>
      <c r="H1524" s="102">
        <f t="shared" si="23"/>
        <v>25.039554465022043</v>
      </c>
    </row>
    <row r="1525" spans="1:8">
      <c r="A1525" s="56">
        <v>400110503707</v>
      </c>
      <c r="B1525" s="57" t="s">
        <v>4608</v>
      </c>
      <c r="C1525" s="58" t="s">
        <v>4609</v>
      </c>
      <c r="D1525" s="58" t="s">
        <v>4610</v>
      </c>
      <c r="E1525" s="58" t="s">
        <v>716</v>
      </c>
      <c r="F1525" s="57" t="s">
        <v>441</v>
      </c>
      <c r="G1525" s="59">
        <v>122968</v>
      </c>
      <c r="H1525" s="102">
        <f t="shared" si="23"/>
        <v>25.039554465022043</v>
      </c>
    </row>
    <row r="1526" spans="1:8">
      <c r="A1526" s="56">
        <v>400111200341</v>
      </c>
      <c r="B1526" s="57" t="s">
        <v>4611</v>
      </c>
      <c r="C1526" s="58" t="s">
        <v>4612</v>
      </c>
      <c r="D1526" s="58" t="s">
        <v>3497</v>
      </c>
      <c r="E1526" s="58" t="s">
        <v>716</v>
      </c>
      <c r="F1526" s="57" t="s">
        <v>441</v>
      </c>
      <c r="G1526" s="59">
        <v>122968</v>
      </c>
      <c r="H1526" s="102">
        <f t="shared" si="23"/>
        <v>25.039554465022043</v>
      </c>
    </row>
    <row r="1527" spans="1:8">
      <c r="A1527" s="56">
        <v>400130200069</v>
      </c>
      <c r="B1527" s="57" t="s">
        <v>4613</v>
      </c>
      <c r="C1527" s="58" t="s">
        <v>4614</v>
      </c>
      <c r="D1527" s="58" t="s">
        <v>4615</v>
      </c>
      <c r="E1527" s="58" t="s">
        <v>716</v>
      </c>
      <c r="F1527" s="57" t="s">
        <v>441</v>
      </c>
      <c r="G1527" s="59">
        <v>122968</v>
      </c>
      <c r="H1527" s="102">
        <f t="shared" si="23"/>
        <v>25.039554465022043</v>
      </c>
    </row>
    <row r="1528" spans="1:8">
      <c r="A1528" s="56">
        <v>400140800994</v>
      </c>
      <c r="B1528" s="57" t="s">
        <v>4616</v>
      </c>
      <c r="C1528" s="58" t="s">
        <v>4617</v>
      </c>
      <c r="D1528" s="58" t="s">
        <v>4618</v>
      </c>
      <c r="E1528" s="58" t="s">
        <v>716</v>
      </c>
      <c r="F1528" s="57" t="s">
        <v>441</v>
      </c>
      <c r="G1528" s="59">
        <v>122968</v>
      </c>
      <c r="H1528" s="102">
        <f t="shared" si="23"/>
        <v>25.039554465022043</v>
      </c>
    </row>
    <row r="1529" spans="1:8">
      <c r="A1529" s="56">
        <v>400151107395</v>
      </c>
      <c r="B1529" s="57" t="s">
        <v>4619</v>
      </c>
      <c r="C1529" s="58" t="s">
        <v>4620</v>
      </c>
      <c r="D1529" s="58" t="s">
        <v>4621</v>
      </c>
      <c r="E1529" s="58" t="s">
        <v>716</v>
      </c>
      <c r="F1529" s="57" t="s">
        <v>441</v>
      </c>
      <c r="G1529" s="59">
        <v>122968</v>
      </c>
      <c r="H1529" s="102">
        <f t="shared" si="23"/>
        <v>25.039554465022043</v>
      </c>
    </row>
    <row r="1530" spans="1:8">
      <c r="A1530" s="56">
        <v>400160301382</v>
      </c>
      <c r="B1530" s="57" t="s">
        <v>4622</v>
      </c>
      <c r="C1530" s="58" t="s">
        <v>4623</v>
      </c>
      <c r="D1530" s="58" t="s">
        <v>4624</v>
      </c>
      <c r="E1530" s="58" t="s">
        <v>2127</v>
      </c>
      <c r="F1530" s="57" t="s">
        <v>441</v>
      </c>
      <c r="G1530" s="59">
        <v>122968</v>
      </c>
      <c r="H1530" s="102">
        <f t="shared" si="23"/>
        <v>25.039554465022043</v>
      </c>
    </row>
    <row r="1531" spans="1:8">
      <c r="A1531" s="56">
        <v>400161001510</v>
      </c>
      <c r="B1531" s="57" t="s">
        <v>4625</v>
      </c>
      <c r="C1531" s="58" t="s">
        <v>4209</v>
      </c>
      <c r="D1531" s="58" t="s">
        <v>4626</v>
      </c>
      <c r="E1531" s="58" t="s">
        <v>716</v>
      </c>
      <c r="F1531" s="57" t="s">
        <v>441</v>
      </c>
      <c r="G1531" s="59">
        <v>122968</v>
      </c>
      <c r="H1531" s="102">
        <f t="shared" si="23"/>
        <v>25.039554465022043</v>
      </c>
    </row>
    <row r="1532" spans="1:8">
      <c r="A1532" s="56">
        <v>400170309730</v>
      </c>
      <c r="B1532" s="57" t="s">
        <v>4627</v>
      </c>
      <c r="C1532" s="58" t="s">
        <v>4628</v>
      </c>
      <c r="D1532" s="58" t="s">
        <v>4629</v>
      </c>
      <c r="E1532" s="58" t="s">
        <v>716</v>
      </c>
      <c r="F1532" s="57" t="s">
        <v>477</v>
      </c>
      <c r="G1532" s="59">
        <v>122968</v>
      </c>
      <c r="H1532" s="102">
        <f t="shared" si="23"/>
        <v>25.039554465022043</v>
      </c>
    </row>
    <row r="1533" spans="1:8">
      <c r="A1533" s="56">
        <v>400170508929</v>
      </c>
      <c r="B1533" s="57" t="s">
        <v>4630</v>
      </c>
      <c r="C1533" s="58" t="s">
        <v>4631</v>
      </c>
      <c r="D1533" s="58" t="s">
        <v>4632</v>
      </c>
      <c r="E1533" s="58" t="s">
        <v>716</v>
      </c>
      <c r="F1533" s="57" t="s">
        <v>441</v>
      </c>
      <c r="G1533" s="59">
        <v>122968</v>
      </c>
      <c r="H1533" s="102">
        <f t="shared" si="23"/>
        <v>25.039554465022043</v>
      </c>
    </row>
    <row r="1534" spans="1:8">
      <c r="A1534" s="56">
        <v>400170600078</v>
      </c>
      <c r="B1534" s="57" t="s">
        <v>4633</v>
      </c>
      <c r="C1534" s="58" t="s">
        <v>4634</v>
      </c>
      <c r="D1534" s="58" t="s">
        <v>4635</v>
      </c>
      <c r="E1534" s="58" t="s">
        <v>716</v>
      </c>
      <c r="F1534" s="57" t="s">
        <v>441</v>
      </c>
      <c r="G1534" s="59">
        <v>122968</v>
      </c>
      <c r="H1534" s="102">
        <f t="shared" si="23"/>
        <v>25.039554465022043</v>
      </c>
    </row>
    <row r="1535" spans="1:8">
      <c r="A1535" s="56">
        <v>400180102475</v>
      </c>
      <c r="B1535" s="57" t="s">
        <v>4636</v>
      </c>
      <c r="C1535" s="58" t="s">
        <v>4637</v>
      </c>
      <c r="D1535" s="58" t="s">
        <v>2756</v>
      </c>
      <c r="E1535" s="58" t="s">
        <v>716</v>
      </c>
      <c r="F1535" s="57" t="s">
        <v>441</v>
      </c>
      <c r="G1535" s="59">
        <v>122968</v>
      </c>
      <c r="H1535" s="102">
        <f t="shared" si="23"/>
        <v>25.039554465022043</v>
      </c>
    </row>
    <row r="1536" spans="1:8">
      <c r="A1536" s="56">
        <v>400180401120</v>
      </c>
      <c r="B1536" s="57" t="s">
        <v>4638</v>
      </c>
      <c r="C1536" s="58" t="s">
        <v>4639</v>
      </c>
      <c r="D1536" s="58" t="s">
        <v>4640</v>
      </c>
      <c r="E1536" s="58" t="s">
        <v>716</v>
      </c>
      <c r="F1536" s="57" t="s">
        <v>441</v>
      </c>
      <c r="G1536" s="59">
        <v>122968</v>
      </c>
      <c r="H1536" s="102">
        <f t="shared" si="23"/>
        <v>25.039554465022043</v>
      </c>
    </row>
    <row r="1537" spans="1:8">
      <c r="A1537" s="56">
        <v>400180401880</v>
      </c>
      <c r="B1537" s="57" t="s">
        <v>4641</v>
      </c>
      <c r="C1537" s="58" t="s">
        <v>4642</v>
      </c>
      <c r="D1537" s="58" t="s">
        <v>4643</v>
      </c>
      <c r="E1537" s="58" t="s">
        <v>716</v>
      </c>
      <c r="F1537" s="57" t="s">
        <v>441</v>
      </c>
      <c r="G1537" s="59">
        <v>122968</v>
      </c>
      <c r="H1537" s="102">
        <f t="shared" si="23"/>
        <v>25.039554465022043</v>
      </c>
    </row>
    <row r="1538" spans="1:8">
      <c r="A1538" s="56">
        <v>400180710793</v>
      </c>
      <c r="B1538" s="57" t="s">
        <v>4644</v>
      </c>
      <c r="C1538" s="58" t="s">
        <v>4116</v>
      </c>
      <c r="D1538" s="58" t="s">
        <v>4645</v>
      </c>
      <c r="E1538" s="58" t="s">
        <v>716</v>
      </c>
      <c r="F1538" s="57" t="s">
        <v>441</v>
      </c>
      <c r="G1538" s="59">
        <v>122968</v>
      </c>
      <c r="H1538" s="102">
        <f t="shared" ref="H1538:H1601" si="24">G1538/4910.95</f>
        <v>25.039554465022043</v>
      </c>
    </row>
    <row r="1539" spans="1:8">
      <c r="A1539" s="56">
        <v>400190302235</v>
      </c>
      <c r="B1539" s="57" t="s">
        <v>4646</v>
      </c>
      <c r="C1539" s="58" t="s">
        <v>3667</v>
      </c>
      <c r="D1539" s="58" t="s">
        <v>4647</v>
      </c>
      <c r="E1539" s="58" t="s">
        <v>716</v>
      </c>
      <c r="F1539" s="57" t="s">
        <v>441</v>
      </c>
      <c r="G1539" s="59">
        <v>122968</v>
      </c>
      <c r="H1539" s="102">
        <f t="shared" si="24"/>
        <v>25.039554465022043</v>
      </c>
    </row>
    <row r="1540" spans="1:8">
      <c r="A1540" s="56">
        <v>400790200428</v>
      </c>
      <c r="B1540" s="57" t="s">
        <v>4648</v>
      </c>
      <c r="C1540" s="58" t="s">
        <v>2942</v>
      </c>
      <c r="D1540" s="58" t="s">
        <v>4649</v>
      </c>
      <c r="E1540" s="58" t="s">
        <v>716</v>
      </c>
      <c r="F1540" s="57" t="s">
        <v>441</v>
      </c>
      <c r="G1540" s="59">
        <v>122968</v>
      </c>
      <c r="H1540" s="102">
        <f t="shared" si="24"/>
        <v>25.039554465022043</v>
      </c>
    </row>
    <row r="1541" spans="1:8">
      <c r="A1541" s="56">
        <v>400830300251</v>
      </c>
      <c r="B1541" s="57" t="s">
        <v>4650</v>
      </c>
      <c r="C1541" s="58" t="s">
        <v>4651</v>
      </c>
      <c r="D1541" s="58" t="s">
        <v>4652</v>
      </c>
      <c r="E1541" s="58" t="s">
        <v>2127</v>
      </c>
      <c r="F1541" s="57" t="s">
        <v>441</v>
      </c>
      <c r="G1541" s="59">
        <v>122968</v>
      </c>
      <c r="H1541" s="102">
        <f t="shared" si="24"/>
        <v>25.039554465022043</v>
      </c>
    </row>
    <row r="1542" spans="1:8">
      <c r="A1542" s="56">
        <v>400831001605</v>
      </c>
      <c r="B1542" s="57" t="s">
        <v>4653</v>
      </c>
      <c r="C1542" s="58" t="s">
        <v>4654</v>
      </c>
      <c r="D1542" s="58" t="s">
        <v>4655</v>
      </c>
      <c r="E1542" s="58" t="s">
        <v>716</v>
      </c>
      <c r="F1542" s="57" t="s">
        <v>441</v>
      </c>
      <c r="G1542" s="59">
        <v>122968</v>
      </c>
      <c r="H1542" s="102">
        <f t="shared" si="24"/>
        <v>25.039554465022043</v>
      </c>
    </row>
    <row r="1543" spans="1:8">
      <c r="A1543" s="56">
        <v>400890300772</v>
      </c>
      <c r="B1543" s="57" t="s">
        <v>4656</v>
      </c>
      <c r="C1543" s="58" t="s">
        <v>4657</v>
      </c>
      <c r="D1543" s="58" t="s">
        <v>2620</v>
      </c>
      <c r="E1543" s="58" t="s">
        <v>2127</v>
      </c>
      <c r="F1543" s="57" t="s">
        <v>441</v>
      </c>
      <c r="G1543" s="59">
        <v>122968</v>
      </c>
      <c r="H1543" s="102">
        <f t="shared" si="24"/>
        <v>25.039554465022043</v>
      </c>
    </row>
    <row r="1544" spans="1:8">
      <c r="A1544" s="56">
        <v>400910200699</v>
      </c>
      <c r="B1544" s="57" t="s">
        <v>4658</v>
      </c>
      <c r="C1544" s="58" t="s">
        <v>4659</v>
      </c>
      <c r="D1544" s="58" t="s">
        <v>4660</v>
      </c>
      <c r="E1544" s="58" t="s">
        <v>716</v>
      </c>
      <c r="F1544" s="57" t="s">
        <v>441</v>
      </c>
      <c r="G1544" s="59">
        <v>122968</v>
      </c>
      <c r="H1544" s="102">
        <f t="shared" si="24"/>
        <v>25.039554465022043</v>
      </c>
    </row>
    <row r="1545" spans="1:8">
      <c r="A1545" s="56">
        <v>400990420821</v>
      </c>
      <c r="B1545" s="57" t="s">
        <v>4661</v>
      </c>
      <c r="C1545" s="58" t="s">
        <v>4662</v>
      </c>
      <c r="D1545" s="58" t="s">
        <v>4663</v>
      </c>
      <c r="E1545" s="58" t="s">
        <v>716</v>
      </c>
      <c r="F1545" s="57" t="s">
        <v>441</v>
      </c>
      <c r="G1545" s="59">
        <v>122968</v>
      </c>
      <c r="H1545" s="102">
        <f t="shared" si="24"/>
        <v>25.039554465022043</v>
      </c>
    </row>
    <row r="1546" spans="1:8">
      <c r="A1546" s="56">
        <v>403070800168</v>
      </c>
      <c r="B1546" s="57" t="s">
        <v>4664</v>
      </c>
      <c r="C1546" s="58" t="s">
        <v>4665</v>
      </c>
      <c r="D1546" s="58" t="s">
        <v>4137</v>
      </c>
      <c r="E1546" s="58" t="s">
        <v>724</v>
      </c>
      <c r="F1546" s="57" t="s">
        <v>477</v>
      </c>
      <c r="G1546" s="59">
        <v>122968</v>
      </c>
      <c r="H1546" s="102">
        <f t="shared" si="24"/>
        <v>25.039554465022043</v>
      </c>
    </row>
    <row r="1547" spans="1:8">
      <c r="A1547" s="56">
        <v>408070300027</v>
      </c>
      <c r="B1547" s="57" t="s">
        <v>4666</v>
      </c>
      <c r="C1547" s="58" t="s">
        <v>4667</v>
      </c>
      <c r="D1547" s="58" t="s">
        <v>4668</v>
      </c>
      <c r="E1547" s="58" t="s">
        <v>732</v>
      </c>
      <c r="F1547" s="57" t="s">
        <v>441</v>
      </c>
      <c r="G1547" s="59">
        <v>122968</v>
      </c>
      <c r="H1547" s="102">
        <f t="shared" si="24"/>
        <v>25.039554465022043</v>
      </c>
    </row>
    <row r="1548" spans="1:8">
      <c r="A1548" s="56">
        <v>408170300016</v>
      </c>
      <c r="B1548" s="57" t="s">
        <v>4669</v>
      </c>
      <c r="C1548" s="58" t="s">
        <v>4670</v>
      </c>
      <c r="D1548" s="58" t="s">
        <v>4671</v>
      </c>
      <c r="E1548" s="58" t="s">
        <v>732</v>
      </c>
      <c r="F1548" s="57" t="s">
        <v>441</v>
      </c>
      <c r="G1548" s="59">
        <v>122968</v>
      </c>
      <c r="H1548" s="102">
        <f t="shared" si="24"/>
        <v>25.039554465022043</v>
      </c>
    </row>
    <row r="1549" spans="1:8">
      <c r="A1549" s="56">
        <v>408200400061</v>
      </c>
      <c r="B1549" s="57" t="s">
        <v>4672</v>
      </c>
      <c r="C1549" s="58" t="s">
        <v>4673</v>
      </c>
      <c r="D1549" s="58" t="s">
        <v>4674</v>
      </c>
      <c r="E1549" s="58" t="s">
        <v>732</v>
      </c>
      <c r="F1549" s="57" t="s">
        <v>441</v>
      </c>
      <c r="G1549" s="59">
        <v>122968</v>
      </c>
      <c r="H1549" s="102">
        <f t="shared" si="24"/>
        <v>25.039554465022043</v>
      </c>
    </row>
    <row r="1550" spans="1:8">
      <c r="A1550" s="56">
        <v>414090709355</v>
      </c>
      <c r="B1550" s="57" t="s">
        <v>4675</v>
      </c>
      <c r="C1550" s="58" t="s">
        <v>4676</v>
      </c>
      <c r="D1550" s="58" t="s">
        <v>4677</v>
      </c>
      <c r="E1550" s="58" t="s">
        <v>2174</v>
      </c>
      <c r="F1550" s="57" t="s">
        <v>441</v>
      </c>
      <c r="G1550" s="59">
        <v>122968</v>
      </c>
      <c r="H1550" s="102">
        <f t="shared" si="24"/>
        <v>25.039554465022043</v>
      </c>
    </row>
    <row r="1551" spans="1:8">
      <c r="A1551" s="56">
        <v>400090406661</v>
      </c>
      <c r="B1551" s="57" t="s">
        <v>4678</v>
      </c>
      <c r="C1551" s="58" t="s">
        <v>4679</v>
      </c>
      <c r="D1551" s="58" t="s">
        <v>4680</v>
      </c>
      <c r="E1551" s="58" t="s">
        <v>716</v>
      </c>
      <c r="F1551" s="57" t="s">
        <v>441</v>
      </c>
      <c r="G1551" s="59">
        <v>122965</v>
      </c>
      <c r="H1551" s="102">
        <f t="shared" si="24"/>
        <v>25.038943585253364</v>
      </c>
    </row>
    <row r="1552" spans="1:8">
      <c r="A1552" s="56">
        <v>400110706870</v>
      </c>
      <c r="B1552" s="57" t="s">
        <v>4681</v>
      </c>
      <c r="C1552" s="58" t="s">
        <v>4682</v>
      </c>
      <c r="D1552" s="58" t="s">
        <v>4683</v>
      </c>
      <c r="E1552" s="58" t="s">
        <v>716</v>
      </c>
      <c r="F1552" s="57" t="s">
        <v>441</v>
      </c>
      <c r="G1552" s="59">
        <v>122965</v>
      </c>
      <c r="H1552" s="102">
        <f t="shared" si="24"/>
        <v>25.038943585253364</v>
      </c>
    </row>
    <row r="1553" spans="1:8">
      <c r="A1553" s="56">
        <v>400960830456</v>
      </c>
      <c r="B1553" s="57" t="s">
        <v>4684</v>
      </c>
      <c r="C1553" s="58" t="s">
        <v>4685</v>
      </c>
      <c r="D1553" s="58" t="s">
        <v>4686</v>
      </c>
      <c r="E1553" s="58" t="s">
        <v>716</v>
      </c>
      <c r="F1553" s="57" t="s">
        <v>441</v>
      </c>
      <c r="G1553" s="59">
        <v>122965</v>
      </c>
      <c r="H1553" s="102">
        <f t="shared" si="24"/>
        <v>25.038943585253364</v>
      </c>
    </row>
    <row r="1554" spans="1:8">
      <c r="A1554" s="56">
        <v>396740915020</v>
      </c>
      <c r="B1554" s="57" t="s">
        <v>67</v>
      </c>
      <c r="C1554" s="58" t="s">
        <v>4532</v>
      </c>
      <c r="D1554" s="58" t="s">
        <v>4687</v>
      </c>
      <c r="E1554" s="58" t="s">
        <v>440</v>
      </c>
      <c r="F1554" s="57" t="s">
        <v>477</v>
      </c>
      <c r="G1554" s="59">
        <v>122958</v>
      </c>
      <c r="H1554" s="102">
        <f t="shared" si="24"/>
        <v>25.037518199126442</v>
      </c>
    </row>
    <row r="1555" spans="1:8">
      <c r="A1555" s="56">
        <v>395770800646</v>
      </c>
      <c r="B1555" s="57" t="s">
        <v>4688</v>
      </c>
      <c r="C1555" s="58" t="s">
        <v>4689</v>
      </c>
      <c r="D1555" s="58" t="s">
        <v>4690</v>
      </c>
      <c r="E1555" s="58" t="s">
        <v>728</v>
      </c>
      <c r="F1555" s="57" t="s">
        <v>441</v>
      </c>
      <c r="G1555" s="59">
        <v>122924</v>
      </c>
      <c r="H1555" s="102">
        <f t="shared" si="24"/>
        <v>25.0305948950814</v>
      </c>
    </row>
    <row r="1556" spans="1:8">
      <c r="A1556" s="56">
        <v>393080300109</v>
      </c>
      <c r="B1556" s="57" t="s">
        <v>4691</v>
      </c>
      <c r="C1556" s="58" t="s">
        <v>1096</v>
      </c>
      <c r="D1556" s="58" t="s">
        <v>1097</v>
      </c>
      <c r="E1556" s="58" t="s">
        <v>1098</v>
      </c>
      <c r="F1556" s="57" t="s">
        <v>441</v>
      </c>
      <c r="G1556" s="59">
        <v>122534</v>
      </c>
      <c r="H1556" s="102">
        <f t="shared" si="24"/>
        <v>24.951180525152974</v>
      </c>
    </row>
    <row r="1557" spans="1:8">
      <c r="A1557" s="56">
        <v>400040804810</v>
      </c>
      <c r="B1557" s="57" t="s">
        <v>4692</v>
      </c>
      <c r="C1557" s="58" t="s">
        <v>4693</v>
      </c>
      <c r="D1557" s="58" t="s">
        <v>4694</v>
      </c>
      <c r="E1557" s="58" t="s">
        <v>716</v>
      </c>
      <c r="F1557" s="57" t="s">
        <v>441</v>
      </c>
      <c r="G1557" s="59">
        <v>122534</v>
      </c>
      <c r="H1557" s="102">
        <f t="shared" si="24"/>
        <v>24.951180525152974</v>
      </c>
    </row>
    <row r="1558" spans="1:8">
      <c r="A1558" s="56">
        <v>400161001404</v>
      </c>
      <c r="B1558" s="57" t="s">
        <v>4695</v>
      </c>
      <c r="C1558" s="58" t="s">
        <v>4696</v>
      </c>
      <c r="D1558" s="58" t="s">
        <v>4697</v>
      </c>
      <c r="E1558" s="58" t="s">
        <v>716</v>
      </c>
      <c r="F1558" s="57" t="s">
        <v>441</v>
      </c>
      <c r="G1558" s="59">
        <v>122268</v>
      </c>
      <c r="H1558" s="102">
        <f t="shared" si="24"/>
        <v>24.897015852329996</v>
      </c>
    </row>
    <row r="1559" spans="1:8">
      <c r="A1559" s="56">
        <v>408840400416</v>
      </c>
      <c r="B1559" s="57" t="s">
        <v>4698</v>
      </c>
      <c r="C1559" s="58" t="s">
        <v>1804</v>
      </c>
      <c r="D1559" s="58" t="s">
        <v>4699</v>
      </c>
      <c r="E1559" s="58" t="s">
        <v>732</v>
      </c>
      <c r="F1559" s="57" t="s">
        <v>477</v>
      </c>
      <c r="G1559" s="59">
        <v>120438</v>
      </c>
      <c r="H1559" s="102">
        <f t="shared" si="24"/>
        <v>24.524379193435081</v>
      </c>
    </row>
    <row r="1560" spans="1:8">
      <c r="A1560" s="56">
        <v>370990310094</v>
      </c>
      <c r="B1560" s="57" t="s">
        <v>4700</v>
      </c>
      <c r="C1560" s="58" t="s">
        <v>4601</v>
      </c>
      <c r="D1560" s="58" t="s">
        <v>4701</v>
      </c>
      <c r="E1560" s="58" t="s">
        <v>1409</v>
      </c>
      <c r="F1560" s="57" t="s">
        <v>441</v>
      </c>
      <c r="G1560" s="59">
        <v>118067</v>
      </c>
      <c r="H1560" s="102">
        <f t="shared" si="24"/>
        <v>24.041580549588165</v>
      </c>
    </row>
    <row r="1561" spans="1:8">
      <c r="A1561" s="56">
        <v>392960510190</v>
      </c>
      <c r="B1561" s="57" t="s">
        <v>4702</v>
      </c>
      <c r="C1561" s="58" t="s">
        <v>4703</v>
      </c>
      <c r="D1561" s="58" t="s">
        <v>4704</v>
      </c>
      <c r="E1561" s="58" t="s">
        <v>938</v>
      </c>
      <c r="F1561" s="57" t="s">
        <v>441</v>
      </c>
      <c r="G1561" s="59">
        <v>118067</v>
      </c>
      <c r="H1561" s="102">
        <f t="shared" si="24"/>
        <v>24.041580549588165</v>
      </c>
    </row>
    <row r="1562" spans="1:8">
      <c r="A1562" s="56">
        <v>396761203267</v>
      </c>
      <c r="B1562" s="57" t="s">
        <v>41</v>
      </c>
      <c r="C1562" s="58" t="s">
        <v>3325</v>
      </c>
      <c r="D1562" s="58" t="s">
        <v>3326</v>
      </c>
      <c r="E1562" s="58" t="s">
        <v>440</v>
      </c>
      <c r="F1562" s="57" t="s">
        <v>477</v>
      </c>
      <c r="G1562" s="59">
        <v>118067</v>
      </c>
      <c r="H1562" s="102">
        <f t="shared" si="24"/>
        <v>24.041580549588165</v>
      </c>
    </row>
    <row r="1563" spans="1:8">
      <c r="A1563" s="56">
        <v>398000605445</v>
      </c>
      <c r="B1563" s="57" t="s">
        <v>4705</v>
      </c>
      <c r="C1563" s="58" t="s">
        <v>4706</v>
      </c>
      <c r="D1563" s="58" t="s">
        <v>4707</v>
      </c>
      <c r="E1563" s="58" t="s">
        <v>2223</v>
      </c>
      <c r="F1563" s="57" t="s">
        <v>441</v>
      </c>
      <c r="G1563" s="59">
        <v>118067</v>
      </c>
      <c r="H1563" s="102">
        <f t="shared" si="24"/>
        <v>24.041580549588165</v>
      </c>
    </row>
    <row r="1564" spans="1:8">
      <c r="A1564" s="56">
        <v>395970952033</v>
      </c>
      <c r="B1564" s="57" t="s">
        <v>4708</v>
      </c>
      <c r="C1564" s="58" t="s">
        <v>4709</v>
      </c>
      <c r="D1564" s="58" t="s">
        <v>4710</v>
      </c>
      <c r="E1564" s="58" t="s">
        <v>743</v>
      </c>
      <c r="F1564" s="57" t="s">
        <v>441</v>
      </c>
      <c r="G1564" s="59">
        <v>115675</v>
      </c>
      <c r="H1564" s="102">
        <f t="shared" si="24"/>
        <v>23.554505747360491</v>
      </c>
    </row>
    <row r="1565" spans="1:8">
      <c r="A1565" s="56">
        <v>395130100982</v>
      </c>
      <c r="B1565" s="57" t="s">
        <v>4711</v>
      </c>
      <c r="C1565" s="58" t="s">
        <v>4483</v>
      </c>
      <c r="D1565" s="58" t="s">
        <v>4712</v>
      </c>
      <c r="E1565" s="58" t="s">
        <v>743</v>
      </c>
      <c r="F1565" s="57" t="s">
        <v>441</v>
      </c>
      <c r="G1565" s="59">
        <v>113179</v>
      </c>
      <c r="H1565" s="102">
        <f t="shared" si="24"/>
        <v>23.046253779818571</v>
      </c>
    </row>
    <row r="1566" spans="1:8">
      <c r="A1566" s="56">
        <v>393161000037</v>
      </c>
      <c r="B1566" s="57" t="s">
        <v>4713</v>
      </c>
      <c r="C1566" s="58" t="s">
        <v>4714</v>
      </c>
      <c r="D1566" s="58" t="s">
        <v>4715</v>
      </c>
      <c r="E1566" s="58" t="s">
        <v>4716</v>
      </c>
      <c r="F1566" s="57" t="s">
        <v>441</v>
      </c>
      <c r="G1566" s="59">
        <v>113166</v>
      </c>
      <c r="H1566" s="102">
        <f t="shared" si="24"/>
        <v>23.04360663415429</v>
      </c>
    </row>
    <row r="1567" spans="1:8">
      <c r="A1567" s="56">
        <v>395060500121</v>
      </c>
      <c r="B1567" s="57" t="s">
        <v>4717</v>
      </c>
      <c r="C1567" s="58" t="s">
        <v>4718</v>
      </c>
      <c r="D1567" s="58" t="s">
        <v>4719</v>
      </c>
      <c r="E1567" s="58" t="s">
        <v>728</v>
      </c>
      <c r="F1567" s="57" t="s">
        <v>477</v>
      </c>
      <c r="G1567" s="59">
        <v>113166</v>
      </c>
      <c r="H1567" s="102">
        <f t="shared" si="24"/>
        <v>23.04360663415429</v>
      </c>
    </row>
    <row r="1568" spans="1:8">
      <c r="A1568" s="56">
        <v>395770800981</v>
      </c>
      <c r="B1568" s="57" t="s">
        <v>4720</v>
      </c>
      <c r="C1568" s="58" t="s">
        <v>4721</v>
      </c>
      <c r="D1568" s="58" t="s">
        <v>4722</v>
      </c>
      <c r="E1568" s="58" t="s">
        <v>728</v>
      </c>
      <c r="F1568" s="57" t="s">
        <v>441</v>
      </c>
      <c r="G1568" s="59">
        <v>113166</v>
      </c>
      <c r="H1568" s="102">
        <f t="shared" si="24"/>
        <v>23.04360663415429</v>
      </c>
    </row>
    <row r="1569" spans="1:8">
      <c r="A1569" s="56">
        <v>400990320436</v>
      </c>
      <c r="B1569" s="57" t="s">
        <v>4723</v>
      </c>
      <c r="C1569" s="58" t="s">
        <v>4724</v>
      </c>
      <c r="D1569" s="58" t="s">
        <v>4725</v>
      </c>
      <c r="E1569" s="58" t="s">
        <v>716</v>
      </c>
      <c r="F1569" s="57" t="s">
        <v>441</v>
      </c>
      <c r="G1569" s="59">
        <v>112785</v>
      </c>
      <c r="H1569" s="102">
        <f t="shared" si="24"/>
        <v>22.966024903531903</v>
      </c>
    </row>
    <row r="1570" spans="1:8">
      <c r="A1570" s="56">
        <v>395030900990</v>
      </c>
      <c r="B1570" s="57" t="s">
        <v>4726</v>
      </c>
      <c r="C1570" s="58" t="s">
        <v>4727</v>
      </c>
      <c r="D1570" s="58" t="s">
        <v>4728</v>
      </c>
      <c r="E1570" s="58" t="s">
        <v>743</v>
      </c>
      <c r="F1570" s="57" t="s">
        <v>441</v>
      </c>
      <c r="G1570" s="59">
        <v>112128</v>
      </c>
      <c r="H1570" s="102">
        <f t="shared" si="24"/>
        <v>22.832242234190943</v>
      </c>
    </row>
    <row r="1571" spans="1:8">
      <c r="A1571" s="56">
        <v>395030100004</v>
      </c>
      <c r="B1571" s="57" t="s">
        <v>4729</v>
      </c>
      <c r="C1571" s="58" t="s">
        <v>4730</v>
      </c>
      <c r="D1571" s="58" t="s">
        <v>4731</v>
      </c>
      <c r="E1571" s="58" t="s">
        <v>728</v>
      </c>
      <c r="F1571" s="57" t="s">
        <v>441</v>
      </c>
      <c r="G1571" s="59">
        <v>112029</v>
      </c>
      <c r="H1571" s="102">
        <f t="shared" si="24"/>
        <v>22.812083201824496</v>
      </c>
    </row>
    <row r="1572" spans="1:8">
      <c r="A1572" s="56">
        <v>395161000226</v>
      </c>
      <c r="B1572" s="57" t="s">
        <v>4732</v>
      </c>
      <c r="C1572" s="58" t="s">
        <v>4733</v>
      </c>
      <c r="D1572" s="58" t="s">
        <v>4734</v>
      </c>
      <c r="E1572" s="58" t="s">
        <v>728</v>
      </c>
      <c r="F1572" s="57" t="s">
        <v>441</v>
      </c>
      <c r="G1572" s="59">
        <v>112029</v>
      </c>
      <c r="H1572" s="102">
        <f t="shared" si="24"/>
        <v>22.812083201824496</v>
      </c>
    </row>
    <row r="1573" spans="1:8">
      <c r="A1573" s="56">
        <v>395140400224</v>
      </c>
      <c r="B1573" s="57" t="s">
        <v>4735</v>
      </c>
      <c r="C1573" s="58" t="s">
        <v>3936</v>
      </c>
      <c r="D1573" s="58" t="s">
        <v>4736</v>
      </c>
      <c r="E1573" s="58" t="s">
        <v>728</v>
      </c>
      <c r="F1573" s="57" t="s">
        <v>477</v>
      </c>
      <c r="G1573" s="59">
        <v>111591</v>
      </c>
      <c r="H1573" s="102">
        <f t="shared" si="24"/>
        <v>22.722894755597185</v>
      </c>
    </row>
    <row r="1574" spans="1:8">
      <c r="A1574" s="56">
        <v>395140400232</v>
      </c>
      <c r="B1574" s="57" t="s">
        <v>4737</v>
      </c>
      <c r="C1574" s="58" t="s">
        <v>3936</v>
      </c>
      <c r="D1574" s="58" t="s">
        <v>4738</v>
      </c>
      <c r="E1574" s="58" t="s">
        <v>728</v>
      </c>
      <c r="F1574" s="57" t="s">
        <v>477</v>
      </c>
      <c r="G1574" s="59">
        <v>111591</v>
      </c>
      <c r="H1574" s="102">
        <f t="shared" si="24"/>
        <v>22.722894755597185</v>
      </c>
    </row>
    <row r="1575" spans="1:8">
      <c r="A1575" s="56">
        <v>395060601547</v>
      </c>
      <c r="B1575" s="57" t="s">
        <v>4739</v>
      </c>
      <c r="C1575" s="58" t="s">
        <v>4740</v>
      </c>
      <c r="D1575" s="58" t="s">
        <v>4741</v>
      </c>
      <c r="E1575" s="58" t="s">
        <v>728</v>
      </c>
      <c r="F1575" s="57" t="s">
        <v>441</v>
      </c>
      <c r="G1575" s="59">
        <v>111153</v>
      </c>
      <c r="H1575" s="102">
        <f t="shared" si="24"/>
        <v>22.633706309369877</v>
      </c>
    </row>
    <row r="1576" spans="1:8">
      <c r="A1576" s="56">
        <v>395100500374</v>
      </c>
      <c r="B1576" s="57" t="s">
        <v>4742</v>
      </c>
      <c r="C1576" s="58" t="s">
        <v>4743</v>
      </c>
      <c r="D1576" s="58" t="s">
        <v>4744</v>
      </c>
      <c r="E1576" s="58" t="s">
        <v>728</v>
      </c>
      <c r="F1576" s="57" t="s">
        <v>477</v>
      </c>
      <c r="G1576" s="59">
        <v>111153</v>
      </c>
      <c r="H1576" s="102">
        <f t="shared" si="24"/>
        <v>22.633706309369877</v>
      </c>
    </row>
    <row r="1577" spans="1:8">
      <c r="A1577" s="56">
        <v>395980520221</v>
      </c>
      <c r="B1577" s="57" t="s">
        <v>4745</v>
      </c>
      <c r="C1577" s="58" t="s">
        <v>4316</v>
      </c>
      <c r="D1577" s="58" t="s">
        <v>4746</v>
      </c>
      <c r="E1577" s="58" t="s">
        <v>728</v>
      </c>
      <c r="F1577" s="57" t="s">
        <v>441</v>
      </c>
      <c r="G1577" s="59">
        <v>111153</v>
      </c>
      <c r="H1577" s="102">
        <f t="shared" si="24"/>
        <v>22.633706309369877</v>
      </c>
    </row>
    <row r="1578" spans="1:8">
      <c r="A1578" s="56">
        <v>395081100751</v>
      </c>
      <c r="B1578" s="57" t="s">
        <v>4747</v>
      </c>
      <c r="C1578" s="58" t="s">
        <v>4748</v>
      </c>
      <c r="D1578" s="58" t="s">
        <v>4749</v>
      </c>
      <c r="E1578" s="58" t="s">
        <v>743</v>
      </c>
      <c r="F1578" s="57" t="s">
        <v>441</v>
      </c>
      <c r="G1578" s="59">
        <v>110715</v>
      </c>
      <c r="H1578" s="102">
        <f t="shared" si="24"/>
        <v>22.54451786314257</v>
      </c>
    </row>
    <row r="1579" spans="1:8">
      <c r="A1579" s="56">
        <v>395770802657</v>
      </c>
      <c r="B1579" s="57" t="s">
        <v>4750</v>
      </c>
      <c r="C1579" s="58" t="s">
        <v>4751</v>
      </c>
      <c r="D1579" s="58" t="s">
        <v>4752</v>
      </c>
      <c r="E1579" s="58" t="s">
        <v>743</v>
      </c>
      <c r="F1579" s="57" t="s">
        <v>441</v>
      </c>
      <c r="G1579" s="59">
        <v>110715</v>
      </c>
      <c r="H1579" s="102">
        <f t="shared" si="24"/>
        <v>22.54451786314257</v>
      </c>
    </row>
    <row r="1580" spans="1:8">
      <c r="A1580" s="56">
        <v>396050200389</v>
      </c>
      <c r="B1580" s="57" t="s">
        <v>406</v>
      </c>
      <c r="C1580" s="58" t="s">
        <v>4753</v>
      </c>
      <c r="D1580" s="58" t="s">
        <v>4754</v>
      </c>
      <c r="E1580" s="58" t="s">
        <v>440</v>
      </c>
      <c r="F1580" s="57" t="s">
        <v>441</v>
      </c>
      <c r="G1580" s="59">
        <v>110715</v>
      </c>
      <c r="H1580" s="102">
        <f t="shared" si="24"/>
        <v>22.54451786314257</v>
      </c>
    </row>
    <row r="1581" spans="1:8">
      <c r="A1581" s="56">
        <v>398090300052</v>
      </c>
      <c r="B1581" s="57" t="s">
        <v>4755</v>
      </c>
      <c r="C1581" s="58" t="s">
        <v>4756</v>
      </c>
      <c r="D1581" s="58" t="s">
        <v>4757</v>
      </c>
      <c r="E1581" s="58" t="s">
        <v>1845</v>
      </c>
      <c r="F1581" s="57" t="s">
        <v>477</v>
      </c>
      <c r="G1581" s="59">
        <v>110715</v>
      </c>
      <c r="H1581" s="102">
        <f t="shared" si="24"/>
        <v>22.54451786314257</v>
      </c>
    </row>
    <row r="1582" spans="1:8">
      <c r="A1582" s="56">
        <v>398960205158</v>
      </c>
      <c r="B1582" s="57" t="s">
        <v>4758</v>
      </c>
      <c r="C1582" s="58" t="s">
        <v>4756</v>
      </c>
      <c r="D1582" s="58" t="s">
        <v>4759</v>
      </c>
      <c r="E1582" s="58" t="s">
        <v>2037</v>
      </c>
      <c r="F1582" s="57" t="s">
        <v>477</v>
      </c>
      <c r="G1582" s="59">
        <v>110715</v>
      </c>
      <c r="H1582" s="102">
        <f t="shared" si="24"/>
        <v>22.54451786314257</v>
      </c>
    </row>
    <row r="1583" spans="1:8">
      <c r="A1583" s="56">
        <v>414850301271</v>
      </c>
      <c r="B1583" s="57" t="s">
        <v>4760</v>
      </c>
      <c r="C1583" s="58" t="s">
        <v>4761</v>
      </c>
      <c r="D1583" s="58" t="s">
        <v>4762</v>
      </c>
      <c r="E1583" s="58" t="s">
        <v>2174</v>
      </c>
      <c r="F1583" s="57" t="s">
        <v>477</v>
      </c>
      <c r="G1583" s="59">
        <v>109578</v>
      </c>
      <c r="H1583" s="102">
        <f t="shared" si="24"/>
        <v>22.312994430812775</v>
      </c>
    </row>
    <row r="1584" spans="1:8">
      <c r="A1584" s="56">
        <v>395770801511</v>
      </c>
      <c r="B1584" s="57" t="s">
        <v>4763</v>
      </c>
      <c r="C1584" s="58" t="s">
        <v>4709</v>
      </c>
      <c r="D1584" s="58" t="s">
        <v>4710</v>
      </c>
      <c r="E1584" s="58" t="s">
        <v>743</v>
      </c>
      <c r="F1584" s="57" t="s">
        <v>441</v>
      </c>
      <c r="G1584" s="59">
        <v>108317</v>
      </c>
      <c r="H1584" s="102">
        <f t="shared" si="24"/>
        <v>22.056221301377533</v>
      </c>
    </row>
    <row r="1585" spans="1:8">
      <c r="A1585" s="56">
        <v>371891214225</v>
      </c>
      <c r="B1585" s="57" t="s">
        <v>4764</v>
      </c>
      <c r="C1585" s="58" t="s">
        <v>1837</v>
      </c>
      <c r="D1585" s="58" t="s">
        <v>4765</v>
      </c>
      <c r="E1585" s="58" t="s">
        <v>3101</v>
      </c>
      <c r="F1585" s="57" t="s">
        <v>441</v>
      </c>
      <c r="G1585" s="59">
        <v>108265</v>
      </c>
      <c r="H1585" s="102">
        <f t="shared" si="24"/>
        <v>22.045632718720412</v>
      </c>
    </row>
    <row r="1586" spans="1:8">
      <c r="A1586" s="56">
        <v>389720101208</v>
      </c>
      <c r="B1586" s="57" t="s">
        <v>4766</v>
      </c>
      <c r="C1586" s="58" t="s">
        <v>4767</v>
      </c>
      <c r="D1586" s="58" t="s">
        <v>1731</v>
      </c>
      <c r="E1586" s="58" t="s">
        <v>2914</v>
      </c>
      <c r="F1586" s="57" t="s">
        <v>441</v>
      </c>
      <c r="G1586" s="59">
        <v>108265</v>
      </c>
      <c r="H1586" s="102">
        <f t="shared" si="24"/>
        <v>22.045632718720412</v>
      </c>
    </row>
    <row r="1587" spans="1:8">
      <c r="A1587" s="56">
        <v>390750900049</v>
      </c>
      <c r="B1587" s="57" t="s">
        <v>4768</v>
      </c>
      <c r="C1587" s="58" t="s">
        <v>4769</v>
      </c>
      <c r="D1587" s="58" t="s">
        <v>3535</v>
      </c>
      <c r="E1587" s="58" t="s">
        <v>1532</v>
      </c>
      <c r="F1587" s="57" t="s">
        <v>477</v>
      </c>
      <c r="G1587" s="59">
        <v>108265</v>
      </c>
      <c r="H1587" s="102">
        <f t="shared" si="24"/>
        <v>22.045632718720412</v>
      </c>
    </row>
    <row r="1588" spans="1:8">
      <c r="A1588" s="56">
        <v>390790100088</v>
      </c>
      <c r="B1588" s="57" t="s">
        <v>4770</v>
      </c>
      <c r="C1588" s="58" t="s">
        <v>1779</v>
      </c>
      <c r="D1588" s="58" t="s">
        <v>4771</v>
      </c>
      <c r="E1588" s="58" t="s">
        <v>1781</v>
      </c>
      <c r="F1588" s="57" t="s">
        <v>441</v>
      </c>
      <c r="G1588" s="59">
        <v>108265</v>
      </c>
      <c r="H1588" s="102">
        <f t="shared" si="24"/>
        <v>22.045632718720412</v>
      </c>
    </row>
    <row r="1589" spans="1:8">
      <c r="A1589" s="56">
        <v>390791000486</v>
      </c>
      <c r="B1589" s="57" t="s">
        <v>4772</v>
      </c>
      <c r="C1589" s="58" t="s">
        <v>4773</v>
      </c>
      <c r="D1589" s="58" t="s">
        <v>4774</v>
      </c>
      <c r="E1589" s="58" t="s">
        <v>1532</v>
      </c>
      <c r="F1589" s="57" t="s">
        <v>441</v>
      </c>
      <c r="G1589" s="59">
        <v>108265</v>
      </c>
      <c r="H1589" s="102">
        <f t="shared" si="24"/>
        <v>22.045632718720412</v>
      </c>
    </row>
    <row r="1590" spans="1:8">
      <c r="A1590" s="56">
        <v>390800100511</v>
      </c>
      <c r="B1590" s="57" t="s">
        <v>4775</v>
      </c>
      <c r="C1590" s="58" t="s">
        <v>4776</v>
      </c>
      <c r="D1590" s="58" t="s">
        <v>4777</v>
      </c>
      <c r="E1590" s="58" t="s">
        <v>1532</v>
      </c>
      <c r="F1590" s="57" t="s">
        <v>441</v>
      </c>
      <c r="G1590" s="59">
        <v>108265</v>
      </c>
      <c r="H1590" s="102">
        <f t="shared" si="24"/>
        <v>22.045632718720412</v>
      </c>
    </row>
    <row r="1591" spans="1:8">
      <c r="A1591" s="56">
        <v>390970911009</v>
      </c>
      <c r="B1591" s="57" t="s">
        <v>4778</v>
      </c>
      <c r="C1591" s="58" t="s">
        <v>4779</v>
      </c>
      <c r="D1591" s="58" t="s">
        <v>1887</v>
      </c>
      <c r="E1591" s="58" t="s">
        <v>1215</v>
      </c>
      <c r="F1591" s="57" t="s">
        <v>441</v>
      </c>
      <c r="G1591" s="59">
        <v>108265</v>
      </c>
      <c r="H1591" s="102">
        <f t="shared" si="24"/>
        <v>22.045632718720412</v>
      </c>
    </row>
    <row r="1592" spans="1:8">
      <c r="A1592" s="56">
        <v>390980311131</v>
      </c>
      <c r="B1592" s="57" t="s">
        <v>4780</v>
      </c>
      <c r="C1592" s="58" t="s">
        <v>4781</v>
      </c>
      <c r="D1592" s="58" t="s">
        <v>1506</v>
      </c>
      <c r="E1592" s="58" t="s">
        <v>1781</v>
      </c>
      <c r="F1592" s="57" t="s">
        <v>441</v>
      </c>
      <c r="G1592" s="59">
        <v>108265</v>
      </c>
      <c r="H1592" s="102">
        <f t="shared" si="24"/>
        <v>22.045632718720412</v>
      </c>
    </row>
    <row r="1593" spans="1:8">
      <c r="A1593" s="56">
        <v>391890400042</v>
      </c>
      <c r="B1593" s="57" t="s">
        <v>4782</v>
      </c>
      <c r="C1593" s="58" t="s">
        <v>4783</v>
      </c>
      <c r="D1593" s="58" t="s">
        <v>4784</v>
      </c>
      <c r="E1593" s="58" t="s">
        <v>1416</v>
      </c>
      <c r="F1593" s="57" t="s">
        <v>441</v>
      </c>
      <c r="G1593" s="59">
        <v>108265</v>
      </c>
      <c r="H1593" s="102">
        <f t="shared" si="24"/>
        <v>22.045632718720412</v>
      </c>
    </row>
    <row r="1594" spans="1:8">
      <c r="A1594" s="56">
        <v>395770800581</v>
      </c>
      <c r="B1594" s="57" t="s">
        <v>4785</v>
      </c>
      <c r="C1594" s="58" t="s">
        <v>4786</v>
      </c>
      <c r="D1594" s="58" t="s">
        <v>3269</v>
      </c>
      <c r="E1594" s="58" t="s">
        <v>728</v>
      </c>
      <c r="F1594" s="57" t="s">
        <v>477</v>
      </c>
      <c r="G1594" s="59">
        <v>108265</v>
      </c>
      <c r="H1594" s="102">
        <f t="shared" si="24"/>
        <v>22.045632718720412</v>
      </c>
    </row>
    <row r="1595" spans="1:8">
      <c r="A1595" s="56">
        <v>395930410459</v>
      </c>
      <c r="B1595" s="57" t="s">
        <v>4787</v>
      </c>
      <c r="C1595" s="58" t="s">
        <v>4788</v>
      </c>
      <c r="D1595" s="58" t="s">
        <v>4789</v>
      </c>
      <c r="E1595" s="58" t="s">
        <v>728</v>
      </c>
      <c r="F1595" s="57" t="s">
        <v>441</v>
      </c>
      <c r="G1595" s="59">
        <v>108265</v>
      </c>
      <c r="H1595" s="102">
        <f t="shared" si="24"/>
        <v>22.045632718720412</v>
      </c>
    </row>
    <row r="1596" spans="1:8">
      <c r="A1596" s="56">
        <v>395980520310</v>
      </c>
      <c r="B1596" s="57" t="s">
        <v>4790</v>
      </c>
      <c r="C1596" s="58" t="s">
        <v>2562</v>
      </c>
      <c r="D1596" s="58" t="s">
        <v>4278</v>
      </c>
      <c r="E1596" s="58" t="s">
        <v>728</v>
      </c>
      <c r="F1596" s="57" t="s">
        <v>477</v>
      </c>
      <c r="G1596" s="59">
        <v>108265</v>
      </c>
      <c r="H1596" s="102">
        <f t="shared" si="24"/>
        <v>22.045632718720412</v>
      </c>
    </row>
    <row r="1597" spans="1:8">
      <c r="A1597" s="56">
        <v>396740914597</v>
      </c>
      <c r="B1597" s="57" t="s">
        <v>677</v>
      </c>
      <c r="C1597" s="58" t="s">
        <v>678</v>
      </c>
      <c r="D1597" s="58" t="s">
        <v>679</v>
      </c>
      <c r="E1597" s="58" t="s">
        <v>440</v>
      </c>
      <c r="F1597" s="57" t="s">
        <v>477</v>
      </c>
      <c r="G1597" s="59">
        <v>108265</v>
      </c>
      <c r="H1597" s="102">
        <f t="shared" si="24"/>
        <v>22.045632718720412</v>
      </c>
    </row>
    <row r="1598" spans="1:8">
      <c r="A1598" s="56">
        <v>398830100168</v>
      </c>
      <c r="B1598" s="57" t="s">
        <v>4791</v>
      </c>
      <c r="C1598" s="58" t="s">
        <v>4792</v>
      </c>
      <c r="D1598" s="58" t="s">
        <v>4793</v>
      </c>
      <c r="E1598" s="58" t="s">
        <v>2733</v>
      </c>
      <c r="F1598" s="57" t="s">
        <v>441</v>
      </c>
      <c r="G1598" s="59">
        <v>108265</v>
      </c>
      <c r="H1598" s="102">
        <f t="shared" si="24"/>
        <v>22.045632718720412</v>
      </c>
    </row>
    <row r="1599" spans="1:8">
      <c r="A1599" s="56">
        <v>398940920241</v>
      </c>
      <c r="B1599" s="57" t="s">
        <v>4794</v>
      </c>
      <c r="C1599" s="58" t="s">
        <v>4795</v>
      </c>
      <c r="D1599" s="58" t="s">
        <v>4796</v>
      </c>
      <c r="E1599" s="58" t="s">
        <v>4797</v>
      </c>
      <c r="F1599" s="57" t="s">
        <v>441</v>
      </c>
      <c r="G1599" s="59">
        <v>108265</v>
      </c>
      <c r="H1599" s="102">
        <f t="shared" si="24"/>
        <v>22.045632718720412</v>
      </c>
    </row>
    <row r="1600" spans="1:8">
      <c r="A1600" s="56">
        <v>400951030552</v>
      </c>
      <c r="B1600" s="57" t="s">
        <v>4798</v>
      </c>
      <c r="C1600" s="58" t="s">
        <v>4799</v>
      </c>
      <c r="D1600" s="58" t="s">
        <v>4800</v>
      </c>
      <c r="E1600" s="58" t="s">
        <v>716</v>
      </c>
      <c r="F1600" s="57" t="s">
        <v>441</v>
      </c>
      <c r="G1600" s="59">
        <v>108265</v>
      </c>
      <c r="H1600" s="102">
        <f t="shared" si="24"/>
        <v>22.045632718720412</v>
      </c>
    </row>
    <row r="1601" spans="1:8">
      <c r="A1601" s="56">
        <v>400960831649</v>
      </c>
      <c r="B1601" s="57" t="s">
        <v>4801</v>
      </c>
      <c r="C1601" s="58" t="s">
        <v>4802</v>
      </c>
      <c r="D1601" s="58" t="s">
        <v>4803</v>
      </c>
      <c r="E1601" s="58" t="s">
        <v>716</v>
      </c>
      <c r="F1601" s="57" t="s">
        <v>441</v>
      </c>
      <c r="G1601" s="59">
        <v>108265</v>
      </c>
      <c r="H1601" s="102">
        <f t="shared" si="24"/>
        <v>22.045632718720412</v>
      </c>
    </row>
    <row r="1602" spans="1:8">
      <c r="A1602" s="56">
        <v>396761203739</v>
      </c>
      <c r="B1602" s="57" t="s">
        <v>275</v>
      </c>
      <c r="C1602" s="58" t="s">
        <v>4804</v>
      </c>
      <c r="D1602" s="58" t="s">
        <v>4805</v>
      </c>
      <c r="E1602" s="58" t="s">
        <v>440</v>
      </c>
      <c r="F1602" s="57" t="s">
        <v>477</v>
      </c>
      <c r="G1602" s="59">
        <v>108264</v>
      </c>
      <c r="H1602" s="102">
        <f t="shared" ref="H1602:H1665" si="25">G1602/4910.95</f>
        <v>22.045429092130853</v>
      </c>
    </row>
    <row r="1603" spans="1:8">
      <c r="A1603" s="56">
        <v>398080100314</v>
      </c>
      <c r="B1603" s="57" t="s">
        <v>4806</v>
      </c>
      <c r="C1603" s="58" t="s">
        <v>4807</v>
      </c>
      <c r="D1603" s="58" t="s">
        <v>4808</v>
      </c>
      <c r="E1603" s="58" t="s">
        <v>1051</v>
      </c>
      <c r="F1603" s="57" t="s">
        <v>441</v>
      </c>
      <c r="G1603" s="59">
        <v>108264</v>
      </c>
      <c r="H1603" s="102">
        <f t="shared" si="25"/>
        <v>22.045429092130853</v>
      </c>
    </row>
    <row r="1604" spans="1:8">
      <c r="A1604" s="56">
        <v>400100104588</v>
      </c>
      <c r="B1604" s="57" t="s">
        <v>4809</v>
      </c>
      <c r="C1604" s="58" t="s">
        <v>4810</v>
      </c>
      <c r="D1604" s="58" t="s">
        <v>4079</v>
      </c>
      <c r="E1604" s="58" t="s">
        <v>716</v>
      </c>
      <c r="F1604" s="57" t="s">
        <v>441</v>
      </c>
      <c r="G1604" s="59">
        <v>108264</v>
      </c>
      <c r="H1604" s="102">
        <f t="shared" si="25"/>
        <v>22.045429092130853</v>
      </c>
    </row>
    <row r="1605" spans="1:8">
      <c r="A1605" s="56">
        <v>371010301058</v>
      </c>
      <c r="B1605" s="57" t="s">
        <v>4811</v>
      </c>
      <c r="C1605" s="58" t="s">
        <v>4812</v>
      </c>
      <c r="D1605" s="58" t="s">
        <v>4813</v>
      </c>
      <c r="E1605" s="58" t="s">
        <v>4814</v>
      </c>
      <c r="F1605" s="57" t="s">
        <v>441</v>
      </c>
      <c r="G1605" s="59">
        <v>106252</v>
      </c>
      <c r="H1605" s="102">
        <f t="shared" si="25"/>
        <v>21.635732393935999</v>
      </c>
    </row>
    <row r="1606" spans="1:8">
      <c r="A1606" s="56">
        <v>371930200725</v>
      </c>
      <c r="B1606" s="57" t="s">
        <v>4815</v>
      </c>
      <c r="C1606" s="58" t="s">
        <v>4816</v>
      </c>
      <c r="D1606" s="58" t="s">
        <v>4817</v>
      </c>
      <c r="E1606" s="58" t="s">
        <v>2200</v>
      </c>
      <c r="F1606" s="57" t="s">
        <v>441</v>
      </c>
      <c r="G1606" s="59">
        <v>106252</v>
      </c>
      <c r="H1606" s="102">
        <f t="shared" si="25"/>
        <v>21.635732393935999</v>
      </c>
    </row>
    <row r="1607" spans="1:8">
      <c r="A1607" s="56">
        <v>400791200227</v>
      </c>
      <c r="B1607" s="57" t="s">
        <v>4818</v>
      </c>
      <c r="C1607" s="58" t="s">
        <v>4819</v>
      </c>
      <c r="D1607" s="58" t="s">
        <v>4820</v>
      </c>
      <c r="E1607" s="58" t="s">
        <v>716</v>
      </c>
      <c r="F1607" s="57" t="s">
        <v>441</v>
      </c>
      <c r="G1607" s="59">
        <v>105814</v>
      </c>
      <c r="H1607" s="102">
        <f t="shared" si="25"/>
        <v>21.546543947708692</v>
      </c>
    </row>
    <row r="1608" spans="1:8">
      <c r="A1608" s="56">
        <v>408161000247</v>
      </c>
      <c r="B1608" s="57" t="s">
        <v>4821</v>
      </c>
      <c r="C1608" s="58" t="s">
        <v>1622</v>
      </c>
      <c r="D1608" s="58" t="s">
        <v>4822</v>
      </c>
      <c r="E1608" s="58" t="s">
        <v>732</v>
      </c>
      <c r="F1608" s="57" t="s">
        <v>441</v>
      </c>
      <c r="G1608" s="59">
        <v>105558</v>
      </c>
      <c r="H1608" s="102">
        <f t="shared" si="25"/>
        <v>21.494415540781315</v>
      </c>
    </row>
    <row r="1609" spans="1:8">
      <c r="A1609" s="56">
        <v>371980501009</v>
      </c>
      <c r="B1609" s="57" t="s">
        <v>4823</v>
      </c>
      <c r="C1609" s="58" t="s">
        <v>4824</v>
      </c>
      <c r="D1609" s="58" t="s">
        <v>4825</v>
      </c>
      <c r="E1609" s="58" t="s">
        <v>1674</v>
      </c>
      <c r="F1609" s="57" t="s">
        <v>441</v>
      </c>
      <c r="G1609" s="59">
        <v>103364</v>
      </c>
      <c r="H1609" s="102">
        <f t="shared" si="25"/>
        <v>21.047658803286534</v>
      </c>
    </row>
    <row r="1610" spans="1:8">
      <c r="A1610" s="56">
        <v>396740915232</v>
      </c>
      <c r="B1610" s="57" t="s">
        <v>53</v>
      </c>
      <c r="C1610" s="58" t="s">
        <v>4826</v>
      </c>
      <c r="D1610" s="58" t="s">
        <v>4827</v>
      </c>
      <c r="E1610" s="58" t="s">
        <v>440</v>
      </c>
      <c r="F1610" s="57" t="s">
        <v>441</v>
      </c>
      <c r="G1610" s="59">
        <v>100913</v>
      </c>
      <c r="H1610" s="102">
        <f t="shared" si="25"/>
        <v>20.548570032274814</v>
      </c>
    </row>
    <row r="1611" spans="1:8">
      <c r="A1611" s="56">
        <v>371161000815</v>
      </c>
      <c r="B1611" s="57" t="s">
        <v>4828</v>
      </c>
      <c r="C1611" s="58" t="s">
        <v>4829</v>
      </c>
      <c r="D1611" s="58" t="s">
        <v>3471</v>
      </c>
      <c r="E1611" s="58" t="s">
        <v>3101</v>
      </c>
      <c r="F1611" s="57" t="s">
        <v>441</v>
      </c>
      <c r="G1611" s="59">
        <v>99338</v>
      </c>
      <c r="H1611" s="102">
        <f t="shared" si="25"/>
        <v>20.227858153717712</v>
      </c>
    </row>
    <row r="1612" spans="1:8">
      <c r="A1612" s="56">
        <v>395750201550</v>
      </c>
      <c r="B1612" s="57" t="s">
        <v>4830</v>
      </c>
      <c r="C1612" s="58" t="s">
        <v>4831</v>
      </c>
      <c r="D1612" s="58" t="s">
        <v>4832</v>
      </c>
      <c r="E1612" s="58" t="s">
        <v>728</v>
      </c>
      <c r="F1612" s="57" t="s">
        <v>441</v>
      </c>
      <c r="G1612" s="59">
        <v>99338</v>
      </c>
      <c r="H1612" s="102">
        <f t="shared" si="25"/>
        <v>20.227858153717712</v>
      </c>
    </row>
    <row r="1613" spans="1:8">
      <c r="A1613" s="56">
        <v>371040800920</v>
      </c>
      <c r="B1613" s="57" t="s">
        <v>4833</v>
      </c>
      <c r="C1613" s="58" t="s">
        <v>4834</v>
      </c>
      <c r="D1613" s="58" t="s">
        <v>4835</v>
      </c>
      <c r="E1613" s="58" t="s">
        <v>1674</v>
      </c>
      <c r="F1613" s="57" t="s">
        <v>441</v>
      </c>
      <c r="G1613" s="59">
        <v>98988</v>
      </c>
      <c r="H1613" s="102">
        <f t="shared" si="25"/>
        <v>20.15658884737169</v>
      </c>
    </row>
    <row r="1614" spans="1:8">
      <c r="A1614" s="56">
        <v>372040700476</v>
      </c>
      <c r="B1614" s="57" t="s">
        <v>4836</v>
      </c>
      <c r="C1614" s="58" t="s">
        <v>4837</v>
      </c>
      <c r="D1614" s="58" t="s">
        <v>4838</v>
      </c>
      <c r="E1614" s="58" t="s">
        <v>3594</v>
      </c>
      <c r="F1614" s="57" t="s">
        <v>441</v>
      </c>
      <c r="G1614" s="59">
        <v>98988</v>
      </c>
      <c r="H1614" s="102">
        <f t="shared" si="25"/>
        <v>20.15658884737169</v>
      </c>
    </row>
    <row r="1615" spans="1:8">
      <c r="A1615" s="56">
        <v>393110100096</v>
      </c>
      <c r="B1615" s="57" t="s">
        <v>4839</v>
      </c>
      <c r="C1615" s="58" t="s">
        <v>4840</v>
      </c>
      <c r="D1615" s="58" t="s">
        <v>4841</v>
      </c>
      <c r="E1615" s="58" t="s">
        <v>4842</v>
      </c>
      <c r="F1615" s="57" t="s">
        <v>477</v>
      </c>
      <c r="G1615" s="59">
        <v>98988</v>
      </c>
      <c r="H1615" s="102">
        <f t="shared" si="25"/>
        <v>20.15658884737169</v>
      </c>
    </row>
    <row r="1616" spans="1:8">
      <c r="A1616" s="56">
        <v>395040101599</v>
      </c>
      <c r="B1616" s="57" t="s">
        <v>4843</v>
      </c>
      <c r="C1616" s="58" t="s">
        <v>4844</v>
      </c>
      <c r="D1616" s="58" t="s">
        <v>4845</v>
      </c>
      <c r="E1616" s="58" t="s">
        <v>743</v>
      </c>
      <c r="F1616" s="57" t="s">
        <v>441</v>
      </c>
      <c r="G1616" s="59">
        <v>98988</v>
      </c>
      <c r="H1616" s="102">
        <f t="shared" si="25"/>
        <v>20.15658884737169</v>
      </c>
    </row>
    <row r="1617" spans="1:8">
      <c r="A1617" s="56">
        <v>398031100309</v>
      </c>
      <c r="B1617" s="57" t="s">
        <v>4846</v>
      </c>
      <c r="C1617" s="58" t="s">
        <v>4847</v>
      </c>
      <c r="D1617" s="58" t="s">
        <v>4848</v>
      </c>
      <c r="E1617" s="58" t="s">
        <v>2037</v>
      </c>
      <c r="F1617" s="57" t="s">
        <v>441</v>
      </c>
      <c r="G1617" s="59">
        <v>98988</v>
      </c>
      <c r="H1617" s="102">
        <f t="shared" si="25"/>
        <v>20.15658884737169</v>
      </c>
    </row>
    <row r="1618" spans="1:8">
      <c r="A1618" s="56">
        <v>408030600061</v>
      </c>
      <c r="B1618" s="57" t="s">
        <v>4849</v>
      </c>
      <c r="C1618" s="58" t="s">
        <v>4850</v>
      </c>
      <c r="D1618" s="58" t="s">
        <v>4851</v>
      </c>
      <c r="E1618" s="58" t="s">
        <v>732</v>
      </c>
      <c r="F1618" s="57" t="s">
        <v>441</v>
      </c>
      <c r="G1618" s="59">
        <v>98988</v>
      </c>
      <c r="H1618" s="102">
        <f t="shared" si="25"/>
        <v>20.15658884737169</v>
      </c>
    </row>
    <row r="1619" spans="1:8">
      <c r="A1619" s="56">
        <v>408910600086</v>
      </c>
      <c r="B1619" s="57" t="s">
        <v>4852</v>
      </c>
      <c r="C1619" s="58" t="s">
        <v>4853</v>
      </c>
      <c r="D1619" s="58" t="s">
        <v>4854</v>
      </c>
      <c r="E1619" s="58" t="s">
        <v>732</v>
      </c>
      <c r="F1619" s="57" t="s">
        <v>441</v>
      </c>
      <c r="G1619" s="59">
        <v>98988</v>
      </c>
      <c r="H1619" s="102">
        <f t="shared" si="25"/>
        <v>20.15658884737169</v>
      </c>
    </row>
    <row r="1620" spans="1:8">
      <c r="A1620" s="56">
        <v>395030900272</v>
      </c>
      <c r="B1620" s="57" t="s">
        <v>4855</v>
      </c>
      <c r="C1620" s="58" t="s">
        <v>4856</v>
      </c>
      <c r="D1620" s="58" t="s">
        <v>4857</v>
      </c>
      <c r="E1620" s="58" t="s">
        <v>743</v>
      </c>
      <c r="F1620" s="57" t="s">
        <v>441</v>
      </c>
      <c r="G1620" s="59">
        <v>98900</v>
      </c>
      <c r="H1620" s="102">
        <f t="shared" si="25"/>
        <v>20.138669707490404</v>
      </c>
    </row>
    <row r="1621" spans="1:8">
      <c r="A1621" s="56">
        <v>395040400171</v>
      </c>
      <c r="B1621" s="57" t="s">
        <v>4858</v>
      </c>
      <c r="C1621" s="58" t="s">
        <v>4859</v>
      </c>
      <c r="D1621" s="58" t="s">
        <v>4860</v>
      </c>
      <c r="E1621" s="58" t="s">
        <v>728</v>
      </c>
      <c r="F1621" s="57" t="s">
        <v>441</v>
      </c>
      <c r="G1621" s="59">
        <v>98900</v>
      </c>
      <c r="H1621" s="102">
        <f t="shared" si="25"/>
        <v>20.138669707490404</v>
      </c>
    </row>
    <row r="1622" spans="1:8">
      <c r="A1622" s="56">
        <v>395080400696</v>
      </c>
      <c r="B1622" s="57" t="s">
        <v>4861</v>
      </c>
      <c r="C1622" s="58" t="s">
        <v>4862</v>
      </c>
      <c r="D1622" s="58" t="s">
        <v>4863</v>
      </c>
      <c r="E1622" s="58" t="s">
        <v>743</v>
      </c>
      <c r="F1622" s="57" t="s">
        <v>441</v>
      </c>
      <c r="G1622" s="59">
        <v>98900</v>
      </c>
      <c r="H1622" s="102">
        <f t="shared" si="25"/>
        <v>20.138669707490404</v>
      </c>
    </row>
    <row r="1623" spans="1:8">
      <c r="A1623" s="56">
        <v>395080401501</v>
      </c>
      <c r="B1623" s="57" t="s">
        <v>4864</v>
      </c>
      <c r="C1623" s="58" t="s">
        <v>4865</v>
      </c>
      <c r="D1623" s="58" t="s">
        <v>4866</v>
      </c>
      <c r="E1623" s="58" t="s">
        <v>728</v>
      </c>
      <c r="F1623" s="57" t="s">
        <v>477</v>
      </c>
      <c r="G1623" s="59">
        <v>98900</v>
      </c>
      <c r="H1623" s="102">
        <f t="shared" si="25"/>
        <v>20.138669707490404</v>
      </c>
    </row>
    <row r="1624" spans="1:8">
      <c r="A1624" s="56">
        <v>395140700937</v>
      </c>
      <c r="B1624" s="57" t="s">
        <v>4867</v>
      </c>
      <c r="C1624" s="58" t="s">
        <v>4868</v>
      </c>
      <c r="D1624" s="58" t="s">
        <v>4869</v>
      </c>
      <c r="E1624" s="58" t="s">
        <v>728</v>
      </c>
      <c r="F1624" s="57" t="s">
        <v>477</v>
      </c>
      <c r="G1624" s="59">
        <v>98900</v>
      </c>
      <c r="H1624" s="102">
        <f t="shared" si="25"/>
        <v>20.138669707490404</v>
      </c>
    </row>
    <row r="1625" spans="1:8">
      <c r="A1625" s="56">
        <v>395161201116</v>
      </c>
      <c r="B1625" s="57" t="s">
        <v>4870</v>
      </c>
      <c r="C1625" s="58" t="s">
        <v>4871</v>
      </c>
      <c r="D1625" s="58" t="s">
        <v>4872</v>
      </c>
      <c r="E1625" s="58" t="s">
        <v>728</v>
      </c>
      <c r="F1625" s="57" t="s">
        <v>477</v>
      </c>
      <c r="G1625" s="59">
        <v>98900</v>
      </c>
      <c r="H1625" s="102">
        <f t="shared" si="25"/>
        <v>20.138669707490404</v>
      </c>
    </row>
    <row r="1626" spans="1:8">
      <c r="A1626" s="56">
        <v>395940350764</v>
      </c>
      <c r="B1626" s="57" t="s">
        <v>4873</v>
      </c>
      <c r="C1626" s="58" t="s">
        <v>3232</v>
      </c>
      <c r="D1626" s="58" t="s">
        <v>4874</v>
      </c>
      <c r="E1626" s="58" t="s">
        <v>728</v>
      </c>
      <c r="F1626" s="57" t="s">
        <v>477</v>
      </c>
      <c r="G1626" s="59">
        <v>98900</v>
      </c>
      <c r="H1626" s="102">
        <f t="shared" si="25"/>
        <v>20.138669707490404</v>
      </c>
    </row>
    <row r="1627" spans="1:8">
      <c r="A1627" s="56">
        <v>396161200981</v>
      </c>
      <c r="B1627" s="57" t="s">
        <v>415</v>
      </c>
      <c r="C1627" s="58" t="s">
        <v>4875</v>
      </c>
      <c r="D1627" s="58" t="s">
        <v>4876</v>
      </c>
      <c r="E1627" s="58" t="s">
        <v>440</v>
      </c>
      <c r="F1627" s="57" t="s">
        <v>441</v>
      </c>
      <c r="G1627" s="59">
        <v>98900</v>
      </c>
      <c r="H1627" s="102">
        <f t="shared" si="25"/>
        <v>20.138669707490404</v>
      </c>
    </row>
    <row r="1628" spans="1:8">
      <c r="A1628" s="56">
        <v>396170700911</v>
      </c>
      <c r="B1628" s="57" t="s">
        <v>411</v>
      </c>
      <c r="C1628" s="58" t="s">
        <v>4877</v>
      </c>
      <c r="D1628" s="58" t="s">
        <v>4878</v>
      </c>
      <c r="E1628" s="58" t="s">
        <v>440</v>
      </c>
      <c r="F1628" s="57" t="s">
        <v>441</v>
      </c>
      <c r="G1628" s="59">
        <v>98900</v>
      </c>
      <c r="H1628" s="102">
        <f t="shared" si="25"/>
        <v>20.138669707490404</v>
      </c>
    </row>
    <row r="1629" spans="1:8">
      <c r="A1629" s="56">
        <v>396740915411</v>
      </c>
      <c r="B1629" s="57" t="s">
        <v>51</v>
      </c>
      <c r="C1629" s="58" t="s">
        <v>4879</v>
      </c>
      <c r="D1629" s="58" t="s">
        <v>4880</v>
      </c>
      <c r="E1629" s="58" t="s">
        <v>440</v>
      </c>
      <c r="F1629" s="57" t="s">
        <v>441</v>
      </c>
      <c r="G1629" s="59">
        <v>98900</v>
      </c>
      <c r="H1629" s="102">
        <f t="shared" si="25"/>
        <v>20.138669707490404</v>
      </c>
    </row>
    <row r="1630" spans="1:8">
      <c r="A1630" s="56">
        <v>396920721041</v>
      </c>
      <c r="B1630" s="57" t="s">
        <v>408</v>
      </c>
      <c r="C1630" s="58" t="s">
        <v>4881</v>
      </c>
      <c r="D1630" s="58" t="s">
        <v>4882</v>
      </c>
      <c r="E1630" s="58" t="s">
        <v>440</v>
      </c>
      <c r="F1630" s="57" t="s">
        <v>441</v>
      </c>
      <c r="G1630" s="59">
        <v>98900</v>
      </c>
      <c r="H1630" s="102">
        <f t="shared" si="25"/>
        <v>20.138669707490404</v>
      </c>
    </row>
    <row r="1631" spans="1:8">
      <c r="A1631" s="56">
        <v>413130602528</v>
      </c>
      <c r="B1631" s="57" t="s">
        <v>4883</v>
      </c>
      <c r="C1631" s="58" t="s">
        <v>4884</v>
      </c>
      <c r="D1631" s="58" t="s">
        <v>4885</v>
      </c>
      <c r="E1631" s="58" t="s">
        <v>1280</v>
      </c>
      <c r="F1631" s="57" t="s">
        <v>441</v>
      </c>
      <c r="G1631" s="59">
        <v>98463</v>
      </c>
      <c r="H1631" s="102">
        <f t="shared" si="25"/>
        <v>20.049684887852656</v>
      </c>
    </row>
    <row r="1632" spans="1:8">
      <c r="A1632" s="56">
        <v>370161001416</v>
      </c>
      <c r="B1632" s="57" t="s">
        <v>4886</v>
      </c>
      <c r="C1632" s="58" t="s">
        <v>4887</v>
      </c>
      <c r="D1632" s="58" t="s">
        <v>4888</v>
      </c>
      <c r="E1632" s="58" t="s">
        <v>1409</v>
      </c>
      <c r="F1632" s="57" t="s">
        <v>441</v>
      </c>
      <c r="G1632" s="59">
        <v>98462</v>
      </c>
      <c r="H1632" s="102">
        <f t="shared" si="25"/>
        <v>20.049481261263097</v>
      </c>
    </row>
    <row r="1633" spans="1:8">
      <c r="A1633" s="56">
        <v>370850200655</v>
      </c>
      <c r="B1633" s="57" t="s">
        <v>4889</v>
      </c>
      <c r="C1633" s="58" t="s">
        <v>4890</v>
      </c>
      <c r="D1633" s="58" t="s">
        <v>4891</v>
      </c>
      <c r="E1633" s="58" t="s">
        <v>1409</v>
      </c>
      <c r="F1633" s="57" t="s">
        <v>441</v>
      </c>
      <c r="G1633" s="59">
        <v>98462</v>
      </c>
      <c r="H1633" s="102">
        <f t="shared" si="25"/>
        <v>20.049481261263097</v>
      </c>
    </row>
    <row r="1634" spans="1:8">
      <c r="A1634" s="56">
        <v>370960514621</v>
      </c>
      <c r="B1634" s="57" t="s">
        <v>4892</v>
      </c>
      <c r="C1634" s="58" t="s">
        <v>4893</v>
      </c>
      <c r="D1634" s="58" t="s">
        <v>4894</v>
      </c>
      <c r="E1634" s="58" t="s">
        <v>1409</v>
      </c>
      <c r="F1634" s="57" t="s">
        <v>441</v>
      </c>
      <c r="G1634" s="59">
        <v>98462</v>
      </c>
      <c r="H1634" s="102">
        <f t="shared" si="25"/>
        <v>20.049481261263097</v>
      </c>
    </row>
    <row r="1635" spans="1:8">
      <c r="A1635" s="56">
        <v>370980207465</v>
      </c>
      <c r="B1635" s="57" t="s">
        <v>4895</v>
      </c>
      <c r="C1635" s="58" t="s">
        <v>4896</v>
      </c>
      <c r="D1635" s="58" t="s">
        <v>4897</v>
      </c>
      <c r="E1635" s="58" t="s">
        <v>1409</v>
      </c>
      <c r="F1635" s="57" t="s">
        <v>441</v>
      </c>
      <c r="G1635" s="59">
        <v>98462</v>
      </c>
      <c r="H1635" s="102">
        <f t="shared" si="25"/>
        <v>20.049481261263097</v>
      </c>
    </row>
    <row r="1636" spans="1:8">
      <c r="A1636" s="56">
        <v>371110300407</v>
      </c>
      <c r="B1636" s="57" t="s">
        <v>4898</v>
      </c>
      <c r="C1636" s="58" t="s">
        <v>4899</v>
      </c>
      <c r="D1636" s="58" t="s">
        <v>4900</v>
      </c>
      <c r="E1636" s="58" t="s">
        <v>1674</v>
      </c>
      <c r="F1636" s="57" t="s">
        <v>441</v>
      </c>
      <c r="G1636" s="59">
        <v>98462</v>
      </c>
      <c r="H1636" s="102">
        <f t="shared" si="25"/>
        <v>20.049481261263097</v>
      </c>
    </row>
    <row r="1637" spans="1:8">
      <c r="A1637" s="56">
        <v>371161000751</v>
      </c>
      <c r="B1637" s="57" t="s">
        <v>4901</v>
      </c>
      <c r="C1637" s="58" t="s">
        <v>4902</v>
      </c>
      <c r="D1637" s="58" t="s">
        <v>4903</v>
      </c>
      <c r="E1637" s="58" t="s">
        <v>2200</v>
      </c>
      <c r="F1637" s="57" t="s">
        <v>441</v>
      </c>
      <c r="G1637" s="59">
        <v>98462</v>
      </c>
      <c r="H1637" s="102">
        <f t="shared" si="25"/>
        <v>20.049481261263097</v>
      </c>
    </row>
    <row r="1638" spans="1:8">
      <c r="A1638" s="56">
        <v>371200401393</v>
      </c>
      <c r="B1638" s="57" t="s">
        <v>4904</v>
      </c>
      <c r="C1638" s="58" t="s">
        <v>4905</v>
      </c>
      <c r="D1638" s="58" t="s">
        <v>4906</v>
      </c>
      <c r="E1638" s="58" t="s">
        <v>2200</v>
      </c>
      <c r="F1638" s="57" t="s">
        <v>441</v>
      </c>
      <c r="G1638" s="59">
        <v>98462</v>
      </c>
      <c r="H1638" s="102">
        <f t="shared" si="25"/>
        <v>20.049481261263097</v>
      </c>
    </row>
    <row r="1639" spans="1:8">
      <c r="A1639" s="56">
        <v>371850204096</v>
      </c>
      <c r="B1639" s="57" t="s">
        <v>4907</v>
      </c>
      <c r="C1639" s="58" t="s">
        <v>4908</v>
      </c>
      <c r="D1639" s="58" t="s">
        <v>4909</v>
      </c>
      <c r="E1639" s="58" t="s">
        <v>2174</v>
      </c>
      <c r="F1639" s="57" t="s">
        <v>441</v>
      </c>
      <c r="G1639" s="59">
        <v>98462</v>
      </c>
      <c r="H1639" s="102">
        <f t="shared" si="25"/>
        <v>20.049481261263097</v>
      </c>
    </row>
    <row r="1640" spans="1:8">
      <c r="A1640" s="56">
        <v>371880309895</v>
      </c>
      <c r="B1640" s="57" t="s">
        <v>4910</v>
      </c>
      <c r="C1640" s="58" t="s">
        <v>3099</v>
      </c>
      <c r="D1640" s="58" t="s">
        <v>2239</v>
      </c>
      <c r="E1640" s="58" t="s">
        <v>3101</v>
      </c>
      <c r="F1640" s="57" t="s">
        <v>441</v>
      </c>
      <c r="G1640" s="59">
        <v>98462</v>
      </c>
      <c r="H1640" s="102">
        <f t="shared" si="25"/>
        <v>20.049481261263097</v>
      </c>
    </row>
    <row r="1641" spans="1:8">
      <c r="A1641" s="56">
        <v>371891214365</v>
      </c>
      <c r="B1641" s="57" t="s">
        <v>4911</v>
      </c>
      <c r="C1641" s="58" t="s">
        <v>4912</v>
      </c>
      <c r="D1641" s="58" t="s">
        <v>4913</v>
      </c>
      <c r="E1641" s="58" t="s">
        <v>3101</v>
      </c>
      <c r="F1641" s="57" t="s">
        <v>441</v>
      </c>
      <c r="G1641" s="59">
        <v>98462</v>
      </c>
      <c r="H1641" s="102">
        <f t="shared" si="25"/>
        <v>20.049481261263097</v>
      </c>
    </row>
    <row r="1642" spans="1:8">
      <c r="A1642" s="56">
        <v>371891214390</v>
      </c>
      <c r="B1642" s="57" t="s">
        <v>4914</v>
      </c>
      <c r="C1642" s="58" t="s">
        <v>4915</v>
      </c>
      <c r="D1642" s="58" t="s">
        <v>4916</v>
      </c>
      <c r="E1642" s="58" t="s">
        <v>3101</v>
      </c>
      <c r="F1642" s="57" t="s">
        <v>441</v>
      </c>
      <c r="G1642" s="59">
        <v>98462</v>
      </c>
      <c r="H1642" s="102">
        <f t="shared" si="25"/>
        <v>20.049481261263097</v>
      </c>
    </row>
    <row r="1643" spans="1:8">
      <c r="A1643" s="56">
        <v>371960300899</v>
      </c>
      <c r="B1643" s="57" t="s">
        <v>4917</v>
      </c>
      <c r="C1643" s="58" t="s">
        <v>4918</v>
      </c>
      <c r="D1643" s="58" t="s">
        <v>4919</v>
      </c>
      <c r="E1643" s="58" t="s">
        <v>1429</v>
      </c>
      <c r="F1643" s="57" t="s">
        <v>441</v>
      </c>
      <c r="G1643" s="59">
        <v>98462</v>
      </c>
      <c r="H1643" s="102">
        <f t="shared" si="25"/>
        <v>20.049481261263097</v>
      </c>
    </row>
    <row r="1644" spans="1:8">
      <c r="A1644" s="56">
        <v>371960800191</v>
      </c>
      <c r="B1644" s="57" t="s">
        <v>4920</v>
      </c>
      <c r="C1644" s="58" t="s">
        <v>4921</v>
      </c>
      <c r="D1644" s="58" t="s">
        <v>4922</v>
      </c>
      <c r="E1644" s="58" t="s">
        <v>2200</v>
      </c>
      <c r="F1644" s="57" t="s">
        <v>441</v>
      </c>
      <c r="G1644" s="59">
        <v>98462</v>
      </c>
      <c r="H1644" s="102">
        <f t="shared" si="25"/>
        <v>20.049481261263097</v>
      </c>
    </row>
    <row r="1645" spans="1:8">
      <c r="A1645" s="56">
        <v>389071110367</v>
      </c>
      <c r="B1645" s="57" t="s">
        <v>4923</v>
      </c>
      <c r="C1645" s="58" t="s">
        <v>4924</v>
      </c>
      <c r="D1645" s="58" t="s">
        <v>4925</v>
      </c>
      <c r="E1645" s="58" t="s">
        <v>815</v>
      </c>
      <c r="F1645" s="57" t="s">
        <v>477</v>
      </c>
      <c r="G1645" s="59">
        <v>98462</v>
      </c>
      <c r="H1645" s="102">
        <f t="shared" si="25"/>
        <v>20.049481261263097</v>
      </c>
    </row>
    <row r="1646" spans="1:8">
      <c r="A1646" s="56">
        <v>390050301136</v>
      </c>
      <c r="B1646" s="57" t="s">
        <v>4926</v>
      </c>
      <c r="C1646" s="58" t="s">
        <v>4927</v>
      </c>
      <c r="D1646" s="58" t="s">
        <v>4928</v>
      </c>
      <c r="E1646" s="58" t="s">
        <v>1215</v>
      </c>
      <c r="F1646" s="57" t="s">
        <v>477</v>
      </c>
      <c r="G1646" s="59">
        <v>98462</v>
      </c>
      <c r="H1646" s="102">
        <f t="shared" si="25"/>
        <v>20.049481261263097</v>
      </c>
    </row>
    <row r="1647" spans="1:8">
      <c r="A1647" s="56">
        <v>390090601400</v>
      </c>
      <c r="B1647" s="57" t="s">
        <v>4929</v>
      </c>
      <c r="C1647" s="58" t="s">
        <v>4930</v>
      </c>
      <c r="D1647" s="58" t="s">
        <v>4931</v>
      </c>
      <c r="E1647" s="58" t="s">
        <v>2816</v>
      </c>
      <c r="F1647" s="57" t="s">
        <v>477</v>
      </c>
      <c r="G1647" s="59">
        <v>98462</v>
      </c>
      <c r="H1647" s="102">
        <f t="shared" si="25"/>
        <v>20.049481261263097</v>
      </c>
    </row>
    <row r="1648" spans="1:8">
      <c r="A1648" s="56">
        <v>390120400579</v>
      </c>
      <c r="B1648" s="57" t="s">
        <v>4932</v>
      </c>
      <c r="C1648" s="58" t="s">
        <v>4769</v>
      </c>
      <c r="D1648" s="58" t="s">
        <v>4933</v>
      </c>
      <c r="E1648" s="58" t="s">
        <v>1679</v>
      </c>
      <c r="F1648" s="57" t="s">
        <v>477</v>
      </c>
      <c r="G1648" s="59">
        <v>98462</v>
      </c>
      <c r="H1648" s="102">
        <f t="shared" si="25"/>
        <v>20.049481261263097</v>
      </c>
    </row>
    <row r="1649" spans="1:8">
      <c r="A1649" s="56">
        <v>390160600023</v>
      </c>
      <c r="B1649" s="57" t="s">
        <v>4934</v>
      </c>
      <c r="C1649" s="58" t="s">
        <v>4935</v>
      </c>
      <c r="D1649" s="58" t="s">
        <v>4774</v>
      </c>
      <c r="E1649" s="58" t="s">
        <v>1532</v>
      </c>
      <c r="F1649" s="57" t="s">
        <v>477</v>
      </c>
      <c r="G1649" s="59">
        <v>98462</v>
      </c>
      <c r="H1649" s="102">
        <f t="shared" si="25"/>
        <v>20.049481261263097</v>
      </c>
    </row>
    <row r="1650" spans="1:8">
      <c r="A1650" s="56">
        <v>390160600554</v>
      </c>
      <c r="B1650" s="57" t="s">
        <v>4936</v>
      </c>
      <c r="C1650" s="58" t="s">
        <v>2588</v>
      </c>
      <c r="D1650" s="58" t="s">
        <v>2589</v>
      </c>
      <c r="E1650" s="58" t="s">
        <v>1532</v>
      </c>
      <c r="F1650" s="57" t="s">
        <v>441</v>
      </c>
      <c r="G1650" s="59">
        <v>98462</v>
      </c>
      <c r="H1650" s="102">
        <f t="shared" si="25"/>
        <v>20.049481261263097</v>
      </c>
    </row>
    <row r="1651" spans="1:8">
      <c r="A1651" s="56">
        <v>390170400553</v>
      </c>
      <c r="B1651" s="57" t="s">
        <v>4937</v>
      </c>
      <c r="C1651" s="58" t="s">
        <v>4938</v>
      </c>
      <c r="D1651" s="58" t="s">
        <v>4939</v>
      </c>
      <c r="E1651" s="58" t="s">
        <v>1532</v>
      </c>
      <c r="F1651" s="57" t="s">
        <v>441</v>
      </c>
      <c r="G1651" s="59">
        <v>98462</v>
      </c>
      <c r="H1651" s="102">
        <f t="shared" si="25"/>
        <v>20.049481261263097</v>
      </c>
    </row>
    <row r="1652" spans="1:8">
      <c r="A1652" s="56">
        <v>390691000535</v>
      </c>
      <c r="B1652" s="57" t="s">
        <v>4940</v>
      </c>
      <c r="C1652" s="58" t="s">
        <v>4941</v>
      </c>
      <c r="D1652" s="58" t="s">
        <v>4942</v>
      </c>
      <c r="E1652" s="58" t="s">
        <v>1532</v>
      </c>
      <c r="F1652" s="57" t="s">
        <v>441</v>
      </c>
      <c r="G1652" s="59">
        <v>98462</v>
      </c>
      <c r="H1652" s="102">
        <f t="shared" si="25"/>
        <v>20.049481261263097</v>
      </c>
    </row>
    <row r="1653" spans="1:8">
      <c r="A1653" s="56">
        <v>390770200027</v>
      </c>
      <c r="B1653" s="57" t="s">
        <v>4943</v>
      </c>
      <c r="C1653" s="58" t="s">
        <v>4944</v>
      </c>
      <c r="D1653" s="58" t="s">
        <v>4945</v>
      </c>
      <c r="E1653" s="58" t="s">
        <v>1055</v>
      </c>
      <c r="F1653" s="57" t="s">
        <v>441</v>
      </c>
      <c r="G1653" s="59">
        <v>98462</v>
      </c>
      <c r="H1653" s="102">
        <f t="shared" si="25"/>
        <v>20.049481261263097</v>
      </c>
    </row>
    <row r="1654" spans="1:8">
      <c r="A1654" s="56">
        <v>390800100367</v>
      </c>
      <c r="B1654" s="57" t="s">
        <v>4946</v>
      </c>
      <c r="C1654" s="58" t="s">
        <v>4947</v>
      </c>
      <c r="D1654" s="58" t="s">
        <v>4948</v>
      </c>
      <c r="E1654" s="58" t="s">
        <v>1532</v>
      </c>
      <c r="F1654" s="57" t="s">
        <v>441</v>
      </c>
      <c r="G1654" s="59">
        <v>98462</v>
      </c>
      <c r="H1654" s="102">
        <f t="shared" si="25"/>
        <v>20.049481261263097</v>
      </c>
    </row>
    <row r="1655" spans="1:8">
      <c r="A1655" s="56">
        <v>390890300033</v>
      </c>
      <c r="B1655" s="57" t="s">
        <v>4949</v>
      </c>
      <c r="C1655" s="58" t="s">
        <v>4950</v>
      </c>
      <c r="D1655" s="58" t="s">
        <v>4951</v>
      </c>
      <c r="E1655" s="58" t="s">
        <v>1215</v>
      </c>
      <c r="F1655" s="57" t="s">
        <v>441</v>
      </c>
      <c r="G1655" s="59">
        <v>98462</v>
      </c>
      <c r="H1655" s="102">
        <f t="shared" si="25"/>
        <v>20.049481261263097</v>
      </c>
    </row>
    <row r="1656" spans="1:8">
      <c r="A1656" s="56">
        <v>390891001218</v>
      </c>
      <c r="B1656" s="57" t="s">
        <v>4952</v>
      </c>
      <c r="C1656" s="58" t="s">
        <v>4953</v>
      </c>
      <c r="D1656" s="58" t="s">
        <v>4954</v>
      </c>
      <c r="E1656" s="58" t="s">
        <v>1215</v>
      </c>
      <c r="F1656" s="57" t="s">
        <v>441</v>
      </c>
      <c r="G1656" s="59">
        <v>98462</v>
      </c>
      <c r="H1656" s="102">
        <f t="shared" si="25"/>
        <v>20.049481261263097</v>
      </c>
    </row>
    <row r="1657" spans="1:8">
      <c r="A1657" s="56">
        <v>390900600031</v>
      </c>
      <c r="B1657" s="57" t="s">
        <v>4955</v>
      </c>
      <c r="C1657" s="58" t="s">
        <v>4956</v>
      </c>
      <c r="D1657" s="58" t="s">
        <v>4957</v>
      </c>
      <c r="E1657" s="58" t="s">
        <v>1215</v>
      </c>
      <c r="F1657" s="57" t="s">
        <v>441</v>
      </c>
      <c r="G1657" s="59">
        <v>98462</v>
      </c>
      <c r="H1657" s="102">
        <f t="shared" si="25"/>
        <v>20.049481261263097</v>
      </c>
    </row>
    <row r="1658" spans="1:8">
      <c r="A1658" s="56">
        <v>390970810792</v>
      </c>
      <c r="B1658" s="57" t="s">
        <v>4958</v>
      </c>
      <c r="C1658" s="58" t="s">
        <v>4959</v>
      </c>
      <c r="D1658" s="58" t="s">
        <v>4774</v>
      </c>
      <c r="E1658" s="58" t="s">
        <v>1532</v>
      </c>
      <c r="F1658" s="57" t="s">
        <v>441</v>
      </c>
      <c r="G1658" s="59">
        <v>98462</v>
      </c>
      <c r="H1658" s="102">
        <f t="shared" si="25"/>
        <v>20.049481261263097</v>
      </c>
    </row>
    <row r="1659" spans="1:8">
      <c r="A1659" s="56">
        <v>390980710958</v>
      </c>
      <c r="B1659" s="57" t="s">
        <v>4960</v>
      </c>
      <c r="C1659" s="58" t="s">
        <v>4961</v>
      </c>
      <c r="D1659" s="58" t="s">
        <v>4962</v>
      </c>
      <c r="E1659" s="58" t="s">
        <v>1532</v>
      </c>
      <c r="F1659" s="57" t="s">
        <v>441</v>
      </c>
      <c r="G1659" s="59">
        <v>98462</v>
      </c>
      <c r="H1659" s="102">
        <f t="shared" si="25"/>
        <v>20.049481261263097</v>
      </c>
    </row>
    <row r="1660" spans="1:8">
      <c r="A1660" s="56">
        <v>391090700269</v>
      </c>
      <c r="B1660" s="57" t="s">
        <v>4963</v>
      </c>
      <c r="C1660" s="58" t="s">
        <v>4964</v>
      </c>
      <c r="D1660" s="58" t="s">
        <v>4965</v>
      </c>
      <c r="E1660" s="58" t="s">
        <v>1416</v>
      </c>
      <c r="F1660" s="57" t="s">
        <v>477</v>
      </c>
      <c r="G1660" s="59">
        <v>98462</v>
      </c>
      <c r="H1660" s="102">
        <f t="shared" si="25"/>
        <v>20.049481261263097</v>
      </c>
    </row>
    <row r="1661" spans="1:8">
      <c r="A1661" s="56">
        <v>391161000042</v>
      </c>
      <c r="B1661" s="57" t="s">
        <v>4966</v>
      </c>
      <c r="C1661" s="58" t="s">
        <v>4967</v>
      </c>
      <c r="D1661" s="58" t="s">
        <v>4968</v>
      </c>
      <c r="E1661" s="58" t="s">
        <v>1416</v>
      </c>
      <c r="F1661" s="57" t="s">
        <v>441</v>
      </c>
      <c r="G1661" s="59">
        <v>98462</v>
      </c>
      <c r="H1661" s="102">
        <f t="shared" si="25"/>
        <v>20.049481261263097</v>
      </c>
    </row>
    <row r="1662" spans="1:8">
      <c r="A1662" s="56">
        <v>391900700104</v>
      </c>
      <c r="B1662" s="57" t="s">
        <v>4969</v>
      </c>
      <c r="C1662" s="58" t="s">
        <v>4970</v>
      </c>
      <c r="D1662" s="58" t="s">
        <v>4971</v>
      </c>
      <c r="E1662" s="58" t="s">
        <v>984</v>
      </c>
      <c r="F1662" s="57" t="s">
        <v>441</v>
      </c>
      <c r="G1662" s="59">
        <v>98462</v>
      </c>
      <c r="H1662" s="102">
        <f t="shared" si="25"/>
        <v>20.049481261263097</v>
      </c>
    </row>
    <row r="1663" spans="1:8">
      <c r="A1663" s="56">
        <v>391980601233</v>
      </c>
      <c r="B1663" s="57" t="s">
        <v>4972</v>
      </c>
      <c r="C1663" s="58" t="s">
        <v>4973</v>
      </c>
      <c r="D1663" s="58" t="s">
        <v>4974</v>
      </c>
      <c r="E1663" s="58" t="s">
        <v>1416</v>
      </c>
      <c r="F1663" s="57" t="s">
        <v>441</v>
      </c>
      <c r="G1663" s="59">
        <v>98462</v>
      </c>
      <c r="H1663" s="102">
        <f t="shared" si="25"/>
        <v>20.049481261263097</v>
      </c>
    </row>
    <row r="1664" spans="1:8">
      <c r="A1664" s="56">
        <v>392091200231</v>
      </c>
      <c r="B1664" s="57" t="s">
        <v>4975</v>
      </c>
      <c r="C1664" s="58" t="s">
        <v>4976</v>
      </c>
      <c r="D1664" s="58" t="s">
        <v>4977</v>
      </c>
      <c r="E1664" s="58" t="s">
        <v>938</v>
      </c>
      <c r="F1664" s="57" t="s">
        <v>477</v>
      </c>
      <c r="G1664" s="59">
        <v>98462</v>
      </c>
      <c r="H1664" s="102">
        <f t="shared" si="25"/>
        <v>20.049481261263097</v>
      </c>
    </row>
    <row r="1665" spans="1:8">
      <c r="A1665" s="56">
        <v>392160200095</v>
      </c>
      <c r="B1665" s="57" t="s">
        <v>4978</v>
      </c>
      <c r="C1665" s="58" t="s">
        <v>4979</v>
      </c>
      <c r="D1665" s="58" t="s">
        <v>4980</v>
      </c>
      <c r="E1665" s="58" t="s">
        <v>2478</v>
      </c>
      <c r="F1665" s="57" t="s">
        <v>441</v>
      </c>
      <c r="G1665" s="59">
        <v>98462</v>
      </c>
      <c r="H1665" s="102">
        <f t="shared" si="25"/>
        <v>20.049481261263097</v>
      </c>
    </row>
    <row r="1666" spans="1:8">
      <c r="A1666" s="56">
        <v>392161200226</v>
      </c>
      <c r="B1666" s="57" t="s">
        <v>4981</v>
      </c>
      <c r="C1666" s="58" t="s">
        <v>4982</v>
      </c>
      <c r="D1666" s="58" t="s">
        <v>4983</v>
      </c>
      <c r="E1666" s="58" t="s">
        <v>938</v>
      </c>
      <c r="F1666" s="57" t="s">
        <v>441</v>
      </c>
      <c r="G1666" s="59">
        <v>98462</v>
      </c>
      <c r="H1666" s="102">
        <f t="shared" ref="H1666:H1729" si="26">G1666/4910.95</f>
        <v>20.049481261263097</v>
      </c>
    </row>
    <row r="1667" spans="1:8">
      <c r="A1667" s="56">
        <v>392841000281</v>
      </c>
      <c r="B1667" s="57" t="s">
        <v>4984</v>
      </c>
      <c r="C1667" s="58" t="s">
        <v>4985</v>
      </c>
      <c r="D1667" s="58" t="s">
        <v>4986</v>
      </c>
      <c r="E1667" s="58" t="s">
        <v>938</v>
      </c>
      <c r="F1667" s="57" t="s">
        <v>441</v>
      </c>
      <c r="G1667" s="59">
        <v>98462</v>
      </c>
      <c r="H1667" s="102">
        <f t="shared" si="26"/>
        <v>20.049481261263097</v>
      </c>
    </row>
    <row r="1668" spans="1:8">
      <c r="A1668" s="56">
        <v>395000300017</v>
      </c>
      <c r="B1668" s="57" t="s">
        <v>4987</v>
      </c>
      <c r="C1668" s="58" t="s">
        <v>4988</v>
      </c>
      <c r="D1668" s="58" t="s">
        <v>4989</v>
      </c>
      <c r="E1668" s="58" t="s">
        <v>728</v>
      </c>
      <c r="F1668" s="57" t="s">
        <v>477</v>
      </c>
      <c r="G1668" s="59">
        <v>98462</v>
      </c>
      <c r="H1668" s="102">
        <f t="shared" si="26"/>
        <v>20.049481261263097</v>
      </c>
    </row>
    <row r="1669" spans="1:8">
      <c r="A1669" s="56">
        <v>395000400089</v>
      </c>
      <c r="B1669" s="57" t="s">
        <v>4990</v>
      </c>
      <c r="C1669" s="58" t="s">
        <v>1549</v>
      </c>
      <c r="D1669" s="58" t="s">
        <v>1550</v>
      </c>
      <c r="E1669" s="58" t="s">
        <v>728</v>
      </c>
      <c r="F1669" s="57" t="s">
        <v>477</v>
      </c>
      <c r="G1669" s="59">
        <v>98462</v>
      </c>
      <c r="H1669" s="102">
        <f t="shared" si="26"/>
        <v>20.049481261263097</v>
      </c>
    </row>
    <row r="1670" spans="1:8">
      <c r="A1670" s="56">
        <v>395000800397</v>
      </c>
      <c r="B1670" s="57" t="s">
        <v>4991</v>
      </c>
      <c r="C1670" s="58" t="s">
        <v>4992</v>
      </c>
      <c r="D1670" s="58" t="s">
        <v>2626</v>
      </c>
      <c r="E1670" s="58" t="s">
        <v>743</v>
      </c>
      <c r="F1670" s="57" t="s">
        <v>441</v>
      </c>
      <c r="G1670" s="59">
        <v>98462</v>
      </c>
      <c r="H1670" s="102">
        <f t="shared" si="26"/>
        <v>20.049481261263097</v>
      </c>
    </row>
    <row r="1671" spans="1:8">
      <c r="A1671" s="56">
        <v>395001001803</v>
      </c>
      <c r="B1671" s="57" t="s">
        <v>4993</v>
      </c>
      <c r="C1671" s="58" t="s">
        <v>4994</v>
      </c>
      <c r="D1671" s="58" t="s">
        <v>3210</v>
      </c>
      <c r="E1671" s="58" t="s">
        <v>728</v>
      </c>
      <c r="F1671" s="57" t="s">
        <v>477</v>
      </c>
      <c r="G1671" s="59">
        <v>98462</v>
      </c>
      <c r="H1671" s="102">
        <f t="shared" si="26"/>
        <v>20.049481261263097</v>
      </c>
    </row>
    <row r="1672" spans="1:8">
      <c r="A1672" s="56">
        <v>395001103568</v>
      </c>
      <c r="B1672" s="57" t="s">
        <v>4995</v>
      </c>
      <c r="C1672" s="58" t="s">
        <v>4483</v>
      </c>
      <c r="D1672" s="58" t="s">
        <v>3263</v>
      </c>
      <c r="E1672" s="58" t="s">
        <v>743</v>
      </c>
      <c r="F1672" s="57" t="s">
        <v>441</v>
      </c>
      <c r="G1672" s="59">
        <v>98462</v>
      </c>
      <c r="H1672" s="102">
        <f t="shared" si="26"/>
        <v>20.049481261263097</v>
      </c>
    </row>
    <row r="1673" spans="1:8">
      <c r="A1673" s="56">
        <v>395010102302</v>
      </c>
      <c r="B1673" s="57" t="s">
        <v>4996</v>
      </c>
      <c r="C1673" s="58" t="s">
        <v>560</v>
      </c>
      <c r="D1673" s="58" t="s">
        <v>4997</v>
      </c>
      <c r="E1673" s="58" t="s">
        <v>743</v>
      </c>
      <c r="F1673" s="57" t="s">
        <v>441</v>
      </c>
      <c r="G1673" s="59">
        <v>98462</v>
      </c>
      <c r="H1673" s="102">
        <f t="shared" si="26"/>
        <v>20.049481261263097</v>
      </c>
    </row>
    <row r="1674" spans="1:8">
      <c r="A1674" s="56">
        <v>395010702059</v>
      </c>
      <c r="B1674" s="57" t="s">
        <v>4998</v>
      </c>
      <c r="C1674" s="58" t="s">
        <v>4999</v>
      </c>
      <c r="D1674" s="58" t="s">
        <v>5000</v>
      </c>
      <c r="E1674" s="58" t="s">
        <v>728</v>
      </c>
      <c r="F1674" s="57" t="s">
        <v>441</v>
      </c>
      <c r="G1674" s="59">
        <v>98462</v>
      </c>
      <c r="H1674" s="102">
        <f t="shared" si="26"/>
        <v>20.049481261263097</v>
      </c>
    </row>
    <row r="1675" spans="1:8">
      <c r="A1675" s="56">
        <v>395010803599</v>
      </c>
      <c r="B1675" s="57" t="s">
        <v>5001</v>
      </c>
      <c r="C1675" s="58" t="s">
        <v>5002</v>
      </c>
      <c r="D1675" s="58" t="s">
        <v>5003</v>
      </c>
      <c r="E1675" s="58" t="s">
        <v>743</v>
      </c>
      <c r="F1675" s="57" t="s">
        <v>441</v>
      </c>
      <c r="G1675" s="59">
        <v>98462</v>
      </c>
      <c r="H1675" s="102">
        <f t="shared" si="26"/>
        <v>20.049481261263097</v>
      </c>
    </row>
    <row r="1676" spans="1:8">
      <c r="A1676" s="56">
        <v>395020600181</v>
      </c>
      <c r="B1676" s="57" t="s">
        <v>5004</v>
      </c>
      <c r="C1676" s="58" t="s">
        <v>5005</v>
      </c>
      <c r="D1676" s="58" t="s">
        <v>5006</v>
      </c>
      <c r="E1676" s="58" t="s">
        <v>728</v>
      </c>
      <c r="F1676" s="57" t="s">
        <v>441</v>
      </c>
      <c r="G1676" s="59">
        <v>98462</v>
      </c>
      <c r="H1676" s="102">
        <f t="shared" si="26"/>
        <v>20.049481261263097</v>
      </c>
    </row>
    <row r="1677" spans="1:8">
      <c r="A1677" s="56">
        <v>395020701280</v>
      </c>
      <c r="B1677" s="57" t="s">
        <v>5007</v>
      </c>
      <c r="C1677" s="58" t="s">
        <v>5008</v>
      </c>
      <c r="D1677" s="58" t="s">
        <v>5009</v>
      </c>
      <c r="E1677" s="58" t="s">
        <v>743</v>
      </c>
      <c r="F1677" s="57" t="s">
        <v>441</v>
      </c>
      <c r="G1677" s="59">
        <v>98462</v>
      </c>
      <c r="H1677" s="102">
        <f t="shared" si="26"/>
        <v>20.049481261263097</v>
      </c>
    </row>
    <row r="1678" spans="1:8">
      <c r="A1678" s="56">
        <v>395021002300</v>
      </c>
      <c r="B1678" s="57" t="s">
        <v>5010</v>
      </c>
      <c r="C1678" s="58" t="s">
        <v>2877</v>
      </c>
      <c r="D1678" s="58" t="s">
        <v>5011</v>
      </c>
      <c r="E1678" s="58" t="s">
        <v>743</v>
      </c>
      <c r="F1678" s="57" t="s">
        <v>477</v>
      </c>
      <c r="G1678" s="59">
        <v>98462</v>
      </c>
      <c r="H1678" s="102">
        <f t="shared" si="26"/>
        <v>20.049481261263097</v>
      </c>
    </row>
    <row r="1679" spans="1:8">
      <c r="A1679" s="56">
        <v>395021103441</v>
      </c>
      <c r="B1679" s="57" t="s">
        <v>5012</v>
      </c>
      <c r="C1679" s="58" t="s">
        <v>3833</v>
      </c>
      <c r="D1679" s="58" t="s">
        <v>3834</v>
      </c>
      <c r="E1679" s="58" t="s">
        <v>743</v>
      </c>
      <c r="F1679" s="57" t="s">
        <v>441</v>
      </c>
      <c r="G1679" s="59">
        <v>98462</v>
      </c>
      <c r="H1679" s="102">
        <f t="shared" si="26"/>
        <v>20.049481261263097</v>
      </c>
    </row>
    <row r="1680" spans="1:8">
      <c r="A1680" s="56">
        <v>395030100641</v>
      </c>
      <c r="B1680" s="57" t="s">
        <v>5013</v>
      </c>
      <c r="C1680" s="58" t="s">
        <v>5014</v>
      </c>
      <c r="D1680" s="58" t="s">
        <v>5015</v>
      </c>
      <c r="E1680" s="58" t="s">
        <v>728</v>
      </c>
      <c r="F1680" s="57" t="s">
        <v>441</v>
      </c>
      <c r="G1680" s="59">
        <v>98462</v>
      </c>
      <c r="H1680" s="102">
        <f t="shared" si="26"/>
        <v>20.049481261263097</v>
      </c>
    </row>
    <row r="1681" spans="1:8">
      <c r="A1681" s="56">
        <v>395030203717</v>
      </c>
      <c r="B1681" s="57" t="s">
        <v>5016</v>
      </c>
      <c r="C1681" s="58" t="s">
        <v>2365</v>
      </c>
      <c r="D1681" s="58" t="s">
        <v>5017</v>
      </c>
      <c r="E1681" s="58" t="s">
        <v>743</v>
      </c>
      <c r="F1681" s="57" t="s">
        <v>477</v>
      </c>
      <c r="G1681" s="59">
        <v>98462</v>
      </c>
      <c r="H1681" s="102">
        <f t="shared" si="26"/>
        <v>20.049481261263097</v>
      </c>
    </row>
    <row r="1682" spans="1:8">
      <c r="A1682" s="56">
        <v>395030203806</v>
      </c>
      <c r="B1682" s="57" t="s">
        <v>5018</v>
      </c>
      <c r="C1682" s="58" t="s">
        <v>5019</v>
      </c>
      <c r="D1682" s="58" t="s">
        <v>5020</v>
      </c>
      <c r="E1682" s="58" t="s">
        <v>728</v>
      </c>
      <c r="F1682" s="57" t="s">
        <v>441</v>
      </c>
      <c r="G1682" s="59">
        <v>98462</v>
      </c>
      <c r="H1682" s="102">
        <f t="shared" si="26"/>
        <v>20.049481261263097</v>
      </c>
    </row>
    <row r="1683" spans="1:8">
      <c r="A1683" s="56">
        <v>395041201571</v>
      </c>
      <c r="B1683" s="57" t="s">
        <v>5021</v>
      </c>
      <c r="C1683" s="58" t="s">
        <v>5022</v>
      </c>
      <c r="D1683" s="58" t="s">
        <v>5023</v>
      </c>
      <c r="E1683" s="58" t="s">
        <v>743</v>
      </c>
      <c r="F1683" s="57" t="s">
        <v>441</v>
      </c>
      <c r="G1683" s="59">
        <v>98462</v>
      </c>
      <c r="H1683" s="102">
        <f t="shared" si="26"/>
        <v>20.049481261263097</v>
      </c>
    </row>
    <row r="1684" spans="1:8">
      <c r="A1684" s="56">
        <v>395050101040</v>
      </c>
      <c r="B1684" s="57" t="s">
        <v>5024</v>
      </c>
      <c r="C1684" s="58" t="s">
        <v>5025</v>
      </c>
      <c r="D1684" s="58" t="s">
        <v>5026</v>
      </c>
      <c r="E1684" s="58" t="s">
        <v>728</v>
      </c>
      <c r="F1684" s="57" t="s">
        <v>441</v>
      </c>
      <c r="G1684" s="59">
        <v>98462</v>
      </c>
      <c r="H1684" s="102">
        <f t="shared" si="26"/>
        <v>20.049481261263097</v>
      </c>
    </row>
    <row r="1685" spans="1:8">
      <c r="A1685" s="56">
        <v>395050101490</v>
      </c>
      <c r="B1685" s="57" t="s">
        <v>5027</v>
      </c>
      <c r="C1685" s="58" t="s">
        <v>4483</v>
      </c>
      <c r="D1685" s="58" t="s">
        <v>5028</v>
      </c>
      <c r="E1685" s="58" t="s">
        <v>743</v>
      </c>
      <c r="F1685" s="57" t="s">
        <v>441</v>
      </c>
      <c r="G1685" s="59">
        <v>98462</v>
      </c>
      <c r="H1685" s="102">
        <f t="shared" si="26"/>
        <v>20.049481261263097</v>
      </c>
    </row>
    <row r="1686" spans="1:8">
      <c r="A1686" s="56">
        <v>395050301111</v>
      </c>
      <c r="B1686" s="57" t="s">
        <v>5029</v>
      </c>
      <c r="C1686" s="58" t="s">
        <v>2480</v>
      </c>
      <c r="D1686" s="58" t="s">
        <v>5030</v>
      </c>
      <c r="E1686" s="58" t="s">
        <v>728</v>
      </c>
      <c r="F1686" s="57" t="s">
        <v>477</v>
      </c>
      <c r="G1686" s="59">
        <v>98462</v>
      </c>
      <c r="H1686" s="102">
        <f t="shared" si="26"/>
        <v>20.049481261263097</v>
      </c>
    </row>
    <row r="1687" spans="1:8">
      <c r="A1687" s="56">
        <v>395051201064</v>
      </c>
      <c r="B1687" s="57" t="s">
        <v>5031</v>
      </c>
      <c r="C1687" s="58" t="s">
        <v>5032</v>
      </c>
      <c r="D1687" s="58" t="s">
        <v>5033</v>
      </c>
      <c r="E1687" s="58" t="s">
        <v>728</v>
      </c>
      <c r="F1687" s="57" t="s">
        <v>477</v>
      </c>
      <c r="G1687" s="59">
        <v>98462</v>
      </c>
      <c r="H1687" s="102">
        <f t="shared" si="26"/>
        <v>20.049481261263097</v>
      </c>
    </row>
    <row r="1688" spans="1:8">
      <c r="A1688" s="56">
        <v>395060801058</v>
      </c>
      <c r="B1688" s="57" t="s">
        <v>5034</v>
      </c>
      <c r="C1688" s="58" t="s">
        <v>3178</v>
      </c>
      <c r="D1688" s="58" t="s">
        <v>5035</v>
      </c>
      <c r="E1688" s="58" t="s">
        <v>728</v>
      </c>
      <c r="F1688" s="57" t="s">
        <v>477</v>
      </c>
      <c r="G1688" s="59">
        <v>98462</v>
      </c>
      <c r="H1688" s="102">
        <f t="shared" si="26"/>
        <v>20.049481261263097</v>
      </c>
    </row>
    <row r="1689" spans="1:8">
      <c r="A1689" s="56">
        <v>395071201419</v>
      </c>
      <c r="B1689" s="57" t="s">
        <v>5036</v>
      </c>
      <c r="C1689" s="58" t="s">
        <v>5037</v>
      </c>
      <c r="D1689" s="58" t="s">
        <v>5038</v>
      </c>
      <c r="E1689" s="58" t="s">
        <v>728</v>
      </c>
      <c r="F1689" s="57" t="s">
        <v>441</v>
      </c>
      <c r="G1689" s="59">
        <v>98462</v>
      </c>
      <c r="H1689" s="102">
        <f t="shared" si="26"/>
        <v>20.049481261263097</v>
      </c>
    </row>
    <row r="1690" spans="1:8">
      <c r="A1690" s="56">
        <v>395080100668</v>
      </c>
      <c r="B1690" s="57" t="s">
        <v>5039</v>
      </c>
      <c r="C1690" s="58" t="s">
        <v>5040</v>
      </c>
      <c r="D1690" s="58" t="s">
        <v>5003</v>
      </c>
      <c r="E1690" s="58" t="s">
        <v>743</v>
      </c>
      <c r="F1690" s="57" t="s">
        <v>441</v>
      </c>
      <c r="G1690" s="59">
        <v>98462</v>
      </c>
      <c r="H1690" s="102">
        <f t="shared" si="26"/>
        <v>20.049481261263097</v>
      </c>
    </row>
    <row r="1691" spans="1:8">
      <c r="A1691" s="56">
        <v>395080401145</v>
      </c>
      <c r="B1691" s="57" t="s">
        <v>5041</v>
      </c>
      <c r="C1691" s="58" t="s">
        <v>5042</v>
      </c>
      <c r="D1691" s="58" t="s">
        <v>5043</v>
      </c>
      <c r="E1691" s="58" t="s">
        <v>728</v>
      </c>
      <c r="F1691" s="57" t="s">
        <v>441</v>
      </c>
      <c r="G1691" s="59">
        <v>98462</v>
      </c>
      <c r="H1691" s="102">
        <f t="shared" si="26"/>
        <v>20.049481261263097</v>
      </c>
    </row>
    <row r="1692" spans="1:8">
      <c r="A1692" s="56">
        <v>395090801664</v>
      </c>
      <c r="B1692" s="57" t="s">
        <v>5044</v>
      </c>
      <c r="C1692" s="58" t="s">
        <v>3631</v>
      </c>
      <c r="D1692" s="58" t="s">
        <v>3424</v>
      </c>
      <c r="E1692" s="58" t="s">
        <v>728</v>
      </c>
      <c r="F1692" s="57" t="s">
        <v>477</v>
      </c>
      <c r="G1692" s="59">
        <v>98462</v>
      </c>
      <c r="H1692" s="102">
        <f t="shared" si="26"/>
        <v>20.049481261263097</v>
      </c>
    </row>
    <row r="1693" spans="1:8">
      <c r="A1693" s="56">
        <v>395090801761</v>
      </c>
      <c r="B1693" s="57" t="s">
        <v>5045</v>
      </c>
      <c r="C1693" s="58" t="s">
        <v>3857</v>
      </c>
      <c r="D1693" s="58" t="s">
        <v>5046</v>
      </c>
      <c r="E1693" s="58" t="s">
        <v>728</v>
      </c>
      <c r="F1693" s="57" t="s">
        <v>441</v>
      </c>
      <c r="G1693" s="59">
        <v>98462</v>
      </c>
      <c r="H1693" s="102">
        <f t="shared" si="26"/>
        <v>20.049481261263097</v>
      </c>
    </row>
    <row r="1694" spans="1:8">
      <c r="A1694" s="56">
        <v>395110400491</v>
      </c>
      <c r="B1694" s="57" t="s">
        <v>5047</v>
      </c>
      <c r="C1694" s="58" t="s">
        <v>5048</v>
      </c>
      <c r="D1694" s="58" t="s">
        <v>5049</v>
      </c>
      <c r="E1694" s="58" t="s">
        <v>743</v>
      </c>
      <c r="F1694" s="57" t="s">
        <v>441</v>
      </c>
      <c r="G1694" s="59">
        <v>98462</v>
      </c>
      <c r="H1694" s="102">
        <f t="shared" si="26"/>
        <v>20.049481261263097</v>
      </c>
    </row>
    <row r="1695" spans="1:8">
      <c r="A1695" s="56">
        <v>395110500208</v>
      </c>
      <c r="B1695" s="57" t="s">
        <v>5050</v>
      </c>
      <c r="C1695" s="58" t="s">
        <v>4431</v>
      </c>
      <c r="D1695" s="58" t="s">
        <v>4432</v>
      </c>
      <c r="E1695" s="58" t="s">
        <v>728</v>
      </c>
      <c r="F1695" s="57" t="s">
        <v>441</v>
      </c>
      <c r="G1695" s="59">
        <v>98462</v>
      </c>
      <c r="H1695" s="102">
        <f t="shared" si="26"/>
        <v>20.049481261263097</v>
      </c>
    </row>
    <row r="1696" spans="1:8">
      <c r="A1696" s="56">
        <v>395110501026</v>
      </c>
      <c r="B1696" s="57" t="s">
        <v>5051</v>
      </c>
      <c r="C1696" s="58" t="s">
        <v>5052</v>
      </c>
      <c r="D1696" s="58" t="s">
        <v>5053</v>
      </c>
      <c r="E1696" s="58" t="s">
        <v>728</v>
      </c>
      <c r="F1696" s="57" t="s">
        <v>441</v>
      </c>
      <c r="G1696" s="59">
        <v>98462</v>
      </c>
      <c r="H1696" s="102">
        <f t="shared" si="26"/>
        <v>20.049481261263097</v>
      </c>
    </row>
    <row r="1697" spans="1:8">
      <c r="A1697" s="56">
        <v>395110502146</v>
      </c>
      <c r="B1697" s="57" t="s">
        <v>5054</v>
      </c>
      <c r="C1697" s="58" t="s">
        <v>2637</v>
      </c>
      <c r="D1697" s="58" t="s">
        <v>2001</v>
      </c>
      <c r="E1697" s="58" t="s">
        <v>728</v>
      </c>
      <c r="F1697" s="57" t="s">
        <v>441</v>
      </c>
      <c r="G1697" s="59">
        <v>98462</v>
      </c>
      <c r="H1697" s="102">
        <f t="shared" si="26"/>
        <v>20.049481261263097</v>
      </c>
    </row>
    <row r="1698" spans="1:8">
      <c r="A1698" s="56">
        <v>395120201314</v>
      </c>
      <c r="B1698" s="57" t="s">
        <v>5055</v>
      </c>
      <c r="C1698" s="58" t="s">
        <v>4988</v>
      </c>
      <c r="D1698" s="58" t="s">
        <v>2356</v>
      </c>
      <c r="E1698" s="58" t="s">
        <v>728</v>
      </c>
      <c r="F1698" s="57" t="s">
        <v>477</v>
      </c>
      <c r="G1698" s="59">
        <v>98462</v>
      </c>
      <c r="H1698" s="102">
        <f t="shared" si="26"/>
        <v>20.049481261263097</v>
      </c>
    </row>
    <row r="1699" spans="1:8">
      <c r="A1699" s="56">
        <v>395120501661</v>
      </c>
      <c r="B1699" s="57" t="s">
        <v>5056</v>
      </c>
      <c r="C1699" s="58" t="s">
        <v>5057</v>
      </c>
      <c r="D1699" s="58" t="s">
        <v>5058</v>
      </c>
      <c r="E1699" s="58" t="s">
        <v>728</v>
      </c>
      <c r="F1699" s="57" t="s">
        <v>441</v>
      </c>
      <c r="G1699" s="59">
        <v>98462</v>
      </c>
      <c r="H1699" s="102">
        <f t="shared" si="26"/>
        <v>20.049481261263097</v>
      </c>
    </row>
    <row r="1700" spans="1:8">
      <c r="A1700" s="56">
        <v>395120701881</v>
      </c>
      <c r="B1700" s="57" t="s">
        <v>5059</v>
      </c>
      <c r="C1700" s="58" t="s">
        <v>5060</v>
      </c>
      <c r="D1700" s="58" t="s">
        <v>5061</v>
      </c>
      <c r="E1700" s="58" t="s">
        <v>743</v>
      </c>
      <c r="F1700" s="57" t="s">
        <v>441</v>
      </c>
      <c r="G1700" s="59">
        <v>98462</v>
      </c>
      <c r="H1700" s="102">
        <f t="shared" si="26"/>
        <v>20.049481261263097</v>
      </c>
    </row>
    <row r="1701" spans="1:8">
      <c r="A1701" s="56">
        <v>395130700211</v>
      </c>
      <c r="B1701" s="57" t="s">
        <v>5062</v>
      </c>
      <c r="C1701" s="58" t="s">
        <v>3905</v>
      </c>
      <c r="D1701" s="58" t="s">
        <v>5063</v>
      </c>
      <c r="E1701" s="58" t="s">
        <v>743</v>
      </c>
      <c r="F1701" s="57" t="s">
        <v>441</v>
      </c>
      <c r="G1701" s="59">
        <v>98462</v>
      </c>
      <c r="H1701" s="102">
        <f t="shared" si="26"/>
        <v>20.049481261263097</v>
      </c>
    </row>
    <row r="1702" spans="1:8">
      <c r="A1702" s="56">
        <v>395141001285</v>
      </c>
      <c r="B1702" s="57" t="s">
        <v>5064</v>
      </c>
      <c r="C1702" s="58" t="s">
        <v>5065</v>
      </c>
      <c r="D1702" s="58" t="s">
        <v>5066</v>
      </c>
      <c r="E1702" s="58" t="s">
        <v>743</v>
      </c>
      <c r="F1702" s="57" t="s">
        <v>441</v>
      </c>
      <c r="G1702" s="59">
        <v>98462</v>
      </c>
      <c r="H1702" s="102">
        <f t="shared" si="26"/>
        <v>20.049481261263097</v>
      </c>
    </row>
    <row r="1703" spans="1:8">
      <c r="A1703" s="56">
        <v>395141001536</v>
      </c>
      <c r="B1703" s="57" t="s">
        <v>425</v>
      </c>
      <c r="C1703" s="58" t="s">
        <v>5067</v>
      </c>
      <c r="D1703" s="58" t="s">
        <v>5068</v>
      </c>
      <c r="E1703" s="58" t="s">
        <v>1845</v>
      </c>
      <c r="F1703" s="57" t="s">
        <v>441</v>
      </c>
      <c r="G1703" s="59">
        <v>98462</v>
      </c>
      <c r="H1703" s="102">
        <f t="shared" si="26"/>
        <v>20.049481261263097</v>
      </c>
    </row>
    <row r="1704" spans="1:8">
      <c r="A1704" s="56">
        <v>395141001544</v>
      </c>
      <c r="B1704" s="57" t="s">
        <v>424</v>
      </c>
      <c r="C1704" s="58" t="s">
        <v>5067</v>
      </c>
      <c r="D1704" s="58" t="s">
        <v>5069</v>
      </c>
      <c r="E1704" s="58" t="s">
        <v>1845</v>
      </c>
      <c r="F1704" s="57" t="s">
        <v>441</v>
      </c>
      <c r="G1704" s="59">
        <v>98462</v>
      </c>
      <c r="H1704" s="102">
        <f t="shared" si="26"/>
        <v>20.049481261263097</v>
      </c>
    </row>
    <row r="1705" spans="1:8">
      <c r="A1705" s="56">
        <v>395151000091</v>
      </c>
      <c r="B1705" s="57" t="s">
        <v>5070</v>
      </c>
      <c r="C1705" s="58" t="s">
        <v>547</v>
      </c>
      <c r="D1705" s="58" t="s">
        <v>5071</v>
      </c>
      <c r="E1705" s="58" t="s">
        <v>743</v>
      </c>
      <c r="F1705" s="57" t="s">
        <v>477</v>
      </c>
      <c r="G1705" s="59">
        <v>98462</v>
      </c>
      <c r="H1705" s="102">
        <f t="shared" si="26"/>
        <v>20.049481261263097</v>
      </c>
    </row>
    <row r="1706" spans="1:8">
      <c r="A1706" s="56">
        <v>395160100383</v>
      </c>
      <c r="B1706" s="57" t="s">
        <v>5072</v>
      </c>
      <c r="C1706" s="58" t="s">
        <v>5073</v>
      </c>
      <c r="D1706" s="58" t="s">
        <v>5074</v>
      </c>
      <c r="E1706" s="58" t="s">
        <v>728</v>
      </c>
      <c r="F1706" s="57" t="s">
        <v>441</v>
      </c>
      <c r="G1706" s="59">
        <v>98462</v>
      </c>
      <c r="H1706" s="102">
        <f t="shared" si="26"/>
        <v>20.049481261263097</v>
      </c>
    </row>
    <row r="1707" spans="1:8">
      <c r="A1707" s="56">
        <v>395160501159</v>
      </c>
      <c r="B1707" s="57" t="s">
        <v>5075</v>
      </c>
      <c r="C1707" s="58" t="s">
        <v>4483</v>
      </c>
      <c r="D1707" s="58" t="s">
        <v>5076</v>
      </c>
      <c r="E1707" s="58" t="s">
        <v>728</v>
      </c>
      <c r="F1707" s="57" t="s">
        <v>441</v>
      </c>
      <c r="G1707" s="59">
        <v>98462</v>
      </c>
      <c r="H1707" s="102">
        <f t="shared" si="26"/>
        <v>20.049481261263097</v>
      </c>
    </row>
    <row r="1708" spans="1:8">
      <c r="A1708" s="56">
        <v>395160600998</v>
      </c>
      <c r="B1708" s="57" t="s">
        <v>5077</v>
      </c>
      <c r="C1708" s="58" t="s">
        <v>4709</v>
      </c>
      <c r="D1708" s="58" t="s">
        <v>5078</v>
      </c>
      <c r="E1708" s="58" t="s">
        <v>743</v>
      </c>
      <c r="F1708" s="57" t="s">
        <v>441</v>
      </c>
      <c r="G1708" s="59">
        <v>98462</v>
      </c>
      <c r="H1708" s="102">
        <f t="shared" si="26"/>
        <v>20.049481261263097</v>
      </c>
    </row>
    <row r="1709" spans="1:8">
      <c r="A1709" s="56">
        <v>395161000986</v>
      </c>
      <c r="B1709" s="57" t="s">
        <v>5079</v>
      </c>
      <c r="C1709" s="58" t="s">
        <v>2701</v>
      </c>
      <c r="D1709" s="58" t="s">
        <v>5080</v>
      </c>
      <c r="E1709" s="58" t="s">
        <v>728</v>
      </c>
      <c r="F1709" s="57" t="s">
        <v>441</v>
      </c>
      <c r="G1709" s="59">
        <v>98462</v>
      </c>
      <c r="H1709" s="102">
        <f t="shared" si="26"/>
        <v>20.049481261263097</v>
      </c>
    </row>
    <row r="1710" spans="1:8">
      <c r="A1710" s="56">
        <v>395170301981</v>
      </c>
      <c r="B1710" s="57" t="s">
        <v>5081</v>
      </c>
      <c r="C1710" s="58" t="s">
        <v>5082</v>
      </c>
      <c r="D1710" s="58" t="s">
        <v>5083</v>
      </c>
      <c r="E1710" s="58" t="s">
        <v>743</v>
      </c>
      <c r="F1710" s="57" t="s">
        <v>477</v>
      </c>
      <c r="G1710" s="59">
        <v>98462</v>
      </c>
      <c r="H1710" s="102">
        <f t="shared" si="26"/>
        <v>20.049481261263097</v>
      </c>
    </row>
    <row r="1711" spans="1:8">
      <c r="A1711" s="56">
        <v>395171201343</v>
      </c>
      <c r="B1711" s="57" t="s">
        <v>5084</v>
      </c>
      <c r="C1711" s="58" t="s">
        <v>4466</v>
      </c>
      <c r="D1711" s="58" t="s">
        <v>5085</v>
      </c>
      <c r="E1711" s="58" t="s">
        <v>728</v>
      </c>
      <c r="F1711" s="57" t="s">
        <v>441</v>
      </c>
      <c r="G1711" s="59">
        <v>98462</v>
      </c>
      <c r="H1711" s="102">
        <f t="shared" si="26"/>
        <v>20.049481261263097</v>
      </c>
    </row>
    <row r="1712" spans="1:8">
      <c r="A1712" s="56">
        <v>395180201437</v>
      </c>
      <c r="B1712" s="57" t="s">
        <v>5086</v>
      </c>
      <c r="C1712" s="58" t="s">
        <v>5087</v>
      </c>
      <c r="D1712" s="58" t="s">
        <v>5088</v>
      </c>
      <c r="E1712" s="58" t="s">
        <v>728</v>
      </c>
      <c r="F1712" s="57" t="s">
        <v>441</v>
      </c>
      <c r="G1712" s="59">
        <v>98462</v>
      </c>
      <c r="H1712" s="102">
        <f t="shared" si="26"/>
        <v>20.049481261263097</v>
      </c>
    </row>
    <row r="1713" spans="1:8">
      <c r="A1713" s="56">
        <v>395180300796</v>
      </c>
      <c r="B1713" s="57" t="s">
        <v>428</v>
      </c>
      <c r="C1713" s="58" t="s">
        <v>5089</v>
      </c>
      <c r="D1713" s="58" t="s">
        <v>5090</v>
      </c>
      <c r="E1713" s="58" t="s">
        <v>728</v>
      </c>
      <c r="F1713" s="57" t="s">
        <v>441</v>
      </c>
      <c r="G1713" s="59">
        <v>98462</v>
      </c>
      <c r="H1713" s="102">
        <f t="shared" si="26"/>
        <v>20.049481261263097</v>
      </c>
    </row>
    <row r="1714" spans="1:8">
      <c r="A1714" s="56">
        <v>395190200552</v>
      </c>
      <c r="B1714" s="57" t="s">
        <v>5091</v>
      </c>
      <c r="C1714" s="58" t="s">
        <v>1496</v>
      </c>
      <c r="D1714" s="58" t="s">
        <v>5092</v>
      </c>
      <c r="E1714" s="58" t="s">
        <v>743</v>
      </c>
      <c r="F1714" s="57" t="s">
        <v>441</v>
      </c>
      <c r="G1714" s="59">
        <v>98462</v>
      </c>
      <c r="H1714" s="102">
        <f t="shared" si="26"/>
        <v>20.049481261263097</v>
      </c>
    </row>
    <row r="1715" spans="1:8">
      <c r="A1715" s="56">
        <v>395190200811</v>
      </c>
      <c r="B1715" s="57" t="s">
        <v>5093</v>
      </c>
      <c r="C1715" s="58" t="s">
        <v>5094</v>
      </c>
      <c r="D1715" s="58" t="s">
        <v>5095</v>
      </c>
      <c r="E1715" s="58" t="s">
        <v>728</v>
      </c>
      <c r="F1715" s="57" t="s">
        <v>441</v>
      </c>
      <c r="G1715" s="59">
        <v>98462</v>
      </c>
      <c r="H1715" s="102">
        <f t="shared" si="26"/>
        <v>20.049481261263097</v>
      </c>
    </row>
    <row r="1716" spans="1:8">
      <c r="A1716" s="56">
        <v>395190401213</v>
      </c>
      <c r="B1716" s="57" t="s">
        <v>5096</v>
      </c>
      <c r="C1716" s="58" t="s">
        <v>5097</v>
      </c>
      <c r="D1716" s="58" t="s">
        <v>4230</v>
      </c>
      <c r="E1716" s="58" t="s">
        <v>728</v>
      </c>
      <c r="F1716" s="57" t="s">
        <v>441</v>
      </c>
      <c r="G1716" s="59">
        <v>98462</v>
      </c>
      <c r="H1716" s="102">
        <f t="shared" si="26"/>
        <v>20.049481261263097</v>
      </c>
    </row>
    <row r="1717" spans="1:8">
      <c r="A1717" s="56">
        <v>395190500602</v>
      </c>
      <c r="B1717" s="57" t="s">
        <v>5098</v>
      </c>
      <c r="C1717" s="58" t="s">
        <v>5099</v>
      </c>
      <c r="D1717" s="58" t="s">
        <v>5100</v>
      </c>
      <c r="E1717" s="58" t="s">
        <v>728</v>
      </c>
      <c r="F1717" s="57" t="s">
        <v>441</v>
      </c>
      <c r="G1717" s="59">
        <v>98462</v>
      </c>
      <c r="H1717" s="102">
        <f t="shared" si="26"/>
        <v>20.049481261263097</v>
      </c>
    </row>
    <row r="1718" spans="1:8">
      <c r="A1718" s="56">
        <v>395190800584</v>
      </c>
      <c r="B1718" s="57" t="s">
        <v>5101</v>
      </c>
      <c r="C1718" s="58" t="s">
        <v>4314</v>
      </c>
      <c r="D1718" s="58" t="s">
        <v>5102</v>
      </c>
      <c r="E1718" s="58" t="s">
        <v>728</v>
      </c>
      <c r="F1718" s="57" t="s">
        <v>441</v>
      </c>
      <c r="G1718" s="59">
        <v>98462</v>
      </c>
      <c r="H1718" s="102">
        <f t="shared" si="26"/>
        <v>20.049481261263097</v>
      </c>
    </row>
    <row r="1719" spans="1:8">
      <c r="A1719" s="56">
        <v>395191100489</v>
      </c>
      <c r="B1719" s="57" t="s">
        <v>5103</v>
      </c>
      <c r="C1719" s="58" t="s">
        <v>3625</v>
      </c>
      <c r="D1719" s="58" t="s">
        <v>5104</v>
      </c>
      <c r="E1719" s="58" t="s">
        <v>728</v>
      </c>
      <c r="F1719" s="57" t="s">
        <v>477</v>
      </c>
      <c r="G1719" s="59">
        <v>98462</v>
      </c>
      <c r="H1719" s="102">
        <f t="shared" si="26"/>
        <v>20.049481261263097</v>
      </c>
    </row>
    <row r="1720" spans="1:8">
      <c r="A1720" s="56">
        <v>395191200190</v>
      </c>
      <c r="B1720" s="57" t="s">
        <v>5105</v>
      </c>
      <c r="C1720" s="58" t="s">
        <v>5106</v>
      </c>
      <c r="D1720" s="58" t="s">
        <v>5107</v>
      </c>
      <c r="E1720" s="58" t="s">
        <v>728</v>
      </c>
      <c r="F1720" s="57" t="s">
        <v>441</v>
      </c>
      <c r="G1720" s="59">
        <v>98462</v>
      </c>
      <c r="H1720" s="102">
        <f t="shared" si="26"/>
        <v>20.049481261263097</v>
      </c>
    </row>
    <row r="1721" spans="1:8">
      <c r="A1721" s="56">
        <v>395200100331</v>
      </c>
      <c r="B1721" s="57" t="s">
        <v>5108</v>
      </c>
      <c r="C1721" s="58" t="s">
        <v>547</v>
      </c>
      <c r="D1721" s="58" t="s">
        <v>5109</v>
      </c>
      <c r="E1721" s="58" t="s">
        <v>728</v>
      </c>
      <c r="F1721" s="57" t="s">
        <v>441</v>
      </c>
      <c r="G1721" s="59">
        <v>98462</v>
      </c>
      <c r="H1721" s="102">
        <f t="shared" si="26"/>
        <v>20.049481261263097</v>
      </c>
    </row>
    <row r="1722" spans="1:8">
      <c r="A1722" s="56">
        <v>395200100888</v>
      </c>
      <c r="B1722" s="57" t="s">
        <v>5110</v>
      </c>
      <c r="C1722" s="58" t="s">
        <v>5111</v>
      </c>
      <c r="D1722" s="58" t="s">
        <v>5112</v>
      </c>
      <c r="E1722" s="58" t="s">
        <v>728</v>
      </c>
      <c r="F1722" s="57" t="s">
        <v>441</v>
      </c>
      <c r="G1722" s="59">
        <v>98462</v>
      </c>
      <c r="H1722" s="102">
        <f t="shared" si="26"/>
        <v>20.049481261263097</v>
      </c>
    </row>
    <row r="1723" spans="1:8">
      <c r="A1723" s="56">
        <v>395200101302</v>
      </c>
      <c r="B1723" s="57" t="s">
        <v>5113</v>
      </c>
      <c r="C1723" s="58" t="s">
        <v>5111</v>
      </c>
      <c r="D1723" s="58" t="s">
        <v>5112</v>
      </c>
      <c r="E1723" s="58" t="s">
        <v>728</v>
      </c>
      <c r="F1723" s="57" t="s">
        <v>441</v>
      </c>
      <c r="G1723" s="59">
        <v>98462</v>
      </c>
      <c r="H1723" s="102">
        <f t="shared" si="26"/>
        <v>20.049481261263097</v>
      </c>
    </row>
    <row r="1724" spans="1:8">
      <c r="A1724" s="56">
        <v>395200101396</v>
      </c>
      <c r="B1724" s="57" t="s">
        <v>5114</v>
      </c>
      <c r="C1724" s="58" t="s">
        <v>5115</v>
      </c>
      <c r="D1724" s="58" t="s">
        <v>5116</v>
      </c>
      <c r="E1724" s="58" t="s">
        <v>728</v>
      </c>
      <c r="F1724" s="57" t="s">
        <v>441</v>
      </c>
      <c r="G1724" s="59">
        <v>98462</v>
      </c>
      <c r="H1724" s="102">
        <f t="shared" si="26"/>
        <v>20.049481261263097</v>
      </c>
    </row>
    <row r="1725" spans="1:8">
      <c r="A1725" s="56">
        <v>395200101400</v>
      </c>
      <c r="B1725" s="57" t="s">
        <v>5117</v>
      </c>
      <c r="C1725" s="58" t="s">
        <v>5118</v>
      </c>
      <c r="D1725" s="58" t="s">
        <v>5119</v>
      </c>
      <c r="E1725" s="58" t="s">
        <v>728</v>
      </c>
      <c r="F1725" s="57" t="s">
        <v>441</v>
      </c>
      <c r="G1725" s="59">
        <v>98462</v>
      </c>
      <c r="H1725" s="102">
        <f t="shared" si="26"/>
        <v>20.049481261263097</v>
      </c>
    </row>
    <row r="1726" spans="1:8">
      <c r="A1726" s="56">
        <v>395200101469</v>
      </c>
      <c r="B1726" s="57" t="s">
        <v>5120</v>
      </c>
      <c r="C1726" s="58" t="s">
        <v>5121</v>
      </c>
      <c r="D1726" s="58" t="s">
        <v>5122</v>
      </c>
      <c r="E1726" s="58" t="s">
        <v>728</v>
      </c>
      <c r="F1726" s="57" t="s">
        <v>441</v>
      </c>
      <c r="G1726" s="59">
        <v>98462</v>
      </c>
      <c r="H1726" s="102">
        <f t="shared" si="26"/>
        <v>20.049481261263097</v>
      </c>
    </row>
    <row r="1727" spans="1:8">
      <c r="A1727" s="56">
        <v>395200201013</v>
      </c>
      <c r="B1727" s="57" t="s">
        <v>5123</v>
      </c>
      <c r="C1727" s="58" t="s">
        <v>5124</v>
      </c>
      <c r="D1727" s="58" t="s">
        <v>5125</v>
      </c>
      <c r="E1727" s="58" t="s">
        <v>743</v>
      </c>
      <c r="F1727" s="57" t="s">
        <v>441</v>
      </c>
      <c r="G1727" s="59">
        <v>98462</v>
      </c>
      <c r="H1727" s="102">
        <f t="shared" si="26"/>
        <v>20.049481261263097</v>
      </c>
    </row>
    <row r="1728" spans="1:8">
      <c r="A1728" s="56">
        <v>395200201072</v>
      </c>
      <c r="B1728" s="57" t="s">
        <v>5126</v>
      </c>
      <c r="C1728" s="58" t="s">
        <v>5127</v>
      </c>
      <c r="D1728" s="58" t="s">
        <v>5128</v>
      </c>
      <c r="E1728" s="58" t="s">
        <v>728</v>
      </c>
      <c r="F1728" s="57" t="s">
        <v>441</v>
      </c>
      <c r="G1728" s="59">
        <v>98462</v>
      </c>
      <c r="H1728" s="102">
        <f t="shared" si="26"/>
        <v>20.049481261263097</v>
      </c>
    </row>
    <row r="1729" spans="1:8">
      <c r="A1729" s="56">
        <v>395200701024</v>
      </c>
      <c r="B1729" s="57" t="s">
        <v>5129</v>
      </c>
      <c r="C1729" s="58" t="s">
        <v>3217</v>
      </c>
      <c r="D1729" s="58" t="s">
        <v>5130</v>
      </c>
      <c r="E1729" s="58" t="s">
        <v>743</v>
      </c>
      <c r="F1729" s="57" t="s">
        <v>441</v>
      </c>
      <c r="G1729" s="59">
        <v>98462</v>
      </c>
      <c r="H1729" s="102">
        <f t="shared" si="26"/>
        <v>20.049481261263097</v>
      </c>
    </row>
    <row r="1730" spans="1:8">
      <c r="A1730" s="56">
        <v>395750201291</v>
      </c>
      <c r="B1730" s="57" t="s">
        <v>5131</v>
      </c>
      <c r="C1730" s="58" t="s">
        <v>5132</v>
      </c>
      <c r="D1730" s="58" t="s">
        <v>5133</v>
      </c>
      <c r="E1730" s="58" t="s">
        <v>728</v>
      </c>
      <c r="F1730" s="57" t="s">
        <v>477</v>
      </c>
      <c r="G1730" s="59">
        <v>98462</v>
      </c>
      <c r="H1730" s="102">
        <f t="shared" ref="H1730:H1793" si="27">G1730/4910.95</f>
        <v>20.049481261263097</v>
      </c>
    </row>
    <row r="1731" spans="1:8">
      <c r="A1731" s="56">
        <v>395750201541</v>
      </c>
      <c r="B1731" s="57" t="s">
        <v>5134</v>
      </c>
      <c r="C1731" s="58" t="s">
        <v>5135</v>
      </c>
      <c r="D1731" s="58" t="s">
        <v>5136</v>
      </c>
      <c r="E1731" s="58" t="s">
        <v>728</v>
      </c>
      <c r="F1731" s="57" t="s">
        <v>477</v>
      </c>
      <c r="G1731" s="59">
        <v>98462</v>
      </c>
      <c r="H1731" s="102">
        <f t="shared" si="27"/>
        <v>20.049481261263097</v>
      </c>
    </row>
    <row r="1732" spans="1:8">
      <c r="A1732" s="56">
        <v>395750201631</v>
      </c>
      <c r="B1732" s="57" t="s">
        <v>5137</v>
      </c>
      <c r="C1732" s="58" t="s">
        <v>5138</v>
      </c>
      <c r="D1732" s="58" t="s">
        <v>5139</v>
      </c>
      <c r="E1732" s="58" t="s">
        <v>728</v>
      </c>
      <c r="F1732" s="57" t="s">
        <v>441</v>
      </c>
      <c r="G1732" s="59">
        <v>98462</v>
      </c>
      <c r="H1732" s="102">
        <f t="shared" si="27"/>
        <v>20.049481261263097</v>
      </c>
    </row>
    <row r="1733" spans="1:8">
      <c r="A1733" s="56">
        <v>395770800697</v>
      </c>
      <c r="B1733" s="57" t="s">
        <v>5140</v>
      </c>
      <c r="C1733" s="58" t="s">
        <v>5141</v>
      </c>
      <c r="D1733" s="58" t="s">
        <v>3171</v>
      </c>
      <c r="E1733" s="58" t="s">
        <v>728</v>
      </c>
      <c r="F1733" s="57" t="s">
        <v>441</v>
      </c>
      <c r="G1733" s="59">
        <v>98462</v>
      </c>
      <c r="H1733" s="102">
        <f t="shared" si="27"/>
        <v>20.049481261263097</v>
      </c>
    </row>
    <row r="1734" spans="1:8">
      <c r="A1734" s="56">
        <v>395770801910</v>
      </c>
      <c r="B1734" s="57" t="s">
        <v>5142</v>
      </c>
      <c r="C1734" s="58" t="s">
        <v>5143</v>
      </c>
      <c r="D1734" s="58" t="s">
        <v>5144</v>
      </c>
      <c r="E1734" s="58" t="s">
        <v>743</v>
      </c>
      <c r="F1734" s="57" t="s">
        <v>441</v>
      </c>
      <c r="G1734" s="59">
        <v>98462</v>
      </c>
      <c r="H1734" s="102">
        <f t="shared" si="27"/>
        <v>20.049481261263097</v>
      </c>
    </row>
    <row r="1735" spans="1:8">
      <c r="A1735" s="56">
        <v>395770802053</v>
      </c>
      <c r="B1735" s="57" t="s">
        <v>5145</v>
      </c>
      <c r="C1735" s="58" t="s">
        <v>5146</v>
      </c>
      <c r="D1735" s="58" t="s">
        <v>5147</v>
      </c>
      <c r="E1735" s="58" t="s">
        <v>743</v>
      </c>
      <c r="F1735" s="57" t="s">
        <v>477</v>
      </c>
      <c r="G1735" s="59">
        <v>98462</v>
      </c>
      <c r="H1735" s="102">
        <f t="shared" si="27"/>
        <v>20.049481261263097</v>
      </c>
    </row>
    <row r="1736" spans="1:8">
      <c r="A1736" s="56">
        <v>395770802169</v>
      </c>
      <c r="B1736" s="57" t="s">
        <v>5148</v>
      </c>
      <c r="C1736" s="58" t="s">
        <v>5149</v>
      </c>
      <c r="D1736" s="58" t="s">
        <v>5150</v>
      </c>
      <c r="E1736" s="58" t="s">
        <v>743</v>
      </c>
      <c r="F1736" s="57" t="s">
        <v>441</v>
      </c>
      <c r="G1736" s="59">
        <v>98462</v>
      </c>
      <c r="H1736" s="102">
        <f t="shared" si="27"/>
        <v>20.049481261263097</v>
      </c>
    </row>
    <row r="1737" spans="1:8">
      <c r="A1737" s="56">
        <v>395770802321</v>
      </c>
      <c r="B1737" s="57" t="s">
        <v>5151</v>
      </c>
      <c r="C1737" s="58" t="s">
        <v>3298</v>
      </c>
      <c r="D1737" s="58" t="s">
        <v>5152</v>
      </c>
      <c r="E1737" s="58" t="s">
        <v>743</v>
      </c>
      <c r="F1737" s="57" t="s">
        <v>477</v>
      </c>
      <c r="G1737" s="59">
        <v>98462</v>
      </c>
      <c r="H1737" s="102">
        <f t="shared" si="27"/>
        <v>20.049481261263097</v>
      </c>
    </row>
    <row r="1738" spans="1:8">
      <c r="A1738" s="56">
        <v>395770802908</v>
      </c>
      <c r="B1738" s="57" t="s">
        <v>5153</v>
      </c>
      <c r="C1738" s="58" t="s">
        <v>5154</v>
      </c>
      <c r="D1738" s="58" t="s">
        <v>2366</v>
      </c>
      <c r="E1738" s="58" t="s">
        <v>743</v>
      </c>
      <c r="F1738" s="57" t="s">
        <v>477</v>
      </c>
      <c r="G1738" s="59">
        <v>98462</v>
      </c>
      <c r="H1738" s="102">
        <f t="shared" si="27"/>
        <v>20.049481261263097</v>
      </c>
    </row>
    <row r="1739" spans="1:8">
      <c r="A1739" s="56">
        <v>395770805818</v>
      </c>
      <c r="B1739" s="57" t="s">
        <v>5155</v>
      </c>
      <c r="C1739" s="58" t="s">
        <v>2701</v>
      </c>
      <c r="D1739" s="58" t="s">
        <v>5156</v>
      </c>
      <c r="E1739" s="58" t="s">
        <v>743</v>
      </c>
      <c r="F1739" s="57" t="s">
        <v>441</v>
      </c>
      <c r="G1739" s="59">
        <v>98462</v>
      </c>
      <c r="H1739" s="102">
        <f t="shared" si="27"/>
        <v>20.049481261263097</v>
      </c>
    </row>
    <row r="1740" spans="1:8">
      <c r="A1740" s="56">
        <v>395930710827</v>
      </c>
      <c r="B1740" s="57" t="s">
        <v>5157</v>
      </c>
      <c r="C1740" s="58" t="s">
        <v>5158</v>
      </c>
      <c r="D1740" s="58" t="s">
        <v>4556</v>
      </c>
      <c r="E1740" s="58" t="s">
        <v>728</v>
      </c>
      <c r="F1740" s="57" t="s">
        <v>441</v>
      </c>
      <c r="G1740" s="59">
        <v>98462</v>
      </c>
      <c r="H1740" s="102">
        <f t="shared" si="27"/>
        <v>20.049481261263097</v>
      </c>
    </row>
    <row r="1741" spans="1:8">
      <c r="A1741" s="56">
        <v>395940251405</v>
      </c>
      <c r="B1741" s="57" t="s">
        <v>5159</v>
      </c>
      <c r="C1741" s="58" t="s">
        <v>3028</v>
      </c>
      <c r="D1741" s="58" t="s">
        <v>5160</v>
      </c>
      <c r="E1741" s="58" t="s">
        <v>728</v>
      </c>
      <c r="F1741" s="57" t="s">
        <v>441</v>
      </c>
      <c r="G1741" s="59">
        <v>98462</v>
      </c>
      <c r="H1741" s="102">
        <f t="shared" si="27"/>
        <v>20.049481261263097</v>
      </c>
    </row>
    <row r="1742" spans="1:8">
      <c r="A1742" s="56">
        <v>395940951733</v>
      </c>
      <c r="B1742" s="57" t="s">
        <v>5161</v>
      </c>
      <c r="C1742" s="58" t="s">
        <v>2371</v>
      </c>
      <c r="D1742" s="58" t="s">
        <v>5162</v>
      </c>
      <c r="E1742" s="58" t="s">
        <v>743</v>
      </c>
      <c r="F1742" s="57" t="s">
        <v>477</v>
      </c>
      <c r="G1742" s="59">
        <v>98462</v>
      </c>
      <c r="H1742" s="102">
        <f t="shared" si="27"/>
        <v>20.049481261263097</v>
      </c>
    </row>
    <row r="1743" spans="1:8">
      <c r="A1743" s="56">
        <v>395950310914</v>
      </c>
      <c r="B1743" s="57" t="s">
        <v>5163</v>
      </c>
      <c r="C1743" s="58" t="s">
        <v>560</v>
      </c>
      <c r="D1743" s="58" t="s">
        <v>5164</v>
      </c>
      <c r="E1743" s="58" t="s">
        <v>743</v>
      </c>
      <c r="F1743" s="57" t="s">
        <v>441</v>
      </c>
      <c r="G1743" s="59">
        <v>98462</v>
      </c>
      <c r="H1743" s="102">
        <f t="shared" si="27"/>
        <v>20.049481261263097</v>
      </c>
    </row>
    <row r="1744" spans="1:8">
      <c r="A1744" s="56">
        <v>395950611035</v>
      </c>
      <c r="B1744" s="57" t="s">
        <v>5165</v>
      </c>
      <c r="C1744" s="58" t="s">
        <v>5166</v>
      </c>
      <c r="D1744" s="58" t="s">
        <v>3266</v>
      </c>
      <c r="E1744" s="58" t="s">
        <v>728</v>
      </c>
      <c r="F1744" s="57" t="s">
        <v>441</v>
      </c>
      <c r="G1744" s="59">
        <v>98462</v>
      </c>
      <c r="H1744" s="102">
        <f t="shared" si="27"/>
        <v>20.049481261263097</v>
      </c>
    </row>
    <row r="1745" spans="1:8">
      <c r="A1745" s="56">
        <v>395960210233</v>
      </c>
      <c r="B1745" s="57" t="s">
        <v>5167</v>
      </c>
      <c r="C1745" s="58" t="s">
        <v>5168</v>
      </c>
      <c r="D1745" s="58" t="s">
        <v>5169</v>
      </c>
      <c r="E1745" s="58" t="s">
        <v>728</v>
      </c>
      <c r="F1745" s="57" t="s">
        <v>441</v>
      </c>
      <c r="G1745" s="59">
        <v>98462</v>
      </c>
      <c r="H1745" s="102">
        <f t="shared" si="27"/>
        <v>20.049481261263097</v>
      </c>
    </row>
    <row r="1746" spans="1:8">
      <c r="A1746" s="56">
        <v>395960610606</v>
      </c>
      <c r="B1746" s="57" t="s">
        <v>5170</v>
      </c>
      <c r="C1746" s="58" t="s">
        <v>2483</v>
      </c>
      <c r="D1746" s="58" t="s">
        <v>2010</v>
      </c>
      <c r="E1746" s="58" t="s">
        <v>728</v>
      </c>
      <c r="F1746" s="57" t="s">
        <v>477</v>
      </c>
      <c r="G1746" s="59">
        <v>98462</v>
      </c>
      <c r="H1746" s="102">
        <f t="shared" si="27"/>
        <v>20.049481261263097</v>
      </c>
    </row>
    <row r="1747" spans="1:8">
      <c r="A1747" s="56">
        <v>395960710376</v>
      </c>
      <c r="B1747" s="57" t="s">
        <v>5171</v>
      </c>
      <c r="C1747" s="58" t="s">
        <v>5172</v>
      </c>
      <c r="D1747" s="58" t="s">
        <v>5173</v>
      </c>
      <c r="E1747" s="58" t="s">
        <v>743</v>
      </c>
      <c r="F1747" s="57" t="s">
        <v>441</v>
      </c>
      <c r="G1747" s="59">
        <v>98462</v>
      </c>
      <c r="H1747" s="102">
        <f t="shared" si="27"/>
        <v>20.049481261263097</v>
      </c>
    </row>
    <row r="1748" spans="1:8">
      <c r="A1748" s="56">
        <v>395970750392</v>
      </c>
      <c r="B1748" s="57" t="s">
        <v>5174</v>
      </c>
      <c r="C1748" s="58" t="s">
        <v>5175</v>
      </c>
      <c r="D1748" s="58" t="s">
        <v>5176</v>
      </c>
      <c r="E1748" s="58" t="s">
        <v>728</v>
      </c>
      <c r="F1748" s="57" t="s">
        <v>441</v>
      </c>
      <c r="G1748" s="59">
        <v>98462</v>
      </c>
      <c r="H1748" s="102">
        <f t="shared" si="27"/>
        <v>20.049481261263097</v>
      </c>
    </row>
    <row r="1749" spans="1:8">
      <c r="A1749" s="56">
        <v>395970751330</v>
      </c>
      <c r="B1749" s="57" t="s">
        <v>5177</v>
      </c>
      <c r="C1749" s="58" t="s">
        <v>5178</v>
      </c>
      <c r="D1749" s="58" t="s">
        <v>2854</v>
      </c>
      <c r="E1749" s="58" t="s">
        <v>728</v>
      </c>
      <c r="F1749" s="57" t="s">
        <v>441</v>
      </c>
      <c r="G1749" s="59">
        <v>98462</v>
      </c>
      <c r="H1749" s="102">
        <f t="shared" si="27"/>
        <v>20.049481261263097</v>
      </c>
    </row>
    <row r="1750" spans="1:8">
      <c r="A1750" s="56">
        <v>395980721731</v>
      </c>
      <c r="B1750" s="57" t="s">
        <v>5179</v>
      </c>
      <c r="C1750" s="58" t="s">
        <v>5180</v>
      </c>
      <c r="D1750" s="58" t="s">
        <v>5181</v>
      </c>
      <c r="E1750" s="58" t="s">
        <v>743</v>
      </c>
      <c r="F1750" s="57" t="s">
        <v>477</v>
      </c>
      <c r="G1750" s="59">
        <v>98462</v>
      </c>
      <c r="H1750" s="102">
        <f t="shared" si="27"/>
        <v>20.049481261263097</v>
      </c>
    </row>
    <row r="1751" spans="1:8">
      <c r="A1751" s="56">
        <v>395980921926</v>
      </c>
      <c r="B1751" s="57" t="s">
        <v>5182</v>
      </c>
      <c r="C1751" s="58" t="s">
        <v>5183</v>
      </c>
      <c r="D1751" s="58" t="s">
        <v>5184</v>
      </c>
      <c r="E1751" s="58" t="s">
        <v>4163</v>
      </c>
      <c r="F1751" s="57" t="s">
        <v>441</v>
      </c>
      <c r="G1751" s="59">
        <v>98462</v>
      </c>
      <c r="H1751" s="102">
        <f t="shared" si="27"/>
        <v>20.049481261263097</v>
      </c>
    </row>
    <row r="1752" spans="1:8">
      <c r="A1752" s="56">
        <v>395981120234</v>
      </c>
      <c r="B1752" s="57" t="s">
        <v>5185</v>
      </c>
      <c r="C1752" s="58" t="s">
        <v>5186</v>
      </c>
      <c r="D1752" s="58" t="s">
        <v>5187</v>
      </c>
      <c r="E1752" s="58" t="s">
        <v>728</v>
      </c>
      <c r="F1752" s="57" t="s">
        <v>441</v>
      </c>
      <c r="G1752" s="59">
        <v>98462</v>
      </c>
      <c r="H1752" s="102">
        <f t="shared" si="27"/>
        <v>20.049481261263097</v>
      </c>
    </row>
    <row r="1753" spans="1:8">
      <c r="A1753" s="56">
        <v>395990105248</v>
      </c>
      <c r="B1753" s="57" t="s">
        <v>5188</v>
      </c>
      <c r="C1753" s="58" t="s">
        <v>5189</v>
      </c>
      <c r="D1753" s="58" t="s">
        <v>5190</v>
      </c>
      <c r="E1753" s="58" t="s">
        <v>728</v>
      </c>
      <c r="F1753" s="57" t="s">
        <v>441</v>
      </c>
      <c r="G1753" s="59">
        <v>98462</v>
      </c>
      <c r="H1753" s="102">
        <f t="shared" si="27"/>
        <v>20.049481261263097</v>
      </c>
    </row>
    <row r="1754" spans="1:8">
      <c r="A1754" s="56">
        <v>395990221337</v>
      </c>
      <c r="B1754" s="57" t="s">
        <v>5191</v>
      </c>
      <c r="C1754" s="58" t="s">
        <v>3905</v>
      </c>
      <c r="D1754" s="58" t="s">
        <v>2151</v>
      </c>
      <c r="E1754" s="58" t="s">
        <v>743</v>
      </c>
      <c r="F1754" s="57" t="s">
        <v>441</v>
      </c>
      <c r="G1754" s="59">
        <v>98462</v>
      </c>
      <c r="H1754" s="102">
        <f t="shared" si="27"/>
        <v>20.049481261263097</v>
      </c>
    </row>
    <row r="1755" spans="1:8">
      <c r="A1755" s="56">
        <v>395990321510</v>
      </c>
      <c r="B1755" s="57" t="s">
        <v>5192</v>
      </c>
      <c r="C1755" s="58" t="s">
        <v>5193</v>
      </c>
      <c r="D1755" s="58" t="s">
        <v>5194</v>
      </c>
      <c r="E1755" s="58" t="s">
        <v>743</v>
      </c>
      <c r="F1755" s="57" t="s">
        <v>441</v>
      </c>
      <c r="G1755" s="59">
        <v>98462</v>
      </c>
      <c r="H1755" s="102">
        <f t="shared" si="27"/>
        <v>20.049481261263097</v>
      </c>
    </row>
    <row r="1756" spans="1:8">
      <c r="A1756" s="56">
        <v>395991151669</v>
      </c>
      <c r="B1756" s="57" t="s">
        <v>5195</v>
      </c>
      <c r="C1756" s="58" t="s">
        <v>5196</v>
      </c>
      <c r="D1756" s="58" t="s">
        <v>2309</v>
      </c>
      <c r="E1756" s="58" t="s">
        <v>743</v>
      </c>
      <c r="F1756" s="57" t="s">
        <v>477</v>
      </c>
      <c r="G1756" s="59">
        <v>98462</v>
      </c>
      <c r="H1756" s="102">
        <f t="shared" si="27"/>
        <v>20.049481261263097</v>
      </c>
    </row>
    <row r="1757" spans="1:8">
      <c r="A1757" s="56">
        <v>396010303720</v>
      </c>
      <c r="B1757" s="57" t="s">
        <v>140</v>
      </c>
      <c r="C1757" s="58" t="s">
        <v>3973</v>
      </c>
      <c r="D1757" s="58" t="s">
        <v>5197</v>
      </c>
      <c r="E1757" s="58" t="s">
        <v>440</v>
      </c>
      <c r="F1757" s="57" t="s">
        <v>441</v>
      </c>
      <c r="G1757" s="59">
        <v>98462</v>
      </c>
      <c r="H1757" s="102">
        <f t="shared" si="27"/>
        <v>20.049481261263097</v>
      </c>
    </row>
    <row r="1758" spans="1:8">
      <c r="A1758" s="56">
        <v>396011001280</v>
      </c>
      <c r="B1758" s="57" t="s">
        <v>236</v>
      </c>
      <c r="C1758" s="58" t="s">
        <v>3982</v>
      </c>
      <c r="D1758" s="58" t="s">
        <v>5198</v>
      </c>
      <c r="E1758" s="58" t="s">
        <v>440</v>
      </c>
      <c r="F1758" s="57" t="s">
        <v>441</v>
      </c>
      <c r="G1758" s="59">
        <v>98462</v>
      </c>
      <c r="H1758" s="102">
        <f t="shared" si="27"/>
        <v>20.049481261263097</v>
      </c>
    </row>
    <row r="1759" spans="1:8">
      <c r="A1759" s="56">
        <v>396020100886</v>
      </c>
      <c r="B1759" s="57" t="s">
        <v>337</v>
      </c>
      <c r="C1759" s="58" t="s">
        <v>5199</v>
      </c>
      <c r="D1759" s="58" t="s">
        <v>5200</v>
      </c>
      <c r="E1759" s="58" t="s">
        <v>440</v>
      </c>
      <c r="F1759" s="57" t="s">
        <v>441</v>
      </c>
      <c r="G1759" s="59">
        <v>98462</v>
      </c>
      <c r="H1759" s="102">
        <f t="shared" si="27"/>
        <v>20.049481261263097</v>
      </c>
    </row>
    <row r="1760" spans="1:8">
      <c r="A1760" s="56">
        <v>396041200554</v>
      </c>
      <c r="B1760" s="57" t="s">
        <v>219</v>
      </c>
      <c r="C1760" s="58" t="s">
        <v>3982</v>
      </c>
      <c r="D1760" s="58" t="s">
        <v>665</v>
      </c>
      <c r="E1760" s="58" t="s">
        <v>440</v>
      </c>
      <c r="F1760" s="57" t="s">
        <v>477</v>
      </c>
      <c r="G1760" s="59">
        <v>98462</v>
      </c>
      <c r="H1760" s="102">
        <f t="shared" si="27"/>
        <v>20.049481261263097</v>
      </c>
    </row>
    <row r="1761" spans="1:8">
      <c r="A1761" s="56">
        <v>396051000391</v>
      </c>
      <c r="B1761" s="57" t="s">
        <v>265</v>
      </c>
      <c r="C1761" s="58" t="s">
        <v>5201</v>
      </c>
      <c r="D1761" s="58" t="s">
        <v>5202</v>
      </c>
      <c r="E1761" s="58" t="s">
        <v>440</v>
      </c>
      <c r="F1761" s="57" t="s">
        <v>441</v>
      </c>
      <c r="G1761" s="59">
        <v>98462</v>
      </c>
      <c r="H1761" s="102">
        <f t="shared" si="27"/>
        <v>20.049481261263097</v>
      </c>
    </row>
    <row r="1762" spans="1:8">
      <c r="A1762" s="56">
        <v>396060801038</v>
      </c>
      <c r="B1762" s="57" t="s">
        <v>502</v>
      </c>
      <c r="C1762" s="58" t="s">
        <v>503</v>
      </c>
      <c r="D1762" s="58" t="s">
        <v>504</v>
      </c>
      <c r="E1762" s="58" t="s">
        <v>440</v>
      </c>
      <c r="F1762" s="57" t="s">
        <v>441</v>
      </c>
      <c r="G1762" s="59">
        <v>98462</v>
      </c>
      <c r="H1762" s="102">
        <f t="shared" si="27"/>
        <v>20.049481261263097</v>
      </c>
    </row>
    <row r="1763" spans="1:8">
      <c r="A1763" s="56">
        <v>396091101140</v>
      </c>
      <c r="B1763" s="57" t="s">
        <v>77</v>
      </c>
      <c r="C1763" s="58" t="s">
        <v>2721</v>
      </c>
      <c r="D1763" s="58" t="s">
        <v>5203</v>
      </c>
      <c r="E1763" s="58" t="s">
        <v>440</v>
      </c>
      <c r="F1763" s="57" t="s">
        <v>477</v>
      </c>
      <c r="G1763" s="59">
        <v>98462</v>
      </c>
      <c r="H1763" s="102">
        <f t="shared" si="27"/>
        <v>20.049481261263097</v>
      </c>
    </row>
    <row r="1764" spans="1:8">
      <c r="A1764" s="56">
        <v>396100901740</v>
      </c>
      <c r="B1764" s="57" t="s">
        <v>80</v>
      </c>
      <c r="C1764" s="58" t="s">
        <v>5204</v>
      </c>
      <c r="D1764" s="58" t="s">
        <v>5205</v>
      </c>
      <c r="E1764" s="58" t="s">
        <v>440</v>
      </c>
      <c r="F1764" s="57" t="s">
        <v>441</v>
      </c>
      <c r="G1764" s="59">
        <v>98462</v>
      </c>
      <c r="H1764" s="102">
        <f t="shared" si="27"/>
        <v>20.049481261263097</v>
      </c>
    </row>
    <row r="1765" spans="1:8">
      <c r="A1765" s="56">
        <v>396120200110</v>
      </c>
      <c r="B1765" s="57" t="s">
        <v>372</v>
      </c>
      <c r="C1765" s="58" t="s">
        <v>5206</v>
      </c>
      <c r="D1765" s="58" t="s">
        <v>5207</v>
      </c>
      <c r="E1765" s="58" t="s">
        <v>440</v>
      </c>
      <c r="F1765" s="57" t="s">
        <v>441</v>
      </c>
      <c r="G1765" s="59">
        <v>98462</v>
      </c>
      <c r="H1765" s="102">
        <f t="shared" si="27"/>
        <v>20.049481261263097</v>
      </c>
    </row>
    <row r="1766" spans="1:8">
      <c r="A1766" s="56">
        <v>396150201340</v>
      </c>
      <c r="B1766" s="57" t="s">
        <v>404</v>
      </c>
      <c r="C1766" s="58" t="s">
        <v>5208</v>
      </c>
      <c r="D1766" s="58" t="s">
        <v>5209</v>
      </c>
      <c r="E1766" s="58" t="s">
        <v>440</v>
      </c>
      <c r="F1766" s="57" t="s">
        <v>441</v>
      </c>
      <c r="G1766" s="59">
        <v>98462</v>
      </c>
      <c r="H1766" s="102">
        <f t="shared" si="27"/>
        <v>20.049481261263097</v>
      </c>
    </row>
    <row r="1767" spans="1:8">
      <c r="A1767" s="56">
        <v>396150401021</v>
      </c>
      <c r="B1767" s="57" t="s">
        <v>418</v>
      </c>
      <c r="C1767" s="58" t="s">
        <v>154</v>
      </c>
      <c r="D1767" s="58" t="s">
        <v>5210</v>
      </c>
      <c r="E1767" s="58" t="s">
        <v>440</v>
      </c>
      <c r="F1767" s="57" t="s">
        <v>441</v>
      </c>
      <c r="G1767" s="59">
        <v>98462</v>
      </c>
      <c r="H1767" s="102">
        <f t="shared" si="27"/>
        <v>20.049481261263097</v>
      </c>
    </row>
    <row r="1768" spans="1:8">
      <c r="A1768" s="56">
        <v>396150401586</v>
      </c>
      <c r="B1768" s="57" t="s">
        <v>417</v>
      </c>
      <c r="C1768" s="58" t="s">
        <v>154</v>
      </c>
      <c r="D1768" s="58" t="s">
        <v>5211</v>
      </c>
      <c r="E1768" s="58" t="s">
        <v>440</v>
      </c>
      <c r="F1768" s="57" t="s">
        <v>441</v>
      </c>
      <c r="G1768" s="59">
        <v>98462</v>
      </c>
      <c r="H1768" s="102">
        <f t="shared" si="27"/>
        <v>20.049481261263097</v>
      </c>
    </row>
    <row r="1769" spans="1:8">
      <c r="A1769" s="56">
        <v>396161001628</v>
      </c>
      <c r="B1769" s="57" t="s">
        <v>709</v>
      </c>
      <c r="C1769" s="58" t="s">
        <v>710</v>
      </c>
      <c r="D1769" s="58" t="s">
        <v>711</v>
      </c>
      <c r="E1769" s="58" t="s">
        <v>440</v>
      </c>
      <c r="F1769" s="57" t="s">
        <v>441</v>
      </c>
      <c r="G1769" s="59">
        <v>98462</v>
      </c>
      <c r="H1769" s="102">
        <f t="shared" si="27"/>
        <v>20.049481261263097</v>
      </c>
    </row>
    <row r="1770" spans="1:8">
      <c r="A1770" s="56">
        <v>396161001636</v>
      </c>
      <c r="B1770" s="57" t="s">
        <v>712</v>
      </c>
      <c r="C1770" s="58" t="s">
        <v>710</v>
      </c>
      <c r="D1770" s="58" t="s">
        <v>711</v>
      </c>
      <c r="E1770" s="58" t="s">
        <v>440</v>
      </c>
      <c r="F1770" s="57" t="s">
        <v>441</v>
      </c>
      <c r="G1770" s="59">
        <v>98462</v>
      </c>
      <c r="H1770" s="102">
        <f t="shared" si="27"/>
        <v>20.049481261263097</v>
      </c>
    </row>
    <row r="1771" spans="1:8">
      <c r="A1771" s="56">
        <v>396190600328</v>
      </c>
      <c r="B1771" s="57" t="s">
        <v>653</v>
      </c>
      <c r="C1771" s="58" t="s">
        <v>647</v>
      </c>
      <c r="D1771" s="58" t="s">
        <v>654</v>
      </c>
      <c r="E1771" s="58" t="s">
        <v>440</v>
      </c>
      <c r="F1771" s="57" t="s">
        <v>441</v>
      </c>
      <c r="G1771" s="59">
        <v>98462</v>
      </c>
      <c r="H1771" s="102">
        <f t="shared" si="27"/>
        <v>20.049481261263097</v>
      </c>
    </row>
    <row r="1772" spans="1:8">
      <c r="A1772" s="56">
        <v>396190701469</v>
      </c>
      <c r="B1772" s="57" t="s">
        <v>655</v>
      </c>
      <c r="C1772" s="58" t="s">
        <v>647</v>
      </c>
      <c r="D1772" s="58" t="s">
        <v>656</v>
      </c>
      <c r="E1772" s="58" t="s">
        <v>440</v>
      </c>
      <c r="F1772" s="57" t="s">
        <v>441</v>
      </c>
      <c r="G1772" s="59">
        <v>98462</v>
      </c>
      <c r="H1772" s="102">
        <f t="shared" si="27"/>
        <v>20.049481261263097</v>
      </c>
    </row>
    <row r="1773" spans="1:8">
      <c r="A1773" s="56">
        <v>396190801668</v>
      </c>
      <c r="B1773" s="57" t="s">
        <v>581</v>
      </c>
      <c r="C1773" s="58" t="s">
        <v>582</v>
      </c>
      <c r="D1773" s="58" t="s">
        <v>558</v>
      </c>
      <c r="E1773" s="58" t="s">
        <v>440</v>
      </c>
      <c r="F1773" s="57" t="s">
        <v>441</v>
      </c>
      <c r="G1773" s="59">
        <v>98462</v>
      </c>
      <c r="H1773" s="102">
        <f t="shared" si="27"/>
        <v>20.049481261263097</v>
      </c>
    </row>
    <row r="1774" spans="1:8">
      <c r="A1774" s="56">
        <v>396190801676</v>
      </c>
      <c r="B1774" s="57" t="s">
        <v>556</v>
      </c>
      <c r="C1774" s="58" t="s">
        <v>557</v>
      </c>
      <c r="D1774" s="58" t="s">
        <v>558</v>
      </c>
      <c r="E1774" s="58" t="s">
        <v>440</v>
      </c>
      <c r="F1774" s="57" t="s">
        <v>441</v>
      </c>
      <c r="G1774" s="59">
        <v>98462</v>
      </c>
      <c r="H1774" s="102">
        <f t="shared" si="27"/>
        <v>20.049481261263097</v>
      </c>
    </row>
    <row r="1775" spans="1:8">
      <c r="A1775" s="56">
        <v>396200101031</v>
      </c>
      <c r="B1775" s="57" t="s">
        <v>505</v>
      </c>
      <c r="C1775" s="58" t="s">
        <v>506</v>
      </c>
      <c r="D1775" s="58" t="s">
        <v>507</v>
      </c>
      <c r="E1775" s="58" t="s">
        <v>440</v>
      </c>
      <c r="F1775" s="57" t="s">
        <v>441</v>
      </c>
      <c r="G1775" s="59">
        <v>98462</v>
      </c>
      <c r="H1775" s="102">
        <f t="shared" si="27"/>
        <v>20.049481261263097</v>
      </c>
    </row>
    <row r="1776" spans="1:8">
      <c r="A1776" s="56">
        <v>396200201486</v>
      </c>
      <c r="B1776" s="57" t="s">
        <v>641</v>
      </c>
      <c r="C1776" s="58" t="s">
        <v>639</v>
      </c>
      <c r="D1776" s="58" t="s">
        <v>642</v>
      </c>
      <c r="E1776" s="58" t="s">
        <v>440</v>
      </c>
      <c r="F1776" s="57" t="s">
        <v>441</v>
      </c>
      <c r="G1776" s="59">
        <v>98462</v>
      </c>
      <c r="H1776" s="102">
        <f t="shared" si="27"/>
        <v>20.049481261263097</v>
      </c>
    </row>
    <row r="1777" spans="1:8">
      <c r="A1777" s="56">
        <v>396200300816</v>
      </c>
      <c r="B1777" s="57" t="s">
        <v>508</v>
      </c>
      <c r="C1777" s="58" t="s">
        <v>509</v>
      </c>
      <c r="D1777" s="58" t="s">
        <v>510</v>
      </c>
      <c r="E1777" s="58" t="s">
        <v>440</v>
      </c>
      <c r="F1777" s="57" t="s">
        <v>441</v>
      </c>
      <c r="G1777" s="59">
        <v>98462</v>
      </c>
      <c r="H1777" s="102">
        <f t="shared" si="27"/>
        <v>20.049481261263097</v>
      </c>
    </row>
    <row r="1778" spans="1:8">
      <c r="A1778" s="56">
        <v>396740914465</v>
      </c>
      <c r="B1778" s="57" t="s">
        <v>207</v>
      </c>
      <c r="C1778" s="58" t="s">
        <v>5212</v>
      </c>
      <c r="D1778" s="58" t="s">
        <v>5213</v>
      </c>
      <c r="E1778" s="58" t="s">
        <v>440</v>
      </c>
      <c r="F1778" s="57" t="s">
        <v>441</v>
      </c>
      <c r="G1778" s="59">
        <v>98462</v>
      </c>
      <c r="H1778" s="102">
        <f t="shared" si="27"/>
        <v>20.049481261263097</v>
      </c>
    </row>
    <row r="1779" spans="1:8">
      <c r="A1779" s="56">
        <v>396740915097</v>
      </c>
      <c r="B1779" s="57" t="s">
        <v>62</v>
      </c>
      <c r="C1779" s="58" t="s">
        <v>5214</v>
      </c>
      <c r="D1779" s="58" t="s">
        <v>5215</v>
      </c>
      <c r="E1779" s="58" t="s">
        <v>440</v>
      </c>
      <c r="F1779" s="57" t="s">
        <v>477</v>
      </c>
      <c r="G1779" s="59">
        <v>98462</v>
      </c>
      <c r="H1779" s="102">
        <f t="shared" si="27"/>
        <v>20.049481261263097</v>
      </c>
    </row>
    <row r="1780" spans="1:8">
      <c r="A1780" s="56">
        <v>396740915101</v>
      </c>
      <c r="B1780" s="57" t="s">
        <v>63</v>
      </c>
      <c r="C1780" s="58" t="s">
        <v>5214</v>
      </c>
      <c r="D1780" s="58" t="s">
        <v>5215</v>
      </c>
      <c r="E1780" s="58" t="s">
        <v>440</v>
      </c>
      <c r="F1780" s="57" t="s">
        <v>477</v>
      </c>
      <c r="G1780" s="59">
        <v>98462</v>
      </c>
      <c r="H1780" s="102">
        <f t="shared" si="27"/>
        <v>20.049481261263097</v>
      </c>
    </row>
    <row r="1781" spans="1:8">
      <c r="A1781" s="56">
        <v>396740915178</v>
      </c>
      <c r="B1781" s="57" t="s">
        <v>49</v>
      </c>
      <c r="C1781" s="58" t="s">
        <v>5216</v>
      </c>
      <c r="D1781" s="58" t="s">
        <v>5217</v>
      </c>
      <c r="E1781" s="58" t="s">
        <v>440</v>
      </c>
      <c r="F1781" s="57" t="s">
        <v>441</v>
      </c>
      <c r="G1781" s="59">
        <v>98462</v>
      </c>
      <c r="H1781" s="102">
        <f t="shared" si="27"/>
        <v>20.049481261263097</v>
      </c>
    </row>
    <row r="1782" spans="1:8">
      <c r="A1782" s="56">
        <v>396740915402</v>
      </c>
      <c r="B1782" s="57" t="s">
        <v>66</v>
      </c>
      <c r="C1782" s="58" t="s">
        <v>5218</v>
      </c>
      <c r="D1782" s="58" t="s">
        <v>5219</v>
      </c>
      <c r="E1782" s="58" t="s">
        <v>440</v>
      </c>
      <c r="F1782" s="57" t="s">
        <v>441</v>
      </c>
      <c r="G1782" s="59">
        <v>98462</v>
      </c>
      <c r="H1782" s="102">
        <f t="shared" si="27"/>
        <v>20.049481261263097</v>
      </c>
    </row>
    <row r="1783" spans="1:8">
      <c r="A1783" s="56">
        <v>396761202929</v>
      </c>
      <c r="B1783" s="57" t="s">
        <v>362</v>
      </c>
      <c r="C1783" s="58" t="s">
        <v>461</v>
      </c>
      <c r="D1783" s="58" t="s">
        <v>3088</v>
      </c>
      <c r="E1783" s="58" t="s">
        <v>440</v>
      </c>
      <c r="F1783" s="57" t="s">
        <v>441</v>
      </c>
      <c r="G1783" s="59">
        <v>98462</v>
      </c>
      <c r="H1783" s="102">
        <f t="shared" si="27"/>
        <v>20.049481261263097</v>
      </c>
    </row>
    <row r="1784" spans="1:8">
      <c r="A1784" s="56">
        <v>396761203101</v>
      </c>
      <c r="B1784" s="57" t="s">
        <v>70</v>
      </c>
      <c r="C1784" s="58" t="s">
        <v>497</v>
      </c>
      <c r="D1784" s="58" t="s">
        <v>5220</v>
      </c>
      <c r="E1784" s="58" t="s">
        <v>440</v>
      </c>
      <c r="F1784" s="57" t="s">
        <v>441</v>
      </c>
      <c r="G1784" s="59">
        <v>98462</v>
      </c>
      <c r="H1784" s="102">
        <f t="shared" si="27"/>
        <v>20.049481261263097</v>
      </c>
    </row>
    <row r="1785" spans="1:8">
      <c r="A1785" s="56">
        <v>396921120126</v>
      </c>
      <c r="B1785" s="57" t="s">
        <v>72</v>
      </c>
      <c r="C1785" s="58" t="s">
        <v>5221</v>
      </c>
      <c r="D1785" s="58" t="s">
        <v>5222</v>
      </c>
      <c r="E1785" s="58" t="s">
        <v>440</v>
      </c>
      <c r="F1785" s="57" t="s">
        <v>441</v>
      </c>
      <c r="G1785" s="59">
        <v>98462</v>
      </c>
      <c r="H1785" s="102">
        <f t="shared" si="27"/>
        <v>20.049481261263097</v>
      </c>
    </row>
    <row r="1786" spans="1:8">
      <c r="A1786" s="56">
        <v>396980750443</v>
      </c>
      <c r="B1786" s="57" t="s">
        <v>220</v>
      </c>
      <c r="C1786" s="58" t="s">
        <v>5223</v>
      </c>
      <c r="D1786" s="58" t="s">
        <v>5224</v>
      </c>
      <c r="E1786" s="58" t="s">
        <v>440</v>
      </c>
      <c r="F1786" s="57" t="s">
        <v>441</v>
      </c>
      <c r="G1786" s="59">
        <v>98462</v>
      </c>
      <c r="H1786" s="102">
        <f t="shared" si="27"/>
        <v>20.049481261263097</v>
      </c>
    </row>
    <row r="1787" spans="1:8">
      <c r="A1787" s="56">
        <v>396990103683</v>
      </c>
      <c r="B1787" s="57" t="s">
        <v>52</v>
      </c>
      <c r="C1787" s="58" t="s">
        <v>4539</v>
      </c>
      <c r="D1787" s="58" t="s">
        <v>5225</v>
      </c>
      <c r="E1787" s="58" t="s">
        <v>440</v>
      </c>
      <c r="F1787" s="57" t="s">
        <v>477</v>
      </c>
      <c r="G1787" s="59">
        <v>98462</v>
      </c>
      <c r="H1787" s="102">
        <f t="shared" si="27"/>
        <v>20.049481261263097</v>
      </c>
    </row>
    <row r="1788" spans="1:8">
      <c r="A1788" s="56">
        <v>397161000113</v>
      </c>
      <c r="B1788" s="57" t="s">
        <v>5226</v>
      </c>
      <c r="C1788" s="58" t="s">
        <v>5227</v>
      </c>
      <c r="D1788" s="58" t="s">
        <v>5228</v>
      </c>
      <c r="E1788" s="58" t="s">
        <v>716</v>
      </c>
      <c r="F1788" s="57" t="s">
        <v>441</v>
      </c>
      <c r="G1788" s="59">
        <v>98462</v>
      </c>
      <c r="H1788" s="102">
        <f t="shared" si="27"/>
        <v>20.049481261263097</v>
      </c>
    </row>
    <row r="1789" spans="1:8">
      <c r="A1789" s="56">
        <v>397161000121</v>
      </c>
      <c r="B1789" s="57" t="s">
        <v>212</v>
      </c>
      <c r="C1789" s="58" t="s">
        <v>481</v>
      </c>
      <c r="D1789" s="58" t="s">
        <v>482</v>
      </c>
      <c r="E1789" s="58" t="s">
        <v>440</v>
      </c>
      <c r="F1789" s="57" t="s">
        <v>441</v>
      </c>
      <c r="G1789" s="59">
        <v>98462</v>
      </c>
      <c r="H1789" s="102">
        <f t="shared" si="27"/>
        <v>20.049481261263097</v>
      </c>
    </row>
    <row r="1790" spans="1:8">
      <c r="A1790" s="56">
        <v>398050801113</v>
      </c>
      <c r="B1790" s="57" t="s">
        <v>5229</v>
      </c>
      <c r="C1790" s="58" t="s">
        <v>5230</v>
      </c>
      <c r="D1790" s="58" t="s">
        <v>5231</v>
      </c>
      <c r="E1790" s="58" t="s">
        <v>1845</v>
      </c>
      <c r="F1790" s="57" t="s">
        <v>477</v>
      </c>
      <c r="G1790" s="59">
        <v>98462</v>
      </c>
      <c r="H1790" s="102">
        <f t="shared" si="27"/>
        <v>20.049481261263097</v>
      </c>
    </row>
    <row r="1791" spans="1:8">
      <c r="A1791" s="56">
        <v>398070201091</v>
      </c>
      <c r="B1791" s="57" t="s">
        <v>5232</v>
      </c>
      <c r="C1791" s="58" t="s">
        <v>2395</v>
      </c>
      <c r="D1791" s="58" t="s">
        <v>3976</v>
      </c>
      <c r="E1791" s="58" t="s">
        <v>743</v>
      </c>
      <c r="F1791" s="57" t="s">
        <v>477</v>
      </c>
      <c r="G1791" s="59">
        <v>98462</v>
      </c>
      <c r="H1791" s="102">
        <f t="shared" si="27"/>
        <v>20.049481261263097</v>
      </c>
    </row>
    <row r="1792" spans="1:8">
      <c r="A1792" s="56">
        <v>398070801349</v>
      </c>
      <c r="B1792" s="57" t="s">
        <v>5233</v>
      </c>
      <c r="C1792" s="58" t="s">
        <v>5234</v>
      </c>
      <c r="D1792" s="58" t="s">
        <v>5235</v>
      </c>
      <c r="E1792" s="58" t="s">
        <v>1845</v>
      </c>
      <c r="F1792" s="57" t="s">
        <v>477</v>
      </c>
      <c r="G1792" s="59">
        <v>98462</v>
      </c>
      <c r="H1792" s="102">
        <f t="shared" si="27"/>
        <v>20.049481261263097</v>
      </c>
    </row>
    <row r="1793" spans="1:8">
      <c r="A1793" s="56">
        <v>398090700191</v>
      </c>
      <c r="B1793" s="57" t="s">
        <v>5236</v>
      </c>
      <c r="C1793" s="58" t="s">
        <v>5237</v>
      </c>
      <c r="D1793" s="58" t="s">
        <v>5238</v>
      </c>
      <c r="E1793" s="58" t="s">
        <v>1051</v>
      </c>
      <c r="F1793" s="57" t="s">
        <v>441</v>
      </c>
      <c r="G1793" s="59">
        <v>98462</v>
      </c>
      <c r="H1793" s="102">
        <f t="shared" si="27"/>
        <v>20.049481261263097</v>
      </c>
    </row>
    <row r="1794" spans="1:8">
      <c r="A1794" s="56">
        <v>398091000907</v>
      </c>
      <c r="B1794" s="57" t="s">
        <v>5239</v>
      </c>
      <c r="C1794" s="58" t="s">
        <v>5240</v>
      </c>
      <c r="D1794" s="58" t="s">
        <v>5241</v>
      </c>
      <c r="E1794" s="58" t="s">
        <v>1051</v>
      </c>
      <c r="F1794" s="57" t="s">
        <v>441</v>
      </c>
      <c r="G1794" s="59">
        <v>98462</v>
      </c>
      <c r="H1794" s="102">
        <f t="shared" ref="H1794:H1857" si="28">G1794/4910.95</f>
        <v>20.049481261263097</v>
      </c>
    </row>
    <row r="1795" spans="1:8">
      <c r="A1795" s="56">
        <v>398100701212</v>
      </c>
      <c r="B1795" s="57" t="s">
        <v>434</v>
      </c>
      <c r="C1795" s="58" t="s">
        <v>5067</v>
      </c>
      <c r="D1795" s="58" t="s">
        <v>5242</v>
      </c>
      <c r="E1795" s="58" t="s">
        <v>1845</v>
      </c>
      <c r="F1795" s="57" t="s">
        <v>441</v>
      </c>
      <c r="G1795" s="59">
        <v>98462</v>
      </c>
      <c r="H1795" s="102">
        <f t="shared" si="28"/>
        <v>20.049481261263097</v>
      </c>
    </row>
    <row r="1796" spans="1:8">
      <c r="A1796" s="56">
        <v>398121100464</v>
      </c>
      <c r="B1796" s="57" t="s">
        <v>5243</v>
      </c>
      <c r="C1796" s="58" t="s">
        <v>4583</v>
      </c>
      <c r="D1796" s="58" t="s">
        <v>5244</v>
      </c>
      <c r="E1796" s="58" t="s">
        <v>1051</v>
      </c>
      <c r="F1796" s="57" t="s">
        <v>477</v>
      </c>
      <c r="G1796" s="59">
        <v>98462</v>
      </c>
      <c r="H1796" s="102">
        <f t="shared" si="28"/>
        <v>20.049481261263097</v>
      </c>
    </row>
    <row r="1797" spans="1:8">
      <c r="A1797" s="56">
        <v>398140200461</v>
      </c>
      <c r="B1797" s="57" t="s">
        <v>5245</v>
      </c>
      <c r="C1797" s="58" t="s">
        <v>5246</v>
      </c>
      <c r="D1797" s="58" t="s">
        <v>5247</v>
      </c>
      <c r="E1797" s="58" t="s">
        <v>1845</v>
      </c>
      <c r="F1797" s="57" t="s">
        <v>441</v>
      </c>
      <c r="G1797" s="59">
        <v>98462</v>
      </c>
      <c r="H1797" s="102">
        <f t="shared" si="28"/>
        <v>20.049481261263097</v>
      </c>
    </row>
    <row r="1798" spans="1:8">
      <c r="A1798" s="56">
        <v>398140500775</v>
      </c>
      <c r="B1798" s="57" t="s">
        <v>5248</v>
      </c>
      <c r="C1798" s="58" t="s">
        <v>5249</v>
      </c>
      <c r="D1798" s="58" t="s">
        <v>5250</v>
      </c>
      <c r="E1798" s="58" t="s">
        <v>5251</v>
      </c>
      <c r="F1798" s="57" t="s">
        <v>441</v>
      </c>
      <c r="G1798" s="59">
        <v>98462</v>
      </c>
      <c r="H1798" s="102">
        <f t="shared" si="28"/>
        <v>20.049481261263097</v>
      </c>
    </row>
    <row r="1799" spans="1:8">
      <c r="A1799" s="56">
        <v>398190200985</v>
      </c>
      <c r="B1799" s="57" t="s">
        <v>5252</v>
      </c>
      <c r="C1799" s="58" t="s">
        <v>5253</v>
      </c>
      <c r="D1799" s="58" t="s">
        <v>5254</v>
      </c>
      <c r="E1799" s="58" t="s">
        <v>1051</v>
      </c>
      <c r="F1799" s="57" t="s">
        <v>441</v>
      </c>
      <c r="G1799" s="59">
        <v>98462</v>
      </c>
      <c r="H1799" s="102">
        <f t="shared" si="28"/>
        <v>20.049481261263097</v>
      </c>
    </row>
    <row r="1800" spans="1:8">
      <c r="A1800" s="56">
        <v>398191100411</v>
      </c>
      <c r="B1800" s="57" t="s">
        <v>5255</v>
      </c>
      <c r="C1800" s="58" t="s">
        <v>5256</v>
      </c>
      <c r="D1800" s="58" t="s">
        <v>5257</v>
      </c>
      <c r="E1800" s="58" t="s">
        <v>1845</v>
      </c>
      <c r="F1800" s="57" t="s">
        <v>477</v>
      </c>
      <c r="G1800" s="59">
        <v>98462</v>
      </c>
      <c r="H1800" s="102">
        <f t="shared" si="28"/>
        <v>20.049481261263097</v>
      </c>
    </row>
    <row r="1801" spans="1:8">
      <c r="A1801" s="56">
        <v>398191201381</v>
      </c>
      <c r="B1801" s="57" t="s">
        <v>5258</v>
      </c>
      <c r="C1801" s="58" t="s">
        <v>5259</v>
      </c>
      <c r="D1801" s="58" t="s">
        <v>5260</v>
      </c>
      <c r="E1801" s="58" t="s">
        <v>743</v>
      </c>
      <c r="F1801" s="57" t="s">
        <v>441</v>
      </c>
      <c r="G1801" s="59">
        <v>98462</v>
      </c>
      <c r="H1801" s="102">
        <f t="shared" si="28"/>
        <v>20.049481261263097</v>
      </c>
    </row>
    <row r="1802" spans="1:8">
      <c r="A1802" s="56">
        <v>398200300461</v>
      </c>
      <c r="B1802" s="57" t="s">
        <v>5261</v>
      </c>
      <c r="C1802" s="58" t="s">
        <v>5262</v>
      </c>
      <c r="D1802" s="58" t="s">
        <v>5263</v>
      </c>
      <c r="E1802" s="58" t="s">
        <v>1051</v>
      </c>
      <c r="F1802" s="57" t="s">
        <v>441</v>
      </c>
      <c r="G1802" s="59">
        <v>98462</v>
      </c>
      <c r="H1802" s="102">
        <f t="shared" si="28"/>
        <v>20.049481261263097</v>
      </c>
    </row>
    <row r="1803" spans="1:8">
      <c r="A1803" s="56">
        <v>398880400227</v>
      </c>
      <c r="B1803" s="57" t="s">
        <v>5264</v>
      </c>
      <c r="C1803" s="58" t="s">
        <v>5230</v>
      </c>
      <c r="D1803" s="58" t="s">
        <v>5265</v>
      </c>
      <c r="E1803" s="58" t="s">
        <v>743</v>
      </c>
      <c r="F1803" s="57" t="s">
        <v>477</v>
      </c>
      <c r="G1803" s="59">
        <v>98462</v>
      </c>
      <c r="H1803" s="102">
        <f t="shared" si="28"/>
        <v>20.049481261263097</v>
      </c>
    </row>
    <row r="1804" spans="1:8">
      <c r="A1804" s="56">
        <v>398890600151</v>
      </c>
      <c r="B1804" s="57" t="s">
        <v>5266</v>
      </c>
      <c r="C1804" s="58" t="s">
        <v>5267</v>
      </c>
      <c r="D1804" s="58" t="s">
        <v>5268</v>
      </c>
      <c r="E1804" s="58" t="s">
        <v>2223</v>
      </c>
      <c r="F1804" s="57" t="s">
        <v>441</v>
      </c>
      <c r="G1804" s="59">
        <v>98462</v>
      </c>
      <c r="H1804" s="102">
        <f t="shared" si="28"/>
        <v>20.049481261263097</v>
      </c>
    </row>
    <row r="1805" spans="1:8">
      <c r="A1805" s="56">
        <v>398900600325</v>
      </c>
      <c r="B1805" s="57" t="s">
        <v>5269</v>
      </c>
      <c r="C1805" s="58" t="s">
        <v>5270</v>
      </c>
      <c r="D1805" s="58" t="s">
        <v>5271</v>
      </c>
      <c r="E1805" s="58" t="s">
        <v>2160</v>
      </c>
      <c r="F1805" s="57" t="s">
        <v>441</v>
      </c>
      <c r="G1805" s="59">
        <v>98462</v>
      </c>
      <c r="H1805" s="102">
        <f t="shared" si="28"/>
        <v>20.049481261263097</v>
      </c>
    </row>
    <row r="1806" spans="1:8">
      <c r="A1806" s="56">
        <v>398940720251</v>
      </c>
      <c r="B1806" s="57" t="s">
        <v>5272</v>
      </c>
      <c r="C1806" s="58" t="s">
        <v>5273</v>
      </c>
      <c r="D1806" s="58" t="s">
        <v>5274</v>
      </c>
      <c r="E1806" s="58" t="s">
        <v>2227</v>
      </c>
      <c r="F1806" s="57" t="s">
        <v>477</v>
      </c>
      <c r="G1806" s="59">
        <v>98462</v>
      </c>
      <c r="H1806" s="102">
        <f t="shared" si="28"/>
        <v>20.049481261263097</v>
      </c>
    </row>
    <row r="1807" spans="1:8">
      <c r="A1807" s="56">
        <v>398960405955</v>
      </c>
      <c r="B1807" s="57" t="s">
        <v>5275</v>
      </c>
      <c r="C1807" s="58" t="s">
        <v>5276</v>
      </c>
      <c r="D1807" s="58" t="s">
        <v>5277</v>
      </c>
      <c r="E1807" s="58" t="s">
        <v>2223</v>
      </c>
      <c r="F1807" s="57" t="s">
        <v>441</v>
      </c>
      <c r="G1807" s="59">
        <v>98462</v>
      </c>
      <c r="H1807" s="102">
        <f t="shared" si="28"/>
        <v>20.049481261263097</v>
      </c>
    </row>
    <row r="1808" spans="1:8">
      <c r="A1808" s="56">
        <v>399170400046</v>
      </c>
      <c r="B1808" s="57" t="s">
        <v>5278</v>
      </c>
      <c r="C1808" s="58" t="s">
        <v>5279</v>
      </c>
      <c r="D1808" s="58" t="s">
        <v>5280</v>
      </c>
      <c r="E1808" s="58" t="s">
        <v>825</v>
      </c>
      <c r="F1808" s="57" t="s">
        <v>441</v>
      </c>
      <c r="G1808" s="59">
        <v>98462</v>
      </c>
      <c r="H1808" s="102">
        <f t="shared" si="28"/>
        <v>20.049481261263097</v>
      </c>
    </row>
    <row r="1809" spans="1:8">
      <c r="A1809" s="56">
        <v>400020103246</v>
      </c>
      <c r="B1809" s="57" t="s">
        <v>5281</v>
      </c>
      <c r="C1809" s="58" t="s">
        <v>2743</v>
      </c>
      <c r="D1809" s="58" t="s">
        <v>5282</v>
      </c>
      <c r="E1809" s="58" t="s">
        <v>716</v>
      </c>
      <c r="F1809" s="57" t="s">
        <v>441</v>
      </c>
      <c r="G1809" s="59">
        <v>98462</v>
      </c>
      <c r="H1809" s="102">
        <f t="shared" si="28"/>
        <v>20.049481261263097</v>
      </c>
    </row>
    <row r="1810" spans="1:8">
      <c r="A1810" s="56">
        <v>400030507744</v>
      </c>
      <c r="B1810" s="57" t="s">
        <v>5283</v>
      </c>
      <c r="C1810" s="58" t="s">
        <v>5284</v>
      </c>
      <c r="D1810" s="58" t="s">
        <v>5285</v>
      </c>
      <c r="E1810" s="58" t="s">
        <v>716</v>
      </c>
      <c r="F1810" s="57" t="s">
        <v>441</v>
      </c>
      <c r="G1810" s="59">
        <v>98462</v>
      </c>
      <c r="H1810" s="102">
        <f t="shared" si="28"/>
        <v>20.049481261263097</v>
      </c>
    </row>
    <row r="1811" spans="1:8">
      <c r="A1811" s="56">
        <v>400050305013</v>
      </c>
      <c r="B1811" s="57" t="s">
        <v>5286</v>
      </c>
      <c r="C1811" s="58" t="s">
        <v>5287</v>
      </c>
      <c r="D1811" s="58" t="s">
        <v>5288</v>
      </c>
      <c r="E1811" s="58" t="s">
        <v>716</v>
      </c>
      <c r="F1811" s="57" t="s">
        <v>441</v>
      </c>
      <c r="G1811" s="59">
        <v>98462</v>
      </c>
      <c r="H1811" s="102">
        <f t="shared" si="28"/>
        <v>20.049481261263097</v>
      </c>
    </row>
    <row r="1812" spans="1:8">
      <c r="A1812" s="56">
        <v>400100500220</v>
      </c>
      <c r="B1812" s="57" t="s">
        <v>5289</v>
      </c>
      <c r="C1812" s="58" t="s">
        <v>4066</v>
      </c>
      <c r="D1812" s="58" t="s">
        <v>5290</v>
      </c>
      <c r="E1812" s="58" t="s">
        <v>716</v>
      </c>
      <c r="F1812" s="57" t="s">
        <v>441</v>
      </c>
      <c r="G1812" s="59">
        <v>98462</v>
      </c>
      <c r="H1812" s="102">
        <f t="shared" si="28"/>
        <v>20.049481261263097</v>
      </c>
    </row>
    <row r="1813" spans="1:8">
      <c r="A1813" s="56">
        <v>400101111405</v>
      </c>
      <c r="B1813" s="57" t="s">
        <v>5291</v>
      </c>
      <c r="C1813" s="58" t="s">
        <v>5292</v>
      </c>
      <c r="D1813" s="58" t="s">
        <v>5293</v>
      </c>
      <c r="E1813" s="58" t="s">
        <v>716</v>
      </c>
      <c r="F1813" s="57" t="s">
        <v>441</v>
      </c>
      <c r="G1813" s="59">
        <v>98462</v>
      </c>
      <c r="H1813" s="102">
        <f t="shared" si="28"/>
        <v>20.049481261263097</v>
      </c>
    </row>
    <row r="1814" spans="1:8">
      <c r="A1814" s="56">
        <v>400110401033</v>
      </c>
      <c r="B1814" s="57" t="s">
        <v>5294</v>
      </c>
      <c r="C1814" s="58" t="s">
        <v>5295</v>
      </c>
      <c r="D1814" s="58" t="s">
        <v>5296</v>
      </c>
      <c r="E1814" s="58" t="s">
        <v>716</v>
      </c>
      <c r="F1814" s="57" t="s">
        <v>441</v>
      </c>
      <c r="G1814" s="59">
        <v>98462</v>
      </c>
      <c r="H1814" s="102">
        <f t="shared" si="28"/>
        <v>20.049481261263097</v>
      </c>
    </row>
    <row r="1815" spans="1:8">
      <c r="A1815" s="56">
        <v>400120605486</v>
      </c>
      <c r="B1815" s="57" t="s">
        <v>5297</v>
      </c>
      <c r="C1815" s="58" t="s">
        <v>2407</v>
      </c>
      <c r="D1815" s="58" t="s">
        <v>5298</v>
      </c>
      <c r="E1815" s="58" t="s">
        <v>716</v>
      </c>
      <c r="F1815" s="57" t="s">
        <v>441</v>
      </c>
      <c r="G1815" s="59">
        <v>98462</v>
      </c>
      <c r="H1815" s="102">
        <f t="shared" si="28"/>
        <v>20.049481261263097</v>
      </c>
    </row>
    <row r="1816" spans="1:8">
      <c r="A1816" s="56">
        <v>400121003056</v>
      </c>
      <c r="B1816" s="57" t="s">
        <v>5299</v>
      </c>
      <c r="C1816" s="58" t="s">
        <v>5300</v>
      </c>
      <c r="D1816" s="58" t="s">
        <v>5301</v>
      </c>
      <c r="E1816" s="58" t="s">
        <v>716</v>
      </c>
      <c r="F1816" s="57" t="s">
        <v>441</v>
      </c>
      <c r="G1816" s="59">
        <v>98462</v>
      </c>
      <c r="H1816" s="102">
        <f t="shared" si="28"/>
        <v>20.049481261263097</v>
      </c>
    </row>
    <row r="1817" spans="1:8">
      <c r="A1817" s="56">
        <v>400121004281</v>
      </c>
      <c r="B1817" s="57" t="s">
        <v>5302</v>
      </c>
      <c r="C1817" s="58" t="s">
        <v>5303</v>
      </c>
      <c r="D1817" s="58" t="s">
        <v>5304</v>
      </c>
      <c r="E1817" s="58" t="s">
        <v>716</v>
      </c>
      <c r="F1817" s="57" t="s">
        <v>441</v>
      </c>
      <c r="G1817" s="59">
        <v>98462</v>
      </c>
      <c r="H1817" s="102">
        <f t="shared" si="28"/>
        <v>20.049481261263097</v>
      </c>
    </row>
    <row r="1818" spans="1:8">
      <c r="A1818" s="56">
        <v>400130200085</v>
      </c>
      <c r="B1818" s="57" t="s">
        <v>5305</v>
      </c>
      <c r="C1818" s="58" t="s">
        <v>2410</v>
      </c>
      <c r="D1818" s="58" t="s">
        <v>1432</v>
      </c>
      <c r="E1818" s="58" t="s">
        <v>716</v>
      </c>
      <c r="F1818" s="57" t="s">
        <v>441</v>
      </c>
      <c r="G1818" s="59">
        <v>98462</v>
      </c>
      <c r="H1818" s="102">
        <f t="shared" si="28"/>
        <v>20.049481261263097</v>
      </c>
    </row>
    <row r="1819" spans="1:8">
      <c r="A1819" s="56">
        <v>400160506791</v>
      </c>
      <c r="B1819" s="57" t="s">
        <v>5306</v>
      </c>
      <c r="C1819" s="58" t="s">
        <v>5307</v>
      </c>
      <c r="D1819" s="58" t="s">
        <v>5308</v>
      </c>
      <c r="E1819" s="58" t="s">
        <v>716</v>
      </c>
      <c r="F1819" s="57" t="s">
        <v>441</v>
      </c>
      <c r="G1819" s="59">
        <v>98462</v>
      </c>
      <c r="H1819" s="102">
        <f t="shared" si="28"/>
        <v>20.049481261263097</v>
      </c>
    </row>
    <row r="1820" spans="1:8">
      <c r="A1820" s="56">
        <v>400160707354</v>
      </c>
      <c r="B1820" s="57" t="s">
        <v>5309</v>
      </c>
      <c r="C1820" s="58" t="s">
        <v>5310</v>
      </c>
      <c r="D1820" s="58" t="s">
        <v>5311</v>
      </c>
      <c r="E1820" s="58" t="s">
        <v>716</v>
      </c>
      <c r="F1820" s="57" t="s">
        <v>477</v>
      </c>
      <c r="G1820" s="59">
        <v>98462</v>
      </c>
      <c r="H1820" s="102">
        <f t="shared" si="28"/>
        <v>20.049481261263097</v>
      </c>
    </row>
    <row r="1821" spans="1:8">
      <c r="A1821" s="56">
        <v>400161001285</v>
      </c>
      <c r="B1821" s="57" t="s">
        <v>5312</v>
      </c>
      <c r="C1821" s="58" t="s">
        <v>5313</v>
      </c>
      <c r="D1821" s="58" t="s">
        <v>4599</v>
      </c>
      <c r="E1821" s="58" t="s">
        <v>716</v>
      </c>
      <c r="F1821" s="57" t="s">
        <v>441</v>
      </c>
      <c r="G1821" s="59">
        <v>98462</v>
      </c>
      <c r="H1821" s="102">
        <f t="shared" si="28"/>
        <v>20.049481261263097</v>
      </c>
    </row>
    <row r="1822" spans="1:8">
      <c r="A1822" s="56">
        <v>400161001480</v>
      </c>
      <c r="B1822" s="57" t="s">
        <v>5314</v>
      </c>
      <c r="C1822" s="58" t="s">
        <v>2743</v>
      </c>
      <c r="D1822" s="58" t="s">
        <v>5315</v>
      </c>
      <c r="E1822" s="58" t="s">
        <v>716</v>
      </c>
      <c r="F1822" s="57" t="s">
        <v>441</v>
      </c>
      <c r="G1822" s="59">
        <v>98462</v>
      </c>
      <c r="H1822" s="102">
        <f t="shared" si="28"/>
        <v>20.049481261263097</v>
      </c>
    </row>
    <row r="1823" spans="1:8">
      <c r="A1823" s="56">
        <v>400170107789</v>
      </c>
      <c r="B1823" s="57" t="s">
        <v>5316</v>
      </c>
      <c r="C1823" s="58" t="s">
        <v>5317</v>
      </c>
      <c r="D1823" s="58" t="s">
        <v>5318</v>
      </c>
      <c r="E1823" s="58" t="s">
        <v>716</v>
      </c>
      <c r="F1823" s="57" t="s">
        <v>441</v>
      </c>
      <c r="G1823" s="59">
        <v>98462</v>
      </c>
      <c r="H1823" s="102">
        <f t="shared" si="28"/>
        <v>20.049481261263097</v>
      </c>
    </row>
    <row r="1824" spans="1:8">
      <c r="A1824" s="56">
        <v>400170303626</v>
      </c>
      <c r="B1824" s="57" t="s">
        <v>5319</v>
      </c>
      <c r="C1824" s="58" t="s">
        <v>5320</v>
      </c>
      <c r="D1824" s="58" t="s">
        <v>5321</v>
      </c>
      <c r="E1824" s="58" t="s">
        <v>716</v>
      </c>
      <c r="F1824" s="57" t="s">
        <v>441</v>
      </c>
      <c r="G1824" s="59">
        <v>98462</v>
      </c>
      <c r="H1824" s="102">
        <f t="shared" si="28"/>
        <v>20.049481261263097</v>
      </c>
    </row>
    <row r="1825" spans="1:8">
      <c r="A1825" s="56">
        <v>400170408657</v>
      </c>
      <c r="B1825" s="57" t="s">
        <v>5322</v>
      </c>
      <c r="C1825" s="58" t="s">
        <v>5323</v>
      </c>
      <c r="D1825" s="58" t="s">
        <v>5324</v>
      </c>
      <c r="E1825" s="58" t="s">
        <v>716</v>
      </c>
      <c r="F1825" s="57" t="s">
        <v>441</v>
      </c>
      <c r="G1825" s="59">
        <v>98462</v>
      </c>
      <c r="H1825" s="102">
        <f t="shared" si="28"/>
        <v>20.049481261263097</v>
      </c>
    </row>
    <row r="1826" spans="1:8">
      <c r="A1826" s="56">
        <v>400170606831</v>
      </c>
      <c r="B1826" s="57" t="s">
        <v>5325</v>
      </c>
      <c r="C1826" s="58" t="s">
        <v>5326</v>
      </c>
      <c r="D1826" s="58" t="s">
        <v>4114</v>
      </c>
      <c r="E1826" s="58" t="s">
        <v>716</v>
      </c>
      <c r="F1826" s="57" t="s">
        <v>441</v>
      </c>
      <c r="G1826" s="59">
        <v>98462</v>
      </c>
      <c r="H1826" s="102">
        <f t="shared" si="28"/>
        <v>20.049481261263097</v>
      </c>
    </row>
    <row r="1827" spans="1:8">
      <c r="A1827" s="56">
        <v>400170701591</v>
      </c>
      <c r="B1827" s="57" t="s">
        <v>5327</v>
      </c>
      <c r="C1827" s="58" t="s">
        <v>5328</v>
      </c>
      <c r="D1827" s="58" t="s">
        <v>5329</v>
      </c>
      <c r="E1827" s="58" t="s">
        <v>716</v>
      </c>
      <c r="F1827" s="57" t="s">
        <v>441</v>
      </c>
      <c r="G1827" s="59">
        <v>98462</v>
      </c>
      <c r="H1827" s="102">
        <f t="shared" si="28"/>
        <v>20.049481261263097</v>
      </c>
    </row>
    <row r="1828" spans="1:8">
      <c r="A1828" s="56">
        <v>400180203069</v>
      </c>
      <c r="B1828" s="57" t="s">
        <v>5330</v>
      </c>
      <c r="C1828" s="58" t="s">
        <v>5331</v>
      </c>
      <c r="D1828" s="58" t="s">
        <v>5332</v>
      </c>
      <c r="E1828" s="58" t="s">
        <v>716</v>
      </c>
      <c r="F1828" s="57" t="s">
        <v>441</v>
      </c>
      <c r="G1828" s="59">
        <v>98462</v>
      </c>
      <c r="H1828" s="102">
        <f t="shared" si="28"/>
        <v>20.049481261263097</v>
      </c>
    </row>
    <row r="1829" spans="1:8">
      <c r="A1829" s="56">
        <v>400180407993</v>
      </c>
      <c r="B1829" s="57" t="s">
        <v>5333</v>
      </c>
      <c r="C1829" s="58" t="s">
        <v>4642</v>
      </c>
      <c r="D1829" s="58" t="s">
        <v>5334</v>
      </c>
      <c r="E1829" s="58" t="s">
        <v>716</v>
      </c>
      <c r="F1829" s="57" t="s">
        <v>441</v>
      </c>
      <c r="G1829" s="59">
        <v>98462</v>
      </c>
      <c r="H1829" s="102">
        <f t="shared" si="28"/>
        <v>20.049481261263097</v>
      </c>
    </row>
    <row r="1830" spans="1:8">
      <c r="A1830" s="56">
        <v>400190110905</v>
      </c>
      <c r="B1830" s="57" t="s">
        <v>5335</v>
      </c>
      <c r="C1830" s="58" t="s">
        <v>5336</v>
      </c>
      <c r="D1830" s="58" t="s">
        <v>5337</v>
      </c>
      <c r="E1830" s="58" t="s">
        <v>716</v>
      </c>
      <c r="F1830" s="57" t="s">
        <v>441</v>
      </c>
      <c r="G1830" s="59">
        <v>98462</v>
      </c>
      <c r="H1830" s="102">
        <f t="shared" si="28"/>
        <v>20.049481261263097</v>
      </c>
    </row>
    <row r="1831" spans="1:8">
      <c r="A1831" s="56">
        <v>400190506027</v>
      </c>
      <c r="B1831" s="57" t="s">
        <v>5338</v>
      </c>
      <c r="C1831" s="58" t="s">
        <v>5339</v>
      </c>
      <c r="D1831" s="58" t="s">
        <v>5340</v>
      </c>
      <c r="E1831" s="58" t="s">
        <v>716</v>
      </c>
      <c r="F1831" s="57" t="s">
        <v>441</v>
      </c>
      <c r="G1831" s="59">
        <v>98462</v>
      </c>
      <c r="H1831" s="102">
        <f t="shared" si="28"/>
        <v>20.049481261263097</v>
      </c>
    </row>
    <row r="1832" spans="1:8">
      <c r="A1832" s="56">
        <v>400190602557</v>
      </c>
      <c r="B1832" s="57" t="s">
        <v>5341</v>
      </c>
      <c r="C1832" s="58" t="s">
        <v>5342</v>
      </c>
      <c r="D1832" s="58" t="s">
        <v>5343</v>
      </c>
      <c r="E1832" s="58" t="s">
        <v>2127</v>
      </c>
      <c r="F1832" s="57" t="s">
        <v>441</v>
      </c>
      <c r="G1832" s="59">
        <v>98462</v>
      </c>
      <c r="H1832" s="102">
        <f t="shared" si="28"/>
        <v>20.049481261263097</v>
      </c>
    </row>
    <row r="1833" spans="1:8">
      <c r="A1833" s="56">
        <v>400200209433</v>
      </c>
      <c r="B1833" s="57" t="s">
        <v>5344</v>
      </c>
      <c r="C1833" s="58" t="s">
        <v>748</v>
      </c>
      <c r="D1833" s="58" t="s">
        <v>5345</v>
      </c>
      <c r="E1833" s="58" t="s">
        <v>716</v>
      </c>
      <c r="F1833" s="57" t="s">
        <v>441</v>
      </c>
      <c r="G1833" s="59">
        <v>98462</v>
      </c>
      <c r="H1833" s="102">
        <f t="shared" si="28"/>
        <v>20.049481261263097</v>
      </c>
    </row>
    <row r="1834" spans="1:8">
      <c r="A1834" s="56">
        <v>400200304771</v>
      </c>
      <c r="B1834" s="57" t="s">
        <v>5346</v>
      </c>
      <c r="C1834" s="58" t="s">
        <v>4637</v>
      </c>
      <c r="D1834" s="58" t="s">
        <v>5347</v>
      </c>
      <c r="E1834" s="58" t="s">
        <v>716</v>
      </c>
      <c r="F1834" s="57" t="s">
        <v>441</v>
      </c>
      <c r="G1834" s="59">
        <v>98462</v>
      </c>
      <c r="H1834" s="102">
        <f t="shared" si="28"/>
        <v>20.049481261263097</v>
      </c>
    </row>
    <row r="1835" spans="1:8">
      <c r="A1835" s="56">
        <v>400200304797</v>
      </c>
      <c r="B1835" s="57" t="s">
        <v>5348</v>
      </c>
      <c r="C1835" s="58" t="s">
        <v>4637</v>
      </c>
      <c r="D1835" s="58" t="s">
        <v>5340</v>
      </c>
      <c r="E1835" s="58" t="s">
        <v>716</v>
      </c>
      <c r="F1835" s="57" t="s">
        <v>441</v>
      </c>
      <c r="G1835" s="59">
        <v>98462</v>
      </c>
      <c r="H1835" s="102">
        <f t="shared" si="28"/>
        <v>20.049481261263097</v>
      </c>
    </row>
    <row r="1836" spans="1:8">
      <c r="A1836" s="56">
        <v>400750300144</v>
      </c>
      <c r="B1836" s="57" t="s">
        <v>5349</v>
      </c>
      <c r="C1836" s="58" t="s">
        <v>5350</v>
      </c>
      <c r="D1836" s="58" t="s">
        <v>5351</v>
      </c>
      <c r="E1836" s="58" t="s">
        <v>716</v>
      </c>
      <c r="F1836" s="57" t="s">
        <v>441</v>
      </c>
      <c r="G1836" s="59">
        <v>98462</v>
      </c>
      <c r="H1836" s="102">
        <f t="shared" si="28"/>
        <v>20.049481261263097</v>
      </c>
    </row>
    <row r="1837" spans="1:8">
      <c r="A1837" s="56">
        <v>400760700159</v>
      </c>
      <c r="B1837" s="57" t="s">
        <v>5352</v>
      </c>
      <c r="C1837" s="58" t="s">
        <v>5353</v>
      </c>
      <c r="D1837" s="58" t="s">
        <v>5354</v>
      </c>
      <c r="E1837" s="58" t="s">
        <v>716</v>
      </c>
      <c r="F1837" s="57" t="s">
        <v>441</v>
      </c>
      <c r="G1837" s="59">
        <v>98462</v>
      </c>
      <c r="H1837" s="102">
        <f t="shared" si="28"/>
        <v>20.049481261263097</v>
      </c>
    </row>
    <row r="1838" spans="1:8">
      <c r="A1838" s="56">
        <v>400840500177</v>
      </c>
      <c r="B1838" s="57" t="s">
        <v>5355</v>
      </c>
      <c r="C1838" s="58" t="s">
        <v>5356</v>
      </c>
      <c r="D1838" s="58" t="s">
        <v>4130</v>
      </c>
      <c r="E1838" s="58" t="s">
        <v>716</v>
      </c>
      <c r="F1838" s="57" t="s">
        <v>441</v>
      </c>
      <c r="G1838" s="59">
        <v>98462</v>
      </c>
      <c r="H1838" s="102">
        <f t="shared" si="28"/>
        <v>20.049481261263097</v>
      </c>
    </row>
    <row r="1839" spans="1:8">
      <c r="A1839" s="56">
        <v>400871100312</v>
      </c>
      <c r="B1839" s="57" t="s">
        <v>5357</v>
      </c>
      <c r="C1839" s="58" t="s">
        <v>5358</v>
      </c>
      <c r="D1839" s="58" t="s">
        <v>5359</v>
      </c>
      <c r="E1839" s="58" t="s">
        <v>716</v>
      </c>
      <c r="F1839" s="57" t="s">
        <v>441</v>
      </c>
      <c r="G1839" s="59">
        <v>98462</v>
      </c>
      <c r="H1839" s="102">
        <f t="shared" si="28"/>
        <v>20.049481261263097</v>
      </c>
    </row>
    <row r="1840" spans="1:8">
      <c r="A1840" s="56">
        <v>400940740159</v>
      </c>
      <c r="B1840" s="57" t="s">
        <v>5360</v>
      </c>
      <c r="C1840" s="58" t="s">
        <v>5361</v>
      </c>
      <c r="D1840" s="58" t="s">
        <v>5362</v>
      </c>
      <c r="E1840" s="58" t="s">
        <v>716</v>
      </c>
      <c r="F1840" s="57" t="s">
        <v>441</v>
      </c>
      <c r="G1840" s="59">
        <v>98462</v>
      </c>
      <c r="H1840" s="102">
        <f t="shared" si="28"/>
        <v>20.049481261263097</v>
      </c>
    </row>
    <row r="1841" spans="1:8">
      <c r="A1841" s="56">
        <v>400980120374</v>
      </c>
      <c r="B1841" s="57" t="s">
        <v>5363</v>
      </c>
      <c r="C1841" s="58" t="s">
        <v>5364</v>
      </c>
      <c r="D1841" s="58" t="s">
        <v>5365</v>
      </c>
      <c r="E1841" s="58" t="s">
        <v>716</v>
      </c>
      <c r="F1841" s="57" t="s">
        <v>441</v>
      </c>
      <c r="G1841" s="59">
        <v>98462</v>
      </c>
      <c r="H1841" s="102">
        <f t="shared" si="28"/>
        <v>20.049481261263097</v>
      </c>
    </row>
    <row r="1842" spans="1:8">
      <c r="A1842" s="56">
        <v>400981021370</v>
      </c>
      <c r="B1842" s="57" t="s">
        <v>5366</v>
      </c>
      <c r="C1842" s="58" t="s">
        <v>5367</v>
      </c>
      <c r="D1842" s="58" t="s">
        <v>5368</v>
      </c>
      <c r="E1842" s="58" t="s">
        <v>716</v>
      </c>
      <c r="F1842" s="57" t="s">
        <v>441</v>
      </c>
      <c r="G1842" s="59">
        <v>98462</v>
      </c>
      <c r="H1842" s="102">
        <f t="shared" si="28"/>
        <v>20.049481261263097</v>
      </c>
    </row>
    <row r="1843" spans="1:8">
      <c r="A1843" s="56">
        <v>400990220032</v>
      </c>
      <c r="B1843" s="57" t="s">
        <v>5369</v>
      </c>
      <c r="C1843" s="58" t="s">
        <v>5370</v>
      </c>
      <c r="D1843" s="58" t="s">
        <v>5371</v>
      </c>
      <c r="E1843" s="58" t="s">
        <v>716</v>
      </c>
      <c r="F1843" s="57" t="s">
        <v>441</v>
      </c>
      <c r="G1843" s="59">
        <v>98462</v>
      </c>
      <c r="H1843" s="102">
        <f t="shared" si="28"/>
        <v>20.049481261263097</v>
      </c>
    </row>
    <row r="1844" spans="1:8">
      <c r="A1844" s="56">
        <v>400990221691</v>
      </c>
      <c r="B1844" s="57" t="s">
        <v>5372</v>
      </c>
      <c r="C1844" s="58" t="s">
        <v>4209</v>
      </c>
      <c r="D1844" s="58" t="s">
        <v>5373</v>
      </c>
      <c r="E1844" s="58" t="s">
        <v>716</v>
      </c>
      <c r="F1844" s="57" t="s">
        <v>441</v>
      </c>
      <c r="G1844" s="59">
        <v>98462</v>
      </c>
      <c r="H1844" s="102">
        <f t="shared" si="28"/>
        <v>20.049481261263097</v>
      </c>
    </row>
    <row r="1845" spans="1:8">
      <c r="A1845" s="56">
        <v>400990822288</v>
      </c>
      <c r="B1845" s="57" t="s">
        <v>5374</v>
      </c>
      <c r="C1845" s="58" t="s">
        <v>5375</v>
      </c>
      <c r="D1845" s="58" t="s">
        <v>5376</v>
      </c>
      <c r="E1845" s="58" t="s">
        <v>716</v>
      </c>
      <c r="F1845" s="57" t="s">
        <v>441</v>
      </c>
      <c r="G1845" s="59">
        <v>98462</v>
      </c>
      <c r="H1845" s="102">
        <f t="shared" si="28"/>
        <v>20.049481261263097</v>
      </c>
    </row>
    <row r="1846" spans="1:8">
      <c r="A1846" s="56">
        <v>403080700579</v>
      </c>
      <c r="B1846" s="57" t="s">
        <v>5377</v>
      </c>
      <c r="C1846" s="58" t="s">
        <v>892</v>
      </c>
      <c r="D1846" s="58" t="s">
        <v>5378</v>
      </c>
      <c r="E1846" s="58" t="s">
        <v>724</v>
      </c>
      <c r="F1846" s="57" t="s">
        <v>477</v>
      </c>
      <c r="G1846" s="59">
        <v>98462</v>
      </c>
      <c r="H1846" s="102">
        <f t="shared" si="28"/>
        <v>20.049481261263097</v>
      </c>
    </row>
    <row r="1847" spans="1:8">
      <c r="A1847" s="56">
        <v>408120400133</v>
      </c>
      <c r="B1847" s="57" t="s">
        <v>5379</v>
      </c>
      <c r="C1847" s="58" t="s">
        <v>5380</v>
      </c>
      <c r="D1847" s="58" t="s">
        <v>3787</v>
      </c>
      <c r="E1847" s="58" t="s">
        <v>732</v>
      </c>
      <c r="F1847" s="57" t="s">
        <v>441</v>
      </c>
      <c r="G1847" s="59">
        <v>98462</v>
      </c>
      <c r="H1847" s="102">
        <f t="shared" si="28"/>
        <v>20.049481261263097</v>
      </c>
    </row>
    <row r="1848" spans="1:8">
      <c r="A1848" s="56">
        <v>408151200086</v>
      </c>
      <c r="B1848" s="57" t="s">
        <v>5381</v>
      </c>
      <c r="C1848" s="58" t="s">
        <v>5382</v>
      </c>
      <c r="D1848" s="58" t="s">
        <v>5383</v>
      </c>
      <c r="E1848" s="58" t="s">
        <v>732</v>
      </c>
      <c r="F1848" s="57" t="s">
        <v>477</v>
      </c>
      <c r="G1848" s="59">
        <v>98462</v>
      </c>
      <c r="H1848" s="102">
        <f t="shared" si="28"/>
        <v>20.049481261263097</v>
      </c>
    </row>
    <row r="1849" spans="1:8">
      <c r="A1849" s="56">
        <v>414071106178</v>
      </c>
      <c r="B1849" s="57" t="s">
        <v>5384</v>
      </c>
      <c r="C1849" s="58" t="s">
        <v>5385</v>
      </c>
      <c r="D1849" s="58" t="s">
        <v>5386</v>
      </c>
      <c r="E1849" s="58" t="s">
        <v>2174</v>
      </c>
      <c r="F1849" s="57" t="s">
        <v>441</v>
      </c>
      <c r="G1849" s="59">
        <v>98462</v>
      </c>
      <c r="H1849" s="102">
        <f t="shared" si="28"/>
        <v>20.049481261263097</v>
      </c>
    </row>
    <row r="1850" spans="1:8">
      <c r="A1850" s="56">
        <v>414120716823</v>
      </c>
      <c r="B1850" s="57" t="s">
        <v>5387</v>
      </c>
      <c r="C1850" s="58" t="s">
        <v>5388</v>
      </c>
      <c r="D1850" s="58" t="s">
        <v>5389</v>
      </c>
      <c r="E1850" s="58" t="s">
        <v>2174</v>
      </c>
      <c r="F1850" s="57" t="s">
        <v>441</v>
      </c>
      <c r="G1850" s="59">
        <v>98462</v>
      </c>
      <c r="H1850" s="102">
        <f t="shared" si="28"/>
        <v>20.049481261263097</v>
      </c>
    </row>
    <row r="1851" spans="1:8">
      <c r="A1851" s="56">
        <v>414950504641</v>
      </c>
      <c r="B1851" s="57" t="s">
        <v>5390</v>
      </c>
      <c r="C1851" s="58" t="s">
        <v>5391</v>
      </c>
      <c r="D1851" s="58" t="s">
        <v>5392</v>
      </c>
      <c r="E1851" s="58" t="s">
        <v>2174</v>
      </c>
      <c r="F1851" s="57" t="s">
        <v>441</v>
      </c>
      <c r="G1851" s="59">
        <v>98462</v>
      </c>
      <c r="H1851" s="102">
        <f t="shared" si="28"/>
        <v>20.049481261263097</v>
      </c>
    </row>
    <row r="1852" spans="1:8">
      <c r="A1852" s="56">
        <v>414980202096</v>
      </c>
      <c r="B1852" s="57" t="s">
        <v>5393</v>
      </c>
      <c r="C1852" s="58" t="s">
        <v>5394</v>
      </c>
      <c r="D1852" s="58" t="s">
        <v>5395</v>
      </c>
      <c r="E1852" s="58" t="s">
        <v>2174</v>
      </c>
      <c r="F1852" s="57" t="s">
        <v>441</v>
      </c>
      <c r="G1852" s="59">
        <v>98462</v>
      </c>
      <c r="H1852" s="102">
        <f t="shared" si="28"/>
        <v>20.049481261263097</v>
      </c>
    </row>
    <row r="1853" spans="1:8">
      <c r="A1853" s="56">
        <v>420090301691</v>
      </c>
      <c r="B1853" s="57" t="s">
        <v>5396</v>
      </c>
      <c r="C1853" s="58" t="s">
        <v>5397</v>
      </c>
      <c r="D1853" s="58" t="s">
        <v>5398</v>
      </c>
      <c r="E1853" s="58" t="s">
        <v>5399</v>
      </c>
      <c r="F1853" s="57" t="s">
        <v>441</v>
      </c>
      <c r="G1853" s="59">
        <v>98462</v>
      </c>
      <c r="H1853" s="102">
        <f t="shared" si="28"/>
        <v>20.049481261263097</v>
      </c>
    </row>
    <row r="1854" spans="1:8">
      <c r="A1854" s="56">
        <v>395051200157</v>
      </c>
      <c r="B1854" s="57" t="s">
        <v>243</v>
      </c>
      <c r="C1854" s="58" t="s">
        <v>5400</v>
      </c>
      <c r="D1854" s="58" t="s">
        <v>5401</v>
      </c>
      <c r="E1854" s="58" t="s">
        <v>440</v>
      </c>
      <c r="F1854" s="57" t="s">
        <v>441</v>
      </c>
      <c r="G1854" s="59">
        <v>98446</v>
      </c>
      <c r="H1854" s="102">
        <f t="shared" si="28"/>
        <v>20.046223235830137</v>
      </c>
    </row>
    <row r="1855" spans="1:8">
      <c r="A1855" s="56">
        <v>395760509765</v>
      </c>
      <c r="B1855" s="57" t="s">
        <v>5402</v>
      </c>
      <c r="C1855" s="58" t="s">
        <v>5403</v>
      </c>
      <c r="D1855" s="58" t="s">
        <v>5404</v>
      </c>
      <c r="E1855" s="58" t="s">
        <v>728</v>
      </c>
      <c r="F1855" s="57" t="s">
        <v>441</v>
      </c>
      <c r="G1855" s="59">
        <v>98331</v>
      </c>
      <c r="H1855" s="102">
        <f t="shared" si="28"/>
        <v>20.022806178030727</v>
      </c>
    </row>
    <row r="1856" spans="1:8">
      <c r="A1856" s="56">
        <v>400110206524</v>
      </c>
      <c r="B1856" s="57" t="s">
        <v>5405</v>
      </c>
      <c r="C1856" s="58" t="s">
        <v>5406</v>
      </c>
      <c r="D1856" s="58" t="s">
        <v>5407</v>
      </c>
      <c r="E1856" s="58" t="s">
        <v>716</v>
      </c>
      <c r="F1856" s="57" t="s">
        <v>441</v>
      </c>
      <c r="G1856" s="59">
        <v>97462</v>
      </c>
      <c r="H1856" s="102">
        <f t="shared" si="28"/>
        <v>19.84585467170303</v>
      </c>
    </row>
    <row r="1857" spans="1:8">
      <c r="A1857" s="56">
        <v>395121100686</v>
      </c>
      <c r="B1857" s="57" t="s">
        <v>5408</v>
      </c>
      <c r="C1857" s="58" t="s">
        <v>5409</v>
      </c>
      <c r="D1857" s="58" t="s">
        <v>5410</v>
      </c>
      <c r="E1857" s="58" t="s">
        <v>743</v>
      </c>
      <c r="F1857" s="57" t="s">
        <v>441</v>
      </c>
      <c r="G1857" s="59">
        <v>97155</v>
      </c>
      <c r="H1857" s="102">
        <f t="shared" si="28"/>
        <v>19.783341308708092</v>
      </c>
    </row>
    <row r="1858" spans="1:8">
      <c r="A1858" s="56">
        <v>395130200162</v>
      </c>
      <c r="B1858" s="57" t="s">
        <v>5411</v>
      </c>
      <c r="C1858" s="58" t="s">
        <v>5412</v>
      </c>
      <c r="D1858" s="58" t="s">
        <v>5413</v>
      </c>
      <c r="E1858" s="58" t="s">
        <v>743</v>
      </c>
      <c r="F1858" s="57" t="s">
        <v>441</v>
      </c>
      <c r="G1858" s="59">
        <v>97155</v>
      </c>
      <c r="H1858" s="102">
        <f t="shared" ref="H1858:H1921" si="29">G1858/4910.95</f>
        <v>19.783341308708092</v>
      </c>
    </row>
    <row r="1859" spans="1:8">
      <c r="A1859" s="56">
        <v>395130800305</v>
      </c>
      <c r="B1859" s="57" t="s">
        <v>5414</v>
      </c>
      <c r="C1859" s="58" t="s">
        <v>5415</v>
      </c>
      <c r="D1859" s="58" t="s">
        <v>4746</v>
      </c>
      <c r="E1859" s="58" t="s">
        <v>728</v>
      </c>
      <c r="F1859" s="57" t="s">
        <v>441</v>
      </c>
      <c r="G1859" s="59">
        <v>97155</v>
      </c>
      <c r="H1859" s="102">
        <f t="shared" si="29"/>
        <v>19.783341308708092</v>
      </c>
    </row>
    <row r="1860" spans="1:8">
      <c r="A1860" s="56">
        <v>395150400460</v>
      </c>
      <c r="B1860" s="57" t="s">
        <v>5416</v>
      </c>
      <c r="C1860" s="58" t="s">
        <v>3857</v>
      </c>
      <c r="D1860" s="58" t="s">
        <v>3858</v>
      </c>
      <c r="E1860" s="58" t="s">
        <v>728</v>
      </c>
      <c r="F1860" s="57" t="s">
        <v>441</v>
      </c>
      <c r="G1860" s="59">
        <v>97155</v>
      </c>
      <c r="H1860" s="102">
        <f t="shared" si="29"/>
        <v>19.783341308708092</v>
      </c>
    </row>
    <row r="1861" spans="1:8">
      <c r="A1861" s="56">
        <v>395160800202</v>
      </c>
      <c r="B1861" s="57" t="s">
        <v>5417</v>
      </c>
      <c r="C1861" s="58" t="s">
        <v>5418</v>
      </c>
      <c r="D1861" s="58" t="s">
        <v>5419</v>
      </c>
      <c r="E1861" s="58" t="s">
        <v>743</v>
      </c>
      <c r="F1861" s="57" t="s">
        <v>441</v>
      </c>
      <c r="G1861" s="59">
        <v>97155</v>
      </c>
      <c r="H1861" s="102">
        <f t="shared" si="29"/>
        <v>19.783341308708092</v>
      </c>
    </row>
    <row r="1862" spans="1:8">
      <c r="A1862" s="56">
        <v>395180201208</v>
      </c>
      <c r="B1862" s="57" t="s">
        <v>5420</v>
      </c>
      <c r="C1862" s="58" t="s">
        <v>5421</v>
      </c>
      <c r="D1862" s="58" t="s">
        <v>5422</v>
      </c>
      <c r="E1862" s="58" t="s">
        <v>728</v>
      </c>
      <c r="F1862" s="57" t="s">
        <v>441</v>
      </c>
      <c r="G1862" s="59">
        <v>97155</v>
      </c>
      <c r="H1862" s="102">
        <f t="shared" si="29"/>
        <v>19.783341308708092</v>
      </c>
    </row>
    <row r="1863" spans="1:8">
      <c r="A1863" s="56">
        <v>395180300567</v>
      </c>
      <c r="B1863" s="57" t="s">
        <v>5423</v>
      </c>
      <c r="C1863" s="58" t="s">
        <v>547</v>
      </c>
      <c r="D1863" s="58" t="s">
        <v>5424</v>
      </c>
      <c r="E1863" s="58" t="s">
        <v>728</v>
      </c>
      <c r="F1863" s="57" t="s">
        <v>441</v>
      </c>
      <c r="G1863" s="59">
        <v>97155</v>
      </c>
      <c r="H1863" s="102">
        <f t="shared" si="29"/>
        <v>19.783341308708092</v>
      </c>
    </row>
    <row r="1864" spans="1:8">
      <c r="A1864" s="56">
        <v>395180900874</v>
      </c>
      <c r="B1864" s="57" t="s">
        <v>5425</v>
      </c>
      <c r="C1864" s="58" t="s">
        <v>5426</v>
      </c>
      <c r="D1864" s="58" t="s">
        <v>5427</v>
      </c>
      <c r="E1864" s="58" t="s">
        <v>728</v>
      </c>
      <c r="F1864" s="57" t="s">
        <v>441</v>
      </c>
      <c r="G1864" s="59">
        <v>97155</v>
      </c>
      <c r="H1864" s="102">
        <f t="shared" si="29"/>
        <v>19.783341308708092</v>
      </c>
    </row>
    <row r="1865" spans="1:8">
      <c r="A1865" s="56">
        <v>395190300573</v>
      </c>
      <c r="B1865" s="57" t="s">
        <v>5428</v>
      </c>
      <c r="C1865" s="58" t="s">
        <v>5429</v>
      </c>
      <c r="D1865" s="58" t="s">
        <v>5430</v>
      </c>
      <c r="E1865" s="58" t="s">
        <v>728</v>
      </c>
      <c r="F1865" s="57" t="s">
        <v>441</v>
      </c>
      <c r="G1865" s="59">
        <v>97155</v>
      </c>
      <c r="H1865" s="102">
        <f t="shared" si="29"/>
        <v>19.783341308708092</v>
      </c>
    </row>
    <row r="1866" spans="1:8">
      <c r="A1866" s="56">
        <v>395190301723</v>
      </c>
      <c r="B1866" s="57" t="s">
        <v>5431</v>
      </c>
      <c r="C1866" s="58" t="s">
        <v>5432</v>
      </c>
      <c r="D1866" s="58" t="s">
        <v>5433</v>
      </c>
      <c r="E1866" s="58" t="s">
        <v>728</v>
      </c>
      <c r="F1866" s="57" t="s">
        <v>441</v>
      </c>
      <c r="G1866" s="59">
        <v>97155</v>
      </c>
      <c r="H1866" s="102">
        <f t="shared" si="29"/>
        <v>19.783341308708092</v>
      </c>
    </row>
    <row r="1867" spans="1:8">
      <c r="A1867" s="56">
        <v>395190400098</v>
      </c>
      <c r="B1867" s="57" t="s">
        <v>5434</v>
      </c>
      <c r="C1867" s="58" t="s">
        <v>5435</v>
      </c>
      <c r="D1867" s="58" t="s">
        <v>5436</v>
      </c>
      <c r="E1867" s="58" t="s">
        <v>728</v>
      </c>
      <c r="F1867" s="57" t="s">
        <v>477</v>
      </c>
      <c r="G1867" s="59">
        <v>97155</v>
      </c>
      <c r="H1867" s="102">
        <f t="shared" si="29"/>
        <v>19.783341308708092</v>
      </c>
    </row>
    <row r="1868" spans="1:8">
      <c r="A1868" s="56">
        <v>395190400217</v>
      </c>
      <c r="B1868" s="57" t="s">
        <v>5437</v>
      </c>
      <c r="C1868" s="58" t="s">
        <v>5438</v>
      </c>
      <c r="D1868" s="58" t="s">
        <v>5439</v>
      </c>
      <c r="E1868" s="58" t="s">
        <v>728</v>
      </c>
      <c r="F1868" s="57" t="s">
        <v>441</v>
      </c>
      <c r="G1868" s="59">
        <v>97155</v>
      </c>
      <c r="H1868" s="102">
        <f t="shared" si="29"/>
        <v>19.783341308708092</v>
      </c>
    </row>
    <row r="1869" spans="1:8">
      <c r="A1869" s="56">
        <v>395190501129</v>
      </c>
      <c r="B1869" s="57" t="s">
        <v>5440</v>
      </c>
      <c r="C1869" s="58" t="s">
        <v>3625</v>
      </c>
      <c r="D1869" s="58" t="s">
        <v>5441</v>
      </c>
      <c r="E1869" s="58" t="s">
        <v>728</v>
      </c>
      <c r="F1869" s="57" t="s">
        <v>477</v>
      </c>
      <c r="G1869" s="59">
        <v>97155</v>
      </c>
      <c r="H1869" s="102">
        <f t="shared" si="29"/>
        <v>19.783341308708092</v>
      </c>
    </row>
    <row r="1870" spans="1:8">
      <c r="A1870" s="56">
        <v>395190501617</v>
      </c>
      <c r="B1870" s="57" t="s">
        <v>5442</v>
      </c>
      <c r="C1870" s="58" t="s">
        <v>3631</v>
      </c>
      <c r="D1870" s="58" t="s">
        <v>5443</v>
      </c>
      <c r="E1870" s="58" t="s">
        <v>743</v>
      </c>
      <c r="F1870" s="57" t="s">
        <v>441</v>
      </c>
      <c r="G1870" s="59">
        <v>97155</v>
      </c>
      <c r="H1870" s="102">
        <f t="shared" si="29"/>
        <v>19.783341308708092</v>
      </c>
    </row>
    <row r="1871" spans="1:8">
      <c r="A1871" s="56">
        <v>395190600224</v>
      </c>
      <c r="B1871" s="57" t="s">
        <v>5444</v>
      </c>
      <c r="C1871" s="58" t="s">
        <v>5445</v>
      </c>
      <c r="D1871" s="58" t="s">
        <v>5446</v>
      </c>
      <c r="E1871" s="58" t="s">
        <v>728</v>
      </c>
      <c r="F1871" s="57" t="s">
        <v>441</v>
      </c>
      <c r="G1871" s="59">
        <v>97155</v>
      </c>
      <c r="H1871" s="102">
        <f t="shared" si="29"/>
        <v>19.783341308708092</v>
      </c>
    </row>
    <row r="1872" spans="1:8">
      <c r="A1872" s="56">
        <v>395190600313</v>
      </c>
      <c r="B1872" s="57" t="s">
        <v>5447</v>
      </c>
      <c r="C1872" s="58" t="s">
        <v>5448</v>
      </c>
      <c r="D1872" s="58" t="s">
        <v>5449</v>
      </c>
      <c r="E1872" s="58" t="s">
        <v>743</v>
      </c>
      <c r="F1872" s="57" t="s">
        <v>441</v>
      </c>
      <c r="G1872" s="59">
        <v>97155</v>
      </c>
      <c r="H1872" s="102">
        <f t="shared" si="29"/>
        <v>19.783341308708092</v>
      </c>
    </row>
    <row r="1873" spans="1:8">
      <c r="A1873" s="56">
        <v>395190601620</v>
      </c>
      <c r="B1873" s="57" t="s">
        <v>5450</v>
      </c>
      <c r="C1873" s="58" t="s">
        <v>5451</v>
      </c>
      <c r="D1873" s="58" t="s">
        <v>5452</v>
      </c>
      <c r="E1873" s="58" t="s">
        <v>728</v>
      </c>
      <c r="F1873" s="57" t="s">
        <v>441</v>
      </c>
      <c r="G1873" s="59">
        <v>97155</v>
      </c>
      <c r="H1873" s="102">
        <f t="shared" si="29"/>
        <v>19.783341308708092</v>
      </c>
    </row>
    <row r="1874" spans="1:8">
      <c r="A1874" s="56">
        <v>395190601638</v>
      </c>
      <c r="B1874" s="57" t="s">
        <v>5453</v>
      </c>
      <c r="C1874" s="58" t="s">
        <v>5454</v>
      </c>
      <c r="D1874" s="58" t="s">
        <v>5455</v>
      </c>
      <c r="E1874" s="58" t="s">
        <v>728</v>
      </c>
      <c r="F1874" s="57" t="s">
        <v>441</v>
      </c>
      <c r="G1874" s="59">
        <v>97155</v>
      </c>
      <c r="H1874" s="102">
        <f t="shared" si="29"/>
        <v>19.783341308708092</v>
      </c>
    </row>
    <row r="1875" spans="1:8">
      <c r="A1875" s="56">
        <v>395190700270</v>
      </c>
      <c r="B1875" s="57" t="s">
        <v>5456</v>
      </c>
      <c r="C1875" s="58" t="s">
        <v>5457</v>
      </c>
      <c r="D1875" s="58" t="s">
        <v>5452</v>
      </c>
      <c r="E1875" s="58" t="s">
        <v>728</v>
      </c>
      <c r="F1875" s="57" t="s">
        <v>441</v>
      </c>
      <c r="G1875" s="59">
        <v>97155</v>
      </c>
      <c r="H1875" s="102">
        <f t="shared" si="29"/>
        <v>19.783341308708092</v>
      </c>
    </row>
    <row r="1876" spans="1:8">
      <c r="A1876" s="56">
        <v>395190700571</v>
      </c>
      <c r="B1876" s="57" t="s">
        <v>5458</v>
      </c>
      <c r="C1876" s="58" t="s">
        <v>5459</v>
      </c>
      <c r="D1876" s="58" t="s">
        <v>5460</v>
      </c>
      <c r="E1876" s="58" t="s">
        <v>728</v>
      </c>
      <c r="F1876" s="57" t="s">
        <v>441</v>
      </c>
      <c r="G1876" s="59">
        <v>97155</v>
      </c>
      <c r="H1876" s="102">
        <f t="shared" si="29"/>
        <v>19.783341308708092</v>
      </c>
    </row>
    <row r="1877" spans="1:8">
      <c r="A1877" s="56">
        <v>395190701021</v>
      </c>
      <c r="B1877" s="57" t="s">
        <v>5461</v>
      </c>
      <c r="C1877" s="58" t="s">
        <v>5462</v>
      </c>
      <c r="D1877" s="58" t="s">
        <v>5463</v>
      </c>
      <c r="E1877" s="58" t="s">
        <v>743</v>
      </c>
      <c r="F1877" s="57" t="s">
        <v>441</v>
      </c>
      <c r="G1877" s="59">
        <v>97155</v>
      </c>
      <c r="H1877" s="102">
        <f t="shared" si="29"/>
        <v>19.783341308708092</v>
      </c>
    </row>
    <row r="1878" spans="1:8">
      <c r="A1878" s="56">
        <v>395190701381</v>
      </c>
      <c r="B1878" s="57" t="s">
        <v>5464</v>
      </c>
      <c r="C1878" s="58" t="s">
        <v>5465</v>
      </c>
      <c r="D1878" s="58" t="s">
        <v>5466</v>
      </c>
      <c r="E1878" s="58" t="s">
        <v>728</v>
      </c>
      <c r="F1878" s="57" t="s">
        <v>441</v>
      </c>
      <c r="G1878" s="59">
        <v>97155</v>
      </c>
      <c r="H1878" s="102">
        <f t="shared" si="29"/>
        <v>19.783341308708092</v>
      </c>
    </row>
    <row r="1879" spans="1:8">
      <c r="A1879" s="56">
        <v>395190800568</v>
      </c>
      <c r="B1879" s="57" t="s">
        <v>5467</v>
      </c>
      <c r="C1879" s="58" t="s">
        <v>5468</v>
      </c>
      <c r="D1879" s="58" t="s">
        <v>5469</v>
      </c>
      <c r="E1879" s="58" t="s">
        <v>743</v>
      </c>
      <c r="F1879" s="57" t="s">
        <v>441</v>
      </c>
      <c r="G1879" s="59">
        <v>97155</v>
      </c>
      <c r="H1879" s="102">
        <f t="shared" si="29"/>
        <v>19.783341308708092</v>
      </c>
    </row>
    <row r="1880" spans="1:8">
      <c r="A1880" s="56">
        <v>395190801530</v>
      </c>
      <c r="B1880" s="57" t="s">
        <v>5470</v>
      </c>
      <c r="C1880" s="58" t="s">
        <v>5471</v>
      </c>
      <c r="D1880" s="58" t="s">
        <v>5472</v>
      </c>
      <c r="E1880" s="58" t="s">
        <v>743</v>
      </c>
      <c r="F1880" s="57" t="s">
        <v>441</v>
      </c>
      <c r="G1880" s="59">
        <v>97155</v>
      </c>
      <c r="H1880" s="102">
        <f t="shared" si="29"/>
        <v>19.783341308708092</v>
      </c>
    </row>
    <row r="1881" spans="1:8">
      <c r="A1881" s="56">
        <v>395190900856</v>
      </c>
      <c r="B1881" s="57" t="s">
        <v>5473</v>
      </c>
      <c r="C1881" s="58" t="s">
        <v>5474</v>
      </c>
      <c r="D1881" s="58" t="s">
        <v>5475</v>
      </c>
      <c r="E1881" s="58" t="s">
        <v>728</v>
      </c>
      <c r="F1881" s="57" t="s">
        <v>441</v>
      </c>
      <c r="G1881" s="59">
        <v>97155</v>
      </c>
      <c r="H1881" s="102">
        <f t="shared" si="29"/>
        <v>19.783341308708092</v>
      </c>
    </row>
    <row r="1882" spans="1:8">
      <c r="A1882" s="56">
        <v>395750300922</v>
      </c>
      <c r="B1882" s="57" t="s">
        <v>5476</v>
      </c>
      <c r="C1882" s="58" t="s">
        <v>5477</v>
      </c>
      <c r="D1882" s="58" t="s">
        <v>5478</v>
      </c>
      <c r="E1882" s="58" t="s">
        <v>743</v>
      </c>
      <c r="F1882" s="57" t="s">
        <v>441</v>
      </c>
      <c r="G1882" s="59">
        <v>97155</v>
      </c>
      <c r="H1882" s="102">
        <f t="shared" si="29"/>
        <v>19.783341308708092</v>
      </c>
    </row>
    <row r="1883" spans="1:8">
      <c r="A1883" s="56">
        <v>396120600169</v>
      </c>
      <c r="B1883" s="57" t="s">
        <v>696</v>
      </c>
      <c r="C1883" s="58" t="s">
        <v>5479</v>
      </c>
      <c r="D1883" s="58" t="s">
        <v>5480</v>
      </c>
      <c r="E1883" s="58" t="s">
        <v>440</v>
      </c>
      <c r="F1883" s="57" t="s">
        <v>441</v>
      </c>
      <c r="G1883" s="59">
        <v>97155</v>
      </c>
      <c r="H1883" s="102">
        <f t="shared" si="29"/>
        <v>19.783341308708092</v>
      </c>
    </row>
    <row r="1884" spans="1:8">
      <c r="A1884" s="56">
        <v>396131000635</v>
      </c>
      <c r="B1884" s="57" t="s">
        <v>165</v>
      </c>
      <c r="C1884" s="58" t="s">
        <v>5479</v>
      </c>
      <c r="D1884" s="58" t="s">
        <v>5481</v>
      </c>
      <c r="E1884" s="58" t="s">
        <v>440</v>
      </c>
      <c r="F1884" s="57" t="s">
        <v>441</v>
      </c>
      <c r="G1884" s="59">
        <v>97155</v>
      </c>
      <c r="H1884" s="102">
        <f t="shared" si="29"/>
        <v>19.783341308708092</v>
      </c>
    </row>
    <row r="1885" spans="1:8">
      <c r="A1885" s="56">
        <v>396190700853</v>
      </c>
      <c r="B1885" s="57" t="s">
        <v>636</v>
      </c>
      <c r="C1885" s="58" t="s">
        <v>634</v>
      </c>
      <c r="D1885" s="58" t="s">
        <v>637</v>
      </c>
      <c r="E1885" s="58" t="s">
        <v>440</v>
      </c>
      <c r="F1885" s="57" t="s">
        <v>441</v>
      </c>
      <c r="G1885" s="59">
        <v>97155</v>
      </c>
      <c r="H1885" s="102">
        <f t="shared" si="29"/>
        <v>19.783341308708092</v>
      </c>
    </row>
    <row r="1886" spans="1:8">
      <c r="A1886" s="56">
        <v>396190701698</v>
      </c>
      <c r="B1886" s="57" t="s">
        <v>442</v>
      </c>
      <c r="C1886" s="58" t="s">
        <v>5482</v>
      </c>
      <c r="D1886" s="58" t="s">
        <v>443</v>
      </c>
      <c r="E1886" s="58" t="s">
        <v>440</v>
      </c>
      <c r="F1886" s="57" t="s">
        <v>441</v>
      </c>
      <c r="G1886" s="59">
        <v>97155</v>
      </c>
      <c r="H1886" s="102">
        <f t="shared" si="29"/>
        <v>19.783341308708092</v>
      </c>
    </row>
    <row r="1887" spans="1:8">
      <c r="A1887" s="56">
        <v>396190701710</v>
      </c>
      <c r="B1887" s="57" t="s">
        <v>625</v>
      </c>
      <c r="C1887" s="58" t="s">
        <v>626</v>
      </c>
      <c r="D1887" s="58" t="s">
        <v>443</v>
      </c>
      <c r="E1887" s="58" t="s">
        <v>440</v>
      </c>
      <c r="F1887" s="57" t="s">
        <v>441</v>
      </c>
      <c r="G1887" s="59">
        <v>97155</v>
      </c>
      <c r="H1887" s="102">
        <f t="shared" si="29"/>
        <v>19.783341308708092</v>
      </c>
    </row>
    <row r="1888" spans="1:8">
      <c r="A1888" s="56">
        <v>396190900780</v>
      </c>
      <c r="B1888" s="57" t="s">
        <v>546</v>
      </c>
      <c r="C1888" s="58" t="s">
        <v>547</v>
      </c>
      <c r="D1888" s="58" t="s">
        <v>548</v>
      </c>
      <c r="E1888" s="58" t="s">
        <v>440</v>
      </c>
      <c r="F1888" s="57" t="s">
        <v>441</v>
      </c>
      <c r="G1888" s="59">
        <v>97155</v>
      </c>
      <c r="H1888" s="102">
        <f t="shared" si="29"/>
        <v>19.783341308708092</v>
      </c>
    </row>
    <row r="1889" spans="1:8">
      <c r="A1889" s="56">
        <v>396740914660</v>
      </c>
      <c r="B1889" s="57" t="s">
        <v>630</v>
      </c>
      <c r="C1889" s="58" t="s">
        <v>631</v>
      </c>
      <c r="D1889" s="58" t="s">
        <v>632</v>
      </c>
      <c r="E1889" s="58" t="s">
        <v>440</v>
      </c>
      <c r="F1889" s="57" t="s">
        <v>441</v>
      </c>
      <c r="G1889" s="59">
        <v>97155</v>
      </c>
      <c r="H1889" s="102">
        <f t="shared" si="29"/>
        <v>19.783341308708092</v>
      </c>
    </row>
    <row r="1890" spans="1:8">
      <c r="A1890" s="56">
        <v>396960551631</v>
      </c>
      <c r="B1890" s="57" t="s">
        <v>478</v>
      </c>
      <c r="C1890" s="58" t="s">
        <v>479</v>
      </c>
      <c r="D1890" s="58" t="s">
        <v>480</v>
      </c>
      <c r="E1890" s="58" t="s">
        <v>440</v>
      </c>
      <c r="F1890" s="57" t="s">
        <v>441</v>
      </c>
      <c r="G1890" s="59">
        <v>97155</v>
      </c>
      <c r="H1890" s="102">
        <f t="shared" si="29"/>
        <v>19.783341308708092</v>
      </c>
    </row>
    <row r="1891" spans="1:8">
      <c r="A1891" s="56">
        <v>398180801085</v>
      </c>
      <c r="B1891" s="57" t="s">
        <v>5483</v>
      </c>
      <c r="C1891" s="58" t="s">
        <v>5484</v>
      </c>
      <c r="D1891" s="58" t="s">
        <v>5485</v>
      </c>
      <c r="E1891" s="58" t="s">
        <v>1845</v>
      </c>
      <c r="F1891" s="57" t="s">
        <v>441</v>
      </c>
      <c r="G1891" s="59">
        <v>97155</v>
      </c>
      <c r="H1891" s="102">
        <f t="shared" si="29"/>
        <v>19.783341308708092</v>
      </c>
    </row>
    <row r="1892" spans="1:8">
      <c r="A1892" s="56">
        <v>398190700741</v>
      </c>
      <c r="B1892" s="57" t="s">
        <v>5486</v>
      </c>
      <c r="C1892" s="58" t="s">
        <v>5487</v>
      </c>
      <c r="D1892" s="58" t="s">
        <v>5488</v>
      </c>
      <c r="E1892" s="58" t="s">
        <v>1051</v>
      </c>
      <c r="F1892" s="57" t="s">
        <v>441</v>
      </c>
      <c r="G1892" s="59">
        <v>97155</v>
      </c>
      <c r="H1892" s="102">
        <f t="shared" si="29"/>
        <v>19.783341308708092</v>
      </c>
    </row>
    <row r="1893" spans="1:8">
      <c r="A1893" s="56">
        <v>398190800893</v>
      </c>
      <c r="B1893" s="57" t="s">
        <v>5489</v>
      </c>
      <c r="C1893" s="58" t="s">
        <v>5490</v>
      </c>
      <c r="D1893" s="58" t="s">
        <v>5491</v>
      </c>
      <c r="E1893" s="58" t="s">
        <v>2733</v>
      </c>
      <c r="F1893" s="57" t="s">
        <v>441</v>
      </c>
      <c r="G1893" s="59">
        <v>97155</v>
      </c>
      <c r="H1893" s="102">
        <f t="shared" si="29"/>
        <v>19.783341308708092</v>
      </c>
    </row>
    <row r="1894" spans="1:8">
      <c r="A1894" s="56">
        <v>371850201020</v>
      </c>
      <c r="B1894" s="57" t="s">
        <v>5492</v>
      </c>
      <c r="C1894" s="58" t="s">
        <v>5493</v>
      </c>
      <c r="D1894" s="58" t="s">
        <v>5494</v>
      </c>
      <c r="E1894" s="58" t="s">
        <v>3101</v>
      </c>
      <c r="F1894" s="57" t="s">
        <v>441</v>
      </c>
      <c r="G1894" s="59">
        <v>94875</v>
      </c>
      <c r="H1894" s="102">
        <f t="shared" si="29"/>
        <v>19.319072684511145</v>
      </c>
    </row>
    <row r="1895" spans="1:8">
      <c r="A1895" s="56">
        <v>395200300348</v>
      </c>
      <c r="B1895" s="57" t="s">
        <v>5495</v>
      </c>
      <c r="C1895" s="58" t="s">
        <v>3634</v>
      </c>
      <c r="D1895" s="58" t="s">
        <v>5496</v>
      </c>
      <c r="E1895" s="58" t="s">
        <v>728</v>
      </c>
      <c r="F1895" s="57" t="s">
        <v>441</v>
      </c>
      <c r="G1895" s="59">
        <v>94862</v>
      </c>
      <c r="H1895" s="102">
        <f t="shared" si="29"/>
        <v>19.316425538846865</v>
      </c>
    </row>
    <row r="1896" spans="1:8">
      <c r="A1896" s="56">
        <v>390701100029</v>
      </c>
      <c r="B1896" s="57" t="s">
        <v>5497</v>
      </c>
      <c r="C1896" s="58" t="s">
        <v>5498</v>
      </c>
      <c r="D1896" s="58" t="s">
        <v>5499</v>
      </c>
      <c r="E1896" s="58" t="s">
        <v>1679</v>
      </c>
      <c r="F1896" s="57" t="s">
        <v>441</v>
      </c>
      <c r="G1896" s="59">
        <v>93561</v>
      </c>
      <c r="H1896" s="102">
        <f t="shared" si="29"/>
        <v>19.051507345829219</v>
      </c>
    </row>
    <row r="1897" spans="1:8">
      <c r="A1897" s="56">
        <v>390110400546</v>
      </c>
      <c r="B1897" s="57" t="s">
        <v>5500</v>
      </c>
      <c r="C1897" s="58" t="s">
        <v>5501</v>
      </c>
      <c r="D1897" s="58" t="s">
        <v>5502</v>
      </c>
      <c r="E1897" s="58" t="s">
        <v>1532</v>
      </c>
      <c r="F1897" s="57" t="s">
        <v>477</v>
      </c>
      <c r="G1897" s="59">
        <v>91600</v>
      </c>
      <c r="H1897" s="102">
        <f t="shared" si="29"/>
        <v>18.652195603701934</v>
      </c>
    </row>
    <row r="1898" spans="1:8">
      <c r="A1898" s="56">
        <v>398900500231</v>
      </c>
      <c r="B1898" s="57" t="s">
        <v>5503</v>
      </c>
      <c r="C1898" s="58" t="s">
        <v>3603</v>
      </c>
      <c r="D1898" s="58" t="s">
        <v>3604</v>
      </c>
      <c r="E1898" s="58" t="s">
        <v>2227</v>
      </c>
      <c r="F1898" s="57" t="s">
        <v>441</v>
      </c>
      <c r="G1898" s="59">
        <v>89921</v>
      </c>
      <c r="H1898" s="102">
        <f t="shared" si="29"/>
        <v>18.310306559830583</v>
      </c>
    </row>
    <row r="1899" spans="1:8">
      <c r="A1899" s="56">
        <v>395161000188</v>
      </c>
      <c r="B1899" s="57" t="s">
        <v>5504</v>
      </c>
      <c r="C1899" s="58" t="s">
        <v>5505</v>
      </c>
      <c r="D1899" s="58" t="s">
        <v>5506</v>
      </c>
      <c r="E1899" s="58" t="s">
        <v>743</v>
      </c>
      <c r="F1899" s="57" t="s">
        <v>441</v>
      </c>
      <c r="G1899" s="59">
        <v>89535</v>
      </c>
      <c r="H1899" s="102">
        <f t="shared" si="29"/>
        <v>18.2317066962604</v>
      </c>
    </row>
    <row r="1900" spans="1:8">
      <c r="A1900" s="56">
        <v>371980701458</v>
      </c>
      <c r="B1900" s="57" t="s">
        <v>5507</v>
      </c>
      <c r="C1900" s="58" t="s">
        <v>5508</v>
      </c>
      <c r="D1900" s="58" t="s">
        <v>5509</v>
      </c>
      <c r="E1900" s="58" t="s">
        <v>1674</v>
      </c>
      <c r="F1900" s="57" t="s">
        <v>441</v>
      </c>
      <c r="G1900" s="59">
        <v>88660</v>
      </c>
      <c r="H1900" s="102">
        <f t="shared" si="29"/>
        <v>18.053533430395341</v>
      </c>
    </row>
    <row r="1901" spans="1:8">
      <c r="A1901" s="56">
        <v>390760100041</v>
      </c>
      <c r="B1901" s="57" t="s">
        <v>5510</v>
      </c>
      <c r="C1901" s="58" t="s">
        <v>5511</v>
      </c>
      <c r="D1901" s="58" t="s">
        <v>4942</v>
      </c>
      <c r="E1901" s="58" t="s">
        <v>1781</v>
      </c>
      <c r="F1901" s="57" t="s">
        <v>441</v>
      </c>
      <c r="G1901" s="59">
        <v>88660</v>
      </c>
      <c r="H1901" s="102">
        <f t="shared" si="29"/>
        <v>18.053533430395341</v>
      </c>
    </row>
    <row r="1902" spans="1:8">
      <c r="A1902" s="56">
        <v>390780400032</v>
      </c>
      <c r="B1902" s="57" t="s">
        <v>5512</v>
      </c>
      <c r="C1902" s="58" t="s">
        <v>3687</v>
      </c>
      <c r="D1902" s="58" t="s">
        <v>3688</v>
      </c>
      <c r="E1902" s="58" t="s">
        <v>1532</v>
      </c>
      <c r="F1902" s="57" t="s">
        <v>441</v>
      </c>
      <c r="G1902" s="59">
        <v>88660</v>
      </c>
      <c r="H1902" s="102">
        <f t="shared" si="29"/>
        <v>18.053533430395341</v>
      </c>
    </row>
    <row r="1903" spans="1:8">
      <c r="A1903" s="56">
        <v>390871000100</v>
      </c>
      <c r="B1903" s="57" t="s">
        <v>5513</v>
      </c>
      <c r="C1903" s="58" t="s">
        <v>5514</v>
      </c>
      <c r="D1903" s="58" t="s">
        <v>5515</v>
      </c>
      <c r="E1903" s="58" t="s">
        <v>1055</v>
      </c>
      <c r="F1903" s="57" t="s">
        <v>441</v>
      </c>
      <c r="G1903" s="59">
        <v>88660</v>
      </c>
      <c r="H1903" s="102">
        <f t="shared" si="29"/>
        <v>18.053533430395341</v>
      </c>
    </row>
    <row r="1904" spans="1:8">
      <c r="A1904" s="56">
        <v>391000510270</v>
      </c>
      <c r="B1904" s="57" t="s">
        <v>5516</v>
      </c>
      <c r="C1904" s="58" t="s">
        <v>5517</v>
      </c>
      <c r="D1904" s="58" t="s">
        <v>5518</v>
      </c>
      <c r="E1904" s="58" t="s">
        <v>984</v>
      </c>
      <c r="F1904" s="57" t="s">
        <v>441</v>
      </c>
      <c r="G1904" s="59">
        <v>88660</v>
      </c>
      <c r="H1904" s="102">
        <f t="shared" si="29"/>
        <v>18.053533430395341</v>
      </c>
    </row>
    <row r="1905" spans="1:8">
      <c r="A1905" s="56">
        <v>391950600194</v>
      </c>
      <c r="B1905" s="57" t="s">
        <v>5519</v>
      </c>
      <c r="C1905" s="58" t="s">
        <v>5520</v>
      </c>
      <c r="D1905" s="58" t="s">
        <v>5521</v>
      </c>
      <c r="E1905" s="58" t="s">
        <v>1416</v>
      </c>
      <c r="F1905" s="57" t="s">
        <v>441</v>
      </c>
      <c r="G1905" s="59">
        <v>88660</v>
      </c>
      <c r="H1905" s="102">
        <f t="shared" si="29"/>
        <v>18.053533430395341</v>
      </c>
    </row>
    <row r="1906" spans="1:8">
      <c r="A1906" s="56">
        <v>395960110603</v>
      </c>
      <c r="B1906" s="57" t="s">
        <v>5522</v>
      </c>
      <c r="C1906" s="58" t="s">
        <v>5523</v>
      </c>
      <c r="D1906" s="58" t="s">
        <v>5524</v>
      </c>
      <c r="E1906" s="58" t="s">
        <v>728</v>
      </c>
      <c r="F1906" s="57" t="s">
        <v>441</v>
      </c>
      <c r="G1906" s="59">
        <v>88660</v>
      </c>
      <c r="H1906" s="102">
        <f t="shared" si="29"/>
        <v>18.053533430395341</v>
      </c>
    </row>
    <row r="1907" spans="1:8">
      <c r="A1907" s="56">
        <v>395961011307</v>
      </c>
      <c r="B1907" s="57" t="s">
        <v>5525</v>
      </c>
      <c r="C1907" s="58" t="s">
        <v>5526</v>
      </c>
      <c r="D1907" s="58" t="s">
        <v>5527</v>
      </c>
      <c r="E1907" s="58" t="s">
        <v>743</v>
      </c>
      <c r="F1907" s="57" t="s">
        <v>441</v>
      </c>
      <c r="G1907" s="59">
        <v>88660</v>
      </c>
      <c r="H1907" s="102">
        <f t="shared" si="29"/>
        <v>18.053533430395341</v>
      </c>
    </row>
    <row r="1908" spans="1:8">
      <c r="A1908" s="56">
        <v>395990520849</v>
      </c>
      <c r="B1908" s="57" t="s">
        <v>5528</v>
      </c>
      <c r="C1908" s="58" t="s">
        <v>1817</v>
      </c>
      <c r="D1908" s="58" t="s">
        <v>2219</v>
      </c>
      <c r="E1908" s="58" t="s">
        <v>743</v>
      </c>
      <c r="F1908" s="57" t="s">
        <v>441</v>
      </c>
      <c r="G1908" s="59">
        <v>88660</v>
      </c>
      <c r="H1908" s="102">
        <f t="shared" si="29"/>
        <v>18.053533430395341</v>
      </c>
    </row>
    <row r="1909" spans="1:8">
      <c r="A1909" s="56">
        <v>396740915283</v>
      </c>
      <c r="B1909" s="57" t="s">
        <v>45</v>
      </c>
      <c r="C1909" s="58" t="s">
        <v>5529</v>
      </c>
      <c r="D1909" s="58" t="s">
        <v>5530</v>
      </c>
      <c r="E1909" s="58" t="s">
        <v>440</v>
      </c>
      <c r="F1909" s="57" t="s">
        <v>441</v>
      </c>
      <c r="G1909" s="59">
        <v>88660</v>
      </c>
      <c r="H1909" s="102">
        <f t="shared" si="29"/>
        <v>18.053533430395341</v>
      </c>
    </row>
    <row r="1910" spans="1:8">
      <c r="A1910" s="56">
        <v>400940740116</v>
      </c>
      <c r="B1910" s="57" t="s">
        <v>5531</v>
      </c>
      <c r="C1910" s="58" t="s">
        <v>5532</v>
      </c>
      <c r="D1910" s="58" t="s">
        <v>5533</v>
      </c>
      <c r="E1910" s="58" t="s">
        <v>716</v>
      </c>
      <c r="F1910" s="57" t="s">
        <v>441</v>
      </c>
      <c r="G1910" s="59">
        <v>88660</v>
      </c>
      <c r="H1910" s="102">
        <f t="shared" si="29"/>
        <v>18.053533430395341</v>
      </c>
    </row>
    <row r="1911" spans="1:8">
      <c r="A1911" s="56">
        <v>396000101657</v>
      </c>
      <c r="B1911" s="57" t="s">
        <v>343</v>
      </c>
      <c r="C1911" s="58" t="s">
        <v>2923</v>
      </c>
      <c r="D1911" s="58" t="s">
        <v>5534</v>
      </c>
      <c r="E1911" s="58" t="s">
        <v>440</v>
      </c>
      <c r="F1911" s="57" t="s">
        <v>441</v>
      </c>
      <c r="G1911" s="59">
        <v>88659</v>
      </c>
      <c r="H1911" s="102">
        <f t="shared" si="29"/>
        <v>18.053329803805781</v>
      </c>
    </row>
    <row r="1912" spans="1:8">
      <c r="A1912" s="56">
        <v>396930450813</v>
      </c>
      <c r="B1912" s="57" t="s">
        <v>240</v>
      </c>
      <c r="C1912" s="58" t="s">
        <v>5535</v>
      </c>
      <c r="D1912" s="58" t="s">
        <v>5536</v>
      </c>
      <c r="E1912" s="58" t="s">
        <v>440</v>
      </c>
      <c r="F1912" s="57" t="s">
        <v>441</v>
      </c>
      <c r="G1912" s="59">
        <v>88659</v>
      </c>
      <c r="H1912" s="102">
        <f t="shared" si="29"/>
        <v>18.053329803805781</v>
      </c>
    </row>
    <row r="1913" spans="1:8">
      <c r="A1913" s="56">
        <v>398130500246</v>
      </c>
      <c r="B1913" s="57" t="s">
        <v>5537</v>
      </c>
      <c r="C1913" s="58" t="s">
        <v>3631</v>
      </c>
      <c r="D1913" s="58" t="s">
        <v>5538</v>
      </c>
      <c r="E1913" s="58" t="s">
        <v>2223</v>
      </c>
      <c r="F1913" s="57" t="s">
        <v>477</v>
      </c>
      <c r="G1913" s="59">
        <v>88659</v>
      </c>
      <c r="H1913" s="102">
        <f t="shared" si="29"/>
        <v>18.053329803805781</v>
      </c>
    </row>
    <row r="1914" spans="1:8">
      <c r="A1914" s="56">
        <v>400070504560</v>
      </c>
      <c r="B1914" s="57" t="s">
        <v>5539</v>
      </c>
      <c r="C1914" s="58" t="s">
        <v>5540</v>
      </c>
      <c r="D1914" s="58" t="s">
        <v>5541</v>
      </c>
      <c r="E1914" s="58" t="s">
        <v>716</v>
      </c>
      <c r="F1914" s="57" t="s">
        <v>441</v>
      </c>
      <c r="G1914" s="59">
        <v>88659</v>
      </c>
      <c r="H1914" s="102">
        <f t="shared" si="29"/>
        <v>18.053329803805781</v>
      </c>
    </row>
    <row r="1915" spans="1:8">
      <c r="A1915" s="56">
        <v>372010100873</v>
      </c>
      <c r="B1915" s="57" t="s">
        <v>5542</v>
      </c>
      <c r="C1915" s="58" t="s">
        <v>4362</v>
      </c>
      <c r="D1915" s="58" t="s">
        <v>5543</v>
      </c>
      <c r="E1915" s="58" t="s">
        <v>3594</v>
      </c>
      <c r="F1915" s="57" t="s">
        <v>441</v>
      </c>
      <c r="G1915" s="59">
        <v>87422</v>
      </c>
      <c r="H1915" s="102">
        <f t="shared" si="29"/>
        <v>17.80144371251998</v>
      </c>
    </row>
    <row r="1916" spans="1:8">
      <c r="A1916" s="56">
        <v>371060702606</v>
      </c>
      <c r="B1916" s="57" t="s">
        <v>5544</v>
      </c>
      <c r="C1916" s="58" t="s">
        <v>5545</v>
      </c>
      <c r="D1916" s="58" t="s">
        <v>5546</v>
      </c>
      <c r="E1916" s="58" t="s">
        <v>3101</v>
      </c>
      <c r="F1916" s="57" t="s">
        <v>441</v>
      </c>
      <c r="G1916" s="59">
        <v>87085</v>
      </c>
      <c r="H1916" s="102">
        <f t="shared" si="29"/>
        <v>17.732821551838239</v>
      </c>
    </row>
    <row r="1917" spans="1:8">
      <c r="A1917" s="56">
        <v>395070702236</v>
      </c>
      <c r="B1917" s="57" t="s">
        <v>5547</v>
      </c>
      <c r="C1917" s="58" t="s">
        <v>5548</v>
      </c>
      <c r="D1917" s="58" t="s">
        <v>5549</v>
      </c>
      <c r="E1917" s="58" t="s">
        <v>728</v>
      </c>
      <c r="F1917" s="57" t="s">
        <v>441</v>
      </c>
      <c r="G1917" s="59">
        <v>86647</v>
      </c>
      <c r="H1917" s="102">
        <f t="shared" si="29"/>
        <v>17.643633105610931</v>
      </c>
    </row>
    <row r="1918" spans="1:8">
      <c r="A1918" s="56">
        <v>395981221227</v>
      </c>
      <c r="B1918" s="57" t="s">
        <v>5550</v>
      </c>
      <c r="C1918" s="58" t="s">
        <v>4483</v>
      </c>
      <c r="D1918" s="58" t="s">
        <v>5551</v>
      </c>
      <c r="E1918" s="58" t="s">
        <v>743</v>
      </c>
      <c r="F1918" s="57" t="s">
        <v>441</v>
      </c>
      <c r="G1918" s="59">
        <v>86647</v>
      </c>
      <c r="H1918" s="102">
        <f t="shared" si="29"/>
        <v>17.643633105610931</v>
      </c>
    </row>
    <row r="1919" spans="1:8">
      <c r="A1919" s="56">
        <v>395990321323</v>
      </c>
      <c r="B1919" s="57" t="s">
        <v>5552</v>
      </c>
      <c r="C1919" s="58" t="s">
        <v>5553</v>
      </c>
      <c r="D1919" s="58" t="s">
        <v>5554</v>
      </c>
      <c r="E1919" s="58" t="s">
        <v>743</v>
      </c>
      <c r="F1919" s="57" t="s">
        <v>441</v>
      </c>
      <c r="G1919" s="59">
        <v>86209</v>
      </c>
      <c r="H1919" s="102">
        <f t="shared" si="29"/>
        <v>17.554444659383623</v>
      </c>
    </row>
    <row r="1920" spans="1:8">
      <c r="A1920" s="56">
        <v>396941230025</v>
      </c>
      <c r="B1920" s="57" t="s">
        <v>204</v>
      </c>
      <c r="C1920" s="58" t="s">
        <v>5555</v>
      </c>
      <c r="D1920" s="58" t="s">
        <v>5556</v>
      </c>
      <c r="E1920" s="58" t="s">
        <v>440</v>
      </c>
      <c r="F1920" s="57" t="s">
        <v>441</v>
      </c>
      <c r="G1920" s="59">
        <v>86209</v>
      </c>
      <c r="H1920" s="102">
        <f t="shared" si="29"/>
        <v>17.554444659383623</v>
      </c>
    </row>
    <row r="1921" spans="1:8">
      <c r="A1921" s="56">
        <v>396990805416</v>
      </c>
      <c r="B1921" s="57" t="s">
        <v>301</v>
      </c>
      <c r="C1921" s="58" t="s">
        <v>5557</v>
      </c>
      <c r="D1921" s="58" t="s">
        <v>5558</v>
      </c>
      <c r="E1921" s="58" t="s">
        <v>440</v>
      </c>
      <c r="F1921" s="57" t="s">
        <v>477</v>
      </c>
      <c r="G1921" s="59">
        <v>86209</v>
      </c>
      <c r="H1921" s="102">
        <f t="shared" si="29"/>
        <v>17.554444659383623</v>
      </c>
    </row>
    <row r="1922" spans="1:8">
      <c r="A1922" s="56">
        <v>398731000755</v>
      </c>
      <c r="B1922" s="57" t="s">
        <v>5559</v>
      </c>
      <c r="C1922" s="58" t="s">
        <v>2155</v>
      </c>
      <c r="D1922" s="58" t="s">
        <v>3601</v>
      </c>
      <c r="E1922" s="58" t="s">
        <v>2733</v>
      </c>
      <c r="F1922" s="57" t="s">
        <v>441</v>
      </c>
      <c r="G1922" s="59">
        <v>86209</v>
      </c>
      <c r="H1922" s="102">
        <f t="shared" ref="H1922:H1985" si="30">G1922/4910.95</f>
        <v>17.554444659383623</v>
      </c>
    </row>
    <row r="1923" spans="1:8">
      <c r="A1923" s="56">
        <v>400851000770</v>
      </c>
      <c r="B1923" s="57" t="s">
        <v>5560</v>
      </c>
      <c r="C1923" s="58" t="s">
        <v>5561</v>
      </c>
      <c r="D1923" s="58" t="s">
        <v>2775</v>
      </c>
      <c r="E1923" s="58" t="s">
        <v>716</v>
      </c>
      <c r="F1923" s="57" t="s">
        <v>441</v>
      </c>
      <c r="G1923" s="59">
        <v>86209</v>
      </c>
      <c r="H1923" s="102">
        <f t="shared" si="30"/>
        <v>17.554444659383623</v>
      </c>
    </row>
    <row r="1924" spans="1:8">
      <c r="A1924" s="56">
        <v>400981220933</v>
      </c>
      <c r="B1924" s="57" t="s">
        <v>5562</v>
      </c>
      <c r="C1924" s="58" t="s">
        <v>5563</v>
      </c>
      <c r="D1924" s="58" t="s">
        <v>5371</v>
      </c>
      <c r="E1924" s="58" t="s">
        <v>716</v>
      </c>
      <c r="F1924" s="57" t="s">
        <v>441</v>
      </c>
      <c r="G1924" s="59">
        <v>86209</v>
      </c>
      <c r="H1924" s="102">
        <f t="shared" si="30"/>
        <v>17.554444659383623</v>
      </c>
    </row>
    <row r="1925" spans="1:8">
      <c r="A1925" s="56">
        <v>390720600016</v>
      </c>
      <c r="B1925" s="57" t="s">
        <v>5564</v>
      </c>
      <c r="C1925" s="58" t="s">
        <v>2594</v>
      </c>
      <c r="D1925" s="58" t="s">
        <v>5565</v>
      </c>
      <c r="E1925" s="58" t="s">
        <v>1532</v>
      </c>
      <c r="F1925" s="57" t="s">
        <v>441</v>
      </c>
      <c r="G1925" s="59">
        <v>83759</v>
      </c>
      <c r="H1925" s="102">
        <f t="shared" si="30"/>
        <v>17.055559514961466</v>
      </c>
    </row>
    <row r="1926" spans="1:8">
      <c r="A1926" s="56">
        <v>390721000764</v>
      </c>
      <c r="B1926" s="57" t="s">
        <v>5566</v>
      </c>
      <c r="C1926" s="58" t="s">
        <v>5567</v>
      </c>
      <c r="D1926" s="58" t="s">
        <v>3549</v>
      </c>
      <c r="E1926" s="58" t="s">
        <v>1532</v>
      </c>
      <c r="F1926" s="57" t="s">
        <v>441</v>
      </c>
      <c r="G1926" s="59">
        <v>83759</v>
      </c>
      <c r="H1926" s="102">
        <f t="shared" si="30"/>
        <v>17.055559514961466</v>
      </c>
    </row>
    <row r="1927" spans="1:8">
      <c r="A1927" s="56">
        <v>390750600029</v>
      </c>
      <c r="B1927" s="57" t="s">
        <v>5568</v>
      </c>
      <c r="C1927" s="58" t="s">
        <v>5569</v>
      </c>
      <c r="D1927" s="58" t="s">
        <v>5570</v>
      </c>
      <c r="E1927" s="58" t="s">
        <v>1055</v>
      </c>
      <c r="F1927" s="57" t="s">
        <v>477</v>
      </c>
      <c r="G1927" s="59">
        <v>83759</v>
      </c>
      <c r="H1927" s="102">
        <f t="shared" si="30"/>
        <v>17.055559514961466</v>
      </c>
    </row>
    <row r="1928" spans="1:8">
      <c r="A1928" s="56">
        <v>390830500025</v>
      </c>
      <c r="B1928" s="57" t="s">
        <v>5571</v>
      </c>
      <c r="C1928" s="58" t="s">
        <v>5572</v>
      </c>
      <c r="D1928" s="58" t="s">
        <v>5573</v>
      </c>
      <c r="E1928" s="58" t="s">
        <v>1532</v>
      </c>
      <c r="F1928" s="57" t="s">
        <v>441</v>
      </c>
      <c r="G1928" s="59">
        <v>83759</v>
      </c>
      <c r="H1928" s="102">
        <f t="shared" si="30"/>
        <v>17.055559514961466</v>
      </c>
    </row>
    <row r="1929" spans="1:8">
      <c r="A1929" s="56">
        <v>390860700355</v>
      </c>
      <c r="B1929" s="57" t="s">
        <v>5574</v>
      </c>
      <c r="C1929" s="58" t="s">
        <v>5575</v>
      </c>
      <c r="D1929" s="58" t="s">
        <v>5576</v>
      </c>
      <c r="E1929" s="58" t="s">
        <v>1532</v>
      </c>
      <c r="F1929" s="57" t="s">
        <v>441</v>
      </c>
      <c r="G1929" s="59">
        <v>83759</v>
      </c>
      <c r="H1929" s="102">
        <f t="shared" si="30"/>
        <v>17.055559514961466</v>
      </c>
    </row>
    <row r="1930" spans="1:8">
      <c r="A1930" s="56">
        <v>390891000726</v>
      </c>
      <c r="B1930" s="57" t="s">
        <v>5577</v>
      </c>
      <c r="C1930" s="58" t="s">
        <v>5578</v>
      </c>
      <c r="D1930" s="58" t="s">
        <v>5579</v>
      </c>
      <c r="E1930" s="58" t="s">
        <v>1532</v>
      </c>
      <c r="F1930" s="57" t="s">
        <v>441</v>
      </c>
      <c r="G1930" s="59">
        <v>83759</v>
      </c>
      <c r="H1930" s="102">
        <f t="shared" si="30"/>
        <v>17.055559514961466</v>
      </c>
    </row>
    <row r="1931" spans="1:8">
      <c r="A1931" s="56">
        <v>390950211035</v>
      </c>
      <c r="B1931" s="57" t="s">
        <v>5580</v>
      </c>
      <c r="C1931" s="58" t="s">
        <v>1752</v>
      </c>
      <c r="D1931" s="58" t="s">
        <v>5581</v>
      </c>
      <c r="E1931" s="58" t="s">
        <v>1532</v>
      </c>
      <c r="F1931" s="57" t="s">
        <v>477</v>
      </c>
      <c r="G1931" s="59">
        <v>83759</v>
      </c>
      <c r="H1931" s="102">
        <f t="shared" si="30"/>
        <v>17.055559514961466</v>
      </c>
    </row>
    <row r="1932" spans="1:8">
      <c r="A1932" s="56">
        <v>390960810042</v>
      </c>
      <c r="B1932" s="57" t="s">
        <v>5582</v>
      </c>
      <c r="C1932" s="58" t="s">
        <v>1837</v>
      </c>
      <c r="D1932" s="58" t="s">
        <v>1838</v>
      </c>
      <c r="E1932" s="58" t="s">
        <v>1525</v>
      </c>
      <c r="F1932" s="57" t="s">
        <v>441</v>
      </c>
      <c r="G1932" s="59">
        <v>83759</v>
      </c>
      <c r="H1932" s="102">
        <f t="shared" si="30"/>
        <v>17.055559514961466</v>
      </c>
    </row>
    <row r="1933" spans="1:8">
      <c r="A1933" s="56">
        <v>391840100056</v>
      </c>
      <c r="B1933" s="57" t="s">
        <v>5583</v>
      </c>
      <c r="C1933" s="58" t="s">
        <v>5584</v>
      </c>
      <c r="D1933" s="58" t="s">
        <v>5585</v>
      </c>
      <c r="E1933" s="58" t="s">
        <v>984</v>
      </c>
      <c r="F1933" s="57" t="s">
        <v>441</v>
      </c>
      <c r="G1933" s="59">
        <v>83759</v>
      </c>
      <c r="H1933" s="102">
        <f t="shared" si="30"/>
        <v>17.055559514961466</v>
      </c>
    </row>
    <row r="1934" spans="1:8">
      <c r="A1934" s="56">
        <v>395770801251</v>
      </c>
      <c r="B1934" s="57" t="s">
        <v>5586</v>
      </c>
      <c r="C1934" s="58" t="s">
        <v>5587</v>
      </c>
      <c r="D1934" s="58" t="s">
        <v>5588</v>
      </c>
      <c r="E1934" s="58" t="s">
        <v>728</v>
      </c>
      <c r="F1934" s="57" t="s">
        <v>441</v>
      </c>
      <c r="G1934" s="59">
        <v>83759</v>
      </c>
      <c r="H1934" s="102">
        <f t="shared" si="30"/>
        <v>17.055559514961466</v>
      </c>
    </row>
    <row r="1935" spans="1:8">
      <c r="A1935" s="56">
        <v>395770801324</v>
      </c>
      <c r="B1935" s="57" t="s">
        <v>5589</v>
      </c>
      <c r="C1935" s="58" t="s">
        <v>5590</v>
      </c>
      <c r="D1935" s="58" t="s">
        <v>3623</v>
      </c>
      <c r="E1935" s="58" t="s">
        <v>743</v>
      </c>
      <c r="F1935" s="57" t="s">
        <v>477</v>
      </c>
      <c r="G1935" s="59">
        <v>83759</v>
      </c>
      <c r="H1935" s="102">
        <f t="shared" si="30"/>
        <v>17.055559514961466</v>
      </c>
    </row>
    <row r="1936" spans="1:8">
      <c r="A1936" s="56">
        <v>395770801847</v>
      </c>
      <c r="B1936" s="57" t="s">
        <v>5591</v>
      </c>
      <c r="C1936" s="58" t="s">
        <v>3303</v>
      </c>
      <c r="D1936" s="58" t="s">
        <v>5592</v>
      </c>
      <c r="E1936" s="58" t="s">
        <v>743</v>
      </c>
      <c r="F1936" s="57" t="s">
        <v>441</v>
      </c>
      <c r="G1936" s="59">
        <v>83759</v>
      </c>
      <c r="H1936" s="102">
        <f t="shared" si="30"/>
        <v>17.055559514961466</v>
      </c>
    </row>
    <row r="1937" spans="1:8">
      <c r="A1937" s="56">
        <v>395770802118</v>
      </c>
      <c r="B1937" s="57" t="s">
        <v>5593</v>
      </c>
      <c r="C1937" s="58" t="s">
        <v>3818</v>
      </c>
      <c r="D1937" s="58" t="s">
        <v>5594</v>
      </c>
      <c r="E1937" s="58" t="s">
        <v>743</v>
      </c>
      <c r="F1937" s="57" t="s">
        <v>441</v>
      </c>
      <c r="G1937" s="59">
        <v>83759</v>
      </c>
      <c r="H1937" s="102">
        <f t="shared" si="30"/>
        <v>17.055559514961466</v>
      </c>
    </row>
    <row r="1938" spans="1:8">
      <c r="A1938" s="56">
        <v>396971152061</v>
      </c>
      <c r="B1938" s="57" t="s">
        <v>25</v>
      </c>
      <c r="C1938" s="58" t="s">
        <v>5595</v>
      </c>
      <c r="D1938" s="58" t="s">
        <v>3333</v>
      </c>
      <c r="E1938" s="58" t="s">
        <v>440</v>
      </c>
      <c r="F1938" s="57" t="s">
        <v>477</v>
      </c>
      <c r="G1938" s="59">
        <v>83759</v>
      </c>
      <c r="H1938" s="102">
        <f t="shared" si="30"/>
        <v>17.055559514961466</v>
      </c>
    </row>
    <row r="1939" spans="1:8">
      <c r="A1939" s="56">
        <v>400940741864</v>
      </c>
      <c r="B1939" s="57" t="s">
        <v>5596</v>
      </c>
      <c r="C1939" s="58" t="s">
        <v>5597</v>
      </c>
      <c r="D1939" s="58" t="s">
        <v>3584</v>
      </c>
      <c r="E1939" s="58" t="s">
        <v>1051</v>
      </c>
      <c r="F1939" s="57" t="s">
        <v>441</v>
      </c>
      <c r="G1939" s="59">
        <v>83759</v>
      </c>
      <c r="H1939" s="102">
        <f t="shared" si="30"/>
        <v>17.055559514961466</v>
      </c>
    </row>
    <row r="1940" spans="1:8">
      <c r="A1940" s="56">
        <v>400970120171</v>
      </c>
      <c r="B1940" s="57" t="s">
        <v>5598</v>
      </c>
      <c r="C1940" s="58" t="s">
        <v>4209</v>
      </c>
      <c r="D1940" s="58" t="s">
        <v>4210</v>
      </c>
      <c r="E1940" s="58" t="s">
        <v>716</v>
      </c>
      <c r="F1940" s="57" t="s">
        <v>441</v>
      </c>
      <c r="G1940" s="59">
        <v>83759</v>
      </c>
      <c r="H1940" s="102">
        <f t="shared" si="30"/>
        <v>17.055559514961466</v>
      </c>
    </row>
    <row r="1941" spans="1:8">
      <c r="A1941" s="56">
        <v>400971221796</v>
      </c>
      <c r="B1941" s="57" t="s">
        <v>5599</v>
      </c>
      <c r="C1941" s="58" t="s">
        <v>5600</v>
      </c>
      <c r="D1941" s="58" t="s">
        <v>5601</v>
      </c>
      <c r="E1941" s="58" t="s">
        <v>716</v>
      </c>
      <c r="F1941" s="57" t="s">
        <v>441</v>
      </c>
      <c r="G1941" s="59">
        <v>83759</v>
      </c>
      <c r="H1941" s="102">
        <f t="shared" si="30"/>
        <v>17.055559514961466</v>
      </c>
    </row>
    <row r="1942" spans="1:8">
      <c r="A1942" s="56">
        <v>400980920796</v>
      </c>
      <c r="B1942" s="57" t="s">
        <v>5602</v>
      </c>
      <c r="C1942" s="58" t="s">
        <v>5603</v>
      </c>
      <c r="D1942" s="58" t="s">
        <v>5604</v>
      </c>
      <c r="E1942" s="58" t="s">
        <v>716</v>
      </c>
      <c r="F1942" s="57" t="s">
        <v>441</v>
      </c>
      <c r="G1942" s="59">
        <v>83759</v>
      </c>
      <c r="H1942" s="102">
        <f t="shared" si="30"/>
        <v>17.055559514961466</v>
      </c>
    </row>
    <row r="1943" spans="1:8">
      <c r="A1943" s="56">
        <v>400981020012</v>
      </c>
      <c r="B1943" s="57" t="s">
        <v>5605</v>
      </c>
      <c r="C1943" s="58" t="s">
        <v>5606</v>
      </c>
      <c r="D1943" s="58" t="s">
        <v>5604</v>
      </c>
      <c r="E1943" s="58" t="s">
        <v>716</v>
      </c>
      <c r="F1943" s="57" t="s">
        <v>441</v>
      </c>
      <c r="G1943" s="59">
        <v>83759</v>
      </c>
      <c r="H1943" s="102">
        <f t="shared" si="30"/>
        <v>17.055559514961466</v>
      </c>
    </row>
    <row r="1944" spans="1:8">
      <c r="A1944" s="56">
        <v>398890200358</v>
      </c>
      <c r="B1944" s="57" t="s">
        <v>5607</v>
      </c>
      <c r="C1944" s="58" t="s">
        <v>5608</v>
      </c>
      <c r="D1944" s="58" t="s">
        <v>5609</v>
      </c>
      <c r="E1944" s="58" t="s">
        <v>743</v>
      </c>
      <c r="F1944" s="57" t="s">
        <v>477</v>
      </c>
      <c r="G1944" s="59">
        <v>79733</v>
      </c>
      <c r="H1944" s="102">
        <f t="shared" si="30"/>
        <v>16.235758865392643</v>
      </c>
    </row>
    <row r="1945" spans="1:8">
      <c r="A1945" s="56">
        <v>393031110370</v>
      </c>
      <c r="B1945" s="57" t="s">
        <v>5610</v>
      </c>
      <c r="C1945" s="58" t="s">
        <v>5611</v>
      </c>
      <c r="D1945" s="58" t="s">
        <v>5612</v>
      </c>
      <c r="E1945" s="58" t="s">
        <v>5613</v>
      </c>
      <c r="F1945" s="57" t="s">
        <v>441</v>
      </c>
      <c r="G1945" s="59">
        <v>79278</v>
      </c>
      <c r="H1945" s="102">
        <f t="shared" si="30"/>
        <v>16.143108767142813</v>
      </c>
    </row>
    <row r="1946" spans="1:8">
      <c r="A1946" s="56">
        <v>371030500812</v>
      </c>
      <c r="B1946" s="57" t="s">
        <v>5614</v>
      </c>
      <c r="C1946" s="58" t="s">
        <v>5615</v>
      </c>
      <c r="D1946" s="58" t="s">
        <v>5616</v>
      </c>
      <c r="E1946" s="58" t="s">
        <v>1429</v>
      </c>
      <c r="F1946" s="57" t="s">
        <v>441</v>
      </c>
      <c r="G1946" s="59">
        <v>78858</v>
      </c>
      <c r="H1946" s="102">
        <f t="shared" si="30"/>
        <v>16.057585599527588</v>
      </c>
    </row>
    <row r="1947" spans="1:8">
      <c r="A1947" s="56">
        <v>371981001727</v>
      </c>
      <c r="B1947" s="57" t="s">
        <v>5617</v>
      </c>
      <c r="C1947" s="58" t="s">
        <v>5618</v>
      </c>
      <c r="D1947" s="58" t="s">
        <v>5619</v>
      </c>
      <c r="E1947" s="58" t="s">
        <v>1429</v>
      </c>
      <c r="F1947" s="57" t="s">
        <v>441</v>
      </c>
      <c r="G1947" s="59">
        <v>78858</v>
      </c>
      <c r="H1947" s="102">
        <f t="shared" si="30"/>
        <v>16.057585599527588</v>
      </c>
    </row>
    <row r="1948" spans="1:8">
      <c r="A1948" s="56">
        <v>390821100201</v>
      </c>
      <c r="B1948" s="57" t="s">
        <v>5620</v>
      </c>
      <c r="C1948" s="58" t="s">
        <v>5621</v>
      </c>
      <c r="D1948" s="58" t="s">
        <v>5622</v>
      </c>
      <c r="E1948" s="58" t="s">
        <v>1532</v>
      </c>
      <c r="F1948" s="57" t="s">
        <v>441</v>
      </c>
      <c r="G1948" s="59">
        <v>78858</v>
      </c>
      <c r="H1948" s="102">
        <f t="shared" si="30"/>
        <v>16.057585599527588</v>
      </c>
    </row>
    <row r="1949" spans="1:8">
      <c r="A1949" s="56">
        <v>391101100170</v>
      </c>
      <c r="B1949" s="57" t="s">
        <v>5623</v>
      </c>
      <c r="C1949" s="58" t="s">
        <v>5624</v>
      </c>
      <c r="D1949" s="58" t="s">
        <v>5625</v>
      </c>
      <c r="E1949" s="58" t="s">
        <v>984</v>
      </c>
      <c r="F1949" s="57" t="s">
        <v>441</v>
      </c>
      <c r="G1949" s="59">
        <v>78857</v>
      </c>
      <c r="H1949" s="102">
        <f t="shared" si="30"/>
        <v>16.057381972938028</v>
      </c>
    </row>
    <row r="1950" spans="1:8">
      <c r="A1950" s="56">
        <v>396761202201</v>
      </c>
      <c r="B1950" s="57" t="s">
        <v>274</v>
      </c>
      <c r="C1950" s="58" t="s">
        <v>4804</v>
      </c>
      <c r="D1950" s="58" t="s">
        <v>5626</v>
      </c>
      <c r="E1950" s="58" t="s">
        <v>440</v>
      </c>
      <c r="F1950" s="57" t="s">
        <v>477</v>
      </c>
      <c r="G1950" s="59">
        <v>78857</v>
      </c>
      <c r="H1950" s="102">
        <f t="shared" si="30"/>
        <v>16.057381972938028</v>
      </c>
    </row>
    <row r="1951" spans="1:8">
      <c r="A1951" s="56">
        <v>400841001239</v>
      </c>
      <c r="B1951" s="57" t="s">
        <v>5627</v>
      </c>
      <c r="C1951" s="58" t="s">
        <v>5628</v>
      </c>
      <c r="D1951" s="58" t="s">
        <v>5629</v>
      </c>
      <c r="E1951" s="58" t="s">
        <v>716</v>
      </c>
      <c r="F1951" s="57" t="s">
        <v>441</v>
      </c>
      <c r="G1951" s="59">
        <v>78857</v>
      </c>
      <c r="H1951" s="102">
        <f t="shared" si="30"/>
        <v>16.057381972938028</v>
      </c>
    </row>
    <row r="1952" spans="1:8">
      <c r="A1952" s="56">
        <v>400000200610</v>
      </c>
      <c r="B1952" s="57" t="s">
        <v>5630</v>
      </c>
      <c r="C1952" s="58" t="s">
        <v>5631</v>
      </c>
      <c r="D1952" s="58" t="s">
        <v>5632</v>
      </c>
      <c r="E1952" s="58" t="s">
        <v>716</v>
      </c>
      <c r="F1952" s="57" t="s">
        <v>441</v>
      </c>
      <c r="G1952" s="59">
        <v>77789</v>
      </c>
      <c r="H1952" s="102">
        <f t="shared" si="30"/>
        <v>15.839908775287878</v>
      </c>
    </row>
    <row r="1953" spans="1:8">
      <c r="A1953" s="56">
        <v>395170900256</v>
      </c>
      <c r="B1953" s="57" t="s">
        <v>5633</v>
      </c>
      <c r="C1953" s="58" t="s">
        <v>4483</v>
      </c>
      <c r="D1953" s="58" t="s">
        <v>5634</v>
      </c>
      <c r="E1953" s="58" t="s">
        <v>728</v>
      </c>
      <c r="F1953" s="57" t="s">
        <v>441</v>
      </c>
      <c r="G1953" s="59">
        <v>76406</v>
      </c>
      <c r="H1953" s="102">
        <f t="shared" si="30"/>
        <v>15.558293201926308</v>
      </c>
    </row>
    <row r="1954" spans="1:8">
      <c r="A1954" s="56">
        <v>395161000358</v>
      </c>
      <c r="B1954" s="57" t="s">
        <v>5635</v>
      </c>
      <c r="C1954" s="58" t="s">
        <v>5087</v>
      </c>
      <c r="D1954" s="58" t="s">
        <v>5636</v>
      </c>
      <c r="E1954" s="58" t="s">
        <v>728</v>
      </c>
      <c r="F1954" s="57" t="s">
        <v>441</v>
      </c>
      <c r="G1954" s="59">
        <v>75956</v>
      </c>
      <c r="H1954" s="102">
        <f t="shared" si="30"/>
        <v>15.466661236624279</v>
      </c>
    </row>
    <row r="1955" spans="1:8">
      <c r="A1955" s="56">
        <v>371891214292</v>
      </c>
      <c r="B1955" s="57" t="s">
        <v>5637</v>
      </c>
      <c r="C1955" s="58" t="s">
        <v>5638</v>
      </c>
      <c r="D1955" s="58" t="s">
        <v>5639</v>
      </c>
      <c r="E1955" s="58" t="s">
        <v>3101</v>
      </c>
      <c r="F1955" s="57" t="s">
        <v>441</v>
      </c>
      <c r="G1955" s="59">
        <v>75270</v>
      </c>
      <c r="H1955" s="102">
        <f t="shared" si="30"/>
        <v>15.326973396186075</v>
      </c>
    </row>
    <row r="1956" spans="1:8">
      <c r="A1956" s="56">
        <v>389150700188</v>
      </c>
      <c r="B1956" s="57" t="s">
        <v>5640</v>
      </c>
      <c r="C1956" s="58" t="s">
        <v>5641</v>
      </c>
      <c r="D1956" s="58" t="s">
        <v>5642</v>
      </c>
      <c r="E1956" s="58" t="s">
        <v>815</v>
      </c>
      <c r="F1956" s="57" t="s">
        <v>441</v>
      </c>
      <c r="G1956" s="59">
        <v>74832</v>
      </c>
      <c r="H1956" s="102">
        <f t="shared" si="30"/>
        <v>15.237784949958765</v>
      </c>
    </row>
    <row r="1957" spans="1:8">
      <c r="A1957" s="56">
        <v>371091100647</v>
      </c>
      <c r="B1957" s="57" t="s">
        <v>5643</v>
      </c>
      <c r="C1957" s="58" t="s">
        <v>5644</v>
      </c>
      <c r="D1957" s="58" t="s">
        <v>5645</v>
      </c>
      <c r="E1957" s="58" t="s">
        <v>3101</v>
      </c>
      <c r="F1957" s="57" t="s">
        <v>441</v>
      </c>
      <c r="G1957" s="59">
        <v>74394</v>
      </c>
      <c r="H1957" s="102">
        <f t="shared" si="30"/>
        <v>15.148596503731458</v>
      </c>
    </row>
    <row r="1958" spans="1:8">
      <c r="A1958" s="56">
        <v>395100400043</v>
      </c>
      <c r="B1958" s="57" t="s">
        <v>5646</v>
      </c>
      <c r="C1958" s="58" t="s">
        <v>5647</v>
      </c>
      <c r="D1958" s="58" t="s">
        <v>5648</v>
      </c>
      <c r="E1958" s="58" t="s">
        <v>728</v>
      </c>
      <c r="F1958" s="57" t="s">
        <v>441</v>
      </c>
      <c r="G1958" s="59">
        <v>74394</v>
      </c>
      <c r="H1958" s="102">
        <f t="shared" si="30"/>
        <v>15.148596503731458</v>
      </c>
    </row>
    <row r="1959" spans="1:8">
      <c r="A1959" s="56">
        <v>395110301418</v>
      </c>
      <c r="B1959" s="57" t="s">
        <v>5649</v>
      </c>
      <c r="C1959" s="58" t="s">
        <v>5650</v>
      </c>
      <c r="D1959" s="58" t="s">
        <v>5651</v>
      </c>
      <c r="E1959" s="58" t="s">
        <v>728</v>
      </c>
      <c r="F1959" s="57" t="s">
        <v>441</v>
      </c>
      <c r="G1959" s="59">
        <v>74394</v>
      </c>
      <c r="H1959" s="102">
        <f t="shared" si="30"/>
        <v>15.148596503731458</v>
      </c>
    </row>
    <row r="1960" spans="1:8">
      <c r="A1960" s="56">
        <v>395170101191</v>
      </c>
      <c r="B1960" s="57" t="s">
        <v>5652</v>
      </c>
      <c r="C1960" s="58" t="s">
        <v>5653</v>
      </c>
      <c r="D1960" s="58" t="s">
        <v>5654</v>
      </c>
      <c r="E1960" s="58" t="s">
        <v>728</v>
      </c>
      <c r="F1960" s="57" t="s">
        <v>441</v>
      </c>
      <c r="G1960" s="59">
        <v>74175</v>
      </c>
      <c r="H1960" s="102">
        <f t="shared" si="30"/>
        <v>15.104002280617804</v>
      </c>
    </row>
    <row r="1961" spans="1:8">
      <c r="A1961" s="56">
        <v>395170401641</v>
      </c>
      <c r="B1961" s="57" t="s">
        <v>5655</v>
      </c>
      <c r="C1961" s="58" t="s">
        <v>5656</v>
      </c>
      <c r="D1961" s="58" t="s">
        <v>5657</v>
      </c>
      <c r="E1961" s="58" t="s">
        <v>743</v>
      </c>
      <c r="F1961" s="57" t="s">
        <v>477</v>
      </c>
      <c r="G1961" s="59">
        <v>74175</v>
      </c>
      <c r="H1961" s="102">
        <f t="shared" si="30"/>
        <v>15.104002280617804</v>
      </c>
    </row>
    <row r="1962" spans="1:8">
      <c r="A1962" s="56">
        <v>370850102343</v>
      </c>
      <c r="B1962" s="57" t="s">
        <v>5658</v>
      </c>
      <c r="C1962" s="58" t="s">
        <v>5659</v>
      </c>
      <c r="D1962" s="58" t="s">
        <v>5660</v>
      </c>
      <c r="E1962" s="58" t="s">
        <v>1409</v>
      </c>
      <c r="F1962" s="57" t="s">
        <v>441</v>
      </c>
      <c r="G1962" s="59">
        <v>73956</v>
      </c>
      <c r="H1962" s="102">
        <f t="shared" si="30"/>
        <v>15.05940805750415</v>
      </c>
    </row>
    <row r="1963" spans="1:8">
      <c r="A1963" s="56">
        <v>370980409505</v>
      </c>
      <c r="B1963" s="57" t="s">
        <v>5661</v>
      </c>
      <c r="C1963" s="58" t="s">
        <v>5662</v>
      </c>
      <c r="D1963" s="58" t="s">
        <v>5663</v>
      </c>
      <c r="E1963" s="58" t="s">
        <v>1409</v>
      </c>
      <c r="F1963" s="57" t="s">
        <v>441</v>
      </c>
      <c r="G1963" s="59">
        <v>73956</v>
      </c>
      <c r="H1963" s="102">
        <f t="shared" si="30"/>
        <v>15.05940805750415</v>
      </c>
    </row>
    <row r="1964" spans="1:8">
      <c r="A1964" s="56">
        <v>371020201175</v>
      </c>
      <c r="B1964" s="57" t="s">
        <v>5664</v>
      </c>
      <c r="C1964" s="58" t="s">
        <v>5665</v>
      </c>
      <c r="D1964" s="58" t="s">
        <v>4909</v>
      </c>
      <c r="E1964" s="58" t="s">
        <v>2174</v>
      </c>
      <c r="F1964" s="57" t="s">
        <v>441</v>
      </c>
      <c r="G1964" s="59">
        <v>73956</v>
      </c>
      <c r="H1964" s="102">
        <f t="shared" si="30"/>
        <v>15.05940805750415</v>
      </c>
    </row>
    <row r="1965" spans="1:8">
      <c r="A1965" s="56">
        <v>371050500321</v>
      </c>
      <c r="B1965" s="57" t="s">
        <v>5666</v>
      </c>
      <c r="C1965" s="58" t="s">
        <v>5667</v>
      </c>
      <c r="D1965" s="58" t="s">
        <v>5668</v>
      </c>
      <c r="E1965" s="58" t="s">
        <v>4156</v>
      </c>
      <c r="F1965" s="57" t="s">
        <v>441</v>
      </c>
      <c r="G1965" s="59">
        <v>73956</v>
      </c>
      <c r="H1965" s="102">
        <f t="shared" si="30"/>
        <v>15.05940805750415</v>
      </c>
    </row>
    <row r="1966" spans="1:8">
      <c r="A1966" s="56">
        <v>371131001779</v>
      </c>
      <c r="B1966" s="57" t="s">
        <v>5669</v>
      </c>
      <c r="C1966" s="58" t="s">
        <v>5670</v>
      </c>
      <c r="D1966" s="58" t="s">
        <v>5671</v>
      </c>
      <c r="E1966" s="58" t="s">
        <v>1674</v>
      </c>
      <c r="F1966" s="57" t="s">
        <v>441</v>
      </c>
      <c r="G1966" s="59">
        <v>73956</v>
      </c>
      <c r="H1966" s="102">
        <f t="shared" si="30"/>
        <v>15.05940805750415</v>
      </c>
    </row>
    <row r="1967" spans="1:8">
      <c r="A1967" s="56">
        <v>371131100327</v>
      </c>
      <c r="B1967" s="57" t="s">
        <v>5672</v>
      </c>
      <c r="C1967" s="58" t="s">
        <v>5673</v>
      </c>
      <c r="D1967" s="58" t="s">
        <v>5674</v>
      </c>
      <c r="E1967" s="58" t="s">
        <v>1674</v>
      </c>
      <c r="F1967" s="57" t="s">
        <v>441</v>
      </c>
      <c r="G1967" s="59">
        <v>73956</v>
      </c>
      <c r="H1967" s="102">
        <f t="shared" si="30"/>
        <v>15.05940805750415</v>
      </c>
    </row>
    <row r="1968" spans="1:8">
      <c r="A1968" s="56">
        <v>371160301765</v>
      </c>
      <c r="B1968" s="57" t="s">
        <v>5675</v>
      </c>
      <c r="C1968" s="58" t="s">
        <v>5676</v>
      </c>
      <c r="D1968" s="58" t="s">
        <v>5677</v>
      </c>
      <c r="E1968" s="58" t="s">
        <v>1674</v>
      </c>
      <c r="F1968" s="57" t="s">
        <v>441</v>
      </c>
      <c r="G1968" s="59">
        <v>73956</v>
      </c>
      <c r="H1968" s="102">
        <f t="shared" si="30"/>
        <v>15.05940805750415</v>
      </c>
    </row>
    <row r="1969" spans="1:8">
      <c r="A1969" s="56">
        <v>371161000831</v>
      </c>
      <c r="B1969" s="57" t="s">
        <v>5678</v>
      </c>
      <c r="C1969" s="58" t="s">
        <v>5679</v>
      </c>
      <c r="D1969" s="58" t="s">
        <v>5680</v>
      </c>
      <c r="E1969" s="58" t="s">
        <v>2200</v>
      </c>
      <c r="F1969" s="57" t="s">
        <v>441</v>
      </c>
      <c r="G1969" s="59">
        <v>73956</v>
      </c>
      <c r="H1969" s="102">
        <f t="shared" si="30"/>
        <v>15.05940805750415</v>
      </c>
    </row>
    <row r="1970" spans="1:8">
      <c r="A1970" s="56">
        <v>371200103716</v>
      </c>
      <c r="B1970" s="57" t="s">
        <v>5681</v>
      </c>
      <c r="C1970" s="58" t="s">
        <v>5682</v>
      </c>
      <c r="D1970" s="58" t="s">
        <v>5683</v>
      </c>
      <c r="E1970" s="58" t="s">
        <v>2200</v>
      </c>
      <c r="F1970" s="57" t="s">
        <v>441</v>
      </c>
      <c r="G1970" s="59">
        <v>73956</v>
      </c>
      <c r="H1970" s="102">
        <f t="shared" si="30"/>
        <v>15.05940805750415</v>
      </c>
    </row>
    <row r="1971" spans="1:8">
      <c r="A1971" s="56">
        <v>371850204070</v>
      </c>
      <c r="B1971" s="57" t="s">
        <v>5684</v>
      </c>
      <c r="C1971" s="58" t="s">
        <v>5685</v>
      </c>
      <c r="D1971" s="58" t="s">
        <v>5686</v>
      </c>
      <c r="E1971" s="58" t="s">
        <v>2174</v>
      </c>
      <c r="F1971" s="57" t="s">
        <v>441</v>
      </c>
      <c r="G1971" s="59">
        <v>73956</v>
      </c>
      <c r="H1971" s="102">
        <f t="shared" si="30"/>
        <v>15.05940805750415</v>
      </c>
    </row>
    <row r="1972" spans="1:8">
      <c r="A1972" s="56">
        <v>371940900318</v>
      </c>
      <c r="B1972" s="57" t="s">
        <v>5687</v>
      </c>
      <c r="C1972" s="58" t="s">
        <v>5688</v>
      </c>
      <c r="D1972" s="58" t="s">
        <v>5689</v>
      </c>
      <c r="E1972" s="58" t="s">
        <v>2200</v>
      </c>
      <c r="F1972" s="57" t="s">
        <v>441</v>
      </c>
      <c r="G1972" s="59">
        <v>73956</v>
      </c>
      <c r="H1972" s="102">
        <f t="shared" si="30"/>
        <v>15.05940805750415</v>
      </c>
    </row>
    <row r="1973" spans="1:8">
      <c r="A1973" s="56">
        <v>371960400826</v>
      </c>
      <c r="B1973" s="57" t="s">
        <v>5690</v>
      </c>
      <c r="C1973" s="58" t="s">
        <v>5691</v>
      </c>
      <c r="D1973" s="58" t="s">
        <v>5692</v>
      </c>
      <c r="E1973" s="58" t="s">
        <v>1429</v>
      </c>
      <c r="F1973" s="57" t="s">
        <v>441</v>
      </c>
      <c r="G1973" s="59">
        <v>73956</v>
      </c>
      <c r="H1973" s="102">
        <f t="shared" si="30"/>
        <v>15.05940805750415</v>
      </c>
    </row>
    <row r="1974" spans="1:8">
      <c r="A1974" s="56">
        <v>371971001087</v>
      </c>
      <c r="B1974" s="57" t="s">
        <v>5693</v>
      </c>
      <c r="C1974" s="58" t="s">
        <v>5694</v>
      </c>
      <c r="D1974" s="58" t="s">
        <v>5695</v>
      </c>
      <c r="E1974" s="58" t="s">
        <v>1429</v>
      </c>
      <c r="F1974" s="57" t="s">
        <v>441</v>
      </c>
      <c r="G1974" s="59">
        <v>73956</v>
      </c>
      <c r="H1974" s="102">
        <f t="shared" si="30"/>
        <v>15.05940805750415</v>
      </c>
    </row>
    <row r="1975" spans="1:8">
      <c r="A1975" s="56">
        <v>372090401127</v>
      </c>
      <c r="B1975" s="57" t="s">
        <v>5696</v>
      </c>
      <c r="C1975" s="58" t="s">
        <v>5697</v>
      </c>
      <c r="D1975" s="58" t="s">
        <v>5698</v>
      </c>
      <c r="E1975" s="58" t="s">
        <v>3014</v>
      </c>
      <c r="F1975" s="57" t="s">
        <v>441</v>
      </c>
      <c r="G1975" s="59">
        <v>73956</v>
      </c>
      <c r="H1975" s="102">
        <f t="shared" si="30"/>
        <v>15.05940805750415</v>
      </c>
    </row>
    <row r="1976" spans="1:8">
      <c r="A1976" s="56">
        <v>372190301464</v>
      </c>
      <c r="B1976" s="57" t="s">
        <v>5699</v>
      </c>
      <c r="C1976" s="58" t="s">
        <v>5700</v>
      </c>
      <c r="D1976" s="58" t="s">
        <v>5701</v>
      </c>
      <c r="E1976" s="58" t="s">
        <v>3594</v>
      </c>
      <c r="F1976" s="57" t="s">
        <v>441</v>
      </c>
      <c r="G1976" s="59">
        <v>73956</v>
      </c>
      <c r="H1976" s="102">
        <f t="shared" si="30"/>
        <v>15.05940805750415</v>
      </c>
    </row>
    <row r="1977" spans="1:8">
      <c r="A1977" s="56">
        <v>372951000242</v>
      </c>
      <c r="B1977" s="57" t="s">
        <v>5702</v>
      </c>
      <c r="C1977" s="58" t="s">
        <v>5703</v>
      </c>
      <c r="D1977" s="58" t="s">
        <v>5704</v>
      </c>
      <c r="E1977" s="58" t="s">
        <v>3594</v>
      </c>
      <c r="F1977" s="57" t="s">
        <v>441</v>
      </c>
      <c r="G1977" s="59">
        <v>73956</v>
      </c>
      <c r="H1977" s="102">
        <f t="shared" si="30"/>
        <v>15.05940805750415</v>
      </c>
    </row>
    <row r="1978" spans="1:8">
      <c r="A1978" s="56">
        <v>373980908284</v>
      </c>
      <c r="B1978" s="57" t="s">
        <v>5705</v>
      </c>
      <c r="C1978" s="58" t="s">
        <v>5706</v>
      </c>
      <c r="D1978" s="58" t="s">
        <v>5707</v>
      </c>
      <c r="E1978" s="58" t="s">
        <v>5399</v>
      </c>
      <c r="F1978" s="57" t="s">
        <v>441</v>
      </c>
      <c r="G1978" s="59">
        <v>73956</v>
      </c>
      <c r="H1978" s="102">
        <f t="shared" si="30"/>
        <v>15.05940805750415</v>
      </c>
    </row>
    <row r="1979" spans="1:8">
      <c r="A1979" s="56">
        <v>385140200360</v>
      </c>
      <c r="B1979" s="57" t="s">
        <v>5708</v>
      </c>
      <c r="C1979" s="58" t="s">
        <v>4884</v>
      </c>
      <c r="D1979" s="58" t="s">
        <v>4885</v>
      </c>
      <c r="E1979" s="58" t="s">
        <v>1280</v>
      </c>
      <c r="F1979" s="57" t="s">
        <v>441</v>
      </c>
      <c r="G1979" s="59">
        <v>73956</v>
      </c>
      <c r="H1979" s="102">
        <f t="shared" si="30"/>
        <v>15.05940805750415</v>
      </c>
    </row>
    <row r="1980" spans="1:8">
      <c r="A1980" s="56">
        <v>389100700233</v>
      </c>
      <c r="B1980" s="57" t="s">
        <v>5709</v>
      </c>
      <c r="C1980" s="58" t="s">
        <v>5710</v>
      </c>
      <c r="D1980" s="58" t="s">
        <v>5711</v>
      </c>
      <c r="E1980" s="58" t="s">
        <v>5712</v>
      </c>
      <c r="F1980" s="57" t="s">
        <v>441</v>
      </c>
      <c r="G1980" s="59">
        <v>73956</v>
      </c>
      <c r="H1980" s="102">
        <f t="shared" si="30"/>
        <v>15.05940805750415</v>
      </c>
    </row>
    <row r="1981" spans="1:8">
      <c r="A1981" s="56">
        <v>390041011206</v>
      </c>
      <c r="B1981" s="57" t="s">
        <v>5713</v>
      </c>
      <c r="C1981" s="58" t="s">
        <v>3473</v>
      </c>
      <c r="D1981" s="58" t="s">
        <v>5714</v>
      </c>
      <c r="E1981" s="58" t="s">
        <v>1215</v>
      </c>
      <c r="F1981" s="57" t="s">
        <v>441</v>
      </c>
      <c r="G1981" s="59">
        <v>73956</v>
      </c>
      <c r="H1981" s="102">
        <f t="shared" si="30"/>
        <v>15.05940805750415</v>
      </c>
    </row>
    <row r="1982" spans="1:8">
      <c r="A1982" s="56">
        <v>390090900466</v>
      </c>
      <c r="B1982" s="57" t="s">
        <v>5715</v>
      </c>
      <c r="C1982" s="58" t="s">
        <v>5716</v>
      </c>
      <c r="D1982" s="58" t="s">
        <v>5717</v>
      </c>
      <c r="E1982" s="58" t="s">
        <v>1532</v>
      </c>
      <c r="F1982" s="57" t="s">
        <v>477</v>
      </c>
      <c r="G1982" s="59">
        <v>73956</v>
      </c>
      <c r="H1982" s="102">
        <f t="shared" si="30"/>
        <v>15.05940805750415</v>
      </c>
    </row>
    <row r="1983" spans="1:8">
      <c r="A1983" s="56">
        <v>390130200772</v>
      </c>
      <c r="B1983" s="57" t="s">
        <v>5718</v>
      </c>
      <c r="C1983" s="58" t="s">
        <v>3786</v>
      </c>
      <c r="D1983" s="58" t="s">
        <v>5719</v>
      </c>
      <c r="E1983" s="58" t="s">
        <v>1055</v>
      </c>
      <c r="F1983" s="57" t="s">
        <v>477</v>
      </c>
      <c r="G1983" s="59">
        <v>73956</v>
      </c>
      <c r="H1983" s="102">
        <f t="shared" si="30"/>
        <v>15.05940805750415</v>
      </c>
    </row>
    <row r="1984" spans="1:8">
      <c r="A1984" s="56">
        <v>390160400385</v>
      </c>
      <c r="B1984" s="57" t="s">
        <v>5720</v>
      </c>
      <c r="C1984" s="58" t="s">
        <v>2502</v>
      </c>
      <c r="D1984" s="58" t="s">
        <v>5721</v>
      </c>
      <c r="E1984" s="58" t="s">
        <v>1215</v>
      </c>
      <c r="F1984" s="57" t="s">
        <v>477</v>
      </c>
      <c r="G1984" s="59">
        <v>73956</v>
      </c>
      <c r="H1984" s="102">
        <f t="shared" si="30"/>
        <v>15.05940805750415</v>
      </c>
    </row>
    <row r="1985" spans="1:8">
      <c r="A1985" s="56">
        <v>390161000160</v>
      </c>
      <c r="B1985" s="57" t="s">
        <v>5722</v>
      </c>
      <c r="C1985" s="58" t="s">
        <v>5723</v>
      </c>
      <c r="D1985" s="58" t="s">
        <v>5724</v>
      </c>
      <c r="E1985" s="58" t="s">
        <v>1532</v>
      </c>
      <c r="F1985" s="57" t="s">
        <v>441</v>
      </c>
      <c r="G1985" s="59">
        <v>73956</v>
      </c>
      <c r="H1985" s="102">
        <f t="shared" si="30"/>
        <v>15.05940805750415</v>
      </c>
    </row>
    <row r="1986" spans="1:8">
      <c r="A1986" s="56">
        <v>390170900050</v>
      </c>
      <c r="B1986" s="57" t="s">
        <v>5725</v>
      </c>
      <c r="C1986" s="58" t="s">
        <v>3125</v>
      </c>
      <c r="D1986" s="58" t="s">
        <v>5726</v>
      </c>
      <c r="E1986" s="58" t="s">
        <v>2816</v>
      </c>
      <c r="F1986" s="57" t="s">
        <v>477</v>
      </c>
      <c r="G1986" s="59">
        <v>73956</v>
      </c>
      <c r="H1986" s="102">
        <f t="shared" ref="H1986:H2049" si="31">G1986/4910.95</f>
        <v>15.05940805750415</v>
      </c>
    </row>
    <row r="1987" spans="1:8">
      <c r="A1987" s="56">
        <v>390171000991</v>
      </c>
      <c r="B1987" s="57" t="s">
        <v>5727</v>
      </c>
      <c r="C1987" s="58" t="s">
        <v>5728</v>
      </c>
      <c r="D1987" s="58" t="s">
        <v>5729</v>
      </c>
      <c r="E1987" s="58" t="s">
        <v>1215</v>
      </c>
      <c r="F1987" s="57" t="s">
        <v>441</v>
      </c>
      <c r="G1987" s="59">
        <v>73956</v>
      </c>
      <c r="H1987" s="102">
        <f t="shared" si="31"/>
        <v>15.05940805750415</v>
      </c>
    </row>
    <row r="1988" spans="1:8">
      <c r="A1988" s="56">
        <v>390181000646</v>
      </c>
      <c r="B1988" s="57" t="s">
        <v>5730</v>
      </c>
      <c r="C1988" s="58" t="s">
        <v>5731</v>
      </c>
      <c r="D1988" s="58" t="s">
        <v>5732</v>
      </c>
      <c r="E1988" s="58" t="s">
        <v>1532</v>
      </c>
      <c r="F1988" s="57" t="s">
        <v>477</v>
      </c>
      <c r="G1988" s="59">
        <v>73956</v>
      </c>
      <c r="H1988" s="102">
        <f t="shared" si="31"/>
        <v>15.05940805750415</v>
      </c>
    </row>
    <row r="1989" spans="1:8">
      <c r="A1989" s="56">
        <v>390770400034</v>
      </c>
      <c r="B1989" s="57" t="s">
        <v>5733</v>
      </c>
      <c r="C1989" s="58" t="s">
        <v>5734</v>
      </c>
      <c r="D1989" s="58" t="s">
        <v>5735</v>
      </c>
      <c r="E1989" s="58" t="s">
        <v>1055</v>
      </c>
      <c r="F1989" s="57" t="s">
        <v>441</v>
      </c>
      <c r="G1989" s="59">
        <v>73956</v>
      </c>
      <c r="H1989" s="102">
        <f t="shared" si="31"/>
        <v>15.05940805750415</v>
      </c>
    </row>
    <row r="1990" spans="1:8">
      <c r="A1990" s="56">
        <v>390800101282</v>
      </c>
      <c r="B1990" s="57" t="s">
        <v>5736</v>
      </c>
      <c r="C1990" s="58" t="s">
        <v>3479</v>
      </c>
      <c r="D1990" s="58" t="s">
        <v>3120</v>
      </c>
      <c r="E1990" s="58" t="s">
        <v>1532</v>
      </c>
      <c r="F1990" s="57" t="s">
        <v>441</v>
      </c>
      <c r="G1990" s="59">
        <v>73956</v>
      </c>
      <c r="H1990" s="102">
        <f t="shared" si="31"/>
        <v>15.05940805750415</v>
      </c>
    </row>
    <row r="1991" spans="1:8">
      <c r="A1991" s="56">
        <v>390811000232</v>
      </c>
      <c r="B1991" s="57" t="s">
        <v>5737</v>
      </c>
      <c r="C1991" s="58" t="s">
        <v>5738</v>
      </c>
      <c r="D1991" s="58" t="s">
        <v>5739</v>
      </c>
      <c r="E1991" s="58" t="s">
        <v>1525</v>
      </c>
      <c r="F1991" s="57" t="s">
        <v>441</v>
      </c>
      <c r="G1991" s="59">
        <v>73956</v>
      </c>
      <c r="H1991" s="102">
        <f t="shared" si="31"/>
        <v>15.05940805750415</v>
      </c>
    </row>
    <row r="1992" spans="1:8">
      <c r="A1992" s="56">
        <v>390831000239</v>
      </c>
      <c r="B1992" s="57" t="s">
        <v>5740</v>
      </c>
      <c r="C1992" s="58" t="s">
        <v>3588</v>
      </c>
      <c r="D1992" s="58" t="s">
        <v>3404</v>
      </c>
      <c r="E1992" s="58" t="s">
        <v>1532</v>
      </c>
      <c r="F1992" s="57" t="s">
        <v>441</v>
      </c>
      <c r="G1992" s="59">
        <v>73956</v>
      </c>
      <c r="H1992" s="102">
        <f t="shared" si="31"/>
        <v>15.05940805750415</v>
      </c>
    </row>
    <row r="1993" spans="1:8">
      <c r="A1993" s="56">
        <v>390890800303</v>
      </c>
      <c r="B1993" s="57" t="s">
        <v>5741</v>
      </c>
      <c r="C1993" s="58" t="s">
        <v>5742</v>
      </c>
      <c r="D1993" s="58" t="s">
        <v>5743</v>
      </c>
      <c r="E1993" s="58" t="s">
        <v>873</v>
      </c>
      <c r="F1993" s="57" t="s">
        <v>477</v>
      </c>
      <c r="G1993" s="59">
        <v>73956</v>
      </c>
      <c r="H1993" s="102">
        <f t="shared" si="31"/>
        <v>15.05940805750415</v>
      </c>
    </row>
    <row r="1994" spans="1:8">
      <c r="A1994" s="56">
        <v>390921000271</v>
      </c>
      <c r="B1994" s="57" t="s">
        <v>5744</v>
      </c>
      <c r="C1994" s="58" t="s">
        <v>5745</v>
      </c>
      <c r="D1994" s="58" t="s">
        <v>5746</v>
      </c>
      <c r="E1994" s="58" t="s">
        <v>1055</v>
      </c>
      <c r="F1994" s="57" t="s">
        <v>477</v>
      </c>
      <c r="G1994" s="59">
        <v>73956</v>
      </c>
      <c r="H1994" s="102">
        <f t="shared" si="31"/>
        <v>15.05940805750415</v>
      </c>
    </row>
    <row r="1995" spans="1:8">
      <c r="A1995" s="56">
        <v>390980111213</v>
      </c>
      <c r="B1995" s="57" t="s">
        <v>5747</v>
      </c>
      <c r="C1995" s="58" t="s">
        <v>5748</v>
      </c>
      <c r="D1995" s="58" t="s">
        <v>5749</v>
      </c>
      <c r="E1995" s="58" t="s">
        <v>1532</v>
      </c>
      <c r="F1995" s="57" t="s">
        <v>477</v>
      </c>
      <c r="G1995" s="59">
        <v>73956</v>
      </c>
      <c r="H1995" s="102">
        <f t="shared" si="31"/>
        <v>15.05940805750415</v>
      </c>
    </row>
    <row r="1996" spans="1:8">
      <c r="A1996" s="56">
        <v>390990510591</v>
      </c>
      <c r="B1996" s="57" t="s">
        <v>5750</v>
      </c>
      <c r="C1996" s="58" t="s">
        <v>5751</v>
      </c>
      <c r="D1996" s="58" t="s">
        <v>5752</v>
      </c>
      <c r="E1996" s="58" t="s">
        <v>1532</v>
      </c>
      <c r="F1996" s="57" t="s">
        <v>441</v>
      </c>
      <c r="G1996" s="59">
        <v>73956</v>
      </c>
      <c r="H1996" s="102">
        <f t="shared" si="31"/>
        <v>15.05940805750415</v>
      </c>
    </row>
    <row r="1997" spans="1:8">
      <c r="A1997" s="56">
        <v>391020800126</v>
      </c>
      <c r="B1997" s="57" t="s">
        <v>5753</v>
      </c>
      <c r="C1997" s="58" t="s">
        <v>3141</v>
      </c>
      <c r="D1997" s="58" t="s">
        <v>5754</v>
      </c>
      <c r="E1997" s="58" t="s">
        <v>984</v>
      </c>
      <c r="F1997" s="57" t="s">
        <v>477</v>
      </c>
      <c r="G1997" s="59">
        <v>73956</v>
      </c>
      <c r="H1997" s="102">
        <f t="shared" si="31"/>
        <v>15.05940805750415</v>
      </c>
    </row>
    <row r="1998" spans="1:8">
      <c r="A1998" s="56">
        <v>391140400075</v>
      </c>
      <c r="B1998" s="57" t="s">
        <v>5755</v>
      </c>
      <c r="C1998" s="58" t="s">
        <v>5756</v>
      </c>
      <c r="D1998" s="58" t="s">
        <v>5757</v>
      </c>
      <c r="E1998" s="58" t="s">
        <v>984</v>
      </c>
      <c r="F1998" s="57" t="s">
        <v>477</v>
      </c>
      <c r="G1998" s="59">
        <v>73956</v>
      </c>
      <c r="H1998" s="102">
        <f t="shared" si="31"/>
        <v>15.05940805750415</v>
      </c>
    </row>
    <row r="1999" spans="1:8">
      <c r="A1999" s="56">
        <v>391881100044</v>
      </c>
      <c r="B1999" s="57" t="s">
        <v>5758</v>
      </c>
      <c r="C1999" s="58" t="s">
        <v>5759</v>
      </c>
      <c r="D1999" s="58" t="s">
        <v>5760</v>
      </c>
      <c r="E1999" s="58" t="s">
        <v>984</v>
      </c>
      <c r="F1999" s="57" t="s">
        <v>441</v>
      </c>
      <c r="G1999" s="59">
        <v>73956</v>
      </c>
      <c r="H1999" s="102">
        <f t="shared" si="31"/>
        <v>15.05940805750415</v>
      </c>
    </row>
    <row r="2000" spans="1:8">
      <c r="A2000" s="56">
        <v>391941000362</v>
      </c>
      <c r="B2000" s="57" t="s">
        <v>5761</v>
      </c>
      <c r="C2000" s="58" t="s">
        <v>5762</v>
      </c>
      <c r="D2000" s="58" t="s">
        <v>5763</v>
      </c>
      <c r="E2000" s="58" t="s">
        <v>1525</v>
      </c>
      <c r="F2000" s="57" t="s">
        <v>441</v>
      </c>
      <c r="G2000" s="59">
        <v>73956</v>
      </c>
      <c r="H2000" s="102">
        <f t="shared" si="31"/>
        <v>15.05940805750415</v>
      </c>
    </row>
    <row r="2001" spans="1:8">
      <c r="A2001" s="56">
        <v>392000410255</v>
      </c>
      <c r="B2001" s="57" t="s">
        <v>5764</v>
      </c>
      <c r="C2001" s="58" t="s">
        <v>5765</v>
      </c>
      <c r="D2001" s="58" t="s">
        <v>5766</v>
      </c>
      <c r="E2001" s="58" t="s">
        <v>938</v>
      </c>
      <c r="F2001" s="57" t="s">
        <v>441</v>
      </c>
      <c r="G2001" s="59">
        <v>73956</v>
      </c>
      <c r="H2001" s="102">
        <f t="shared" si="31"/>
        <v>15.05940805750415</v>
      </c>
    </row>
    <row r="2002" spans="1:8">
      <c r="A2002" s="56">
        <v>393081200132</v>
      </c>
      <c r="B2002" s="57" t="s">
        <v>5767</v>
      </c>
      <c r="C2002" s="58" t="s">
        <v>5768</v>
      </c>
      <c r="D2002" s="58" t="s">
        <v>5769</v>
      </c>
      <c r="E2002" s="58" t="s">
        <v>5770</v>
      </c>
      <c r="F2002" s="57" t="s">
        <v>477</v>
      </c>
      <c r="G2002" s="59">
        <v>73956</v>
      </c>
      <c r="H2002" s="102">
        <f t="shared" si="31"/>
        <v>15.05940805750415</v>
      </c>
    </row>
    <row r="2003" spans="1:8">
      <c r="A2003" s="56">
        <v>393110200015</v>
      </c>
      <c r="B2003" s="57" t="s">
        <v>5771</v>
      </c>
      <c r="C2003" s="58" t="s">
        <v>5772</v>
      </c>
      <c r="D2003" s="58" t="s">
        <v>5773</v>
      </c>
      <c r="E2003" s="58" t="s">
        <v>1098</v>
      </c>
      <c r="F2003" s="57" t="s">
        <v>477</v>
      </c>
      <c r="G2003" s="59">
        <v>73956</v>
      </c>
      <c r="H2003" s="102">
        <f t="shared" si="31"/>
        <v>15.05940805750415</v>
      </c>
    </row>
    <row r="2004" spans="1:8">
      <c r="A2004" s="56">
        <v>393190900187</v>
      </c>
      <c r="B2004" s="57" t="s">
        <v>5774</v>
      </c>
      <c r="C2004" s="58" t="s">
        <v>5775</v>
      </c>
      <c r="D2004" s="58" t="s">
        <v>5776</v>
      </c>
      <c r="E2004" s="58" t="s">
        <v>1205</v>
      </c>
      <c r="F2004" s="57" t="s">
        <v>441</v>
      </c>
      <c r="G2004" s="59">
        <v>73956</v>
      </c>
      <c r="H2004" s="102">
        <f t="shared" si="31"/>
        <v>15.05940805750415</v>
      </c>
    </row>
    <row r="2005" spans="1:8">
      <c r="A2005" s="56">
        <v>393200100273</v>
      </c>
      <c r="B2005" s="57" t="s">
        <v>5777</v>
      </c>
      <c r="C2005" s="58" t="s">
        <v>3419</v>
      </c>
      <c r="D2005" s="58" t="s">
        <v>5778</v>
      </c>
      <c r="E2005" s="58" t="s">
        <v>3421</v>
      </c>
      <c r="F2005" s="57" t="s">
        <v>441</v>
      </c>
      <c r="G2005" s="59">
        <v>73956</v>
      </c>
      <c r="H2005" s="102">
        <f t="shared" si="31"/>
        <v>15.05940805750415</v>
      </c>
    </row>
    <row r="2006" spans="1:8">
      <c r="A2006" s="56">
        <v>395000200781</v>
      </c>
      <c r="B2006" s="57" t="s">
        <v>5779</v>
      </c>
      <c r="C2006" s="58" t="s">
        <v>5780</v>
      </c>
      <c r="D2006" s="58" t="s">
        <v>5781</v>
      </c>
      <c r="E2006" s="58" t="s">
        <v>728</v>
      </c>
      <c r="F2006" s="57" t="s">
        <v>441</v>
      </c>
      <c r="G2006" s="59">
        <v>73956</v>
      </c>
      <c r="H2006" s="102">
        <f t="shared" si="31"/>
        <v>15.05940805750415</v>
      </c>
    </row>
    <row r="2007" spans="1:8">
      <c r="A2007" s="56">
        <v>395000401140</v>
      </c>
      <c r="B2007" s="57" t="s">
        <v>5782</v>
      </c>
      <c r="C2007" s="58" t="s">
        <v>5783</v>
      </c>
      <c r="D2007" s="58" t="s">
        <v>5784</v>
      </c>
      <c r="E2007" s="58" t="s">
        <v>4163</v>
      </c>
      <c r="F2007" s="57" t="s">
        <v>477</v>
      </c>
      <c r="G2007" s="59">
        <v>73956</v>
      </c>
      <c r="H2007" s="102">
        <f t="shared" si="31"/>
        <v>15.05940805750415</v>
      </c>
    </row>
    <row r="2008" spans="1:8">
      <c r="A2008" s="56">
        <v>395000700201</v>
      </c>
      <c r="B2008" s="57" t="s">
        <v>5785</v>
      </c>
      <c r="C2008" s="58" t="s">
        <v>5786</v>
      </c>
      <c r="D2008" s="58" t="s">
        <v>5787</v>
      </c>
      <c r="E2008" s="58" t="s">
        <v>728</v>
      </c>
      <c r="F2008" s="57" t="s">
        <v>441</v>
      </c>
      <c r="G2008" s="59">
        <v>73956</v>
      </c>
      <c r="H2008" s="102">
        <f t="shared" si="31"/>
        <v>15.05940805750415</v>
      </c>
    </row>
    <row r="2009" spans="1:8">
      <c r="A2009" s="56">
        <v>395001200806</v>
      </c>
      <c r="B2009" s="57" t="s">
        <v>5788</v>
      </c>
      <c r="C2009" s="58" t="s">
        <v>5789</v>
      </c>
      <c r="D2009" s="58" t="s">
        <v>5790</v>
      </c>
      <c r="E2009" s="58" t="s">
        <v>728</v>
      </c>
      <c r="F2009" s="57" t="s">
        <v>441</v>
      </c>
      <c r="G2009" s="59">
        <v>73956</v>
      </c>
      <c r="H2009" s="102">
        <f t="shared" si="31"/>
        <v>15.05940805750415</v>
      </c>
    </row>
    <row r="2010" spans="1:8">
      <c r="A2010" s="56">
        <v>395001200814</v>
      </c>
      <c r="B2010" s="57" t="s">
        <v>5791</v>
      </c>
      <c r="C2010" s="58" t="s">
        <v>5789</v>
      </c>
      <c r="D2010" s="58" t="s">
        <v>5790</v>
      </c>
      <c r="E2010" s="58" t="s">
        <v>728</v>
      </c>
      <c r="F2010" s="57" t="s">
        <v>441</v>
      </c>
      <c r="G2010" s="59">
        <v>73956</v>
      </c>
      <c r="H2010" s="102">
        <f t="shared" si="31"/>
        <v>15.05940805750415</v>
      </c>
    </row>
    <row r="2011" spans="1:8">
      <c r="A2011" s="56">
        <v>395001200822</v>
      </c>
      <c r="B2011" s="57" t="s">
        <v>5792</v>
      </c>
      <c r="C2011" s="58" t="s">
        <v>5789</v>
      </c>
      <c r="D2011" s="58" t="s">
        <v>5790</v>
      </c>
      <c r="E2011" s="58" t="s">
        <v>728</v>
      </c>
      <c r="F2011" s="57" t="s">
        <v>441</v>
      </c>
      <c r="G2011" s="59">
        <v>73956</v>
      </c>
      <c r="H2011" s="102">
        <f t="shared" si="31"/>
        <v>15.05940805750415</v>
      </c>
    </row>
    <row r="2012" spans="1:8">
      <c r="A2012" s="56">
        <v>395010501053</v>
      </c>
      <c r="B2012" s="57" t="s">
        <v>5793</v>
      </c>
      <c r="C2012" s="58" t="s">
        <v>5794</v>
      </c>
      <c r="D2012" s="58" t="s">
        <v>5795</v>
      </c>
      <c r="E2012" s="58" t="s">
        <v>743</v>
      </c>
      <c r="F2012" s="57" t="s">
        <v>441</v>
      </c>
      <c r="G2012" s="59">
        <v>73956</v>
      </c>
      <c r="H2012" s="102">
        <f t="shared" si="31"/>
        <v>15.05940805750415</v>
      </c>
    </row>
    <row r="2013" spans="1:8">
      <c r="A2013" s="56">
        <v>395021103408</v>
      </c>
      <c r="B2013" s="57" t="s">
        <v>5796</v>
      </c>
      <c r="C2013" s="58" t="s">
        <v>3833</v>
      </c>
      <c r="D2013" s="58" t="s">
        <v>3834</v>
      </c>
      <c r="E2013" s="58" t="s">
        <v>743</v>
      </c>
      <c r="F2013" s="57" t="s">
        <v>441</v>
      </c>
      <c r="G2013" s="59">
        <v>73956</v>
      </c>
      <c r="H2013" s="102">
        <f t="shared" si="31"/>
        <v>15.05940805750415</v>
      </c>
    </row>
    <row r="2014" spans="1:8">
      <c r="A2014" s="56">
        <v>395021103467</v>
      </c>
      <c r="B2014" s="57" t="s">
        <v>5797</v>
      </c>
      <c r="C2014" s="58" t="s">
        <v>3833</v>
      </c>
      <c r="D2014" s="58" t="s">
        <v>3834</v>
      </c>
      <c r="E2014" s="58" t="s">
        <v>743</v>
      </c>
      <c r="F2014" s="57" t="s">
        <v>441</v>
      </c>
      <c r="G2014" s="59">
        <v>73956</v>
      </c>
      <c r="H2014" s="102">
        <f t="shared" si="31"/>
        <v>15.05940805750415</v>
      </c>
    </row>
    <row r="2015" spans="1:8">
      <c r="A2015" s="56">
        <v>395041101240</v>
      </c>
      <c r="B2015" s="57" t="s">
        <v>5798</v>
      </c>
      <c r="C2015" s="58" t="s">
        <v>5799</v>
      </c>
      <c r="D2015" s="58" t="s">
        <v>4746</v>
      </c>
      <c r="E2015" s="58" t="s">
        <v>728</v>
      </c>
      <c r="F2015" s="57" t="s">
        <v>441</v>
      </c>
      <c r="G2015" s="59">
        <v>73956</v>
      </c>
      <c r="H2015" s="102">
        <f t="shared" si="31"/>
        <v>15.05940805750415</v>
      </c>
    </row>
    <row r="2016" spans="1:8">
      <c r="A2016" s="56">
        <v>395050100825</v>
      </c>
      <c r="B2016" s="57" t="s">
        <v>5800</v>
      </c>
      <c r="C2016" s="58" t="s">
        <v>5801</v>
      </c>
      <c r="D2016" s="58" t="s">
        <v>5802</v>
      </c>
      <c r="E2016" s="58" t="s">
        <v>743</v>
      </c>
      <c r="F2016" s="57" t="s">
        <v>441</v>
      </c>
      <c r="G2016" s="59">
        <v>73956</v>
      </c>
      <c r="H2016" s="102">
        <f t="shared" si="31"/>
        <v>15.05940805750415</v>
      </c>
    </row>
    <row r="2017" spans="1:8">
      <c r="A2017" s="56">
        <v>395050103352</v>
      </c>
      <c r="B2017" s="57" t="s">
        <v>5803</v>
      </c>
      <c r="C2017" s="58" t="s">
        <v>5804</v>
      </c>
      <c r="D2017" s="58" t="s">
        <v>5805</v>
      </c>
      <c r="E2017" s="58" t="s">
        <v>728</v>
      </c>
      <c r="F2017" s="57" t="s">
        <v>477</v>
      </c>
      <c r="G2017" s="59">
        <v>73956</v>
      </c>
      <c r="H2017" s="102">
        <f t="shared" si="31"/>
        <v>15.05940805750415</v>
      </c>
    </row>
    <row r="2018" spans="1:8">
      <c r="A2018" s="56">
        <v>395060801805</v>
      </c>
      <c r="B2018" s="57" t="s">
        <v>5806</v>
      </c>
      <c r="C2018" s="58" t="s">
        <v>5807</v>
      </c>
      <c r="D2018" s="58" t="s">
        <v>3191</v>
      </c>
      <c r="E2018" s="58" t="s">
        <v>728</v>
      </c>
      <c r="F2018" s="57" t="s">
        <v>441</v>
      </c>
      <c r="G2018" s="59">
        <v>73956</v>
      </c>
      <c r="H2018" s="102">
        <f t="shared" si="31"/>
        <v>15.05940805750415</v>
      </c>
    </row>
    <row r="2019" spans="1:8">
      <c r="A2019" s="56">
        <v>395060802232</v>
      </c>
      <c r="B2019" s="57" t="s">
        <v>5808</v>
      </c>
      <c r="C2019" s="58" t="s">
        <v>5809</v>
      </c>
      <c r="D2019" s="58" t="s">
        <v>5810</v>
      </c>
      <c r="E2019" s="58" t="s">
        <v>728</v>
      </c>
      <c r="F2019" s="57" t="s">
        <v>441</v>
      </c>
      <c r="G2019" s="59">
        <v>73956</v>
      </c>
      <c r="H2019" s="102">
        <f t="shared" si="31"/>
        <v>15.05940805750415</v>
      </c>
    </row>
    <row r="2020" spans="1:8">
      <c r="A2020" s="56">
        <v>395070300511</v>
      </c>
      <c r="B2020" s="57" t="s">
        <v>5811</v>
      </c>
      <c r="C2020" s="58" t="s">
        <v>5812</v>
      </c>
      <c r="D2020" s="58" t="s">
        <v>5813</v>
      </c>
      <c r="E2020" s="58" t="s">
        <v>728</v>
      </c>
      <c r="F2020" s="57" t="s">
        <v>441</v>
      </c>
      <c r="G2020" s="59">
        <v>73956</v>
      </c>
      <c r="H2020" s="102">
        <f t="shared" si="31"/>
        <v>15.05940805750415</v>
      </c>
    </row>
    <row r="2021" spans="1:8">
      <c r="A2021" s="56">
        <v>395070501982</v>
      </c>
      <c r="B2021" s="57" t="s">
        <v>5814</v>
      </c>
      <c r="C2021" s="58" t="s">
        <v>5815</v>
      </c>
      <c r="D2021" s="58" t="s">
        <v>5816</v>
      </c>
      <c r="E2021" s="58" t="s">
        <v>743</v>
      </c>
      <c r="F2021" s="57" t="s">
        <v>441</v>
      </c>
      <c r="G2021" s="59">
        <v>73956</v>
      </c>
      <c r="H2021" s="102">
        <f t="shared" si="31"/>
        <v>15.05940805750415</v>
      </c>
    </row>
    <row r="2022" spans="1:8">
      <c r="A2022" s="56">
        <v>395080300420</v>
      </c>
      <c r="B2022" s="57" t="s">
        <v>5817</v>
      </c>
      <c r="C2022" s="58" t="s">
        <v>5818</v>
      </c>
      <c r="D2022" s="58" t="s">
        <v>5819</v>
      </c>
      <c r="E2022" s="58" t="s">
        <v>728</v>
      </c>
      <c r="F2022" s="57" t="s">
        <v>441</v>
      </c>
      <c r="G2022" s="59">
        <v>73956</v>
      </c>
      <c r="H2022" s="102">
        <f t="shared" si="31"/>
        <v>15.05940805750415</v>
      </c>
    </row>
    <row r="2023" spans="1:8">
      <c r="A2023" s="56">
        <v>395080601403</v>
      </c>
      <c r="B2023" s="57" t="s">
        <v>5820</v>
      </c>
      <c r="C2023" s="58" t="s">
        <v>5821</v>
      </c>
      <c r="D2023" s="58" t="s">
        <v>5822</v>
      </c>
      <c r="E2023" s="58" t="s">
        <v>728</v>
      </c>
      <c r="F2023" s="57" t="s">
        <v>441</v>
      </c>
      <c r="G2023" s="59">
        <v>73956</v>
      </c>
      <c r="H2023" s="102">
        <f t="shared" si="31"/>
        <v>15.05940805750415</v>
      </c>
    </row>
    <row r="2024" spans="1:8">
      <c r="A2024" s="56">
        <v>395090100739</v>
      </c>
      <c r="B2024" s="57" t="s">
        <v>5823</v>
      </c>
      <c r="C2024" s="58" t="s">
        <v>2880</v>
      </c>
      <c r="D2024" s="58" t="s">
        <v>2881</v>
      </c>
      <c r="E2024" s="58" t="s">
        <v>728</v>
      </c>
      <c r="F2024" s="57" t="s">
        <v>441</v>
      </c>
      <c r="G2024" s="59">
        <v>73956</v>
      </c>
      <c r="H2024" s="102">
        <f t="shared" si="31"/>
        <v>15.05940805750415</v>
      </c>
    </row>
    <row r="2025" spans="1:8">
      <c r="A2025" s="56">
        <v>395090300797</v>
      </c>
      <c r="B2025" s="57" t="s">
        <v>5824</v>
      </c>
      <c r="C2025" s="58" t="s">
        <v>4868</v>
      </c>
      <c r="D2025" s="58" t="s">
        <v>5825</v>
      </c>
      <c r="E2025" s="58" t="s">
        <v>728</v>
      </c>
      <c r="F2025" s="57" t="s">
        <v>477</v>
      </c>
      <c r="G2025" s="59">
        <v>73956</v>
      </c>
      <c r="H2025" s="102">
        <f t="shared" si="31"/>
        <v>15.05940805750415</v>
      </c>
    </row>
    <row r="2026" spans="1:8">
      <c r="A2026" s="56">
        <v>395090701767</v>
      </c>
      <c r="B2026" s="57" t="s">
        <v>5826</v>
      </c>
      <c r="C2026" s="58" t="s">
        <v>5827</v>
      </c>
      <c r="D2026" s="58" t="s">
        <v>5828</v>
      </c>
      <c r="E2026" s="58" t="s">
        <v>728</v>
      </c>
      <c r="F2026" s="57" t="s">
        <v>441</v>
      </c>
      <c r="G2026" s="59">
        <v>73956</v>
      </c>
      <c r="H2026" s="102">
        <f t="shared" si="31"/>
        <v>15.05940805750415</v>
      </c>
    </row>
    <row r="2027" spans="1:8">
      <c r="A2027" s="56">
        <v>395100501133</v>
      </c>
      <c r="B2027" s="57" t="s">
        <v>5829</v>
      </c>
      <c r="C2027" s="58" t="s">
        <v>4427</v>
      </c>
      <c r="D2027" s="58" t="s">
        <v>4428</v>
      </c>
      <c r="E2027" s="58" t="s">
        <v>728</v>
      </c>
      <c r="F2027" s="57" t="s">
        <v>477</v>
      </c>
      <c r="G2027" s="59">
        <v>73956</v>
      </c>
      <c r="H2027" s="102">
        <f t="shared" si="31"/>
        <v>15.05940805750415</v>
      </c>
    </row>
    <row r="2028" spans="1:8">
      <c r="A2028" s="56">
        <v>395100501192</v>
      </c>
      <c r="B2028" s="57" t="s">
        <v>5830</v>
      </c>
      <c r="C2028" s="58" t="s">
        <v>4427</v>
      </c>
      <c r="D2028" s="58" t="s">
        <v>5831</v>
      </c>
      <c r="E2028" s="58" t="s">
        <v>728</v>
      </c>
      <c r="F2028" s="57" t="s">
        <v>441</v>
      </c>
      <c r="G2028" s="59">
        <v>73956</v>
      </c>
      <c r="H2028" s="102">
        <f t="shared" si="31"/>
        <v>15.05940805750415</v>
      </c>
    </row>
    <row r="2029" spans="1:8">
      <c r="A2029" s="56">
        <v>395100501206</v>
      </c>
      <c r="B2029" s="57" t="s">
        <v>5832</v>
      </c>
      <c r="C2029" s="58" t="s">
        <v>4427</v>
      </c>
      <c r="D2029" s="58" t="s">
        <v>4428</v>
      </c>
      <c r="E2029" s="58" t="s">
        <v>728</v>
      </c>
      <c r="F2029" s="57" t="s">
        <v>441</v>
      </c>
      <c r="G2029" s="59">
        <v>73956</v>
      </c>
      <c r="H2029" s="102">
        <f t="shared" si="31"/>
        <v>15.05940805750415</v>
      </c>
    </row>
    <row r="2030" spans="1:8">
      <c r="A2030" s="56">
        <v>395110102369</v>
      </c>
      <c r="B2030" s="57" t="s">
        <v>5833</v>
      </c>
      <c r="C2030" s="58" t="s">
        <v>5834</v>
      </c>
      <c r="D2030" s="58" t="s">
        <v>5835</v>
      </c>
      <c r="E2030" s="58" t="s">
        <v>743</v>
      </c>
      <c r="F2030" s="57" t="s">
        <v>441</v>
      </c>
      <c r="G2030" s="59">
        <v>73956</v>
      </c>
      <c r="H2030" s="102">
        <f t="shared" si="31"/>
        <v>15.05940805750415</v>
      </c>
    </row>
    <row r="2031" spans="1:8">
      <c r="A2031" s="56">
        <v>395110202380</v>
      </c>
      <c r="B2031" s="57" t="s">
        <v>5836</v>
      </c>
      <c r="C2031" s="58" t="s">
        <v>5837</v>
      </c>
      <c r="D2031" s="58" t="s">
        <v>5838</v>
      </c>
      <c r="E2031" s="58" t="s">
        <v>728</v>
      </c>
      <c r="F2031" s="57" t="s">
        <v>441</v>
      </c>
      <c r="G2031" s="59">
        <v>73956</v>
      </c>
      <c r="H2031" s="102">
        <f t="shared" si="31"/>
        <v>15.05940805750415</v>
      </c>
    </row>
    <row r="2032" spans="1:8">
      <c r="A2032" s="56">
        <v>395110600083</v>
      </c>
      <c r="B2032" s="57" t="s">
        <v>5839</v>
      </c>
      <c r="C2032" s="58" t="s">
        <v>5840</v>
      </c>
      <c r="D2032" s="58" t="s">
        <v>5841</v>
      </c>
      <c r="E2032" s="58" t="s">
        <v>728</v>
      </c>
      <c r="F2032" s="57" t="s">
        <v>441</v>
      </c>
      <c r="G2032" s="59">
        <v>73956</v>
      </c>
      <c r="H2032" s="102">
        <f t="shared" si="31"/>
        <v>15.05940805750415</v>
      </c>
    </row>
    <row r="2033" spans="1:8">
      <c r="A2033" s="56">
        <v>395111000764</v>
      </c>
      <c r="B2033" s="57" t="s">
        <v>5842</v>
      </c>
      <c r="C2033" s="58" t="s">
        <v>3217</v>
      </c>
      <c r="D2033" s="58" t="s">
        <v>5843</v>
      </c>
      <c r="E2033" s="58" t="s">
        <v>743</v>
      </c>
      <c r="F2033" s="57" t="s">
        <v>441</v>
      </c>
      <c r="G2033" s="59">
        <v>73956</v>
      </c>
      <c r="H2033" s="102">
        <f t="shared" si="31"/>
        <v>15.05940805750415</v>
      </c>
    </row>
    <row r="2034" spans="1:8">
      <c r="A2034" s="56">
        <v>395120600651</v>
      </c>
      <c r="B2034" s="57" t="s">
        <v>5844</v>
      </c>
      <c r="C2034" s="58" t="s">
        <v>5845</v>
      </c>
      <c r="D2034" s="58" t="s">
        <v>5846</v>
      </c>
      <c r="E2034" s="58" t="s">
        <v>728</v>
      </c>
      <c r="F2034" s="57" t="s">
        <v>441</v>
      </c>
      <c r="G2034" s="59">
        <v>73956</v>
      </c>
      <c r="H2034" s="102">
        <f t="shared" si="31"/>
        <v>15.05940805750415</v>
      </c>
    </row>
    <row r="2035" spans="1:8">
      <c r="A2035" s="56">
        <v>395130100788</v>
      </c>
      <c r="B2035" s="57" t="s">
        <v>5847</v>
      </c>
      <c r="C2035" s="58" t="s">
        <v>5848</v>
      </c>
      <c r="D2035" s="58" t="s">
        <v>5849</v>
      </c>
      <c r="E2035" s="58" t="s">
        <v>743</v>
      </c>
      <c r="F2035" s="57" t="s">
        <v>441</v>
      </c>
      <c r="G2035" s="59">
        <v>73956</v>
      </c>
      <c r="H2035" s="102">
        <f t="shared" si="31"/>
        <v>15.05940805750415</v>
      </c>
    </row>
    <row r="2036" spans="1:8">
      <c r="A2036" s="56">
        <v>395130201983</v>
      </c>
      <c r="B2036" s="57" t="s">
        <v>5850</v>
      </c>
      <c r="C2036" s="58" t="s">
        <v>5851</v>
      </c>
      <c r="D2036" s="58" t="s">
        <v>5852</v>
      </c>
      <c r="E2036" s="58" t="s">
        <v>743</v>
      </c>
      <c r="F2036" s="57" t="s">
        <v>441</v>
      </c>
      <c r="G2036" s="59">
        <v>73956</v>
      </c>
      <c r="H2036" s="102">
        <f t="shared" si="31"/>
        <v>15.05940805750415</v>
      </c>
    </row>
    <row r="2037" spans="1:8">
      <c r="A2037" s="56">
        <v>395130400021</v>
      </c>
      <c r="B2037" s="57" t="s">
        <v>5853</v>
      </c>
      <c r="C2037" s="58" t="s">
        <v>5854</v>
      </c>
      <c r="D2037" s="58" t="s">
        <v>5855</v>
      </c>
      <c r="E2037" s="58" t="s">
        <v>728</v>
      </c>
      <c r="F2037" s="57" t="s">
        <v>441</v>
      </c>
      <c r="G2037" s="59">
        <v>73956</v>
      </c>
      <c r="H2037" s="102">
        <f t="shared" si="31"/>
        <v>15.05940805750415</v>
      </c>
    </row>
    <row r="2038" spans="1:8">
      <c r="A2038" s="56">
        <v>395130401664</v>
      </c>
      <c r="B2038" s="57" t="s">
        <v>5856</v>
      </c>
      <c r="C2038" s="58" t="s">
        <v>5857</v>
      </c>
      <c r="D2038" s="58" t="s">
        <v>1564</v>
      </c>
      <c r="E2038" s="58" t="s">
        <v>728</v>
      </c>
      <c r="F2038" s="57" t="s">
        <v>441</v>
      </c>
      <c r="G2038" s="59">
        <v>73956</v>
      </c>
      <c r="H2038" s="102">
        <f t="shared" si="31"/>
        <v>15.05940805750415</v>
      </c>
    </row>
    <row r="2039" spans="1:8">
      <c r="A2039" s="56">
        <v>395130500409</v>
      </c>
      <c r="B2039" s="57" t="s">
        <v>5858</v>
      </c>
      <c r="C2039" s="58" t="s">
        <v>5859</v>
      </c>
      <c r="D2039" s="58" t="s">
        <v>5860</v>
      </c>
      <c r="E2039" s="58" t="s">
        <v>728</v>
      </c>
      <c r="F2039" s="57" t="s">
        <v>441</v>
      </c>
      <c r="G2039" s="59">
        <v>73956</v>
      </c>
      <c r="H2039" s="102">
        <f t="shared" si="31"/>
        <v>15.05940805750415</v>
      </c>
    </row>
    <row r="2040" spans="1:8">
      <c r="A2040" s="56">
        <v>395130601787</v>
      </c>
      <c r="B2040" s="57" t="s">
        <v>5861</v>
      </c>
      <c r="C2040" s="58" t="s">
        <v>5862</v>
      </c>
      <c r="D2040" s="58" t="s">
        <v>5863</v>
      </c>
      <c r="E2040" s="58" t="s">
        <v>728</v>
      </c>
      <c r="F2040" s="57" t="s">
        <v>477</v>
      </c>
      <c r="G2040" s="59">
        <v>73956</v>
      </c>
      <c r="H2040" s="102">
        <f t="shared" si="31"/>
        <v>15.05940805750415</v>
      </c>
    </row>
    <row r="2041" spans="1:8">
      <c r="A2041" s="56">
        <v>395130800895</v>
      </c>
      <c r="B2041" s="57" t="s">
        <v>5864</v>
      </c>
      <c r="C2041" s="58" t="s">
        <v>5865</v>
      </c>
      <c r="D2041" s="58" t="s">
        <v>5866</v>
      </c>
      <c r="E2041" s="58" t="s">
        <v>728</v>
      </c>
      <c r="F2041" s="57" t="s">
        <v>441</v>
      </c>
      <c r="G2041" s="59">
        <v>73956</v>
      </c>
      <c r="H2041" s="102">
        <f t="shared" si="31"/>
        <v>15.05940805750415</v>
      </c>
    </row>
    <row r="2042" spans="1:8">
      <c r="A2042" s="56">
        <v>395131000574</v>
      </c>
      <c r="B2042" s="57" t="s">
        <v>5867</v>
      </c>
      <c r="C2042" s="58" t="s">
        <v>4709</v>
      </c>
      <c r="D2042" s="58" t="s">
        <v>5868</v>
      </c>
      <c r="E2042" s="58" t="s">
        <v>743</v>
      </c>
      <c r="F2042" s="57" t="s">
        <v>441</v>
      </c>
      <c r="G2042" s="59">
        <v>73956</v>
      </c>
      <c r="H2042" s="102">
        <f t="shared" si="31"/>
        <v>15.05940805750415</v>
      </c>
    </row>
    <row r="2043" spans="1:8">
      <c r="A2043" s="56">
        <v>395140301293</v>
      </c>
      <c r="B2043" s="57" t="s">
        <v>5869</v>
      </c>
      <c r="C2043" s="58" t="s">
        <v>5870</v>
      </c>
      <c r="D2043" s="58" t="s">
        <v>5871</v>
      </c>
      <c r="E2043" s="58" t="s">
        <v>728</v>
      </c>
      <c r="F2043" s="57" t="s">
        <v>441</v>
      </c>
      <c r="G2043" s="59">
        <v>73956</v>
      </c>
      <c r="H2043" s="102">
        <f t="shared" si="31"/>
        <v>15.05940805750415</v>
      </c>
    </row>
    <row r="2044" spans="1:8">
      <c r="A2044" s="56">
        <v>395140500130</v>
      </c>
      <c r="B2044" s="57" t="s">
        <v>5872</v>
      </c>
      <c r="C2044" s="58" t="s">
        <v>3912</v>
      </c>
      <c r="D2044" s="58" t="s">
        <v>5873</v>
      </c>
      <c r="E2044" s="58" t="s">
        <v>728</v>
      </c>
      <c r="F2044" s="57" t="s">
        <v>441</v>
      </c>
      <c r="G2044" s="59">
        <v>73956</v>
      </c>
      <c r="H2044" s="102">
        <f t="shared" si="31"/>
        <v>15.05940805750415</v>
      </c>
    </row>
    <row r="2045" spans="1:8">
      <c r="A2045" s="56">
        <v>395150200771</v>
      </c>
      <c r="B2045" s="57" t="s">
        <v>5874</v>
      </c>
      <c r="C2045" s="58" t="s">
        <v>5875</v>
      </c>
      <c r="D2045" s="58" t="s">
        <v>5876</v>
      </c>
      <c r="E2045" s="58" t="s">
        <v>743</v>
      </c>
      <c r="F2045" s="57" t="s">
        <v>441</v>
      </c>
      <c r="G2045" s="59">
        <v>73956</v>
      </c>
      <c r="H2045" s="102">
        <f t="shared" si="31"/>
        <v>15.05940805750415</v>
      </c>
    </row>
    <row r="2046" spans="1:8">
      <c r="A2046" s="56">
        <v>395150300767</v>
      </c>
      <c r="B2046" s="57" t="s">
        <v>5877</v>
      </c>
      <c r="C2046" s="58" t="s">
        <v>5878</v>
      </c>
      <c r="D2046" s="58" t="s">
        <v>5879</v>
      </c>
      <c r="E2046" s="58" t="s">
        <v>728</v>
      </c>
      <c r="F2046" s="57" t="s">
        <v>441</v>
      </c>
      <c r="G2046" s="59">
        <v>73956</v>
      </c>
      <c r="H2046" s="102">
        <f t="shared" si="31"/>
        <v>15.05940805750415</v>
      </c>
    </row>
    <row r="2047" spans="1:8">
      <c r="A2047" s="56">
        <v>395150601091</v>
      </c>
      <c r="B2047" s="57" t="s">
        <v>5880</v>
      </c>
      <c r="C2047" s="58" t="s">
        <v>5881</v>
      </c>
      <c r="D2047" s="58" t="s">
        <v>5882</v>
      </c>
      <c r="E2047" s="58" t="s">
        <v>728</v>
      </c>
      <c r="F2047" s="57" t="s">
        <v>441</v>
      </c>
      <c r="G2047" s="59">
        <v>73956</v>
      </c>
      <c r="H2047" s="102">
        <f t="shared" si="31"/>
        <v>15.05940805750415</v>
      </c>
    </row>
    <row r="2048" spans="1:8">
      <c r="A2048" s="56">
        <v>395160200272</v>
      </c>
      <c r="B2048" s="57" t="s">
        <v>5883</v>
      </c>
      <c r="C2048" s="58" t="s">
        <v>5870</v>
      </c>
      <c r="D2048" s="58" t="s">
        <v>5884</v>
      </c>
      <c r="E2048" s="58" t="s">
        <v>728</v>
      </c>
      <c r="F2048" s="57" t="s">
        <v>441</v>
      </c>
      <c r="G2048" s="59">
        <v>73956</v>
      </c>
      <c r="H2048" s="102">
        <f t="shared" si="31"/>
        <v>15.05940805750415</v>
      </c>
    </row>
    <row r="2049" spans="1:8">
      <c r="A2049" s="56">
        <v>395160800181</v>
      </c>
      <c r="B2049" s="57" t="s">
        <v>5885</v>
      </c>
      <c r="C2049" s="58" t="s">
        <v>3912</v>
      </c>
      <c r="D2049" s="58" t="s">
        <v>5886</v>
      </c>
      <c r="E2049" s="58" t="s">
        <v>728</v>
      </c>
      <c r="F2049" s="57" t="s">
        <v>441</v>
      </c>
      <c r="G2049" s="59">
        <v>73956</v>
      </c>
      <c r="H2049" s="102">
        <f t="shared" si="31"/>
        <v>15.05940805750415</v>
      </c>
    </row>
    <row r="2050" spans="1:8">
      <c r="A2050" s="56">
        <v>395160801349</v>
      </c>
      <c r="B2050" s="57" t="s">
        <v>5887</v>
      </c>
      <c r="C2050" s="58" t="s">
        <v>5118</v>
      </c>
      <c r="D2050" s="58" t="s">
        <v>5888</v>
      </c>
      <c r="E2050" s="58" t="s">
        <v>728</v>
      </c>
      <c r="F2050" s="57" t="s">
        <v>441</v>
      </c>
      <c r="G2050" s="59">
        <v>73956</v>
      </c>
      <c r="H2050" s="102">
        <f t="shared" ref="H2050:H2113" si="32">G2050/4910.95</f>
        <v>15.05940805750415</v>
      </c>
    </row>
    <row r="2051" spans="1:8">
      <c r="A2051" s="56">
        <v>395160801373</v>
      </c>
      <c r="B2051" s="57" t="s">
        <v>5889</v>
      </c>
      <c r="C2051" s="58" t="s">
        <v>5890</v>
      </c>
      <c r="D2051" s="58" t="s">
        <v>5891</v>
      </c>
      <c r="E2051" s="58" t="s">
        <v>728</v>
      </c>
      <c r="F2051" s="57" t="s">
        <v>441</v>
      </c>
      <c r="G2051" s="59">
        <v>73956</v>
      </c>
      <c r="H2051" s="102">
        <f t="shared" si="32"/>
        <v>15.05940805750415</v>
      </c>
    </row>
    <row r="2052" spans="1:8">
      <c r="A2052" s="56">
        <v>395160901297</v>
      </c>
      <c r="B2052" s="57" t="s">
        <v>5892</v>
      </c>
      <c r="C2052" s="58" t="s">
        <v>5893</v>
      </c>
      <c r="D2052" s="58" t="s">
        <v>5894</v>
      </c>
      <c r="E2052" s="58" t="s">
        <v>743</v>
      </c>
      <c r="F2052" s="57" t="s">
        <v>477</v>
      </c>
      <c r="G2052" s="59">
        <v>73956</v>
      </c>
      <c r="H2052" s="102">
        <f t="shared" si="32"/>
        <v>15.05940805750415</v>
      </c>
    </row>
    <row r="2053" spans="1:8">
      <c r="A2053" s="56">
        <v>395161000251</v>
      </c>
      <c r="B2053" s="57" t="s">
        <v>5895</v>
      </c>
      <c r="C2053" s="58" t="s">
        <v>2216</v>
      </c>
      <c r="D2053" s="58" t="s">
        <v>5896</v>
      </c>
      <c r="E2053" s="58" t="s">
        <v>728</v>
      </c>
      <c r="F2053" s="57" t="s">
        <v>441</v>
      </c>
      <c r="G2053" s="59">
        <v>73956</v>
      </c>
      <c r="H2053" s="102">
        <f t="shared" si="32"/>
        <v>15.05940805750415</v>
      </c>
    </row>
    <row r="2054" spans="1:8">
      <c r="A2054" s="56">
        <v>395161001770</v>
      </c>
      <c r="B2054" s="57" t="s">
        <v>5897</v>
      </c>
      <c r="C2054" s="58" t="s">
        <v>5898</v>
      </c>
      <c r="D2054" s="58" t="s">
        <v>5899</v>
      </c>
      <c r="E2054" s="58" t="s">
        <v>4163</v>
      </c>
      <c r="F2054" s="57" t="s">
        <v>441</v>
      </c>
      <c r="G2054" s="59">
        <v>73956</v>
      </c>
      <c r="H2054" s="102">
        <f t="shared" si="32"/>
        <v>15.05940805750415</v>
      </c>
    </row>
    <row r="2055" spans="1:8">
      <c r="A2055" s="56">
        <v>395161100182</v>
      </c>
      <c r="B2055" s="57" t="s">
        <v>5900</v>
      </c>
      <c r="C2055" s="58" t="s">
        <v>5412</v>
      </c>
      <c r="D2055" s="58" t="s">
        <v>5901</v>
      </c>
      <c r="E2055" s="58" t="s">
        <v>743</v>
      </c>
      <c r="F2055" s="57" t="s">
        <v>441</v>
      </c>
      <c r="G2055" s="59">
        <v>73956</v>
      </c>
      <c r="H2055" s="102">
        <f t="shared" si="32"/>
        <v>15.05940805750415</v>
      </c>
    </row>
    <row r="2056" spans="1:8">
      <c r="A2056" s="56">
        <v>395170101060</v>
      </c>
      <c r="B2056" s="57" t="s">
        <v>5902</v>
      </c>
      <c r="C2056" s="58" t="s">
        <v>5903</v>
      </c>
      <c r="D2056" s="58" t="s">
        <v>5904</v>
      </c>
      <c r="E2056" s="58" t="s">
        <v>728</v>
      </c>
      <c r="F2056" s="57" t="s">
        <v>441</v>
      </c>
      <c r="G2056" s="59">
        <v>73956</v>
      </c>
      <c r="H2056" s="102">
        <f t="shared" si="32"/>
        <v>15.05940805750415</v>
      </c>
    </row>
    <row r="2057" spans="1:8">
      <c r="A2057" s="56">
        <v>395170800626</v>
      </c>
      <c r="B2057" s="57" t="s">
        <v>5905</v>
      </c>
      <c r="C2057" s="58" t="s">
        <v>4474</v>
      </c>
      <c r="D2057" s="58" t="s">
        <v>5906</v>
      </c>
      <c r="E2057" s="58" t="s">
        <v>728</v>
      </c>
      <c r="F2057" s="57" t="s">
        <v>441</v>
      </c>
      <c r="G2057" s="59">
        <v>73956</v>
      </c>
      <c r="H2057" s="102">
        <f t="shared" si="32"/>
        <v>15.05940805750415</v>
      </c>
    </row>
    <row r="2058" spans="1:8">
      <c r="A2058" s="56">
        <v>395170801100</v>
      </c>
      <c r="B2058" s="57" t="s">
        <v>5907</v>
      </c>
      <c r="C2058" s="58" t="s">
        <v>5851</v>
      </c>
      <c r="D2058" s="58" t="s">
        <v>5908</v>
      </c>
      <c r="E2058" s="58" t="s">
        <v>743</v>
      </c>
      <c r="F2058" s="57" t="s">
        <v>441</v>
      </c>
      <c r="G2058" s="59">
        <v>73956</v>
      </c>
      <c r="H2058" s="102">
        <f t="shared" si="32"/>
        <v>15.05940805750415</v>
      </c>
    </row>
    <row r="2059" spans="1:8">
      <c r="A2059" s="56">
        <v>395171000704</v>
      </c>
      <c r="B2059" s="57" t="s">
        <v>5909</v>
      </c>
      <c r="C2059" s="58" t="s">
        <v>5910</v>
      </c>
      <c r="D2059" s="58" t="s">
        <v>5911</v>
      </c>
      <c r="E2059" s="58" t="s">
        <v>728</v>
      </c>
      <c r="F2059" s="57" t="s">
        <v>441</v>
      </c>
      <c r="G2059" s="59">
        <v>73956</v>
      </c>
      <c r="H2059" s="102">
        <f t="shared" si="32"/>
        <v>15.05940805750415</v>
      </c>
    </row>
    <row r="2060" spans="1:8">
      <c r="A2060" s="56">
        <v>395171000780</v>
      </c>
      <c r="B2060" s="57" t="s">
        <v>5912</v>
      </c>
      <c r="C2060" s="58" t="s">
        <v>5913</v>
      </c>
      <c r="D2060" s="58" t="s">
        <v>5914</v>
      </c>
      <c r="E2060" s="58" t="s">
        <v>728</v>
      </c>
      <c r="F2060" s="57" t="s">
        <v>477</v>
      </c>
      <c r="G2060" s="59">
        <v>73956</v>
      </c>
      <c r="H2060" s="102">
        <f t="shared" si="32"/>
        <v>15.05940805750415</v>
      </c>
    </row>
    <row r="2061" spans="1:8">
      <c r="A2061" s="56">
        <v>395171100261</v>
      </c>
      <c r="B2061" s="57" t="s">
        <v>5915</v>
      </c>
      <c r="C2061" s="58" t="s">
        <v>5916</v>
      </c>
      <c r="D2061" s="58" t="s">
        <v>5917</v>
      </c>
      <c r="E2061" s="58" t="s">
        <v>743</v>
      </c>
      <c r="F2061" s="57" t="s">
        <v>441</v>
      </c>
      <c r="G2061" s="59">
        <v>73956</v>
      </c>
      <c r="H2061" s="102">
        <f t="shared" si="32"/>
        <v>15.05940805750415</v>
      </c>
    </row>
    <row r="2062" spans="1:8">
      <c r="A2062" s="56">
        <v>395171101691</v>
      </c>
      <c r="B2062" s="57" t="s">
        <v>5918</v>
      </c>
      <c r="C2062" s="58" t="s">
        <v>5919</v>
      </c>
      <c r="D2062" s="58" t="s">
        <v>5920</v>
      </c>
      <c r="E2062" s="58" t="s">
        <v>728</v>
      </c>
      <c r="F2062" s="57" t="s">
        <v>441</v>
      </c>
      <c r="G2062" s="59">
        <v>73956</v>
      </c>
      <c r="H2062" s="102">
        <f t="shared" si="32"/>
        <v>15.05940805750415</v>
      </c>
    </row>
    <row r="2063" spans="1:8">
      <c r="A2063" s="56">
        <v>395171200681</v>
      </c>
      <c r="B2063" s="57" t="s">
        <v>5921</v>
      </c>
      <c r="C2063" s="58" t="s">
        <v>5922</v>
      </c>
      <c r="D2063" s="58" t="s">
        <v>5923</v>
      </c>
      <c r="E2063" s="58" t="s">
        <v>728</v>
      </c>
      <c r="F2063" s="57" t="s">
        <v>441</v>
      </c>
      <c r="G2063" s="59">
        <v>73956</v>
      </c>
      <c r="H2063" s="102">
        <f t="shared" si="32"/>
        <v>15.05940805750415</v>
      </c>
    </row>
    <row r="2064" spans="1:8">
      <c r="A2064" s="56">
        <v>395180102030</v>
      </c>
      <c r="B2064" s="57" t="s">
        <v>5924</v>
      </c>
      <c r="C2064" s="58" t="s">
        <v>5925</v>
      </c>
      <c r="D2064" s="58" t="s">
        <v>5926</v>
      </c>
      <c r="E2064" s="58" t="s">
        <v>743</v>
      </c>
      <c r="F2064" s="57" t="s">
        <v>441</v>
      </c>
      <c r="G2064" s="59">
        <v>73956</v>
      </c>
      <c r="H2064" s="102">
        <f t="shared" si="32"/>
        <v>15.05940805750415</v>
      </c>
    </row>
    <row r="2065" spans="1:8">
      <c r="A2065" s="56">
        <v>395180301504</v>
      </c>
      <c r="B2065" s="57" t="s">
        <v>5927</v>
      </c>
      <c r="C2065" s="58" t="s">
        <v>5928</v>
      </c>
      <c r="D2065" s="58" t="s">
        <v>5929</v>
      </c>
      <c r="E2065" s="58" t="s">
        <v>743</v>
      </c>
      <c r="F2065" s="57" t="s">
        <v>441</v>
      </c>
      <c r="G2065" s="59">
        <v>73956</v>
      </c>
      <c r="H2065" s="102">
        <f t="shared" si="32"/>
        <v>15.05940805750415</v>
      </c>
    </row>
    <row r="2066" spans="1:8">
      <c r="A2066" s="56">
        <v>395180400871</v>
      </c>
      <c r="B2066" s="57" t="s">
        <v>5930</v>
      </c>
      <c r="C2066" s="58" t="s">
        <v>5931</v>
      </c>
      <c r="D2066" s="58" t="s">
        <v>5932</v>
      </c>
      <c r="E2066" s="58" t="s">
        <v>728</v>
      </c>
      <c r="F2066" s="57" t="s">
        <v>441</v>
      </c>
      <c r="G2066" s="59">
        <v>73956</v>
      </c>
      <c r="H2066" s="102">
        <f t="shared" si="32"/>
        <v>15.05940805750415</v>
      </c>
    </row>
    <row r="2067" spans="1:8">
      <c r="A2067" s="56">
        <v>395180401185</v>
      </c>
      <c r="B2067" s="57" t="s">
        <v>5933</v>
      </c>
      <c r="C2067" s="58" t="s">
        <v>5934</v>
      </c>
      <c r="D2067" s="58" t="s">
        <v>5935</v>
      </c>
      <c r="E2067" s="58" t="s">
        <v>728</v>
      </c>
      <c r="F2067" s="57" t="s">
        <v>441</v>
      </c>
      <c r="G2067" s="59">
        <v>73956</v>
      </c>
      <c r="H2067" s="102">
        <f t="shared" si="32"/>
        <v>15.05940805750415</v>
      </c>
    </row>
    <row r="2068" spans="1:8">
      <c r="A2068" s="56">
        <v>395180401401</v>
      </c>
      <c r="B2068" s="57" t="s">
        <v>5936</v>
      </c>
      <c r="C2068" s="58" t="s">
        <v>5937</v>
      </c>
      <c r="D2068" s="58" t="s">
        <v>5938</v>
      </c>
      <c r="E2068" s="58" t="s">
        <v>728</v>
      </c>
      <c r="F2068" s="57" t="s">
        <v>441</v>
      </c>
      <c r="G2068" s="59">
        <v>73956</v>
      </c>
      <c r="H2068" s="102">
        <f t="shared" si="32"/>
        <v>15.05940805750415</v>
      </c>
    </row>
    <row r="2069" spans="1:8">
      <c r="A2069" s="56">
        <v>395180401843</v>
      </c>
      <c r="B2069" s="57" t="s">
        <v>5939</v>
      </c>
      <c r="C2069" s="58" t="s">
        <v>560</v>
      </c>
      <c r="D2069" s="58" t="s">
        <v>5940</v>
      </c>
      <c r="E2069" s="58" t="s">
        <v>728</v>
      </c>
      <c r="F2069" s="57" t="s">
        <v>477</v>
      </c>
      <c r="G2069" s="59">
        <v>73956</v>
      </c>
      <c r="H2069" s="102">
        <f t="shared" si="32"/>
        <v>15.05940805750415</v>
      </c>
    </row>
    <row r="2070" spans="1:8">
      <c r="A2070" s="56">
        <v>395180401851</v>
      </c>
      <c r="B2070" s="57" t="s">
        <v>5941</v>
      </c>
      <c r="C2070" s="58" t="s">
        <v>2701</v>
      </c>
      <c r="D2070" s="58" t="s">
        <v>5942</v>
      </c>
      <c r="E2070" s="58" t="s">
        <v>743</v>
      </c>
      <c r="F2070" s="57" t="s">
        <v>441</v>
      </c>
      <c r="G2070" s="59">
        <v>73956</v>
      </c>
      <c r="H2070" s="102">
        <f t="shared" si="32"/>
        <v>15.05940805750415</v>
      </c>
    </row>
    <row r="2071" spans="1:8">
      <c r="A2071" s="56">
        <v>395180500191</v>
      </c>
      <c r="B2071" s="57" t="s">
        <v>5943</v>
      </c>
      <c r="C2071" s="58" t="s">
        <v>5944</v>
      </c>
      <c r="D2071" s="58" t="s">
        <v>5945</v>
      </c>
      <c r="E2071" s="58" t="s">
        <v>728</v>
      </c>
      <c r="F2071" s="57" t="s">
        <v>441</v>
      </c>
      <c r="G2071" s="59">
        <v>73956</v>
      </c>
      <c r="H2071" s="102">
        <f t="shared" si="32"/>
        <v>15.05940805750415</v>
      </c>
    </row>
    <row r="2072" spans="1:8">
      <c r="A2072" s="56">
        <v>395180601044</v>
      </c>
      <c r="B2072" s="57" t="s">
        <v>5946</v>
      </c>
      <c r="C2072" s="58" t="s">
        <v>5947</v>
      </c>
      <c r="D2072" s="58" t="s">
        <v>5948</v>
      </c>
      <c r="E2072" s="58" t="s">
        <v>728</v>
      </c>
      <c r="F2072" s="57" t="s">
        <v>441</v>
      </c>
      <c r="G2072" s="59">
        <v>73956</v>
      </c>
      <c r="H2072" s="102">
        <f t="shared" si="32"/>
        <v>15.05940805750415</v>
      </c>
    </row>
    <row r="2073" spans="1:8">
      <c r="A2073" s="56">
        <v>395180800527</v>
      </c>
      <c r="B2073" s="57" t="s">
        <v>5949</v>
      </c>
      <c r="C2073" s="58" t="s">
        <v>5950</v>
      </c>
      <c r="D2073" s="58" t="s">
        <v>5951</v>
      </c>
      <c r="E2073" s="58" t="s">
        <v>728</v>
      </c>
      <c r="F2073" s="57" t="s">
        <v>441</v>
      </c>
      <c r="G2073" s="59">
        <v>73956</v>
      </c>
      <c r="H2073" s="102">
        <f t="shared" si="32"/>
        <v>15.05940805750415</v>
      </c>
    </row>
    <row r="2074" spans="1:8">
      <c r="A2074" s="56">
        <v>395180900939</v>
      </c>
      <c r="B2074" s="57" t="s">
        <v>5952</v>
      </c>
      <c r="C2074" s="58" t="s">
        <v>5418</v>
      </c>
      <c r="D2074" s="58" t="s">
        <v>5419</v>
      </c>
      <c r="E2074" s="58" t="s">
        <v>743</v>
      </c>
      <c r="F2074" s="57" t="s">
        <v>441</v>
      </c>
      <c r="G2074" s="59">
        <v>73956</v>
      </c>
      <c r="H2074" s="102">
        <f t="shared" si="32"/>
        <v>15.05940805750415</v>
      </c>
    </row>
    <row r="2075" spans="1:8">
      <c r="A2075" s="56">
        <v>395181000346</v>
      </c>
      <c r="B2075" s="57" t="s">
        <v>433</v>
      </c>
      <c r="C2075" s="58" t="s">
        <v>5953</v>
      </c>
      <c r="D2075" s="58" t="s">
        <v>5954</v>
      </c>
      <c r="E2075" s="58" t="s">
        <v>728</v>
      </c>
      <c r="F2075" s="57" t="s">
        <v>441</v>
      </c>
      <c r="G2075" s="59">
        <v>73956</v>
      </c>
      <c r="H2075" s="102">
        <f t="shared" si="32"/>
        <v>15.05940805750415</v>
      </c>
    </row>
    <row r="2076" spans="1:8">
      <c r="A2076" s="56">
        <v>395181101193</v>
      </c>
      <c r="B2076" s="57" t="s">
        <v>432</v>
      </c>
      <c r="C2076" s="58" t="s">
        <v>560</v>
      </c>
      <c r="D2076" s="58" t="s">
        <v>5439</v>
      </c>
      <c r="E2076" s="58" t="s">
        <v>743</v>
      </c>
      <c r="F2076" s="57" t="s">
        <v>477</v>
      </c>
      <c r="G2076" s="59">
        <v>73956</v>
      </c>
      <c r="H2076" s="102">
        <f t="shared" si="32"/>
        <v>15.05940805750415</v>
      </c>
    </row>
    <row r="2077" spans="1:8">
      <c r="A2077" s="56">
        <v>395200302260</v>
      </c>
      <c r="B2077" s="57" t="s">
        <v>5955</v>
      </c>
      <c r="C2077" s="58" t="s">
        <v>5118</v>
      </c>
      <c r="D2077" s="58" t="s">
        <v>5888</v>
      </c>
      <c r="E2077" s="58" t="s">
        <v>728</v>
      </c>
      <c r="F2077" s="57" t="s">
        <v>441</v>
      </c>
      <c r="G2077" s="59">
        <v>73956</v>
      </c>
      <c r="H2077" s="102">
        <f t="shared" si="32"/>
        <v>15.05940805750415</v>
      </c>
    </row>
    <row r="2078" spans="1:8">
      <c r="A2078" s="56">
        <v>395200501653</v>
      </c>
      <c r="B2078" s="57" t="s">
        <v>5956</v>
      </c>
      <c r="C2078" s="58" t="s">
        <v>5957</v>
      </c>
      <c r="D2078" s="58" t="s">
        <v>5958</v>
      </c>
      <c r="E2078" s="58" t="s">
        <v>728</v>
      </c>
      <c r="F2078" s="57" t="s">
        <v>477</v>
      </c>
      <c r="G2078" s="59">
        <v>73956</v>
      </c>
      <c r="H2078" s="102">
        <f t="shared" si="32"/>
        <v>15.05940805750415</v>
      </c>
    </row>
    <row r="2079" spans="1:8">
      <c r="A2079" s="56">
        <v>395200801991</v>
      </c>
      <c r="B2079" s="57" t="s">
        <v>5959</v>
      </c>
      <c r="C2079" s="58" t="s">
        <v>4445</v>
      </c>
      <c r="D2079" s="58" t="s">
        <v>5960</v>
      </c>
      <c r="E2079" s="58" t="s">
        <v>728</v>
      </c>
      <c r="F2079" s="57" t="s">
        <v>441</v>
      </c>
      <c r="G2079" s="59">
        <v>73956</v>
      </c>
      <c r="H2079" s="102">
        <f t="shared" si="32"/>
        <v>15.05940805750415</v>
      </c>
    </row>
    <row r="2080" spans="1:8">
      <c r="A2080" s="56">
        <v>395750201282</v>
      </c>
      <c r="B2080" s="57" t="s">
        <v>5961</v>
      </c>
      <c r="C2080" s="58" t="s">
        <v>2009</v>
      </c>
      <c r="D2080" s="58" t="s">
        <v>5962</v>
      </c>
      <c r="E2080" s="58" t="s">
        <v>728</v>
      </c>
      <c r="F2080" s="57" t="s">
        <v>441</v>
      </c>
      <c r="G2080" s="59">
        <v>73956</v>
      </c>
      <c r="H2080" s="102">
        <f t="shared" si="32"/>
        <v>15.05940805750415</v>
      </c>
    </row>
    <row r="2081" spans="1:8">
      <c r="A2081" s="56">
        <v>395750201533</v>
      </c>
      <c r="B2081" s="57" t="s">
        <v>5963</v>
      </c>
      <c r="C2081" s="58" t="s">
        <v>5964</v>
      </c>
      <c r="D2081" s="58" t="s">
        <v>5965</v>
      </c>
      <c r="E2081" s="58" t="s">
        <v>728</v>
      </c>
      <c r="F2081" s="57" t="s">
        <v>441</v>
      </c>
      <c r="G2081" s="59">
        <v>73956</v>
      </c>
      <c r="H2081" s="102">
        <f t="shared" si="32"/>
        <v>15.05940805750415</v>
      </c>
    </row>
    <row r="2082" spans="1:8">
      <c r="A2082" s="56">
        <v>395770800425</v>
      </c>
      <c r="B2082" s="57" t="s">
        <v>5966</v>
      </c>
      <c r="C2082" s="58" t="s">
        <v>3265</v>
      </c>
      <c r="D2082" s="58" t="s">
        <v>3266</v>
      </c>
      <c r="E2082" s="58" t="s">
        <v>728</v>
      </c>
      <c r="F2082" s="57" t="s">
        <v>441</v>
      </c>
      <c r="G2082" s="59">
        <v>73956</v>
      </c>
      <c r="H2082" s="102">
        <f t="shared" si="32"/>
        <v>15.05940805750415</v>
      </c>
    </row>
    <row r="2083" spans="1:8">
      <c r="A2083" s="56">
        <v>395770800603</v>
      </c>
      <c r="B2083" s="57" t="s">
        <v>5967</v>
      </c>
      <c r="C2083" s="58" t="s">
        <v>5968</v>
      </c>
      <c r="D2083" s="58" t="s">
        <v>5969</v>
      </c>
      <c r="E2083" s="58" t="s">
        <v>728</v>
      </c>
      <c r="F2083" s="57" t="s">
        <v>441</v>
      </c>
      <c r="G2083" s="59">
        <v>73956</v>
      </c>
      <c r="H2083" s="102">
        <f t="shared" si="32"/>
        <v>15.05940805750415</v>
      </c>
    </row>
    <row r="2084" spans="1:8">
      <c r="A2084" s="56">
        <v>395770800638</v>
      </c>
      <c r="B2084" s="57" t="s">
        <v>5970</v>
      </c>
      <c r="C2084" s="58" t="s">
        <v>5132</v>
      </c>
      <c r="D2084" s="58" t="s">
        <v>3171</v>
      </c>
      <c r="E2084" s="58" t="s">
        <v>728</v>
      </c>
      <c r="F2084" s="57" t="s">
        <v>477</v>
      </c>
      <c r="G2084" s="59">
        <v>73956</v>
      </c>
      <c r="H2084" s="102">
        <f t="shared" si="32"/>
        <v>15.05940805750415</v>
      </c>
    </row>
    <row r="2085" spans="1:8">
      <c r="A2085" s="56">
        <v>395770801367</v>
      </c>
      <c r="B2085" s="57" t="s">
        <v>5971</v>
      </c>
      <c r="C2085" s="58" t="s">
        <v>5972</v>
      </c>
      <c r="D2085" s="58" t="s">
        <v>3623</v>
      </c>
      <c r="E2085" s="58" t="s">
        <v>728</v>
      </c>
      <c r="F2085" s="57" t="s">
        <v>441</v>
      </c>
      <c r="G2085" s="59">
        <v>73956</v>
      </c>
      <c r="H2085" s="102">
        <f t="shared" si="32"/>
        <v>15.05940805750415</v>
      </c>
    </row>
    <row r="2086" spans="1:8">
      <c r="A2086" s="56">
        <v>395770801421</v>
      </c>
      <c r="B2086" s="57" t="s">
        <v>5973</v>
      </c>
      <c r="C2086" s="58" t="s">
        <v>5974</v>
      </c>
      <c r="D2086" s="58" t="s">
        <v>5781</v>
      </c>
      <c r="E2086" s="58" t="s">
        <v>728</v>
      </c>
      <c r="F2086" s="57" t="s">
        <v>441</v>
      </c>
      <c r="G2086" s="59">
        <v>73956</v>
      </c>
      <c r="H2086" s="102">
        <f t="shared" si="32"/>
        <v>15.05940805750415</v>
      </c>
    </row>
    <row r="2087" spans="1:8">
      <c r="A2087" s="56">
        <v>395770801740</v>
      </c>
      <c r="B2087" s="57" t="s">
        <v>5975</v>
      </c>
      <c r="C2087" s="58" t="s">
        <v>1663</v>
      </c>
      <c r="D2087" s="58" t="s">
        <v>1664</v>
      </c>
      <c r="E2087" s="58" t="s">
        <v>743</v>
      </c>
      <c r="F2087" s="57" t="s">
        <v>441</v>
      </c>
      <c r="G2087" s="59">
        <v>73956</v>
      </c>
      <c r="H2087" s="102">
        <f t="shared" si="32"/>
        <v>15.05940805750415</v>
      </c>
    </row>
    <row r="2088" spans="1:8">
      <c r="A2088" s="56">
        <v>395770801880</v>
      </c>
      <c r="B2088" s="57" t="s">
        <v>5976</v>
      </c>
      <c r="C2088" s="58" t="s">
        <v>3459</v>
      </c>
      <c r="D2088" s="58" t="s">
        <v>5977</v>
      </c>
      <c r="E2088" s="58" t="s">
        <v>743</v>
      </c>
      <c r="F2088" s="57" t="s">
        <v>477</v>
      </c>
      <c r="G2088" s="59">
        <v>73956</v>
      </c>
      <c r="H2088" s="102">
        <f t="shared" si="32"/>
        <v>15.05940805750415</v>
      </c>
    </row>
    <row r="2089" spans="1:8">
      <c r="A2089" s="56">
        <v>395770802380</v>
      </c>
      <c r="B2089" s="57" t="s">
        <v>5978</v>
      </c>
      <c r="C2089" s="58" t="s">
        <v>5979</v>
      </c>
      <c r="D2089" s="58" t="s">
        <v>5980</v>
      </c>
      <c r="E2089" s="58" t="s">
        <v>743</v>
      </c>
      <c r="F2089" s="57" t="s">
        <v>441</v>
      </c>
      <c r="G2089" s="59">
        <v>73956</v>
      </c>
      <c r="H2089" s="102">
        <f t="shared" si="32"/>
        <v>15.05940805750415</v>
      </c>
    </row>
    <row r="2090" spans="1:8">
      <c r="A2090" s="56">
        <v>395910820243</v>
      </c>
      <c r="B2090" s="57" t="s">
        <v>5981</v>
      </c>
      <c r="C2090" s="58" t="s">
        <v>5982</v>
      </c>
      <c r="D2090" s="58" t="s">
        <v>5983</v>
      </c>
      <c r="E2090" s="58" t="s">
        <v>743</v>
      </c>
      <c r="F2090" s="57" t="s">
        <v>441</v>
      </c>
      <c r="G2090" s="59">
        <v>73956</v>
      </c>
      <c r="H2090" s="102">
        <f t="shared" si="32"/>
        <v>15.05940805750415</v>
      </c>
    </row>
    <row r="2091" spans="1:8">
      <c r="A2091" s="56">
        <v>395930410041</v>
      </c>
      <c r="B2091" s="57" t="s">
        <v>5984</v>
      </c>
      <c r="C2091" s="58" t="s">
        <v>5985</v>
      </c>
      <c r="D2091" s="58" t="s">
        <v>5986</v>
      </c>
      <c r="E2091" s="58" t="s">
        <v>728</v>
      </c>
      <c r="F2091" s="57" t="s">
        <v>441</v>
      </c>
      <c r="G2091" s="59">
        <v>73956</v>
      </c>
      <c r="H2091" s="102">
        <f t="shared" si="32"/>
        <v>15.05940805750415</v>
      </c>
    </row>
    <row r="2092" spans="1:8">
      <c r="A2092" s="56">
        <v>395930411421</v>
      </c>
      <c r="B2092" s="57" t="s">
        <v>5987</v>
      </c>
      <c r="C2092" s="58" t="s">
        <v>5988</v>
      </c>
      <c r="D2092" s="58" t="s">
        <v>5989</v>
      </c>
      <c r="E2092" s="58" t="s">
        <v>728</v>
      </c>
      <c r="F2092" s="57" t="s">
        <v>441</v>
      </c>
      <c r="G2092" s="59">
        <v>73956</v>
      </c>
      <c r="H2092" s="102">
        <f t="shared" si="32"/>
        <v>15.05940805750415</v>
      </c>
    </row>
    <row r="2093" spans="1:8">
      <c r="A2093" s="56">
        <v>395940251367</v>
      </c>
      <c r="B2093" s="57" t="s">
        <v>5990</v>
      </c>
      <c r="C2093" s="58" t="s">
        <v>5991</v>
      </c>
      <c r="D2093" s="58" t="s">
        <v>5181</v>
      </c>
      <c r="E2093" s="58" t="s">
        <v>743</v>
      </c>
      <c r="F2093" s="57" t="s">
        <v>477</v>
      </c>
      <c r="G2093" s="59">
        <v>73956</v>
      </c>
      <c r="H2093" s="102">
        <f t="shared" si="32"/>
        <v>15.05940805750415</v>
      </c>
    </row>
    <row r="2094" spans="1:8">
      <c r="A2094" s="56">
        <v>395940450742</v>
      </c>
      <c r="B2094" s="57" t="s">
        <v>5992</v>
      </c>
      <c r="C2094" s="58" t="s">
        <v>5993</v>
      </c>
      <c r="D2094" s="58" t="s">
        <v>5994</v>
      </c>
      <c r="E2094" s="58" t="s">
        <v>743</v>
      </c>
      <c r="F2094" s="57" t="s">
        <v>441</v>
      </c>
      <c r="G2094" s="59">
        <v>73956</v>
      </c>
      <c r="H2094" s="102">
        <f t="shared" si="32"/>
        <v>15.05940805750415</v>
      </c>
    </row>
    <row r="2095" spans="1:8">
      <c r="A2095" s="56">
        <v>395940550976</v>
      </c>
      <c r="B2095" s="57" t="s">
        <v>5995</v>
      </c>
      <c r="C2095" s="58" t="s">
        <v>5996</v>
      </c>
      <c r="D2095" s="58" t="s">
        <v>5997</v>
      </c>
      <c r="E2095" s="58" t="s">
        <v>728</v>
      </c>
      <c r="F2095" s="57" t="s">
        <v>441</v>
      </c>
      <c r="G2095" s="59">
        <v>73956</v>
      </c>
      <c r="H2095" s="102">
        <f t="shared" si="32"/>
        <v>15.05940805750415</v>
      </c>
    </row>
    <row r="2096" spans="1:8">
      <c r="A2096" s="56">
        <v>395940951792</v>
      </c>
      <c r="B2096" s="57" t="s">
        <v>5998</v>
      </c>
      <c r="C2096" s="58" t="s">
        <v>2701</v>
      </c>
      <c r="D2096" s="58" t="s">
        <v>5999</v>
      </c>
      <c r="E2096" s="58" t="s">
        <v>728</v>
      </c>
      <c r="F2096" s="57" t="s">
        <v>441</v>
      </c>
      <c r="G2096" s="59">
        <v>73956</v>
      </c>
      <c r="H2096" s="102">
        <f t="shared" si="32"/>
        <v>15.05940805750415</v>
      </c>
    </row>
    <row r="2097" spans="1:8">
      <c r="A2097" s="56">
        <v>395950610993</v>
      </c>
      <c r="B2097" s="57" t="s">
        <v>6000</v>
      </c>
      <c r="C2097" s="58" t="s">
        <v>6001</v>
      </c>
      <c r="D2097" s="58" t="s">
        <v>6002</v>
      </c>
      <c r="E2097" s="58" t="s">
        <v>743</v>
      </c>
      <c r="F2097" s="57" t="s">
        <v>441</v>
      </c>
      <c r="G2097" s="59">
        <v>73956</v>
      </c>
      <c r="H2097" s="102">
        <f t="shared" si="32"/>
        <v>15.05940805750415</v>
      </c>
    </row>
    <row r="2098" spans="1:8">
      <c r="A2098" s="56">
        <v>395950911535</v>
      </c>
      <c r="B2098" s="57" t="s">
        <v>6003</v>
      </c>
      <c r="C2098" s="58" t="s">
        <v>3075</v>
      </c>
      <c r="D2098" s="58" t="s">
        <v>6004</v>
      </c>
      <c r="E2098" s="58" t="s">
        <v>728</v>
      </c>
      <c r="F2098" s="57" t="s">
        <v>441</v>
      </c>
      <c r="G2098" s="59">
        <v>73956</v>
      </c>
      <c r="H2098" s="102">
        <f t="shared" si="32"/>
        <v>15.05940805750415</v>
      </c>
    </row>
    <row r="2099" spans="1:8">
      <c r="A2099" s="56">
        <v>395960410194</v>
      </c>
      <c r="B2099" s="57" t="s">
        <v>6005</v>
      </c>
      <c r="C2099" s="58" t="s">
        <v>6006</v>
      </c>
      <c r="D2099" s="58" t="s">
        <v>3162</v>
      </c>
      <c r="E2099" s="58" t="s">
        <v>728</v>
      </c>
      <c r="F2099" s="57" t="s">
        <v>441</v>
      </c>
      <c r="G2099" s="59">
        <v>73956</v>
      </c>
      <c r="H2099" s="102">
        <f t="shared" si="32"/>
        <v>15.05940805750415</v>
      </c>
    </row>
    <row r="2100" spans="1:8">
      <c r="A2100" s="56">
        <v>395960710660</v>
      </c>
      <c r="B2100" s="57" t="s">
        <v>6007</v>
      </c>
      <c r="C2100" s="58" t="s">
        <v>6008</v>
      </c>
      <c r="D2100" s="58" t="s">
        <v>6009</v>
      </c>
      <c r="E2100" s="58" t="s">
        <v>743</v>
      </c>
      <c r="F2100" s="57" t="s">
        <v>441</v>
      </c>
      <c r="G2100" s="59">
        <v>73956</v>
      </c>
      <c r="H2100" s="102">
        <f t="shared" si="32"/>
        <v>15.05940805750415</v>
      </c>
    </row>
    <row r="2101" spans="1:8">
      <c r="A2101" s="56">
        <v>395961211195</v>
      </c>
      <c r="B2101" s="57" t="s">
        <v>6010</v>
      </c>
      <c r="C2101" s="58" t="s">
        <v>6011</v>
      </c>
      <c r="D2101" s="58" t="s">
        <v>6012</v>
      </c>
      <c r="E2101" s="58" t="s">
        <v>728</v>
      </c>
      <c r="F2101" s="57" t="s">
        <v>441</v>
      </c>
      <c r="G2101" s="59">
        <v>73956</v>
      </c>
      <c r="H2101" s="102">
        <f t="shared" si="32"/>
        <v>15.05940805750415</v>
      </c>
    </row>
    <row r="2102" spans="1:8">
      <c r="A2102" s="56">
        <v>395970651904</v>
      </c>
      <c r="B2102" s="57" t="s">
        <v>6013</v>
      </c>
      <c r="C2102" s="58" t="s">
        <v>6014</v>
      </c>
      <c r="D2102" s="58" t="s">
        <v>6015</v>
      </c>
      <c r="E2102" s="58" t="s">
        <v>743</v>
      </c>
      <c r="F2102" s="57" t="s">
        <v>441</v>
      </c>
      <c r="G2102" s="59">
        <v>73956</v>
      </c>
      <c r="H2102" s="102">
        <f t="shared" si="32"/>
        <v>15.05940805750415</v>
      </c>
    </row>
    <row r="2103" spans="1:8">
      <c r="A2103" s="56">
        <v>395970750333</v>
      </c>
      <c r="B2103" s="57" t="s">
        <v>6016</v>
      </c>
      <c r="C2103" s="58" t="s">
        <v>6017</v>
      </c>
      <c r="D2103" s="58" t="s">
        <v>6018</v>
      </c>
      <c r="E2103" s="58" t="s">
        <v>743</v>
      </c>
      <c r="F2103" s="57" t="s">
        <v>441</v>
      </c>
      <c r="G2103" s="59">
        <v>73956</v>
      </c>
      <c r="H2103" s="102">
        <f t="shared" si="32"/>
        <v>15.05940805750415</v>
      </c>
    </row>
    <row r="2104" spans="1:8">
      <c r="A2104" s="56">
        <v>395980251327</v>
      </c>
      <c r="B2104" s="57" t="s">
        <v>6019</v>
      </c>
      <c r="C2104" s="58" t="s">
        <v>6020</v>
      </c>
      <c r="D2104" s="58" t="s">
        <v>6021</v>
      </c>
      <c r="E2104" s="58" t="s">
        <v>743</v>
      </c>
      <c r="F2104" s="57" t="s">
        <v>441</v>
      </c>
      <c r="G2104" s="59">
        <v>73956</v>
      </c>
      <c r="H2104" s="102">
        <f t="shared" si="32"/>
        <v>15.05940805750415</v>
      </c>
    </row>
    <row r="2105" spans="1:8">
      <c r="A2105" s="56">
        <v>395980351097</v>
      </c>
      <c r="B2105" s="57" t="s">
        <v>6022</v>
      </c>
      <c r="C2105" s="58" t="s">
        <v>6023</v>
      </c>
      <c r="D2105" s="58" t="s">
        <v>6024</v>
      </c>
      <c r="E2105" s="58" t="s">
        <v>728</v>
      </c>
      <c r="F2105" s="57" t="s">
        <v>441</v>
      </c>
      <c r="G2105" s="59">
        <v>73956</v>
      </c>
      <c r="H2105" s="102">
        <f t="shared" si="32"/>
        <v>15.05940805750415</v>
      </c>
    </row>
    <row r="2106" spans="1:8">
      <c r="A2106" s="56">
        <v>395980351127</v>
      </c>
      <c r="B2106" s="57" t="s">
        <v>6025</v>
      </c>
      <c r="C2106" s="58" t="s">
        <v>6026</v>
      </c>
      <c r="D2106" s="58" t="s">
        <v>6027</v>
      </c>
      <c r="E2106" s="58" t="s">
        <v>4163</v>
      </c>
      <c r="F2106" s="57" t="s">
        <v>441</v>
      </c>
      <c r="G2106" s="59">
        <v>73956</v>
      </c>
      <c r="H2106" s="102">
        <f t="shared" si="32"/>
        <v>15.05940805750415</v>
      </c>
    </row>
    <row r="2107" spans="1:8">
      <c r="A2107" s="56">
        <v>395990106295</v>
      </c>
      <c r="B2107" s="57" t="s">
        <v>6028</v>
      </c>
      <c r="C2107" s="58" t="s">
        <v>6029</v>
      </c>
      <c r="D2107" s="58" t="s">
        <v>6030</v>
      </c>
      <c r="E2107" s="58" t="s">
        <v>728</v>
      </c>
      <c r="F2107" s="57" t="s">
        <v>441</v>
      </c>
      <c r="G2107" s="59">
        <v>73956</v>
      </c>
      <c r="H2107" s="102">
        <f t="shared" si="32"/>
        <v>15.05940805750415</v>
      </c>
    </row>
    <row r="2108" spans="1:8">
      <c r="A2108" s="56">
        <v>395990220021</v>
      </c>
      <c r="B2108" s="57" t="s">
        <v>6031</v>
      </c>
      <c r="C2108" s="58" t="s">
        <v>6032</v>
      </c>
      <c r="D2108" s="58" t="s">
        <v>4497</v>
      </c>
      <c r="E2108" s="58" t="s">
        <v>728</v>
      </c>
      <c r="F2108" s="57" t="s">
        <v>477</v>
      </c>
      <c r="G2108" s="59">
        <v>73956</v>
      </c>
      <c r="H2108" s="102">
        <f t="shared" si="32"/>
        <v>15.05940805750415</v>
      </c>
    </row>
    <row r="2109" spans="1:8">
      <c r="A2109" s="56">
        <v>395990421948</v>
      </c>
      <c r="B2109" s="57" t="s">
        <v>6033</v>
      </c>
      <c r="C2109" s="58" t="s">
        <v>6034</v>
      </c>
      <c r="D2109" s="58" t="s">
        <v>1050</v>
      </c>
      <c r="E2109" s="58" t="s">
        <v>743</v>
      </c>
      <c r="F2109" s="57" t="s">
        <v>441</v>
      </c>
      <c r="G2109" s="59">
        <v>73956</v>
      </c>
      <c r="H2109" s="102">
        <f t="shared" si="32"/>
        <v>15.05940805750415</v>
      </c>
    </row>
    <row r="2110" spans="1:8">
      <c r="A2110" s="56">
        <v>395990520199</v>
      </c>
      <c r="B2110" s="57" t="s">
        <v>6035</v>
      </c>
      <c r="C2110" s="58" t="s">
        <v>3161</v>
      </c>
      <c r="D2110" s="58" t="s">
        <v>6036</v>
      </c>
      <c r="E2110" s="58" t="s">
        <v>743</v>
      </c>
      <c r="F2110" s="57" t="s">
        <v>441</v>
      </c>
      <c r="G2110" s="59">
        <v>73956</v>
      </c>
      <c r="H2110" s="102">
        <f t="shared" si="32"/>
        <v>15.05940805750415</v>
      </c>
    </row>
    <row r="2111" spans="1:8">
      <c r="A2111" s="56">
        <v>396000101355</v>
      </c>
      <c r="B2111" s="57" t="s">
        <v>57</v>
      </c>
      <c r="C2111" s="58" t="s">
        <v>2933</v>
      </c>
      <c r="D2111" s="58" t="s">
        <v>6037</v>
      </c>
      <c r="E2111" s="58" t="s">
        <v>440</v>
      </c>
      <c r="F2111" s="57" t="s">
        <v>441</v>
      </c>
      <c r="G2111" s="59">
        <v>73956</v>
      </c>
      <c r="H2111" s="102">
        <f t="shared" si="32"/>
        <v>15.05940805750415</v>
      </c>
    </row>
    <row r="2112" spans="1:8">
      <c r="A2112" s="56">
        <v>396000300102</v>
      </c>
      <c r="B2112" s="57" t="s">
        <v>170</v>
      </c>
      <c r="C2112" s="58" t="s">
        <v>6038</v>
      </c>
      <c r="D2112" s="58" t="s">
        <v>6039</v>
      </c>
      <c r="E2112" s="58" t="s">
        <v>440</v>
      </c>
      <c r="F2112" s="57" t="s">
        <v>477</v>
      </c>
      <c r="G2112" s="59">
        <v>73956</v>
      </c>
      <c r="H2112" s="102">
        <f t="shared" si="32"/>
        <v>15.05940805750415</v>
      </c>
    </row>
    <row r="2113" spans="1:8">
      <c r="A2113" s="56">
        <v>396000500527</v>
      </c>
      <c r="B2113" s="57" t="s">
        <v>229</v>
      </c>
      <c r="C2113" s="58" t="s">
        <v>6040</v>
      </c>
      <c r="D2113" s="58" t="s">
        <v>6041</v>
      </c>
      <c r="E2113" s="58" t="s">
        <v>440</v>
      </c>
      <c r="F2113" s="57" t="s">
        <v>477</v>
      </c>
      <c r="G2113" s="59">
        <v>73956</v>
      </c>
      <c r="H2113" s="102">
        <f t="shared" si="32"/>
        <v>15.05940805750415</v>
      </c>
    </row>
    <row r="2114" spans="1:8">
      <c r="A2114" s="56">
        <v>396011001859</v>
      </c>
      <c r="B2114" s="57" t="s">
        <v>223</v>
      </c>
      <c r="C2114" s="58" t="s">
        <v>6042</v>
      </c>
      <c r="D2114" s="58" t="s">
        <v>6043</v>
      </c>
      <c r="E2114" s="58" t="s">
        <v>2104</v>
      </c>
      <c r="F2114" s="57" t="s">
        <v>441</v>
      </c>
      <c r="G2114" s="59">
        <v>73956</v>
      </c>
      <c r="H2114" s="102">
        <f t="shared" ref="H2114:H2177" si="33">G2114/4910.95</f>
        <v>15.05940805750415</v>
      </c>
    </row>
    <row r="2115" spans="1:8">
      <c r="A2115" s="56">
        <v>396030203861</v>
      </c>
      <c r="B2115" s="57" t="s">
        <v>373</v>
      </c>
      <c r="C2115" s="58" t="s">
        <v>6044</v>
      </c>
      <c r="D2115" s="58" t="s">
        <v>6045</v>
      </c>
      <c r="E2115" s="58" t="s">
        <v>440</v>
      </c>
      <c r="F2115" s="57" t="s">
        <v>441</v>
      </c>
      <c r="G2115" s="59">
        <v>73956</v>
      </c>
      <c r="H2115" s="102">
        <f t="shared" si="33"/>
        <v>15.05940805750415</v>
      </c>
    </row>
    <row r="2116" spans="1:8">
      <c r="A2116" s="56">
        <v>396030302801</v>
      </c>
      <c r="B2116" s="57" t="s">
        <v>452</v>
      </c>
      <c r="C2116" s="58" t="s">
        <v>453</v>
      </c>
      <c r="D2116" s="58" t="s">
        <v>454</v>
      </c>
      <c r="E2116" s="58" t="s">
        <v>440</v>
      </c>
      <c r="F2116" s="57" t="s">
        <v>441</v>
      </c>
      <c r="G2116" s="59">
        <v>73956</v>
      </c>
      <c r="H2116" s="102">
        <f t="shared" si="33"/>
        <v>15.05940805750415</v>
      </c>
    </row>
    <row r="2117" spans="1:8">
      <c r="A2117" s="56">
        <v>396041001128</v>
      </c>
      <c r="B2117" s="57" t="s">
        <v>61</v>
      </c>
      <c r="C2117" s="58" t="s">
        <v>6046</v>
      </c>
      <c r="D2117" s="58" t="s">
        <v>6047</v>
      </c>
      <c r="E2117" s="58" t="s">
        <v>440</v>
      </c>
      <c r="F2117" s="57" t="s">
        <v>441</v>
      </c>
      <c r="G2117" s="59">
        <v>73956</v>
      </c>
      <c r="H2117" s="102">
        <f t="shared" si="33"/>
        <v>15.05940805750415</v>
      </c>
    </row>
    <row r="2118" spans="1:8">
      <c r="A2118" s="56">
        <v>396050602711</v>
      </c>
      <c r="B2118" s="57" t="s">
        <v>262</v>
      </c>
      <c r="C2118" s="58" t="s">
        <v>6048</v>
      </c>
      <c r="D2118" s="58" t="s">
        <v>6049</v>
      </c>
      <c r="E2118" s="58" t="s">
        <v>440</v>
      </c>
      <c r="F2118" s="57" t="s">
        <v>477</v>
      </c>
      <c r="G2118" s="59">
        <v>73956</v>
      </c>
      <c r="H2118" s="102">
        <f t="shared" si="33"/>
        <v>15.05940805750415</v>
      </c>
    </row>
    <row r="2119" spans="1:8">
      <c r="A2119" s="56">
        <v>396051000278</v>
      </c>
      <c r="B2119" s="57" t="s">
        <v>248</v>
      </c>
      <c r="C2119" s="58" t="s">
        <v>6050</v>
      </c>
      <c r="D2119" s="58" t="s">
        <v>6051</v>
      </c>
      <c r="E2119" s="58" t="s">
        <v>440</v>
      </c>
      <c r="F2119" s="57" t="s">
        <v>441</v>
      </c>
      <c r="G2119" s="59">
        <v>73956</v>
      </c>
      <c r="H2119" s="102">
        <f t="shared" si="33"/>
        <v>15.05940805750415</v>
      </c>
    </row>
    <row r="2120" spans="1:8">
      <c r="A2120" s="56">
        <v>396070901618</v>
      </c>
      <c r="B2120" s="57" t="s">
        <v>244</v>
      </c>
      <c r="C2120" s="58" t="s">
        <v>506</v>
      </c>
      <c r="D2120" s="58" t="s">
        <v>6052</v>
      </c>
      <c r="E2120" s="58" t="s">
        <v>440</v>
      </c>
      <c r="F2120" s="57" t="s">
        <v>441</v>
      </c>
      <c r="G2120" s="59">
        <v>73956</v>
      </c>
      <c r="H2120" s="102">
        <f t="shared" si="33"/>
        <v>15.05940805750415</v>
      </c>
    </row>
    <row r="2121" spans="1:8">
      <c r="A2121" s="56">
        <v>396081200786</v>
      </c>
      <c r="B2121" s="57" t="s">
        <v>268</v>
      </c>
      <c r="C2121" s="58" t="s">
        <v>6053</v>
      </c>
      <c r="D2121" s="58" t="s">
        <v>5481</v>
      </c>
      <c r="E2121" s="58" t="s">
        <v>440</v>
      </c>
      <c r="F2121" s="57" t="s">
        <v>441</v>
      </c>
      <c r="G2121" s="59">
        <v>73956</v>
      </c>
      <c r="H2121" s="102">
        <f t="shared" si="33"/>
        <v>15.05940805750415</v>
      </c>
    </row>
    <row r="2122" spans="1:8">
      <c r="A2122" s="56">
        <v>396090700449</v>
      </c>
      <c r="B2122" s="57" t="s">
        <v>297</v>
      </c>
      <c r="C2122" s="58" t="s">
        <v>6054</v>
      </c>
      <c r="D2122" s="58" t="s">
        <v>6055</v>
      </c>
      <c r="E2122" s="58" t="s">
        <v>440</v>
      </c>
      <c r="F2122" s="57" t="s">
        <v>441</v>
      </c>
      <c r="G2122" s="59">
        <v>73956</v>
      </c>
      <c r="H2122" s="102">
        <f t="shared" si="33"/>
        <v>15.05940805750415</v>
      </c>
    </row>
    <row r="2123" spans="1:8">
      <c r="A2123" s="56">
        <v>396100300703</v>
      </c>
      <c r="B2123" s="57" t="s">
        <v>293</v>
      </c>
      <c r="C2123" s="58" t="s">
        <v>497</v>
      </c>
      <c r="D2123" s="58" t="s">
        <v>6056</v>
      </c>
      <c r="E2123" s="58" t="s">
        <v>440</v>
      </c>
      <c r="F2123" s="57" t="s">
        <v>441</v>
      </c>
      <c r="G2123" s="59">
        <v>73956</v>
      </c>
      <c r="H2123" s="102">
        <f t="shared" si="33"/>
        <v>15.05940805750415</v>
      </c>
    </row>
    <row r="2124" spans="1:8">
      <c r="A2124" s="56">
        <v>396101100805</v>
      </c>
      <c r="B2124" s="57" t="s">
        <v>334</v>
      </c>
      <c r="C2124" s="58" t="s">
        <v>524</v>
      </c>
      <c r="D2124" s="58" t="s">
        <v>6057</v>
      </c>
      <c r="E2124" s="58" t="s">
        <v>440</v>
      </c>
      <c r="F2124" s="57" t="s">
        <v>477</v>
      </c>
      <c r="G2124" s="59">
        <v>73956</v>
      </c>
      <c r="H2124" s="102">
        <f t="shared" si="33"/>
        <v>15.05940805750415</v>
      </c>
    </row>
    <row r="2125" spans="1:8">
      <c r="A2125" s="56">
        <v>396111001082</v>
      </c>
      <c r="B2125" s="57" t="s">
        <v>330</v>
      </c>
      <c r="C2125" s="58" t="s">
        <v>6058</v>
      </c>
      <c r="D2125" s="58" t="s">
        <v>6059</v>
      </c>
      <c r="E2125" s="58" t="s">
        <v>440</v>
      </c>
      <c r="F2125" s="57" t="s">
        <v>441</v>
      </c>
      <c r="G2125" s="59">
        <v>73956</v>
      </c>
      <c r="H2125" s="102">
        <f t="shared" si="33"/>
        <v>15.05940805750415</v>
      </c>
    </row>
    <row r="2126" spans="1:8">
      <c r="A2126" s="56">
        <v>396111001694</v>
      </c>
      <c r="B2126" s="57" t="s">
        <v>323</v>
      </c>
      <c r="C2126" s="58" t="s">
        <v>3316</v>
      </c>
      <c r="D2126" s="58" t="s">
        <v>6060</v>
      </c>
      <c r="E2126" s="58" t="s">
        <v>440</v>
      </c>
      <c r="F2126" s="57" t="s">
        <v>441</v>
      </c>
      <c r="G2126" s="59">
        <v>73956</v>
      </c>
      <c r="H2126" s="102">
        <f t="shared" si="33"/>
        <v>15.05940805750415</v>
      </c>
    </row>
    <row r="2127" spans="1:8">
      <c r="A2127" s="56">
        <v>396120700325</v>
      </c>
      <c r="B2127" s="57" t="s">
        <v>338</v>
      </c>
      <c r="C2127" s="58" t="s">
        <v>6061</v>
      </c>
      <c r="D2127" s="58" t="s">
        <v>6062</v>
      </c>
      <c r="E2127" s="58" t="s">
        <v>2104</v>
      </c>
      <c r="F2127" s="57" t="s">
        <v>441</v>
      </c>
      <c r="G2127" s="59">
        <v>73956</v>
      </c>
      <c r="H2127" s="102">
        <f t="shared" si="33"/>
        <v>15.05940805750415</v>
      </c>
    </row>
    <row r="2128" spans="1:8">
      <c r="A2128" s="56">
        <v>396150801746</v>
      </c>
      <c r="B2128" s="57" t="s">
        <v>529</v>
      </c>
      <c r="C2128" s="58" t="s">
        <v>530</v>
      </c>
      <c r="D2128" s="58" t="s">
        <v>531</v>
      </c>
      <c r="E2128" s="58" t="s">
        <v>440</v>
      </c>
      <c r="F2128" s="57" t="s">
        <v>441</v>
      </c>
      <c r="G2128" s="59">
        <v>73956</v>
      </c>
      <c r="H2128" s="102">
        <f t="shared" si="33"/>
        <v>15.05940805750415</v>
      </c>
    </row>
    <row r="2129" spans="1:8">
      <c r="A2129" s="56">
        <v>396161000168</v>
      </c>
      <c r="B2129" s="57" t="s">
        <v>6063</v>
      </c>
      <c r="C2129" s="58" t="s">
        <v>6064</v>
      </c>
      <c r="D2129" s="58" t="s">
        <v>6065</v>
      </c>
      <c r="E2129" s="58" t="s">
        <v>2104</v>
      </c>
      <c r="F2129" s="57" t="s">
        <v>441</v>
      </c>
      <c r="G2129" s="59">
        <v>73956</v>
      </c>
      <c r="H2129" s="102">
        <f t="shared" si="33"/>
        <v>15.05940805750415</v>
      </c>
    </row>
    <row r="2130" spans="1:8">
      <c r="A2130" s="56">
        <v>396170101139</v>
      </c>
      <c r="B2130" s="57" t="s">
        <v>680</v>
      </c>
      <c r="C2130" s="58" t="s">
        <v>681</v>
      </c>
      <c r="D2130" s="58" t="s">
        <v>682</v>
      </c>
      <c r="E2130" s="58" t="s">
        <v>683</v>
      </c>
      <c r="F2130" s="57" t="s">
        <v>441</v>
      </c>
      <c r="G2130" s="59">
        <v>73956</v>
      </c>
      <c r="H2130" s="102">
        <f t="shared" si="33"/>
        <v>15.05940805750415</v>
      </c>
    </row>
    <row r="2131" spans="1:8">
      <c r="A2131" s="56">
        <v>396171001219</v>
      </c>
      <c r="B2131" s="57" t="s">
        <v>643</v>
      </c>
      <c r="C2131" s="58" t="s">
        <v>644</v>
      </c>
      <c r="D2131" s="58" t="s">
        <v>645</v>
      </c>
      <c r="E2131" s="58" t="s">
        <v>440</v>
      </c>
      <c r="F2131" s="57" t="s">
        <v>441</v>
      </c>
      <c r="G2131" s="59">
        <v>73956</v>
      </c>
      <c r="H2131" s="102">
        <f t="shared" si="33"/>
        <v>15.05940805750415</v>
      </c>
    </row>
    <row r="2132" spans="1:8">
      <c r="A2132" s="56">
        <v>396180401726</v>
      </c>
      <c r="B2132" s="57" t="s">
        <v>684</v>
      </c>
      <c r="C2132" s="58" t="s">
        <v>685</v>
      </c>
      <c r="D2132" s="58" t="s">
        <v>686</v>
      </c>
      <c r="E2132" s="58" t="s">
        <v>440</v>
      </c>
      <c r="F2132" s="57" t="s">
        <v>477</v>
      </c>
      <c r="G2132" s="59">
        <v>73956</v>
      </c>
      <c r="H2132" s="102">
        <f t="shared" si="33"/>
        <v>15.05940805750415</v>
      </c>
    </row>
    <row r="2133" spans="1:8">
      <c r="A2133" s="56">
        <v>396181100282</v>
      </c>
      <c r="B2133" s="57" t="s">
        <v>559</v>
      </c>
      <c r="C2133" s="58" t="s">
        <v>560</v>
      </c>
      <c r="D2133" s="58" t="s">
        <v>561</v>
      </c>
      <c r="E2133" s="58" t="s">
        <v>440</v>
      </c>
      <c r="F2133" s="57" t="s">
        <v>441</v>
      </c>
      <c r="G2133" s="59">
        <v>73956</v>
      </c>
      <c r="H2133" s="102">
        <f t="shared" si="33"/>
        <v>15.05940805750415</v>
      </c>
    </row>
    <row r="2134" spans="1:8">
      <c r="A2134" s="56">
        <v>396740914571</v>
      </c>
      <c r="B2134" s="57" t="s">
        <v>553</v>
      </c>
      <c r="C2134" s="58" t="s">
        <v>554</v>
      </c>
      <c r="D2134" s="58" t="s">
        <v>555</v>
      </c>
      <c r="E2134" s="58" t="s">
        <v>440</v>
      </c>
      <c r="F2134" s="57" t="s">
        <v>477</v>
      </c>
      <c r="G2134" s="59">
        <v>73956</v>
      </c>
      <c r="H2134" s="102">
        <f t="shared" si="33"/>
        <v>15.05940805750415</v>
      </c>
    </row>
    <row r="2135" spans="1:8">
      <c r="A2135" s="56">
        <v>396740914643</v>
      </c>
      <c r="B2135" s="57" t="s">
        <v>471</v>
      </c>
      <c r="C2135" s="58" t="s">
        <v>472</v>
      </c>
      <c r="D2135" s="58" t="s">
        <v>473</v>
      </c>
      <c r="E2135" s="58" t="s">
        <v>440</v>
      </c>
      <c r="F2135" s="57" t="s">
        <v>441</v>
      </c>
      <c r="G2135" s="59">
        <v>73956</v>
      </c>
      <c r="H2135" s="102">
        <f t="shared" si="33"/>
        <v>15.05940805750415</v>
      </c>
    </row>
    <row r="2136" spans="1:8">
      <c r="A2136" s="56">
        <v>396740914651</v>
      </c>
      <c r="B2136" s="57" t="s">
        <v>272</v>
      </c>
      <c r="C2136" s="58" t="s">
        <v>6066</v>
      </c>
      <c r="D2136" s="58" t="s">
        <v>6067</v>
      </c>
      <c r="E2136" s="58" t="s">
        <v>440</v>
      </c>
      <c r="F2136" s="57" t="s">
        <v>441</v>
      </c>
      <c r="G2136" s="59">
        <v>73956</v>
      </c>
      <c r="H2136" s="102">
        <f t="shared" si="33"/>
        <v>15.05940805750415</v>
      </c>
    </row>
    <row r="2137" spans="1:8">
      <c r="A2137" s="56">
        <v>396750301879</v>
      </c>
      <c r="B2137" s="57" t="s">
        <v>592</v>
      </c>
      <c r="C2137" s="58" t="s">
        <v>593</v>
      </c>
      <c r="D2137" s="58" t="s">
        <v>594</v>
      </c>
      <c r="E2137" s="58" t="s">
        <v>440</v>
      </c>
      <c r="F2137" s="57" t="s">
        <v>441</v>
      </c>
      <c r="G2137" s="59">
        <v>73956</v>
      </c>
      <c r="H2137" s="102">
        <f t="shared" si="33"/>
        <v>15.05940805750415</v>
      </c>
    </row>
    <row r="2138" spans="1:8">
      <c r="A2138" s="56">
        <v>396761203119</v>
      </c>
      <c r="B2138" s="57" t="s">
        <v>295</v>
      </c>
      <c r="C2138" s="58" t="s">
        <v>6068</v>
      </c>
      <c r="D2138" s="58" t="s">
        <v>6069</v>
      </c>
      <c r="E2138" s="58" t="s">
        <v>440</v>
      </c>
      <c r="F2138" s="57" t="s">
        <v>441</v>
      </c>
      <c r="G2138" s="59">
        <v>73956</v>
      </c>
      <c r="H2138" s="102">
        <f t="shared" si="33"/>
        <v>15.05940805750415</v>
      </c>
    </row>
    <row r="2139" spans="1:8">
      <c r="A2139" s="56">
        <v>396761203658</v>
      </c>
      <c r="B2139" s="57" t="s">
        <v>379</v>
      </c>
      <c r="C2139" s="58" t="s">
        <v>6070</v>
      </c>
      <c r="D2139" s="58" t="s">
        <v>6071</v>
      </c>
      <c r="E2139" s="58" t="s">
        <v>440</v>
      </c>
      <c r="F2139" s="57" t="s">
        <v>441</v>
      </c>
      <c r="G2139" s="59">
        <v>73956</v>
      </c>
      <c r="H2139" s="102">
        <f t="shared" si="33"/>
        <v>15.05940805750415</v>
      </c>
    </row>
    <row r="2140" spans="1:8">
      <c r="A2140" s="56">
        <v>396761203682</v>
      </c>
      <c r="B2140" s="57" t="s">
        <v>669</v>
      </c>
      <c r="C2140" s="58" t="s">
        <v>670</v>
      </c>
      <c r="D2140" s="58" t="s">
        <v>671</v>
      </c>
      <c r="E2140" s="58" t="s">
        <v>440</v>
      </c>
      <c r="F2140" s="57" t="s">
        <v>441</v>
      </c>
      <c r="G2140" s="59">
        <v>73956</v>
      </c>
      <c r="H2140" s="102">
        <f t="shared" si="33"/>
        <v>15.05940805750415</v>
      </c>
    </row>
    <row r="2141" spans="1:8">
      <c r="A2141" s="56">
        <v>396961250821</v>
      </c>
      <c r="B2141" s="57" t="s">
        <v>202</v>
      </c>
      <c r="C2141" s="58" t="s">
        <v>6072</v>
      </c>
      <c r="D2141" s="58" t="s">
        <v>6073</v>
      </c>
      <c r="E2141" s="58" t="s">
        <v>440</v>
      </c>
      <c r="F2141" s="57" t="s">
        <v>477</v>
      </c>
      <c r="G2141" s="59">
        <v>73956</v>
      </c>
      <c r="H2141" s="102">
        <f t="shared" si="33"/>
        <v>15.05940805750415</v>
      </c>
    </row>
    <row r="2142" spans="1:8">
      <c r="A2142" s="56">
        <v>396971152142</v>
      </c>
      <c r="B2142" s="57" t="s">
        <v>69</v>
      </c>
      <c r="C2142" s="58" t="s">
        <v>5204</v>
      </c>
      <c r="D2142" s="58" t="s">
        <v>6074</v>
      </c>
      <c r="E2142" s="58" t="s">
        <v>440</v>
      </c>
      <c r="F2142" s="57" t="s">
        <v>441</v>
      </c>
      <c r="G2142" s="59">
        <v>73956</v>
      </c>
      <c r="H2142" s="102">
        <f t="shared" si="33"/>
        <v>15.05940805750415</v>
      </c>
    </row>
    <row r="2143" spans="1:8">
      <c r="A2143" s="56">
        <v>396971251183</v>
      </c>
      <c r="B2143" s="57" t="s">
        <v>277</v>
      </c>
      <c r="C2143" s="58" t="s">
        <v>3316</v>
      </c>
      <c r="D2143" s="58" t="s">
        <v>6075</v>
      </c>
      <c r="E2143" s="58" t="s">
        <v>440</v>
      </c>
      <c r="F2143" s="57" t="s">
        <v>441</v>
      </c>
      <c r="G2143" s="59">
        <v>73956</v>
      </c>
      <c r="H2143" s="102">
        <f t="shared" si="33"/>
        <v>15.05940805750415</v>
      </c>
    </row>
    <row r="2144" spans="1:8">
      <c r="A2144" s="56">
        <v>396990306631</v>
      </c>
      <c r="B2144" s="57" t="s">
        <v>396</v>
      </c>
      <c r="C2144" s="58" t="s">
        <v>6076</v>
      </c>
      <c r="D2144" s="58" t="s">
        <v>6077</v>
      </c>
      <c r="E2144" s="58" t="s">
        <v>440</v>
      </c>
      <c r="F2144" s="57" t="s">
        <v>441</v>
      </c>
      <c r="G2144" s="59">
        <v>73956</v>
      </c>
      <c r="H2144" s="102">
        <f t="shared" si="33"/>
        <v>15.05940805750415</v>
      </c>
    </row>
    <row r="2145" spans="1:8">
      <c r="A2145" s="56">
        <v>396991206150</v>
      </c>
      <c r="B2145" s="57" t="s">
        <v>203</v>
      </c>
      <c r="C2145" s="58" t="s">
        <v>6072</v>
      </c>
      <c r="D2145" s="58" t="s">
        <v>6078</v>
      </c>
      <c r="E2145" s="58" t="s">
        <v>440</v>
      </c>
      <c r="F2145" s="57" t="s">
        <v>477</v>
      </c>
      <c r="G2145" s="59">
        <v>73956</v>
      </c>
      <c r="H2145" s="102">
        <f t="shared" si="33"/>
        <v>15.05940805750415</v>
      </c>
    </row>
    <row r="2146" spans="1:8">
      <c r="A2146" s="56">
        <v>398010901182</v>
      </c>
      <c r="B2146" s="57" t="s">
        <v>6079</v>
      </c>
      <c r="C2146" s="58" t="s">
        <v>6080</v>
      </c>
      <c r="D2146" s="58" t="s">
        <v>6081</v>
      </c>
      <c r="E2146" s="58" t="s">
        <v>6081</v>
      </c>
      <c r="F2146" s="57" t="s">
        <v>441</v>
      </c>
      <c r="G2146" s="59">
        <v>73956</v>
      </c>
      <c r="H2146" s="102">
        <f t="shared" si="33"/>
        <v>15.05940805750415</v>
      </c>
    </row>
    <row r="2147" spans="1:8">
      <c r="A2147" s="56">
        <v>398030200318</v>
      </c>
      <c r="B2147" s="57" t="s">
        <v>6082</v>
      </c>
      <c r="C2147" s="58" t="s">
        <v>6083</v>
      </c>
      <c r="D2147" s="58" t="s">
        <v>5187</v>
      </c>
      <c r="E2147" s="58" t="s">
        <v>3165</v>
      </c>
      <c r="F2147" s="57" t="s">
        <v>441</v>
      </c>
      <c r="G2147" s="59">
        <v>73956</v>
      </c>
      <c r="H2147" s="102">
        <f t="shared" si="33"/>
        <v>15.05940805750415</v>
      </c>
    </row>
    <row r="2148" spans="1:8">
      <c r="A2148" s="56">
        <v>398081100628</v>
      </c>
      <c r="B2148" s="57" t="s">
        <v>6084</v>
      </c>
      <c r="C2148" s="58" t="s">
        <v>6085</v>
      </c>
      <c r="D2148" s="58" t="s">
        <v>6086</v>
      </c>
      <c r="E2148" s="58" t="s">
        <v>743</v>
      </c>
      <c r="F2148" s="57" t="s">
        <v>441</v>
      </c>
      <c r="G2148" s="59">
        <v>73956</v>
      </c>
      <c r="H2148" s="102">
        <f t="shared" si="33"/>
        <v>15.05940805750415</v>
      </c>
    </row>
    <row r="2149" spans="1:8">
      <c r="A2149" s="56">
        <v>398110601178</v>
      </c>
      <c r="B2149" s="57" t="s">
        <v>6087</v>
      </c>
      <c r="C2149" s="58" t="s">
        <v>6088</v>
      </c>
      <c r="D2149" s="58" t="s">
        <v>6089</v>
      </c>
      <c r="E2149" s="58" t="s">
        <v>1927</v>
      </c>
      <c r="F2149" s="57" t="s">
        <v>441</v>
      </c>
      <c r="G2149" s="59">
        <v>73956</v>
      </c>
      <c r="H2149" s="102">
        <f t="shared" si="33"/>
        <v>15.05940805750415</v>
      </c>
    </row>
    <row r="2150" spans="1:8">
      <c r="A2150" s="56">
        <v>398120700476</v>
      </c>
      <c r="B2150" s="57" t="s">
        <v>6090</v>
      </c>
      <c r="C2150" s="58" t="s">
        <v>6091</v>
      </c>
      <c r="D2150" s="58" t="s">
        <v>6092</v>
      </c>
      <c r="E2150" s="58" t="s">
        <v>3165</v>
      </c>
      <c r="F2150" s="57" t="s">
        <v>441</v>
      </c>
      <c r="G2150" s="59">
        <v>73956</v>
      </c>
      <c r="H2150" s="102">
        <f t="shared" si="33"/>
        <v>15.05940805750415</v>
      </c>
    </row>
    <row r="2151" spans="1:8">
      <c r="A2151" s="56">
        <v>398120901188</v>
      </c>
      <c r="B2151" s="57" t="s">
        <v>6093</v>
      </c>
      <c r="C2151" s="58" t="s">
        <v>6094</v>
      </c>
      <c r="D2151" s="58" t="s">
        <v>6095</v>
      </c>
      <c r="E2151" s="58" t="s">
        <v>743</v>
      </c>
      <c r="F2151" s="57" t="s">
        <v>441</v>
      </c>
      <c r="G2151" s="59">
        <v>73956</v>
      </c>
      <c r="H2151" s="102">
        <f t="shared" si="33"/>
        <v>15.05940805750415</v>
      </c>
    </row>
    <row r="2152" spans="1:8">
      <c r="A2152" s="56">
        <v>398121000516</v>
      </c>
      <c r="B2152" s="57" t="s">
        <v>6096</v>
      </c>
      <c r="C2152" s="58" t="s">
        <v>4580</v>
      </c>
      <c r="D2152" s="58" t="s">
        <v>4581</v>
      </c>
      <c r="E2152" s="58" t="s">
        <v>2037</v>
      </c>
      <c r="F2152" s="57" t="s">
        <v>441</v>
      </c>
      <c r="G2152" s="59">
        <v>73956</v>
      </c>
      <c r="H2152" s="102">
        <f t="shared" si="33"/>
        <v>15.05940805750415</v>
      </c>
    </row>
    <row r="2153" spans="1:8">
      <c r="A2153" s="56">
        <v>398130300450</v>
      </c>
      <c r="B2153" s="57" t="s">
        <v>6097</v>
      </c>
      <c r="C2153" s="58" t="s">
        <v>4580</v>
      </c>
      <c r="D2153" s="58" t="s">
        <v>6098</v>
      </c>
      <c r="E2153" s="58" t="s">
        <v>2037</v>
      </c>
      <c r="F2153" s="57" t="s">
        <v>441</v>
      </c>
      <c r="G2153" s="59">
        <v>73956</v>
      </c>
      <c r="H2153" s="102">
        <f t="shared" si="33"/>
        <v>15.05940805750415</v>
      </c>
    </row>
    <row r="2154" spans="1:8">
      <c r="A2154" s="56">
        <v>398160400785</v>
      </c>
      <c r="B2154" s="57" t="s">
        <v>6099</v>
      </c>
      <c r="C2154" s="58" t="s">
        <v>6100</v>
      </c>
      <c r="D2154" s="58" t="s">
        <v>6101</v>
      </c>
      <c r="E2154" s="58" t="s">
        <v>2160</v>
      </c>
      <c r="F2154" s="57" t="s">
        <v>441</v>
      </c>
      <c r="G2154" s="59">
        <v>73956</v>
      </c>
      <c r="H2154" s="102">
        <f t="shared" si="33"/>
        <v>15.05940805750415</v>
      </c>
    </row>
    <row r="2155" spans="1:8">
      <c r="A2155" s="56">
        <v>398170200288</v>
      </c>
      <c r="B2155" s="57" t="s">
        <v>6102</v>
      </c>
      <c r="C2155" s="58" t="s">
        <v>6103</v>
      </c>
      <c r="D2155" s="58" t="s">
        <v>6104</v>
      </c>
      <c r="E2155" s="58" t="s">
        <v>2223</v>
      </c>
      <c r="F2155" s="57" t="s">
        <v>441</v>
      </c>
      <c r="G2155" s="59">
        <v>73956</v>
      </c>
      <c r="H2155" s="102">
        <f t="shared" si="33"/>
        <v>15.05940805750415</v>
      </c>
    </row>
    <row r="2156" spans="1:8">
      <c r="A2156" s="56">
        <v>398180100401</v>
      </c>
      <c r="B2156" s="57" t="s">
        <v>6105</v>
      </c>
      <c r="C2156" s="58" t="s">
        <v>6106</v>
      </c>
      <c r="D2156" s="58" t="s">
        <v>6107</v>
      </c>
      <c r="E2156" s="58" t="s">
        <v>743</v>
      </c>
      <c r="F2156" s="57" t="s">
        <v>441</v>
      </c>
      <c r="G2156" s="59">
        <v>73956</v>
      </c>
      <c r="H2156" s="102">
        <f t="shared" si="33"/>
        <v>15.05940805750415</v>
      </c>
    </row>
    <row r="2157" spans="1:8">
      <c r="A2157" s="56">
        <v>398180100419</v>
      </c>
      <c r="B2157" s="57" t="s">
        <v>6108</v>
      </c>
      <c r="C2157" s="58" t="s">
        <v>6109</v>
      </c>
      <c r="D2157" s="58" t="s">
        <v>6110</v>
      </c>
      <c r="E2157" s="58" t="s">
        <v>743</v>
      </c>
      <c r="F2157" s="57" t="s">
        <v>441</v>
      </c>
      <c r="G2157" s="59">
        <v>73956</v>
      </c>
      <c r="H2157" s="102">
        <f t="shared" si="33"/>
        <v>15.05940805750415</v>
      </c>
    </row>
    <row r="2158" spans="1:8">
      <c r="A2158" s="56">
        <v>398180600179</v>
      </c>
      <c r="B2158" s="57" t="s">
        <v>6111</v>
      </c>
      <c r="C2158" s="58" t="s">
        <v>6112</v>
      </c>
      <c r="D2158" s="58" t="s">
        <v>6113</v>
      </c>
      <c r="E2158" s="58" t="s">
        <v>743</v>
      </c>
      <c r="F2158" s="57" t="s">
        <v>441</v>
      </c>
      <c r="G2158" s="59">
        <v>73956</v>
      </c>
      <c r="H2158" s="102">
        <f t="shared" si="33"/>
        <v>15.05940805750415</v>
      </c>
    </row>
    <row r="2159" spans="1:8">
      <c r="A2159" s="56">
        <v>398180600276</v>
      </c>
      <c r="B2159" s="57" t="s">
        <v>6114</v>
      </c>
      <c r="C2159" s="58" t="s">
        <v>6115</v>
      </c>
      <c r="D2159" s="58" t="s">
        <v>6116</v>
      </c>
      <c r="E2159" s="58" t="s">
        <v>4163</v>
      </c>
      <c r="F2159" s="57" t="s">
        <v>441</v>
      </c>
      <c r="G2159" s="59">
        <v>73956</v>
      </c>
      <c r="H2159" s="102">
        <f t="shared" si="33"/>
        <v>15.05940805750415</v>
      </c>
    </row>
    <row r="2160" spans="1:8">
      <c r="A2160" s="56">
        <v>398181100609</v>
      </c>
      <c r="B2160" s="57" t="s">
        <v>6117</v>
      </c>
      <c r="C2160" s="58" t="s">
        <v>6118</v>
      </c>
      <c r="D2160" s="58" t="s">
        <v>6119</v>
      </c>
      <c r="E2160" s="58" t="s">
        <v>2227</v>
      </c>
      <c r="F2160" s="57" t="s">
        <v>477</v>
      </c>
      <c r="G2160" s="59">
        <v>73956</v>
      </c>
      <c r="H2160" s="102">
        <f t="shared" si="33"/>
        <v>15.05940805750415</v>
      </c>
    </row>
    <row r="2161" spans="1:8">
      <c r="A2161" s="56">
        <v>398861000901</v>
      </c>
      <c r="B2161" s="57" t="s">
        <v>6120</v>
      </c>
      <c r="C2161" s="58" t="s">
        <v>6121</v>
      </c>
      <c r="D2161" s="58" t="s">
        <v>6122</v>
      </c>
      <c r="E2161" s="58" t="s">
        <v>2816</v>
      </c>
      <c r="F2161" s="57" t="s">
        <v>441</v>
      </c>
      <c r="G2161" s="59">
        <v>73956</v>
      </c>
      <c r="H2161" s="102">
        <f t="shared" si="33"/>
        <v>15.05940805750415</v>
      </c>
    </row>
    <row r="2162" spans="1:8">
      <c r="A2162" s="56">
        <v>398870800197</v>
      </c>
      <c r="B2162" s="57" t="s">
        <v>6123</v>
      </c>
      <c r="C2162" s="58" t="s">
        <v>6124</v>
      </c>
      <c r="D2162" s="58" t="s">
        <v>5187</v>
      </c>
      <c r="E2162" s="58" t="s">
        <v>6125</v>
      </c>
      <c r="F2162" s="57" t="s">
        <v>477</v>
      </c>
      <c r="G2162" s="59">
        <v>73956</v>
      </c>
      <c r="H2162" s="102">
        <f t="shared" si="33"/>
        <v>15.05940805750415</v>
      </c>
    </row>
    <row r="2163" spans="1:8">
      <c r="A2163" s="56">
        <v>398880500221</v>
      </c>
      <c r="B2163" s="57" t="s">
        <v>6126</v>
      </c>
      <c r="C2163" s="58" t="s">
        <v>4756</v>
      </c>
      <c r="D2163" s="58" t="s">
        <v>6127</v>
      </c>
      <c r="E2163" s="58" t="s">
        <v>3165</v>
      </c>
      <c r="F2163" s="57" t="s">
        <v>477</v>
      </c>
      <c r="G2163" s="59">
        <v>73956</v>
      </c>
      <c r="H2163" s="102">
        <f t="shared" si="33"/>
        <v>15.05940805750415</v>
      </c>
    </row>
    <row r="2164" spans="1:8">
      <c r="A2164" s="56">
        <v>398950320480</v>
      </c>
      <c r="B2164" s="57" t="s">
        <v>6128</v>
      </c>
      <c r="C2164" s="58" t="s">
        <v>6129</v>
      </c>
      <c r="D2164" s="58" t="s">
        <v>6130</v>
      </c>
      <c r="E2164" s="58" t="s">
        <v>4797</v>
      </c>
      <c r="F2164" s="57" t="s">
        <v>441</v>
      </c>
      <c r="G2164" s="59">
        <v>73956</v>
      </c>
      <c r="H2164" s="102">
        <f t="shared" si="33"/>
        <v>15.05940805750415</v>
      </c>
    </row>
    <row r="2165" spans="1:8">
      <c r="A2165" s="56">
        <v>398950321044</v>
      </c>
      <c r="B2165" s="57" t="s">
        <v>6131</v>
      </c>
      <c r="C2165" s="58" t="s">
        <v>6132</v>
      </c>
      <c r="D2165" s="58" t="s">
        <v>6133</v>
      </c>
      <c r="E2165" s="58" t="s">
        <v>743</v>
      </c>
      <c r="F2165" s="57" t="s">
        <v>477</v>
      </c>
      <c r="G2165" s="59">
        <v>73956</v>
      </c>
      <c r="H2165" s="102">
        <f t="shared" si="33"/>
        <v>15.05940805750415</v>
      </c>
    </row>
    <row r="2166" spans="1:8">
      <c r="A2166" s="56">
        <v>398990610391</v>
      </c>
      <c r="B2166" s="57" t="s">
        <v>6134</v>
      </c>
      <c r="C2166" s="58" t="s">
        <v>6135</v>
      </c>
      <c r="D2166" s="58" t="s">
        <v>6136</v>
      </c>
      <c r="E2166" s="58" t="s">
        <v>6137</v>
      </c>
      <c r="F2166" s="57" t="s">
        <v>441</v>
      </c>
      <c r="G2166" s="59">
        <v>73956</v>
      </c>
      <c r="H2166" s="102">
        <f t="shared" si="33"/>
        <v>15.05940805750415</v>
      </c>
    </row>
    <row r="2167" spans="1:8">
      <c r="A2167" s="56">
        <v>400000302218</v>
      </c>
      <c r="B2167" s="57" t="s">
        <v>6138</v>
      </c>
      <c r="C2167" s="58" t="s">
        <v>6139</v>
      </c>
      <c r="D2167" s="58" t="s">
        <v>6140</v>
      </c>
      <c r="E2167" s="58" t="s">
        <v>716</v>
      </c>
      <c r="F2167" s="57" t="s">
        <v>441</v>
      </c>
      <c r="G2167" s="59">
        <v>73956</v>
      </c>
      <c r="H2167" s="102">
        <f t="shared" si="33"/>
        <v>15.05940805750415</v>
      </c>
    </row>
    <row r="2168" spans="1:8">
      <c r="A2168" s="56">
        <v>400030900021</v>
      </c>
      <c r="B2168" s="57" t="s">
        <v>6141</v>
      </c>
      <c r="C2168" s="58" t="s">
        <v>6142</v>
      </c>
      <c r="D2168" s="58" t="s">
        <v>6143</v>
      </c>
      <c r="E2168" s="58" t="s">
        <v>716</v>
      </c>
      <c r="F2168" s="57" t="s">
        <v>441</v>
      </c>
      <c r="G2168" s="59">
        <v>73956</v>
      </c>
      <c r="H2168" s="102">
        <f t="shared" si="33"/>
        <v>15.05940805750415</v>
      </c>
    </row>
    <row r="2169" spans="1:8">
      <c r="A2169" s="56">
        <v>400060301971</v>
      </c>
      <c r="B2169" s="57" t="s">
        <v>6144</v>
      </c>
      <c r="C2169" s="58" t="s">
        <v>2407</v>
      </c>
      <c r="D2169" s="58" t="s">
        <v>6145</v>
      </c>
      <c r="E2169" s="58" t="s">
        <v>716</v>
      </c>
      <c r="F2169" s="57" t="s">
        <v>441</v>
      </c>
      <c r="G2169" s="59">
        <v>73956</v>
      </c>
      <c r="H2169" s="102">
        <f t="shared" si="33"/>
        <v>15.05940805750415</v>
      </c>
    </row>
    <row r="2170" spans="1:8">
      <c r="A2170" s="56">
        <v>400070302100</v>
      </c>
      <c r="B2170" s="57" t="s">
        <v>6146</v>
      </c>
      <c r="C2170" s="58" t="s">
        <v>6147</v>
      </c>
      <c r="D2170" s="58" t="s">
        <v>6148</v>
      </c>
      <c r="E2170" s="58" t="s">
        <v>2127</v>
      </c>
      <c r="F2170" s="57" t="s">
        <v>441</v>
      </c>
      <c r="G2170" s="59">
        <v>73956</v>
      </c>
      <c r="H2170" s="102">
        <f t="shared" si="33"/>
        <v>15.05940805750415</v>
      </c>
    </row>
    <row r="2171" spans="1:8">
      <c r="A2171" s="56">
        <v>400070510543</v>
      </c>
      <c r="B2171" s="57" t="s">
        <v>6149</v>
      </c>
      <c r="C2171" s="58" t="s">
        <v>6150</v>
      </c>
      <c r="D2171" s="58" t="s">
        <v>6151</v>
      </c>
      <c r="E2171" s="58" t="s">
        <v>2127</v>
      </c>
      <c r="F2171" s="57" t="s">
        <v>441</v>
      </c>
      <c r="G2171" s="59">
        <v>73956</v>
      </c>
      <c r="H2171" s="102">
        <f t="shared" si="33"/>
        <v>15.05940805750415</v>
      </c>
    </row>
    <row r="2172" spans="1:8">
      <c r="A2172" s="56">
        <v>400070901437</v>
      </c>
      <c r="B2172" s="57" t="s">
        <v>6152</v>
      </c>
      <c r="C2172" s="58" t="s">
        <v>6153</v>
      </c>
      <c r="D2172" s="58" t="s">
        <v>6154</v>
      </c>
      <c r="E2172" s="58" t="s">
        <v>2127</v>
      </c>
      <c r="F2172" s="57" t="s">
        <v>441</v>
      </c>
      <c r="G2172" s="59">
        <v>73956</v>
      </c>
      <c r="H2172" s="102">
        <f t="shared" si="33"/>
        <v>15.05940805750415</v>
      </c>
    </row>
    <row r="2173" spans="1:8">
      <c r="A2173" s="56">
        <v>400071102139</v>
      </c>
      <c r="B2173" s="57" t="s">
        <v>6155</v>
      </c>
      <c r="C2173" s="58" t="s">
        <v>6156</v>
      </c>
      <c r="D2173" s="58" t="s">
        <v>6157</v>
      </c>
      <c r="E2173" s="58" t="s">
        <v>2127</v>
      </c>
      <c r="F2173" s="57" t="s">
        <v>441</v>
      </c>
      <c r="G2173" s="59">
        <v>73956</v>
      </c>
      <c r="H2173" s="102">
        <f t="shared" si="33"/>
        <v>15.05940805750415</v>
      </c>
    </row>
    <row r="2174" spans="1:8">
      <c r="A2174" s="56">
        <v>400080307819</v>
      </c>
      <c r="B2174" s="57" t="s">
        <v>6158</v>
      </c>
      <c r="C2174" s="58" t="s">
        <v>6159</v>
      </c>
      <c r="D2174" s="58" t="s">
        <v>6160</v>
      </c>
      <c r="E2174" s="58" t="s">
        <v>716</v>
      </c>
      <c r="F2174" s="57" t="s">
        <v>441</v>
      </c>
      <c r="G2174" s="59">
        <v>73956</v>
      </c>
      <c r="H2174" s="102">
        <f t="shared" si="33"/>
        <v>15.05940805750415</v>
      </c>
    </row>
    <row r="2175" spans="1:8">
      <c r="A2175" s="56">
        <v>400080504983</v>
      </c>
      <c r="B2175" s="57" t="s">
        <v>6161</v>
      </c>
      <c r="C2175" s="58" t="s">
        <v>6162</v>
      </c>
      <c r="D2175" s="58" t="s">
        <v>6163</v>
      </c>
      <c r="E2175" s="58" t="s">
        <v>2127</v>
      </c>
      <c r="F2175" s="57" t="s">
        <v>441</v>
      </c>
      <c r="G2175" s="59">
        <v>73956</v>
      </c>
      <c r="H2175" s="102">
        <f t="shared" si="33"/>
        <v>15.05940805750415</v>
      </c>
    </row>
    <row r="2176" spans="1:8">
      <c r="A2176" s="56">
        <v>400080707191</v>
      </c>
      <c r="B2176" s="57" t="s">
        <v>6164</v>
      </c>
      <c r="C2176" s="58" t="s">
        <v>2407</v>
      </c>
      <c r="D2176" s="58" t="s">
        <v>6165</v>
      </c>
      <c r="E2176" s="58" t="s">
        <v>716</v>
      </c>
      <c r="F2176" s="57" t="s">
        <v>441</v>
      </c>
      <c r="G2176" s="59">
        <v>73956</v>
      </c>
      <c r="H2176" s="102">
        <f t="shared" si="33"/>
        <v>15.05940805750415</v>
      </c>
    </row>
    <row r="2177" spans="1:8">
      <c r="A2177" s="56">
        <v>400090107419</v>
      </c>
      <c r="B2177" s="57" t="s">
        <v>6166</v>
      </c>
      <c r="C2177" s="58" t="s">
        <v>6167</v>
      </c>
      <c r="D2177" s="58" t="s">
        <v>6168</v>
      </c>
      <c r="E2177" s="58" t="s">
        <v>716</v>
      </c>
      <c r="F2177" s="57" t="s">
        <v>441</v>
      </c>
      <c r="G2177" s="59">
        <v>73956</v>
      </c>
      <c r="H2177" s="102">
        <f t="shared" si="33"/>
        <v>15.05940805750415</v>
      </c>
    </row>
    <row r="2178" spans="1:8">
      <c r="A2178" s="56">
        <v>400090200800</v>
      </c>
      <c r="B2178" s="57" t="s">
        <v>6169</v>
      </c>
      <c r="C2178" s="58" t="s">
        <v>6170</v>
      </c>
      <c r="D2178" s="58" t="s">
        <v>6171</v>
      </c>
      <c r="E2178" s="58" t="s">
        <v>716</v>
      </c>
      <c r="F2178" s="57" t="s">
        <v>441</v>
      </c>
      <c r="G2178" s="59">
        <v>73956</v>
      </c>
      <c r="H2178" s="102">
        <f t="shared" ref="H2178:H2241" si="34">G2178/4910.95</f>
        <v>15.05940805750415</v>
      </c>
    </row>
    <row r="2179" spans="1:8">
      <c r="A2179" s="56">
        <v>400090400302</v>
      </c>
      <c r="B2179" s="57" t="s">
        <v>6172</v>
      </c>
      <c r="C2179" s="58" t="s">
        <v>6173</v>
      </c>
      <c r="D2179" s="58" t="s">
        <v>6174</v>
      </c>
      <c r="E2179" s="58" t="s">
        <v>716</v>
      </c>
      <c r="F2179" s="57" t="s">
        <v>441</v>
      </c>
      <c r="G2179" s="59">
        <v>73956</v>
      </c>
      <c r="H2179" s="102">
        <f t="shared" si="34"/>
        <v>15.05940805750415</v>
      </c>
    </row>
    <row r="2180" spans="1:8">
      <c r="A2180" s="56">
        <v>400090707459</v>
      </c>
      <c r="B2180" s="57" t="s">
        <v>6175</v>
      </c>
      <c r="C2180" s="58" t="s">
        <v>6176</v>
      </c>
      <c r="D2180" s="58" t="s">
        <v>6177</v>
      </c>
      <c r="E2180" s="58" t="s">
        <v>716</v>
      </c>
      <c r="F2180" s="57" t="s">
        <v>441</v>
      </c>
      <c r="G2180" s="59">
        <v>73956</v>
      </c>
      <c r="H2180" s="102">
        <f t="shared" si="34"/>
        <v>15.05940805750415</v>
      </c>
    </row>
    <row r="2181" spans="1:8">
      <c r="A2181" s="56">
        <v>400091003030</v>
      </c>
      <c r="B2181" s="57" t="s">
        <v>6178</v>
      </c>
      <c r="C2181" s="58" t="s">
        <v>6179</v>
      </c>
      <c r="D2181" s="58" t="s">
        <v>6180</v>
      </c>
      <c r="E2181" s="58" t="s">
        <v>716</v>
      </c>
      <c r="F2181" s="57" t="s">
        <v>441</v>
      </c>
      <c r="G2181" s="59">
        <v>73956</v>
      </c>
      <c r="H2181" s="102">
        <f t="shared" si="34"/>
        <v>15.05940805750415</v>
      </c>
    </row>
    <row r="2182" spans="1:8">
      <c r="A2182" s="56">
        <v>400091205228</v>
      </c>
      <c r="B2182" s="57" t="s">
        <v>6181</v>
      </c>
      <c r="C2182" s="58" t="s">
        <v>6182</v>
      </c>
      <c r="D2182" s="58" t="s">
        <v>6183</v>
      </c>
      <c r="E2182" s="58" t="s">
        <v>716</v>
      </c>
      <c r="F2182" s="57" t="s">
        <v>441</v>
      </c>
      <c r="G2182" s="59">
        <v>73956</v>
      </c>
      <c r="H2182" s="102">
        <f t="shared" si="34"/>
        <v>15.05940805750415</v>
      </c>
    </row>
    <row r="2183" spans="1:8">
      <c r="A2183" s="56">
        <v>400110402897</v>
      </c>
      <c r="B2183" s="57" t="s">
        <v>6184</v>
      </c>
      <c r="C2183" s="58" t="s">
        <v>6185</v>
      </c>
      <c r="D2183" s="58" t="s">
        <v>6186</v>
      </c>
      <c r="E2183" s="58" t="s">
        <v>2127</v>
      </c>
      <c r="F2183" s="57" t="s">
        <v>441</v>
      </c>
      <c r="G2183" s="59">
        <v>73956</v>
      </c>
      <c r="H2183" s="102">
        <f t="shared" si="34"/>
        <v>15.05940805750415</v>
      </c>
    </row>
    <row r="2184" spans="1:8">
      <c r="A2184" s="56">
        <v>400110403966</v>
      </c>
      <c r="B2184" s="57" t="s">
        <v>6187</v>
      </c>
      <c r="C2184" s="58" t="s">
        <v>6188</v>
      </c>
      <c r="D2184" s="58" t="s">
        <v>5407</v>
      </c>
      <c r="E2184" s="58" t="s">
        <v>716</v>
      </c>
      <c r="F2184" s="57" t="s">
        <v>441</v>
      </c>
      <c r="G2184" s="59">
        <v>73956</v>
      </c>
      <c r="H2184" s="102">
        <f t="shared" si="34"/>
        <v>15.05940805750415</v>
      </c>
    </row>
    <row r="2185" spans="1:8">
      <c r="A2185" s="56">
        <v>400111005077</v>
      </c>
      <c r="B2185" s="57" t="s">
        <v>6189</v>
      </c>
      <c r="C2185" s="58" t="s">
        <v>2942</v>
      </c>
      <c r="D2185" s="58" t="s">
        <v>2943</v>
      </c>
      <c r="E2185" s="58" t="s">
        <v>716</v>
      </c>
      <c r="F2185" s="57" t="s">
        <v>441</v>
      </c>
      <c r="G2185" s="59">
        <v>73956</v>
      </c>
      <c r="H2185" s="102">
        <f t="shared" si="34"/>
        <v>15.05940805750415</v>
      </c>
    </row>
    <row r="2186" spans="1:8">
      <c r="A2186" s="56">
        <v>400120401376</v>
      </c>
      <c r="B2186" s="57" t="s">
        <v>6190</v>
      </c>
      <c r="C2186" s="58" t="s">
        <v>6191</v>
      </c>
      <c r="D2186" s="58" t="s">
        <v>6192</v>
      </c>
      <c r="E2186" s="58" t="s">
        <v>716</v>
      </c>
      <c r="F2186" s="57" t="s">
        <v>441</v>
      </c>
      <c r="G2186" s="59">
        <v>73956</v>
      </c>
      <c r="H2186" s="102">
        <f t="shared" si="34"/>
        <v>15.05940805750415</v>
      </c>
    </row>
    <row r="2187" spans="1:8">
      <c r="A2187" s="56">
        <v>400121204540</v>
      </c>
      <c r="B2187" s="57" t="s">
        <v>6193</v>
      </c>
      <c r="C2187" s="58" t="s">
        <v>6194</v>
      </c>
      <c r="D2187" s="58" t="s">
        <v>6195</v>
      </c>
      <c r="E2187" s="58" t="s">
        <v>716</v>
      </c>
      <c r="F2187" s="57" t="s">
        <v>441</v>
      </c>
      <c r="G2187" s="59">
        <v>73956</v>
      </c>
      <c r="H2187" s="102">
        <f t="shared" si="34"/>
        <v>15.05940805750415</v>
      </c>
    </row>
    <row r="2188" spans="1:8">
      <c r="A2188" s="56">
        <v>400130707945</v>
      </c>
      <c r="B2188" s="57" t="s">
        <v>6196</v>
      </c>
      <c r="C2188" s="58" t="s">
        <v>6197</v>
      </c>
      <c r="D2188" s="58" t="s">
        <v>6198</v>
      </c>
      <c r="E2188" s="58" t="s">
        <v>716</v>
      </c>
      <c r="F2188" s="57" t="s">
        <v>441</v>
      </c>
      <c r="G2188" s="59">
        <v>73956</v>
      </c>
      <c r="H2188" s="102">
        <f t="shared" si="34"/>
        <v>15.05940805750415</v>
      </c>
    </row>
    <row r="2189" spans="1:8">
      <c r="A2189" s="56">
        <v>400131201387</v>
      </c>
      <c r="B2189" s="57" t="s">
        <v>6199</v>
      </c>
      <c r="C2189" s="58" t="s">
        <v>6200</v>
      </c>
      <c r="D2189" s="58" t="s">
        <v>6201</v>
      </c>
      <c r="E2189" s="58" t="s">
        <v>716</v>
      </c>
      <c r="F2189" s="57" t="s">
        <v>441</v>
      </c>
      <c r="G2189" s="59">
        <v>73956</v>
      </c>
      <c r="H2189" s="102">
        <f t="shared" si="34"/>
        <v>15.05940805750415</v>
      </c>
    </row>
    <row r="2190" spans="1:8">
      <c r="A2190" s="56">
        <v>400140204461</v>
      </c>
      <c r="B2190" s="57" t="s">
        <v>6202</v>
      </c>
      <c r="C2190" s="58" t="s">
        <v>6203</v>
      </c>
      <c r="D2190" s="58" t="s">
        <v>4618</v>
      </c>
      <c r="E2190" s="58" t="s">
        <v>716</v>
      </c>
      <c r="F2190" s="57" t="s">
        <v>441</v>
      </c>
      <c r="G2190" s="59">
        <v>73956</v>
      </c>
      <c r="H2190" s="102">
        <f t="shared" si="34"/>
        <v>15.05940805750415</v>
      </c>
    </row>
    <row r="2191" spans="1:8">
      <c r="A2191" s="56">
        <v>400150506610</v>
      </c>
      <c r="B2191" s="57" t="s">
        <v>6204</v>
      </c>
      <c r="C2191" s="58" t="s">
        <v>6205</v>
      </c>
      <c r="D2191" s="58" t="s">
        <v>6206</v>
      </c>
      <c r="E2191" s="58" t="s">
        <v>716</v>
      </c>
      <c r="F2191" s="57" t="s">
        <v>441</v>
      </c>
      <c r="G2191" s="59">
        <v>73956</v>
      </c>
      <c r="H2191" s="102">
        <f t="shared" si="34"/>
        <v>15.05940805750415</v>
      </c>
    </row>
    <row r="2192" spans="1:8">
      <c r="A2192" s="56">
        <v>400150901128</v>
      </c>
      <c r="B2192" s="57" t="s">
        <v>6207</v>
      </c>
      <c r="C2192" s="58" t="s">
        <v>6208</v>
      </c>
      <c r="D2192" s="58" t="s">
        <v>6209</v>
      </c>
      <c r="E2192" s="58" t="s">
        <v>716</v>
      </c>
      <c r="F2192" s="57" t="s">
        <v>441</v>
      </c>
      <c r="G2192" s="59">
        <v>73956</v>
      </c>
      <c r="H2192" s="102">
        <f t="shared" si="34"/>
        <v>15.05940805750415</v>
      </c>
    </row>
    <row r="2193" spans="1:8">
      <c r="A2193" s="56">
        <v>400160702140</v>
      </c>
      <c r="B2193" s="57" t="s">
        <v>6210</v>
      </c>
      <c r="C2193" s="58" t="s">
        <v>6211</v>
      </c>
      <c r="D2193" s="58" t="s">
        <v>6212</v>
      </c>
      <c r="E2193" s="58" t="s">
        <v>2127</v>
      </c>
      <c r="F2193" s="57" t="s">
        <v>441</v>
      </c>
      <c r="G2193" s="59">
        <v>73956</v>
      </c>
      <c r="H2193" s="102">
        <f t="shared" si="34"/>
        <v>15.05940805750415</v>
      </c>
    </row>
    <row r="2194" spans="1:8">
      <c r="A2194" s="56">
        <v>400161001412</v>
      </c>
      <c r="B2194" s="57" t="s">
        <v>6213</v>
      </c>
      <c r="C2194" s="58" t="s">
        <v>6214</v>
      </c>
      <c r="D2194" s="58" t="s">
        <v>2756</v>
      </c>
      <c r="E2194" s="58" t="s">
        <v>716</v>
      </c>
      <c r="F2194" s="57" t="s">
        <v>441</v>
      </c>
      <c r="G2194" s="59">
        <v>73956</v>
      </c>
      <c r="H2194" s="102">
        <f t="shared" si="34"/>
        <v>15.05940805750415</v>
      </c>
    </row>
    <row r="2195" spans="1:8">
      <c r="A2195" s="56">
        <v>400161001463</v>
      </c>
      <c r="B2195" s="57" t="s">
        <v>6215</v>
      </c>
      <c r="C2195" s="58" t="s">
        <v>6216</v>
      </c>
      <c r="D2195" s="58" t="s">
        <v>6217</v>
      </c>
      <c r="E2195" s="58" t="s">
        <v>716</v>
      </c>
      <c r="F2195" s="57" t="s">
        <v>441</v>
      </c>
      <c r="G2195" s="59">
        <v>73956</v>
      </c>
      <c r="H2195" s="102">
        <f t="shared" si="34"/>
        <v>15.05940805750415</v>
      </c>
    </row>
    <row r="2196" spans="1:8">
      <c r="A2196" s="56">
        <v>400170901264</v>
      </c>
      <c r="B2196" s="57" t="s">
        <v>6218</v>
      </c>
      <c r="C2196" s="58" t="s">
        <v>6219</v>
      </c>
      <c r="D2196" s="58" t="s">
        <v>6220</v>
      </c>
      <c r="E2196" s="58" t="s">
        <v>716</v>
      </c>
      <c r="F2196" s="57" t="s">
        <v>441</v>
      </c>
      <c r="G2196" s="59">
        <v>73956</v>
      </c>
      <c r="H2196" s="102">
        <f t="shared" si="34"/>
        <v>15.05940805750415</v>
      </c>
    </row>
    <row r="2197" spans="1:8">
      <c r="A2197" s="56">
        <v>400171201584</v>
      </c>
      <c r="B2197" s="57" t="s">
        <v>6221</v>
      </c>
      <c r="C2197" s="58" t="s">
        <v>6222</v>
      </c>
      <c r="D2197" s="58" t="s">
        <v>6223</v>
      </c>
      <c r="E2197" s="58" t="s">
        <v>716</v>
      </c>
      <c r="F2197" s="57" t="s">
        <v>441</v>
      </c>
      <c r="G2197" s="59">
        <v>73956</v>
      </c>
      <c r="H2197" s="102">
        <f t="shared" si="34"/>
        <v>15.05940805750415</v>
      </c>
    </row>
    <row r="2198" spans="1:8">
      <c r="A2198" s="56">
        <v>400180102530</v>
      </c>
      <c r="B2198" s="57" t="s">
        <v>6224</v>
      </c>
      <c r="C2198" s="58" t="s">
        <v>6222</v>
      </c>
      <c r="D2198" s="58" t="s">
        <v>6223</v>
      </c>
      <c r="E2198" s="58" t="s">
        <v>716</v>
      </c>
      <c r="F2198" s="57" t="s">
        <v>441</v>
      </c>
      <c r="G2198" s="59">
        <v>73956</v>
      </c>
      <c r="H2198" s="102">
        <f t="shared" si="34"/>
        <v>15.05940805750415</v>
      </c>
    </row>
    <row r="2199" spans="1:8">
      <c r="A2199" s="56">
        <v>400180711331</v>
      </c>
      <c r="B2199" s="57" t="s">
        <v>6225</v>
      </c>
      <c r="C2199" s="58" t="s">
        <v>6226</v>
      </c>
      <c r="D2199" s="58" t="s">
        <v>6227</v>
      </c>
      <c r="E2199" s="58" t="s">
        <v>716</v>
      </c>
      <c r="F2199" s="57" t="s">
        <v>441</v>
      </c>
      <c r="G2199" s="59">
        <v>73956</v>
      </c>
      <c r="H2199" s="102">
        <f t="shared" si="34"/>
        <v>15.05940805750415</v>
      </c>
    </row>
    <row r="2200" spans="1:8">
      <c r="A2200" s="56">
        <v>400181003446</v>
      </c>
      <c r="B2200" s="57" t="s">
        <v>6228</v>
      </c>
      <c r="C2200" s="58" t="s">
        <v>5328</v>
      </c>
      <c r="D2200" s="58" t="s">
        <v>6229</v>
      </c>
      <c r="E2200" s="58" t="s">
        <v>716</v>
      </c>
      <c r="F2200" s="57" t="s">
        <v>441</v>
      </c>
      <c r="G2200" s="59">
        <v>73956</v>
      </c>
      <c r="H2200" s="102">
        <f t="shared" si="34"/>
        <v>15.05940805750415</v>
      </c>
    </row>
    <row r="2201" spans="1:8">
      <c r="A2201" s="56">
        <v>400711000338</v>
      </c>
      <c r="B2201" s="57" t="s">
        <v>6230</v>
      </c>
      <c r="C2201" s="58" t="s">
        <v>6231</v>
      </c>
      <c r="D2201" s="58" t="s">
        <v>2420</v>
      </c>
      <c r="E2201" s="58" t="s">
        <v>716</v>
      </c>
      <c r="F2201" s="57" t="s">
        <v>441</v>
      </c>
      <c r="G2201" s="59">
        <v>73956</v>
      </c>
      <c r="H2201" s="102">
        <f t="shared" si="34"/>
        <v>15.05940805750415</v>
      </c>
    </row>
    <row r="2202" spans="1:8">
      <c r="A2202" s="56">
        <v>400791000066</v>
      </c>
      <c r="B2202" s="57" t="s">
        <v>6232</v>
      </c>
      <c r="C2202" s="58" t="s">
        <v>6233</v>
      </c>
      <c r="D2202" s="58" t="s">
        <v>6234</v>
      </c>
      <c r="E2202" s="58" t="s">
        <v>716</v>
      </c>
      <c r="F2202" s="57" t="s">
        <v>441</v>
      </c>
      <c r="G2202" s="59">
        <v>73956</v>
      </c>
      <c r="H2202" s="102">
        <f t="shared" si="34"/>
        <v>15.05940805750415</v>
      </c>
    </row>
    <row r="2203" spans="1:8">
      <c r="A2203" s="56">
        <v>400800401265</v>
      </c>
      <c r="B2203" s="57" t="s">
        <v>6235</v>
      </c>
      <c r="C2203" s="58" t="s">
        <v>6214</v>
      </c>
      <c r="D2203" s="58" t="s">
        <v>6236</v>
      </c>
      <c r="E2203" s="58" t="s">
        <v>716</v>
      </c>
      <c r="F2203" s="57" t="s">
        <v>441</v>
      </c>
      <c r="G2203" s="59">
        <v>73956</v>
      </c>
      <c r="H2203" s="102">
        <f t="shared" si="34"/>
        <v>15.05940805750415</v>
      </c>
    </row>
    <row r="2204" spans="1:8">
      <c r="A2204" s="56">
        <v>400830100456</v>
      </c>
      <c r="B2204" s="57" t="s">
        <v>6237</v>
      </c>
      <c r="C2204" s="58" t="s">
        <v>6238</v>
      </c>
      <c r="D2204" s="58" t="s">
        <v>6239</v>
      </c>
      <c r="E2204" s="58" t="s">
        <v>1051</v>
      </c>
      <c r="F2204" s="57" t="s">
        <v>441</v>
      </c>
      <c r="G2204" s="59">
        <v>73956</v>
      </c>
      <c r="H2204" s="102">
        <f t="shared" si="34"/>
        <v>15.05940805750415</v>
      </c>
    </row>
    <row r="2205" spans="1:8">
      <c r="A2205" s="56">
        <v>400840400296</v>
      </c>
      <c r="B2205" s="57" t="s">
        <v>6240</v>
      </c>
      <c r="C2205" s="58" t="s">
        <v>6241</v>
      </c>
      <c r="D2205" s="58" t="s">
        <v>6242</v>
      </c>
      <c r="E2205" s="58" t="s">
        <v>716</v>
      </c>
      <c r="F2205" s="57" t="s">
        <v>441</v>
      </c>
      <c r="G2205" s="59">
        <v>73956</v>
      </c>
      <c r="H2205" s="102">
        <f t="shared" si="34"/>
        <v>15.05940805750415</v>
      </c>
    </row>
    <row r="2206" spans="1:8">
      <c r="A2206" s="56">
        <v>400851001571</v>
      </c>
      <c r="B2206" s="57" t="s">
        <v>6243</v>
      </c>
      <c r="C2206" s="58" t="s">
        <v>6244</v>
      </c>
      <c r="D2206" s="58" t="s">
        <v>5629</v>
      </c>
      <c r="E2206" s="58" t="s">
        <v>716</v>
      </c>
      <c r="F2206" s="57" t="s">
        <v>441</v>
      </c>
      <c r="G2206" s="59">
        <v>73956</v>
      </c>
      <c r="H2206" s="102">
        <f t="shared" si="34"/>
        <v>15.05940805750415</v>
      </c>
    </row>
    <row r="2207" spans="1:8">
      <c r="A2207" s="56">
        <v>400880300391</v>
      </c>
      <c r="B2207" s="57" t="s">
        <v>6245</v>
      </c>
      <c r="C2207" s="58" t="s">
        <v>6246</v>
      </c>
      <c r="D2207" s="58" t="s">
        <v>6247</v>
      </c>
      <c r="E2207" s="58" t="s">
        <v>716</v>
      </c>
      <c r="F2207" s="57" t="s">
        <v>441</v>
      </c>
      <c r="G2207" s="59">
        <v>73956</v>
      </c>
      <c r="H2207" s="102">
        <f t="shared" si="34"/>
        <v>15.05940805750415</v>
      </c>
    </row>
    <row r="2208" spans="1:8">
      <c r="A2208" s="56">
        <v>400891002724</v>
      </c>
      <c r="B2208" s="57" t="s">
        <v>6248</v>
      </c>
      <c r="C2208" s="58" t="s">
        <v>6249</v>
      </c>
      <c r="D2208" s="58" t="s">
        <v>6250</v>
      </c>
      <c r="E2208" s="58" t="s">
        <v>2127</v>
      </c>
      <c r="F2208" s="57" t="s">
        <v>441</v>
      </c>
      <c r="G2208" s="59">
        <v>73956</v>
      </c>
      <c r="H2208" s="102">
        <f t="shared" si="34"/>
        <v>15.05940805750415</v>
      </c>
    </row>
    <row r="2209" spans="1:8">
      <c r="A2209" s="56">
        <v>400900500139</v>
      </c>
      <c r="B2209" s="57" t="s">
        <v>6251</v>
      </c>
      <c r="C2209" s="58" t="s">
        <v>6252</v>
      </c>
      <c r="D2209" s="58" t="s">
        <v>6253</v>
      </c>
      <c r="E2209" s="58" t="s">
        <v>6254</v>
      </c>
      <c r="F2209" s="57" t="s">
        <v>441</v>
      </c>
      <c r="G2209" s="59">
        <v>73956</v>
      </c>
      <c r="H2209" s="102">
        <f t="shared" si="34"/>
        <v>15.05940805750415</v>
      </c>
    </row>
    <row r="2210" spans="1:8">
      <c r="A2210" s="56">
        <v>400910900453</v>
      </c>
      <c r="B2210" s="57" t="s">
        <v>6255</v>
      </c>
      <c r="C2210" s="58" t="s">
        <v>6256</v>
      </c>
      <c r="D2210" s="58" t="s">
        <v>2940</v>
      </c>
      <c r="E2210" s="58" t="s">
        <v>716</v>
      </c>
      <c r="F2210" s="57" t="s">
        <v>441</v>
      </c>
      <c r="G2210" s="59">
        <v>73956</v>
      </c>
      <c r="H2210" s="102">
        <f t="shared" si="34"/>
        <v>15.05940805750415</v>
      </c>
    </row>
    <row r="2211" spans="1:8">
      <c r="A2211" s="56">
        <v>400921100688</v>
      </c>
      <c r="B2211" s="57" t="s">
        <v>6257</v>
      </c>
      <c r="C2211" s="58" t="s">
        <v>6258</v>
      </c>
      <c r="D2211" s="58" t="s">
        <v>2940</v>
      </c>
      <c r="E2211" s="58" t="s">
        <v>716</v>
      </c>
      <c r="F2211" s="57" t="s">
        <v>441</v>
      </c>
      <c r="G2211" s="59">
        <v>73956</v>
      </c>
      <c r="H2211" s="102">
        <f t="shared" si="34"/>
        <v>15.05940805750415</v>
      </c>
    </row>
    <row r="2212" spans="1:8">
      <c r="A2212" s="56">
        <v>400941041238</v>
      </c>
      <c r="B2212" s="57" t="s">
        <v>6259</v>
      </c>
      <c r="C2212" s="58" t="s">
        <v>6260</v>
      </c>
      <c r="D2212" s="58" t="s">
        <v>6140</v>
      </c>
      <c r="E2212" s="58" t="s">
        <v>716</v>
      </c>
      <c r="F2212" s="57" t="s">
        <v>441</v>
      </c>
      <c r="G2212" s="59">
        <v>73956</v>
      </c>
      <c r="H2212" s="102">
        <f t="shared" si="34"/>
        <v>15.05940805750415</v>
      </c>
    </row>
    <row r="2213" spans="1:8">
      <c r="A2213" s="56">
        <v>400950930746</v>
      </c>
      <c r="B2213" s="57" t="s">
        <v>6261</v>
      </c>
      <c r="C2213" s="58" t="s">
        <v>6262</v>
      </c>
      <c r="D2213" s="58" t="s">
        <v>3137</v>
      </c>
      <c r="E2213" s="58" t="s">
        <v>2127</v>
      </c>
      <c r="F2213" s="57" t="s">
        <v>441</v>
      </c>
      <c r="G2213" s="59">
        <v>73956</v>
      </c>
      <c r="H2213" s="102">
        <f t="shared" si="34"/>
        <v>15.05940805750415</v>
      </c>
    </row>
    <row r="2214" spans="1:8">
      <c r="A2214" s="56">
        <v>400961230428</v>
      </c>
      <c r="B2214" s="57" t="s">
        <v>6263</v>
      </c>
      <c r="C2214" s="58" t="s">
        <v>4583</v>
      </c>
      <c r="D2214" s="58" t="s">
        <v>6264</v>
      </c>
      <c r="E2214" s="58" t="s">
        <v>1051</v>
      </c>
      <c r="F2214" s="57" t="s">
        <v>477</v>
      </c>
      <c r="G2214" s="59">
        <v>73956</v>
      </c>
      <c r="H2214" s="102">
        <f t="shared" si="34"/>
        <v>15.05940805750415</v>
      </c>
    </row>
    <row r="2215" spans="1:8">
      <c r="A2215" s="56">
        <v>400970722473</v>
      </c>
      <c r="B2215" s="57" t="s">
        <v>6265</v>
      </c>
      <c r="C2215" s="58" t="s">
        <v>6266</v>
      </c>
      <c r="D2215" s="58" t="s">
        <v>6267</v>
      </c>
      <c r="E2215" s="58" t="s">
        <v>2127</v>
      </c>
      <c r="F2215" s="57" t="s">
        <v>441</v>
      </c>
      <c r="G2215" s="59">
        <v>73956</v>
      </c>
      <c r="H2215" s="102">
        <f t="shared" si="34"/>
        <v>15.05940805750415</v>
      </c>
    </row>
    <row r="2216" spans="1:8">
      <c r="A2216" s="56">
        <v>400990821842</v>
      </c>
      <c r="B2216" s="57" t="s">
        <v>6268</v>
      </c>
      <c r="C2216" s="58" t="s">
        <v>2942</v>
      </c>
      <c r="D2216" s="58" t="s">
        <v>6269</v>
      </c>
      <c r="E2216" s="58" t="s">
        <v>716</v>
      </c>
      <c r="F2216" s="57" t="s">
        <v>441</v>
      </c>
      <c r="G2216" s="59">
        <v>73956</v>
      </c>
      <c r="H2216" s="102">
        <f t="shared" si="34"/>
        <v>15.05940805750415</v>
      </c>
    </row>
    <row r="2217" spans="1:8">
      <c r="A2217" s="56">
        <v>400991220877</v>
      </c>
      <c r="B2217" s="57" t="s">
        <v>6270</v>
      </c>
      <c r="C2217" s="58" t="s">
        <v>6271</v>
      </c>
      <c r="D2217" s="58" t="s">
        <v>6272</v>
      </c>
      <c r="E2217" s="58" t="s">
        <v>716</v>
      </c>
      <c r="F2217" s="57" t="s">
        <v>441</v>
      </c>
      <c r="G2217" s="59">
        <v>73956</v>
      </c>
      <c r="H2217" s="102">
        <f t="shared" si="34"/>
        <v>15.05940805750415</v>
      </c>
    </row>
    <row r="2218" spans="1:8">
      <c r="A2218" s="56">
        <v>403150900295</v>
      </c>
      <c r="B2218" s="57" t="s">
        <v>6273</v>
      </c>
      <c r="C2218" s="58" t="s">
        <v>6274</v>
      </c>
      <c r="D2218" s="58" t="s">
        <v>6275</v>
      </c>
      <c r="E2218" s="58" t="s">
        <v>724</v>
      </c>
      <c r="F2218" s="57" t="s">
        <v>441</v>
      </c>
      <c r="G2218" s="59">
        <v>73956</v>
      </c>
      <c r="H2218" s="102">
        <f t="shared" si="34"/>
        <v>15.05940805750415</v>
      </c>
    </row>
    <row r="2219" spans="1:8">
      <c r="A2219" s="56">
        <v>414151104826</v>
      </c>
      <c r="B2219" s="57" t="s">
        <v>6276</v>
      </c>
      <c r="C2219" s="58" t="s">
        <v>6277</v>
      </c>
      <c r="D2219" s="58" t="s">
        <v>6278</v>
      </c>
      <c r="E2219" s="58" t="s">
        <v>2174</v>
      </c>
      <c r="F2219" s="57" t="s">
        <v>441</v>
      </c>
      <c r="G2219" s="59">
        <v>73956</v>
      </c>
      <c r="H2219" s="102">
        <f t="shared" si="34"/>
        <v>15.05940805750415</v>
      </c>
    </row>
    <row r="2220" spans="1:8">
      <c r="A2220" s="56">
        <v>414850301378</v>
      </c>
      <c r="B2220" s="57" t="s">
        <v>6279</v>
      </c>
      <c r="C2220" s="58" t="s">
        <v>6280</v>
      </c>
      <c r="D2220" s="58" t="s">
        <v>6281</v>
      </c>
      <c r="E2220" s="58" t="s">
        <v>2174</v>
      </c>
      <c r="F2220" s="57" t="s">
        <v>441</v>
      </c>
      <c r="G2220" s="59">
        <v>73956</v>
      </c>
      <c r="H2220" s="102">
        <f t="shared" si="34"/>
        <v>15.05940805750415</v>
      </c>
    </row>
    <row r="2221" spans="1:8">
      <c r="A2221" s="56">
        <v>414970705979</v>
      </c>
      <c r="B2221" s="57" t="s">
        <v>6282</v>
      </c>
      <c r="C2221" s="58" t="s">
        <v>6283</v>
      </c>
      <c r="D2221" s="58" t="s">
        <v>6284</v>
      </c>
      <c r="E2221" s="58" t="s">
        <v>6285</v>
      </c>
      <c r="F2221" s="57" t="s">
        <v>441</v>
      </c>
      <c r="G2221" s="59">
        <v>73956</v>
      </c>
      <c r="H2221" s="102">
        <f t="shared" si="34"/>
        <v>15.05940805750415</v>
      </c>
    </row>
    <row r="2222" spans="1:8">
      <c r="A2222" s="56">
        <v>396150101345</v>
      </c>
      <c r="B2222" s="57" t="s">
        <v>523</v>
      </c>
      <c r="C2222" s="58" t="s">
        <v>524</v>
      </c>
      <c r="D2222" s="58" t="s">
        <v>525</v>
      </c>
      <c r="E2222" s="58" t="s">
        <v>440</v>
      </c>
      <c r="F2222" s="57" t="s">
        <v>441</v>
      </c>
      <c r="G2222" s="59">
        <v>73522</v>
      </c>
      <c r="H2222" s="102">
        <f t="shared" si="34"/>
        <v>14.971034117635082</v>
      </c>
    </row>
    <row r="2223" spans="1:8">
      <c r="A2223" s="56">
        <v>390071110438</v>
      </c>
      <c r="B2223" s="57" t="s">
        <v>6286</v>
      </c>
      <c r="C2223" s="58" t="s">
        <v>3125</v>
      </c>
      <c r="D2223" s="58" t="s">
        <v>6287</v>
      </c>
      <c r="E2223" s="58" t="s">
        <v>2816</v>
      </c>
      <c r="F2223" s="57" t="s">
        <v>441</v>
      </c>
      <c r="G2223" s="59">
        <v>73519</v>
      </c>
      <c r="H2223" s="102">
        <f t="shared" si="34"/>
        <v>14.970423237866401</v>
      </c>
    </row>
    <row r="2224" spans="1:8">
      <c r="A2224" s="56">
        <v>390161000062</v>
      </c>
      <c r="B2224" s="57" t="s">
        <v>6288</v>
      </c>
      <c r="C2224" s="58" t="s">
        <v>1786</v>
      </c>
      <c r="D2224" s="58" t="s">
        <v>6289</v>
      </c>
      <c r="E2224" s="58" t="s">
        <v>984</v>
      </c>
      <c r="F2224" s="57" t="s">
        <v>441</v>
      </c>
      <c r="G2224" s="59">
        <v>72708</v>
      </c>
      <c r="H2224" s="102">
        <f t="shared" si="34"/>
        <v>14.805282073733188</v>
      </c>
    </row>
    <row r="2225" spans="1:8">
      <c r="A2225" s="56">
        <v>400150709910</v>
      </c>
      <c r="B2225" s="57" t="s">
        <v>6290</v>
      </c>
      <c r="C2225" s="58" t="s">
        <v>6291</v>
      </c>
      <c r="D2225" s="58" t="s">
        <v>6292</v>
      </c>
      <c r="E2225" s="58" t="s">
        <v>716</v>
      </c>
      <c r="F2225" s="57" t="s">
        <v>441</v>
      </c>
      <c r="G2225" s="59">
        <v>72708</v>
      </c>
      <c r="H2225" s="102">
        <f t="shared" si="34"/>
        <v>14.805282073733188</v>
      </c>
    </row>
    <row r="2226" spans="1:8">
      <c r="A2226" s="56">
        <v>390751000149</v>
      </c>
      <c r="B2226" s="57" t="s">
        <v>6293</v>
      </c>
      <c r="C2226" s="58" t="s">
        <v>6294</v>
      </c>
      <c r="D2226" s="58" t="s">
        <v>2812</v>
      </c>
      <c r="E2226" s="58" t="s">
        <v>1215</v>
      </c>
      <c r="F2226" s="57" t="s">
        <v>441</v>
      </c>
      <c r="G2226" s="59">
        <v>71720</v>
      </c>
      <c r="H2226" s="102">
        <f t="shared" si="34"/>
        <v>14.604099003247844</v>
      </c>
    </row>
    <row r="2227" spans="1:8">
      <c r="A2227" s="56">
        <v>400950520475</v>
      </c>
      <c r="B2227" s="57" t="s">
        <v>6295</v>
      </c>
      <c r="C2227" s="58" t="s">
        <v>6296</v>
      </c>
      <c r="D2227" s="58" t="s">
        <v>6297</v>
      </c>
      <c r="E2227" s="58" t="s">
        <v>1051</v>
      </c>
      <c r="F2227" s="57" t="s">
        <v>441</v>
      </c>
      <c r="G2227" s="59">
        <v>70604</v>
      </c>
      <c r="H2227" s="102">
        <f t="shared" si="34"/>
        <v>14.376851729298812</v>
      </c>
    </row>
    <row r="2228" spans="1:8">
      <c r="A2228" s="56">
        <v>400161001323</v>
      </c>
      <c r="B2228" s="57" t="s">
        <v>6298</v>
      </c>
      <c r="C2228" s="58" t="s">
        <v>6299</v>
      </c>
      <c r="D2228" s="58" t="s">
        <v>6300</v>
      </c>
      <c r="E2228" s="58" t="s">
        <v>716</v>
      </c>
      <c r="F2228" s="57" t="s">
        <v>441</v>
      </c>
      <c r="G2228" s="59">
        <v>70058</v>
      </c>
      <c r="H2228" s="102">
        <f t="shared" si="34"/>
        <v>14.265671611399018</v>
      </c>
    </row>
    <row r="2229" spans="1:8">
      <c r="A2229" s="56">
        <v>393011210122</v>
      </c>
      <c r="B2229" s="57" t="s">
        <v>6301</v>
      </c>
      <c r="C2229" s="58" t="s">
        <v>6302</v>
      </c>
      <c r="D2229" s="58" t="s">
        <v>1558</v>
      </c>
      <c r="E2229" s="58" t="s">
        <v>3153</v>
      </c>
      <c r="F2229" s="57" t="s">
        <v>441</v>
      </c>
      <c r="G2229" s="59">
        <v>69055</v>
      </c>
      <c r="H2229" s="102">
        <f t="shared" si="34"/>
        <v>14.061434142070272</v>
      </c>
    </row>
    <row r="2230" spans="1:8">
      <c r="A2230" s="56">
        <v>396761203097</v>
      </c>
      <c r="B2230" s="57" t="s">
        <v>37</v>
      </c>
      <c r="C2230" s="58" t="s">
        <v>2929</v>
      </c>
      <c r="D2230" s="58" t="s">
        <v>6303</v>
      </c>
      <c r="E2230" s="58" t="s">
        <v>440</v>
      </c>
      <c r="F2230" s="57" t="s">
        <v>477</v>
      </c>
      <c r="G2230" s="59">
        <v>69055</v>
      </c>
      <c r="H2230" s="102">
        <f t="shared" si="34"/>
        <v>14.061434142070272</v>
      </c>
    </row>
    <row r="2231" spans="1:8">
      <c r="A2231" s="56">
        <v>400040700313</v>
      </c>
      <c r="B2231" s="57" t="s">
        <v>6304</v>
      </c>
      <c r="C2231" s="58" t="s">
        <v>6305</v>
      </c>
      <c r="D2231" s="58" t="s">
        <v>6306</v>
      </c>
      <c r="E2231" s="58" t="s">
        <v>2127</v>
      </c>
      <c r="F2231" s="57" t="s">
        <v>441</v>
      </c>
      <c r="G2231" s="59">
        <v>69055</v>
      </c>
      <c r="H2231" s="102">
        <f t="shared" si="34"/>
        <v>14.061434142070272</v>
      </c>
    </row>
    <row r="2232" spans="1:8">
      <c r="A2232" s="56">
        <v>400760100097</v>
      </c>
      <c r="B2232" s="57" t="s">
        <v>6307</v>
      </c>
      <c r="C2232" s="58" t="s">
        <v>6308</v>
      </c>
      <c r="D2232" s="58" t="s">
        <v>6242</v>
      </c>
      <c r="E2232" s="58" t="s">
        <v>716</v>
      </c>
      <c r="F2232" s="57" t="s">
        <v>441</v>
      </c>
      <c r="G2232" s="59">
        <v>69055</v>
      </c>
      <c r="H2232" s="102">
        <f t="shared" si="34"/>
        <v>14.061434142070272</v>
      </c>
    </row>
    <row r="2233" spans="1:8">
      <c r="A2233" s="56">
        <v>372041000397</v>
      </c>
      <c r="B2233" s="57" t="s">
        <v>6309</v>
      </c>
      <c r="C2233" s="58" t="s">
        <v>6310</v>
      </c>
      <c r="D2233" s="58" t="s">
        <v>6311</v>
      </c>
      <c r="E2233" s="58" t="s">
        <v>6312</v>
      </c>
      <c r="F2233" s="57" t="s">
        <v>441</v>
      </c>
      <c r="G2233" s="59">
        <v>66138</v>
      </c>
      <c r="H2233" s="102">
        <f t="shared" si="34"/>
        <v>13.467455380323564</v>
      </c>
    </row>
    <row r="2234" spans="1:8">
      <c r="A2234" s="56">
        <v>390940601111</v>
      </c>
      <c r="B2234" s="57" t="s">
        <v>6313</v>
      </c>
      <c r="C2234" s="58" t="s">
        <v>3687</v>
      </c>
      <c r="D2234" s="58" t="s">
        <v>6314</v>
      </c>
      <c r="E2234" s="58" t="s">
        <v>1532</v>
      </c>
      <c r="F2234" s="57" t="s">
        <v>477</v>
      </c>
      <c r="G2234" s="59">
        <v>66138</v>
      </c>
      <c r="H2234" s="102">
        <f t="shared" si="34"/>
        <v>13.467455380323564</v>
      </c>
    </row>
    <row r="2235" spans="1:8">
      <c r="A2235" s="56">
        <v>396161000125</v>
      </c>
      <c r="B2235" s="57" t="s">
        <v>447</v>
      </c>
      <c r="C2235" s="58" t="s">
        <v>448</v>
      </c>
      <c r="D2235" s="58" t="s">
        <v>449</v>
      </c>
      <c r="E2235" s="58" t="s">
        <v>440</v>
      </c>
      <c r="F2235" s="57" t="s">
        <v>441</v>
      </c>
      <c r="G2235" s="59">
        <v>66138</v>
      </c>
      <c r="H2235" s="102">
        <f t="shared" si="34"/>
        <v>13.467455380323564</v>
      </c>
    </row>
    <row r="2236" spans="1:8">
      <c r="A2236" s="56">
        <v>396161000257</v>
      </c>
      <c r="B2236" s="57" t="s">
        <v>444</v>
      </c>
      <c r="C2236" s="58" t="s">
        <v>445</v>
      </c>
      <c r="D2236" s="58" t="s">
        <v>446</v>
      </c>
      <c r="E2236" s="58" t="s">
        <v>440</v>
      </c>
      <c r="F2236" s="57" t="s">
        <v>441</v>
      </c>
      <c r="G2236" s="59">
        <v>66138</v>
      </c>
      <c r="H2236" s="102">
        <f t="shared" si="34"/>
        <v>13.467455380323564</v>
      </c>
    </row>
    <row r="2237" spans="1:8">
      <c r="A2237" s="56">
        <v>371010702001</v>
      </c>
      <c r="B2237" s="57" t="s">
        <v>6315</v>
      </c>
      <c r="C2237" s="58" t="s">
        <v>3682</v>
      </c>
      <c r="D2237" s="58" t="s">
        <v>6316</v>
      </c>
      <c r="E2237" s="58" t="s">
        <v>2200</v>
      </c>
      <c r="F2237" s="57" t="s">
        <v>441</v>
      </c>
      <c r="G2237" s="59">
        <v>65787</v>
      </c>
      <c r="H2237" s="102">
        <f t="shared" si="34"/>
        <v>13.395982447387981</v>
      </c>
    </row>
    <row r="2238" spans="1:8">
      <c r="A2238" s="56">
        <v>395110801496</v>
      </c>
      <c r="B2238" s="57" t="s">
        <v>6317</v>
      </c>
      <c r="C2238" s="58" t="s">
        <v>4483</v>
      </c>
      <c r="D2238" s="58" t="s">
        <v>6318</v>
      </c>
      <c r="E2238" s="58" t="s">
        <v>728</v>
      </c>
      <c r="F2238" s="57" t="s">
        <v>477</v>
      </c>
      <c r="G2238" s="59">
        <v>65029</v>
      </c>
      <c r="H2238" s="102">
        <f t="shared" si="34"/>
        <v>13.241633492501451</v>
      </c>
    </row>
    <row r="2239" spans="1:8">
      <c r="A2239" s="56">
        <v>371921200135</v>
      </c>
      <c r="B2239" s="57" t="s">
        <v>6319</v>
      </c>
      <c r="C2239" s="58" t="s">
        <v>3679</v>
      </c>
      <c r="D2239" s="58" t="s">
        <v>6320</v>
      </c>
      <c r="E2239" s="58" t="s">
        <v>2200</v>
      </c>
      <c r="F2239" s="57" t="s">
        <v>441</v>
      </c>
      <c r="G2239" s="59">
        <v>64154</v>
      </c>
      <c r="H2239" s="102">
        <f t="shared" si="34"/>
        <v>13.063460226636394</v>
      </c>
    </row>
    <row r="2240" spans="1:8">
      <c r="A2240" s="56">
        <v>389850800019</v>
      </c>
      <c r="B2240" s="57" t="s">
        <v>6321</v>
      </c>
      <c r="C2240" s="58" t="s">
        <v>6322</v>
      </c>
      <c r="D2240" s="58" t="s">
        <v>6323</v>
      </c>
      <c r="E2240" s="58" t="s">
        <v>815</v>
      </c>
      <c r="F2240" s="57" t="s">
        <v>441</v>
      </c>
      <c r="G2240" s="59">
        <v>64154</v>
      </c>
      <c r="H2240" s="102">
        <f t="shared" si="34"/>
        <v>13.063460226636394</v>
      </c>
    </row>
    <row r="2241" spans="1:8">
      <c r="A2241" s="56">
        <v>389900100617</v>
      </c>
      <c r="B2241" s="57" t="s">
        <v>6324</v>
      </c>
      <c r="C2241" s="58" t="s">
        <v>6325</v>
      </c>
      <c r="D2241" s="58" t="s">
        <v>6326</v>
      </c>
      <c r="E2241" s="58" t="s">
        <v>6327</v>
      </c>
      <c r="F2241" s="57" t="s">
        <v>441</v>
      </c>
      <c r="G2241" s="59">
        <v>64154</v>
      </c>
      <c r="H2241" s="102">
        <f t="shared" si="34"/>
        <v>13.063460226636394</v>
      </c>
    </row>
    <row r="2242" spans="1:8">
      <c r="A2242" s="56">
        <v>390161000143</v>
      </c>
      <c r="B2242" s="57" t="s">
        <v>6328</v>
      </c>
      <c r="C2242" s="58" t="s">
        <v>6329</v>
      </c>
      <c r="D2242" s="58" t="s">
        <v>6330</v>
      </c>
      <c r="E2242" s="58" t="s">
        <v>2816</v>
      </c>
      <c r="F2242" s="57" t="s">
        <v>441</v>
      </c>
      <c r="G2242" s="59">
        <v>64154</v>
      </c>
      <c r="H2242" s="102">
        <f t="shared" ref="H2242:H2305" si="35">G2242/4910.95</f>
        <v>13.063460226636394</v>
      </c>
    </row>
    <row r="2243" spans="1:8">
      <c r="A2243" s="56">
        <v>390710900011</v>
      </c>
      <c r="B2243" s="57" t="s">
        <v>6331</v>
      </c>
      <c r="C2243" s="58" t="s">
        <v>6332</v>
      </c>
      <c r="D2243" s="58" t="s">
        <v>2812</v>
      </c>
      <c r="E2243" s="58" t="s">
        <v>1215</v>
      </c>
      <c r="F2243" s="57" t="s">
        <v>441</v>
      </c>
      <c r="G2243" s="59">
        <v>64154</v>
      </c>
      <c r="H2243" s="102">
        <f t="shared" si="35"/>
        <v>13.063460226636394</v>
      </c>
    </row>
    <row r="2244" spans="1:8">
      <c r="A2244" s="56">
        <v>390760900012</v>
      </c>
      <c r="B2244" s="57" t="s">
        <v>6333</v>
      </c>
      <c r="C2244" s="58" t="s">
        <v>6334</v>
      </c>
      <c r="D2244" s="58" t="s">
        <v>1215</v>
      </c>
      <c r="E2244" s="58" t="s">
        <v>1215</v>
      </c>
      <c r="F2244" s="57" t="s">
        <v>441</v>
      </c>
      <c r="G2244" s="59">
        <v>64154</v>
      </c>
      <c r="H2244" s="102">
        <f t="shared" si="35"/>
        <v>13.063460226636394</v>
      </c>
    </row>
    <row r="2245" spans="1:8">
      <c r="A2245" s="56">
        <v>390831000051</v>
      </c>
      <c r="B2245" s="57" t="s">
        <v>6335</v>
      </c>
      <c r="C2245" s="58" t="s">
        <v>6336</v>
      </c>
      <c r="D2245" s="58" t="s">
        <v>6337</v>
      </c>
      <c r="E2245" s="58" t="s">
        <v>1532</v>
      </c>
      <c r="F2245" s="57" t="s">
        <v>477</v>
      </c>
      <c r="G2245" s="59">
        <v>64154</v>
      </c>
      <c r="H2245" s="102">
        <f t="shared" si="35"/>
        <v>13.063460226636394</v>
      </c>
    </row>
    <row r="2246" spans="1:8">
      <c r="A2246" s="56">
        <v>390870700167</v>
      </c>
      <c r="B2246" s="57" t="s">
        <v>6338</v>
      </c>
      <c r="C2246" s="58" t="s">
        <v>6339</v>
      </c>
      <c r="D2246" s="58" t="s">
        <v>6340</v>
      </c>
      <c r="E2246" s="58" t="s">
        <v>1532</v>
      </c>
      <c r="F2246" s="57" t="s">
        <v>441</v>
      </c>
      <c r="G2246" s="59">
        <v>64154</v>
      </c>
      <c r="H2246" s="102">
        <f t="shared" si="35"/>
        <v>13.063460226636394</v>
      </c>
    </row>
    <row r="2247" spans="1:8">
      <c r="A2247" s="56">
        <v>390960910276</v>
      </c>
      <c r="B2247" s="57" t="s">
        <v>6341</v>
      </c>
      <c r="C2247" s="58" t="s">
        <v>6342</v>
      </c>
      <c r="D2247" s="58" t="s">
        <v>6343</v>
      </c>
      <c r="E2247" s="58" t="s">
        <v>873</v>
      </c>
      <c r="F2247" s="57" t="s">
        <v>441</v>
      </c>
      <c r="G2247" s="59">
        <v>64154</v>
      </c>
      <c r="H2247" s="102">
        <f t="shared" si="35"/>
        <v>13.063460226636394</v>
      </c>
    </row>
    <row r="2248" spans="1:8">
      <c r="A2248" s="56">
        <v>391760200068</v>
      </c>
      <c r="B2248" s="57" t="s">
        <v>6344</v>
      </c>
      <c r="C2248" s="58" t="s">
        <v>6345</v>
      </c>
      <c r="D2248" s="58" t="s">
        <v>6346</v>
      </c>
      <c r="E2248" s="58" t="s">
        <v>984</v>
      </c>
      <c r="F2248" s="57" t="s">
        <v>441</v>
      </c>
      <c r="G2248" s="59">
        <v>64154</v>
      </c>
      <c r="H2248" s="102">
        <f t="shared" si="35"/>
        <v>13.063460226636394</v>
      </c>
    </row>
    <row r="2249" spans="1:8">
      <c r="A2249" s="56">
        <v>391791000130</v>
      </c>
      <c r="B2249" s="57" t="s">
        <v>6347</v>
      </c>
      <c r="C2249" s="58" t="s">
        <v>6348</v>
      </c>
      <c r="D2249" s="58" t="s">
        <v>6349</v>
      </c>
      <c r="E2249" s="58" t="s">
        <v>984</v>
      </c>
      <c r="F2249" s="57" t="s">
        <v>441</v>
      </c>
      <c r="G2249" s="59">
        <v>64154</v>
      </c>
      <c r="H2249" s="102">
        <f t="shared" si="35"/>
        <v>13.063460226636394</v>
      </c>
    </row>
    <row r="2250" spans="1:8">
      <c r="A2250" s="56">
        <v>391850100020</v>
      </c>
      <c r="B2250" s="57" t="s">
        <v>6350</v>
      </c>
      <c r="C2250" s="58" t="s">
        <v>6351</v>
      </c>
      <c r="D2250" s="58" t="s">
        <v>6352</v>
      </c>
      <c r="E2250" s="58" t="s">
        <v>1416</v>
      </c>
      <c r="F2250" s="57" t="s">
        <v>441</v>
      </c>
      <c r="G2250" s="59">
        <v>64154</v>
      </c>
      <c r="H2250" s="102">
        <f t="shared" si="35"/>
        <v>13.063460226636394</v>
      </c>
    </row>
    <row r="2251" spans="1:8">
      <c r="A2251" s="56">
        <v>391850600049</v>
      </c>
      <c r="B2251" s="57" t="s">
        <v>6353</v>
      </c>
      <c r="C2251" s="58" t="s">
        <v>6354</v>
      </c>
      <c r="D2251" s="58" t="s">
        <v>6355</v>
      </c>
      <c r="E2251" s="58" t="s">
        <v>1416</v>
      </c>
      <c r="F2251" s="57" t="s">
        <v>441</v>
      </c>
      <c r="G2251" s="59">
        <v>64154</v>
      </c>
      <c r="H2251" s="102">
        <f t="shared" si="35"/>
        <v>13.063460226636394</v>
      </c>
    </row>
    <row r="2252" spans="1:8">
      <c r="A2252" s="56">
        <v>392980310057</v>
      </c>
      <c r="B2252" s="57" t="s">
        <v>6356</v>
      </c>
      <c r="C2252" s="58" t="s">
        <v>6357</v>
      </c>
      <c r="D2252" s="58" t="s">
        <v>6358</v>
      </c>
      <c r="E2252" s="58" t="s">
        <v>938</v>
      </c>
      <c r="F2252" s="57" t="s">
        <v>441</v>
      </c>
      <c r="G2252" s="59">
        <v>64154</v>
      </c>
      <c r="H2252" s="102">
        <f t="shared" si="35"/>
        <v>13.063460226636394</v>
      </c>
    </row>
    <row r="2253" spans="1:8">
      <c r="A2253" s="56">
        <v>393021200397</v>
      </c>
      <c r="B2253" s="57" t="s">
        <v>6359</v>
      </c>
      <c r="C2253" s="58" t="s">
        <v>6360</v>
      </c>
      <c r="D2253" s="58" t="s">
        <v>6361</v>
      </c>
      <c r="E2253" s="58" t="s">
        <v>6362</v>
      </c>
      <c r="F2253" s="57" t="s">
        <v>441</v>
      </c>
      <c r="G2253" s="59">
        <v>64154</v>
      </c>
      <c r="H2253" s="102">
        <f t="shared" si="35"/>
        <v>13.063460226636394</v>
      </c>
    </row>
    <row r="2254" spans="1:8">
      <c r="A2254" s="56">
        <v>395770800409</v>
      </c>
      <c r="B2254" s="57" t="s">
        <v>6363</v>
      </c>
      <c r="C2254" s="58" t="s">
        <v>3815</v>
      </c>
      <c r="D2254" s="58" t="s">
        <v>6364</v>
      </c>
      <c r="E2254" s="58" t="s">
        <v>728</v>
      </c>
      <c r="F2254" s="57" t="s">
        <v>441</v>
      </c>
      <c r="G2254" s="59">
        <v>64154</v>
      </c>
      <c r="H2254" s="102">
        <f t="shared" si="35"/>
        <v>13.063460226636394</v>
      </c>
    </row>
    <row r="2255" spans="1:8">
      <c r="A2255" s="56">
        <v>395770800751</v>
      </c>
      <c r="B2255" s="57" t="s">
        <v>6365</v>
      </c>
      <c r="C2255" s="58" t="s">
        <v>6366</v>
      </c>
      <c r="D2255" s="58" t="s">
        <v>6367</v>
      </c>
      <c r="E2255" s="58" t="s">
        <v>728</v>
      </c>
      <c r="F2255" s="57" t="s">
        <v>441</v>
      </c>
      <c r="G2255" s="59">
        <v>64154</v>
      </c>
      <c r="H2255" s="102">
        <f t="shared" si="35"/>
        <v>13.063460226636394</v>
      </c>
    </row>
    <row r="2256" spans="1:8">
      <c r="A2256" s="56">
        <v>395770800778</v>
      </c>
      <c r="B2256" s="57" t="s">
        <v>6368</v>
      </c>
      <c r="C2256" s="58" t="s">
        <v>3565</v>
      </c>
      <c r="D2256" s="58" t="s">
        <v>4694</v>
      </c>
      <c r="E2256" s="58" t="s">
        <v>728</v>
      </c>
      <c r="F2256" s="57" t="s">
        <v>441</v>
      </c>
      <c r="G2256" s="59">
        <v>64154</v>
      </c>
      <c r="H2256" s="102">
        <f t="shared" si="35"/>
        <v>13.063460226636394</v>
      </c>
    </row>
    <row r="2257" spans="1:8">
      <c r="A2257" s="56">
        <v>395770801162</v>
      </c>
      <c r="B2257" s="57" t="s">
        <v>6369</v>
      </c>
      <c r="C2257" s="58" t="s">
        <v>6370</v>
      </c>
      <c r="D2257" s="58" t="s">
        <v>6371</v>
      </c>
      <c r="E2257" s="58" t="s">
        <v>728</v>
      </c>
      <c r="F2257" s="57" t="s">
        <v>441</v>
      </c>
      <c r="G2257" s="59">
        <v>64154</v>
      </c>
      <c r="H2257" s="102">
        <f t="shared" si="35"/>
        <v>13.063460226636394</v>
      </c>
    </row>
    <row r="2258" spans="1:8">
      <c r="A2258" s="56">
        <v>395770801448</v>
      </c>
      <c r="B2258" s="57" t="s">
        <v>6372</v>
      </c>
      <c r="C2258" s="58" t="s">
        <v>6373</v>
      </c>
      <c r="D2258" s="58" t="s">
        <v>5187</v>
      </c>
      <c r="E2258" s="58" t="s">
        <v>728</v>
      </c>
      <c r="F2258" s="57" t="s">
        <v>441</v>
      </c>
      <c r="G2258" s="59">
        <v>64154</v>
      </c>
      <c r="H2258" s="102">
        <f t="shared" si="35"/>
        <v>13.063460226636394</v>
      </c>
    </row>
    <row r="2259" spans="1:8">
      <c r="A2259" s="56">
        <v>395770803157</v>
      </c>
      <c r="B2259" s="57" t="s">
        <v>6374</v>
      </c>
      <c r="C2259" s="58" t="s">
        <v>2891</v>
      </c>
      <c r="D2259" s="58" t="s">
        <v>2892</v>
      </c>
      <c r="E2259" s="58" t="s">
        <v>743</v>
      </c>
      <c r="F2259" s="57" t="s">
        <v>477</v>
      </c>
      <c r="G2259" s="59">
        <v>64154</v>
      </c>
      <c r="H2259" s="102">
        <f t="shared" si="35"/>
        <v>13.063460226636394</v>
      </c>
    </row>
    <row r="2260" spans="1:8">
      <c r="A2260" s="56">
        <v>398020100251</v>
      </c>
      <c r="B2260" s="57" t="s">
        <v>6375</v>
      </c>
      <c r="C2260" s="58" t="s">
        <v>6376</v>
      </c>
      <c r="D2260" s="58" t="s">
        <v>6377</v>
      </c>
      <c r="E2260" s="58" t="s">
        <v>2733</v>
      </c>
      <c r="F2260" s="57" t="s">
        <v>441</v>
      </c>
      <c r="G2260" s="59">
        <v>64154</v>
      </c>
      <c r="H2260" s="102">
        <f t="shared" si="35"/>
        <v>13.063460226636394</v>
      </c>
    </row>
    <row r="2261" spans="1:8">
      <c r="A2261" s="56">
        <v>398700500083</v>
      </c>
      <c r="B2261" s="57" t="s">
        <v>6378</v>
      </c>
      <c r="C2261" s="58" t="s">
        <v>6379</v>
      </c>
      <c r="D2261" s="58" t="s">
        <v>6380</v>
      </c>
      <c r="E2261" s="58" t="s">
        <v>743</v>
      </c>
      <c r="F2261" s="57" t="s">
        <v>441</v>
      </c>
      <c r="G2261" s="59">
        <v>64154</v>
      </c>
      <c r="H2261" s="102">
        <f t="shared" si="35"/>
        <v>13.063460226636394</v>
      </c>
    </row>
    <row r="2262" spans="1:8">
      <c r="A2262" s="56">
        <v>398830700106</v>
      </c>
      <c r="B2262" s="57" t="s">
        <v>6381</v>
      </c>
      <c r="C2262" s="58" t="s">
        <v>6382</v>
      </c>
      <c r="D2262" s="58" t="s">
        <v>6383</v>
      </c>
      <c r="E2262" s="58" t="s">
        <v>2227</v>
      </c>
      <c r="F2262" s="57" t="s">
        <v>441</v>
      </c>
      <c r="G2262" s="59">
        <v>64154</v>
      </c>
      <c r="H2262" s="102">
        <f t="shared" si="35"/>
        <v>13.063460226636394</v>
      </c>
    </row>
    <row r="2263" spans="1:8">
      <c r="A2263" s="56">
        <v>398861200390</v>
      </c>
      <c r="B2263" s="57" t="s">
        <v>6384</v>
      </c>
      <c r="C2263" s="58" t="s">
        <v>6121</v>
      </c>
      <c r="D2263" s="58" t="s">
        <v>6385</v>
      </c>
      <c r="E2263" s="58" t="s">
        <v>2816</v>
      </c>
      <c r="F2263" s="57" t="s">
        <v>441</v>
      </c>
      <c r="G2263" s="59">
        <v>64154</v>
      </c>
      <c r="H2263" s="102">
        <f t="shared" si="35"/>
        <v>13.063460226636394</v>
      </c>
    </row>
    <row r="2264" spans="1:8">
      <c r="A2264" s="56">
        <v>400000300142</v>
      </c>
      <c r="B2264" s="57" t="s">
        <v>6386</v>
      </c>
      <c r="C2264" s="58" t="s">
        <v>6387</v>
      </c>
      <c r="D2264" s="58" t="s">
        <v>6388</v>
      </c>
      <c r="E2264" s="58" t="s">
        <v>716</v>
      </c>
      <c r="F2264" s="57" t="s">
        <v>441</v>
      </c>
      <c r="G2264" s="59">
        <v>64154</v>
      </c>
      <c r="H2264" s="102">
        <f t="shared" si="35"/>
        <v>13.063460226636394</v>
      </c>
    </row>
    <row r="2265" spans="1:8">
      <c r="A2265" s="56">
        <v>400000501911</v>
      </c>
      <c r="B2265" s="57" t="s">
        <v>6389</v>
      </c>
      <c r="C2265" s="58" t="s">
        <v>6390</v>
      </c>
      <c r="D2265" s="58" t="s">
        <v>6391</v>
      </c>
      <c r="E2265" s="58" t="s">
        <v>716</v>
      </c>
      <c r="F2265" s="57" t="s">
        <v>441</v>
      </c>
      <c r="G2265" s="59">
        <v>64154</v>
      </c>
      <c r="H2265" s="102">
        <f t="shared" si="35"/>
        <v>13.063460226636394</v>
      </c>
    </row>
    <row r="2266" spans="1:8">
      <c r="A2266" s="56">
        <v>400030301097</v>
      </c>
      <c r="B2266" s="57" t="s">
        <v>6392</v>
      </c>
      <c r="C2266" s="58" t="s">
        <v>6393</v>
      </c>
      <c r="D2266" s="58" t="s">
        <v>6394</v>
      </c>
      <c r="E2266" s="58" t="s">
        <v>716</v>
      </c>
      <c r="F2266" s="57" t="s">
        <v>441</v>
      </c>
      <c r="G2266" s="59">
        <v>64154</v>
      </c>
      <c r="H2266" s="102">
        <f t="shared" si="35"/>
        <v>13.063460226636394</v>
      </c>
    </row>
    <row r="2267" spans="1:8">
      <c r="A2267" s="56">
        <v>400030802878</v>
      </c>
      <c r="B2267" s="57" t="s">
        <v>6395</v>
      </c>
      <c r="C2267" s="58" t="s">
        <v>3501</v>
      </c>
      <c r="D2267" s="58" t="s">
        <v>6396</v>
      </c>
      <c r="E2267" s="58" t="s">
        <v>716</v>
      </c>
      <c r="F2267" s="57" t="s">
        <v>441</v>
      </c>
      <c r="G2267" s="59">
        <v>64154</v>
      </c>
      <c r="H2267" s="102">
        <f t="shared" si="35"/>
        <v>13.063460226636394</v>
      </c>
    </row>
    <row r="2268" spans="1:8">
      <c r="A2268" s="56">
        <v>400040805654</v>
      </c>
      <c r="B2268" s="57" t="s">
        <v>6397</v>
      </c>
      <c r="C2268" s="58" t="s">
        <v>6398</v>
      </c>
      <c r="D2268" s="58" t="s">
        <v>6399</v>
      </c>
      <c r="E2268" s="58" t="s">
        <v>716</v>
      </c>
      <c r="F2268" s="57" t="s">
        <v>441</v>
      </c>
      <c r="G2268" s="59">
        <v>64154</v>
      </c>
      <c r="H2268" s="102">
        <f t="shared" si="35"/>
        <v>13.063460226636394</v>
      </c>
    </row>
    <row r="2269" spans="1:8">
      <c r="A2269" s="56">
        <v>400780900065</v>
      </c>
      <c r="B2269" s="57" t="s">
        <v>6400</v>
      </c>
      <c r="C2269" s="58" t="s">
        <v>6401</v>
      </c>
      <c r="D2269" s="58" t="s">
        <v>6402</v>
      </c>
      <c r="E2269" s="58" t="s">
        <v>2127</v>
      </c>
      <c r="F2269" s="57" t="s">
        <v>441</v>
      </c>
      <c r="G2269" s="59">
        <v>64154</v>
      </c>
      <c r="H2269" s="102">
        <f t="shared" si="35"/>
        <v>13.063460226636394</v>
      </c>
    </row>
    <row r="2270" spans="1:8">
      <c r="A2270" s="56">
        <v>400870600303</v>
      </c>
      <c r="B2270" s="57" t="s">
        <v>6403</v>
      </c>
      <c r="C2270" s="58" t="s">
        <v>6404</v>
      </c>
      <c r="D2270" s="58" t="s">
        <v>6405</v>
      </c>
      <c r="E2270" s="58" t="s">
        <v>1051</v>
      </c>
      <c r="F2270" s="57" t="s">
        <v>441</v>
      </c>
      <c r="G2270" s="59">
        <v>64154</v>
      </c>
      <c r="H2270" s="102">
        <f t="shared" si="35"/>
        <v>13.063460226636394</v>
      </c>
    </row>
    <row r="2271" spans="1:8">
      <c r="A2271" s="56">
        <v>400911100825</v>
      </c>
      <c r="B2271" s="57" t="s">
        <v>6406</v>
      </c>
      <c r="C2271" s="58" t="s">
        <v>6407</v>
      </c>
      <c r="D2271" s="58" t="s">
        <v>2940</v>
      </c>
      <c r="E2271" s="58" t="s">
        <v>716</v>
      </c>
      <c r="F2271" s="57" t="s">
        <v>441</v>
      </c>
      <c r="G2271" s="59">
        <v>64154</v>
      </c>
      <c r="H2271" s="102">
        <f t="shared" si="35"/>
        <v>13.063460226636394</v>
      </c>
    </row>
    <row r="2272" spans="1:8">
      <c r="A2272" s="56">
        <v>400950250737</v>
      </c>
      <c r="B2272" s="57" t="s">
        <v>6408</v>
      </c>
      <c r="C2272" s="58" t="s">
        <v>6409</v>
      </c>
      <c r="D2272" s="58" t="s">
        <v>6410</v>
      </c>
      <c r="E2272" s="58" t="s">
        <v>716</v>
      </c>
      <c r="F2272" s="57" t="s">
        <v>441</v>
      </c>
      <c r="G2272" s="59">
        <v>64154</v>
      </c>
      <c r="H2272" s="102">
        <f t="shared" si="35"/>
        <v>13.063460226636394</v>
      </c>
    </row>
    <row r="2273" spans="1:8">
      <c r="A2273" s="56">
        <v>400960522921</v>
      </c>
      <c r="B2273" s="57" t="s">
        <v>6411</v>
      </c>
      <c r="C2273" s="58" t="s">
        <v>6412</v>
      </c>
      <c r="D2273" s="58" t="s">
        <v>6413</v>
      </c>
      <c r="E2273" s="58" t="s">
        <v>716</v>
      </c>
      <c r="F2273" s="57" t="s">
        <v>441</v>
      </c>
      <c r="G2273" s="59">
        <v>64154</v>
      </c>
      <c r="H2273" s="102">
        <f t="shared" si="35"/>
        <v>13.063460226636394</v>
      </c>
    </row>
    <row r="2274" spans="1:8">
      <c r="A2274" s="56">
        <v>400961131535</v>
      </c>
      <c r="B2274" s="57" t="s">
        <v>6414</v>
      </c>
      <c r="C2274" s="58" t="s">
        <v>6415</v>
      </c>
      <c r="D2274" s="58" t="s">
        <v>6416</v>
      </c>
      <c r="E2274" s="58" t="s">
        <v>716</v>
      </c>
      <c r="F2274" s="57" t="s">
        <v>441</v>
      </c>
      <c r="G2274" s="59">
        <v>64154</v>
      </c>
      <c r="H2274" s="102">
        <f t="shared" si="35"/>
        <v>13.063460226636394</v>
      </c>
    </row>
    <row r="2275" spans="1:8">
      <c r="A2275" s="56">
        <v>400980520208</v>
      </c>
      <c r="B2275" s="57" t="s">
        <v>6417</v>
      </c>
      <c r="C2275" s="58" t="s">
        <v>6418</v>
      </c>
      <c r="D2275" s="58" t="s">
        <v>6419</v>
      </c>
      <c r="E2275" s="58" t="s">
        <v>716</v>
      </c>
      <c r="F2275" s="57" t="s">
        <v>441</v>
      </c>
      <c r="G2275" s="59">
        <v>64154</v>
      </c>
      <c r="H2275" s="102">
        <f t="shared" si="35"/>
        <v>13.063460226636394</v>
      </c>
    </row>
    <row r="2276" spans="1:8">
      <c r="A2276" s="56">
        <v>400990420104</v>
      </c>
      <c r="B2276" s="57" t="s">
        <v>6420</v>
      </c>
      <c r="C2276" s="58" t="s">
        <v>6421</v>
      </c>
      <c r="D2276" s="58" t="s">
        <v>6422</v>
      </c>
      <c r="E2276" s="58" t="s">
        <v>716</v>
      </c>
      <c r="F2276" s="57" t="s">
        <v>441</v>
      </c>
      <c r="G2276" s="59">
        <v>64154</v>
      </c>
      <c r="H2276" s="102">
        <f t="shared" si="35"/>
        <v>13.063460226636394</v>
      </c>
    </row>
    <row r="2277" spans="1:8">
      <c r="A2277" s="56">
        <v>403961110103</v>
      </c>
      <c r="B2277" s="57" t="s">
        <v>6423</v>
      </c>
      <c r="C2277" s="58" t="s">
        <v>2954</v>
      </c>
      <c r="D2277" s="58" t="s">
        <v>6424</v>
      </c>
      <c r="E2277" s="58" t="s">
        <v>724</v>
      </c>
      <c r="F2277" s="57" t="s">
        <v>477</v>
      </c>
      <c r="G2277" s="59">
        <v>64154</v>
      </c>
      <c r="H2277" s="102">
        <f t="shared" si="35"/>
        <v>13.063460226636394</v>
      </c>
    </row>
    <row r="2278" spans="1:8">
      <c r="A2278" s="56">
        <v>395150801570</v>
      </c>
      <c r="B2278" s="57" t="s">
        <v>6425</v>
      </c>
      <c r="C2278" s="58" t="s">
        <v>6426</v>
      </c>
      <c r="D2278" s="58" t="s">
        <v>6427</v>
      </c>
      <c r="E2278" s="58" t="s">
        <v>4163</v>
      </c>
      <c r="F2278" s="57" t="s">
        <v>441</v>
      </c>
      <c r="G2278" s="59">
        <v>64153</v>
      </c>
      <c r="H2278" s="102">
        <f t="shared" si="35"/>
        <v>13.063256600046834</v>
      </c>
    </row>
    <row r="2279" spans="1:8">
      <c r="A2279" s="56">
        <v>400000602513</v>
      </c>
      <c r="B2279" s="57" t="s">
        <v>6428</v>
      </c>
      <c r="C2279" s="58" t="s">
        <v>6429</v>
      </c>
      <c r="D2279" s="58" t="s">
        <v>6430</v>
      </c>
      <c r="E2279" s="58" t="s">
        <v>716</v>
      </c>
      <c r="F2279" s="57" t="s">
        <v>441</v>
      </c>
      <c r="G2279" s="59">
        <v>64153</v>
      </c>
      <c r="H2279" s="102">
        <f t="shared" si="35"/>
        <v>13.063256600046834</v>
      </c>
    </row>
    <row r="2280" spans="1:8">
      <c r="A2280" s="56">
        <v>400030501908</v>
      </c>
      <c r="B2280" s="57" t="s">
        <v>6431</v>
      </c>
      <c r="C2280" s="58" t="s">
        <v>5628</v>
      </c>
      <c r="D2280" s="58" t="s">
        <v>6432</v>
      </c>
      <c r="E2280" s="58" t="s">
        <v>716</v>
      </c>
      <c r="F2280" s="57" t="s">
        <v>441</v>
      </c>
      <c r="G2280" s="59">
        <v>64153</v>
      </c>
      <c r="H2280" s="102">
        <f t="shared" si="35"/>
        <v>13.063256600046834</v>
      </c>
    </row>
    <row r="2281" spans="1:8">
      <c r="A2281" s="56">
        <v>395001200407</v>
      </c>
      <c r="B2281" s="57" t="s">
        <v>6433</v>
      </c>
      <c r="C2281" s="58" t="s">
        <v>6434</v>
      </c>
      <c r="D2281" s="58" t="s">
        <v>6435</v>
      </c>
      <c r="E2281" s="58" t="s">
        <v>743</v>
      </c>
      <c r="F2281" s="57" t="s">
        <v>441</v>
      </c>
      <c r="G2281" s="59">
        <v>61703</v>
      </c>
      <c r="H2281" s="102">
        <f t="shared" si="35"/>
        <v>12.564371455624675</v>
      </c>
    </row>
    <row r="2282" spans="1:8">
      <c r="A2282" s="56">
        <v>395130800399</v>
      </c>
      <c r="B2282" s="57" t="s">
        <v>6436</v>
      </c>
      <c r="C2282" s="58" t="s">
        <v>6437</v>
      </c>
      <c r="D2282" s="58" t="s">
        <v>6438</v>
      </c>
      <c r="E2282" s="58" t="s">
        <v>728</v>
      </c>
      <c r="F2282" s="57" t="s">
        <v>441</v>
      </c>
      <c r="G2282" s="59">
        <v>61703</v>
      </c>
      <c r="H2282" s="102">
        <f t="shared" si="35"/>
        <v>12.564371455624675</v>
      </c>
    </row>
    <row r="2283" spans="1:8">
      <c r="A2283" s="56">
        <v>396161000141</v>
      </c>
      <c r="B2283" s="57" t="s">
        <v>496</v>
      </c>
      <c r="C2283" s="58" t="s">
        <v>497</v>
      </c>
      <c r="D2283" s="58" t="s">
        <v>498</v>
      </c>
      <c r="E2283" s="58" t="s">
        <v>440</v>
      </c>
      <c r="F2283" s="57" t="s">
        <v>441</v>
      </c>
      <c r="G2283" s="59">
        <v>61703</v>
      </c>
      <c r="H2283" s="102">
        <f t="shared" si="35"/>
        <v>12.564371455624675</v>
      </c>
    </row>
    <row r="2284" spans="1:8">
      <c r="A2284" s="56">
        <v>396761203186</v>
      </c>
      <c r="B2284" s="57" t="s">
        <v>71</v>
      </c>
      <c r="C2284" s="58" t="s">
        <v>497</v>
      </c>
      <c r="D2284" s="58" t="s">
        <v>6439</v>
      </c>
      <c r="E2284" s="58" t="s">
        <v>440</v>
      </c>
      <c r="F2284" s="57" t="s">
        <v>441</v>
      </c>
      <c r="G2284" s="59">
        <v>61703</v>
      </c>
      <c r="H2284" s="102">
        <f t="shared" si="35"/>
        <v>12.564371455624675</v>
      </c>
    </row>
    <row r="2285" spans="1:8">
      <c r="A2285" s="56">
        <v>398150500692</v>
      </c>
      <c r="B2285" s="57" t="s">
        <v>6440</v>
      </c>
      <c r="C2285" s="58" t="s">
        <v>6441</v>
      </c>
      <c r="D2285" s="58" t="s">
        <v>6442</v>
      </c>
      <c r="E2285" s="58" t="s">
        <v>2816</v>
      </c>
      <c r="F2285" s="57" t="s">
        <v>441</v>
      </c>
      <c r="G2285" s="59">
        <v>61703</v>
      </c>
      <c r="H2285" s="102">
        <f t="shared" si="35"/>
        <v>12.564371455624675</v>
      </c>
    </row>
    <row r="2286" spans="1:8">
      <c r="A2286" s="56">
        <v>400001100040</v>
      </c>
      <c r="B2286" s="57" t="s">
        <v>6443</v>
      </c>
      <c r="C2286" s="58" t="s">
        <v>5628</v>
      </c>
      <c r="D2286" s="58" t="s">
        <v>6444</v>
      </c>
      <c r="E2286" s="58" t="s">
        <v>716</v>
      </c>
      <c r="F2286" s="57" t="s">
        <v>441</v>
      </c>
      <c r="G2286" s="59">
        <v>61703</v>
      </c>
      <c r="H2286" s="102">
        <f t="shared" si="35"/>
        <v>12.564371455624675</v>
      </c>
    </row>
    <row r="2287" spans="1:8">
      <c r="A2287" s="56">
        <v>400911001924</v>
      </c>
      <c r="B2287" s="57" t="s">
        <v>6445</v>
      </c>
      <c r="C2287" s="58" t="s">
        <v>6446</v>
      </c>
      <c r="D2287" s="58" t="s">
        <v>2940</v>
      </c>
      <c r="E2287" s="58" t="s">
        <v>716</v>
      </c>
      <c r="F2287" s="57" t="s">
        <v>441</v>
      </c>
      <c r="G2287" s="59">
        <v>61703</v>
      </c>
      <c r="H2287" s="102">
        <f t="shared" si="35"/>
        <v>12.564371455624675</v>
      </c>
    </row>
    <row r="2288" spans="1:8">
      <c r="A2288" s="56">
        <v>395970510740</v>
      </c>
      <c r="B2288" s="57" t="s">
        <v>6447</v>
      </c>
      <c r="C2288" s="58" t="s">
        <v>1702</v>
      </c>
      <c r="D2288" s="58" t="s">
        <v>6448</v>
      </c>
      <c r="E2288" s="58" t="s">
        <v>743</v>
      </c>
      <c r="F2288" s="57" t="s">
        <v>441</v>
      </c>
      <c r="G2288" s="59">
        <v>60128</v>
      </c>
      <c r="H2288" s="102">
        <f t="shared" si="35"/>
        <v>12.243659577067573</v>
      </c>
    </row>
    <row r="2289" spans="1:8">
      <c r="A2289" s="56">
        <v>370850200353</v>
      </c>
      <c r="B2289" s="57" t="s">
        <v>6449</v>
      </c>
      <c r="C2289" s="58" t="s">
        <v>4365</v>
      </c>
      <c r="D2289" s="58" t="s">
        <v>6450</v>
      </c>
      <c r="E2289" s="58" t="s">
        <v>1409</v>
      </c>
      <c r="F2289" s="57" t="s">
        <v>441</v>
      </c>
      <c r="G2289" s="59">
        <v>59568</v>
      </c>
      <c r="H2289" s="102">
        <f t="shared" si="35"/>
        <v>12.129628686913938</v>
      </c>
    </row>
    <row r="2290" spans="1:8">
      <c r="A2290" s="56">
        <v>393031110353</v>
      </c>
      <c r="B2290" s="57" t="s">
        <v>6451</v>
      </c>
      <c r="C2290" s="58" t="s">
        <v>6452</v>
      </c>
      <c r="D2290" s="58" t="s">
        <v>6453</v>
      </c>
      <c r="E2290" s="58" t="s">
        <v>2620</v>
      </c>
      <c r="F2290" s="57" t="s">
        <v>441</v>
      </c>
      <c r="G2290" s="59">
        <v>59568</v>
      </c>
      <c r="H2290" s="102">
        <f t="shared" si="35"/>
        <v>12.129628686913938</v>
      </c>
    </row>
    <row r="2291" spans="1:8">
      <c r="A2291" s="56">
        <v>393031110361</v>
      </c>
      <c r="B2291" s="57" t="s">
        <v>6454</v>
      </c>
      <c r="C2291" s="58" t="s">
        <v>2799</v>
      </c>
      <c r="D2291" s="58" t="s">
        <v>6455</v>
      </c>
      <c r="E2291" s="58" t="s">
        <v>6362</v>
      </c>
      <c r="F2291" s="57" t="s">
        <v>441</v>
      </c>
      <c r="G2291" s="59">
        <v>59568</v>
      </c>
      <c r="H2291" s="102">
        <f t="shared" si="35"/>
        <v>12.129628686913938</v>
      </c>
    </row>
    <row r="2292" spans="1:8">
      <c r="A2292" s="56">
        <v>395050101139</v>
      </c>
      <c r="B2292" s="57" t="s">
        <v>6456</v>
      </c>
      <c r="C2292" s="58" t="s">
        <v>6457</v>
      </c>
      <c r="D2292" s="58" t="s">
        <v>6458</v>
      </c>
      <c r="E2292" s="58" t="s">
        <v>743</v>
      </c>
      <c r="F2292" s="57" t="s">
        <v>441</v>
      </c>
      <c r="G2292" s="59">
        <v>59568</v>
      </c>
      <c r="H2292" s="102">
        <f t="shared" si="35"/>
        <v>12.129628686913938</v>
      </c>
    </row>
    <row r="2293" spans="1:8">
      <c r="A2293" s="56">
        <v>370991200187</v>
      </c>
      <c r="B2293" s="57" t="s">
        <v>6459</v>
      </c>
      <c r="C2293" s="58" t="s">
        <v>6460</v>
      </c>
      <c r="D2293" s="58" t="s">
        <v>6461</v>
      </c>
      <c r="E2293" s="58" t="s">
        <v>1409</v>
      </c>
      <c r="F2293" s="57" t="s">
        <v>441</v>
      </c>
      <c r="G2293" s="59">
        <v>59253</v>
      </c>
      <c r="H2293" s="102">
        <f t="shared" si="35"/>
        <v>12.065486311202518</v>
      </c>
    </row>
    <row r="2294" spans="1:8">
      <c r="A2294" s="56">
        <v>389911100287</v>
      </c>
      <c r="B2294" s="57" t="s">
        <v>6462</v>
      </c>
      <c r="C2294" s="58" t="s">
        <v>6463</v>
      </c>
      <c r="D2294" s="58" t="s">
        <v>6464</v>
      </c>
      <c r="E2294" s="58" t="s">
        <v>815</v>
      </c>
      <c r="F2294" s="57" t="s">
        <v>441</v>
      </c>
      <c r="G2294" s="59">
        <v>59253</v>
      </c>
      <c r="H2294" s="102">
        <f t="shared" si="35"/>
        <v>12.065486311202518</v>
      </c>
    </row>
    <row r="2295" spans="1:8">
      <c r="A2295" s="56">
        <v>414850301475</v>
      </c>
      <c r="B2295" s="57" t="s">
        <v>6465</v>
      </c>
      <c r="C2295" s="58" t="s">
        <v>6466</v>
      </c>
      <c r="D2295" s="58" t="s">
        <v>6467</v>
      </c>
      <c r="E2295" s="58" t="s">
        <v>6285</v>
      </c>
      <c r="F2295" s="57" t="s">
        <v>441</v>
      </c>
      <c r="G2295" s="59">
        <v>59253</v>
      </c>
      <c r="H2295" s="102">
        <f t="shared" si="35"/>
        <v>12.065486311202518</v>
      </c>
    </row>
    <row r="2296" spans="1:8">
      <c r="A2296" s="56">
        <v>371010801182</v>
      </c>
      <c r="B2296" s="57" t="s">
        <v>6468</v>
      </c>
      <c r="C2296" s="58" t="s">
        <v>6469</v>
      </c>
      <c r="D2296" s="58" t="s">
        <v>3471</v>
      </c>
      <c r="E2296" s="58" t="s">
        <v>3101</v>
      </c>
      <c r="F2296" s="57" t="s">
        <v>441</v>
      </c>
      <c r="G2296" s="59">
        <v>59252</v>
      </c>
      <c r="H2296" s="102">
        <f t="shared" si="35"/>
        <v>12.065282684612956</v>
      </c>
    </row>
    <row r="2297" spans="1:8">
      <c r="A2297" s="56">
        <v>373120701267</v>
      </c>
      <c r="B2297" s="57" t="s">
        <v>6470</v>
      </c>
      <c r="C2297" s="58" t="s">
        <v>6471</v>
      </c>
      <c r="D2297" s="58" t="s">
        <v>6472</v>
      </c>
      <c r="E2297" s="58" t="s">
        <v>1409</v>
      </c>
      <c r="F2297" s="57" t="s">
        <v>441</v>
      </c>
      <c r="G2297" s="59">
        <v>59252</v>
      </c>
      <c r="H2297" s="102">
        <f t="shared" si="35"/>
        <v>12.065282684612956</v>
      </c>
    </row>
    <row r="2298" spans="1:8">
      <c r="A2298" s="56">
        <v>396951050858</v>
      </c>
      <c r="B2298" s="57" t="s">
        <v>276</v>
      </c>
      <c r="C2298" s="58" t="s">
        <v>6473</v>
      </c>
      <c r="D2298" s="58" t="s">
        <v>6474</v>
      </c>
      <c r="E2298" s="58" t="s">
        <v>440</v>
      </c>
      <c r="F2298" s="57" t="s">
        <v>477</v>
      </c>
      <c r="G2298" s="59">
        <v>59252</v>
      </c>
      <c r="H2298" s="102">
        <f t="shared" si="35"/>
        <v>12.065282684612956</v>
      </c>
    </row>
    <row r="2299" spans="1:8">
      <c r="A2299" s="56">
        <v>400970422411</v>
      </c>
      <c r="B2299" s="57" t="s">
        <v>6475</v>
      </c>
      <c r="C2299" s="58" t="s">
        <v>6476</v>
      </c>
      <c r="D2299" s="58" t="s">
        <v>6477</v>
      </c>
      <c r="E2299" s="58" t="s">
        <v>716</v>
      </c>
      <c r="F2299" s="57" t="s">
        <v>441</v>
      </c>
      <c r="G2299" s="59">
        <v>59252</v>
      </c>
      <c r="H2299" s="102">
        <f t="shared" si="35"/>
        <v>12.065282684612956</v>
      </c>
    </row>
    <row r="2300" spans="1:8">
      <c r="A2300" s="56">
        <v>370850201538</v>
      </c>
      <c r="B2300" s="57" t="s">
        <v>6478</v>
      </c>
      <c r="C2300" s="58" t="s">
        <v>6479</v>
      </c>
      <c r="D2300" s="58" t="s">
        <v>6480</v>
      </c>
      <c r="E2300" s="58" t="s">
        <v>1409</v>
      </c>
      <c r="F2300" s="57" t="s">
        <v>441</v>
      </c>
      <c r="G2300" s="59">
        <v>56802</v>
      </c>
      <c r="H2300" s="102">
        <f t="shared" si="35"/>
        <v>11.566397540190799</v>
      </c>
    </row>
    <row r="2301" spans="1:8">
      <c r="A2301" s="56">
        <v>396100800684</v>
      </c>
      <c r="B2301" s="57" t="s">
        <v>283</v>
      </c>
      <c r="C2301" s="58" t="s">
        <v>6481</v>
      </c>
      <c r="D2301" s="58" t="s">
        <v>6482</v>
      </c>
      <c r="E2301" s="58" t="s">
        <v>440</v>
      </c>
      <c r="F2301" s="57" t="s">
        <v>477</v>
      </c>
      <c r="G2301" s="59">
        <v>56802</v>
      </c>
      <c r="H2301" s="102">
        <f t="shared" si="35"/>
        <v>11.566397540190799</v>
      </c>
    </row>
    <row r="2302" spans="1:8">
      <c r="A2302" s="56">
        <v>398021200852</v>
      </c>
      <c r="B2302" s="57" t="s">
        <v>6483</v>
      </c>
      <c r="C2302" s="58" t="s">
        <v>6484</v>
      </c>
      <c r="D2302" s="58" t="s">
        <v>6485</v>
      </c>
      <c r="E2302" s="58" t="s">
        <v>2816</v>
      </c>
      <c r="F2302" s="57" t="s">
        <v>441</v>
      </c>
      <c r="G2302" s="59">
        <v>56802</v>
      </c>
      <c r="H2302" s="102">
        <f t="shared" si="35"/>
        <v>11.566397540190799</v>
      </c>
    </row>
    <row r="2303" spans="1:8">
      <c r="A2303" s="56">
        <v>390110400031</v>
      </c>
      <c r="B2303" s="57" t="s">
        <v>6486</v>
      </c>
      <c r="C2303" s="58" t="s">
        <v>6487</v>
      </c>
      <c r="D2303" s="58" t="s">
        <v>6488</v>
      </c>
      <c r="E2303" s="58" t="s">
        <v>1532</v>
      </c>
      <c r="F2303" s="57" t="s">
        <v>441</v>
      </c>
      <c r="G2303" s="59">
        <v>54789</v>
      </c>
      <c r="H2303" s="102">
        <f t="shared" si="35"/>
        <v>11.156497215406388</v>
      </c>
    </row>
    <row r="2304" spans="1:8">
      <c r="A2304" s="56">
        <v>390931101075</v>
      </c>
      <c r="B2304" s="57" t="s">
        <v>6489</v>
      </c>
      <c r="C2304" s="58" t="s">
        <v>6490</v>
      </c>
      <c r="D2304" s="58" t="s">
        <v>6491</v>
      </c>
      <c r="E2304" s="58" t="s">
        <v>6492</v>
      </c>
      <c r="F2304" s="57" t="s">
        <v>477</v>
      </c>
      <c r="G2304" s="59">
        <v>54351</v>
      </c>
      <c r="H2304" s="102">
        <f t="shared" si="35"/>
        <v>11.06730876917908</v>
      </c>
    </row>
    <row r="2305" spans="1:8">
      <c r="A2305" s="56">
        <v>395010303162</v>
      </c>
      <c r="B2305" s="57" t="s">
        <v>6493</v>
      </c>
      <c r="C2305" s="58" t="s">
        <v>6494</v>
      </c>
      <c r="D2305" s="58" t="s">
        <v>6495</v>
      </c>
      <c r="E2305" s="58" t="s">
        <v>743</v>
      </c>
      <c r="F2305" s="57" t="s">
        <v>441</v>
      </c>
      <c r="G2305" s="59">
        <v>54351</v>
      </c>
      <c r="H2305" s="102">
        <f t="shared" si="35"/>
        <v>11.06730876917908</v>
      </c>
    </row>
    <row r="2306" spans="1:8">
      <c r="A2306" s="56">
        <v>395020602206</v>
      </c>
      <c r="B2306" s="57" t="s">
        <v>6496</v>
      </c>
      <c r="C2306" s="58" t="s">
        <v>6497</v>
      </c>
      <c r="D2306" s="58" t="s">
        <v>2854</v>
      </c>
      <c r="E2306" s="58" t="s">
        <v>728</v>
      </c>
      <c r="F2306" s="57" t="s">
        <v>441</v>
      </c>
      <c r="G2306" s="59">
        <v>54351</v>
      </c>
      <c r="H2306" s="102">
        <f t="shared" ref="H2306:H2369" si="36">G2306/4910.95</f>
        <v>11.06730876917908</v>
      </c>
    </row>
    <row r="2307" spans="1:8">
      <c r="A2307" s="56">
        <v>395971051358</v>
      </c>
      <c r="B2307" s="57" t="s">
        <v>6498</v>
      </c>
      <c r="C2307" s="58" t="s">
        <v>6499</v>
      </c>
      <c r="D2307" s="58" t="s">
        <v>6500</v>
      </c>
      <c r="E2307" s="58" t="s">
        <v>743</v>
      </c>
      <c r="F2307" s="57" t="s">
        <v>441</v>
      </c>
      <c r="G2307" s="59">
        <v>54351</v>
      </c>
      <c r="H2307" s="102">
        <f t="shared" si="36"/>
        <v>11.06730876917908</v>
      </c>
    </row>
    <row r="2308" spans="1:8">
      <c r="A2308" s="56">
        <v>396990806137</v>
      </c>
      <c r="B2308" s="57" t="s">
        <v>308</v>
      </c>
      <c r="C2308" s="58" t="s">
        <v>6501</v>
      </c>
      <c r="D2308" s="58" t="s">
        <v>6502</v>
      </c>
      <c r="E2308" s="58" t="s">
        <v>440</v>
      </c>
      <c r="F2308" s="57" t="s">
        <v>441</v>
      </c>
      <c r="G2308" s="59">
        <v>54351</v>
      </c>
      <c r="H2308" s="102">
        <f t="shared" si="36"/>
        <v>11.06730876917908</v>
      </c>
    </row>
    <row r="2309" spans="1:8">
      <c r="A2309" s="56">
        <v>398961205542</v>
      </c>
      <c r="B2309" s="57" t="s">
        <v>6503</v>
      </c>
      <c r="C2309" s="58" t="s">
        <v>2155</v>
      </c>
      <c r="D2309" s="58" t="s">
        <v>6504</v>
      </c>
      <c r="E2309" s="58" t="s">
        <v>2037</v>
      </c>
      <c r="F2309" s="57" t="s">
        <v>441</v>
      </c>
      <c r="G2309" s="59">
        <v>54351</v>
      </c>
      <c r="H2309" s="102">
        <f t="shared" si="36"/>
        <v>11.06730876917908</v>
      </c>
    </row>
    <row r="2310" spans="1:8">
      <c r="A2310" s="56">
        <v>398040100265</v>
      </c>
      <c r="B2310" s="57" t="s">
        <v>6505</v>
      </c>
      <c r="C2310" s="58" t="s">
        <v>6506</v>
      </c>
      <c r="D2310" s="58" t="s">
        <v>6507</v>
      </c>
      <c r="E2310" s="58" t="s">
        <v>743</v>
      </c>
      <c r="F2310" s="57" t="s">
        <v>441</v>
      </c>
      <c r="G2310" s="59">
        <v>52998</v>
      </c>
      <c r="H2310" s="102">
        <f t="shared" si="36"/>
        <v>10.791801993504313</v>
      </c>
    </row>
    <row r="2311" spans="1:8">
      <c r="A2311" s="56">
        <v>398940120679</v>
      </c>
      <c r="B2311" s="57" t="s">
        <v>6508</v>
      </c>
      <c r="C2311" s="58" t="s">
        <v>6509</v>
      </c>
      <c r="D2311" s="58" t="s">
        <v>6510</v>
      </c>
      <c r="E2311" s="58" t="s">
        <v>1845</v>
      </c>
      <c r="F2311" s="57" t="s">
        <v>441</v>
      </c>
      <c r="G2311" s="59">
        <v>52338</v>
      </c>
      <c r="H2311" s="102">
        <f t="shared" si="36"/>
        <v>10.657408444394669</v>
      </c>
    </row>
    <row r="2312" spans="1:8">
      <c r="A2312" s="56">
        <v>408950800142</v>
      </c>
      <c r="B2312" s="57" t="s">
        <v>6511</v>
      </c>
      <c r="C2312" s="58" t="s">
        <v>823</v>
      </c>
      <c r="D2312" s="58" t="s">
        <v>6512</v>
      </c>
      <c r="E2312" s="58" t="s">
        <v>732</v>
      </c>
      <c r="F2312" s="57" t="s">
        <v>441</v>
      </c>
      <c r="G2312" s="59">
        <v>50438</v>
      </c>
      <c r="H2312" s="102">
        <f t="shared" si="36"/>
        <v>10.270517924230546</v>
      </c>
    </row>
    <row r="2313" spans="1:8">
      <c r="A2313" s="56">
        <v>390070411116</v>
      </c>
      <c r="B2313" s="57" t="s">
        <v>6513</v>
      </c>
      <c r="C2313" s="58" t="s">
        <v>6514</v>
      </c>
      <c r="D2313" s="58" t="s">
        <v>6515</v>
      </c>
      <c r="E2313" s="58" t="s">
        <v>1532</v>
      </c>
      <c r="F2313" s="57" t="s">
        <v>477</v>
      </c>
      <c r="G2313" s="59">
        <v>49888</v>
      </c>
      <c r="H2313" s="102">
        <f t="shared" si="36"/>
        <v>10.158523299972511</v>
      </c>
    </row>
    <row r="2314" spans="1:8">
      <c r="A2314" s="56">
        <v>395190200692</v>
      </c>
      <c r="B2314" s="57" t="s">
        <v>6516</v>
      </c>
      <c r="C2314" s="58" t="s">
        <v>6517</v>
      </c>
      <c r="D2314" s="58" t="s">
        <v>5433</v>
      </c>
      <c r="E2314" s="58" t="s">
        <v>728</v>
      </c>
      <c r="F2314" s="57" t="s">
        <v>441</v>
      </c>
      <c r="G2314" s="59">
        <v>49888</v>
      </c>
      <c r="H2314" s="102">
        <f t="shared" si="36"/>
        <v>10.158523299972511</v>
      </c>
    </row>
    <row r="2315" spans="1:8">
      <c r="A2315" s="56">
        <v>395911205801</v>
      </c>
      <c r="B2315" s="57" t="s">
        <v>6518</v>
      </c>
      <c r="C2315" s="58" t="s">
        <v>3075</v>
      </c>
      <c r="D2315" s="58" t="s">
        <v>6519</v>
      </c>
      <c r="E2315" s="58" t="s">
        <v>728</v>
      </c>
      <c r="F2315" s="57" t="s">
        <v>441</v>
      </c>
      <c r="G2315" s="59">
        <v>49888</v>
      </c>
      <c r="H2315" s="102">
        <f t="shared" si="36"/>
        <v>10.158523299972511</v>
      </c>
    </row>
    <row r="2316" spans="1:8">
      <c r="A2316" s="56">
        <v>371850203952</v>
      </c>
      <c r="B2316" s="57" t="s">
        <v>6520</v>
      </c>
      <c r="C2316" s="58" t="s">
        <v>6521</v>
      </c>
      <c r="D2316" s="58" t="s">
        <v>6522</v>
      </c>
      <c r="E2316" s="58" t="s">
        <v>4156</v>
      </c>
      <c r="F2316" s="57" t="s">
        <v>441</v>
      </c>
      <c r="G2316" s="59">
        <v>49540</v>
      </c>
      <c r="H2316" s="102">
        <f t="shared" si="36"/>
        <v>10.087661246805608</v>
      </c>
    </row>
    <row r="2317" spans="1:8">
      <c r="A2317" s="56">
        <v>395000900634</v>
      </c>
      <c r="B2317" s="57" t="s">
        <v>6523</v>
      </c>
      <c r="C2317" s="58" t="s">
        <v>6524</v>
      </c>
      <c r="D2317" s="58" t="s">
        <v>6525</v>
      </c>
      <c r="E2317" s="58" t="s">
        <v>743</v>
      </c>
      <c r="F2317" s="57" t="s">
        <v>441</v>
      </c>
      <c r="G2317" s="59">
        <v>49490</v>
      </c>
      <c r="H2317" s="102">
        <f t="shared" si="36"/>
        <v>10.077479917327604</v>
      </c>
    </row>
    <row r="2318" spans="1:8">
      <c r="A2318" s="56">
        <v>385860300078</v>
      </c>
      <c r="B2318" s="57" t="s">
        <v>6526</v>
      </c>
      <c r="C2318" s="58" t="s">
        <v>6527</v>
      </c>
      <c r="D2318" s="58" t="s">
        <v>6528</v>
      </c>
      <c r="E2318" s="58" t="s">
        <v>1280</v>
      </c>
      <c r="F2318" s="57" t="s">
        <v>441</v>
      </c>
      <c r="G2318" s="59">
        <v>49451</v>
      </c>
      <c r="H2318" s="102">
        <f t="shared" si="36"/>
        <v>10.069538480334762</v>
      </c>
    </row>
    <row r="2319" spans="1:8">
      <c r="A2319" s="56">
        <v>400181105770</v>
      </c>
      <c r="B2319" s="57" t="s">
        <v>6529</v>
      </c>
      <c r="C2319" s="58" t="s">
        <v>6530</v>
      </c>
      <c r="D2319" s="58" t="s">
        <v>6531</v>
      </c>
      <c r="E2319" s="58" t="s">
        <v>716</v>
      </c>
      <c r="F2319" s="57" t="s">
        <v>441</v>
      </c>
      <c r="G2319" s="59">
        <v>49451</v>
      </c>
      <c r="H2319" s="102">
        <f t="shared" si="36"/>
        <v>10.069538480334762</v>
      </c>
    </row>
    <row r="2320" spans="1:8">
      <c r="A2320" s="56">
        <v>370000110363</v>
      </c>
      <c r="B2320" s="57" t="s">
        <v>6532</v>
      </c>
      <c r="C2320" s="58" t="s">
        <v>2862</v>
      </c>
      <c r="D2320" s="58" t="s">
        <v>6533</v>
      </c>
      <c r="E2320" s="58" t="s">
        <v>1409</v>
      </c>
      <c r="F2320" s="57" t="s">
        <v>441</v>
      </c>
      <c r="G2320" s="59">
        <v>49450</v>
      </c>
      <c r="H2320" s="102">
        <f t="shared" si="36"/>
        <v>10.069334853745202</v>
      </c>
    </row>
    <row r="2321" spans="1:8">
      <c r="A2321" s="56">
        <v>370160806852</v>
      </c>
      <c r="B2321" s="57" t="s">
        <v>6534</v>
      </c>
      <c r="C2321" s="58" t="s">
        <v>6535</v>
      </c>
      <c r="D2321" s="58" t="s">
        <v>6536</v>
      </c>
      <c r="E2321" s="58" t="s">
        <v>1409</v>
      </c>
      <c r="F2321" s="57" t="s">
        <v>441</v>
      </c>
      <c r="G2321" s="59">
        <v>49450</v>
      </c>
      <c r="H2321" s="102">
        <f t="shared" si="36"/>
        <v>10.069334853745202</v>
      </c>
    </row>
    <row r="2322" spans="1:8">
      <c r="A2322" s="56">
        <v>370940700771</v>
      </c>
      <c r="B2322" s="57" t="s">
        <v>6537</v>
      </c>
      <c r="C2322" s="58" t="s">
        <v>6538</v>
      </c>
      <c r="D2322" s="58" t="s">
        <v>6539</v>
      </c>
      <c r="E2322" s="58" t="s">
        <v>1409</v>
      </c>
      <c r="F2322" s="57" t="s">
        <v>441</v>
      </c>
      <c r="G2322" s="59">
        <v>49450</v>
      </c>
      <c r="H2322" s="102">
        <f t="shared" si="36"/>
        <v>10.069334853745202</v>
      </c>
    </row>
    <row r="2323" spans="1:8">
      <c r="A2323" s="56">
        <v>370980507159</v>
      </c>
      <c r="B2323" s="57" t="s">
        <v>6540</v>
      </c>
      <c r="C2323" s="58" t="s">
        <v>6541</v>
      </c>
      <c r="D2323" s="58" t="s">
        <v>6542</v>
      </c>
      <c r="E2323" s="58" t="s">
        <v>1409</v>
      </c>
      <c r="F2323" s="57" t="s">
        <v>441</v>
      </c>
      <c r="G2323" s="59">
        <v>49450</v>
      </c>
      <c r="H2323" s="102">
        <f t="shared" si="36"/>
        <v>10.069334853745202</v>
      </c>
    </row>
    <row r="2324" spans="1:8">
      <c r="A2324" s="56">
        <v>370991200195</v>
      </c>
      <c r="B2324" s="57" t="s">
        <v>6543</v>
      </c>
      <c r="C2324" s="58" t="s">
        <v>6460</v>
      </c>
      <c r="D2324" s="58" t="s">
        <v>6461</v>
      </c>
      <c r="E2324" s="58" t="s">
        <v>1409</v>
      </c>
      <c r="F2324" s="57" t="s">
        <v>441</v>
      </c>
      <c r="G2324" s="59">
        <v>49450</v>
      </c>
      <c r="H2324" s="102">
        <f t="shared" si="36"/>
        <v>10.069334853745202</v>
      </c>
    </row>
    <row r="2325" spans="1:8">
      <c r="A2325" s="56">
        <v>371010100788</v>
      </c>
      <c r="B2325" s="57" t="s">
        <v>6544</v>
      </c>
      <c r="C2325" s="58" t="s">
        <v>6545</v>
      </c>
      <c r="D2325" s="58" t="s">
        <v>6546</v>
      </c>
      <c r="E2325" s="58" t="s">
        <v>1674</v>
      </c>
      <c r="F2325" s="57" t="s">
        <v>441</v>
      </c>
      <c r="G2325" s="59">
        <v>49450</v>
      </c>
      <c r="H2325" s="102">
        <f t="shared" si="36"/>
        <v>10.069334853745202</v>
      </c>
    </row>
    <row r="2326" spans="1:8">
      <c r="A2326" s="56">
        <v>371051200321</v>
      </c>
      <c r="B2326" s="57" t="s">
        <v>6547</v>
      </c>
      <c r="C2326" s="58" t="s">
        <v>6548</v>
      </c>
      <c r="D2326" s="58" t="s">
        <v>6549</v>
      </c>
      <c r="E2326" s="58" t="s">
        <v>2200</v>
      </c>
      <c r="F2326" s="57" t="s">
        <v>441</v>
      </c>
      <c r="G2326" s="59">
        <v>49450</v>
      </c>
      <c r="H2326" s="102">
        <f t="shared" si="36"/>
        <v>10.069334853745202</v>
      </c>
    </row>
    <row r="2327" spans="1:8">
      <c r="A2327" s="56">
        <v>371160801831</v>
      </c>
      <c r="B2327" s="57" t="s">
        <v>6550</v>
      </c>
      <c r="C2327" s="58" t="s">
        <v>6551</v>
      </c>
      <c r="D2327" s="58" t="s">
        <v>6552</v>
      </c>
      <c r="E2327" s="58" t="s">
        <v>2200</v>
      </c>
      <c r="F2327" s="57" t="s">
        <v>477</v>
      </c>
      <c r="G2327" s="59">
        <v>49450</v>
      </c>
      <c r="H2327" s="102">
        <f t="shared" si="36"/>
        <v>10.069334853745202</v>
      </c>
    </row>
    <row r="2328" spans="1:8">
      <c r="A2328" s="56">
        <v>371161000793</v>
      </c>
      <c r="B2328" s="57" t="s">
        <v>6553</v>
      </c>
      <c r="C2328" s="58" t="s">
        <v>6554</v>
      </c>
      <c r="D2328" s="58" t="s">
        <v>6555</v>
      </c>
      <c r="E2328" s="58" t="s">
        <v>1674</v>
      </c>
      <c r="F2328" s="57" t="s">
        <v>441</v>
      </c>
      <c r="G2328" s="59">
        <v>49450</v>
      </c>
      <c r="H2328" s="102">
        <f t="shared" si="36"/>
        <v>10.069334853745202</v>
      </c>
    </row>
    <row r="2329" spans="1:8">
      <c r="A2329" s="56">
        <v>371161202299</v>
      </c>
      <c r="B2329" s="57" t="s">
        <v>6556</v>
      </c>
      <c r="C2329" s="58" t="s">
        <v>6557</v>
      </c>
      <c r="D2329" s="58" t="s">
        <v>6558</v>
      </c>
      <c r="E2329" s="58" t="s">
        <v>2200</v>
      </c>
      <c r="F2329" s="57" t="s">
        <v>441</v>
      </c>
      <c r="G2329" s="59">
        <v>49450</v>
      </c>
      <c r="H2329" s="102">
        <f t="shared" si="36"/>
        <v>10.069334853745202</v>
      </c>
    </row>
    <row r="2330" spans="1:8">
      <c r="A2330" s="56">
        <v>371781112176</v>
      </c>
      <c r="B2330" s="57" t="s">
        <v>6559</v>
      </c>
      <c r="C2330" s="58" t="s">
        <v>6560</v>
      </c>
      <c r="D2330" s="58" t="s">
        <v>6561</v>
      </c>
      <c r="E2330" s="58" t="s">
        <v>2200</v>
      </c>
      <c r="F2330" s="57" t="s">
        <v>441</v>
      </c>
      <c r="G2330" s="59">
        <v>49450</v>
      </c>
      <c r="H2330" s="102">
        <f t="shared" si="36"/>
        <v>10.069334853745202</v>
      </c>
    </row>
    <row r="2331" spans="1:8">
      <c r="A2331" s="56">
        <v>371850203693</v>
      </c>
      <c r="B2331" s="57" t="s">
        <v>6562</v>
      </c>
      <c r="C2331" s="58" t="s">
        <v>6563</v>
      </c>
      <c r="D2331" s="58" t="s">
        <v>6564</v>
      </c>
      <c r="E2331" s="58" t="s">
        <v>2200</v>
      </c>
      <c r="F2331" s="57" t="s">
        <v>441</v>
      </c>
      <c r="G2331" s="59">
        <v>49450</v>
      </c>
      <c r="H2331" s="102">
        <f t="shared" si="36"/>
        <v>10.069334853745202</v>
      </c>
    </row>
    <row r="2332" spans="1:8">
      <c r="A2332" s="56">
        <v>371880310087</v>
      </c>
      <c r="B2332" s="57" t="s">
        <v>6565</v>
      </c>
      <c r="C2332" s="58" t="s">
        <v>6566</v>
      </c>
      <c r="D2332" s="58" t="s">
        <v>6567</v>
      </c>
      <c r="E2332" s="58" t="s">
        <v>1674</v>
      </c>
      <c r="F2332" s="57" t="s">
        <v>441</v>
      </c>
      <c r="G2332" s="59">
        <v>49450</v>
      </c>
      <c r="H2332" s="102">
        <f t="shared" si="36"/>
        <v>10.069334853745202</v>
      </c>
    </row>
    <row r="2333" spans="1:8">
      <c r="A2333" s="56">
        <v>371880311008</v>
      </c>
      <c r="B2333" s="57" t="s">
        <v>6568</v>
      </c>
      <c r="C2333" s="58" t="s">
        <v>6569</v>
      </c>
      <c r="D2333" s="58" t="s">
        <v>6570</v>
      </c>
      <c r="E2333" s="58" t="s">
        <v>1674</v>
      </c>
      <c r="F2333" s="57" t="s">
        <v>441</v>
      </c>
      <c r="G2333" s="59">
        <v>49450</v>
      </c>
      <c r="H2333" s="102">
        <f t="shared" si="36"/>
        <v>10.069334853745202</v>
      </c>
    </row>
    <row r="2334" spans="1:8">
      <c r="A2334" s="56">
        <v>371940500671</v>
      </c>
      <c r="B2334" s="57" t="s">
        <v>6571</v>
      </c>
      <c r="C2334" s="58" t="s">
        <v>6572</v>
      </c>
      <c r="D2334" s="58" t="s">
        <v>6573</v>
      </c>
      <c r="E2334" s="58" t="s">
        <v>2200</v>
      </c>
      <c r="F2334" s="57" t="s">
        <v>441</v>
      </c>
      <c r="G2334" s="59">
        <v>49450</v>
      </c>
      <c r="H2334" s="102">
        <f t="shared" si="36"/>
        <v>10.069334853745202</v>
      </c>
    </row>
    <row r="2335" spans="1:8">
      <c r="A2335" s="56">
        <v>371951200806</v>
      </c>
      <c r="B2335" s="57" t="s">
        <v>6574</v>
      </c>
      <c r="C2335" s="58" t="s">
        <v>2906</v>
      </c>
      <c r="D2335" s="58" t="s">
        <v>2907</v>
      </c>
      <c r="E2335" s="58" t="s">
        <v>2200</v>
      </c>
      <c r="F2335" s="57" t="s">
        <v>441</v>
      </c>
      <c r="G2335" s="59">
        <v>49450</v>
      </c>
      <c r="H2335" s="102">
        <f t="shared" si="36"/>
        <v>10.069334853745202</v>
      </c>
    </row>
    <row r="2336" spans="1:8">
      <c r="A2336" s="56">
        <v>371960700315</v>
      </c>
      <c r="B2336" s="57" t="s">
        <v>6575</v>
      </c>
      <c r="C2336" s="58" t="s">
        <v>6576</v>
      </c>
      <c r="D2336" s="58" t="s">
        <v>6577</v>
      </c>
      <c r="E2336" s="58" t="s">
        <v>2200</v>
      </c>
      <c r="F2336" s="57" t="s">
        <v>441</v>
      </c>
      <c r="G2336" s="59">
        <v>49450</v>
      </c>
      <c r="H2336" s="102">
        <f t="shared" si="36"/>
        <v>10.069334853745202</v>
      </c>
    </row>
    <row r="2337" spans="1:8">
      <c r="A2337" s="56">
        <v>371971100506</v>
      </c>
      <c r="B2337" s="57" t="s">
        <v>6578</v>
      </c>
      <c r="C2337" s="58" t="s">
        <v>6579</v>
      </c>
      <c r="D2337" s="58" t="s">
        <v>6580</v>
      </c>
      <c r="E2337" s="58" t="s">
        <v>2200</v>
      </c>
      <c r="F2337" s="57" t="s">
        <v>441</v>
      </c>
      <c r="G2337" s="59">
        <v>49450</v>
      </c>
      <c r="H2337" s="102">
        <f t="shared" si="36"/>
        <v>10.069334853745202</v>
      </c>
    </row>
    <row r="2338" spans="1:8">
      <c r="A2338" s="56">
        <v>371980301018</v>
      </c>
      <c r="B2338" s="57" t="s">
        <v>6581</v>
      </c>
      <c r="C2338" s="58" t="s">
        <v>6582</v>
      </c>
      <c r="D2338" s="58" t="s">
        <v>6583</v>
      </c>
      <c r="E2338" s="58" t="s">
        <v>2200</v>
      </c>
      <c r="F2338" s="57" t="s">
        <v>441</v>
      </c>
      <c r="G2338" s="59">
        <v>49450</v>
      </c>
      <c r="H2338" s="102">
        <f t="shared" si="36"/>
        <v>10.069334853745202</v>
      </c>
    </row>
    <row r="2339" spans="1:8">
      <c r="A2339" s="56">
        <v>371990100037</v>
      </c>
      <c r="B2339" s="57" t="s">
        <v>6584</v>
      </c>
      <c r="C2339" s="58" t="s">
        <v>6585</v>
      </c>
      <c r="D2339" s="58" t="s">
        <v>6586</v>
      </c>
      <c r="E2339" s="58" t="s">
        <v>2200</v>
      </c>
      <c r="F2339" s="57" t="s">
        <v>441</v>
      </c>
      <c r="G2339" s="59">
        <v>49450</v>
      </c>
      <c r="H2339" s="102">
        <f t="shared" si="36"/>
        <v>10.069334853745202</v>
      </c>
    </row>
    <row r="2340" spans="1:8">
      <c r="A2340" s="56">
        <v>373120203259</v>
      </c>
      <c r="B2340" s="57" t="s">
        <v>6587</v>
      </c>
      <c r="C2340" s="58" t="s">
        <v>6588</v>
      </c>
      <c r="D2340" s="58" t="s">
        <v>6589</v>
      </c>
      <c r="E2340" s="58" t="s">
        <v>716</v>
      </c>
      <c r="F2340" s="57" t="s">
        <v>441</v>
      </c>
      <c r="G2340" s="59">
        <v>49450</v>
      </c>
      <c r="H2340" s="102">
        <f t="shared" si="36"/>
        <v>10.069334853745202</v>
      </c>
    </row>
    <row r="2341" spans="1:8">
      <c r="A2341" s="56">
        <v>385010902541</v>
      </c>
      <c r="B2341" s="57" t="s">
        <v>6590</v>
      </c>
      <c r="C2341" s="58" t="s">
        <v>6591</v>
      </c>
      <c r="D2341" s="58" t="s">
        <v>6592</v>
      </c>
      <c r="E2341" s="58" t="s">
        <v>1280</v>
      </c>
      <c r="F2341" s="57" t="s">
        <v>441</v>
      </c>
      <c r="G2341" s="59">
        <v>49450</v>
      </c>
      <c r="H2341" s="102">
        <f t="shared" si="36"/>
        <v>10.069334853745202</v>
      </c>
    </row>
    <row r="2342" spans="1:8">
      <c r="A2342" s="56">
        <v>389161000072</v>
      </c>
      <c r="B2342" s="57" t="s">
        <v>6593</v>
      </c>
      <c r="C2342" s="58" t="s">
        <v>6594</v>
      </c>
      <c r="D2342" s="58" t="s">
        <v>6595</v>
      </c>
      <c r="E2342" s="58" t="s">
        <v>3105</v>
      </c>
      <c r="F2342" s="57" t="s">
        <v>441</v>
      </c>
      <c r="G2342" s="59">
        <v>49450</v>
      </c>
      <c r="H2342" s="102">
        <f t="shared" si="36"/>
        <v>10.069334853745202</v>
      </c>
    </row>
    <row r="2343" spans="1:8">
      <c r="A2343" s="56">
        <v>389190300255</v>
      </c>
      <c r="B2343" s="57" t="s">
        <v>6596</v>
      </c>
      <c r="C2343" s="58" t="s">
        <v>6597</v>
      </c>
      <c r="D2343" s="58" t="s">
        <v>6598</v>
      </c>
      <c r="E2343" s="58" t="s">
        <v>3105</v>
      </c>
      <c r="F2343" s="57" t="s">
        <v>441</v>
      </c>
      <c r="G2343" s="59">
        <v>49450</v>
      </c>
      <c r="H2343" s="102">
        <f t="shared" si="36"/>
        <v>10.069334853745202</v>
      </c>
    </row>
    <row r="2344" spans="1:8">
      <c r="A2344" s="56">
        <v>389831200060</v>
      </c>
      <c r="B2344" s="57" t="s">
        <v>6599</v>
      </c>
      <c r="C2344" s="58" t="s">
        <v>6600</v>
      </c>
      <c r="D2344" s="58" t="s">
        <v>6601</v>
      </c>
      <c r="E2344" s="58" t="s">
        <v>2249</v>
      </c>
      <c r="F2344" s="57" t="s">
        <v>441</v>
      </c>
      <c r="G2344" s="59">
        <v>49450</v>
      </c>
      <c r="H2344" s="102">
        <f t="shared" si="36"/>
        <v>10.069334853745202</v>
      </c>
    </row>
    <row r="2345" spans="1:8">
      <c r="A2345" s="56">
        <v>389900100609</v>
      </c>
      <c r="B2345" s="57" t="s">
        <v>6602</v>
      </c>
      <c r="C2345" s="58" t="s">
        <v>6325</v>
      </c>
      <c r="D2345" s="58" t="s">
        <v>6326</v>
      </c>
      <c r="E2345" s="58" t="s">
        <v>6327</v>
      </c>
      <c r="F2345" s="57" t="s">
        <v>441</v>
      </c>
      <c r="G2345" s="59">
        <v>49450</v>
      </c>
      <c r="H2345" s="102">
        <f t="shared" si="36"/>
        <v>10.069334853745202</v>
      </c>
    </row>
    <row r="2346" spans="1:8">
      <c r="A2346" s="56">
        <v>389900100625</v>
      </c>
      <c r="B2346" s="57" t="s">
        <v>6603</v>
      </c>
      <c r="C2346" s="58" t="s">
        <v>6325</v>
      </c>
      <c r="D2346" s="58" t="s">
        <v>6326</v>
      </c>
      <c r="E2346" s="58" t="s">
        <v>6327</v>
      </c>
      <c r="F2346" s="57" t="s">
        <v>441</v>
      </c>
      <c r="G2346" s="59">
        <v>49450</v>
      </c>
      <c r="H2346" s="102">
        <f t="shared" si="36"/>
        <v>10.069334853745202</v>
      </c>
    </row>
    <row r="2347" spans="1:8">
      <c r="A2347" s="56">
        <v>390100200891</v>
      </c>
      <c r="B2347" s="57" t="s">
        <v>6604</v>
      </c>
      <c r="C2347" s="58" t="s">
        <v>6605</v>
      </c>
      <c r="D2347" s="58" t="s">
        <v>6606</v>
      </c>
      <c r="E2347" s="58" t="s">
        <v>1215</v>
      </c>
      <c r="F2347" s="57" t="s">
        <v>441</v>
      </c>
      <c r="G2347" s="59">
        <v>49450</v>
      </c>
      <c r="H2347" s="102">
        <f t="shared" si="36"/>
        <v>10.069334853745202</v>
      </c>
    </row>
    <row r="2348" spans="1:8">
      <c r="A2348" s="56">
        <v>390130300688</v>
      </c>
      <c r="B2348" s="57" t="s">
        <v>6607</v>
      </c>
      <c r="C2348" s="58" t="s">
        <v>6608</v>
      </c>
      <c r="D2348" s="58" t="s">
        <v>6609</v>
      </c>
      <c r="E2348" s="58" t="s">
        <v>1532</v>
      </c>
      <c r="F2348" s="57" t="s">
        <v>477</v>
      </c>
      <c r="G2348" s="59">
        <v>49450</v>
      </c>
      <c r="H2348" s="102">
        <f t="shared" si="36"/>
        <v>10.069334853745202</v>
      </c>
    </row>
    <row r="2349" spans="1:8">
      <c r="A2349" s="56">
        <v>390191100606</v>
      </c>
      <c r="B2349" s="57" t="s">
        <v>6610</v>
      </c>
      <c r="C2349" s="58" t="s">
        <v>6611</v>
      </c>
      <c r="D2349" s="58" t="s">
        <v>6612</v>
      </c>
      <c r="E2349" s="58" t="s">
        <v>1781</v>
      </c>
      <c r="F2349" s="57" t="s">
        <v>477</v>
      </c>
      <c r="G2349" s="59">
        <v>49450</v>
      </c>
      <c r="H2349" s="102">
        <f t="shared" si="36"/>
        <v>10.069334853745202</v>
      </c>
    </row>
    <row r="2350" spans="1:8">
      <c r="A2350" s="56">
        <v>390680400019</v>
      </c>
      <c r="B2350" s="57" t="s">
        <v>6613</v>
      </c>
      <c r="C2350" s="58" t="s">
        <v>6614</v>
      </c>
      <c r="D2350" s="58" t="s">
        <v>6615</v>
      </c>
      <c r="E2350" s="58" t="s">
        <v>1532</v>
      </c>
      <c r="F2350" s="57" t="s">
        <v>441</v>
      </c>
      <c r="G2350" s="59">
        <v>49450</v>
      </c>
      <c r="H2350" s="102">
        <f t="shared" si="36"/>
        <v>10.069334853745202</v>
      </c>
    </row>
    <row r="2351" spans="1:8">
      <c r="A2351" s="56">
        <v>390690500011</v>
      </c>
      <c r="B2351" s="57" t="s">
        <v>6616</v>
      </c>
      <c r="C2351" s="58" t="s">
        <v>6617</v>
      </c>
      <c r="D2351" s="58" t="s">
        <v>6618</v>
      </c>
      <c r="E2351" s="58" t="s">
        <v>1215</v>
      </c>
      <c r="F2351" s="57" t="s">
        <v>441</v>
      </c>
      <c r="G2351" s="59">
        <v>49450</v>
      </c>
      <c r="H2351" s="102">
        <f t="shared" si="36"/>
        <v>10.069334853745202</v>
      </c>
    </row>
    <row r="2352" spans="1:8">
      <c r="A2352" s="56">
        <v>390780500177</v>
      </c>
      <c r="B2352" s="57" t="s">
        <v>6619</v>
      </c>
      <c r="C2352" s="58" t="s">
        <v>3687</v>
      </c>
      <c r="D2352" s="58" t="s">
        <v>3688</v>
      </c>
      <c r="E2352" s="58" t="s">
        <v>1525</v>
      </c>
      <c r="F2352" s="57" t="s">
        <v>477</v>
      </c>
      <c r="G2352" s="59">
        <v>49450</v>
      </c>
      <c r="H2352" s="102">
        <f t="shared" si="36"/>
        <v>10.069334853745202</v>
      </c>
    </row>
    <row r="2353" spans="1:8">
      <c r="A2353" s="56">
        <v>391101000191</v>
      </c>
      <c r="B2353" s="57" t="s">
        <v>6620</v>
      </c>
      <c r="C2353" s="58" t="s">
        <v>6621</v>
      </c>
      <c r="D2353" s="58" t="s">
        <v>6622</v>
      </c>
      <c r="E2353" s="58" t="s">
        <v>984</v>
      </c>
      <c r="F2353" s="57" t="s">
        <v>441</v>
      </c>
      <c r="G2353" s="59">
        <v>49450</v>
      </c>
      <c r="H2353" s="102">
        <f t="shared" si="36"/>
        <v>10.069334853745202</v>
      </c>
    </row>
    <row r="2354" spans="1:8">
      <c r="A2354" s="56">
        <v>391111200121</v>
      </c>
      <c r="B2354" s="57" t="s">
        <v>6623</v>
      </c>
      <c r="C2354" s="58" t="s">
        <v>2607</v>
      </c>
      <c r="D2354" s="58" t="s">
        <v>2608</v>
      </c>
      <c r="E2354" s="58" t="s">
        <v>1788</v>
      </c>
      <c r="F2354" s="57" t="s">
        <v>441</v>
      </c>
      <c r="G2354" s="59">
        <v>49450</v>
      </c>
      <c r="H2354" s="102">
        <f t="shared" si="36"/>
        <v>10.069334853745202</v>
      </c>
    </row>
    <row r="2355" spans="1:8">
      <c r="A2355" s="56">
        <v>391161000026</v>
      </c>
      <c r="B2355" s="57" t="s">
        <v>6624</v>
      </c>
      <c r="C2355" s="58" t="s">
        <v>2871</v>
      </c>
      <c r="D2355" s="58" t="s">
        <v>6625</v>
      </c>
      <c r="E2355" s="58" t="s">
        <v>1416</v>
      </c>
      <c r="F2355" s="57" t="s">
        <v>441</v>
      </c>
      <c r="G2355" s="59">
        <v>49450</v>
      </c>
      <c r="H2355" s="102">
        <f t="shared" si="36"/>
        <v>10.069334853745202</v>
      </c>
    </row>
    <row r="2356" spans="1:8">
      <c r="A2356" s="56">
        <v>395000200811</v>
      </c>
      <c r="B2356" s="57" t="s">
        <v>6626</v>
      </c>
      <c r="C2356" s="58" t="s">
        <v>6627</v>
      </c>
      <c r="D2356" s="58" t="s">
        <v>6628</v>
      </c>
      <c r="E2356" s="58" t="s">
        <v>743</v>
      </c>
      <c r="F2356" s="57" t="s">
        <v>441</v>
      </c>
      <c r="G2356" s="59">
        <v>49450</v>
      </c>
      <c r="H2356" s="102">
        <f t="shared" si="36"/>
        <v>10.069334853745202</v>
      </c>
    </row>
    <row r="2357" spans="1:8">
      <c r="A2357" s="56">
        <v>395001200792</v>
      </c>
      <c r="B2357" s="57" t="s">
        <v>6629</v>
      </c>
      <c r="C2357" s="58" t="s">
        <v>6630</v>
      </c>
      <c r="D2357" s="58" t="s">
        <v>6631</v>
      </c>
      <c r="E2357" s="58" t="s">
        <v>743</v>
      </c>
      <c r="F2357" s="57" t="s">
        <v>441</v>
      </c>
      <c r="G2357" s="59">
        <v>49450</v>
      </c>
      <c r="H2357" s="102">
        <f t="shared" si="36"/>
        <v>10.069334853745202</v>
      </c>
    </row>
    <row r="2358" spans="1:8">
      <c r="A2358" s="56">
        <v>395001201098</v>
      </c>
      <c r="B2358" s="57" t="s">
        <v>429</v>
      </c>
      <c r="C2358" s="58" t="s">
        <v>6632</v>
      </c>
      <c r="D2358" s="58" t="s">
        <v>5841</v>
      </c>
      <c r="E2358" s="58" t="s">
        <v>728</v>
      </c>
      <c r="F2358" s="57" t="s">
        <v>441</v>
      </c>
      <c r="G2358" s="59">
        <v>49450</v>
      </c>
      <c r="H2358" s="102">
        <f t="shared" si="36"/>
        <v>10.069334853745202</v>
      </c>
    </row>
    <row r="2359" spans="1:8">
      <c r="A2359" s="56">
        <v>395010601147</v>
      </c>
      <c r="B2359" s="57" t="s">
        <v>6633</v>
      </c>
      <c r="C2359" s="58" t="s">
        <v>2554</v>
      </c>
      <c r="D2359" s="58" t="s">
        <v>6634</v>
      </c>
      <c r="E2359" s="58" t="s">
        <v>728</v>
      </c>
      <c r="F2359" s="57" t="s">
        <v>441</v>
      </c>
      <c r="G2359" s="59">
        <v>49450</v>
      </c>
      <c r="H2359" s="102">
        <f t="shared" si="36"/>
        <v>10.069334853745202</v>
      </c>
    </row>
    <row r="2360" spans="1:8">
      <c r="A2360" s="56">
        <v>395010802746</v>
      </c>
      <c r="B2360" s="57" t="s">
        <v>6635</v>
      </c>
      <c r="C2360" s="58" t="s">
        <v>3927</v>
      </c>
      <c r="D2360" s="58" t="s">
        <v>6636</v>
      </c>
      <c r="E2360" s="58" t="s">
        <v>743</v>
      </c>
      <c r="F2360" s="57" t="s">
        <v>441</v>
      </c>
      <c r="G2360" s="59">
        <v>49450</v>
      </c>
      <c r="H2360" s="102">
        <f t="shared" si="36"/>
        <v>10.069334853745202</v>
      </c>
    </row>
    <row r="2361" spans="1:8">
      <c r="A2361" s="56">
        <v>395011004126</v>
      </c>
      <c r="B2361" s="57" t="s">
        <v>6637</v>
      </c>
      <c r="C2361" s="58" t="s">
        <v>6638</v>
      </c>
      <c r="D2361" s="58" t="s">
        <v>6639</v>
      </c>
      <c r="E2361" s="58" t="s">
        <v>728</v>
      </c>
      <c r="F2361" s="57" t="s">
        <v>441</v>
      </c>
      <c r="G2361" s="59">
        <v>49450</v>
      </c>
      <c r="H2361" s="102">
        <f t="shared" si="36"/>
        <v>10.069334853745202</v>
      </c>
    </row>
    <row r="2362" spans="1:8">
      <c r="A2362" s="56">
        <v>395020700127</v>
      </c>
      <c r="B2362" s="57" t="s">
        <v>6640</v>
      </c>
      <c r="C2362" s="58" t="s">
        <v>6641</v>
      </c>
      <c r="D2362" s="58" t="s">
        <v>6642</v>
      </c>
      <c r="E2362" s="58" t="s">
        <v>743</v>
      </c>
      <c r="F2362" s="57" t="s">
        <v>441</v>
      </c>
      <c r="G2362" s="59">
        <v>49450</v>
      </c>
      <c r="H2362" s="102">
        <f t="shared" si="36"/>
        <v>10.069334853745202</v>
      </c>
    </row>
    <row r="2363" spans="1:8">
      <c r="A2363" s="56">
        <v>395020803660</v>
      </c>
      <c r="B2363" s="57" t="s">
        <v>6643</v>
      </c>
      <c r="C2363" s="58" t="s">
        <v>6644</v>
      </c>
      <c r="D2363" s="58" t="s">
        <v>6645</v>
      </c>
      <c r="E2363" s="58" t="s">
        <v>743</v>
      </c>
      <c r="F2363" s="57" t="s">
        <v>441</v>
      </c>
      <c r="G2363" s="59">
        <v>49450</v>
      </c>
      <c r="H2363" s="102">
        <f t="shared" si="36"/>
        <v>10.069334853745202</v>
      </c>
    </row>
    <row r="2364" spans="1:8">
      <c r="A2364" s="56">
        <v>395030100047</v>
      </c>
      <c r="B2364" s="57" t="s">
        <v>6646</v>
      </c>
      <c r="C2364" s="58" t="s">
        <v>6647</v>
      </c>
      <c r="D2364" s="58" t="s">
        <v>6648</v>
      </c>
      <c r="E2364" s="58" t="s">
        <v>728</v>
      </c>
      <c r="F2364" s="57" t="s">
        <v>441</v>
      </c>
      <c r="G2364" s="59">
        <v>49450</v>
      </c>
      <c r="H2364" s="102">
        <f t="shared" si="36"/>
        <v>10.069334853745202</v>
      </c>
    </row>
    <row r="2365" spans="1:8">
      <c r="A2365" s="56">
        <v>395030600317</v>
      </c>
      <c r="B2365" s="57" t="s">
        <v>6649</v>
      </c>
      <c r="C2365" s="58" t="s">
        <v>6650</v>
      </c>
      <c r="D2365" s="58" t="s">
        <v>5184</v>
      </c>
      <c r="E2365" s="58" t="s">
        <v>4163</v>
      </c>
      <c r="F2365" s="57" t="s">
        <v>441</v>
      </c>
      <c r="G2365" s="59">
        <v>49450</v>
      </c>
      <c r="H2365" s="102">
        <f t="shared" si="36"/>
        <v>10.069334853745202</v>
      </c>
    </row>
    <row r="2366" spans="1:8">
      <c r="A2366" s="56">
        <v>395030800871</v>
      </c>
      <c r="B2366" s="57" t="s">
        <v>6651</v>
      </c>
      <c r="C2366" s="58" t="s">
        <v>6652</v>
      </c>
      <c r="D2366" s="58" t="s">
        <v>6653</v>
      </c>
      <c r="E2366" s="58" t="s">
        <v>728</v>
      </c>
      <c r="F2366" s="57" t="s">
        <v>441</v>
      </c>
      <c r="G2366" s="59">
        <v>49450</v>
      </c>
      <c r="H2366" s="102">
        <f t="shared" si="36"/>
        <v>10.069334853745202</v>
      </c>
    </row>
    <row r="2367" spans="1:8">
      <c r="A2367" s="56">
        <v>395050500688</v>
      </c>
      <c r="B2367" s="57" t="s">
        <v>6654</v>
      </c>
      <c r="C2367" s="58" t="s">
        <v>6655</v>
      </c>
      <c r="D2367" s="58" t="s">
        <v>6642</v>
      </c>
      <c r="E2367" s="58" t="s">
        <v>743</v>
      </c>
      <c r="F2367" s="57" t="s">
        <v>441</v>
      </c>
      <c r="G2367" s="59">
        <v>49450</v>
      </c>
      <c r="H2367" s="102">
        <f t="shared" si="36"/>
        <v>10.069334853745202</v>
      </c>
    </row>
    <row r="2368" spans="1:8">
      <c r="A2368" s="56">
        <v>395060200402</v>
      </c>
      <c r="B2368" s="57" t="s">
        <v>6656</v>
      </c>
      <c r="C2368" s="58" t="s">
        <v>4988</v>
      </c>
      <c r="D2368" s="58" t="s">
        <v>6657</v>
      </c>
      <c r="E2368" s="58" t="s">
        <v>728</v>
      </c>
      <c r="F2368" s="57" t="s">
        <v>477</v>
      </c>
      <c r="G2368" s="59">
        <v>49450</v>
      </c>
      <c r="H2368" s="102">
        <f t="shared" si="36"/>
        <v>10.069334853745202</v>
      </c>
    </row>
    <row r="2369" spans="1:8">
      <c r="A2369" s="56">
        <v>395060301241</v>
      </c>
      <c r="B2369" s="57" t="s">
        <v>6658</v>
      </c>
      <c r="C2369" s="58" t="s">
        <v>6659</v>
      </c>
      <c r="D2369" s="58" t="s">
        <v>6660</v>
      </c>
      <c r="E2369" s="58" t="s">
        <v>743</v>
      </c>
      <c r="F2369" s="57" t="s">
        <v>477</v>
      </c>
      <c r="G2369" s="59">
        <v>49450</v>
      </c>
      <c r="H2369" s="102">
        <f t="shared" si="36"/>
        <v>10.069334853745202</v>
      </c>
    </row>
    <row r="2370" spans="1:8">
      <c r="A2370" s="56">
        <v>395070401431</v>
      </c>
      <c r="B2370" s="57" t="s">
        <v>6661</v>
      </c>
      <c r="C2370" s="58" t="s">
        <v>6662</v>
      </c>
      <c r="D2370" s="58" t="s">
        <v>6663</v>
      </c>
      <c r="E2370" s="58" t="s">
        <v>743</v>
      </c>
      <c r="F2370" s="57" t="s">
        <v>441</v>
      </c>
      <c r="G2370" s="59">
        <v>49450</v>
      </c>
      <c r="H2370" s="102">
        <f t="shared" ref="H2370:H2433" si="37">G2370/4910.95</f>
        <v>10.069334853745202</v>
      </c>
    </row>
    <row r="2371" spans="1:8">
      <c r="A2371" s="56">
        <v>395070901352</v>
      </c>
      <c r="B2371" s="57" t="s">
        <v>6664</v>
      </c>
      <c r="C2371" s="58" t="s">
        <v>6665</v>
      </c>
      <c r="D2371" s="58" t="s">
        <v>6666</v>
      </c>
      <c r="E2371" s="58" t="s">
        <v>743</v>
      </c>
      <c r="F2371" s="57" t="s">
        <v>441</v>
      </c>
      <c r="G2371" s="59">
        <v>49450</v>
      </c>
      <c r="H2371" s="102">
        <f t="shared" si="37"/>
        <v>10.069334853745202</v>
      </c>
    </row>
    <row r="2372" spans="1:8">
      <c r="A2372" s="56">
        <v>395080201936</v>
      </c>
      <c r="B2372" s="57" t="s">
        <v>6667</v>
      </c>
      <c r="C2372" s="58" t="s">
        <v>4483</v>
      </c>
      <c r="D2372" s="58" t="s">
        <v>6668</v>
      </c>
      <c r="E2372" s="58" t="s">
        <v>743</v>
      </c>
      <c r="F2372" s="57" t="s">
        <v>441</v>
      </c>
      <c r="G2372" s="59">
        <v>49450</v>
      </c>
      <c r="H2372" s="102">
        <f t="shared" si="37"/>
        <v>10.069334853745202</v>
      </c>
    </row>
    <row r="2373" spans="1:8">
      <c r="A2373" s="56">
        <v>395080501701</v>
      </c>
      <c r="B2373" s="57" t="s">
        <v>6669</v>
      </c>
      <c r="C2373" s="58" t="s">
        <v>6670</v>
      </c>
      <c r="D2373" s="58" t="s">
        <v>4423</v>
      </c>
      <c r="E2373" s="58" t="s">
        <v>728</v>
      </c>
      <c r="F2373" s="57" t="s">
        <v>477</v>
      </c>
      <c r="G2373" s="59">
        <v>49450</v>
      </c>
      <c r="H2373" s="102">
        <f t="shared" si="37"/>
        <v>10.069334853745202</v>
      </c>
    </row>
    <row r="2374" spans="1:8">
      <c r="A2374" s="56">
        <v>395081000934</v>
      </c>
      <c r="B2374" s="57" t="s">
        <v>6671</v>
      </c>
      <c r="C2374" s="58" t="s">
        <v>6672</v>
      </c>
      <c r="D2374" s="58" t="s">
        <v>6673</v>
      </c>
      <c r="E2374" s="58" t="s">
        <v>743</v>
      </c>
      <c r="F2374" s="57" t="s">
        <v>441</v>
      </c>
      <c r="G2374" s="59">
        <v>49450</v>
      </c>
      <c r="H2374" s="102">
        <f t="shared" si="37"/>
        <v>10.069334853745202</v>
      </c>
    </row>
    <row r="2375" spans="1:8">
      <c r="A2375" s="56">
        <v>395081100653</v>
      </c>
      <c r="B2375" s="57" t="s">
        <v>6674</v>
      </c>
      <c r="C2375" s="58" t="s">
        <v>6675</v>
      </c>
      <c r="D2375" s="58" t="s">
        <v>6676</v>
      </c>
      <c r="E2375" s="58" t="s">
        <v>743</v>
      </c>
      <c r="F2375" s="57" t="s">
        <v>441</v>
      </c>
      <c r="G2375" s="59">
        <v>49450</v>
      </c>
      <c r="H2375" s="102">
        <f t="shared" si="37"/>
        <v>10.069334853745202</v>
      </c>
    </row>
    <row r="2376" spans="1:8">
      <c r="A2376" s="56">
        <v>395090801168</v>
      </c>
      <c r="B2376" s="57" t="s">
        <v>6677</v>
      </c>
      <c r="C2376" s="58" t="s">
        <v>6678</v>
      </c>
      <c r="D2376" s="58" t="s">
        <v>6679</v>
      </c>
      <c r="E2376" s="58" t="s">
        <v>728</v>
      </c>
      <c r="F2376" s="57" t="s">
        <v>441</v>
      </c>
      <c r="G2376" s="59">
        <v>49450</v>
      </c>
      <c r="H2376" s="102">
        <f t="shared" si="37"/>
        <v>10.069334853745202</v>
      </c>
    </row>
    <row r="2377" spans="1:8">
      <c r="A2377" s="56">
        <v>395091201652</v>
      </c>
      <c r="B2377" s="57" t="s">
        <v>6680</v>
      </c>
      <c r="C2377" s="58" t="s">
        <v>4483</v>
      </c>
      <c r="D2377" s="58" t="s">
        <v>6681</v>
      </c>
      <c r="E2377" s="58" t="s">
        <v>743</v>
      </c>
      <c r="F2377" s="57" t="s">
        <v>477</v>
      </c>
      <c r="G2377" s="59">
        <v>49450</v>
      </c>
      <c r="H2377" s="102">
        <f t="shared" si="37"/>
        <v>10.069334853745202</v>
      </c>
    </row>
    <row r="2378" spans="1:8">
      <c r="A2378" s="56">
        <v>395100501125</v>
      </c>
      <c r="B2378" s="57" t="s">
        <v>6682</v>
      </c>
      <c r="C2378" s="58" t="s">
        <v>4427</v>
      </c>
      <c r="D2378" s="58" t="s">
        <v>4428</v>
      </c>
      <c r="E2378" s="58" t="s">
        <v>728</v>
      </c>
      <c r="F2378" s="57" t="s">
        <v>441</v>
      </c>
      <c r="G2378" s="59">
        <v>49450</v>
      </c>
      <c r="H2378" s="102">
        <f t="shared" si="37"/>
        <v>10.069334853745202</v>
      </c>
    </row>
    <row r="2379" spans="1:8">
      <c r="A2379" s="56">
        <v>395100501168</v>
      </c>
      <c r="B2379" s="57" t="s">
        <v>6683</v>
      </c>
      <c r="C2379" s="58" t="s">
        <v>4427</v>
      </c>
      <c r="D2379" s="58" t="s">
        <v>4428</v>
      </c>
      <c r="E2379" s="58" t="s">
        <v>728</v>
      </c>
      <c r="F2379" s="57" t="s">
        <v>441</v>
      </c>
      <c r="G2379" s="59">
        <v>49450</v>
      </c>
      <c r="H2379" s="102">
        <f t="shared" si="37"/>
        <v>10.069334853745202</v>
      </c>
    </row>
    <row r="2380" spans="1:8">
      <c r="A2380" s="56">
        <v>395101101635</v>
      </c>
      <c r="B2380" s="57" t="s">
        <v>6684</v>
      </c>
      <c r="C2380" s="58" t="s">
        <v>6685</v>
      </c>
      <c r="D2380" s="58" t="s">
        <v>6686</v>
      </c>
      <c r="E2380" s="58" t="s">
        <v>743</v>
      </c>
      <c r="F2380" s="57" t="s">
        <v>441</v>
      </c>
      <c r="G2380" s="59">
        <v>49450</v>
      </c>
      <c r="H2380" s="102">
        <f t="shared" si="37"/>
        <v>10.069334853745202</v>
      </c>
    </row>
    <row r="2381" spans="1:8">
      <c r="A2381" s="56">
        <v>395110201693</v>
      </c>
      <c r="B2381" s="57" t="s">
        <v>6687</v>
      </c>
      <c r="C2381" s="58" t="s">
        <v>6688</v>
      </c>
      <c r="D2381" s="58" t="s">
        <v>6689</v>
      </c>
      <c r="E2381" s="58" t="s">
        <v>4163</v>
      </c>
      <c r="F2381" s="57" t="s">
        <v>441</v>
      </c>
      <c r="G2381" s="59">
        <v>49450</v>
      </c>
      <c r="H2381" s="102">
        <f t="shared" si="37"/>
        <v>10.069334853745202</v>
      </c>
    </row>
    <row r="2382" spans="1:8">
      <c r="A2382" s="56">
        <v>395110400513</v>
      </c>
      <c r="B2382" s="57" t="s">
        <v>6690</v>
      </c>
      <c r="C2382" s="58" t="s">
        <v>547</v>
      </c>
      <c r="D2382" s="58" t="s">
        <v>6691</v>
      </c>
      <c r="E2382" s="58" t="s">
        <v>743</v>
      </c>
      <c r="F2382" s="57" t="s">
        <v>441</v>
      </c>
      <c r="G2382" s="59">
        <v>49450</v>
      </c>
      <c r="H2382" s="102">
        <f t="shared" si="37"/>
        <v>10.069334853745202</v>
      </c>
    </row>
    <row r="2383" spans="1:8">
      <c r="A2383" s="56">
        <v>395110400963</v>
      </c>
      <c r="B2383" s="57" t="s">
        <v>6692</v>
      </c>
      <c r="C2383" s="58" t="s">
        <v>6693</v>
      </c>
      <c r="D2383" s="58" t="s">
        <v>6694</v>
      </c>
      <c r="E2383" s="58" t="s">
        <v>743</v>
      </c>
      <c r="F2383" s="57" t="s">
        <v>441</v>
      </c>
      <c r="G2383" s="59">
        <v>49450</v>
      </c>
      <c r="H2383" s="102">
        <f t="shared" si="37"/>
        <v>10.069334853745202</v>
      </c>
    </row>
    <row r="2384" spans="1:8">
      <c r="A2384" s="56">
        <v>395120600995</v>
      </c>
      <c r="B2384" s="57" t="s">
        <v>6695</v>
      </c>
      <c r="C2384" s="58" t="s">
        <v>3217</v>
      </c>
      <c r="D2384" s="58" t="s">
        <v>6696</v>
      </c>
      <c r="E2384" s="58" t="s">
        <v>743</v>
      </c>
      <c r="F2384" s="57" t="s">
        <v>441</v>
      </c>
      <c r="G2384" s="59">
        <v>49450</v>
      </c>
      <c r="H2384" s="102">
        <f t="shared" si="37"/>
        <v>10.069334853745202</v>
      </c>
    </row>
    <row r="2385" spans="1:8">
      <c r="A2385" s="56">
        <v>395120601355</v>
      </c>
      <c r="B2385" s="57" t="s">
        <v>431</v>
      </c>
      <c r="C2385" s="58" t="s">
        <v>6697</v>
      </c>
      <c r="D2385" s="58" t="s">
        <v>6698</v>
      </c>
      <c r="E2385" s="58" t="s">
        <v>728</v>
      </c>
      <c r="F2385" s="57" t="s">
        <v>441</v>
      </c>
      <c r="G2385" s="59">
        <v>49450</v>
      </c>
      <c r="H2385" s="102">
        <f t="shared" si="37"/>
        <v>10.069334853745202</v>
      </c>
    </row>
    <row r="2386" spans="1:8">
      <c r="A2386" s="56">
        <v>395120800692</v>
      </c>
      <c r="B2386" s="57" t="s">
        <v>6699</v>
      </c>
      <c r="C2386" s="58" t="s">
        <v>6700</v>
      </c>
      <c r="D2386" s="58" t="s">
        <v>6701</v>
      </c>
      <c r="E2386" s="58" t="s">
        <v>728</v>
      </c>
      <c r="F2386" s="57" t="s">
        <v>441</v>
      </c>
      <c r="G2386" s="59">
        <v>49450</v>
      </c>
      <c r="H2386" s="102">
        <f t="shared" si="37"/>
        <v>10.069334853745202</v>
      </c>
    </row>
    <row r="2387" spans="1:8">
      <c r="A2387" s="56">
        <v>395121002242</v>
      </c>
      <c r="B2387" s="57" t="s">
        <v>6702</v>
      </c>
      <c r="C2387" s="58" t="s">
        <v>6703</v>
      </c>
      <c r="D2387" s="58" t="s">
        <v>6704</v>
      </c>
      <c r="E2387" s="58" t="s">
        <v>743</v>
      </c>
      <c r="F2387" s="57" t="s">
        <v>441</v>
      </c>
      <c r="G2387" s="59">
        <v>49450</v>
      </c>
      <c r="H2387" s="102">
        <f t="shared" si="37"/>
        <v>10.069334853745202</v>
      </c>
    </row>
    <row r="2388" spans="1:8">
      <c r="A2388" s="56">
        <v>395130300736</v>
      </c>
      <c r="B2388" s="57" t="s">
        <v>6705</v>
      </c>
      <c r="C2388" s="58" t="s">
        <v>6706</v>
      </c>
      <c r="D2388" s="58" t="s">
        <v>6707</v>
      </c>
      <c r="E2388" s="58" t="s">
        <v>743</v>
      </c>
      <c r="F2388" s="57" t="s">
        <v>441</v>
      </c>
      <c r="G2388" s="59">
        <v>49450</v>
      </c>
      <c r="H2388" s="102">
        <f t="shared" si="37"/>
        <v>10.069334853745202</v>
      </c>
    </row>
    <row r="2389" spans="1:8">
      <c r="A2389" s="56">
        <v>395130401532</v>
      </c>
      <c r="B2389" s="57" t="s">
        <v>6708</v>
      </c>
      <c r="C2389" s="58" t="s">
        <v>6709</v>
      </c>
      <c r="D2389" s="58" t="s">
        <v>4506</v>
      </c>
      <c r="E2389" s="58" t="s">
        <v>743</v>
      </c>
      <c r="F2389" s="57" t="s">
        <v>477</v>
      </c>
      <c r="G2389" s="59">
        <v>49450</v>
      </c>
      <c r="H2389" s="102">
        <f t="shared" si="37"/>
        <v>10.069334853745202</v>
      </c>
    </row>
    <row r="2390" spans="1:8">
      <c r="A2390" s="56">
        <v>395130900482</v>
      </c>
      <c r="B2390" s="57" t="s">
        <v>6710</v>
      </c>
      <c r="C2390" s="58" t="s">
        <v>2664</v>
      </c>
      <c r="D2390" s="58" t="s">
        <v>3972</v>
      </c>
      <c r="E2390" s="58" t="s">
        <v>743</v>
      </c>
      <c r="F2390" s="57" t="s">
        <v>477</v>
      </c>
      <c r="G2390" s="59">
        <v>49450</v>
      </c>
      <c r="H2390" s="102">
        <f t="shared" si="37"/>
        <v>10.069334853745202</v>
      </c>
    </row>
    <row r="2391" spans="1:8">
      <c r="A2391" s="56">
        <v>395131001155</v>
      </c>
      <c r="B2391" s="57" t="s">
        <v>6711</v>
      </c>
      <c r="C2391" s="58" t="s">
        <v>3661</v>
      </c>
      <c r="D2391" s="58" t="s">
        <v>3972</v>
      </c>
      <c r="E2391" s="58" t="s">
        <v>743</v>
      </c>
      <c r="F2391" s="57" t="s">
        <v>477</v>
      </c>
      <c r="G2391" s="59">
        <v>49450</v>
      </c>
      <c r="H2391" s="102">
        <f t="shared" si="37"/>
        <v>10.069334853745202</v>
      </c>
    </row>
    <row r="2392" spans="1:8">
      <c r="A2392" s="56">
        <v>395150400338</v>
      </c>
      <c r="B2392" s="57" t="s">
        <v>6712</v>
      </c>
      <c r="C2392" s="58" t="s">
        <v>5821</v>
      </c>
      <c r="D2392" s="58" t="s">
        <v>6713</v>
      </c>
      <c r="E2392" s="58" t="s">
        <v>728</v>
      </c>
      <c r="F2392" s="57" t="s">
        <v>441</v>
      </c>
      <c r="G2392" s="59">
        <v>49450</v>
      </c>
      <c r="H2392" s="102">
        <f t="shared" si="37"/>
        <v>10.069334853745202</v>
      </c>
    </row>
    <row r="2393" spans="1:8">
      <c r="A2393" s="56">
        <v>395150700544</v>
      </c>
      <c r="B2393" s="57" t="s">
        <v>6714</v>
      </c>
      <c r="C2393" s="58" t="s">
        <v>6715</v>
      </c>
      <c r="D2393" s="58" t="s">
        <v>6716</v>
      </c>
      <c r="E2393" s="58" t="s">
        <v>728</v>
      </c>
      <c r="F2393" s="57" t="s">
        <v>441</v>
      </c>
      <c r="G2393" s="59">
        <v>49450</v>
      </c>
      <c r="H2393" s="102">
        <f t="shared" si="37"/>
        <v>10.069334853745202</v>
      </c>
    </row>
    <row r="2394" spans="1:8">
      <c r="A2394" s="56">
        <v>395150800310</v>
      </c>
      <c r="B2394" s="57" t="s">
        <v>6717</v>
      </c>
      <c r="C2394" s="58" t="s">
        <v>6718</v>
      </c>
      <c r="D2394" s="58" t="s">
        <v>6719</v>
      </c>
      <c r="E2394" s="58" t="s">
        <v>728</v>
      </c>
      <c r="F2394" s="57" t="s">
        <v>441</v>
      </c>
      <c r="G2394" s="59">
        <v>49450</v>
      </c>
      <c r="H2394" s="102">
        <f t="shared" si="37"/>
        <v>10.069334853745202</v>
      </c>
    </row>
    <row r="2395" spans="1:8">
      <c r="A2395" s="56">
        <v>395160100731</v>
      </c>
      <c r="B2395" s="57" t="s">
        <v>6720</v>
      </c>
      <c r="C2395" s="58" t="s">
        <v>6721</v>
      </c>
      <c r="D2395" s="58" t="s">
        <v>6722</v>
      </c>
      <c r="E2395" s="58" t="s">
        <v>743</v>
      </c>
      <c r="F2395" s="57" t="s">
        <v>441</v>
      </c>
      <c r="G2395" s="59">
        <v>49450</v>
      </c>
      <c r="H2395" s="102">
        <f t="shared" si="37"/>
        <v>10.069334853745202</v>
      </c>
    </row>
    <row r="2396" spans="1:8">
      <c r="A2396" s="56">
        <v>395160201643</v>
      </c>
      <c r="B2396" s="57" t="s">
        <v>6723</v>
      </c>
      <c r="C2396" s="58" t="s">
        <v>6724</v>
      </c>
      <c r="D2396" s="58" t="s">
        <v>6725</v>
      </c>
      <c r="E2396" s="58" t="s">
        <v>728</v>
      </c>
      <c r="F2396" s="57" t="s">
        <v>441</v>
      </c>
      <c r="G2396" s="59">
        <v>49450</v>
      </c>
      <c r="H2396" s="102">
        <f t="shared" si="37"/>
        <v>10.069334853745202</v>
      </c>
    </row>
    <row r="2397" spans="1:8">
      <c r="A2397" s="56">
        <v>395160601412</v>
      </c>
      <c r="B2397" s="57" t="s">
        <v>6726</v>
      </c>
      <c r="C2397" s="58" t="s">
        <v>6727</v>
      </c>
      <c r="D2397" s="58" t="s">
        <v>6728</v>
      </c>
      <c r="E2397" s="58" t="s">
        <v>728</v>
      </c>
      <c r="F2397" s="57" t="s">
        <v>441</v>
      </c>
      <c r="G2397" s="59">
        <v>49450</v>
      </c>
      <c r="H2397" s="102">
        <f t="shared" si="37"/>
        <v>10.069334853745202</v>
      </c>
    </row>
    <row r="2398" spans="1:8">
      <c r="A2398" s="56">
        <v>395161000412</v>
      </c>
      <c r="B2398" s="57" t="s">
        <v>6729</v>
      </c>
      <c r="C2398" s="58" t="s">
        <v>6730</v>
      </c>
      <c r="D2398" s="58" t="s">
        <v>5095</v>
      </c>
      <c r="E2398" s="58" t="s">
        <v>728</v>
      </c>
      <c r="F2398" s="57" t="s">
        <v>441</v>
      </c>
      <c r="G2398" s="59">
        <v>49450</v>
      </c>
      <c r="H2398" s="102">
        <f t="shared" si="37"/>
        <v>10.069334853745202</v>
      </c>
    </row>
    <row r="2399" spans="1:8">
      <c r="A2399" s="56">
        <v>395170101035</v>
      </c>
      <c r="B2399" s="57" t="s">
        <v>6731</v>
      </c>
      <c r="C2399" s="58" t="s">
        <v>6732</v>
      </c>
      <c r="D2399" s="58" t="s">
        <v>6733</v>
      </c>
      <c r="E2399" s="58" t="s">
        <v>728</v>
      </c>
      <c r="F2399" s="57" t="s">
        <v>441</v>
      </c>
      <c r="G2399" s="59">
        <v>49450</v>
      </c>
      <c r="H2399" s="102">
        <f t="shared" si="37"/>
        <v>10.069334853745202</v>
      </c>
    </row>
    <row r="2400" spans="1:8">
      <c r="A2400" s="56">
        <v>395170400237</v>
      </c>
      <c r="B2400" s="57" t="s">
        <v>6734</v>
      </c>
      <c r="C2400" s="58" t="s">
        <v>6735</v>
      </c>
      <c r="D2400" s="58" t="s">
        <v>6736</v>
      </c>
      <c r="E2400" s="58" t="s">
        <v>728</v>
      </c>
      <c r="F2400" s="57" t="s">
        <v>441</v>
      </c>
      <c r="G2400" s="59">
        <v>49450</v>
      </c>
      <c r="H2400" s="102">
        <f t="shared" si="37"/>
        <v>10.069334853745202</v>
      </c>
    </row>
    <row r="2401" spans="1:8">
      <c r="A2401" s="56">
        <v>395170900370</v>
      </c>
      <c r="B2401" s="57" t="s">
        <v>6737</v>
      </c>
      <c r="C2401" s="58" t="s">
        <v>6738</v>
      </c>
      <c r="D2401" s="58" t="s">
        <v>5439</v>
      </c>
      <c r="E2401" s="58" t="s">
        <v>728</v>
      </c>
      <c r="F2401" s="57" t="s">
        <v>441</v>
      </c>
      <c r="G2401" s="59">
        <v>49450</v>
      </c>
      <c r="H2401" s="102">
        <f t="shared" si="37"/>
        <v>10.069334853745202</v>
      </c>
    </row>
    <row r="2402" spans="1:8">
      <c r="A2402" s="56">
        <v>395180101122</v>
      </c>
      <c r="B2402" s="57" t="s">
        <v>6739</v>
      </c>
      <c r="C2402" s="58" t="s">
        <v>6740</v>
      </c>
      <c r="D2402" s="58" t="s">
        <v>6741</v>
      </c>
      <c r="E2402" s="58" t="s">
        <v>728</v>
      </c>
      <c r="F2402" s="57" t="s">
        <v>441</v>
      </c>
      <c r="G2402" s="59">
        <v>49450</v>
      </c>
      <c r="H2402" s="102">
        <f t="shared" si="37"/>
        <v>10.069334853745202</v>
      </c>
    </row>
    <row r="2403" spans="1:8">
      <c r="A2403" s="56">
        <v>395180200597</v>
      </c>
      <c r="B2403" s="57" t="s">
        <v>6742</v>
      </c>
      <c r="C2403" s="58" t="s">
        <v>6743</v>
      </c>
      <c r="D2403" s="58" t="s">
        <v>6744</v>
      </c>
      <c r="E2403" s="58" t="s">
        <v>728</v>
      </c>
      <c r="F2403" s="57" t="s">
        <v>441</v>
      </c>
      <c r="G2403" s="59">
        <v>49450</v>
      </c>
      <c r="H2403" s="102">
        <f t="shared" si="37"/>
        <v>10.069334853745202</v>
      </c>
    </row>
    <row r="2404" spans="1:8">
      <c r="A2404" s="56">
        <v>395180301652</v>
      </c>
      <c r="B2404" s="57" t="s">
        <v>6745</v>
      </c>
      <c r="C2404" s="58" t="s">
        <v>6746</v>
      </c>
      <c r="D2404" s="58" t="s">
        <v>6747</v>
      </c>
      <c r="E2404" s="58" t="s">
        <v>728</v>
      </c>
      <c r="F2404" s="57" t="s">
        <v>441</v>
      </c>
      <c r="G2404" s="59">
        <v>49450</v>
      </c>
      <c r="H2404" s="102">
        <f t="shared" si="37"/>
        <v>10.069334853745202</v>
      </c>
    </row>
    <row r="2405" spans="1:8">
      <c r="A2405" s="56">
        <v>395180401631</v>
      </c>
      <c r="B2405" s="57" t="s">
        <v>6748</v>
      </c>
      <c r="C2405" s="58" t="s">
        <v>6749</v>
      </c>
      <c r="D2405" s="58" t="s">
        <v>6750</v>
      </c>
      <c r="E2405" s="58" t="s">
        <v>743</v>
      </c>
      <c r="F2405" s="57" t="s">
        <v>441</v>
      </c>
      <c r="G2405" s="59">
        <v>49450</v>
      </c>
      <c r="H2405" s="102">
        <f t="shared" si="37"/>
        <v>10.069334853745202</v>
      </c>
    </row>
    <row r="2406" spans="1:8">
      <c r="A2406" s="56">
        <v>395180501066</v>
      </c>
      <c r="B2406" s="57" t="s">
        <v>6751</v>
      </c>
      <c r="C2406" s="58" t="s">
        <v>6752</v>
      </c>
      <c r="D2406" s="58" t="s">
        <v>6753</v>
      </c>
      <c r="E2406" s="58" t="s">
        <v>728</v>
      </c>
      <c r="F2406" s="57" t="s">
        <v>441</v>
      </c>
      <c r="G2406" s="59">
        <v>49450</v>
      </c>
      <c r="H2406" s="102">
        <f t="shared" si="37"/>
        <v>10.069334853745202</v>
      </c>
    </row>
    <row r="2407" spans="1:8">
      <c r="A2407" s="56">
        <v>395180701227</v>
      </c>
      <c r="B2407" s="57" t="s">
        <v>6754</v>
      </c>
      <c r="C2407" s="58" t="s">
        <v>6755</v>
      </c>
      <c r="D2407" s="58" t="s">
        <v>6756</v>
      </c>
      <c r="E2407" s="58" t="s">
        <v>728</v>
      </c>
      <c r="F2407" s="57" t="s">
        <v>441</v>
      </c>
      <c r="G2407" s="59">
        <v>49450</v>
      </c>
      <c r="H2407" s="102">
        <f t="shared" si="37"/>
        <v>10.069334853745202</v>
      </c>
    </row>
    <row r="2408" spans="1:8">
      <c r="A2408" s="56">
        <v>395180801566</v>
      </c>
      <c r="B2408" s="57" t="s">
        <v>6757</v>
      </c>
      <c r="C2408" s="58" t="s">
        <v>154</v>
      </c>
      <c r="D2408" s="58" t="s">
        <v>6758</v>
      </c>
      <c r="E2408" s="58" t="s">
        <v>743</v>
      </c>
      <c r="F2408" s="57" t="s">
        <v>441</v>
      </c>
      <c r="G2408" s="59">
        <v>49450</v>
      </c>
      <c r="H2408" s="102">
        <f t="shared" si="37"/>
        <v>10.069334853745202</v>
      </c>
    </row>
    <row r="2409" spans="1:8">
      <c r="A2409" s="56">
        <v>395180801574</v>
      </c>
      <c r="B2409" s="57" t="s">
        <v>6759</v>
      </c>
      <c r="C2409" s="58" t="s">
        <v>154</v>
      </c>
      <c r="D2409" s="58" t="s">
        <v>6760</v>
      </c>
      <c r="E2409" s="58" t="s">
        <v>743</v>
      </c>
      <c r="F2409" s="57" t="s">
        <v>441</v>
      </c>
      <c r="G2409" s="59">
        <v>49450</v>
      </c>
      <c r="H2409" s="102">
        <f t="shared" si="37"/>
        <v>10.069334853745202</v>
      </c>
    </row>
    <row r="2410" spans="1:8">
      <c r="A2410" s="56">
        <v>395181201082</v>
      </c>
      <c r="B2410" s="57" t="s">
        <v>430</v>
      </c>
      <c r="C2410" s="58" t="s">
        <v>3239</v>
      </c>
      <c r="D2410" s="58" t="s">
        <v>6761</v>
      </c>
      <c r="E2410" s="58" t="s">
        <v>728</v>
      </c>
      <c r="F2410" s="57" t="s">
        <v>441</v>
      </c>
      <c r="G2410" s="59">
        <v>49450</v>
      </c>
      <c r="H2410" s="102">
        <f t="shared" si="37"/>
        <v>10.069334853745202</v>
      </c>
    </row>
    <row r="2411" spans="1:8">
      <c r="A2411" s="56">
        <v>395190101279</v>
      </c>
      <c r="B2411" s="57" t="s">
        <v>6762</v>
      </c>
      <c r="C2411" s="58" t="s">
        <v>5121</v>
      </c>
      <c r="D2411" s="58" t="s">
        <v>6763</v>
      </c>
      <c r="E2411" s="58" t="s">
        <v>728</v>
      </c>
      <c r="F2411" s="57" t="s">
        <v>441</v>
      </c>
      <c r="G2411" s="59">
        <v>49450</v>
      </c>
      <c r="H2411" s="102">
        <f t="shared" si="37"/>
        <v>10.069334853745202</v>
      </c>
    </row>
    <row r="2412" spans="1:8">
      <c r="A2412" s="56">
        <v>395190200951</v>
      </c>
      <c r="B2412" s="57" t="s">
        <v>6764</v>
      </c>
      <c r="C2412" s="58" t="s">
        <v>6765</v>
      </c>
      <c r="D2412" s="58" t="s">
        <v>6766</v>
      </c>
      <c r="E2412" s="58" t="s">
        <v>743</v>
      </c>
      <c r="F2412" s="57" t="s">
        <v>441</v>
      </c>
      <c r="G2412" s="59">
        <v>49450</v>
      </c>
      <c r="H2412" s="102">
        <f t="shared" si="37"/>
        <v>10.069334853745202</v>
      </c>
    </row>
    <row r="2413" spans="1:8">
      <c r="A2413" s="56">
        <v>395190300301</v>
      </c>
      <c r="B2413" s="57" t="s">
        <v>6767</v>
      </c>
      <c r="C2413" s="58" t="s">
        <v>6768</v>
      </c>
      <c r="D2413" s="58" t="s">
        <v>6769</v>
      </c>
      <c r="E2413" s="58" t="s">
        <v>728</v>
      </c>
      <c r="F2413" s="57" t="s">
        <v>441</v>
      </c>
      <c r="G2413" s="59">
        <v>49450</v>
      </c>
      <c r="H2413" s="102">
        <f t="shared" si="37"/>
        <v>10.069334853745202</v>
      </c>
    </row>
    <row r="2414" spans="1:8">
      <c r="A2414" s="56">
        <v>395190300441</v>
      </c>
      <c r="B2414" s="57" t="s">
        <v>6770</v>
      </c>
      <c r="C2414" s="58" t="s">
        <v>6768</v>
      </c>
      <c r="D2414" s="58" t="s">
        <v>6771</v>
      </c>
      <c r="E2414" s="58" t="s">
        <v>728</v>
      </c>
      <c r="F2414" s="57" t="s">
        <v>441</v>
      </c>
      <c r="G2414" s="59">
        <v>49450</v>
      </c>
      <c r="H2414" s="102">
        <f t="shared" si="37"/>
        <v>10.069334853745202</v>
      </c>
    </row>
    <row r="2415" spans="1:8">
      <c r="A2415" s="56">
        <v>395190300620</v>
      </c>
      <c r="B2415" s="57" t="s">
        <v>6772</v>
      </c>
      <c r="C2415" s="58" t="s">
        <v>2664</v>
      </c>
      <c r="D2415" s="58" t="s">
        <v>6773</v>
      </c>
      <c r="E2415" s="58" t="s">
        <v>743</v>
      </c>
      <c r="F2415" s="57" t="s">
        <v>441</v>
      </c>
      <c r="G2415" s="59">
        <v>49450</v>
      </c>
      <c r="H2415" s="102">
        <f t="shared" si="37"/>
        <v>10.069334853745202</v>
      </c>
    </row>
    <row r="2416" spans="1:8">
      <c r="A2416" s="56">
        <v>395190301430</v>
      </c>
      <c r="B2416" s="57" t="s">
        <v>6774</v>
      </c>
      <c r="C2416" s="58" t="s">
        <v>6775</v>
      </c>
      <c r="D2416" s="58" t="s">
        <v>6776</v>
      </c>
      <c r="E2416" s="58" t="s">
        <v>728</v>
      </c>
      <c r="F2416" s="57" t="s">
        <v>441</v>
      </c>
      <c r="G2416" s="59">
        <v>49450</v>
      </c>
      <c r="H2416" s="102">
        <f t="shared" si="37"/>
        <v>10.069334853745202</v>
      </c>
    </row>
    <row r="2417" spans="1:8">
      <c r="A2417" s="56">
        <v>395190301588</v>
      </c>
      <c r="B2417" s="57" t="s">
        <v>6777</v>
      </c>
      <c r="C2417" s="58" t="s">
        <v>6778</v>
      </c>
      <c r="D2417" s="58" t="s">
        <v>6779</v>
      </c>
      <c r="E2417" s="58" t="s">
        <v>728</v>
      </c>
      <c r="F2417" s="57" t="s">
        <v>441</v>
      </c>
      <c r="G2417" s="59">
        <v>49450</v>
      </c>
      <c r="H2417" s="102">
        <f t="shared" si="37"/>
        <v>10.069334853745202</v>
      </c>
    </row>
    <row r="2418" spans="1:8">
      <c r="A2418" s="56">
        <v>395190400501</v>
      </c>
      <c r="B2418" s="57" t="s">
        <v>6780</v>
      </c>
      <c r="C2418" s="58" t="s">
        <v>6781</v>
      </c>
      <c r="D2418" s="58" t="s">
        <v>6782</v>
      </c>
      <c r="E2418" s="58" t="s">
        <v>728</v>
      </c>
      <c r="F2418" s="57" t="s">
        <v>441</v>
      </c>
      <c r="G2418" s="59">
        <v>49450</v>
      </c>
      <c r="H2418" s="102">
        <f t="shared" si="37"/>
        <v>10.069334853745202</v>
      </c>
    </row>
    <row r="2419" spans="1:8">
      <c r="A2419" s="56">
        <v>395190400870</v>
      </c>
      <c r="B2419" s="57" t="s">
        <v>6783</v>
      </c>
      <c r="C2419" s="58" t="s">
        <v>6784</v>
      </c>
      <c r="D2419" s="58" t="s">
        <v>6785</v>
      </c>
      <c r="E2419" s="58" t="s">
        <v>728</v>
      </c>
      <c r="F2419" s="57" t="s">
        <v>441</v>
      </c>
      <c r="G2419" s="59">
        <v>49450</v>
      </c>
      <c r="H2419" s="102">
        <f t="shared" si="37"/>
        <v>10.069334853745202</v>
      </c>
    </row>
    <row r="2420" spans="1:8">
      <c r="A2420" s="56">
        <v>395190401175</v>
      </c>
      <c r="B2420" s="57" t="s">
        <v>6786</v>
      </c>
      <c r="C2420" s="58" t="s">
        <v>6787</v>
      </c>
      <c r="D2420" s="58" t="s">
        <v>6785</v>
      </c>
      <c r="E2420" s="58" t="s">
        <v>728</v>
      </c>
      <c r="F2420" s="57" t="s">
        <v>441</v>
      </c>
      <c r="G2420" s="59">
        <v>49450</v>
      </c>
      <c r="H2420" s="102">
        <f t="shared" si="37"/>
        <v>10.069334853745202</v>
      </c>
    </row>
    <row r="2421" spans="1:8">
      <c r="A2421" s="56">
        <v>395190500271</v>
      </c>
      <c r="B2421" s="57" t="s">
        <v>6788</v>
      </c>
      <c r="C2421" s="58" t="s">
        <v>6789</v>
      </c>
      <c r="D2421" s="58" t="s">
        <v>6790</v>
      </c>
      <c r="E2421" s="58" t="s">
        <v>728</v>
      </c>
      <c r="F2421" s="57" t="s">
        <v>441</v>
      </c>
      <c r="G2421" s="59">
        <v>49450</v>
      </c>
      <c r="H2421" s="102">
        <f t="shared" si="37"/>
        <v>10.069334853745202</v>
      </c>
    </row>
    <row r="2422" spans="1:8">
      <c r="A2422" s="56">
        <v>395190500289</v>
      </c>
      <c r="B2422" s="57" t="s">
        <v>6791</v>
      </c>
      <c r="C2422" s="58" t="s">
        <v>6792</v>
      </c>
      <c r="D2422" s="58" t="s">
        <v>6793</v>
      </c>
      <c r="E2422" s="58" t="s">
        <v>728</v>
      </c>
      <c r="F2422" s="57" t="s">
        <v>441</v>
      </c>
      <c r="G2422" s="59">
        <v>49450</v>
      </c>
      <c r="H2422" s="102">
        <f t="shared" si="37"/>
        <v>10.069334853745202</v>
      </c>
    </row>
    <row r="2423" spans="1:8">
      <c r="A2423" s="56">
        <v>395191001022</v>
      </c>
      <c r="B2423" s="57" t="s">
        <v>6794</v>
      </c>
      <c r="C2423" s="58" t="s">
        <v>154</v>
      </c>
      <c r="D2423" s="58" t="s">
        <v>6795</v>
      </c>
      <c r="E2423" s="58" t="s">
        <v>743</v>
      </c>
      <c r="F2423" s="57" t="s">
        <v>441</v>
      </c>
      <c r="G2423" s="59">
        <v>49450</v>
      </c>
      <c r="H2423" s="102">
        <f t="shared" si="37"/>
        <v>10.069334853745202</v>
      </c>
    </row>
    <row r="2424" spans="1:8">
      <c r="A2424" s="56">
        <v>395191101515</v>
      </c>
      <c r="B2424" s="57" t="s">
        <v>6796</v>
      </c>
      <c r="C2424" s="58" t="s">
        <v>6797</v>
      </c>
      <c r="D2424" s="58" t="s">
        <v>6798</v>
      </c>
      <c r="E2424" s="58" t="s">
        <v>728</v>
      </c>
      <c r="F2424" s="57" t="s">
        <v>441</v>
      </c>
      <c r="G2424" s="59">
        <v>49450</v>
      </c>
      <c r="H2424" s="102">
        <f t="shared" si="37"/>
        <v>10.069334853745202</v>
      </c>
    </row>
    <row r="2425" spans="1:8">
      <c r="A2425" s="56">
        <v>395191200122</v>
      </c>
      <c r="B2425" s="57" t="s">
        <v>6799</v>
      </c>
      <c r="C2425" s="58" t="s">
        <v>5111</v>
      </c>
      <c r="D2425" s="58" t="s">
        <v>6800</v>
      </c>
      <c r="E2425" s="58" t="s">
        <v>728</v>
      </c>
      <c r="F2425" s="57" t="s">
        <v>441</v>
      </c>
      <c r="G2425" s="59">
        <v>49450</v>
      </c>
      <c r="H2425" s="102">
        <f t="shared" si="37"/>
        <v>10.069334853745202</v>
      </c>
    </row>
    <row r="2426" spans="1:8">
      <c r="A2426" s="56">
        <v>395770801146</v>
      </c>
      <c r="B2426" s="57" t="s">
        <v>6801</v>
      </c>
      <c r="C2426" s="58" t="s">
        <v>6802</v>
      </c>
      <c r="D2426" s="58" t="s">
        <v>6803</v>
      </c>
      <c r="E2426" s="58" t="s">
        <v>728</v>
      </c>
      <c r="F2426" s="57" t="s">
        <v>441</v>
      </c>
      <c r="G2426" s="59">
        <v>49450</v>
      </c>
      <c r="H2426" s="102">
        <f t="shared" si="37"/>
        <v>10.069334853745202</v>
      </c>
    </row>
    <row r="2427" spans="1:8">
      <c r="A2427" s="56">
        <v>395770801472</v>
      </c>
      <c r="B2427" s="57" t="s">
        <v>6804</v>
      </c>
      <c r="C2427" s="58" t="s">
        <v>5794</v>
      </c>
      <c r="D2427" s="58" t="s">
        <v>6805</v>
      </c>
      <c r="E2427" s="58" t="s">
        <v>743</v>
      </c>
      <c r="F2427" s="57" t="s">
        <v>441</v>
      </c>
      <c r="G2427" s="59">
        <v>49450</v>
      </c>
      <c r="H2427" s="102">
        <f t="shared" si="37"/>
        <v>10.069334853745202</v>
      </c>
    </row>
    <row r="2428" spans="1:8">
      <c r="A2428" s="56">
        <v>395770801618</v>
      </c>
      <c r="B2428" s="57" t="s">
        <v>6806</v>
      </c>
      <c r="C2428" s="58" t="s">
        <v>6807</v>
      </c>
      <c r="D2428" s="58" t="s">
        <v>6036</v>
      </c>
      <c r="E2428" s="58" t="s">
        <v>743</v>
      </c>
      <c r="F2428" s="57" t="s">
        <v>441</v>
      </c>
      <c r="G2428" s="59">
        <v>49450</v>
      </c>
      <c r="H2428" s="102">
        <f t="shared" si="37"/>
        <v>10.069334853745202</v>
      </c>
    </row>
    <row r="2429" spans="1:8">
      <c r="A2429" s="56">
        <v>395770801863</v>
      </c>
      <c r="B2429" s="57" t="s">
        <v>6808</v>
      </c>
      <c r="C2429" s="58" t="s">
        <v>6809</v>
      </c>
      <c r="D2429" s="58" t="s">
        <v>6810</v>
      </c>
      <c r="E2429" s="58" t="s">
        <v>743</v>
      </c>
      <c r="F2429" s="57" t="s">
        <v>441</v>
      </c>
      <c r="G2429" s="59">
        <v>49450</v>
      </c>
      <c r="H2429" s="102">
        <f t="shared" si="37"/>
        <v>10.069334853745202</v>
      </c>
    </row>
    <row r="2430" spans="1:8">
      <c r="A2430" s="56">
        <v>395770802126</v>
      </c>
      <c r="B2430" s="57" t="s">
        <v>6811</v>
      </c>
      <c r="C2430" s="58" t="s">
        <v>5270</v>
      </c>
      <c r="D2430" s="58" t="s">
        <v>1556</v>
      </c>
      <c r="E2430" s="58" t="s">
        <v>743</v>
      </c>
      <c r="F2430" s="57" t="s">
        <v>441</v>
      </c>
      <c r="G2430" s="59">
        <v>49450</v>
      </c>
      <c r="H2430" s="102">
        <f t="shared" si="37"/>
        <v>10.069334853745202</v>
      </c>
    </row>
    <row r="2431" spans="1:8">
      <c r="A2431" s="56">
        <v>395770802673</v>
      </c>
      <c r="B2431" s="57" t="s">
        <v>6812</v>
      </c>
      <c r="C2431" s="58" t="s">
        <v>6813</v>
      </c>
      <c r="D2431" s="58" t="s">
        <v>6814</v>
      </c>
      <c r="E2431" s="58" t="s">
        <v>743</v>
      </c>
      <c r="F2431" s="57" t="s">
        <v>441</v>
      </c>
      <c r="G2431" s="59">
        <v>49450</v>
      </c>
      <c r="H2431" s="102">
        <f t="shared" si="37"/>
        <v>10.069334853745202</v>
      </c>
    </row>
    <row r="2432" spans="1:8">
      <c r="A2432" s="56">
        <v>395930810104</v>
      </c>
      <c r="B2432" s="57" t="s">
        <v>6815</v>
      </c>
      <c r="C2432" s="58" t="s">
        <v>6816</v>
      </c>
      <c r="D2432" s="58" t="s">
        <v>6817</v>
      </c>
      <c r="E2432" s="58" t="s">
        <v>728</v>
      </c>
      <c r="F2432" s="57" t="s">
        <v>477</v>
      </c>
      <c r="G2432" s="59">
        <v>49450</v>
      </c>
      <c r="H2432" s="102">
        <f t="shared" si="37"/>
        <v>10.069334853745202</v>
      </c>
    </row>
    <row r="2433" spans="1:8">
      <c r="A2433" s="56">
        <v>395931112818</v>
      </c>
      <c r="B2433" s="57" t="s">
        <v>6818</v>
      </c>
      <c r="C2433" s="58" t="s">
        <v>6819</v>
      </c>
      <c r="D2433" s="58" t="s">
        <v>6820</v>
      </c>
      <c r="E2433" s="58" t="s">
        <v>728</v>
      </c>
      <c r="F2433" s="57" t="s">
        <v>441</v>
      </c>
      <c r="G2433" s="59">
        <v>49450</v>
      </c>
      <c r="H2433" s="102">
        <f t="shared" si="37"/>
        <v>10.069334853745202</v>
      </c>
    </row>
    <row r="2434" spans="1:8">
      <c r="A2434" s="56">
        <v>395940950613</v>
      </c>
      <c r="B2434" s="57" t="s">
        <v>6821</v>
      </c>
      <c r="C2434" s="58" t="s">
        <v>6822</v>
      </c>
      <c r="D2434" s="58" t="s">
        <v>6823</v>
      </c>
      <c r="E2434" s="58" t="s">
        <v>743</v>
      </c>
      <c r="F2434" s="57" t="s">
        <v>441</v>
      </c>
      <c r="G2434" s="59">
        <v>49450</v>
      </c>
      <c r="H2434" s="102">
        <f t="shared" ref="H2434:H2497" si="38">G2434/4910.95</f>
        <v>10.069334853745202</v>
      </c>
    </row>
    <row r="2435" spans="1:8">
      <c r="A2435" s="56">
        <v>395960211604</v>
      </c>
      <c r="B2435" s="57" t="s">
        <v>6824</v>
      </c>
      <c r="C2435" s="58" t="s">
        <v>6825</v>
      </c>
      <c r="D2435" s="58" t="s">
        <v>6826</v>
      </c>
      <c r="E2435" s="58" t="s">
        <v>743</v>
      </c>
      <c r="F2435" s="57" t="s">
        <v>441</v>
      </c>
      <c r="G2435" s="59">
        <v>49450</v>
      </c>
      <c r="H2435" s="102">
        <f t="shared" si="38"/>
        <v>10.069334853745202</v>
      </c>
    </row>
    <row r="2436" spans="1:8">
      <c r="A2436" s="56">
        <v>395960711674</v>
      </c>
      <c r="B2436" s="57" t="s">
        <v>6827</v>
      </c>
      <c r="C2436" s="58" t="s">
        <v>6828</v>
      </c>
      <c r="D2436" s="58" t="s">
        <v>6829</v>
      </c>
      <c r="E2436" s="58" t="s">
        <v>743</v>
      </c>
      <c r="F2436" s="57" t="s">
        <v>441</v>
      </c>
      <c r="G2436" s="59">
        <v>49450</v>
      </c>
      <c r="H2436" s="102">
        <f t="shared" si="38"/>
        <v>10.069334853745202</v>
      </c>
    </row>
    <row r="2437" spans="1:8">
      <c r="A2437" s="56">
        <v>395960712069</v>
      </c>
      <c r="B2437" s="57" t="s">
        <v>6830</v>
      </c>
      <c r="C2437" s="58" t="s">
        <v>6831</v>
      </c>
      <c r="D2437" s="58" t="s">
        <v>6826</v>
      </c>
      <c r="E2437" s="58" t="s">
        <v>743</v>
      </c>
      <c r="F2437" s="57" t="s">
        <v>441</v>
      </c>
      <c r="G2437" s="59">
        <v>49450</v>
      </c>
      <c r="H2437" s="102">
        <f t="shared" si="38"/>
        <v>10.069334853745202</v>
      </c>
    </row>
    <row r="2438" spans="1:8">
      <c r="A2438" s="56">
        <v>395970112337</v>
      </c>
      <c r="B2438" s="57" t="s">
        <v>6832</v>
      </c>
      <c r="C2438" s="58" t="s">
        <v>3186</v>
      </c>
      <c r="D2438" s="58" t="s">
        <v>4278</v>
      </c>
      <c r="E2438" s="58" t="s">
        <v>743</v>
      </c>
      <c r="F2438" s="57" t="s">
        <v>441</v>
      </c>
      <c r="G2438" s="59">
        <v>49450</v>
      </c>
      <c r="H2438" s="102">
        <f t="shared" si="38"/>
        <v>10.069334853745202</v>
      </c>
    </row>
    <row r="2439" spans="1:8">
      <c r="A2439" s="56">
        <v>395970351684</v>
      </c>
      <c r="B2439" s="57" t="s">
        <v>6833</v>
      </c>
      <c r="C2439" s="58" t="s">
        <v>6834</v>
      </c>
      <c r="D2439" s="58" t="s">
        <v>6835</v>
      </c>
      <c r="E2439" s="58" t="s">
        <v>743</v>
      </c>
      <c r="F2439" s="57" t="s">
        <v>441</v>
      </c>
      <c r="G2439" s="59">
        <v>49450</v>
      </c>
      <c r="H2439" s="102">
        <f t="shared" si="38"/>
        <v>10.069334853745202</v>
      </c>
    </row>
    <row r="2440" spans="1:8">
      <c r="A2440" s="56">
        <v>395970352346</v>
      </c>
      <c r="B2440" s="57" t="s">
        <v>6836</v>
      </c>
      <c r="C2440" s="58" t="s">
        <v>2147</v>
      </c>
      <c r="D2440" s="58" t="s">
        <v>6837</v>
      </c>
      <c r="E2440" s="58" t="s">
        <v>743</v>
      </c>
      <c r="F2440" s="57" t="s">
        <v>477</v>
      </c>
      <c r="G2440" s="59">
        <v>49450</v>
      </c>
      <c r="H2440" s="102">
        <f t="shared" si="38"/>
        <v>10.069334853745202</v>
      </c>
    </row>
    <row r="2441" spans="1:8">
      <c r="A2441" s="56">
        <v>395970510481</v>
      </c>
      <c r="B2441" s="57" t="s">
        <v>6838</v>
      </c>
      <c r="C2441" s="58" t="s">
        <v>6839</v>
      </c>
      <c r="D2441" s="58" t="s">
        <v>1573</v>
      </c>
      <c r="E2441" s="58" t="s">
        <v>743</v>
      </c>
      <c r="F2441" s="57" t="s">
        <v>441</v>
      </c>
      <c r="G2441" s="59">
        <v>49450</v>
      </c>
      <c r="H2441" s="102">
        <f t="shared" si="38"/>
        <v>10.069334853745202</v>
      </c>
    </row>
    <row r="2442" spans="1:8">
      <c r="A2442" s="56">
        <v>395970510855</v>
      </c>
      <c r="B2442" s="57" t="s">
        <v>6840</v>
      </c>
      <c r="C2442" s="58" t="s">
        <v>6841</v>
      </c>
      <c r="D2442" s="58" t="s">
        <v>6826</v>
      </c>
      <c r="E2442" s="58" t="s">
        <v>743</v>
      </c>
      <c r="F2442" s="57" t="s">
        <v>441</v>
      </c>
      <c r="G2442" s="59">
        <v>49450</v>
      </c>
      <c r="H2442" s="102">
        <f t="shared" si="38"/>
        <v>10.069334853745202</v>
      </c>
    </row>
    <row r="2443" spans="1:8">
      <c r="A2443" s="56">
        <v>395971250431</v>
      </c>
      <c r="B2443" s="57" t="s">
        <v>6842</v>
      </c>
      <c r="C2443" s="58" t="s">
        <v>6843</v>
      </c>
      <c r="D2443" s="58" t="s">
        <v>2567</v>
      </c>
      <c r="E2443" s="58" t="s">
        <v>728</v>
      </c>
      <c r="F2443" s="57" t="s">
        <v>441</v>
      </c>
      <c r="G2443" s="59">
        <v>49450</v>
      </c>
      <c r="H2443" s="102">
        <f t="shared" si="38"/>
        <v>10.069334853745202</v>
      </c>
    </row>
    <row r="2444" spans="1:8">
      <c r="A2444" s="56">
        <v>395980410051</v>
      </c>
      <c r="B2444" s="57" t="s">
        <v>6844</v>
      </c>
      <c r="C2444" s="58" t="s">
        <v>6845</v>
      </c>
      <c r="D2444" s="58" t="s">
        <v>6846</v>
      </c>
      <c r="E2444" s="58" t="s">
        <v>743</v>
      </c>
      <c r="F2444" s="57" t="s">
        <v>441</v>
      </c>
      <c r="G2444" s="59">
        <v>49450</v>
      </c>
      <c r="H2444" s="102">
        <f t="shared" si="38"/>
        <v>10.069334853745202</v>
      </c>
    </row>
    <row r="2445" spans="1:8">
      <c r="A2445" s="56">
        <v>395980521219</v>
      </c>
      <c r="B2445" s="57" t="s">
        <v>6847</v>
      </c>
      <c r="C2445" s="58" t="s">
        <v>6848</v>
      </c>
      <c r="D2445" s="58" t="s">
        <v>6849</v>
      </c>
      <c r="E2445" s="58" t="s">
        <v>743</v>
      </c>
      <c r="F2445" s="57" t="s">
        <v>477</v>
      </c>
      <c r="G2445" s="59">
        <v>49450</v>
      </c>
      <c r="H2445" s="102">
        <f t="shared" si="38"/>
        <v>10.069334853745202</v>
      </c>
    </row>
    <row r="2446" spans="1:8">
      <c r="A2446" s="56">
        <v>395980521405</v>
      </c>
      <c r="B2446" s="57" t="s">
        <v>6850</v>
      </c>
      <c r="C2446" s="58" t="s">
        <v>6851</v>
      </c>
      <c r="D2446" s="58" t="s">
        <v>6852</v>
      </c>
      <c r="E2446" s="58" t="s">
        <v>743</v>
      </c>
      <c r="F2446" s="57" t="s">
        <v>441</v>
      </c>
      <c r="G2446" s="59">
        <v>49450</v>
      </c>
      <c r="H2446" s="102">
        <f t="shared" si="38"/>
        <v>10.069334853745202</v>
      </c>
    </row>
    <row r="2447" spans="1:8">
      <c r="A2447" s="56">
        <v>395980821522</v>
      </c>
      <c r="B2447" s="57" t="s">
        <v>6853</v>
      </c>
      <c r="C2447" s="58" t="s">
        <v>6854</v>
      </c>
      <c r="D2447" s="58" t="s">
        <v>6855</v>
      </c>
      <c r="E2447" s="58" t="s">
        <v>743</v>
      </c>
      <c r="F2447" s="57" t="s">
        <v>441</v>
      </c>
      <c r="G2447" s="59">
        <v>49450</v>
      </c>
      <c r="H2447" s="102">
        <f t="shared" si="38"/>
        <v>10.069334853745202</v>
      </c>
    </row>
    <row r="2448" spans="1:8">
      <c r="A2448" s="56">
        <v>395981120854</v>
      </c>
      <c r="B2448" s="57" t="s">
        <v>156</v>
      </c>
      <c r="C2448" s="58" t="s">
        <v>6856</v>
      </c>
      <c r="D2448" s="58" t="s">
        <v>6857</v>
      </c>
      <c r="E2448" s="58" t="s">
        <v>743</v>
      </c>
      <c r="F2448" s="57" t="s">
        <v>441</v>
      </c>
      <c r="G2448" s="59">
        <v>49450</v>
      </c>
      <c r="H2448" s="102">
        <f t="shared" si="38"/>
        <v>10.069334853745202</v>
      </c>
    </row>
    <row r="2449" spans="1:8">
      <c r="A2449" s="56">
        <v>395990321196</v>
      </c>
      <c r="B2449" s="57" t="s">
        <v>6858</v>
      </c>
      <c r="C2449" s="58" t="s">
        <v>6859</v>
      </c>
      <c r="D2449" s="58" t="s">
        <v>6860</v>
      </c>
      <c r="E2449" s="58" t="s">
        <v>743</v>
      </c>
      <c r="F2449" s="57" t="s">
        <v>441</v>
      </c>
      <c r="G2449" s="59">
        <v>49450</v>
      </c>
      <c r="H2449" s="102">
        <f t="shared" si="38"/>
        <v>10.069334853745202</v>
      </c>
    </row>
    <row r="2450" spans="1:8">
      <c r="A2450" s="56">
        <v>395990420020</v>
      </c>
      <c r="B2450" s="57" t="s">
        <v>6861</v>
      </c>
      <c r="C2450" s="58" t="s">
        <v>6862</v>
      </c>
      <c r="D2450" s="58" t="s">
        <v>6863</v>
      </c>
      <c r="E2450" s="58" t="s">
        <v>728</v>
      </c>
      <c r="F2450" s="57" t="s">
        <v>477</v>
      </c>
      <c r="G2450" s="59">
        <v>49450</v>
      </c>
      <c r="H2450" s="102">
        <f t="shared" si="38"/>
        <v>10.069334853745202</v>
      </c>
    </row>
    <row r="2451" spans="1:8">
      <c r="A2451" s="56">
        <v>395990620819</v>
      </c>
      <c r="B2451" s="57" t="s">
        <v>6864</v>
      </c>
      <c r="C2451" s="58" t="s">
        <v>6865</v>
      </c>
      <c r="D2451" s="58" t="s">
        <v>6866</v>
      </c>
      <c r="E2451" s="58" t="s">
        <v>743</v>
      </c>
      <c r="F2451" s="57" t="s">
        <v>441</v>
      </c>
      <c r="G2451" s="59">
        <v>49450</v>
      </c>
      <c r="H2451" s="102">
        <f t="shared" si="38"/>
        <v>10.069334853745202</v>
      </c>
    </row>
    <row r="2452" spans="1:8">
      <c r="A2452" s="56">
        <v>395990751212</v>
      </c>
      <c r="B2452" s="57" t="s">
        <v>6867</v>
      </c>
      <c r="C2452" s="58" t="s">
        <v>5193</v>
      </c>
      <c r="D2452" s="58" t="s">
        <v>6868</v>
      </c>
      <c r="E2452" s="58" t="s">
        <v>743</v>
      </c>
      <c r="F2452" s="57" t="s">
        <v>441</v>
      </c>
      <c r="G2452" s="59">
        <v>49450</v>
      </c>
      <c r="H2452" s="102">
        <f t="shared" si="38"/>
        <v>10.069334853745202</v>
      </c>
    </row>
    <row r="2453" spans="1:8">
      <c r="A2453" s="56">
        <v>395990952820</v>
      </c>
      <c r="B2453" s="57" t="s">
        <v>6869</v>
      </c>
      <c r="C2453" s="58" t="s">
        <v>2894</v>
      </c>
      <c r="D2453" s="58" t="s">
        <v>6870</v>
      </c>
      <c r="E2453" s="58" t="s">
        <v>743</v>
      </c>
      <c r="F2453" s="57" t="s">
        <v>441</v>
      </c>
      <c r="G2453" s="59">
        <v>49450</v>
      </c>
      <c r="H2453" s="102">
        <f t="shared" si="38"/>
        <v>10.069334853745202</v>
      </c>
    </row>
    <row r="2454" spans="1:8">
      <c r="A2454" s="56">
        <v>395991050102</v>
      </c>
      <c r="B2454" s="57" t="s">
        <v>6871</v>
      </c>
      <c r="C2454" s="58" t="s">
        <v>6872</v>
      </c>
      <c r="D2454" s="58" t="s">
        <v>6873</v>
      </c>
      <c r="E2454" s="58" t="s">
        <v>743</v>
      </c>
      <c r="F2454" s="57" t="s">
        <v>441</v>
      </c>
      <c r="G2454" s="59">
        <v>49450</v>
      </c>
      <c r="H2454" s="102">
        <f t="shared" si="38"/>
        <v>10.069334853745202</v>
      </c>
    </row>
    <row r="2455" spans="1:8">
      <c r="A2455" s="56">
        <v>396011201157</v>
      </c>
      <c r="B2455" s="57" t="s">
        <v>363</v>
      </c>
      <c r="C2455" s="58" t="s">
        <v>6874</v>
      </c>
      <c r="D2455" s="58" t="s">
        <v>6875</v>
      </c>
      <c r="E2455" s="58" t="s">
        <v>440</v>
      </c>
      <c r="F2455" s="57" t="s">
        <v>441</v>
      </c>
      <c r="G2455" s="59">
        <v>49450</v>
      </c>
      <c r="H2455" s="102">
        <f t="shared" si="38"/>
        <v>10.069334853745202</v>
      </c>
    </row>
    <row r="2456" spans="1:8">
      <c r="A2456" s="56">
        <v>396030600658</v>
      </c>
      <c r="B2456" s="57" t="s">
        <v>365</v>
      </c>
      <c r="C2456" s="58" t="s">
        <v>6876</v>
      </c>
      <c r="D2456" s="58" t="s">
        <v>6877</v>
      </c>
      <c r="E2456" s="58" t="s">
        <v>440</v>
      </c>
      <c r="F2456" s="57" t="s">
        <v>441</v>
      </c>
      <c r="G2456" s="59">
        <v>49450</v>
      </c>
      <c r="H2456" s="102">
        <f t="shared" si="38"/>
        <v>10.069334853745202</v>
      </c>
    </row>
    <row r="2457" spans="1:8">
      <c r="A2457" s="56">
        <v>396040701614</v>
      </c>
      <c r="B2457" s="57" t="s">
        <v>291</v>
      </c>
      <c r="C2457" s="58" t="s">
        <v>6878</v>
      </c>
      <c r="D2457" s="58" t="s">
        <v>6879</v>
      </c>
      <c r="E2457" s="58" t="s">
        <v>440</v>
      </c>
      <c r="F2457" s="57" t="s">
        <v>477</v>
      </c>
      <c r="G2457" s="59">
        <v>49450</v>
      </c>
      <c r="H2457" s="102">
        <f t="shared" si="38"/>
        <v>10.069334853745202</v>
      </c>
    </row>
    <row r="2458" spans="1:8">
      <c r="A2458" s="56">
        <v>396060401722</v>
      </c>
      <c r="B2458" s="57" t="s">
        <v>517</v>
      </c>
      <c r="C2458" s="58" t="s">
        <v>518</v>
      </c>
      <c r="D2458" s="58" t="s">
        <v>519</v>
      </c>
      <c r="E2458" s="58" t="s">
        <v>440</v>
      </c>
      <c r="F2458" s="57" t="s">
        <v>441</v>
      </c>
      <c r="G2458" s="59">
        <v>49450</v>
      </c>
      <c r="H2458" s="102">
        <f t="shared" si="38"/>
        <v>10.069334853745202</v>
      </c>
    </row>
    <row r="2459" spans="1:8">
      <c r="A2459" s="56">
        <v>396060700690</v>
      </c>
      <c r="B2459" s="57" t="s">
        <v>238</v>
      </c>
      <c r="C2459" s="58" t="s">
        <v>6880</v>
      </c>
      <c r="D2459" s="58" t="s">
        <v>6881</v>
      </c>
      <c r="E2459" s="58" t="s">
        <v>440</v>
      </c>
      <c r="F2459" s="57" t="s">
        <v>441</v>
      </c>
      <c r="G2459" s="59">
        <v>49450</v>
      </c>
      <c r="H2459" s="102">
        <f t="shared" si="38"/>
        <v>10.069334853745202</v>
      </c>
    </row>
    <row r="2460" spans="1:8">
      <c r="A2460" s="56">
        <v>396060702820</v>
      </c>
      <c r="B2460" s="57" t="s">
        <v>264</v>
      </c>
      <c r="C2460" s="58" t="s">
        <v>3975</v>
      </c>
      <c r="D2460" s="58" t="s">
        <v>3976</v>
      </c>
      <c r="E2460" s="58" t="s">
        <v>440</v>
      </c>
      <c r="F2460" s="57" t="s">
        <v>441</v>
      </c>
      <c r="G2460" s="59">
        <v>49450</v>
      </c>
      <c r="H2460" s="102">
        <f t="shared" si="38"/>
        <v>10.069334853745202</v>
      </c>
    </row>
    <row r="2461" spans="1:8">
      <c r="A2461" s="56">
        <v>396060800562</v>
      </c>
      <c r="B2461" s="57" t="s">
        <v>233</v>
      </c>
      <c r="C2461" s="58" t="s">
        <v>6882</v>
      </c>
      <c r="D2461" s="58" t="s">
        <v>6883</v>
      </c>
      <c r="E2461" s="58" t="s">
        <v>440</v>
      </c>
      <c r="F2461" s="57" t="s">
        <v>441</v>
      </c>
      <c r="G2461" s="59">
        <v>49450</v>
      </c>
      <c r="H2461" s="102">
        <f t="shared" si="38"/>
        <v>10.069334853745202</v>
      </c>
    </row>
    <row r="2462" spans="1:8">
      <c r="A2462" s="56">
        <v>396071001335</v>
      </c>
      <c r="B2462" s="57" t="s">
        <v>237</v>
      </c>
      <c r="C2462" s="58" t="s">
        <v>6884</v>
      </c>
      <c r="D2462" s="58" t="s">
        <v>6885</v>
      </c>
      <c r="E2462" s="58" t="s">
        <v>440</v>
      </c>
      <c r="F2462" s="57" t="s">
        <v>477</v>
      </c>
      <c r="G2462" s="59">
        <v>49450</v>
      </c>
      <c r="H2462" s="102">
        <f t="shared" si="38"/>
        <v>10.069334853745202</v>
      </c>
    </row>
    <row r="2463" spans="1:8">
      <c r="A2463" s="56">
        <v>396071100651</v>
      </c>
      <c r="B2463" s="57" t="s">
        <v>266</v>
      </c>
      <c r="C2463" s="58" t="s">
        <v>3975</v>
      </c>
      <c r="D2463" s="58" t="s">
        <v>6886</v>
      </c>
      <c r="E2463" s="58" t="s">
        <v>440</v>
      </c>
      <c r="F2463" s="57" t="s">
        <v>441</v>
      </c>
      <c r="G2463" s="59">
        <v>49450</v>
      </c>
      <c r="H2463" s="102">
        <f t="shared" si="38"/>
        <v>10.069334853745202</v>
      </c>
    </row>
    <row r="2464" spans="1:8">
      <c r="A2464" s="56">
        <v>396080401419</v>
      </c>
      <c r="B2464" s="57" t="s">
        <v>326</v>
      </c>
      <c r="C2464" s="58" t="s">
        <v>4541</v>
      </c>
      <c r="D2464" s="58" t="s">
        <v>6887</v>
      </c>
      <c r="E2464" s="58" t="s">
        <v>440</v>
      </c>
      <c r="F2464" s="57" t="s">
        <v>441</v>
      </c>
      <c r="G2464" s="59">
        <v>49450</v>
      </c>
      <c r="H2464" s="102">
        <f t="shared" si="38"/>
        <v>10.069334853745202</v>
      </c>
    </row>
    <row r="2465" spans="1:8">
      <c r="A2465" s="56">
        <v>396100101093</v>
      </c>
      <c r="B2465" s="57" t="s">
        <v>78</v>
      </c>
      <c r="C2465" s="58" t="s">
        <v>578</v>
      </c>
      <c r="D2465" s="58" t="s">
        <v>6888</v>
      </c>
      <c r="E2465" s="58" t="s">
        <v>440</v>
      </c>
      <c r="F2465" s="57" t="s">
        <v>477</v>
      </c>
      <c r="G2465" s="59">
        <v>49450</v>
      </c>
      <c r="H2465" s="102">
        <f t="shared" si="38"/>
        <v>10.069334853745202</v>
      </c>
    </row>
    <row r="2466" spans="1:8">
      <c r="A2466" s="56">
        <v>396100700841</v>
      </c>
      <c r="B2466" s="57" t="s">
        <v>370</v>
      </c>
      <c r="C2466" s="58" t="s">
        <v>6889</v>
      </c>
      <c r="D2466" s="58" t="s">
        <v>6890</v>
      </c>
      <c r="E2466" s="58" t="s">
        <v>440</v>
      </c>
      <c r="F2466" s="57" t="s">
        <v>441</v>
      </c>
      <c r="G2466" s="59">
        <v>49450</v>
      </c>
      <c r="H2466" s="102">
        <f t="shared" si="38"/>
        <v>10.069334853745202</v>
      </c>
    </row>
    <row r="2467" spans="1:8">
      <c r="A2467" s="56">
        <v>396100800528</v>
      </c>
      <c r="B2467" s="57" t="s">
        <v>335</v>
      </c>
      <c r="C2467" s="58" t="s">
        <v>6891</v>
      </c>
      <c r="D2467" s="58" t="s">
        <v>6892</v>
      </c>
      <c r="E2467" s="58" t="s">
        <v>440</v>
      </c>
      <c r="F2467" s="57" t="s">
        <v>441</v>
      </c>
      <c r="G2467" s="59">
        <v>49450</v>
      </c>
      <c r="H2467" s="102">
        <f t="shared" si="38"/>
        <v>10.069334853745202</v>
      </c>
    </row>
    <row r="2468" spans="1:8">
      <c r="A2468" s="56">
        <v>396101000550</v>
      </c>
      <c r="B2468" s="57" t="s">
        <v>307</v>
      </c>
      <c r="C2468" s="58" t="s">
        <v>6893</v>
      </c>
      <c r="D2468" s="58" t="s">
        <v>6894</v>
      </c>
      <c r="E2468" s="58" t="s">
        <v>440</v>
      </c>
      <c r="F2468" s="57" t="s">
        <v>477</v>
      </c>
      <c r="G2468" s="59">
        <v>49450</v>
      </c>
      <c r="H2468" s="102">
        <f t="shared" si="38"/>
        <v>10.069334853745202</v>
      </c>
    </row>
    <row r="2469" spans="1:8">
      <c r="A2469" s="56">
        <v>396120200284</v>
      </c>
      <c r="B2469" s="57" t="s">
        <v>328</v>
      </c>
      <c r="C2469" s="58" t="s">
        <v>6895</v>
      </c>
      <c r="D2469" s="58" t="s">
        <v>6896</v>
      </c>
      <c r="E2469" s="58" t="s">
        <v>440</v>
      </c>
      <c r="F2469" s="57" t="s">
        <v>477</v>
      </c>
      <c r="G2469" s="59">
        <v>49450</v>
      </c>
      <c r="H2469" s="102">
        <f t="shared" si="38"/>
        <v>10.069334853745202</v>
      </c>
    </row>
    <row r="2470" spans="1:8">
      <c r="A2470" s="56">
        <v>396120302036</v>
      </c>
      <c r="B2470" s="57" t="s">
        <v>163</v>
      </c>
      <c r="C2470" s="58" t="s">
        <v>6897</v>
      </c>
      <c r="D2470" s="58" t="s">
        <v>6898</v>
      </c>
      <c r="E2470" s="58" t="s">
        <v>440</v>
      </c>
      <c r="F2470" s="57" t="s">
        <v>441</v>
      </c>
      <c r="G2470" s="59">
        <v>49450</v>
      </c>
      <c r="H2470" s="102">
        <f t="shared" si="38"/>
        <v>10.069334853745202</v>
      </c>
    </row>
    <row r="2471" spans="1:8">
      <c r="A2471" s="56">
        <v>396120601025</v>
      </c>
      <c r="B2471" s="57" t="s">
        <v>574</v>
      </c>
      <c r="C2471" s="58" t="s">
        <v>575</v>
      </c>
      <c r="D2471" s="58" t="s">
        <v>576</v>
      </c>
      <c r="E2471" s="58" t="s">
        <v>440</v>
      </c>
      <c r="F2471" s="57" t="s">
        <v>441</v>
      </c>
      <c r="G2471" s="59">
        <v>49450</v>
      </c>
      <c r="H2471" s="102">
        <f t="shared" si="38"/>
        <v>10.069334853745202</v>
      </c>
    </row>
    <row r="2472" spans="1:8">
      <c r="A2472" s="56">
        <v>396120902220</v>
      </c>
      <c r="B2472" s="57" t="s">
        <v>571</v>
      </c>
      <c r="C2472" s="58" t="s">
        <v>572</v>
      </c>
      <c r="D2472" s="58" t="s">
        <v>573</v>
      </c>
      <c r="E2472" s="58" t="s">
        <v>440</v>
      </c>
      <c r="F2472" s="57" t="s">
        <v>441</v>
      </c>
      <c r="G2472" s="59">
        <v>49450</v>
      </c>
      <c r="H2472" s="102">
        <f t="shared" si="38"/>
        <v>10.069334853745202</v>
      </c>
    </row>
    <row r="2473" spans="1:8">
      <c r="A2473" s="56">
        <v>396140500021</v>
      </c>
      <c r="B2473" s="57" t="s">
        <v>617</v>
      </c>
      <c r="C2473" s="58" t="s">
        <v>618</v>
      </c>
      <c r="D2473" s="58" t="s">
        <v>619</v>
      </c>
      <c r="E2473" s="58" t="s">
        <v>440</v>
      </c>
      <c r="F2473" s="57" t="s">
        <v>441</v>
      </c>
      <c r="G2473" s="59">
        <v>49450</v>
      </c>
      <c r="H2473" s="102">
        <f t="shared" si="38"/>
        <v>10.069334853745202</v>
      </c>
    </row>
    <row r="2474" spans="1:8">
      <c r="A2474" s="56">
        <v>396140700895</v>
      </c>
      <c r="B2474" s="57" t="s">
        <v>388</v>
      </c>
      <c r="C2474" s="58" t="s">
        <v>6899</v>
      </c>
      <c r="D2474" s="58" t="s">
        <v>6900</v>
      </c>
      <c r="E2474" s="58" t="s">
        <v>440</v>
      </c>
      <c r="F2474" s="57" t="s">
        <v>441</v>
      </c>
      <c r="G2474" s="59">
        <v>49450</v>
      </c>
      <c r="H2474" s="102">
        <f t="shared" si="38"/>
        <v>10.069334853745202</v>
      </c>
    </row>
    <row r="2475" spans="1:8">
      <c r="A2475" s="56">
        <v>396150200572</v>
      </c>
      <c r="B2475" s="57" t="s">
        <v>164</v>
      </c>
      <c r="C2475" s="58" t="s">
        <v>6901</v>
      </c>
      <c r="D2475" s="58" t="s">
        <v>6902</v>
      </c>
      <c r="E2475" s="58" t="s">
        <v>440</v>
      </c>
      <c r="F2475" s="57" t="s">
        <v>441</v>
      </c>
      <c r="G2475" s="59">
        <v>49450</v>
      </c>
      <c r="H2475" s="102">
        <f t="shared" si="38"/>
        <v>10.069334853745202</v>
      </c>
    </row>
    <row r="2476" spans="1:8">
      <c r="A2476" s="56">
        <v>396160700727</v>
      </c>
      <c r="B2476" s="57" t="s">
        <v>550</v>
      </c>
      <c r="C2476" s="58" t="s">
        <v>551</v>
      </c>
      <c r="D2476" s="58" t="s">
        <v>552</v>
      </c>
      <c r="E2476" s="58" t="s">
        <v>440</v>
      </c>
      <c r="F2476" s="57" t="s">
        <v>441</v>
      </c>
      <c r="G2476" s="59">
        <v>49450</v>
      </c>
      <c r="H2476" s="102">
        <f t="shared" si="38"/>
        <v>10.069334853745202</v>
      </c>
    </row>
    <row r="2477" spans="1:8">
      <c r="A2477" s="56">
        <v>396170401272</v>
      </c>
      <c r="B2477" s="57" t="s">
        <v>410</v>
      </c>
      <c r="C2477" s="58" t="s">
        <v>6903</v>
      </c>
      <c r="D2477" s="58" t="s">
        <v>6904</v>
      </c>
      <c r="E2477" s="58" t="s">
        <v>440</v>
      </c>
      <c r="F2477" s="57" t="s">
        <v>441</v>
      </c>
      <c r="G2477" s="59">
        <v>49450</v>
      </c>
      <c r="H2477" s="102">
        <f t="shared" si="38"/>
        <v>10.069334853745202</v>
      </c>
    </row>
    <row r="2478" spans="1:8">
      <c r="A2478" s="56">
        <v>396170500564</v>
      </c>
      <c r="B2478" s="57" t="s">
        <v>407</v>
      </c>
      <c r="C2478" s="58" t="s">
        <v>6905</v>
      </c>
      <c r="D2478" s="58" t="s">
        <v>6906</v>
      </c>
      <c r="E2478" s="58" t="s">
        <v>440</v>
      </c>
      <c r="F2478" s="57" t="s">
        <v>477</v>
      </c>
      <c r="G2478" s="59">
        <v>49450</v>
      </c>
      <c r="H2478" s="102">
        <f t="shared" si="38"/>
        <v>10.069334853745202</v>
      </c>
    </row>
    <row r="2479" spans="1:8">
      <c r="A2479" s="56">
        <v>396181201330</v>
      </c>
      <c r="B2479" s="57" t="s">
        <v>520</v>
      </c>
      <c r="C2479" s="58" t="s">
        <v>521</v>
      </c>
      <c r="D2479" s="58" t="s">
        <v>522</v>
      </c>
      <c r="E2479" s="58" t="s">
        <v>440</v>
      </c>
      <c r="F2479" s="57" t="s">
        <v>441</v>
      </c>
      <c r="G2479" s="59">
        <v>49450</v>
      </c>
      <c r="H2479" s="102">
        <f t="shared" si="38"/>
        <v>10.069334853745202</v>
      </c>
    </row>
    <row r="2480" spans="1:8">
      <c r="A2480" s="56">
        <v>396740914473</v>
      </c>
      <c r="B2480" s="57" t="s">
        <v>225</v>
      </c>
      <c r="C2480" s="58" t="s">
        <v>6907</v>
      </c>
      <c r="D2480" s="58" t="s">
        <v>6908</v>
      </c>
      <c r="E2480" s="58" t="s">
        <v>440</v>
      </c>
      <c r="F2480" s="57" t="s">
        <v>477</v>
      </c>
      <c r="G2480" s="59">
        <v>49450</v>
      </c>
      <c r="H2480" s="102">
        <f t="shared" si="38"/>
        <v>10.069334853745202</v>
      </c>
    </row>
    <row r="2481" spans="1:8">
      <c r="A2481" s="56">
        <v>396740914546</v>
      </c>
      <c r="B2481" s="57" t="s">
        <v>697</v>
      </c>
      <c r="C2481" s="58" t="s">
        <v>698</v>
      </c>
      <c r="D2481" s="58" t="s">
        <v>699</v>
      </c>
      <c r="E2481" s="58" t="s">
        <v>440</v>
      </c>
      <c r="F2481" s="57" t="s">
        <v>441</v>
      </c>
      <c r="G2481" s="59">
        <v>49450</v>
      </c>
      <c r="H2481" s="102">
        <f t="shared" si="38"/>
        <v>10.069334853745202</v>
      </c>
    </row>
    <row r="2482" spans="1:8">
      <c r="A2482" s="56">
        <v>396740914554</v>
      </c>
      <c r="B2482" s="57" t="s">
        <v>490</v>
      </c>
      <c r="C2482" s="58" t="s">
        <v>491</v>
      </c>
      <c r="D2482" s="58" t="s">
        <v>492</v>
      </c>
      <c r="E2482" s="58" t="s">
        <v>440</v>
      </c>
      <c r="F2482" s="57" t="s">
        <v>441</v>
      </c>
      <c r="G2482" s="59">
        <v>49450</v>
      </c>
      <c r="H2482" s="102">
        <f t="shared" si="38"/>
        <v>10.069334853745202</v>
      </c>
    </row>
    <row r="2483" spans="1:8">
      <c r="A2483" s="56">
        <v>396740914775</v>
      </c>
      <c r="B2483" s="57" t="s">
        <v>251</v>
      </c>
      <c r="C2483" s="58" t="s">
        <v>3997</v>
      </c>
      <c r="D2483" s="58" t="s">
        <v>3998</v>
      </c>
      <c r="E2483" s="58" t="s">
        <v>440</v>
      </c>
      <c r="F2483" s="57" t="s">
        <v>441</v>
      </c>
      <c r="G2483" s="59">
        <v>49450</v>
      </c>
      <c r="H2483" s="102">
        <f t="shared" si="38"/>
        <v>10.069334853745202</v>
      </c>
    </row>
    <row r="2484" spans="1:8">
      <c r="A2484" s="56">
        <v>396761202848</v>
      </c>
      <c r="B2484" s="57" t="s">
        <v>320</v>
      </c>
      <c r="C2484" s="58" t="s">
        <v>6909</v>
      </c>
      <c r="D2484" s="58" t="s">
        <v>6910</v>
      </c>
      <c r="E2484" s="58" t="s">
        <v>440</v>
      </c>
      <c r="F2484" s="57" t="s">
        <v>441</v>
      </c>
      <c r="G2484" s="59">
        <v>49450</v>
      </c>
      <c r="H2484" s="102">
        <f t="shared" si="38"/>
        <v>10.069334853745202</v>
      </c>
    </row>
    <row r="2485" spans="1:8">
      <c r="A2485" s="56">
        <v>396761203305</v>
      </c>
      <c r="B2485" s="57" t="s">
        <v>147</v>
      </c>
      <c r="C2485" s="58" t="s">
        <v>6911</v>
      </c>
      <c r="D2485" s="58" t="s">
        <v>6912</v>
      </c>
      <c r="E2485" s="58" t="s">
        <v>440</v>
      </c>
      <c r="F2485" s="57" t="s">
        <v>477</v>
      </c>
      <c r="G2485" s="59">
        <v>49450</v>
      </c>
      <c r="H2485" s="102">
        <f t="shared" si="38"/>
        <v>10.069334853745202</v>
      </c>
    </row>
    <row r="2486" spans="1:8">
      <c r="A2486" s="56">
        <v>396761203453</v>
      </c>
      <c r="B2486" s="57" t="s">
        <v>278</v>
      </c>
      <c r="C2486" s="58" t="s">
        <v>3316</v>
      </c>
      <c r="D2486" s="58" t="s">
        <v>6913</v>
      </c>
      <c r="E2486" s="58" t="s">
        <v>440</v>
      </c>
      <c r="F2486" s="57" t="s">
        <v>477</v>
      </c>
      <c r="G2486" s="59">
        <v>49450</v>
      </c>
      <c r="H2486" s="102">
        <f t="shared" si="38"/>
        <v>10.069334853745202</v>
      </c>
    </row>
    <row r="2487" spans="1:8">
      <c r="A2487" s="56">
        <v>396761203747</v>
      </c>
      <c r="B2487" s="57" t="s">
        <v>284</v>
      </c>
      <c r="C2487" s="58" t="s">
        <v>6914</v>
      </c>
      <c r="D2487" s="58" t="s">
        <v>2932</v>
      </c>
      <c r="E2487" s="58" t="s">
        <v>440</v>
      </c>
      <c r="F2487" s="57" t="s">
        <v>477</v>
      </c>
      <c r="G2487" s="59">
        <v>49450</v>
      </c>
      <c r="H2487" s="102">
        <f t="shared" si="38"/>
        <v>10.069334853745202</v>
      </c>
    </row>
    <row r="2488" spans="1:8">
      <c r="A2488" s="56">
        <v>396920820877</v>
      </c>
      <c r="B2488" s="57" t="s">
        <v>75</v>
      </c>
      <c r="C2488" s="58" t="s">
        <v>4523</v>
      </c>
      <c r="D2488" s="58" t="s">
        <v>6915</v>
      </c>
      <c r="E2488" s="58" t="s">
        <v>440</v>
      </c>
      <c r="F2488" s="57" t="s">
        <v>441</v>
      </c>
      <c r="G2488" s="59">
        <v>49450</v>
      </c>
      <c r="H2488" s="102">
        <f t="shared" si="38"/>
        <v>10.069334853745202</v>
      </c>
    </row>
    <row r="2489" spans="1:8">
      <c r="A2489" s="56">
        <v>396920920307</v>
      </c>
      <c r="B2489" s="57" t="s">
        <v>267</v>
      </c>
      <c r="C2489" s="58" t="s">
        <v>6916</v>
      </c>
      <c r="D2489" s="58" t="s">
        <v>6917</v>
      </c>
      <c r="E2489" s="58" t="s">
        <v>440</v>
      </c>
      <c r="F2489" s="57" t="s">
        <v>441</v>
      </c>
      <c r="G2489" s="59">
        <v>49450</v>
      </c>
      <c r="H2489" s="102">
        <f t="shared" si="38"/>
        <v>10.069334853745202</v>
      </c>
    </row>
    <row r="2490" spans="1:8">
      <c r="A2490" s="56">
        <v>396930950689</v>
      </c>
      <c r="B2490" s="57" t="s">
        <v>279</v>
      </c>
      <c r="C2490" s="58" t="s">
        <v>3316</v>
      </c>
      <c r="D2490" s="58" t="s">
        <v>6918</v>
      </c>
      <c r="E2490" s="58" t="s">
        <v>440</v>
      </c>
      <c r="F2490" s="57" t="s">
        <v>477</v>
      </c>
      <c r="G2490" s="59">
        <v>49450</v>
      </c>
      <c r="H2490" s="102">
        <f t="shared" si="38"/>
        <v>10.069334853745202</v>
      </c>
    </row>
    <row r="2491" spans="1:8">
      <c r="A2491" s="56">
        <v>396931250494</v>
      </c>
      <c r="B2491" s="57" t="s">
        <v>88</v>
      </c>
      <c r="C2491" s="58" t="s">
        <v>6919</v>
      </c>
      <c r="D2491" s="58" t="s">
        <v>6920</v>
      </c>
      <c r="E2491" s="58" t="s">
        <v>440</v>
      </c>
      <c r="F2491" s="57" t="s">
        <v>441</v>
      </c>
      <c r="G2491" s="59">
        <v>49450</v>
      </c>
      <c r="H2491" s="102">
        <f t="shared" si="38"/>
        <v>10.069334853745202</v>
      </c>
    </row>
    <row r="2492" spans="1:8">
      <c r="A2492" s="56">
        <v>396950851288</v>
      </c>
      <c r="B2492" s="57" t="s">
        <v>465</v>
      </c>
      <c r="C2492" s="58" t="s">
        <v>466</v>
      </c>
      <c r="D2492" s="58" t="s">
        <v>467</v>
      </c>
      <c r="E2492" s="58" t="s">
        <v>440</v>
      </c>
      <c r="F2492" s="57" t="s">
        <v>441</v>
      </c>
      <c r="G2492" s="59">
        <v>49450</v>
      </c>
      <c r="H2492" s="102">
        <f t="shared" si="38"/>
        <v>10.069334853745202</v>
      </c>
    </row>
    <row r="2493" spans="1:8">
      <c r="A2493" s="56">
        <v>396980550843</v>
      </c>
      <c r="B2493" s="57" t="s">
        <v>290</v>
      </c>
      <c r="C2493" s="58" t="s">
        <v>503</v>
      </c>
      <c r="D2493" s="58" t="s">
        <v>6921</v>
      </c>
      <c r="E2493" s="58" t="s">
        <v>440</v>
      </c>
      <c r="F2493" s="57" t="s">
        <v>477</v>
      </c>
      <c r="G2493" s="59">
        <v>49450</v>
      </c>
      <c r="H2493" s="102">
        <f t="shared" si="38"/>
        <v>10.069334853745202</v>
      </c>
    </row>
    <row r="2494" spans="1:8">
      <c r="A2494" s="56">
        <v>396980651844</v>
      </c>
      <c r="B2494" s="57" t="s">
        <v>74</v>
      </c>
      <c r="C2494" s="58" t="s">
        <v>6922</v>
      </c>
      <c r="D2494" s="58" t="s">
        <v>6923</v>
      </c>
      <c r="E2494" s="58" t="s">
        <v>440</v>
      </c>
      <c r="F2494" s="57" t="s">
        <v>441</v>
      </c>
      <c r="G2494" s="59">
        <v>49450</v>
      </c>
      <c r="H2494" s="102">
        <f t="shared" si="38"/>
        <v>10.069334853745202</v>
      </c>
    </row>
    <row r="2495" spans="1:8">
      <c r="A2495" s="56">
        <v>397160800124</v>
      </c>
      <c r="B2495" s="57" t="s">
        <v>541</v>
      </c>
      <c r="C2495" s="58" t="s">
        <v>542</v>
      </c>
      <c r="D2495" s="58" t="s">
        <v>543</v>
      </c>
      <c r="E2495" s="58" t="s">
        <v>440</v>
      </c>
      <c r="F2495" s="57" t="s">
        <v>441</v>
      </c>
      <c r="G2495" s="59">
        <v>49450</v>
      </c>
      <c r="H2495" s="102">
        <f t="shared" si="38"/>
        <v>10.069334853745202</v>
      </c>
    </row>
    <row r="2496" spans="1:8">
      <c r="A2496" s="56">
        <v>398000905236</v>
      </c>
      <c r="B2496" s="57" t="s">
        <v>6924</v>
      </c>
      <c r="C2496" s="58" t="s">
        <v>6925</v>
      </c>
      <c r="D2496" s="58" t="s">
        <v>6926</v>
      </c>
      <c r="E2496" s="58" t="s">
        <v>6927</v>
      </c>
      <c r="F2496" s="57" t="s">
        <v>441</v>
      </c>
      <c r="G2496" s="59">
        <v>49450</v>
      </c>
      <c r="H2496" s="102">
        <f t="shared" si="38"/>
        <v>10.069334853745202</v>
      </c>
    </row>
    <row r="2497" spans="1:8">
      <c r="A2497" s="56">
        <v>398000905601</v>
      </c>
      <c r="B2497" s="57" t="s">
        <v>6928</v>
      </c>
      <c r="C2497" s="58" t="s">
        <v>6929</v>
      </c>
      <c r="D2497" s="58" t="s">
        <v>6930</v>
      </c>
      <c r="E2497" s="58" t="s">
        <v>2227</v>
      </c>
      <c r="F2497" s="57" t="s">
        <v>441</v>
      </c>
      <c r="G2497" s="59">
        <v>49450</v>
      </c>
      <c r="H2497" s="102">
        <f t="shared" si="38"/>
        <v>10.069334853745202</v>
      </c>
    </row>
    <row r="2498" spans="1:8">
      <c r="A2498" s="56">
        <v>398000906089</v>
      </c>
      <c r="B2498" s="57" t="s">
        <v>6931</v>
      </c>
      <c r="C2498" s="58" t="s">
        <v>6925</v>
      </c>
      <c r="D2498" s="58" t="s">
        <v>6926</v>
      </c>
      <c r="E2498" s="58" t="s">
        <v>6927</v>
      </c>
      <c r="F2498" s="57" t="s">
        <v>441</v>
      </c>
      <c r="G2498" s="59">
        <v>49450</v>
      </c>
      <c r="H2498" s="102">
        <f t="shared" ref="H2498:H2561" si="39">G2498/4910.95</f>
        <v>10.069334853745202</v>
      </c>
    </row>
    <row r="2499" spans="1:8">
      <c r="A2499" s="56">
        <v>398001106850</v>
      </c>
      <c r="B2499" s="57" t="s">
        <v>6932</v>
      </c>
      <c r="C2499" s="58" t="s">
        <v>6933</v>
      </c>
      <c r="D2499" s="58" t="s">
        <v>6934</v>
      </c>
      <c r="E2499" s="58" t="s">
        <v>2227</v>
      </c>
      <c r="F2499" s="57" t="s">
        <v>441</v>
      </c>
      <c r="G2499" s="59">
        <v>49450</v>
      </c>
      <c r="H2499" s="102">
        <f t="shared" si="39"/>
        <v>10.069334853745202</v>
      </c>
    </row>
    <row r="2500" spans="1:8">
      <c r="A2500" s="56">
        <v>398010201571</v>
      </c>
      <c r="B2500" s="57" t="s">
        <v>6935</v>
      </c>
      <c r="C2500" s="58" t="s">
        <v>6936</v>
      </c>
      <c r="D2500" s="58" t="s">
        <v>6937</v>
      </c>
      <c r="E2500" s="58" t="s">
        <v>3623</v>
      </c>
      <c r="F2500" s="57" t="s">
        <v>441</v>
      </c>
      <c r="G2500" s="59">
        <v>49450</v>
      </c>
      <c r="H2500" s="102">
        <f t="shared" si="39"/>
        <v>10.069334853745202</v>
      </c>
    </row>
    <row r="2501" spans="1:8">
      <c r="A2501" s="56">
        <v>398021101714</v>
      </c>
      <c r="B2501" s="57" t="s">
        <v>6938</v>
      </c>
      <c r="C2501" s="58" t="s">
        <v>6939</v>
      </c>
      <c r="D2501" s="58" t="s">
        <v>6940</v>
      </c>
      <c r="E2501" s="58" t="s">
        <v>2227</v>
      </c>
      <c r="F2501" s="57" t="s">
        <v>441</v>
      </c>
      <c r="G2501" s="59">
        <v>49450</v>
      </c>
      <c r="H2501" s="102">
        <f t="shared" si="39"/>
        <v>10.069334853745202</v>
      </c>
    </row>
    <row r="2502" spans="1:8">
      <c r="A2502" s="56">
        <v>398021202731</v>
      </c>
      <c r="B2502" s="57" t="s">
        <v>6941</v>
      </c>
      <c r="C2502" s="58" t="s">
        <v>2221</v>
      </c>
      <c r="D2502" s="58" t="s">
        <v>6942</v>
      </c>
      <c r="E2502" s="58" t="s">
        <v>2223</v>
      </c>
      <c r="F2502" s="57" t="s">
        <v>477</v>
      </c>
      <c r="G2502" s="59">
        <v>49450</v>
      </c>
      <c r="H2502" s="102">
        <f t="shared" si="39"/>
        <v>10.069334853745202</v>
      </c>
    </row>
    <row r="2503" spans="1:8">
      <c r="A2503" s="56">
        <v>398080100209</v>
      </c>
      <c r="B2503" s="57" t="s">
        <v>6943</v>
      </c>
      <c r="C2503" s="58" t="s">
        <v>6944</v>
      </c>
      <c r="D2503" s="58" t="s">
        <v>6945</v>
      </c>
      <c r="E2503" s="58" t="s">
        <v>2816</v>
      </c>
      <c r="F2503" s="57" t="s">
        <v>441</v>
      </c>
      <c r="G2503" s="59">
        <v>49450</v>
      </c>
      <c r="H2503" s="102">
        <f t="shared" si="39"/>
        <v>10.069334853745202</v>
      </c>
    </row>
    <row r="2504" spans="1:8">
      <c r="A2504" s="56">
        <v>398081000631</v>
      </c>
      <c r="B2504" s="57" t="s">
        <v>6946</v>
      </c>
      <c r="C2504" s="58" t="s">
        <v>6947</v>
      </c>
      <c r="D2504" s="58" t="s">
        <v>6948</v>
      </c>
      <c r="E2504" s="58" t="s">
        <v>1051</v>
      </c>
      <c r="F2504" s="57" t="s">
        <v>441</v>
      </c>
      <c r="G2504" s="59">
        <v>49450</v>
      </c>
      <c r="H2504" s="102">
        <f t="shared" si="39"/>
        <v>10.069334853745202</v>
      </c>
    </row>
    <row r="2505" spans="1:8">
      <c r="A2505" s="56">
        <v>398090201313</v>
      </c>
      <c r="B2505" s="57" t="s">
        <v>6949</v>
      </c>
      <c r="C2505" s="58" t="s">
        <v>2155</v>
      </c>
      <c r="D2505" s="58" t="s">
        <v>6950</v>
      </c>
      <c r="E2505" s="58" t="s">
        <v>6951</v>
      </c>
      <c r="F2505" s="57" t="s">
        <v>441</v>
      </c>
      <c r="G2505" s="59">
        <v>49450</v>
      </c>
      <c r="H2505" s="102">
        <f t="shared" si="39"/>
        <v>10.069334853745202</v>
      </c>
    </row>
    <row r="2506" spans="1:8">
      <c r="A2506" s="56">
        <v>398090601109</v>
      </c>
      <c r="B2506" s="57" t="s">
        <v>6952</v>
      </c>
      <c r="C2506" s="58" t="s">
        <v>6376</v>
      </c>
      <c r="D2506" s="58" t="s">
        <v>6953</v>
      </c>
      <c r="E2506" s="58" t="s">
        <v>1051</v>
      </c>
      <c r="F2506" s="57" t="s">
        <v>441</v>
      </c>
      <c r="G2506" s="59">
        <v>49450</v>
      </c>
      <c r="H2506" s="102">
        <f t="shared" si="39"/>
        <v>10.069334853745202</v>
      </c>
    </row>
    <row r="2507" spans="1:8">
      <c r="A2507" s="56">
        <v>398091200094</v>
      </c>
      <c r="B2507" s="57" t="s">
        <v>6954</v>
      </c>
      <c r="C2507" s="58" t="s">
        <v>6955</v>
      </c>
      <c r="D2507" s="58" t="s">
        <v>6956</v>
      </c>
      <c r="E2507" s="58" t="s">
        <v>1051</v>
      </c>
      <c r="F2507" s="57" t="s">
        <v>441</v>
      </c>
      <c r="G2507" s="59">
        <v>49450</v>
      </c>
      <c r="H2507" s="102">
        <f t="shared" si="39"/>
        <v>10.069334853745202</v>
      </c>
    </row>
    <row r="2508" spans="1:8">
      <c r="A2508" s="56">
        <v>398110100748</v>
      </c>
      <c r="B2508" s="57" t="s">
        <v>6957</v>
      </c>
      <c r="C2508" s="58" t="s">
        <v>6958</v>
      </c>
      <c r="D2508" s="58" t="s">
        <v>6959</v>
      </c>
      <c r="E2508" s="58" t="s">
        <v>1051</v>
      </c>
      <c r="F2508" s="57" t="s">
        <v>441</v>
      </c>
      <c r="G2508" s="59">
        <v>49450</v>
      </c>
      <c r="H2508" s="102">
        <f t="shared" si="39"/>
        <v>10.069334853745202</v>
      </c>
    </row>
    <row r="2509" spans="1:8">
      <c r="A2509" s="56">
        <v>398110400261</v>
      </c>
      <c r="B2509" s="57" t="s">
        <v>6960</v>
      </c>
      <c r="C2509" s="58" t="s">
        <v>6961</v>
      </c>
      <c r="D2509" s="58" t="s">
        <v>6962</v>
      </c>
      <c r="E2509" s="58" t="s">
        <v>743</v>
      </c>
      <c r="F2509" s="57" t="s">
        <v>441</v>
      </c>
      <c r="G2509" s="59">
        <v>49450</v>
      </c>
      <c r="H2509" s="102">
        <f t="shared" si="39"/>
        <v>10.069334853745202</v>
      </c>
    </row>
    <row r="2510" spans="1:8">
      <c r="A2510" s="56">
        <v>398110501114</v>
      </c>
      <c r="B2510" s="57" t="s">
        <v>6963</v>
      </c>
      <c r="C2510" s="58" t="s">
        <v>6964</v>
      </c>
      <c r="D2510" s="58" t="s">
        <v>6965</v>
      </c>
      <c r="E2510" s="58" t="s">
        <v>5251</v>
      </c>
      <c r="F2510" s="57" t="s">
        <v>441</v>
      </c>
      <c r="G2510" s="59">
        <v>49450</v>
      </c>
      <c r="H2510" s="102">
        <f t="shared" si="39"/>
        <v>10.069334853745202</v>
      </c>
    </row>
    <row r="2511" spans="1:8">
      <c r="A2511" s="56">
        <v>398110900345</v>
      </c>
      <c r="B2511" s="57" t="s">
        <v>6966</v>
      </c>
      <c r="C2511" s="58" t="s">
        <v>6967</v>
      </c>
      <c r="D2511" s="58" t="s">
        <v>6968</v>
      </c>
      <c r="E2511" s="58" t="s">
        <v>716</v>
      </c>
      <c r="F2511" s="57" t="s">
        <v>441</v>
      </c>
      <c r="G2511" s="59">
        <v>49450</v>
      </c>
      <c r="H2511" s="102">
        <f t="shared" si="39"/>
        <v>10.069334853745202</v>
      </c>
    </row>
    <row r="2512" spans="1:8">
      <c r="A2512" s="56">
        <v>398130300298</v>
      </c>
      <c r="B2512" s="57" t="s">
        <v>6969</v>
      </c>
      <c r="C2512" s="58" t="s">
        <v>4583</v>
      </c>
      <c r="D2512" s="58" t="s">
        <v>6970</v>
      </c>
      <c r="E2512" s="58" t="s">
        <v>2227</v>
      </c>
      <c r="F2512" s="57" t="s">
        <v>477</v>
      </c>
      <c r="G2512" s="59">
        <v>49450</v>
      </c>
      <c r="H2512" s="102">
        <f t="shared" si="39"/>
        <v>10.069334853745202</v>
      </c>
    </row>
    <row r="2513" spans="1:8">
      <c r="A2513" s="56">
        <v>398180400820</v>
      </c>
      <c r="B2513" s="57" t="s">
        <v>6971</v>
      </c>
      <c r="C2513" s="58" t="s">
        <v>6972</v>
      </c>
      <c r="D2513" s="58" t="s">
        <v>6973</v>
      </c>
      <c r="E2513" s="58" t="s">
        <v>743</v>
      </c>
      <c r="F2513" s="57" t="s">
        <v>477</v>
      </c>
      <c r="G2513" s="59">
        <v>49450</v>
      </c>
      <c r="H2513" s="102">
        <f t="shared" si="39"/>
        <v>10.069334853745202</v>
      </c>
    </row>
    <row r="2514" spans="1:8">
      <c r="A2514" s="56">
        <v>398730900205</v>
      </c>
      <c r="B2514" s="57" t="s">
        <v>6974</v>
      </c>
      <c r="C2514" s="58" t="s">
        <v>6975</v>
      </c>
      <c r="D2514" s="58" t="s">
        <v>5187</v>
      </c>
      <c r="E2514" s="58" t="s">
        <v>3165</v>
      </c>
      <c r="F2514" s="57" t="s">
        <v>441</v>
      </c>
      <c r="G2514" s="59">
        <v>49450</v>
      </c>
      <c r="H2514" s="102">
        <f t="shared" si="39"/>
        <v>10.069334853745202</v>
      </c>
    </row>
    <row r="2515" spans="1:8">
      <c r="A2515" s="56">
        <v>398890900333</v>
      </c>
      <c r="B2515" s="57" t="s">
        <v>6976</v>
      </c>
      <c r="C2515" s="58" t="s">
        <v>6977</v>
      </c>
      <c r="D2515" s="58" t="s">
        <v>6978</v>
      </c>
      <c r="E2515" s="58" t="s">
        <v>2223</v>
      </c>
      <c r="F2515" s="57" t="s">
        <v>441</v>
      </c>
      <c r="G2515" s="59">
        <v>49450</v>
      </c>
      <c r="H2515" s="102">
        <f t="shared" si="39"/>
        <v>10.069334853745202</v>
      </c>
    </row>
    <row r="2516" spans="1:8">
      <c r="A2516" s="56">
        <v>398911000281</v>
      </c>
      <c r="B2516" s="57" t="s">
        <v>6979</v>
      </c>
      <c r="C2516" s="58" t="s">
        <v>6980</v>
      </c>
      <c r="D2516" s="58" t="s">
        <v>1654</v>
      </c>
      <c r="E2516" s="58" t="s">
        <v>2223</v>
      </c>
      <c r="F2516" s="57" t="s">
        <v>441</v>
      </c>
      <c r="G2516" s="59">
        <v>49450</v>
      </c>
      <c r="H2516" s="102">
        <f t="shared" si="39"/>
        <v>10.069334853745202</v>
      </c>
    </row>
    <row r="2517" spans="1:8">
      <c r="A2517" s="56">
        <v>398920900317</v>
      </c>
      <c r="B2517" s="57" t="s">
        <v>6981</v>
      </c>
      <c r="C2517" s="58" t="s">
        <v>6982</v>
      </c>
      <c r="D2517" s="58" t="s">
        <v>6983</v>
      </c>
      <c r="E2517" s="58" t="s">
        <v>1845</v>
      </c>
      <c r="F2517" s="57" t="s">
        <v>441</v>
      </c>
      <c r="G2517" s="59">
        <v>49450</v>
      </c>
      <c r="H2517" s="102">
        <f t="shared" si="39"/>
        <v>10.069334853745202</v>
      </c>
    </row>
    <row r="2518" spans="1:8">
      <c r="A2518" s="56">
        <v>398940820522</v>
      </c>
      <c r="B2518" s="57" t="s">
        <v>6984</v>
      </c>
      <c r="C2518" s="58" t="s">
        <v>6985</v>
      </c>
      <c r="D2518" s="58" t="s">
        <v>6986</v>
      </c>
      <c r="E2518" s="58" t="s">
        <v>6125</v>
      </c>
      <c r="F2518" s="57" t="s">
        <v>441</v>
      </c>
      <c r="G2518" s="59">
        <v>49450</v>
      </c>
      <c r="H2518" s="102">
        <f t="shared" si="39"/>
        <v>10.069334853745202</v>
      </c>
    </row>
    <row r="2519" spans="1:8">
      <c r="A2519" s="56">
        <v>398950220795</v>
      </c>
      <c r="B2519" s="57" t="s">
        <v>6987</v>
      </c>
      <c r="C2519" s="58" t="s">
        <v>6988</v>
      </c>
      <c r="D2519" s="58" t="s">
        <v>6989</v>
      </c>
      <c r="E2519" s="58" t="s">
        <v>5251</v>
      </c>
      <c r="F2519" s="57" t="s">
        <v>441</v>
      </c>
      <c r="G2519" s="59">
        <v>49450</v>
      </c>
      <c r="H2519" s="102">
        <f t="shared" si="39"/>
        <v>10.069334853745202</v>
      </c>
    </row>
    <row r="2520" spans="1:8">
      <c r="A2520" s="56">
        <v>398980110625</v>
      </c>
      <c r="B2520" s="57" t="s">
        <v>6990</v>
      </c>
      <c r="C2520" s="58" t="s">
        <v>5276</v>
      </c>
      <c r="D2520" s="58" t="s">
        <v>6991</v>
      </c>
      <c r="E2520" s="58" t="s">
        <v>2160</v>
      </c>
      <c r="F2520" s="57" t="s">
        <v>441</v>
      </c>
      <c r="G2520" s="59">
        <v>49450</v>
      </c>
      <c r="H2520" s="102">
        <f t="shared" si="39"/>
        <v>10.069334853745202</v>
      </c>
    </row>
    <row r="2521" spans="1:8">
      <c r="A2521" s="56">
        <v>398980910591</v>
      </c>
      <c r="B2521" s="57" t="s">
        <v>6992</v>
      </c>
      <c r="C2521" s="58" t="s">
        <v>6993</v>
      </c>
      <c r="D2521" s="58" t="s">
        <v>6994</v>
      </c>
      <c r="E2521" s="58" t="s">
        <v>6995</v>
      </c>
      <c r="F2521" s="57" t="s">
        <v>441</v>
      </c>
      <c r="G2521" s="59">
        <v>49450</v>
      </c>
      <c r="H2521" s="102">
        <f t="shared" si="39"/>
        <v>10.069334853745202</v>
      </c>
    </row>
    <row r="2522" spans="1:8">
      <c r="A2522" s="56">
        <v>399190100022</v>
      </c>
      <c r="B2522" s="57" t="s">
        <v>6996</v>
      </c>
      <c r="C2522" s="58" t="s">
        <v>6997</v>
      </c>
      <c r="D2522" s="58" t="s">
        <v>6998</v>
      </c>
      <c r="E2522" s="58" t="s">
        <v>728</v>
      </c>
      <c r="F2522" s="57" t="s">
        <v>441</v>
      </c>
      <c r="G2522" s="59">
        <v>49450</v>
      </c>
      <c r="H2522" s="102">
        <f t="shared" si="39"/>
        <v>10.069334853745202</v>
      </c>
    </row>
    <row r="2523" spans="1:8">
      <c r="A2523" s="56">
        <v>400001101950</v>
      </c>
      <c r="B2523" s="57" t="s">
        <v>6999</v>
      </c>
      <c r="C2523" s="58" t="s">
        <v>6291</v>
      </c>
      <c r="D2523" s="58" t="s">
        <v>7000</v>
      </c>
      <c r="E2523" s="58" t="s">
        <v>716</v>
      </c>
      <c r="F2523" s="57" t="s">
        <v>441</v>
      </c>
      <c r="G2523" s="59">
        <v>49450</v>
      </c>
      <c r="H2523" s="102">
        <f t="shared" si="39"/>
        <v>10.069334853745202</v>
      </c>
    </row>
    <row r="2524" spans="1:8">
      <c r="A2524" s="56">
        <v>400001102255</v>
      </c>
      <c r="B2524" s="57" t="s">
        <v>7001</v>
      </c>
      <c r="C2524" s="58" t="s">
        <v>7002</v>
      </c>
      <c r="D2524" s="58" t="s">
        <v>7003</v>
      </c>
      <c r="E2524" s="58" t="s">
        <v>716</v>
      </c>
      <c r="F2524" s="57" t="s">
        <v>441</v>
      </c>
      <c r="G2524" s="59">
        <v>49450</v>
      </c>
      <c r="H2524" s="102">
        <f t="shared" si="39"/>
        <v>10.069334853745202</v>
      </c>
    </row>
    <row r="2525" spans="1:8">
      <c r="A2525" s="56">
        <v>400010301694</v>
      </c>
      <c r="B2525" s="57" t="s">
        <v>7004</v>
      </c>
      <c r="C2525" s="58" t="s">
        <v>7005</v>
      </c>
      <c r="D2525" s="58" t="s">
        <v>6269</v>
      </c>
      <c r="E2525" s="58" t="s">
        <v>716</v>
      </c>
      <c r="F2525" s="57" t="s">
        <v>441</v>
      </c>
      <c r="G2525" s="59">
        <v>49450</v>
      </c>
      <c r="H2525" s="102">
        <f t="shared" si="39"/>
        <v>10.069334853745202</v>
      </c>
    </row>
    <row r="2526" spans="1:8">
      <c r="A2526" s="56">
        <v>400010401753</v>
      </c>
      <c r="B2526" s="57" t="s">
        <v>7006</v>
      </c>
      <c r="C2526" s="58" t="s">
        <v>7007</v>
      </c>
      <c r="D2526" s="58" t="s">
        <v>6234</v>
      </c>
      <c r="E2526" s="58" t="s">
        <v>716</v>
      </c>
      <c r="F2526" s="57" t="s">
        <v>441</v>
      </c>
      <c r="G2526" s="59">
        <v>49450</v>
      </c>
      <c r="H2526" s="102">
        <f t="shared" si="39"/>
        <v>10.069334853745202</v>
      </c>
    </row>
    <row r="2527" spans="1:8">
      <c r="A2527" s="56">
        <v>400011254312</v>
      </c>
      <c r="B2527" s="57" t="s">
        <v>7008</v>
      </c>
      <c r="C2527" s="58" t="s">
        <v>7009</v>
      </c>
      <c r="D2527" s="58" t="s">
        <v>7010</v>
      </c>
      <c r="E2527" s="58" t="s">
        <v>716</v>
      </c>
      <c r="F2527" s="57" t="s">
        <v>441</v>
      </c>
      <c r="G2527" s="59">
        <v>49450</v>
      </c>
      <c r="H2527" s="102">
        <f t="shared" si="39"/>
        <v>10.069334853745202</v>
      </c>
    </row>
    <row r="2528" spans="1:8">
      <c r="A2528" s="56">
        <v>400021202787</v>
      </c>
      <c r="B2528" s="57" t="s">
        <v>7011</v>
      </c>
      <c r="C2528" s="58" t="s">
        <v>7012</v>
      </c>
      <c r="D2528" s="58" t="s">
        <v>7013</v>
      </c>
      <c r="E2528" s="58" t="s">
        <v>716</v>
      </c>
      <c r="F2528" s="57" t="s">
        <v>441</v>
      </c>
      <c r="G2528" s="59">
        <v>49450</v>
      </c>
      <c r="H2528" s="102">
        <f t="shared" si="39"/>
        <v>10.069334853745202</v>
      </c>
    </row>
    <row r="2529" spans="1:8">
      <c r="A2529" s="56">
        <v>400041005619</v>
      </c>
      <c r="B2529" s="57" t="s">
        <v>7014</v>
      </c>
      <c r="C2529" s="58" t="s">
        <v>7015</v>
      </c>
      <c r="D2529" s="58" t="s">
        <v>3497</v>
      </c>
      <c r="E2529" s="58" t="s">
        <v>716</v>
      </c>
      <c r="F2529" s="57" t="s">
        <v>441</v>
      </c>
      <c r="G2529" s="59">
        <v>49450</v>
      </c>
      <c r="H2529" s="102">
        <f t="shared" si="39"/>
        <v>10.069334853745202</v>
      </c>
    </row>
    <row r="2530" spans="1:8">
      <c r="A2530" s="56">
        <v>400050302405</v>
      </c>
      <c r="B2530" s="57" t="s">
        <v>7016</v>
      </c>
      <c r="C2530" s="58" t="s">
        <v>7017</v>
      </c>
      <c r="D2530" s="58" t="s">
        <v>7018</v>
      </c>
      <c r="E2530" s="58" t="s">
        <v>716</v>
      </c>
      <c r="F2530" s="57" t="s">
        <v>441</v>
      </c>
      <c r="G2530" s="59">
        <v>49450</v>
      </c>
      <c r="H2530" s="102">
        <f t="shared" si="39"/>
        <v>10.069334853745202</v>
      </c>
    </row>
    <row r="2531" spans="1:8">
      <c r="A2531" s="56">
        <v>400051100016</v>
      </c>
      <c r="B2531" s="57" t="s">
        <v>7019</v>
      </c>
      <c r="C2531" s="58" t="s">
        <v>7020</v>
      </c>
      <c r="D2531" s="58" t="s">
        <v>7021</v>
      </c>
      <c r="E2531" s="58" t="s">
        <v>716</v>
      </c>
      <c r="F2531" s="57" t="s">
        <v>441</v>
      </c>
      <c r="G2531" s="59">
        <v>49450</v>
      </c>
      <c r="H2531" s="102">
        <f t="shared" si="39"/>
        <v>10.069334853745202</v>
      </c>
    </row>
    <row r="2532" spans="1:8">
      <c r="A2532" s="56">
        <v>400060202531</v>
      </c>
      <c r="B2532" s="57" t="s">
        <v>7022</v>
      </c>
      <c r="C2532" s="58" t="s">
        <v>7023</v>
      </c>
      <c r="D2532" s="58" t="s">
        <v>7024</v>
      </c>
      <c r="E2532" s="58" t="s">
        <v>716</v>
      </c>
      <c r="F2532" s="57" t="s">
        <v>441</v>
      </c>
      <c r="G2532" s="59">
        <v>49450</v>
      </c>
      <c r="H2532" s="102">
        <f t="shared" si="39"/>
        <v>10.069334853745202</v>
      </c>
    </row>
    <row r="2533" spans="1:8">
      <c r="A2533" s="56">
        <v>400061000184</v>
      </c>
      <c r="B2533" s="57" t="s">
        <v>7025</v>
      </c>
      <c r="C2533" s="58" t="s">
        <v>7026</v>
      </c>
      <c r="D2533" s="58" t="s">
        <v>7027</v>
      </c>
      <c r="E2533" s="58" t="s">
        <v>716</v>
      </c>
      <c r="F2533" s="57" t="s">
        <v>441</v>
      </c>
      <c r="G2533" s="59">
        <v>49450</v>
      </c>
      <c r="H2533" s="102">
        <f t="shared" si="39"/>
        <v>10.069334853745202</v>
      </c>
    </row>
    <row r="2534" spans="1:8">
      <c r="A2534" s="56">
        <v>400061202631</v>
      </c>
      <c r="B2534" s="57" t="s">
        <v>7028</v>
      </c>
      <c r="C2534" s="58" t="s">
        <v>4253</v>
      </c>
      <c r="D2534" s="58" t="s">
        <v>7029</v>
      </c>
      <c r="E2534" s="58" t="s">
        <v>716</v>
      </c>
      <c r="F2534" s="57" t="s">
        <v>441</v>
      </c>
      <c r="G2534" s="59">
        <v>49450</v>
      </c>
      <c r="H2534" s="102">
        <f t="shared" si="39"/>
        <v>10.069334853745202</v>
      </c>
    </row>
    <row r="2535" spans="1:8">
      <c r="A2535" s="56">
        <v>400070304269</v>
      </c>
      <c r="B2535" s="57" t="s">
        <v>7030</v>
      </c>
      <c r="C2535" s="58" t="s">
        <v>7031</v>
      </c>
      <c r="D2535" s="58" t="s">
        <v>7032</v>
      </c>
      <c r="E2535" s="58" t="s">
        <v>716</v>
      </c>
      <c r="F2535" s="57" t="s">
        <v>441</v>
      </c>
      <c r="G2535" s="59">
        <v>49450</v>
      </c>
      <c r="H2535" s="102">
        <f t="shared" si="39"/>
        <v>10.069334853745202</v>
      </c>
    </row>
    <row r="2536" spans="1:8">
      <c r="A2536" s="56">
        <v>400070509782</v>
      </c>
      <c r="B2536" s="57" t="s">
        <v>7033</v>
      </c>
      <c r="C2536" s="58" t="s">
        <v>7034</v>
      </c>
      <c r="D2536" s="58" t="s">
        <v>7035</v>
      </c>
      <c r="E2536" s="58" t="s">
        <v>716</v>
      </c>
      <c r="F2536" s="57" t="s">
        <v>441</v>
      </c>
      <c r="G2536" s="59">
        <v>49450</v>
      </c>
      <c r="H2536" s="102">
        <f t="shared" si="39"/>
        <v>10.069334853745202</v>
      </c>
    </row>
    <row r="2537" spans="1:8">
      <c r="A2537" s="56">
        <v>400071004871</v>
      </c>
      <c r="B2537" s="57" t="s">
        <v>7036</v>
      </c>
      <c r="C2537" s="58" t="s">
        <v>7037</v>
      </c>
      <c r="D2537" s="58" t="s">
        <v>7038</v>
      </c>
      <c r="E2537" s="58" t="s">
        <v>1051</v>
      </c>
      <c r="F2537" s="57" t="s">
        <v>441</v>
      </c>
      <c r="G2537" s="59">
        <v>49450</v>
      </c>
      <c r="H2537" s="102">
        <f t="shared" si="39"/>
        <v>10.069334853745202</v>
      </c>
    </row>
    <row r="2538" spans="1:8">
      <c r="A2538" s="56">
        <v>400090202101</v>
      </c>
      <c r="B2538" s="57" t="s">
        <v>7039</v>
      </c>
      <c r="C2538" s="58" t="s">
        <v>7040</v>
      </c>
      <c r="D2538" s="58" t="s">
        <v>7041</v>
      </c>
      <c r="E2538" s="58" t="s">
        <v>716</v>
      </c>
      <c r="F2538" s="57" t="s">
        <v>441</v>
      </c>
      <c r="G2538" s="59">
        <v>49450</v>
      </c>
      <c r="H2538" s="102">
        <f t="shared" si="39"/>
        <v>10.069334853745202</v>
      </c>
    </row>
    <row r="2539" spans="1:8">
      <c r="A2539" s="56">
        <v>400090203370</v>
      </c>
      <c r="B2539" s="57" t="s">
        <v>7042</v>
      </c>
      <c r="C2539" s="58" t="s">
        <v>7043</v>
      </c>
      <c r="D2539" s="58" t="s">
        <v>7044</v>
      </c>
      <c r="E2539" s="58" t="s">
        <v>716</v>
      </c>
      <c r="F2539" s="57" t="s">
        <v>441</v>
      </c>
      <c r="G2539" s="59">
        <v>49450</v>
      </c>
      <c r="H2539" s="102">
        <f t="shared" si="39"/>
        <v>10.069334853745202</v>
      </c>
    </row>
    <row r="2540" spans="1:8">
      <c r="A2540" s="56">
        <v>400090607519</v>
      </c>
      <c r="B2540" s="57" t="s">
        <v>7045</v>
      </c>
      <c r="C2540" s="58" t="s">
        <v>7046</v>
      </c>
      <c r="D2540" s="58" t="s">
        <v>7047</v>
      </c>
      <c r="E2540" s="58" t="s">
        <v>716</v>
      </c>
      <c r="F2540" s="57" t="s">
        <v>441</v>
      </c>
      <c r="G2540" s="59">
        <v>49450</v>
      </c>
      <c r="H2540" s="102">
        <f t="shared" si="39"/>
        <v>10.069334853745202</v>
      </c>
    </row>
    <row r="2541" spans="1:8">
      <c r="A2541" s="56">
        <v>400100301154</v>
      </c>
      <c r="B2541" s="57" t="s">
        <v>7048</v>
      </c>
      <c r="C2541" s="58" t="s">
        <v>7049</v>
      </c>
      <c r="D2541" s="58" t="s">
        <v>7050</v>
      </c>
      <c r="E2541" s="58" t="s">
        <v>716</v>
      </c>
      <c r="F2541" s="57" t="s">
        <v>441</v>
      </c>
      <c r="G2541" s="59">
        <v>49450</v>
      </c>
      <c r="H2541" s="102">
        <f t="shared" si="39"/>
        <v>10.069334853745202</v>
      </c>
    </row>
    <row r="2542" spans="1:8">
      <c r="A2542" s="56">
        <v>400100305257</v>
      </c>
      <c r="B2542" s="57" t="s">
        <v>7051</v>
      </c>
      <c r="C2542" s="58" t="s">
        <v>7052</v>
      </c>
      <c r="D2542" s="58" t="s">
        <v>7053</v>
      </c>
      <c r="E2542" s="58" t="s">
        <v>716</v>
      </c>
      <c r="F2542" s="57" t="s">
        <v>441</v>
      </c>
      <c r="G2542" s="59">
        <v>49450</v>
      </c>
      <c r="H2542" s="102">
        <f t="shared" si="39"/>
        <v>10.069334853745202</v>
      </c>
    </row>
    <row r="2543" spans="1:8">
      <c r="A2543" s="56">
        <v>400100402651</v>
      </c>
      <c r="B2543" s="57" t="s">
        <v>7054</v>
      </c>
      <c r="C2543" s="58" t="s">
        <v>7055</v>
      </c>
      <c r="D2543" s="58" t="s">
        <v>7056</v>
      </c>
      <c r="E2543" s="58" t="s">
        <v>716</v>
      </c>
      <c r="F2543" s="57" t="s">
        <v>441</v>
      </c>
      <c r="G2543" s="59">
        <v>49450</v>
      </c>
      <c r="H2543" s="102">
        <f t="shared" si="39"/>
        <v>10.069334853745202</v>
      </c>
    </row>
    <row r="2544" spans="1:8">
      <c r="A2544" s="56">
        <v>400101005630</v>
      </c>
      <c r="B2544" s="57" t="s">
        <v>7057</v>
      </c>
      <c r="C2544" s="58" t="s">
        <v>7058</v>
      </c>
      <c r="D2544" s="58" t="s">
        <v>7059</v>
      </c>
      <c r="E2544" s="58" t="s">
        <v>716</v>
      </c>
      <c r="F2544" s="57" t="s">
        <v>441</v>
      </c>
      <c r="G2544" s="59">
        <v>49450</v>
      </c>
      <c r="H2544" s="102">
        <f t="shared" si="39"/>
        <v>10.069334853745202</v>
      </c>
    </row>
    <row r="2545" spans="1:8">
      <c r="A2545" s="56">
        <v>400110105345</v>
      </c>
      <c r="B2545" s="57" t="s">
        <v>7060</v>
      </c>
      <c r="C2545" s="58" t="s">
        <v>4066</v>
      </c>
      <c r="D2545" s="58" t="s">
        <v>7061</v>
      </c>
      <c r="E2545" s="58" t="s">
        <v>716</v>
      </c>
      <c r="F2545" s="57" t="s">
        <v>441</v>
      </c>
      <c r="G2545" s="59">
        <v>49450</v>
      </c>
      <c r="H2545" s="102">
        <f t="shared" si="39"/>
        <v>10.069334853745202</v>
      </c>
    </row>
    <row r="2546" spans="1:8">
      <c r="A2546" s="56">
        <v>400110404202</v>
      </c>
      <c r="B2546" s="57" t="s">
        <v>7062</v>
      </c>
      <c r="C2546" s="58" t="s">
        <v>7063</v>
      </c>
      <c r="D2546" s="58" t="s">
        <v>7064</v>
      </c>
      <c r="E2546" s="58" t="s">
        <v>716</v>
      </c>
      <c r="F2546" s="57" t="s">
        <v>441</v>
      </c>
      <c r="G2546" s="59">
        <v>49450</v>
      </c>
      <c r="H2546" s="102">
        <f t="shared" si="39"/>
        <v>10.069334853745202</v>
      </c>
    </row>
    <row r="2547" spans="1:8">
      <c r="A2547" s="56">
        <v>400110503936</v>
      </c>
      <c r="B2547" s="57" t="s">
        <v>7065</v>
      </c>
      <c r="C2547" s="58" t="s">
        <v>7066</v>
      </c>
      <c r="D2547" s="58" t="s">
        <v>7067</v>
      </c>
      <c r="E2547" s="58" t="s">
        <v>716</v>
      </c>
      <c r="F2547" s="57" t="s">
        <v>441</v>
      </c>
      <c r="G2547" s="59">
        <v>49450</v>
      </c>
      <c r="H2547" s="102">
        <f t="shared" si="39"/>
        <v>10.069334853745202</v>
      </c>
    </row>
    <row r="2548" spans="1:8">
      <c r="A2548" s="56">
        <v>400110603299</v>
      </c>
      <c r="B2548" s="57" t="s">
        <v>7068</v>
      </c>
      <c r="C2548" s="58" t="s">
        <v>7069</v>
      </c>
      <c r="D2548" s="58" t="s">
        <v>7070</v>
      </c>
      <c r="E2548" s="58" t="s">
        <v>716</v>
      </c>
      <c r="F2548" s="57" t="s">
        <v>441</v>
      </c>
      <c r="G2548" s="59">
        <v>49450</v>
      </c>
      <c r="H2548" s="102">
        <f t="shared" si="39"/>
        <v>10.069334853745202</v>
      </c>
    </row>
    <row r="2549" spans="1:8">
      <c r="A2549" s="56">
        <v>400110802607</v>
      </c>
      <c r="B2549" s="57" t="s">
        <v>7071</v>
      </c>
      <c r="C2549" s="58" t="s">
        <v>7072</v>
      </c>
      <c r="D2549" s="58" t="s">
        <v>7073</v>
      </c>
      <c r="E2549" s="58" t="s">
        <v>716</v>
      </c>
      <c r="F2549" s="57" t="s">
        <v>441</v>
      </c>
      <c r="G2549" s="59">
        <v>49450</v>
      </c>
      <c r="H2549" s="102">
        <f t="shared" si="39"/>
        <v>10.069334853745202</v>
      </c>
    </row>
    <row r="2550" spans="1:8">
      <c r="A2550" s="56">
        <v>400110905716</v>
      </c>
      <c r="B2550" s="57" t="s">
        <v>7074</v>
      </c>
      <c r="C2550" s="58" t="s">
        <v>7075</v>
      </c>
      <c r="D2550" s="58" t="s">
        <v>7076</v>
      </c>
      <c r="E2550" s="58" t="s">
        <v>716</v>
      </c>
      <c r="F2550" s="57" t="s">
        <v>441</v>
      </c>
      <c r="G2550" s="59">
        <v>49450</v>
      </c>
      <c r="H2550" s="102">
        <f t="shared" si="39"/>
        <v>10.069334853745202</v>
      </c>
    </row>
    <row r="2551" spans="1:8">
      <c r="A2551" s="56">
        <v>400120106757</v>
      </c>
      <c r="B2551" s="57" t="s">
        <v>7077</v>
      </c>
      <c r="C2551" s="58" t="s">
        <v>7078</v>
      </c>
      <c r="D2551" s="58" t="s">
        <v>7079</v>
      </c>
      <c r="E2551" s="58" t="s">
        <v>716</v>
      </c>
      <c r="F2551" s="57" t="s">
        <v>441</v>
      </c>
      <c r="G2551" s="59">
        <v>49450</v>
      </c>
      <c r="H2551" s="102">
        <f t="shared" si="39"/>
        <v>10.069334853745202</v>
      </c>
    </row>
    <row r="2552" spans="1:8">
      <c r="A2552" s="56">
        <v>400120204732</v>
      </c>
      <c r="B2552" s="57" t="s">
        <v>7080</v>
      </c>
      <c r="C2552" s="58" t="s">
        <v>7081</v>
      </c>
      <c r="D2552" s="58" t="s">
        <v>7082</v>
      </c>
      <c r="E2552" s="58" t="s">
        <v>716</v>
      </c>
      <c r="F2552" s="57" t="s">
        <v>441</v>
      </c>
      <c r="G2552" s="59">
        <v>49450</v>
      </c>
      <c r="H2552" s="102">
        <f t="shared" si="39"/>
        <v>10.069334853745202</v>
      </c>
    </row>
    <row r="2553" spans="1:8">
      <c r="A2553" s="56">
        <v>400121203594</v>
      </c>
      <c r="B2553" s="57" t="s">
        <v>7083</v>
      </c>
      <c r="C2553" s="58" t="s">
        <v>7084</v>
      </c>
      <c r="D2553" s="58" t="s">
        <v>7085</v>
      </c>
      <c r="E2553" s="58" t="s">
        <v>716</v>
      </c>
      <c r="F2553" s="57" t="s">
        <v>441</v>
      </c>
      <c r="G2553" s="59">
        <v>49450</v>
      </c>
      <c r="H2553" s="102">
        <f t="shared" si="39"/>
        <v>10.069334853745202</v>
      </c>
    </row>
    <row r="2554" spans="1:8">
      <c r="A2554" s="56">
        <v>400130104922</v>
      </c>
      <c r="B2554" s="57" t="s">
        <v>7086</v>
      </c>
      <c r="C2554" s="58" t="s">
        <v>7087</v>
      </c>
      <c r="D2554" s="58" t="s">
        <v>7088</v>
      </c>
      <c r="E2554" s="58" t="s">
        <v>716</v>
      </c>
      <c r="F2554" s="57" t="s">
        <v>441</v>
      </c>
      <c r="G2554" s="59">
        <v>49450</v>
      </c>
      <c r="H2554" s="102">
        <f t="shared" si="39"/>
        <v>10.069334853745202</v>
      </c>
    </row>
    <row r="2555" spans="1:8">
      <c r="A2555" s="56">
        <v>400130204129</v>
      </c>
      <c r="B2555" s="57" t="s">
        <v>7089</v>
      </c>
      <c r="C2555" s="58" t="s">
        <v>7090</v>
      </c>
      <c r="D2555" s="58" t="s">
        <v>7091</v>
      </c>
      <c r="E2555" s="58" t="s">
        <v>716</v>
      </c>
      <c r="F2555" s="57" t="s">
        <v>441</v>
      </c>
      <c r="G2555" s="59">
        <v>49450</v>
      </c>
      <c r="H2555" s="102">
        <f t="shared" si="39"/>
        <v>10.069334853745202</v>
      </c>
    </row>
    <row r="2556" spans="1:8">
      <c r="A2556" s="56">
        <v>400131205765</v>
      </c>
      <c r="B2556" s="57" t="s">
        <v>7092</v>
      </c>
      <c r="C2556" s="58" t="s">
        <v>7093</v>
      </c>
      <c r="D2556" s="58" t="s">
        <v>7094</v>
      </c>
      <c r="E2556" s="58" t="s">
        <v>716</v>
      </c>
      <c r="F2556" s="57" t="s">
        <v>441</v>
      </c>
      <c r="G2556" s="59">
        <v>49450</v>
      </c>
      <c r="H2556" s="102">
        <f t="shared" si="39"/>
        <v>10.069334853745202</v>
      </c>
    </row>
    <row r="2557" spans="1:8">
      <c r="A2557" s="56">
        <v>400140300967</v>
      </c>
      <c r="B2557" s="57" t="s">
        <v>7095</v>
      </c>
      <c r="C2557" s="58" t="s">
        <v>7084</v>
      </c>
      <c r="D2557" s="58" t="s">
        <v>7096</v>
      </c>
      <c r="E2557" s="58" t="s">
        <v>716</v>
      </c>
      <c r="F2557" s="57" t="s">
        <v>441</v>
      </c>
      <c r="G2557" s="59">
        <v>49450</v>
      </c>
      <c r="H2557" s="102">
        <f t="shared" si="39"/>
        <v>10.069334853745202</v>
      </c>
    </row>
    <row r="2558" spans="1:8">
      <c r="A2558" s="56">
        <v>400140301238</v>
      </c>
      <c r="B2558" s="57" t="s">
        <v>7097</v>
      </c>
      <c r="C2558" s="58" t="s">
        <v>7098</v>
      </c>
      <c r="D2558" s="58" t="s">
        <v>7099</v>
      </c>
      <c r="E2558" s="58" t="s">
        <v>716</v>
      </c>
      <c r="F2558" s="57" t="s">
        <v>441</v>
      </c>
      <c r="G2558" s="59">
        <v>49450</v>
      </c>
      <c r="H2558" s="102">
        <f t="shared" si="39"/>
        <v>10.069334853745202</v>
      </c>
    </row>
    <row r="2559" spans="1:8">
      <c r="A2559" s="56">
        <v>400140402638</v>
      </c>
      <c r="B2559" s="57" t="s">
        <v>7100</v>
      </c>
      <c r="C2559" s="58" t="s">
        <v>7101</v>
      </c>
      <c r="D2559" s="58" t="s">
        <v>7102</v>
      </c>
      <c r="E2559" s="58" t="s">
        <v>716</v>
      </c>
      <c r="F2559" s="57" t="s">
        <v>441</v>
      </c>
      <c r="G2559" s="59">
        <v>49450</v>
      </c>
      <c r="H2559" s="102">
        <f t="shared" si="39"/>
        <v>10.069334853745202</v>
      </c>
    </row>
    <row r="2560" spans="1:8">
      <c r="A2560" s="56">
        <v>400140605296</v>
      </c>
      <c r="B2560" s="57" t="s">
        <v>7103</v>
      </c>
      <c r="C2560" s="58" t="s">
        <v>7104</v>
      </c>
      <c r="D2560" s="58" t="s">
        <v>7105</v>
      </c>
      <c r="E2560" s="58" t="s">
        <v>716</v>
      </c>
      <c r="F2560" s="57" t="s">
        <v>441</v>
      </c>
      <c r="G2560" s="59">
        <v>49450</v>
      </c>
      <c r="H2560" s="102">
        <f t="shared" si="39"/>
        <v>10.069334853745202</v>
      </c>
    </row>
    <row r="2561" spans="1:8">
      <c r="A2561" s="56">
        <v>400161001391</v>
      </c>
      <c r="B2561" s="57" t="s">
        <v>7106</v>
      </c>
      <c r="C2561" s="58" t="s">
        <v>7107</v>
      </c>
      <c r="D2561" s="58" t="s">
        <v>4635</v>
      </c>
      <c r="E2561" s="58" t="s">
        <v>716</v>
      </c>
      <c r="F2561" s="57" t="s">
        <v>441</v>
      </c>
      <c r="G2561" s="59">
        <v>49450</v>
      </c>
      <c r="H2561" s="102">
        <f t="shared" si="39"/>
        <v>10.069334853745202</v>
      </c>
    </row>
    <row r="2562" spans="1:8">
      <c r="A2562" s="56">
        <v>400161001528</v>
      </c>
      <c r="B2562" s="57" t="s">
        <v>7108</v>
      </c>
      <c r="C2562" s="58" t="s">
        <v>7075</v>
      </c>
      <c r="D2562" s="58" t="s">
        <v>7109</v>
      </c>
      <c r="E2562" s="58" t="s">
        <v>716</v>
      </c>
      <c r="F2562" s="57" t="s">
        <v>441</v>
      </c>
      <c r="G2562" s="59">
        <v>49450</v>
      </c>
      <c r="H2562" s="102">
        <f t="shared" ref="H2562:H2625" si="40">G2562/4910.95</f>
        <v>10.069334853745202</v>
      </c>
    </row>
    <row r="2563" spans="1:8">
      <c r="A2563" s="56">
        <v>400180100839</v>
      </c>
      <c r="B2563" s="57" t="s">
        <v>7110</v>
      </c>
      <c r="C2563" s="58" t="s">
        <v>7111</v>
      </c>
      <c r="D2563" s="58" t="s">
        <v>7112</v>
      </c>
      <c r="E2563" s="58" t="s">
        <v>716</v>
      </c>
      <c r="F2563" s="57" t="s">
        <v>441</v>
      </c>
      <c r="G2563" s="59">
        <v>49450</v>
      </c>
      <c r="H2563" s="102">
        <f t="shared" si="40"/>
        <v>10.069334853745202</v>
      </c>
    </row>
    <row r="2564" spans="1:8">
      <c r="A2564" s="56">
        <v>400191104186</v>
      </c>
      <c r="B2564" s="57" t="s">
        <v>7113</v>
      </c>
      <c r="C2564" s="58" t="s">
        <v>7114</v>
      </c>
      <c r="D2564" s="58" t="s">
        <v>7115</v>
      </c>
      <c r="E2564" s="58" t="s">
        <v>716</v>
      </c>
      <c r="F2564" s="57" t="s">
        <v>441</v>
      </c>
      <c r="G2564" s="59">
        <v>49450</v>
      </c>
      <c r="H2564" s="102">
        <f t="shared" si="40"/>
        <v>10.069334853745202</v>
      </c>
    </row>
    <row r="2565" spans="1:8">
      <c r="A2565" s="56">
        <v>400191207619</v>
      </c>
      <c r="B2565" s="57" t="s">
        <v>7116</v>
      </c>
      <c r="C2565" s="58" t="s">
        <v>7117</v>
      </c>
      <c r="D2565" s="58" t="s">
        <v>7118</v>
      </c>
      <c r="E2565" s="58" t="s">
        <v>716</v>
      </c>
      <c r="F2565" s="57" t="s">
        <v>441</v>
      </c>
      <c r="G2565" s="59">
        <v>49450</v>
      </c>
      <c r="H2565" s="102">
        <f t="shared" si="40"/>
        <v>10.069334853745202</v>
      </c>
    </row>
    <row r="2566" spans="1:8">
      <c r="A2566" s="56">
        <v>400200110101</v>
      </c>
      <c r="B2566" s="57" t="s">
        <v>7119</v>
      </c>
      <c r="C2566" s="58" t="s">
        <v>7120</v>
      </c>
      <c r="D2566" s="58" t="s">
        <v>7121</v>
      </c>
      <c r="E2566" s="58" t="s">
        <v>716</v>
      </c>
      <c r="F2566" s="57" t="s">
        <v>441</v>
      </c>
      <c r="G2566" s="59">
        <v>49450</v>
      </c>
      <c r="H2566" s="102">
        <f t="shared" si="40"/>
        <v>10.069334853745202</v>
      </c>
    </row>
    <row r="2567" spans="1:8">
      <c r="A2567" s="56">
        <v>400200110127</v>
      </c>
      <c r="B2567" s="57" t="s">
        <v>7122</v>
      </c>
      <c r="C2567" s="58" t="s">
        <v>7123</v>
      </c>
      <c r="D2567" s="58" t="s">
        <v>7124</v>
      </c>
      <c r="E2567" s="58" t="s">
        <v>716</v>
      </c>
      <c r="F2567" s="57" t="s">
        <v>441</v>
      </c>
      <c r="G2567" s="59">
        <v>49450</v>
      </c>
      <c r="H2567" s="102">
        <f t="shared" si="40"/>
        <v>10.069334853745202</v>
      </c>
    </row>
    <row r="2568" spans="1:8">
      <c r="A2568" s="56">
        <v>400270800015</v>
      </c>
      <c r="B2568" s="57" t="s">
        <v>7125</v>
      </c>
      <c r="C2568" s="58" t="s">
        <v>7026</v>
      </c>
      <c r="D2568" s="58" t="s">
        <v>2940</v>
      </c>
      <c r="E2568" s="58" t="s">
        <v>716</v>
      </c>
      <c r="F2568" s="57" t="s">
        <v>441</v>
      </c>
      <c r="G2568" s="59">
        <v>49450</v>
      </c>
      <c r="H2568" s="102">
        <f t="shared" si="40"/>
        <v>10.069334853745202</v>
      </c>
    </row>
    <row r="2569" spans="1:8">
      <c r="A2569" s="56">
        <v>400821100702</v>
      </c>
      <c r="B2569" s="57" t="s">
        <v>7126</v>
      </c>
      <c r="C2569" s="58" t="s">
        <v>7127</v>
      </c>
      <c r="D2569" s="58" t="s">
        <v>2940</v>
      </c>
      <c r="E2569" s="58" t="s">
        <v>716</v>
      </c>
      <c r="F2569" s="57" t="s">
        <v>441</v>
      </c>
      <c r="G2569" s="59">
        <v>49450</v>
      </c>
      <c r="H2569" s="102">
        <f t="shared" si="40"/>
        <v>10.069334853745202</v>
      </c>
    </row>
    <row r="2570" spans="1:8">
      <c r="A2570" s="56">
        <v>400831000871</v>
      </c>
      <c r="B2570" s="57" t="s">
        <v>7128</v>
      </c>
      <c r="C2570" s="58" t="s">
        <v>7129</v>
      </c>
      <c r="D2570" s="58" t="s">
        <v>7130</v>
      </c>
      <c r="E2570" s="58" t="s">
        <v>716</v>
      </c>
      <c r="F2570" s="57" t="s">
        <v>441</v>
      </c>
      <c r="G2570" s="59">
        <v>49450</v>
      </c>
      <c r="H2570" s="102">
        <f t="shared" si="40"/>
        <v>10.069334853745202</v>
      </c>
    </row>
    <row r="2571" spans="1:8">
      <c r="A2571" s="56">
        <v>400831001133</v>
      </c>
      <c r="B2571" s="57" t="s">
        <v>7131</v>
      </c>
      <c r="C2571" s="58" t="s">
        <v>7132</v>
      </c>
      <c r="D2571" s="58" t="s">
        <v>2940</v>
      </c>
      <c r="E2571" s="58" t="s">
        <v>716</v>
      </c>
      <c r="F2571" s="57" t="s">
        <v>441</v>
      </c>
      <c r="G2571" s="59">
        <v>49450</v>
      </c>
      <c r="H2571" s="102">
        <f t="shared" si="40"/>
        <v>10.069334853745202</v>
      </c>
    </row>
    <row r="2572" spans="1:8">
      <c r="A2572" s="56">
        <v>400840100276</v>
      </c>
      <c r="B2572" s="57" t="s">
        <v>7133</v>
      </c>
      <c r="C2572" s="58" t="s">
        <v>7026</v>
      </c>
      <c r="D2572" s="58" t="s">
        <v>2940</v>
      </c>
      <c r="E2572" s="58" t="s">
        <v>716</v>
      </c>
      <c r="F2572" s="57" t="s">
        <v>441</v>
      </c>
      <c r="G2572" s="59">
        <v>49450</v>
      </c>
      <c r="H2572" s="102">
        <f t="shared" si="40"/>
        <v>10.069334853745202</v>
      </c>
    </row>
    <row r="2573" spans="1:8">
      <c r="A2573" s="56">
        <v>400841200371</v>
      </c>
      <c r="B2573" s="57" t="s">
        <v>7134</v>
      </c>
      <c r="C2573" s="58" t="s">
        <v>7135</v>
      </c>
      <c r="D2573" s="58" t="s">
        <v>4660</v>
      </c>
      <c r="E2573" s="58" t="s">
        <v>716</v>
      </c>
      <c r="F2573" s="57" t="s">
        <v>441</v>
      </c>
      <c r="G2573" s="59">
        <v>49450</v>
      </c>
      <c r="H2573" s="102">
        <f t="shared" si="40"/>
        <v>10.069334853745202</v>
      </c>
    </row>
    <row r="2574" spans="1:8">
      <c r="A2574" s="56">
        <v>400861001472</v>
      </c>
      <c r="B2574" s="57" t="s">
        <v>7136</v>
      </c>
      <c r="C2574" s="58" t="s">
        <v>7137</v>
      </c>
      <c r="D2574" s="58" t="s">
        <v>7138</v>
      </c>
      <c r="E2574" s="58" t="s">
        <v>716</v>
      </c>
      <c r="F2574" s="57" t="s">
        <v>441</v>
      </c>
      <c r="G2574" s="59">
        <v>49450</v>
      </c>
      <c r="H2574" s="102">
        <f t="shared" si="40"/>
        <v>10.069334853745202</v>
      </c>
    </row>
    <row r="2575" spans="1:8">
      <c r="A2575" s="56">
        <v>400871000857</v>
      </c>
      <c r="B2575" s="57" t="s">
        <v>7139</v>
      </c>
      <c r="C2575" s="58" t="s">
        <v>7140</v>
      </c>
      <c r="D2575" s="58" t="s">
        <v>2940</v>
      </c>
      <c r="E2575" s="58" t="s">
        <v>716</v>
      </c>
      <c r="F2575" s="57" t="s">
        <v>441</v>
      </c>
      <c r="G2575" s="59">
        <v>49450</v>
      </c>
      <c r="H2575" s="102">
        <f t="shared" si="40"/>
        <v>10.069334853745202</v>
      </c>
    </row>
    <row r="2576" spans="1:8">
      <c r="A2576" s="56">
        <v>400890700762</v>
      </c>
      <c r="B2576" s="57" t="s">
        <v>7141</v>
      </c>
      <c r="C2576" s="58" t="s">
        <v>7142</v>
      </c>
      <c r="D2576" s="58" t="s">
        <v>5629</v>
      </c>
      <c r="E2576" s="58" t="s">
        <v>716</v>
      </c>
      <c r="F2576" s="57" t="s">
        <v>441</v>
      </c>
      <c r="G2576" s="59">
        <v>49450</v>
      </c>
      <c r="H2576" s="102">
        <f t="shared" si="40"/>
        <v>10.069334853745202</v>
      </c>
    </row>
    <row r="2577" spans="1:8">
      <c r="A2577" s="56">
        <v>400891003674</v>
      </c>
      <c r="B2577" s="57" t="s">
        <v>7143</v>
      </c>
      <c r="C2577" s="58" t="s">
        <v>7144</v>
      </c>
      <c r="D2577" s="58" t="s">
        <v>7145</v>
      </c>
      <c r="E2577" s="58" t="s">
        <v>716</v>
      </c>
      <c r="F2577" s="57" t="s">
        <v>441</v>
      </c>
      <c r="G2577" s="59">
        <v>49450</v>
      </c>
      <c r="H2577" s="102">
        <f t="shared" si="40"/>
        <v>10.069334853745202</v>
      </c>
    </row>
    <row r="2578" spans="1:8">
      <c r="A2578" s="56">
        <v>400940241926</v>
      </c>
      <c r="B2578" s="57" t="s">
        <v>7146</v>
      </c>
      <c r="C2578" s="58" t="s">
        <v>7147</v>
      </c>
      <c r="D2578" s="58" t="s">
        <v>3249</v>
      </c>
      <c r="E2578" s="58" t="s">
        <v>716</v>
      </c>
      <c r="F2578" s="57" t="s">
        <v>441</v>
      </c>
      <c r="G2578" s="59">
        <v>49450</v>
      </c>
      <c r="H2578" s="102">
        <f t="shared" si="40"/>
        <v>10.069334853745202</v>
      </c>
    </row>
    <row r="2579" spans="1:8">
      <c r="A2579" s="56">
        <v>400940340673</v>
      </c>
      <c r="B2579" s="57" t="s">
        <v>7148</v>
      </c>
      <c r="C2579" s="58" t="s">
        <v>7149</v>
      </c>
      <c r="D2579" s="58" t="s">
        <v>7150</v>
      </c>
      <c r="E2579" s="58" t="s">
        <v>716</v>
      </c>
      <c r="F2579" s="57" t="s">
        <v>441</v>
      </c>
      <c r="G2579" s="59">
        <v>49450</v>
      </c>
      <c r="H2579" s="102">
        <f t="shared" si="40"/>
        <v>10.069334853745202</v>
      </c>
    </row>
    <row r="2580" spans="1:8">
      <c r="A2580" s="56">
        <v>400940540362</v>
      </c>
      <c r="B2580" s="57" t="s">
        <v>7151</v>
      </c>
      <c r="C2580" s="58" t="s">
        <v>7152</v>
      </c>
      <c r="D2580" s="58" t="s">
        <v>7153</v>
      </c>
      <c r="E2580" s="58" t="s">
        <v>716</v>
      </c>
      <c r="F2580" s="57" t="s">
        <v>441</v>
      </c>
      <c r="G2580" s="59">
        <v>49450</v>
      </c>
      <c r="H2580" s="102">
        <f t="shared" si="40"/>
        <v>10.069334853745202</v>
      </c>
    </row>
    <row r="2581" spans="1:8">
      <c r="A2581" s="56">
        <v>400940841028</v>
      </c>
      <c r="B2581" s="57" t="s">
        <v>7154</v>
      </c>
      <c r="C2581" s="58" t="s">
        <v>3496</v>
      </c>
      <c r="D2581" s="58" t="s">
        <v>3497</v>
      </c>
      <c r="E2581" s="58" t="s">
        <v>716</v>
      </c>
      <c r="F2581" s="57" t="s">
        <v>441</v>
      </c>
      <c r="G2581" s="59">
        <v>49450</v>
      </c>
      <c r="H2581" s="102">
        <f t="shared" si="40"/>
        <v>10.069334853745202</v>
      </c>
    </row>
    <row r="2582" spans="1:8">
      <c r="A2582" s="56">
        <v>400950331231</v>
      </c>
      <c r="B2582" s="57" t="s">
        <v>7155</v>
      </c>
      <c r="C2582" s="58" t="s">
        <v>7156</v>
      </c>
      <c r="D2582" s="58" t="s">
        <v>7157</v>
      </c>
      <c r="E2582" s="58" t="s">
        <v>716</v>
      </c>
      <c r="F2582" s="57" t="s">
        <v>441</v>
      </c>
      <c r="G2582" s="59">
        <v>49450</v>
      </c>
      <c r="H2582" s="102">
        <f t="shared" si="40"/>
        <v>10.069334853745202</v>
      </c>
    </row>
    <row r="2583" spans="1:8">
      <c r="A2583" s="56">
        <v>400950520467</v>
      </c>
      <c r="B2583" s="57" t="s">
        <v>7158</v>
      </c>
      <c r="C2583" s="58" t="s">
        <v>7159</v>
      </c>
      <c r="D2583" s="58" t="s">
        <v>7160</v>
      </c>
      <c r="E2583" s="58" t="s">
        <v>1051</v>
      </c>
      <c r="F2583" s="57" t="s">
        <v>441</v>
      </c>
      <c r="G2583" s="59">
        <v>49450</v>
      </c>
      <c r="H2583" s="102">
        <f t="shared" si="40"/>
        <v>10.069334853745202</v>
      </c>
    </row>
    <row r="2584" spans="1:8">
      <c r="A2584" s="56">
        <v>400960831070</v>
      </c>
      <c r="B2584" s="57" t="s">
        <v>7161</v>
      </c>
      <c r="C2584" s="58" t="s">
        <v>4066</v>
      </c>
      <c r="D2584" s="58" t="s">
        <v>6140</v>
      </c>
      <c r="E2584" s="58" t="s">
        <v>716</v>
      </c>
      <c r="F2584" s="57" t="s">
        <v>441</v>
      </c>
      <c r="G2584" s="59">
        <v>49450</v>
      </c>
      <c r="H2584" s="102">
        <f t="shared" si="40"/>
        <v>10.069334853745202</v>
      </c>
    </row>
    <row r="2585" spans="1:8">
      <c r="A2585" s="56">
        <v>400960931431</v>
      </c>
      <c r="B2585" s="57" t="s">
        <v>7162</v>
      </c>
      <c r="C2585" s="58" t="s">
        <v>7163</v>
      </c>
      <c r="D2585" s="58" t="s">
        <v>7082</v>
      </c>
      <c r="E2585" s="58" t="s">
        <v>716</v>
      </c>
      <c r="F2585" s="57" t="s">
        <v>441</v>
      </c>
      <c r="G2585" s="59">
        <v>49450</v>
      </c>
      <c r="H2585" s="102">
        <f t="shared" si="40"/>
        <v>10.069334853745202</v>
      </c>
    </row>
    <row r="2586" spans="1:8">
      <c r="A2586" s="56">
        <v>400970520528</v>
      </c>
      <c r="B2586" s="57" t="s">
        <v>7164</v>
      </c>
      <c r="C2586" s="58" t="s">
        <v>7165</v>
      </c>
      <c r="D2586" s="58" t="s">
        <v>5601</v>
      </c>
      <c r="E2586" s="58" t="s">
        <v>716</v>
      </c>
      <c r="F2586" s="57" t="s">
        <v>441</v>
      </c>
      <c r="G2586" s="59">
        <v>49450</v>
      </c>
      <c r="H2586" s="102">
        <f t="shared" si="40"/>
        <v>10.069334853745202</v>
      </c>
    </row>
    <row r="2587" spans="1:8">
      <c r="A2587" s="56">
        <v>400971122208</v>
      </c>
      <c r="B2587" s="57" t="s">
        <v>7166</v>
      </c>
      <c r="C2587" s="58" t="s">
        <v>7167</v>
      </c>
      <c r="D2587" s="58" t="s">
        <v>7168</v>
      </c>
      <c r="E2587" s="58" t="s">
        <v>716</v>
      </c>
      <c r="F2587" s="57" t="s">
        <v>441</v>
      </c>
      <c r="G2587" s="59">
        <v>49450</v>
      </c>
      <c r="H2587" s="102">
        <f t="shared" si="40"/>
        <v>10.069334853745202</v>
      </c>
    </row>
    <row r="2588" spans="1:8">
      <c r="A2588" s="56">
        <v>400981021001</v>
      </c>
      <c r="B2588" s="57" t="s">
        <v>7169</v>
      </c>
      <c r="C2588" s="58" t="s">
        <v>7170</v>
      </c>
      <c r="D2588" s="58" t="s">
        <v>6140</v>
      </c>
      <c r="E2588" s="58" t="s">
        <v>716</v>
      </c>
      <c r="F2588" s="57" t="s">
        <v>441</v>
      </c>
      <c r="G2588" s="59">
        <v>49450</v>
      </c>
      <c r="H2588" s="102">
        <f t="shared" si="40"/>
        <v>10.069334853745202</v>
      </c>
    </row>
    <row r="2589" spans="1:8">
      <c r="A2589" s="56">
        <v>400981122478</v>
      </c>
      <c r="B2589" s="57" t="s">
        <v>7171</v>
      </c>
      <c r="C2589" s="58" t="s">
        <v>7172</v>
      </c>
      <c r="D2589" s="58" t="s">
        <v>7173</v>
      </c>
      <c r="E2589" s="58" t="s">
        <v>716</v>
      </c>
      <c r="F2589" s="57" t="s">
        <v>441</v>
      </c>
      <c r="G2589" s="59">
        <v>49450</v>
      </c>
      <c r="H2589" s="102">
        <f t="shared" si="40"/>
        <v>10.069334853745202</v>
      </c>
    </row>
    <row r="2590" spans="1:8">
      <c r="A2590" s="56">
        <v>400990422484</v>
      </c>
      <c r="B2590" s="57" t="s">
        <v>7174</v>
      </c>
      <c r="C2590" s="58" t="s">
        <v>7175</v>
      </c>
      <c r="D2590" s="58" t="s">
        <v>7176</v>
      </c>
      <c r="E2590" s="58" t="s">
        <v>716</v>
      </c>
      <c r="F2590" s="57" t="s">
        <v>441</v>
      </c>
      <c r="G2590" s="59">
        <v>49450</v>
      </c>
      <c r="H2590" s="102">
        <f t="shared" si="40"/>
        <v>10.069334853745202</v>
      </c>
    </row>
    <row r="2591" spans="1:8">
      <c r="A2591" s="56">
        <v>408150300109</v>
      </c>
      <c r="B2591" s="57" t="s">
        <v>7177</v>
      </c>
      <c r="C2591" s="58" t="s">
        <v>1042</v>
      </c>
      <c r="D2591" s="58" t="s">
        <v>7178</v>
      </c>
      <c r="E2591" s="58" t="s">
        <v>732</v>
      </c>
      <c r="F2591" s="57" t="s">
        <v>441</v>
      </c>
      <c r="G2591" s="59">
        <v>49450</v>
      </c>
      <c r="H2591" s="102">
        <f t="shared" si="40"/>
        <v>10.069334853745202</v>
      </c>
    </row>
    <row r="2592" spans="1:8">
      <c r="A2592" s="56">
        <v>414060501521</v>
      </c>
      <c r="B2592" s="57" t="s">
        <v>7179</v>
      </c>
      <c r="C2592" s="58" t="s">
        <v>7180</v>
      </c>
      <c r="D2592" s="58" t="s">
        <v>7181</v>
      </c>
      <c r="E2592" s="58" t="s">
        <v>6285</v>
      </c>
      <c r="F2592" s="57" t="s">
        <v>441</v>
      </c>
      <c r="G2592" s="59">
        <v>49450</v>
      </c>
      <c r="H2592" s="102">
        <f t="shared" si="40"/>
        <v>10.069334853745202</v>
      </c>
    </row>
    <row r="2593" spans="1:8">
      <c r="A2593" s="56">
        <v>414950309937</v>
      </c>
      <c r="B2593" s="57" t="s">
        <v>7182</v>
      </c>
      <c r="C2593" s="58" t="s">
        <v>7183</v>
      </c>
      <c r="D2593" s="58" t="s">
        <v>7184</v>
      </c>
      <c r="E2593" s="58" t="s">
        <v>6285</v>
      </c>
      <c r="F2593" s="57" t="s">
        <v>441</v>
      </c>
      <c r="G2593" s="59">
        <v>49450</v>
      </c>
      <c r="H2593" s="102">
        <f t="shared" si="40"/>
        <v>10.069334853745202</v>
      </c>
    </row>
    <row r="2594" spans="1:8">
      <c r="A2594" s="56">
        <v>414970105921</v>
      </c>
      <c r="B2594" s="57" t="s">
        <v>7185</v>
      </c>
      <c r="C2594" s="58" t="s">
        <v>5388</v>
      </c>
      <c r="D2594" s="58" t="s">
        <v>7186</v>
      </c>
      <c r="E2594" s="58" t="s">
        <v>2174</v>
      </c>
      <c r="F2594" s="57" t="s">
        <v>441</v>
      </c>
      <c r="G2594" s="59">
        <v>49450</v>
      </c>
      <c r="H2594" s="102">
        <f t="shared" si="40"/>
        <v>10.069334853745202</v>
      </c>
    </row>
    <row r="2595" spans="1:8">
      <c r="A2595" s="56">
        <v>888980702597</v>
      </c>
      <c r="B2595" s="57" t="s">
        <v>7187</v>
      </c>
      <c r="C2595" s="58" t="s">
        <v>7188</v>
      </c>
      <c r="D2595" s="58" t="s">
        <v>7189</v>
      </c>
      <c r="E2595" s="58" t="s">
        <v>7190</v>
      </c>
      <c r="F2595" s="57" t="s">
        <v>441</v>
      </c>
      <c r="G2595" s="59">
        <v>49450</v>
      </c>
      <c r="H2595" s="102">
        <f t="shared" si="40"/>
        <v>10.069334853745202</v>
      </c>
    </row>
    <row r="2596" spans="1:8">
      <c r="A2596" s="56">
        <v>395170700630</v>
      </c>
      <c r="B2596" s="57" t="s">
        <v>7191</v>
      </c>
      <c r="C2596" s="58" t="s">
        <v>7192</v>
      </c>
      <c r="D2596" s="58" t="s">
        <v>7193</v>
      </c>
      <c r="E2596" s="58" t="s">
        <v>728</v>
      </c>
      <c r="F2596" s="57" t="s">
        <v>441</v>
      </c>
      <c r="G2596" s="59">
        <v>49444</v>
      </c>
      <c r="H2596" s="102">
        <f t="shared" si="40"/>
        <v>10.068113094207842</v>
      </c>
    </row>
    <row r="2597" spans="1:8">
      <c r="A2597" s="56">
        <v>396190701175</v>
      </c>
      <c r="B2597" s="57" t="s">
        <v>7194</v>
      </c>
      <c r="C2597" s="58" t="s">
        <v>7195</v>
      </c>
      <c r="D2597" s="58" t="s">
        <v>7196</v>
      </c>
      <c r="E2597" s="58" t="s">
        <v>2104</v>
      </c>
      <c r="F2597" s="57" t="s">
        <v>441</v>
      </c>
      <c r="G2597" s="59">
        <v>49016</v>
      </c>
      <c r="H2597" s="102">
        <f t="shared" si="40"/>
        <v>9.9809609138761335</v>
      </c>
    </row>
    <row r="2598" spans="1:8">
      <c r="A2598" s="56">
        <v>389200300291</v>
      </c>
      <c r="B2598" s="57" t="s">
        <v>7197</v>
      </c>
      <c r="C2598" s="58" t="s">
        <v>6597</v>
      </c>
      <c r="D2598" s="58" t="s">
        <v>7198</v>
      </c>
      <c r="E2598" s="58" t="s">
        <v>3105</v>
      </c>
      <c r="F2598" s="57" t="s">
        <v>441</v>
      </c>
      <c r="G2598" s="59">
        <v>47437</v>
      </c>
      <c r="H2598" s="102">
        <f t="shared" si="40"/>
        <v>9.6594345289607926</v>
      </c>
    </row>
    <row r="2599" spans="1:8">
      <c r="A2599" s="56">
        <v>390040311443</v>
      </c>
      <c r="B2599" s="57" t="s">
        <v>7199</v>
      </c>
      <c r="C2599" s="58" t="s">
        <v>7200</v>
      </c>
      <c r="D2599" s="58" t="s">
        <v>7201</v>
      </c>
      <c r="E2599" s="58" t="s">
        <v>1532</v>
      </c>
      <c r="F2599" s="57" t="s">
        <v>441</v>
      </c>
      <c r="G2599" s="59">
        <v>46428</v>
      </c>
      <c r="H2599" s="102">
        <f t="shared" si="40"/>
        <v>9.4539753000946867</v>
      </c>
    </row>
    <row r="2600" spans="1:8">
      <c r="A2600" s="56">
        <v>390820600285</v>
      </c>
      <c r="B2600" s="57" t="s">
        <v>7202</v>
      </c>
      <c r="C2600" s="58" t="s">
        <v>7203</v>
      </c>
      <c r="D2600" s="58" t="s">
        <v>7204</v>
      </c>
      <c r="E2600" s="58" t="s">
        <v>1532</v>
      </c>
      <c r="F2600" s="57" t="s">
        <v>441</v>
      </c>
      <c r="G2600" s="59">
        <v>46428</v>
      </c>
      <c r="H2600" s="102">
        <f t="shared" si="40"/>
        <v>9.4539753000946867</v>
      </c>
    </row>
    <row r="2601" spans="1:8">
      <c r="A2601" s="56">
        <v>395030801444</v>
      </c>
      <c r="B2601" s="57" t="s">
        <v>7205</v>
      </c>
      <c r="C2601" s="58" t="s">
        <v>3537</v>
      </c>
      <c r="D2601" s="58" t="s">
        <v>3538</v>
      </c>
      <c r="E2601" s="58" t="s">
        <v>743</v>
      </c>
      <c r="F2601" s="57" t="s">
        <v>441</v>
      </c>
      <c r="G2601" s="59">
        <v>46428</v>
      </c>
      <c r="H2601" s="102">
        <f t="shared" si="40"/>
        <v>9.4539753000946867</v>
      </c>
    </row>
    <row r="2602" spans="1:8">
      <c r="A2602" s="56">
        <v>390970710216</v>
      </c>
      <c r="B2602" s="57" t="s">
        <v>7206</v>
      </c>
      <c r="C2602" s="58" t="s">
        <v>7207</v>
      </c>
      <c r="D2602" s="58" t="s">
        <v>7208</v>
      </c>
      <c r="E2602" s="58" t="s">
        <v>1532</v>
      </c>
      <c r="F2602" s="57" t="s">
        <v>441</v>
      </c>
      <c r="G2602" s="59">
        <v>46134</v>
      </c>
      <c r="H2602" s="102">
        <f t="shared" si="40"/>
        <v>9.394109082764027</v>
      </c>
    </row>
    <row r="2603" spans="1:8">
      <c r="A2603" s="56">
        <v>395010301909</v>
      </c>
      <c r="B2603" s="57" t="s">
        <v>7209</v>
      </c>
      <c r="C2603" s="58" t="s">
        <v>4709</v>
      </c>
      <c r="D2603" s="58" t="s">
        <v>4710</v>
      </c>
      <c r="E2603" s="58" t="s">
        <v>743</v>
      </c>
      <c r="F2603" s="57" t="s">
        <v>441</v>
      </c>
      <c r="G2603" s="59">
        <v>44588</v>
      </c>
      <c r="H2603" s="102">
        <f t="shared" si="40"/>
        <v>9.0793023753041684</v>
      </c>
    </row>
    <row r="2604" spans="1:8">
      <c r="A2604" s="56">
        <v>370850202623</v>
      </c>
      <c r="B2604" s="57" t="s">
        <v>7210</v>
      </c>
      <c r="C2604" s="58" t="s">
        <v>7211</v>
      </c>
      <c r="D2604" s="58" t="s">
        <v>7212</v>
      </c>
      <c r="E2604" s="58" t="s">
        <v>1409</v>
      </c>
      <c r="F2604" s="57" t="s">
        <v>441</v>
      </c>
      <c r="G2604" s="59">
        <v>44549</v>
      </c>
      <c r="H2604" s="102">
        <f t="shared" si="40"/>
        <v>9.0713609383113258</v>
      </c>
    </row>
    <row r="2605" spans="1:8">
      <c r="A2605" s="56">
        <v>371880311041</v>
      </c>
      <c r="B2605" s="57" t="s">
        <v>7213</v>
      </c>
      <c r="C2605" s="58" t="s">
        <v>1654</v>
      </c>
      <c r="D2605" s="58" t="s">
        <v>7214</v>
      </c>
      <c r="E2605" s="58" t="s">
        <v>1674</v>
      </c>
      <c r="F2605" s="57" t="s">
        <v>441</v>
      </c>
      <c r="G2605" s="59">
        <v>44549</v>
      </c>
      <c r="H2605" s="102">
        <f t="shared" si="40"/>
        <v>9.0713609383113258</v>
      </c>
    </row>
    <row r="2606" spans="1:8">
      <c r="A2606" s="56">
        <v>389930200179</v>
      </c>
      <c r="B2606" s="57" t="s">
        <v>7215</v>
      </c>
      <c r="C2606" s="58" t="s">
        <v>7216</v>
      </c>
      <c r="D2606" s="58" t="s">
        <v>7217</v>
      </c>
      <c r="E2606" s="58" t="s">
        <v>1489</v>
      </c>
      <c r="F2606" s="57" t="s">
        <v>441</v>
      </c>
      <c r="G2606" s="59">
        <v>44549</v>
      </c>
      <c r="H2606" s="102">
        <f t="shared" si="40"/>
        <v>9.0713609383113258</v>
      </c>
    </row>
    <row r="2607" spans="1:8">
      <c r="A2607" s="56">
        <v>390750400241</v>
      </c>
      <c r="B2607" s="57" t="s">
        <v>7218</v>
      </c>
      <c r="C2607" s="58" t="s">
        <v>7219</v>
      </c>
      <c r="D2607" s="58" t="s">
        <v>7220</v>
      </c>
      <c r="E2607" s="58" t="s">
        <v>1532</v>
      </c>
      <c r="F2607" s="57" t="s">
        <v>441</v>
      </c>
      <c r="G2607" s="59">
        <v>44549</v>
      </c>
      <c r="H2607" s="102">
        <f t="shared" si="40"/>
        <v>9.0713609383113258</v>
      </c>
    </row>
    <row r="2608" spans="1:8">
      <c r="A2608" s="56">
        <v>390751200016</v>
      </c>
      <c r="B2608" s="57" t="s">
        <v>7221</v>
      </c>
      <c r="C2608" s="58" t="s">
        <v>3557</v>
      </c>
      <c r="D2608" s="58" t="s">
        <v>1215</v>
      </c>
      <c r="E2608" s="58" t="s">
        <v>1215</v>
      </c>
      <c r="F2608" s="57" t="s">
        <v>441</v>
      </c>
      <c r="G2608" s="59">
        <v>44549</v>
      </c>
      <c r="H2608" s="102">
        <f t="shared" si="40"/>
        <v>9.0713609383113258</v>
      </c>
    </row>
    <row r="2609" spans="1:8">
      <c r="A2609" s="56">
        <v>390890500083</v>
      </c>
      <c r="B2609" s="57" t="s">
        <v>7222</v>
      </c>
      <c r="C2609" s="58" t="s">
        <v>7223</v>
      </c>
      <c r="D2609" s="58" t="s">
        <v>7224</v>
      </c>
      <c r="E2609" s="58" t="s">
        <v>1532</v>
      </c>
      <c r="F2609" s="57" t="s">
        <v>441</v>
      </c>
      <c r="G2609" s="59">
        <v>44549</v>
      </c>
      <c r="H2609" s="102">
        <f t="shared" si="40"/>
        <v>9.0713609383113258</v>
      </c>
    </row>
    <row r="2610" spans="1:8">
      <c r="A2610" s="56">
        <v>390900200075</v>
      </c>
      <c r="B2610" s="57" t="s">
        <v>7225</v>
      </c>
      <c r="C2610" s="58" t="s">
        <v>6608</v>
      </c>
      <c r="D2610" s="58" t="s">
        <v>7226</v>
      </c>
      <c r="E2610" s="58" t="s">
        <v>1532</v>
      </c>
      <c r="F2610" s="57" t="s">
        <v>441</v>
      </c>
      <c r="G2610" s="59">
        <v>44549</v>
      </c>
      <c r="H2610" s="102">
        <f t="shared" si="40"/>
        <v>9.0713609383113258</v>
      </c>
    </row>
    <row r="2611" spans="1:8">
      <c r="A2611" s="56">
        <v>390930200070</v>
      </c>
      <c r="B2611" s="57" t="s">
        <v>7227</v>
      </c>
      <c r="C2611" s="58" t="s">
        <v>7228</v>
      </c>
      <c r="D2611" s="58" t="s">
        <v>7229</v>
      </c>
      <c r="E2611" s="58" t="s">
        <v>7230</v>
      </c>
      <c r="F2611" s="57" t="s">
        <v>441</v>
      </c>
      <c r="G2611" s="59">
        <v>44549</v>
      </c>
      <c r="H2611" s="102">
        <f t="shared" si="40"/>
        <v>9.0713609383113258</v>
      </c>
    </row>
    <row r="2612" spans="1:8">
      <c r="A2612" s="56">
        <v>390950710589</v>
      </c>
      <c r="B2612" s="57" t="s">
        <v>7231</v>
      </c>
      <c r="C2612" s="58" t="s">
        <v>7012</v>
      </c>
      <c r="D2612" s="58" t="s">
        <v>7232</v>
      </c>
      <c r="E2612" s="58" t="s">
        <v>1532</v>
      </c>
      <c r="F2612" s="57" t="s">
        <v>441</v>
      </c>
      <c r="G2612" s="59">
        <v>44549</v>
      </c>
      <c r="H2612" s="102">
        <f t="shared" si="40"/>
        <v>9.0713609383113258</v>
      </c>
    </row>
    <row r="2613" spans="1:8">
      <c r="A2613" s="56">
        <v>390951110551</v>
      </c>
      <c r="B2613" s="57" t="s">
        <v>7233</v>
      </c>
      <c r="C2613" s="58" t="s">
        <v>6351</v>
      </c>
      <c r="D2613" s="58" t="s">
        <v>545</v>
      </c>
      <c r="E2613" s="58" t="s">
        <v>2816</v>
      </c>
      <c r="F2613" s="57" t="s">
        <v>441</v>
      </c>
      <c r="G2613" s="59">
        <v>44549</v>
      </c>
      <c r="H2613" s="102">
        <f t="shared" si="40"/>
        <v>9.0713609383113258</v>
      </c>
    </row>
    <row r="2614" spans="1:8">
      <c r="A2614" s="56">
        <v>390970411154</v>
      </c>
      <c r="B2614" s="57" t="s">
        <v>7234</v>
      </c>
      <c r="C2614" s="58" t="s">
        <v>7235</v>
      </c>
      <c r="D2614" s="58" t="s">
        <v>6846</v>
      </c>
      <c r="E2614" s="58" t="s">
        <v>1215</v>
      </c>
      <c r="F2614" s="57" t="s">
        <v>441</v>
      </c>
      <c r="G2614" s="59">
        <v>44549</v>
      </c>
      <c r="H2614" s="102">
        <f t="shared" si="40"/>
        <v>9.0713609383113258</v>
      </c>
    </row>
    <row r="2615" spans="1:8">
      <c r="A2615" s="56">
        <v>390980210149</v>
      </c>
      <c r="B2615" s="57" t="s">
        <v>7236</v>
      </c>
      <c r="C2615" s="58" t="s">
        <v>7237</v>
      </c>
      <c r="D2615" s="58" t="s">
        <v>7238</v>
      </c>
      <c r="E2615" s="58" t="s">
        <v>1532</v>
      </c>
      <c r="F2615" s="57" t="s">
        <v>441</v>
      </c>
      <c r="G2615" s="59">
        <v>44549</v>
      </c>
      <c r="H2615" s="102">
        <f t="shared" si="40"/>
        <v>9.0713609383113258</v>
      </c>
    </row>
    <row r="2616" spans="1:8">
      <c r="A2616" s="56">
        <v>391010410672</v>
      </c>
      <c r="B2616" s="57" t="s">
        <v>7239</v>
      </c>
      <c r="C2616" s="58" t="s">
        <v>7240</v>
      </c>
      <c r="D2616" s="58" t="s">
        <v>7241</v>
      </c>
      <c r="E2616" s="58" t="s">
        <v>1525</v>
      </c>
      <c r="F2616" s="57" t="s">
        <v>441</v>
      </c>
      <c r="G2616" s="59">
        <v>44549</v>
      </c>
      <c r="H2616" s="102">
        <f t="shared" si="40"/>
        <v>9.0713609383113258</v>
      </c>
    </row>
    <row r="2617" spans="1:8">
      <c r="A2617" s="56">
        <v>391930700028</v>
      </c>
      <c r="B2617" s="57" t="s">
        <v>7242</v>
      </c>
      <c r="C2617" s="58" t="s">
        <v>7243</v>
      </c>
      <c r="D2617" s="58" t="s">
        <v>7244</v>
      </c>
      <c r="E2617" s="58" t="s">
        <v>984</v>
      </c>
      <c r="F2617" s="57" t="s">
        <v>441</v>
      </c>
      <c r="G2617" s="59">
        <v>44549</v>
      </c>
      <c r="H2617" s="102">
        <f t="shared" si="40"/>
        <v>9.0713609383113258</v>
      </c>
    </row>
    <row r="2618" spans="1:8">
      <c r="A2618" s="56">
        <v>395161000978</v>
      </c>
      <c r="B2618" s="57" t="s">
        <v>7245</v>
      </c>
      <c r="C2618" s="58" t="s">
        <v>2117</v>
      </c>
      <c r="D2618" s="58" t="s">
        <v>5455</v>
      </c>
      <c r="E2618" s="58" t="s">
        <v>728</v>
      </c>
      <c r="F2618" s="57" t="s">
        <v>441</v>
      </c>
      <c r="G2618" s="59">
        <v>44549</v>
      </c>
      <c r="H2618" s="102">
        <f t="shared" si="40"/>
        <v>9.0713609383113258</v>
      </c>
    </row>
    <row r="2619" spans="1:8">
      <c r="A2619" s="56">
        <v>395770800816</v>
      </c>
      <c r="B2619" s="57" t="s">
        <v>7246</v>
      </c>
      <c r="C2619" s="58" t="s">
        <v>7247</v>
      </c>
      <c r="D2619" s="58" t="s">
        <v>4694</v>
      </c>
      <c r="E2619" s="58" t="s">
        <v>728</v>
      </c>
      <c r="F2619" s="57" t="s">
        <v>441</v>
      </c>
      <c r="G2619" s="59">
        <v>44549</v>
      </c>
      <c r="H2619" s="102">
        <f t="shared" si="40"/>
        <v>9.0713609383113258</v>
      </c>
    </row>
    <row r="2620" spans="1:8">
      <c r="A2620" s="56">
        <v>395770801871</v>
      </c>
      <c r="B2620" s="57" t="s">
        <v>7248</v>
      </c>
      <c r="C2620" s="58" t="s">
        <v>7249</v>
      </c>
      <c r="D2620" s="58" t="s">
        <v>7250</v>
      </c>
      <c r="E2620" s="58" t="s">
        <v>743</v>
      </c>
      <c r="F2620" s="57" t="s">
        <v>441</v>
      </c>
      <c r="G2620" s="59">
        <v>44549</v>
      </c>
      <c r="H2620" s="102">
        <f t="shared" si="40"/>
        <v>9.0713609383113258</v>
      </c>
    </row>
    <row r="2621" spans="1:8">
      <c r="A2621" s="56">
        <v>395770803173</v>
      </c>
      <c r="B2621" s="57" t="s">
        <v>7251</v>
      </c>
      <c r="C2621" s="58" t="s">
        <v>2891</v>
      </c>
      <c r="D2621" s="58" t="s">
        <v>2892</v>
      </c>
      <c r="E2621" s="58" t="s">
        <v>743</v>
      </c>
      <c r="F2621" s="57" t="s">
        <v>477</v>
      </c>
      <c r="G2621" s="59">
        <v>44549</v>
      </c>
      <c r="H2621" s="102">
        <f t="shared" si="40"/>
        <v>9.0713609383113258</v>
      </c>
    </row>
    <row r="2622" spans="1:8">
      <c r="A2622" s="56">
        <v>395770803211</v>
      </c>
      <c r="B2622" s="57" t="s">
        <v>7252</v>
      </c>
      <c r="C2622" s="58" t="s">
        <v>7253</v>
      </c>
      <c r="D2622" s="58" t="s">
        <v>7254</v>
      </c>
      <c r="E2622" s="58" t="s">
        <v>743</v>
      </c>
      <c r="F2622" s="57" t="s">
        <v>441</v>
      </c>
      <c r="G2622" s="59">
        <v>44549</v>
      </c>
      <c r="H2622" s="102">
        <f t="shared" si="40"/>
        <v>9.0713609383113258</v>
      </c>
    </row>
    <row r="2623" spans="1:8">
      <c r="A2623" s="56">
        <v>395970752107</v>
      </c>
      <c r="B2623" s="57" t="s">
        <v>7255</v>
      </c>
      <c r="C2623" s="58" t="s">
        <v>7256</v>
      </c>
      <c r="D2623" s="58" t="s">
        <v>2139</v>
      </c>
      <c r="E2623" s="58" t="s">
        <v>728</v>
      </c>
      <c r="F2623" s="57" t="s">
        <v>441</v>
      </c>
      <c r="G2623" s="59">
        <v>44549</v>
      </c>
      <c r="H2623" s="102">
        <f t="shared" si="40"/>
        <v>9.0713609383113258</v>
      </c>
    </row>
    <row r="2624" spans="1:8">
      <c r="A2624" s="56">
        <v>395991251396</v>
      </c>
      <c r="B2624" s="57" t="s">
        <v>7257</v>
      </c>
      <c r="C2624" s="58" t="s">
        <v>7258</v>
      </c>
      <c r="D2624" s="58" t="s">
        <v>7259</v>
      </c>
      <c r="E2624" s="58" t="s">
        <v>743</v>
      </c>
      <c r="F2624" s="57" t="s">
        <v>441</v>
      </c>
      <c r="G2624" s="59">
        <v>44549</v>
      </c>
      <c r="H2624" s="102">
        <f t="shared" si="40"/>
        <v>9.0713609383113258</v>
      </c>
    </row>
    <row r="2625" spans="1:8">
      <c r="A2625" s="56">
        <v>398000905465</v>
      </c>
      <c r="B2625" s="57" t="s">
        <v>7260</v>
      </c>
      <c r="C2625" s="58" t="s">
        <v>7261</v>
      </c>
      <c r="D2625" s="58" t="s">
        <v>7262</v>
      </c>
      <c r="E2625" s="58" t="s">
        <v>1051</v>
      </c>
      <c r="F2625" s="57" t="s">
        <v>441</v>
      </c>
      <c r="G2625" s="59">
        <v>44549</v>
      </c>
      <c r="H2625" s="102">
        <f t="shared" si="40"/>
        <v>9.0713609383113258</v>
      </c>
    </row>
    <row r="2626" spans="1:8">
      <c r="A2626" s="56">
        <v>398020400092</v>
      </c>
      <c r="B2626" s="57" t="s">
        <v>7263</v>
      </c>
      <c r="C2626" s="58" t="s">
        <v>7264</v>
      </c>
      <c r="D2626" s="58" t="s">
        <v>1525</v>
      </c>
      <c r="E2626" s="58" t="s">
        <v>2223</v>
      </c>
      <c r="F2626" s="57" t="s">
        <v>441</v>
      </c>
      <c r="G2626" s="59">
        <v>44549</v>
      </c>
      <c r="H2626" s="102">
        <f t="shared" ref="H2626:H2689" si="41">G2626/4910.95</f>
        <v>9.0713609383113258</v>
      </c>
    </row>
    <row r="2627" spans="1:8">
      <c r="A2627" s="56">
        <v>398030401755</v>
      </c>
      <c r="B2627" s="57" t="s">
        <v>7265</v>
      </c>
      <c r="C2627" s="58" t="s">
        <v>7266</v>
      </c>
      <c r="D2627" s="58" t="s">
        <v>7267</v>
      </c>
      <c r="E2627" s="58" t="s">
        <v>2227</v>
      </c>
      <c r="F2627" s="57" t="s">
        <v>441</v>
      </c>
      <c r="G2627" s="59">
        <v>44549</v>
      </c>
      <c r="H2627" s="102">
        <f t="shared" si="41"/>
        <v>9.0713609383113258</v>
      </c>
    </row>
    <row r="2628" spans="1:8">
      <c r="A2628" s="56">
        <v>398161000225</v>
      </c>
      <c r="B2628" s="57" t="s">
        <v>7268</v>
      </c>
      <c r="C2628" s="58" t="s">
        <v>7269</v>
      </c>
      <c r="D2628" s="58" t="s">
        <v>7270</v>
      </c>
      <c r="E2628" s="58" t="s">
        <v>2733</v>
      </c>
      <c r="F2628" s="57" t="s">
        <v>441</v>
      </c>
      <c r="G2628" s="59">
        <v>44549</v>
      </c>
      <c r="H2628" s="102">
        <f t="shared" si="41"/>
        <v>9.0713609383113258</v>
      </c>
    </row>
    <row r="2629" spans="1:8">
      <c r="A2629" s="56">
        <v>398720300137</v>
      </c>
      <c r="B2629" s="57" t="s">
        <v>7271</v>
      </c>
      <c r="C2629" s="58" t="s">
        <v>2692</v>
      </c>
      <c r="D2629" s="58" t="s">
        <v>7272</v>
      </c>
      <c r="E2629" s="58" t="s">
        <v>2227</v>
      </c>
      <c r="F2629" s="57" t="s">
        <v>441</v>
      </c>
      <c r="G2629" s="59">
        <v>44549</v>
      </c>
      <c r="H2629" s="102">
        <f t="shared" si="41"/>
        <v>9.0713609383113258</v>
      </c>
    </row>
    <row r="2630" spans="1:8">
      <c r="A2630" s="56">
        <v>398851000945</v>
      </c>
      <c r="B2630" s="57" t="s">
        <v>7273</v>
      </c>
      <c r="C2630" s="58" t="s">
        <v>7274</v>
      </c>
      <c r="D2630" s="58" t="s">
        <v>7275</v>
      </c>
      <c r="E2630" s="58" t="s">
        <v>2227</v>
      </c>
      <c r="F2630" s="57" t="s">
        <v>441</v>
      </c>
      <c r="G2630" s="59">
        <v>44549</v>
      </c>
      <c r="H2630" s="102">
        <f t="shared" si="41"/>
        <v>9.0713609383113258</v>
      </c>
    </row>
    <row r="2631" spans="1:8">
      <c r="A2631" s="56">
        <v>400000301394</v>
      </c>
      <c r="B2631" s="57" t="s">
        <v>7276</v>
      </c>
      <c r="C2631" s="58" t="s">
        <v>2407</v>
      </c>
      <c r="D2631" s="58" t="s">
        <v>7277</v>
      </c>
      <c r="E2631" s="58" t="s">
        <v>716</v>
      </c>
      <c r="F2631" s="57" t="s">
        <v>441</v>
      </c>
      <c r="G2631" s="59">
        <v>44549</v>
      </c>
      <c r="H2631" s="102">
        <f t="shared" si="41"/>
        <v>9.0713609383113258</v>
      </c>
    </row>
    <row r="2632" spans="1:8">
      <c r="A2632" s="56">
        <v>400000301432</v>
      </c>
      <c r="B2632" s="57" t="s">
        <v>7278</v>
      </c>
      <c r="C2632" s="58" t="s">
        <v>7279</v>
      </c>
      <c r="D2632" s="58" t="s">
        <v>7168</v>
      </c>
      <c r="E2632" s="58" t="s">
        <v>2127</v>
      </c>
      <c r="F2632" s="57" t="s">
        <v>441</v>
      </c>
      <c r="G2632" s="59">
        <v>44549</v>
      </c>
      <c r="H2632" s="102">
        <f t="shared" si="41"/>
        <v>9.0713609383113258</v>
      </c>
    </row>
    <row r="2633" spans="1:8">
      <c r="A2633" s="56">
        <v>400000600049</v>
      </c>
      <c r="B2633" s="57" t="s">
        <v>7280</v>
      </c>
      <c r="C2633" s="58" t="s">
        <v>7281</v>
      </c>
      <c r="D2633" s="58" t="s">
        <v>7282</v>
      </c>
      <c r="E2633" s="58" t="s">
        <v>2127</v>
      </c>
      <c r="F2633" s="57" t="s">
        <v>441</v>
      </c>
      <c r="G2633" s="59">
        <v>44549</v>
      </c>
      <c r="H2633" s="102">
        <f t="shared" si="41"/>
        <v>9.0713609383113258</v>
      </c>
    </row>
    <row r="2634" spans="1:8">
      <c r="A2634" s="56">
        <v>400001200729</v>
      </c>
      <c r="B2634" s="57" t="s">
        <v>7283</v>
      </c>
      <c r="C2634" s="58" t="s">
        <v>7284</v>
      </c>
      <c r="D2634" s="58" t="s">
        <v>7285</v>
      </c>
      <c r="E2634" s="58" t="s">
        <v>716</v>
      </c>
      <c r="F2634" s="57" t="s">
        <v>441</v>
      </c>
      <c r="G2634" s="59">
        <v>44549</v>
      </c>
      <c r="H2634" s="102">
        <f t="shared" si="41"/>
        <v>9.0713609383113258</v>
      </c>
    </row>
    <row r="2635" spans="1:8">
      <c r="A2635" s="56">
        <v>400851100669</v>
      </c>
      <c r="B2635" s="57" t="s">
        <v>7286</v>
      </c>
      <c r="C2635" s="58" t="s">
        <v>7287</v>
      </c>
      <c r="D2635" s="58" t="s">
        <v>1933</v>
      </c>
      <c r="E2635" s="58" t="s">
        <v>716</v>
      </c>
      <c r="F2635" s="57" t="s">
        <v>441</v>
      </c>
      <c r="G2635" s="59">
        <v>44549</v>
      </c>
      <c r="H2635" s="102">
        <f t="shared" si="41"/>
        <v>9.0713609383113258</v>
      </c>
    </row>
    <row r="2636" spans="1:8">
      <c r="A2636" s="56">
        <v>400881100566</v>
      </c>
      <c r="B2636" s="57" t="s">
        <v>7288</v>
      </c>
      <c r="C2636" s="58" t="s">
        <v>7289</v>
      </c>
      <c r="D2636" s="58" t="s">
        <v>7290</v>
      </c>
      <c r="E2636" s="58" t="s">
        <v>716</v>
      </c>
      <c r="F2636" s="57" t="s">
        <v>441</v>
      </c>
      <c r="G2636" s="59">
        <v>44549</v>
      </c>
      <c r="H2636" s="102">
        <f t="shared" si="41"/>
        <v>9.0713609383113258</v>
      </c>
    </row>
    <row r="2637" spans="1:8">
      <c r="A2637" s="56">
        <v>400900501003</v>
      </c>
      <c r="B2637" s="57" t="s">
        <v>7291</v>
      </c>
      <c r="C2637" s="58" t="s">
        <v>6409</v>
      </c>
      <c r="D2637" s="58" t="s">
        <v>7292</v>
      </c>
      <c r="E2637" s="58" t="s">
        <v>716</v>
      </c>
      <c r="F2637" s="57" t="s">
        <v>441</v>
      </c>
      <c r="G2637" s="59">
        <v>44549</v>
      </c>
      <c r="H2637" s="102">
        <f t="shared" si="41"/>
        <v>9.0713609383113258</v>
      </c>
    </row>
    <row r="2638" spans="1:8">
      <c r="A2638" s="56">
        <v>400910400418</v>
      </c>
      <c r="B2638" s="57" t="s">
        <v>7293</v>
      </c>
      <c r="C2638" s="58" t="s">
        <v>7294</v>
      </c>
      <c r="D2638" s="58" t="s">
        <v>2940</v>
      </c>
      <c r="E2638" s="58" t="s">
        <v>716</v>
      </c>
      <c r="F2638" s="57" t="s">
        <v>441</v>
      </c>
      <c r="G2638" s="59">
        <v>44549</v>
      </c>
      <c r="H2638" s="102">
        <f t="shared" si="41"/>
        <v>9.0713609383113258</v>
      </c>
    </row>
    <row r="2639" spans="1:8">
      <c r="A2639" s="56">
        <v>400940740329</v>
      </c>
      <c r="B2639" s="57" t="s">
        <v>7295</v>
      </c>
      <c r="C2639" s="58" t="s">
        <v>7296</v>
      </c>
      <c r="D2639" s="58" t="s">
        <v>7297</v>
      </c>
      <c r="E2639" s="58" t="s">
        <v>716</v>
      </c>
      <c r="F2639" s="57" t="s">
        <v>441</v>
      </c>
      <c r="G2639" s="59">
        <v>44549</v>
      </c>
      <c r="H2639" s="102">
        <f t="shared" si="41"/>
        <v>9.0713609383113258</v>
      </c>
    </row>
    <row r="2640" spans="1:8">
      <c r="A2640" s="56">
        <v>400960831657</v>
      </c>
      <c r="B2640" s="57" t="s">
        <v>7298</v>
      </c>
      <c r="C2640" s="58" t="s">
        <v>7299</v>
      </c>
      <c r="D2640" s="58" t="s">
        <v>3497</v>
      </c>
      <c r="E2640" s="58" t="s">
        <v>716</v>
      </c>
      <c r="F2640" s="57" t="s">
        <v>441</v>
      </c>
      <c r="G2640" s="59">
        <v>44549</v>
      </c>
      <c r="H2640" s="102">
        <f t="shared" si="41"/>
        <v>9.0713609383113258</v>
      </c>
    </row>
    <row r="2641" spans="1:8">
      <c r="A2641" s="56">
        <v>400971120019</v>
      </c>
      <c r="B2641" s="57" t="s">
        <v>7300</v>
      </c>
      <c r="C2641" s="58" t="s">
        <v>7301</v>
      </c>
      <c r="D2641" s="58" t="s">
        <v>7302</v>
      </c>
      <c r="E2641" s="58" t="s">
        <v>716</v>
      </c>
      <c r="F2641" s="57" t="s">
        <v>441</v>
      </c>
      <c r="G2641" s="59">
        <v>44549</v>
      </c>
      <c r="H2641" s="102">
        <f t="shared" si="41"/>
        <v>9.0713609383113258</v>
      </c>
    </row>
    <row r="2642" spans="1:8">
      <c r="A2642" s="56">
        <v>400990721180</v>
      </c>
      <c r="B2642" s="57" t="s">
        <v>7303</v>
      </c>
      <c r="C2642" s="58" t="s">
        <v>2763</v>
      </c>
      <c r="D2642" s="58" t="s">
        <v>7304</v>
      </c>
      <c r="E2642" s="58" t="s">
        <v>716</v>
      </c>
      <c r="F2642" s="57" t="s">
        <v>441</v>
      </c>
      <c r="G2642" s="59">
        <v>44549</v>
      </c>
      <c r="H2642" s="102">
        <f t="shared" si="41"/>
        <v>9.0713609383113258</v>
      </c>
    </row>
    <row r="2643" spans="1:8">
      <c r="A2643" s="56">
        <v>398161000772</v>
      </c>
      <c r="B2643" s="57" t="s">
        <v>7305</v>
      </c>
      <c r="C2643" s="58" t="s">
        <v>4756</v>
      </c>
      <c r="D2643" s="58" t="s">
        <v>7306</v>
      </c>
      <c r="E2643" s="58" t="s">
        <v>3165</v>
      </c>
      <c r="F2643" s="57" t="s">
        <v>477</v>
      </c>
      <c r="G2643" s="59">
        <v>44548</v>
      </c>
      <c r="H2643" s="102">
        <f t="shared" si="41"/>
        <v>9.0711573117217643</v>
      </c>
    </row>
    <row r="2644" spans="1:8">
      <c r="A2644" s="56">
        <v>400030601481</v>
      </c>
      <c r="B2644" s="57" t="s">
        <v>7307</v>
      </c>
      <c r="C2644" s="58" t="s">
        <v>7308</v>
      </c>
      <c r="D2644" s="58" t="s">
        <v>7309</v>
      </c>
      <c r="E2644" s="58" t="s">
        <v>716</v>
      </c>
      <c r="F2644" s="57" t="s">
        <v>441</v>
      </c>
      <c r="G2644" s="59">
        <v>44548</v>
      </c>
      <c r="H2644" s="102">
        <f t="shared" si="41"/>
        <v>9.0711573117217643</v>
      </c>
    </row>
    <row r="2645" spans="1:8">
      <c r="A2645" s="56">
        <v>395080202029</v>
      </c>
      <c r="B2645" s="57" t="s">
        <v>7310</v>
      </c>
      <c r="C2645" s="58" t="s">
        <v>7311</v>
      </c>
      <c r="D2645" s="58" t="s">
        <v>7312</v>
      </c>
      <c r="E2645" s="58" t="s">
        <v>728</v>
      </c>
      <c r="F2645" s="57" t="s">
        <v>441</v>
      </c>
      <c r="G2645" s="59">
        <v>42098</v>
      </c>
      <c r="H2645" s="102">
        <f t="shared" si="41"/>
        <v>8.5722721672996069</v>
      </c>
    </row>
    <row r="2646" spans="1:8">
      <c r="A2646" s="56">
        <v>389031110968</v>
      </c>
      <c r="B2646" s="57" t="s">
        <v>7313</v>
      </c>
      <c r="C2646" s="58" t="s">
        <v>7314</v>
      </c>
      <c r="D2646" s="58" t="s">
        <v>7315</v>
      </c>
      <c r="E2646" s="58" t="s">
        <v>5712</v>
      </c>
      <c r="F2646" s="57" t="s">
        <v>441</v>
      </c>
      <c r="G2646" s="59">
        <v>40085</v>
      </c>
      <c r="H2646" s="102">
        <f t="shared" si="41"/>
        <v>8.1623718425151957</v>
      </c>
    </row>
    <row r="2647" spans="1:8">
      <c r="A2647" s="56">
        <v>395100101542</v>
      </c>
      <c r="B2647" s="57" t="s">
        <v>7316</v>
      </c>
      <c r="C2647" s="58" t="s">
        <v>7317</v>
      </c>
      <c r="D2647" s="58" t="s">
        <v>7318</v>
      </c>
      <c r="E2647" s="58" t="s">
        <v>728</v>
      </c>
      <c r="F2647" s="57" t="s">
        <v>441</v>
      </c>
      <c r="G2647" s="59">
        <v>40085</v>
      </c>
      <c r="H2647" s="102">
        <f t="shared" si="41"/>
        <v>8.1623718425151957</v>
      </c>
    </row>
    <row r="2648" spans="1:8">
      <c r="A2648" s="56">
        <v>395971250105</v>
      </c>
      <c r="B2648" s="57" t="s">
        <v>7319</v>
      </c>
      <c r="C2648" s="58" t="s">
        <v>7320</v>
      </c>
      <c r="D2648" s="58" t="s">
        <v>7321</v>
      </c>
      <c r="E2648" s="58" t="s">
        <v>743</v>
      </c>
      <c r="F2648" s="57" t="s">
        <v>441</v>
      </c>
      <c r="G2648" s="59">
        <v>40085</v>
      </c>
      <c r="H2648" s="102">
        <f t="shared" si="41"/>
        <v>8.1623718425151957</v>
      </c>
    </row>
    <row r="2649" spans="1:8">
      <c r="A2649" s="56">
        <v>391031210029</v>
      </c>
      <c r="B2649" s="57" t="s">
        <v>7322</v>
      </c>
      <c r="C2649" s="58" t="s">
        <v>7323</v>
      </c>
      <c r="D2649" s="58" t="s">
        <v>7324</v>
      </c>
      <c r="E2649" s="58" t="s">
        <v>1416</v>
      </c>
      <c r="F2649" s="57" t="s">
        <v>441</v>
      </c>
      <c r="G2649" s="59">
        <v>39858</v>
      </c>
      <c r="H2649" s="102">
        <f t="shared" si="41"/>
        <v>8.1161486066850621</v>
      </c>
    </row>
    <row r="2650" spans="1:8">
      <c r="A2650" s="56">
        <v>393040610326</v>
      </c>
      <c r="B2650" s="57" t="s">
        <v>7325</v>
      </c>
      <c r="C2650" s="58" t="s">
        <v>7326</v>
      </c>
      <c r="D2650" s="58" t="s">
        <v>7327</v>
      </c>
      <c r="E2650" s="58" t="s">
        <v>1205</v>
      </c>
      <c r="F2650" s="57" t="s">
        <v>441</v>
      </c>
      <c r="G2650" s="59">
        <v>39858</v>
      </c>
      <c r="H2650" s="102">
        <f t="shared" si="41"/>
        <v>8.1161486066850621</v>
      </c>
    </row>
    <row r="2651" spans="1:8">
      <c r="A2651" s="56">
        <v>393161000061</v>
      </c>
      <c r="B2651" s="57" t="s">
        <v>7328</v>
      </c>
      <c r="C2651" s="58" t="s">
        <v>7329</v>
      </c>
      <c r="D2651" s="58" t="s">
        <v>7330</v>
      </c>
      <c r="E2651" s="58" t="s">
        <v>1205</v>
      </c>
      <c r="F2651" s="57" t="s">
        <v>441</v>
      </c>
      <c r="G2651" s="59">
        <v>39858</v>
      </c>
      <c r="H2651" s="102">
        <f t="shared" si="41"/>
        <v>8.1161486066850621</v>
      </c>
    </row>
    <row r="2652" spans="1:8">
      <c r="A2652" s="56">
        <v>395030700176</v>
      </c>
      <c r="B2652" s="57" t="s">
        <v>7331</v>
      </c>
      <c r="C2652" s="58" t="s">
        <v>7332</v>
      </c>
      <c r="D2652" s="58" t="s">
        <v>2148</v>
      </c>
      <c r="E2652" s="58" t="s">
        <v>743</v>
      </c>
      <c r="F2652" s="57" t="s">
        <v>441</v>
      </c>
      <c r="G2652" s="59">
        <v>39858</v>
      </c>
      <c r="H2652" s="102">
        <f t="shared" si="41"/>
        <v>8.1161486066850621</v>
      </c>
    </row>
    <row r="2653" spans="1:8">
      <c r="A2653" s="56">
        <v>396050400311</v>
      </c>
      <c r="B2653" s="57" t="s">
        <v>663</v>
      </c>
      <c r="C2653" s="58" t="s">
        <v>664</v>
      </c>
      <c r="D2653" s="58" t="s">
        <v>665</v>
      </c>
      <c r="E2653" s="58" t="s">
        <v>440</v>
      </c>
      <c r="F2653" s="57" t="s">
        <v>441</v>
      </c>
      <c r="G2653" s="59">
        <v>39858</v>
      </c>
      <c r="H2653" s="102">
        <f t="shared" si="41"/>
        <v>8.1161486066850621</v>
      </c>
    </row>
    <row r="2654" spans="1:8">
      <c r="A2654" s="56">
        <v>398050500431</v>
      </c>
      <c r="B2654" s="57" t="s">
        <v>7333</v>
      </c>
      <c r="C2654" s="58" t="s">
        <v>7334</v>
      </c>
      <c r="D2654" s="58" t="s">
        <v>7335</v>
      </c>
      <c r="E2654" s="58" t="s">
        <v>7336</v>
      </c>
      <c r="F2654" s="57" t="s">
        <v>441</v>
      </c>
      <c r="G2654" s="59">
        <v>39858</v>
      </c>
      <c r="H2654" s="102">
        <f t="shared" si="41"/>
        <v>8.1161486066850621</v>
      </c>
    </row>
    <row r="2655" spans="1:8">
      <c r="A2655" s="56">
        <v>408050200026</v>
      </c>
      <c r="B2655" s="57" t="s">
        <v>7337</v>
      </c>
      <c r="C2655" s="58" t="s">
        <v>7338</v>
      </c>
      <c r="D2655" s="58" t="s">
        <v>7339</v>
      </c>
      <c r="E2655" s="58" t="s">
        <v>732</v>
      </c>
      <c r="F2655" s="57" t="s">
        <v>441</v>
      </c>
      <c r="G2655" s="59">
        <v>39858</v>
      </c>
      <c r="H2655" s="102">
        <f t="shared" si="41"/>
        <v>8.1161486066850621</v>
      </c>
    </row>
    <row r="2656" spans="1:8">
      <c r="A2656" s="56">
        <v>414040901743</v>
      </c>
      <c r="B2656" s="57" t="s">
        <v>7340</v>
      </c>
      <c r="C2656" s="58" t="s">
        <v>7341</v>
      </c>
      <c r="D2656" s="58" t="s">
        <v>7342</v>
      </c>
      <c r="E2656" s="58" t="s">
        <v>2174</v>
      </c>
      <c r="F2656" s="57" t="s">
        <v>441</v>
      </c>
      <c r="G2656" s="59">
        <v>39858</v>
      </c>
      <c r="H2656" s="102">
        <f t="shared" si="41"/>
        <v>8.1161486066850621</v>
      </c>
    </row>
    <row r="2657" spans="1:8">
      <c r="A2657" s="56">
        <v>371950800419</v>
      </c>
      <c r="B2657" s="57" t="s">
        <v>7343</v>
      </c>
      <c r="C2657" s="58" t="s">
        <v>7344</v>
      </c>
      <c r="D2657" s="58" t="s">
        <v>7345</v>
      </c>
      <c r="E2657" s="58" t="s">
        <v>1429</v>
      </c>
      <c r="F2657" s="57" t="s">
        <v>441</v>
      </c>
      <c r="G2657" s="59">
        <v>39648</v>
      </c>
      <c r="H2657" s="102">
        <f t="shared" si="41"/>
        <v>8.0733870228774478</v>
      </c>
    </row>
    <row r="2658" spans="1:8">
      <c r="A2658" s="56">
        <v>390000110054</v>
      </c>
      <c r="B2658" s="57" t="s">
        <v>7346</v>
      </c>
      <c r="C2658" s="58" t="s">
        <v>7347</v>
      </c>
      <c r="D2658" s="58" t="s">
        <v>7348</v>
      </c>
      <c r="E2658" s="58" t="s">
        <v>1532</v>
      </c>
      <c r="F2658" s="57" t="s">
        <v>441</v>
      </c>
      <c r="G2658" s="59">
        <v>39648</v>
      </c>
      <c r="H2658" s="102">
        <f t="shared" si="41"/>
        <v>8.0733870228774478</v>
      </c>
    </row>
    <row r="2659" spans="1:8">
      <c r="A2659" s="56">
        <v>390730100038</v>
      </c>
      <c r="B2659" s="57" t="s">
        <v>7349</v>
      </c>
      <c r="C2659" s="58" t="s">
        <v>7350</v>
      </c>
      <c r="D2659" s="58" t="s">
        <v>7351</v>
      </c>
      <c r="E2659" s="58" t="s">
        <v>1055</v>
      </c>
      <c r="F2659" s="57" t="s">
        <v>441</v>
      </c>
      <c r="G2659" s="59">
        <v>39648</v>
      </c>
      <c r="H2659" s="102">
        <f t="shared" si="41"/>
        <v>8.0733870228774478</v>
      </c>
    </row>
    <row r="2660" spans="1:8">
      <c r="A2660" s="56">
        <v>395010401768</v>
      </c>
      <c r="B2660" s="57" t="s">
        <v>7352</v>
      </c>
      <c r="C2660" s="58" t="s">
        <v>5193</v>
      </c>
      <c r="D2660" s="58" t="s">
        <v>2558</v>
      </c>
      <c r="E2660" s="58" t="s">
        <v>743</v>
      </c>
      <c r="F2660" s="57" t="s">
        <v>441</v>
      </c>
      <c r="G2660" s="59">
        <v>39648</v>
      </c>
      <c r="H2660" s="102">
        <f t="shared" si="41"/>
        <v>8.0733870228774478</v>
      </c>
    </row>
    <row r="2661" spans="1:8">
      <c r="A2661" s="56">
        <v>395010703357</v>
      </c>
      <c r="B2661" s="57" t="s">
        <v>7353</v>
      </c>
      <c r="C2661" s="58" t="s">
        <v>7354</v>
      </c>
      <c r="D2661" s="58" t="s">
        <v>7355</v>
      </c>
      <c r="E2661" s="58" t="s">
        <v>743</v>
      </c>
      <c r="F2661" s="57" t="s">
        <v>441</v>
      </c>
      <c r="G2661" s="59">
        <v>39648</v>
      </c>
      <c r="H2661" s="102">
        <f t="shared" si="41"/>
        <v>8.0733870228774478</v>
      </c>
    </row>
    <row r="2662" spans="1:8">
      <c r="A2662" s="56">
        <v>395010703365</v>
      </c>
      <c r="B2662" s="57" t="s">
        <v>7356</v>
      </c>
      <c r="C2662" s="58" t="s">
        <v>7357</v>
      </c>
      <c r="D2662" s="58" t="s">
        <v>7355</v>
      </c>
      <c r="E2662" s="58" t="s">
        <v>743</v>
      </c>
      <c r="F2662" s="57" t="s">
        <v>441</v>
      </c>
      <c r="G2662" s="59">
        <v>39648</v>
      </c>
      <c r="H2662" s="102">
        <f t="shared" si="41"/>
        <v>8.0733870228774478</v>
      </c>
    </row>
    <row r="2663" spans="1:8">
      <c r="A2663" s="56">
        <v>395110500721</v>
      </c>
      <c r="B2663" s="57" t="s">
        <v>7358</v>
      </c>
      <c r="C2663" s="58" t="s">
        <v>7359</v>
      </c>
      <c r="D2663" s="58" t="s">
        <v>7360</v>
      </c>
      <c r="E2663" s="58" t="s">
        <v>743</v>
      </c>
      <c r="F2663" s="57" t="s">
        <v>441</v>
      </c>
      <c r="G2663" s="59">
        <v>39648</v>
      </c>
      <c r="H2663" s="102">
        <f t="shared" si="41"/>
        <v>8.0733870228774478</v>
      </c>
    </row>
    <row r="2664" spans="1:8">
      <c r="A2664" s="56">
        <v>395970512416</v>
      </c>
      <c r="B2664" s="57" t="s">
        <v>7361</v>
      </c>
      <c r="C2664" s="58" t="s">
        <v>7362</v>
      </c>
      <c r="D2664" s="58" t="s">
        <v>7363</v>
      </c>
      <c r="E2664" s="58" t="s">
        <v>743</v>
      </c>
      <c r="F2664" s="57" t="s">
        <v>441</v>
      </c>
      <c r="G2664" s="59">
        <v>39648</v>
      </c>
      <c r="H2664" s="102">
        <f t="shared" si="41"/>
        <v>8.0733870228774478</v>
      </c>
    </row>
    <row r="2665" spans="1:8">
      <c r="A2665" s="56">
        <v>395980411707</v>
      </c>
      <c r="B2665" s="57" t="s">
        <v>7364</v>
      </c>
      <c r="C2665" s="58" t="s">
        <v>7365</v>
      </c>
      <c r="D2665" s="58" t="s">
        <v>7366</v>
      </c>
      <c r="E2665" s="58" t="s">
        <v>743</v>
      </c>
      <c r="F2665" s="57" t="s">
        <v>441</v>
      </c>
      <c r="G2665" s="59">
        <v>39648</v>
      </c>
      <c r="H2665" s="102">
        <f t="shared" si="41"/>
        <v>8.0733870228774478</v>
      </c>
    </row>
    <row r="2666" spans="1:8">
      <c r="A2666" s="56"/>
      <c r="B2666" s="57"/>
      <c r="C2666" s="58"/>
      <c r="D2666" s="58"/>
      <c r="E2666" s="58"/>
      <c r="F2666" s="57"/>
      <c r="G2666" s="59"/>
      <c r="H2666" s="102"/>
    </row>
    <row r="2667" spans="1:8">
      <c r="A2667" s="56">
        <v>400000301475</v>
      </c>
      <c r="B2667" s="57" t="s">
        <v>7367</v>
      </c>
      <c r="C2667" s="58" t="s">
        <v>7368</v>
      </c>
      <c r="D2667" s="58" t="s">
        <v>7369</v>
      </c>
      <c r="E2667" s="58" t="s">
        <v>716</v>
      </c>
      <c r="F2667" s="57" t="s">
        <v>441</v>
      </c>
      <c r="G2667" s="59">
        <v>39648</v>
      </c>
      <c r="H2667" s="102">
        <f t="shared" si="41"/>
        <v>8.0733870228774478</v>
      </c>
    </row>
    <row r="2668" spans="1:8">
      <c r="A2668" s="56">
        <v>400001100716</v>
      </c>
      <c r="B2668" s="57" t="s">
        <v>7370</v>
      </c>
      <c r="C2668" s="58" t="s">
        <v>7371</v>
      </c>
      <c r="D2668" s="58" t="s">
        <v>7372</v>
      </c>
      <c r="E2668" s="58" t="s">
        <v>716</v>
      </c>
      <c r="F2668" s="57" t="s">
        <v>441</v>
      </c>
      <c r="G2668" s="59">
        <v>39648</v>
      </c>
      <c r="H2668" s="102">
        <f t="shared" si="41"/>
        <v>8.0733870228774478</v>
      </c>
    </row>
    <row r="2669" spans="1:8">
      <c r="A2669" s="56">
        <v>400850800357</v>
      </c>
      <c r="B2669" s="57" t="s">
        <v>7373</v>
      </c>
      <c r="C2669" s="58" t="s">
        <v>7374</v>
      </c>
      <c r="D2669" s="58" t="s">
        <v>5629</v>
      </c>
      <c r="E2669" s="58" t="s">
        <v>716</v>
      </c>
      <c r="F2669" s="57" t="s">
        <v>441</v>
      </c>
      <c r="G2669" s="59">
        <v>39648</v>
      </c>
      <c r="H2669" s="102">
        <f t="shared" si="41"/>
        <v>8.0733870228774478</v>
      </c>
    </row>
    <row r="2670" spans="1:8">
      <c r="A2670" s="56">
        <v>400980621420</v>
      </c>
      <c r="B2670" s="57" t="s">
        <v>7375</v>
      </c>
      <c r="C2670" s="58" t="s">
        <v>7376</v>
      </c>
      <c r="D2670" s="58" t="s">
        <v>7377</v>
      </c>
      <c r="E2670" s="58" t="s">
        <v>716</v>
      </c>
      <c r="F2670" s="57" t="s">
        <v>441</v>
      </c>
      <c r="G2670" s="59">
        <v>39648</v>
      </c>
      <c r="H2670" s="102">
        <f t="shared" si="41"/>
        <v>8.0733870228774478</v>
      </c>
    </row>
    <row r="2671" spans="1:8">
      <c r="A2671" s="56">
        <v>389860100228</v>
      </c>
      <c r="B2671" s="57" t="s">
        <v>7378</v>
      </c>
      <c r="C2671" s="58" t="s">
        <v>7379</v>
      </c>
      <c r="D2671" s="58" t="s">
        <v>7380</v>
      </c>
      <c r="E2671" s="58" t="s">
        <v>1489</v>
      </c>
      <c r="F2671" s="57" t="s">
        <v>441</v>
      </c>
      <c r="G2671" s="59">
        <v>39647</v>
      </c>
      <c r="H2671" s="102">
        <f t="shared" si="41"/>
        <v>8.0731833962878881</v>
      </c>
    </row>
    <row r="2672" spans="1:8">
      <c r="A2672" s="56">
        <v>395160801101</v>
      </c>
      <c r="B2672" s="57" t="s">
        <v>7381</v>
      </c>
      <c r="C2672" s="58" t="s">
        <v>3942</v>
      </c>
      <c r="D2672" s="58" t="s">
        <v>7382</v>
      </c>
      <c r="E2672" s="58" t="s">
        <v>728</v>
      </c>
      <c r="F2672" s="57" t="s">
        <v>441</v>
      </c>
      <c r="G2672" s="59">
        <v>39647</v>
      </c>
      <c r="H2672" s="102">
        <f t="shared" si="41"/>
        <v>8.0731833962878881</v>
      </c>
    </row>
    <row r="2673" spans="1:8">
      <c r="A2673" s="56">
        <v>396111200531</v>
      </c>
      <c r="B2673" s="57" t="s">
        <v>89</v>
      </c>
      <c r="C2673" s="58" t="s">
        <v>7383</v>
      </c>
      <c r="D2673" s="58" t="s">
        <v>7384</v>
      </c>
      <c r="E2673" s="58" t="s">
        <v>440</v>
      </c>
      <c r="F2673" s="57" t="s">
        <v>441</v>
      </c>
      <c r="G2673" s="59">
        <v>39647</v>
      </c>
      <c r="H2673" s="102">
        <f t="shared" si="41"/>
        <v>8.0731833962878881</v>
      </c>
    </row>
    <row r="2674" spans="1:8">
      <c r="A2674" s="56">
        <v>398090500311</v>
      </c>
      <c r="B2674" s="57" t="s">
        <v>7385</v>
      </c>
      <c r="C2674" s="58" t="s">
        <v>7386</v>
      </c>
      <c r="D2674" s="58" t="s">
        <v>7387</v>
      </c>
      <c r="E2674" s="58" t="s">
        <v>1051</v>
      </c>
      <c r="F2674" s="57" t="s">
        <v>441</v>
      </c>
      <c r="G2674" s="59">
        <v>39647</v>
      </c>
      <c r="H2674" s="102">
        <f t="shared" si="41"/>
        <v>8.0731833962878881</v>
      </c>
    </row>
    <row r="2675" spans="1:8">
      <c r="A2675" s="56">
        <v>398130500254</v>
      </c>
      <c r="B2675" s="57" t="s">
        <v>7388</v>
      </c>
      <c r="C2675" s="58" t="s">
        <v>3631</v>
      </c>
      <c r="D2675" s="58" t="s">
        <v>7389</v>
      </c>
      <c r="E2675" s="58" t="s">
        <v>743</v>
      </c>
      <c r="F2675" s="57" t="s">
        <v>477</v>
      </c>
      <c r="G2675" s="59">
        <v>39647</v>
      </c>
      <c r="H2675" s="102">
        <f t="shared" si="41"/>
        <v>8.0731833962878881</v>
      </c>
    </row>
    <row r="2676" spans="1:8">
      <c r="A2676" s="56">
        <v>398140400631</v>
      </c>
      <c r="B2676" s="57" t="s">
        <v>7390</v>
      </c>
      <c r="C2676" s="58" t="s">
        <v>7391</v>
      </c>
      <c r="D2676" s="58" t="s">
        <v>7392</v>
      </c>
      <c r="E2676" s="58" t="s">
        <v>2227</v>
      </c>
      <c r="F2676" s="57" t="s">
        <v>441</v>
      </c>
      <c r="G2676" s="59">
        <v>39647</v>
      </c>
      <c r="H2676" s="102">
        <f t="shared" si="41"/>
        <v>8.0731833962878881</v>
      </c>
    </row>
    <row r="2677" spans="1:8">
      <c r="A2677" s="56">
        <v>400140503183</v>
      </c>
      <c r="B2677" s="57" t="s">
        <v>7393</v>
      </c>
      <c r="C2677" s="58" t="s">
        <v>7394</v>
      </c>
      <c r="D2677" s="58" t="s">
        <v>7395</v>
      </c>
      <c r="E2677" s="58" t="s">
        <v>716</v>
      </c>
      <c r="F2677" s="57" t="s">
        <v>441</v>
      </c>
      <c r="G2677" s="59">
        <v>39647</v>
      </c>
      <c r="H2677" s="102">
        <f t="shared" si="41"/>
        <v>8.0731833962878881</v>
      </c>
    </row>
    <row r="2678" spans="1:8">
      <c r="A2678" s="56">
        <v>400890200336</v>
      </c>
      <c r="B2678" s="57" t="s">
        <v>7396</v>
      </c>
      <c r="C2678" s="58" t="s">
        <v>2743</v>
      </c>
      <c r="D2678" s="58" t="s">
        <v>2940</v>
      </c>
      <c r="E2678" s="58" t="s">
        <v>716</v>
      </c>
      <c r="F2678" s="57" t="s">
        <v>441</v>
      </c>
      <c r="G2678" s="59">
        <v>39647</v>
      </c>
      <c r="H2678" s="102">
        <f t="shared" si="41"/>
        <v>8.0731833962878881</v>
      </c>
    </row>
    <row r="2679" spans="1:8">
      <c r="A2679" s="56">
        <v>400960621822</v>
      </c>
      <c r="B2679" s="57" t="s">
        <v>7397</v>
      </c>
      <c r="C2679" s="58" t="s">
        <v>7398</v>
      </c>
      <c r="D2679" s="58" t="s">
        <v>7399</v>
      </c>
      <c r="E2679" s="58" t="s">
        <v>716</v>
      </c>
      <c r="F2679" s="57" t="s">
        <v>441</v>
      </c>
      <c r="G2679" s="59">
        <v>39647</v>
      </c>
      <c r="H2679" s="102">
        <f t="shared" si="41"/>
        <v>8.0731833962878881</v>
      </c>
    </row>
    <row r="2680" spans="1:8">
      <c r="A2680" s="56">
        <v>400960830626</v>
      </c>
      <c r="B2680" s="57" t="s">
        <v>7400</v>
      </c>
      <c r="C2680" s="58" t="s">
        <v>7401</v>
      </c>
      <c r="D2680" s="58" t="s">
        <v>7402</v>
      </c>
      <c r="E2680" s="58" t="s">
        <v>716</v>
      </c>
      <c r="F2680" s="57" t="s">
        <v>441</v>
      </c>
      <c r="G2680" s="59">
        <v>39647</v>
      </c>
      <c r="H2680" s="102">
        <f t="shared" si="41"/>
        <v>8.0731833962878881</v>
      </c>
    </row>
    <row r="2681" spans="1:8">
      <c r="A2681" s="56">
        <v>395070400582</v>
      </c>
      <c r="B2681" s="57" t="s">
        <v>7403</v>
      </c>
      <c r="C2681" s="58" t="s">
        <v>7404</v>
      </c>
      <c r="D2681" s="58" t="s">
        <v>7405</v>
      </c>
      <c r="E2681" s="58" t="s">
        <v>743</v>
      </c>
      <c r="F2681" s="57" t="s">
        <v>441</v>
      </c>
      <c r="G2681" s="59">
        <v>37198</v>
      </c>
      <c r="H2681" s="102">
        <f t="shared" si="41"/>
        <v>7.5745018784552887</v>
      </c>
    </row>
    <row r="2682" spans="1:8">
      <c r="A2682" s="56">
        <v>371010902167</v>
      </c>
      <c r="B2682" s="57" t="s">
        <v>7406</v>
      </c>
      <c r="C2682" s="58" t="s">
        <v>7407</v>
      </c>
      <c r="D2682" s="58" t="s">
        <v>7408</v>
      </c>
      <c r="E2682" s="58" t="s">
        <v>2200</v>
      </c>
      <c r="F2682" s="57" t="s">
        <v>441</v>
      </c>
      <c r="G2682" s="59">
        <v>37197</v>
      </c>
      <c r="H2682" s="102">
        <f t="shared" si="41"/>
        <v>7.5742982518657289</v>
      </c>
    </row>
    <row r="2683" spans="1:8">
      <c r="A2683" s="56">
        <v>371100307730</v>
      </c>
      <c r="B2683" s="57" t="s">
        <v>7409</v>
      </c>
      <c r="C2683" s="58" t="s">
        <v>7410</v>
      </c>
      <c r="D2683" s="58" t="s">
        <v>7411</v>
      </c>
      <c r="E2683" s="58" t="s">
        <v>4814</v>
      </c>
      <c r="F2683" s="57" t="s">
        <v>441</v>
      </c>
      <c r="G2683" s="59">
        <v>37197</v>
      </c>
      <c r="H2683" s="102">
        <f t="shared" si="41"/>
        <v>7.5742982518657289</v>
      </c>
    </row>
    <row r="2684" spans="1:8">
      <c r="A2684" s="56">
        <v>371140602882</v>
      </c>
      <c r="B2684" s="57" t="s">
        <v>7412</v>
      </c>
      <c r="C2684" s="58" t="s">
        <v>7413</v>
      </c>
      <c r="D2684" s="58" t="s">
        <v>7414</v>
      </c>
      <c r="E2684" s="58" t="s">
        <v>1429</v>
      </c>
      <c r="F2684" s="57" t="s">
        <v>441</v>
      </c>
      <c r="G2684" s="59">
        <v>37197</v>
      </c>
      <c r="H2684" s="102">
        <f t="shared" si="41"/>
        <v>7.5742982518657289</v>
      </c>
    </row>
    <row r="2685" spans="1:8">
      <c r="A2685" s="56">
        <v>371160601246</v>
      </c>
      <c r="B2685" s="57" t="s">
        <v>7415</v>
      </c>
      <c r="C2685" s="58" t="s">
        <v>7416</v>
      </c>
      <c r="D2685" s="58" t="s">
        <v>7417</v>
      </c>
      <c r="E2685" s="58" t="s">
        <v>2200</v>
      </c>
      <c r="F2685" s="57" t="s">
        <v>441</v>
      </c>
      <c r="G2685" s="59">
        <v>37197</v>
      </c>
      <c r="H2685" s="102">
        <f t="shared" si="41"/>
        <v>7.5742982518657289</v>
      </c>
    </row>
    <row r="2686" spans="1:8">
      <c r="A2686" s="56">
        <v>371800118831</v>
      </c>
      <c r="B2686" s="57" t="s">
        <v>7418</v>
      </c>
      <c r="C2686" s="58" t="s">
        <v>7419</v>
      </c>
      <c r="D2686" s="58" t="s">
        <v>7420</v>
      </c>
      <c r="E2686" s="58" t="s">
        <v>2174</v>
      </c>
      <c r="F2686" s="57" t="s">
        <v>441</v>
      </c>
      <c r="G2686" s="59">
        <v>37197</v>
      </c>
      <c r="H2686" s="102">
        <f t="shared" si="41"/>
        <v>7.5742982518657289</v>
      </c>
    </row>
    <row r="2687" spans="1:8">
      <c r="A2687" s="56">
        <v>372130301970</v>
      </c>
      <c r="B2687" s="57" t="s">
        <v>7421</v>
      </c>
      <c r="C2687" s="58" t="s">
        <v>7422</v>
      </c>
      <c r="D2687" s="58" t="s">
        <v>7423</v>
      </c>
      <c r="E2687" s="58" t="s">
        <v>6312</v>
      </c>
      <c r="F2687" s="57" t="s">
        <v>441</v>
      </c>
      <c r="G2687" s="59">
        <v>37197</v>
      </c>
      <c r="H2687" s="102">
        <f t="shared" si="41"/>
        <v>7.5742982518657289</v>
      </c>
    </row>
    <row r="2688" spans="1:8">
      <c r="A2688" s="56">
        <v>389101200226</v>
      </c>
      <c r="B2688" s="57" t="s">
        <v>7424</v>
      </c>
      <c r="C2688" s="58" t="s">
        <v>7425</v>
      </c>
      <c r="D2688" s="58" t="s">
        <v>7426</v>
      </c>
      <c r="E2688" s="58" t="s">
        <v>3105</v>
      </c>
      <c r="F2688" s="57" t="s">
        <v>441</v>
      </c>
      <c r="G2688" s="59">
        <v>37197</v>
      </c>
      <c r="H2688" s="102">
        <f t="shared" si="41"/>
        <v>7.5742982518657289</v>
      </c>
    </row>
    <row r="2689" spans="1:8">
      <c r="A2689" s="56">
        <v>389170500291</v>
      </c>
      <c r="B2689" s="57" t="s">
        <v>7427</v>
      </c>
      <c r="C2689" s="58" t="s">
        <v>7428</v>
      </c>
      <c r="D2689" s="58" t="s">
        <v>7429</v>
      </c>
      <c r="E2689" s="58" t="s">
        <v>815</v>
      </c>
      <c r="F2689" s="57" t="s">
        <v>441</v>
      </c>
      <c r="G2689" s="59">
        <v>37197</v>
      </c>
      <c r="H2689" s="102">
        <f t="shared" si="41"/>
        <v>7.5742982518657289</v>
      </c>
    </row>
    <row r="2690" spans="1:8">
      <c r="A2690" s="56">
        <v>390101001078</v>
      </c>
      <c r="B2690" s="57" t="s">
        <v>7430</v>
      </c>
      <c r="C2690" s="58" t="s">
        <v>1950</v>
      </c>
      <c r="D2690" s="58" t="s">
        <v>1951</v>
      </c>
      <c r="E2690" s="58" t="s">
        <v>873</v>
      </c>
      <c r="F2690" s="57" t="s">
        <v>441</v>
      </c>
      <c r="G2690" s="59">
        <v>37197</v>
      </c>
      <c r="H2690" s="102">
        <f t="shared" ref="H2690:H2754" si="42">G2690/4910.95</f>
        <v>7.5742982518657289</v>
      </c>
    </row>
    <row r="2691" spans="1:8">
      <c r="A2691" s="56">
        <v>390110300584</v>
      </c>
      <c r="B2691" s="57" t="s">
        <v>7431</v>
      </c>
      <c r="C2691" s="58" t="s">
        <v>7432</v>
      </c>
      <c r="D2691" s="58" t="s">
        <v>7433</v>
      </c>
      <c r="E2691" s="58" t="s">
        <v>1055</v>
      </c>
      <c r="F2691" s="57" t="s">
        <v>441</v>
      </c>
      <c r="G2691" s="59">
        <v>37197</v>
      </c>
      <c r="H2691" s="102">
        <f t="shared" si="42"/>
        <v>7.5742982518657289</v>
      </c>
    </row>
    <row r="2692" spans="1:8">
      <c r="A2692" s="56">
        <v>390170401169</v>
      </c>
      <c r="B2692" s="57" t="s">
        <v>7434</v>
      </c>
      <c r="C2692" s="58" t="s">
        <v>7435</v>
      </c>
      <c r="D2692" s="58" t="s">
        <v>7436</v>
      </c>
      <c r="E2692" s="58" t="s">
        <v>7437</v>
      </c>
      <c r="F2692" s="57" t="s">
        <v>441</v>
      </c>
      <c r="G2692" s="59">
        <v>37197</v>
      </c>
      <c r="H2692" s="102">
        <f t="shared" si="42"/>
        <v>7.5742982518657289</v>
      </c>
    </row>
    <row r="2693" spans="1:8">
      <c r="A2693" s="56">
        <v>390950110981</v>
      </c>
      <c r="B2693" s="57" t="s">
        <v>7438</v>
      </c>
      <c r="C2693" s="58" t="s">
        <v>7439</v>
      </c>
      <c r="D2693" s="58" t="s">
        <v>7440</v>
      </c>
      <c r="E2693" s="58" t="s">
        <v>1215</v>
      </c>
      <c r="F2693" s="57" t="s">
        <v>441</v>
      </c>
      <c r="G2693" s="59">
        <v>37197</v>
      </c>
      <c r="H2693" s="102">
        <f t="shared" si="42"/>
        <v>7.5742982518657289</v>
      </c>
    </row>
    <row r="2694" spans="1:8">
      <c r="A2694" s="56">
        <v>391081100291</v>
      </c>
      <c r="B2694" s="57" t="s">
        <v>7441</v>
      </c>
      <c r="C2694" s="58" t="s">
        <v>7442</v>
      </c>
      <c r="D2694" s="58" t="s">
        <v>7443</v>
      </c>
      <c r="E2694" s="58" t="s">
        <v>984</v>
      </c>
      <c r="F2694" s="57" t="s">
        <v>441</v>
      </c>
      <c r="G2694" s="59">
        <v>37197</v>
      </c>
      <c r="H2694" s="102">
        <f t="shared" si="42"/>
        <v>7.5742982518657289</v>
      </c>
    </row>
    <row r="2695" spans="1:8">
      <c r="A2695" s="56">
        <v>391150300028</v>
      </c>
      <c r="B2695" s="57" t="s">
        <v>7444</v>
      </c>
      <c r="C2695" s="58" t="s">
        <v>7445</v>
      </c>
      <c r="D2695" s="58" t="s">
        <v>7446</v>
      </c>
      <c r="E2695" s="58" t="s">
        <v>1416</v>
      </c>
      <c r="F2695" s="57" t="s">
        <v>477</v>
      </c>
      <c r="G2695" s="59">
        <v>37197</v>
      </c>
      <c r="H2695" s="102">
        <f t="shared" si="42"/>
        <v>7.5742982518657289</v>
      </c>
    </row>
    <row r="2696" spans="1:8">
      <c r="A2696" s="56">
        <v>391161000093</v>
      </c>
      <c r="B2696" s="57" t="s">
        <v>7447</v>
      </c>
      <c r="C2696" s="58" t="s">
        <v>7448</v>
      </c>
      <c r="D2696" s="58" t="s">
        <v>7449</v>
      </c>
      <c r="E2696" s="58" t="s">
        <v>1525</v>
      </c>
      <c r="F2696" s="57" t="s">
        <v>441</v>
      </c>
      <c r="G2696" s="59">
        <v>37197</v>
      </c>
      <c r="H2696" s="102">
        <f t="shared" si="42"/>
        <v>7.5742982518657289</v>
      </c>
    </row>
    <row r="2697" spans="1:8">
      <c r="A2697" s="56">
        <v>394120800033</v>
      </c>
      <c r="B2697" s="57" t="s">
        <v>7450</v>
      </c>
      <c r="C2697" s="58" t="s">
        <v>7451</v>
      </c>
      <c r="D2697" s="58" t="s">
        <v>7452</v>
      </c>
      <c r="E2697" s="58" t="s">
        <v>3153</v>
      </c>
      <c r="F2697" s="57" t="s">
        <v>477</v>
      </c>
      <c r="G2697" s="59">
        <v>37197</v>
      </c>
      <c r="H2697" s="102">
        <f t="shared" si="42"/>
        <v>7.5742982518657289</v>
      </c>
    </row>
    <row r="2698" spans="1:8">
      <c r="A2698" s="56">
        <v>395000100981</v>
      </c>
      <c r="B2698" s="57" t="s">
        <v>7453</v>
      </c>
      <c r="C2698" s="58" t="s">
        <v>7454</v>
      </c>
      <c r="D2698" s="58" t="s">
        <v>3272</v>
      </c>
      <c r="E2698" s="58" t="s">
        <v>743</v>
      </c>
      <c r="F2698" s="57" t="s">
        <v>441</v>
      </c>
      <c r="G2698" s="59">
        <v>37197</v>
      </c>
      <c r="H2698" s="102">
        <f t="shared" si="42"/>
        <v>7.5742982518657289</v>
      </c>
    </row>
    <row r="2699" spans="1:8">
      <c r="A2699" s="56">
        <v>395001201845</v>
      </c>
      <c r="B2699" s="57" t="s">
        <v>7455</v>
      </c>
      <c r="C2699" s="58" t="s">
        <v>7456</v>
      </c>
      <c r="D2699" s="58" t="s">
        <v>7457</v>
      </c>
      <c r="E2699" s="58" t="s">
        <v>728</v>
      </c>
      <c r="F2699" s="57" t="s">
        <v>441</v>
      </c>
      <c r="G2699" s="59">
        <v>37197</v>
      </c>
      <c r="H2699" s="102">
        <f t="shared" si="42"/>
        <v>7.5742982518657289</v>
      </c>
    </row>
    <row r="2700" spans="1:8">
      <c r="A2700" s="56">
        <v>395011102641</v>
      </c>
      <c r="B2700" s="57" t="s">
        <v>7458</v>
      </c>
      <c r="C2700" s="58" t="s">
        <v>7459</v>
      </c>
      <c r="D2700" s="58" t="s">
        <v>5795</v>
      </c>
      <c r="E2700" s="58" t="s">
        <v>728</v>
      </c>
      <c r="F2700" s="57" t="s">
        <v>441</v>
      </c>
      <c r="G2700" s="59">
        <v>37197</v>
      </c>
      <c r="H2700" s="102">
        <f t="shared" si="42"/>
        <v>7.5742982518657289</v>
      </c>
    </row>
    <row r="2701" spans="1:8">
      <c r="A2701" s="56">
        <v>395020500390</v>
      </c>
      <c r="B2701" s="57" t="s">
        <v>7460</v>
      </c>
      <c r="C2701" s="58" t="s">
        <v>7461</v>
      </c>
      <c r="D2701" s="58" t="s">
        <v>3171</v>
      </c>
      <c r="E2701" s="58" t="s">
        <v>728</v>
      </c>
      <c r="F2701" s="57" t="s">
        <v>441</v>
      </c>
      <c r="G2701" s="59">
        <v>37197</v>
      </c>
      <c r="H2701" s="102">
        <f t="shared" si="42"/>
        <v>7.5742982518657289</v>
      </c>
    </row>
    <row r="2702" spans="1:8">
      <c r="A2702" s="56">
        <v>395021200691</v>
      </c>
      <c r="B2702" s="57" t="s">
        <v>7462</v>
      </c>
      <c r="C2702" s="58" t="s">
        <v>5087</v>
      </c>
      <c r="D2702" s="58" t="s">
        <v>4278</v>
      </c>
      <c r="E2702" s="58" t="s">
        <v>743</v>
      </c>
      <c r="F2702" s="57" t="s">
        <v>441</v>
      </c>
      <c r="G2702" s="59">
        <v>37197</v>
      </c>
      <c r="H2702" s="102">
        <f t="shared" si="42"/>
        <v>7.5742982518657289</v>
      </c>
    </row>
    <row r="2703" spans="1:8">
      <c r="A2703" s="56">
        <v>395090502063</v>
      </c>
      <c r="B2703" s="57" t="s">
        <v>7463</v>
      </c>
      <c r="C2703" s="58" t="s">
        <v>2635</v>
      </c>
      <c r="D2703" s="58" t="s">
        <v>7464</v>
      </c>
      <c r="E2703" s="58" t="s">
        <v>743</v>
      </c>
      <c r="F2703" s="57" t="s">
        <v>441</v>
      </c>
      <c r="G2703" s="59">
        <v>37197</v>
      </c>
      <c r="H2703" s="102">
        <f t="shared" si="42"/>
        <v>7.5742982518657289</v>
      </c>
    </row>
    <row r="2704" spans="1:8">
      <c r="A2704" s="56">
        <v>395090502071</v>
      </c>
      <c r="B2704" s="57" t="s">
        <v>7465</v>
      </c>
      <c r="C2704" s="58" t="s">
        <v>2635</v>
      </c>
      <c r="D2704" s="58" t="s">
        <v>7464</v>
      </c>
      <c r="E2704" s="58" t="s">
        <v>743</v>
      </c>
      <c r="F2704" s="57" t="s">
        <v>441</v>
      </c>
      <c r="G2704" s="59">
        <v>37197</v>
      </c>
      <c r="H2704" s="102">
        <f t="shared" si="42"/>
        <v>7.5742982518657289</v>
      </c>
    </row>
    <row r="2705" spans="1:8">
      <c r="A2705" s="56">
        <v>395090502080</v>
      </c>
      <c r="B2705" s="57" t="s">
        <v>7466</v>
      </c>
      <c r="C2705" s="58" t="s">
        <v>7467</v>
      </c>
      <c r="D2705" s="58" t="s">
        <v>7468</v>
      </c>
      <c r="E2705" s="58" t="s">
        <v>728</v>
      </c>
      <c r="F2705" s="57" t="s">
        <v>441</v>
      </c>
      <c r="G2705" s="59">
        <v>37197</v>
      </c>
      <c r="H2705" s="102">
        <f t="shared" si="42"/>
        <v>7.5742982518657289</v>
      </c>
    </row>
    <row r="2706" spans="1:8">
      <c r="A2706" s="56">
        <v>395090701538</v>
      </c>
      <c r="B2706" s="57" t="s">
        <v>7469</v>
      </c>
      <c r="C2706" s="58" t="s">
        <v>7470</v>
      </c>
      <c r="D2706" s="58" t="s">
        <v>7471</v>
      </c>
      <c r="E2706" s="58" t="s">
        <v>728</v>
      </c>
      <c r="F2706" s="57" t="s">
        <v>441</v>
      </c>
      <c r="G2706" s="59">
        <v>37197</v>
      </c>
      <c r="H2706" s="102">
        <f t="shared" si="42"/>
        <v>7.5742982518657289</v>
      </c>
    </row>
    <row r="2707" spans="1:8">
      <c r="A2707" s="56">
        <v>395091000011</v>
      </c>
      <c r="B2707" s="57" t="s">
        <v>7472</v>
      </c>
      <c r="C2707" s="58" t="s">
        <v>7473</v>
      </c>
      <c r="D2707" s="58" t="s">
        <v>7474</v>
      </c>
      <c r="E2707" s="58" t="s">
        <v>743</v>
      </c>
      <c r="F2707" s="57" t="s">
        <v>441</v>
      </c>
      <c r="G2707" s="59">
        <v>37197</v>
      </c>
      <c r="H2707" s="102">
        <f t="shared" si="42"/>
        <v>7.5742982518657289</v>
      </c>
    </row>
    <row r="2708" spans="1:8">
      <c r="A2708" s="56">
        <v>395100500251</v>
      </c>
      <c r="B2708" s="57" t="s">
        <v>7475</v>
      </c>
      <c r="C2708" s="58" t="s">
        <v>7476</v>
      </c>
      <c r="D2708" s="58" t="s">
        <v>7477</v>
      </c>
      <c r="E2708" s="58" t="s">
        <v>728</v>
      </c>
      <c r="F2708" s="57" t="s">
        <v>441</v>
      </c>
      <c r="G2708" s="59">
        <v>37197</v>
      </c>
      <c r="H2708" s="102">
        <f t="shared" si="42"/>
        <v>7.5742982518657289</v>
      </c>
    </row>
    <row r="2709" spans="1:8">
      <c r="A2709" s="56">
        <v>395100501176</v>
      </c>
      <c r="B2709" s="57" t="s">
        <v>7478</v>
      </c>
      <c r="C2709" s="58" t="s">
        <v>4427</v>
      </c>
      <c r="D2709" s="58" t="s">
        <v>4428</v>
      </c>
      <c r="E2709" s="58" t="s">
        <v>728</v>
      </c>
      <c r="F2709" s="57" t="s">
        <v>441</v>
      </c>
      <c r="G2709" s="59">
        <v>37197</v>
      </c>
      <c r="H2709" s="102">
        <f t="shared" si="42"/>
        <v>7.5742982518657289</v>
      </c>
    </row>
    <row r="2710" spans="1:8">
      <c r="A2710" s="56">
        <v>395100501214</v>
      </c>
      <c r="B2710" s="57" t="s">
        <v>7479</v>
      </c>
      <c r="C2710" s="58" t="s">
        <v>4427</v>
      </c>
      <c r="D2710" s="58" t="s">
        <v>4428</v>
      </c>
      <c r="E2710" s="58" t="s">
        <v>728</v>
      </c>
      <c r="F2710" s="57" t="s">
        <v>441</v>
      </c>
      <c r="G2710" s="59">
        <v>37197</v>
      </c>
      <c r="H2710" s="102">
        <f t="shared" si="42"/>
        <v>7.5742982518657289</v>
      </c>
    </row>
    <row r="2711" spans="1:8">
      <c r="A2711" s="56">
        <v>395101102003</v>
      </c>
      <c r="B2711" s="57" t="s">
        <v>7480</v>
      </c>
      <c r="C2711" s="58" t="s">
        <v>7481</v>
      </c>
      <c r="D2711" s="58" t="s">
        <v>7482</v>
      </c>
      <c r="E2711" s="58" t="s">
        <v>743</v>
      </c>
      <c r="F2711" s="57" t="s">
        <v>441</v>
      </c>
      <c r="G2711" s="59">
        <v>37197</v>
      </c>
      <c r="H2711" s="102">
        <f t="shared" si="42"/>
        <v>7.5742982518657289</v>
      </c>
    </row>
    <row r="2712" spans="1:8">
      <c r="A2712" s="56">
        <v>395110400530</v>
      </c>
      <c r="B2712" s="57" t="s">
        <v>7483</v>
      </c>
      <c r="C2712" s="58" t="s">
        <v>7484</v>
      </c>
      <c r="D2712" s="58" t="s">
        <v>6691</v>
      </c>
      <c r="E2712" s="58" t="s">
        <v>743</v>
      </c>
      <c r="F2712" s="57" t="s">
        <v>441</v>
      </c>
      <c r="G2712" s="59">
        <v>37197</v>
      </c>
      <c r="H2712" s="102">
        <f t="shared" si="42"/>
        <v>7.5742982518657289</v>
      </c>
    </row>
    <row r="2713" spans="1:8">
      <c r="A2713" s="56">
        <v>395110401013</v>
      </c>
      <c r="B2713" s="57" t="s">
        <v>7485</v>
      </c>
      <c r="C2713" s="58" t="s">
        <v>7486</v>
      </c>
      <c r="D2713" s="58" t="s">
        <v>7487</v>
      </c>
      <c r="E2713" s="58" t="s">
        <v>743</v>
      </c>
      <c r="F2713" s="57" t="s">
        <v>441</v>
      </c>
      <c r="G2713" s="59">
        <v>37197</v>
      </c>
      <c r="H2713" s="102">
        <f t="shared" si="42"/>
        <v>7.5742982518657289</v>
      </c>
    </row>
    <row r="2714" spans="1:8">
      <c r="A2714" s="56">
        <v>395110500755</v>
      </c>
      <c r="B2714" s="57" t="s">
        <v>7488</v>
      </c>
      <c r="C2714" s="58" t="s">
        <v>6100</v>
      </c>
      <c r="D2714" s="58" t="s">
        <v>7489</v>
      </c>
      <c r="E2714" s="58" t="s">
        <v>743</v>
      </c>
      <c r="F2714" s="57" t="s">
        <v>441</v>
      </c>
      <c r="G2714" s="59">
        <v>37197</v>
      </c>
      <c r="H2714" s="102">
        <f t="shared" si="42"/>
        <v>7.5742982518657289</v>
      </c>
    </row>
    <row r="2715" spans="1:8">
      <c r="A2715" s="56">
        <v>395110700886</v>
      </c>
      <c r="B2715" s="57" t="s">
        <v>7490</v>
      </c>
      <c r="C2715" s="58" t="s">
        <v>2651</v>
      </c>
      <c r="D2715" s="58" t="s">
        <v>7491</v>
      </c>
      <c r="E2715" s="58" t="s">
        <v>728</v>
      </c>
      <c r="F2715" s="57" t="s">
        <v>441</v>
      </c>
      <c r="G2715" s="59">
        <v>37197</v>
      </c>
      <c r="H2715" s="102">
        <f t="shared" si="42"/>
        <v>7.5742982518657289</v>
      </c>
    </row>
    <row r="2716" spans="1:8">
      <c r="A2716" s="56">
        <v>395110801640</v>
      </c>
      <c r="B2716" s="57" t="s">
        <v>7492</v>
      </c>
      <c r="C2716" s="58" t="s">
        <v>7493</v>
      </c>
      <c r="D2716" s="58" t="s">
        <v>7494</v>
      </c>
      <c r="E2716" s="58" t="s">
        <v>728</v>
      </c>
      <c r="F2716" s="57" t="s">
        <v>441</v>
      </c>
      <c r="G2716" s="59">
        <v>37197</v>
      </c>
      <c r="H2716" s="102">
        <f t="shared" si="42"/>
        <v>7.5742982518657289</v>
      </c>
    </row>
    <row r="2717" spans="1:8">
      <c r="A2717" s="56">
        <v>395120400121</v>
      </c>
      <c r="B2717" s="57" t="s">
        <v>7495</v>
      </c>
      <c r="C2717" s="58" t="s">
        <v>7496</v>
      </c>
      <c r="D2717" s="58" t="s">
        <v>7497</v>
      </c>
      <c r="E2717" s="58" t="s">
        <v>743</v>
      </c>
      <c r="F2717" s="57" t="s">
        <v>477</v>
      </c>
      <c r="G2717" s="59">
        <v>37197</v>
      </c>
      <c r="H2717" s="102">
        <f t="shared" si="42"/>
        <v>7.5742982518657289</v>
      </c>
    </row>
    <row r="2718" spans="1:8">
      <c r="A2718" s="56">
        <v>395120400201</v>
      </c>
      <c r="B2718" s="57" t="s">
        <v>7498</v>
      </c>
      <c r="C2718" s="58" t="s">
        <v>7499</v>
      </c>
      <c r="D2718" s="58" t="s">
        <v>7497</v>
      </c>
      <c r="E2718" s="58" t="s">
        <v>743</v>
      </c>
      <c r="F2718" s="57" t="s">
        <v>477</v>
      </c>
      <c r="G2718" s="59">
        <v>37197</v>
      </c>
      <c r="H2718" s="102">
        <f t="shared" si="42"/>
        <v>7.5742982518657289</v>
      </c>
    </row>
    <row r="2719" spans="1:8">
      <c r="A2719" s="56">
        <v>395131000965</v>
      </c>
      <c r="B2719" s="57" t="s">
        <v>7500</v>
      </c>
      <c r="C2719" s="58" t="s">
        <v>7501</v>
      </c>
      <c r="D2719" s="58" t="s">
        <v>7502</v>
      </c>
      <c r="E2719" s="58" t="s">
        <v>743</v>
      </c>
      <c r="F2719" s="57" t="s">
        <v>441</v>
      </c>
      <c r="G2719" s="59">
        <v>37197</v>
      </c>
      <c r="H2719" s="102">
        <f t="shared" si="42"/>
        <v>7.5742982518657289</v>
      </c>
    </row>
    <row r="2720" spans="1:8">
      <c r="A2720" s="56">
        <v>395140900421</v>
      </c>
      <c r="B2720" s="57" t="s">
        <v>7503</v>
      </c>
      <c r="C2720" s="58" t="s">
        <v>7504</v>
      </c>
      <c r="D2720" s="58" t="s">
        <v>7505</v>
      </c>
      <c r="E2720" s="58" t="s">
        <v>728</v>
      </c>
      <c r="F2720" s="57" t="s">
        <v>441</v>
      </c>
      <c r="G2720" s="59">
        <v>37197</v>
      </c>
      <c r="H2720" s="102">
        <f t="shared" si="42"/>
        <v>7.5742982518657289</v>
      </c>
    </row>
    <row r="2721" spans="1:8">
      <c r="A2721" s="56">
        <v>395141000181</v>
      </c>
      <c r="B2721" s="57" t="s">
        <v>7506</v>
      </c>
      <c r="C2721" s="58" t="s">
        <v>1448</v>
      </c>
      <c r="D2721" s="58" t="s">
        <v>2854</v>
      </c>
      <c r="E2721" s="58" t="s">
        <v>728</v>
      </c>
      <c r="F2721" s="57" t="s">
        <v>441</v>
      </c>
      <c r="G2721" s="59">
        <v>37197</v>
      </c>
      <c r="H2721" s="102">
        <f t="shared" si="42"/>
        <v>7.5742982518657289</v>
      </c>
    </row>
    <row r="2722" spans="1:8">
      <c r="A2722" s="56">
        <v>395141100721</v>
      </c>
      <c r="B2722" s="57" t="s">
        <v>7507</v>
      </c>
      <c r="C2722" s="58" t="s">
        <v>547</v>
      </c>
      <c r="D2722" s="58" t="s">
        <v>3623</v>
      </c>
      <c r="E2722" s="58" t="s">
        <v>728</v>
      </c>
      <c r="F2722" s="57" t="s">
        <v>441</v>
      </c>
      <c r="G2722" s="59">
        <v>37197</v>
      </c>
      <c r="H2722" s="102">
        <f t="shared" si="42"/>
        <v>7.5742982518657289</v>
      </c>
    </row>
    <row r="2723" spans="1:8">
      <c r="A2723" s="56">
        <v>395150201157</v>
      </c>
      <c r="B2723" s="57" t="s">
        <v>7508</v>
      </c>
      <c r="C2723" s="58" t="s">
        <v>7509</v>
      </c>
      <c r="D2723" s="58" t="s">
        <v>7510</v>
      </c>
      <c r="E2723" s="58" t="s">
        <v>728</v>
      </c>
      <c r="F2723" s="57" t="s">
        <v>441</v>
      </c>
      <c r="G2723" s="59">
        <v>37197</v>
      </c>
      <c r="H2723" s="102">
        <f t="shared" si="42"/>
        <v>7.5742982518657289</v>
      </c>
    </row>
    <row r="2724" spans="1:8">
      <c r="A2724" s="56">
        <v>395160801543</v>
      </c>
      <c r="B2724" s="57" t="s">
        <v>7511</v>
      </c>
      <c r="C2724" s="58" t="s">
        <v>7512</v>
      </c>
      <c r="D2724" s="58" t="s">
        <v>7513</v>
      </c>
      <c r="E2724" s="58" t="s">
        <v>743</v>
      </c>
      <c r="F2724" s="57" t="s">
        <v>441</v>
      </c>
      <c r="G2724" s="59">
        <v>37197</v>
      </c>
      <c r="H2724" s="102">
        <f t="shared" si="42"/>
        <v>7.5742982518657289</v>
      </c>
    </row>
    <row r="2725" spans="1:8">
      <c r="A2725" s="56">
        <v>395161000234</v>
      </c>
      <c r="B2725" s="57" t="s">
        <v>7514</v>
      </c>
      <c r="C2725" s="58" t="s">
        <v>7515</v>
      </c>
      <c r="D2725" s="58" t="s">
        <v>7516</v>
      </c>
      <c r="E2725" s="58" t="s">
        <v>728</v>
      </c>
      <c r="F2725" s="57" t="s">
        <v>441</v>
      </c>
      <c r="G2725" s="59">
        <v>37197</v>
      </c>
      <c r="H2725" s="102">
        <f t="shared" si="42"/>
        <v>7.5742982518657289</v>
      </c>
    </row>
    <row r="2726" spans="1:8">
      <c r="A2726" s="56">
        <v>395161000331</v>
      </c>
      <c r="B2726" s="57" t="s">
        <v>7517</v>
      </c>
      <c r="C2726" s="58" t="s">
        <v>7518</v>
      </c>
      <c r="D2726" s="58" t="s">
        <v>7519</v>
      </c>
      <c r="E2726" s="58" t="s">
        <v>728</v>
      </c>
      <c r="F2726" s="57" t="s">
        <v>441</v>
      </c>
      <c r="G2726" s="59">
        <v>37197</v>
      </c>
      <c r="H2726" s="102">
        <f t="shared" si="42"/>
        <v>7.5742982518657289</v>
      </c>
    </row>
    <row r="2727" spans="1:8">
      <c r="A2727" s="56">
        <v>395180302683</v>
      </c>
      <c r="B2727" s="57" t="s">
        <v>7520</v>
      </c>
      <c r="C2727" s="58" t="s">
        <v>7521</v>
      </c>
      <c r="D2727" s="58" t="s">
        <v>7522</v>
      </c>
      <c r="E2727" s="58" t="s">
        <v>743</v>
      </c>
      <c r="F2727" s="57" t="s">
        <v>441</v>
      </c>
      <c r="G2727" s="59">
        <v>37197</v>
      </c>
      <c r="H2727" s="102">
        <f t="shared" si="42"/>
        <v>7.5742982518657289</v>
      </c>
    </row>
    <row r="2728" spans="1:8">
      <c r="A2728" s="56">
        <v>395750301775</v>
      </c>
      <c r="B2728" s="57" t="s">
        <v>7523</v>
      </c>
      <c r="C2728" s="58" t="s">
        <v>726</v>
      </c>
      <c r="D2728" s="58" t="s">
        <v>7524</v>
      </c>
      <c r="E2728" s="58" t="s">
        <v>743</v>
      </c>
      <c r="F2728" s="57" t="s">
        <v>441</v>
      </c>
      <c r="G2728" s="59">
        <v>37197</v>
      </c>
      <c r="H2728" s="102">
        <f t="shared" si="42"/>
        <v>7.5742982518657289</v>
      </c>
    </row>
    <row r="2729" spans="1:8">
      <c r="A2729" s="56">
        <v>395770801481</v>
      </c>
      <c r="B2729" s="57" t="s">
        <v>7525</v>
      </c>
      <c r="C2729" s="58" t="s">
        <v>4709</v>
      </c>
      <c r="D2729" s="58" t="s">
        <v>4710</v>
      </c>
      <c r="E2729" s="58" t="s">
        <v>743</v>
      </c>
      <c r="F2729" s="57" t="s">
        <v>441</v>
      </c>
      <c r="G2729" s="59">
        <v>37197</v>
      </c>
      <c r="H2729" s="102">
        <f t="shared" si="42"/>
        <v>7.5742982518657289</v>
      </c>
    </row>
    <row r="2730" spans="1:8">
      <c r="A2730" s="56">
        <v>395770802142</v>
      </c>
      <c r="B2730" s="57" t="s">
        <v>7526</v>
      </c>
      <c r="C2730" s="58" t="s">
        <v>3714</v>
      </c>
      <c r="D2730" s="58" t="s">
        <v>7527</v>
      </c>
      <c r="E2730" s="58" t="s">
        <v>743</v>
      </c>
      <c r="F2730" s="57" t="s">
        <v>441</v>
      </c>
      <c r="G2730" s="59">
        <v>37197</v>
      </c>
      <c r="H2730" s="102">
        <f t="shared" si="42"/>
        <v>7.5742982518657289</v>
      </c>
    </row>
    <row r="2731" spans="1:8">
      <c r="A2731" s="56">
        <v>395770803017</v>
      </c>
      <c r="B2731" s="57" t="s">
        <v>7528</v>
      </c>
      <c r="C2731" s="58" t="s">
        <v>7529</v>
      </c>
      <c r="D2731" s="58" t="s">
        <v>7530</v>
      </c>
      <c r="E2731" s="58" t="s">
        <v>743</v>
      </c>
      <c r="F2731" s="57" t="s">
        <v>441</v>
      </c>
      <c r="G2731" s="59">
        <v>37197</v>
      </c>
      <c r="H2731" s="102">
        <f t="shared" si="42"/>
        <v>7.5742982518657289</v>
      </c>
    </row>
    <row r="2732" spans="1:8">
      <c r="A2732" s="56">
        <v>395930210212</v>
      </c>
      <c r="B2732" s="57" t="s">
        <v>7531</v>
      </c>
      <c r="C2732" s="58" t="s">
        <v>7532</v>
      </c>
      <c r="D2732" s="58" t="s">
        <v>7533</v>
      </c>
      <c r="E2732" s="58" t="s">
        <v>743</v>
      </c>
      <c r="F2732" s="57" t="s">
        <v>441</v>
      </c>
      <c r="G2732" s="59">
        <v>37197</v>
      </c>
      <c r="H2732" s="102">
        <f t="shared" si="42"/>
        <v>7.5742982518657289</v>
      </c>
    </row>
    <row r="2733" spans="1:8">
      <c r="A2733" s="56">
        <v>395941150874</v>
      </c>
      <c r="B2733" s="57" t="s">
        <v>7534</v>
      </c>
      <c r="C2733" s="58" t="s">
        <v>4178</v>
      </c>
      <c r="D2733" s="58" t="s">
        <v>7535</v>
      </c>
      <c r="E2733" s="58" t="s">
        <v>743</v>
      </c>
      <c r="F2733" s="57" t="s">
        <v>477</v>
      </c>
      <c r="G2733" s="59">
        <v>37197</v>
      </c>
      <c r="H2733" s="102">
        <f t="shared" si="42"/>
        <v>7.5742982518657289</v>
      </c>
    </row>
    <row r="2734" spans="1:8">
      <c r="A2734" s="56">
        <v>395960611416</v>
      </c>
      <c r="B2734" s="57" t="s">
        <v>7536</v>
      </c>
      <c r="C2734" s="58" t="s">
        <v>7537</v>
      </c>
      <c r="D2734" s="58" t="s">
        <v>7538</v>
      </c>
      <c r="E2734" s="58" t="s">
        <v>743</v>
      </c>
      <c r="F2734" s="57" t="s">
        <v>441</v>
      </c>
      <c r="G2734" s="59">
        <v>37197</v>
      </c>
      <c r="H2734" s="102">
        <f t="shared" si="42"/>
        <v>7.5742982518657289</v>
      </c>
    </row>
    <row r="2735" spans="1:8">
      <c r="A2735" s="56">
        <v>395990105094</v>
      </c>
      <c r="B2735" s="57" t="s">
        <v>7539</v>
      </c>
      <c r="C2735" s="58" t="s">
        <v>7540</v>
      </c>
      <c r="D2735" s="58" t="s">
        <v>3873</v>
      </c>
      <c r="E2735" s="58" t="s">
        <v>728</v>
      </c>
      <c r="F2735" s="57" t="s">
        <v>441</v>
      </c>
      <c r="G2735" s="59">
        <v>37197</v>
      </c>
      <c r="H2735" s="102">
        <f t="shared" si="42"/>
        <v>7.5742982518657289</v>
      </c>
    </row>
    <row r="2736" spans="1:8">
      <c r="A2736" s="56">
        <v>395990321676</v>
      </c>
      <c r="B2736" s="57" t="s">
        <v>7541</v>
      </c>
      <c r="C2736" s="58" t="s">
        <v>7542</v>
      </c>
      <c r="D2736" s="58" t="s">
        <v>7543</v>
      </c>
      <c r="E2736" s="58" t="s">
        <v>743</v>
      </c>
      <c r="F2736" s="57" t="s">
        <v>441</v>
      </c>
      <c r="G2736" s="59">
        <v>37197</v>
      </c>
      <c r="H2736" s="102">
        <f t="shared" si="42"/>
        <v>7.5742982518657289</v>
      </c>
    </row>
    <row r="2737" spans="1:8">
      <c r="A2737" s="56">
        <v>396000101436</v>
      </c>
      <c r="B2737" s="57" t="s">
        <v>104</v>
      </c>
      <c r="C2737" s="58" t="s">
        <v>7544</v>
      </c>
      <c r="D2737" s="58" t="s">
        <v>7545</v>
      </c>
      <c r="E2737" s="58" t="s">
        <v>440</v>
      </c>
      <c r="F2737" s="57" t="s">
        <v>441</v>
      </c>
      <c r="G2737" s="59">
        <v>37197</v>
      </c>
      <c r="H2737" s="102">
        <f t="shared" si="42"/>
        <v>7.5742982518657289</v>
      </c>
    </row>
    <row r="2738" spans="1:8">
      <c r="A2738" s="56">
        <v>396020402114</v>
      </c>
      <c r="B2738" s="57" t="s">
        <v>142</v>
      </c>
      <c r="C2738" s="58" t="s">
        <v>7546</v>
      </c>
      <c r="D2738" s="58" t="s">
        <v>7547</v>
      </c>
      <c r="E2738" s="58" t="s">
        <v>440</v>
      </c>
      <c r="F2738" s="57" t="s">
        <v>441</v>
      </c>
      <c r="G2738" s="59">
        <v>37197</v>
      </c>
      <c r="H2738" s="102">
        <f t="shared" si="42"/>
        <v>7.5742982518657289</v>
      </c>
    </row>
    <row r="2739" spans="1:8">
      <c r="A2739" s="56">
        <v>396020601133</v>
      </c>
      <c r="B2739" s="57" t="s">
        <v>232</v>
      </c>
      <c r="C2739" s="58" t="s">
        <v>7548</v>
      </c>
      <c r="D2739" s="58" t="s">
        <v>7549</v>
      </c>
      <c r="E2739" s="58" t="s">
        <v>440</v>
      </c>
      <c r="F2739" s="57" t="s">
        <v>441</v>
      </c>
      <c r="G2739" s="59">
        <v>37197</v>
      </c>
      <c r="H2739" s="102">
        <f t="shared" si="42"/>
        <v>7.5742982518657289</v>
      </c>
    </row>
    <row r="2740" spans="1:8">
      <c r="A2740" s="56">
        <v>396021002047</v>
      </c>
      <c r="B2740" s="57" t="s">
        <v>273</v>
      </c>
      <c r="C2740" s="58" t="s">
        <v>7550</v>
      </c>
      <c r="D2740" s="58" t="s">
        <v>7551</v>
      </c>
      <c r="E2740" s="58" t="s">
        <v>440</v>
      </c>
      <c r="F2740" s="57" t="s">
        <v>441</v>
      </c>
      <c r="G2740" s="59">
        <v>37197</v>
      </c>
      <c r="H2740" s="102">
        <f t="shared" si="42"/>
        <v>7.5742982518657289</v>
      </c>
    </row>
    <row r="2741" spans="1:8">
      <c r="A2741" s="56">
        <v>396070500117</v>
      </c>
      <c r="B2741" s="57" t="s">
        <v>305</v>
      </c>
      <c r="C2741" s="58" t="s">
        <v>615</v>
      </c>
      <c r="D2741" s="58" t="s">
        <v>7552</v>
      </c>
      <c r="E2741" s="58" t="s">
        <v>440</v>
      </c>
      <c r="F2741" s="57" t="s">
        <v>441</v>
      </c>
      <c r="G2741" s="59">
        <v>37197</v>
      </c>
      <c r="H2741" s="102">
        <f t="shared" si="42"/>
        <v>7.5742982518657289</v>
      </c>
    </row>
    <row r="2742" spans="1:8">
      <c r="A2742" s="56">
        <v>396070801184</v>
      </c>
      <c r="B2742" s="57" t="s">
        <v>60</v>
      </c>
      <c r="C2742" s="58" t="s">
        <v>7553</v>
      </c>
      <c r="D2742" s="58" t="s">
        <v>7554</v>
      </c>
      <c r="E2742" s="58" t="s">
        <v>440</v>
      </c>
      <c r="F2742" s="57" t="s">
        <v>477</v>
      </c>
      <c r="G2742" s="59">
        <v>37197</v>
      </c>
      <c r="H2742" s="102">
        <f t="shared" si="42"/>
        <v>7.5742982518657289</v>
      </c>
    </row>
    <row r="2743" spans="1:8">
      <c r="A2743" s="56">
        <v>396071203094</v>
      </c>
      <c r="B2743" s="57" t="s">
        <v>368</v>
      </c>
      <c r="C2743" s="58" t="s">
        <v>7555</v>
      </c>
      <c r="D2743" s="58" t="s">
        <v>7556</v>
      </c>
      <c r="E2743" s="58" t="s">
        <v>440</v>
      </c>
      <c r="F2743" s="57" t="s">
        <v>441</v>
      </c>
      <c r="G2743" s="59">
        <v>37197</v>
      </c>
      <c r="H2743" s="102">
        <f t="shared" si="42"/>
        <v>7.5742982518657289</v>
      </c>
    </row>
    <row r="2744" spans="1:8">
      <c r="A2744" s="56">
        <v>396080501561</v>
      </c>
      <c r="B2744" s="57" t="s">
        <v>282</v>
      </c>
      <c r="C2744" s="58" t="s">
        <v>7557</v>
      </c>
      <c r="D2744" s="58" t="s">
        <v>7558</v>
      </c>
      <c r="E2744" s="58" t="s">
        <v>440</v>
      </c>
      <c r="F2744" s="57" t="s">
        <v>441</v>
      </c>
      <c r="G2744" s="59">
        <v>37197</v>
      </c>
      <c r="H2744" s="102">
        <f t="shared" si="42"/>
        <v>7.5742982518657289</v>
      </c>
    </row>
    <row r="2745" spans="1:8">
      <c r="A2745" s="56">
        <v>396111100307</v>
      </c>
      <c r="B2745" s="57" t="s">
        <v>83</v>
      </c>
      <c r="C2745" s="58" t="s">
        <v>7559</v>
      </c>
      <c r="D2745" s="58" t="s">
        <v>7560</v>
      </c>
      <c r="E2745" s="58" t="s">
        <v>440</v>
      </c>
      <c r="F2745" s="57" t="s">
        <v>441</v>
      </c>
      <c r="G2745" s="59">
        <v>37197</v>
      </c>
      <c r="H2745" s="102">
        <f t="shared" si="42"/>
        <v>7.5742982518657289</v>
      </c>
    </row>
    <row r="2746" spans="1:8">
      <c r="A2746" s="56">
        <v>396111101206</v>
      </c>
      <c r="B2746" s="57" t="s">
        <v>321</v>
      </c>
      <c r="C2746" s="58" t="s">
        <v>7561</v>
      </c>
      <c r="D2746" s="58" t="s">
        <v>4568</v>
      </c>
      <c r="E2746" s="58" t="s">
        <v>440</v>
      </c>
      <c r="F2746" s="57" t="s">
        <v>477</v>
      </c>
      <c r="G2746" s="59">
        <v>37197</v>
      </c>
      <c r="H2746" s="102">
        <f t="shared" si="42"/>
        <v>7.5742982518657289</v>
      </c>
    </row>
    <row r="2747" spans="1:8">
      <c r="A2747" s="56">
        <v>396120702409</v>
      </c>
      <c r="B2747" s="57" t="s">
        <v>364</v>
      </c>
      <c r="C2747" s="58" t="s">
        <v>639</v>
      </c>
      <c r="D2747" s="58" t="s">
        <v>7562</v>
      </c>
      <c r="E2747" s="58" t="s">
        <v>440</v>
      </c>
      <c r="F2747" s="57" t="s">
        <v>441</v>
      </c>
      <c r="G2747" s="59">
        <v>37197</v>
      </c>
      <c r="H2747" s="102">
        <f t="shared" si="42"/>
        <v>7.5742982518657289</v>
      </c>
    </row>
    <row r="2748" spans="1:8">
      <c r="A2748" s="56">
        <v>396130900489</v>
      </c>
      <c r="B2748" s="57" t="s">
        <v>384</v>
      </c>
      <c r="C2748" s="58" t="s">
        <v>7563</v>
      </c>
      <c r="D2748" s="58" t="s">
        <v>7564</v>
      </c>
      <c r="E2748" s="58" t="s">
        <v>440</v>
      </c>
      <c r="F2748" s="57" t="s">
        <v>441</v>
      </c>
      <c r="G2748" s="59">
        <v>37197</v>
      </c>
      <c r="H2748" s="102">
        <f t="shared" si="42"/>
        <v>7.5742982518657289</v>
      </c>
    </row>
    <row r="2749" spans="1:8">
      <c r="A2749" s="56"/>
      <c r="B2749" s="57"/>
      <c r="C2749" s="58"/>
      <c r="D2749" s="58"/>
      <c r="E2749" s="58"/>
      <c r="F2749" s="57"/>
      <c r="G2749" s="59"/>
      <c r="H2749" s="102"/>
    </row>
    <row r="2750" spans="1:8">
      <c r="A2750" s="56">
        <v>396740915356</v>
      </c>
      <c r="B2750" s="57" t="s">
        <v>310</v>
      </c>
      <c r="C2750" s="58" t="s">
        <v>7565</v>
      </c>
      <c r="D2750" s="58" t="s">
        <v>4552</v>
      </c>
      <c r="E2750" s="58" t="s">
        <v>440</v>
      </c>
      <c r="F2750" s="57" t="s">
        <v>441</v>
      </c>
      <c r="G2750" s="59">
        <v>37197</v>
      </c>
      <c r="H2750" s="102">
        <f t="shared" si="42"/>
        <v>7.5742982518657289</v>
      </c>
    </row>
    <row r="2751" spans="1:8">
      <c r="A2751" s="56">
        <v>396761202724</v>
      </c>
      <c r="B2751" s="57" t="s">
        <v>270</v>
      </c>
      <c r="C2751" s="58" t="s">
        <v>7566</v>
      </c>
      <c r="D2751" s="58" t="s">
        <v>7567</v>
      </c>
      <c r="E2751" s="58" t="s">
        <v>440</v>
      </c>
      <c r="F2751" s="57" t="s">
        <v>441</v>
      </c>
      <c r="G2751" s="59">
        <v>37197</v>
      </c>
      <c r="H2751" s="102">
        <f t="shared" si="42"/>
        <v>7.5742982518657289</v>
      </c>
    </row>
    <row r="2752" spans="1:8">
      <c r="A2752" s="56">
        <v>396761203071</v>
      </c>
      <c r="B2752" s="57" t="s">
        <v>214</v>
      </c>
      <c r="C2752" s="58" t="s">
        <v>2509</v>
      </c>
      <c r="D2752" s="58" t="s">
        <v>7568</v>
      </c>
      <c r="E2752" s="58" t="s">
        <v>440</v>
      </c>
      <c r="F2752" s="57" t="s">
        <v>477</v>
      </c>
      <c r="G2752" s="59">
        <v>37197</v>
      </c>
      <c r="H2752" s="102">
        <f t="shared" si="42"/>
        <v>7.5742982518657289</v>
      </c>
    </row>
    <row r="2753" spans="1:8">
      <c r="A2753" s="56">
        <v>396960750811</v>
      </c>
      <c r="B2753" s="57" t="s">
        <v>73</v>
      </c>
      <c r="C2753" s="58" t="s">
        <v>7569</v>
      </c>
      <c r="D2753" s="58" t="s">
        <v>7570</v>
      </c>
      <c r="E2753" s="58" t="s">
        <v>440</v>
      </c>
      <c r="F2753" s="57" t="s">
        <v>441</v>
      </c>
      <c r="G2753" s="59">
        <v>37197</v>
      </c>
      <c r="H2753" s="102">
        <f t="shared" si="42"/>
        <v>7.5742982518657289</v>
      </c>
    </row>
    <row r="2754" spans="1:8">
      <c r="A2754" s="56">
        <v>396960850786</v>
      </c>
      <c r="B2754" s="57" t="s">
        <v>259</v>
      </c>
      <c r="C2754" s="58" t="s">
        <v>3987</v>
      </c>
      <c r="D2754" s="58" t="s">
        <v>7571</v>
      </c>
      <c r="E2754" s="58" t="s">
        <v>440</v>
      </c>
      <c r="F2754" s="57" t="s">
        <v>441</v>
      </c>
      <c r="G2754" s="59">
        <v>37197</v>
      </c>
      <c r="H2754" s="102">
        <f t="shared" si="42"/>
        <v>7.5742982518657289</v>
      </c>
    </row>
    <row r="2755" spans="1:8">
      <c r="A2755" s="56">
        <v>397140400405</v>
      </c>
      <c r="B2755" s="57" t="s">
        <v>7572</v>
      </c>
      <c r="C2755" s="58" t="s">
        <v>5118</v>
      </c>
      <c r="D2755" s="58" t="s">
        <v>5133</v>
      </c>
      <c r="E2755" s="58" t="s">
        <v>728</v>
      </c>
      <c r="F2755" s="57" t="s">
        <v>441</v>
      </c>
      <c r="G2755" s="59">
        <v>37197</v>
      </c>
      <c r="H2755" s="102">
        <f t="shared" ref="H2755:H2818" si="43">G2755/4910.95</f>
        <v>7.5742982518657289</v>
      </c>
    </row>
    <row r="2756" spans="1:8">
      <c r="A2756" s="56">
        <v>398080700435</v>
      </c>
      <c r="B2756" s="57" t="s">
        <v>7573</v>
      </c>
      <c r="C2756" s="58" t="s">
        <v>7574</v>
      </c>
      <c r="D2756" s="58" t="s">
        <v>7575</v>
      </c>
      <c r="E2756" s="58" t="s">
        <v>7576</v>
      </c>
      <c r="F2756" s="57" t="s">
        <v>441</v>
      </c>
      <c r="G2756" s="59">
        <v>37197</v>
      </c>
      <c r="H2756" s="102">
        <f t="shared" si="43"/>
        <v>7.5742982518657289</v>
      </c>
    </row>
    <row r="2757" spans="1:8">
      <c r="A2757" s="56">
        <v>398110300925</v>
      </c>
      <c r="B2757" s="57" t="s">
        <v>7577</v>
      </c>
      <c r="C2757" s="58" t="s">
        <v>2155</v>
      </c>
      <c r="D2757" s="58" t="s">
        <v>7578</v>
      </c>
      <c r="E2757" s="58" t="s">
        <v>2733</v>
      </c>
      <c r="F2757" s="57" t="s">
        <v>441</v>
      </c>
      <c r="G2757" s="59">
        <v>37197</v>
      </c>
      <c r="H2757" s="102">
        <f t="shared" si="43"/>
        <v>7.5742982518657289</v>
      </c>
    </row>
    <row r="2758" spans="1:8">
      <c r="A2758" s="56">
        <v>398110800448</v>
      </c>
      <c r="B2758" s="57" t="s">
        <v>7579</v>
      </c>
      <c r="C2758" s="58" t="s">
        <v>7580</v>
      </c>
      <c r="D2758" s="58" t="s">
        <v>7581</v>
      </c>
      <c r="E2758" s="58" t="s">
        <v>2160</v>
      </c>
      <c r="F2758" s="57" t="s">
        <v>441</v>
      </c>
      <c r="G2758" s="59">
        <v>37197</v>
      </c>
      <c r="H2758" s="102">
        <f t="shared" si="43"/>
        <v>7.5742982518657289</v>
      </c>
    </row>
    <row r="2759" spans="1:8">
      <c r="A2759" s="56">
        <v>398130600208</v>
      </c>
      <c r="B2759" s="57" t="s">
        <v>7582</v>
      </c>
      <c r="C2759" s="58" t="s">
        <v>4756</v>
      </c>
      <c r="D2759" s="58" t="s">
        <v>7583</v>
      </c>
      <c r="E2759" s="58" t="s">
        <v>2037</v>
      </c>
      <c r="F2759" s="57" t="s">
        <v>477</v>
      </c>
      <c r="G2759" s="59">
        <v>37197</v>
      </c>
      <c r="H2759" s="102">
        <f t="shared" si="43"/>
        <v>7.5742982518657289</v>
      </c>
    </row>
    <row r="2760" spans="1:8">
      <c r="A2760" s="56">
        <v>398161000250</v>
      </c>
      <c r="B2760" s="57" t="s">
        <v>7584</v>
      </c>
      <c r="C2760" s="58" t="s">
        <v>7585</v>
      </c>
      <c r="D2760" s="58" t="s">
        <v>7586</v>
      </c>
      <c r="E2760" s="58" t="s">
        <v>6951</v>
      </c>
      <c r="F2760" s="57" t="s">
        <v>477</v>
      </c>
      <c r="G2760" s="59">
        <v>37197</v>
      </c>
      <c r="H2760" s="102">
        <f t="shared" si="43"/>
        <v>7.5742982518657289</v>
      </c>
    </row>
    <row r="2761" spans="1:8">
      <c r="A2761" s="56">
        <v>398161000764</v>
      </c>
      <c r="B2761" s="57" t="s">
        <v>7587</v>
      </c>
      <c r="C2761" s="58" t="s">
        <v>4756</v>
      </c>
      <c r="D2761" s="58" t="s">
        <v>7588</v>
      </c>
      <c r="E2761" s="58" t="s">
        <v>3165</v>
      </c>
      <c r="F2761" s="57" t="s">
        <v>477</v>
      </c>
      <c r="G2761" s="59">
        <v>37197</v>
      </c>
      <c r="H2761" s="102">
        <f t="shared" si="43"/>
        <v>7.5742982518657289</v>
      </c>
    </row>
    <row r="2762" spans="1:8">
      <c r="A2762" s="56">
        <v>398180301066</v>
      </c>
      <c r="B2762" s="57" t="s">
        <v>7589</v>
      </c>
      <c r="C2762" s="58" t="s">
        <v>7590</v>
      </c>
      <c r="D2762" s="58" t="s">
        <v>7591</v>
      </c>
      <c r="E2762" s="58" t="s">
        <v>1051</v>
      </c>
      <c r="F2762" s="57" t="s">
        <v>441</v>
      </c>
      <c r="G2762" s="59">
        <v>37197</v>
      </c>
      <c r="H2762" s="102">
        <f t="shared" si="43"/>
        <v>7.5742982518657289</v>
      </c>
    </row>
    <row r="2763" spans="1:8">
      <c r="A2763" s="56">
        <v>398870800057</v>
      </c>
      <c r="B2763" s="57" t="s">
        <v>7592</v>
      </c>
      <c r="C2763" s="58" t="s">
        <v>7593</v>
      </c>
      <c r="D2763" s="58" t="s">
        <v>7594</v>
      </c>
      <c r="E2763" s="58" t="s">
        <v>743</v>
      </c>
      <c r="F2763" s="57" t="s">
        <v>477</v>
      </c>
      <c r="G2763" s="59">
        <v>37197</v>
      </c>
      <c r="H2763" s="102">
        <f t="shared" si="43"/>
        <v>7.5742982518657289</v>
      </c>
    </row>
    <row r="2764" spans="1:8">
      <c r="A2764" s="56">
        <v>398911101304</v>
      </c>
      <c r="B2764" s="57" t="s">
        <v>7595</v>
      </c>
      <c r="C2764" s="58" t="s">
        <v>7596</v>
      </c>
      <c r="D2764" s="58" t="s">
        <v>7597</v>
      </c>
      <c r="E2764" s="58" t="s">
        <v>7597</v>
      </c>
      <c r="F2764" s="57" t="s">
        <v>441</v>
      </c>
      <c r="G2764" s="59">
        <v>37197</v>
      </c>
      <c r="H2764" s="102">
        <f t="shared" si="43"/>
        <v>7.5742982518657289</v>
      </c>
    </row>
    <row r="2765" spans="1:8">
      <c r="A2765" s="56">
        <v>398960305462</v>
      </c>
      <c r="B2765" s="57" t="s">
        <v>7598</v>
      </c>
      <c r="C2765" s="58" t="s">
        <v>7005</v>
      </c>
      <c r="D2765" s="58" t="s">
        <v>7599</v>
      </c>
      <c r="E2765" s="58" t="s">
        <v>743</v>
      </c>
      <c r="F2765" s="57" t="s">
        <v>441</v>
      </c>
      <c r="G2765" s="59">
        <v>37197</v>
      </c>
      <c r="H2765" s="102">
        <f t="shared" si="43"/>
        <v>7.5742982518657289</v>
      </c>
    </row>
    <row r="2766" spans="1:8">
      <c r="A2766" s="56">
        <v>398960405581</v>
      </c>
      <c r="B2766" s="57" t="s">
        <v>7600</v>
      </c>
      <c r="C2766" s="58" t="s">
        <v>7005</v>
      </c>
      <c r="D2766" s="58" t="s">
        <v>7601</v>
      </c>
      <c r="E2766" s="58" t="s">
        <v>2160</v>
      </c>
      <c r="F2766" s="57" t="s">
        <v>441</v>
      </c>
      <c r="G2766" s="59">
        <v>37197</v>
      </c>
      <c r="H2766" s="102">
        <f t="shared" si="43"/>
        <v>7.5742982518657289</v>
      </c>
    </row>
    <row r="2767" spans="1:8">
      <c r="A2767" s="56">
        <v>400010302399</v>
      </c>
      <c r="B2767" s="57" t="s">
        <v>7602</v>
      </c>
      <c r="C2767" s="58" t="s">
        <v>7603</v>
      </c>
      <c r="D2767" s="58" t="s">
        <v>7604</v>
      </c>
      <c r="E2767" s="58" t="s">
        <v>716</v>
      </c>
      <c r="F2767" s="57" t="s">
        <v>441</v>
      </c>
      <c r="G2767" s="59">
        <v>37197</v>
      </c>
      <c r="H2767" s="102">
        <f t="shared" si="43"/>
        <v>7.5742982518657289</v>
      </c>
    </row>
    <row r="2768" spans="1:8">
      <c r="A2768" s="56">
        <v>400020704240</v>
      </c>
      <c r="B2768" s="57" t="s">
        <v>7605</v>
      </c>
      <c r="C2768" s="58" t="s">
        <v>7606</v>
      </c>
      <c r="D2768" s="58" t="s">
        <v>7013</v>
      </c>
      <c r="E2768" s="58" t="s">
        <v>716</v>
      </c>
      <c r="F2768" s="57" t="s">
        <v>441</v>
      </c>
      <c r="G2768" s="59">
        <v>37197</v>
      </c>
      <c r="H2768" s="102">
        <f t="shared" si="43"/>
        <v>7.5742982518657289</v>
      </c>
    </row>
    <row r="2769" spans="1:8">
      <c r="A2769" s="56">
        <v>400060504758</v>
      </c>
      <c r="B2769" s="57" t="s">
        <v>7607</v>
      </c>
      <c r="C2769" s="58" t="s">
        <v>2407</v>
      </c>
      <c r="D2769" s="58" t="s">
        <v>7010</v>
      </c>
      <c r="E2769" s="58" t="s">
        <v>716</v>
      </c>
      <c r="F2769" s="57" t="s">
        <v>441</v>
      </c>
      <c r="G2769" s="59">
        <v>37197</v>
      </c>
      <c r="H2769" s="102">
        <f t="shared" si="43"/>
        <v>7.5742982518657289</v>
      </c>
    </row>
    <row r="2770" spans="1:8">
      <c r="A2770" s="56">
        <v>400060803747</v>
      </c>
      <c r="B2770" s="57" t="s">
        <v>7608</v>
      </c>
      <c r="C2770" s="58" t="s">
        <v>7609</v>
      </c>
      <c r="D2770" s="58" t="s">
        <v>6422</v>
      </c>
      <c r="E2770" s="58" t="s">
        <v>716</v>
      </c>
      <c r="F2770" s="57" t="s">
        <v>441</v>
      </c>
      <c r="G2770" s="59">
        <v>37197</v>
      </c>
      <c r="H2770" s="102">
        <f t="shared" si="43"/>
        <v>7.5742982518657289</v>
      </c>
    </row>
    <row r="2771" spans="1:8">
      <c r="A2771" s="56">
        <v>400070309066</v>
      </c>
      <c r="B2771" s="57" t="s">
        <v>7610</v>
      </c>
      <c r="C2771" s="58" t="s">
        <v>7611</v>
      </c>
      <c r="D2771" s="58" t="s">
        <v>7612</v>
      </c>
      <c r="E2771" s="58" t="s">
        <v>2127</v>
      </c>
      <c r="F2771" s="57" t="s">
        <v>441</v>
      </c>
      <c r="G2771" s="59">
        <v>37197</v>
      </c>
      <c r="H2771" s="102">
        <f t="shared" si="43"/>
        <v>7.5742982518657289</v>
      </c>
    </row>
    <row r="2772" spans="1:8">
      <c r="A2772" s="56">
        <v>400100802404</v>
      </c>
      <c r="B2772" s="57" t="s">
        <v>7613</v>
      </c>
      <c r="C2772" s="58" t="s">
        <v>2407</v>
      </c>
      <c r="D2772" s="58" t="s">
        <v>7053</v>
      </c>
      <c r="E2772" s="58" t="s">
        <v>716</v>
      </c>
      <c r="F2772" s="57" t="s">
        <v>441</v>
      </c>
      <c r="G2772" s="59">
        <v>37197</v>
      </c>
      <c r="H2772" s="102">
        <f t="shared" si="43"/>
        <v>7.5742982518657289</v>
      </c>
    </row>
    <row r="2773" spans="1:8">
      <c r="A2773" s="56">
        <v>400101105952</v>
      </c>
      <c r="B2773" s="57" t="s">
        <v>7614</v>
      </c>
      <c r="C2773" s="58" t="s">
        <v>7615</v>
      </c>
      <c r="D2773" s="58" t="s">
        <v>7616</v>
      </c>
      <c r="E2773" s="58" t="s">
        <v>2127</v>
      </c>
      <c r="F2773" s="57" t="s">
        <v>441</v>
      </c>
      <c r="G2773" s="59">
        <v>37197</v>
      </c>
      <c r="H2773" s="102">
        <f t="shared" si="43"/>
        <v>7.5742982518657289</v>
      </c>
    </row>
    <row r="2774" spans="1:8">
      <c r="A2774" s="56">
        <v>400160205618</v>
      </c>
      <c r="B2774" s="57" t="s">
        <v>7617</v>
      </c>
      <c r="C2774" s="58" t="s">
        <v>7618</v>
      </c>
      <c r="D2774" s="58" t="s">
        <v>7619</v>
      </c>
      <c r="E2774" s="58" t="s">
        <v>716</v>
      </c>
      <c r="F2774" s="57" t="s">
        <v>441</v>
      </c>
      <c r="G2774" s="59">
        <v>37197</v>
      </c>
      <c r="H2774" s="102">
        <f t="shared" si="43"/>
        <v>7.5742982518657289</v>
      </c>
    </row>
    <row r="2775" spans="1:8">
      <c r="A2775" s="56">
        <v>400161003784</v>
      </c>
      <c r="B2775" s="57" t="s">
        <v>7620</v>
      </c>
      <c r="C2775" s="58" t="s">
        <v>7621</v>
      </c>
      <c r="D2775" s="58" t="s">
        <v>7622</v>
      </c>
      <c r="E2775" s="58" t="s">
        <v>716</v>
      </c>
      <c r="F2775" s="57" t="s">
        <v>441</v>
      </c>
      <c r="G2775" s="59">
        <v>37197</v>
      </c>
      <c r="H2775" s="102">
        <f t="shared" si="43"/>
        <v>7.5742982518657289</v>
      </c>
    </row>
    <row r="2776" spans="1:8">
      <c r="A2776" s="56">
        <v>400170611681</v>
      </c>
      <c r="B2776" s="57" t="s">
        <v>7623</v>
      </c>
      <c r="C2776" s="58" t="s">
        <v>7111</v>
      </c>
      <c r="D2776" s="58" t="s">
        <v>7624</v>
      </c>
      <c r="E2776" s="58" t="s">
        <v>716</v>
      </c>
      <c r="F2776" s="57" t="s">
        <v>441</v>
      </c>
      <c r="G2776" s="59">
        <v>37197</v>
      </c>
      <c r="H2776" s="102">
        <f t="shared" si="43"/>
        <v>7.5742982518657289</v>
      </c>
    </row>
    <row r="2777" spans="1:8">
      <c r="A2777" s="56">
        <v>400770100184</v>
      </c>
      <c r="B2777" s="57" t="s">
        <v>7625</v>
      </c>
      <c r="C2777" s="58" t="s">
        <v>7626</v>
      </c>
      <c r="D2777" s="58" t="s">
        <v>4130</v>
      </c>
      <c r="E2777" s="58" t="s">
        <v>716</v>
      </c>
      <c r="F2777" s="57" t="s">
        <v>441</v>
      </c>
      <c r="G2777" s="59">
        <v>37197</v>
      </c>
      <c r="H2777" s="102">
        <f t="shared" si="43"/>
        <v>7.5742982518657289</v>
      </c>
    </row>
    <row r="2778" spans="1:8">
      <c r="A2778" s="56">
        <v>400851000818</v>
      </c>
      <c r="B2778" s="57" t="s">
        <v>7627</v>
      </c>
      <c r="C2778" s="58" t="s">
        <v>7628</v>
      </c>
      <c r="D2778" s="58" t="s">
        <v>2940</v>
      </c>
      <c r="E2778" s="58" t="s">
        <v>716</v>
      </c>
      <c r="F2778" s="57" t="s">
        <v>441</v>
      </c>
      <c r="G2778" s="59">
        <v>37197</v>
      </c>
      <c r="H2778" s="102">
        <f t="shared" si="43"/>
        <v>7.5742982518657289</v>
      </c>
    </row>
    <row r="2779" spans="1:8">
      <c r="A2779" s="56">
        <v>400940242884</v>
      </c>
      <c r="B2779" s="57" t="s">
        <v>7629</v>
      </c>
      <c r="C2779" s="58" t="s">
        <v>7630</v>
      </c>
      <c r="D2779" s="58" t="s">
        <v>7631</v>
      </c>
      <c r="E2779" s="58" t="s">
        <v>716</v>
      </c>
      <c r="F2779" s="57" t="s">
        <v>441</v>
      </c>
      <c r="G2779" s="59">
        <v>37197</v>
      </c>
      <c r="H2779" s="102">
        <f t="shared" si="43"/>
        <v>7.5742982518657289</v>
      </c>
    </row>
    <row r="2780" spans="1:8">
      <c r="A2780" s="56">
        <v>400970331920</v>
      </c>
      <c r="B2780" s="57" t="s">
        <v>7632</v>
      </c>
      <c r="C2780" s="58" t="s">
        <v>7633</v>
      </c>
      <c r="D2780" s="58" t="s">
        <v>7634</v>
      </c>
      <c r="E2780" s="58" t="s">
        <v>716</v>
      </c>
      <c r="F2780" s="57" t="s">
        <v>441</v>
      </c>
      <c r="G2780" s="59">
        <v>37197</v>
      </c>
      <c r="H2780" s="102">
        <f t="shared" si="43"/>
        <v>7.5742982518657289</v>
      </c>
    </row>
    <row r="2781" spans="1:8">
      <c r="A2781" s="56">
        <v>403100300076</v>
      </c>
      <c r="B2781" s="57" t="s">
        <v>7635</v>
      </c>
      <c r="C2781" s="58" t="s">
        <v>7636</v>
      </c>
      <c r="D2781" s="58" t="s">
        <v>7637</v>
      </c>
      <c r="E2781" s="58" t="s">
        <v>724</v>
      </c>
      <c r="F2781" s="57" t="s">
        <v>441</v>
      </c>
      <c r="G2781" s="59">
        <v>37197</v>
      </c>
      <c r="H2781" s="102">
        <f t="shared" si="43"/>
        <v>7.5742982518657289</v>
      </c>
    </row>
    <row r="2782" spans="1:8">
      <c r="A2782" s="56">
        <v>403150900147</v>
      </c>
      <c r="B2782" s="57" t="s">
        <v>7638</v>
      </c>
      <c r="C2782" s="58" t="s">
        <v>7639</v>
      </c>
      <c r="D2782" s="58" t="s">
        <v>7640</v>
      </c>
      <c r="E2782" s="58" t="s">
        <v>724</v>
      </c>
      <c r="F2782" s="57" t="s">
        <v>441</v>
      </c>
      <c r="G2782" s="59">
        <v>37197</v>
      </c>
      <c r="H2782" s="102">
        <f t="shared" si="43"/>
        <v>7.5742982518657289</v>
      </c>
    </row>
    <row r="2783" spans="1:8">
      <c r="A2783" s="56">
        <v>403860900090</v>
      </c>
      <c r="B2783" s="57" t="s">
        <v>7641</v>
      </c>
      <c r="C2783" s="58" t="s">
        <v>7642</v>
      </c>
      <c r="D2783" s="58" t="s">
        <v>2061</v>
      </c>
      <c r="E2783" s="58" t="s">
        <v>2061</v>
      </c>
      <c r="F2783" s="57" t="s">
        <v>441</v>
      </c>
      <c r="G2783" s="59">
        <v>37197</v>
      </c>
      <c r="H2783" s="102">
        <f t="shared" si="43"/>
        <v>7.5742982518657289</v>
      </c>
    </row>
    <row r="2784" spans="1:8">
      <c r="A2784" s="56">
        <v>393080200139</v>
      </c>
      <c r="B2784" s="57" t="s">
        <v>7643</v>
      </c>
      <c r="C2784" s="58" t="s">
        <v>7644</v>
      </c>
      <c r="D2784" s="58" t="s">
        <v>7645</v>
      </c>
      <c r="E2784" s="58" t="s">
        <v>3153</v>
      </c>
      <c r="F2784" s="57" t="s">
        <v>477</v>
      </c>
      <c r="G2784" s="59">
        <v>37164</v>
      </c>
      <c r="H2784" s="102">
        <f t="shared" si="43"/>
        <v>7.5675785744102466</v>
      </c>
    </row>
    <row r="2785" spans="1:8">
      <c r="A2785" s="56">
        <v>390790900033</v>
      </c>
      <c r="B2785" s="57" t="s">
        <v>7646</v>
      </c>
      <c r="C2785" s="58" t="s">
        <v>7647</v>
      </c>
      <c r="D2785" s="58" t="s">
        <v>7648</v>
      </c>
      <c r="E2785" s="58" t="s">
        <v>1532</v>
      </c>
      <c r="F2785" s="57" t="s">
        <v>441</v>
      </c>
      <c r="G2785" s="59">
        <v>36760</v>
      </c>
      <c r="H2785" s="102">
        <f t="shared" si="43"/>
        <v>7.4853134322279802</v>
      </c>
    </row>
    <row r="2786" spans="1:8">
      <c r="A2786" s="56">
        <v>398000111299</v>
      </c>
      <c r="B2786" s="57" t="s">
        <v>7649</v>
      </c>
      <c r="C2786" s="58" t="s">
        <v>7650</v>
      </c>
      <c r="D2786" s="58" t="s">
        <v>7651</v>
      </c>
      <c r="E2786" s="58" t="s">
        <v>743</v>
      </c>
      <c r="F2786" s="57" t="s">
        <v>441</v>
      </c>
      <c r="G2786" s="59">
        <v>36759</v>
      </c>
      <c r="H2786" s="102">
        <f t="shared" si="43"/>
        <v>7.4851098056384204</v>
      </c>
    </row>
    <row r="2787" spans="1:8">
      <c r="A2787" s="56">
        <v>371950500814</v>
      </c>
      <c r="B2787" s="57" t="s">
        <v>7652</v>
      </c>
      <c r="C2787" s="58" t="s">
        <v>7653</v>
      </c>
      <c r="D2787" s="58" t="s">
        <v>7654</v>
      </c>
      <c r="E2787" s="58" t="s">
        <v>4156</v>
      </c>
      <c r="F2787" s="57" t="s">
        <v>441</v>
      </c>
      <c r="G2787" s="59">
        <v>35184</v>
      </c>
      <c r="H2787" s="102">
        <f t="shared" si="43"/>
        <v>7.1643979270813185</v>
      </c>
    </row>
    <row r="2788" spans="1:8">
      <c r="A2788" s="56">
        <v>398910100363</v>
      </c>
      <c r="B2788" s="57" t="s">
        <v>7655</v>
      </c>
      <c r="C2788" s="58" t="s">
        <v>2155</v>
      </c>
      <c r="D2788" s="58" t="s">
        <v>7656</v>
      </c>
      <c r="E2788" s="58" t="s">
        <v>2037</v>
      </c>
      <c r="F2788" s="57" t="s">
        <v>441</v>
      </c>
      <c r="G2788" s="59">
        <v>35184</v>
      </c>
      <c r="H2788" s="102">
        <f t="shared" si="43"/>
        <v>7.1643979270813185</v>
      </c>
    </row>
    <row r="2789" spans="1:8">
      <c r="A2789" s="56">
        <v>370850201660</v>
      </c>
      <c r="B2789" s="57" t="s">
        <v>7657</v>
      </c>
      <c r="C2789" s="58" t="s">
        <v>7658</v>
      </c>
      <c r="D2789" s="58" t="s">
        <v>7659</v>
      </c>
      <c r="E2789" s="58" t="s">
        <v>1409</v>
      </c>
      <c r="F2789" s="57" t="s">
        <v>441</v>
      </c>
      <c r="G2789" s="59">
        <v>34747</v>
      </c>
      <c r="H2789" s="102">
        <f t="shared" si="43"/>
        <v>7.0754131074435707</v>
      </c>
    </row>
    <row r="2790" spans="1:8">
      <c r="A2790" s="56">
        <v>370980304592</v>
      </c>
      <c r="B2790" s="57" t="s">
        <v>7660</v>
      </c>
      <c r="C2790" s="58" t="s">
        <v>7661</v>
      </c>
      <c r="D2790" s="58" t="s">
        <v>7662</v>
      </c>
      <c r="E2790" s="58" t="s">
        <v>1409</v>
      </c>
      <c r="F2790" s="57" t="s">
        <v>441</v>
      </c>
      <c r="G2790" s="59">
        <v>34747</v>
      </c>
      <c r="H2790" s="102">
        <f t="shared" si="43"/>
        <v>7.0754131074435707</v>
      </c>
    </row>
    <row r="2791" spans="1:8">
      <c r="A2791" s="56">
        <v>371880310338</v>
      </c>
      <c r="B2791" s="57" t="s">
        <v>7663</v>
      </c>
      <c r="C2791" s="58" t="s">
        <v>7664</v>
      </c>
      <c r="D2791" s="58" t="s">
        <v>7665</v>
      </c>
      <c r="E2791" s="58" t="s">
        <v>1674</v>
      </c>
      <c r="F2791" s="57" t="s">
        <v>441</v>
      </c>
      <c r="G2791" s="59">
        <v>34747</v>
      </c>
      <c r="H2791" s="102">
        <f t="shared" si="43"/>
        <v>7.0754131074435707</v>
      </c>
    </row>
    <row r="2792" spans="1:8">
      <c r="A2792" s="56">
        <v>371941201197</v>
      </c>
      <c r="B2792" s="57" t="s">
        <v>7666</v>
      </c>
      <c r="C2792" s="58" t="s">
        <v>7667</v>
      </c>
      <c r="D2792" s="58" t="s">
        <v>7668</v>
      </c>
      <c r="E2792" s="58" t="s">
        <v>1674</v>
      </c>
      <c r="F2792" s="57" t="s">
        <v>441</v>
      </c>
      <c r="G2792" s="59">
        <v>34747</v>
      </c>
      <c r="H2792" s="102">
        <f t="shared" si="43"/>
        <v>7.0754131074435707</v>
      </c>
    </row>
    <row r="2793" spans="1:8">
      <c r="A2793" s="56">
        <v>371970400531</v>
      </c>
      <c r="B2793" s="57" t="s">
        <v>7669</v>
      </c>
      <c r="C2793" s="58" t="s">
        <v>7670</v>
      </c>
      <c r="D2793" s="58" t="s">
        <v>7671</v>
      </c>
      <c r="E2793" s="58" t="s">
        <v>1674</v>
      </c>
      <c r="F2793" s="57" t="s">
        <v>441</v>
      </c>
      <c r="G2793" s="59">
        <v>34747</v>
      </c>
      <c r="H2793" s="102">
        <f t="shared" si="43"/>
        <v>7.0754131074435707</v>
      </c>
    </row>
    <row r="2794" spans="1:8">
      <c r="A2794" s="56">
        <v>371970401758</v>
      </c>
      <c r="B2794" s="57" t="s">
        <v>7672</v>
      </c>
      <c r="C2794" s="58" t="s">
        <v>7673</v>
      </c>
      <c r="D2794" s="58" t="s">
        <v>7674</v>
      </c>
      <c r="E2794" s="58" t="s">
        <v>2200</v>
      </c>
      <c r="F2794" s="57" t="s">
        <v>441</v>
      </c>
      <c r="G2794" s="59">
        <v>34747</v>
      </c>
      <c r="H2794" s="102">
        <f t="shared" si="43"/>
        <v>7.0754131074435707</v>
      </c>
    </row>
    <row r="2795" spans="1:8">
      <c r="A2795" s="56">
        <v>371990600196</v>
      </c>
      <c r="B2795" s="57" t="s">
        <v>7675</v>
      </c>
      <c r="C2795" s="58" t="s">
        <v>7676</v>
      </c>
      <c r="D2795" s="58" t="s">
        <v>6549</v>
      </c>
      <c r="E2795" s="58" t="s">
        <v>2200</v>
      </c>
      <c r="F2795" s="57" t="s">
        <v>441</v>
      </c>
      <c r="G2795" s="59">
        <v>34747</v>
      </c>
      <c r="H2795" s="102">
        <f t="shared" si="43"/>
        <v>7.0754131074435707</v>
      </c>
    </row>
    <row r="2796" spans="1:8">
      <c r="A2796" s="56">
        <v>372930100352</v>
      </c>
      <c r="B2796" s="57" t="s">
        <v>7677</v>
      </c>
      <c r="C2796" s="58" t="s">
        <v>4362</v>
      </c>
      <c r="D2796" s="58" t="s">
        <v>7678</v>
      </c>
      <c r="E2796" s="58" t="s">
        <v>3594</v>
      </c>
      <c r="F2796" s="57" t="s">
        <v>441</v>
      </c>
      <c r="G2796" s="59">
        <v>34747</v>
      </c>
      <c r="H2796" s="102">
        <f t="shared" si="43"/>
        <v>7.0754131074435707</v>
      </c>
    </row>
    <row r="2797" spans="1:8">
      <c r="A2797" s="56">
        <v>389770201106</v>
      </c>
      <c r="B2797" s="57" t="s">
        <v>7679</v>
      </c>
      <c r="C2797" s="58" t="s">
        <v>7680</v>
      </c>
      <c r="D2797" s="58" t="s">
        <v>5038</v>
      </c>
      <c r="E2797" s="58" t="s">
        <v>7681</v>
      </c>
      <c r="F2797" s="57" t="s">
        <v>441</v>
      </c>
      <c r="G2797" s="59">
        <v>34747</v>
      </c>
      <c r="H2797" s="102">
        <f t="shared" si="43"/>
        <v>7.0754131074435707</v>
      </c>
    </row>
    <row r="2798" spans="1:8">
      <c r="A2798" s="56">
        <v>389831100057</v>
      </c>
      <c r="B2798" s="57" t="s">
        <v>7682</v>
      </c>
      <c r="C2798" s="58" t="s">
        <v>7683</v>
      </c>
      <c r="D2798" s="58" t="s">
        <v>1825</v>
      </c>
      <c r="E2798" s="58" t="s">
        <v>815</v>
      </c>
      <c r="F2798" s="57" t="s">
        <v>441</v>
      </c>
      <c r="G2798" s="59">
        <v>34747</v>
      </c>
      <c r="H2798" s="102">
        <f t="shared" si="43"/>
        <v>7.0754131074435707</v>
      </c>
    </row>
    <row r="2799" spans="1:8">
      <c r="A2799" s="56">
        <v>390721100203</v>
      </c>
      <c r="B2799" s="57" t="s">
        <v>7684</v>
      </c>
      <c r="C2799" s="58" t="s">
        <v>4253</v>
      </c>
      <c r="D2799" s="58" t="s">
        <v>7685</v>
      </c>
      <c r="E2799" s="58" t="s">
        <v>1532</v>
      </c>
      <c r="F2799" s="57" t="s">
        <v>441</v>
      </c>
      <c r="G2799" s="59">
        <v>34747</v>
      </c>
      <c r="H2799" s="102">
        <f t="shared" si="43"/>
        <v>7.0754131074435707</v>
      </c>
    </row>
    <row r="2800" spans="1:8">
      <c r="A2800" s="56">
        <v>390731100481</v>
      </c>
      <c r="B2800" s="57" t="s">
        <v>7686</v>
      </c>
      <c r="C2800" s="58" t="s">
        <v>7687</v>
      </c>
      <c r="D2800" s="58" t="s">
        <v>7688</v>
      </c>
      <c r="E2800" s="58" t="s">
        <v>1532</v>
      </c>
      <c r="F2800" s="57" t="s">
        <v>441</v>
      </c>
      <c r="G2800" s="59">
        <v>34747</v>
      </c>
      <c r="H2800" s="102">
        <f t="shared" si="43"/>
        <v>7.0754131074435707</v>
      </c>
    </row>
    <row r="2801" spans="1:8">
      <c r="A2801" s="56">
        <v>390750100166</v>
      </c>
      <c r="B2801" s="57" t="s">
        <v>7689</v>
      </c>
      <c r="C2801" s="58" t="s">
        <v>7219</v>
      </c>
      <c r="D2801" s="58" t="s">
        <v>3549</v>
      </c>
      <c r="E2801" s="58" t="s">
        <v>1532</v>
      </c>
      <c r="F2801" s="57" t="s">
        <v>441</v>
      </c>
      <c r="G2801" s="59">
        <v>34747</v>
      </c>
      <c r="H2801" s="102">
        <f t="shared" si="43"/>
        <v>7.0754131074435707</v>
      </c>
    </row>
    <row r="2802" spans="1:8">
      <c r="A2802" s="56">
        <v>390820600013</v>
      </c>
      <c r="B2802" s="57" t="s">
        <v>7690</v>
      </c>
      <c r="C2802" s="58" t="s">
        <v>3557</v>
      </c>
      <c r="D2802" s="58" t="s">
        <v>2812</v>
      </c>
      <c r="E2802" s="58" t="s">
        <v>1215</v>
      </c>
      <c r="F2802" s="57" t="s">
        <v>441</v>
      </c>
      <c r="G2802" s="59">
        <v>34747</v>
      </c>
      <c r="H2802" s="102">
        <f t="shared" si="43"/>
        <v>7.0754131074435707</v>
      </c>
    </row>
    <row r="2803" spans="1:8">
      <c r="A2803" s="56">
        <v>390820800179</v>
      </c>
      <c r="B2803" s="57" t="s">
        <v>7691</v>
      </c>
      <c r="C2803" s="58" t="s">
        <v>7692</v>
      </c>
      <c r="D2803" s="58" t="s">
        <v>3549</v>
      </c>
      <c r="E2803" s="58" t="s">
        <v>1532</v>
      </c>
      <c r="F2803" s="57" t="s">
        <v>441</v>
      </c>
      <c r="G2803" s="59">
        <v>34747</v>
      </c>
      <c r="H2803" s="102">
        <f t="shared" si="43"/>
        <v>7.0754131074435707</v>
      </c>
    </row>
    <row r="2804" spans="1:8">
      <c r="A2804" s="56">
        <v>390860800201</v>
      </c>
      <c r="B2804" s="57" t="s">
        <v>7693</v>
      </c>
      <c r="C2804" s="58" t="s">
        <v>7694</v>
      </c>
      <c r="D2804" s="58" t="s">
        <v>7695</v>
      </c>
      <c r="E2804" s="58" t="s">
        <v>1532</v>
      </c>
      <c r="F2804" s="57" t="s">
        <v>441</v>
      </c>
      <c r="G2804" s="59">
        <v>34747</v>
      </c>
      <c r="H2804" s="102">
        <f t="shared" si="43"/>
        <v>7.0754131074435707</v>
      </c>
    </row>
    <row r="2805" spans="1:8">
      <c r="A2805" s="56">
        <v>390870800030</v>
      </c>
      <c r="B2805" s="57" t="s">
        <v>7696</v>
      </c>
      <c r="C2805" s="58" t="s">
        <v>7697</v>
      </c>
      <c r="D2805" s="58" t="s">
        <v>2815</v>
      </c>
      <c r="E2805" s="58" t="s">
        <v>2816</v>
      </c>
      <c r="F2805" s="57" t="s">
        <v>441</v>
      </c>
      <c r="G2805" s="59">
        <v>34747</v>
      </c>
      <c r="H2805" s="102">
        <f t="shared" si="43"/>
        <v>7.0754131074435707</v>
      </c>
    </row>
    <row r="2806" spans="1:8">
      <c r="A2806" s="56">
        <v>390900200466</v>
      </c>
      <c r="B2806" s="57" t="s">
        <v>7698</v>
      </c>
      <c r="C2806" s="58" t="s">
        <v>7699</v>
      </c>
      <c r="D2806" s="58" t="s">
        <v>7700</v>
      </c>
      <c r="E2806" s="58" t="s">
        <v>1532</v>
      </c>
      <c r="F2806" s="57" t="s">
        <v>441</v>
      </c>
      <c r="G2806" s="59">
        <v>34747</v>
      </c>
      <c r="H2806" s="102">
        <f t="shared" si="43"/>
        <v>7.0754131074435707</v>
      </c>
    </row>
    <row r="2807" spans="1:8">
      <c r="A2807" s="56">
        <v>390970111789</v>
      </c>
      <c r="B2807" s="57" t="s">
        <v>7701</v>
      </c>
      <c r="C2807" s="58" t="s">
        <v>7702</v>
      </c>
      <c r="D2807" s="58" t="s">
        <v>7703</v>
      </c>
      <c r="E2807" s="58" t="s">
        <v>1215</v>
      </c>
      <c r="F2807" s="57" t="s">
        <v>441</v>
      </c>
      <c r="G2807" s="59">
        <v>34747</v>
      </c>
      <c r="H2807" s="102">
        <f t="shared" si="43"/>
        <v>7.0754131074435707</v>
      </c>
    </row>
    <row r="2808" spans="1:8">
      <c r="A2808" s="56">
        <v>390970910797</v>
      </c>
      <c r="B2808" s="57" t="s">
        <v>7704</v>
      </c>
      <c r="C2808" s="58" t="s">
        <v>7223</v>
      </c>
      <c r="D2808" s="58" t="s">
        <v>7705</v>
      </c>
      <c r="E2808" s="58" t="s">
        <v>1532</v>
      </c>
      <c r="F2808" s="57" t="s">
        <v>441</v>
      </c>
      <c r="G2808" s="59">
        <v>34747</v>
      </c>
      <c r="H2808" s="102">
        <f t="shared" si="43"/>
        <v>7.0754131074435707</v>
      </c>
    </row>
    <row r="2809" spans="1:8">
      <c r="A2809" s="56">
        <v>390970910851</v>
      </c>
      <c r="B2809" s="57" t="s">
        <v>7706</v>
      </c>
      <c r="C2809" s="58" t="s">
        <v>7707</v>
      </c>
      <c r="D2809" s="58" t="s">
        <v>7708</v>
      </c>
      <c r="E2809" s="58" t="s">
        <v>1532</v>
      </c>
      <c r="F2809" s="57" t="s">
        <v>441</v>
      </c>
      <c r="G2809" s="59">
        <v>34747</v>
      </c>
      <c r="H2809" s="102">
        <f t="shared" si="43"/>
        <v>7.0754131074435707</v>
      </c>
    </row>
    <row r="2810" spans="1:8">
      <c r="A2810" s="56">
        <v>391000510334</v>
      </c>
      <c r="B2810" s="57" t="s">
        <v>7709</v>
      </c>
      <c r="C2810" s="58" t="s">
        <v>7710</v>
      </c>
      <c r="D2810" s="58" t="s">
        <v>7711</v>
      </c>
      <c r="E2810" s="58" t="s">
        <v>984</v>
      </c>
      <c r="F2810" s="57" t="s">
        <v>441</v>
      </c>
      <c r="G2810" s="59">
        <v>34747</v>
      </c>
      <c r="H2810" s="102">
        <f t="shared" si="43"/>
        <v>7.0754131074435707</v>
      </c>
    </row>
    <row r="2811" spans="1:8">
      <c r="A2811" s="56">
        <v>391770200091</v>
      </c>
      <c r="B2811" s="57" t="s">
        <v>7712</v>
      </c>
      <c r="C2811" s="58" t="s">
        <v>2178</v>
      </c>
      <c r="D2811" s="58" t="s">
        <v>7713</v>
      </c>
      <c r="E2811" s="58" t="s">
        <v>1416</v>
      </c>
      <c r="F2811" s="57" t="s">
        <v>441</v>
      </c>
      <c r="G2811" s="59">
        <v>34747</v>
      </c>
      <c r="H2811" s="102">
        <f t="shared" si="43"/>
        <v>7.0754131074435707</v>
      </c>
    </row>
    <row r="2812" spans="1:8">
      <c r="A2812" s="56">
        <v>391840300055</v>
      </c>
      <c r="B2812" s="57" t="s">
        <v>7714</v>
      </c>
      <c r="C2812" s="58" t="s">
        <v>7715</v>
      </c>
      <c r="D2812" s="58" t="s">
        <v>7716</v>
      </c>
      <c r="E2812" s="58" t="s">
        <v>984</v>
      </c>
      <c r="F2812" s="57" t="s">
        <v>441</v>
      </c>
      <c r="G2812" s="59">
        <v>34747</v>
      </c>
      <c r="H2812" s="102">
        <f t="shared" si="43"/>
        <v>7.0754131074435707</v>
      </c>
    </row>
    <row r="2813" spans="1:8">
      <c r="A2813" s="56">
        <v>395770802819</v>
      </c>
      <c r="B2813" s="57" t="s">
        <v>7717</v>
      </c>
      <c r="C2813" s="58" t="s">
        <v>7718</v>
      </c>
      <c r="D2813" s="58" t="s">
        <v>7719</v>
      </c>
      <c r="E2813" s="58" t="s">
        <v>743</v>
      </c>
      <c r="F2813" s="57" t="s">
        <v>441</v>
      </c>
      <c r="G2813" s="59">
        <v>34747</v>
      </c>
      <c r="H2813" s="102">
        <f t="shared" si="43"/>
        <v>7.0754131074435707</v>
      </c>
    </row>
    <row r="2814" spans="1:8">
      <c r="A2814" s="56">
        <v>395991151910</v>
      </c>
      <c r="B2814" s="57" t="s">
        <v>7720</v>
      </c>
      <c r="C2814" s="58" t="s">
        <v>7721</v>
      </c>
      <c r="D2814" s="58" t="s">
        <v>7722</v>
      </c>
      <c r="E2814" s="58" t="s">
        <v>743</v>
      </c>
      <c r="F2814" s="57" t="s">
        <v>441</v>
      </c>
      <c r="G2814" s="59">
        <v>34747</v>
      </c>
      <c r="H2814" s="102">
        <f t="shared" si="43"/>
        <v>7.0754131074435707</v>
      </c>
    </row>
    <row r="2815" spans="1:8">
      <c r="A2815" s="56">
        <v>396010501548</v>
      </c>
      <c r="B2815" s="57" t="s">
        <v>687</v>
      </c>
      <c r="C2815" s="58" t="s">
        <v>688</v>
      </c>
      <c r="D2815" s="58" t="s">
        <v>689</v>
      </c>
      <c r="E2815" s="58" t="s">
        <v>440</v>
      </c>
      <c r="F2815" s="57" t="s">
        <v>441</v>
      </c>
      <c r="G2815" s="59">
        <v>34747</v>
      </c>
      <c r="H2815" s="102">
        <f t="shared" si="43"/>
        <v>7.0754131074435707</v>
      </c>
    </row>
    <row r="2816" spans="1:8">
      <c r="A2816" s="56">
        <v>398000906071</v>
      </c>
      <c r="B2816" s="57" t="s">
        <v>7723</v>
      </c>
      <c r="C2816" s="58" t="s">
        <v>7724</v>
      </c>
      <c r="D2816" s="58" t="s">
        <v>7725</v>
      </c>
      <c r="E2816" s="58" t="s">
        <v>743</v>
      </c>
      <c r="F2816" s="57" t="s">
        <v>441</v>
      </c>
      <c r="G2816" s="59">
        <v>34747</v>
      </c>
      <c r="H2816" s="102">
        <f t="shared" si="43"/>
        <v>7.0754131074435707</v>
      </c>
    </row>
    <row r="2817" spans="1:8">
      <c r="A2817" s="56">
        <v>398010400949</v>
      </c>
      <c r="B2817" s="57" t="s">
        <v>7726</v>
      </c>
      <c r="C2817" s="58" t="s">
        <v>7727</v>
      </c>
      <c r="D2817" s="58" t="s">
        <v>7728</v>
      </c>
      <c r="E2817" s="58" t="s">
        <v>2227</v>
      </c>
      <c r="F2817" s="57" t="s">
        <v>441</v>
      </c>
      <c r="G2817" s="59">
        <v>34747</v>
      </c>
      <c r="H2817" s="102">
        <f t="shared" si="43"/>
        <v>7.0754131074435707</v>
      </c>
    </row>
    <row r="2818" spans="1:8">
      <c r="A2818" s="56">
        <v>398010600794</v>
      </c>
      <c r="B2818" s="57" t="s">
        <v>7729</v>
      </c>
      <c r="C2818" s="58" t="s">
        <v>7730</v>
      </c>
      <c r="D2818" s="58" t="s">
        <v>7731</v>
      </c>
      <c r="E2818" s="58" t="s">
        <v>743</v>
      </c>
      <c r="F2818" s="57" t="s">
        <v>477</v>
      </c>
      <c r="G2818" s="59">
        <v>34747</v>
      </c>
      <c r="H2818" s="102">
        <f t="shared" si="43"/>
        <v>7.0754131074435707</v>
      </c>
    </row>
    <row r="2819" spans="1:8">
      <c r="A2819" s="56">
        <v>398030600251</v>
      </c>
      <c r="B2819" s="57" t="s">
        <v>7732</v>
      </c>
      <c r="C2819" s="58" t="s">
        <v>7733</v>
      </c>
      <c r="D2819" s="58" t="s">
        <v>7734</v>
      </c>
      <c r="E2819" s="58" t="s">
        <v>2223</v>
      </c>
      <c r="F2819" s="57" t="s">
        <v>441</v>
      </c>
      <c r="G2819" s="59">
        <v>34747</v>
      </c>
      <c r="H2819" s="102">
        <f t="shared" ref="H2819:H2882" si="44">G2819/4910.95</f>
        <v>7.0754131074435707</v>
      </c>
    </row>
    <row r="2820" spans="1:8">
      <c r="A2820" s="56">
        <v>398960206600</v>
      </c>
      <c r="B2820" s="57" t="s">
        <v>7735</v>
      </c>
      <c r="C2820" s="58" t="s">
        <v>6376</v>
      </c>
      <c r="D2820" s="58" t="s">
        <v>6377</v>
      </c>
      <c r="E2820" s="58" t="s">
        <v>2733</v>
      </c>
      <c r="F2820" s="57" t="s">
        <v>441</v>
      </c>
      <c r="G2820" s="59">
        <v>34747</v>
      </c>
      <c r="H2820" s="102">
        <f t="shared" si="44"/>
        <v>7.0754131074435707</v>
      </c>
    </row>
    <row r="2821" spans="1:8">
      <c r="A2821" s="56">
        <v>398970410337</v>
      </c>
      <c r="B2821" s="57" t="s">
        <v>7736</v>
      </c>
      <c r="C2821" s="58" t="s">
        <v>7737</v>
      </c>
      <c r="D2821" s="58" t="s">
        <v>7738</v>
      </c>
      <c r="E2821" s="58" t="s">
        <v>2160</v>
      </c>
      <c r="F2821" s="57" t="s">
        <v>441</v>
      </c>
      <c r="G2821" s="59">
        <v>34747</v>
      </c>
      <c r="H2821" s="102">
        <f t="shared" si="44"/>
        <v>7.0754131074435707</v>
      </c>
    </row>
    <row r="2822" spans="1:8">
      <c r="A2822" s="56">
        <v>400931110207</v>
      </c>
      <c r="B2822" s="57" t="s">
        <v>7739</v>
      </c>
      <c r="C2822" s="58" t="s">
        <v>7740</v>
      </c>
      <c r="D2822" s="58" t="s">
        <v>7741</v>
      </c>
      <c r="E2822" s="58" t="s">
        <v>716</v>
      </c>
      <c r="F2822" s="57" t="s">
        <v>441</v>
      </c>
      <c r="G2822" s="59">
        <v>34747</v>
      </c>
      <c r="H2822" s="102">
        <f t="shared" si="44"/>
        <v>7.0754131074435707</v>
      </c>
    </row>
    <row r="2823" spans="1:8">
      <c r="A2823" s="56">
        <v>400951030846</v>
      </c>
      <c r="B2823" s="57" t="s">
        <v>7742</v>
      </c>
      <c r="C2823" s="58" t="s">
        <v>7743</v>
      </c>
      <c r="D2823" s="58" t="s">
        <v>7744</v>
      </c>
      <c r="E2823" s="58" t="s">
        <v>716</v>
      </c>
      <c r="F2823" s="57" t="s">
        <v>441</v>
      </c>
      <c r="G2823" s="59">
        <v>34747</v>
      </c>
      <c r="H2823" s="102">
        <f t="shared" si="44"/>
        <v>7.0754131074435707</v>
      </c>
    </row>
    <row r="2824" spans="1:8">
      <c r="A2824" s="56">
        <v>400951231094</v>
      </c>
      <c r="B2824" s="57" t="s">
        <v>7745</v>
      </c>
      <c r="C2824" s="58" t="s">
        <v>7746</v>
      </c>
      <c r="D2824" s="58" t="s">
        <v>2744</v>
      </c>
      <c r="E2824" s="58" t="s">
        <v>716</v>
      </c>
      <c r="F2824" s="57" t="s">
        <v>441</v>
      </c>
      <c r="G2824" s="59">
        <v>34747</v>
      </c>
      <c r="H2824" s="102">
        <f t="shared" si="44"/>
        <v>7.0754131074435707</v>
      </c>
    </row>
    <row r="2825" spans="1:8">
      <c r="A2825" s="56">
        <v>400960930167</v>
      </c>
      <c r="B2825" s="57" t="s">
        <v>7747</v>
      </c>
      <c r="C2825" s="58" t="s">
        <v>7748</v>
      </c>
      <c r="D2825" s="58" t="s">
        <v>7749</v>
      </c>
      <c r="E2825" s="58" t="s">
        <v>716</v>
      </c>
      <c r="F2825" s="57" t="s">
        <v>441</v>
      </c>
      <c r="G2825" s="59">
        <v>34747</v>
      </c>
      <c r="H2825" s="102">
        <f t="shared" si="44"/>
        <v>7.0754131074435707</v>
      </c>
    </row>
    <row r="2826" spans="1:8">
      <c r="A2826" s="56">
        <v>371070101911</v>
      </c>
      <c r="B2826" s="57" t="s">
        <v>7750</v>
      </c>
      <c r="C2826" s="58" t="s">
        <v>7751</v>
      </c>
      <c r="D2826" s="58" t="s">
        <v>7752</v>
      </c>
      <c r="E2826" s="58" t="s">
        <v>1674</v>
      </c>
      <c r="F2826" s="57" t="s">
        <v>441</v>
      </c>
      <c r="G2826" s="59">
        <v>34746</v>
      </c>
      <c r="H2826" s="102">
        <f t="shared" si="44"/>
        <v>7.07520948085401</v>
      </c>
    </row>
    <row r="2827" spans="1:8">
      <c r="A2827" s="56">
        <v>371090404545</v>
      </c>
      <c r="B2827" s="57" t="s">
        <v>7753</v>
      </c>
      <c r="C2827" s="58" t="s">
        <v>7754</v>
      </c>
      <c r="D2827" s="58" t="s">
        <v>7755</v>
      </c>
      <c r="E2827" s="58" t="s">
        <v>1674</v>
      </c>
      <c r="F2827" s="57" t="s">
        <v>441</v>
      </c>
      <c r="G2827" s="59">
        <v>34746</v>
      </c>
      <c r="H2827" s="102">
        <f t="shared" si="44"/>
        <v>7.07520948085401</v>
      </c>
    </row>
    <row r="2828" spans="1:8">
      <c r="A2828" s="56">
        <v>389140100280</v>
      </c>
      <c r="B2828" s="57" t="s">
        <v>7756</v>
      </c>
      <c r="C2828" s="58" t="s">
        <v>7757</v>
      </c>
      <c r="D2828" s="58" t="s">
        <v>7758</v>
      </c>
      <c r="E2828" s="58" t="s">
        <v>815</v>
      </c>
      <c r="F2828" s="57" t="s">
        <v>441</v>
      </c>
      <c r="G2828" s="59">
        <v>34746</v>
      </c>
      <c r="H2828" s="102">
        <f t="shared" si="44"/>
        <v>7.07520948085401</v>
      </c>
    </row>
    <row r="2829" spans="1:8">
      <c r="A2829" s="56">
        <v>395000501292</v>
      </c>
      <c r="B2829" s="57" t="s">
        <v>7759</v>
      </c>
      <c r="C2829" s="58" t="s">
        <v>7760</v>
      </c>
      <c r="D2829" s="58" t="s">
        <v>2330</v>
      </c>
      <c r="E2829" s="58" t="s">
        <v>728</v>
      </c>
      <c r="F2829" s="57" t="s">
        <v>441</v>
      </c>
      <c r="G2829" s="59">
        <v>34746</v>
      </c>
      <c r="H2829" s="102">
        <f t="shared" si="44"/>
        <v>7.07520948085401</v>
      </c>
    </row>
    <row r="2830" spans="1:8">
      <c r="A2830" s="56">
        <v>395010602551</v>
      </c>
      <c r="B2830" s="57" t="s">
        <v>7761</v>
      </c>
      <c r="C2830" s="58" t="s">
        <v>7762</v>
      </c>
      <c r="D2830" s="58" t="s">
        <v>7763</v>
      </c>
      <c r="E2830" s="58" t="s">
        <v>743</v>
      </c>
      <c r="F2830" s="57" t="s">
        <v>441</v>
      </c>
      <c r="G2830" s="59">
        <v>34746</v>
      </c>
      <c r="H2830" s="102">
        <f t="shared" si="44"/>
        <v>7.07520948085401</v>
      </c>
    </row>
    <row r="2831" spans="1:8">
      <c r="A2831" s="56">
        <v>395761208793</v>
      </c>
      <c r="B2831" s="57" t="s">
        <v>7764</v>
      </c>
      <c r="C2831" s="58" t="s">
        <v>7765</v>
      </c>
      <c r="D2831" s="58" t="s">
        <v>7766</v>
      </c>
      <c r="E2831" s="58" t="s">
        <v>743</v>
      </c>
      <c r="F2831" s="57" t="s">
        <v>441</v>
      </c>
      <c r="G2831" s="59">
        <v>34746</v>
      </c>
      <c r="H2831" s="102">
        <f t="shared" si="44"/>
        <v>7.07520948085401</v>
      </c>
    </row>
    <row r="2832" spans="1:8">
      <c r="A2832" s="56">
        <v>398951220357</v>
      </c>
      <c r="B2832" s="57" t="s">
        <v>7767</v>
      </c>
      <c r="C2832" s="58" t="s">
        <v>7768</v>
      </c>
      <c r="D2832" s="58" t="s">
        <v>7769</v>
      </c>
      <c r="E2832" s="58" t="s">
        <v>6951</v>
      </c>
      <c r="F2832" s="57" t="s">
        <v>441</v>
      </c>
      <c r="G2832" s="59">
        <v>34746</v>
      </c>
      <c r="H2832" s="102">
        <f t="shared" si="44"/>
        <v>7.07520948085401</v>
      </c>
    </row>
    <row r="2833" spans="1:8">
      <c r="A2833" s="56">
        <v>400120302637</v>
      </c>
      <c r="B2833" s="57" t="s">
        <v>7770</v>
      </c>
      <c r="C2833" s="58" t="s">
        <v>7771</v>
      </c>
      <c r="D2833" s="58" t="s">
        <v>7772</v>
      </c>
      <c r="E2833" s="58" t="s">
        <v>716</v>
      </c>
      <c r="F2833" s="57" t="s">
        <v>441</v>
      </c>
      <c r="G2833" s="59">
        <v>34746</v>
      </c>
      <c r="H2833" s="102">
        <f t="shared" si="44"/>
        <v>7.07520948085401</v>
      </c>
    </row>
    <row r="2834" spans="1:8">
      <c r="A2834" s="56">
        <v>400840700222</v>
      </c>
      <c r="B2834" s="57" t="s">
        <v>7773</v>
      </c>
      <c r="C2834" s="58" t="s">
        <v>7774</v>
      </c>
      <c r="D2834" s="58" t="s">
        <v>7775</v>
      </c>
      <c r="E2834" s="58" t="s">
        <v>716</v>
      </c>
      <c r="F2834" s="57" t="s">
        <v>441</v>
      </c>
      <c r="G2834" s="59">
        <v>34746</v>
      </c>
      <c r="H2834" s="102">
        <f t="shared" si="44"/>
        <v>7.07520948085401</v>
      </c>
    </row>
    <row r="2835" spans="1:8">
      <c r="A2835" s="56">
        <v>400960830880</v>
      </c>
      <c r="B2835" s="57" t="s">
        <v>7776</v>
      </c>
      <c r="C2835" s="58" t="s">
        <v>7777</v>
      </c>
      <c r="D2835" s="58" t="s">
        <v>6140</v>
      </c>
      <c r="E2835" s="58" t="s">
        <v>716</v>
      </c>
      <c r="F2835" s="57" t="s">
        <v>441</v>
      </c>
      <c r="G2835" s="59">
        <v>34746</v>
      </c>
      <c r="H2835" s="102">
        <f t="shared" si="44"/>
        <v>7.07520948085401</v>
      </c>
    </row>
    <row r="2836" spans="1:8">
      <c r="A2836" s="56">
        <v>400980920206</v>
      </c>
      <c r="B2836" s="57" t="s">
        <v>7778</v>
      </c>
      <c r="C2836" s="58" t="s">
        <v>7779</v>
      </c>
      <c r="D2836" s="58" t="s">
        <v>7780</v>
      </c>
      <c r="E2836" s="58" t="s">
        <v>716</v>
      </c>
      <c r="F2836" s="57" t="s">
        <v>441</v>
      </c>
      <c r="G2836" s="59">
        <v>34746</v>
      </c>
      <c r="H2836" s="102">
        <f t="shared" si="44"/>
        <v>7.07520948085401</v>
      </c>
    </row>
    <row r="2837" spans="1:8">
      <c r="A2837" s="56">
        <v>400981221948</v>
      </c>
      <c r="B2837" s="57" t="s">
        <v>7781</v>
      </c>
      <c r="C2837" s="58" t="s">
        <v>7782</v>
      </c>
      <c r="D2837" s="58" t="s">
        <v>7783</v>
      </c>
      <c r="E2837" s="58" t="s">
        <v>716</v>
      </c>
      <c r="F2837" s="57" t="s">
        <v>441</v>
      </c>
      <c r="G2837" s="59">
        <v>34746</v>
      </c>
      <c r="H2837" s="102">
        <f t="shared" si="44"/>
        <v>7.07520948085401</v>
      </c>
    </row>
    <row r="2838" spans="1:8">
      <c r="A2838" s="56">
        <v>400841100491</v>
      </c>
      <c r="B2838" s="57" t="s">
        <v>7784</v>
      </c>
      <c r="C2838" s="58" t="s">
        <v>7785</v>
      </c>
      <c r="D2838" s="58" t="s">
        <v>7786</v>
      </c>
      <c r="E2838" s="58" t="s">
        <v>716</v>
      </c>
      <c r="F2838" s="57" t="s">
        <v>441</v>
      </c>
      <c r="G2838" s="59">
        <v>34476</v>
      </c>
      <c r="H2838" s="102">
        <f t="shared" si="44"/>
        <v>7.0202303016727923</v>
      </c>
    </row>
    <row r="2839" spans="1:8">
      <c r="A2839" s="56">
        <v>372720400973</v>
      </c>
      <c r="B2839" s="57" t="s">
        <v>7787</v>
      </c>
      <c r="C2839" s="58" t="s">
        <v>7788</v>
      </c>
      <c r="D2839" s="58" t="s">
        <v>7789</v>
      </c>
      <c r="E2839" s="58" t="s">
        <v>6312</v>
      </c>
      <c r="F2839" s="57" t="s">
        <v>441</v>
      </c>
      <c r="G2839" s="59">
        <v>33288</v>
      </c>
      <c r="H2839" s="102">
        <f t="shared" si="44"/>
        <v>6.7783219132754358</v>
      </c>
    </row>
    <row r="2840" spans="1:8">
      <c r="A2840" s="56">
        <v>389031110496</v>
      </c>
      <c r="B2840" s="57" t="s">
        <v>7790</v>
      </c>
      <c r="C2840" s="58" t="s">
        <v>7791</v>
      </c>
      <c r="D2840" s="58" t="s">
        <v>1948</v>
      </c>
      <c r="E2840" s="58" t="s">
        <v>7681</v>
      </c>
      <c r="F2840" s="57" t="s">
        <v>441</v>
      </c>
      <c r="G2840" s="59">
        <v>33288</v>
      </c>
      <c r="H2840" s="102">
        <f t="shared" si="44"/>
        <v>6.7783219132754358</v>
      </c>
    </row>
    <row r="2841" spans="1:8">
      <c r="A2841" s="56">
        <v>390030412764</v>
      </c>
      <c r="B2841" s="57" t="s">
        <v>7792</v>
      </c>
      <c r="C2841" s="58" t="s">
        <v>7793</v>
      </c>
      <c r="D2841" s="58" t="s">
        <v>7794</v>
      </c>
      <c r="E2841" s="58" t="s">
        <v>1532</v>
      </c>
      <c r="F2841" s="57" t="s">
        <v>441</v>
      </c>
      <c r="G2841" s="59">
        <v>33288</v>
      </c>
      <c r="H2841" s="102">
        <f t="shared" si="44"/>
        <v>6.7783219132754358</v>
      </c>
    </row>
    <row r="2842" spans="1:8">
      <c r="A2842" s="56">
        <v>390960410664</v>
      </c>
      <c r="B2842" s="57" t="s">
        <v>7795</v>
      </c>
      <c r="C2842" s="58" t="s">
        <v>7796</v>
      </c>
      <c r="D2842" s="58" t="s">
        <v>7797</v>
      </c>
      <c r="E2842" s="58" t="s">
        <v>1532</v>
      </c>
      <c r="F2842" s="57" t="s">
        <v>477</v>
      </c>
      <c r="G2842" s="59">
        <v>33288</v>
      </c>
      <c r="H2842" s="102">
        <f t="shared" si="44"/>
        <v>6.7783219132754358</v>
      </c>
    </row>
    <row r="2843" spans="1:8">
      <c r="A2843" s="56">
        <v>393050100083</v>
      </c>
      <c r="B2843" s="57" t="s">
        <v>7798</v>
      </c>
      <c r="C2843" s="58" t="s">
        <v>7799</v>
      </c>
      <c r="D2843" s="58" t="s">
        <v>7800</v>
      </c>
      <c r="E2843" s="58" t="s">
        <v>736</v>
      </c>
      <c r="F2843" s="57" t="s">
        <v>441</v>
      </c>
      <c r="G2843" s="59">
        <v>33288</v>
      </c>
      <c r="H2843" s="102">
        <f t="shared" si="44"/>
        <v>6.7783219132754358</v>
      </c>
    </row>
    <row r="2844" spans="1:8">
      <c r="A2844" s="56">
        <v>395030901007</v>
      </c>
      <c r="B2844" s="57" t="s">
        <v>7801</v>
      </c>
      <c r="C2844" s="58" t="s">
        <v>4727</v>
      </c>
      <c r="D2844" s="58" t="s">
        <v>4728</v>
      </c>
      <c r="E2844" s="58" t="s">
        <v>743</v>
      </c>
      <c r="F2844" s="57" t="s">
        <v>441</v>
      </c>
      <c r="G2844" s="59">
        <v>33288</v>
      </c>
      <c r="H2844" s="102">
        <f t="shared" si="44"/>
        <v>6.7783219132754358</v>
      </c>
    </row>
    <row r="2845" spans="1:8">
      <c r="A2845" s="56">
        <v>395040701448</v>
      </c>
      <c r="B2845" s="57" t="s">
        <v>7802</v>
      </c>
      <c r="C2845" s="58" t="s">
        <v>7803</v>
      </c>
      <c r="D2845" s="58" t="s">
        <v>7804</v>
      </c>
      <c r="E2845" s="58" t="s">
        <v>728</v>
      </c>
      <c r="F2845" s="57" t="s">
        <v>441</v>
      </c>
      <c r="G2845" s="59">
        <v>33288</v>
      </c>
      <c r="H2845" s="102">
        <f t="shared" si="44"/>
        <v>6.7783219132754358</v>
      </c>
    </row>
    <row r="2846" spans="1:8">
      <c r="A2846" s="56">
        <v>395050200641</v>
      </c>
      <c r="B2846" s="57" t="s">
        <v>7805</v>
      </c>
      <c r="C2846" s="58" t="s">
        <v>7806</v>
      </c>
      <c r="D2846" s="58" t="s">
        <v>7807</v>
      </c>
      <c r="E2846" s="58" t="s">
        <v>728</v>
      </c>
      <c r="F2846" s="57" t="s">
        <v>477</v>
      </c>
      <c r="G2846" s="59">
        <v>33288</v>
      </c>
      <c r="H2846" s="102">
        <f t="shared" si="44"/>
        <v>6.7783219132754358</v>
      </c>
    </row>
    <row r="2847" spans="1:8">
      <c r="A2847" s="56">
        <v>398040400943</v>
      </c>
      <c r="B2847" s="57" t="s">
        <v>7808</v>
      </c>
      <c r="C2847" s="58" t="s">
        <v>7809</v>
      </c>
      <c r="D2847" s="58" t="s">
        <v>7810</v>
      </c>
      <c r="E2847" s="58" t="s">
        <v>1845</v>
      </c>
      <c r="F2847" s="57" t="s">
        <v>441</v>
      </c>
      <c r="G2847" s="59">
        <v>33288</v>
      </c>
      <c r="H2847" s="102">
        <f t="shared" si="44"/>
        <v>6.7783219132754358</v>
      </c>
    </row>
    <row r="2848" spans="1:8">
      <c r="A2848" s="56">
        <v>398050300114</v>
      </c>
      <c r="B2848" s="57" t="s">
        <v>7811</v>
      </c>
      <c r="C2848" s="58" t="s">
        <v>7812</v>
      </c>
      <c r="D2848" s="58" t="s">
        <v>7813</v>
      </c>
      <c r="E2848" s="58" t="s">
        <v>1051</v>
      </c>
      <c r="F2848" s="57" t="s">
        <v>441</v>
      </c>
      <c r="G2848" s="59">
        <v>33288</v>
      </c>
      <c r="H2848" s="102">
        <f t="shared" si="44"/>
        <v>6.7783219132754358</v>
      </c>
    </row>
    <row r="2849" spans="1:8">
      <c r="A2849" s="56">
        <v>398050600592</v>
      </c>
      <c r="B2849" s="57" t="s">
        <v>7814</v>
      </c>
      <c r="C2849" s="58" t="s">
        <v>7815</v>
      </c>
      <c r="D2849" s="58" t="s">
        <v>7816</v>
      </c>
      <c r="E2849" s="58" t="s">
        <v>743</v>
      </c>
      <c r="F2849" s="57" t="s">
        <v>441</v>
      </c>
      <c r="G2849" s="59">
        <v>33288</v>
      </c>
      <c r="H2849" s="102">
        <f t="shared" si="44"/>
        <v>6.7783219132754358</v>
      </c>
    </row>
    <row r="2850" spans="1:8">
      <c r="A2850" s="56">
        <v>398050601271</v>
      </c>
      <c r="B2850" s="57" t="s">
        <v>7817</v>
      </c>
      <c r="C2850" s="58" t="s">
        <v>7818</v>
      </c>
      <c r="D2850" s="58" t="s">
        <v>7819</v>
      </c>
      <c r="E2850" s="58" t="s">
        <v>1927</v>
      </c>
      <c r="F2850" s="57" t="s">
        <v>441</v>
      </c>
      <c r="G2850" s="59">
        <v>33288</v>
      </c>
      <c r="H2850" s="102">
        <f t="shared" si="44"/>
        <v>6.7783219132754358</v>
      </c>
    </row>
    <row r="2851" spans="1:8">
      <c r="A2851" s="56">
        <v>414700801089</v>
      </c>
      <c r="B2851" s="57" t="s">
        <v>7820</v>
      </c>
      <c r="C2851" s="58" t="s">
        <v>7821</v>
      </c>
      <c r="D2851" s="58" t="s">
        <v>7822</v>
      </c>
      <c r="E2851" s="58" t="s">
        <v>2174</v>
      </c>
      <c r="F2851" s="57" t="s">
        <v>441</v>
      </c>
      <c r="G2851" s="59">
        <v>33288</v>
      </c>
      <c r="H2851" s="102">
        <f t="shared" si="44"/>
        <v>6.7783219132754358</v>
      </c>
    </row>
    <row r="2852" spans="1:8">
      <c r="A2852" s="56">
        <v>888981102321</v>
      </c>
      <c r="B2852" s="57" t="s">
        <v>7823</v>
      </c>
      <c r="C2852" s="58" t="s">
        <v>7824</v>
      </c>
      <c r="D2852" s="58" t="s">
        <v>7825</v>
      </c>
      <c r="E2852" s="58" t="s">
        <v>7826</v>
      </c>
      <c r="F2852" s="57" t="s">
        <v>441</v>
      </c>
      <c r="G2852" s="59">
        <v>33288</v>
      </c>
      <c r="H2852" s="102">
        <f t="shared" si="44"/>
        <v>6.7783219132754358</v>
      </c>
    </row>
    <row r="2853" spans="1:8">
      <c r="A2853" s="56">
        <v>390800102378</v>
      </c>
      <c r="B2853" s="57" t="s">
        <v>7827</v>
      </c>
      <c r="C2853" s="58" t="s">
        <v>7828</v>
      </c>
      <c r="D2853" s="58" t="s">
        <v>7829</v>
      </c>
      <c r="E2853" s="58" t="s">
        <v>1532</v>
      </c>
      <c r="F2853" s="57" t="s">
        <v>441</v>
      </c>
      <c r="G2853" s="59">
        <v>32296</v>
      </c>
      <c r="H2853" s="102">
        <f t="shared" si="44"/>
        <v>6.5763243364318518</v>
      </c>
    </row>
    <row r="2854" spans="1:8">
      <c r="A2854" s="56">
        <v>400990320932</v>
      </c>
      <c r="B2854" s="57" t="s">
        <v>7830</v>
      </c>
      <c r="C2854" s="58" t="s">
        <v>7075</v>
      </c>
      <c r="D2854" s="58" t="s">
        <v>7831</v>
      </c>
      <c r="E2854" s="58" t="s">
        <v>716</v>
      </c>
      <c r="F2854" s="57" t="s">
        <v>441</v>
      </c>
      <c r="G2854" s="59">
        <v>32295</v>
      </c>
      <c r="H2854" s="102">
        <f t="shared" si="44"/>
        <v>6.5761207098422911</v>
      </c>
    </row>
    <row r="2855" spans="1:8">
      <c r="A2855" s="56">
        <v>371951000955</v>
      </c>
      <c r="B2855" s="57" t="s">
        <v>7832</v>
      </c>
      <c r="C2855" s="58" t="s">
        <v>7833</v>
      </c>
      <c r="D2855" s="58" t="s">
        <v>7834</v>
      </c>
      <c r="E2855" s="58" t="s">
        <v>4156</v>
      </c>
      <c r="F2855" s="57" t="s">
        <v>441</v>
      </c>
      <c r="G2855" s="59">
        <v>31477</v>
      </c>
      <c r="H2855" s="102">
        <f t="shared" si="44"/>
        <v>6.4095541595821581</v>
      </c>
    </row>
    <row r="2856" spans="1:8">
      <c r="A2856" s="56">
        <v>372850201301</v>
      </c>
      <c r="B2856" s="57" t="s">
        <v>7835</v>
      </c>
      <c r="C2856" s="58" t="s">
        <v>7836</v>
      </c>
      <c r="D2856" s="58" t="s">
        <v>7837</v>
      </c>
      <c r="E2856" s="58" t="s">
        <v>3594</v>
      </c>
      <c r="F2856" s="57" t="s">
        <v>441</v>
      </c>
      <c r="G2856" s="59">
        <v>31197</v>
      </c>
      <c r="H2856" s="102">
        <f t="shared" si="44"/>
        <v>6.3525387145053402</v>
      </c>
    </row>
    <row r="2857" spans="1:8">
      <c r="A2857" s="56">
        <v>395050500921</v>
      </c>
      <c r="B2857" s="57" t="s">
        <v>7838</v>
      </c>
      <c r="C2857" s="58" t="s">
        <v>7839</v>
      </c>
      <c r="D2857" s="58" t="s">
        <v>7840</v>
      </c>
      <c r="E2857" s="58" t="s">
        <v>743</v>
      </c>
      <c r="F2857" s="57" t="s">
        <v>477</v>
      </c>
      <c r="G2857" s="59">
        <v>30721</v>
      </c>
      <c r="H2857" s="102">
        <f t="shared" si="44"/>
        <v>6.2556124578747498</v>
      </c>
    </row>
    <row r="2858" spans="1:8">
      <c r="A2858" s="56">
        <v>395150701559</v>
      </c>
      <c r="B2858" s="57" t="s">
        <v>7841</v>
      </c>
      <c r="C2858" s="58" t="s">
        <v>7842</v>
      </c>
      <c r="D2858" s="58" t="s">
        <v>7843</v>
      </c>
      <c r="E2858" s="58" t="s">
        <v>743</v>
      </c>
      <c r="F2858" s="57" t="s">
        <v>441</v>
      </c>
      <c r="G2858" s="59">
        <v>30721</v>
      </c>
      <c r="H2858" s="102">
        <f t="shared" si="44"/>
        <v>6.2556124578747498</v>
      </c>
    </row>
    <row r="2859" spans="1:8">
      <c r="A2859" s="56">
        <v>398941220375</v>
      </c>
      <c r="B2859" s="57" t="s">
        <v>7844</v>
      </c>
      <c r="C2859" s="58" t="s">
        <v>7845</v>
      </c>
      <c r="D2859" s="58" t="s">
        <v>7846</v>
      </c>
      <c r="E2859" s="58" t="s">
        <v>6995</v>
      </c>
      <c r="F2859" s="57" t="s">
        <v>441</v>
      </c>
      <c r="G2859" s="59">
        <v>30721</v>
      </c>
      <c r="H2859" s="102">
        <f t="shared" si="44"/>
        <v>6.2556124578747498</v>
      </c>
    </row>
    <row r="2860" spans="1:8">
      <c r="A2860" s="56">
        <v>371120304699</v>
      </c>
      <c r="B2860" s="57" t="s">
        <v>7847</v>
      </c>
      <c r="C2860" s="58" t="s">
        <v>7848</v>
      </c>
      <c r="D2860" s="58" t="s">
        <v>7849</v>
      </c>
      <c r="E2860" s="58" t="s">
        <v>3101</v>
      </c>
      <c r="F2860" s="57" t="s">
        <v>441</v>
      </c>
      <c r="G2860" s="59">
        <v>30283</v>
      </c>
      <c r="H2860" s="102">
        <f t="shared" si="44"/>
        <v>6.1664240116474414</v>
      </c>
    </row>
    <row r="2861" spans="1:8">
      <c r="A2861" s="56">
        <v>395090801745</v>
      </c>
      <c r="B2861" s="57" t="s">
        <v>7850</v>
      </c>
      <c r="C2861" s="58" t="s">
        <v>7851</v>
      </c>
      <c r="D2861" s="58" t="s">
        <v>7852</v>
      </c>
      <c r="E2861" s="58" t="s">
        <v>728</v>
      </c>
      <c r="F2861" s="57" t="s">
        <v>441</v>
      </c>
      <c r="G2861" s="59">
        <v>30283</v>
      </c>
      <c r="H2861" s="102">
        <f t="shared" si="44"/>
        <v>6.1664240116474414</v>
      </c>
    </row>
    <row r="2862" spans="1:8">
      <c r="A2862" s="56">
        <v>389120500290</v>
      </c>
      <c r="B2862" s="57" t="s">
        <v>7853</v>
      </c>
      <c r="C2862" s="58" t="s">
        <v>7854</v>
      </c>
      <c r="D2862" s="58" t="s">
        <v>7855</v>
      </c>
      <c r="E2862" s="58" t="s">
        <v>1489</v>
      </c>
      <c r="F2862" s="57" t="s">
        <v>441</v>
      </c>
      <c r="G2862" s="59">
        <v>29944</v>
      </c>
      <c r="H2862" s="102">
        <f t="shared" si="44"/>
        <v>6.0973945977865789</v>
      </c>
    </row>
    <row r="2863" spans="1:8">
      <c r="A2863" s="56">
        <v>395170900868</v>
      </c>
      <c r="B2863" s="57" t="s">
        <v>7856</v>
      </c>
      <c r="C2863" s="58" t="s">
        <v>7857</v>
      </c>
      <c r="D2863" s="58" t="s">
        <v>7858</v>
      </c>
      <c r="E2863" s="58" t="s">
        <v>728</v>
      </c>
      <c r="F2863" s="57" t="s">
        <v>441</v>
      </c>
      <c r="G2863" s="59">
        <v>29944</v>
      </c>
      <c r="H2863" s="102">
        <f t="shared" si="44"/>
        <v>6.0973945977865789</v>
      </c>
    </row>
    <row r="2864" spans="1:8">
      <c r="A2864" s="56">
        <v>398060400231</v>
      </c>
      <c r="B2864" s="57" t="s">
        <v>7859</v>
      </c>
      <c r="C2864" s="58" t="s">
        <v>7860</v>
      </c>
      <c r="D2864" s="58" t="s">
        <v>7861</v>
      </c>
      <c r="E2864" s="58" t="s">
        <v>2160</v>
      </c>
      <c r="F2864" s="57" t="s">
        <v>441</v>
      </c>
      <c r="G2864" s="59">
        <v>29944</v>
      </c>
      <c r="H2864" s="102">
        <f t="shared" si="44"/>
        <v>6.0973945977865789</v>
      </c>
    </row>
    <row r="2865" spans="1:8">
      <c r="A2865" s="56">
        <v>400160207530</v>
      </c>
      <c r="B2865" s="57" t="s">
        <v>7862</v>
      </c>
      <c r="C2865" s="58" t="s">
        <v>7111</v>
      </c>
      <c r="D2865" s="58" t="s">
        <v>7863</v>
      </c>
      <c r="E2865" s="58" t="s">
        <v>716</v>
      </c>
      <c r="F2865" s="57" t="s">
        <v>441</v>
      </c>
      <c r="G2865" s="59">
        <v>29944</v>
      </c>
      <c r="H2865" s="102">
        <f t="shared" si="44"/>
        <v>6.0973945977865789</v>
      </c>
    </row>
    <row r="2866" spans="1:8">
      <c r="A2866" s="56">
        <v>371090102522</v>
      </c>
      <c r="B2866" s="57" t="s">
        <v>7864</v>
      </c>
      <c r="C2866" s="58" t="s">
        <v>7865</v>
      </c>
      <c r="D2866" s="58" t="s">
        <v>7866</v>
      </c>
      <c r="E2866" s="58" t="s">
        <v>1429</v>
      </c>
      <c r="F2866" s="57" t="s">
        <v>441</v>
      </c>
      <c r="G2866" s="59">
        <v>29845</v>
      </c>
      <c r="H2866" s="102">
        <f t="shared" si="44"/>
        <v>6.0772355654201329</v>
      </c>
    </row>
    <row r="2867" spans="1:8">
      <c r="A2867" s="56">
        <v>371781111242</v>
      </c>
      <c r="B2867" s="57" t="s">
        <v>7867</v>
      </c>
      <c r="C2867" s="58" t="s">
        <v>7868</v>
      </c>
      <c r="D2867" s="58" t="s">
        <v>7869</v>
      </c>
      <c r="E2867" s="58" t="s">
        <v>2200</v>
      </c>
      <c r="F2867" s="57" t="s">
        <v>441</v>
      </c>
      <c r="G2867" s="59">
        <v>29845</v>
      </c>
      <c r="H2867" s="102">
        <f t="shared" si="44"/>
        <v>6.0772355654201329</v>
      </c>
    </row>
    <row r="2868" spans="1:8">
      <c r="A2868" s="56">
        <v>371880310991</v>
      </c>
      <c r="B2868" s="57" t="s">
        <v>7870</v>
      </c>
      <c r="C2868" s="58" t="s">
        <v>7871</v>
      </c>
      <c r="D2868" s="58" t="s">
        <v>7872</v>
      </c>
      <c r="E2868" s="58" t="s">
        <v>1674</v>
      </c>
      <c r="F2868" s="57" t="s">
        <v>441</v>
      </c>
      <c r="G2868" s="59">
        <v>29845</v>
      </c>
      <c r="H2868" s="102">
        <f t="shared" si="44"/>
        <v>6.0772355654201329</v>
      </c>
    </row>
    <row r="2869" spans="1:8">
      <c r="A2869" s="56">
        <v>389831200205</v>
      </c>
      <c r="B2869" s="57" t="s">
        <v>7873</v>
      </c>
      <c r="C2869" s="58" t="s">
        <v>7874</v>
      </c>
      <c r="D2869" s="58" t="s">
        <v>7875</v>
      </c>
      <c r="E2869" s="58" t="s">
        <v>6327</v>
      </c>
      <c r="F2869" s="57" t="s">
        <v>441</v>
      </c>
      <c r="G2869" s="59">
        <v>29845</v>
      </c>
      <c r="H2869" s="102">
        <f t="shared" si="44"/>
        <v>6.0772355654201329</v>
      </c>
    </row>
    <row r="2870" spans="1:8">
      <c r="A2870" s="56">
        <v>390050400801</v>
      </c>
      <c r="B2870" s="57" t="s">
        <v>7876</v>
      </c>
      <c r="C2870" s="58" t="s">
        <v>4158</v>
      </c>
      <c r="D2870" s="58" t="s">
        <v>7877</v>
      </c>
      <c r="E2870" s="58" t="s">
        <v>1532</v>
      </c>
      <c r="F2870" s="57" t="s">
        <v>477</v>
      </c>
      <c r="G2870" s="59">
        <v>29845</v>
      </c>
      <c r="H2870" s="102">
        <f t="shared" si="44"/>
        <v>6.0772355654201329</v>
      </c>
    </row>
    <row r="2871" spans="1:8">
      <c r="A2871" s="56">
        <v>393030710187</v>
      </c>
      <c r="B2871" s="57" t="s">
        <v>7878</v>
      </c>
      <c r="C2871" s="58" t="s">
        <v>7879</v>
      </c>
      <c r="D2871" s="58" t="s">
        <v>7880</v>
      </c>
      <c r="E2871" s="58" t="s">
        <v>1205</v>
      </c>
      <c r="F2871" s="57" t="s">
        <v>441</v>
      </c>
      <c r="G2871" s="59">
        <v>29845</v>
      </c>
      <c r="H2871" s="102">
        <f t="shared" si="44"/>
        <v>6.0772355654201329</v>
      </c>
    </row>
    <row r="2872" spans="1:8">
      <c r="A2872" s="56">
        <v>395110301329</v>
      </c>
      <c r="B2872" s="57" t="s">
        <v>7881</v>
      </c>
      <c r="C2872" s="58" t="s">
        <v>7882</v>
      </c>
      <c r="D2872" s="58" t="s">
        <v>6681</v>
      </c>
      <c r="E2872" s="58" t="s">
        <v>743</v>
      </c>
      <c r="F2872" s="57" t="s">
        <v>441</v>
      </c>
      <c r="G2872" s="59">
        <v>29845</v>
      </c>
      <c r="H2872" s="102">
        <f t="shared" si="44"/>
        <v>6.0772355654201329</v>
      </c>
    </row>
    <row r="2873" spans="1:8">
      <c r="A2873" s="56">
        <v>395180401657</v>
      </c>
      <c r="B2873" s="57" t="s">
        <v>7883</v>
      </c>
      <c r="C2873" s="58" t="s">
        <v>2704</v>
      </c>
      <c r="D2873" s="58" t="s">
        <v>7884</v>
      </c>
      <c r="E2873" s="58" t="s">
        <v>743</v>
      </c>
      <c r="F2873" s="57" t="s">
        <v>441</v>
      </c>
      <c r="G2873" s="59">
        <v>29845</v>
      </c>
      <c r="H2873" s="102">
        <f t="shared" si="44"/>
        <v>6.0772355654201329</v>
      </c>
    </row>
    <row r="2874" spans="1:8">
      <c r="A2874" s="56">
        <v>396060202835</v>
      </c>
      <c r="B2874" s="57" t="s">
        <v>303</v>
      </c>
      <c r="C2874" s="58" t="s">
        <v>7885</v>
      </c>
      <c r="D2874" s="58" t="s">
        <v>7886</v>
      </c>
      <c r="E2874" s="58" t="s">
        <v>440</v>
      </c>
      <c r="F2874" s="57" t="s">
        <v>441</v>
      </c>
      <c r="G2874" s="59">
        <v>29845</v>
      </c>
      <c r="H2874" s="102">
        <f t="shared" si="44"/>
        <v>6.0772355654201329</v>
      </c>
    </row>
    <row r="2875" spans="1:8">
      <c r="A2875" s="56">
        <v>396980951236</v>
      </c>
      <c r="B2875" s="57" t="s">
        <v>601</v>
      </c>
      <c r="C2875" s="58" t="s">
        <v>602</v>
      </c>
      <c r="D2875" s="58" t="s">
        <v>603</v>
      </c>
      <c r="E2875" s="58" t="s">
        <v>440</v>
      </c>
      <c r="F2875" s="57" t="s">
        <v>441</v>
      </c>
      <c r="G2875" s="59">
        <v>29845</v>
      </c>
      <c r="H2875" s="102">
        <f t="shared" si="44"/>
        <v>6.0772355654201329</v>
      </c>
    </row>
    <row r="2876" spans="1:8">
      <c r="A2876" s="56">
        <v>398010201598</v>
      </c>
      <c r="B2876" s="57" t="s">
        <v>7887</v>
      </c>
      <c r="C2876" s="58" t="s">
        <v>7888</v>
      </c>
      <c r="D2876" s="58" t="s">
        <v>7889</v>
      </c>
      <c r="E2876" s="58" t="s">
        <v>2227</v>
      </c>
      <c r="F2876" s="57" t="s">
        <v>441</v>
      </c>
      <c r="G2876" s="59">
        <v>29845</v>
      </c>
      <c r="H2876" s="102">
        <f t="shared" si="44"/>
        <v>6.0772355654201329</v>
      </c>
    </row>
    <row r="2877" spans="1:8">
      <c r="A2877" s="56">
        <v>398030500494</v>
      </c>
      <c r="B2877" s="57" t="s">
        <v>7890</v>
      </c>
      <c r="C2877" s="58" t="s">
        <v>7891</v>
      </c>
      <c r="D2877" s="58" t="s">
        <v>7892</v>
      </c>
      <c r="E2877" s="58" t="s">
        <v>6137</v>
      </c>
      <c r="F2877" s="57" t="s">
        <v>441</v>
      </c>
      <c r="G2877" s="59">
        <v>29845</v>
      </c>
      <c r="H2877" s="102">
        <f t="shared" si="44"/>
        <v>6.0772355654201329</v>
      </c>
    </row>
    <row r="2878" spans="1:8">
      <c r="A2878" s="56">
        <v>398951220268</v>
      </c>
      <c r="B2878" s="57" t="s">
        <v>7893</v>
      </c>
      <c r="C2878" s="58" t="s">
        <v>7894</v>
      </c>
      <c r="D2878" s="58" t="s">
        <v>7895</v>
      </c>
      <c r="E2878" s="58" t="s">
        <v>6995</v>
      </c>
      <c r="F2878" s="57" t="s">
        <v>441</v>
      </c>
      <c r="G2878" s="59">
        <v>29845</v>
      </c>
      <c r="H2878" s="102">
        <f t="shared" si="44"/>
        <v>6.0772355654201329</v>
      </c>
    </row>
    <row r="2879" spans="1:8">
      <c r="A2879" s="56">
        <v>400030501690</v>
      </c>
      <c r="B2879" s="57" t="s">
        <v>7896</v>
      </c>
      <c r="C2879" s="58" t="s">
        <v>7897</v>
      </c>
      <c r="D2879" s="58" t="s">
        <v>7898</v>
      </c>
      <c r="E2879" s="58" t="s">
        <v>716</v>
      </c>
      <c r="F2879" s="57" t="s">
        <v>441</v>
      </c>
      <c r="G2879" s="59">
        <v>29845</v>
      </c>
      <c r="H2879" s="102">
        <f t="shared" si="44"/>
        <v>6.0772355654201329</v>
      </c>
    </row>
    <row r="2880" spans="1:8">
      <c r="A2880" s="56">
        <v>400050202290</v>
      </c>
      <c r="B2880" s="57" t="s">
        <v>7899</v>
      </c>
      <c r="C2880" s="58" t="s">
        <v>7900</v>
      </c>
      <c r="D2880" s="58" t="s">
        <v>7901</v>
      </c>
      <c r="E2880" s="58" t="s">
        <v>716</v>
      </c>
      <c r="F2880" s="57" t="s">
        <v>441</v>
      </c>
      <c r="G2880" s="59">
        <v>29845</v>
      </c>
      <c r="H2880" s="102">
        <f t="shared" si="44"/>
        <v>6.0772355654201329</v>
      </c>
    </row>
    <row r="2881" spans="1:8">
      <c r="A2881" s="56">
        <v>400120902057</v>
      </c>
      <c r="B2881" s="57" t="s">
        <v>7902</v>
      </c>
      <c r="C2881" s="58" t="s">
        <v>7903</v>
      </c>
      <c r="D2881" s="58" t="s">
        <v>7904</v>
      </c>
      <c r="E2881" s="58" t="s">
        <v>716</v>
      </c>
      <c r="F2881" s="57" t="s">
        <v>441</v>
      </c>
      <c r="G2881" s="59">
        <v>29845</v>
      </c>
      <c r="H2881" s="102">
        <f t="shared" si="44"/>
        <v>6.0772355654201329</v>
      </c>
    </row>
    <row r="2882" spans="1:8">
      <c r="A2882" s="56">
        <v>400760200091</v>
      </c>
      <c r="B2882" s="57" t="s">
        <v>7905</v>
      </c>
      <c r="C2882" s="58" t="s">
        <v>7906</v>
      </c>
      <c r="D2882" s="58" t="s">
        <v>7907</v>
      </c>
      <c r="E2882" s="58" t="s">
        <v>2127</v>
      </c>
      <c r="F2882" s="57" t="s">
        <v>441</v>
      </c>
      <c r="G2882" s="59">
        <v>29845</v>
      </c>
      <c r="H2882" s="102">
        <f t="shared" si="44"/>
        <v>6.0772355654201329</v>
      </c>
    </row>
    <row r="2883" spans="1:8">
      <c r="A2883" s="56">
        <v>400921001361</v>
      </c>
      <c r="B2883" s="57" t="s">
        <v>7908</v>
      </c>
      <c r="C2883" s="58" t="s">
        <v>7909</v>
      </c>
      <c r="D2883" s="58" t="s">
        <v>7910</v>
      </c>
      <c r="E2883" s="58" t="s">
        <v>716</v>
      </c>
      <c r="F2883" s="57" t="s">
        <v>441</v>
      </c>
      <c r="G2883" s="59">
        <v>29845</v>
      </c>
      <c r="H2883" s="102">
        <f t="shared" ref="H2883:H2946" si="45">G2883/4910.95</f>
        <v>6.0772355654201329</v>
      </c>
    </row>
    <row r="2884" spans="1:8">
      <c r="A2884" s="56">
        <v>400161001315</v>
      </c>
      <c r="B2884" s="57" t="s">
        <v>7911</v>
      </c>
      <c r="C2884" s="58" t="s">
        <v>7912</v>
      </c>
      <c r="D2884" s="58" t="s">
        <v>7913</v>
      </c>
      <c r="E2884" s="58" t="s">
        <v>716</v>
      </c>
      <c r="F2884" s="57" t="s">
        <v>441</v>
      </c>
      <c r="G2884" s="59">
        <v>29647</v>
      </c>
      <c r="H2884" s="102">
        <f t="shared" si="45"/>
        <v>6.03691750068724</v>
      </c>
    </row>
    <row r="2885" spans="1:8">
      <c r="A2885" s="56">
        <v>414111102553</v>
      </c>
      <c r="B2885" s="57" t="s">
        <v>7914</v>
      </c>
      <c r="C2885" s="58" t="s">
        <v>7915</v>
      </c>
      <c r="D2885" s="58" t="s">
        <v>7916</v>
      </c>
      <c r="E2885" s="58" t="s">
        <v>4156</v>
      </c>
      <c r="F2885" s="57" t="s">
        <v>441</v>
      </c>
      <c r="G2885" s="59">
        <v>29056</v>
      </c>
      <c r="H2885" s="102">
        <f t="shared" si="45"/>
        <v>5.9165741862572414</v>
      </c>
    </row>
    <row r="2886" spans="1:8">
      <c r="A2886" s="56">
        <v>390080400074</v>
      </c>
      <c r="B2886" s="57" t="s">
        <v>7917</v>
      </c>
      <c r="C2886" s="58" t="s">
        <v>7918</v>
      </c>
      <c r="D2886" s="58" t="s">
        <v>7919</v>
      </c>
      <c r="E2886" s="58" t="s">
        <v>1532</v>
      </c>
      <c r="F2886" s="57" t="s">
        <v>441</v>
      </c>
      <c r="G2886" s="59">
        <v>27668</v>
      </c>
      <c r="H2886" s="102">
        <f t="shared" si="45"/>
        <v>5.6339404799478716</v>
      </c>
    </row>
    <row r="2887" spans="1:8">
      <c r="A2887" s="56">
        <v>395950911438</v>
      </c>
      <c r="B2887" s="57" t="s">
        <v>7920</v>
      </c>
      <c r="C2887" s="58" t="s">
        <v>7921</v>
      </c>
      <c r="D2887" s="58" t="s">
        <v>7922</v>
      </c>
      <c r="E2887" s="58" t="s">
        <v>743</v>
      </c>
      <c r="F2887" s="57" t="s">
        <v>477</v>
      </c>
      <c r="G2887" s="59">
        <v>27394</v>
      </c>
      <c r="H2887" s="102">
        <f t="shared" si="45"/>
        <v>5.578146794408414</v>
      </c>
    </row>
    <row r="2888" spans="1:8">
      <c r="A2888" s="56">
        <v>400771000159</v>
      </c>
      <c r="B2888" s="57" t="s">
        <v>7923</v>
      </c>
      <c r="C2888" s="58" t="s">
        <v>7924</v>
      </c>
      <c r="D2888" s="58" t="s">
        <v>7925</v>
      </c>
      <c r="E2888" s="58" t="s">
        <v>716</v>
      </c>
      <c r="F2888" s="57" t="s">
        <v>441</v>
      </c>
      <c r="G2888" s="59">
        <v>27394</v>
      </c>
      <c r="H2888" s="102">
        <f t="shared" si="45"/>
        <v>5.578146794408414</v>
      </c>
    </row>
    <row r="2889" spans="1:8">
      <c r="A2889" s="56">
        <v>398050600827</v>
      </c>
      <c r="B2889" s="57" t="s">
        <v>7926</v>
      </c>
      <c r="C2889" s="58" t="s">
        <v>7927</v>
      </c>
      <c r="D2889" s="58" t="s">
        <v>7928</v>
      </c>
      <c r="E2889" s="58" t="s">
        <v>2160</v>
      </c>
      <c r="F2889" s="57" t="s">
        <v>441</v>
      </c>
      <c r="G2889" s="59">
        <v>26718</v>
      </c>
      <c r="H2889" s="102">
        <f t="shared" si="45"/>
        <v>5.4404952198658103</v>
      </c>
    </row>
    <row r="2890" spans="1:8">
      <c r="A2890" s="56">
        <v>371950900952</v>
      </c>
      <c r="B2890" s="57" t="s">
        <v>7929</v>
      </c>
      <c r="C2890" s="58" t="s">
        <v>7930</v>
      </c>
      <c r="D2890" s="58" t="s">
        <v>7931</v>
      </c>
      <c r="E2890" s="58" t="s">
        <v>4156</v>
      </c>
      <c r="F2890" s="57" t="s">
        <v>441</v>
      </c>
      <c r="G2890" s="59">
        <v>26444</v>
      </c>
      <c r="H2890" s="102">
        <f t="shared" si="45"/>
        <v>5.3847015343263527</v>
      </c>
    </row>
    <row r="2891" spans="1:8">
      <c r="A2891" s="56">
        <v>395101101007</v>
      </c>
      <c r="B2891" s="57" t="s">
        <v>7932</v>
      </c>
      <c r="C2891" s="58" t="s">
        <v>7933</v>
      </c>
      <c r="D2891" s="58" t="s">
        <v>7934</v>
      </c>
      <c r="E2891" s="58" t="s">
        <v>743</v>
      </c>
      <c r="F2891" s="57" t="s">
        <v>441</v>
      </c>
      <c r="G2891" s="59">
        <v>25404</v>
      </c>
      <c r="H2891" s="102">
        <f t="shared" si="45"/>
        <v>5.1729298811838849</v>
      </c>
    </row>
    <row r="2892" spans="1:8">
      <c r="A2892" s="56">
        <v>396120500148</v>
      </c>
      <c r="B2892" s="57" t="s">
        <v>580</v>
      </c>
      <c r="C2892" s="58" t="s">
        <v>578</v>
      </c>
      <c r="D2892" s="58" t="s">
        <v>579</v>
      </c>
      <c r="E2892" s="58" t="s">
        <v>440</v>
      </c>
      <c r="F2892" s="57" t="s">
        <v>441</v>
      </c>
      <c r="G2892" s="59">
        <v>25404</v>
      </c>
      <c r="H2892" s="102">
        <f t="shared" si="45"/>
        <v>5.1729298811838849</v>
      </c>
    </row>
    <row r="2893" spans="1:8">
      <c r="A2893" s="56">
        <v>395120601592</v>
      </c>
      <c r="B2893" s="57" t="s">
        <v>7935</v>
      </c>
      <c r="C2893" s="58" t="s">
        <v>7936</v>
      </c>
      <c r="D2893" s="58" t="s">
        <v>7937</v>
      </c>
      <c r="E2893" s="58" t="s">
        <v>728</v>
      </c>
      <c r="F2893" s="57" t="s">
        <v>441</v>
      </c>
      <c r="G2893" s="59">
        <v>25382</v>
      </c>
      <c r="H2893" s="102">
        <f t="shared" si="45"/>
        <v>5.1684500962135633</v>
      </c>
    </row>
    <row r="2894" spans="1:8">
      <c r="A2894" s="56">
        <v>398070601021</v>
      </c>
      <c r="B2894" s="57" t="s">
        <v>7938</v>
      </c>
      <c r="C2894" s="58" t="s">
        <v>7939</v>
      </c>
      <c r="D2894" s="58" t="s">
        <v>7940</v>
      </c>
      <c r="E2894" s="58" t="s">
        <v>1051</v>
      </c>
      <c r="F2894" s="57" t="s">
        <v>441</v>
      </c>
      <c r="G2894" s="59">
        <v>24994</v>
      </c>
      <c r="H2894" s="102">
        <f t="shared" si="45"/>
        <v>5.0894429794642591</v>
      </c>
    </row>
    <row r="2895" spans="1:8">
      <c r="A2895" s="56">
        <v>396190401058</v>
      </c>
      <c r="B2895" s="57" t="s">
        <v>666</v>
      </c>
      <c r="C2895" s="58" t="s">
        <v>667</v>
      </c>
      <c r="D2895" s="58" t="s">
        <v>668</v>
      </c>
      <c r="E2895" s="58" t="s">
        <v>440</v>
      </c>
      <c r="F2895" s="57" t="s">
        <v>477</v>
      </c>
      <c r="G2895" s="59">
        <v>24989</v>
      </c>
      <c r="H2895" s="102">
        <f t="shared" si="45"/>
        <v>5.0884248465164585</v>
      </c>
    </row>
    <row r="2896" spans="1:8">
      <c r="A2896" s="56">
        <v>370850103421</v>
      </c>
      <c r="B2896" s="57" t="s">
        <v>7941</v>
      </c>
      <c r="C2896" s="58" t="s">
        <v>7942</v>
      </c>
      <c r="D2896" s="58" t="s">
        <v>7943</v>
      </c>
      <c r="E2896" s="58" t="s">
        <v>1409</v>
      </c>
      <c r="F2896" s="57" t="s">
        <v>441</v>
      </c>
      <c r="G2896" s="59">
        <v>24944</v>
      </c>
      <c r="H2896" s="102">
        <f t="shared" si="45"/>
        <v>5.0792616499862557</v>
      </c>
    </row>
    <row r="2897" spans="1:8">
      <c r="A2897" s="56">
        <v>370970207670</v>
      </c>
      <c r="B2897" s="57" t="s">
        <v>7944</v>
      </c>
      <c r="C2897" s="58" t="s">
        <v>7945</v>
      </c>
      <c r="D2897" s="58" t="s">
        <v>7946</v>
      </c>
      <c r="E2897" s="58" t="s">
        <v>1409</v>
      </c>
      <c r="F2897" s="57" t="s">
        <v>441</v>
      </c>
      <c r="G2897" s="59">
        <v>24944</v>
      </c>
      <c r="H2897" s="102">
        <f t="shared" si="45"/>
        <v>5.0792616499862557</v>
      </c>
    </row>
    <row r="2898" spans="1:8">
      <c r="A2898" s="56">
        <v>371010901209</v>
      </c>
      <c r="B2898" s="57" t="s">
        <v>7947</v>
      </c>
      <c r="C2898" s="58" t="s">
        <v>7948</v>
      </c>
      <c r="D2898" s="58" t="s">
        <v>7949</v>
      </c>
      <c r="E2898" s="58" t="s">
        <v>4156</v>
      </c>
      <c r="F2898" s="57" t="s">
        <v>441</v>
      </c>
      <c r="G2898" s="59">
        <v>24944</v>
      </c>
      <c r="H2898" s="102">
        <f t="shared" si="45"/>
        <v>5.0792616499862557</v>
      </c>
    </row>
    <row r="2899" spans="1:8">
      <c r="A2899" s="56">
        <v>371030500197</v>
      </c>
      <c r="B2899" s="57" t="s">
        <v>7950</v>
      </c>
      <c r="C2899" s="58" t="s">
        <v>7951</v>
      </c>
      <c r="D2899" s="58" t="s">
        <v>7952</v>
      </c>
      <c r="E2899" s="58" t="s">
        <v>3101</v>
      </c>
      <c r="F2899" s="57" t="s">
        <v>441</v>
      </c>
      <c r="G2899" s="59">
        <v>24944</v>
      </c>
      <c r="H2899" s="102">
        <f t="shared" si="45"/>
        <v>5.0792616499862557</v>
      </c>
    </row>
    <row r="2900" spans="1:8">
      <c r="A2900" s="56">
        <v>371111101866</v>
      </c>
      <c r="B2900" s="57" t="s">
        <v>7953</v>
      </c>
      <c r="C2900" s="58" t="s">
        <v>7954</v>
      </c>
      <c r="D2900" s="58" t="s">
        <v>7955</v>
      </c>
      <c r="E2900" s="58" t="s">
        <v>2200</v>
      </c>
      <c r="F2900" s="57" t="s">
        <v>441</v>
      </c>
      <c r="G2900" s="59">
        <v>24944</v>
      </c>
      <c r="H2900" s="102">
        <f t="shared" si="45"/>
        <v>5.0792616499862557</v>
      </c>
    </row>
    <row r="2901" spans="1:8">
      <c r="A2901" s="56">
        <v>371120402135</v>
      </c>
      <c r="B2901" s="57" t="s">
        <v>7956</v>
      </c>
      <c r="C2901" s="58" t="s">
        <v>7957</v>
      </c>
      <c r="D2901" s="58" t="s">
        <v>7958</v>
      </c>
      <c r="E2901" s="58" t="s">
        <v>1429</v>
      </c>
      <c r="F2901" s="57" t="s">
        <v>441</v>
      </c>
      <c r="G2901" s="59">
        <v>24944</v>
      </c>
      <c r="H2901" s="102">
        <f t="shared" si="45"/>
        <v>5.0792616499862557</v>
      </c>
    </row>
    <row r="2902" spans="1:8">
      <c r="A2902" s="56">
        <v>371120601880</v>
      </c>
      <c r="B2902" s="57" t="s">
        <v>7959</v>
      </c>
      <c r="C2902" s="58" t="s">
        <v>7960</v>
      </c>
      <c r="D2902" s="58" t="s">
        <v>7961</v>
      </c>
      <c r="E2902" s="58" t="s">
        <v>1429</v>
      </c>
      <c r="F2902" s="57" t="s">
        <v>441</v>
      </c>
      <c r="G2902" s="59">
        <v>24944</v>
      </c>
      <c r="H2902" s="102">
        <f t="shared" si="45"/>
        <v>5.0792616499862557</v>
      </c>
    </row>
    <row r="2903" spans="1:8">
      <c r="A2903" s="56">
        <v>371151202886</v>
      </c>
      <c r="B2903" s="57" t="s">
        <v>7962</v>
      </c>
      <c r="C2903" s="58" t="s">
        <v>7963</v>
      </c>
      <c r="D2903" s="58" t="s">
        <v>7964</v>
      </c>
      <c r="E2903" s="58" t="s">
        <v>1409</v>
      </c>
      <c r="F2903" s="57" t="s">
        <v>441</v>
      </c>
      <c r="G2903" s="59">
        <v>24944</v>
      </c>
      <c r="H2903" s="102">
        <f t="shared" si="45"/>
        <v>5.0792616499862557</v>
      </c>
    </row>
    <row r="2904" spans="1:8">
      <c r="A2904" s="56">
        <v>371160804295</v>
      </c>
      <c r="B2904" s="57" t="s">
        <v>7965</v>
      </c>
      <c r="C2904" s="58" t="s">
        <v>7966</v>
      </c>
      <c r="D2904" s="58" t="s">
        <v>7967</v>
      </c>
      <c r="E2904" s="58" t="s">
        <v>3101</v>
      </c>
      <c r="F2904" s="57" t="s">
        <v>441</v>
      </c>
      <c r="G2904" s="59">
        <v>24944</v>
      </c>
      <c r="H2904" s="102">
        <f t="shared" si="45"/>
        <v>5.0792616499862557</v>
      </c>
    </row>
    <row r="2905" spans="1:8">
      <c r="A2905" s="56">
        <v>371161000807</v>
      </c>
      <c r="B2905" s="57" t="s">
        <v>7968</v>
      </c>
      <c r="C2905" s="58" t="s">
        <v>7969</v>
      </c>
      <c r="D2905" s="58" t="s">
        <v>7970</v>
      </c>
      <c r="E2905" s="58" t="s">
        <v>4814</v>
      </c>
      <c r="F2905" s="57" t="s">
        <v>441</v>
      </c>
      <c r="G2905" s="59">
        <v>24944</v>
      </c>
      <c r="H2905" s="102">
        <f t="shared" si="45"/>
        <v>5.0792616499862557</v>
      </c>
    </row>
    <row r="2906" spans="1:8">
      <c r="A2906" s="56">
        <v>371191101721</v>
      </c>
      <c r="B2906" s="57" t="s">
        <v>7971</v>
      </c>
      <c r="C2906" s="58" t="s">
        <v>7972</v>
      </c>
      <c r="D2906" s="58" t="s">
        <v>7973</v>
      </c>
      <c r="E2906" s="58" t="s">
        <v>1674</v>
      </c>
      <c r="F2906" s="57" t="s">
        <v>441</v>
      </c>
      <c r="G2906" s="59">
        <v>24944</v>
      </c>
      <c r="H2906" s="102">
        <f t="shared" si="45"/>
        <v>5.0792616499862557</v>
      </c>
    </row>
    <row r="2907" spans="1:8">
      <c r="A2907" s="56">
        <v>371850202492</v>
      </c>
      <c r="B2907" s="57" t="s">
        <v>7974</v>
      </c>
      <c r="C2907" s="58" t="s">
        <v>7975</v>
      </c>
      <c r="D2907" s="58" t="s">
        <v>7976</v>
      </c>
      <c r="E2907" s="58" t="s">
        <v>2200</v>
      </c>
      <c r="F2907" s="57" t="s">
        <v>441</v>
      </c>
      <c r="G2907" s="59">
        <v>24944</v>
      </c>
      <c r="H2907" s="102">
        <f t="shared" si="45"/>
        <v>5.0792616499862557</v>
      </c>
    </row>
    <row r="2908" spans="1:8">
      <c r="A2908" s="56">
        <v>371880310834</v>
      </c>
      <c r="B2908" s="57" t="s">
        <v>7977</v>
      </c>
      <c r="C2908" s="58" t="s">
        <v>7978</v>
      </c>
      <c r="D2908" s="58" t="s">
        <v>7979</v>
      </c>
      <c r="E2908" s="58" t="s">
        <v>1674</v>
      </c>
      <c r="F2908" s="57" t="s">
        <v>441</v>
      </c>
      <c r="G2908" s="59">
        <v>24944</v>
      </c>
      <c r="H2908" s="102">
        <f t="shared" si="45"/>
        <v>5.0792616499862557</v>
      </c>
    </row>
    <row r="2909" spans="1:8">
      <c r="A2909" s="56">
        <v>371891216139</v>
      </c>
      <c r="B2909" s="57" t="s">
        <v>7980</v>
      </c>
      <c r="C2909" s="58" t="s">
        <v>7981</v>
      </c>
      <c r="D2909" s="58" t="s">
        <v>7982</v>
      </c>
      <c r="E2909" s="58" t="s">
        <v>4814</v>
      </c>
      <c r="F2909" s="57" t="s">
        <v>441</v>
      </c>
      <c r="G2909" s="59">
        <v>24944</v>
      </c>
      <c r="H2909" s="102">
        <f t="shared" si="45"/>
        <v>5.0792616499862557</v>
      </c>
    </row>
    <row r="2910" spans="1:8">
      <c r="A2910" s="56">
        <v>371921200313</v>
      </c>
      <c r="B2910" s="57" t="s">
        <v>7983</v>
      </c>
      <c r="C2910" s="58" t="s">
        <v>7984</v>
      </c>
      <c r="D2910" s="58" t="s">
        <v>7985</v>
      </c>
      <c r="E2910" s="58" t="s">
        <v>4156</v>
      </c>
      <c r="F2910" s="57" t="s">
        <v>441</v>
      </c>
      <c r="G2910" s="59">
        <v>24944</v>
      </c>
      <c r="H2910" s="102">
        <f t="shared" si="45"/>
        <v>5.0792616499862557</v>
      </c>
    </row>
    <row r="2911" spans="1:8">
      <c r="A2911" s="56">
        <v>371931000142</v>
      </c>
      <c r="B2911" s="57" t="s">
        <v>7986</v>
      </c>
      <c r="C2911" s="58" t="s">
        <v>7987</v>
      </c>
      <c r="D2911" s="58" t="s">
        <v>7988</v>
      </c>
      <c r="E2911" s="58" t="s">
        <v>2200</v>
      </c>
      <c r="F2911" s="57" t="s">
        <v>441</v>
      </c>
      <c r="G2911" s="59">
        <v>24944</v>
      </c>
      <c r="H2911" s="102">
        <f t="shared" si="45"/>
        <v>5.0792616499862557</v>
      </c>
    </row>
    <row r="2912" spans="1:8">
      <c r="A2912" s="56">
        <v>371950800788</v>
      </c>
      <c r="B2912" s="57" t="s">
        <v>7989</v>
      </c>
      <c r="C2912" s="58" t="s">
        <v>7990</v>
      </c>
      <c r="D2912" s="58" t="s">
        <v>7991</v>
      </c>
      <c r="E2912" s="58" t="s">
        <v>3101</v>
      </c>
      <c r="F2912" s="57" t="s">
        <v>441</v>
      </c>
      <c r="G2912" s="59">
        <v>24944</v>
      </c>
      <c r="H2912" s="102">
        <f t="shared" si="45"/>
        <v>5.0792616499862557</v>
      </c>
    </row>
    <row r="2913" spans="1:8">
      <c r="A2913" s="56">
        <v>371960400672</v>
      </c>
      <c r="B2913" s="57" t="s">
        <v>7992</v>
      </c>
      <c r="C2913" s="58" t="s">
        <v>7993</v>
      </c>
      <c r="D2913" s="58" t="s">
        <v>7994</v>
      </c>
      <c r="E2913" s="58" t="s">
        <v>1429</v>
      </c>
      <c r="F2913" s="57" t="s">
        <v>441</v>
      </c>
      <c r="G2913" s="59">
        <v>24944</v>
      </c>
      <c r="H2913" s="102">
        <f t="shared" si="45"/>
        <v>5.0792616499862557</v>
      </c>
    </row>
    <row r="2914" spans="1:8">
      <c r="A2914" s="56">
        <v>371960800379</v>
      </c>
      <c r="B2914" s="57" t="s">
        <v>7995</v>
      </c>
      <c r="C2914" s="58" t="s">
        <v>7996</v>
      </c>
      <c r="D2914" s="58" t="s">
        <v>7997</v>
      </c>
      <c r="E2914" s="58" t="s">
        <v>1429</v>
      </c>
      <c r="F2914" s="57" t="s">
        <v>441</v>
      </c>
      <c r="G2914" s="59">
        <v>24944</v>
      </c>
      <c r="H2914" s="102">
        <f t="shared" si="45"/>
        <v>5.0792616499862557</v>
      </c>
    </row>
    <row r="2915" spans="1:8">
      <c r="A2915" s="56">
        <v>371970500152</v>
      </c>
      <c r="B2915" s="57" t="s">
        <v>7998</v>
      </c>
      <c r="C2915" s="58" t="s">
        <v>7999</v>
      </c>
      <c r="D2915" s="58" t="s">
        <v>8000</v>
      </c>
      <c r="E2915" s="58" t="s">
        <v>3101</v>
      </c>
      <c r="F2915" s="57" t="s">
        <v>441</v>
      </c>
      <c r="G2915" s="59">
        <v>24944</v>
      </c>
      <c r="H2915" s="102">
        <f t="shared" si="45"/>
        <v>5.0792616499862557</v>
      </c>
    </row>
    <row r="2916" spans="1:8">
      <c r="A2916" s="56">
        <v>371980200432</v>
      </c>
      <c r="B2916" s="57" t="s">
        <v>8001</v>
      </c>
      <c r="C2916" s="58" t="s">
        <v>8002</v>
      </c>
      <c r="D2916" s="58" t="s">
        <v>8003</v>
      </c>
      <c r="E2916" s="58" t="s">
        <v>2200</v>
      </c>
      <c r="F2916" s="57" t="s">
        <v>441</v>
      </c>
      <c r="G2916" s="59">
        <v>24944</v>
      </c>
      <c r="H2916" s="102">
        <f t="shared" si="45"/>
        <v>5.0792616499862557</v>
      </c>
    </row>
    <row r="2917" spans="1:8">
      <c r="A2917" s="56">
        <v>371980300780</v>
      </c>
      <c r="B2917" s="57" t="s">
        <v>8004</v>
      </c>
      <c r="C2917" s="58" t="s">
        <v>8005</v>
      </c>
      <c r="D2917" s="58" t="s">
        <v>8006</v>
      </c>
      <c r="E2917" s="58" t="s">
        <v>1429</v>
      </c>
      <c r="F2917" s="57" t="s">
        <v>441</v>
      </c>
      <c r="G2917" s="59">
        <v>24944</v>
      </c>
      <c r="H2917" s="102">
        <f t="shared" si="45"/>
        <v>5.0792616499862557</v>
      </c>
    </row>
    <row r="2918" spans="1:8">
      <c r="A2918" s="56">
        <v>371991101878</v>
      </c>
      <c r="B2918" s="57" t="s">
        <v>8007</v>
      </c>
      <c r="C2918" s="58" t="s">
        <v>8008</v>
      </c>
      <c r="D2918" s="58" t="s">
        <v>8009</v>
      </c>
      <c r="E2918" s="58" t="s">
        <v>2200</v>
      </c>
      <c r="F2918" s="57" t="s">
        <v>441</v>
      </c>
      <c r="G2918" s="59">
        <v>24944</v>
      </c>
      <c r="H2918" s="102">
        <f t="shared" si="45"/>
        <v>5.0792616499862557</v>
      </c>
    </row>
    <row r="2919" spans="1:8">
      <c r="A2919" s="56">
        <v>371991200876</v>
      </c>
      <c r="B2919" s="57" t="s">
        <v>8010</v>
      </c>
      <c r="C2919" s="58" t="s">
        <v>8011</v>
      </c>
      <c r="D2919" s="58" t="s">
        <v>8012</v>
      </c>
      <c r="E2919" s="58" t="s">
        <v>1674</v>
      </c>
      <c r="F2919" s="57" t="s">
        <v>441</v>
      </c>
      <c r="G2919" s="59">
        <v>24944</v>
      </c>
      <c r="H2919" s="102">
        <f t="shared" si="45"/>
        <v>5.0792616499862557</v>
      </c>
    </row>
    <row r="2920" spans="1:8">
      <c r="A2920" s="56">
        <v>385161000018</v>
      </c>
      <c r="B2920" s="57" t="s">
        <v>8013</v>
      </c>
      <c r="C2920" s="58" t="s">
        <v>8014</v>
      </c>
      <c r="D2920" s="58" t="s">
        <v>8015</v>
      </c>
      <c r="E2920" s="58" t="s">
        <v>1280</v>
      </c>
      <c r="F2920" s="57" t="s">
        <v>441</v>
      </c>
      <c r="G2920" s="59">
        <v>24944</v>
      </c>
      <c r="H2920" s="102">
        <f t="shared" si="45"/>
        <v>5.0792616499862557</v>
      </c>
    </row>
    <row r="2921" spans="1:8">
      <c r="A2921" s="56">
        <v>389070610528</v>
      </c>
      <c r="B2921" s="57" t="s">
        <v>8016</v>
      </c>
      <c r="C2921" s="58" t="s">
        <v>8017</v>
      </c>
      <c r="D2921" s="58" t="s">
        <v>8018</v>
      </c>
      <c r="E2921" s="58" t="s">
        <v>1489</v>
      </c>
      <c r="F2921" s="57" t="s">
        <v>441</v>
      </c>
      <c r="G2921" s="59">
        <v>24944</v>
      </c>
      <c r="H2921" s="102">
        <f t="shared" si="45"/>
        <v>5.0792616499862557</v>
      </c>
    </row>
    <row r="2922" spans="1:8">
      <c r="A2922" s="56">
        <v>389100700012</v>
      </c>
      <c r="B2922" s="57" t="s">
        <v>8019</v>
      </c>
      <c r="C2922" s="58" t="s">
        <v>8020</v>
      </c>
      <c r="D2922" s="58" t="s">
        <v>8021</v>
      </c>
      <c r="E2922" s="58" t="s">
        <v>3105</v>
      </c>
      <c r="F2922" s="57" t="s">
        <v>441</v>
      </c>
      <c r="G2922" s="59">
        <v>24944</v>
      </c>
      <c r="H2922" s="102">
        <f t="shared" si="45"/>
        <v>5.0792616499862557</v>
      </c>
    </row>
    <row r="2923" spans="1:8">
      <c r="A2923" s="56">
        <v>389100700217</v>
      </c>
      <c r="B2923" s="57" t="s">
        <v>8022</v>
      </c>
      <c r="C2923" s="58" t="s">
        <v>8023</v>
      </c>
      <c r="D2923" s="58" t="s">
        <v>8024</v>
      </c>
      <c r="E2923" s="58" t="s">
        <v>1489</v>
      </c>
      <c r="F2923" s="57" t="s">
        <v>441</v>
      </c>
      <c r="G2923" s="59">
        <v>24944</v>
      </c>
      <c r="H2923" s="102">
        <f t="shared" si="45"/>
        <v>5.0792616499862557</v>
      </c>
    </row>
    <row r="2924" spans="1:8">
      <c r="A2924" s="56">
        <v>389111000071</v>
      </c>
      <c r="B2924" s="57" t="s">
        <v>8025</v>
      </c>
      <c r="C2924" s="58" t="s">
        <v>8026</v>
      </c>
      <c r="D2924" s="58" t="s">
        <v>8027</v>
      </c>
      <c r="E2924" s="58" t="s">
        <v>3153</v>
      </c>
      <c r="F2924" s="57" t="s">
        <v>477</v>
      </c>
      <c r="G2924" s="59">
        <v>24944</v>
      </c>
      <c r="H2924" s="102">
        <f t="shared" si="45"/>
        <v>5.0792616499862557</v>
      </c>
    </row>
    <row r="2925" spans="1:8">
      <c r="A2925" s="56">
        <v>389190100078</v>
      </c>
      <c r="B2925" s="57" t="s">
        <v>8028</v>
      </c>
      <c r="C2925" s="58" t="s">
        <v>8023</v>
      </c>
      <c r="D2925" s="58" t="s">
        <v>8029</v>
      </c>
      <c r="E2925" s="58" t="s">
        <v>1489</v>
      </c>
      <c r="F2925" s="57" t="s">
        <v>441</v>
      </c>
      <c r="G2925" s="59">
        <v>24944</v>
      </c>
      <c r="H2925" s="102">
        <f t="shared" si="45"/>
        <v>5.0792616499862557</v>
      </c>
    </row>
    <row r="2926" spans="1:8">
      <c r="A2926" s="56">
        <v>389641000226</v>
      </c>
      <c r="B2926" s="57" t="s">
        <v>8030</v>
      </c>
      <c r="C2926" s="58" t="s">
        <v>8031</v>
      </c>
      <c r="D2926" s="58" t="s">
        <v>8032</v>
      </c>
      <c r="E2926" s="58" t="s">
        <v>3105</v>
      </c>
      <c r="F2926" s="57" t="s">
        <v>441</v>
      </c>
      <c r="G2926" s="59">
        <v>24944</v>
      </c>
      <c r="H2926" s="102">
        <f t="shared" si="45"/>
        <v>5.0792616499862557</v>
      </c>
    </row>
    <row r="2927" spans="1:8">
      <c r="A2927" s="56">
        <v>390000510494</v>
      </c>
      <c r="B2927" s="57" t="s">
        <v>8033</v>
      </c>
      <c r="C2927" s="58" t="s">
        <v>8034</v>
      </c>
      <c r="D2927" s="58" t="s">
        <v>3741</v>
      </c>
      <c r="E2927" s="58" t="s">
        <v>1679</v>
      </c>
      <c r="F2927" s="57" t="s">
        <v>477</v>
      </c>
      <c r="G2927" s="59">
        <v>24944</v>
      </c>
      <c r="H2927" s="102">
        <f t="shared" si="45"/>
        <v>5.0792616499862557</v>
      </c>
    </row>
    <row r="2928" spans="1:8">
      <c r="A2928" s="56">
        <v>390030410648</v>
      </c>
      <c r="B2928" s="57" t="s">
        <v>8035</v>
      </c>
      <c r="C2928" s="58" t="s">
        <v>8036</v>
      </c>
      <c r="D2928" s="58" t="s">
        <v>3741</v>
      </c>
      <c r="E2928" s="58" t="s">
        <v>1679</v>
      </c>
      <c r="F2928" s="57" t="s">
        <v>441</v>
      </c>
      <c r="G2928" s="59">
        <v>24944</v>
      </c>
      <c r="H2928" s="102">
        <f t="shared" si="45"/>
        <v>5.0792616499862557</v>
      </c>
    </row>
    <row r="2929" spans="1:8">
      <c r="A2929" s="56">
        <v>390080600235</v>
      </c>
      <c r="B2929" s="57" t="s">
        <v>8037</v>
      </c>
      <c r="C2929" s="58" t="s">
        <v>8038</v>
      </c>
      <c r="D2929" s="58" t="s">
        <v>8039</v>
      </c>
      <c r="E2929" s="58" t="s">
        <v>1055</v>
      </c>
      <c r="F2929" s="57" t="s">
        <v>441</v>
      </c>
      <c r="G2929" s="59">
        <v>24944</v>
      </c>
      <c r="H2929" s="102">
        <f t="shared" si="45"/>
        <v>5.0792616499862557</v>
      </c>
    </row>
    <row r="2930" spans="1:8">
      <c r="A2930" s="56">
        <v>390091000370</v>
      </c>
      <c r="B2930" s="57" t="s">
        <v>8040</v>
      </c>
      <c r="C2930" s="58" t="s">
        <v>8041</v>
      </c>
      <c r="D2930" s="58" t="s">
        <v>8042</v>
      </c>
      <c r="E2930" s="58" t="s">
        <v>1215</v>
      </c>
      <c r="F2930" s="57" t="s">
        <v>441</v>
      </c>
      <c r="G2930" s="59">
        <v>24944</v>
      </c>
      <c r="H2930" s="102">
        <f t="shared" si="45"/>
        <v>5.0792616499862557</v>
      </c>
    </row>
    <row r="2931" spans="1:8">
      <c r="A2931" s="56">
        <v>390101200925</v>
      </c>
      <c r="B2931" s="57" t="s">
        <v>8043</v>
      </c>
      <c r="C2931" s="58" t="s">
        <v>8044</v>
      </c>
      <c r="D2931" s="58" t="s">
        <v>8045</v>
      </c>
      <c r="E2931" s="58" t="s">
        <v>1532</v>
      </c>
      <c r="F2931" s="57" t="s">
        <v>477</v>
      </c>
      <c r="G2931" s="59">
        <v>24944</v>
      </c>
      <c r="H2931" s="102">
        <f t="shared" si="45"/>
        <v>5.0792616499862557</v>
      </c>
    </row>
    <row r="2932" spans="1:8">
      <c r="A2932" s="56">
        <v>390110500109</v>
      </c>
      <c r="B2932" s="57" t="s">
        <v>8046</v>
      </c>
      <c r="C2932" s="58" t="s">
        <v>8047</v>
      </c>
      <c r="D2932" s="58" t="s">
        <v>8048</v>
      </c>
      <c r="E2932" s="58" t="s">
        <v>1532</v>
      </c>
      <c r="F2932" s="57" t="s">
        <v>477</v>
      </c>
      <c r="G2932" s="59">
        <v>24944</v>
      </c>
      <c r="H2932" s="102">
        <f t="shared" si="45"/>
        <v>5.0792616499862557</v>
      </c>
    </row>
    <row r="2933" spans="1:8">
      <c r="A2933" s="56">
        <v>390111101097</v>
      </c>
      <c r="B2933" s="57" t="s">
        <v>8049</v>
      </c>
      <c r="C2933" s="58" t="s">
        <v>7432</v>
      </c>
      <c r="D2933" s="58" t="s">
        <v>8050</v>
      </c>
      <c r="E2933" s="58" t="s">
        <v>1532</v>
      </c>
      <c r="F2933" s="57" t="s">
        <v>441</v>
      </c>
      <c r="G2933" s="59">
        <v>24944</v>
      </c>
      <c r="H2933" s="102">
        <f t="shared" si="45"/>
        <v>5.0792616499862557</v>
      </c>
    </row>
    <row r="2934" spans="1:8">
      <c r="A2934" s="56">
        <v>390120101253</v>
      </c>
      <c r="B2934" s="57" t="s">
        <v>8051</v>
      </c>
      <c r="C2934" s="58" t="s">
        <v>8052</v>
      </c>
      <c r="D2934" s="58" t="s">
        <v>8053</v>
      </c>
      <c r="E2934" s="58" t="s">
        <v>1532</v>
      </c>
      <c r="F2934" s="57" t="s">
        <v>477</v>
      </c>
      <c r="G2934" s="59">
        <v>24944</v>
      </c>
      <c r="H2934" s="102">
        <f t="shared" si="45"/>
        <v>5.0792616499862557</v>
      </c>
    </row>
    <row r="2935" spans="1:8">
      <c r="A2935" s="56">
        <v>390120200642</v>
      </c>
      <c r="B2935" s="57" t="s">
        <v>8054</v>
      </c>
      <c r="C2935" s="58" t="s">
        <v>8055</v>
      </c>
      <c r="D2935" s="58" t="s">
        <v>8053</v>
      </c>
      <c r="E2935" s="58" t="s">
        <v>1532</v>
      </c>
      <c r="F2935" s="57" t="s">
        <v>477</v>
      </c>
      <c r="G2935" s="59">
        <v>24944</v>
      </c>
      <c r="H2935" s="102">
        <f t="shared" si="45"/>
        <v>5.0792616499862557</v>
      </c>
    </row>
    <row r="2936" spans="1:8">
      <c r="A2936" s="56">
        <v>390130200519</v>
      </c>
      <c r="B2936" s="57" t="s">
        <v>8056</v>
      </c>
      <c r="C2936" s="58" t="s">
        <v>8057</v>
      </c>
      <c r="D2936" s="58" t="s">
        <v>8058</v>
      </c>
      <c r="E2936" s="58" t="s">
        <v>1215</v>
      </c>
      <c r="F2936" s="57" t="s">
        <v>441</v>
      </c>
      <c r="G2936" s="59">
        <v>24944</v>
      </c>
      <c r="H2936" s="102">
        <f t="shared" si="45"/>
        <v>5.0792616499862557</v>
      </c>
    </row>
    <row r="2937" spans="1:8">
      <c r="A2937" s="56">
        <v>390141200171</v>
      </c>
      <c r="B2937" s="57" t="s">
        <v>8059</v>
      </c>
      <c r="C2937" s="58" t="s">
        <v>8060</v>
      </c>
      <c r="D2937" s="58" t="s">
        <v>8061</v>
      </c>
      <c r="E2937" s="58" t="s">
        <v>4686</v>
      </c>
      <c r="F2937" s="57" t="s">
        <v>441</v>
      </c>
      <c r="G2937" s="59">
        <v>24944</v>
      </c>
      <c r="H2937" s="102">
        <f t="shared" si="45"/>
        <v>5.0792616499862557</v>
      </c>
    </row>
    <row r="2938" spans="1:8">
      <c r="A2938" s="56">
        <v>390151000030</v>
      </c>
      <c r="B2938" s="57" t="s">
        <v>8062</v>
      </c>
      <c r="C2938" s="58" t="s">
        <v>8063</v>
      </c>
      <c r="D2938" s="58" t="s">
        <v>8064</v>
      </c>
      <c r="E2938" s="58" t="s">
        <v>1532</v>
      </c>
      <c r="F2938" s="57" t="s">
        <v>441</v>
      </c>
      <c r="G2938" s="59">
        <v>24944</v>
      </c>
      <c r="H2938" s="102">
        <f t="shared" si="45"/>
        <v>5.0792616499862557</v>
      </c>
    </row>
    <row r="2939" spans="1:8">
      <c r="A2939" s="56">
        <v>390190100114</v>
      </c>
      <c r="B2939" s="57" t="s">
        <v>8065</v>
      </c>
      <c r="C2939" s="58" t="s">
        <v>8066</v>
      </c>
      <c r="D2939" s="58" t="s">
        <v>8067</v>
      </c>
      <c r="E2939" s="58" t="s">
        <v>1781</v>
      </c>
      <c r="F2939" s="57" t="s">
        <v>441</v>
      </c>
      <c r="G2939" s="59">
        <v>24944</v>
      </c>
      <c r="H2939" s="102">
        <f t="shared" si="45"/>
        <v>5.0792616499862557</v>
      </c>
    </row>
    <row r="2940" spans="1:8">
      <c r="A2940" s="56">
        <v>390190900862</v>
      </c>
      <c r="B2940" s="57" t="s">
        <v>8068</v>
      </c>
      <c r="C2940" s="58" t="s">
        <v>8069</v>
      </c>
      <c r="D2940" s="58" t="s">
        <v>8070</v>
      </c>
      <c r="E2940" s="58" t="s">
        <v>1525</v>
      </c>
      <c r="F2940" s="57" t="s">
        <v>441</v>
      </c>
      <c r="G2940" s="59">
        <v>24944</v>
      </c>
      <c r="H2940" s="102">
        <f t="shared" si="45"/>
        <v>5.0792616499862557</v>
      </c>
    </row>
    <row r="2941" spans="1:8">
      <c r="A2941" s="56">
        <v>390750700147</v>
      </c>
      <c r="B2941" s="57" t="s">
        <v>8071</v>
      </c>
      <c r="C2941" s="58" t="s">
        <v>8072</v>
      </c>
      <c r="D2941" s="58" t="s">
        <v>8073</v>
      </c>
      <c r="E2941" s="58" t="s">
        <v>1532</v>
      </c>
      <c r="F2941" s="57" t="s">
        <v>441</v>
      </c>
      <c r="G2941" s="59">
        <v>24944</v>
      </c>
      <c r="H2941" s="102">
        <f t="shared" si="45"/>
        <v>5.0792616499862557</v>
      </c>
    </row>
    <row r="2942" spans="1:8">
      <c r="A2942" s="56">
        <v>390751100054</v>
      </c>
      <c r="B2942" s="57" t="s">
        <v>8074</v>
      </c>
      <c r="C2942" s="58" t="s">
        <v>8075</v>
      </c>
      <c r="D2942" s="58" t="s">
        <v>1394</v>
      </c>
      <c r="E2942" s="58" t="s">
        <v>1532</v>
      </c>
      <c r="F2942" s="57" t="s">
        <v>8076</v>
      </c>
      <c r="G2942" s="59">
        <v>24944</v>
      </c>
      <c r="H2942" s="102">
        <f t="shared" si="45"/>
        <v>5.0792616499862557</v>
      </c>
    </row>
    <row r="2943" spans="1:8">
      <c r="A2943" s="56">
        <v>390751200326</v>
      </c>
      <c r="B2943" s="57" t="s">
        <v>8077</v>
      </c>
      <c r="C2943" s="58" t="s">
        <v>2594</v>
      </c>
      <c r="D2943" s="58" t="s">
        <v>3549</v>
      </c>
      <c r="E2943" s="58" t="s">
        <v>1532</v>
      </c>
      <c r="F2943" s="57" t="s">
        <v>441</v>
      </c>
      <c r="G2943" s="59">
        <v>24944</v>
      </c>
      <c r="H2943" s="102">
        <f t="shared" si="45"/>
        <v>5.0792616499862557</v>
      </c>
    </row>
    <row r="2944" spans="1:8">
      <c r="A2944" s="56">
        <v>390760100148</v>
      </c>
      <c r="B2944" s="57" t="s">
        <v>8078</v>
      </c>
      <c r="C2944" s="58" t="s">
        <v>8079</v>
      </c>
      <c r="D2944" s="58" t="s">
        <v>3549</v>
      </c>
      <c r="E2944" s="58" t="s">
        <v>1532</v>
      </c>
      <c r="F2944" s="57" t="s">
        <v>441</v>
      </c>
      <c r="G2944" s="59">
        <v>24944</v>
      </c>
      <c r="H2944" s="102">
        <f t="shared" si="45"/>
        <v>5.0792616499862557</v>
      </c>
    </row>
    <row r="2945" spans="1:8">
      <c r="A2945" s="56">
        <v>390841100495</v>
      </c>
      <c r="B2945" s="57" t="s">
        <v>8080</v>
      </c>
      <c r="C2945" s="58" t="s">
        <v>8081</v>
      </c>
      <c r="D2945" s="58" t="s">
        <v>3549</v>
      </c>
      <c r="E2945" s="58" t="s">
        <v>1532</v>
      </c>
      <c r="F2945" s="57" t="s">
        <v>441</v>
      </c>
      <c r="G2945" s="59">
        <v>24944</v>
      </c>
      <c r="H2945" s="102">
        <f t="shared" si="45"/>
        <v>5.0792616499862557</v>
      </c>
    </row>
    <row r="2946" spans="1:8">
      <c r="A2946" s="56">
        <v>390890100042</v>
      </c>
      <c r="B2946" s="57" t="s">
        <v>8082</v>
      </c>
      <c r="C2946" s="58" t="s">
        <v>8083</v>
      </c>
      <c r="D2946" s="58" t="s">
        <v>8084</v>
      </c>
      <c r="E2946" s="58" t="s">
        <v>1556</v>
      </c>
      <c r="F2946" s="57" t="s">
        <v>441</v>
      </c>
      <c r="G2946" s="59">
        <v>24944</v>
      </c>
      <c r="H2946" s="102">
        <f t="shared" si="45"/>
        <v>5.0792616499862557</v>
      </c>
    </row>
    <row r="2947" spans="1:8">
      <c r="A2947" s="56">
        <v>390890600011</v>
      </c>
      <c r="B2947" s="57" t="s">
        <v>8085</v>
      </c>
      <c r="C2947" s="58" t="s">
        <v>8086</v>
      </c>
      <c r="D2947" s="58" t="s">
        <v>8087</v>
      </c>
      <c r="E2947" s="58" t="s">
        <v>1215</v>
      </c>
      <c r="F2947" s="57" t="s">
        <v>441</v>
      </c>
      <c r="G2947" s="59">
        <v>24944</v>
      </c>
      <c r="H2947" s="102">
        <f t="shared" ref="H2947:H3010" si="46">G2947/4910.95</f>
        <v>5.0792616499862557</v>
      </c>
    </row>
    <row r="2948" spans="1:8">
      <c r="A2948" s="56">
        <v>390891100020</v>
      </c>
      <c r="B2948" s="57" t="s">
        <v>8088</v>
      </c>
      <c r="C2948" s="58" t="s">
        <v>8089</v>
      </c>
      <c r="D2948" s="58" t="s">
        <v>8090</v>
      </c>
      <c r="E2948" s="58" t="s">
        <v>1532</v>
      </c>
      <c r="F2948" s="57" t="s">
        <v>441</v>
      </c>
      <c r="G2948" s="59">
        <v>24944</v>
      </c>
      <c r="H2948" s="102">
        <f t="shared" si="46"/>
        <v>5.0792616499862557</v>
      </c>
    </row>
    <row r="2949" spans="1:8">
      <c r="A2949" s="56">
        <v>390920800044</v>
      </c>
      <c r="B2949" s="57" t="s">
        <v>8091</v>
      </c>
      <c r="C2949" s="58" t="s">
        <v>3758</v>
      </c>
      <c r="D2949" s="58" t="s">
        <v>8092</v>
      </c>
      <c r="E2949" s="58" t="s">
        <v>1215</v>
      </c>
      <c r="F2949" s="57" t="s">
        <v>441</v>
      </c>
      <c r="G2949" s="59">
        <v>24944</v>
      </c>
      <c r="H2949" s="102">
        <f t="shared" si="46"/>
        <v>5.0792616499862557</v>
      </c>
    </row>
    <row r="2950" spans="1:8">
      <c r="A2950" s="56">
        <v>390940500438</v>
      </c>
      <c r="B2950" s="57" t="s">
        <v>8093</v>
      </c>
      <c r="C2950" s="58" t="s">
        <v>5514</v>
      </c>
      <c r="D2950" s="58" t="s">
        <v>8094</v>
      </c>
      <c r="E2950" s="58" t="s">
        <v>1055</v>
      </c>
      <c r="F2950" s="57" t="s">
        <v>441</v>
      </c>
      <c r="G2950" s="59">
        <v>24944</v>
      </c>
      <c r="H2950" s="102">
        <f t="shared" si="46"/>
        <v>5.0792616499862557</v>
      </c>
    </row>
    <row r="2951" spans="1:8">
      <c r="A2951" s="56">
        <v>390960410192</v>
      </c>
      <c r="B2951" s="57" t="s">
        <v>8095</v>
      </c>
      <c r="C2951" s="58" t="s">
        <v>4776</v>
      </c>
      <c r="D2951" s="58" t="s">
        <v>8096</v>
      </c>
      <c r="E2951" s="58" t="s">
        <v>1532</v>
      </c>
      <c r="F2951" s="57" t="s">
        <v>441</v>
      </c>
      <c r="G2951" s="59">
        <v>24944</v>
      </c>
      <c r="H2951" s="102">
        <f t="shared" si="46"/>
        <v>5.0792616499862557</v>
      </c>
    </row>
    <row r="2952" spans="1:8">
      <c r="A2952" s="56">
        <v>390960910241</v>
      </c>
      <c r="B2952" s="57" t="s">
        <v>8097</v>
      </c>
      <c r="C2952" s="58" t="s">
        <v>8098</v>
      </c>
      <c r="D2952" s="58" t="s">
        <v>8099</v>
      </c>
      <c r="E2952" s="58" t="s">
        <v>1532</v>
      </c>
      <c r="F2952" s="57" t="s">
        <v>441</v>
      </c>
      <c r="G2952" s="59">
        <v>24944</v>
      </c>
      <c r="H2952" s="102">
        <f t="shared" si="46"/>
        <v>5.0792616499862557</v>
      </c>
    </row>
    <row r="2953" spans="1:8">
      <c r="A2953" s="56">
        <v>390970910720</v>
      </c>
      <c r="B2953" s="57" t="s">
        <v>8100</v>
      </c>
      <c r="C2953" s="58" t="s">
        <v>8101</v>
      </c>
      <c r="D2953" s="58" t="s">
        <v>8102</v>
      </c>
      <c r="E2953" s="58" t="s">
        <v>1532</v>
      </c>
      <c r="F2953" s="57" t="s">
        <v>441</v>
      </c>
      <c r="G2953" s="59">
        <v>24944</v>
      </c>
      <c r="H2953" s="102">
        <f t="shared" si="46"/>
        <v>5.0792616499862557</v>
      </c>
    </row>
    <row r="2954" spans="1:8">
      <c r="A2954" s="56">
        <v>391000410356</v>
      </c>
      <c r="B2954" s="57" t="s">
        <v>8103</v>
      </c>
      <c r="C2954" s="58" t="s">
        <v>8104</v>
      </c>
      <c r="D2954" s="58" t="s">
        <v>8105</v>
      </c>
      <c r="E2954" s="58" t="s">
        <v>1416</v>
      </c>
      <c r="F2954" s="57" t="s">
        <v>441</v>
      </c>
      <c r="G2954" s="59">
        <v>24944</v>
      </c>
      <c r="H2954" s="102">
        <f t="shared" si="46"/>
        <v>5.0792616499862557</v>
      </c>
    </row>
    <row r="2955" spans="1:8">
      <c r="A2955" s="56">
        <v>391010910233</v>
      </c>
      <c r="B2955" s="57" t="s">
        <v>8106</v>
      </c>
      <c r="C2955" s="58" t="s">
        <v>4970</v>
      </c>
      <c r="D2955" s="58" t="s">
        <v>8107</v>
      </c>
      <c r="E2955" s="58" t="s">
        <v>984</v>
      </c>
      <c r="F2955" s="57" t="s">
        <v>441</v>
      </c>
      <c r="G2955" s="59">
        <v>24944</v>
      </c>
      <c r="H2955" s="102">
        <f t="shared" si="46"/>
        <v>5.0792616499862557</v>
      </c>
    </row>
    <row r="2956" spans="1:8">
      <c r="A2956" s="56">
        <v>391011210146</v>
      </c>
      <c r="B2956" s="57" t="s">
        <v>8108</v>
      </c>
      <c r="C2956" s="58" t="s">
        <v>8109</v>
      </c>
      <c r="D2956" s="58" t="s">
        <v>2255</v>
      </c>
      <c r="E2956" s="58" t="s">
        <v>1416</v>
      </c>
      <c r="F2956" s="57" t="s">
        <v>441</v>
      </c>
      <c r="G2956" s="59">
        <v>24944</v>
      </c>
      <c r="H2956" s="102">
        <f t="shared" si="46"/>
        <v>5.0792616499862557</v>
      </c>
    </row>
    <row r="2957" spans="1:8">
      <c r="A2957" s="56">
        <v>391100900083</v>
      </c>
      <c r="B2957" s="57" t="s">
        <v>8110</v>
      </c>
      <c r="C2957" s="58" t="s">
        <v>8111</v>
      </c>
      <c r="D2957" s="58" t="s">
        <v>8112</v>
      </c>
      <c r="E2957" s="58" t="s">
        <v>1525</v>
      </c>
      <c r="F2957" s="57" t="s">
        <v>441</v>
      </c>
      <c r="G2957" s="59">
        <v>24944</v>
      </c>
      <c r="H2957" s="102">
        <f t="shared" si="46"/>
        <v>5.0792616499862557</v>
      </c>
    </row>
    <row r="2958" spans="1:8">
      <c r="A2958" s="56">
        <v>391100900091</v>
      </c>
      <c r="B2958" s="57" t="s">
        <v>8113</v>
      </c>
      <c r="C2958" s="58" t="s">
        <v>8114</v>
      </c>
      <c r="D2958" s="58" t="s">
        <v>8115</v>
      </c>
      <c r="E2958" s="58" t="s">
        <v>984</v>
      </c>
      <c r="F2958" s="57" t="s">
        <v>441</v>
      </c>
      <c r="G2958" s="59">
        <v>24944</v>
      </c>
      <c r="H2958" s="102">
        <f t="shared" si="46"/>
        <v>5.0792616499862557</v>
      </c>
    </row>
    <row r="2959" spans="1:8">
      <c r="A2959" s="56">
        <v>391140400253</v>
      </c>
      <c r="B2959" s="57" t="s">
        <v>8116</v>
      </c>
      <c r="C2959" s="58" t="s">
        <v>8117</v>
      </c>
      <c r="D2959" s="58" t="s">
        <v>8118</v>
      </c>
      <c r="E2959" s="58" t="s">
        <v>1416</v>
      </c>
      <c r="F2959" s="57" t="s">
        <v>441</v>
      </c>
      <c r="G2959" s="59">
        <v>24944</v>
      </c>
      <c r="H2959" s="102">
        <f t="shared" si="46"/>
        <v>5.0792616499862557</v>
      </c>
    </row>
    <row r="2960" spans="1:8">
      <c r="A2960" s="56">
        <v>391701000128</v>
      </c>
      <c r="B2960" s="57" t="s">
        <v>8119</v>
      </c>
      <c r="C2960" s="58" t="s">
        <v>8120</v>
      </c>
      <c r="D2960" s="58" t="s">
        <v>8121</v>
      </c>
      <c r="E2960" s="58" t="s">
        <v>984</v>
      </c>
      <c r="F2960" s="57" t="s">
        <v>441</v>
      </c>
      <c r="G2960" s="59">
        <v>24944</v>
      </c>
      <c r="H2960" s="102">
        <f t="shared" si="46"/>
        <v>5.0792616499862557</v>
      </c>
    </row>
    <row r="2961" spans="1:8">
      <c r="A2961" s="56">
        <v>391770200082</v>
      </c>
      <c r="B2961" s="57" t="s">
        <v>8122</v>
      </c>
      <c r="C2961" s="58" t="s">
        <v>8123</v>
      </c>
      <c r="D2961" s="58" t="s">
        <v>8124</v>
      </c>
      <c r="E2961" s="58" t="s">
        <v>984</v>
      </c>
      <c r="F2961" s="57" t="s">
        <v>441</v>
      </c>
      <c r="G2961" s="59">
        <v>24944</v>
      </c>
      <c r="H2961" s="102">
        <f t="shared" si="46"/>
        <v>5.0792616499862557</v>
      </c>
    </row>
    <row r="2962" spans="1:8">
      <c r="A2962" s="56">
        <v>391790200151</v>
      </c>
      <c r="B2962" s="57" t="s">
        <v>8125</v>
      </c>
      <c r="C2962" s="58" t="s">
        <v>8126</v>
      </c>
      <c r="D2962" s="58" t="s">
        <v>8127</v>
      </c>
      <c r="E2962" s="58" t="s">
        <v>984</v>
      </c>
      <c r="F2962" s="57" t="s">
        <v>441</v>
      </c>
      <c r="G2962" s="59">
        <v>24944</v>
      </c>
      <c r="H2962" s="102">
        <f t="shared" si="46"/>
        <v>5.0792616499862557</v>
      </c>
    </row>
    <row r="2963" spans="1:8">
      <c r="A2963" s="56">
        <v>391841000047</v>
      </c>
      <c r="B2963" s="57" t="s">
        <v>8128</v>
      </c>
      <c r="C2963" s="58" t="s">
        <v>8129</v>
      </c>
      <c r="D2963" s="58" t="s">
        <v>8130</v>
      </c>
      <c r="E2963" s="58" t="s">
        <v>1416</v>
      </c>
      <c r="F2963" s="57" t="s">
        <v>441</v>
      </c>
      <c r="G2963" s="59">
        <v>24944</v>
      </c>
      <c r="H2963" s="102">
        <f t="shared" si="46"/>
        <v>5.0792616499862557</v>
      </c>
    </row>
    <row r="2964" spans="1:8">
      <c r="A2964" s="56">
        <v>391851200010</v>
      </c>
      <c r="B2964" s="57" t="s">
        <v>8131</v>
      </c>
      <c r="C2964" s="58" t="s">
        <v>8132</v>
      </c>
      <c r="D2964" s="58" t="s">
        <v>8133</v>
      </c>
      <c r="E2964" s="58" t="s">
        <v>3788</v>
      </c>
      <c r="F2964" s="57" t="s">
        <v>441</v>
      </c>
      <c r="G2964" s="59">
        <v>24944</v>
      </c>
      <c r="H2964" s="102">
        <f t="shared" si="46"/>
        <v>5.0792616499862557</v>
      </c>
    </row>
    <row r="2965" spans="1:8">
      <c r="A2965" s="56">
        <v>391900700091</v>
      </c>
      <c r="B2965" s="57" t="s">
        <v>8134</v>
      </c>
      <c r="C2965" s="58" t="s">
        <v>8135</v>
      </c>
      <c r="D2965" s="58" t="s">
        <v>4971</v>
      </c>
      <c r="E2965" s="58" t="s">
        <v>984</v>
      </c>
      <c r="F2965" s="57" t="s">
        <v>441</v>
      </c>
      <c r="G2965" s="59">
        <v>24944</v>
      </c>
      <c r="H2965" s="102">
        <f t="shared" si="46"/>
        <v>5.0792616499862557</v>
      </c>
    </row>
    <row r="2966" spans="1:8">
      <c r="A2966" s="56">
        <v>391910100067</v>
      </c>
      <c r="B2966" s="57" t="s">
        <v>8136</v>
      </c>
      <c r="C2966" s="58" t="s">
        <v>8137</v>
      </c>
      <c r="D2966" s="58" t="s">
        <v>8138</v>
      </c>
      <c r="E2966" s="58" t="s">
        <v>1788</v>
      </c>
      <c r="F2966" s="57" t="s">
        <v>441</v>
      </c>
      <c r="G2966" s="59">
        <v>24944</v>
      </c>
      <c r="H2966" s="102">
        <f t="shared" si="46"/>
        <v>5.0792616499862557</v>
      </c>
    </row>
    <row r="2967" spans="1:8">
      <c r="A2967" s="56">
        <v>391910400079</v>
      </c>
      <c r="B2967" s="57" t="s">
        <v>8139</v>
      </c>
      <c r="C2967" s="58" t="s">
        <v>8140</v>
      </c>
      <c r="D2967" s="58" t="s">
        <v>8141</v>
      </c>
      <c r="E2967" s="58" t="s">
        <v>984</v>
      </c>
      <c r="F2967" s="57" t="s">
        <v>441</v>
      </c>
      <c r="G2967" s="59">
        <v>24944</v>
      </c>
      <c r="H2967" s="102">
        <f t="shared" si="46"/>
        <v>5.0792616499862557</v>
      </c>
    </row>
    <row r="2968" spans="1:8">
      <c r="A2968" s="56">
        <v>391990901057</v>
      </c>
      <c r="B2968" s="57" t="s">
        <v>8142</v>
      </c>
      <c r="C2968" s="58" t="s">
        <v>5517</v>
      </c>
      <c r="D2968" s="58" t="s">
        <v>8143</v>
      </c>
      <c r="E2968" s="58" t="s">
        <v>1525</v>
      </c>
      <c r="F2968" s="57" t="s">
        <v>441</v>
      </c>
      <c r="G2968" s="59">
        <v>24944</v>
      </c>
      <c r="H2968" s="102">
        <f t="shared" si="46"/>
        <v>5.0792616499862557</v>
      </c>
    </row>
    <row r="2969" spans="1:8">
      <c r="A2969" s="56">
        <v>393030610158</v>
      </c>
      <c r="B2969" s="57" t="s">
        <v>8144</v>
      </c>
      <c r="C2969" s="58" t="s">
        <v>8145</v>
      </c>
      <c r="D2969" s="58" t="s">
        <v>8146</v>
      </c>
      <c r="E2969" s="58" t="s">
        <v>1205</v>
      </c>
      <c r="F2969" s="57" t="s">
        <v>441</v>
      </c>
      <c r="G2969" s="59">
        <v>24944</v>
      </c>
      <c r="H2969" s="102">
        <f t="shared" si="46"/>
        <v>5.0792616499862557</v>
      </c>
    </row>
    <row r="2970" spans="1:8">
      <c r="A2970" s="56">
        <v>393030610182</v>
      </c>
      <c r="B2970" s="57" t="s">
        <v>8147</v>
      </c>
      <c r="C2970" s="58" t="s">
        <v>8148</v>
      </c>
      <c r="D2970" s="58" t="s">
        <v>8149</v>
      </c>
      <c r="E2970" s="58" t="s">
        <v>6362</v>
      </c>
      <c r="F2970" s="57" t="s">
        <v>441</v>
      </c>
      <c r="G2970" s="59">
        <v>24944</v>
      </c>
      <c r="H2970" s="102">
        <f t="shared" si="46"/>
        <v>5.0792616499862557</v>
      </c>
    </row>
    <row r="2971" spans="1:8">
      <c r="A2971" s="56">
        <v>395000500610</v>
      </c>
      <c r="B2971" s="57" t="s">
        <v>8150</v>
      </c>
      <c r="C2971" s="58" t="s">
        <v>8151</v>
      </c>
      <c r="D2971" s="58" t="s">
        <v>8152</v>
      </c>
      <c r="E2971" s="58" t="s">
        <v>743</v>
      </c>
      <c r="F2971" s="57" t="s">
        <v>441</v>
      </c>
      <c r="G2971" s="59">
        <v>24944</v>
      </c>
      <c r="H2971" s="102">
        <f t="shared" si="46"/>
        <v>5.0792616499862557</v>
      </c>
    </row>
    <row r="2972" spans="1:8">
      <c r="A2972" s="56">
        <v>395000801024</v>
      </c>
      <c r="B2972" s="57" t="s">
        <v>8153</v>
      </c>
      <c r="C2972" s="58" t="s">
        <v>8154</v>
      </c>
      <c r="D2972" s="58" t="s">
        <v>2558</v>
      </c>
      <c r="E2972" s="58" t="s">
        <v>743</v>
      </c>
      <c r="F2972" s="57" t="s">
        <v>441</v>
      </c>
      <c r="G2972" s="59">
        <v>24944</v>
      </c>
      <c r="H2972" s="102">
        <f t="shared" si="46"/>
        <v>5.0792616499862557</v>
      </c>
    </row>
    <row r="2973" spans="1:8">
      <c r="A2973" s="56">
        <v>395000802837</v>
      </c>
      <c r="B2973" s="57" t="s">
        <v>8155</v>
      </c>
      <c r="C2973" s="58" t="s">
        <v>8156</v>
      </c>
      <c r="D2973" s="58" t="s">
        <v>8157</v>
      </c>
      <c r="E2973" s="58" t="s">
        <v>743</v>
      </c>
      <c r="F2973" s="57" t="s">
        <v>441</v>
      </c>
      <c r="G2973" s="59">
        <v>24944</v>
      </c>
      <c r="H2973" s="102">
        <f t="shared" si="46"/>
        <v>5.0792616499862557</v>
      </c>
    </row>
    <row r="2974" spans="1:8">
      <c r="A2974" s="56">
        <v>395010104062</v>
      </c>
      <c r="B2974" s="57" t="s">
        <v>8158</v>
      </c>
      <c r="C2974" s="58" t="s">
        <v>8159</v>
      </c>
      <c r="D2974" s="58" t="s">
        <v>8160</v>
      </c>
      <c r="E2974" s="58" t="s">
        <v>743</v>
      </c>
      <c r="F2974" s="57" t="s">
        <v>441</v>
      </c>
      <c r="G2974" s="59">
        <v>24944</v>
      </c>
      <c r="H2974" s="102">
        <f t="shared" si="46"/>
        <v>5.0792616499862557</v>
      </c>
    </row>
    <row r="2975" spans="1:8">
      <c r="A2975" s="56">
        <v>395010104097</v>
      </c>
      <c r="B2975" s="57" t="s">
        <v>8161</v>
      </c>
      <c r="C2975" s="58" t="s">
        <v>8162</v>
      </c>
      <c r="D2975" s="58" t="s">
        <v>4752</v>
      </c>
      <c r="E2975" s="58" t="s">
        <v>743</v>
      </c>
      <c r="F2975" s="57" t="s">
        <v>441</v>
      </c>
      <c r="G2975" s="59">
        <v>24944</v>
      </c>
      <c r="H2975" s="102">
        <f t="shared" si="46"/>
        <v>5.0792616499862557</v>
      </c>
    </row>
    <row r="2976" spans="1:8">
      <c r="A2976" s="56">
        <v>395011002964</v>
      </c>
      <c r="B2976" s="57" t="s">
        <v>8163</v>
      </c>
      <c r="C2976" s="58" t="s">
        <v>8164</v>
      </c>
      <c r="D2976" s="58" t="s">
        <v>8165</v>
      </c>
      <c r="E2976" s="58" t="s">
        <v>743</v>
      </c>
      <c r="F2976" s="57" t="s">
        <v>441</v>
      </c>
      <c r="G2976" s="59">
        <v>24944</v>
      </c>
      <c r="H2976" s="102">
        <f t="shared" si="46"/>
        <v>5.0792616499862557</v>
      </c>
    </row>
    <row r="2977" spans="1:8">
      <c r="A2977" s="56">
        <v>395030300461</v>
      </c>
      <c r="B2977" s="57" t="s">
        <v>8166</v>
      </c>
      <c r="C2977" s="58" t="s">
        <v>8167</v>
      </c>
      <c r="D2977" s="58" t="s">
        <v>8168</v>
      </c>
      <c r="E2977" s="58" t="s">
        <v>743</v>
      </c>
      <c r="F2977" s="57" t="s">
        <v>441</v>
      </c>
      <c r="G2977" s="59">
        <v>24944</v>
      </c>
      <c r="H2977" s="102">
        <f t="shared" si="46"/>
        <v>5.0792616499862557</v>
      </c>
    </row>
    <row r="2978" spans="1:8">
      <c r="A2978" s="56">
        <v>395030500452</v>
      </c>
      <c r="B2978" s="57" t="s">
        <v>8169</v>
      </c>
      <c r="C2978" s="58" t="s">
        <v>8170</v>
      </c>
      <c r="D2978" s="58" t="s">
        <v>8171</v>
      </c>
      <c r="E2978" s="58" t="s">
        <v>728</v>
      </c>
      <c r="F2978" s="57" t="s">
        <v>441</v>
      </c>
      <c r="G2978" s="59">
        <v>24944</v>
      </c>
      <c r="H2978" s="102">
        <f t="shared" si="46"/>
        <v>5.0792616499862557</v>
      </c>
    </row>
    <row r="2979" spans="1:8">
      <c r="A2979" s="56">
        <v>395030800367</v>
      </c>
      <c r="B2979" s="57" t="s">
        <v>8172</v>
      </c>
      <c r="C2979" s="58" t="s">
        <v>8173</v>
      </c>
      <c r="D2979" s="58" t="s">
        <v>2016</v>
      </c>
      <c r="E2979" s="58" t="s">
        <v>728</v>
      </c>
      <c r="F2979" s="57" t="s">
        <v>441</v>
      </c>
      <c r="G2979" s="59">
        <v>24944</v>
      </c>
      <c r="H2979" s="102">
        <f t="shared" si="46"/>
        <v>5.0792616499862557</v>
      </c>
    </row>
    <row r="2980" spans="1:8">
      <c r="A2980" s="56">
        <v>395030800855</v>
      </c>
      <c r="B2980" s="57" t="s">
        <v>8174</v>
      </c>
      <c r="C2980" s="58" t="s">
        <v>8175</v>
      </c>
      <c r="D2980" s="58" t="s">
        <v>8176</v>
      </c>
      <c r="E2980" s="58" t="s">
        <v>743</v>
      </c>
      <c r="F2980" s="57" t="s">
        <v>441</v>
      </c>
      <c r="G2980" s="59">
        <v>24944</v>
      </c>
      <c r="H2980" s="102">
        <f t="shared" si="46"/>
        <v>5.0792616499862557</v>
      </c>
    </row>
    <row r="2981" spans="1:8">
      <c r="A2981" s="56">
        <v>395030901571</v>
      </c>
      <c r="B2981" s="57" t="s">
        <v>8177</v>
      </c>
      <c r="C2981" s="58" t="s">
        <v>8178</v>
      </c>
      <c r="D2981" s="58" t="s">
        <v>8179</v>
      </c>
      <c r="E2981" s="58" t="s">
        <v>728</v>
      </c>
      <c r="F2981" s="57" t="s">
        <v>441</v>
      </c>
      <c r="G2981" s="59">
        <v>24944</v>
      </c>
      <c r="H2981" s="102">
        <f t="shared" si="46"/>
        <v>5.0792616499862557</v>
      </c>
    </row>
    <row r="2982" spans="1:8">
      <c r="A2982" s="56">
        <v>395040804280</v>
      </c>
      <c r="B2982" s="57" t="s">
        <v>8180</v>
      </c>
      <c r="C2982" s="58" t="s">
        <v>8181</v>
      </c>
      <c r="D2982" s="58" t="s">
        <v>3424</v>
      </c>
      <c r="E2982" s="58" t="s">
        <v>728</v>
      </c>
      <c r="F2982" s="57" t="s">
        <v>441</v>
      </c>
      <c r="G2982" s="59">
        <v>24944</v>
      </c>
      <c r="H2982" s="102">
        <f t="shared" si="46"/>
        <v>5.0792616499862557</v>
      </c>
    </row>
    <row r="2983" spans="1:8">
      <c r="A2983" s="56">
        <v>395041102220</v>
      </c>
      <c r="B2983" s="57" t="s">
        <v>8182</v>
      </c>
      <c r="C2983" s="58" t="s">
        <v>4733</v>
      </c>
      <c r="D2983" s="58" t="s">
        <v>6835</v>
      </c>
      <c r="E2983" s="58" t="s">
        <v>743</v>
      </c>
      <c r="F2983" s="57" t="s">
        <v>441</v>
      </c>
      <c r="G2983" s="59">
        <v>24944</v>
      </c>
      <c r="H2983" s="102">
        <f t="shared" si="46"/>
        <v>5.0792616499862557</v>
      </c>
    </row>
    <row r="2984" spans="1:8">
      <c r="A2984" s="56">
        <v>395050301553</v>
      </c>
      <c r="B2984" s="57" t="s">
        <v>8183</v>
      </c>
      <c r="C2984" s="58" t="s">
        <v>8184</v>
      </c>
      <c r="D2984" s="58" t="s">
        <v>8185</v>
      </c>
      <c r="E2984" s="58" t="s">
        <v>743</v>
      </c>
      <c r="F2984" s="57" t="s">
        <v>441</v>
      </c>
      <c r="G2984" s="59">
        <v>24944</v>
      </c>
      <c r="H2984" s="102">
        <f t="shared" si="46"/>
        <v>5.0792616499862557</v>
      </c>
    </row>
    <row r="2985" spans="1:8">
      <c r="A2985" s="56">
        <v>395050801297</v>
      </c>
      <c r="B2985" s="57" t="s">
        <v>8186</v>
      </c>
      <c r="C2985" s="58" t="s">
        <v>8187</v>
      </c>
      <c r="D2985" s="58" t="s">
        <v>5184</v>
      </c>
      <c r="E2985" s="58" t="s">
        <v>4163</v>
      </c>
      <c r="F2985" s="57" t="s">
        <v>441</v>
      </c>
      <c r="G2985" s="59">
        <v>24944</v>
      </c>
      <c r="H2985" s="102">
        <f t="shared" si="46"/>
        <v>5.0792616499862557</v>
      </c>
    </row>
    <row r="2986" spans="1:8">
      <c r="A2986" s="56">
        <v>395051201072</v>
      </c>
      <c r="B2986" s="57" t="s">
        <v>8188</v>
      </c>
      <c r="C2986" s="58" t="s">
        <v>8189</v>
      </c>
      <c r="D2986" s="58" t="s">
        <v>8190</v>
      </c>
      <c r="E2986" s="58" t="s">
        <v>728</v>
      </c>
      <c r="F2986" s="57" t="s">
        <v>441</v>
      </c>
      <c r="G2986" s="59">
        <v>24944</v>
      </c>
      <c r="H2986" s="102">
        <f t="shared" si="46"/>
        <v>5.0792616499862557</v>
      </c>
    </row>
    <row r="2987" spans="1:8">
      <c r="A2987" s="56">
        <v>395060701452</v>
      </c>
      <c r="B2987" s="57" t="s">
        <v>8191</v>
      </c>
      <c r="C2987" s="58" t="s">
        <v>8192</v>
      </c>
      <c r="D2987" s="58" t="s">
        <v>8193</v>
      </c>
      <c r="E2987" s="58" t="s">
        <v>728</v>
      </c>
      <c r="F2987" s="57" t="s">
        <v>441</v>
      </c>
      <c r="G2987" s="59">
        <v>24944</v>
      </c>
      <c r="H2987" s="102">
        <f t="shared" si="46"/>
        <v>5.0792616499862557</v>
      </c>
    </row>
    <row r="2988" spans="1:8">
      <c r="A2988" s="56">
        <v>395060701461</v>
      </c>
      <c r="B2988" s="57" t="s">
        <v>8194</v>
      </c>
      <c r="C2988" s="58" t="s">
        <v>8195</v>
      </c>
      <c r="D2988" s="58" t="s">
        <v>8196</v>
      </c>
      <c r="E2988" s="58" t="s">
        <v>728</v>
      </c>
      <c r="F2988" s="57" t="s">
        <v>441</v>
      </c>
      <c r="G2988" s="59">
        <v>24944</v>
      </c>
      <c r="H2988" s="102">
        <f t="shared" si="46"/>
        <v>5.0792616499862557</v>
      </c>
    </row>
    <row r="2989" spans="1:8">
      <c r="A2989" s="56">
        <v>395070100775</v>
      </c>
      <c r="B2989" s="57" t="s">
        <v>8197</v>
      </c>
      <c r="C2989" s="58" t="s">
        <v>8198</v>
      </c>
      <c r="D2989" s="58" t="s">
        <v>8199</v>
      </c>
      <c r="E2989" s="58" t="s">
        <v>743</v>
      </c>
      <c r="F2989" s="57" t="s">
        <v>441</v>
      </c>
      <c r="G2989" s="59">
        <v>24944</v>
      </c>
      <c r="H2989" s="102">
        <f t="shared" si="46"/>
        <v>5.0792616499862557</v>
      </c>
    </row>
    <row r="2990" spans="1:8">
      <c r="A2990" s="56">
        <v>395070302041</v>
      </c>
      <c r="B2990" s="57" t="s">
        <v>8200</v>
      </c>
      <c r="C2990" s="58" t="s">
        <v>8201</v>
      </c>
      <c r="D2990" s="58" t="s">
        <v>6663</v>
      </c>
      <c r="E2990" s="58" t="s">
        <v>743</v>
      </c>
      <c r="F2990" s="57" t="s">
        <v>441</v>
      </c>
      <c r="G2990" s="59">
        <v>24944</v>
      </c>
      <c r="H2990" s="102">
        <f t="shared" si="46"/>
        <v>5.0792616499862557</v>
      </c>
    </row>
    <row r="2991" spans="1:8">
      <c r="A2991" s="56">
        <v>395080100421</v>
      </c>
      <c r="B2991" s="57" t="s">
        <v>8202</v>
      </c>
      <c r="C2991" s="58" t="s">
        <v>8203</v>
      </c>
      <c r="D2991" s="58" t="s">
        <v>8204</v>
      </c>
      <c r="E2991" s="58" t="s">
        <v>743</v>
      </c>
      <c r="F2991" s="57" t="s">
        <v>441</v>
      </c>
      <c r="G2991" s="59">
        <v>24944</v>
      </c>
      <c r="H2991" s="102">
        <f t="shared" si="46"/>
        <v>5.0792616499862557</v>
      </c>
    </row>
    <row r="2992" spans="1:8">
      <c r="A2992" s="56">
        <v>395081101412</v>
      </c>
      <c r="B2992" s="57" t="s">
        <v>8205</v>
      </c>
      <c r="C2992" s="58" t="s">
        <v>8206</v>
      </c>
      <c r="D2992" s="58" t="s">
        <v>8207</v>
      </c>
      <c r="E2992" s="58" t="s">
        <v>743</v>
      </c>
      <c r="F2992" s="57" t="s">
        <v>441</v>
      </c>
      <c r="G2992" s="59">
        <v>24944</v>
      </c>
      <c r="H2992" s="102">
        <f t="shared" si="46"/>
        <v>5.0792616499862557</v>
      </c>
    </row>
    <row r="2993" spans="1:8">
      <c r="A2993" s="56">
        <v>395090101182</v>
      </c>
      <c r="B2993" s="57" t="s">
        <v>8208</v>
      </c>
      <c r="C2993" s="58" t="s">
        <v>8209</v>
      </c>
      <c r="D2993" s="58" t="s">
        <v>5884</v>
      </c>
      <c r="E2993" s="58" t="s">
        <v>728</v>
      </c>
      <c r="F2993" s="57" t="s">
        <v>441</v>
      </c>
      <c r="G2993" s="59">
        <v>24944</v>
      </c>
      <c r="H2993" s="102">
        <f t="shared" si="46"/>
        <v>5.0792616499862557</v>
      </c>
    </row>
    <row r="2994" spans="1:8">
      <c r="A2994" s="56">
        <v>395090500699</v>
      </c>
      <c r="B2994" s="57" t="s">
        <v>8210</v>
      </c>
      <c r="C2994" s="58" t="s">
        <v>4483</v>
      </c>
      <c r="D2994" s="58" t="s">
        <v>8211</v>
      </c>
      <c r="E2994" s="58" t="s">
        <v>743</v>
      </c>
      <c r="F2994" s="57" t="s">
        <v>441</v>
      </c>
      <c r="G2994" s="59">
        <v>24944</v>
      </c>
      <c r="H2994" s="102">
        <f t="shared" si="46"/>
        <v>5.0792616499862557</v>
      </c>
    </row>
    <row r="2995" spans="1:8">
      <c r="A2995" s="56">
        <v>395090700418</v>
      </c>
      <c r="B2995" s="57" t="s">
        <v>8212</v>
      </c>
      <c r="C2995" s="58" t="s">
        <v>8213</v>
      </c>
      <c r="D2995" s="58" t="s">
        <v>8214</v>
      </c>
      <c r="E2995" s="58" t="s">
        <v>728</v>
      </c>
      <c r="F2995" s="57" t="s">
        <v>441</v>
      </c>
      <c r="G2995" s="59">
        <v>24944</v>
      </c>
      <c r="H2995" s="102">
        <f t="shared" si="46"/>
        <v>5.0792616499862557</v>
      </c>
    </row>
    <row r="2996" spans="1:8">
      <c r="A2996" s="56">
        <v>395090800161</v>
      </c>
      <c r="B2996" s="57" t="s">
        <v>8215</v>
      </c>
      <c r="C2996" s="58" t="s">
        <v>8216</v>
      </c>
      <c r="D2996" s="58" t="s">
        <v>8217</v>
      </c>
      <c r="E2996" s="58" t="s">
        <v>728</v>
      </c>
      <c r="F2996" s="57" t="s">
        <v>441</v>
      </c>
      <c r="G2996" s="59">
        <v>24944</v>
      </c>
      <c r="H2996" s="102">
        <f t="shared" si="46"/>
        <v>5.0792616499862557</v>
      </c>
    </row>
    <row r="2997" spans="1:8">
      <c r="A2997" s="56">
        <v>395091001017</v>
      </c>
      <c r="B2997" s="57" t="s">
        <v>8218</v>
      </c>
      <c r="C2997" s="58" t="s">
        <v>8219</v>
      </c>
      <c r="D2997" s="58" t="s">
        <v>8220</v>
      </c>
      <c r="E2997" s="58" t="s">
        <v>728</v>
      </c>
      <c r="F2997" s="57" t="s">
        <v>441</v>
      </c>
      <c r="G2997" s="59">
        <v>24944</v>
      </c>
      <c r="H2997" s="102">
        <f t="shared" si="46"/>
        <v>5.0792616499862557</v>
      </c>
    </row>
    <row r="2998" spans="1:8">
      <c r="A2998" s="56">
        <v>395091200591</v>
      </c>
      <c r="B2998" s="57" t="s">
        <v>8221</v>
      </c>
      <c r="C2998" s="58" t="s">
        <v>3844</v>
      </c>
      <c r="D2998" s="58" t="s">
        <v>8222</v>
      </c>
      <c r="E2998" s="58" t="s">
        <v>743</v>
      </c>
      <c r="F2998" s="57" t="s">
        <v>441</v>
      </c>
      <c r="G2998" s="59">
        <v>24944</v>
      </c>
      <c r="H2998" s="102">
        <f t="shared" si="46"/>
        <v>5.0792616499862557</v>
      </c>
    </row>
    <row r="2999" spans="1:8">
      <c r="A2999" s="56">
        <v>395100401198</v>
      </c>
      <c r="B2999" s="57" t="s">
        <v>8223</v>
      </c>
      <c r="C2999" s="58" t="s">
        <v>8224</v>
      </c>
      <c r="D2999" s="58" t="s">
        <v>8225</v>
      </c>
      <c r="E2999" s="58" t="s">
        <v>743</v>
      </c>
      <c r="F2999" s="57" t="s">
        <v>441</v>
      </c>
      <c r="G2999" s="59">
        <v>24944</v>
      </c>
      <c r="H2999" s="102">
        <f t="shared" si="46"/>
        <v>5.0792616499862557</v>
      </c>
    </row>
    <row r="3000" spans="1:8">
      <c r="A3000" s="56">
        <v>395100500528</v>
      </c>
      <c r="B3000" s="57" t="s">
        <v>8226</v>
      </c>
      <c r="C3000" s="58" t="s">
        <v>8227</v>
      </c>
      <c r="D3000" s="58" t="s">
        <v>8228</v>
      </c>
      <c r="E3000" s="58" t="s">
        <v>743</v>
      </c>
      <c r="F3000" s="57" t="s">
        <v>441</v>
      </c>
      <c r="G3000" s="59">
        <v>24944</v>
      </c>
      <c r="H3000" s="102">
        <f t="shared" si="46"/>
        <v>5.0792616499862557</v>
      </c>
    </row>
    <row r="3001" spans="1:8">
      <c r="A3001" s="56">
        <v>395100501516</v>
      </c>
      <c r="B3001" s="57" t="s">
        <v>8229</v>
      </c>
      <c r="C3001" s="58" t="s">
        <v>6655</v>
      </c>
      <c r="D3001" s="58" t="s">
        <v>8230</v>
      </c>
      <c r="E3001" s="58" t="s">
        <v>743</v>
      </c>
      <c r="F3001" s="57" t="s">
        <v>441</v>
      </c>
      <c r="G3001" s="59">
        <v>24944</v>
      </c>
      <c r="H3001" s="102">
        <f t="shared" si="46"/>
        <v>5.0792616499862557</v>
      </c>
    </row>
    <row r="3002" spans="1:8">
      <c r="A3002" s="56">
        <v>395100502016</v>
      </c>
      <c r="B3002" s="57" t="s">
        <v>8231</v>
      </c>
      <c r="C3002" s="58" t="s">
        <v>7470</v>
      </c>
      <c r="D3002" s="58" t="s">
        <v>7471</v>
      </c>
      <c r="E3002" s="58" t="s">
        <v>728</v>
      </c>
      <c r="F3002" s="57" t="s">
        <v>441</v>
      </c>
      <c r="G3002" s="59">
        <v>24944</v>
      </c>
      <c r="H3002" s="102">
        <f t="shared" si="46"/>
        <v>5.0792616499862557</v>
      </c>
    </row>
    <row r="3003" spans="1:8">
      <c r="A3003" s="56">
        <v>395100602011</v>
      </c>
      <c r="B3003" s="57" t="s">
        <v>8232</v>
      </c>
      <c r="C3003" s="58" t="s">
        <v>8233</v>
      </c>
      <c r="D3003" s="58" t="s">
        <v>2547</v>
      </c>
      <c r="E3003" s="58" t="s">
        <v>743</v>
      </c>
      <c r="F3003" s="57" t="s">
        <v>441</v>
      </c>
      <c r="G3003" s="59">
        <v>24944</v>
      </c>
      <c r="H3003" s="102">
        <f t="shared" si="46"/>
        <v>5.0792616499862557</v>
      </c>
    </row>
    <row r="3004" spans="1:8">
      <c r="A3004" s="56">
        <v>395110300438</v>
      </c>
      <c r="B3004" s="57" t="s">
        <v>8234</v>
      </c>
      <c r="C3004" s="58" t="s">
        <v>8235</v>
      </c>
      <c r="D3004" s="58" t="s">
        <v>8236</v>
      </c>
      <c r="E3004" s="58" t="s">
        <v>728</v>
      </c>
      <c r="F3004" s="57" t="s">
        <v>441</v>
      </c>
      <c r="G3004" s="59">
        <v>24944</v>
      </c>
      <c r="H3004" s="102">
        <f t="shared" si="46"/>
        <v>5.0792616499862557</v>
      </c>
    </row>
    <row r="3005" spans="1:8">
      <c r="A3005" s="56">
        <v>395110301710</v>
      </c>
      <c r="B3005" s="57" t="s">
        <v>8237</v>
      </c>
      <c r="C3005" s="58" t="s">
        <v>8238</v>
      </c>
      <c r="D3005" s="58" t="s">
        <v>8239</v>
      </c>
      <c r="E3005" s="58" t="s">
        <v>743</v>
      </c>
      <c r="F3005" s="57" t="s">
        <v>441</v>
      </c>
      <c r="G3005" s="59">
        <v>24944</v>
      </c>
      <c r="H3005" s="102">
        <f t="shared" si="46"/>
        <v>5.0792616499862557</v>
      </c>
    </row>
    <row r="3006" spans="1:8">
      <c r="A3006" s="56">
        <v>395110601802</v>
      </c>
      <c r="B3006" s="57" t="s">
        <v>8240</v>
      </c>
      <c r="C3006" s="58" t="s">
        <v>8241</v>
      </c>
      <c r="D3006" s="58" t="s">
        <v>8242</v>
      </c>
      <c r="E3006" s="58" t="s">
        <v>743</v>
      </c>
      <c r="F3006" s="57" t="s">
        <v>441</v>
      </c>
      <c r="G3006" s="59">
        <v>24944</v>
      </c>
      <c r="H3006" s="102">
        <f t="shared" si="46"/>
        <v>5.0792616499862557</v>
      </c>
    </row>
    <row r="3007" spans="1:8">
      <c r="A3007" s="56">
        <v>395111100785</v>
      </c>
      <c r="B3007" s="57" t="s">
        <v>8243</v>
      </c>
      <c r="C3007" s="58" t="s">
        <v>6659</v>
      </c>
      <c r="D3007" s="58" t="s">
        <v>8244</v>
      </c>
      <c r="E3007" s="58" t="s">
        <v>743</v>
      </c>
      <c r="F3007" s="57" t="s">
        <v>477</v>
      </c>
      <c r="G3007" s="59">
        <v>24944</v>
      </c>
      <c r="H3007" s="102">
        <f t="shared" si="46"/>
        <v>5.0792616499862557</v>
      </c>
    </row>
    <row r="3008" spans="1:8">
      <c r="A3008" s="56">
        <v>395111101773</v>
      </c>
      <c r="B3008" s="57" t="s">
        <v>8245</v>
      </c>
      <c r="C3008" s="58" t="s">
        <v>8246</v>
      </c>
      <c r="D3008" s="58" t="s">
        <v>2860</v>
      </c>
      <c r="E3008" s="58" t="s">
        <v>743</v>
      </c>
      <c r="F3008" s="57" t="s">
        <v>441</v>
      </c>
      <c r="G3008" s="59">
        <v>24944</v>
      </c>
      <c r="H3008" s="102">
        <f t="shared" si="46"/>
        <v>5.0792616499862557</v>
      </c>
    </row>
    <row r="3009" spans="1:8">
      <c r="A3009" s="56">
        <v>395111101889</v>
      </c>
      <c r="B3009" s="57" t="s">
        <v>8247</v>
      </c>
      <c r="C3009" s="58" t="s">
        <v>8248</v>
      </c>
      <c r="D3009" s="58" t="s">
        <v>8249</v>
      </c>
      <c r="E3009" s="58" t="s">
        <v>728</v>
      </c>
      <c r="F3009" s="57" t="s">
        <v>441</v>
      </c>
      <c r="G3009" s="59">
        <v>24944</v>
      </c>
      <c r="H3009" s="102">
        <f t="shared" si="46"/>
        <v>5.0792616499862557</v>
      </c>
    </row>
    <row r="3010" spans="1:8">
      <c r="A3010" s="56">
        <v>395120100577</v>
      </c>
      <c r="B3010" s="57" t="s">
        <v>8250</v>
      </c>
      <c r="C3010" s="58" t="s">
        <v>8251</v>
      </c>
      <c r="D3010" s="58" t="s">
        <v>8252</v>
      </c>
      <c r="E3010" s="58" t="s">
        <v>728</v>
      </c>
      <c r="F3010" s="57" t="s">
        <v>477</v>
      </c>
      <c r="G3010" s="59">
        <v>24944</v>
      </c>
      <c r="H3010" s="102">
        <f t="shared" si="46"/>
        <v>5.0792616499862557</v>
      </c>
    </row>
    <row r="3011" spans="1:8">
      <c r="A3011" s="56">
        <v>395120100879</v>
      </c>
      <c r="B3011" s="57" t="s">
        <v>8253</v>
      </c>
      <c r="C3011" s="58" t="s">
        <v>8254</v>
      </c>
      <c r="D3011" s="58" t="s">
        <v>8255</v>
      </c>
      <c r="E3011" s="58" t="s">
        <v>728</v>
      </c>
      <c r="F3011" s="57" t="s">
        <v>441</v>
      </c>
      <c r="G3011" s="59">
        <v>24944</v>
      </c>
      <c r="H3011" s="102">
        <f t="shared" ref="H3011:H3074" si="47">G3011/4910.95</f>
        <v>5.0792616499862557</v>
      </c>
    </row>
    <row r="3012" spans="1:8">
      <c r="A3012" s="56">
        <v>395120300282</v>
      </c>
      <c r="B3012" s="57" t="s">
        <v>8256</v>
      </c>
      <c r="C3012" s="58" t="s">
        <v>8257</v>
      </c>
      <c r="D3012" s="58" t="s">
        <v>2611</v>
      </c>
      <c r="E3012" s="58" t="s">
        <v>728</v>
      </c>
      <c r="F3012" s="57" t="s">
        <v>441</v>
      </c>
      <c r="G3012" s="59">
        <v>24944</v>
      </c>
      <c r="H3012" s="102">
        <f t="shared" si="47"/>
        <v>5.0792616499862557</v>
      </c>
    </row>
    <row r="3013" spans="1:8">
      <c r="A3013" s="56">
        <v>395120501253</v>
      </c>
      <c r="B3013" s="57" t="s">
        <v>8258</v>
      </c>
      <c r="C3013" s="58" t="s">
        <v>8259</v>
      </c>
      <c r="D3013" s="58" t="s">
        <v>8260</v>
      </c>
      <c r="E3013" s="58" t="s">
        <v>743</v>
      </c>
      <c r="F3013" s="57" t="s">
        <v>441</v>
      </c>
      <c r="G3013" s="59">
        <v>24944</v>
      </c>
      <c r="H3013" s="102">
        <f t="shared" si="47"/>
        <v>5.0792616499862557</v>
      </c>
    </row>
    <row r="3014" spans="1:8">
      <c r="A3014" s="56">
        <v>395120600588</v>
      </c>
      <c r="B3014" s="57" t="s">
        <v>8261</v>
      </c>
      <c r="C3014" s="58" t="s">
        <v>6848</v>
      </c>
      <c r="D3014" s="58" t="s">
        <v>1774</v>
      </c>
      <c r="E3014" s="58" t="s">
        <v>743</v>
      </c>
      <c r="F3014" s="57" t="s">
        <v>441</v>
      </c>
      <c r="G3014" s="59">
        <v>24944</v>
      </c>
      <c r="H3014" s="102">
        <f t="shared" si="47"/>
        <v>5.0792616499862557</v>
      </c>
    </row>
    <row r="3015" spans="1:8">
      <c r="A3015" s="56">
        <v>395121000932</v>
      </c>
      <c r="B3015" s="57" t="s">
        <v>8262</v>
      </c>
      <c r="C3015" s="58" t="s">
        <v>7359</v>
      </c>
      <c r="D3015" s="58" t="s">
        <v>8263</v>
      </c>
      <c r="E3015" s="58" t="s">
        <v>743</v>
      </c>
      <c r="F3015" s="57" t="s">
        <v>441</v>
      </c>
      <c r="G3015" s="59">
        <v>24944</v>
      </c>
      <c r="H3015" s="102">
        <f t="shared" si="47"/>
        <v>5.0792616499862557</v>
      </c>
    </row>
    <row r="3016" spans="1:8">
      <c r="A3016" s="56">
        <v>395130400072</v>
      </c>
      <c r="B3016" s="57" t="s">
        <v>8264</v>
      </c>
      <c r="C3016" s="58" t="s">
        <v>8265</v>
      </c>
      <c r="D3016" s="58" t="s">
        <v>7858</v>
      </c>
      <c r="E3016" s="58" t="s">
        <v>728</v>
      </c>
      <c r="F3016" s="57" t="s">
        <v>441</v>
      </c>
      <c r="G3016" s="59">
        <v>24944</v>
      </c>
      <c r="H3016" s="102">
        <f t="shared" si="47"/>
        <v>5.0792616499862557</v>
      </c>
    </row>
    <row r="3017" spans="1:8">
      <c r="A3017" s="56">
        <v>395130401028</v>
      </c>
      <c r="B3017" s="57" t="s">
        <v>8266</v>
      </c>
      <c r="C3017" s="58" t="s">
        <v>8248</v>
      </c>
      <c r="D3017" s="58" t="s">
        <v>8267</v>
      </c>
      <c r="E3017" s="58" t="s">
        <v>728</v>
      </c>
      <c r="F3017" s="57" t="s">
        <v>441</v>
      </c>
      <c r="G3017" s="59">
        <v>24944</v>
      </c>
      <c r="H3017" s="102">
        <f t="shared" si="47"/>
        <v>5.0792616499862557</v>
      </c>
    </row>
    <row r="3018" spans="1:8">
      <c r="A3018" s="56">
        <v>395130401788</v>
      </c>
      <c r="B3018" s="57" t="s">
        <v>8268</v>
      </c>
      <c r="C3018" s="58" t="s">
        <v>4425</v>
      </c>
      <c r="D3018" s="58" t="s">
        <v>8269</v>
      </c>
      <c r="E3018" s="58" t="s">
        <v>728</v>
      </c>
      <c r="F3018" s="57" t="s">
        <v>441</v>
      </c>
      <c r="G3018" s="59">
        <v>24944</v>
      </c>
      <c r="H3018" s="102">
        <f t="shared" si="47"/>
        <v>5.0792616499862557</v>
      </c>
    </row>
    <row r="3019" spans="1:8">
      <c r="A3019" s="56">
        <v>395130801603</v>
      </c>
      <c r="B3019" s="57" t="s">
        <v>8270</v>
      </c>
      <c r="C3019" s="58" t="s">
        <v>8271</v>
      </c>
      <c r="D3019" s="58" t="s">
        <v>8272</v>
      </c>
      <c r="E3019" s="58" t="s">
        <v>743</v>
      </c>
      <c r="F3019" s="57" t="s">
        <v>441</v>
      </c>
      <c r="G3019" s="59">
        <v>24944</v>
      </c>
      <c r="H3019" s="102">
        <f t="shared" si="47"/>
        <v>5.0792616499862557</v>
      </c>
    </row>
    <row r="3020" spans="1:8">
      <c r="A3020" s="56">
        <v>395131100897</v>
      </c>
      <c r="B3020" s="57" t="s">
        <v>8273</v>
      </c>
      <c r="C3020" s="58" t="s">
        <v>8274</v>
      </c>
      <c r="D3020" s="58" t="s">
        <v>3171</v>
      </c>
      <c r="E3020" s="58" t="s">
        <v>728</v>
      </c>
      <c r="F3020" s="57" t="s">
        <v>441</v>
      </c>
      <c r="G3020" s="59">
        <v>24944</v>
      </c>
      <c r="H3020" s="102">
        <f t="shared" si="47"/>
        <v>5.0792616499862557</v>
      </c>
    </row>
    <row r="3021" spans="1:8">
      <c r="A3021" s="56">
        <v>395141001684</v>
      </c>
      <c r="B3021" s="57" t="s">
        <v>8275</v>
      </c>
      <c r="C3021" s="58" t="s">
        <v>8276</v>
      </c>
      <c r="D3021" s="58" t="s">
        <v>8277</v>
      </c>
      <c r="E3021" s="58" t="s">
        <v>728</v>
      </c>
      <c r="F3021" s="57" t="s">
        <v>477</v>
      </c>
      <c r="G3021" s="59">
        <v>24944</v>
      </c>
      <c r="H3021" s="102">
        <f t="shared" si="47"/>
        <v>5.0792616499862557</v>
      </c>
    </row>
    <row r="3022" spans="1:8">
      <c r="A3022" s="56">
        <v>395151101466</v>
      </c>
      <c r="B3022" s="57" t="s">
        <v>8278</v>
      </c>
      <c r="C3022" s="58" t="s">
        <v>8279</v>
      </c>
      <c r="D3022" s="58" t="s">
        <v>8280</v>
      </c>
      <c r="E3022" s="58" t="s">
        <v>743</v>
      </c>
      <c r="F3022" s="57" t="s">
        <v>441</v>
      </c>
      <c r="G3022" s="59">
        <v>24944</v>
      </c>
      <c r="H3022" s="102">
        <f t="shared" si="47"/>
        <v>5.0792616499862557</v>
      </c>
    </row>
    <row r="3023" spans="1:8">
      <c r="A3023" s="56">
        <v>395161100531</v>
      </c>
      <c r="B3023" s="57" t="s">
        <v>8281</v>
      </c>
      <c r="C3023" s="58" t="s">
        <v>6638</v>
      </c>
      <c r="D3023" s="58" t="s">
        <v>8282</v>
      </c>
      <c r="E3023" s="58" t="s">
        <v>728</v>
      </c>
      <c r="F3023" s="57" t="s">
        <v>441</v>
      </c>
      <c r="G3023" s="59">
        <v>24944</v>
      </c>
      <c r="H3023" s="102">
        <f t="shared" si="47"/>
        <v>5.0792616499862557</v>
      </c>
    </row>
    <row r="3024" spans="1:8">
      <c r="A3024" s="56">
        <v>395170300216</v>
      </c>
      <c r="B3024" s="57" t="s">
        <v>8283</v>
      </c>
      <c r="C3024" s="58" t="s">
        <v>8284</v>
      </c>
      <c r="D3024" s="58" t="s">
        <v>8285</v>
      </c>
      <c r="E3024" s="58" t="s">
        <v>728</v>
      </c>
      <c r="F3024" s="57" t="s">
        <v>441</v>
      </c>
      <c r="G3024" s="59">
        <v>24944</v>
      </c>
      <c r="H3024" s="102">
        <f t="shared" si="47"/>
        <v>5.0792616499862557</v>
      </c>
    </row>
    <row r="3025" spans="1:8">
      <c r="A3025" s="56">
        <v>395170301212</v>
      </c>
      <c r="B3025" s="57" t="s">
        <v>8286</v>
      </c>
      <c r="C3025" s="58" t="s">
        <v>8287</v>
      </c>
      <c r="D3025" s="58" t="s">
        <v>8288</v>
      </c>
      <c r="E3025" s="58" t="s">
        <v>728</v>
      </c>
      <c r="F3025" s="57" t="s">
        <v>441</v>
      </c>
      <c r="G3025" s="59">
        <v>24944</v>
      </c>
      <c r="H3025" s="102">
        <f t="shared" si="47"/>
        <v>5.0792616499862557</v>
      </c>
    </row>
    <row r="3026" spans="1:8">
      <c r="A3026" s="56">
        <v>395170302197</v>
      </c>
      <c r="B3026" s="57" t="s">
        <v>8289</v>
      </c>
      <c r="C3026" s="58" t="s">
        <v>8290</v>
      </c>
      <c r="D3026" s="58" t="s">
        <v>6769</v>
      </c>
      <c r="E3026" s="58" t="s">
        <v>728</v>
      </c>
      <c r="F3026" s="57" t="s">
        <v>441</v>
      </c>
      <c r="G3026" s="59">
        <v>24944</v>
      </c>
      <c r="H3026" s="102">
        <f t="shared" si="47"/>
        <v>5.0792616499862557</v>
      </c>
    </row>
    <row r="3027" spans="1:8">
      <c r="A3027" s="56">
        <v>395180101734</v>
      </c>
      <c r="B3027" s="57" t="s">
        <v>8291</v>
      </c>
      <c r="C3027" s="58" t="s">
        <v>8292</v>
      </c>
      <c r="D3027" s="58" t="s">
        <v>6785</v>
      </c>
      <c r="E3027" s="58" t="s">
        <v>728</v>
      </c>
      <c r="F3027" s="57" t="s">
        <v>441</v>
      </c>
      <c r="G3027" s="59">
        <v>24944</v>
      </c>
      <c r="H3027" s="102">
        <f t="shared" si="47"/>
        <v>5.0792616499862557</v>
      </c>
    </row>
    <row r="3028" spans="1:8">
      <c r="A3028" s="56">
        <v>395180301164</v>
      </c>
      <c r="B3028" s="57" t="s">
        <v>8293</v>
      </c>
      <c r="C3028" s="58" t="s">
        <v>8294</v>
      </c>
      <c r="D3028" s="58" t="s">
        <v>8295</v>
      </c>
      <c r="E3028" s="58" t="s">
        <v>728</v>
      </c>
      <c r="F3028" s="57" t="s">
        <v>441</v>
      </c>
      <c r="G3028" s="59">
        <v>24944</v>
      </c>
      <c r="H3028" s="102">
        <f t="shared" si="47"/>
        <v>5.0792616499862557</v>
      </c>
    </row>
    <row r="3029" spans="1:8">
      <c r="A3029" s="56">
        <v>395180600587</v>
      </c>
      <c r="B3029" s="57" t="s">
        <v>8296</v>
      </c>
      <c r="C3029" s="58" t="s">
        <v>8297</v>
      </c>
      <c r="D3029" s="58" t="s">
        <v>8298</v>
      </c>
      <c r="E3029" s="58" t="s">
        <v>728</v>
      </c>
      <c r="F3029" s="57" t="s">
        <v>441</v>
      </c>
      <c r="G3029" s="59">
        <v>24944</v>
      </c>
      <c r="H3029" s="102">
        <f t="shared" si="47"/>
        <v>5.0792616499862557</v>
      </c>
    </row>
    <row r="3030" spans="1:8">
      <c r="A3030" s="56">
        <v>395180900271</v>
      </c>
      <c r="B3030" s="57" t="s">
        <v>8299</v>
      </c>
      <c r="C3030" s="58" t="s">
        <v>8300</v>
      </c>
      <c r="D3030" s="58" t="s">
        <v>8301</v>
      </c>
      <c r="E3030" s="58" t="s">
        <v>743</v>
      </c>
      <c r="F3030" s="57" t="s">
        <v>441</v>
      </c>
      <c r="G3030" s="59">
        <v>24944</v>
      </c>
      <c r="H3030" s="102">
        <f t="shared" si="47"/>
        <v>5.0792616499862557</v>
      </c>
    </row>
    <row r="3031" spans="1:8">
      <c r="A3031" s="56">
        <v>395181000222</v>
      </c>
      <c r="B3031" s="57" t="s">
        <v>8302</v>
      </c>
      <c r="C3031" s="58" t="s">
        <v>8303</v>
      </c>
      <c r="D3031" s="58" t="s">
        <v>8304</v>
      </c>
      <c r="E3031" s="58" t="s">
        <v>743</v>
      </c>
      <c r="F3031" s="57" t="s">
        <v>441</v>
      </c>
      <c r="G3031" s="59">
        <v>24944</v>
      </c>
      <c r="H3031" s="102">
        <f t="shared" si="47"/>
        <v>5.0792616499862557</v>
      </c>
    </row>
    <row r="3032" spans="1:8">
      <c r="A3032" s="56">
        <v>395181200850</v>
      </c>
      <c r="B3032" s="57" t="s">
        <v>8305</v>
      </c>
      <c r="C3032" s="58" t="s">
        <v>8306</v>
      </c>
      <c r="D3032" s="58" t="s">
        <v>8307</v>
      </c>
      <c r="E3032" s="58" t="s">
        <v>728</v>
      </c>
      <c r="F3032" s="57" t="s">
        <v>441</v>
      </c>
      <c r="G3032" s="59">
        <v>24944</v>
      </c>
      <c r="H3032" s="102">
        <f t="shared" si="47"/>
        <v>5.0792616499862557</v>
      </c>
    </row>
    <row r="3033" spans="1:8">
      <c r="A3033" s="56">
        <v>395191200211</v>
      </c>
      <c r="B3033" s="57" t="s">
        <v>8308</v>
      </c>
      <c r="C3033" s="58" t="s">
        <v>8309</v>
      </c>
      <c r="D3033" s="58" t="s">
        <v>5095</v>
      </c>
      <c r="E3033" s="58" t="s">
        <v>728</v>
      </c>
      <c r="F3033" s="57" t="s">
        <v>441</v>
      </c>
      <c r="G3033" s="59">
        <v>24944</v>
      </c>
      <c r="H3033" s="102">
        <f t="shared" si="47"/>
        <v>5.0792616499862557</v>
      </c>
    </row>
    <row r="3034" spans="1:8">
      <c r="A3034" s="56">
        <v>395200501289</v>
      </c>
      <c r="B3034" s="57" t="s">
        <v>8310</v>
      </c>
      <c r="C3034" s="58" t="s">
        <v>8311</v>
      </c>
      <c r="D3034" s="58" t="s">
        <v>8312</v>
      </c>
      <c r="E3034" s="58" t="s">
        <v>743</v>
      </c>
      <c r="F3034" s="57" t="s">
        <v>441</v>
      </c>
      <c r="G3034" s="59">
        <v>24944</v>
      </c>
      <c r="H3034" s="102">
        <f t="shared" si="47"/>
        <v>5.0792616499862557</v>
      </c>
    </row>
    <row r="3035" spans="1:8">
      <c r="A3035" s="56">
        <v>395200703116</v>
      </c>
      <c r="B3035" s="57" t="s">
        <v>8313</v>
      </c>
      <c r="C3035" s="58" t="s">
        <v>8314</v>
      </c>
      <c r="D3035" s="58" t="s">
        <v>8315</v>
      </c>
      <c r="E3035" s="58" t="s">
        <v>728</v>
      </c>
      <c r="F3035" s="57" t="s">
        <v>441</v>
      </c>
      <c r="G3035" s="59">
        <v>24944</v>
      </c>
      <c r="H3035" s="102">
        <f t="shared" si="47"/>
        <v>5.0792616499862557</v>
      </c>
    </row>
    <row r="3036" spans="1:8">
      <c r="A3036" s="56">
        <v>395770800271</v>
      </c>
      <c r="B3036" s="57" t="s">
        <v>8316</v>
      </c>
      <c r="C3036" s="58" t="s">
        <v>8317</v>
      </c>
      <c r="D3036" s="58" t="s">
        <v>3165</v>
      </c>
      <c r="E3036" s="58" t="s">
        <v>728</v>
      </c>
      <c r="F3036" s="57" t="s">
        <v>441</v>
      </c>
      <c r="G3036" s="59">
        <v>24944</v>
      </c>
      <c r="H3036" s="102">
        <f t="shared" si="47"/>
        <v>5.0792616499862557</v>
      </c>
    </row>
    <row r="3037" spans="1:8">
      <c r="A3037" s="56">
        <v>395770800654</v>
      </c>
      <c r="B3037" s="57" t="s">
        <v>8318</v>
      </c>
      <c r="C3037" s="58" t="s">
        <v>8319</v>
      </c>
      <c r="D3037" s="58" t="s">
        <v>8320</v>
      </c>
      <c r="E3037" s="58" t="s">
        <v>728</v>
      </c>
      <c r="F3037" s="57" t="s">
        <v>477</v>
      </c>
      <c r="G3037" s="59">
        <v>24944</v>
      </c>
      <c r="H3037" s="102">
        <f t="shared" si="47"/>
        <v>5.0792616499862557</v>
      </c>
    </row>
    <row r="3038" spans="1:8">
      <c r="A3038" s="56">
        <v>395770800662</v>
      </c>
      <c r="B3038" s="57" t="s">
        <v>8321</v>
      </c>
      <c r="C3038" s="58" t="s">
        <v>8322</v>
      </c>
      <c r="D3038" s="58" t="s">
        <v>8323</v>
      </c>
      <c r="E3038" s="58" t="s">
        <v>728</v>
      </c>
      <c r="F3038" s="57" t="s">
        <v>441</v>
      </c>
      <c r="G3038" s="59">
        <v>24944</v>
      </c>
      <c r="H3038" s="102">
        <f t="shared" si="47"/>
        <v>5.0792616499862557</v>
      </c>
    </row>
    <row r="3039" spans="1:8">
      <c r="A3039" s="56">
        <v>395770800832</v>
      </c>
      <c r="B3039" s="57" t="s">
        <v>8324</v>
      </c>
      <c r="C3039" s="58" t="s">
        <v>8325</v>
      </c>
      <c r="D3039" s="58" t="s">
        <v>4564</v>
      </c>
      <c r="E3039" s="58" t="s">
        <v>728</v>
      </c>
      <c r="F3039" s="57" t="s">
        <v>441</v>
      </c>
      <c r="G3039" s="59">
        <v>24944</v>
      </c>
      <c r="H3039" s="102">
        <f t="shared" si="47"/>
        <v>5.0792616499862557</v>
      </c>
    </row>
    <row r="3040" spans="1:8">
      <c r="A3040" s="56">
        <v>395770801669</v>
      </c>
      <c r="B3040" s="57" t="s">
        <v>8326</v>
      </c>
      <c r="C3040" s="58" t="s">
        <v>8327</v>
      </c>
      <c r="D3040" s="58" t="s">
        <v>5592</v>
      </c>
      <c r="E3040" s="58" t="s">
        <v>743</v>
      </c>
      <c r="F3040" s="57" t="s">
        <v>441</v>
      </c>
      <c r="G3040" s="59">
        <v>24944</v>
      </c>
      <c r="H3040" s="102">
        <f t="shared" si="47"/>
        <v>5.0792616499862557</v>
      </c>
    </row>
    <row r="3041" spans="1:8">
      <c r="A3041" s="56">
        <v>395770802002</v>
      </c>
      <c r="B3041" s="57" t="s">
        <v>8328</v>
      </c>
      <c r="C3041" s="58" t="s">
        <v>8329</v>
      </c>
      <c r="D3041" s="58" t="s">
        <v>8330</v>
      </c>
      <c r="E3041" s="58" t="s">
        <v>743</v>
      </c>
      <c r="F3041" s="57" t="s">
        <v>441</v>
      </c>
      <c r="G3041" s="59">
        <v>24944</v>
      </c>
      <c r="H3041" s="102">
        <f t="shared" si="47"/>
        <v>5.0792616499862557</v>
      </c>
    </row>
    <row r="3042" spans="1:8">
      <c r="A3042" s="56">
        <v>395770802959</v>
      </c>
      <c r="B3042" s="57" t="s">
        <v>8331</v>
      </c>
      <c r="C3042" s="58" t="s">
        <v>8332</v>
      </c>
      <c r="D3042" s="58" t="s">
        <v>8333</v>
      </c>
      <c r="E3042" s="58" t="s">
        <v>743</v>
      </c>
      <c r="F3042" s="57" t="s">
        <v>441</v>
      </c>
      <c r="G3042" s="59">
        <v>24944</v>
      </c>
      <c r="H3042" s="102">
        <f t="shared" si="47"/>
        <v>5.0792616499862557</v>
      </c>
    </row>
    <row r="3043" spans="1:8">
      <c r="A3043" s="56">
        <v>395770803131</v>
      </c>
      <c r="B3043" s="57" t="s">
        <v>8334</v>
      </c>
      <c r="C3043" s="58" t="s">
        <v>8335</v>
      </c>
      <c r="D3043" s="58" t="s">
        <v>8336</v>
      </c>
      <c r="E3043" s="58" t="s">
        <v>743</v>
      </c>
      <c r="F3043" s="57" t="s">
        <v>441</v>
      </c>
      <c r="G3043" s="59">
        <v>24944</v>
      </c>
      <c r="H3043" s="102">
        <f t="shared" si="47"/>
        <v>5.0792616499862557</v>
      </c>
    </row>
    <row r="3044" spans="1:8">
      <c r="A3044" s="56">
        <v>395770803246</v>
      </c>
      <c r="B3044" s="57" t="s">
        <v>8337</v>
      </c>
      <c r="C3044" s="58" t="s">
        <v>2019</v>
      </c>
      <c r="D3044" s="58" t="s">
        <v>8338</v>
      </c>
      <c r="E3044" s="58" t="s">
        <v>743</v>
      </c>
      <c r="F3044" s="57" t="s">
        <v>441</v>
      </c>
      <c r="G3044" s="59">
        <v>24944</v>
      </c>
      <c r="H3044" s="102">
        <f t="shared" si="47"/>
        <v>5.0792616499862557</v>
      </c>
    </row>
    <row r="3045" spans="1:8">
      <c r="A3045" s="56">
        <v>395920611011</v>
      </c>
      <c r="B3045" s="57" t="s">
        <v>8339</v>
      </c>
      <c r="C3045" s="58" t="s">
        <v>8340</v>
      </c>
      <c r="D3045" s="58" t="s">
        <v>8341</v>
      </c>
      <c r="E3045" s="58" t="s">
        <v>743</v>
      </c>
      <c r="F3045" s="57" t="s">
        <v>441</v>
      </c>
      <c r="G3045" s="59">
        <v>24944</v>
      </c>
      <c r="H3045" s="102">
        <f t="shared" si="47"/>
        <v>5.0792616499862557</v>
      </c>
    </row>
    <row r="3046" spans="1:8">
      <c r="A3046" s="56">
        <v>395930410467</v>
      </c>
      <c r="B3046" s="57" t="s">
        <v>8342</v>
      </c>
      <c r="C3046" s="58" t="s">
        <v>8343</v>
      </c>
      <c r="D3046" s="58" t="s">
        <v>8344</v>
      </c>
      <c r="E3046" s="58" t="s">
        <v>743</v>
      </c>
      <c r="F3046" s="57" t="s">
        <v>441</v>
      </c>
      <c r="G3046" s="59">
        <v>24944</v>
      </c>
      <c r="H3046" s="102">
        <f t="shared" si="47"/>
        <v>5.0792616499862557</v>
      </c>
    </row>
    <row r="3047" spans="1:8">
      <c r="A3047" s="56">
        <v>395950810381</v>
      </c>
      <c r="B3047" s="57" t="s">
        <v>8345</v>
      </c>
      <c r="C3047" s="58" t="s">
        <v>4169</v>
      </c>
      <c r="D3047" s="58" t="s">
        <v>8346</v>
      </c>
      <c r="E3047" s="58" t="s">
        <v>743</v>
      </c>
      <c r="F3047" s="57" t="s">
        <v>441</v>
      </c>
      <c r="G3047" s="59">
        <v>24944</v>
      </c>
      <c r="H3047" s="102">
        <f t="shared" si="47"/>
        <v>5.0792616499862557</v>
      </c>
    </row>
    <row r="3048" spans="1:8">
      <c r="A3048" s="56">
        <v>395951111231</v>
      </c>
      <c r="B3048" s="57" t="s">
        <v>8347</v>
      </c>
      <c r="C3048" s="58" t="s">
        <v>8348</v>
      </c>
      <c r="D3048" s="58" t="s">
        <v>8349</v>
      </c>
      <c r="E3048" s="58" t="s">
        <v>728</v>
      </c>
      <c r="F3048" s="57" t="s">
        <v>441</v>
      </c>
      <c r="G3048" s="59">
        <v>24944</v>
      </c>
      <c r="H3048" s="102">
        <f t="shared" si="47"/>
        <v>5.0792616499862557</v>
      </c>
    </row>
    <row r="3049" spans="1:8">
      <c r="A3049" s="56">
        <v>395960710210</v>
      </c>
      <c r="B3049" s="57" t="s">
        <v>8350</v>
      </c>
      <c r="C3049" s="58" t="s">
        <v>8351</v>
      </c>
      <c r="D3049" s="58" t="s">
        <v>8352</v>
      </c>
      <c r="E3049" s="58" t="s">
        <v>743</v>
      </c>
      <c r="F3049" s="57" t="s">
        <v>441</v>
      </c>
      <c r="G3049" s="59">
        <v>24944</v>
      </c>
      <c r="H3049" s="102">
        <f t="shared" si="47"/>
        <v>5.0792616499862557</v>
      </c>
    </row>
    <row r="3050" spans="1:8">
      <c r="A3050" s="56">
        <v>395960712166</v>
      </c>
      <c r="B3050" s="57" t="s">
        <v>8353</v>
      </c>
      <c r="C3050" s="58" t="s">
        <v>8354</v>
      </c>
      <c r="D3050" s="58" t="s">
        <v>8355</v>
      </c>
      <c r="E3050" s="58" t="s">
        <v>743</v>
      </c>
      <c r="F3050" s="57" t="s">
        <v>441</v>
      </c>
      <c r="G3050" s="59">
        <v>24944</v>
      </c>
      <c r="H3050" s="102">
        <f t="shared" si="47"/>
        <v>5.0792616499862557</v>
      </c>
    </row>
    <row r="3051" spans="1:8">
      <c r="A3051" s="56">
        <v>395961110283</v>
      </c>
      <c r="B3051" s="57" t="s">
        <v>8356</v>
      </c>
      <c r="C3051" s="58" t="s">
        <v>8357</v>
      </c>
      <c r="D3051" s="58" t="s">
        <v>8358</v>
      </c>
      <c r="E3051" s="58" t="s">
        <v>728</v>
      </c>
      <c r="F3051" s="57" t="s">
        <v>441</v>
      </c>
      <c r="G3051" s="59">
        <v>24944</v>
      </c>
      <c r="H3051" s="102">
        <f t="shared" si="47"/>
        <v>5.0792616499862557</v>
      </c>
    </row>
    <row r="3052" spans="1:8">
      <c r="A3052" s="56">
        <v>395961210377</v>
      </c>
      <c r="B3052" s="57" t="s">
        <v>8359</v>
      </c>
      <c r="C3052" s="58" t="s">
        <v>8360</v>
      </c>
      <c r="D3052" s="58" t="s">
        <v>5965</v>
      </c>
      <c r="E3052" s="58" t="s">
        <v>743</v>
      </c>
      <c r="F3052" s="57" t="s">
        <v>441</v>
      </c>
      <c r="G3052" s="59">
        <v>24944</v>
      </c>
      <c r="H3052" s="102">
        <f t="shared" si="47"/>
        <v>5.0792616499862557</v>
      </c>
    </row>
    <row r="3053" spans="1:8">
      <c r="A3053" s="56">
        <v>395970212366</v>
      </c>
      <c r="B3053" s="57" t="s">
        <v>8361</v>
      </c>
      <c r="C3053" s="58" t="s">
        <v>8362</v>
      </c>
      <c r="D3053" s="58" t="s">
        <v>8363</v>
      </c>
      <c r="E3053" s="58" t="s">
        <v>743</v>
      </c>
      <c r="F3053" s="57" t="s">
        <v>441</v>
      </c>
      <c r="G3053" s="59">
        <v>24944</v>
      </c>
      <c r="H3053" s="102">
        <f t="shared" si="47"/>
        <v>5.0792616499862557</v>
      </c>
    </row>
    <row r="3054" spans="1:8">
      <c r="A3054" s="56">
        <v>395970651424</v>
      </c>
      <c r="B3054" s="57" t="s">
        <v>8364</v>
      </c>
      <c r="C3054" s="58" t="s">
        <v>8365</v>
      </c>
      <c r="D3054" s="58" t="s">
        <v>8366</v>
      </c>
      <c r="E3054" s="58" t="s">
        <v>728</v>
      </c>
      <c r="F3054" s="57" t="s">
        <v>441</v>
      </c>
      <c r="G3054" s="59">
        <v>24944</v>
      </c>
      <c r="H3054" s="102">
        <f t="shared" si="47"/>
        <v>5.0792616499862557</v>
      </c>
    </row>
    <row r="3055" spans="1:8">
      <c r="A3055" s="56">
        <v>395970950464</v>
      </c>
      <c r="B3055" s="57" t="s">
        <v>8367</v>
      </c>
      <c r="C3055" s="58" t="s">
        <v>8368</v>
      </c>
      <c r="D3055" s="58" t="s">
        <v>8152</v>
      </c>
      <c r="E3055" s="58" t="s">
        <v>743</v>
      </c>
      <c r="F3055" s="57" t="s">
        <v>441</v>
      </c>
      <c r="G3055" s="59">
        <v>24944</v>
      </c>
      <c r="H3055" s="102">
        <f t="shared" si="47"/>
        <v>5.0792616499862557</v>
      </c>
    </row>
    <row r="3056" spans="1:8">
      <c r="A3056" s="56">
        <v>395970951193</v>
      </c>
      <c r="B3056" s="57" t="s">
        <v>8369</v>
      </c>
      <c r="C3056" s="58" t="s">
        <v>8370</v>
      </c>
      <c r="D3056" s="58" t="s">
        <v>8371</v>
      </c>
      <c r="E3056" s="58" t="s">
        <v>743</v>
      </c>
      <c r="F3056" s="57" t="s">
        <v>441</v>
      </c>
      <c r="G3056" s="59">
        <v>24944</v>
      </c>
      <c r="H3056" s="102">
        <f t="shared" si="47"/>
        <v>5.0792616499862557</v>
      </c>
    </row>
    <row r="3057" spans="1:8">
      <c r="A3057" s="56">
        <v>395971250016</v>
      </c>
      <c r="B3057" s="57" t="s">
        <v>8372</v>
      </c>
      <c r="C3057" s="58" t="s">
        <v>8373</v>
      </c>
      <c r="D3057" s="58" t="s">
        <v>6364</v>
      </c>
      <c r="E3057" s="58" t="s">
        <v>728</v>
      </c>
      <c r="F3057" s="57" t="s">
        <v>441</v>
      </c>
      <c r="G3057" s="59">
        <v>24944</v>
      </c>
      <c r="H3057" s="102">
        <f t="shared" si="47"/>
        <v>5.0792616499862557</v>
      </c>
    </row>
    <row r="3058" spans="1:8">
      <c r="A3058" s="56">
        <v>395980250011</v>
      </c>
      <c r="B3058" s="57" t="s">
        <v>8374</v>
      </c>
      <c r="C3058" s="58" t="s">
        <v>8375</v>
      </c>
      <c r="D3058" s="58" t="s">
        <v>8376</v>
      </c>
      <c r="E3058" s="58" t="s">
        <v>743</v>
      </c>
      <c r="F3058" s="57" t="s">
        <v>441</v>
      </c>
      <c r="G3058" s="59">
        <v>24944</v>
      </c>
      <c r="H3058" s="102">
        <f t="shared" si="47"/>
        <v>5.0792616499862557</v>
      </c>
    </row>
    <row r="3059" spans="1:8">
      <c r="A3059" s="56">
        <v>395980351062</v>
      </c>
      <c r="B3059" s="57" t="s">
        <v>8377</v>
      </c>
      <c r="C3059" s="58" t="s">
        <v>8378</v>
      </c>
      <c r="D3059" s="58" t="s">
        <v>8379</v>
      </c>
      <c r="E3059" s="58" t="s">
        <v>728</v>
      </c>
      <c r="F3059" s="57" t="s">
        <v>477</v>
      </c>
      <c r="G3059" s="59">
        <v>24944</v>
      </c>
      <c r="H3059" s="102">
        <f t="shared" si="47"/>
        <v>5.0792616499862557</v>
      </c>
    </row>
    <row r="3060" spans="1:8">
      <c r="A3060" s="56">
        <v>395981020043</v>
      </c>
      <c r="B3060" s="57" t="s">
        <v>8380</v>
      </c>
      <c r="C3060" s="58" t="s">
        <v>8381</v>
      </c>
      <c r="D3060" s="58" t="s">
        <v>3191</v>
      </c>
      <c r="E3060" s="58" t="s">
        <v>728</v>
      </c>
      <c r="F3060" s="57" t="s">
        <v>441</v>
      </c>
      <c r="G3060" s="59">
        <v>24944</v>
      </c>
      <c r="H3060" s="102">
        <f t="shared" si="47"/>
        <v>5.0792616499862557</v>
      </c>
    </row>
    <row r="3061" spans="1:8">
      <c r="A3061" s="56">
        <v>395981020213</v>
      </c>
      <c r="B3061" s="57" t="s">
        <v>8382</v>
      </c>
      <c r="C3061" s="58" t="s">
        <v>8383</v>
      </c>
      <c r="D3061" s="58" t="s">
        <v>2611</v>
      </c>
      <c r="E3061" s="58" t="s">
        <v>728</v>
      </c>
      <c r="F3061" s="57" t="s">
        <v>441</v>
      </c>
      <c r="G3061" s="59">
        <v>24944</v>
      </c>
      <c r="H3061" s="102">
        <f t="shared" si="47"/>
        <v>5.0792616499862557</v>
      </c>
    </row>
    <row r="3062" spans="1:8">
      <c r="A3062" s="56">
        <v>395981020566</v>
      </c>
      <c r="B3062" s="57" t="s">
        <v>8384</v>
      </c>
      <c r="C3062" s="58" t="s">
        <v>726</v>
      </c>
      <c r="D3062" s="58" t="s">
        <v>8385</v>
      </c>
      <c r="E3062" s="58" t="s">
        <v>743</v>
      </c>
      <c r="F3062" s="57" t="s">
        <v>441</v>
      </c>
      <c r="G3062" s="59">
        <v>24944</v>
      </c>
      <c r="H3062" s="102">
        <f t="shared" si="47"/>
        <v>5.0792616499862557</v>
      </c>
    </row>
    <row r="3063" spans="1:8">
      <c r="A3063" s="56">
        <v>395981021155</v>
      </c>
      <c r="B3063" s="57" t="s">
        <v>8386</v>
      </c>
      <c r="C3063" s="58" t="s">
        <v>8387</v>
      </c>
      <c r="D3063" s="58" t="s">
        <v>8388</v>
      </c>
      <c r="E3063" s="58" t="s">
        <v>728</v>
      </c>
      <c r="F3063" s="57" t="s">
        <v>441</v>
      </c>
      <c r="G3063" s="59">
        <v>24944</v>
      </c>
      <c r="H3063" s="102">
        <f t="shared" si="47"/>
        <v>5.0792616499862557</v>
      </c>
    </row>
    <row r="3064" spans="1:8">
      <c r="A3064" s="56">
        <v>395981221022</v>
      </c>
      <c r="B3064" s="57" t="s">
        <v>8389</v>
      </c>
      <c r="C3064" s="58" t="s">
        <v>8390</v>
      </c>
      <c r="D3064" s="58" t="s">
        <v>8391</v>
      </c>
      <c r="E3064" s="58" t="s">
        <v>728</v>
      </c>
      <c r="F3064" s="57" t="s">
        <v>441</v>
      </c>
      <c r="G3064" s="59">
        <v>24944</v>
      </c>
      <c r="H3064" s="102">
        <f t="shared" si="47"/>
        <v>5.0792616499862557</v>
      </c>
    </row>
    <row r="3065" spans="1:8">
      <c r="A3065" s="56">
        <v>396000101142</v>
      </c>
      <c r="B3065" s="57" t="s">
        <v>403</v>
      </c>
      <c r="C3065" s="58" t="s">
        <v>8392</v>
      </c>
      <c r="D3065" s="58" t="s">
        <v>8393</v>
      </c>
      <c r="E3065" s="58" t="s">
        <v>440</v>
      </c>
      <c r="F3065" s="57" t="s">
        <v>441</v>
      </c>
      <c r="G3065" s="59">
        <v>24944</v>
      </c>
      <c r="H3065" s="102">
        <f t="shared" si="47"/>
        <v>5.0792616499862557</v>
      </c>
    </row>
    <row r="3066" spans="1:8">
      <c r="A3066" s="56">
        <v>396010701377</v>
      </c>
      <c r="B3066" s="57" t="s">
        <v>562</v>
      </c>
      <c r="C3066" s="58" t="s">
        <v>563</v>
      </c>
      <c r="D3066" s="58" t="s">
        <v>564</v>
      </c>
      <c r="E3066" s="58" t="s">
        <v>440</v>
      </c>
      <c r="F3066" s="57" t="s">
        <v>441</v>
      </c>
      <c r="G3066" s="59">
        <v>24944</v>
      </c>
      <c r="H3066" s="102">
        <f t="shared" si="47"/>
        <v>5.0792616499862557</v>
      </c>
    </row>
    <row r="3067" spans="1:8">
      <c r="A3067" s="56">
        <v>396080200898</v>
      </c>
      <c r="B3067" s="57" t="s">
        <v>366</v>
      </c>
      <c r="C3067" s="58" t="s">
        <v>8394</v>
      </c>
      <c r="D3067" s="58" t="s">
        <v>8395</v>
      </c>
      <c r="E3067" s="58" t="s">
        <v>440</v>
      </c>
      <c r="F3067" s="57" t="s">
        <v>441</v>
      </c>
      <c r="G3067" s="59">
        <v>24944</v>
      </c>
      <c r="H3067" s="102">
        <f t="shared" si="47"/>
        <v>5.0792616499862557</v>
      </c>
    </row>
    <row r="3068" spans="1:8">
      <c r="A3068" s="56">
        <v>396080700173</v>
      </c>
      <c r="B3068" s="57" t="s">
        <v>280</v>
      </c>
      <c r="C3068" s="58" t="s">
        <v>8396</v>
      </c>
      <c r="D3068" s="58" t="s">
        <v>8397</v>
      </c>
      <c r="E3068" s="58" t="s">
        <v>440</v>
      </c>
      <c r="F3068" s="57" t="s">
        <v>477</v>
      </c>
      <c r="G3068" s="59">
        <v>24944</v>
      </c>
      <c r="H3068" s="102">
        <f t="shared" si="47"/>
        <v>5.0792616499862557</v>
      </c>
    </row>
    <row r="3069" spans="1:8">
      <c r="A3069" s="56">
        <v>396090700678</v>
      </c>
      <c r="B3069" s="57" t="s">
        <v>286</v>
      </c>
      <c r="C3069" s="58" t="s">
        <v>8398</v>
      </c>
      <c r="D3069" s="58" t="s">
        <v>8399</v>
      </c>
      <c r="E3069" s="58" t="s">
        <v>440</v>
      </c>
      <c r="F3069" s="57" t="s">
        <v>441</v>
      </c>
      <c r="G3069" s="59">
        <v>24944</v>
      </c>
      <c r="H3069" s="102">
        <f t="shared" si="47"/>
        <v>5.0792616499862557</v>
      </c>
    </row>
    <row r="3070" spans="1:8">
      <c r="A3070" s="56">
        <v>396100401020</v>
      </c>
      <c r="B3070" s="57" t="s">
        <v>85</v>
      </c>
      <c r="C3070" s="58" t="s">
        <v>8400</v>
      </c>
      <c r="D3070" s="58" t="s">
        <v>8401</v>
      </c>
      <c r="E3070" s="58" t="s">
        <v>440</v>
      </c>
      <c r="F3070" s="57" t="s">
        <v>441</v>
      </c>
      <c r="G3070" s="59">
        <v>24944</v>
      </c>
      <c r="H3070" s="102">
        <f t="shared" si="47"/>
        <v>5.0792616499862557</v>
      </c>
    </row>
    <row r="3071" spans="1:8">
      <c r="A3071" s="56">
        <v>396101100988</v>
      </c>
      <c r="B3071" s="57" t="s">
        <v>400</v>
      </c>
      <c r="C3071" s="58" t="s">
        <v>8402</v>
      </c>
      <c r="D3071" s="58" t="s">
        <v>8403</v>
      </c>
      <c r="E3071" s="58" t="s">
        <v>440</v>
      </c>
      <c r="F3071" s="57" t="s">
        <v>441</v>
      </c>
      <c r="G3071" s="59">
        <v>24944</v>
      </c>
      <c r="H3071" s="102">
        <f t="shared" si="47"/>
        <v>5.0792616499862557</v>
      </c>
    </row>
    <row r="3072" spans="1:8">
      <c r="A3072" s="56">
        <v>396110601833</v>
      </c>
      <c r="B3072" s="57" t="s">
        <v>314</v>
      </c>
      <c r="C3072" s="58" t="s">
        <v>8404</v>
      </c>
      <c r="D3072" s="58" t="s">
        <v>8405</v>
      </c>
      <c r="E3072" s="58" t="s">
        <v>440</v>
      </c>
      <c r="F3072" s="57" t="s">
        <v>441</v>
      </c>
      <c r="G3072" s="59">
        <v>24944</v>
      </c>
      <c r="H3072" s="102">
        <f t="shared" si="47"/>
        <v>5.0792616499862557</v>
      </c>
    </row>
    <row r="3073" spans="1:8">
      <c r="A3073" s="56">
        <v>396111001651</v>
      </c>
      <c r="B3073" s="57" t="s">
        <v>319</v>
      </c>
      <c r="C3073" s="58" t="s">
        <v>8406</v>
      </c>
      <c r="D3073" s="58" t="s">
        <v>8407</v>
      </c>
      <c r="E3073" s="58" t="s">
        <v>440</v>
      </c>
      <c r="F3073" s="57" t="s">
        <v>441</v>
      </c>
      <c r="G3073" s="59">
        <v>24944</v>
      </c>
      <c r="H3073" s="102">
        <f t="shared" si="47"/>
        <v>5.0792616499862557</v>
      </c>
    </row>
    <row r="3074" spans="1:8">
      <c r="A3074" s="56">
        <v>396120101596</v>
      </c>
      <c r="B3074" s="57" t="s">
        <v>344</v>
      </c>
      <c r="C3074" s="58" t="s">
        <v>6053</v>
      </c>
      <c r="D3074" s="58" t="s">
        <v>8408</v>
      </c>
      <c r="E3074" s="58" t="s">
        <v>440</v>
      </c>
      <c r="F3074" s="57" t="s">
        <v>441</v>
      </c>
      <c r="G3074" s="59">
        <v>24944</v>
      </c>
      <c r="H3074" s="102">
        <f t="shared" si="47"/>
        <v>5.0792616499862557</v>
      </c>
    </row>
    <row r="3075" spans="1:8">
      <c r="A3075" s="56">
        <v>396121101174</v>
      </c>
      <c r="B3075" s="57" t="s">
        <v>367</v>
      </c>
      <c r="C3075" s="58" t="s">
        <v>2530</v>
      </c>
      <c r="D3075" s="58" t="s">
        <v>8409</v>
      </c>
      <c r="E3075" s="58" t="s">
        <v>440</v>
      </c>
      <c r="F3075" s="57" t="s">
        <v>441</v>
      </c>
      <c r="G3075" s="59">
        <v>24944</v>
      </c>
      <c r="H3075" s="102">
        <f t="shared" ref="H3075:H3138" si="48">G3075/4910.95</f>
        <v>5.0792616499862557</v>
      </c>
    </row>
    <row r="3076" spans="1:8">
      <c r="A3076" s="56">
        <v>396160700697</v>
      </c>
      <c r="B3076" s="57" t="s">
        <v>598</v>
      </c>
      <c r="C3076" s="58" t="s">
        <v>599</v>
      </c>
      <c r="D3076" s="58" t="s">
        <v>600</v>
      </c>
      <c r="E3076" s="58" t="s">
        <v>440</v>
      </c>
      <c r="F3076" s="57" t="s">
        <v>441</v>
      </c>
      <c r="G3076" s="59">
        <v>24944</v>
      </c>
      <c r="H3076" s="102">
        <f t="shared" si="48"/>
        <v>5.0792616499862557</v>
      </c>
    </row>
    <row r="3077" spans="1:8">
      <c r="A3077" s="56">
        <v>396170800622</v>
      </c>
      <c r="B3077" s="57" t="s">
        <v>166</v>
      </c>
      <c r="C3077" s="58" t="s">
        <v>8410</v>
      </c>
      <c r="D3077" s="58" t="s">
        <v>8411</v>
      </c>
      <c r="E3077" s="58" t="s">
        <v>440</v>
      </c>
      <c r="F3077" s="57" t="s">
        <v>441</v>
      </c>
      <c r="G3077" s="59">
        <v>24944</v>
      </c>
      <c r="H3077" s="102">
        <f t="shared" si="48"/>
        <v>5.0792616499862557</v>
      </c>
    </row>
    <row r="3078" spans="1:8">
      <c r="A3078" s="56">
        <v>396180200704</v>
      </c>
      <c r="B3078" s="57" t="s">
        <v>499</v>
      </c>
      <c r="C3078" s="58" t="s">
        <v>500</v>
      </c>
      <c r="D3078" s="58" t="s">
        <v>501</v>
      </c>
      <c r="E3078" s="58" t="s">
        <v>440</v>
      </c>
      <c r="F3078" s="57" t="s">
        <v>441</v>
      </c>
      <c r="G3078" s="59">
        <v>24944</v>
      </c>
      <c r="H3078" s="102">
        <f t="shared" si="48"/>
        <v>5.0792616499862557</v>
      </c>
    </row>
    <row r="3079" spans="1:8">
      <c r="A3079" s="56">
        <v>396180500643</v>
      </c>
      <c r="B3079" s="57" t="s">
        <v>690</v>
      </c>
      <c r="C3079" s="58" t="s">
        <v>691</v>
      </c>
      <c r="D3079" s="58" t="s">
        <v>692</v>
      </c>
      <c r="E3079" s="58" t="s">
        <v>440</v>
      </c>
      <c r="F3079" s="57" t="s">
        <v>441</v>
      </c>
      <c r="G3079" s="59">
        <v>24944</v>
      </c>
      <c r="H3079" s="102">
        <f t="shared" si="48"/>
        <v>5.0792616499862557</v>
      </c>
    </row>
    <row r="3080" spans="1:8">
      <c r="A3080" s="56">
        <v>396180900684</v>
      </c>
      <c r="B3080" s="57" t="s">
        <v>583</v>
      </c>
      <c r="C3080" s="58" t="s">
        <v>584</v>
      </c>
      <c r="D3080" s="58" t="s">
        <v>585</v>
      </c>
      <c r="E3080" s="58" t="s">
        <v>440</v>
      </c>
      <c r="F3080" s="57" t="s">
        <v>441</v>
      </c>
      <c r="G3080" s="59">
        <v>24944</v>
      </c>
      <c r="H3080" s="102">
        <f t="shared" si="48"/>
        <v>5.0792616499862557</v>
      </c>
    </row>
    <row r="3081" spans="1:8">
      <c r="A3081" s="56">
        <v>396180900871</v>
      </c>
      <c r="B3081" s="57" t="s">
        <v>638</v>
      </c>
      <c r="C3081" s="58" t="s">
        <v>639</v>
      </c>
      <c r="D3081" s="58" t="s">
        <v>640</v>
      </c>
      <c r="E3081" s="58" t="s">
        <v>440</v>
      </c>
      <c r="F3081" s="57" t="s">
        <v>441</v>
      </c>
      <c r="G3081" s="59">
        <v>24944</v>
      </c>
      <c r="H3081" s="102">
        <f t="shared" si="48"/>
        <v>5.0792616499862557</v>
      </c>
    </row>
    <row r="3082" spans="1:8">
      <c r="A3082" s="56">
        <v>396190100821</v>
      </c>
      <c r="B3082" s="57" t="s">
        <v>633</v>
      </c>
      <c r="C3082" s="58" t="s">
        <v>634</v>
      </c>
      <c r="D3082" s="58" t="s">
        <v>635</v>
      </c>
      <c r="E3082" s="58" t="s">
        <v>440</v>
      </c>
      <c r="F3082" s="57" t="s">
        <v>441</v>
      </c>
      <c r="G3082" s="59">
        <v>24944</v>
      </c>
      <c r="H3082" s="102">
        <f t="shared" si="48"/>
        <v>5.0792616499862557</v>
      </c>
    </row>
    <row r="3083" spans="1:8">
      <c r="A3083" s="56">
        <v>396190101445</v>
      </c>
      <c r="B3083" s="57" t="s">
        <v>700</v>
      </c>
      <c r="C3083" s="58" t="s">
        <v>701</v>
      </c>
      <c r="D3083" s="58" t="s">
        <v>702</v>
      </c>
      <c r="E3083" s="58" t="s">
        <v>440</v>
      </c>
      <c r="F3083" s="57" t="s">
        <v>441</v>
      </c>
      <c r="G3083" s="59">
        <v>24944</v>
      </c>
      <c r="H3083" s="102">
        <f t="shared" si="48"/>
        <v>5.0792616499862557</v>
      </c>
    </row>
    <row r="3084" spans="1:8">
      <c r="A3084" s="56">
        <v>396190300120</v>
      </c>
      <c r="B3084" s="57" t="s">
        <v>646</v>
      </c>
      <c r="C3084" s="58" t="s">
        <v>647</v>
      </c>
      <c r="D3084" s="58" t="s">
        <v>648</v>
      </c>
      <c r="E3084" s="58" t="s">
        <v>440</v>
      </c>
      <c r="F3084" s="57" t="s">
        <v>441</v>
      </c>
      <c r="G3084" s="59">
        <v>24944</v>
      </c>
      <c r="H3084" s="102">
        <f t="shared" si="48"/>
        <v>5.0792616499862557</v>
      </c>
    </row>
    <row r="3085" spans="1:8">
      <c r="A3085" s="56">
        <v>396190300138</v>
      </c>
      <c r="B3085" s="57" t="s">
        <v>649</v>
      </c>
      <c r="C3085" s="58" t="s">
        <v>647</v>
      </c>
      <c r="D3085" s="58" t="s">
        <v>650</v>
      </c>
      <c r="E3085" s="58" t="s">
        <v>440</v>
      </c>
      <c r="F3085" s="57" t="s">
        <v>441</v>
      </c>
      <c r="G3085" s="59">
        <v>24944</v>
      </c>
      <c r="H3085" s="102">
        <f t="shared" si="48"/>
        <v>5.0792616499862557</v>
      </c>
    </row>
    <row r="3086" spans="1:8">
      <c r="A3086" s="56">
        <v>396190300448</v>
      </c>
      <c r="B3086" s="57" t="s">
        <v>421</v>
      </c>
      <c r="C3086" s="58" t="s">
        <v>8412</v>
      </c>
      <c r="D3086" s="58" t="s">
        <v>8413</v>
      </c>
      <c r="E3086" s="58" t="s">
        <v>440</v>
      </c>
      <c r="F3086" s="57" t="s">
        <v>441</v>
      </c>
      <c r="G3086" s="59">
        <v>24944</v>
      </c>
      <c r="H3086" s="102">
        <f t="shared" si="48"/>
        <v>5.0792616499862557</v>
      </c>
    </row>
    <row r="3087" spans="1:8">
      <c r="A3087" s="56">
        <v>396190300537</v>
      </c>
      <c r="B3087" s="57" t="s">
        <v>651</v>
      </c>
      <c r="C3087" s="58" t="s">
        <v>647</v>
      </c>
      <c r="D3087" s="58" t="s">
        <v>652</v>
      </c>
      <c r="E3087" s="58" t="s">
        <v>440</v>
      </c>
      <c r="F3087" s="57" t="s">
        <v>441</v>
      </c>
      <c r="G3087" s="59">
        <v>24944</v>
      </c>
      <c r="H3087" s="102">
        <f t="shared" si="48"/>
        <v>5.0792616499862557</v>
      </c>
    </row>
    <row r="3088" spans="1:8">
      <c r="A3088" s="56">
        <v>396190301193</v>
      </c>
      <c r="B3088" s="57" t="s">
        <v>457</v>
      </c>
      <c r="C3088" s="58" t="s">
        <v>458</v>
      </c>
      <c r="D3088" s="58" t="s">
        <v>459</v>
      </c>
      <c r="E3088" s="58" t="s">
        <v>440</v>
      </c>
      <c r="F3088" s="57" t="s">
        <v>441</v>
      </c>
      <c r="G3088" s="59">
        <v>24944</v>
      </c>
      <c r="H3088" s="102">
        <f t="shared" si="48"/>
        <v>5.0792616499862557</v>
      </c>
    </row>
    <row r="3089" spans="1:8">
      <c r="A3089" s="56">
        <v>396740914961</v>
      </c>
      <c r="B3089" s="57" t="s">
        <v>514</v>
      </c>
      <c r="C3089" s="58" t="s">
        <v>515</v>
      </c>
      <c r="D3089" s="58" t="s">
        <v>516</v>
      </c>
      <c r="E3089" s="58" t="s">
        <v>440</v>
      </c>
      <c r="F3089" s="57" t="s">
        <v>441</v>
      </c>
      <c r="G3089" s="59">
        <v>24944</v>
      </c>
      <c r="H3089" s="102">
        <f t="shared" si="48"/>
        <v>5.0792616499862557</v>
      </c>
    </row>
    <row r="3090" spans="1:8">
      <c r="A3090" s="56">
        <v>396761201094</v>
      </c>
      <c r="B3090" s="57" t="s">
        <v>271</v>
      </c>
      <c r="C3090" s="58" t="s">
        <v>8414</v>
      </c>
      <c r="D3090" s="58" t="s">
        <v>8415</v>
      </c>
      <c r="E3090" s="58" t="s">
        <v>440</v>
      </c>
      <c r="F3090" s="57" t="s">
        <v>441</v>
      </c>
      <c r="G3090" s="59">
        <v>24944</v>
      </c>
      <c r="H3090" s="102">
        <f t="shared" si="48"/>
        <v>5.0792616499862557</v>
      </c>
    </row>
    <row r="3091" spans="1:8">
      <c r="A3091" s="56">
        <v>396761202708</v>
      </c>
      <c r="B3091" s="57" t="s">
        <v>309</v>
      </c>
      <c r="C3091" s="58" t="s">
        <v>8416</v>
      </c>
      <c r="D3091" s="58" t="s">
        <v>8417</v>
      </c>
      <c r="E3091" s="58" t="s">
        <v>440</v>
      </c>
      <c r="F3091" s="57" t="s">
        <v>441</v>
      </c>
      <c r="G3091" s="59">
        <v>24944</v>
      </c>
      <c r="H3091" s="102">
        <f t="shared" si="48"/>
        <v>5.0792616499862557</v>
      </c>
    </row>
    <row r="3092" spans="1:8">
      <c r="A3092" s="56">
        <v>396761203241</v>
      </c>
      <c r="B3092" s="57" t="s">
        <v>375</v>
      </c>
      <c r="C3092" s="58" t="s">
        <v>8418</v>
      </c>
      <c r="D3092" s="58" t="s">
        <v>8419</v>
      </c>
      <c r="E3092" s="58" t="s">
        <v>440</v>
      </c>
      <c r="F3092" s="57" t="s">
        <v>441</v>
      </c>
      <c r="G3092" s="59">
        <v>24944</v>
      </c>
      <c r="H3092" s="102">
        <f t="shared" si="48"/>
        <v>5.0792616499862557</v>
      </c>
    </row>
    <row r="3093" spans="1:8">
      <c r="A3093" s="56">
        <v>396761203615</v>
      </c>
      <c r="B3093" s="57" t="s">
        <v>385</v>
      </c>
      <c r="C3093" s="58" t="s">
        <v>8420</v>
      </c>
      <c r="D3093" s="58" t="s">
        <v>8421</v>
      </c>
      <c r="E3093" s="58" t="s">
        <v>440</v>
      </c>
      <c r="F3093" s="57" t="s">
        <v>441</v>
      </c>
      <c r="G3093" s="59">
        <v>24944</v>
      </c>
      <c r="H3093" s="102">
        <f t="shared" si="48"/>
        <v>5.0792616499862557</v>
      </c>
    </row>
    <row r="3094" spans="1:8">
      <c r="A3094" s="56">
        <v>398000306090</v>
      </c>
      <c r="B3094" s="57" t="s">
        <v>8422</v>
      </c>
      <c r="C3094" s="58" t="s">
        <v>8423</v>
      </c>
      <c r="D3094" s="58" t="s">
        <v>8424</v>
      </c>
      <c r="E3094" s="58" t="s">
        <v>2223</v>
      </c>
      <c r="F3094" s="57" t="s">
        <v>441</v>
      </c>
      <c r="G3094" s="59">
        <v>24944</v>
      </c>
      <c r="H3094" s="102">
        <f t="shared" si="48"/>
        <v>5.0792616499862557</v>
      </c>
    </row>
    <row r="3095" spans="1:8">
      <c r="A3095" s="56">
        <v>398000406485</v>
      </c>
      <c r="B3095" s="57" t="s">
        <v>8425</v>
      </c>
      <c r="C3095" s="58" t="s">
        <v>7888</v>
      </c>
      <c r="D3095" s="58" t="s">
        <v>7889</v>
      </c>
      <c r="E3095" s="58" t="s">
        <v>2227</v>
      </c>
      <c r="F3095" s="57" t="s">
        <v>441</v>
      </c>
      <c r="G3095" s="59">
        <v>24944</v>
      </c>
      <c r="H3095" s="102">
        <f t="shared" si="48"/>
        <v>5.0792616499862557</v>
      </c>
    </row>
    <row r="3096" spans="1:8">
      <c r="A3096" s="56">
        <v>398000605895</v>
      </c>
      <c r="B3096" s="57" t="s">
        <v>8426</v>
      </c>
      <c r="C3096" s="58" t="s">
        <v>8427</v>
      </c>
      <c r="D3096" s="58" t="s">
        <v>8428</v>
      </c>
      <c r="E3096" s="58" t="s">
        <v>1927</v>
      </c>
      <c r="F3096" s="57" t="s">
        <v>441</v>
      </c>
      <c r="G3096" s="59">
        <v>24944</v>
      </c>
      <c r="H3096" s="102">
        <f t="shared" si="48"/>
        <v>5.0792616499862557</v>
      </c>
    </row>
    <row r="3097" spans="1:8">
      <c r="A3097" s="56">
        <v>398000705733</v>
      </c>
      <c r="B3097" s="57" t="s">
        <v>8429</v>
      </c>
      <c r="C3097" s="58" t="s">
        <v>2155</v>
      </c>
      <c r="D3097" s="58" t="s">
        <v>6377</v>
      </c>
      <c r="E3097" s="58" t="s">
        <v>2733</v>
      </c>
      <c r="F3097" s="57" t="s">
        <v>441</v>
      </c>
      <c r="G3097" s="59">
        <v>24944</v>
      </c>
      <c r="H3097" s="102">
        <f t="shared" si="48"/>
        <v>5.0792616499862557</v>
      </c>
    </row>
    <row r="3098" spans="1:8">
      <c r="A3098" s="56">
        <v>398001206421</v>
      </c>
      <c r="B3098" s="57" t="s">
        <v>8430</v>
      </c>
      <c r="C3098" s="58" t="s">
        <v>7815</v>
      </c>
      <c r="D3098" s="58" t="s">
        <v>8431</v>
      </c>
      <c r="E3098" s="58" t="s">
        <v>4797</v>
      </c>
      <c r="F3098" s="57" t="s">
        <v>441</v>
      </c>
      <c r="G3098" s="59">
        <v>24944</v>
      </c>
      <c r="H3098" s="102">
        <f t="shared" si="48"/>
        <v>5.0792616499862557</v>
      </c>
    </row>
    <row r="3099" spans="1:8">
      <c r="A3099" s="56">
        <v>398010101968</v>
      </c>
      <c r="B3099" s="57" t="s">
        <v>8432</v>
      </c>
      <c r="C3099" s="58" t="s">
        <v>8433</v>
      </c>
      <c r="D3099" s="58" t="s">
        <v>8434</v>
      </c>
      <c r="E3099" s="58" t="s">
        <v>743</v>
      </c>
      <c r="F3099" s="57" t="s">
        <v>441</v>
      </c>
      <c r="G3099" s="59">
        <v>24944</v>
      </c>
      <c r="H3099" s="102">
        <f t="shared" si="48"/>
        <v>5.0792616499862557</v>
      </c>
    </row>
    <row r="3100" spans="1:8">
      <c r="A3100" s="56">
        <v>398010900861</v>
      </c>
      <c r="B3100" s="57" t="s">
        <v>8435</v>
      </c>
      <c r="C3100" s="58" t="s">
        <v>8436</v>
      </c>
      <c r="D3100" s="58" t="s">
        <v>8437</v>
      </c>
      <c r="E3100" s="58" t="s">
        <v>2160</v>
      </c>
      <c r="F3100" s="57" t="s">
        <v>441</v>
      </c>
      <c r="G3100" s="59">
        <v>24944</v>
      </c>
      <c r="H3100" s="102">
        <f t="shared" si="48"/>
        <v>5.0792616499862557</v>
      </c>
    </row>
    <row r="3101" spans="1:8">
      <c r="A3101" s="56">
        <v>398011101970</v>
      </c>
      <c r="B3101" s="57" t="s">
        <v>8438</v>
      </c>
      <c r="C3101" s="58" t="s">
        <v>8439</v>
      </c>
      <c r="D3101" s="58" t="s">
        <v>8440</v>
      </c>
      <c r="E3101" s="58" t="s">
        <v>716</v>
      </c>
      <c r="F3101" s="57" t="s">
        <v>441</v>
      </c>
      <c r="G3101" s="59">
        <v>24944</v>
      </c>
      <c r="H3101" s="102">
        <f t="shared" si="48"/>
        <v>5.0792616499862557</v>
      </c>
    </row>
    <row r="3102" spans="1:8">
      <c r="A3102" s="56">
        <v>398011200161</v>
      </c>
      <c r="B3102" s="57" t="s">
        <v>8441</v>
      </c>
      <c r="C3102" s="58" t="s">
        <v>8442</v>
      </c>
      <c r="D3102" s="58" t="s">
        <v>8443</v>
      </c>
      <c r="E3102" s="58" t="s">
        <v>6927</v>
      </c>
      <c r="F3102" s="57" t="s">
        <v>441</v>
      </c>
      <c r="G3102" s="59">
        <v>24944</v>
      </c>
      <c r="H3102" s="102">
        <f t="shared" si="48"/>
        <v>5.0792616499862557</v>
      </c>
    </row>
    <row r="3103" spans="1:8">
      <c r="A3103" s="56">
        <v>398011201516</v>
      </c>
      <c r="B3103" s="57" t="s">
        <v>8444</v>
      </c>
      <c r="C3103" s="58" t="s">
        <v>8445</v>
      </c>
      <c r="D3103" s="58" t="s">
        <v>8446</v>
      </c>
      <c r="E3103" s="58" t="s">
        <v>2160</v>
      </c>
      <c r="F3103" s="57" t="s">
        <v>441</v>
      </c>
      <c r="G3103" s="59">
        <v>24944</v>
      </c>
      <c r="H3103" s="102">
        <f t="shared" si="48"/>
        <v>5.0792616499862557</v>
      </c>
    </row>
    <row r="3104" spans="1:8">
      <c r="A3104" s="56">
        <v>398020100048</v>
      </c>
      <c r="B3104" s="57" t="s">
        <v>8447</v>
      </c>
      <c r="C3104" s="58" t="s">
        <v>5230</v>
      </c>
      <c r="D3104" s="58" t="s">
        <v>8448</v>
      </c>
      <c r="E3104" s="58" t="s">
        <v>2227</v>
      </c>
      <c r="F3104" s="57" t="s">
        <v>441</v>
      </c>
      <c r="G3104" s="59">
        <v>24944</v>
      </c>
      <c r="H3104" s="102">
        <f t="shared" si="48"/>
        <v>5.0792616499862557</v>
      </c>
    </row>
    <row r="3105" spans="1:8">
      <c r="A3105" s="56">
        <v>398020100269</v>
      </c>
      <c r="B3105" s="57" t="s">
        <v>8449</v>
      </c>
      <c r="C3105" s="58" t="s">
        <v>8450</v>
      </c>
      <c r="D3105" s="58" t="s">
        <v>4278</v>
      </c>
      <c r="E3105" s="58" t="s">
        <v>3623</v>
      </c>
      <c r="F3105" s="57" t="s">
        <v>441</v>
      </c>
      <c r="G3105" s="59">
        <v>24944</v>
      </c>
      <c r="H3105" s="102">
        <f t="shared" si="48"/>
        <v>5.0792616499862557</v>
      </c>
    </row>
    <row r="3106" spans="1:8">
      <c r="A3106" s="56">
        <v>398050800109</v>
      </c>
      <c r="B3106" s="57" t="s">
        <v>8451</v>
      </c>
      <c r="C3106" s="58" t="s">
        <v>8452</v>
      </c>
      <c r="D3106" s="58" t="s">
        <v>8453</v>
      </c>
      <c r="E3106" s="58" t="s">
        <v>716</v>
      </c>
      <c r="F3106" s="57" t="s">
        <v>441</v>
      </c>
      <c r="G3106" s="59">
        <v>24944</v>
      </c>
      <c r="H3106" s="102">
        <f t="shared" si="48"/>
        <v>5.0792616499862557</v>
      </c>
    </row>
    <row r="3107" spans="1:8">
      <c r="A3107" s="56">
        <v>398050901436</v>
      </c>
      <c r="B3107" s="57" t="s">
        <v>8454</v>
      </c>
      <c r="C3107" s="58" t="s">
        <v>4338</v>
      </c>
      <c r="D3107" s="58" t="s">
        <v>8455</v>
      </c>
      <c r="E3107" s="58" t="s">
        <v>2223</v>
      </c>
      <c r="F3107" s="57" t="s">
        <v>441</v>
      </c>
      <c r="G3107" s="59">
        <v>24944</v>
      </c>
      <c r="H3107" s="102">
        <f t="shared" si="48"/>
        <v>5.0792616499862557</v>
      </c>
    </row>
    <row r="3108" spans="1:8">
      <c r="A3108" s="56">
        <v>398051000106</v>
      </c>
      <c r="B3108" s="57" t="s">
        <v>8456</v>
      </c>
      <c r="C3108" s="58" t="s">
        <v>8457</v>
      </c>
      <c r="D3108" s="58" t="s">
        <v>5251</v>
      </c>
      <c r="E3108" s="58" t="s">
        <v>5251</v>
      </c>
      <c r="F3108" s="57" t="s">
        <v>441</v>
      </c>
      <c r="G3108" s="59">
        <v>24944</v>
      </c>
      <c r="H3108" s="102">
        <f t="shared" si="48"/>
        <v>5.0792616499862557</v>
      </c>
    </row>
    <row r="3109" spans="1:8">
      <c r="A3109" s="56">
        <v>398070100600</v>
      </c>
      <c r="B3109" s="57" t="s">
        <v>8458</v>
      </c>
      <c r="C3109" s="58" t="s">
        <v>8452</v>
      </c>
      <c r="D3109" s="58" t="s">
        <v>8459</v>
      </c>
      <c r="E3109" s="58" t="s">
        <v>716</v>
      </c>
      <c r="F3109" s="57" t="s">
        <v>441</v>
      </c>
      <c r="G3109" s="59">
        <v>24944</v>
      </c>
      <c r="H3109" s="102">
        <f t="shared" si="48"/>
        <v>5.0792616499862557</v>
      </c>
    </row>
    <row r="3110" spans="1:8">
      <c r="A3110" s="56">
        <v>398080600716</v>
      </c>
      <c r="B3110" s="57" t="s">
        <v>8460</v>
      </c>
      <c r="C3110" s="58" t="s">
        <v>8461</v>
      </c>
      <c r="D3110" s="58" t="s">
        <v>8462</v>
      </c>
      <c r="E3110" s="58" t="s">
        <v>8463</v>
      </c>
      <c r="F3110" s="57" t="s">
        <v>441</v>
      </c>
      <c r="G3110" s="59">
        <v>24944</v>
      </c>
      <c r="H3110" s="102">
        <f t="shared" si="48"/>
        <v>5.0792616499862557</v>
      </c>
    </row>
    <row r="3111" spans="1:8">
      <c r="A3111" s="56">
        <v>398090201160</v>
      </c>
      <c r="B3111" s="57" t="s">
        <v>8464</v>
      </c>
      <c r="C3111" s="58" t="s">
        <v>8465</v>
      </c>
      <c r="D3111" s="58" t="s">
        <v>8466</v>
      </c>
      <c r="E3111" s="58" t="s">
        <v>6081</v>
      </c>
      <c r="F3111" s="57" t="s">
        <v>441</v>
      </c>
      <c r="G3111" s="59">
        <v>24944</v>
      </c>
      <c r="H3111" s="102">
        <f t="shared" si="48"/>
        <v>5.0792616499862557</v>
      </c>
    </row>
    <row r="3112" spans="1:8">
      <c r="A3112" s="56">
        <v>398090600277</v>
      </c>
      <c r="B3112" s="57" t="s">
        <v>8467</v>
      </c>
      <c r="C3112" s="58" t="s">
        <v>8468</v>
      </c>
      <c r="D3112" s="58" t="s">
        <v>8469</v>
      </c>
      <c r="E3112" s="58" t="s">
        <v>743</v>
      </c>
      <c r="F3112" s="57" t="s">
        <v>441</v>
      </c>
      <c r="G3112" s="59">
        <v>24944</v>
      </c>
      <c r="H3112" s="102">
        <f t="shared" si="48"/>
        <v>5.0792616499862557</v>
      </c>
    </row>
    <row r="3113" spans="1:8">
      <c r="A3113" s="56">
        <v>398090601150</v>
      </c>
      <c r="B3113" s="57" t="s">
        <v>8470</v>
      </c>
      <c r="C3113" s="58" t="s">
        <v>8471</v>
      </c>
      <c r="D3113" s="58" t="s">
        <v>8472</v>
      </c>
      <c r="E3113" s="58" t="s">
        <v>7597</v>
      </c>
      <c r="F3113" s="57" t="s">
        <v>441</v>
      </c>
      <c r="G3113" s="59">
        <v>24944</v>
      </c>
      <c r="H3113" s="102">
        <f t="shared" si="48"/>
        <v>5.0792616499862557</v>
      </c>
    </row>
    <row r="3114" spans="1:8">
      <c r="A3114" s="56">
        <v>398110600023</v>
      </c>
      <c r="B3114" s="57" t="s">
        <v>8473</v>
      </c>
      <c r="C3114" s="58" t="s">
        <v>8474</v>
      </c>
      <c r="D3114" s="58" t="s">
        <v>8475</v>
      </c>
      <c r="E3114" s="58" t="s">
        <v>3623</v>
      </c>
      <c r="F3114" s="57" t="s">
        <v>441</v>
      </c>
      <c r="G3114" s="59">
        <v>24944</v>
      </c>
      <c r="H3114" s="102">
        <f t="shared" si="48"/>
        <v>5.0792616499862557</v>
      </c>
    </row>
    <row r="3115" spans="1:8">
      <c r="A3115" s="56">
        <v>398110900167</v>
      </c>
      <c r="B3115" s="57" t="s">
        <v>8476</v>
      </c>
      <c r="C3115" s="58" t="s">
        <v>8477</v>
      </c>
      <c r="D3115" s="58" t="s">
        <v>8478</v>
      </c>
      <c r="E3115" s="58" t="s">
        <v>7336</v>
      </c>
      <c r="F3115" s="57" t="s">
        <v>441</v>
      </c>
      <c r="G3115" s="59">
        <v>24944</v>
      </c>
      <c r="H3115" s="102">
        <f t="shared" si="48"/>
        <v>5.0792616499862557</v>
      </c>
    </row>
    <row r="3116" spans="1:8">
      <c r="A3116" s="56">
        <v>398111200738</v>
      </c>
      <c r="B3116" s="57" t="s">
        <v>8479</v>
      </c>
      <c r="C3116" s="58" t="s">
        <v>8480</v>
      </c>
      <c r="D3116" s="58" t="s">
        <v>8481</v>
      </c>
      <c r="E3116" s="58" t="s">
        <v>2227</v>
      </c>
      <c r="F3116" s="57" t="s">
        <v>441</v>
      </c>
      <c r="G3116" s="59">
        <v>24944</v>
      </c>
      <c r="H3116" s="102">
        <f t="shared" si="48"/>
        <v>5.0792616499862557</v>
      </c>
    </row>
    <row r="3117" spans="1:8">
      <c r="A3117" s="56">
        <v>398120200261</v>
      </c>
      <c r="B3117" s="57" t="s">
        <v>8482</v>
      </c>
      <c r="C3117" s="58" t="s">
        <v>8483</v>
      </c>
      <c r="D3117" s="58" t="s">
        <v>8484</v>
      </c>
      <c r="E3117" s="58" t="s">
        <v>2037</v>
      </c>
      <c r="F3117" s="57" t="s">
        <v>441</v>
      </c>
      <c r="G3117" s="59">
        <v>24944</v>
      </c>
      <c r="H3117" s="102">
        <f t="shared" si="48"/>
        <v>5.0792616499862557</v>
      </c>
    </row>
    <row r="3118" spans="1:8">
      <c r="A3118" s="56">
        <v>398130100540</v>
      </c>
      <c r="B3118" s="57" t="s">
        <v>8485</v>
      </c>
      <c r="C3118" s="58" t="s">
        <v>8486</v>
      </c>
      <c r="D3118" s="58" t="s">
        <v>8487</v>
      </c>
      <c r="E3118" s="58" t="s">
        <v>2223</v>
      </c>
      <c r="F3118" s="57" t="s">
        <v>441</v>
      </c>
      <c r="G3118" s="59">
        <v>24944</v>
      </c>
      <c r="H3118" s="102">
        <f t="shared" si="48"/>
        <v>5.0792616499862557</v>
      </c>
    </row>
    <row r="3119" spans="1:8">
      <c r="A3119" s="56">
        <v>398130100574</v>
      </c>
      <c r="B3119" s="57" t="s">
        <v>8488</v>
      </c>
      <c r="C3119" s="58" t="s">
        <v>8489</v>
      </c>
      <c r="D3119" s="58" t="s">
        <v>8490</v>
      </c>
      <c r="E3119" s="58" t="s">
        <v>1051</v>
      </c>
      <c r="F3119" s="57" t="s">
        <v>441</v>
      </c>
      <c r="G3119" s="59">
        <v>24944</v>
      </c>
      <c r="H3119" s="102">
        <f t="shared" si="48"/>
        <v>5.0792616499862557</v>
      </c>
    </row>
    <row r="3120" spans="1:8">
      <c r="A3120" s="56">
        <v>398131000875</v>
      </c>
      <c r="B3120" s="57" t="s">
        <v>8491</v>
      </c>
      <c r="C3120" s="58" t="s">
        <v>8492</v>
      </c>
      <c r="D3120" s="58" t="s">
        <v>8493</v>
      </c>
      <c r="E3120" s="58" t="s">
        <v>716</v>
      </c>
      <c r="F3120" s="57" t="s">
        <v>441</v>
      </c>
      <c r="G3120" s="59">
        <v>24944</v>
      </c>
      <c r="H3120" s="102">
        <f t="shared" si="48"/>
        <v>5.0792616499862557</v>
      </c>
    </row>
    <row r="3121" spans="1:8">
      <c r="A3121" s="56">
        <v>398131100721</v>
      </c>
      <c r="B3121" s="57" t="s">
        <v>8494</v>
      </c>
      <c r="C3121" s="58" t="s">
        <v>8452</v>
      </c>
      <c r="D3121" s="58" t="s">
        <v>8495</v>
      </c>
      <c r="E3121" s="58" t="s">
        <v>716</v>
      </c>
      <c r="F3121" s="57" t="s">
        <v>441</v>
      </c>
      <c r="G3121" s="59">
        <v>24944</v>
      </c>
      <c r="H3121" s="102">
        <f t="shared" si="48"/>
        <v>5.0792616499862557</v>
      </c>
    </row>
    <row r="3122" spans="1:8">
      <c r="A3122" s="56">
        <v>398140100157</v>
      </c>
      <c r="B3122" s="57" t="s">
        <v>8496</v>
      </c>
      <c r="C3122" s="58" t="s">
        <v>8497</v>
      </c>
      <c r="D3122" s="58" t="s">
        <v>8498</v>
      </c>
      <c r="E3122" s="58" t="s">
        <v>716</v>
      </c>
      <c r="F3122" s="57" t="s">
        <v>441</v>
      </c>
      <c r="G3122" s="59">
        <v>24944</v>
      </c>
      <c r="H3122" s="102">
        <f t="shared" si="48"/>
        <v>5.0792616499862557</v>
      </c>
    </row>
    <row r="3123" spans="1:8">
      <c r="A3123" s="56">
        <v>398140500562</v>
      </c>
      <c r="B3123" s="57" t="s">
        <v>8499</v>
      </c>
      <c r="C3123" s="58" t="s">
        <v>8500</v>
      </c>
      <c r="D3123" s="58" t="s">
        <v>8501</v>
      </c>
      <c r="E3123" s="58" t="s">
        <v>1927</v>
      </c>
      <c r="F3123" s="57" t="s">
        <v>441</v>
      </c>
      <c r="G3123" s="59">
        <v>24944</v>
      </c>
      <c r="H3123" s="102">
        <f t="shared" si="48"/>
        <v>5.0792616499862557</v>
      </c>
    </row>
    <row r="3124" spans="1:8">
      <c r="A3124" s="56">
        <v>398160200964</v>
      </c>
      <c r="B3124" s="57" t="s">
        <v>8502</v>
      </c>
      <c r="C3124" s="58" t="s">
        <v>8503</v>
      </c>
      <c r="D3124" s="58" t="s">
        <v>8504</v>
      </c>
      <c r="E3124" s="58" t="s">
        <v>2227</v>
      </c>
      <c r="F3124" s="57" t="s">
        <v>441</v>
      </c>
      <c r="G3124" s="59">
        <v>24944</v>
      </c>
      <c r="H3124" s="102">
        <f t="shared" si="48"/>
        <v>5.0792616499862557</v>
      </c>
    </row>
    <row r="3125" spans="1:8">
      <c r="A3125" s="56">
        <v>398161000187</v>
      </c>
      <c r="B3125" s="57" t="s">
        <v>8505</v>
      </c>
      <c r="C3125" s="58" t="s">
        <v>8506</v>
      </c>
      <c r="D3125" s="58" t="s">
        <v>8507</v>
      </c>
      <c r="E3125" s="58" t="s">
        <v>716</v>
      </c>
      <c r="F3125" s="57" t="s">
        <v>441</v>
      </c>
      <c r="G3125" s="59">
        <v>24944</v>
      </c>
      <c r="H3125" s="102">
        <f t="shared" si="48"/>
        <v>5.0792616499862557</v>
      </c>
    </row>
    <row r="3126" spans="1:8">
      <c r="A3126" s="56">
        <v>398161000268</v>
      </c>
      <c r="B3126" s="57" t="s">
        <v>8508</v>
      </c>
      <c r="C3126" s="58" t="s">
        <v>8509</v>
      </c>
      <c r="D3126" s="58" t="s">
        <v>8510</v>
      </c>
      <c r="E3126" s="58" t="s">
        <v>6995</v>
      </c>
      <c r="F3126" s="57" t="s">
        <v>441</v>
      </c>
      <c r="G3126" s="59">
        <v>24944</v>
      </c>
      <c r="H3126" s="102">
        <f t="shared" si="48"/>
        <v>5.0792616499862557</v>
      </c>
    </row>
    <row r="3127" spans="1:8">
      <c r="A3127" s="56">
        <v>398821200583</v>
      </c>
      <c r="B3127" s="57" t="s">
        <v>8511</v>
      </c>
      <c r="C3127" s="58" t="s">
        <v>8512</v>
      </c>
      <c r="D3127" s="58" t="s">
        <v>2733</v>
      </c>
      <c r="E3127" s="58" t="s">
        <v>2733</v>
      </c>
      <c r="F3127" s="57" t="s">
        <v>441</v>
      </c>
      <c r="G3127" s="59">
        <v>24944</v>
      </c>
      <c r="H3127" s="102">
        <f t="shared" si="48"/>
        <v>5.0792616499862557</v>
      </c>
    </row>
    <row r="3128" spans="1:8">
      <c r="A3128" s="56">
        <v>398850500065</v>
      </c>
      <c r="B3128" s="57" t="s">
        <v>8513</v>
      </c>
      <c r="C3128" s="58" t="s">
        <v>8514</v>
      </c>
      <c r="D3128" s="58" t="s">
        <v>8515</v>
      </c>
      <c r="E3128" s="58" t="s">
        <v>743</v>
      </c>
      <c r="F3128" s="57" t="s">
        <v>441</v>
      </c>
      <c r="G3128" s="59">
        <v>24944</v>
      </c>
      <c r="H3128" s="102">
        <f t="shared" si="48"/>
        <v>5.0792616499862557</v>
      </c>
    </row>
    <row r="3129" spans="1:8">
      <c r="A3129" s="56">
        <v>398861000552</v>
      </c>
      <c r="B3129" s="57" t="s">
        <v>8516</v>
      </c>
      <c r="C3129" s="58" t="s">
        <v>8517</v>
      </c>
      <c r="D3129" s="58" t="s">
        <v>8518</v>
      </c>
      <c r="E3129" s="58" t="s">
        <v>2227</v>
      </c>
      <c r="F3129" s="57" t="s">
        <v>441</v>
      </c>
      <c r="G3129" s="59">
        <v>24944</v>
      </c>
      <c r="H3129" s="102">
        <f t="shared" si="48"/>
        <v>5.0792616499862557</v>
      </c>
    </row>
    <row r="3130" spans="1:8">
      <c r="A3130" s="56">
        <v>398890100132</v>
      </c>
      <c r="B3130" s="57" t="s">
        <v>8519</v>
      </c>
      <c r="C3130" s="58" t="s">
        <v>8520</v>
      </c>
      <c r="D3130" s="58" t="s">
        <v>8521</v>
      </c>
      <c r="E3130" s="58" t="s">
        <v>1927</v>
      </c>
      <c r="F3130" s="57" t="s">
        <v>441</v>
      </c>
      <c r="G3130" s="59">
        <v>24944</v>
      </c>
      <c r="H3130" s="102">
        <f t="shared" si="48"/>
        <v>5.0792616499862557</v>
      </c>
    </row>
    <row r="3131" spans="1:8">
      <c r="A3131" s="56">
        <v>398920700105</v>
      </c>
      <c r="B3131" s="57" t="s">
        <v>8522</v>
      </c>
      <c r="C3131" s="58" t="s">
        <v>8523</v>
      </c>
      <c r="D3131" s="58" t="s">
        <v>8524</v>
      </c>
      <c r="E3131" s="58" t="s">
        <v>743</v>
      </c>
      <c r="F3131" s="57" t="s">
        <v>441</v>
      </c>
      <c r="G3131" s="59">
        <v>24944</v>
      </c>
      <c r="H3131" s="102">
        <f t="shared" si="48"/>
        <v>5.0792616499862557</v>
      </c>
    </row>
    <row r="3132" spans="1:8">
      <c r="A3132" s="56">
        <v>398950820521</v>
      </c>
      <c r="B3132" s="57" t="s">
        <v>8525</v>
      </c>
      <c r="C3132" s="58" t="s">
        <v>6100</v>
      </c>
      <c r="D3132" s="58" t="s">
        <v>8526</v>
      </c>
      <c r="E3132" s="58" t="s">
        <v>1845</v>
      </c>
      <c r="F3132" s="57" t="s">
        <v>441</v>
      </c>
      <c r="G3132" s="59">
        <v>24944</v>
      </c>
      <c r="H3132" s="102">
        <f t="shared" si="48"/>
        <v>5.0792616499862557</v>
      </c>
    </row>
    <row r="3133" spans="1:8">
      <c r="A3133" s="56">
        <v>398950920835</v>
      </c>
      <c r="B3133" s="57" t="s">
        <v>8527</v>
      </c>
      <c r="C3133" s="58" t="s">
        <v>8528</v>
      </c>
      <c r="D3133" s="58" t="s">
        <v>8529</v>
      </c>
      <c r="E3133" s="58" t="s">
        <v>1927</v>
      </c>
      <c r="F3133" s="57" t="s">
        <v>441</v>
      </c>
      <c r="G3133" s="59">
        <v>24944</v>
      </c>
      <c r="H3133" s="102">
        <f t="shared" si="48"/>
        <v>5.0792616499862557</v>
      </c>
    </row>
    <row r="3134" spans="1:8">
      <c r="A3134" s="56">
        <v>398960405505</v>
      </c>
      <c r="B3134" s="57" t="s">
        <v>8530</v>
      </c>
      <c r="C3134" s="58" t="s">
        <v>8531</v>
      </c>
      <c r="D3134" s="58" t="s">
        <v>8532</v>
      </c>
      <c r="E3134" s="58" t="s">
        <v>2227</v>
      </c>
      <c r="F3134" s="57" t="s">
        <v>441</v>
      </c>
      <c r="G3134" s="59">
        <v>24944</v>
      </c>
      <c r="H3134" s="102">
        <f t="shared" si="48"/>
        <v>5.0792616499862557</v>
      </c>
    </row>
    <row r="3135" spans="1:8">
      <c r="A3135" s="56">
        <v>398960905419</v>
      </c>
      <c r="B3135" s="57" t="s">
        <v>8533</v>
      </c>
      <c r="C3135" s="58" t="s">
        <v>8509</v>
      </c>
      <c r="D3135" s="58" t="s">
        <v>8534</v>
      </c>
      <c r="E3135" s="58" t="s">
        <v>6995</v>
      </c>
      <c r="F3135" s="57" t="s">
        <v>441</v>
      </c>
      <c r="G3135" s="59">
        <v>24944</v>
      </c>
      <c r="H3135" s="102">
        <f t="shared" si="48"/>
        <v>5.0792616499862557</v>
      </c>
    </row>
    <row r="3136" spans="1:8">
      <c r="A3136" s="56">
        <v>398961105513</v>
      </c>
      <c r="B3136" s="57" t="s">
        <v>8535</v>
      </c>
      <c r="C3136" s="58" t="s">
        <v>8536</v>
      </c>
      <c r="D3136" s="58" t="s">
        <v>8537</v>
      </c>
      <c r="E3136" s="58" t="s">
        <v>8538</v>
      </c>
      <c r="F3136" s="57" t="s">
        <v>441</v>
      </c>
      <c r="G3136" s="59">
        <v>24944</v>
      </c>
      <c r="H3136" s="102">
        <f t="shared" si="48"/>
        <v>5.0792616499862557</v>
      </c>
    </row>
    <row r="3137" spans="1:8">
      <c r="A3137" s="56">
        <v>398961105777</v>
      </c>
      <c r="B3137" s="57" t="s">
        <v>8539</v>
      </c>
      <c r="C3137" s="58" t="s">
        <v>2221</v>
      </c>
      <c r="D3137" s="58" t="s">
        <v>4339</v>
      </c>
      <c r="E3137" s="58" t="s">
        <v>2223</v>
      </c>
      <c r="F3137" s="57" t="s">
        <v>477</v>
      </c>
      <c r="G3137" s="59">
        <v>24944</v>
      </c>
      <c r="H3137" s="102">
        <f t="shared" si="48"/>
        <v>5.0792616499862557</v>
      </c>
    </row>
    <row r="3138" spans="1:8">
      <c r="A3138" s="56">
        <v>398980310501</v>
      </c>
      <c r="B3138" s="57" t="s">
        <v>8540</v>
      </c>
      <c r="C3138" s="58" t="s">
        <v>8541</v>
      </c>
      <c r="D3138" s="58" t="s">
        <v>8542</v>
      </c>
      <c r="E3138" s="58" t="s">
        <v>2223</v>
      </c>
      <c r="F3138" s="57" t="s">
        <v>441</v>
      </c>
      <c r="G3138" s="59">
        <v>24944</v>
      </c>
      <c r="H3138" s="102">
        <f t="shared" si="48"/>
        <v>5.0792616499862557</v>
      </c>
    </row>
    <row r="3139" spans="1:8">
      <c r="A3139" s="56">
        <v>398980711530</v>
      </c>
      <c r="B3139" s="57" t="s">
        <v>8543</v>
      </c>
      <c r="C3139" s="58" t="s">
        <v>1049</v>
      </c>
      <c r="D3139" s="58" t="s">
        <v>8544</v>
      </c>
      <c r="E3139" s="58" t="s">
        <v>1051</v>
      </c>
      <c r="F3139" s="57" t="s">
        <v>441</v>
      </c>
      <c r="G3139" s="59">
        <v>24944</v>
      </c>
      <c r="H3139" s="102">
        <f t="shared" ref="H3139:H3202" si="49">G3139/4910.95</f>
        <v>5.0792616499862557</v>
      </c>
    </row>
    <row r="3140" spans="1:8">
      <c r="A3140" s="56">
        <v>398990111433</v>
      </c>
      <c r="B3140" s="57" t="s">
        <v>8545</v>
      </c>
      <c r="C3140" s="58" t="s">
        <v>8546</v>
      </c>
      <c r="D3140" s="58" t="s">
        <v>8547</v>
      </c>
      <c r="E3140" s="58" t="s">
        <v>2160</v>
      </c>
      <c r="F3140" s="57" t="s">
        <v>441</v>
      </c>
      <c r="G3140" s="59">
        <v>24944</v>
      </c>
      <c r="H3140" s="102">
        <f t="shared" si="49"/>
        <v>5.0792616499862557</v>
      </c>
    </row>
    <row r="3141" spans="1:8">
      <c r="A3141" s="56">
        <v>398990810781</v>
      </c>
      <c r="B3141" s="57" t="s">
        <v>8548</v>
      </c>
      <c r="C3141" s="58" t="s">
        <v>8549</v>
      </c>
      <c r="D3141" s="58" t="s">
        <v>8550</v>
      </c>
      <c r="E3141" s="58" t="s">
        <v>6995</v>
      </c>
      <c r="F3141" s="57" t="s">
        <v>441</v>
      </c>
      <c r="G3141" s="59">
        <v>24944</v>
      </c>
      <c r="H3141" s="102">
        <f t="shared" si="49"/>
        <v>5.0792616499862557</v>
      </c>
    </row>
    <row r="3142" spans="1:8">
      <c r="A3142" s="56">
        <v>398990910794</v>
      </c>
      <c r="B3142" s="57" t="s">
        <v>8551</v>
      </c>
      <c r="C3142" s="58" t="s">
        <v>8552</v>
      </c>
      <c r="D3142" s="58" t="s">
        <v>8553</v>
      </c>
      <c r="E3142" s="58" t="s">
        <v>2816</v>
      </c>
      <c r="F3142" s="57" t="s">
        <v>441</v>
      </c>
      <c r="G3142" s="59">
        <v>24944</v>
      </c>
      <c r="H3142" s="102">
        <f t="shared" si="49"/>
        <v>5.0792616499862557</v>
      </c>
    </row>
    <row r="3143" spans="1:8">
      <c r="A3143" s="56">
        <v>400000300169</v>
      </c>
      <c r="B3143" s="57" t="s">
        <v>8554</v>
      </c>
      <c r="C3143" s="58" t="s">
        <v>6387</v>
      </c>
      <c r="D3143" s="58" t="s">
        <v>6388</v>
      </c>
      <c r="E3143" s="58" t="s">
        <v>716</v>
      </c>
      <c r="F3143" s="57" t="s">
        <v>441</v>
      </c>
      <c r="G3143" s="59">
        <v>24944</v>
      </c>
      <c r="H3143" s="102">
        <f t="shared" si="49"/>
        <v>5.0792616499862557</v>
      </c>
    </row>
    <row r="3144" spans="1:8">
      <c r="A3144" s="56">
        <v>400000300983</v>
      </c>
      <c r="B3144" s="57" t="s">
        <v>8555</v>
      </c>
      <c r="C3144" s="58" t="s">
        <v>8556</v>
      </c>
      <c r="D3144" s="58" t="s">
        <v>6140</v>
      </c>
      <c r="E3144" s="58" t="s">
        <v>716</v>
      </c>
      <c r="F3144" s="57" t="s">
        <v>441</v>
      </c>
      <c r="G3144" s="59">
        <v>24944</v>
      </c>
      <c r="H3144" s="102">
        <f t="shared" si="49"/>
        <v>5.0792616499862557</v>
      </c>
    </row>
    <row r="3145" spans="1:8">
      <c r="A3145" s="56">
        <v>400000300991</v>
      </c>
      <c r="B3145" s="57" t="s">
        <v>8557</v>
      </c>
      <c r="C3145" s="58" t="s">
        <v>8558</v>
      </c>
      <c r="D3145" s="58" t="s">
        <v>5359</v>
      </c>
      <c r="E3145" s="58" t="s">
        <v>716</v>
      </c>
      <c r="F3145" s="57" t="s">
        <v>441</v>
      </c>
      <c r="G3145" s="59">
        <v>24944</v>
      </c>
      <c r="H3145" s="102">
        <f t="shared" si="49"/>
        <v>5.0792616499862557</v>
      </c>
    </row>
    <row r="3146" spans="1:8">
      <c r="A3146" s="56">
        <v>400000501148</v>
      </c>
      <c r="B3146" s="57" t="s">
        <v>8559</v>
      </c>
      <c r="C3146" s="58" t="s">
        <v>8560</v>
      </c>
      <c r="D3146" s="58" t="s">
        <v>8561</v>
      </c>
      <c r="E3146" s="58" t="s">
        <v>716</v>
      </c>
      <c r="F3146" s="57" t="s">
        <v>441</v>
      </c>
      <c r="G3146" s="59">
        <v>24944</v>
      </c>
      <c r="H3146" s="102">
        <f t="shared" si="49"/>
        <v>5.0792616499862557</v>
      </c>
    </row>
    <row r="3147" spans="1:8">
      <c r="A3147" s="56">
        <v>400010103531</v>
      </c>
      <c r="B3147" s="57" t="s">
        <v>8562</v>
      </c>
      <c r="C3147" s="58" t="s">
        <v>8563</v>
      </c>
      <c r="D3147" s="58" t="s">
        <v>6140</v>
      </c>
      <c r="E3147" s="58" t="s">
        <v>716</v>
      </c>
      <c r="F3147" s="57" t="s">
        <v>441</v>
      </c>
      <c r="G3147" s="59">
        <v>24944</v>
      </c>
      <c r="H3147" s="102">
        <f t="shared" si="49"/>
        <v>5.0792616499862557</v>
      </c>
    </row>
    <row r="3148" spans="1:8">
      <c r="A3148" s="56">
        <v>400020101049</v>
      </c>
      <c r="B3148" s="57" t="s">
        <v>8564</v>
      </c>
      <c r="C3148" s="58" t="s">
        <v>8565</v>
      </c>
      <c r="D3148" s="58" t="s">
        <v>7786</v>
      </c>
      <c r="E3148" s="58" t="s">
        <v>716</v>
      </c>
      <c r="F3148" s="57" t="s">
        <v>441</v>
      </c>
      <c r="G3148" s="59">
        <v>24944</v>
      </c>
      <c r="H3148" s="102">
        <f t="shared" si="49"/>
        <v>5.0792616499862557</v>
      </c>
    </row>
    <row r="3149" spans="1:8">
      <c r="A3149" s="56">
        <v>400020203437</v>
      </c>
      <c r="B3149" s="57" t="s">
        <v>8566</v>
      </c>
      <c r="C3149" s="58" t="s">
        <v>8567</v>
      </c>
      <c r="D3149" s="58" t="s">
        <v>8568</v>
      </c>
      <c r="E3149" s="58" t="s">
        <v>716</v>
      </c>
      <c r="F3149" s="57" t="s">
        <v>441</v>
      </c>
      <c r="G3149" s="59">
        <v>24944</v>
      </c>
      <c r="H3149" s="102">
        <f t="shared" si="49"/>
        <v>5.0792616499862557</v>
      </c>
    </row>
    <row r="3150" spans="1:8">
      <c r="A3150" s="56">
        <v>400020602455</v>
      </c>
      <c r="B3150" s="57" t="s">
        <v>8569</v>
      </c>
      <c r="C3150" s="58" t="s">
        <v>8570</v>
      </c>
      <c r="D3150" s="58" t="s">
        <v>8571</v>
      </c>
      <c r="E3150" s="58" t="s">
        <v>716</v>
      </c>
      <c r="F3150" s="57" t="s">
        <v>441</v>
      </c>
      <c r="G3150" s="59">
        <v>24944</v>
      </c>
      <c r="H3150" s="102">
        <f t="shared" si="49"/>
        <v>5.0792616499862557</v>
      </c>
    </row>
    <row r="3151" spans="1:8">
      <c r="A3151" s="56">
        <v>400030104445</v>
      </c>
      <c r="B3151" s="57" t="s">
        <v>8572</v>
      </c>
      <c r="C3151" s="58" t="s">
        <v>5628</v>
      </c>
      <c r="D3151" s="58" t="s">
        <v>6444</v>
      </c>
      <c r="E3151" s="58" t="s">
        <v>716</v>
      </c>
      <c r="F3151" s="57" t="s">
        <v>441</v>
      </c>
      <c r="G3151" s="59">
        <v>24944</v>
      </c>
      <c r="H3151" s="102">
        <f t="shared" si="49"/>
        <v>5.0792616499862557</v>
      </c>
    </row>
    <row r="3152" spans="1:8">
      <c r="A3152" s="56">
        <v>400031002913</v>
      </c>
      <c r="B3152" s="57" t="s">
        <v>8573</v>
      </c>
      <c r="C3152" s="58" t="s">
        <v>8574</v>
      </c>
      <c r="D3152" s="58" t="s">
        <v>8575</v>
      </c>
      <c r="E3152" s="58" t="s">
        <v>716</v>
      </c>
      <c r="F3152" s="57" t="s">
        <v>441</v>
      </c>
      <c r="G3152" s="59">
        <v>24944</v>
      </c>
      <c r="H3152" s="102">
        <f t="shared" si="49"/>
        <v>5.0792616499862557</v>
      </c>
    </row>
    <row r="3153" spans="1:8">
      <c r="A3153" s="56">
        <v>400040506789</v>
      </c>
      <c r="B3153" s="57" t="s">
        <v>8576</v>
      </c>
      <c r="C3153" s="58" t="s">
        <v>8577</v>
      </c>
      <c r="D3153" s="58" t="s">
        <v>8578</v>
      </c>
      <c r="E3153" s="58" t="s">
        <v>716</v>
      </c>
      <c r="F3153" s="57" t="s">
        <v>441</v>
      </c>
      <c r="G3153" s="59">
        <v>24944</v>
      </c>
      <c r="H3153" s="102">
        <f t="shared" si="49"/>
        <v>5.0792616499862557</v>
      </c>
    </row>
    <row r="3154" spans="1:8">
      <c r="A3154" s="56">
        <v>400051001573</v>
      </c>
      <c r="B3154" s="57" t="s">
        <v>8579</v>
      </c>
      <c r="C3154" s="58" t="s">
        <v>8580</v>
      </c>
      <c r="D3154" s="58" t="s">
        <v>8581</v>
      </c>
      <c r="E3154" s="58" t="s">
        <v>716</v>
      </c>
      <c r="F3154" s="57" t="s">
        <v>441</v>
      </c>
      <c r="G3154" s="59">
        <v>24944</v>
      </c>
      <c r="H3154" s="102">
        <f t="shared" si="49"/>
        <v>5.0792616499862557</v>
      </c>
    </row>
    <row r="3155" spans="1:8">
      <c r="A3155" s="56">
        <v>400051204733</v>
      </c>
      <c r="B3155" s="57" t="s">
        <v>8582</v>
      </c>
      <c r="C3155" s="58" t="s">
        <v>8583</v>
      </c>
      <c r="D3155" s="58" t="s">
        <v>8584</v>
      </c>
      <c r="E3155" s="58" t="s">
        <v>716</v>
      </c>
      <c r="F3155" s="57" t="s">
        <v>441</v>
      </c>
      <c r="G3155" s="59">
        <v>24944</v>
      </c>
      <c r="H3155" s="102">
        <f t="shared" si="49"/>
        <v>5.0792616499862557</v>
      </c>
    </row>
    <row r="3156" spans="1:8">
      <c r="A3156" s="56">
        <v>400060107031</v>
      </c>
      <c r="B3156" s="57" t="s">
        <v>8585</v>
      </c>
      <c r="C3156" s="58" t="s">
        <v>8586</v>
      </c>
      <c r="D3156" s="58" t="s">
        <v>8587</v>
      </c>
      <c r="E3156" s="58" t="s">
        <v>716</v>
      </c>
      <c r="F3156" s="57" t="s">
        <v>441</v>
      </c>
      <c r="G3156" s="59">
        <v>24944</v>
      </c>
      <c r="H3156" s="102">
        <f t="shared" si="49"/>
        <v>5.0792616499862557</v>
      </c>
    </row>
    <row r="3157" spans="1:8">
      <c r="A3157" s="56">
        <v>400060402360</v>
      </c>
      <c r="B3157" s="57" t="s">
        <v>8588</v>
      </c>
      <c r="C3157" s="58" t="s">
        <v>8589</v>
      </c>
      <c r="D3157" s="58" t="s">
        <v>4088</v>
      </c>
      <c r="E3157" s="58" t="s">
        <v>716</v>
      </c>
      <c r="F3157" s="57" t="s">
        <v>441</v>
      </c>
      <c r="G3157" s="59">
        <v>24944</v>
      </c>
      <c r="H3157" s="102">
        <f t="shared" si="49"/>
        <v>5.0792616499862557</v>
      </c>
    </row>
    <row r="3158" spans="1:8">
      <c r="A3158" s="56">
        <v>400060502101</v>
      </c>
      <c r="B3158" s="57" t="s">
        <v>8590</v>
      </c>
      <c r="C3158" s="58" t="s">
        <v>8591</v>
      </c>
      <c r="D3158" s="58" t="s">
        <v>8592</v>
      </c>
      <c r="E3158" s="58" t="s">
        <v>716</v>
      </c>
      <c r="F3158" s="57" t="s">
        <v>441</v>
      </c>
      <c r="G3158" s="59">
        <v>24944</v>
      </c>
      <c r="H3158" s="102">
        <f t="shared" si="49"/>
        <v>5.0792616499862557</v>
      </c>
    </row>
    <row r="3159" spans="1:8">
      <c r="A3159" s="56">
        <v>400070303696</v>
      </c>
      <c r="B3159" s="57" t="s">
        <v>8593</v>
      </c>
      <c r="C3159" s="58" t="s">
        <v>8594</v>
      </c>
      <c r="D3159" s="58" t="s">
        <v>8595</v>
      </c>
      <c r="E3159" s="58" t="s">
        <v>716</v>
      </c>
      <c r="F3159" s="57" t="s">
        <v>441</v>
      </c>
      <c r="G3159" s="59">
        <v>24944</v>
      </c>
      <c r="H3159" s="102">
        <f t="shared" si="49"/>
        <v>5.0792616499862557</v>
      </c>
    </row>
    <row r="3160" spans="1:8">
      <c r="A3160" s="56">
        <v>400071001405</v>
      </c>
      <c r="B3160" s="57" t="s">
        <v>8596</v>
      </c>
      <c r="C3160" s="58" t="s">
        <v>8597</v>
      </c>
      <c r="D3160" s="58" t="s">
        <v>8598</v>
      </c>
      <c r="E3160" s="58" t="s">
        <v>716</v>
      </c>
      <c r="F3160" s="57" t="s">
        <v>441</v>
      </c>
      <c r="G3160" s="59">
        <v>24944</v>
      </c>
      <c r="H3160" s="102">
        <f t="shared" si="49"/>
        <v>5.0792616499862557</v>
      </c>
    </row>
    <row r="3161" spans="1:8">
      <c r="A3161" s="56">
        <v>400071204985</v>
      </c>
      <c r="B3161" s="57" t="s">
        <v>8599</v>
      </c>
      <c r="C3161" s="58" t="s">
        <v>8600</v>
      </c>
      <c r="D3161" s="58" t="s">
        <v>8601</v>
      </c>
      <c r="E3161" s="58" t="s">
        <v>716</v>
      </c>
      <c r="F3161" s="57" t="s">
        <v>441</v>
      </c>
      <c r="G3161" s="59">
        <v>24944</v>
      </c>
      <c r="H3161" s="102">
        <f t="shared" si="49"/>
        <v>5.0792616499862557</v>
      </c>
    </row>
    <row r="3162" spans="1:8">
      <c r="A3162" s="56">
        <v>400090105033</v>
      </c>
      <c r="B3162" s="57" t="s">
        <v>8602</v>
      </c>
      <c r="C3162" s="58" t="s">
        <v>8603</v>
      </c>
      <c r="D3162" s="58" t="s">
        <v>8604</v>
      </c>
      <c r="E3162" s="58" t="s">
        <v>716</v>
      </c>
      <c r="F3162" s="57" t="s">
        <v>441</v>
      </c>
      <c r="G3162" s="59">
        <v>24944</v>
      </c>
      <c r="H3162" s="102">
        <f t="shared" si="49"/>
        <v>5.0792616499862557</v>
      </c>
    </row>
    <row r="3163" spans="1:8">
      <c r="A3163" s="56">
        <v>400090203442</v>
      </c>
      <c r="B3163" s="57" t="s">
        <v>8605</v>
      </c>
      <c r="C3163" s="58" t="s">
        <v>8606</v>
      </c>
      <c r="D3163" s="58" t="s">
        <v>8607</v>
      </c>
      <c r="E3163" s="58" t="s">
        <v>716</v>
      </c>
      <c r="F3163" s="57" t="s">
        <v>441</v>
      </c>
      <c r="G3163" s="59">
        <v>24944</v>
      </c>
      <c r="H3163" s="102">
        <f t="shared" si="49"/>
        <v>5.0792616499862557</v>
      </c>
    </row>
    <row r="3164" spans="1:8">
      <c r="A3164" s="56">
        <v>400090905323</v>
      </c>
      <c r="B3164" s="57" t="s">
        <v>8608</v>
      </c>
      <c r="C3164" s="58" t="s">
        <v>8609</v>
      </c>
      <c r="D3164" s="58" t="s">
        <v>8610</v>
      </c>
      <c r="E3164" s="58" t="s">
        <v>716</v>
      </c>
      <c r="F3164" s="57" t="s">
        <v>441</v>
      </c>
      <c r="G3164" s="59">
        <v>24944</v>
      </c>
      <c r="H3164" s="102">
        <f t="shared" si="49"/>
        <v>5.0792616499862557</v>
      </c>
    </row>
    <row r="3165" spans="1:8">
      <c r="A3165" s="56">
        <v>400090905536</v>
      </c>
      <c r="B3165" s="57" t="s">
        <v>8611</v>
      </c>
      <c r="C3165" s="58" t="s">
        <v>8612</v>
      </c>
      <c r="D3165" s="58" t="s">
        <v>8613</v>
      </c>
      <c r="E3165" s="58" t="s">
        <v>716</v>
      </c>
      <c r="F3165" s="57" t="s">
        <v>441</v>
      </c>
      <c r="G3165" s="59">
        <v>24944</v>
      </c>
      <c r="H3165" s="102">
        <f t="shared" si="49"/>
        <v>5.0792616499862557</v>
      </c>
    </row>
    <row r="3166" spans="1:8">
      <c r="A3166" s="56">
        <v>400100601018</v>
      </c>
      <c r="B3166" s="57" t="s">
        <v>8614</v>
      </c>
      <c r="C3166" s="58" t="s">
        <v>8615</v>
      </c>
      <c r="D3166" s="58" t="s">
        <v>8616</v>
      </c>
      <c r="E3166" s="58" t="s">
        <v>2127</v>
      </c>
      <c r="F3166" s="57" t="s">
        <v>441</v>
      </c>
      <c r="G3166" s="59">
        <v>24944</v>
      </c>
      <c r="H3166" s="102">
        <f t="shared" si="49"/>
        <v>5.0792616499862557</v>
      </c>
    </row>
    <row r="3167" spans="1:8">
      <c r="A3167" s="56">
        <v>400110200062</v>
      </c>
      <c r="B3167" s="57" t="s">
        <v>8617</v>
      </c>
      <c r="C3167" s="58" t="s">
        <v>8618</v>
      </c>
      <c r="D3167" s="58" t="s">
        <v>8619</v>
      </c>
      <c r="E3167" s="58" t="s">
        <v>716</v>
      </c>
      <c r="F3167" s="57" t="s">
        <v>441</v>
      </c>
      <c r="G3167" s="59">
        <v>24944</v>
      </c>
      <c r="H3167" s="102">
        <f t="shared" si="49"/>
        <v>5.0792616499862557</v>
      </c>
    </row>
    <row r="3168" spans="1:8">
      <c r="A3168" s="56">
        <v>400110403699</v>
      </c>
      <c r="B3168" s="57" t="s">
        <v>8620</v>
      </c>
      <c r="C3168" s="58" t="s">
        <v>8621</v>
      </c>
      <c r="D3168" s="58" t="s">
        <v>8622</v>
      </c>
      <c r="E3168" s="58" t="s">
        <v>716</v>
      </c>
      <c r="F3168" s="57" t="s">
        <v>441</v>
      </c>
      <c r="G3168" s="59">
        <v>24944</v>
      </c>
      <c r="H3168" s="102">
        <f t="shared" si="49"/>
        <v>5.0792616499862557</v>
      </c>
    </row>
    <row r="3169" spans="1:8">
      <c r="A3169" s="56">
        <v>400110501593</v>
      </c>
      <c r="B3169" s="57" t="s">
        <v>8623</v>
      </c>
      <c r="C3169" s="58" t="s">
        <v>5606</v>
      </c>
      <c r="D3169" s="58" t="s">
        <v>8624</v>
      </c>
      <c r="E3169" s="58" t="s">
        <v>716</v>
      </c>
      <c r="F3169" s="57" t="s">
        <v>441</v>
      </c>
      <c r="G3169" s="59">
        <v>24944</v>
      </c>
      <c r="H3169" s="102">
        <f t="shared" si="49"/>
        <v>5.0792616499862557</v>
      </c>
    </row>
    <row r="3170" spans="1:8">
      <c r="A3170" s="56">
        <v>400110601831</v>
      </c>
      <c r="B3170" s="57" t="s">
        <v>8625</v>
      </c>
      <c r="C3170" s="58" t="s">
        <v>6176</v>
      </c>
      <c r="D3170" s="58" t="s">
        <v>4088</v>
      </c>
      <c r="E3170" s="58" t="s">
        <v>716</v>
      </c>
      <c r="F3170" s="57" t="s">
        <v>441</v>
      </c>
      <c r="G3170" s="59">
        <v>24944</v>
      </c>
      <c r="H3170" s="102">
        <f t="shared" si="49"/>
        <v>5.0792616499862557</v>
      </c>
    </row>
    <row r="3171" spans="1:8">
      <c r="A3171" s="56">
        <v>400110903616</v>
      </c>
      <c r="B3171" s="57" t="s">
        <v>8626</v>
      </c>
      <c r="C3171" s="58" t="s">
        <v>2407</v>
      </c>
      <c r="D3171" s="58" t="s">
        <v>7082</v>
      </c>
      <c r="E3171" s="58" t="s">
        <v>716</v>
      </c>
      <c r="F3171" s="57" t="s">
        <v>441</v>
      </c>
      <c r="G3171" s="59">
        <v>24944</v>
      </c>
      <c r="H3171" s="102">
        <f t="shared" si="49"/>
        <v>5.0792616499862557</v>
      </c>
    </row>
    <row r="3172" spans="1:8">
      <c r="A3172" s="56">
        <v>400111201330</v>
      </c>
      <c r="B3172" s="57" t="s">
        <v>8627</v>
      </c>
      <c r="C3172" s="58" t="s">
        <v>8628</v>
      </c>
      <c r="D3172" s="58" t="s">
        <v>8629</v>
      </c>
      <c r="E3172" s="58" t="s">
        <v>716</v>
      </c>
      <c r="F3172" s="57" t="s">
        <v>441</v>
      </c>
      <c r="G3172" s="59">
        <v>24944</v>
      </c>
      <c r="H3172" s="102">
        <f t="shared" si="49"/>
        <v>5.0792616499862557</v>
      </c>
    </row>
    <row r="3173" spans="1:8">
      <c r="A3173" s="56">
        <v>400120100775</v>
      </c>
      <c r="B3173" s="57" t="s">
        <v>8630</v>
      </c>
      <c r="C3173" s="58" t="s">
        <v>8631</v>
      </c>
      <c r="D3173" s="58" t="s">
        <v>8632</v>
      </c>
      <c r="E3173" s="58" t="s">
        <v>716</v>
      </c>
      <c r="F3173" s="57" t="s">
        <v>441</v>
      </c>
      <c r="G3173" s="59">
        <v>24944</v>
      </c>
      <c r="H3173" s="102">
        <f t="shared" si="49"/>
        <v>5.0792616499862557</v>
      </c>
    </row>
    <row r="3174" spans="1:8">
      <c r="A3174" s="56">
        <v>400120200826</v>
      </c>
      <c r="B3174" s="57" t="s">
        <v>8633</v>
      </c>
      <c r="C3174" s="58" t="s">
        <v>8634</v>
      </c>
      <c r="D3174" s="58" t="s">
        <v>8635</v>
      </c>
      <c r="E3174" s="58" t="s">
        <v>716</v>
      </c>
      <c r="F3174" s="57" t="s">
        <v>441</v>
      </c>
      <c r="G3174" s="59">
        <v>24944</v>
      </c>
      <c r="H3174" s="102">
        <f t="shared" si="49"/>
        <v>5.0792616499862557</v>
      </c>
    </row>
    <row r="3175" spans="1:8">
      <c r="A3175" s="56">
        <v>400120204881</v>
      </c>
      <c r="B3175" s="57" t="s">
        <v>8636</v>
      </c>
      <c r="C3175" s="58" t="s">
        <v>8637</v>
      </c>
      <c r="D3175" s="58" t="s">
        <v>8638</v>
      </c>
      <c r="E3175" s="58" t="s">
        <v>716</v>
      </c>
      <c r="F3175" s="57" t="s">
        <v>441</v>
      </c>
      <c r="G3175" s="59">
        <v>24944</v>
      </c>
      <c r="H3175" s="102">
        <f t="shared" si="49"/>
        <v>5.0792616499862557</v>
      </c>
    </row>
    <row r="3176" spans="1:8">
      <c r="A3176" s="56">
        <v>400120905331</v>
      </c>
      <c r="B3176" s="57" t="s">
        <v>8639</v>
      </c>
      <c r="C3176" s="58" t="s">
        <v>8640</v>
      </c>
      <c r="D3176" s="58" t="s">
        <v>8641</v>
      </c>
      <c r="E3176" s="58" t="s">
        <v>716</v>
      </c>
      <c r="F3176" s="57" t="s">
        <v>441</v>
      </c>
      <c r="G3176" s="59">
        <v>24944</v>
      </c>
      <c r="H3176" s="102">
        <f t="shared" si="49"/>
        <v>5.0792616499862557</v>
      </c>
    </row>
    <row r="3177" spans="1:8">
      <c r="A3177" s="56">
        <v>400131101609</v>
      </c>
      <c r="B3177" s="57" t="s">
        <v>8642</v>
      </c>
      <c r="C3177" s="58" t="s">
        <v>8643</v>
      </c>
      <c r="D3177" s="58" t="s">
        <v>7053</v>
      </c>
      <c r="E3177" s="58" t="s">
        <v>716</v>
      </c>
      <c r="F3177" s="57" t="s">
        <v>441</v>
      </c>
      <c r="G3177" s="59">
        <v>24944</v>
      </c>
      <c r="H3177" s="102">
        <f t="shared" si="49"/>
        <v>5.0792616499862557</v>
      </c>
    </row>
    <row r="3178" spans="1:8">
      <c r="A3178" s="56">
        <v>400150204362</v>
      </c>
      <c r="B3178" s="57" t="s">
        <v>8644</v>
      </c>
      <c r="C3178" s="58" t="s">
        <v>8645</v>
      </c>
      <c r="D3178" s="58" t="s">
        <v>8646</v>
      </c>
      <c r="E3178" s="58" t="s">
        <v>716</v>
      </c>
      <c r="F3178" s="57" t="s">
        <v>441</v>
      </c>
      <c r="G3178" s="59">
        <v>24944</v>
      </c>
      <c r="H3178" s="102">
        <f t="shared" si="49"/>
        <v>5.0792616499862557</v>
      </c>
    </row>
    <row r="3179" spans="1:8">
      <c r="A3179" s="56">
        <v>400150301732</v>
      </c>
      <c r="B3179" s="57" t="s">
        <v>8647</v>
      </c>
      <c r="C3179" s="58" t="s">
        <v>8648</v>
      </c>
      <c r="D3179" s="58" t="s">
        <v>8649</v>
      </c>
      <c r="E3179" s="58" t="s">
        <v>716</v>
      </c>
      <c r="F3179" s="57" t="s">
        <v>441</v>
      </c>
      <c r="G3179" s="59">
        <v>24944</v>
      </c>
      <c r="H3179" s="102">
        <f t="shared" si="49"/>
        <v>5.0792616499862557</v>
      </c>
    </row>
    <row r="3180" spans="1:8">
      <c r="A3180" s="56">
        <v>400160605900</v>
      </c>
      <c r="B3180" s="57" t="s">
        <v>8650</v>
      </c>
      <c r="C3180" s="58" t="s">
        <v>8651</v>
      </c>
      <c r="D3180" s="58" t="s">
        <v>8652</v>
      </c>
      <c r="E3180" s="58" t="s">
        <v>8653</v>
      </c>
      <c r="F3180" s="57" t="s">
        <v>441</v>
      </c>
      <c r="G3180" s="59">
        <v>24944</v>
      </c>
      <c r="H3180" s="102">
        <f t="shared" si="49"/>
        <v>5.0792616499862557</v>
      </c>
    </row>
    <row r="3181" spans="1:8">
      <c r="A3181" s="56">
        <v>400160904401</v>
      </c>
      <c r="B3181" s="57" t="s">
        <v>8654</v>
      </c>
      <c r="C3181" s="58" t="s">
        <v>7111</v>
      </c>
      <c r="D3181" s="58" t="s">
        <v>8655</v>
      </c>
      <c r="E3181" s="58" t="s">
        <v>716</v>
      </c>
      <c r="F3181" s="57" t="s">
        <v>441</v>
      </c>
      <c r="G3181" s="59">
        <v>24944</v>
      </c>
      <c r="H3181" s="102">
        <f t="shared" si="49"/>
        <v>5.0792616499862557</v>
      </c>
    </row>
    <row r="3182" spans="1:8">
      <c r="A3182" s="56">
        <v>400161001340</v>
      </c>
      <c r="B3182" s="57" t="s">
        <v>8656</v>
      </c>
      <c r="C3182" s="58" t="s">
        <v>8657</v>
      </c>
      <c r="D3182" s="58" t="s">
        <v>8622</v>
      </c>
      <c r="E3182" s="58" t="s">
        <v>716</v>
      </c>
      <c r="F3182" s="57" t="s">
        <v>441</v>
      </c>
      <c r="G3182" s="59">
        <v>24944</v>
      </c>
      <c r="H3182" s="102">
        <f t="shared" si="49"/>
        <v>5.0792616499862557</v>
      </c>
    </row>
    <row r="3183" spans="1:8">
      <c r="A3183" s="56">
        <v>400161001366</v>
      </c>
      <c r="B3183" s="57" t="s">
        <v>8658</v>
      </c>
      <c r="C3183" s="58" t="s">
        <v>8659</v>
      </c>
      <c r="D3183" s="58" t="s">
        <v>8660</v>
      </c>
      <c r="E3183" s="58" t="s">
        <v>716</v>
      </c>
      <c r="F3183" s="57" t="s">
        <v>441</v>
      </c>
      <c r="G3183" s="59">
        <v>24944</v>
      </c>
      <c r="H3183" s="102">
        <f t="shared" si="49"/>
        <v>5.0792616499862557</v>
      </c>
    </row>
    <row r="3184" spans="1:8">
      <c r="A3184" s="56">
        <v>400161001447</v>
      </c>
      <c r="B3184" s="57" t="s">
        <v>8661</v>
      </c>
      <c r="C3184" s="58" t="s">
        <v>8662</v>
      </c>
      <c r="D3184" s="58" t="s">
        <v>8663</v>
      </c>
      <c r="E3184" s="58" t="s">
        <v>716</v>
      </c>
      <c r="F3184" s="57" t="s">
        <v>441</v>
      </c>
      <c r="G3184" s="59">
        <v>24944</v>
      </c>
      <c r="H3184" s="102">
        <f t="shared" si="49"/>
        <v>5.0792616499862557</v>
      </c>
    </row>
    <row r="3185" spans="1:8">
      <c r="A3185" s="56">
        <v>400170203362</v>
      </c>
      <c r="B3185" s="57" t="s">
        <v>8664</v>
      </c>
      <c r="C3185" s="58" t="s">
        <v>8665</v>
      </c>
      <c r="D3185" s="58" t="s">
        <v>8666</v>
      </c>
      <c r="E3185" s="58" t="s">
        <v>716</v>
      </c>
      <c r="F3185" s="57" t="s">
        <v>477</v>
      </c>
      <c r="G3185" s="59">
        <v>24944</v>
      </c>
      <c r="H3185" s="102">
        <f t="shared" si="49"/>
        <v>5.0792616499862557</v>
      </c>
    </row>
    <row r="3186" spans="1:8">
      <c r="A3186" s="56">
        <v>400170311939</v>
      </c>
      <c r="B3186" s="57" t="s">
        <v>8667</v>
      </c>
      <c r="C3186" s="58" t="s">
        <v>8668</v>
      </c>
      <c r="D3186" s="58" t="s">
        <v>4635</v>
      </c>
      <c r="E3186" s="58" t="s">
        <v>716</v>
      </c>
      <c r="F3186" s="57" t="s">
        <v>441</v>
      </c>
      <c r="G3186" s="59">
        <v>24944</v>
      </c>
      <c r="H3186" s="102">
        <f t="shared" si="49"/>
        <v>5.0792616499862557</v>
      </c>
    </row>
    <row r="3187" spans="1:8">
      <c r="A3187" s="56">
        <v>400190208565</v>
      </c>
      <c r="B3187" s="57" t="s">
        <v>8669</v>
      </c>
      <c r="C3187" s="58" t="s">
        <v>8670</v>
      </c>
      <c r="D3187" s="58" t="s">
        <v>5324</v>
      </c>
      <c r="E3187" s="58" t="s">
        <v>716</v>
      </c>
      <c r="F3187" s="57" t="s">
        <v>441</v>
      </c>
      <c r="G3187" s="59">
        <v>24944</v>
      </c>
      <c r="H3187" s="102">
        <f t="shared" si="49"/>
        <v>5.0792616499862557</v>
      </c>
    </row>
    <row r="3188" spans="1:8">
      <c r="A3188" s="56">
        <v>400770800038</v>
      </c>
      <c r="B3188" s="57" t="s">
        <v>8671</v>
      </c>
      <c r="C3188" s="58" t="s">
        <v>8672</v>
      </c>
      <c r="D3188" s="58" t="s">
        <v>8673</v>
      </c>
      <c r="E3188" s="58" t="s">
        <v>2127</v>
      </c>
      <c r="F3188" s="57" t="s">
        <v>441</v>
      </c>
      <c r="G3188" s="59">
        <v>24944</v>
      </c>
      <c r="H3188" s="102">
        <f t="shared" si="49"/>
        <v>5.0792616499862557</v>
      </c>
    </row>
    <row r="3189" spans="1:8">
      <c r="A3189" s="56">
        <v>400830700186</v>
      </c>
      <c r="B3189" s="57" t="s">
        <v>8674</v>
      </c>
      <c r="C3189" s="58" t="s">
        <v>8675</v>
      </c>
      <c r="D3189" s="58" t="s">
        <v>8676</v>
      </c>
      <c r="E3189" s="58" t="s">
        <v>2127</v>
      </c>
      <c r="F3189" s="57" t="s">
        <v>441</v>
      </c>
      <c r="G3189" s="59">
        <v>24944</v>
      </c>
      <c r="H3189" s="102">
        <f t="shared" si="49"/>
        <v>5.0792616499862557</v>
      </c>
    </row>
    <row r="3190" spans="1:8">
      <c r="A3190" s="56">
        <v>400831000994</v>
      </c>
      <c r="B3190" s="57" t="s">
        <v>8677</v>
      </c>
      <c r="C3190" s="58" t="s">
        <v>8678</v>
      </c>
      <c r="D3190" s="58" t="s">
        <v>8679</v>
      </c>
      <c r="E3190" s="58" t="s">
        <v>1051</v>
      </c>
      <c r="F3190" s="57" t="s">
        <v>441</v>
      </c>
      <c r="G3190" s="59">
        <v>24944</v>
      </c>
      <c r="H3190" s="102">
        <f t="shared" si="49"/>
        <v>5.0792616499862557</v>
      </c>
    </row>
    <row r="3191" spans="1:8">
      <c r="A3191" s="56">
        <v>400840900213</v>
      </c>
      <c r="B3191" s="57" t="s">
        <v>8680</v>
      </c>
      <c r="C3191" s="58" t="s">
        <v>8681</v>
      </c>
      <c r="D3191" s="58" t="s">
        <v>8682</v>
      </c>
      <c r="E3191" s="58" t="s">
        <v>716</v>
      </c>
      <c r="F3191" s="57" t="s">
        <v>441</v>
      </c>
      <c r="G3191" s="59">
        <v>24944</v>
      </c>
      <c r="H3191" s="102">
        <f t="shared" si="49"/>
        <v>5.0792616499862557</v>
      </c>
    </row>
    <row r="3192" spans="1:8">
      <c r="A3192" s="56">
        <v>400841000763</v>
      </c>
      <c r="B3192" s="57" t="s">
        <v>8683</v>
      </c>
      <c r="C3192" s="58" t="s">
        <v>8684</v>
      </c>
      <c r="D3192" s="58" t="s">
        <v>7786</v>
      </c>
      <c r="E3192" s="58" t="s">
        <v>716</v>
      </c>
      <c r="F3192" s="57" t="s">
        <v>441</v>
      </c>
      <c r="G3192" s="59">
        <v>24944</v>
      </c>
      <c r="H3192" s="102">
        <f t="shared" si="49"/>
        <v>5.0792616499862557</v>
      </c>
    </row>
    <row r="3193" spans="1:8">
      <c r="A3193" s="56">
        <v>400851000877</v>
      </c>
      <c r="B3193" s="57" t="s">
        <v>8685</v>
      </c>
      <c r="C3193" s="58" t="s">
        <v>8686</v>
      </c>
      <c r="D3193" s="58" t="s">
        <v>5541</v>
      </c>
      <c r="E3193" s="58" t="s">
        <v>716</v>
      </c>
      <c r="F3193" s="57" t="s">
        <v>441</v>
      </c>
      <c r="G3193" s="59">
        <v>24944</v>
      </c>
      <c r="H3193" s="102">
        <f t="shared" si="49"/>
        <v>5.0792616499862557</v>
      </c>
    </row>
    <row r="3194" spans="1:8">
      <c r="A3194" s="56">
        <v>400911100663</v>
      </c>
      <c r="B3194" s="57" t="s">
        <v>8687</v>
      </c>
      <c r="C3194" s="58" t="s">
        <v>8688</v>
      </c>
      <c r="D3194" s="58" t="s">
        <v>4660</v>
      </c>
      <c r="E3194" s="58" t="s">
        <v>716</v>
      </c>
      <c r="F3194" s="57" t="s">
        <v>441</v>
      </c>
      <c r="G3194" s="59">
        <v>24944</v>
      </c>
      <c r="H3194" s="102">
        <f t="shared" si="49"/>
        <v>5.0792616499862557</v>
      </c>
    </row>
    <row r="3195" spans="1:8">
      <c r="A3195" s="56">
        <v>400931000525</v>
      </c>
      <c r="B3195" s="57" t="s">
        <v>8689</v>
      </c>
      <c r="C3195" s="58" t="s">
        <v>8690</v>
      </c>
      <c r="D3195" s="58" t="s">
        <v>8691</v>
      </c>
      <c r="E3195" s="58" t="s">
        <v>2127</v>
      </c>
      <c r="F3195" s="57" t="s">
        <v>441</v>
      </c>
      <c r="G3195" s="59">
        <v>24944</v>
      </c>
      <c r="H3195" s="102">
        <f t="shared" si="49"/>
        <v>5.0792616499862557</v>
      </c>
    </row>
    <row r="3196" spans="1:8">
      <c r="A3196" s="56">
        <v>400950431499</v>
      </c>
      <c r="B3196" s="57" t="s">
        <v>8692</v>
      </c>
      <c r="C3196" s="58" t="s">
        <v>8693</v>
      </c>
      <c r="D3196" s="58" t="s">
        <v>8694</v>
      </c>
      <c r="E3196" s="58" t="s">
        <v>1051</v>
      </c>
      <c r="F3196" s="57" t="s">
        <v>441</v>
      </c>
      <c r="G3196" s="59">
        <v>24944</v>
      </c>
      <c r="H3196" s="102">
        <f t="shared" si="49"/>
        <v>5.0792616499862557</v>
      </c>
    </row>
    <row r="3197" spans="1:8">
      <c r="A3197" s="56">
        <v>400950520483</v>
      </c>
      <c r="B3197" s="57" t="s">
        <v>8695</v>
      </c>
      <c r="C3197" s="58" t="s">
        <v>4583</v>
      </c>
      <c r="D3197" s="58" t="s">
        <v>4584</v>
      </c>
      <c r="E3197" s="58" t="s">
        <v>2227</v>
      </c>
      <c r="F3197" s="57" t="s">
        <v>477</v>
      </c>
      <c r="G3197" s="59">
        <v>24944</v>
      </c>
      <c r="H3197" s="102">
        <f t="shared" si="49"/>
        <v>5.0792616499862557</v>
      </c>
    </row>
    <row r="3198" spans="1:8">
      <c r="A3198" s="56">
        <v>400960721088</v>
      </c>
      <c r="B3198" s="57" t="s">
        <v>8696</v>
      </c>
      <c r="C3198" s="58" t="s">
        <v>8697</v>
      </c>
      <c r="D3198" s="58" t="s">
        <v>4349</v>
      </c>
      <c r="E3198" s="58" t="s">
        <v>2127</v>
      </c>
      <c r="F3198" s="57" t="s">
        <v>441</v>
      </c>
      <c r="G3198" s="59">
        <v>24944</v>
      </c>
      <c r="H3198" s="102">
        <f t="shared" si="49"/>
        <v>5.0792616499862557</v>
      </c>
    </row>
    <row r="3199" spans="1:8">
      <c r="A3199" s="56">
        <v>400960930051</v>
      </c>
      <c r="B3199" s="57" t="s">
        <v>8698</v>
      </c>
      <c r="C3199" s="58" t="s">
        <v>8699</v>
      </c>
      <c r="D3199" s="58" t="s">
        <v>8700</v>
      </c>
      <c r="E3199" s="58" t="s">
        <v>716</v>
      </c>
      <c r="F3199" s="57" t="s">
        <v>441</v>
      </c>
      <c r="G3199" s="59">
        <v>24944</v>
      </c>
      <c r="H3199" s="102">
        <f t="shared" si="49"/>
        <v>5.0792616499862557</v>
      </c>
    </row>
    <row r="3200" spans="1:8">
      <c r="A3200" s="56">
        <v>400970221253</v>
      </c>
      <c r="B3200" s="57" t="s">
        <v>8701</v>
      </c>
      <c r="C3200" s="58" t="s">
        <v>8702</v>
      </c>
      <c r="D3200" s="58" t="s">
        <v>8703</v>
      </c>
      <c r="E3200" s="58" t="s">
        <v>716</v>
      </c>
      <c r="F3200" s="57" t="s">
        <v>441</v>
      </c>
      <c r="G3200" s="59">
        <v>24944</v>
      </c>
      <c r="H3200" s="102">
        <f t="shared" si="49"/>
        <v>5.0792616499862557</v>
      </c>
    </row>
    <row r="3201" spans="1:8">
      <c r="A3201" s="56">
        <v>400970923681</v>
      </c>
      <c r="B3201" s="57" t="s">
        <v>8704</v>
      </c>
      <c r="C3201" s="58" t="s">
        <v>8705</v>
      </c>
      <c r="D3201" s="58" t="s">
        <v>6140</v>
      </c>
      <c r="E3201" s="58" t="s">
        <v>716</v>
      </c>
      <c r="F3201" s="57" t="s">
        <v>441</v>
      </c>
      <c r="G3201" s="59">
        <v>24944</v>
      </c>
      <c r="H3201" s="102">
        <f t="shared" si="49"/>
        <v>5.0792616499862557</v>
      </c>
    </row>
    <row r="3202" spans="1:8">
      <c r="A3202" s="56">
        <v>400980121125</v>
      </c>
      <c r="B3202" s="57" t="s">
        <v>8706</v>
      </c>
      <c r="C3202" s="58" t="s">
        <v>8707</v>
      </c>
      <c r="D3202" s="58" t="s">
        <v>8561</v>
      </c>
      <c r="E3202" s="58" t="s">
        <v>716</v>
      </c>
      <c r="F3202" s="57" t="s">
        <v>441</v>
      </c>
      <c r="G3202" s="59">
        <v>24944</v>
      </c>
      <c r="H3202" s="102">
        <f t="shared" si="49"/>
        <v>5.0792616499862557</v>
      </c>
    </row>
    <row r="3203" spans="1:8">
      <c r="A3203" s="56">
        <v>400980522201</v>
      </c>
      <c r="B3203" s="57" t="s">
        <v>8708</v>
      </c>
      <c r="C3203" s="58" t="s">
        <v>8709</v>
      </c>
      <c r="D3203" s="58" t="s">
        <v>5632</v>
      </c>
      <c r="E3203" s="58" t="s">
        <v>716</v>
      </c>
      <c r="F3203" s="57" t="s">
        <v>441</v>
      </c>
      <c r="G3203" s="59">
        <v>24944</v>
      </c>
      <c r="H3203" s="102">
        <f t="shared" ref="H3203:H3266" si="50">G3203/4910.95</f>
        <v>5.0792616499862557</v>
      </c>
    </row>
    <row r="3204" spans="1:8">
      <c r="A3204" s="56">
        <v>400980721513</v>
      </c>
      <c r="B3204" s="57" t="s">
        <v>8710</v>
      </c>
      <c r="C3204" s="58" t="s">
        <v>8711</v>
      </c>
      <c r="D3204" s="58" t="s">
        <v>4652</v>
      </c>
      <c r="E3204" s="58" t="s">
        <v>2127</v>
      </c>
      <c r="F3204" s="57" t="s">
        <v>441</v>
      </c>
      <c r="G3204" s="59">
        <v>24944</v>
      </c>
      <c r="H3204" s="102">
        <f t="shared" si="50"/>
        <v>5.0792616499862557</v>
      </c>
    </row>
    <row r="3205" spans="1:8">
      <c r="A3205" s="56">
        <v>400980921261</v>
      </c>
      <c r="B3205" s="57" t="s">
        <v>8712</v>
      </c>
      <c r="C3205" s="58" t="s">
        <v>8713</v>
      </c>
      <c r="D3205" s="58" t="s">
        <v>5359</v>
      </c>
      <c r="E3205" s="58" t="s">
        <v>716</v>
      </c>
      <c r="F3205" s="57" t="s">
        <v>441</v>
      </c>
      <c r="G3205" s="59">
        <v>24944</v>
      </c>
      <c r="H3205" s="102">
        <f t="shared" si="50"/>
        <v>5.0792616499862557</v>
      </c>
    </row>
    <row r="3206" spans="1:8">
      <c r="A3206" s="56">
        <v>400981220496</v>
      </c>
      <c r="B3206" s="57" t="s">
        <v>8714</v>
      </c>
      <c r="C3206" s="58" t="s">
        <v>8715</v>
      </c>
      <c r="D3206" s="58" t="s">
        <v>8716</v>
      </c>
      <c r="E3206" s="58" t="s">
        <v>716</v>
      </c>
      <c r="F3206" s="57" t="s">
        <v>441</v>
      </c>
      <c r="G3206" s="59">
        <v>24944</v>
      </c>
      <c r="H3206" s="102">
        <f t="shared" si="50"/>
        <v>5.0792616499862557</v>
      </c>
    </row>
    <row r="3207" spans="1:8">
      <c r="A3207" s="56">
        <v>400990221985</v>
      </c>
      <c r="B3207" s="57" t="s">
        <v>8717</v>
      </c>
      <c r="C3207" s="58" t="s">
        <v>8600</v>
      </c>
      <c r="D3207" s="58" t="s">
        <v>6589</v>
      </c>
      <c r="E3207" s="58" t="s">
        <v>716</v>
      </c>
      <c r="F3207" s="57" t="s">
        <v>441</v>
      </c>
      <c r="G3207" s="59">
        <v>24944</v>
      </c>
      <c r="H3207" s="102">
        <f t="shared" si="50"/>
        <v>5.0792616499862557</v>
      </c>
    </row>
    <row r="3208" spans="1:8">
      <c r="A3208" s="56">
        <v>400990421909</v>
      </c>
      <c r="B3208" s="57" t="s">
        <v>8718</v>
      </c>
      <c r="C3208" s="58" t="s">
        <v>8719</v>
      </c>
      <c r="D3208" s="58" t="s">
        <v>8720</v>
      </c>
      <c r="E3208" s="58" t="s">
        <v>716</v>
      </c>
      <c r="F3208" s="57" t="s">
        <v>441</v>
      </c>
      <c r="G3208" s="59">
        <v>24944</v>
      </c>
      <c r="H3208" s="102">
        <f t="shared" si="50"/>
        <v>5.0792616499862557</v>
      </c>
    </row>
    <row r="3209" spans="1:8">
      <c r="A3209" s="56">
        <v>400990820994</v>
      </c>
      <c r="B3209" s="57" t="s">
        <v>8721</v>
      </c>
      <c r="C3209" s="58" t="s">
        <v>8722</v>
      </c>
      <c r="D3209" s="58" t="s">
        <v>5541</v>
      </c>
      <c r="E3209" s="58" t="s">
        <v>716</v>
      </c>
      <c r="F3209" s="57" t="s">
        <v>441</v>
      </c>
      <c r="G3209" s="59">
        <v>24944</v>
      </c>
      <c r="H3209" s="102">
        <f t="shared" si="50"/>
        <v>5.0792616499862557</v>
      </c>
    </row>
    <row r="3210" spans="1:8">
      <c r="A3210" s="56">
        <v>414150702274</v>
      </c>
      <c r="B3210" s="57" t="s">
        <v>8723</v>
      </c>
      <c r="C3210" s="58" t="s">
        <v>8724</v>
      </c>
      <c r="D3210" s="58" t="s">
        <v>8725</v>
      </c>
      <c r="E3210" s="58" t="s">
        <v>2174</v>
      </c>
      <c r="F3210" s="57" t="s">
        <v>441</v>
      </c>
      <c r="G3210" s="59">
        <v>24944</v>
      </c>
      <c r="H3210" s="102">
        <f t="shared" si="50"/>
        <v>5.0792616499862557</v>
      </c>
    </row>
    <row r="3211" spans="1:8">
      <c r="A3211" s="56">
        <v>414980303712</v>
      </c>
      <c r="B3211" s="57" t="s">
        <v>8726</v>
      </c>
      <c r="C3211" s="58" t="s">
        <v>7294</v>
      </c>
      <c r="D3211" s="58" t="s">
        <v>8727</v>
      </c>
      <c r="E3211" s="58" t="s">
        <v>6285</v>
      </c>
      <c r="F3211" s="57" t="s">
        <v>441</v>
      </c>
      <c r="G3211" s="59">
        <v>24944</v>
      </c>
      <c r="H3211" s="102">
        <f t="shared" si="50"/>
        <v>5.0792616499862557</v>
      </c>
    </row>
    <row r="3212" spans="1:8">
      <c r="A3212" s="56">
        <v>888940411689</v>
      </c>
      <c r="B3212" s="57" t="s">
        <v>8728</v>
      </c>
      <c r="C3212" s="58" t="s">
        <v>8729</v>
      </c>
      <c r="D3212" s="58" t="s">
        <v>8730</v>
      </c>
      <c r="E3212" s="58" t="s">
        <v>7190</v>
      </c>
      <c r="F3212" s="57" t="s">
        <v>441</v>
      </c>
      <c r="G3212" s="59">
        <v>24944</v>
      </c>
      <c r="H3212" s="102">
        <f t="shared" si="50"/>
        <v>5.0792616499862557</v>
      </c>
    </row>
    <row r="3213" spans="1:8">
      <c r="A3213" s="56">
        <v>395190700610</v>
      </c>
      <c r="B3213" s="57" t="s">
        <v>8731</v>
      </c>
      <c r="C3213" s="58" t="s">
        <v>8732</v>
      </c>
      <c r="D3213" s="58" t="s">
        <v>8733</v>
      </c>
      <c r="E3213" s="58" t="s">
        <v>743</v>
      </c>
      <c r="F3213" s="57" t="s">
        <v>441</v>
      </c>
      <c r="G3213" s="59">
        <v>24943</v>
      </c>
      <c r="H3213" s="102">
        <f t="shared" si="50"/>
        <v>5.0790580233966951</v>
      </c>
    </row>
    <row r="3214" spans="1:8">
      <c r="A3214" s="56">
        <v>396151101403</v>
      </c>
      <c r="B3214" s="57" t="s">
        <v>167</v>
      </c>
      <c r="C3214" s="58" t="s">
        <v>8734</v>
      </c>
      <c r="D3214" s="58" t="s">
        <v>8735</v>
      </c>
      <c r="E3214" s="58" t="s">
        <v>440</v>
      </c>
      <c r="F3214" s="57" t="s">
        <v>441</v>
      </c>
      <c r="G3214" s="59">
        <v>24725</v>
      </c>
      <c r="H3214" s="102">
        <f t="shared" si="50"/>
        <v>5.034667426872601</v>
      </c>
    </row>
    <row r="3215" spans="1:8">
      <c r="A3215" s="56">
        <v>396180301535</v>
      </c>
      <c r="B3215" s="57" t="s">
        <v>595</v>
      </c>
      <c r="C3215" s="58" t="s">
        <v>596</v>
      </c>
      <c r="D3215" s="58" t="s">
        <v>597</v>
      </c>
      <c r="E3215" s="58" t="s">
        <v>440</v>
      </c>
      <c r="F3215" s="57" t="s">
        <v>441</v>
      </c>
      <c r="G3215" s="59">
        <v>24725</v>
      </c>
      <c r="H3215" s="102">
        <f t="shared" si="50"/>
        <v>5.034667426872601</v>
      </c>
    </row>
    <row r="3216" spans="1:8">
      <c r="A3216" s="56">
        <v>396990805378</v>
      </c>
      <c r="B3216" s="57" t="s">
        <v>586</v>
      </c>
      <c r="C3216" s="58" t="s">
        <v>587</v>
      </c>
      <c r="D3216" s="58" t="s">
        <v>588</v>
      </c>
      <c r="E3216" s="58" t="s">
        <v>440</v>
      </c>
      <c r="F3216" s="57" t="s">
        <v>441</v>
      </c>
      <c r="G3216" s="59">
        <v>24725</v>
      </c>
      <c r="H3216" s="102">
        <f t="shared" si="50"/>
        <v>5.034667426872601</v>
      </c>
    </row>
    <row r="3217" spans="1:8">
      <c r="A3217" s="56">
        <v>390880400234</v>
      </c>
      <c r="B3217" s="57" t="s">
        <v>8736</v>
      </c>
      <c r="C3217" s="58" t="s">
        <v>8737</v>
      </c>
      <c r="D3217" s="58" t="s">
        <v>8738</v>
      </c>
      <c r="E3217" s="58" t="s">
        <v>1525</v>
      </c>
      <c r="F3217" s="57" t="s">
        <v>441</v>
      </c>
      <c r="G3217" s="59">
        <v>24526</v>
      </c>
      <c r="H3217" s="102">
        <f t="shared" si="50"/>
        <v>4.9941457355501484</v>
      </c>
    </row>
    <row r="3218" spans="1:8">
      <c r="A3218" s="56">
        <v>398081200177</v>
      </c>
      <c r="B3218" s="57" t="s">
        <v>8739</v>
      </c>
      <c r="C3218" s="58" t="s">
        <v>8740</v>
      </c>
      <c r="D3218" s="58" t="s">
        <v>8741</v>
      </c>
      <c r="E3218" s="58" t="s">
        <v>743</v>
      </c>
      <c r="F3218" s="57" t="s">
        <v>441</v>
      </c>
      <c r="G3218" s="59">
        <v>22513</v>
      </c>
      <c r="H3218" s="102">
        <f t="shared" si="50"/>
        <v>4.584245410765738</v>
      </c>
    </row>
    <row r="3219" spans="1:8">
      <c r="A3219" s="56">
        <v>398991110473</v>
      </c>
      <c r="B3219" s="57" t="s">
        <v>8742</v>
      </c>
      <c r="C3219" s="58" t="s">
        <v>8743</v>
      </c>
      <c r="D3219" s="58" t="s">
        <v>3604</v>
      </c>
      <c r="E3219" s="58" t="s">
        <v>2227</v>
      </c>
      <c r="F3219" s="57" t="s">
        <v>441</v>
      </c>
      <c r="G3219" s="59">
        <v>22513</v>
      </c>
      <c r="H3219" s="102">
        <f t="shared" si="50"/>
        <v>4.584245410765738</v>
      </c>
    </row>
    <row r="3220" spans="1:8">
      <c r="A3220" s="56">
        <v>400091104545</v>
      </c>
      <c r="B3220" s="57" t="s">
        <v>8744</v>
      </c>
      <c r="C3220" s="58" t="s">
        <v>8745</v>
      </c>
      <c r="D3220" s="58" t="s">
        <v>8746</v>
      </c>
      <c r="E3220" s="58" t="s">
        <v>716</v>
      </c>
      <c r="F3220" s="57" t="s">
        <v>441</v>
      </c>
      <c r="G3220" s="59">
        <v>22493</v>
      </c>
      <c r="H3220" s="102">
        <f t="shared" si="50"/>
        <v>4.5801728789745368</v>
      </c>
    </row>
    <row r="3221" spans="1:8">
      <c r="A3221" s="56">
        <v>400180901891</v>
      </c>
      <c r="B3221" s="57" t="s">
        <v>8747</v>
      </c>
      <c r="C3221" s="58" t="s">
        <v>6429</v>
      </c>
      <c r="D3221" s="58" t="s">
        <v>8748</v>
      </c>
      <c r="E3221" s="58" t="s">
        <v>716</v>
      </c>
      <c r="F3221" s="57" t="s">
        <v>441</v>
      </c>
      <c r="G3221" s="59">
        <v>22493</v>
      </c>
      <c r="H3221" s="102">
        <f t="shared" si="50"/>
        <v>4.5801728789745368</v>
      </c>
    </row>
    <row r="3222" spans="1:8">
      <c r="A3222" s="56">
        <v>391750100022</v>
      </c>
      <c r="B3222" s="57" t="s">
        <v>8749</v>
      </c>
      <c r="C3222" s="58" t="s">
        <v>8750</v>
      </c>
      <c r="D3222" s="58" t="s">
        <v>8751</v>
      </c>
      <c r="E3222" s="58" t="s">
        <v>984</v>
      </c>
      <c r="F3222" s="57" t="s">
        <v>441</v>
      </c>
      <c r="G3222" s="59">
        <v>22105</v>
      </c>
      <c r="H3222" s="102">
        <f t="shared" si="50"/>
        <v>4.5011657622252317</v>
      </c>
    </row>
    <row r="3223" spans="1:8">
      <c r="A3223" s="56">
        <v>395040100789</v>
      </c>
      <c r="B3223" s="57" t="s">
        <v>8752</v>
      </c>
      <c r="C3223" s="58" t="s">
        <v>8753</v>
      </c>
      <c r="D3223" s="58" t="s">
        <v>4860</v>
      </c>
      <c r="E3223" s="58" t="s">
        <v>728</v>
      </c>
      <c r="F3223" s="57" t="s">
        <v>441</v>
      </c>
      <c r="G3223" s="59">
        <v>20148</v>
      </c>
      <c r="H3223" s="102">
        <f t="shared" si="50"/>
        <v>4.1026685264561848</v>
      </c>
    </row>
    <row r="3224" spans="1:8">
      <c r="A3224" s="56">
        <v>395050200625</v>
      </c>
      <c r="B3224" s="57" t="s">
        <v>8754</v>
      </c>
      <c r="C3224" s="58" t="s">
        <v>7806</v>
      </c>
      <c r="D3224" s="58" t="s">
        <v>8755</v>
      </c>
      <c r="E3224" s="58" t="s">
        <v>728</v>
      </c>
      <c r="F3224" s="57" t="s">
        <v>477</v>
      </c>
      <c r="G3224" s="59">
        <v>20148</v>
      </c>
      <c r="H3224" s="102">
        <f t="shared" si="50"/>
        <v>4.1026685264561848</v>
      </c>
    </row>
    <row r="3225" spans="1:8">
      <c r="A3225" s="56">
        <v>398040100150</v>
      </c>
      <c r="B3225" s="57" t="s">
        <v>8756</v>
      </c>
      <c r="C3225" s="58" t="s">
        <v>8757</v>
      </c>
      <c r="D3225" s="58" t="s">
        <v>8758</v>
      </c>
      <c r="E3225" s="58" t="s">
        <v>6137</v>
      </c>
      <c r="F3225" s="57" t="s">
        <v>441</v>
      </c>
      <c r="G3225" s="59">
        <v>20148</v>
      </c>
      <c r="H3225" s="102">
        <f t="shared" si="50"/>
        <v>4.1026685264561848</v>
      </c>
    </row>
    <row r="3226" spans="1:8">
      <c r="A3226" s="56">
        <v>398040201193</v>
      </c>
      <c r="B3226" s="57" t="s">
        <v>8759</v>
      </c>
      <c r="C3226" s="58" t="s">
        <v>8760</v>
      </c>
      <c r="D3226" s="58" t="s">
        <v>8761</v>
      </c>
      <c r="E3226" s="58" t="s">
        <v>3623</v>
      </c>
      <c r="F3226" s="57" t="s">
        <v>441</v>
      </c>
      <c r="G3226" s="59">
        <v>20148</v>
      </c>
      <c r="H3226" s="102">
        <f t="shared" si="50"/>
        <v>4.1026685264561848</v>
      </c>
    </row>
    <row r="3227" spans="1:8">
      <c r="A3227" s="56">
        <v>398040300175</v>
      </c>
      <c r="B3227" s="57" t="s">
        <v>8762</v>
      </c>
      <c r="C3227" s="58" t="s">
        <v>8763</v>
      </c>
      <c r="D3227" s="58" t="s">
        <v>613</v>
      </c>
      <c r="E3227" s="58" t="s">
        <v>1051</v>
      </c>
      <c r="F3227" s="57" t="s">
        <v>441</v>
      </c>
      <c r="G3227" s="59">
        <v>20148</v>
      </c>
      <c r="H3227" s="102">
        <f t="shared" si="50"/>
        <v>4.1026685264561848</v>
      </c>
    </row>
    <row r="3228" spans="1:8">
      <c r="A3228" s="56">
        <v>398041200417</v>
      </c>
      <c r="B3228" s="57" t="s">
        <v>8764</v>
      </c>
      <c r="C3228" s="58" t="s">
        <v>8765</v>
      </c>
      <c r="D3228" s="58" t="s">
        <v>8766</v>
      </c>
      <c r="E3228" s="58" t="s">
        <v>5251</v>
      </c>
      <c r="F3228" s="57" t="s">
        <v>441</v>
      </c>
      <c r="G3228" s="59">
        <v>20148</v>
      </c>
      <c r="H3228" s="102">
        <f t="shared" si="50"/>
        <v>4.1026685264561848</v>
      </c>
    </row>
    <row r="3229" spans="1:8">
      <c r="A3229" s="56">
        <v>400160506588</v>
      </c>
      <c r="B3229" s="57" t="s">
        <v>8767</v>
      </c>
      <c r="C3229" s="58" t="s">
        <v>8768</v>
      </c>
      <c r="D3229" s="58" t="s">
        <v>8769</v>
      </c>
      <c r="E3229" s="58" t="s">
        <v>716</v>
      </c>
      <c r="F3229" s="57" t="s">
        <v>441</v>
      </c>
      <c r="G3229" s="59">
        <v>20148</v>
      </c>
      <c r="H3229" s="102">
        <f t="shared" si="50"/>
        <v>4.1026685264561848</v>
      </c>
    </row>
    <row r="3230" spans="1:8">
      <c r="A3230" s="56">
        <v>414700802174</v>
      </c>
      <c r="B3230" s="57" t="s">
        <v>8770</v>
      </c>
      <c r="C3230" s="58" t="s">
        <v>8771</v>
      </c>
      <c r="D3230" s="58" t="s">
        <v>8772</v>
      </c>
      <c r="E3230" s="58" t="s">
        <v>2174</v>
      </c>
      <c r="F3230" s="57" t="s">
        <v>441</v>
      </c>
      <c r="G3230" s="59">
        <v>20148</v>
      </c>
      <c r="H3230" s="102">
        <f t="shared" si="50"/>
        <v>4.1026685264561848</v>
      </c>
    </row>
    <row r="3231" spans="1:8">
      <c r="A3231" s="56">
        <v>400901101017</v>
      </c>
      <c r="B3231" s="57" t="s">
        <v>8773</v>
      </c>
      <c r="C3231" s="58" t="s">
        <v>8774</v>
      </c>
      <c r="D3231" s="58" t="s">
        <v>8775</v>
      </c>
      <c r="E3231" s="58" t="s">
        <v>2127</v>
      </c>
      <c r="F3231" s="57" t="s">
        <v>441</v>
      </c>
      <c r="G3231" s="59">
        <v>20102</v>
      </c>
      <c r="H3231" s="102">
        <f t="shared" si="50"/>
        <v>4.0933017033364214</v>
      </c>
    </row>
    <row r="3232" spans="1:8">
      <c r="A3232" s="56">
        <v>370980403353</v>
      </c>
      <c r="B3232" s="57" t="s">
        <v>8776</v>
      </c>
      <c r="C3232" s="58" t="s">
        <v>8777</v>
      </c>
      <c r="D3232" s="58" t="s">
        <v>8778</v>
      </c>
      <c r="E3232" s="58" t="s">
        <v>1409</v>
      </c>
      <c r="F3232" s="57" t="s">
        <v>441</v>
      </c>
      <c r="G3232" s="59">
        <v>20043</v>
      </c>
      <c r="H3232" s="102">
        <f t="shared" si="50"/>
        <v>4.0812877345523777</v>
      </c>
    </row>
    <row r="3233" spans="1:8">
      <c r="A3233" s="56">
        <v>371000300851</v>
      </c>
      <c r="B3233" s="57" t="s">
        <v>8779</v>
      </c>
      <c r="C3233" s="58" t="s">
        <v>8780</v>
      </c>
      <c r="D3233" s="58" t="s">
        <v>8781</v>
      </c>
      <c r="E3233" s="58" t="s">
        <v>2200</v>
      </c>
      <c r="F3233" s="57" t="s">
        <v>441</v>
      </c>
      <c r="G3233" s="59">
        <v>20043</v>
      </c>
      <c r="H3233" s="102">
        <f t="shared" si="50"/>
        <v>4.0812877345523777</v>
      </c>
    </row>
    <row r="3234" spans="1:8">
      <c r="A3234" s="56">
        <v>371971000315</v>
      </c>
      <c r="B3234" s="57" t="s">
        <v>8782</v>
      </c>
      <c r="C3234" s="58" t="s">
        <v>8783</v>
      </c>
      <c r="D3234" s="58" t="s">
        <v>8784</v>
      </c>
      <c r="E3234" s="58" t="s">
        <v>3101</v>
      </c>
      <c r="F3234" s="57" t="s">
        <v>441</v>
      </c>
      <c r="G3234" s="59">
        <v>20043</v>
      </c>
      <c r="H3234" s="102">
        <f t="shared" si="50"/>
        <v>4.0812877345523777</v>
      </c>
    </row>
    <row r="3235" spans="1:8">
      <c r="A3235" s="56">
        <v>371980800251</v>
      </c>
      <c r="B3235" s="57" t="s">
        <v>8785</v>
      </c>
      <c r="C3235" s="58" t="s">
        <v>8786</v>
      </c>
      <c r="D3235" s="58" t="s">
        <v>8787</v>
      </c>
      <c r="E3235" s="58" t="s">
        <v>2200</v>
      </c>
      <c r="F3235" s="57" t="s">
        <v>441</v>
      </c>
      <c r="G3235" s="59">
        <v>20043</v>
      </c>
      <c r="H3235" s="102">
        <f t="shared" si="50"/>
        <v>4.0812877345523777</v>
      </c>
    </row>
    <row r="3236" spans="1:8">
      <c r="A3236" s="56">
        <v>371990200929</v>
      </c>
      <c r="B3236" s="57" t="s">
        <v>8788</v>
      </c>
      <c r="C3236" s="58" t="s">
        <v>8789</v>
      </c>
      <c r="D3236" s="58" t="s">
        <v>8790</v>
      </c>
      <c r="E3236" s="58" t="s">
        <v>2200</v>
      </c>
      <c r="F3236" s="57" t="s">
        <v>441</v>
      </c>
      <c r="G3236" s="59">
        <v>20043</v>
      </c>
      <c r="H3236" s="102">
        <f t="shared" si="50"/>
        <v>4.0812877345523777</v>
      </c>
    </row>
    <row r="3237" spans="1:8">
      <c r="A3237" s="56">
        <v>390750600193</v>
      </c>
      <c r="B3237" s="57" t="s">
        <v>8791</v>
      </c>
      <c r="C3237" s="58" t="s">
        <v>8792</v>
      </c>
      <c r="D3237" s="58" t="s">
        <v>8793</v>
      </c>
      <c r="E3237" s="58" t="s">
        <v>1532</v>
      </c>
      <c r="F3237" s="57" t="s">
        <v>441</v>
      </c>
      <c r="G3237" s="59">
        <v>20043</v>
      </c>
      <c r="H3237" s="102">
        <f t="shared" si="50"/>
        <v>4.0812877345523777</v>
      </c>
    </row>
    <row r="3238" spans="1:8">
      <c r="A3238" s="56">
        <v>390980810120</v>
      </c>
      <c r="B3238" s="57" t="s">
        <v>8794</v>
      </c>
      <c r="C3238" s="58" t="s">
        <v>8795</v>
      </c>
      <c r="D3238" s="58" t="s">
        <v>8796</v>
      </c>
      <c r="E3238" s="58" t="s">
        <v>1532</v>
      </c>
      <c r="F3238" s="57" t="s">
        <v>441</v>
      </c>
      <c r="G3238" s="59">
        <v>20043</v>
      </c>
      <c r="H3238" s="102">
        <f t="shared" si="50"/>
        <v>4.0812877345523777</v>
      </c>
    </row>
    <row r="3239" spans="1:8">
      <c r="A3239" s="56">
        <v>390980810162</v>
      </c>
      <c r="B3239" s="57" t="s">
        <v>8797</v>
      </c>
      <c r="C3239" s="58" t="s">
        <v>8798</v>
      </c>
      <c r="D3239" s="58" t="s">
        <v>8799</v>
      </c>
      <c r="E3239" s="58" t="s">
        <v>1532</v>
      </c>
      <c r="F3239" s="57" t="s">
        <v>441</v>
      </c>
      <c r="G3239" s="59">
        <v>20043</v>
      </c>
      <c r="H3239" s="102">
        <f t="shared" si="50"/>
        <v>4.0812877345523777</v>
      </c>
    </row>
    <row r="3240" spans="1:8">
      <c r="A3240" s="56">
        <v>391000101116</v>
      </c>
      <c r="B3240" s="57" t="s">
        <v>8800</v>
      </c>
      <c r="C3240" s="58" t="s">
        <v>8801</v>
      </c>
      <c r="D3240" s="58" t="s">
        <v>8802</v>
      </c>
      <c r="E3240" s="58" t="s">
        <v>984</v>
      </c>
      <c r="F3240" s="57" t="s">
        <v>441</v>
      </c>
      <c r="G3240" s="59">
        <v>20043</v>
      </c>
      <c r="H3240" s="102">
        <f t="shared" si="50"/>
        <v>4.0812877345523777</v>
      </c>
    </row>
    <row r="3241" spans="1:8">
      <c r="A3241" s="56">
        <v>391871000122</v>
      </c>
      <c r="B3241" s="57" t="s">
        <v>8803</v>
      </c>
      <c r="C3241" s="58" t="s">
        <v>8804</v>
      </c>
      <c r="D3241" s="58" t="s">
        <v>8805</v>
      </c>
      <c r="E3241" s="58" t="s">
        <v>1416</v>
      </c>
      <c r="F3241" s="57" t="s">
        <v>441</v>
      </c>
      <c r="G3241" s="59">
        <v>20043</v>
      </c>
      <c r="H3241" s="102">
        <f t="shared" si="50"/>
        <v>4.0812877345523777</v>
      </c>
    </row>
    <row r="3242" spans="1:8">
      <c r="A3242" s="56">
        <v>391920100057</v>
      </c>
      <c r="B3242" s="57" t="s">
        <v>8806</v>
      </c>
      <c r="C3242" s="58" t="s">
        <v>8807</v>
      </c>
      <c r="D3242" s="58" t="s">
        <v>8808</v>
      </c>
      <c r="E3242" s="58" t="s">
        <v>984</v>
      </c>
      <c r="F3242" s="57" t="s">
        <v>441</v>
      </c>
      <c r="G3242" s="59">
        <v>20043</v>
      </c>
      <c r="H3242" s="102">
        <f t="shared" si="50"/>
        <v>4.0812877345523777</v>
      </c>
    </row>
    <row r="3243" spans="1:8">
      <c r="A3243" s="56">
        <v>395000501349</v>
      </c>
      <c r="B3243" s="57" t="s">
        <v>8809</v>
      </c>
      <c r="C3243" s="58" t="s">
        <v>8810</v>
      </c>
      <c r="D3243" s="58" t="s">
        <v>8811</v>
      </c>
      <c r="E3243" s="58" t="s">
        <v>728</v>
      </c>
      <c r="F3243" s="57" t="s">
        <v>441</v>
      </c>
      <c r="G3243" s="59">
        <v>20043</v>
      </c>
      <c r="H3243" s="102">
        <f t="shared" si="50"/>
        <v>4.0812877345523777</v>
      </c>
    </row>
    <row r="3244" spans="1:8">
      <c r="A3244" s="56">
        <v>395000601548</v>
      </c>
      <c r="B3244" s="57" t="s">
        <v>8812</v>
      </c>
      <c r="C3244" s="58" t="s">
        <v>8813</v>
      </c>
      <c r="D3244" s="58" t="s">
        <v>8814</v>
      </c>
      <c r="E3244" s="58" t="s">
        <v>743</v>
      </c>
      <c r="F3244" s="57" t="s">
        <v>441</v>
      </c>
      <c r="G3244" s="59">
        <v>20043</v>
      </c>
      <c r="H3244" s="102">
        <f t="shared" si="50"/>
        <v>4.0812877345523777</v>
      </c>
    </row>
    <row r="3245" spans="1:8">
      <c r="A3245" s="56">
        <v>395020700861</v>
      </c>
      <c r="B3245" s="57" t="s">
        <v>8815</v>
      </c>
      <c r="C3245" s="58" t="s">
        <v>8816</v>
      </c>
      <c r="D3245" s="58" t="s">
        <v>8817</v>
      </c>
      <c r="E3245" s="58" t="s">
        <v>743</v>
      </c>
      <c r="F3245" s="57" t="s">
        <v>441</v>
      </c>
      <c r="G3245" s="59">
        <v>20043</v>
      </c>
      <c r="H3245" s="102">
        <f t="shared" si="50"/>
        <v>4.0812877345523777</v>
      </c>
    </row>
    <row r="3246" spans="1:8">
      <c r="A3246" s="56">
        <v>395960811164</v>
      </c>
      <c r="B3246" s="57" t="s">
        <v>8818</v>
      </c>
      <c r="C3246" s="58" t="s">
        <v>8819</v>
      </c>
      <c r="D3246" s="58" t="s">
        <v>2827</v>
      </c>
      <c r="E3246" s="58" t="s">
        <v>728</v>
      </c>
      <c r="F3246" s="57" t="s">
        <v>441</v>
      </c>
      <c r="G3246" s="59">
        <v>20043</v>
      </c>
      <c r="H3246" s="102">
        <f t="shared" si="50"/>
        <v>4.0812877345523777</v>
      </c>
    </row>
    <row r="3247" spans="1:8">
      <c r="A3247" s="56">
        <v>395970210193</v>
      </c>
      <c r="B3247" s="57" t="s">
        <v>8820</v>
      </c>
      <c r="C3247" s="58" t="s">
        <v>8821</v>
      </c>
      <c r="D3247" s="58" t="s">
        <v>2611</v>
      </c>
      <c r="E3247" s="58" t="s">
        <v>728</v>
      </c>
      <c r="F3247" s="57" t="s">
        <v>441</v>
      </c>
      <c r="G3247" s="59">
        <v>20043</v>
      </c>
      <c r="H3247" s="102">
        <f t="shared" si="50"/>
        <v>4.0812877345523777</v>
      </c>
    </row>
    <row r="3248" spans="1:8">
      <c r="A3248" s="56">
        <v>395980821549</v>
      </c>
      <c r="B3248" s="57" t="s">
        <v>8822</v>
      </c>
      <c r="C3248" s="58" t="s">
        <v>8823</v>
      </c>
      <c r="D3248" s="58" t="s">
        <v>8824</v>
      </c>
      <c r="E3248" s="58" t="s">
        <v>4163</v>
      </c>
      <c r="F3248" s="57" t="s">
        <v>441</v>
      </c>
      <c r="G3248" s="59">
        <v>20043</v>
      </c>
      <c r="H3248" s="102">
        <f t="shared" si="50"/>
        <v>4.0812877345523777</v>
      </c>
    </row>
    <row r="3249" spans="1:8">
      <c r="A3249" s="56">
        <v>396000802027</v>
      </c>
      <c r="B3249" s="57" t="s">
        <v>627</v>
      </c>
      <c r="C3249" s="58" t="s">
        <v>628</v>
      </c>
      <c r="D3249" s="58" t="s">
        <v>629</v>
      </c>
      <c r="E3249" s="58" t="s">
        <v>440</v>
      </c>
      <c r="F3249" s="57" t="s">
        <v>441</v>
      </c>
      <c r="G3249" s="59">
        <v>20043</v>
      </c>
      <c r="H3249" s="102">
        <f t="shared" si="50"/>
        <v>4.0812877345523777</v>
      </c>
    </row>
    <row r="3250" spans="1:8">
      <c r="A3250" s="56">
        <v>398000305701</v>
      </c>
      <c r="B3250" s="57" t="s">
        <v>8825</v>
      </c>
      <c r="C3250" s="58" t="s">
        <v>8826</v>
      </c>
      <c r="D3250" s="58" t="s">
        <v>8827</v>
      </c>
      <c r="E3250" s="58" t="s">
        <v>2733</v>
      </c>
      <c r="F3250" s="57" t="s">
        <v>441</v>
      </c>
      <c r="G3250" s="59">
        <v>20043</v>
      </c>
      <c r="H3250" s="102">
        <f t="shared" si="50"/>
        <v>4.0812877345523777</v>
      </c>
    </row>
    <row r="3251" spans="1:8">
      <c r="A3251" s="56">
        <v>398100300820</v>
      </c>
      <c r="B3251" s="57" t="s">
        <v>8828</v>
      </c>
      <c r="C3251" s="58" t="s">
        <v>8829</v>
      </c>
      <c r="D3251" s="58" t="s">
        <v>8830</v>
      </c>
      <c r="E3251" s="58" t="s">
        <v>743</v>
      </c>
      <c r="F3251" s="57" t="s">
        <v>441</v>
      </c>
      <c r="G3251" s="59">
        <v>20043</v>
      </c>
      <c r="H3251" s="102">
        <f t="shared" si="50"/>
        <v>4.0812877345523777</v>
      </c>
    </row>
    <row r="3252" spans="1:8">
      <c r="A3252" s="56">
        <v>398950120561</v>
      </c>
      <c r="B3252" s="57" t="s">
        <v>8831</v>
      </c>
      <c r="C3252" s="58" t="s">
        <v>8832</v>
      </c>
      <c r="D3252" s="58" t="s">
        <v>8833</v>
      </c>
      <c r="E3252" s="58" t="s">
        <v>2160</v>
      </c>
      <c r="F3252" s="57" t="s">
        <v>441</v>
      </c>
      <c r="G3252" s="59">
        <v>20043</v>
      </c>
      <c r="H3252" s="102">
        <f t="shared" si="50"/>
        <v>4.0812877345523777</v>
      </c>
    </row>
    <row r="3253" spans="1:8">
      <c r="A3253" s="56">
        <v>398950620653</v>
      </c>
      <c r="B3253" s="57" t="s">
        <v>8834</v>
      </c>
      <c r="C3253" s="58" t="s">
        <v>8835</v>
      </c>
      <c r="D3253" s="58" t="s">
        <v>8836</v>
      </c>
      <c r="E3253" s="58" t="s">
        <v>4797</v>
      </c>
      <c r="F3253" s="57" t="s">
        <v>441</v>
      </c>
      <c r="G3253" s="59">
        <v>20043</v>
      </c>
      <c r="H3253" s="102">
        <f t="shared" si="50"/>
        <v>4.0812877345523777</v>
      </c>
    </row>
    <row r="3254" spans="1:8">
      <c r="A3254" s="56">
        <v>398960805678</v>
      </c>
      <c r="B3254" s="57" t="s">
        <v>8837</v>
      </c>
      <c r="C3254" s="58" t="s">
        <v>8838</v>
      </c>
      <c r="D3254" s="58" t="s">
        <v>8839</v>
      </c>
      <c r="E3254" s="58" t="s">
        <v>2227</v>
      </c>
      <c r="F3254" s="57" t="s">
        <v>441</v>
      </c>
      <c r="G3254" s="59">
        <v>20043</v>
      </c>
      <c r="H3254" s="102">
        <f t="shared" si="50"/>
        <v>4.0812877345523777</v>
      </c>
    </row>
    <row r="3255" spans="1:8">
      <c r="A3255" s="56">
        <v>398971210277</v>
      </c>
      <c r="B3255" s="57" t="s">
        <v>8840</v>
      </c>
      <c r="C3255" s="58" t="s">
        <v>8841</v>
      </c>
      <c r="D3255" s="58" t="s">
        <v>8842</v>
      </c>
      <c r="E3255" s="58" t="s">
        <v>2227</v>
      </c>
      <c r="F3255" s="57" t="s">
        <v>441</v>
      </c>
      <c r="G3255" s="59">
        <v>20043</v>
      </c>
      <c r="H3255" s="102">
        <f t="shared" si="50"/>
        <v>4.0812877345523777</v>
      </c>
    </row>
    <row r="3256" spans="1:8">
      <c r="A3256" s="56">
        <v>398990511342</v>
      </c>
      <c r="B3256" s="57" t="s">
        <v>8843</v>
      </c>
      <c r="C3256" s="58" t="s">
        <v>8844</v>
      </c>
      <c r="D3256" s="58" t="s">
        <v>8845</v>
      </c>
      <c r="E3256" s="58" t="s">
        <v>743</v>
      </c>
      <c r="F3256" s="57" t="s">
        <v>441</v>
      </c>
      <c r="G3256" s="59">
        <v>20043</v>
      </c>
      <c r="H3256" s="102">
        <f t="shared" si="50"/>
        <v>4.0812877345523777</v>
      </c>
    </row>
    <row r="3257" spans="1:8">
      <c r="A3257" s="56">
        <v>400000901821</v>
      </c>
      <c r="B3257" s="57" t="s">
        <v>8846</v>
      </c>
      <c r="C3257" s="58" t="s">
        <v>8847</v>
      </c>
      <c r="D3257" s="58" t="s">
        <v>5371</v>
      </c>
      <c r="E3257" s="58" t="s">
        <v>716</v>
      </c>
      <c r="F3257" s="57" t="s">
        <v>441</v>
      </c>
      <c r="G3257" s="59">
        <v>20043</v>
      </c>
      <c r="H3257" s="102">
        <f t="shared" si="50"/>
        <v>4.0812877345523777</v>
      </c>
    </row>
    <row r="3258" spans="1:8">
      <c r="A3258" s="56">
        <v>400040807819</v>
      </c>
      <c r="B3258" s="57" t="s">
        <v>8848</v>
      </c>
      <c r="C3258" s="58" t="s">
        <v>8849</v>
      </c>
      <c r="D3258" s="58" t="s">
        <v>8850</v>
      </c>
      <c r="E3258" s="58" t="s">
        <v>716</v>
      </c>
      <c r="F3258" s="57" t="s">
        <v>441</v>
      </c>
      <c r="G3258" s="59">
        <v>20043</v>
      </c>
      <c r="H3258" s="102">
        <f t="shared" si="50"/>
        <v>4.0812877345523777</v>
      </c>
    </row>
    <row r="3259" spans="1:8">
      <c r="A3259" s="56">
        <v>400041002989</v>
      </c>
      <c r="B3259" s="57" t="s">
        <v>8851</v>
      </c>
      <c r="C3259" s="58" t="s">
        <v>8852</v>
      </c>
      <c r="D3259" s="58" t="s">
        <v>1051</v>
      </c>
      <c r="E3259" s="58" t="s">
        <v>1051</v>
      </c>
      <c r="F3259" s="57" t="s">
        <v>441</v>
      </c>
      <c r="G3259" s="59">
        <v>20043</v>
      </c>
      <c r="H3259" s="102">
        <f t="shared" si="50"/>
        <v>4.0812877345523777</v>
      </c>
    </row>
    <row r="3260" spans="1:8">
      <c r="A3260" s="56">
        <v>400041003357</v>
      </c>
      <c r="B3260" s="57" t="s">
        <v>8853</v>
      </c>
      <c r="C3260" s="58" t="s">
        <v>8854</v>
      </c>
      <c r="D3260" s="58" t="s">
        <v>8855</v>
      </c>
      <c r="E3260" s="58" t="s">
        <v>716</v>
      </c>
      <c r="F3260" s="57" t="s">
        <v>441</v>
      </c>
      <c r="G3260" s="59">
        <v>20043</v>
      </c>
      <c r="H3260" s="102">
        <f t="shared" si="50"/>
        <v>4.0812877345523777</v>
      </c>
    </row>
    <row r="3261" spans="1:8">
      <c r="A3261" s="56">
        <v>400050701741</v>
      </c>
      <c r="B3261" s="57" t="s">
        <v>8856</v>
      </c>
      <c r="C3261" s="58" t="s">
        <v>8857</v>
      </c>
      <c r="D3261" s="58" t="s">
        <v>8858</v>
      </c>
      <c r="E3261" s="58" t="s">
        <v>716</v>
      </c>
      <c r="F3261" s="57" t="s">
        <v>441</v>
      </c>
      <c r="G3261" s="59">
        <v>20043</v>
      </c>
      <c r="H3261" s="102">
        <f t="shared" si="50"/>
        <v>4.0812877345523777</v>
      </c>
    </row>
    <row r="3262" spans="1:8">
      <c r="A3262" s="56">
        <v>400940742356</v>
      </c>
      <c r="B3262" s="57" t="s">
        <v>8859</v>
      </c>
      <c r="C3262" s="58" t="s">
        <v>8860</v>
      </c>
      <c r="D3262" s="58" t="s">
        <v>8861</v>
      </c>
      <c r="E3262" s="58" t="s">
        <v>716</v>
      </c>
      <c r="F3262" s="57" t="s">
        <v>441</v>
      </c>
      <c r="G3262" s="59">
        <v>20043</v>
      </c>
      <c r="H3262" s="102">
        <f t="shared" si="50"/>
        <v>4.0812877345523777</v>
      </c>
    </row>
    <row r="3263" spans="1:8">
      <c r="A3263" s="56">
        <v>400970220184</v>
      </c>
      <c r="B3263" s="57" t="s">
        <v>8862</v>
      </c>
      <c r="C3263" s="58" t="s">
        <v>8560</v>
      </c>
      <c r="D3263" s="58" t="s">
        <v>8863</v>
      </c>
      <c r="E3263" s="58" t="s">
        <v>716</v>
      </c>
      <c r="F3263" s="57" t="s">
        <v>441</v>
      </c>
      <c r="G3263" s="59">
        <v>20043</v>
      </c>
      <c r="H3263" s="102">
        <f t="shared" si="50"/>
        <v>4.0812877345523777</v>
      </c>
    </row>
    <row r="3264" spans="1:8">
      <c r="A3264" s="56">
        <v>400981122575</v>
      </c>
      <c r="B3264" s="57" t="s">
        <v>8864</v>
      </c>
      <c r="C3264" s="58" t="s">
        <v>8865</v>
      </c>
      <c r="D3264" s="58" t="s">
        <v>6477</v>
      </c>
      <c r="E3264" s="58" t="s">
        <v>716</v>
      </c>
      <c r="F3264" s="57" t="s">
        <v>441</v>
      </c>
      <c r="G3264" s="59">
        <v>20043</v>
      </c>
      <c r="H3264" s="102">
        <f t="shared" si="50"/>
        <v>4.0812877345523777</v>
      </c>
    </row>
    <row r="3265" spans="1:8">
      <c r="A3265" s="56">
        <v>400990422476</v>
      </c>
      <c r="B3265" s="57" t="s">
        <v>8866</v>
      </c>
      <c r="C3265" s="58" t="s">
        <v>8867</v>
      </c>
      <c r="D3265" s="58" t="s">
        <v>8868</v>
      </c>
      <c r="E3265" s="58" t="s">
        <v>716</v>
      </c>
      <c r="F3265" s="57" t="s">
        <v>441</v>
      </c>
      <c r="G3265" s="59">
        <v>20043</v>
      </c>
      <c r="H3265" s="102">
        <f t="shared" si="50"/>
        <v>4.0812877345523777</v>
      </c>
    </row>
    <row r="3266" spans="1:8">
      <c r="A3266" s="56">
        <v>389061000466</v>
      </c>
      <c r="B3266" s="57" t="s">
        <v>8869</v>
      </c>
      <c r="C3266" s="58" t="s">
        <v>8870</v>
      </c>
      <c r="D3266" s="58" t="s">
        <v>8871</v>
      </c>
      <c r="E3266" s="58" t="s">
        <v>3109</v>
      </c>
      <c r="F3266" s="57" t="s">
        <v>477</v>
      </c>
      <c r="G3266" s="59">
        <v>20042</v>
      </c>
      <c r="H3266" s="102">
        <f t="shared" si="50"/>
        <v>4.081084107962818</v>
      </c>
    </row>
    <row r="3267" spans="1:8">
      <c r="A3267" s="56">
        <v>390831200467</v>
      </c>
      <c r="B3267" s="57" t="s">
        <v>8872</v>
      </c>
      <c r="C3267" s="58" t="s">
        <v>3786</v>
      </c>
      <c r="D3267" s="58" t="s">
        <v>3549</v>
      </c>
      <c r="E3267" s="58" t="s">
        <v>1532</v>
      </c>
      <c r="F3267" s="57" t="s">
        <v>441</v>
      </c>
      <c r="G3267" s="59">
        <v>20042</v>
      </c>
      <c r="H3267" s="102">
        <f t="shared" ref="H3267:H3330" si="51">G3267/4910.95</f>
        <v>4.081084107962818</v>
      </c>
    </row>
    <row r="3268" spans="1:8">
      <c r="A3268" s="56">
        <v>391100500140</v>
      </c>
      <c r="B3268" s="57" t="s">
        <v>8873</v>
      </c>
      <c r="C3268" s="58" t="s">
        <v>8874</v>
      </c>
      <c r="D3268" s="58" t="s">
        <v>8875</v>
      </c>
      <c r="E3268" s="58" t="s">
        <v>984</v>
      </c>
      <c r="F3268" s="57" t="s">
        <v>441</v>
      </c>
      <c r="G3268" s="59">
        <v>20042</v>
      </c>
      <c r="H3268" s="102">
        <f t="shared" si="51"/>
        <v>4.081084107962818</v>
      </c>
    </row>
    <row r="3269" spans="1:8">
      <c r="A3269" s="56">
        <v>391930100080</v>
      </c>
      <c r="B3269" s="57" t="s">
        <v>8876</v>
      </c>
      <c r="C3269" s="58" t="s">
        <v>8877</v>
      </c>
      <c r="D3269" s="58" t="s">
        <v>8878</v>
      </c>
      <c r="E3269" s="58" t="s">
        <v>1788</v>
      </c>
      <c r="F3269" s="57" t="s">
        <v>441</v>
      </c>
      <c r="G3269" s="59">
        <v>20042</v>
      </c>
      <c r="H3269" s="102">
        <f t="shared" si="51"/>
        <v>4.081084107962818</v>
      </c>
    </row>
    <row r="3270" spans="1:8">
      <c r="A3270" s="56">
        <v>395950711587</v>
      </c>
      <c r="B3270" s="57" t="s">
        <v>8879</v>
      </c>
      <c r="C3270" s="58" t="s">
        <v>8880</v>
      </c>
      <c r="D3270" s="58" t="s">
        <v>8881</v>
      </c>
      <c r="E3270" s="58" t="s">
        <v>743</v>
      </c>
      <c r="F3270" s="57" t="s">
        <v>441</v>
      </c>
      <c r="G3270" s="59">
        <v>20042</v>
      </c>
      <c r="H3270" s="102">
        <f t="shared" si="51"/>
        <v>4.081084107962818</v>
      </c>
    </row>
    <row r="3271" spans="1:8">
      <c r="A3271" s="56">
        <v>395970350416</v>
      </c>
      <c r="B3271" s="57" t="s">
        <v>8882</v>
      </c>
      <c r="C3271" s="58" t="s">
        <v>8883</v>
      </c>
      <c r="D3271" s="58" t="s">
        <v>8884</v>
      </c>
      <c r="E3271" s="58" t="s">
        <v>743</v>
      </c>
      <c r="F3271" s="57" t="s">
        <v>441</v>
      </c>
      <c r="G3271" s="59">
        <v>20042</v>
      </c>
      <c r="H3271" s="102">
        <f t="shared" si="51"/>
        <v>4.081084107962818</v>
      </c>
    </row>
    <row r="3272" spans="1:8">
      <c r="A3272" s="56">
        <v>398000506749</v>
      </c>
      <c r="B3272" s="57" t="s">
        <v>8885</v>
      </c>
      <c r="C3272" s="58" t="s">
        <v>8886</v>
      </c>
      <c r="D3272" s="58" t="s">
        <v>8887</v>
      </c>
      <c r="E3272" s="58" t="s">
        <v>2160</v>
      </c>
      <c r="F3272" s="57" t="s">
        <v>441</v>
      </c>
      <c r="G3272" s="59">
        <v>20042</v>
      </c>
      <c r="H3272" s="102">
        <f t="shared" si="51"/>
        <v>4.081084107962818</v>
      </c>
    </row>
    <row r="3273" spans="1:8">
      <c r="A3273" s="56">
        <v>398990210539</v>
      </c>
      <c r="B3273" s="57" t="s">
        <v>8888</v>
      </c>
      <c r="C3273" s="58" t="s">
        <v>8889</v>
      </c>
      <c r="D3273" s="58" t="s">
        <v>1868</v>
      </c>
      <c r="E3273" s="58" t="s">
        <v>2160</v>
      </c>
      <c r="F3273" s="57" t="s">
        <v>441</v>
      </c>
      <c r="G3273" s="59">
        <v>20042</v>
      </c>
      <c r="H3273" s="102">
        <f t="shared" si="51"/>
        <v>4.081084107962818</v>
      </c>
    </row>
    <row r="3274" spans="1:8">
      <c r="A3274" s="56">
        <v>400000800421</v>
      </c>
      <c r="B3274" s="57" t="s">
        <v>8890</v>
      </c>
      <c r="C3274" s="58" t="s">
        <v>8891</v>
      </c>
      <c r="D3274" s="58" t="s">
        <v>6391</v>
      </c>
      <c r="E3274" s="58" t="s">
        <v>716</v>
      </c>
      <c r="F3274" s="57" t="s">
        <v>441</v>
      </c>
      <c r="G3274" s="59">
        <v>20042</v>
      </c>
      <c r="H3274" s="102">
        <f t="shared" si="51"/>
        <v>4.081084107962818</v>
      </c>
    </row>
    <row r="3275" spans="1:8">
      <c r="A3275" s="56">
        <v>400010802804</v>
      </c>
      <c r="B3275" s="57" t="s">
        <v>8892</v>
      </c>
      <c r="C3275" s="58" t="s">
        <v>8893</v>
      </c>
      <c r="D3275" s="58" t="s">
        <v>8894</v>
      </c>
      <c r="E3275" s="58" t="s">
        <v>716</v>
      </c>
      <c r="F3275" s="57" t="s">
        <v>441</v>
      </c>
      <c r="G3275" s="59">
        <v>20042</v>
      </c>
      <c r="H3275" s="102">
        <f t="shared" si="51"/>
        <v>4.081084107962818</v>
      </c>
    </row>
    <row r="3276" spans="1:8">
      <c r="A3276" s="56">
        <v>400080104985</v>
      </c>
      <c r="B3276" s="57" t="s">
        <v>8895</v>
      </c>
      <c r="C3276" s="58" t="s">
        <v>8896</v>
      </c>
      <c r="D3276" s="58" t="s">
        <v>8897</v>
      </c>
      <c r="E3276" s="58" t="s">
        <v>716</v>
      </c>
      <c r="F3276" s="57" t="s">
        <v>441</v>
      </c>
      <c r="G3276" s="59">
        <v>20042</v>
      </c>
      <c r="H3276" s="102">
        <f t="shared" si="51"/>
        <v>4.081084107962818</v>
      </c>
    </row>
    <row r="3277" spans="1:8">
      <c r="A3277" s="56">
        <v>371000200059</v>
      </c>
      <c r="B3277" s="57" t="s">
        <v>8898</v>
      </c>
      <c r="C3277" s="58" t="s">
        <v>8899</v>
      </c>
      <c r="D3277" s="58" t="s">
        <v>8900</v>
      </c>
      <c r="E3277" s="58" t="s">
        <v>4814</v>
      </c>
      <c r="F3277" s="57" t="s">
        <v>441</v>
      </c>
      <c r="G3277" s="59">
        <v>17592</v>
      </c>
      <c r="H3277" s="102">
        <f t="shared" si="51"/>
        <v>3.5821989635406593</v>
      </c>
    </row>
    <row r="3278" spans="1:8">
      <c r="A3278" s="56">
        <v>398181000949</v>
      </c>
      <c r="B3278" s="57" t="s">
        <v>8901</v>
      </c>
      <c r="C3278" s="58" t="s">
        <v>8902</v>
      </c>
      <c r="D3278" s="58" t="s">
        <v>8903</v>
      </c>
      <c r="E3278" s="58" t="s">
        <v>6927</v>
      </c>
      <c r="F3278" s="57" t="s">
        <v>441</v>
      </c>
      <c r="G3278" s="59">
        <v>17592</v>
      </c>
      <c r="H3278" s="102">
        <f t="shared" si="51"/>
        <v>3.5821989635406593</v>
      </c>
    </row>
    <row r="3279" spans="1:8">
      <c r="A3279" s="56">
        <v>390870700027</v>
      </c>
      <c r="B3279" s="57" t="s">
        <v>8904</v>
      </c>
      <c r="C3279" s="58" t="s">
        <v>4959</v>
      </c>
      <c r="D3279" s="58" t="s">
        <v>8905</v>
      </c>
      <c r="E3279" s="58" t="s">
        <v>1055</v>
      </c>
      <c r="F3279" s="57" t="s">
        <v>441</v>
      </c>
      <c r="G3279" s="59">
        <v>17307</v>
      </c>
      <c r="H3279" s="102">
        <f t="shared" si="51"/>
        <v>3.5241653855160409</v>
      </c>
    </row>
    <row r="3280" spans="1:8">
      <c r="A3280" s="56">
        <v>395100300758</v>
      </c>
      <c r="B3280" s="57" t="s">
        <v>8906</v>
      </c>
      <c r="C3280" s="58" t="s">
        <v>8907</v>
      </c>
      <c r="D3280" s="58" t="s">
        <v>8908</v>
      </c>
      <c r="E3280" s="58" t="s">
        <v>743</v>
      </c>
      <c r="F3280" s="57" t="s">
        <v>477</v>
      </c>
      <c r="G3280" s="59">
        <v>16708</v>
      </c>
      <c r="H3280" s="102">
        <f t="shared" si="51"/>
        <v>3.4021930583695621</v>
      </c>
    </row>
    <row r="3281" spans="1:8">
      <c r="A3281" s="56">
        <v>398960105676</v>
      </c>
      <c r="B3281" s="57" t="s">
        <v>8909</v>
      </c>
      <c r="C3281" s="58" t="s">
        <v>2155</v>
      </c>
      <c r="D3281" s="58" t="s">
        <v>8910</v>
      </c>
      <c r="E3281" s="58" t="s">
        <v>2037</v>
      </c>
      <c r="F3281" s="57" t="s">
        <v>441</v>
      </c>
      <c r="G3281" s="59">
        <v>16017</v>
      </c>
      <c r="H3281" s="102">
        <f t="shared" si="51"/>
        <v>3.2614870849835573</v>
      </c>
    </row>
    <row r="3282" spans="1:8">
      <c r="A3282" s="56">
        <v>400940541580</v>
      </c>
      <c r="B3282" s="57" t="s">
        <v>8911</v>
      </c>
      <c r="C3282" s="58" t="s">
        <v>8912</v>
      </c>
      <c r="D3282" s="58" t="s">
        <v>8913</v>
      </c>
      <c r="E3282" s="58" t="s">
        <v>716</v>
      </c>
      <c r="F3282" s="57" t="s">
        <v>441</v>
      </c>
      <c r="G3282" s="59">
        <v>15623</v>
      </c>
      <c r="H3282" s="102">
        <f t="shared" si="51"/>
        <v>3.1812582086968919</v>
      </c>
    </row>
    <row r="3283" spans="1:8">
      <c r="A3283" s="56">
        <v>390831001138</v>
      </c>
      <c r="B3283" s="57" t="s">
        <v>8914</v>
      </c>
      <c r="C3283" s="58" t="s">
        <v>8915</v>
      </c>
      <c r="D3283" s="58" t="s">
        <v>8916</v>
      </c>
      <c r="E3283" s="58" t="s">
        <v>1525</v>
      </c>
      <c r="F3283" s="57" t="s">
        <v>477</v>
      </c>
      <c r="G3283" s="59">
        <v>15341</v>
      </c>
      <c r="H3283" s="102">
        <f t="shared" si="51"/>
        <v>3.1238355104409536</v>
      </c>
    </row>
    <row r="3284" spans="1:8">
      <c r="A3284" s="56">
        <v>370850103013</v>
      </c>
      <c r="B3284" s="57" t="s">
        <v>8917</v>
      </c>
      <c r="C3284" s="58" t="s">
        <v>8918</v>
      </c>
      <c r="D3284" s="58" t="s">
        <v>8919</v>
      </c>
      <c r="E3284" s="58" t="s">
        <v>1409</v>
      </c>
      <c r="F3284" s="57" t="s">
        <v>441</v>
      </c>
      <c r="G3284" s="59">
        <v>15142</v>
      </c>
      <c r="H3284" s="102">
        <f t="shared" si="51"/>
        <v>3.0833138191185006</v>
      </c>
    </row>
    <row r="3285" spans="1:8">
      <c r="A3285" s="56">
        <v>370980409491</v>
      </c>
      <c r="B3285" s="57" t="s">
        <v>8920</v>
      </c>
      <c r="C3285" s="58" t="s">
        <v>8921</v>
      </c>
      <c r="D3285" s="58" t="s">
        <v>8922</v>
      </c>
      <c r="E3285" s="58" t="s">
        <v>1409</v>
      </c>
      <c r="F3285" s="57" t="s">
        <v>441</v>
      </c>
      <c r="G3285" s="59">
        <v>15142</v>
      </c>
      <c r="H3285" s="102">
        <f t="shared" si="51"/>
        <v>3.0833138191185006</v>
      </c>
    </row>
    <row r="3286" spans="1:8">
      <c r="A3286" s="56">
        <v>371930800251</v>
      </c>
      <c r="B3286" s="57" t="s">
        <v>8923</v>
      </c>
      <c r="C3286" s="58" t="s">
        <v>8924</v>
      </c>
      <c r="D3286" s="58" t="s">
        <v>8925</v>
      </c>
      <c r="E3286" s="58" t="s">
        <v>1429</v>
      </c>
      <c r="F3286" s="57" t="s">
        <v>441</v>
      </c>
      <c r="G3286" s="59">
        <v>15142</v>
      </c>
      <c r="H3286" s="102">
        <f t="shared" si="51"/>
        <v>3.0833138191185006</v>
      </c>
    </row>
    <row r="3287" spans="1:8">
      <c r="A3287" s="56">
        <v>371951200652</v>
      </c>
      <c r="B3287" s="57" t="s">
        <v>8926</v>
      </c>
      <c r="C3287" s="58" t="s">
        <v>8927</v>
      </c>
      <c r="D3287" s="58" t="s">
        <v>8928</v>
      </c>
      <c r="E3287" s="58" t="s">
        <v>1674</v>
      </c>
      <c r="F3287" s="57" t="s">
        <v>441</v>
      </c>
      <c r="G3287" s="59">
        <v>15142</v>
      </c>
      <c r="H3287" s="102">
        <f t="shared" si="51"/>
        <v>3.0833138191185006</v>
      </c>
    </row>
    <row r="3288" spans="1:8">
      <c r="A3288" s="56">
        <v>371970700160</v>
      </c>
      <c r="B3288" s="57" t="s">
        <v>8929</v>
      </c>
      <c r="C3288" s="58" t="s">
        <v>8930</v>
      </c>
      <c r="D3288" s="58" t="s">
        <v>8931</v>
      </c>
      <c r="E3288" s="58" t="s">
        <v>1674</v>
      </c>
      <c r="F3288" s="57" t="s">
        <v>441</v>
      </c>
      <c r="G3288" s="59">
        <v>15142</v>
      </c>
      <c r="H3288" s="102">
        <f t="shared" si="51"/>
        <v>3.0833138191185006</v>
      </c>
    </row>
    <row r="3289" spans="1:8">
      <c r="A3289" s="56">
        <v>390750900111</v>
      </c>
      <c r="B3289" s="57" t="s">
        <v>8932</v>
      </c>
      <c r="C3289" s="58" t="s">
        <v>8933</v>
      </c>
      <c r="D3289" s="58" t="s">
        <v>8934</v>
      </c>
      <c r="E3289" s="58" t="s">
        <v>1532</v>
      </c>
      <c r="F3289" s="57" t="s">
        <v>441</v>
      </c>
      <c r="G3289" s="59">
        <v>15142</v>
      </c>
      <c r="H3289" s="102">
        <f t="shared" si="51"/>
        <v>3.0833138191185006</v>
      </c>
    </row>
    <row r="3290" spans="1:8">
      <c r="A3290" s="56">
        <v>390780600121</v>
      </c>
      <c r="B3290" s="57" t="s">
        <v>8935</v>
      </c>
      <c r="C3290" s="58" t="s">
        <v>8936</v>
      </c>
      <c r="D3290" s="58" t="s">
        <v>3549</v>
      </c>
      <c r="E3290" s="58" t="s">
        <v>1532</v>
      </c>
      <c r="F3290" s="57" t="s">
        <v>441</v>
      </c>
      <c r="G3290" s="59">
        <v>15142</v>
      </c>
      <c r="H3290" s="102">
        <f t="shared" si="51"/>
        <v>3.0833138191185006</v>
      </c>
    </row>
    <row r="3291" spans="1:8">
      <c r="A3291" s="56">
        <v>390821100456</v>
      </c>
      <c r="B3291" s="57" t="s">
        <v>8937</v>
      </c>
      <c r="C3291" s="58" t="s">
        <v>8938</v>
      </c>
      <c r="D3291" s="58" t="s">
        <v>8939</v>
      </c>
      <c r="E3291" s="58" t="s">
        <v>1532</v>
      </c>
      <c r="F3291" s="57" t="s">
        <v>441</v>
      </c>
      <c r="G3291" s="59">
        <v>15142</v>
      </c>
      <c r="H3291" s="102">
        <f t="shared" si="51"/>
        <v>3.0833138191185006</v>
      </c>
    </row>
    <row r="3292" spans="1:8">
      <c r="A3292" s="56">
        <v>390840900234</v>
      </c>
      <c r="B3292" s="57" t="s">
        <v>8940</v>
      </c>
      <c r="C3292" s="58" t="s">
        <v>8941</v>
      </c>
      <c r="D3292" s="58" t="s">
        <v>8942</v>
      </c>
      <c r="E3292" s="58" t="s">
        <v>1532</v>
      </c>
      <c r="F3292" s="57" t="s">
        <v>441</v>
      </c>
      <c r="G3292" s="59">
        <v>15142</v>
      </c>
      <c r="H3292" s="102">
        <f t="shared" si="51"/>
        <v>3.0833138191185006</v>
      </c>
    </row>
    <row r="3293" spans="1:8">
      <c r="A3293" s="56">
        <v>390851001070</v>
      </c>
      <c r="B3293" s="57" t="s">
        <v>8943</v>
      </c>
      <c r="C3293" s="58" t="s">
        <v>8944</v>
      </c>
      <c r="D3293" s="58" t="s">
        <v>8945</v>
      </c>
      <c r="E3293" s="58" t="s">
        <v>1532</v>
      </c>
      <c r="F3293" s="57" t="s">
        <v>441</v>
      </c>
      <c r="G3293" s="59">
        <v>15142</v>
      </c>
      <c r="H3293" s="102">
        <f t="shared" si="51"/>
        <v>3.0833138191185006</v>
      </c>
    </row>
    <row r="3294" spans="1:8">
      <c r="A3294" s="56">
        <v>390940720501</v>
      </c>
      <c r="B3294" s="57" t="s">
        <v>8946</v>
      </c>
      <c r="C3294" s="58" t="s">
        <v>8947</v>
      </c>
      <c r="D3294" s="58" t="s">
        <v>8948</v>
      </c>
      <c r="E3294" s="58" t="s">
        <v>1532</v>
      </c>
      <c r="F3294" s="57" t="s">
        <v>441</v>
      </c>
      <c r="G3294" s="59">
        <v>15142</v>
      </c>
      <c r="H3294" s="102">
        <f t="shared" si="51"/>
        <v>3.0833138191185006</v>
      </c>
    </row>
    <row r="3295" spans="1:8">
      <c r="A3295" s="56">
        <v>390961211177</v>
      </c>
      <c r="B3295" s="57" t="s">
        <v>8949</v>
      </c>
      <c r="C3295" s="58" t="s">
        <v>8950</v>
      </c>
      <c r="D3295" s="58" t="s">
        <v>8951</v>
      </c>
      <c r="E3295" s="58" t="s">
        <v>1532</v>
      </c>
      <c r="F3295" s="57" t="s">
        <v>441</v>
      </c>
      <c r="G3295" s="59">
        <v>15142</v>
      </c>
      <c r="H3295" s="102">
        <f t="shared" si="51"/>
        <v>3.0833138191185006</v>
      </c>
    </row>
    <row r="3296" spans="1:8">
      <c r="A3296" s="56">
        <v>390980610449</v>
      </c>
      <c r="B3296" s="57" t="s">
        <v>8952</v>
      </c>
      <c r="C3296" s="58" t="s">
        <v>8953</v>
      </c>
      <c r="D3296" s="58" t="s">
        <v>8954</v>
      </c>
      <c r="E3296" s="58" t="s">
        <v>1532</v>
      </c>
      <c r="F3296" s="57" t="s">
        <v>441</v>
      </c>
      <c r="G3296" s="59">
        <v>15142</v>
      </c>
      <c r="H3296" s="102">
        <f t="shared" si="51"/>
        <v>3.0833138191185006</v>
      </c>
    </row>
    <row r="3297" spans="1:8">
      <c r="A3297" s="56">
        <v>391010610213</v>
      </c>
      <c r="B3297" s="57" t="s">
        <v>8955</v>
      </c>
      <c r="C3297" s="58" t="s">
        <v>8956</v>
      </c>
      <c r="D3297" s="58" t="s">
        <v>8957</v>
      </c>
      <c r="E3297" s="58" t="s">
        <v>984</v>
      </c>
      <c r="F3297" s="57" t="s">
        <v>441</v>
      </c>
      <c r="G3297" s="59">
        <v>15142</v>
      </c>
      <c r="H3297" s="102">
        <f t="shared" si="51"/>
        <v>3.0833138191185006</v>
      </c>
    </row>
    <row r="3298" spans="1:8">
      <c r="A3298" s="56">
        <v>391930600066</v>
      </c>
      <c r="B3298" s="57" t="s">
        <v>8958</v>
      </c>
      <c r="C3298" s="58" t="s">
        <v>8959</v>
      </c>
      <c r="D3298" s="58" t="s">
        <v>8960</v>
      </c>
      <c r="E3298" s="58" t="s">
        <v>1416</v>
      </c>
      <c r="F3298" s="57" t="s">
        <v>441</v>
      </c>
      <c r="G3298" s="59">
        <v>15142</v>
      </c>
      <c r="H3298" s="102">
        <f t="shared" si="51"/>
        <v>3.0833138191185006</v>
      </c>
    </row>
    <row r="3299" spans="1:8">
      <c r="A3299" s="56">
        <v>391950600151</v>
      </c>
      <c r="B3299" s="57" t="s">
        <v>8961</v>
      </c>
      <c r="C3299" s="58" t="s">
        <v>8962</v>
      </c>
      <c r="D3299" s="58" t="s">
        <v>2255</v>
      </c>
      <c r="E3299" s="58" t="s">
        <v>984</v>
      </c>
      <c r="F3299" s="57" t="s">
        <v>441</v>
      </c>
      <c r="G3299" s="59">
        <v>15142</v>
      </c>
      <c r="H3299" s="102">
        <f t="shared" si="51"/>
        <v>3.0833138191185006</v>
      </c>
    </row>
    <row r="3300" spans="1:8">
      <c r="A3300" s="56">
        <v>391960210173</v>
      </c>
      <c r="B3300" s="57" t="s">
        <v>8963</v>
      </c>
      <c r="C3300" s="58" t="s">
        <v>8964</v>
      </c>
      <c r="D3300" s="58" t="s">
        <v>8965</v>
      </c>
      <c r="E3300" s="58" t="s">
        <v>1416</v>
      </c>
      <c r="F3300" s="57" t="s">
        <v>441</v>
      </c>
      <c r="G3300" s="59">
        <v>15142</v>
      </c>
      <c r="H3300" s="102">
        <f t="shared" si="51"/>
        <v>3.0833138191185006</v>
      </c>
    </row>
    <row r="3301" spans="1:8">
      <c r="A3301" s="56">
        <v>391970310052</v>
      </c>
      <c r="B3301" s="57" t="s">
        <v>8966</v>
      </c>
      <c r="C3301" s="58" t="s">
        <v>8962</v>
      </c>
      <c r="D3301" s="58" t="s">
        <v>8802</v>
      </c>
      <c r="E3301" s="58" t="s">
        <v>984</v>
      </c>
      <c r="F3301" s="57" t="s">
        <v>441</v>
      </c>
      <c r="G3301" s="59">
        <v>15142</v>
      </c>
      <c r="H3301" s="102">
        <f t="shared" si="51"/>
        <v>3.0833138191185006</v>
      </c>
    </row>
    <row r="3302" spans="1:8">
      <c r="A3302" s="56">
        <v>391990601461</v>
      </c>
      <c r="B3302" s="57" t="s">
        <v>8967</v>
      </c>
      <c r="C3302" s="58" t="s">
        <v>8968</v>
      </c>
      <c r="D3302" s="58" t="s">
        <v>8969</v>
      </c>
      <c r="E3302" s="58" t="s">
        <v>984</v>
      </c>
      <c r="F3302" s="57" t="s">
        <v>441</v>
      </c>
      <c r="G3302" s="59">
        <v>15142</v>
      </c>
      <c r="H3302" s="102">
        <f t="shared" si="51"/>
        <v>3.0833138191185006</v>
      </c>
    </row>
    <row r="3303" spans="1:8">
      <c r="A3303" s="56">
        <v>395000500661</v>
      </c>
      <c r="B3303" s="57" t="s">
        <v>8970</v>
      </c>
      <c r="C3303" s="58" t="s">
        <v>8971</v>
      </c>
      <c r="D3303" s="58" t="s">
        <v>8972</v>
      </c>
      <c r="E3303" s="58" t="s">
        <v>743</v>
      </c>
      <c r="F3303" s="57" t="s">
        <v>441</v>
      </c>
      <c r="G3303" s="59">
        <v>15142</v>
      </c>
      <c r="H3303" s="102">
        <f t="shared" si="51"/>
        <v>3.0833138191185006</v>
      </c>
    </row>
    <row r="3304" spans="1:8">
      <c r="A3304" s="56">
        <v>395000600495</v>
      </c>
      <c r="B3304" s="57" t="s">
        <v>8973</v>
      </c>
      <c r="C3304" s="58" t="s">
        <v>8974</v>
      </c>
      <c r="D3304" s="58" t="s">
        <v>8975</v>
      </c>
      <c r="E3304" s="58" t="s">
        <v>743</v>
      </c>
      <c r="F3304" s="57" t="s">
        <v>441</v>
      </c>
      <c r="G3304" s="59">
        <v>15142</v>
      </c>
      <c r="H3304" s="102">
        <f t="shared" si="51"/>
        <v>3.0833138191185006</v>
      </c>
    </row>
    <row r="3305" spans="1:8">
      <c r="A3305" s="56">
        <v>395010200495</v>
      </c>
      <c r="B3305" s="57" t="s">
        <v>8976</v>
      </c>
      <c r="C3305" s="58" t="s">
        <v>2698</v>
      </c>
      <c r="D3305" s="58" t="s">
        <v>2699</v>
      </c>
      <c r="E3305" s="58" t="s">
        <v>728</v>
      </c>
      <c r="F3305" s="57" t="s">
        <v>441</v>
      </c>
      <c r="G3305" s="59">
        <v>15142</v>
      </c>
      <c r="H3305" s="102">
        <f t="shared" si="51"/>
        <v>3.0833138191185006</v>
      </c>
    </row>
    <row r="3306" spans="1:8">
      <c r="A3306" s="56">
        <v>395020502058</v>
      </c>
      <c r="B3306" s="57" t="s">
        <v>8977</v>
      </c>
      <c r="C3306" s="58" t="s">
        <v>8978</v>
      </c>
      <c r="D3306" s="58" t="s">
        <v>8979</v>
      </c>
      <c r="E3306" s="58" t="s">
        <v>728</v>
      </c>
      <c r="F3306" s="57" t="s">
        <v>441</v>
      </c>
      <c r="G3306" s="59">
        <v>15142</v>
      </c>
      <c r="H3306" s="102">
        <f t="shared" si="51"/>
        <v>3.0833138191185006</v>
      </c>
    </row>
    <row r="3307" spans="1:8">
      <c r="A3307" s="56">
        <v>395020502376</v>
      </c>
      <c r="B3307" s="57" t="s">
        <v>8980</v>
      </c>
      <c r="C3307" s="58" t="s">
        <v>8981</v>
      </c>
      <c r="D3307" s="58" t="s">
        <v>8982</v>
      </c>
      <c r="E3307" s="58" t="s">
        <v>743</v>
      </c>
      <c r="F3307" s="57" t="s">
        <v>441</v>
      </c>
      <c r="G3307" s="59">
        <v>15142</v>
      </c>
      <c r="H3307" s="102">
        <f t="shared" si="51"/>
        <v>3.0833138191185006</v>
      </c>
    </row>
    <row r="3308" spans="1:8">
      <c r="A3308" s="56">
        <v>395020502724</v>
      </c>
      <c r="B3308" s="57" t="s">
        <v>8983</v>
      </c>
      <c r="C3308" s="58" t="s">
        <v>8984</v>
      </c>
      <c r="D3308" s="58" t="s">
        <v>2854</v>
      </c>
      <c r="E3308" s="58" t="s">
        <v>728</v>
      </c>
      <c r="F3308" s="57" t="s">
        <v>441</v>
      </c>
      <c r="G3308" s="59">
        <v>15142</v>
      </c>
      <c r="H3308" s="102">
        <f t="shared" si="51"/>
        <v>3.0833138191185006</v>
      </c>
    </row>
    <row r="3309" spans="1:8">
      <c r="A3309" s="56">
        <v>395020601960</v>
      </c>
      <c r="B3309" s="57" t="s">
        <v>8985</v>
      </c>
      <c r="C3309" s="58" t="s">
        <v>8986</v>
      </c>
      <c r="D3309" s="58" t="s">
        <v>8987</v>
      </c>
      <c r="E3309" s="58" t="s">
        <v>743</v>
      </c>
      <c r="F3309" s="57" t="s">
        <v>441</v>
      </c>
      <c r="G3309" s="59">
        <v>15142</v>
      </c>
      <c r="H3309" s="102">
        <f t="shared" si="51"/>
        <v>3.0833138191185006</v>
      </c>
    </row>
    <row r="3310" spans="1:8">
      <c r="A3310" s="56">
        <v>395050700326</v>
      </c>
      <c r="B3310" s="57" t="s">
        <v>8988</v>
      </c>
      <c r="C3310" s="58" t="s">
        <v>8989</v>
      </c>
      <c r="D3310" s="58" t="s">
        <v>8990</v>
      </c>
      <c r="E3310" s="58" t="s">
        <v>728</v>
      </c>
      <c r="F3310" s="57" t="s">
        <v>441</v>
      </c>
      <c r="G3310" s="59">
        <v>15142</v>
      </c>
      <c r="H3310" s="102">
        <f t="shared" si="51"/>
        <v>3.0833138191185006</v>
      </c>
    </row>
    <row r="3311" spans="1:8">
      <c r="A3311" s="56">
        <v>395070800424</v>
      </c>
      <c r="B3311" s="57" t="s">
        <v>8991</v>
      </c>
      <c r="C3311" s="58" t="s">
        <v>7404</v>
      </c>
      <c r="D3311" s="58" t="s">
        <v>8992</v>
      </c>
      <c r="E3311" s="58" t="s">
        <v>743</v>
      </c>
      <c r="F3311" s="57" t="s">
        <v>441</v>
      </c>
      <c r="G3311" s="59">
        <v>15142</v>
      </c>
      <c r="H3311" s="102">
        <f t="shared" si="51"/>
        <v>3.0833138191185006</v>
      </c>
    </row>
    <row r="3312" spans="1:8">
      <c r="A3312" s="56">
        <v>395960511233</v>
      </c>
      <c r="B3312" s="57" t="s">
        <v>8993</v>
      </c>
      <c r="C3312" s="58" t="s">
        <v>8994</v>
      </c>
      <c r="D3312" s="58" t="s">
        <v>8995</v>
      </c>
      <c r="E3312" s="58" t="s">
        <v>743</v>
      </c>
      <c r="F3312" s="57" t="s">
        <v>441</v>
      </c>
      <c r="G3312" s="59">
        <v>15142</v>
      </c>
      <c r="H3312" s="102">
        <f t="shared" si="51"/>
        <v>3.0833138191185006</v>
      </c>
    </row>
    <row r="3313" spans="1:8">
      <c r="A3313" s="56">
        <v>395970450119</v>
      </c>
      <c r="B3313" s="57" t="s">
        <v>8996</v>
      </c>
      <c r="C3313" s="58" t="s">
        <v>8997</v>
      </c>
      <c r="D3313" s="58" t="s">
        <v>8998</v>
      </c>
      <c r="E3313" s="58" t="s">
        <v>728</v>
      </c>
      <c r="F3313" s="57" t="s">
        <v>441</v>
      </c>
      <c r="G3313" s="59">
        <v>15142</v>
      </c>
      <c r="H3313" s="102">
        <f t="shared" si="51"/>
        <v>3.0833138191185006</v>
      </c>
    </row>
    <row r="3314" spans="1:8">
      <c r="A3314" s="56">
        <v>395990220438</v>
      </c>
      <c r="B3314" s="57" t="s">
        <v>8999</v>
      </c>
      <c r="C3314" s="58" t="s">
        <v>9000</v>
      </c>
      <c r="D3314" s="58" t="s">
        <v>5184</v>
      </c>
      <c r="E3314" s="58" t="s">
        <v>4163</v>
      </c>
      <c r="F3314" s="57" t="s">
        <v>441</v>
      </c>
      <c r="G3314" s="59">
        <v>15142</v>
      </c>
      <c r="H3314" s="102">
        <f t="shared" si="51"/>
        <v>3.0833138191185006</v>
      </c>
    </row>
    <row r="3315" spans="1:8">
      <c r="A3315" s="56">
        <v>395990520415</v>
      </c>
      <c r="B3315" s="57" t="s">
        <v>9001</v>
      </c>
      <c r="C3315" s="58" t="s">
        <v>509</v>
      </c>
      <c r="D3315" s="58" t="s">
        <v>9002</v>
      </c>
      <c r="E3315" s="58" t="s">
        <v>743</v>
      </c>
      <c r="F3315" s="57" t="s">
        <v>441</v>
      </c>
      <c r="G3315" s="59">
        <v>15142</v>
      </c>
      <c r="H3315" s="102">
        <f t="shared" si="51"/>
        <v>3.0833138191185006</v>
      </c>
    </row>
    <row r="3316" spans="1:8">
      <c r="A3316" s="56">
        <v>396010502595</v>
      </c>
      <c r="B3316" s="57" t="s">
        <v>538</v>
      </c>
      <c r="C3316" s="58" t="s">
        <v>539</v>
      </c>
      <c r="D3316" s="58" t="s">
        <v>540</v>
      </c>
      <c r="E3316" s="58" t="s">
        <v>440</v>
      </c>
      <c r="F3316" s="57" t="s">
        <v>441</v>
      </c>
      <c r="G3316" s="59">
        <v>15142</v>
      </c>
      <c r="H3316" s="102">
        <f t="shared" si="51"/>
        <v>3.0833138191185006</v>
      </c>
    </row>
    <row r="3317" spans="1:8">
      <c r="A3317" s="56">
        <v>396761202660</v>
      </c>
      <c r="B3317" s="57" t="s">
        <v>589</v>
      </c>
      <c r="C3317" s="58" t="s">
        <v>590</v>
      </c>
      <c r="D3317" s="58" t="s">
        <v>591</v>
      </c>
      <c r="E3317" s="58" t="s">
        <v>440</v>
      </c>
      <c r="F3317" s="57" t="s">
        <v>441</v>
      </c>
      <c r="G3317" s="59">
        <v>15142</v>
      </c>
      <c r="H3317" s="102">
        <f t="shared" si="51"/>
        <v>3.0833138191185006</v>
      </c>
    </row>
    <row r="3318" spans="1:8">
      <c r="A3318" s="56">
        <v>398020101737</v>
      </c>
      <c r="B3318" s="57" t="s">
        <v>9003</v>
      </c>
      <c r="C3318" s="58" t="s">
        <v>9004</v>
      </c>
      <c r="D3318" s="58" t="s">
        <v>9005</v>
      </c>
      <c r="E3318" s="58" t="s">
        <v>2160</v>
      </c>
      <c r="F3318" s="57" t="s">
        <v>441</v>
      </c>
      <c r="G3318" s="59">
        <v>15142</v>
      </c>
      <c r="H3318" s="102">
        <f t="shared" si="51"/>
        <v>3.0833138191185006</v>
      </c>
    </row>
    <row r="3319" spans="1:8">
      <c r="A3319" s="56">
        <v>398020103268</v>
      </c>
      <c r="B3319" s="57" t="s">
        <v>9006</v>
      </c>
      <c r="C3319" s="58" t="s">
        <v>6121</v>
      </c>
      <c r="D3319" s="58" t="s">
        <v>2816</v>
      </c>
      <c r="E3319" s="58" t="s">
        <v>2816</v>
      </c>
      <c r="F3319" s="57" t="s">
        <v>441</v>
      </c>
      <c r="G3319" s="59">
        <v>15142</v>
      </c>
      <c r="H3319" s="102">
        <f t="shared" si="51"/>
        <v>3.0833138191185006</v>
      </c>
    </row>
    <row r="3320" spans="1:8">
      <c r="A3320" s="56">
        <v>398101001117</v>
      </c>
      <c r="B3320" s="57" t="s">
        <v>9007</v>
      </c>
      <c r="C3320" s="58" t="s">
        <v>9008</v>
      </c>
      <c r="D3320" s="58" t="s">
        <v>9009</v>
      </c>
      <c r="E3320" s="58" t="s">
        <v>1051</v>
      </c>
      <c r="F3320" s="57" t="s">
        <v>441</v>
      </c>
      <c r="G3320" s="59">
        <v>15142</v>
      </c>
      <c r="H3320" s="102">
        <f t="shared" si="51"/>
        <v>3.0833138191185006</v>
      </c>
    </row>
    <row r="3321" spans="1:8">
      <c r="A3321" s="56">
        <v>398820800064</v>
      </c>
      <c r="B3321" s="57" t="s">
        <v>9010</v>
      </c>
      <c r="C3321" s="58" t="s">
        <v>9011</v>
      </c>
      <c r="D3321" s="58" t="s">
        <v>9012</v>
      </c>
      <c r="E3321" s="58" t="s">
        <v>743</v>
      </c>
      <c r="F3321" s="57" t="s">
        <v>441</v>
      </c>
      <c r="G3321" s="59">
        <v>15142</v>
      </c>
      <c r="H3321" s="102">
        <f t="shared" si="51"/>
        <v>3.0833138191185006</v>
      </c>
    </row>
    <row r="3322" spans="1:8">
      <c r="A3322" s="56">
        <v>398850700269</v>
      </c>
      <c r="B3322" s="57" t="s">
        <v>9013</v>
      </c>
      <c r="C3322" s="58" t="s">
        <v>9014</v>
      </c>
      <c r="D3322" s="58" t="s">
        <v>9015</v>
      </c>
      <c r="E3322" s="58" t="s">
        <v>2160</v>
      </c>
      <c r="F3322" s="57" t="s">
        <v>441</v>
      </c>
      <c r="G3322" s="59">
        <v>15142</v>
      </c>
      <c r="H3322" s="102">
        <f t="shared" si="51"/>
        <v>3.0833138191185006</v>
      </c>
    </row>
    <row r="3323" spans="1:8">
      <c r="A3323" s="56">
        <v>400000100844</v>
      </c>
      <c r="B3323" s="57" t="s">
        <v>9016</v>
      </c>
      <c r="C3323" s="58" t="s">
        <v>9017</v>
      </c>
      <c r="D3323" s="58" t="s">
        <v>9018</v>
      </c>
      <c r="E3323" s="58" t="s">
        <v>716</v>
      </c>
      <c r="F3323" s="57" t="s">
        <v>441</v>
      </c>
      <c r="G3323" s="59">
        <v>15142</v>
      </c>
      <c r="H3323" s="102">
        <f t="shared" si="51"/>
        <v>3.0833138191185006</v>
      </c>
    </row>
    <row r="3324" spans="1:8">
      <c r="A3324" s="56">
        <v>400000201616</v>
      </c>
      <c r="B3324" s="57" t="s">
        <v>9019</v>
      </c>
      <c r="C3324" s="58" t="s">
        <v>9020</v>
      </c>
      <c r="D3324" s="58" t="s">
        <v>9021</v>
      </c>
      <c r="E3324" s="58" t="s">
        <v>716</v>
      </c>
      <c r="F3324" s="57" t="s">
        <v>441</v>
      </c>
      <c r="G3324" s="59">
        <v>15142</v>
      </c>
      <c r="H3324" s="102">
        <f t="shared" si="51"/>
        <v>3.0833138191185006</v>
      </c>
    </row>
    <row r="3325" spans="1:8">
      <c r="A3325" s="56">
        <v>400000601606</v>
      </c>
      <c r="B3325" s="57" t="s">
        <v>9022</v>
      </c>
      <c r="C3325" s="58" t="s">
        <v>9023</v>
      </c>
      <c r="D3325" s="58" t="s">
        <v>9024</v>
      </c>
      <c r="E3325" s="58" t="s">
        <v>716</v>
      </c>
      <c r="F3325" s="57" t="s">
        <v>441</v>
      </c>
      <c r="G3325" s="59">
        <v>15142</v>
      </c>
      <c r="H3325" s="102">
        <f t="shared" si="51"/>
        <v>3.0833138191185006</v>
      </c>
    </row>
    <row r="3326" spans="1:8">
      <c r="A3326" s="56">
        <v>400040807827</v>
      </c>
      <c r="B3326" s="57" t="s">
        <v>9025</v>
      </c>
      <c r="C3326" s="58" t="s">
        <v>9026</v>
      </c>
      <c r="D3326" s="58" t="s">
        <v>9027</v>
      </c>
      <c r="E3326" s="58" t="s">
        <v>716</v>
      </c>
      <c r="F3326" s="57" t="s">
        <v>441</v>
      </c>
      <c r="G3326" s="59">
        <v>15142</v>
      </c>
      <c r="H3326" s="102">
        <f t="shared" si="51"/>
        <v>3.0833138191185006</v>
      </c>
    </row>
    <row r="3327" spans="1:8">
      <c r="A3327" s="56">
        <v>400781200105</v>
      </c>
      <c r="B3327" s="57" t="s">
        <v>9028</v>
      </c>
      <c r="C3327" s="58" t="s">
        <v>9029</v>
      </c>
      <c r="D3327" s="58" t="s">
        <v>9030</v>
      </c>
      <c r="E3327" s="58" t="s">
        <v>716</v>
      </c>
      <c r="F3327" s="57" t="s">
        <v>441</v>
      </c>
      <c r="G3327" s="59">
        <v>15142</v>
      </c>
      <c r="H3327" s="102">
        <f t="shared" si="51"/>
        <v>3.0833138191185006</v>
      </c>
    </row>
    <row r="3328" spans="1:8">
      <c r="A3328" s="56">
        <v>400810300254</v>
      </c>
      <c r="B3328" s="57" t="s">
        <v>9031</v>
      </c>
      <c r="C3328" s="58" t="s">
        <v>9032</v>
      </c>
      <c r="D3328" s="58" t="s">
        <v>5371</v>
      </c>
      <c r="E3328" s="58" t="s">
        <v>716</v>
      </c>
      <c r="F3328" s="57" t="s">
        <v>441</v>
      </c>
      <c r="G3328" s="59">
        <v>15142</v>
      </c>
      <c r="H3328" s="102">
        <f t="shared" si="51"/>
        <v>3.0833138191185006</v>
      </c>
    </row>
    <row r="3329" spans="1:8">
      <c r="A3329" s="56">
        <v>400900200950</v>
      </c>
      <c r="B3329" s="57" t="s">
        <v>9033</v>
      </c>
      <c r="C3329" s="58" t="s">
        <v>9034</v>
      </c>
      <c r="D3329" s="58" t="s">
        <v>5371</v>
      </c>
      <c r="E3329" s="58" t="s">
        <v>716</v>
      </c>
      <c r="F3329" s="57" t="s">
        <v>441</v>
      </c>
      <c r="G3329" s="59">
        <v>15142</v>
      </c>
      <c r="H3329" s="102">
        <f t="shared" si="51"/>
        <v>3.0833138191185006</v>
      </c>
    </row>
    <row r="3330" spans="1:8">
      <c r="A3330" s="56">
        <v>400931100597</v>
      </c>
      <c r="B3330" s="57" t="s">
        <v>9035</v>
      </c>
      <c r="C3330" s="58" t="s">
        <v>9036</v>
      </c>
      <c r="D3330" s="58" t="s">
        <v>9037</v>
      </c>
      <c r="E3330" s="58" t="s">
        <v>716</v>
      </c>
      <c r="F3330" s="57" t="s">
        <v>441</v>
      </c>
      <c r="G3330" s="59">
        <v>15142</v>
      </c>
      <c r="H3330" s="102">
        <f t="shared" si="51"/>
        <v>3.0833138191185006</v>
      </c>
    </row>
    <row r="3331" spans="1:8">
      <c r="A3331" s="56">
        <v>400970121810</v>
      </c>
      <c r="B3331" s="57" t="s">
        <v>9038</v>
      </c>
      <c r="C3331" s="58" t="s">
        <v>9039</v>
      </c>
      <c r="D3331" s="58" t="s">
        <v>5604</v>
      </c>
      <c r="E3331" s="58" t="s">
        <v>716</v>
      </c>
      <c r="F3331" s="57" t="s">
        <v>441</v>
      </c>
      <c r="G3331" s="59">
        <v>15142</v>
      </c>
      <c r="H3331" s="102">
        <f t="shared" ref="H3331:H3394" si="52">G3331/4910.95</f>
        <v>3.0833138191185006</v>
      </c>
    </row>
    <row r="3332" spans="1:8">
      <c r="A3332" s="56">
        <v>400970422232</v>
      </c>
      <c r="B3332" s="57" t="s">
        <v>9040</v>
      </c>
      <c r="C3332" s="58" t="s">
        <v>9041</v>
      </c>
      <c r="D3332" s="58" t="s">
        <v>9042</v>
      </c>
      <c r="E3332" s="58" t="s">
        <v>716</v>
      </c>
      <c r="F3332" s="57" t="s">
        <v>441</v>
      </c>
      <c r="G3332" s="59">
        <v>15142</v>
      </c>
      <c r="H3332" s="102">
        <f t="shared" si="52"/>
        <v>3.0833138191185006</v>
      </c>
    </row>
    <row r="3333" spans="1:8">
      <c r="A3333" s="56">
        <v>400970820556</v>
      </c>
      <c r="B3333" s="57" t="s">
        <v>9043</v>
      </c>
      <c r="C3333" s="58" t="s">
        <v>9044</v>
      </c>
      <c r="D3333" s="58" t="s">
        <v>7013</v>
      </c>
      <c r="E3333" s="58" t="s">
        <v>716</v>
      </c>
      <c r="F3333" s="57" t="s">
        <v>441</v>
      </c>
      <c r="G3333" s="59">
        <v>15142</v>
      </c>
      <c r="H3333" s="102">
        <f t="shared" si="52"/>
        <v>3.0833138191185006</v>
      </c>
    </row>
    <row r="3334" spans="1:8">
      <c r="A3334" s="56">
        <v>400980320896</v>
      </c>
      <c r="B3334" s="57" t="s">
        <v>9045</v>
      </c>
      <c r="C3334" s="58" t="s">
        <v>9046</v>
      </c>
      <c r="D3334" s="58" t="s">
        <v>5632</v>
      </c>
      <c r="E3334" s="58" t="s">
        <v>716</v>
      </c>
      <c r="F3334" s="57" t="s">
        <v>441</v>
      </c>
      <c r="G3334" s="59">
        <v>15142</v>
      </c>
      <c r="H3334" s="102">
        <f t="shared" si="52"/>
        <v>3.0833138191185006</v>
      </c>
    </row>
    <row r="3335" spans="1:8">
      <c r="A3335" s="56">
        <v>400981221786</v>
      </c>
      <c r="B3335" s="57" t="s">
        <v>9047</v>
      </c>
      <c r="C3335" s="58" t="s">
        <v>9048</v>
      </c>
      <c r="D3335" s="58" t="s">
        <v>9049</v>
      </c>
      <c r="E3335" s="58" t="s">
        <v>716</v>
      </c>
      <c r="F3335" s="57" t="s">
        <v>441</v>
      </c>
      <c r="G3335" s="59">
        <v>15142</v>
      </c>
      <c r="H3335" s="102">
        <f t="shared" si="52"/>
        <v>3.0833138191185006</v>
      </c>
    </row>
    <row r="3336" spans="1:8">
      <c r="A3336" s="56">
        <v>400990220237</v>
      </c>
      <c r="B3336" s="57" t="s">
        <v>9050</v>
      </c>
      <c r="C3336" s="58" t="s">
        <v>9051</v>
      </c>
      <c r="D3336" s="58" t="s">
        <v>9052</v>
      </c>
      <c r="E3336" s="58" t="s">
        <v>716</v>
      </c>
      <c r="F3336" s="57" t="s">
        <v>441</v>
      </c>
      <c r="G3336" s="59">
        <v>15142</v>
      </c>
      <c r="H3336" s="102">
        <f t="shared" si="52"/>
        <v>3.0833138191185006</v>
      </c>
    </row>
    <row r="3337" spans="1:8">
      <c r="A3337" s="56">
        <v>400990921103</v>
      </c>
      <c r="B3337" s="57" t="s">
        <v>9053</v>
      </c>
      <c r="C3337" s="58" t="s">
        <v>9054</v>
      </c>
      <c r="D3337" s="58" t="s">
        <v>9055</v>
      </c>
      <c r="E3337" s="58" t="s">
        <v>716</v>
      </c>
      <c r="F3337" s="57" t="s">
        <v>441</v>
      </c>
      <c r="G3337" s="59">
        <v>15142</v>
      </c>
      <c r="H3337" s="102">
        <f t="shared" si="52"/>
        <v>3.0833138191185006</v>
      </c>
    </row>
    <row r="3338" spans="1:8">
      <c r="A3338" s="56">
        <v>370850200345</v>
      </c>
      <c r="B3338" s="57" t="s">
        <v>9056</v>
      </c>
      <c r="C3338" s="58" t="s">
        <v>9057</v>
      </c>
      <c r="D3338" s="58" t="s">
        <v>6450</v>
      </c>
      <c r="E3338" s="58" t="s">
        <v>1409</v>
      </c>
      <c r="F3338" s="57" t="s">
        <v>441</v>
      </c>
      <c r="G3338" s="59">
        <v>15141</v>
      </c>
      <c r="H3338" s="102">
        <f t="shared" si="52"/>
        <v>3.0831101925289404</v>
      </c>
    </row>
    <row r="3339" spans="1:8">
      <c r="A3339" s="56">
        <v>371011200522</v>
      </c>
      <c r="B3339" s="57" t="s">
        <v>9058</v>
      </c>
      <c r="C3339" s="58" t="s">
        <v>9059</v>
      </c>
      <c r="D3339" s="58" t="s">
        <v>9060</v>
      </c>
      <c r="E3339" s="58" t="s">
        <v>4156</v>
      </c>
      <c r="F3339" s="57" t="s">
        <v>441</v>
      </c>
      <c r="G3339" s="59">
        <v>15141</v>
      </c>
      <c r="H3339" s="102">
        <f t="shared" si="52"/>
        <v>3.0831101925289404</v>
      </c>
    </row>
    <row r="3340" spans="1:8">
      <c r="A3340" s="56">
        <v>371051000488</v>
      </c>
      <c r="B3340" s="57" t="s">
        <v>9061</v>
      </c>
      <c r="C3340" s="58" t="s">
        <v>9062</v>
      </c>
      <c r="D3340" s="58" t="s">
        <v>9063</v>
      </c>
      <c r="E3340" s="58" t="s">
        <v>3101</v>
      </c>
      <c r="F3340" s="57" t="s">
        <v>441</v>
      </c>
      <c r="G3340" s="59">
        <v>15141</v>
      </c>
      <c r="H3340" s="102">
        <f t="shared" si="52"/>
        <v>3.0831101925289404</v>
      </c>
    </row>
    <row r="3341" spans="1:8">
      <c r="A3341" s="56">
        <v>371090302289</v>
      </c>
      <c r="B3341" s="57" t="s">
        <v>9064</v>
      </c>
      <c r="C3341" s="58" t="s">
        <v>9065</v>
      </c>
      <c r="D3341" s="58" t="s">
        <v>9066</v>
      </c>
      <c r="E3341" s="58" t="s">
        <v>1429</v>
      </c>
      <c r="F3341" s="57" t="s">
        <v>441</v>
      </c>
      <c r="G3341" s="59">
        <v>15141</v>
      </c>
      <c r="H3341" s="102">
        <f t="shared" si="52"/>
        <v>3.0831101925289404</v>
      </c>
    </row>
    <row r="3342" spans="1:8">
      <c r="A3342" s="56">
        <v>389200600431</v>
      </c>
      <c r="B3342" s="57" t="s">
        <v>9067</v>
      </c>
      <c r="C3342" s="58" t="s">
        <v>9068</v>
      </c>
      <c r="D3342" s="58" t="s">
        <v>9069</v>
      </c>
      <c r="E3342" s="58" t="s">
        <v>1489</v>
      </c>
      <c r="F3342" s="57" t="s">
        <v>441</v>
      </c>
      <c r="G3342" s="59">
        <v>15141</v>
      </c>
      <c r="H3342" s="102">
        <f t="shared" si="52"/>
        <v>3.0831101925289404</v>
      </c>
    </row>
    <row r="3343" spans="1:8">
      <c r="A3343" s="56">
        <v>390080700477</v>
      </c>
      <c r="B3343" s="57" t="s">
        <v>9070</v>
      </c>
      <c r="C3343" s="58" t="s">
        <v>7687</v>
      </c>
      <c r="D3343" s="58" t="s">
        <v>9071</v>
      </c>
      <c r="E3343" s="58" t="s">
        <v>1532</v>
      </c>
      <c r="F3343" s="57" t="s">
        <v>441</v>
      </c>
      <c r="G3343" s="59">
        <v>15141</v>
      </c>
      <c r="H3343" s="102">
        <f t="shared" si="52"/>
        <v>3.0831101925289404</v>
      </c>
    </row>
    <row r="3344" spans="1:8">
      <c r="A3344" s="56">
        <v>390090700530</v>
      </c>
      <c r="B3344" s="57" t="s">
        <v>9072</v>
      </c>
      <c r="C3344" s="58" t="s">
        <v>9073</v>
      </c>
      <c r="D3344" s="58" t="s">
        <v>9074</v>
      </c>
      <c r="E3344" s="58" t="s">
        <v>1532</v>
      </c>
      <c r="F3344" s="57" t="s">
        <v>441</v>
      </c>
      <c r="G3344" s="59">
        <v>15141</v>
      </c>
      <c r="H3344" s="102">
        <f t="shared" si="52"/>
        <v>3.0831101925289404</v>
      </c>
    </row>
    <row r="3345" spans="1:8">
      <c r="A3345" s="56">
        <v>390100300161</v>
      </c>
      <c r="B3345" s="57" t="s">
        <v>9075</v>
      </c>
      <c r="C3345" s="58" t="s">
        <v>9076</v>
      </c>
      <c r="D3345" s="58" t="s">
        <v>9077</v>
      </c>
      <c r="E3345" s="58" t="s">
        <v>1532</v>
      </c>
      <c r="F3345" s="57" t="s">
        <v>441</v>
      </c>
      <c r="G3345" s="59">
        <v>15141</v>
      </c>
      <c r="H3345" s="102">
        <f t="shared" si="52"/>
        <v>3.0831101925289404</v>
      </c>
    </row>
    <row r="3346" spans="1:8">
      <c r="A3346" s="56">
        <v>390140701061</v>
      </c>
      <c r="B3346" s="57" t="s">
        <v>9078</v>
      </c>
      <c r="C3346" s="58" t="s">
        <v>9079</v>
      </c>
      <c r="D3346" s="58" t="s">
        <v>9080</v>
      </c>
      <c r="E3346" s="58" t="s">
        <v>1532</v>
      </c>
      <c r="F3346" s="57" t="s">
        <v>441</v>
      </c>
      <c r="G3346" s="59">
        <v>15141</v>
      </c>
      <c r="H3346" s="102">
        <f t="shared" si="52"/>
        <v>3.0831101925289404</v>
      </c>
    </row>
    <row r="3347" spans="1:8">
      <c r="A3347" s="56">
        <v>390161000097</v>
      </c>
      <c r="B3347" s="57" t="s">
        <v>9081</v>
      </c>
      <c r="C3347" s="58" t="s">
        <v>9082</v>
      </c>
      <c r="D3347" s="58" t="s">
        <v>9083</v>
      </c>
      <c r="E3347" s="58" t="s">
        <v>1532</v>
      </c>
      <c r="F3347" s="57" t="s">
        <v>441</v>
      </c>
      <c r="G3347" s="59">
        <v>15141</v>
      </c>
      <c r="H3347" s="102">
        <f t="shared" si="52"/>
        <v>3.0831101925289404</v>
      </c>
    </row>
    <row r="3348" spans="1:8">
      <c r="A3348" s="56">
        <v>390830400217</v>
      </c>
      <c r="B3348" s="57" t="s">
        <v>9084</v>
      </c>
      <c r="C3348" s="58" t="s">
        <v>9085</v>
      </c>
      <c r="D3348" s="58" t="s">
        <v>9086</v>
      </c>
      <c r="E3348" s="58" t="s">
        <v>1532</v>
      </c>
      <c r="F3348" s="57" t="s">
        <v>441</v>
      </c>
      <c r="G3348" s="59">
        <v>15141</v>
      </c>
      <c r="H3348" s="102">
        <f t="shared" si="52"/>
        <v>3.0831101925289404</v>
      </c>
    </row>
    <row r="3349" spans="1:8">
      <c r="A3349" s="56">
        <v>390950710601</v>
      </c>
      <c r="B3349" s="57" t="s">
        <v>9087</v>
      </c>
      <c r="C3349" s="58" t="s">
        <v>9088</v>
      </c>
      <c r="D3349" s="58" t="s">
        <v>9089</v>
      </c>
      <c r="E3349" s="58" t="s">
        <v>1532</v>
      </c>
      <c r="F3349" s="57" t="s">
        <v>441</v>
      </c>
      <c r="G3349" s="59">
        <v>15141</v>
      </c>
      <c r="H3349" s="102">
        <f t="shared" si="52"/>
        <v>3.0831101925289404</v>
      </c>
    </row>
    <row r="3350" spans="1:8">
      <c r="A3350" s="56">
        <v>390981010054</v>
      </c>
      <c r="B3350" s="57" t="s">
        <v>9090</v>
      </c>
      <c r="C3350" s="58" t="s">
        <v>9088</v>
      </c>
      <c r="D3350" s="58" t="s">
        <v>9091</v>
      </c>
      <c r="E3350" s="58" t="s">
        <v>1532</v>
      </c>
      <c r="F3350" s="57" t="s">
        <v>441</v>
      </c>
      <c r="G3350" s="59">
        <v>15141</v>
      </c>
      <c r="H3350" s="102">
        <f t="shared" si="52"/>
        <v>3.0831101925289404</v>
      </c>
    </row>
    <row r="3351" spans="1:8">
      <c r="A3351" s="56">
        <v>391120200126</v>
      </c>
      <c r="B3351" s="57" t="s">
        <v>9092</v>
      </c>
      <c r="C3351" s="58" t="s">
        <v>9093</v>
      </c>
      <c r="D3351" s="58" t="s">
        <v>9094</v>
      </c>
      <c r="E3351" s="58" t="s">
        <v>984</v>
      </c>
      <c r="F3351" s="57" t="s">
        <v>441</v>
      </c>
      <c r="G3351" s="59">
        <v>15141</v>
      </c>
      <c r="H3351" s="102">
        <f t="shared" si="52"/>
        <v>3.0831101925289404</v>
      </c>
    </row>
    <row r="3352" spans="1:8">
      <c r="A3352" s="56">
        <v>391140300011</v>
      </c>
      <c r="B3352" s="57" t="s">
        <v>9095</v>
      </c>
      <c r="C3352" s="58" t="s">
        <v>9096</v>
      </c>
      <c r="D3352" s="58" t="s">
        <v>9097</v>
      </c>
      <c r="E3352" s="58" t="s">
        <v>1416</v>
      </c>
      <c r="F3352" s="57" t="s">
        <v>441</v>
      </c>
      <c r="G3352" s="59">
        <v>15141</v>
      </c>
      <c r="H3352" s="102">
        <f t="shared" si="52"/>
        <v>3.0831101925289404</v>
      </c>
    </row>
    <row r="3353" spans="1:8">
      <c r="A3353" s="56">
        <v>393190600175</v>
      </c>
      <c r="B3353" s="57" t="s">
        <v>9098</v>
      </c>
      <c r="C3353" s="58" t="s">
        <v>9099</v>
      </c>
      <c r="D3353" s="58" t="s">
        <v>9100</v>
      </c>
      <c r="E3353" s="58" t="s">
        <v>1205</v>
      </c>
      <c r="F3353" s="57" t="s">
        <v>441</v>
      </c>
      <c r="G3353" s="59">
        <v>15141</v>
      </c>
      <c r="H3353" s="102">
        <f t="shared" si="52"/>
        <v>3.0831101925289404</v>
      </c>
    </row>
    <row r="3354" spans="1:8">
      <c r="A3354" s="56">
        <v>393990610501</v>
      </c>
      <c r="B3354" s="57" t="s">
        <v>9101</v>
      </c>
      <c r="C3354" s="58" t="s">
        <v>734</v>
      </c>
      <c r="D3354" s="58" t="s">
        <v>9102</v>
      </c>
      <c r="E3354" s="58" t="s">
        <v>736</v>
      </c>
      <c r="F3354" s="57" t="s">
        <v>477</v>
      </c>
      <c r="G3354" s="59">
        <v>15141</v>
      </c>
      <c r="H3354" s="102">
        <f t="shared" si="52"/>
        <v>3.0831101925289404</v>
      </c>
    </row>
    <row r="3355" spans="1:8">
      <c r="A3355" s="56">
        <v>395000700775</v>
      </c>
      <c r="B3355" s="57" t="s">
        <v>9103</v>
      </c>
      <c r="C3355" s="58" t="s">
        <v>9104</v>
      </c>
      <c r="D3355" s="58" t="s">
        <v>3266</v>
      </c>
      <c r="E3355" s="58" t="s">
        <v>728</v>
      </c>
      <c r="F3355" s="57" t="s">
        <v>441</v>
      </c>
      <c r="G3355" s="59">
        <v>15141</v>
      </c>
      <c r="H3355" s="102">
        <f t="shared" si="52"/>
        <v>3.0831101925289404</v>
      </c>
    </row>
    <row r="3356" spans="1:8">
      <c r="A3356" s="56">
        <v>395001102651</v>
      </c>
      <c r="B3356" s="57" t="s">
        <v>9105</v>
      </c>
      <c r="C3356" s="58" t="s">
        <v>4316</v>
      </c>
      <c r="D3356" s="58" t="s">
        <v>4989</v>
      </c>
      <c r="E3356" s="58" t="s">
        <v>728</v>
      </c>
      <c r="F3356" s="57" t="s">
        <v>441</v>
      </c>
      <c r="G3356" s="59">
        <v>15141</v>
      </c>
      <c r="H3356" s="102">
        <f t="shared" si="52"/>
        <v>3.0831101925289404</v>
      </c>
    </row>
    <row r="3357" spans="1:8">
      <c r="A3357" s="56">
        <v>395020201376</v>
      </c>
      <c r="B3357" s="57" t="s">
        <v>9106</v>
      </c>
      <c r="C3357" s="58" t="s">
        <v>9107</v>
      </c>
      <c r="D3357" s="58" t="s">
        <v>9108</v>
      </c>
      <c r="E3357" s="58" t="s">
        <v>743</v>
      </c>
      <c r="F3357" s="57" t="s">
        <v>441</v>
      </c>
      <c r="G3357" s="59">
        <v>15141</v>
      </c>
      <c r="H3357" s="102">
        <f t="shared" si="52"/>
        <v>3.0831101925289404</v>
      </c>
    </row>
    <row r="3358" spans="1:8">
      <c r="A3358" s="56">
        <v>395021202767</v>
      </c>
      <c r="B3358" s="57" t="s">
        <v>9109</v>
      </c>
      <c r="C3358" s="58" t="s">
        <v>9110</v>
      </c>
      <c r="D3358" s="58" t="s">
        <v>9111</v>
      </c>
      <c r="E3358" s="58" t="s">
        <v>728</v>
      </c>
      <c r="F3358" s="57" t="s">
        <v>441</v>
      </c>
      <c r="G3358" s="59">
        <v>15141</v>
      </c>
      <c r="H3358" s="102">
        <f t="shared" si="52"/>
        <v>3.0831101925289404</v>
      </c>
    </row>
    <row r="3359" spans="1:8">
      <c r="A3359" s="56">
        <v>395040506238</v>
      </c>
      <c r="B3359" s="57" t="s">
        <v>9112</v>
      </c>
      <c r="C3359" s="58" t="s">
        <v>9113</v>
      </c>
      <c r="D3359" s="58" t="s">
        <v>9114</v>
      </c>
      <c r="E3359" s="58" t="s">
        <v>743</v>
      </c>
      <c r="F3359" s="57" t="s">
        <v>441</v>
      </c>
      <c r="G3359" s="59">
        <v>15141</v>
      </c>
      <c r="H3359" s="102">
        <f t="shared" si="52"/>
        <v>3.0831101925289404</v>
      </c>
    </row>
    <row r="3360" spans="1:8">
      <c r="A3360" s="56">
        <v>395040506891</v>
      </c>
      <c r="B3360" s="57" t="s">
        <v>9115</v>
      </c>
      <c r="C3360" s="58" t="s">
        <v>9116</v>
      </c>
      <c r="D3360" s="58" t="s">
        <v>3171</v>
      </c>
      <c r="E3360" s="58" t="s">
        <v>728</v>
      </c>
      <c r="F3360" s="57" t="s">
        <v>441</v>
      </c>
      <c r="G3360" s="59">
        <v>15141</v>
      </c>
      <c r="H3360" s="102">
        <f t="shared" si="52"/>
        <v>3.0831101925289404</v>
      </c>
    </row>
    <row r="3361" spans="1:8">
      <c r="A3361" s="56">
        <v>395040600391</v>
      </c>
      <c r="B3361" s="57" t="s">
        <v>9117</v>
      </c>
      <c r="C3361" s="58" t="s">
        <v>9118</v>
      </c>
      <c r="D3361" s="58" t="s">
        <v>6642</v>
      </c>
      <c r="E3361" s="58" t="s">
        <v>743</v>
      </c>
      <c r="F3361" s="57" t="s">
        <v>441</v>
      </c>
      <c r="G3361" s="59">
        <v>15141</v>
      </c>
      <c r="H3361" s="102">
        <f t="shared" si="52"/>
        <v>3.0831101925289404</v>
      </c>
    </row>
    <row r="3362" spans="1:8">
      <c r="A3362" s="56">
        <v>395060200950</v>
      </c>
      <c r="B3362" s="57" t="s">
        <v>9119</v>
      </c>
      <c r="C3362" s="58" t="s">
        <v>9120</v>
      </c>
      <c r="D3362" s="58" t="s">
        <v>9121</v>
      </c>
      <c r="E3362" s="58" t="s">
        <v>743</v>
      </c>
      <c r="F3362" s="57" t="s">
        <v>441</v>
      </c>
      <c r="G3362" s="59">
        <v>15141</v>
      </c>
      <c r="H3362" s="102">
        <f t="shared" si="52"/>
        <v>3.0831101925289404</v>
      </c>
    </row>
    <row r="3363" spans="1:8">
      <c r="A3363" s="56">
        <v>395060501801</v>
      </c>
      <c r="B3363" s="57" t="s">
        <v>9122</v>
      </c>
      <c r="C3363" s="58" t="s">
        <v>9123</v>
      </c>
      <c r="D3363" s="58" t="s">
        <v>9124</v>
      </c>
      <c r="E3363" s="58" t="s">
        <v>743</v>
      </c>
      <c r="F3363" s="57" t="s">
        <v>441</v>
      </c>
      <c r="G3363" s="59">
        <v>15141</v>
      </c>
      <c r="H3363" s="102">
        <f t="shared" si="52"/>
        <v>3.0831101925289404</v>
      </c>
    </row>
    <row r="3364" spans="1:8">
      <c r="A3364" s="56">
        <v>395070600069</v>
      </c>
      <c r="B3364" s="57" t="s">
        <v>9125</v>
      </c>
      <c r="C3364" s="58" t="s">
        <v>8238</v>
      </c>
      <c r="D3364" s="58" t="s">
        <v>9126</v>
      </c>
      <c r="E3364" s="58" t="s">
        <v>743</v>
      </c>
      <c r="F3364" s="57" t="s">
        <v>441</v>
      </c>
      <c r="G3364" s="59">
        <v>15141</v>
      </c>
      <c r="H3364" s="102">
        <f t="shared" si="52"/>
        <v>3.0831101925289404</v>
      </c>
    </row>
    <row r="3365" spans="1:8">
      <c r="A3365" s="56">
        <v>395070801455</v>
      </c>
      <c r="B3365" s="57" t="s">
        <v>9127</v>
      </c>
      <c r="C3365" s="58" t="s">
        <v>9128</v>
      </c>
      <c r="D3365" s="58" t="s">
        <v>9129</v>
      </c>
      <c r="E3365" s="58" t="s">
        <v>743</v>
      </c>
      <c r="F3365" s="57" t="s">
        <v>441</v>
      </c>
      <c r="G3365" s="59">
        <v>15141</v>
      </c>
      <c r="H3365" s="102">
        <f t="shared" si="52"/>
        <v>3.0831101925289404</v>
      </c>
    </row>
    <row r="3366" spans="1:8">
      <c r="A3366" s="56">
        <v>395080601217</v>
      </c>
      <c r="B3366" s="57" t="s">
        <v>9130</v>
      </c>
      <c r="C3366" s="58" t="s">
        <v>9131</v>
      </c>
      <c r="D3366" s="58" t="s">
        <v>9132</v>
      </c>
      <c r="E3366" s="58" t="s">
        <v>743</v>
      </c>
      <c r="F3366" s="57" t="s">
        <v>441</v>
      </c>
      <c r="G3366" s="59">
        <v>15141</v>
      </c>
      <c r="H3366" s="102">
        <f t="shared" si="52"/>
        <v>3.0831101925289404</v>
      </c>
    </row>
    <row r="3367" spans="1:8">
      <c r="A3367" s="56">
        <v>395090301181</v>
      </c>
      <c r="B3367" s="57" t="s">
        <v>9133</v>
      </c>
      <c r="C3367" s="58" t="s">
        <v>9134</v>
      </c>
      <c r="D3367" s="58" t="s">
        <v>9135</v>
      </c>
      <c r="E3367" s="58" t="s">
        <v>743</v>
      </c>
      <c r="F3367" s="57" t="s">
        <v>477</v>
      </c>
      <c r="G3367" s="59">
        <v>15141</v>
      </c>
      <c r="H3367" s="102">
        <f t="shared" si="52"/>
        <v>3.0831101925289404</v>
      </c>
    </row>
    <row r="3368" spans="1:8">
      <c r="A3368" s="56">
        <v>395110300187</v>
      </c>
      <c r="B3368" s="57" t="s">
        <v>9136</v>
      </c>
      <c r="C3368" s="58" t="s">
        <v>9137</v>
      </c>
      <c r="D3368" s="58" t="s">
        <v>9138</v>
      </c>
      <c r="E3368" s="58" t="s">
        <v>743</v>
      </c>
      <c r="F3368" s="57" t="s">
        <v>441</v>
      </c>
      <c r="G3368" s="59">
        <v>15141</v>
      </c>
      <c r="H3368" s="102">
        <f t="shared" si="52"/>
        <v>3.0831101925289404</v>
      </c>
    </row>
    <row r="3369" spans="1:8">
      <c r="A3369" s="56">
        <v>395110600679</v>
      </c>
      <c r="B3369" s="57" t="s">
        <v>9139</v>
      </c>
      <c r="C3369" s="58" t="s">
        <v>9140</v>
      </c>
      <c r="D3369" s="58" t="s">
        <v>6852</v>
      </c>
      <c r="E3369" s="58" t="s">
        <v>743</v>
      </c>
      <c r="F3369" s="57" t="s">
        <v>441</v>
      </c>
      <c r="G3369" s="59">
        <v>15141</v>
      </c>
      <c r="H3369" s="102">
        <f t="shared" si="52"/>
        <v>3.0831101925289404</v>
      </c>
    </row>
    <row r="3370" spans="1:8">
      <c r="A3370" s="56">
        <v>395110800287</v>
      </c>
      <c r="B3370" s="57" t="s">
        <v>9141</v>
      </c>
      <c r="C3370" s="58" t="s">
        <v>3936</v>
      </c>
      <c r="D3370" s="58" t="s">
        <v>9142</v>
      </c>
      <c r="E3370" s="58" t="s">
        <v>728</v>
      </c>
      <c r="F3370" s="57" t="s">
        <v>441</v>
      </c>
      <c r="G3370" s="59">
        <v>15141</v>
      </c>
      <c r="H3370" s="102">
        <f t="shared" si="52"/>
        <v>3.0831101925289404</v>
      </c>
    </row>
    <row r="3371" spans="1:8">
      <c r="A3371" s="56">
        <v>395111100050</v>
      </c>
      <c r="B3371" s="57" t="s">
        <v>9143</v>
      </c>
      <c r="C3371" s="58" t="s">
        <v>6008</v>
      </c>
      <c r="D3371" s="58" t="s">
        <v>9144</v>
      </c>
      <c r="E3371" s="58" t="s">
        <v>728</v>
      </c>
      <c r="F3371" s="57" t="s">
        <v>441</v>
      </c>
      <c r="G3371" s="59">
        <v>15141</v>
      </c>
      <c r="H3371" s="102">
        <f t="shared" si="52"/>
        <v>3.0831101925289404</v>
      </c>
    </row>
    <row r="3372" spans="1:8">
      <c r="A3372" s="56">
        <v>395111101064</v>
      </c>
      <c r="B3372" s="57" t="s">
        <v>9145</v>
      </c>
      <c r="C3372" s="58" t="s">
        <v>9146</v>
      </c>
      <c r="D3372" s="58" t="s">
        <v>9147</v>
      </c>
      <c r="E3372" s="58" t="s">
        <v>743</v>
      </c>
      <c r="F3372" s="57" t="s">
        <v>441</v>
      </c>
      <c r="G3372" s="59">
        <v>15141</v>
      </c>
      <c r="H3372" s="102">
        <f t="shared" si="52"/>
        <v>3.0831101925289404</v>
      </c>
    </row>
    <row r="3373" spans="1:8">
      <c r="A3373" s="56">
        <v>395120101719</v>
      </c>
      <c r="B3373" s="57" t="s">
        <v>9148</v>
      </c>
      <c r="C3373" s="58" t="s">
        <v>9149</v>
      </c>
      <c r="D3373" s="58" t="s">
        <v>9144</v>
      </c>
      <c r="E3373" s="58" t="s">
        <v>728</v>
      </c>
      <c r="F3373" s="57" t="s">
        <v>441</v>
      </c>
      <c r="G3373" s="59">
        <v>15141</v>
      </c>
      <c r="H3373" s="102">
        <f t="shared" si="52"/>
        <v>3.0831101925289404</v>
      </c>
    </row>
    <row r="3374" spans="1:8">
      <c r="A3374" s="56">
        <v>395120201250</v>
      </c>
      <c r="B3374" s="57" t="s">
        <v>9150</v>
      </c>
      <c r="C3374" s="58" t="s">
        <v>9151</v>
      </c>
      <c r="D3374" s="58" t="s">
        <v>9152</v>
      </c>
      <c r="E3374" s="58" t="s">
        <v>728</v>
      </c>
      <c r="F3374" s="57" t="s">
        <v>441</v>
      </c>
      <c r="G3374" s="59">
        <v>15141</v>
      </c>
      <c r="H3374" s="102">
        <f t="shared" si="52"/>
        <v>3.0831101925289404</v>
      </c>
    </row>
    <row r="3375" spans="1:8">
      <c r="A3375" s="56">
        <v>395120201551</v>
      </c>
      <c r="B3375" s="57" t="s">
        <v>9153</v>
      </c>
      <c r="C3375" s="58" t="s">
        <v>9154</v>
      </c>
      <c r="D3375" s="58" t="s">
        <v>9155</v>
      </c>
      <c r="E3375" s="58" t="s">
        <v>728</v>
      </c>
      <c r="F3375" s="57" t="s">
        <v>441</v>
      </c>
      <c r="G3375" s="59">
        <v>15141</v>
      </c>
      <c r="H3375" s="102">
        <f t="shared" si="52"/>
        <v>3.0831101925289404</v>
      </c>
    </row>
    <row r="3376" spans="1:8">
      <c r="A3376" s="56">
        <v>395130900512</v>
      </c>
      <c r="B3376" s="57" t="s">
        <v>9156</v>
      </c>
      <c r="C3376" s="58" t="s">
        <v>9157</v>
      </c>
      <c r="D3376" s="58" t="s">
        <v>8199</v>
      </c>
      <c r="E3376" s="58" t="s">
        <v>743</v>
      </c>
      <c r="F3376" s="57" t="s">
        <v>441</v>
      </c>
      <c r="G3376" s="59">
        <v>15141</v>
      </c>
      <c r="H3376" s="102">
        <f t="shared" si="52"/>
        <v>3.0831101925289404</v>
      </c>
    </row>
    <row r="3377" spans="1:8">
      <c r="A3377" s="56">
        <v>395141100321</v>
      </c>
      <c r="B3377" s="57" t="s">
        <v>9158</v>
      </c>
      <c r="C3377" s="58" t="s">
        <v>9159</v>
      </c>
      <c r="D3377" s="58" t="s">
        <v>9160</v>
      </c>
      <c r="E3377" s="58" t="s">
        <v>743</v>
      </c>
      <c r="F3377" s="57" t="s">
        <v>441</v>
      </c>
      <c r="G3377" s="59">
        <v>15141</v>
      </c>
      <c r="H3377" s="102">
        <f t="shared" si="52"/>
        <v>3.0831101925289404</v>
      </c>
    </row>
    <row r="3378" spans="1:8">
      <c r="A3378" s="56">
        <v>395150100865</v>
      </c>
      <c r="B3378" s="57" t="s">
        <v>9161</v>
      </c>
      <c r="C3378" s="58" t="s">
        <v>9162</v>
      </c>
      <c r="D3378" s="58" t="s">
        <v>9163</v>
      </c>
      <c r="E3378" s="58" t="s">
        <v>743</v>
      </c>
      <c r="F3378" s="57" t="s">
        <v>441</v>
      </c>
      <c r="G3378" s="59">
        <v>15141</v>
      </c>
      <c r="H3378" s="102">
        <f t="shared" si="52"/>
        <v>3.0831101925289404</v>
      </c>
    </row>
    <row r="3379" spans="1:8">
      <c r="A3379" s="56">
        <v>395150300716</v>
      </c>
      <c r="B3379" s="57" t="s">
        <v>9164</v>
      </c>
      <c r="C3379" s="58" t="s">
        <v>6721</v>
      </c>
      <c r="D3379" s="58" t="s">
        <v>9165</v>
      </c>
      <c r="E3379" s="58" t="s">
        <v>743</v>
      </c>
      <c r="F3379" s="57" t="s">
        <v>441</v>
      </c>
      <c r="G3379" s="59">
        <v>15141</v>
      </c>
      <c r="H3379" s="102">
        <f t="shared" si="52"/>
        <v>3.0831101925289404</v>
      </c>
    </row>
    <row r="3380" spans="1:8">
      <c r="A3380" s="56">
        <v>395150400451</v>
      </c>
      <c r="B3380" s="57" t="s">
        <v>9166</v>
      </c>
      <c r="C3380" s="58" t="s">
        <v>9167</v>
      </c>
      <c r="D3380" s="58" t="s">
        <v>7510</v>
      </c>
      <c r="E3380" s="58" t="s">
        <v>728</v>
      </c>
      <c r="F3380" s="57" t="s">
        <v>441</v>
      </c>
      <c r="G3380" s="59">
        <v>15141</v>
      </c>
      <c r="H3380" s="102">
        <f t="shared" si="52"/>
        <v>3.0831101925289404</v>
      </c>
    </row>
    <row r="3381" spans="1:8">
      <c r="A3381" s="56">
        <v>395161100557</v>
      </c>
      <c r="B3381" s="57" t="s">
        <v>9168</v>
      </c>
      <c r="C3381" s="58" t="s">
        <v>9169</v>
      </c>
      <c r="D3381" s="58" t="s">
        <v>9170</v>
      </c>
      <c r="E3381" s="58" t="s">
        <v>728</v>
      </c>
      <c r="F3381" s="57" t="s">
        <v>441</v>
      </c>
      <c r="G3381" s="59">
        <v>15141</v>
      </c>
      <c r="H3381" s="102">
        <f t="shared" si="52"/>
        <v>3.0831101925289404</v>
      </c>
    </row>
    <row r="3382" spans="1:8">
      <c r="A3382" s="56">
        <v>395170501840</v>
      </c>
      <c r="B3382" s="57" t="s">
        <v>9171</v>
      </c>
      <c r="C3382" s="58" t="s">
        <v>9172</v>
      </c>
      <c r="D3382" s="58" t="s">
        <v>9173</v>
      </c>
      <c r="E3382" s="58" t="s">
        <v>743</v>
      </c>
      <c r="F3382" s="57" t="s">
        <v>441</v>
      </c>
      <c r="G3382" s="59">
        <v>15141</v>
      </c>
      <c r="H3382" s="102">
        <f t="shared" si="52"/>
        <v>3.0831101925289404</v>
      </c>
    </row>
    <row r="3383" spans="1:8">
      <c r="A3383" s="56">
        <v>395180901234</v>
      </c>
      <c r="B3383" s="57" t="s">
        <v>9174</v>
      </c>
      <c r="C3383" s="58" t="s">
        <v>9175</v>
      </c>
      <c r="D3383" s="58" t="s">
        <v>9176</v>
      </c>
      <c r="E3383" s="58" t="s">
        <v>728</v>
      </c>
      <c r="F3383" s="57" t="s">
        <v>441</v>
      </c>
      <c r="G3383" s="59">
        <v>15141</v>
      </c>
      <c r="H3383" s="102">
        <f t="shared" si="52"/>
        <v>3.0831101925289404</v>
      </c>
    </row>
    <row r="3384" spans="1:8">
      <c r="A3384" s="56">
        <v>395190300671</v>
      </c>
      <c r="B3384" s="57" t="s">
        <v>9177</v>
      </c>
      <c r="C3384" s="58" t="s">
        <v>9178</v>
      </c>
      <c r="D3384" s="58" t="s">
        <v>5095</v>
      </c>
      <c r="E3384" s="58" t="s">
        <v>728</v>
      </c>
      <c r="F3384" s="57" t="s">
        <v>441</v>
      </c>
      <c r="G3384" s="59">
        <v>15141</v>
      </c>
      <c r="H3384" s="102">
        <f t="shared" si="52"/>
        <v>3.0831101925289404</v>
      </c>
    </row>
    <row r="3385" spans="1:8">
      <c r="A3385" s="56">
        <v>395190501676</v>
      </c>
      <c r="B3385" s="57" t="s">
        <v>9179</v>
      </c>
      <c r="C3385" s="58" t="s">
        <v>9180</v>
      </c>
      <c r="D3385" s="58" t="s">
        <v>9181</v>
      </c>
      <c r="E3385" s="58" t="s">
        <v>743</v>
      </c>
      <c r="F3385" s="57" t="s">
        <v>441</v>
      </c>
      <c r="G3385" s="59">
        <v>15141</v>
      </c>
      <c r="H3385" s="102">
        <f t="shared" si="52"/>
        <v>3.0831101925289404</v>
      </c>
    </row>
    <row r="3386" spans="1:8">
      <c r="A3386" s="56">
        <v>395190600305</v>
      </c>
      <c r="B3386" s="57" t="s">
        <v>9182</v>
      </c>
      <c r="C3386" s="58" t="s">
        <v>9183</v>
      </c>
      <c r="D3386" s="58" t="s">
        <v>9184</v>
      </c>
      <c r="E3386" s="58" t="s">
        <v>743</v>
      </c>
      <c r="F3386" s="57" t="s">
        <v>441</v>
      </c>
      <c r="G3386" s="59">
        <v>15141</v>
      </c>
      <c r="H3386" s="102">
        <f t="shared" si="52"/>
        <v>3.0831101925289404</v>
      </c>
    </row>
    <row r="3387" spans="1:8">
      <c r="A3387" s="56">
        <v>395191000841</v>
      </c>
      <c r="B3387" s="57" t="s">
        <v>9185</v>
      </c>
      <c r="C3387" s="58" t="s">
        <v>9186</v>
      </c>
      <c r="D3387" s="58" t="s">
        <v>9187</v>
      </c>
      <c r="E3387" s="58" t="s">
        <v>743</v>
      </c>
      <c r="F3387" s="57" t="s">
        <v>441</v>
      </c>
      <c r="G3387" s="59">
        <v>15141</v>
      </c>
      <c r="H3387" s="102">
        <f t="shared" si="52"/>
        <v>3.0831101925289404</v>
      </c>
    </row>
    <row r="3388" spans="1:8">
      <c r="A3388" s="56">
        <v>395770802622</v>
      </c>
      <c r="B3388" s="57" t="s">
        <v>9188</v>
      </c>
      <c r="C3388" s="58" t="s">
        <v>9189</v>
      </c>
      <c r="D3388" s="58" t="s">
        <v>4752</v>
      </c>
      <c r="E3388" s="58" t="s">
        <v>743</v>
      </c>
      <c r="F3388" s="57" t="s">
        <v>441</v>
      </c>
      <c r="G3388" s="59">
        <v>15141</v>
      </c>
      <c r="H3388" s="102">
        <f t="shared" si="52"/>
        <v>3.0831101925289404</v>
      </c>
    </row>
    <row r="3389" spans="1:8">
      <c r="A3389" s="56">
        <v>395770802720</v>
      </c>
      <c r="B3389" s="57" t="s">
        <v>9190</v>
      </c>
      <c r="C3389" s="58" t="s">
        <v>8167</v>
      </c>
      <c r="D3389" s="58" t="s">
        <v>9191</v>
      </c>
      <c r="E3389" s="58" t="s">
        <v>743</v>
      </c>
      <c r="F3389" s="57" t="s">
        <v>441</v>
      </c>
      <c r="G3389" s="59">
        <v>15141</v>
      </c>
      <c r="H3389" s="102">
        <f t="shared" si="52"/>
        <v>3.0831101925289404</v>
      </c>
    </row>
    <row r="3390" spans="1:8">
      <c r="A3390" s="56">
        <v>395980110944</v>
      </c>
      <c r="B3390" s="57" t="s">
        <v>9192</v>
      </c>
      <c r="C3390" s="58" t="s">
        <v>9193</v>
      </c>
      <c r="D3390" s="58" t="s">
        <v>9194</v>
      </c>
      <c r="E3390" s="58" t="s">
        <v>743</v>
      </c>
      <c r="F3390" s="57" t="s">
        <v>441</v>
      </c>
      <c r="G3390" s="59">
        <v>15141</v>
      </c>
      <c r="H3390" s="102">
        <f t="shared" si="52"/>
        <v>3.0831101925289404</v>
      </c>
    </row>
    <row r="3391" spans="1:8">
      <c r="A3391" s="56">
        <v>395980720254</v>
      </c>
      <c r="B3391" s="57" t="s">
        <v>9195</v>
      </c>
      <c r="C3391" s="58" t="s">
        <v>7501</v>
      </c>
      <c r="D3391" s="58" t="s">
        <v>3834</v>
      </c>
      <c r="E3391" s="58" t="s">
        <v>743</v>
      </c>
      <c r="F3391" s="57" t="s">
        <v>441</v>
      </c>
      <c r="G3391" s="59">
        <v>15141</v>
      </c>
      <c r="H3391" s="102">
        <f t="shared" si="52"/>
        <v>3.0831101925289404</v>
      </c>
    </row>
    <row r="3392" spans="1:8">
      <c r="A3392" s="56">
        <v>396060501794</v>
      </c>
      <c r="B3392" s="57" t="s">
        <v>103</v>
      </c>
      <c r="C3392" s="58" t="s">
        <v>9196</v>
      </c>
      <c r="D3392" s="58" t="s">
        <v>9197</v>
      </c>
      <c r="E3392" s="58" t="s">
        <v>440</v>
      </c>
      <c r="F3392" s="57" t="s">
        <v>477</v>
      </c>
      <c r="G3392" s="59">
        <v>15141</v>
      </c>
      <c r="H3392" s="102">
        <f t="shared" si="52"/>
        <v>3.0831101925289404</v>
      </c>
    </row>
    <row r="3393" spans="1:8">
      <c r="A3393" s="56">
        <v>396110800275</v>
      </c>
      <c r="B3393" s="57" t="s">
        <v>318</v>
      </c>
      <c r="C3393" s="58" t="s">
        <v>9198</v>
      </c>
      <c r="D3393" s="58" t="s">
        <v>9199</v>
      </c>
      <c r="E3393" s="58" t="s">
        <v>440</v>
      </c>
      <c r="F3393" s="57" t="s">
        <v>441</v>
      </c>
      <c r="G3393" s="59">
        <v>15141</v>
      </c>
      <c r="H3393" s="102">
        <f t="shared" si="52"/>
        <v>3.0831101925289404</v>
      </c>
    </row>
    <row r="3394" spans="1:8">
      <c r="A3394" s="56">
        <v>396130401679</v>
      </c>
      <c r="B3394" s="57" t="s">
        <v>369</v>
      </c>
      <c r="C3394" s="58" t="s">
        <v>9200</v>
      </c>
      <c r="D3394" s="58" t="s">
        <v>9201</v>
      </c>
      <c r="E3394" s="58" t="s">
        <v>440</v>
      </c>
      <c r="F3394" s="57" t="s">
        <v>441</v>
      </c>
      <c r="G3394" s="59">
        <v>15141</v>
      </c>
      <c r="H3394" s="102">
        <f t="shared" si="52"/>
        <v>3.0831101925289404</v>
      </c>
    </row>
    <row r="3395" spans="1:8">
      <c r="A3395" s="56">
        <v>396130500553</v>
      </c>
      <c r="B3395" s="57" t="s">
        <v>145</v>
      </c>
      <c r="C3395" s="58" t="s">
        <v>9202</v>
      </c>
      <c r="D3395" s="58" t="s">
        <v>9203</v>
      </c>
      <c r="E3395" s="58" t="s">
        <v>440</v>
      </c>
      <c r="F3395" s="57" t="s">
        <v>441</v>
      </c>
      <c r="G3395" s="59">
        <v>15141</v>
      </c>
      <c r="H3395" s="102">
        <f t="shared" ref="H3395:H3458" si="53">G3395/4910.95</f>
        <v>3.0831101925289404</v>
      </c>
    </row>
    <row r="3396" spans="1:8">
      <c r="A3396" s="56">
        <v>396161000150</v>
      </c>
      <c r="B3396" s="57" t="s">
        <v>450</v>
      </c>
      <c r="C3396" s="58" t="s">
        <v>9204</v>
      </c>
      <c r="D3396" s="58" t="s">
        <v>451</v>
      </c>
      <c r="E3396" s="58" t="s">
        <v>440</v>
      </c>
      <c r="F3396" s="57" t="s">
        <v>441</v>
      </c>
      <c r="G3396" s="59">
        <v>15141</v>
      </c>
      <c r="H3396" s="102">
        <f t="shared" si="53"/>
        <v>3.0831101925289404</v>
      </c>
    </row>
    <row r="3397" spans="1:8">
      <c r="A3397" s="56">
        <v>396170701055</v>
      </c>
      <c r="B3397" s="57" t="s">
        <v>565</v>
      </c>
      <c r="C3397" s="58" t="s">
        <v>566</v>
      </c>
      <c r="D3397" s="58" t="s">
        <v>567</v>
      </c>
      <c r="E3397" s="58" t="s">
        <v>440</v>
      </c>
      <c r="F3397" s="57" t="s">
        <v>441</v>
      </c>
      <c r="G3397" s="59">
        <v>15141</v>
      </c>
      <c r="H3397" s="102">
        <f t="shared" si="53"/>
        <v>3.0831101925289404</v>
      </c>
    </row>
    <row r="3398" spans="1:8">
      <c r="A3398" s="56">
        <v>396761203127</v>
      </c>
      <c r="B3398" s="57" t="s">
        <v>296</v>
      </c>
      <c r="C3398" s="58" t="s">
        <v>6068</v>
      </c>
      <c r="D3398" s="58" t="s">
        <v>6069</v>
      </c>
      <c r="E3398" s="58" t="s">
        <v>440</v>
      </c>
      <c r="F3398" s="57" t="s">
        <v>441</v>
      </c>
      <c r="G3398" s="59">
        <v>15141</v>
      </c>
      <c r="H3398" s="102">
        <f t="shared" si="53"/>
        <v>3.0831101925289404</v>
      </c>
    </row>
    <row r="3399" spans="1:8">
      <c r="A3399" s="56">
        <v>396920720800</v>
      </c>
      <c r="B3399" s="57" t="s">
        <v>383</v>
      </c>
      <c r="C3399" s="58" t="s">
        <v>582</v>
      </c>
      <c r="D3399" s="58" t="s">
        <v>4564</v>
      </c>
      <c r="E3399" s="58" t="s">
        <v>440</v>
      </c>
      <c r="F3399" s="57" t="s">
        <v>441</v>
      </c>
      <c r="G3399" s="59">
        <v>15141</v>
      </c>
      <c r="H3399" s="102">
        <f t="shared" si="53"/>
        <v>3.0831101925289404</v>
      </c>
    </row>
    <row r="3400" spans="1:8">
      <c r="A3400" s="56">
        <v>398000305166</v>
      </c>
      <c r="B3400" s="57" t="s">
        <v>9205</v>
      </c>
      <c r="C3400" s="58" t="s">
        <v>9206</v>
      </c>
      <c r="D3400" s="58" t="s">
        <v>9207</v>
      </c>
      <c r="E3400" s="58" t="s">
        <v>2223</v>
      </c>
      <c r="F3400" s="57" t="s">
        <v>441</v>
      </c>
      <c r="G3400" s="59">
        <v>15141</v>
      </c>
      <c r="H3400" s="102">
        <f t="shared" si="53"/>
        <v>3.0831101925289404</v>
      </c>
    </row>
    <row r="3401" spans="1:8">
      <c r="A3401" s="56">
        <v>398011101953</v>
      </c>
      <c r="B3401" s="57" t="s">
        <v>9208</v>
      </c>
      <c r="C3401" s="58" t="s">
        <v>9209</v>
      </c>
      <c r="D3401" s="58" t="s">
        <v>8440</v>
      </c>
      <c r="E3401" s="58" t="s">
        <v>716</v>
      </c>
      <c r="F3401" s="57" t="s">
        <v>441</v>
      </c>
      <c r="G3401" s="59">
        <v>15141</v>
      </c>
      <c r="H3401" s="102">
        <f t="shared" si="53"/>
        <v>3.0831101925289404</v>
      </c>
    </row>
    <row r="3402" spans="1:8">
      <c r="A3402" s="56">
        <v>398020501654</v>
      </c>
      <c r="B3402" s="57" t="s">
        <v>9210</v>
      </c>
      <c r="C3402" s="58" t="s">
        <v>9211</v>
      </c>
      <c r="D3402" s="58" t="s">
        <v>9212</v>
      </c>
      <c r="E3402" s="58" t="s">
        <v>1845</v>
      </c>
      <c r="F3402" s="57" t="s">
        <v>441</v>
      </c>
      <c r="G3402" s="59">
        <v>15141</v>
      </c>
      <c r="H3402" s="102">
        <f t="shared" si="53"/>
        <v>3.0831101925289404</v>
      </c>
    </row>
    <row r="3403" spans="1:8">
      <c r="A3403" s="56">
        <v>398030302579</v>
      </c>
      <c r="B3403" s="57" t="s">
        <v>9213</v>
      </c>
      <c r="C3403" s="58" t="s">
        <v>8439</v>
      </c>
      <c r="D3403" s="58" t="s">
        <v>9214</v>
      </c>
      <c r="E3403" s="58" t="s">
        <v>716</v>
      </c>
      <c r="F3403" s="57" t="s">
        <v>441</v>
      </c>
      <c r="G3403" s="59">
        <v>15141</v>
      </c>
      <c r="H3403" s="102">
        <f t="shared" si="53"/>
        <v>3.0831101925289404</v>
      </c>
    </row>
    <row r="3404" spans="1:8">
      <c r="A3404" s="56">
        <v>398060900781</v>
      </c>
      <c r="B3404" s="57" t="s">
        <v>9215</v>
      </c>
      <c r="C3404" s="58" t="s">
        <v>9216</v>
      </c>
      <c r="D3404" s="58" t="s">
        <v>9217</v>
      </c>
      <c r="E3404" s="58" t="s">
        <v>716</v>
      </c>
      <c r="F3404" s="57" t="s">
        <v>441</v>
      </c>
      <c r="G3404" s="59">
        <v>15141</v>
      </c>
      <c r="H3404" s="102">
        <f t="shared" si="53"/>
        <v>3.0831101925289404</v>
      </c>
    </row>
    <row r="3405" spans="1:8">
      <c r="A3405" s="56">
        <v>398080201285</v>
      </c>
      <c r="B3405" s="57" t="s">
        <v>9218</v>
      </c>
      <c r="C3405" s="58" t="s">
        <v>9219</v>
      </c>
      <c r="D3405" s="58" t="s">
        <v>9220</v>
      </c>
      <c r="E3405" s="58" t="s">
        <v>2160</v>
      </c>
      <c r="F3405" s="57" t="s">
        <v>441</v>
      </c>
      <c r="G3405" s="59">
        <v>15141</v>
      </c>
      <c r="H3405" s="102">
        <f t="shared" si="53"/>
        <v>3.0831101925289404</v>
      </c>
    </row>
    <row r="3406" spans="1:8">
      <c r="A3406" s="56">
        <v>398080600058</v>
      </c>
      <c r="B3406" s="57" t="s">
        <v>9221</v>
      </c>
      <c r="C3406" s="58" t="s">
        <v>9222</v>
      </c>
      <c r="D3406" s="58" t="s">
        <v>9223</v>
      </c>
      <c r="E3406" s="58" t="s">
        <v>2227</v>
      </c>
      <c r="F3406" s="57" t="s">
        <v>441</v>
      </c>
      <c r="G3406" s="59">
        <v>15141</v>
      </c>
      <c r="H3406" s="102">
        <f t="shared" si="53"/>
        <v>3.0831101925289404</v>
      </c>
    </row>
    <row r="3407" spans="1:8">
      <c r="A3407" s="56">
        <v>398080801339</v>
      </c>
      <c r="B3407" s="57" t="s">
        <v>9224</v>
      </c>
      <c r="C3407" s="58" t="s">
        <v>9225</v>
      </c>
      <c r="D3407" s="58" t="s">
        <v>9226</v>
      </c>
      <c r="E3407" s="58" t="s">
        <v>8538</v>
      </c>
      <c r="F3407" s="57" t="s">
        <v>441</v>
      </c>
      <c r="G3407" s="59">
        <v>15141</v>
      </c>
      <c r="H3407" s="102">
        <f t="shared" si="53"/>
        <v>3.0831101925289404</v>
      </c>
    </row>
    <row r="3408" spans="1:8">
      <c r="A3408" s="56">
        <v>398100300455</v>
      </c>
      <c r="B3408" s="57" t="s">
        <v>9227</v>
      </c>
      <c r="C3408" s="58" t="s">
        <v>5230</v>
      </c>
      <c r="D3408" s="58" t="s">
        <v>9228</v>
      </c>
      <c r="E3408" s="58" t="s">
        <v>2160</v>
      </c>
      <c r="F3408" s="57" t="s">
        <v>441</v>
      </c>
      <c r="G3408" s="59">
        <v>15141</v>
      </c>
      <c r="H3408" s="102">
        <f t="shared" si="53"/>
        <v>3.0831101925289404</v>
      </c>
    </row>
    <row r="3409" spans="1:8">
      <c r="A3409" s="56">
        <v>398111100407</v>
      </c>
      <c r="B3409" s="57" t="s">
        <v>9229</v>
      </c>
      <c r="C3409" s="58" t="s">
        <v>9230</v>
      </c>
      <c r="D3409" s="58" t="s">
        <v>9231</v>
      </c>
      <c r="E3409" s="58" t="s">
        <v>7597</v>
      </c>
      <c r="F3409" s="57" t="s">
        <v>441</v>
      </c>
      <c r="G3409" s="59">
        <v>15141</v>
      </c>
      <c r="H3409" s="102">
        <f t="shared" si="53"/>
        <v>3.0831101925289404</v>
      </c>
    </row>
    <row r="3410" spans="1:8">
      <c r="A3410" s="56">
        <v>398120200422</v>
      </c>
      <c r="B3410" s="57" t="s">
        <v>9232</v>
      </c>
      <c r="C3410" s="58" t="s">
        <v>8740</v>
      </c>
      <c r="D3410" s="58" t="s">
        <v>9233</v>
      </c>
      <c r="E3410" s="58" t="s">
        <v>743</v>
      </c>
      <c r="F3410" s="57" t="s">
        <v>441</v>
      </c>
      <c r="G3410" s="59">
        <v>15141</v>
      </c>
      <c r="H3410" s="102">
        <f t="shared" si="53"/>
        <v>3.0831101925289404</v>
      </c>
    </row>
    <row r="3411" spans="1:8">
      <c r="A3411" s="56">
        <v>398130400535</v>
      </c>
      <c r="B3411" s="57" t="s">
        <v>9234</v>
      </c>
      <c r="C3411" s="58" t="s">
        <v>9235</v>
      </c>
      <c r="D3411" s="58" t="s">
        <v>9236</v>
      </c>
      <c r="E3411" s="58" t="s">
        <v>2816</v>
      </c>
      <c r="F3411" s="57" t="s">
        <v>441</v>
      </c>
      <c r="G3411" s="59">
        <v>15141</v>
      </c>
      <c r="H3411" s="102">
        <f t="shared" si="53"/>
        <v>3.0831101925289404</v>
      </c>
    </row>
    <row r="3412" spans="1:8">
      <c r="A3412" s="56">
        <v>398130400705</v>
      </c>
      <c r="B3412" s="57" t="s">
        <v>9237</v>
      </c>
      <c r="C3412" s="58" t="s">
        <v>9238</v>
      </c>
      <c r="D3412" s="58" t="s">
        <v>9239</v>
      </c>
      <c r="E3412" s="58" t="s">
        <v>3623</v>
      </c>
      <c r="F3412" s="57" t="s">
        <v>441</v>
      </c>
      <c r="G3412" s="59">
        <v>15141</v>
      </c>
      <c r="H3412" s="102">
        <f t="shared" si="53"/>
        <v>3.0831101925289404</v>
      </c>
    </row>
    <row r="3413" spans="1:8">
      <c r="A3413" s="56">
        <v>398130700121</v>
      </c>
      <c r="B3413" s="57" t="s">
        <v>9240</v>
      </c>
      <c r="C3413" s="58" t="s">
        <v>9241</v>
      </c>
      <c r="D3413" s="58" t="s">
        <v>9242</v>
      </c>
      <c r="E3413" s="58" t="s">
        <v>2816</v>
      </c>
      <c r="F3413" s="57" t="s">
        <v>441</v>
      </c>
      <c r="G3413" s="59">
        <v>15141</v>
      </c>
      <c r="H3413" s="102">
        <f t="shared" si="53"/>
        <v>3.0831101925289404</v>
      </c>
    </row>
    <row r="3414" spans="1:8">
      <c r="A3414" s="56">
        <v>398140200054</v>
      </c>
      <c r="B3414" s="57" t="s">
        <v>9243</v>
      </c>
      <c r="C3414" s="58" t="s">
        <v>9244</v>
      </c>
      <c r="D3414" s="58" t="s">
        <v>9245</v>
      </c>
      <c r="E3414" s="58" t="s">
        <v>716</v>
      </c>
      <c r="F3414" s="57" t="s">
        <v>441</v>
      </c>
      <c r="G3414" s="59">
        <v>15141</v>
      </c>
      <c r="H3414" s="102">
        <f t="shared" si="53"/>
        <v>3.0831101925289404</v>
      </c>
    </row>
    <row r="3415" spans="1:8">
      <c r="A3415" s="56">
        <v>398160500411</v>
      </c>
      <c r="B3415" s="57" t="s">
        <v>9246</v>
      </c>
      <c r="C3415" s="58" t="s">
        <v>9241</v>
      </c>
      <c r="D3415" s="58" t="s">
        <v>9247</v>
      </c>
      <c r="E3415" s="58" t="s">
        <v>2816</v>
      </c>
      <c r="F3415" s="57" t="s">
        <v>441</v>
      </c>
      <c r="G3415" s="59">
        <v>15141</v>
      </c>
      <c r="H3415" s="102">
        <f t="shared" si="53"/>
        <v>3.0831101925289404</v>
      </c>
    </row>
    <row r="3416" spans="1:8">
      <c r="A3416" s="56">
        <v>398840800052</v>
      </c>
      <c r="B3416" s="57" t="s">
        <v>9248</v>
      </c>
      <c r="C3416" s="58" t="s">
        <v>9249</v>
      </c>
      <c r="D3416" s="58" t="s">
        <v>9250</v>
      </c>
      <c r="E3416" s="58" t="s">
        <v>743</v>
      </c>
      <c r="F3416" s="57" t="s">
        <v>441</v>
      </c>
      <c r="G3416" s="59">
        <v>15141</v>
      </c>
      <c r="H3416" s="102">
        <f t="shared" si="53"/>
        <v>3.0831101925289404</v>
      </c>
    </row>
    <row r="3417" spans="1:8">
      <c r="A3417" s="56">
        <v>398950220612</v>
      </c>
      <c r="B3417" s="57" t="s">
        <v>9251</v>
      </c>
      <c r="C3417" s="58" t="s">
        <v>7894</v>
      </c>
      <c r="D3417" s="58" t="s">
        <v>6995</v>
      </c>
      <c r="E3417" s="58" t="s">
        <v>6995</v>
      </c>
      <c r="F3417" s="57" t="s">
        <v>441</v>
      </c>
      <c r="G3417" s="59">
        <v>15141</v>
      </c>
      <c r="H3417" s="102">
        <f t="shared" si="53"/>
        <v>3.0831101925289404</v>
      </c>
    </row>
    <row r="3418" spans="1:8">
      <c r="A3418" s="56">
        <v>398980511476</v>
      </c>
      <c r="B3418" s="57" t="s">
        <v>9252</v>
      </c>
      <c r="C3418" s="58" t="s">
        <v>9253</v>
      </c>
      <c r="D3418" s="58" t="s">
        <v>9254</v>
      </c>
      <c r="E3418" s="58" t="s">
        <v>716</v>
      </c>
      <c r="F3418" s="57" t="s">
        <v>441</v>
      </c>
      <c r="G3418" s="59">
        <v>15141</v>
      </c>
      <c r="H3418" s="102">
        <f t="shared" si="53"/>
        <v>3.0831101925289404</v>
      </c>
    </row>
    <row r="3419" spans="1:8">
      <c r="A3419" s="56">
        <v>400000300380</v>
      </c>
      <c r="B3419" s="57" t="s">
        <v>9255</v>
      </c>
      <c r="C3419" s="58" t="s">
        <v>9256</v>
      </c>
      <c r="D3419" s="58" t="s">
        <v>8578</v>
      </c>
      <c r="E3419" s="58" t="s">
        <v>716</v>
      </c>
      <c r="F3419" s="57" t="s">
        <v>441</v>
      </c>
      <c r="G3419" s="59">
        <v>15141</v>
      </c>
      <c r="H3419" s="102">
        <f t="shared" si="53"/>
        <v>3.0831101925289404</v>
      </c>
    </row>
    <row r="3420" spans="1:8">
      <c r="A3420" s="56">
        <v>400020801458</v>
      </c>
      <c r="B3420" s="57" t="s">
        <v>9257</v>
      </c>
      <c r="C3420" s="58" t="s">
        <v>9258</v>
      </c>
      <c r="D3420" s="58" t="s">
        <v>9259</v>
      </c>
      <c r="E3420" s="58" t="s">
        <v>2127</v>
      </c>
      <c r="F3420" s="57" t="s">
        <v>441</v>
      </c>
      <c r="G3420" s="59">
        <v>15141</v>
      </c>
      <c r="H3420" s="102">
        <f t="shared" si="53"/>
        <v>3.0831101925289404</v>
      </c>
    </row>
    <row r="3421" spans="1:8">
      <c r="A3421" s="56">
        <v>400030203885</v>
      </c>
      <c r="B3421" s="57" t="s">
        <v>9260</v>
      </c>
      <c r="C3421" s="58" t="s">
        <v>9261</v>
      </c>
      <c r="D3421" s="58" t="s">
        <v>9262</v>
      </c>
      <c r="E3421" s="58" t="s">
        <v>716</v>
      </c>
      <c r="F3421" s="57" t="s">
        <v>441</v>
      </c>
      <c r="G3421" s="59">
        <v>15141</v>
      </c>
      <c r="H3421" s="102">
        <f t="shared" si="53"/>
        <v>3.0831101925289404</v>
      </c>
    </row>
    <row r="3422" spans="1:8">
      <c r="A3422" s="56">
        <v>400031100150</v>
      </c>
      <c r="B3422" s="57" t="s">
        <v>9263</v>
      </c>
      <c r="C3422" s="58" t="s">
        <v>9264</v>
      </c>
      <c r="D3422" s="58" t="s">
        <v>9265</v>
      </c>
      <c r="E3422" s="58" t="s">
        <v>716</v>
      </c>
      <c r="F3422" s="57" t="s">
        <v>441</v>
      </c>
      <c r="G3422" s="59">
        <v>15141</v>
      </c>
      <c r="H3422" s="102">
        <f t="shared" si="53"/>
        <v>3.0831101925289404</v>
      </c>
    </row>
    <row r="3423" spans="1:8">
      <c r="A3423" s="56">
        <v>400051002243</v>
      </c>
      <c r="B3423" s="57" t="s">
        <v>9266</v>
      </c>
      <c r="C3423" s="58" t="s">
        <v>9267</v>
      </c>
      <c r="D3423" s="58" t="s">
        <v>8575</v>
      </c>
      <c r="E3423" s="58" t="s">
        <v>716</v>
      </c>
      <c r="F3423" s="57" t="s">
        <v>441</v>
      </c>
      <c r="G3423" s="59">
        <v>15141</v>
      </c>
      <c r="H3423" s="102">
        <f t="shared" si="53"/>
        <v>3.0831101925289404</v>
      </c>
    </row>
    <row r="3424" spans="1:8">
      <c r="A3424" s="56">
        <v>400060605546</v>
      </c>
      <c r="B3424" s="57" t="s">
        <v>9268</v>
      </c>
      <c r="C3424" s="58" t="s">
        <v>9269</v>
      </c>
      <c r="D3424" s="58" t="s">
        <v>9270</v>
      </c>
      <c r="E3424" s="58" t="s">
        <v>716</v>
      </c>
      <c r="F3424" s="57" t="s">
        <v>441</v>
      </c>
      <c r="G3424" s="59">
        <v>15141</v>
      </c>
      <c r="H3424" s="102">
        <f t="shared" si="53"/>
        <v>3.0831101925289404</v>
      </c>
    </row>
    <row r="3425" spans="1:8">
      <c r="A3425" s="56">
        <v>400070704232</v>
      </c>
      <c r="B3425" s="57" t="s">
        <v>9271</v>
      </c>
      <c r="C3425" s="58" t="s">
        <v>9272</v>
      </c>
      <c r="D3425" s="58" t="s">
        <v>7624</v>
      </c>
      <c r="E3425" s="58" t="s">
        <v>716</v>
      </c>
      <c r="F3425" s="57" t="s">
        <v>441</v>
      </c>
      <c r="G3425" s="59">
        <v>15141</v>
      </c>
      <c r="H3425" s="102">
        <f t="shared" si="53"/>
        <v>3.0831101925289404</v>
      </c>
    </row>
    <row r="3426" spans="1:8">
      <c r="A3426" s="56">
        <v>400070704437</v>
      </c>
      <c r="B3426" s="57" t="s">
        <v>9273</v>
      </c>
      <c r="C3426" s="58" t="s">
        <v>9274</v>
      </c>
      <c r="D3426" s="58" t="s">
        <v>7624</v>
      </c>
      <c r="E3426" s="58" t="s">
        <v>716</v>
      </c>
      <c r="F3426" s="57" t="s">
        <v>441</v>
      </c>
      <c r="G3426" s="59">
        <v>15141</v>
      </c>
      <c r="H3426" s="102">
        <f t="shared" si="53"/>
        <v>3.0831101925289404</v>
      </c>
    </row>
    <row r="3427" spans="1:8">
      <c r="A3427" s="56">
        <v>400070904126</v>
      </c>
      <c r="B3427" s="57" t="s">
        <v>9275</v>
      </c>
      <c r="C3427" s="58" t="s">
        <v>9276</v>
      </c>
      <c r="D3427" s="58" t="s">
        <v>9277</v>
      </c>
      <c r="E3427" s="58" t="s">
        <v>716</v>
      </c>
      <c r="F3427" s="57" t="s">
        <v>441</v>
      </c>
      <c r="G3427" s="59">
        <v>15141</v>
      </c>
      <c r="H3427" s="102">
        <f t="shared" si="53"/>
        <v>3.0831101925289404</v>
      </c>
    </row>
    <row r="3428" spans="1:8">
      <c r="A3428" s="56">
        <v>400071203016</v>
      </c>
      <c r="B3428" s="57" t="s">
        <v>9278</v>
      </c>
      <c r="C3428" s="58" t="s">
        <v>9279</v>
      </c>
      <c r="D3428" s="58" t="s">
        <v>9280</v>
      </c>
      <c r="E3428" s="58" t="s">
        <v>716</v>
      </c>
      <c r="F3428" s="57" t="s">
        <v>441</v>
      </c>
      <c r="G3428" s="59">
        <v>15141</v>
      </c>
      <c r="H3428" s="102">
        <f t="shared" si="53"/>
        <v>3.0831101925289404</v>
      </c>
    </row>
    <row r="3429" spans="1:8">
      <c r="A3429" s="56">
        <v>400080601458</v>
      </c>
      <c r="B3429" s="57" t="s">
        <v>9281</v>
      </c>
      <c r="C3429" s="58" t="s">
        <v>9282</v>
      </c>
      <c r="D3429" s="58" t="s">
        <v>9283</v>
      </c>
      <c r="E3429" s="58" t="s">
        <v>716</v>
      </c>
      <c r="F3429" s="57" t="s">
        <v>441</v>
      </c>
      <c r="G3429" s="59">
        <v>15141</v>
      </c>
      <c r="H3429" s="102">
        <f t="shared" si="53"/>
        <v>3.0831101925289404</v>
      </c>
    </row>
    <row r="3430" spans="1:8">
      <c r="A3430" s="56">
        <v>400081202646</v>
      </c>
      <c r="B3430" s="57" t="s">
        <v>9284</v>
      </c>
      <c r="C3430" s="58" t="s">
        <v>9285</v>
      </c>
      <c r="D3430" s="58" t="s">
        <v>7053</v>
      </c>
      <c r="E3430" s="58" t="s">
        <v>716</v>
      </c>
      <c r="F3430" s="57" t="s">
        <v>441</v>
      </c>
      <c r="G3430" s="59">
        <v>15141</v>
      </c>
      <c r="H3430" s="102">
        <f t="shared" si="53"/>
        <v>3.0831101925289404</v>
      </c>
    </row>
    <row r="3431" spans="1:8">
      <c r="A3431" s="56">
        <v>400090204589</v>
      </c>
      <c r="B3431" s="57" t="s">
        <v>9286</v>
      </c>
      <c r="C3431" s="58" t="s">
        <v>9287</v>
      </c>
      <c r="D3431" s="58" t="s">
        <v>9288</v>
      </c>
      <c r="E3431" s="58" t="s">
        <v>716</v>
      </c>
      <c r="F3431" s="57" t="s">
        <v>441</v>
      </c>
      <c r="G3431" s="59">
        <v>15141</v>
      </c>
      <c r="H3431" s="102">
        <f t="shared" si="53"/>
        <v>3.0831101925289404</v>
      </c>
    </row>
    <row r="3432" spans="1:8">
      <c r="A3432" s="56">
        <v>400090507697</v>
      </c>
      <c r="B3432" s="57" t="s">
        <v>9289</v>
      </c>
      <c r="C3432" s="58" t="s">
        <v>7117</v>
      </c>
      <c r="D3432" s="58" t="s">
        <v>9290</v>
      </c>
      <c r="E3432" s="58" t="s">
        <v>716</v>
      </c>
      <c r="F3432" s="57" t="s">
        <v>441</v>
      </c>
      <c r="G3432" s="59">
        <v>15141</v>
      </c>
      <c r="H3432" s="102">
        <f t="shared" si="53"/>
        <v>3.0831101925289404</v>
      </c>
    </row>
    <row r="3433" spans="1:8">
      <c r="A3433" s="56">
        <v>400090905561</v>
      </c>
      <c r="B3433" s="57" t="s">
        <v>9291</v>
      </c>
      <c r="C3433" s="58" t="s">
        <v>9292</v>
      </c>
      <c r="D3433" s="58" t="s">
        <v>7053</v>
      </c>
      <c r="E3433" s="58" t="s">
        <v>716</v>
      </c>
      <c r="F3433" s="57" t="s">
        <v>441</v>
      </c>
      <c r="G3433" s="59">
        <v>15141</v>
      </c>
      <c r="H3433" s="102">
        <f t="shared" si="53"/>
        <v>3.0831101925289404</v>
      </c>
    </row>
    <row r="3434" spans="1:8">
      <c r="A3434" s="56">
        <v>400110402412</v>
      </c>
      <c r="B3434" s="57" t="s">
        <v>9293</v>
      </c>
      <c r="C3434" s="58" t="s">
        <v>9294</v>
      </c>
      <c r="D3434" s="58" t="s">
        <v>9295</v>
      </c>
      <c r="E3434" s="58" t="s">
        <v>716</v>
      </c>
      <c r="F3434" s="57" t="s">
        <v>441</v>
      </c>
      <c r="G3434" s="59">
        <v>15141</v>
      </c>
      <c r="H3434" s="102">
        <f t="shared" si="53"/>
        <v>3.0831101925289404</v>
      </c>
    </row>
    <row r="3435" spans="1:8">
      <c r="A3435" s="56">
        <v>400110601130</v>
      </c>
      <c r="B3435" s="57" t="s">
        <v>9296</v>
      </c>
      <c r="C3435" s="58" t="s">
        <v>9297</v>
      </c>
      <c r="D3435" s="58" t="s">
        <v>9298</v>
      </c>
      <c r="E3435" s="58" t="s">
        <v>716</v>
      </c>
      <c r="F3435" s="57" t="s">
        <v>441</v>
      </c>
      <c r="G3435" s="59">
        <v>15141</v>
      </c>
      <c r="H3435" s="102">
        <f t="shared" si="53"/>
        <v>3.0831101925289404</v>
      </c>
    </row>
    <row r="3436" spans="1:8">
      <c r="A3436" s="56">
        <v>400120704867</v>
      </c>
      <c r="B3436" s="57" t="s">
        <v>9299</v>
      </c>
      <c r="C3436" s="58" t="s">
        <v>9300</v>
      </c>
      <c r="D3436" s="58" t="s">
        <v>9301</v>
      </c>
      <c r="E3436" s="58" t="s">
        <v>716</v>
      </c>
      <c r="F3436" s="57" t="s">
        <v>441</v>
      </c>
      <c r="G3436" s="59">
        <v>15141</v>
      </c>
      <c r="H3436" s="102">
        <f t="shared" si="53"/>
        <v>3.0831101925289404</v>
      </c>
    </row>
    <row r="3437" spans="1:8">
      <c r="A3437" s="56">
        <v>400181006224</v>
      </c>
      <c r="B3437" s="57" t="s">
        <v>9302</v>
      </c>
      <c r="C3437" s="58" t="s">
        <v>9303</v>
      </c>
      <c r="D3437" s="58" t="s">
        <v>9304</v>
      </c>
      <c r="E3437" s="58" t="s">
        <v>716</v>
      </c>
      <c r="F3437" s="57" t="s">
        <v>441</v>
      </c>
      <c r="G3437" s="59">
        <v>15141</v>
      </c>
      <c r="H3437" s="102">
        <f t="shared" si="53"/>
        <v>3.0831101925289404</v>
      </c>
    </row>
    <row r="3438" spans="1:8">
      <c r="A3438" s="56">
        <v>400190604240</v>
      </c>
      <c r="B3438" s="57" t="s">
        <v>9305</v>
      </c>
      <c r="C3438" s="58" t="s">
        <v>9306</v>
      </c>
      <c r="D3438" s="58" t="s">
        <v>9307</v>
      </c>
      <c r="E3438" s="58" t="s">
        <v>716</v>
      </c>
      <c r="F3438" s="57" t="s">
        <v>441</v>
      </c>
      <c r="G3438" s="59">
        <v>15141</v>
      </c>
      <c r="H3438" s="102">
        <f t="shared" si="53"/>
        <v>3.0831101925289404</v>
      </c>
    </row>
    <row r="3439" spans="1:8">
      <c r="A3439" s="56">
        <v>400841001182</v>
      </c>
      <c r="B3439" s="57" t="s">
        <v>9308</v>
      </c>
      <c r="C3439" s="58" t="s">
        <v>7774</v>
      </c>
      <c r="D3439" s="58" t="s">
        <v>8584</v>
      </c>
      <c r="E3439" s="58" t="s">
        <v>716</v>
      </c>
      <c r="F3439" s="57" t="s">
        <v>441</v>
      </c>
      <c r="G3439" s="59">
        <v>15141</v>
      </c>
      <c r="H3439" s="102">
        <f t="shared" si="53"/>
        <v>3.0831101925289404</v>
      </c>
    </row>
    <row r="3440" spans="1:8">
      <c r="A3440" s="56">
        <v>400950930193</v>
      </c>
      <c r="B3440" s="57" t="s">
        <v>9309</v>
      </c>
      <c r="C3440" s="58" t="s">
        <v>9310</v>
      </c>
      <c r="D3440" s="58" t="s">
        <v>4660</v>
      </c>
      <c r="E3440" s="58" t="s">
        <v>716</v>
      </c>
      <c r="F3440" s="57" t="s">
        <v>441</v>
      </c>
      <c r="G3440" s="59">
        <v>15141</v>
      </c>
      <c r="H3440" s="102">
        <f t="shared" si="53"/>
        <v>3.0831101925289404</v>
      </c>
    </row>
    <row r="3441" spans="1:8">
      <c r="A3441" s="56">
        <v>400960131388</v>
      </c>
      <c r="B3441" s="57" t="s">
        <v>9311</v>
      </c>
      <c r="C3441" s="58" t="s">
        <v>9312</v>
      </c>
      <c r="D3441" s="58" t="s">
        <v>9313</v>
      </c>
      <c r="E3441" s="58" t="s">
        <v>2127</v>
      </c>
      <c r="F3441" s="57" t="s">
        <v>441</v>
      </c>
      <c r="G3441" s="59">
        <v>15141</v>
      </c>
      <c r="H3441" s="102">
        <f t="shared" si="53"/>
        <v>3.0831101925289404</v>
      </c>
    </row>
    <row r="3442" spans="1:8">
      <c r="A3442" s="56">
        <v>400970220028</v>
      </c>
      <c r="B3442" s="57" t="s">
        <v>9314</v>
      </c>
      <c r="C3442" s="58" t="s">
        <v>8709</v>
      </c>
      <c r="D3442" s="58" t="s">
        <v>9315</v>
      </c>
      <c r="E3442" s="58" t="s">
        <v>716</v>
      </c>
      <c r="F3442" s="57" t="s">
        <v>441</v>
      </c>
      <c r="G3442" s="59">
        <v>15141</v>
      </c>
      <c r="H3442" s="102">
        <f t="shared" si="53"/>
        <v>3.0831101925289404</v>
      </c>
    </row>
    <row r="3443" spans="1:8">
      <c r="A3443" s="56">
        <v>400970722261</v>
      </c>
      <c r="B3443" s="57" t="s">
        <v>9316</v>
      </c>
      <c r="C3443" s="58" t="s">
        <v>9317</v>
      </c>
      <c r="D3443" s="58" t="s">
        <v>7013</v>
      </c>
      <c r="E3443" s="58" t="s">
        <v>716</v>
      </c>
      <c r="F3443" s="57" t="s">
        <v>441</v>
      </c>
      <c r="G3443" s="59">
        <v>15141</v>
      </c>
      <c r="H3443" s="102">
        <f t="shared" si="53"/>
        <v>3.0831101925289404</v>
      </c>
    </row>
    <row r="3444" spans="1:8">
      <c r="A3444" s="56">
        <v>400970722538</v>
      </c>
      <c r="B3444" s="57" t="s">
        <v>9318</v>
      </c>
      <c r="C3444" s="58" t="s">
        <v>9319</v>
      </c>
      <c r="D3444" s="58" t="s">
        <v>9320</v>
      </c>
      <c r="E3444" s="58" t="s">
        <v>716</v>
      </c>
      <c r="F3444" s="57" t="s">
        <v>441</v>
      </c>
      <c r="G3444" s="59">
        <v>15141</v>
      </c>
      <c r="H3444" s="102">
        <f t="shared" si="53"/>
        <v>3.0831101925289404</v>
      </c>
    </row>
    <row r="3445" spans="1:8">
      <c r="A3445" s="56">
        <v>400981020624</v>
      </c>
      <c r="B3445" s="57" t="s">
        <v>9321</v>
      </c>
      <c r="C3445" s="58" t="s">
        <v>9322</v>
      </c>
      <c r="D3445" s="58" t="s">
        <v>5541</v>
      </c>
      <c r="E3445" s="58" t="s">
        <v>716</v>
      </c>
      <c r="F3445" s="57" t="s">
        <v>441</v>
      </c>
      <c r="G3445" s="59">
        <v>15141</v>
      </c>
      <c r="H3445" s="102">
        <f t="shared" si="53"/>
        <v>3.0831101925289404</v>
      </c>
    </row>
    <row r="3446" spans="1:8">
      <c r="A3446" s="56">
        <v>400990420163</v>
      </c>
      <c r="B3446" s="57" t="s">
        <v>9323</v>
      </c>
      <c r="C3446" s="58" t="s">
        <v>9324</v>
      </c>
      <c r="D3446" s="58" t="s">
        <v>7901</v>
      </c>
      <c r="E3446" s="58" t="s">
        <v>716</v>
      </c>
      <c r="F3446" s="57" t="s">
        <v>441</v>
      </c>
      <c r="G3446" s="59">
        <v>15141</v>
      </c>
      <c r="H3446" s="102">
        <f t="shared" si="53"/>
        <v>3.0831101925289404</v>
      </c>
    </row>
    <row r="3447" spans="1:8">
      <c r="A3447" s="56">
        <v>414110511778</v>
      </c>
      <c r="B3447" s="57" t="s">
        <v>9325</v>
      </c>
      <c r="C3447" s="58" t="s">
        <v>9059</v>
      </c>
      <c r="D3447" s="58" t="s">
        <v>9326</v>
      </c>
      <c r="E3447" s="58" t="s">
        <v>4156</v>
      </c>
      <c r="F3447" s="57" t="s">
        <v>441</v>
      </c>
      <c r="G3447" s="59">
        <v>15141</v>
      </c>
      <c r="H3447" s="102">
        <f t="shared" si="53"/>
        <v>3.0831101925289404</v>
      </c>
    </row>
    <row r="3448" spans="1:8">
      <c r="A3448" s="56">
        <v>420161001502</v>
      </c>
      <c r="B3448" s="57" t="s">
        <v>9327</v>
      </c>
      <c r="C3448" s="58" t="s">
        <v>9328</v>
      </c>
      <c r="D3448" s="58" t="s">
        <v>9329</v>
      </c>
      <c r="E3448" s="58" t="s">
        <v>716</v>
      </c>
      <c r="F3448" s="57" t="s">
        <v>441</v>
      </c>
      <c r="G3448" s="59">
        <v>14141</v>
      </c>
      <c r="H3448" s="102">
        <f t="shared" si="53"/>
        <v>2.8794836029688757</v>
      </c>
    </row>
    <row r="3449" spans="1:8">
      <c r="A3449" s="56">
        <v>400020804716</v>
      </c>
      <c r="B3449" s="57" t="s">
        <v>9330</v>
      </c>
      <c r="C3449" s="58" t="s">
        <v>9331</v>
      </c>
      <c r="D3449" s="58" t="s">
        <v>9332</v>
      </c>
      <c r="E3449" s="58" t="s">
        <v>716</v>
      </c>
      <c r="F3449" s="57" t="s">
        <v>441</v>
      </c>
      <c r="G3449" s="59">
        <v>14093</v>
      </c>
      <c r="H3449" s="102">
        <f t="shared" si="53"/>
        <v>2.8697095266699928</v>
      </c>
    </row>
    <row r="3450" spans="1:8">
      <c r="A3450" s="56">
        <v>389040810468</v>
      </c>
      <c r="B3450" s="57" t="s">
        <v>9333</v>
      </c>
      <c r="C3450" s="58" t="s">
        <v>9334</v>
      </c>
      <c r="D3450" s="58" t="s">
        <v>9335</v>
      </c>
      <c r="E3450" s="58" t="s">
        <v>9336</v>
      </c>
      <c r="F3450" s="57" t="s">
        <v>441</v>
      </c>
      <c r="G3450" s="59">
        <v>13578</v>
      </c>
      <c r="H3450" s="102">
        <f t="shared" si="53"/>
        <v>2.7648418330465594</v>
      </c>
    </row>
    <row r="3451" spans="1:8">
      <c r="A3451" s="56">
        <v>390040110022</v>
      </c>
      <c r="B3451" s="57" t="s">
        <v>9337</v>
      </c>
      <c r="C3451" s="58" t="s">
        <v>9338</v>
      </c>
      <c r="D3451" s="58" t="s">
        <v>9339</v>
      </c>
      <c r="E3451" s="58" t="s">
        <v>1532</v>
      </c>
      <c r="F3451" s="57" t="s">
        <v>441</v>
      </c>
      <c r="G3451" s="59">
        <v>13578</v>
      </c>
      <c r="H3451" s="102">
        <f t="shared" si="53"/>
        <v>2.7648418330465594</v>
      </c>
    </row>
    <row r="3452" spans="1:8">
      <c r="A3452" s="56">
        <v>391040110177</v>
      </c>
      <c r="B3452" s="57" t="s">
        <v>9340</v>
      </c>
      <c r="C3452" s="58" t="s">
        <v>9341</v>
      </c>
      <c r="D3452" s="58" t="s">
        <v>8802</v>
      </c>
      <c r="E3452" s="58" t="s">
        <v>984</v>
      </c>
      <c r="F3452" s="57" t="s">
        <v>441</v>
      </c>
      <c r="G3452" s="59">
        <v>13578</v>
      </c>
      <c r="H3452" s="102">
        <f t="shared" si="53"/>
        <v>2.7648418330465594</v>
      </c>
    </row>
    <row r="3453" spans="1:8">
      <c r="A3453" s="56">
        <v>395050101121</v>
      </c>
      <c r="B3453" s="57" t="s">
        <v>9342</v>
      </c>
      <c r="C3453" s="58" t="s">
        <v>9343</v>
      </c>
      <c r="D3453" s="58" t="s">
        <v>9344</v>
      </c>
      <c r="E3453" s="58" t="s">
        <v>743</v>
      </c>
      <c r="F3453" s="57" t="s">
        <v>441</v>
      </c>
      <c r="G3453" s="59">
        <v>13578</v>
      </c>
      <c r="H3453" s="102">
        <f t="shared" si="53"/>
        <v>2.7648418330465594</v>
      </c>
    </row>
    <row r="3454" spans="1:8">
      <c r="A3454" s="56">
        <v>398040100133</v>
      </c>
      <c r="B3454" s="57" t="s">
        <v>9345</v>
      </c>
      <c r="C3454" s="58" t="s">
        <v>9346</v>
      </c>
      <c r="D3454" s="58" t="s">
        <v>9347</v>
      </c>
      <c r="E3454" s="58" t="s">
        <v>716</v>
      </c>
      <c r="F3454" s="57" t="s">
        <v>441</v>
      </c>
      <c r="G3454" s="59">
        <v>13578</v>
      </c>
      <c r="H3454" s="102">
        <f t="shared" si="53"/>
        <v>2.7648418330465594</v>
      </c>
    </row>
    <row r="3455" spans="1:8">
      <c r="A3455" s="56">
        <v>398040506288</v>
      </c>
      <c r="B3455" s="57" t="s">
        <v>9348</v>
      </c>
      <c r="C3455" s="58" t="s">
        <v>9349</v>
      </c>
      <c r="D3455" s="58" t="s">
        <v>8833</v>
      </c>
      <c r="E3455" s="58" t="s">
        <v>2160</v>
      </c>
      <c r="F3455" s="57" t="s">
        <v>441</v>
      </c>
      <c r="G3455" s="59">
        <v>13578</v>
      </c>
      <c r="H3455" s="102">
        <f t="shared" si="53"/>
        <v>2.7648418330465594</v>
      </c>
    </row>
    <row r="3456" spans="1:8">
      <c r="A3456" s="56">
        <v>400980820368</v>
      </c>
      <c r="B3456" s="57" t="s">
        <v>9350</v>
      </c>
      <c r="C3456" s="58" t="s">
        <v>9351</v>
      </c>
      <c r="D3456" s="58" t="s">
        <v>9352</v>
      </c>
      <c r="E3456" s="58" t="s">
        <v>716</v>
      </c>
      <c r="F3456" s="57" t="s">
        <v>441</v>
      </c>
      <c r="G3456" s="59">
        <v>13516</v>
      </c>
      <c r="H3456" s="102">
        <f t="shared" si="53"/>
        <v>2.7522169844938351</v>
      </c>
    </row>
    <row r="3457" spans="1:8">
      <c r="A3457" s="56">
        <v>371990600048</v>
      </c>
      <c r="B3457" s="57" t="s">
        <v>9353</v>
      </c>
      <c r="C3457" s="58" t="s">
        <v>9354</v>
      </c>
      <c r="D3457" s="58" t="s">
        <v>9355</v>
      </c>
      <c r="E3457" s="58" t="s">
        <v>4156</v>
      </c>
      <c r="F3457" s="57" t="s">
        <v>441</v>
      </c>
      <c r="G3457" s="59">
        <v>12781</v>
      </c>
      <c r="H3457" s="102">
        <f t="shared" si="53"/>
        <v>2.6025514411671877</v>
      </c>
    </row>
    <row r="3458" spans="1:8">
      <c r="A3458" s="56">
        <v>390750200110</v>
      </c>
      <c r="B3458" s="57" t="s">
        <v>9356</v>
      </c>
      <c r="C3458" s="58" t="s">
        <v>9357</v>
      </c>
      <c r="D3458" s="58" t="s">
        <v>9358</v>
      </c>
      <c r="E3458" s="58" t="s">
        <v>1532</v>
      </c>
      <c r="F3458" s="57" t="s">
        <v>477</v>
      </c>
      <c r="G3458" s="59">
        <v>12691</v>
      </c>
      <c r="H3458" s="102">
        <f t="shared" si="53"/>
        <v>2.5842250481067817</v>
      </c>
    </row>
    <row r="3459" spans="1:8">
      <c r="A3459" s="56">
        <v>391110800133</v>
      </c>
      <c r="B3459" s="57" t="s">
        <v>9359</v>
      </c>
      <c r="C3459" s="58" t="s">
        <v>9360</v>
      </c>
      <c r="D3459" s="58" t="s">
        <v>9361</v>
      </c>
      <c r="E3459" s="58" t="s">
        <v>984</v>
      </c>
      <c r="F3459" s="57" t="s">
        <v>441</v>
      </c>
      <c r="G3459" s="59">
        <v>12691</v>
      </c>
      <c r="H3459" s="102">
        <f t="shared" ref="H3459:H3522" si="54">G3459/4910.95</f>
        <v>2.5842250481067817</v>
      </c>
    </row>
    <row r="3460" spans="1:8">
      <c r="A3460" s="56">
        <v>391780200277</v>
      </c>
      <c r="B3460" s="57" t="s">
        <v>9362</v>
      </c>
      <c r="C3460" s="58" t="s">
        <v>9363</v>
      </c>
      <c r="D3460" s="58" t="s">
        <v>7716</v>
      </c>
      <c r="E3460" s="58" t="s">
        <v>984</v>
      </c>
      <c r="F3460" s="57" t="s">
        <v>441</v>
      </c>
      <c r="G3460" s="59">
        <v>12691</v>
      </c>
      <c r="H3460" s="102">
        <f t="shared" si="54"/>
        <v>2.5842250481067817</v>
      </c>
    </row>
    <row r="3461" spans="1:8">
      <c r="A3461" s="56">
        <v>395081000527</v>
      </c>
      <c r="B3461" s="57" t="s">
        <v>9364</v>
      </c>
      <c r="C3461" s="58" t="s">
        <v>9365</v>
      </c>
      <c r="D3461" s="58" t="s">
        <v>9366</v>
      </c>
      <c r="E3461" s="58" t="s">
        <v>728</v>
      </c>
      <c r="F3461" s="57" t="s">
        <v>441</v>
      </c>
      <c r="G3461" s="59">
        <v>12691</v>
      </c>
      <c r="H3461" s="102">
        <f t="shared" si="54"/>
        <v>2.5842250481067817</v>
      </c>
    </row>
    <row r="3462" spans="1:8">
      <c r="A3462" s="56">
        <v>395120200547</v>
      </c>
      <c r="B3462" s="57" t="s">
        <v>9367</v>
      </c>
      <c r="C3462" s="58" t="s">
        <v>9368</v>
      </c>
      <c r="D3462" s="58" t="s">
        <v>9369</v>
      </c>
      <c r="E3462" s="58" t="s">
        <v>743</v>
      </c>
      <c r="F3462" s="57" t="s">
        <v>441</v>
      </c>
      <c r="G3462" s="59">
        <v>12691</v>
      </c>
      <c r="H3462" s="102">
        <f t="shared" si="54"/>
        <v>2.5842250481067817</v>
      </c>
    </row>
    <row r="3463" spans="1:8">
      <c r="A3463" s="56">
        <v>395141000718</v>
      </c>
      <c r="B3463" s="57" t="s">
        <v>9370</v>
      </c>
      <c r="C3463" s="58" t="s">
        <v>9371</v>
      </c>
      <c r="D3463" s="58" t="s">
        <v>9372</v>
      </c>
      <c r="E3463" s="58" t="s">
        <v>743</v>
      </c>
      <c r="F3463" s="57" t="s">
        <v>441</v>
      </c>
      <c r="G3463" s="59">
        <v>12691</v>
      </c>
      <c r="H3463" s="102">
        <f t="shared" si="54"/>
        <v>2.5842250481067817</v>
      </c>
    </row>
    <row r="3464" spans="1:8">
      <c r="A3464" s="56">
        <v>400960220259</v>
      </c>
      <c r="B3464" s="57" t="s">
        <v>9373</v>
      </c>
      <c r="C3464" s="58" t="s">
        <v>9374</v>
      </c>
      <c r="D3464" s="58" t="s">
        <v>9375</v>
      </c>
      <c r="E3464" s="58" t="s">
        <v>1051</v>
      </c>
      <c r="F3464" s="57" t="s">
        <v>441</v>
      </c>
      <c r="G3464" s="59">
        <v>12683</v>
      </c>
      <c r="H3464" s="102">
        <f t="shared" si="54"/>
        <v>2.5825960353903015</v>
      </c>
    </row>
    <row r="3465" spans="1:8">
      <c r="A3465" s="56">
        <v>400950120728</v>
      </c>
      <c r="B3465" s="57" t="s">
        <v>9376</v>
      </c>
      <c r="C3465" s="58" t="s">
        <v>9377</v>
      </c>
      <c r="D3465" s="58" t="s">
        <v>9378</v>
      </c>
      <c r="E3465" s="58" t="s">
        <v>716</v>
      </c>
      <c r="F3465" s="57" t="s">
        <v>441</v>
      </c>
      <c r="G3465" s="59">
        <v>12164</v>
      </c>
      <c r="H3465" s="102">
        <f t="shared" si="54"/>
        <v>2.4769138354086278</v>
      </c>
    </row>
    <row r="3466" spans="1:8">
      <c r="A3466" s="56">
        <v>400000900301</v>
      </c>
      <c r="B3466" s="57" t="s">
        <v>9379</v>
      </c>
      <c r="C3466" s="58" t="s">
        <v>9380</v>
      </c>
      <c r="D3466" s="58" t="s">
        <v>9381</v>
      </c>
      <c r="E3466" s="58" t="s">
        <v>716</v>
      </c>
      <c r="F3466" s="57" t="s">
        <v>441</v>
      </c>
      <c r="G3466" s="59">
        <v>11827</v>
      </c>
      <c r="H3466" s="102">
        <f t="shared" si="54"/>
        <v>2.4082916747268861</v>
      </c>
    </row>
    <row r="3467" spans="1:8">
      <c r="A3467" s="56">
        <v>400820200134</v>
      </c>
      <c r="B3467" s="57" t="s">
        <v>9382</v>
      </c>
      <c r="C3467" s="58" t="s">
        <v>9383</v>
      </c>
      <c r="D3467" s="58" t="s">
        <v>5359</v>
      </c>
      <c r="E3467" s="58" t="s">
        <v>716</v>
      </c>
      <c r="F3467" s="57" t="s">
        <v>441</v>
      </c>
      <c r="G3467" s="59">
        <v>11275</v>
      </c>
      <c r="H3467" s="102">
        <f t="shared" si="54"/>
        <v>2.2958897972897301</v>
      </c>
    </row>
    <row r="3468" spans="1:8">
      <c r="A3468" s="56">
        <v>371940702206</v>
      </c>
      <c r="B3468" s="57" t="s">
        <v>9384</v>
      </c>
      <c r="C3468" s="58" t="s">
        <v>9385</v>
      </c>
      <c r="D3468" s="58" t="s">
        <v>9386</v>
      </c>
      <c r="E3468" s="58" t="s">
        <v>4156</v>
      </c>
      <c r="F3468" s="57" t="s">
        <v>441</v>
      </c>
      <c r="G3468" s="59">
        <v>11121</v>
      </c>
      <c r="H3468" s="102">
        <f t="shared" si="54"/>
        <v>2.2645313024974802</v>
      </c>
    </row>
    <row r="3469" spans="1:8">
      <c r="A3469" s="56">
        <v>400811100496</v>
      </c>
      <c r="B3469" s="57" t="s">
        <v>9387</v>
      </c>
      <c r="C3469" s="58" t="s">
        <v>9388</v>
      </c>
      <c r="D3469" s="58" t="s">
        <v>9389</v>
      </c>
      <c r="E3469" s="58" t="s">
        <v>716</v>
      </c>
      <c r="F3469" s="57" t="s">
        <v>441</v>
      </c>
      <c r="G3469" s="59">
        <v>10739</v>
      </c>
      <c r="H3469" s="102">
        <f t="shared" si="54"/>
        <v>2.1867459452855353</v>
      </c>
    </row>
    <row r="3470" spans="1:8">
      <c r="A3470" s="56">
        <v>390920200098</v>
      </c>
      <c r="B3470" s="57" t="s">
        <v>9390</v>
      </c>
      <c r="C3470" s="58" t="s">
        <v>9391</v>
      </c>
      <c r="D3470" s="58" t="s">
        <v>9392</v>
      </c>
      <c r="E3470" s="58" t="s">
        <v>1532</v>
      </c>
      <c r="F3470" s="57" t="s">
        <v>441</v>
      </c>
      <c r="G3470" s="59">
        <v>10670</v>
      </c>
      <c r="H3470" s="102">
        <f t="shared" si="54"/>
        <v>2.1726957106058911</v>
      </c>
    </row>
    <row r="3471" spans="1:8">
      <c r="A3471" s="56">
        <v>390030411237</v>
      </c>
      <c r="B3471" s="57" t="s">
        <v>9393</v>
      </c>
      <c r="C3471" s="58" t="s">
        <v>4158</v>
      </c>
      <c r="D3471" s="58" t="s">
        <v>9394</v>
      </c>
      <c r="E3471" s="58" t="s">
        <v>1532</v>
      </c>
      <c r="F3471" s="57" t="s">
        <v>441</v>
      </c>
      <c r="G3471" s="59">
        <v>10244</v>
      </c>
      <c r="H3471" s="102">
        <f t="shared" si="54"/>
        <v>2.0859507834533035</v>
      </c>
    </row>
    <row r="3472" spans="1:8">
      <c r="A3472" s="56">
        <v>395090200288</v>
      </c>
      <c r="B3472" s="57" t="s">
        <v>9395</v>
      </c>
      <c r="C3472" s="58" t="s">
        <v>9396</v>
      </c>
      <c r="D3472" s="58" t="s">
        <v>9397</v>
      </c>
      <c r="E3472" s="58" t="s">
        <v>743</v>
      </c>
      <c r="F3472" s="57" t="s">
        <v>441</v>
      </c>
      <c r="G3472" s="59">
        <v>10241</v>
      </c>
      <c r="H3472" s="102">
        <f t="shared" si="54"/>
        <v>2.0853399036846234</v>
      </c>
    </row>
    <row r="3473" spans="1:8">
      <c r="A3473" s="56">
        <v>371010100320</v>
      </c>
      <c r="B3473" s="57" t="s">
        <v>9398</v>
      </c>
      <c r="C3473" s="58" t="s">
        <v>9399</v>
      </c>
      <c r="D3473" s="58" t="s">
        <v>9400</v>
      </c>
      <c r="E3473" s="58" t="s">
        <v>4156</v>
      </c>
      <c r="F3473" s="57" t="s">
        <v>441</v>
      </c>
      <c r="G3473" s="59">
        <v>10240</v>
      </c>
      <c r="H3473" s="102">
        <f t="shared" si="54"/>
        <v>2.0851362770950632</v>
      </c>
    </row>
    <row r="3474" spans="1:8">
      <c r="A3474" s="56">
        <v>371880201113</v>
      </c>
      <c r="B3474" s="57" t="s">
        <v>9401</v>
      </c>
      <c r="C3474" s="58" t="s">
        <v>9402</v>
      </c>
      <c r="D3474" s="58" t="s">
        <v>9403</v>
      </c>
      <c r="E3474" s="58" t="s">
        <v>1429</v>
      </c>
      <c r="F3474" s="57" t="s">
        <v>441</v>
      </c>
      <c r="G3474" s="59">
        <v>10240</v>
      </c>
      <c r="H3474" s="102">
        <f t="shared" si="54"/>
        <v>2.0851362770950632</v>
      </c>
    </row>
    <row r="3475" spans="1:8">
      <c r="A3475" s="56">
        <v>371891101935</v>
      </c>
      <c r="B3475" s="57" t="s">
        <v>9404</v>
      </c>
      <c r="C3475" s="58" t="s">
        <v>9405</v>
      </c>
      <c r="D3475" s="58" t="s">
        <v>9406</v>
      </c>
      <c r="E3475" s="58" t="s">
        <v>1429</v>
      </c>
      <c r="F3475" s="57" t="s">
        <v>441</v>
      </c>
      <c r="G3475" s="59">
        <v>10240</v>
      </c>
      <c r="H3475" s="102">
        <f t="shared" si="54"/>
        <v>2.0851362770950632</v>
      </c>
    </row>
    <row r="3476" spans="1:8">
      <c r="A3476" s="56">
        <v>371891200224</v>
      </c>
      <c r="B3476" s="57" t="s">
        <v>9407</v>
      </c>
      <c r="C3476" s="58" t="s">
        <v>9408</v>
      </c>
      <c r="D3476" s="58" t="s">
        <v>9409</v>
      </c>
      <c r="E3476" s="58" t="s">
        <v>1429</v>
      </c>
      <c r="F3476" s="57" t="s">
        <v>441</v>
      </c>
      <c r="G3476" s="59">
        <v>10240</v>
      </c>
      <c r="H3476" s="102">
        <f t="shared" si="54"/>
        <v>2.0851362770950632</v>
      </c>
    </row>
    <row r="3477" spans="1:8">
      <c r="A3477" s="56">
        <v>373091101778</v>
      </c>
      <c r="B3477" s="57" t="s">
        <v>9410</v>
      </c>
      <c r="C3477" s="58" t="s">
        <v>9411</v>
      </c>
      <c r="D3477" s="58" t="s">
        <v>9412</v>
      </c>
      <c r="E3477" s="58" t="s">
        <v>716</v>
      </c>
      <c r="F3477" s="57" t="s">
        <v>441</v>
      </c>
      <c r="G3477" s="59">
        <v>10240</v>
      </c>
      <c r="H3477" s="102">
        <f t="shared" si="54"/>
        <v>2.0851362770950632</v>
      </c>
    </row>
    <row r="3478" spans="1:8">
      <c r="A3478" s="56">
        <v>373960407271</v>
      </c>
      <c r="B3478" s="57" t="s">
        <v>9413</v>
      </c>
      <c r="C3478" s="58" t="s">
        <v>9414</v>
      </c>
      <c r="D3478" s="58" t="s">
        <v>9415</v>
      </c>
      <c r="E3478" s="58" t="s">
        <v>5399</v>
      </c>
      <c r="F3478" s="57" t="s">
        <v>441</v>
      </c>
      <c r="G3478" s="59">
        <v>10240</v>
      </c>
      <c r="H3478" s="102">
        <f t="shared" si="54"/>
        <v>2.0851362770950632</v>
      </c>
    </row>
    <row r="3479" spans="1:8">
      <c r="A3479" s="56">
        <v>389090100194</v>
      </c>
      <c r="B3479" s="57" t="s">
        <v>9416</v>
      </c>
      <c r="C3479" s="58" t="s">
        <v>9417</v>
      </c>
      <c r="D3479" s="58" t="s">
        <v>9418</v>
      </c>
      <c r="E3479" s="58" t="s">
        <v>9419</v>
      </c>
      <c r="F3479" s="57" t="s">
        <v>441</v>
      </c>
      <c r="G3479" s="59">
        <v>10240</v>
      </c>
      <c r="H3479" s="102">
        <f t="shared" si="54"/>
        <v>2.0851362770950632</v>
      </c>
    </row>
    <row r="3480" spans="1:8">
      <c r="A3480" s="56">
        <v>389150400044</v>
      </c>
      <c r="B3480" s="57" t="s">
        <v>9420</v>
      </c>
      <c r="C3480" s="58" t="s">
        <v>9421</v>
      </c>
      <c r="D3480" s="58" t="s">
        <v>9422</v>
      </c>
      <c r="E3480" s="58" t="s">
        <v>1489</v>
      </c>
      <c r="F3480" s="57" t="s">
        <v>441</v>
      </c>
      <c r="G3480" s="59">
        <v>10240</v>
      </c>
      <c r="H3480" s="102">
        <f t="shared" si="54"/>
        <v>2.0851362770950632</v>
      </c>
    </row>
    <row r="3481" spans="1:8">
      <c r="A3481" s="56">
        <v>389920400170</v>
      </c>
      <c r="B3481" s="57" t="s">
        <v>9423</v>
      </c>
      <c r="C3481" s="58" t="s">
        <v>9424</v>
      </c>
      <c r="D3481" s="58" t="s">
        <v>9425</v>
      </c>
      <c r="E3481" s="58" t="s">
        <v>1446</v>
      </c>
      <c r="F3481" s="57" t="s">
        <v>441</v>
      </c>
      <c r="G3481" s="59">
        <v>10240</v>
      </c>
      <c r="H3481" s="102">
        <f t="shared" si="54"/>
        <v>2.0851362770950632</v>
      </c>
    </row>
    <row r="3482" spans="1:8">
      <c r="A3482" s="56">
        <v>389980810415</v>
      </c>
      <c r="B3482" s="57" t="s">
        <v>9426</v>
      </c>
      <c r="C3482" s="58" t="s">
        <v>9427</v>
      </c>
      <c r="D3482" s="58" t="s">
        <v>9428</v>
      </c>
      <c r="E3482" s="58" t="s">
        <v>9336</v>
      </c>
      <c r="F3482" s="57" t="s">
        <v>441</v>
      </c>
      <c r="G3482" s="59">
        <v>10240</v>
      </c>
      <c r="H3482" s="102">
        <f t="shared" si="54"/>
        <v>2.0851362770950632</v>
      </c>
    </row>
    <row r="3483" spans="1:8">
      <c r="A3483" s="56">
        <v>390010511693</v>
      </c>
      <c r="B3483" s="57" t="s">
        <v>9429</v>
      </c>
      <c r="C3483" s="58" t="s">
        <v>9430</v>
      </c>
      <c r="D3483" s="58" t="s">
        <v>9431</v>
      </c>
      <c r="E3483" s="58" t="s">
        <v>1781</v>
      </c>
      <c r="F3483" s="57" t="s">
        <v>441</v>
      </c>
      <c r="G3483" s="59">
        <v>10240</v>
      </c>
      <c r="H3483" s="102">
        <f t="shared" si="54"/>
        <v>2.0851362770950632</v>
      </c>
    </row>
    <row r="3484" spans="1:8">
      <c r="A3484" s="56">
        <v>390050901125</v>
      </c>
      <c r="B3484" s="57" t="s">
        <v>9432</v>
      </c>
      <c r="C3484" s="58" t="s">
        <v>9433</v>
      </c>
      <c r="D3484" s="58" t="s">
        <v>9434</v>
      </c>
      <c r="E3484" s="58" t="s">
        <v>1532</v>
      </c>
      <c r="F3484" s="57" t="s">
        <v>441</v>
      </c>
      <c r="G3484" s="59">
        <v>10240</v>
      </c>
      <c r="H3484" s="102">
        <f t="shared" si="54"/>
        <v>2.0851362770950632</v>
      </c>
    </row>
    <row r="3485" spans="1:8">
      <c r="A3485" s="56">
        <v>390100700410</v>
      </c>
      <c r="B3485" s="57" t="s">
        <v>9435</v>
      </c>
      <c r="C3485" s="58" t="s">
        <v>9436</v>
      </c>
      <c r="D3485" s="58" t="s">
        <v>9437</v>
      </c>
      <c r="E3485" s="58" t="s">
        <v>1055</v>
      </c>
      <c r="F3485" s="57" t="s">
        <v>441</v>
      </c>
      <c r="G3485" s="59">
        <v>10240</v>
      </c>
      <c r="H3485" s="102">
        <f t="shared" si="54"/>
        <v>2.0851362770950632</v>
      </c>
    </row>
    <row r="3486" spans="1:8">
      <c r="A3486" s="56">
        <v>390110900611</v>
      </c>
      <c r="B3486" s="57" t="s">
        <v>9438</v>
      </c>
      <c r="C3486" s="58" t="s">
        <v>9439</v>
      </c>
      <c r="D3486" s="58" t="s">
        <v>9440</v>
      </c>
      <c r="E3486" s="58" t="s">
        <v>1215</v>
      </c>
      <c r="F3486" s="57" t="s">
        <v>441</v>
      </c>
      <c r="G3486" s="59">
        <v>10240</v>
      </c>
      <c r="H3486" s="102">
        <f t="shared" si="54"/>
        <v>2.0851362770950632</v>
      </c>
    </row>
    <row r="3487" spans="1:8">
      <c r="A3487" s="56">
        <v>390161000119</v>
      </c>
      <c r="B3487" s="57" t="s">
        <v>9441</v>
      </c>
      <c r="C3487" s="58" t="s">
        <v>9442</v>
      </c>
      <c r="D3487" s="58" t="s">
        <v>9443</v>
      </c>
      <c r="E3487" s="58" t="s">
        <v>1532</v>
      </c>
      <c r="F3487" s="57" t="s">
        <v>441</v>
      </c>
      <c r="G3487" s="59">
        <v>10240</v>
      </c>
      <c r="H3487" s="102">
        <f t="shared" si="54"/>
        <v>2.0851362770950632</v>
      </c>
    </row>
    <row r="3488" spans="1:8">
      <c r="A3488" s="56">
        <v>390751100585</v>
      </c>
      <c r="B3488" s="57" t="s">
        <v>9444</v>
      </c>
      <c r="C3488" s="58" t="s">
        <v>9445</v>
      </c>
      <c r="D3488" s="58" t="s">
        <v>9446</v>
      </c>
      <c r="E3488" s="58" t="s">
        <v>1532</v>
      </c>
      <c r="F3488" s="57" t="s">
        <v>441</v>
      </c>
      <c r="G3488" s="59">
        <v>10240</v>
      </c>
      <c r="H3488" s="102">
        <f t="shared" si="54"/>
        <v>2.0851362770950632</v>
      </c>
    </row>
    <row r="3489" spans="1:8">
      <c r="A3489" s="56">
        <v>390751100747</v>
      </c>
      <c r="B3489" s="57" t="s">
        <v>9447</v>
      </c>
      <c r="C3489" s="58" t="s">
        <v>9448</v>
      </c>
      <c r="D3489" s="58" t="s">
        <v>9449</v>
      </c>
      <c r="E3489" s="58" t="s">
        <v>1532</v>
      </c>
      <c r="F3489" s="57" t="s">
        <v>441</v>
      </c>
      <c r="G3489" s="59">
        <v>10240</v>
      </c>
      <c r="H3489" s="102">
        <f t="shared" si="54"/>
        <v>2.0851362770950632</v>
      </c>
    </row>
    <row r="3490" spans="1:8">
      <c r="A3490" s="56">
        <v>390760100024</v>
      </c>
      <c r="B3490" s="57" t="s">
        <v>9450</v>
      </c>
      <c r="C3490" s="58" t="s">
        <v>8101</v>
      </c>
      <c r="D3490" s="58" t="s">
        <v>3535</v>
      </c>
      <c r="E3490" s="58" t="s">
        <v>1532</v>
      </c>
      <c r="F3490" s="57" t="s">
        <v>441</v>
      </c>
      <c r="G3490" s="59">
        <v>10240</v>
      </c>
      <c r="H3490" s="102">
        <f t="shared" si="54"/>
        <v>2.0851362770950632</v>
      </c>
    </row>
    <row r="3491" spans="1:8">
      <c r="A3491" s="56">
        <v>390760800140</v>
      </c>
      <c r="B3491" s="57" t="s">
        <v>9451</v>
      </c>
      <c r="C3491" s="58" t="s">
        <v>9452</v>
      </c>
      <c r="D3491" s="58" t="s">
        <v>9453</v>
      </c>
      <c r="E3491" s="58" t="s">
        <v>1532</v>
      </c>
      <c r="F3491" s="57" t="s">
        <v>441</v>
      </c>
      <c r="G3491" s="59">
        <v>10240</v>
      </c>
      <c r="H3491" s="102">
        <f t="shared" si="54"/>
        <v>2.0851362770950632</v>
      </c>
    </row>
    <row r="3492" spans="1:8">
      <c r="A3492" s="56">
        <v>390770900185</v>
      </c>
      <c r="B3492" s="57" t="s">
        <v>9454</v>
      </c>
      <c r="C3492" s="58" t="s">
        <v>9455</v>
      </c>
      <c r="D3492" s="58" t="s">
        <v>3549</v>
      </c>
      <c r="E3492" s="58" t="s">
        <v>1532</v>
      </c>
      <c r="F3492" s="57" t="s">
        <v>441</v>
      </c>
      <c r="G3492" s="59">
        <v>10240</v>
      </c>
      <c r="H3492" s="102">
        <f t="shared" si="54"/>
        <v>2.0851362770950632</v>
      </c>
    </row>
    <row r="3493" spans="1:8">
      <c r="A3493" s="56">
        <v>390780300194</v>
      </c>
      <c r="B3493" s="57" t="s">
        <v>9456</v>
      </c>
      <c r="C3493" s="58" t="s">
        <v>9457</v>
      </c>
      <c r="D3493" s="58" t="s">
        <v>9458</v>
      </c>
      <c r="E3493" s="58" t="s">
        <v>1532</v>
      </c>
      <c r="F3493" s="57" t="s">
        <v>441</v>
      </c>
      <c r="G3493" s="59">
        <v>10240</v>
      </c>
      <c r="H3493" s="102">
        <f t="shared" si="54"/>
        <v>2.0851362770950632</v>
      </c>
    </row>
    <row r="3494" spans="1:8">
      <c r="A3494" s="56">
        <v>390780600015</v>
      </c>
      <c r="B3494" s="57" t="s">
        <v>9459</v>
      </c>
      <c r="C3494" s="58" t="s">
        <v>8101</v>
      </c>
      <c r="D3494" s="58" t="s">
        <v>5499</v>
      </c>
      <c r="E3494" s="58" t="s">
        <v>1532</v>
      </c>
      <c r="F3494" s="57" t="s">
        <v>441</v>
      </c>
      <c r="G3494" s="59">
        <v>10240</v>
      </c>
      <c r="H3494" s="102">
        <f t="shared" si="54"/>
        <v>2.0851362770950632</v>
      </c>
    </row>
    <row r="3495" spans="1:8">
      <c r="A3495" s="56">
        <v>390791000516</v>
      </c>
      <c r="B3495" s="57" t="s">
        <v>9460</v>
      </c>
      <c r="C3495" s="58" t="s">
        <v>9461</v>
      </c>
      <c r="D3495" s="58" t="s">
        <v>9462</v>
      </c>
      <c r="E3495" s="58" t="s">
        <v>1532</v>
      </c>
      <c r="F3495" s="57" t="s">
        <v>441</v>
      </c>
      <c r="G3495" s="59">
        <v>10240</v>
      </c>
      <c r="H3495" s="102">
        <f t="shared" si="54"/>
        <v>2.0851362770950632</v>
      </c>
    </row>
    <row r="3496" spans="1:8">
      <c r="A3496" s="56">
        <v>390810500282</v>
      </c>
      <c r="B3496" s="57" t="s">
        <v>9463</v>
      </c>
      <c r="C3496" s="58" t="s">
        <v>8101</v>
      </c>
      <c r="D3496" s="58" t="s">
        <v>5499</v>
      </c>
      <c r="E3496" s="58" t="s">
        <v>1532</v>
      </c>
      <c r="F3496" s="57" t="s">
        <v>441</v>
      </c>
      <c r="G3496" s="59">
        <v>10240</v>
      </c>
      <c r="H3496" s="102">
        <f t="shared" si="54"/>
        <v>2.0851362770950632</v>
      </c>
    </row>
    <row r="3497" spans="1:8">
      <c r="A3497" s="56">
        <v>390821000699</v>
      </c>
      <c r="B3497" s="57" t="s">
        <v>9464</v>
      </c>
      <c r="C3497" s="58" t="s">
        <v>9465</v>
      </c>
      <c r="D3497" s="58" t="s">
        <v>9466</v>
      </c>
      <c r="E3497" s="58" t="s">
        <v>1532</v>
      </c>
      <c r="F3497" s="57" t="s">
        <v>441</v>
      </c>
      <c r="G3497" s="59">
        <v>10240</v>
      </c>
      <c r="H3497" s="102">
        <f t="shared" si="54"/>
        <v>2.0851362770950632</v>
      </c>
    </row>
    <row r="3498" spans="1:8">
      <c r="A3498" s="56">
        <v>390821100171</v>
      </c>
      <c r="B3498" s="57" t="s">
        <v>9467</v>
      </c>
      <c r="C3498" s="58" t="s">
        <v>9468</v>
      </c>
      <c r="D3498" s="58" t="s">
        <v>3404</v>
      </c>
      <c r="E3498" s="58" t="s">
        <v>1532</v>
      </c>
      <c r="F3498" s="57" t="s">
        <v>441</v>
      </c>
      <c r="G3498" s="59">
        <v>10240</v>
      </c>
      <c r="H3498" s="102">
        <f t="shared" si="54"/>
        <v>2.0851362770950632</v>
      </c>
    </row>
    <row r="3499" spans="1:8">
      <c r="A3499" s="56">
        <v>390830400152</v>
      </c>
      <c r="B3499" s="57" t="s">
        <v>9469</v>
      </c>
      <c r="C3499" s="58" t="s">
        <v>9470</v>
      </c>
      <c r="D3499" s="58" t="s">
        <v>9471</v>
      </c>
      <c r="E3499" s="58" t="s">
        <v>1532</v>
      </c>
      <c r="F3499" s="57" t="s">
        <v>441</v>
      </c>
      <c r="G3499" s="59">
        <v>10240</v>
      </c>
      <c r="H3499" s="102">
        <f t="shared" si="54"/>
        <v>2.0851362770950632</v>
      </c>
    </row>
    <row r="3500" spans="1:8">
      <c r="A3500" s="56">
        <v>390831000948</v>
      </c>
      <c r="B3500" s="57" t="s">
        <v>9472</v>
      </c>
      <c r="C3500" s="58" t="s">
        <v>9473</v>
      </c>
      <c r="D3500" s="58" t="s">
        <v>9474</v>
      </c>
      <c r="E3500" s="58" t="s">
        <v>1532</v>
      </c>
      <c r="F3500" s="57" t="s">
        <v>441</v>
      </c>
      <c r="G3500" s="59">
        <v>10240</v>
      </c>
      <c r="H3500" s="102">
        <f t="shared" si="54"/>
        <v>2.0851362770950632</v>
      </c>
    </row>
    <row r="3501" spans="1:8">
      <c r="A3501" s="56">
        <v>390861001639</v>
      </c>
      <c r="B3501" s="57" t="s">
        <v>9475</v>
      </c>
      <c r="C3501" s="58" t="s">
        <v>9476</v>
      </c>
      <c r="D3501" s="58" t="s">
        <v>9477</v>
      </c>
      <c r="E3501" s="58" t="s">
        <v>1532</v>
      </c>
      <c r="F3501" s="57" t="s">
        <v>441</v>
      </c>
      <c r="G3501" s="59">
        <v>10240</v>
      </c>
      <c r="H3501" s="102">
        <f t="shared" si="54"/>
        <v>2.0851362770950632</v>
      </c>
    </row>
    <row r="3502" spans="1:8">
      <c r="A3502" s="56">
        <v>390960210193</v>
      </c>
      <c r="B3502" s="57" t="s">
        <v>9478</v>
      </c>
      <c r="C3502" s="58" t="s">
        <v>9479</v>
      </c>
      <c r="D3502" s="58" t="s">
        <v>9480</v>
      </c>
      <c r="E3502" s="58" t="s">
        <v>1532</v>
      </c>
      <c r="F3502" s="57" t="s">
        <v>441</v>
      </c>
      <c r="G3502" s="59">
        <v>10240</v>
      </c>
      <c r="H3502" s="102">
        <f t="shared" si="54"/>
        <v>2.0851362770950632</v>
      </c>
    </row>
    <row r="3503" spans="1:8">
      <c r="A3503" s="56">
        <v>390960310830</v>
      </c>
      <c r="B3503" s="57" t="s">
        <v>9481</v>
      </c>
      <c r="C3503" s="58" t="s">
        <v>9482</v>
      </c>
      <c r="D3503" s="58" t="s">
        <v>9483</v>
      </c>
      <c r="E3503" s="58" t="s">
        <v>1532</v>
      </c>
      <c r="F3503" s="57" t="s">
        <v>441</v>
      </c>
      <c r="G3503" s="59">
        <v>10240</v>
      </c>
      <c r="H3503" s="102">
        <f t="shared" si="54"/>
        <v>2.0851362770950632</v>
      </c>
    </row>
    <row r="3504" spans="1:8">
      <c r="A3504" s="56">
        <v>390980610571</v>
      </c>
      <c r="B3504" s="57" t="s">
        <v>9484</v>
      </c>
      <c r="C3504" s="58" t="s">
        <v>9485</v>
      </c>
      <c r="D3504" s="58" t="s">
        <v>9486</v>
      </c>
      <c r="E3504" s="58" t="s">
        <v>1215</v>
      </c>
      <c r="F3504" s="57" t="s">
        <v>441</v>
      </c>
      <c r="G3504" s="59">
        <v>10240</v>
      </c>
      <c r="H3504" s="102">
        <f t="shared" si="54"/>
        <v>2.0851362770950632</v>
      </c>
    </row>
    <row r="3505" spans="1:8">
      <c r="A3505" s="56">
        <v>390990111076</v>
      </c>
      <c r="B3505" s="57" t="s">
        <v>9487</v>
      </c>
      <c r="C3505" s="58" t="s">
        <v>9488</v>
      </c>
      <c r="D3505" s="58" t="s">
        <v>9489</v>
      </c>
      <c r="E3505" s="58" t="s">
        <v>1532</v>
      </c>
      <c r="F3505" s="57" t="s">
        <v>441</v>
      </c>
      <c r="G3505" s="59">
        <v>10240</v>
      </c>
      <c r="H3505" s="102">
        <f t="shared" si="54"/>
        <v>2.0851362770950632</v>
      </c>
    </row>
    <row r="3506" spans="1:8">
      <c r="A3506" s="56">
        <v>391071110248</v>
      </c>
      <c r="B3506" s="57" t="s">
        <v>9490</v>
      </c>
      <c r="C3506" s="58" t="s">
        <v>9491</v>
      </c>
      <c r="D3506" s="58" t="s">
        <v>9492</v>
      </c>
      <c r="E3506" s="58" t="s">
        <v>984</v>
      </c>
      <c r="F3506" s="57" t="s">
        <v>441</v>
      </c>
      <c r="G3506" s="59">
        <v>10240</v>
      </c>
      <c r="H3506" s="102">
        <f t="shared" si="54"/>
        <v>2.0851362770950632</v>
      </c>
    </row>
    <row r="3507" spans="1:8">
      <c r="A3507" s="56">
        <v>391101200042</v>
      </c>
      <c r="B3507" s="57" t="s">
        <v>9493</v>
      </c>
      <c r="C3507" s="58" t="s">
        <v>9494</v>
      </c>
      <c r="D3507" s="58" t="s">
        <v>9495</v>
      </c>
      <c r="E3507" s="58" t="s">
        <v>1525</v>
      </c>
      <c r="F3507" s="57" t="s">
        <v>441</v>
      </c>
      <c r="G3507" s="59">
        <v>10240</v>
      </c>
      <c r="H3507" s="102">
        <f t="shared" si="54"/>
        <v>2.0851362770950632</v>
      </c>
    </row>
    <row r="3508" spans="1:8">
      <c r="A3508" s="56">
        <v>391110200110</v>
      </c>
      <c r="B3508" s="57" t="s">
        <v>9496</v>
      </c>
      <c r="C3508" s="58" t="s">
        <v>9497</v>
      </c>
      <c r="D3508" s="58" t="s">
        <v>9498</v>
      </c>
      <c r="E3508" s="58" t="s">
        <v>1416</v>
      </c>
      <c r="F3508" s="57" t="s">
        <v>441</v>
      </c>
      <c r="G3508" s="59">
        <v>10240</v>
      </c>
      <c r="H3508" s="102">
        <f t="shared" si="54"/>
        <v>2.0851362770950632</v>
      </c>
    </row>
    <row r="3509" spans="1:8">
      <c r="A3509" s="56">
        <v>391161000034</v>
      </c>
      <c r="B3509" s="57" t="s">
        <v>9499</v>
      </c>
      <c r="C3509" s="58" t="s">
        <v>9500</v>
      </c>
      <c r="D3509" s="58" t="s">
        <v>9501</v>
      </c>
      <c r="E3509" s="58" t="s">
        <v>1416</v>
      </c>
      <c r="F3509" s="57" t="s">
        <v>441</v>
      </c>
      <c r="G3509" s="59">
        <v>10240</v>
      </c>
      <c r="H3509" s="102">
        <f t="shared" si="54"/>
        <v>2.0851362770950632</v>
      </c>
    </row>
    <row r="3510" spans="1:8">
      <c r="A3510" s="56">
        <v>391750200094</v>
      </c>
      <c r="B3510" s="57" t="s">
        <v>9502</v>
      </c>
      <c r="C3510" s="58" t="s">
        <v>9503</v>
      </c>
      <c r="D3510" s="58" t="s">
        <v>9504</v>
      </c>
      <c r="E3510" s="58" t="s">
        <v>1416</v>
      </c>
      <c r="F3510" s="57" t="s">
        <v>441</v>
      </c>
      <c r="G3510" s="59">
        <v>10240</v>
      </c>
      <c r="H3510" s="102">
        <f t="shared" si="54"/>
        <v>2.0851362770950632</v>
      </c>
    </row>
    <row r="3511" spans="1:8">
      <c r="A3511" s="56">
        <v>391980301116</v>
      </c>
      <c r="B3511" s="57" t="s">
        <v>9505</v>
      </c>
      <c r="C3511" s="58" t="s">
        <v>9506</v>
      </c>
      <c r="D3511" s="58" t="s">
        <v>9507</v>
      </c>
      <c r="E3511" s="58" t="s">
        <v>984</v>
      </c>
      <c r="F3511" s="57" t="s">
        <v>441</v>
      </c>
      <c r="G3511" s="59">
        <v>10240</v>
      </c>
      <c r="H3511" s="102">
        <f t="shared" si="54"/>
        <v>2.0851362770950632</v>
      </c>
    </row>
    <row r="3512" spans="1:8">
      <c r="A3512" s="56">
        <v>393030110261</v>
      </c>
      <c r="B3512" s="57" t="s">
        <v>9508</v>
      </c>
      <c r="C3512" s="58" t="s">
        <v>9509</v>
      </c>
      <c r="D3512" s="58" t="s">
        <v>9510</v>
      </c>
      <c r="E3512" s="58" t="s">
        <v>1205</v>
      </c>
      <c r="F3512" s="57" t="s">
        <v>441</v>
      </c>
      <c r="G3512" s="59">
        <v>10240</v>
      </c>
      <c r="H3512" s="102">
        <f t="shared" si="54"/>
        <v>2.0851362770950632</v>
      </c>
    </row>
    <row r="3513" spans="1:8">
      <c r="A3513" s="56">
        <v>393030710322</v>
      </c>
      <c r="B3513" s="57" t="s">
        <v>9511</v>
      </c>
      <c r="C3513" s="58" t="s">
        <v>9512</v>
      </c>
      <c r="D3513" s="58" t="s">
        <v>9513</v>
      </c>
      <c r="E3513" s="58" t="s">
        <v>3421</v>
      </c>
      <c r="F3513" s="57" t="s">
        <v>441</v>
      </c>
      <c r="G3513" s="59">
        <v>10240</v>
      </c>
      <c r="H3513" s="102">
        <f t="shared" si="54"/>
        <v>2.0851362770950632</v>
      </c>
    </row>
    <row r="3514" spans="1:8">
      <c r="A3514" s="56">
        <v>395000600509</v>
      </c>
      <c r="B3514" s="57" t="s">
        <v>9514</v>
      </c>
      <c r="C3514" s="58" t="s">
        <v>9515</v>
      </c>
      <c r="D3514" s="58" t="s">
        <v>9516</v>
      </c>
      <c r="E3514" s="58" t="s">
        <v>728</v>
      </c>
      <c r="F3514" s="57" t="s">
        <v>441</v>
      </c>
      <c r="G3514" s="59">
        <v>10240</v>
      </c>
      <c r="H3514" s="102">
        <f t="shared" si="54"/>
        <v>2.0851362770950632</v>
      </c>
    </row>
    <row r="3515" spans="1:8">
      <c r="A3515" s="56">
        <v>395000902271</v>
      </c>
      <c r="B3515" s="57" t="s">
        <v>9517</v>
      </c>
      <c r="C3515" s="58" t="s">
        <v>9518</v>
      </c>
      <c r="D3515" s="58" t="s">
        <v>5787</v>
      </c>
      <c r="E3515" s="58" t="s">
        <v>728</v>
      </c>
      <c r="F3515" s="57" t="s">
        <v>441</v>
      </c>
      <c r="G3515" s="59">
        <v>10240</v>
      </c>
      <c r="H3515" s="102">
        <f t="shared" si="54"/>
        <v>2.0851362770950632</v>
      </c>
    </row>
    <row r="3516" spans="1:8">
      <c r="A3516" s="56">
        <v>395001200369</v>
      </c>
      <c r="B3516" s="57" t="s">
        <v>9519</v>
      </c>
      <c r="C3516" s="58" t="s">
        <v>9520</v>
      </c>
      <c r="D3516" s="58" t="s">
        <v>2547</v>
      </c>
      <c r="E3516" s="58" t="s">
        <v>743</v>
      </c>
      <c r="F3516" s="57" t="s">
        <v>441</v>
      </c>
      <c r="G3516" s="59">
        <v>10240</v>
      </c>
      <c r="H3516" s="102">
        <f t="shared" si="54"/>
        <v>2.0851362770950632</v>
      </c>
    </row>
    <row r="3517" spans="1:8">
      <c r="A3517" s="56">
        <v>395010403108</v>
      </c>
      <c r="B3517" s="57" t="s">
        <v>9521</v>
      </c>
      <c r="C3517" s="58" t="s">
        <v>5118</v>
      </c>
      <c r="D3517" s="58" t="s">
        <v>3171</v>
      </c>
      <c r="E3517" s="58" t="s">
        <v>728</v>
      </c>
      <c r="F3517" s="57" t="s">
        <v>441</v>
      </c>
      <c r="G3517" s="59">
        <v>10240</v>
      </c>
      <c r="H3517" s="102">
        <f t="shared" si="54"/>
        <v>2.0851362770950632</v>
      </c>
    </row>
    <row r="3518" spans="1:8">
      <c r="A3518" s="56">
        <v>395010803033</v>
      </c>
      <c r="B3518" s="57" t="s">
        <v>9522</v>
      </c>
      <c r="C3518" s="58" t="s">
        <v>9523</v>
      </c>
      <c r="D3518" s="58" t="s">
        <v>9524</v>
      </c>
      <c r="E3518" s="58" t="s">
        <v>743</v>
      </c>
      <c r="F3518" s="57" t="s">
        <v>441</v>
      </c>
      <c r="G3518" s="59">
        <v>10240</v>
      </c>
      <c r="H3518" s="102">
        <f t="shared" si="54"/>
        <v>2.0851362770950632</v>
      </c>
    </row>
    <row r="3519" spans="1:8">
      <c r="A3519" s="56">
        <v>395020201279</v>
      </c>
      <c r="B3519" s="57" t="s">
        <v>9525</v>
      </c>
      <c r="C3519" s="58" t="s">
        <v>9526</v>
      </c>
      <c r="D3519" s="58" t="s">
        <v>9527</v>
      </c>
      <c r="E3519" s="58" t="s">
        <v>728</v>
      </c>
      <c r="F3519" s="57" t="s">
        <v>441</v>
      </c>
      <c r="G3519" s="59">
        <v>10240</v>
      </c>
      <c r="H3519" s="102">
        <f t="shared" si="54"/>
        <v>2.0851362770950632</v>
      </c>
    </row>
    <row r="3520" spans="1:8">
      <c r="A3520" s="56">
        <v>395021001885</v>
      </c>
      <c r="B3520" s="57" t="s">
        <v>9528</v>
      </c>
      <c r="C3520" s="58" t="s">
        <v>9529</v>
      </c>
      <c r="D3520" s="58" t="s">
        <v>9530</v>
      </c>
      <c r="E3520" s="58" t="s">
        <v>743</v>
      </c>
      <c r="F3520" s="57" t="s">
        <v>441</v>
      </c>
      <c r="G3520" s="59">
        <v>10240</v>
      </c>
      <c r="H3520" s="102">
        <f t="shared" si="54"/>
        <v>2.0851362770950632</v>
      </c>
    </row>
    <row r="3521" spans="1:8">
      <c r="A3521" s="56">
        <v>395051001243</v>
      </c>
      <c r="B3521" s="57" t="s">
        <v>9531</v>
      </c>
      <c r="C3521" s="58" t="s">
        <v>7888</v>
      </c>
      <c r="D3521" s="58" t="s">
        <v>9532</v>
      </c>
      <c r="E3521" s="58" t="s">
        <v>728</v>
      </c>
      <c r="F3521" s="57" t="s">
        <v>441</v>
      </c>
      <c r="G3521" s="59">
        <v>10240</v>
      </c>
      <c r="H3521" s="102">
        <f t="shared" si="54"/>
        <v>2.0851362770950632</v>
      </c>
    </row>
    <row r="3522" spans="1:8">
      <c r="A3522" s="56">
        <v>395070301657</v>
      </c>
      <c r="B3522" s="57" t="s">
        <v>9533</v>
      </c>
      <c r="C3522" s="58" t="s">
        <v>9534</v>
      </c>
      <c r="D3522" s="58" t="s">
        <v>8824</v>
      </c>
      <c r="E3522" s="58" t="s">
        <v>4163</v>
      </c>
      <c r="F3522" s="57" t="s">
        <v>441</v>
      </c>
      <c r="G3522" s="59">
        <v>10240</v>
      </c>
      <c r="H3522" s="102">
        <f t="shared" si="54"/>
        <v>2.0851362770950632</v>
      </c>
    </row>
    <row r="3523" spans="1:8">
      <c r="A3523" s="56">
        <v>395070800785</v>
      </c>
      <c r="B3523" s="57" t="s">
        <v>9535</v>
      </c>
      <c r="C3523" s="58" t="s">
        <v>9536</v>
      </c>
      <c r="D3523" s="58" t="s">
        <v>9537</v>
      </c>
      <c r="E3523" s="58" t="s">
        <v>743</v>
      </c>
      <c r="F3523" s="57" t="s">
        <v>441</v>
      </c>
      <c r="G3523" s="59">
        <v>10240</v>
      </c>
      <c r="H3523" s="102">
        <f t="shared" ref="H3523:H3586" si="55">G3523/4910.95</f>
        <v>2.0851362770950632</v>
      </c>
    </row>
    <row r="3524" spans="1:8">
      <c r="A3524" s="56">
        <v>395080300381</v>
      </c>
      <c r="B3524" s="57" t="s">
        <v>9538</v>
      </c>
      <c r="C3524" s="58" t="s">
        <v>9539</v>
      </c>
      <c r="D3524" s="58" t="s">
        <v>9540</v>
      </c>
      <c r="E3524" s="58" t="s">
        <v>743</v>
      </c>
      <c r="F3524" s="57" t="s">
        <v>441</v>
      </c>
      <c r="G3524" s="59">
        <v>10240</v>
      </c>
      <c r="H3524" s="102">
        <f t="shared" si="55"/>
        <v>2.0851362770950632</v>
      </c>
    </row>
    <row r="3525" spans="1:8">
      <c r="A3525" s="56">
        <v>395080401293</v>
      </c>
      <c r="B3525" s="57" t="s">
        <v>9541</v>
      </c>
      <c r="C3525" s="58" t="s">
        <v>9542</v>
      </c>
      <c r="D3525" s="58" t="s">
        <v>9543</v>
      </c>
      <c r="E3525" s="58" t="s">
        <v>728</v>
      </c>
      <c r="F3525" s="57" t="s">
        <v>441</v>
      </c>
      <c r="G3525" s="59">
        <v>10240</v>
      </c>
      <c r="H3525" s="102">
        <f t="shared" si="55"/>
        <v>2.0851362770950632</v>
      </c>
    </row>
    <row r="3526" spans="1:8">
      <c r="A3526" s="56">
        <v>395080701751</v>
      </c>
      <c r="B3526" s="57" t="s">
        <v>9544</v>
      </c>
      <c r="C3526" s="58" t="s">
        <v>9545</v>
      </c>
      <c r="D3526" s="58" t="s">
        <v>9546</v>
      </c>
      <c r="E3526" s="58" t="s">
        <v>743</v>
      </c>
      <c r="F3526" s="57" t="s">
        <v>441</v>
      </c>
      <c r="G3526" s="59">
        <v>10240</v>
      </c>
      <c r="H3526" s="102">
        <f t="shared" si="55"/>
        <v>2.0851362770950632</v>
      </c>
    </row>
    <row r="3527" spans="1:8">
      <c r="A3527" s="56">
        <v>395100101089</v>
      </c>
      <c r="B3527" s="57" t="s">
        <v>9547</v>
      </c>
      <c r="C3527" s="58" t="s">
        <v>9548</v>
      </c>
      <c r="D3527" s="58" t="s">
        <v>9549</v>
      </c>
      <c r="E3527" s="58" t="s">
        <v>743</v>
      </c>
      <c r="F3527" s="57" t="s">
        <v>441</v>
      </c>
      <c r="G3527" s="59">
        <v>10240</v>
      </c>
      <c r="H3527" s="102">
        <f t="shared" si="55"/>
        <v>2.0851362770950632</v>
      </c>
    </row>
    <row r="3528" spans="1:8">
      <c r="A3528" s="56">
        <v>395110100404</v>
      </c>
      <c r="B3528" s="57" t="s">
        <v>9550</v>
      </c>
      <c r="C3528" s="58" t="s">
        <v>9551</v>
      </c>
      <c r="D3528" s="58" t="s">
        <v>4414</v>
      </c>
      <c r="E3528" s="58" t="s">
        <v>728</v>
      </c>
      <c r="F3528" s="57" t="s">
        <v>441</v>
      </c>
      <c r="G3528" s="59">
        <v>10240</v>
      </c>
      <c r="H3528" s="102">
        <f t="shared" si="55"/>
        <v>2.0851362770950632</v>
      </c>
    </row>
    <row r="3529" spans="1:8">
      <c r="A3529" s="56">
        <v>395110301876</v>
      </c>
      <c r="B3529" s="57" t="s">
        <v>9552</v>
      </c>
      <c r="C3529" s="58" t="s">
        <v>9553</v>
      </c>
      <c r="D3529" s="58" t="s">
        <v>9554</v>
      </c>
      <c r="E3529" s="58" t="s">
        <v>728</v>
      </c>
      <c r="F3529" s="57" t="s">
        <v>441</v>
      </c>
      <c r="G3529" s="59">
        <v>10240</v>
      </c>
      <c r="H3529" s="102">
        <f t="shared" si="55"/>
        <v>2.0851362770950632</v>
      </c>
    </row>
    <row r="3530" spans="1:8">
      <c r="A3530" s="56">
        <v>395110302252</v>
      </c>
      <c r="B3530" s="57" t="s">
        <v>9555</v>
      </c>
      <c r="C3530" s="58" t="s">
        <v>8314</v>
      </c>
      <c r="D3530" s="58" t="s">
        <v>9556</v>
      </c>
      <c r="E3530" s="58" t="s">
        <v>728</v>
      </c>
      <c r="F3530" s="57" t="s">
        <v>441</v>
      </c>
      <c r="G3530" s="59">
        <v>10240</v>
      </c>
      <c r="H3530" s="102">
        <f t="shared" si="55"/>
        <v>2.0851362770950632</v>
      </c>
    </row>
    <row r="3531" spans="1:8">
      <c r="A3531" s="56">
        <v>395110800881</v>
      </c>
      <c r="B3531" s="57" t="s">
        <v>9557</v>
      </c>
      <c r="C3531" s="58" t="s">
        <v>9558</v>
      </c>
      <c r="D3531" s="58" t="s">
        <v>9559</v>
      </c>
      <c r="E3531" s="58" t="s">
        <v>728</v>
      </c>
      <c r="F3531" s="57" t="s">
        <v>441</v>
      </c>
      <c r="G3531" s="59">
        <v>10240</v>
      </c>
      <c r="H3531" s="102">
        <f t="shared" si="55"/>
        <v>2.0851362770950632</v>
      </c>
    </row>
    <row r="3532" spans="1:8">
      <c r="A3532" s="56">
        <v>395120300207</v>
      </c>
      <c r="B3532" s="57" t="s">
        <v>9560</v>
      </c>
      <c r="C3532" s="58" t="s">
        <v>9561</v>
      </c>
      <c r="D3532" s="58" t="s">
        <v>5136</v>
      </c>
      <c r="E3532" s="58" t="s">
        <v>728</v>
      </c>
      <c r="F3532" s="57" t="s">
        <v>441</v>
      </c>
      <c r="G3532" s="59">
        <v>10240</v>
      </c>
      <c r="H3532" s="102">
        <f t="shared" si="55"/>
        <v>2.0851362770950632</v>
      </c>
    </row>
    <row r="3533" spans="1:8">
      <c r="A3533" s="56">
        <v>395120400139</v>
      </c>
      <c r="B3533" s="57" t="s">
        <v>9562</v>
      </c>
      <c r="C3533" s="58" t="s">
        <v>9563</v>
      </c>
      <c r="D3533" s="58" t="s">
        <v>9564</v>
      </c>
      <c r="E3533" s="58" t="s">
        <v>743</v>
      </c>
      <c r="F3533" s="57" t="s">
        <v>477</v>
      </c>
      <c r="G3533" s="59">
        <v>10240</v>
      </c>
      <c r="H3533" s="102">
        <f t="shared" si="55"/>
        <v>2.0851362770950632</v>
      </c>
    </row>
    <row r="3534" spans="1:8">
      <c r="A3534" s="56">
        <v>395121001602</v>
      </c>
      <c r="B3534" s="57" t="s">
        <v>9565</v>
      </c>
      <c r="C3534" s="58" t="s">
        <v>9566</v>
      </c>
      <c r="D3534" s="58" t="s">
        <v>9567</v>
      </c>
      <c r="E3534" s="58" t="s">
        <v>728</v>
      </c>
      <c r="F3534" s="57" t="s">
        <v>441</v>
      </c>
      <c r="G3534" s="59">
        <v>10240</v>
      </c>
      <c r="H3534" s="102">
        <f t="shared" si="55"/>
        <v>2.0851362770950632</v>
      </c>
    </row>
    <row r="3535" spans="1:8">
      <c r="A3535" s="56">
        <v>395130101202</v>
      </c>
      <c r="B3535" s="57" t="s">
        <v>9568</v>
      </c>
      <c r="C3535" s="58" t="s">
        <v>9569</v>
      </c>
      <c r="D3535" s="58" t="s">
        <v>9570</v>
      </c>
      <c r="E3535" s="58" t="s">
        <v>743</v>
      </c>
      <c r="F3535" s="57" t="s">
        <v>441</v>
      </c>
      <c r="G3535" s="59">
        <v>10240</v>
      </c>
      <c r="H3535" s="102">
        <f t="shared" si="55"/>
        <v>2.0851362770950632</v>
      </c>
    </row>
    <row r="3536" spans="1:8">
      <c r="A3536" s="56">
        <v>395130900253</v>
      </c>
      <c r="B3536" s="57" t="s">
        <v>9571</v>
      </c>
      <c r="C3536" s="58" t="s">
        <v>9572</v>
      </c>
      <c r="D3536" s="58" t="s">
        <v>9573</v>
      </c>
      <c r="E3536" s="58" t="s">
        <v>743</v>
      </c>
      <c r="F3536" s="57" t="s">
        <v>441</v>
      </c>
      <c r="G3536" s="59">
        <v>10240</v>
      </c>
      <c r="H3536" s="102">
        <f t="shared" si="55"/>
        <v>2.0851362770950632</v>
      </c>
    </row>
    <row r="3537" spans="1:8">
      <c r="A3537" s="56">
        <v>395131200956</v>
      </c>
      <c r="B3537" s="57" t="s">
        <v>9574</v>
      </c>
      <c r="C3537" s="58" t="s">
        <v>9575</v>
      </c>
      <c r="D3537" s="58" t="s">
        <v>5592</v>
      </c>
      <c r="E3537" s="58" t="s">
        <v>743</v>
      </c>
      <c r="F3537" s="57" t="s">
        <v>441</v>
      </c>
      <c r="G3537" s="59">
        <v>10240</v>
      </c>
      <c r="H3537" s="102">
        <f t="shared" si="55"/>
        <v>2.0851362770950632</v>
      </c>
    </row>
    <row r="3538" spans="1:8">
      <c r="A3538" s="56">
        <v>395170700591</v>
      </c>
      <c r="B3538" s="57" t="s">
        <v>9576</v>
      </c>
      <c r="C3538" s="58" t="s">
        <v>4477</v>
      </c>
      <c r="D3538" s="58" t="s">
        <v>9577</v>
      </c>
      <c r="E3538" s="58" t="s">
        <v>743</v>
      </c>
      <c r="F3538" s="57" t="s">
        <v>441</v>
      </c>
      <c r="G3538" s="59">
        <v>10240</v>
      </c>
      <c r="H3538" s="102">
        <f t="shared" si="55"/>
        <v>2.0851362770950632</v>
      </c>
    </row>
    <row r="3539" spans="1:8">
      <c r="A3539" s="56">
        <v>395190700130</v>
      </c>
      <c r="B3539" s="57" t="s">
        <v>9578</v>
      </c>
      <c r="C3539" s="58" t="s">
        <v>9579</v>
      </c>
      <c r="D3539" s="58" t="s">
        <v>9580</v>
      </c>
      <c r="E3539" s="58" t="s">
        <v>743</v>
      </c>
      <c r="F3539" s="57" t="s">
        <v>441</v>
      </c>
      <c r="G3539" s="59">
        <v>10240</v>
      </c>
      <c r="H3539" s="102">
        <f t="shared" si="55"/>
        <v>2.0851362770950632</v>
      </c>
    </row>
    <row r="3540" spans="1:8">
      <c r="A3540" s="56">
        <v>395740405211</v>
      </c>
      <c r="B3540" s="57" t="s">
        <v>9581</v>
      </c>
      <c r="C3540" s="58" t="s">
        <v>9582</v>
      </c>
      <c r="D3540" s="58" t="s">
        <v>2148</v>
      </c>
      <c r="E3540" s="58" t="s">
        <v>743</v>
      </c>
      <c r="F3540" s="57" t="s">
        <v>441</v>
      </c>
      <c r="G3540" s="59">
        <v>10240</v>
      </c>
      <c r="H3540" s="102">
        <f t="shared" si="55"/>
        <v>2.0851362770950632</v>
      </c>
    </row>
    <row r="3541" spans="1:8">
      <c r="A3541" s="56">
        <v>395940851216</v>
      </c>
      <c r="B3541" s="57" t="s">
        <v>9583</v>
      </c>
      <c r="C3541" s="58" t="s">
        <v>9584</v>
      </c>
      <c r="D3541" s="58" t="s">
        <v>8975</v>
      </c>
      <c r="E3541" s="58" t="s">
        <v>743</v>
      </c>
      <c r="F3541" s="57" t="s">
        <v>441</v>
      </c>
      <c r="G3541" s="59">
        <v>10240</v>
      </c>
      <c r="H3541" s="102">
        <f t="shared" si="55"/>
        <v>2.0851362770950632</v>
      </c>
    </row>
    <row r="3542" spans="1:8">
      <c r="A3542" s="56">
        <v>395970751151</v>
      </c>
      <c r="B3542" s="57" t="s">
        <v>9585</v>
      </c>
      <c r="C3542" s="58" t="s">
        <v>9586</v>
      </c>
      <c r="D3542" s="58" t="s">
        <v>8987</v>
      </c>
      <c r="E3542" s="58" t="s">
        <v>743</v>
      </c>
      <c r="F3542" s="57" t="s">
        <v>441</v>
      </c>
      <c r="G3542" s="59">
        <v>10240</v>
      </c>
      <c r="H3542" s="102">
        <f t="shared" si="55"/>
        <v>2.0851362770950632</v>
      </c>
    </row>
    <row r="3543" spans="1:8">
      <c r="A3543" s="56">
        <v>395981020051</v>
      </c>
      <c r="B3543" s="57" t="s">
        <v>9587</v>
      </c>
      <c r="C3543" s="58" t="s">
        <v>8381</v>
      </c>
      <c r="D3543" s="58" t="s">
        <v>3191</v>
      </c>
      <c r="E3543" s="58" t="s">
        <v>728</v>
      </c>
      <c r="F3543" s="57" t="s">
        <v>441</v>
      </c>
      <c r="G3543" s="59">
        <v>10240</v>
      </c>
      <c r="H3543" s="102">
        <f t="shared" si="55"/>
        <v>2.0851362770950632</v>
      </c>
    </row>
    <row r="3544" spans="1:8">
      <c r="A3544" s="56">
        <v>395990620037</v>
      </c>
      <c r="B3544" s="57" t="s">
        <v>9588</v>
      </c>
      <c r="C3544" s="58" t="s">
        <v>9589</v>
      </c>
      <c r="D3544" s="58" t="s">
        <v>5795</v>
      </c>
      <c r="E3544" s="58" t="s">
        <v>728</v>
      </c>
      <c r="F3544" s="57" t="s">
        <v>441</v>
      </c>
      <c r="G3544" s="59">
        <v>10240</v>
      </c>
      <c r="H3544" s="102">
        <f t="shared" si="55"/>
        <v>2.0851362770950632</v>
      </c>
    </row>
    <row r="3545" spans="1:8">
      <c r="A3545" s="56">
        <v>396000801993</v>
      </c>
      <c r="B3545" s="57" t="s">
        <v>535</v>
      </c>
      <c r="C3545" s="58" t="s">
        <v>536</v>
      </c>
      <c r="D3545" s="58" t="s">
        <v>537</v>
      </c>
      <c r="E3545" s="58" t="s">
        <v>440</v>
      </c>
      <c r="F3545" s="57" t="s">
        <v>441</v>
      </c>
      <c r="G3545" s="59">
        <v>10240</v>
      </c>
      <c r="H3545" s="102">
        <f t="shared" si="55"/>
        <v>2.0851362770950632</v>
      </c>
    </row>
    <row r="3546" spans="1:8">
      <c r="A3546" s="56">
        <v>396020401011</v>
      </c>
      <c r="B3546" s="57" t="s">
        <v>9590</v>
      </c>
      <c r="C3546" s="58" t="s">
        <v>9591</v>
      </c>
      <c r="D3546" s="58" t="s">
        <v>9592</v>
      </c>
      <c r="E3546" s="58" t="s">
        <v>9593</v>
      </c>
      <c r="F3546" s="57" t="s">
        <v>441</v>
      </c>
      <c r="G3546" s="59">
        <v>10240</v>
      </c>
      <c r="H3546" s="102">
        <f t="shared" si="55"/>
        <v>2.0851362770950632</v>
      </c>
    </row>
    <row r="3547" spans="1:8">
      <c r="A3547" s="56">
        <v>396060901181</v>
      </c>
      <c r="B3547" s="57" t="s">
        <v>218</v>
      </c>
      <c r="C3547" s="58" t="s">
        <v>9594</v>
      </c>
      <c r="D3547" s="58" t="s">
        <v>9595</v>
      </c>
      <c r="E3547" s="58" t="s">
        <v>440</v>
      </c>
      <c r="F3547" s="57" t="s">
        <v>441</v>
      </c>
      <c r="G3547" s="59">
        <v>10240</v>
      </c>
      <c r="H3547" s="102">
        <f t="shared" si="55"/>
        <v>2.0851362770950632</v>
      </c>
    </row>
    <row r="3548" spans="1:8">
      <c r="A3548" s="56">
        <v>396121001544</v>
      </c>
      <c r="B3548" s="57" t="s">
        <v>378</v>
      </c>
      <c r="C3548" s="58" t="s">
        <v>9596</v>
      </c>
      <c r="D3548" s="58" t="s">
        <v>9597</v>
      </c>
      <c r="E3548" s="58" t="s">
        <v>440</v>
      </c>
      <c r="F3548" s="57" t="s">
        <v>441</v>
      </c>
      <c r="G3548" s="59">
        <v>10240</v>
      </c>
      <c r="H3548" s="102">
        <f t="shared" si="55"/>
        <v>2.0851362770950632</v>
      </c>
    </row>
    <row r="3549" spans="1:8">
      <c r="A3549" s="56">
        <v>396940530599</v>
      </c>
      <c r="B3549" s="57" t="s">
        <v>200</v>
      </c>
      <c r="C3549" s="58" t="s">
        <v>9598</v>
      </c>
      <c r="D3549" s="58" t="s">
        <v>9599</v>
      </c>
      <c r="E3549" s="58" t="s">
        <v>440</v>
      </c>
      <c r="F3549" s="57" t="s">
        <v>441</v>
      </c>
      <c r="G3549" s="59">
        <v>10240</v>
      </c>
      <c r="H3549" s="102">
        <f t="shared" si="55"/>
        <v>2.0851362770950632</v>
      </c>
    </row>
    <row r="3550" spans="1:8">
      <c r="A3550" s="56">
        <v>397110600019</v>
      </c>
      <c r="B3550" s="57" t="s">
        <v>9600</v>
      </c>
      <c r="C3550" s="58" t="s">
        <v>9601</v>
      </c>
      <c r="D3550" s="58" t="s">
        <v>9602</v>
      </c>
      <c r="E3550" s="58" t="s">
        <v>6254</v>
      </c>
      <c r="F3550" s="57" t="s">
        <v>441</v>
      </c>
      <c r="G3550" s="59">
        <v>10240</v>
      </c>
      <c r="H3550" s="102">
        <f t="shared" si="55"/>
        <v>2.0851362770950632</v>
      </c>
    </row>
    <row r="3551" spans="1:8">
      <c r="A3551" s="56">
        <v>397150400284</v>
      </c>
      <c r="B3551" s="57" t="s">
        <v>9603</v>
      </c>
      <c r="C3551" s="58" t="s">
        <v>9604</v>
      </c>
      <c r="D3551" s="58" t="s">
        <v>9605</v>
      </c>
      <c r="E3551" s="58" t="s">
        <v>728</v>
      </c>
      <c r="F3551" s="57" t="s">
        <v>441</v>
      </c>
      <c r="G3551" s="59">
        <v>10240</v>
      </c>
      <c r="H3551" s="102">
        <f t="shared" si="55"/>
        <v>2.0851362770950632</v>
      </c>
    </row>
    <row r="3552" spans="1:8">
      <c r="A3552" s="56">
        <v>398000705814</v>
      </c>
      <c r="B3552" s="57" t="s">
        <v>9606</v>
      </c>
      <c r="C3552" s="58" t="s">
        <v>9607</v>
      </c>
      <c r="D3552" s="58" t="s">
        <v>9608</v>
      </c>
      <c r="E3552" s="58" t="s">
        <v>1051</v>
      </c>
      <c r="F3552" s="57" t="s">
        <v>441</v>
      </c>
      <c r="G3552" s="59">
        <v>10240</v>
      </c>
      <c r="H3552" s="102">
        <f t="shared" si="55"/>
        <v>2.0851362770950632</v>
      </c>
    </row>
    <row r="3553" spans="1:8">
      <c r="A3553" s="56">
        <v>398000705989</v>
      </c>
      <c r="B3553" s="57" t="s">
        <v>9609</v>
      </c>
      <c r="C3553" s="58" t="s">
        <v>9610</v>
      </c>
      <c r="D3553" s="58" t="s">
        <v>3623</v>
      </c>
      <c r="E3553" s="58" t="s">
        <v>3623</v>
      </c>
      <c r="F3553" s="57" t="s">
        <v>441</v>
      </c>
      <c r="G3553" s="59">
        <v>10240</v>
      </c>
      <c r="H3553" s="102">
        <f t="shared" si="55"/>
        <v>2.0851362770950632</v>
      </c>
    </row>
    <row r="3554" spans="1:8">
      <c r="A3554" s="56">
        <v>398000805070</v>
      </c>
      <c r="B3554" s="57" t="s">
        <v>9611</v>
      </c>
      <c r="C3554" s="58" t="s">
        <v>9612</v>
      </c>
      <c r="D3554" s="58" t="s">
        <v>6377</v>
      </c>
      <c r="E3554" s="58" t="s">
        <v>2733</v>
      </c>
      <c r="F3554" s="57" t="s">
        <v>441</v>
      </c>
      <c r="G3554" s="59">
        <v>10240</v>
      </c>
      <c r="H3554" s="102">
        <f t="shared" si="55"/>
        <v>2.0851362770950632</v>
      </c>
    </row>
    <row r="3555" spans="1:8">
      <c r="A3555" s="56">
        <v>398001106281</v>
      </c>
      <c r="B3555" s="57" t="s">
        <v>9613</v>
      </c>
      <c r="C3555" s="58" t="s">
        <v>9614</v>
      </c>
      <c r="D3555" s="58" t="s">
        <v>9615</v>
      </c>
      <c r="E3555" s="58" t="s">
        <v>2223</v>
      </c>
      <c r="F3555" s="57" t="s">
        <v>441</v>
      </c>
      <c r="G3555" s="59">
        <v>10240</v>
      </c>
      <c r="H3555" s="102">
        <f t="shared" si="55"/>
        <v>2.0851362770950632</v>
      </c>
    </row>
    <row r="3556" spans="1:8">
      <c r="A3556" s="56">
        <v>398030201802</v>
      </c>
      <c r="B3556" s="57" t="s">
        <v>9616</v>
      </c>
      <c r="C3556" s="58" t="s">
        <v>9617</v>
      </c>
      <c r="D3556" s="58" t="s">
        <v>9618</v>
      </c>
      <c r="E3556" s="58" t="s">
        <v>5251</v>
      </c>
      <c r="F3556" s="57" t="s">
        <v>441</v>
      </c>
      <c r="G3556" s="59">
        <v>10240</v>
      </c>
      <c r="H3556" s="102">
        <f t="shared" si="55"/>
        <v>2.0851362770950632</v>
      </c>
    </row>
    <row r="3557" spans="1:8">
      <c r="A3557" s="56">
        <v>398030500630</v>
      </c>
      <c r="B3557" s="57" t="s">
        <v>9619</v>
      </c>
      <c r="C3557" s="58" t="s">
        <v>9620</v>
      </c>
      <c r="D3557" s="58" t="s">
        <v>9621</v>
      </c>
      <c r="E3557" s="58" t="s">
        <v>716</v>
      </c>
      <c r="F3557" s="57" t="s">
        <v>441</v>
      </c>
      <c r="G3557" s="59">
        <v>10240</v>
      </c>
      <c r="H3557" s="102">
        <f t="shared" si="55"/>
        <v>2.0851362770950632</v>
      </c>
    </row>
    <row r="3558" spans="1:8">
      <c r="A3558" s="56">
        <v>398100401022</v>
      </c>
      <c r="B3558" s="57" t="s">
        <v>9622</v>
      </c>
      <c r="C3558" s="58" t="s">
        <v>9623</v>
      </c>
      <c r="D3558" s="58" t="s">
        <v>9624</v>
      </c>
      <c r="E3558" s="58" t="s">
        <v>2227</v>
      </c>
      <c r="F3558" s="57" t="s">
        <v>441</v>
      </c>
      <c r="G3558" s="59">
        <v>10240</v>
      </c>
      <c r="H3558" s="102">
        <f t="shared" si="55"/>
        <v>2.0851362770950632</v>
      </c>
    </row>
    <row r="3559" spans="1:8">
      <c r="A3559" s="56">
        <v>398110900027</v>
      </c>
      <c r="B3559" s="57" t="s">
        <v>9625</v>
      </c>
      <c r="C3559" s="58" t="s">
        <v>8468</v>
      </c>
      <c r="D3559" s="58" t="s">
        <v>9626</v>
      </c>
      <c r="E3559" s="58" t="s">
        <v>743</v>
      </c>
      <c r="F3559" s="57" t="s">
        <v>441</v>
      </c>
      <c r="G3559" s="59">
        <v>10240</v>
      </c>
      <c r="H3559" s="102">
        <f t="shared" si="55"/>
        <v>2.0851362770950632</v>
      </c>
    </row>
    <row r="3560" spans="1:8">
      <c r="A3560" s="56">
        <v>398110900043</v>
      </c>
      <c r="B3560" s="57" t="s">
        <v>9627</v>
      </c>
      <c r="C3560" s="58" t="s">
        <v>9628</v>
      </c>
      <c r="D3560" s="58" t="s">
        <v>9629</v>
      </c>
      <c r="E3560" s="58" t="s">
        <v>2227</v>
      </c>
      <c r="F3560" s="57" t="s">
        <v>441</v>
      </c>
      <c r="G3560" s="59">
        <v>10240</v>
      </c>
      <c r="H3560" s="102">
        <f t="shared" si="55"/>
        <v>2.0851362770950632</v>
      </c>
    </row>
    <row r="3561" spans="1:8">
      <c r="A3561" s="56">
        <v>398111000321</v>
      </c>
      <c r="B3561" s="57" t="s">
        <v>9630</v>
      </c>
      <c r="C3561" s="58" t="s">
        <v>9631</v>
      </c>
      <c r="D3561" s="58" t="s">
        <v>9632</v>
      </c>
      <c r="E3561" s="58" t="s">
        <v>2160</v>
      </c>
      <c r="F3561" s="57" t="s">
        <v>441</v>
      </c>
      <c r="G3561" s="59">
        <v>10240</v>
      </c>
      <c r="H3561" s="102">
        <f t="shared" si="55"/>
        <v>2.0851362770950632</v>
      </c>
    </row>
    <row r="3562" spans="1:8">
      <c r="A3562" s="56">
        <v>398130500122</v>
      </c>
      <c r="B3562" s="57" t="s">
        <v>9633</v>
      </c>
      <c r="C3562" s="58" t="s">
        <v>9634</v>
      </c>
      <c r="D3562" s="58" t="s">
        <v>9635</v>
      </c>
      <c r="E3562" s="58" t="s">
        <v>2816</v>
      </c>
      <c r="F3562" s="57" t="s">
        <v>441</v>
      </c>
      <c r="G3562" s="59">
        <v>10240</v>
      </c>
      <c r="H3562" s="102">
        <f t="shared" si="55"/>
        <v>2.0851362770950632</v>
      </c>
    </row>
    <row r="3563" spans="1:8">
      <c r="A3563" s="56">
        <v>398130800282</v>
      </c>
      <c r="B3563" s="57" t="s">
        <v>9636</v>
      </c>
      <c r="C3563" s="58" t="s">
        <v>9637</v>
      </c>
      <c r="D3563" s="58" t="s">
        <v>9638</v>
      </c>
      <c r="E3563" s="58" t="s">
        <v>743</v>
      </c>
      <c r="F3563" s="57" t="s">
        <v>441</v>
      </c>
      <c r="G3563" s="59">
        <v>10240</v>
      </c>
      <c r="H3563" s="102">
        <f t="shared" si="55"/>
        <v>2.0851362770950632</v>
      </c>
    </row>
    <row r="3564" spans="1:8">
      <c r="A3564" s="56">
        <v>398140300539</v>
      </c>
      <c r="B3564" s="57" t="s">
        <v>9639</v>
      </c>
      <c r="C3564" s="58" t="s">
        <v>9640</v>
      </c>
      <c r="D3564" s="58" t="s">
        <v>9641</v>
      </c>
      <c r="E3564" s="58" t="s">
        <v>1845</v>
      </c>
      <c r="F3564" s="57" t="s">
        <v>441</v>
      </c>
      <c r="G3564" s="59">
        <v>10240</v>
      </c>
      <c r="H3564" s="102">
        <f t="shared" si="55"/>
        <v>2.0851362770950632</v>
      </c>
    </row>
    <row r="3565" spans="1:8">
      <c r="A3565" s="56">
        <v>398180800704</v>
      </c>
      <c r="B3565" s="57" t="s">
        <v>9642</v>
      </c>
      <c r="C3565" s="58" t="s">
        <v>3921</v>
      </c>
      <c r="D3565" s="58" t="s">
        <v>9643</v>
      </c>
      <c r="E3565" s="58" t="s">
        <v>743</v>
      </c>
      <c r="F3565" s="57" t="s">
        <v>477</v>
      </c>
      <c r="G3565" s="59">
        <v>10240</v>
      </c>
      <c r="H3565" s="102">
        <f t="shared" si="55"/>
        <v>2.0851362770950632</v>
      </c>
    </row>
    <row r="3566" spans="1:8">
      <c r="A3566" s="56">
        <v>398900700222</v>
      </c>
      <c r="B3566" s="57" t="s">
        <v>9644</v>
      </c>
      <c r="C3566" s="58" t="s">
        <v>2155</v>
      </c>
      <c r="D3566" s="58" t="s">
        <v>9645</v>
      </c>
      <c r="E3566" s="58" t="s">
        <v>2037</v>
      </c>
      <c r="F3566" s="57" t="s">
        <v>441</v>
      </c>
      <c r="G3566" s="59">
        <v>10240</v>
      </c>
      <c r="H3566" s="102">
        <f t="shared" si="55"/>
        <v>2.0851362770950632</v>
      </c>
    </row>
    <row r="3567" spans="1:8">
      <c r="A3567" s="56">
        <v>398961205569</v>
      </c>
      <c r="B3567" s="57" t="s">
        <v>9646</v>
      </c>
      <c r="C3567" s="58" t="s">
        <v>9647</v>
      </c>
      <c r="D3567" s="58" t="s">
        <v>9648</v>
      </c>
      <c r="E3567" s="58" t="s">
        <v>743</v>
      </c>
      <c r="F3567" s="57" t="s">
        <v>441</v>
      </c>
      <c r="G3567" s="59">
        <v>10240</v>
      </c>
      <c r="H3567" s="102">
        <f t="shared" si="55"/>
        <v>2.0851362770950632</v>
      </c>
    </row>
    <row r="3568" spans="1:8">
      <c r="A3568" s="56">
        <v>398970110341</v>
      </c>
      <c r="B3568" s="57" t="s">
        <v>9649</v>
      </c>
      <c r="C3568" s="58" t="s">
        <v>7580</v>
      </c>
      <c r="D3568" s="58" t="s">
        <v>9650</v>
      </c>
      <c r="E3568" s="58" t="s">
        <v>743</v>
      </c>
      <c r="F3568" s="57" t="s">
        <v>441</v>
      </c>
      <c r="G3568" s="59">
        <v>10240</v>
      </c>
      <c r="H3568" s="102">
        <f t="shared" si="55"/>
        <v>2.0851362770950632</v>
      </c>
    </row>
    <row r="3569" spans="1:8">
      <c r="A3569" s="56">
        <v>398990411232</v>
      </c>
      <c r="B3569" s="57" t="s">
        <v>9651</v>
      </c>
      <c r="C3569" s="58" t="s">
        <v>9652</v>
      </c>
      <c r="D3569" s="58" t="s">
        <v>1654</v>
      </c>
      <c r="E3569" s="58" t="s">
        <v>2223</v>
      </c>
      <c r="F3569" s="57" t="s">
        <v>441</v>
      </c>
      <c r="G3569" s="59">
        <v>10240</v>
      </c>
      <c r="H3569" s="102">
        <f t="shared" si="55"/>
        <v>2.0851362770950632</v>
      </c>
    </row>
    <row r="3570" spans="1:8">
      <c r="A3570" s="56">
        <v>400000101514</v>
      </c>
      <c r="B3570" s="57" t="s">
        <v>9653</v>
      </c>
      <c r="C3570" s="58" t="s">
        <v>4623</v>
      </c>
      <c r="D3570" s="58" t="s">
        <v>6140</v>
      </c>
      <c r="E3570" s="58" t="s">
        <v>716</v>
      </c>
      <c r="F3570" s="57" t="s">
        <v>441</v>
      </c>
      <c r="G3570" s="59">
        <v>10240</v>
      </c>
      <c r="H3570" s="102">
        <f t="shared" si="55"/>
        <v>2.0851362770950632</v>
      </c>
    </row>
    <row r="3571" spans="1:8">
      <c r="A3571" s="56">
        <v>400000401887</v>
      </c>
      <c r="B3571" s="57" t="s">
        <v>9654</v>
      </c>
      <c r="C3571" s="58" t="s">
        <v>9655</v>
      </c>
      <c r="D3571" s="58" t="s">
        <v>5632</v>
      </c>
      <c r="E3571" s="58" t="s">
        <v>716</v>
      </c>
      <c r="F3571" s="57" t="s">
        <v>441</v>
      </c>
      <c r="G3571" s="59">
        <v>10240</v>
      </c>
      <c r="H3571" s="102">
        <f t="shared" si="55"/>
        <v>2.0851362770950632</v>
      </c>
    </row>
    <row r="3572" spans="1:8">
      <c r="A3572" s="56">
        <v>400000801826</v>
      </c>
      <c r="B3572" s="57" t="s">
        <v>9656</v>
      </c>
      <c r="C3572" s="58" t="s">
        <v>9657</v>
      </c>
      <c r="D3572" s="58" t="s">
        <v>9658</v>
      </c>
      <c r="E3572" s="58" t="s">
        <v>716</v>
      </c>
      <c r="F3572" s="57" t="s">
        <v>441</v>
      </c>
      <c r="G3572" s="59">
        <v>10240</v>
      </c>
      <c r="H3572" s="102">
        <f t="shared" si="55"/>
        <v>2.0851362770950632</v>
      </c>
    </row>
    <row r="3573" spans="1:8">
      <c r="A3573" s="56">
        <v>400010102764</v>
      </c>
      <c r="B3573" s="57" t="s">
        <v>9659</v>
      </c>
      <c r="C3573" s="58" t="s">
        <v>9660</v>
      </c>
      <c r="D3573" s="58" t="s">
        <v>7010</v>
      </c>
      <c r="E3573" s="58" t="s">
        <v>716</v>
      </c>
      <c r="F3573" s="57" t="s">
        <v>441</v>
      </c>
      <c r="G3573" s="59">
        <v>10240</v>
      </c>
      <c r="H3573" s="102">
        <f t="shared" si="55"/>
        <v>2.0851362770950632</v>
      </c>
    </row>
    <row r="3574" spans="1:8">
      <c r="A3574" s="56">
        <v>400010200421</v>
      </c>
      <c r="B3574" s="57" t="s">
        <v>9661</v>
      </c>
      <c r="C3574" s="58" t="s">
        <v>9662</v>
      </c>
      <c r="D3574" s="58" t="s">
        <v>9663</v>
      </c>
      <c r="E3574" s="58" t="s">
        <v>716</v>
      </c>
      <c r="F3574" s="57" t="s">
        <v>441</v>
      </c>
      <c r="G3574" s="59">
        <v>10240</v>
      </c>
      <c r="H3574" s="102">
        <f t="shared" si="55"/>
        <v>2.0851362770950632</v>
      </c>
    </row>
    <row r="3575" spans="1:8">
      <c r="A3575" s="56">
        <v>400020600657</v>
      </c>
      <c r="B3575" s="57" t="s">
        <v>9664</v>
      </c>
      <c r="C3575" s="58" t="s">
        <v>9665</v>
      </c>
      <c r="D3575" s="58" t="s">
        <v>7786</v>
      </c>
      <c r="E3575" s="58" t="s">
        <v>716</v>
      </c>
      <c r="F3575" s="57" t="s">
        <v>441</v>
      </c>
      <c r="G3575" s="59">
        <v>10240</v>
      </c>
      <c r="H3575" s="102">
        <f t="shared" si="55"/>
        <v>2.0851362770950632</v>
      </c>
    </row>
    <row r="3576" spans="1:8">
      <c r="A3576" s="56">
        <v>400020701101</v>
      </c>
      <c r="B3576" s="57" t="s">
        <v>9666</v>
      </c>
      <c r="C3576" s="58" t="s">
        <v>9667</v>
      </c>
      <c r="D3576" s="58" t="s">
        <v>9668</v>
      </c>
      <c r="E3576" s="58" t="s">
        <v>716</v>
      </c>
      <c r="F3576" s="57" t="s">
        <v>441</v>
      </c>
      <c r="G3576" s="59">
        <v>10240</v>
      </c>
      <c r="H3576" s="102">
        <f t="shared" si="55"/>
        <v>2.0851362770950632</v>
      </c>
    </row>
    <row r="3577" spans="1:8">
      <c r="A3577" s="56">
        <v>400021210275</v>
      </c>
      <c r="B3577" s="57" t="s">
        <v>9669</v>
      </c>
      <c r="C3577" s="58" t="s">
        <v>9670</v>
      </c>
      <c r="D3577" s="58" t="s">
        <v>7786</v>
      </c>
      <c r="E3577" s="58" t="s">
        <v>716</v>
      </c>
      <c r="F3577" s="57" t="s">
        <v>441</v>
      </c>
      <c r="G3577" s="59">
        <v>10240</v>
      </c>
      <c r="H3577" s="102">
        <f t="shared" si="55"/>
        <v>2.0851362770950632</v>
      </c>
    </row>
    <row r="3578" spans="1:8">
      <c r="A3578" s="56">
        <v>400030201564</v>
      </c>
      <c r="B3578" s="57" t="s">
        <v>9671</v>
      </c>
      <c r="C3578" s="58" t="s">
        <v>9672</v>
      </c>
      <c r="D3578" s="58" t="s">
        <v>8575</v>
      </c>
      <c r="E3578" s="58" t="s">
        <v>716</v>
      </c>
      <c r="F3578" s="57" t="s">
        <v>441</v>
      </c>
      <c r="G3578" s="59">
        <v>10240</v>
      </c>
      <c r="H3578" s="102">
        <f t="shared" si="55"/>
        <v>2.0851362770950632</v>
      </c>
    </row>
    <row r="3579" spans="1:8">
      <c r="A3579" s="56">
        <v>400030601643</v>
      </c>
      <c r="B3579" s="57" t="s">
        <v>9673</v>
      </c>
      <c r="C3579" s="58" t="s">
        <v>9674</v>
      </c>
      <c r="D3579" s="58" t="s">
        <v>9675</v>
      </c>
      <c r="E3579" s="58" t="s">
        <v>716</v>
      </c>
      <c r="F3579" s="57" t="s">
        <v>441</v>
      </c>
      <c r="G3579" s="59">
        <v>10240</v>
      </c>
      <c r="H3579" s="102">
        <f t="shared" si="55"/>
        <v>2.0851362770950632</v>
      </c>
    </row>
    <row r="3580" spans="1:8">
      <c r="A3580" s="56">
        <v>400030601694</v>
      </c>
      <c r="B3580" s="57" t="s">
        <v>9676</v>
      </c>
      <c r="C3580" s="58" t="s">
        <v>9677</v>
      </c>
      <c r="D3580" s="58" t="s">
        <v>8575</v>
      </c>
      <c r="E3580" s="58" t="s">
        <v>716</v>
      </c>
      <c r="F3580" s="57" t="s">
        <v>441</v>
      </c>
      <c r="G3580" s="59">
        <v>10240</v>
      </c>
      <c r="H3580" s="102">
        <f t="shared" si="55"/>
        <v>2.0851362770950632</v>
      </c>
    </row>
    <row r="3581" spans="1:8">
      <c r="A3581" s="56">
        <v>400040805042</v>
      </c>
      <c r="B3581" s="57" t="s">
        <v>9678</v>
      </c>
      <c r="C3581" s="58" t="s">
        <v>9679</v>
      </c>
      <c r="D3581" s="58" t="s">
        <v>8578</v>
      </c>
      <c r="E3581" s="58" t="s">
        <v>716</v>
      </c>
      <c r="F3581" s="57" t="s">
        <v>441</v>
      </c>
      <c r="G3581" s="59">
        <v>10240</v>
      </c>
      <c r="H3581" s="102">
        <f t="shared" si="55"/>
        <v>2.0851362770950632</v>
      </c>
    </row>
    <row r="3582" spans="1:8">
      <c r="A3582" s="56">
        <v>400050606064</v>
      </c>
      <c r="B3582" s="57" t="s">
        <v>9680</v>
      </c>
      <c r="C3582" s="58" t="s">
        <v>9681</v>
      </c>
      <c r="D3582" s="58" t="s">
        <v>9682</v>
      </c>
      <c r="E3582" s="58" t="s">
        <v>716</v>
      </c>
      <c r="F3582" s="57" t="s">
        <v>441</v>
      </c>
      <c r="G3582" s="59">
        <v>10240</v>
      </c>
      <c r="H3582" s="102">
        <f t="shared" si="55"/>
        <v>2.0851362770950632</v>
      </c>
    </row>
    <row r="3583" spans="1:8">
      <c r="A3583" s="56">
        <v>400070704399</v>
      </c>
      <c r="B3583" s="57" t="s">
        <v>9683</v>
      </c>
      <c r="C3583" s="58" t="s">
        <v>9684</v>
      </c>
      <c r="D3583" s="58" t="s">
        <v>9685</v>
      </c>
      <c r="E3583" s="58" t="s">
        <v>716</v>
      </c>
      <c r="F3583" s="57" t="s">
        <v>441</v>
      </c>
      <c r="G3583" s="59">
        <v>10240</v>
      </c>
      <c r="H3583" s="102">
        <f t="shared" si="55"/>
        <v>2.0851362770950632</v>
      </c>
    </row>
    <row r="3584" spans="1:8">
      <c r="A3584" s="56">
        <v>400071103810</v>
      </c>
      <c r="B3584" s="57" t="s">
        <v>9686</v>
      </c>
      <c r="C3584" s="58" t="s">
        <v>9687</v>
      </c>
      <c r="D3584" s="58" t="s">
        <v>9688</v>
      </c>
      <c r="E3584" s="58" t="s">
        <v>716</v>
      </c>
      <c r="F3584" s="57" t="s">
        <v>441</v>
      </c>
      <c r="G3584" s="59">
        <v>10240</v>
      </c>
      <c r="H3584" s="102">
        <f t="shared" si="55"/>
        <v>2.0851362770950632</v>
      </c>
    </row>
    <row r="3585" spans="1:8">
      <c r="A3585" s="56">
        <v>400101000174</v>
      </c>
      <c r="B3585" s="57" t="s">
        <v>9689</v>
      </c>
      <c r="C3585" s="58" t="s">
        <v>9690</v>
      </c>
      <c r="D3585" s="58" t="s">
        <v>5301</v>
      </c>
      <c r="E3585" s="58" t="s">
        <v>716</v>
      </c>
      <c r="F3585" s="57" t="s">
        <v>441</v>
      </c>
      <c r="G3585" s="59">
        <v>10240</v>
      </c>
      <c r="H3585" s="102">
        <f t="shared" si="55"/>
        <v>2.0851362770950632</v>
      </c>
    </row>
    <row r="3586" spans="1:8">
      <c r="A3586" s="56">
        <v>400101006733</v>
      </c>
      <c r="B3586" s="57" t="s">
        <v>9691</v>
      </c>
      <c r="C3586" s="58" t="s">
        <v>7093</v>
      </c>
      <c r="D3586" s="58" t="s">
        <v>9692</v>
      </c>
      <c r="E3586" s="58" t="s">
        <v>716</v>
      </c>
      <c r="F3586" s="57" t="s">
        <v>441</v>
      </c>
      <c r="G3586" s="59">
        <v>10240</v>
      </c>
      <c r="H3586" s="102">
        <f t="shared" si="55"/>
        <v>2.0851362770950632</v>
      </c>
    </row>
    <row r="3587" spans="1:8">
      <c r="A3587" s="56">
        <v>400110800248</v>
      </c>
      <c r="B3587" s="57" t="s">
        <v>9693</v>
      </c>
      <c r="C3587" s="58" t="s">
        <v>9694</v>
      </c>
      <c r="D3587" s="58" t="s">
        <v>9695</v>
      </c>
      <c r="E3587" s="58" t="s">
        <v>716</v>
      </c>
      <c r="F3587" s="57" t="s">
        <v>441</v>
      </c>
      <c r="G3587" s="59">
        <v>10240</v>
      </c>
      <c r="H3587" s="102">
        <f t="shared" ref="H3587:H3650" si="56">G3587/4910.95</f>
        <v>2.0851362770950632</v>
      </c>
    </row>
    <row r="3588" spans="1:8">
      <c r="A3588" s="56">
        <v>400841101918</v>
      </c>
      <c r="B3588" s="57" t="s">
        <v>9696</v>
      </c>
      <c r="C3588" s="58" t="s">
        <v>9697</v>
      </c>
      <c r="D3588" s="58" t="s">
        <v>9698</v>
      </c>
      <c r="E3588" s="58" t="s">
        <v>716</v>
      </c>
      <c r="F3588" s="57" t="s">
        <v>441</v>
      </c>
      <c r="G3588" s="59">
        <v>10240</v>
      </c>
      <c r="H3588" s="102">
        <f t="shared" si="56"/>
        <v>2.0851362770950632</v>
      </c>
    </row>
    <row r="3589" spans="1:8">
      <c r="A3589" s="56">
        <v>400871100401</v>
      </c>
      <c r="B3589" s="57" t="s">
        <v>9699</v>
      </c>
      <c r="C3589" s="58" t="s">
        <v>9700</v>
      </c>
      <c r="D3589" s="58" t="s">
        <v>4660</v>
      </c>
      <c r="E3589" s="58" t="s">
        <v>716</v>
      </c>
      <c r="F3589" s="57" t="s">
        <v>441</v>
      </c>
      <c r="G3589" s="59">
        <v>10240</v>
      </c>
      <c r="H3589" s="102">
        <f t="shared" si="56"/>
        <v>2.0851362770950632</v>
      </c>
    </row>
    <row r="3590" spans="1:8">
      <c r="A3590" s="56">
        <v>400970920411</v>
      </c>
      <c r="B3590" s="57" t="s">
        <v>9701</v>
      </c>
      <c r="C3590" s="58" t="s">
        <v>9702</v>
      </c>
      <c r="D3590" s="58" t="s">
        <v>9703</v>
      </c>
      <c r="E3590" s="58" t="s">
        <v>716</v>
      </c>
      <c r="F3590" s="57" t="s">
        <v>441</v>
      </c>
      <c r="G3590" s="59">
        <v>10240</v>
      </c>
      <c r="H3590" s="102">
        <f t="shared" si="56"/>
        <v>2.0851362770950632</v>
      </c>
    </row>
    <row r="3591" spans="1:8">
      <c r="A3591" s="56">
        <v>400980420432</v>
      </c>
      <c r="B3591" s="57" t="s">
        <v>9704</v>
      </c>
      <c r="C3591" s="58" t="s">
        <v>9705</v>
      </c>
      <c r="D3591" s="58" t="s">
        <v>6444</v>
      </c>
      <c r="E3591" s="58" t="s">
        <v>716</v>
      </c>
      <c r="F3591" s="57" t="s">
        <v>441</v>
      </c>
      <c r="G3591" s="59">
        <v>10240</v>
      </c>
      <c r="H3591" s="102">
        <f t="shared" si="56"/>
        <v>2.0851362770950632</v>
      </c>
    </row>
    <row r="3592" spans="1:8">
      <c r="A3592" s="56">
        <v>400980421366</v>
      </c>
      <c r="B3592" s="57" t="s">
        <v>9706</v>
      </c>
      <c r="C3592" s="58" t="s">
        <v>9707</v>
      </c>
      <c r="D3592" s="58" t="s">
        <v>9708</v>
      </c>
      <c r="E3592" s="58" t="s">
        <v>8653</v>
      </c>
      <c r="F3592" s="57" t="s">
        <v>441</v>
      </c>
      <c r="G3592" s="59">
        <v>10240</v>
      </c>
      <c r="H3592" s="102">
        <f t="shared" si="56"/>
        <v>2.0851362770950632</v>
      </c>
    </row>
    <row r="3593" spans="1:8">
      <c r="A3593" s="56">
        <v>400980820261</v>
      </c>
      <c r="B3593" s="57" t="s">
        <v>9709</v>
      </c>
      <c r="C3593" s="58" t="s">
        <v>9710</v>
      </c>
      <c r="D3593" s="58" t="s">
        <v>9711</v>
      </c>
      <c r="E3593" s="58" t="s">
        <v>2127</v>
      </c>
      <c r="F3593" s="57" t="s">
        <v>441</v>
      </c>
      <c r="G3593" s="59">
        <v>10240</v>
      </c>
      <c r="H3593" s="102">
        <f t="shared" si="56"/>
        <v>2.0851362770950632</v>
      </c>
    </row>
    <row r="3594" spans="1:8">
      <c r="A3594" s="56">
        <v>400981021779</v>
      </c>
      <c r="B3594" s="57" t="s">
        <v>9712</v>
      </c>
      <c r="C3594" s="58" t="s">
        <v>9713</v>
      </c>
      <c r="D3594" s="58" t="s">
        <v>9714</v>
      </c>
      <c r="E3594" s="58" t="s">
        <v>716</v>
      </c>
      <c r="F3594" s="57" t="s">
        <v>441</v>
      </c>
      <c r="G3594" s="59">
        <v>10240</v>
      </c>
      <c r="H3594" s="102">
        <f t="shared" si="56"/>
        <v>2.0851362770950632</v>
      </c>
    </row>
    <row r="3595" spans="1:8">
      <c r="A3595" s="56">
        <v>400990220423</v>
      </c>
      <c r="B3595" s="57" t="s">
        <v>9715</v>
      </c>
      <c r="C3595" s="58" t="s">
        <v>9716</v>
      </c>
      <c r="D3595" s="58" t="s">
        <v>5371</v>
      </c>
      <c r="E3595" s="58" t="s">
        <v>716</v>
      </c>
      <c r="F3595" s="57" t="s">
        <v>441</v>
      </c>
      <c r="G3595" s="59">
        <v>10240</v>
      </c>
      <c r="H3595" s="102">
        <f t="shared" si="56"/>
        <v>2.0851362770950632</v>
      </c>
    </row>
    <row r="3596" spans="1:8">
      <c r="A3596" s="56">
        <v>400990221373</v>
      </c>
      <c r="B3596" s="57" t="s">
        <v>9717</v>
      </c>
      <c r="C3596" s="58" t="s">
        <v>9718</v>
      </c>
      <c r="D3596" s="58" t="s">
        <v>9719</v>
      </c>
      <c r="E3596" s="58" t="s">
        <v>716</v>
      </c>
      <c r="F3596" s="57" t="s">
        <v>441</v>
      </c>
      <c r="G3596" s="59">
        <v>10240</v>
      </c>
      <c r="H3596" s="102">
        <f t="shared" si="56"/>
        <v>2.0851362770950632</v>
      </c>
    </row>
    <row r="3597" spans="1:8">
      <c r="A3597" s="56">
        <v>400990422204</v>
      </c>
      <c r="B3597" s="57" t="s">
        <v>9720</v>
      </c>
      <c r="C3597" s="58" t="s">
        <v>9721</v>
      </c>
      <c r="D3597" s="58" t="s">
        <v>9722</v>
      </c>
      <c r="E3597" s="58" t="s">
        <v>716</v>
      </c>
      <c r="F3597" s="57" t="s">
        <v>441</v>
      </c>
      <c r="G3597" s="59">
        <v>10240</v>
      </c>
      <c r="H3597" s="102">
        <f t="shared" si="56"/>
        <v>2.0851362770950632</v>
      </c>
    </row>
    <row r="3598" spans="1:8">
      <c r="A3598" s="56">
        <v>400990521776</v>
      </c>
      <c r="B3598" s="57" t="s">
        <v>9723</v>
      </c>
      <c r="C3598" s="58" t="s">
        <v>9724</v>
      </c>
      <c r="D3598" s="58" t="s">
        <v>9725</v>
      </c>
      <c r="E3598" s="58" t="s">
        <v>716</v>
      </c>
      <c r="F3598" s="57" t="s">
        <v>441</v>
      </c>
      <c r="G3598" s="59">
        <v>10240</v>
      </c>
      <c r="H3598" s="102">
        <f t="shared" si="56"/>
        <v>2.0851362770950632</v>
      </c>
    </row>
    <row r="3599" spans="1:8">
      <c r="A3599" s="56">
        <v>401080200492</v>
      </c>
      <c r="B3599" s="57" t="s">
        <v>9726</v>
      </c>
      <c r="C3599" s="58" t="s">
        <v>9727</v>
      </c>
      <c r="D3599" s="58" t="s">
        <v>9728</v>
      </c>
      <c r="E3599" s="58" t="s">
        <v>1525</v>
      </c>
      <c r="F3599" s="57" t="s">
        <v>441</v>
      </c>
      <c r="G3599" s="59">
        <v>10240</v>
      </c>
      <c r="H3599" s="102">
        <f t="shared" si="56"/>
        <v>2.0851362770950632</v>
      </c>
    </row>
    <row r="3600" spans="1:8">
      <c r="A3600" s="56">
        <v>888770403473</v>
      </c>
      <c r="B3600" s="57" t="s">
        <v>9729</v>
      </c>
      <c r="C3600" s="58" t="s">
        <v>9730</v>
      </c>
      <c r="D3600" s="58" t="s">
        <v>9731</v>
      </c>
      <c r="E3600" s="58" t="s">
        <v>7826</v>
      </c>
      <c r="F3600" s="57" t="s">
        <v>441</v>
      </c>
      <c r="G3600" s="59">
        <v>10240</v>
      </c>
      <c r="H3600" s="102">
        <f t="shared" si="56"/>
        <v>2.0851362770950632</v>
      </c>
    </row>
    <row r="3601" spans="1:8">
      <c r="A3601" s="56">
        <v>400841000721</v>
      </c>
      <c r="B3601" s="57" t="s">
        <v>9732</v>
      </c>
      <c r="C3601" s="58" t="s">
        <v>9733</v>
      </c>
      <c r="D3601" s="58" t="s">
        <v>4660</v>
      </c>
      <c r="E3601" s="58" t="s">
        <v>716</v>
      </c>
      <c r="F3601" s="57" t="s">
        <v>441</v>
      </c>
      <c r="G3601" s="59">
        <v>10218</v>
      </c>
      <c r="H3601" s="102">
        <f t="shared" si="56"/>
        <v>2.0806564921247417</v>
      </c>
    </row>
    <row r="3602" spans="1:8">
      <c r="A3602" s="56">
        <v>400981120319</v>
      </c>
      <c r="B3602" s="57" t="s">
        <v>9734</v>
      </c>
      <c r="C3602" s="58" t="s">
        <v>9735</v>
      </c>
      <c r="D3602" s="58" t="s">
        <v>9736</v>
      </c>
      <c r="E3602" s="58" t="s">
        <v>716</v>
      </c>
      <c r="F3602" s="57" t="s">
        <v>441</v>
      </c>
      <c r="G3602" s="59">
        <v>10208</v>
      </c>
      <c r="H3602" s="102">
        <f t="shared" si="56"/>
        <v>2.0786202262291411</v>
      </c>
    </row>
    <row r="3603" spans="1:8">
      <c r="A3603" s="56">
        <v>390991110456</v>
      </c>
      <c r="B3603" s="57" t="s">
        <v>9737</v>
      </c>
      <c r="C3603" s="58" t="s">
        <v>9738</v>
      </c>
      <c r="D3603" s="58" t="s">
        <v>9739</v>
      </c>
      <c r="E3603" s="58" t="s">
        <v>1532</v>
      </c>
      <c r="F3603" s="57" t="s">
        <v>441</v>
      </c>
      <c r="G3603" s="59">
        <v>9740</v>
      </c>
      <c r="H3603" s="102">
        <f t="shared" si="56"/>
        <v>1.9833229823150307</v>
      </c>
    </row>
    <row r="3604" spans="1:8">
      <c r="A3604" s="56">
        <v>400850700425</v>
      </c>
      <c r="B3604" s="57" t="s">
        <v>9740</v>
      </c>
      <c r="C3604" s="58" t="s">
        <v>9741</v>
      </c>
      <c r="D3604" s="58" t="s">
        <v>9742</v>
      </c>
      <c r="E3604" s="58" t="s">
        <v>716</v>
      </c>
      <c r="F3604" s="57" t="s">
        <v>441</v>
      </c>
      <c r="G3604" s="59">
        <v>9717</v>
      </c>
      <c r="H3604" s="102">
        <f t="shared" si="56"/>
        <v>1.9786395707551492</v>
      </c>
    </row>
    <row r="3605" spans="1:8">
      <c r="A3605" s="56">
        <v>400010501201</v>
      </c>
      <c r="B3605" s="57" t="s">
        <v>9743</v>
      </c>
      <c r="C3605" s="58" t="s">
        <v>9744</v>
      </c>
      <c r="D3605" s="58" t="s">
        <v>2940</v>
      </c>
      <c r="E3605" s="58" t="s">
        <v>716</v>
      </c>
      <c r="F3605" s="57" t="s">
        <v>441</v>
      </c>
      <c r="G3605" s="59">
        <v>9642</v>
      </c>
      <c r="H3605" s="102">
        <f t="shared" si="56"/>
        <v>1.9633675765381444</v>
      </c>
    </row>
    <row r="3606" spans="1:8">
      <c r="A3606" s="56">
        <v>400970821358</v>
      </c>
      <c r="B3606" s="57" t="s">
        <v>9745</v>
      </c>
      <c r="C3606" s="58" t="s">
        <v>9746</v>
      </c>
      <c r="D3606" s="58" t="s">
        <v>1868</v>
      </c>
      <c r="E3606" s="58" t="s">
        <v>2127</v>
      </c>
      <c r="F3606" s="57" t="s">
        <v>441</v>
      </c>
      <c r="G3606" s="59">
        <v>9621</v>
      </c>
      <c r="H3606" s="102">
        <f t="shared" si="56"/>
        <v>1.9590914181573831</v>
      </c>
    </row>
    <row r="3607" spans="1:8">
      <c r="A3607" s="56">
        <v>400981020195</v>
      </c>
      <c r="B3607" s="57" t="s">
        <v>9747</v>
      </c>
      <c r="C3607" s="58" t="s">
        <v>9748</v>
      </c>
      <c r="D3607" s="58" t="s">
        <v>9749</v>
      </c>
      <c r="E3607" s="58" t="s">
        <v>2127</v>
      </c>
      <c r="F3607" s="57" t="s">
        <v>441</v>
      </c>
      <c r="G3607" s="59">
        <v>9540</v>
      </c>
      <c r="H3607" s="102">
        <f t="shared" si="56"/>
        <v>1.9425976644030178</v>
      </c>
    </row>
    <row r="3608" spans="1:8">
      <c r="A3608" s="56">
        <v>400821001135</v>
      </c>
      <c r="B3608" s="57" t="s">
        <v>9750</v>
      </c>
      <c r="C3608" s="58" t="s">
        <v>9751</v>
      </c>
      <c r="D3608" s="58" t="s">
        <v>9752</v>
      </c>
      <c r="E3608" s="58" t="s">
        <v>716</v>
      </c>
      <c r="F3608" s="57" t="s">
        <v>441</v>
      </c>
      <c r="G3608" s="59">
        <v>9480</v>
      </c>
      <c r="H3608" s="102">
        <f t="shared" si="56"/>
        <v>1.9303800690294139</v>
      </c>
    </row>
    <row r="3609" spans="1:8">
      <c r="A3609" s="56">
        <v>390780100047</v>
      </c>
      <c r="B3609" s="57" t="s">
        <v>9753</v>
      </c>
      <c r="C3609" s="58" t="s">
        <v>4769</v>
      </c>
      <c r="D3609" s="58" t="s">
        <v>3535</v>
      </c>
      <c r="E3609" s="58" t="s">
        <v>1679</v>
      </c>
      <c r="F3609" s="57" t="s">
        <v>441</v>
      </c>
      <c r="G3609" s="59">
        <v>9478</v>
      </c>
      <c r="H3609" s="102">
        <f t="shared" si="56"/>
        <v>1.9299728158502938</v>
      </c>
    </row>
    <row r="3610" spans="1:8">
      <c r="A3610" s="56">
        <v>400981220593</v>
      </c>
      <c r="B3610" s="57" t="s">
        <v>9754</v>
      </c>
      <c r="C3610" s="58" t="s">
        <v>9755</v>
      </c>
      <c r="D3610" s="58" t="s">
        <v>9756</v>
      </c>
      <c r="E3610" s="58" t="s">
        <v>716</v>
      </c>
      <c r="F3610" s="57" t="s">
        <v>441</v>
      </c>
      <c r="G3610" s="59">
        <v>8790</v>
      </c>
      <c r="H3610" s="102">
        <f t="shared" si="56"/>
        <v>1.7898777222329691</v>
      </c>
    </row>
    <row r="3611" spans="1:8">
      <c r="A3611" s="56">
        <v>400970721841</v>
      </c>
      <c r="B3611" s="57" t="s">
        <v>9757</v>
      </c>
      <c r="C3611" s="58" t="s">
        <v>9758</v>
      </c>
      <c r="D3611" s="58" t="s">
        <v>6444</v>
      </c>
      <c r="E3611" s="58" t="s">
        <v>716</v>
      </c>
      <c r="F3611" s="57" t="s">
        <v>441</v>
      </c>
      <c r="G3611" s="59">
        <v>8739</v>
      </c>
      <c r="H3611" s="102">
        <f t="shared" si="56"/>
        <v>1.7794927661654059</v>
      </c>
    </row>
    <row r="3612" spans="1:8">
      <c r="A3612" s="56">
        <v>371891214454</v>
      </c>
      <c r="B3612" s="57" t="s">
        <v>9759</v>
      </c>
      <c r="C3612" s="58" t="s">
        <v>9760</v>
      </c>
      <c r="D3612" s="58" t="s">
        <v>9761</v>
      </c>
      <c r="E3612" s="58" t="s">
        <v>2200</v>
      </c>
      <c r="F3612" s="57" t="s">
        <v>441</v>
      </c>
      <c r="G3612" s="59">
        <v>8324</v>
      </c>
      <c r="H3612" s="102">
        <f t="shared" si="56"/>
        <v>1.6949877314979791</v>
      </c>
    </row>
    <row r="3613" spans="1:8">
      <c r="A3613" s="56">
        <v>390930700013</v>
      </c>
      <c r="B3613" s="57" t="s">
        <v>9762</v>
      </c>
      <c r="C3613" s="58" t="s">
        <v>9763</v>
      </c>
      <c r="D3613" s="58" t="s">
        <v>9764</v>
      </c>
      <c r="E3613" s="58" t="s">
        <v>1215</v>
      </c>
      <c r="F3613" s="57" t="s">
        <v>441</v>
      </c>
      <c r="G3613" s="59">
        <v>8202</v>
      </c>
      <c r="H3613" s="102">
        <f t="shared" si="56"/>
        <v>1.6701452875716511</v>
      </c>
    </row>
    <row r="3614" spans="1:8">
      <c r="A3614" s="56">
        <v>400931001980</v>
      </c>
      <c r="B3614" s="57" t="s">
        <v>9765</v>
      </c>
      <c r="C3614" s="58" t="s">
        <v>9766</v>
      </c>
      <c r="D3614" s="58" t="s">
        <v>9767</v>
      </c>
      <c r="E3614" s="58" t="s">
        <v>2127</v>
      </c>
      <c r="F3614" s="57" t="s">
        <v>441</v>
      </c>
      <c r="G3614" s="59">
        <v>8166</v>
      </c>
      <c r="H3614" s="102">
        <f t="shared" si="56"/>
        <v>1.6628147303474889</v>
      </c>
    </row>
    <row r="3615" spans="1:8">
      <c r="A3615" s="56">
        <v>400891002708</v>
      </c>
      <c r="B3615" s="57" t="s">
        <v>9768</v>
      </c>
      <c r="C3615" s="58" t="s">
        <v>6252</v>
      </c>
      <c r="D3615" s="58" t="s">
        <v>9769</v>
      </c>
      <c r="E3615" s="58" t="s">
        <v>6254</v>
      </c>
      <c r="F3615" s="57" t="s">
        <v>441</v>
      </c>
      <c r="G3615" s="59">
        <v>8015</v>
      </c>
      <c r="H3615" s="102">
        <f t="shared" si="56"/>
        <v>1.632067115323919</v>
      </c>
    </row>
    <row r="3616" spans="1:8">
      <c r="A3616" s="56">
        <v>400971020308</v>
      </c>
      <c r="B3616" s="57" t="s">
        <v>9770</v>
      </c>
      <c r="C3616" s="58" t="s">
        <v>9771</v>
      </c>
      <c r="D3616" s="58" t="s">
        <v>9772</v>
      </c>
      <c r="E3616" s="58" t="s">
        <v>716</v>
      </c>
      <c r="F3616" s="57" t="s">
        <v>441</v>
      </c>
      <c r="G3616" s="59">
        <v>7952</v>
      </c>
      <c r="H3616" s="102">
        <f t="shared" si="56"/>
        <v>1.619238640181635</v>
      </c>
    </row>
    <row r="3617" spans="1:8">
      <c r="A3617" s="56">
        <v>400940341491</v>
      </c>
      <c r="B3617" s="57" t="s">
        <v>9773</v>
      </c>
      <c r="C3617" s="58" t="s">
        <v>9774</v>
      </c>
      <c r="D3617" s="58" t="s">
        <v>9775</v>
      </c>
      <c r="E3617" s="58" t="s">
        <v>716</v>
      </c>
      <c r="F3617" s="57" t="s">
        <v>441</v>
      </c>
      <c r="G3617" s="59">
        <v>7822</v>
      </c>
      <c r="H3617" s="102">
        <f t="shared" si="56"/>
        <v>1.5927671835388266</v>
      </c>
    </row>
    <row r="3618" spans="1:8">
      <c r="A3618" s="56">
        <v>371030200100</v>
      </c>
      <c r="B3618" s="57" t="s">
        <v>9776</v>
      </c>
      <c r="C3618" s="58" t="s">
        <v>9777</v>
      </c>
      <c r="D3618" s="58" t="s">
        <v>9778</v>
      </c>
      <c r="E3618" s="58" t="s">
        <v>3101</v>
      </c>
      <c r="F3618" s="57" t="s">
        <v>441</v>
      </c>
      <c r="G3618" s="59">
        <v>7790</v>
      </c>
      <c r="H3618" s="102">
        <f t="shared" si="56"/>
        <v>1.5862511326729045</v>
      </c>
    </row>
    <row r="3619" spans="1:8">
      <c r="A3619" s="56">
        <v>389060500066</v>
      </c>
      <c r="B3619" s="57" t="s">
        <v>9779</v>
      </c>
      <c r="C3619" s="58" t="s">
        <v>9780</v>
      </c>
      <c r="D3619" s="58" t="s">
        <v>9781</v>
      </c>
      <c r="E3619" s="58" t="s">
        <v>9336</v>
      </c>
      <c r="F3619" s="57" t="s">
        <v>441</v>
      </c>
      <c r="G3619" s="59">
        <v>7790</v>
      </c>
      <c r="H3619" s="102">
        <f t="shared" si="56"/>
        <v>1.5862511326729045</v>
      </c>
    </row>
    <row r="3620" spans="1:8">
      <c r="A3620" s="56">
        <v>390080200024</v>
      </c>
      <c r="B3620" s="57" t="s">
        <v>9782</v>
      </c>
      <c r="C3620" s="58" t="s">
        <v>9783</v>
      </c>
      <c r="D3620" s="58" t="s">
        <v>9784</v>
      </c>
      <c r="E3620" s="58" t="s">
        <v>1532</v>
      </c>
      <c r="F3620" s="57" t="s">
        <v>441</v>
      </c>
      <c r="G3620" s="59">
        <v>7790</v>
      </c>
      <c r="H3620" s="102">
        <f t="shared" si="56"/>
        <v>1.5862511326729045</v>
      </c>
    </row>
    <row r="3621" spans="1:8">
      <c r="A3621" s="56">
        <v>395060702076</v>
      </c>
      <c r="B3621" s="57" t="s">
        <v>9785</v>
      </c>
      <c r="C3621" s="58" t="s">
        <v>7839</v>
      </c>
      <c r="D3621" s="58" t="s">
        <v>9786</v>
      </c>
      <c r="E3621" s="58" t="s">
        <v>743</v>
      </c>
      <c r="F3621" s="57" t="s">
        <v>477</v>
      </c>
      <c r="G3621" s="59">
        <v>7790</v>
      </c>
      <c r="H3621" s="102">
        <f t="shared" si="56"/>
        <v>1.5862511326729045</v>
      </c>
    </row>
    <row r="3622" spans="1:8">
      <c r="A3622" s="56">
        <v>398020704768</v>
      </c>
      <c r="B3622" s="57" t="s">
        <v>9787</v>
      </c>
      <c r="C3622" s="58" t="s">
        <v>9788</v>
      </c>
      <c r="D3622" s="58" t="s">
        <v>6504</v>
      </c>
      <c r="E3622" s="58" t="s">
        <v>2037</v>
      </c>
      <c r="F3622" s="57" t="s">
        <v>441</v>
      </c>
      <c r="G3622" s="59">
        <v>7790</v>
      </c>
      <c r="H3622" s="102">
        <f t="shared" si="56"/>
        <v>1.5862511326729045</v>
      </c>
    </row>
    <row r="3623" spans="1:8">
      <c r="A3623" s="56">
        <v>398770900020</v>
      </c>
      <c r="B3623" s="57" t="s">
        <v>9789</v>
      </c>
      <c r="C3623" s="58" t="s">
        <v>9790</v>
      </c>
      <c r="D3623" s="58" t="s">
        <v>9791</v>
      </c>
      <c r="E3623" s="58" t="s">
        <v>6995</v>
      </c>
      <c r="F3623" s="57" t="s">
        <v>441</v>
      </c>
      <c r="G3623" s="59">
        <v>7790</v>
      </c>
      <c r="H3623" s="102">
        <f t="shared" si="56"/>
        <v>1.5862511326729045</v>
      </c>
    </row>
    <row r="3624" spans="1:8">
      <c r="A3624" s="56">
        <v>398960705371</v>
      </c>
      <c r="B3624" s="57" t="s">
        <v>9792</v>
      </c>
      <c r="C3624" s="58" t="s">
        <v>9793</v>
      </c>
      <c r="D3624" s="58" t="s">
        <v>9794</v>
      </c>
      <c r="E3624" s="58" t="s">
        <v>6995</v>
      </c>
      <c r="F3624" s="57" t="s">
        <v>477</v>
      </c>
      <c r="G3624" s="59">
        <v>7790</v>
      </c>
      <c r="H3624" s="102">
        <f t="shared" si="56"/>
        <v>1.5862511326729045</v>
      </c>
    </row>
    <row r="3625" spans="1:8">
      <c r="A3625" s="56">
        <v>400120401031</v>
      </c>
      <c r="B3625" s="57" t="s">
        <v>9795</v>
      </c>
      <c r="C3625" s="58" t="s">
        <v>9796</v>
      </c>
      <c r="D3625" s="58" t="s">
        <v>9797</v>
      </c>
      <c r="E3625" s="58" t="s">
        <v>716</v>
      </c>
      <c r="F3625" s="57" t="s">
        <v>441</v>
      </c>
      <c r="G3625" s="59">
        <v>7790</v>
      </c>
      <c r="H3625" s="102">
        <f t="shared" si="56"/>
        <v>1.5862511326729045</v>
      </c>
    </row>
    <row r="3626" spans="1:8">
      <c r="A3626" s="56">
        <v>371071001383</v>
      </c>
      <c r="B3626" s="57" t="s">
        <v>9798</v>
      </c>
      <c r="C3626" s="58" t="s">
        <v>9799</v>
      </c>
      <c r="D3626" s="58" t="s">
        <v>9800</v>
      </c>
      <c r="E3626" s="58" t="s">
        <v>4814</v>
      </c>
      <c r="F3626" s="57" t="s">
        <v>441</v>
      </c>
      <c r="G3626" s="59">
        <v>7789</v>
      </c>
      <c r="H3626" s="102">
        <f t="shared" si="56"/>
        <v>1.5860475060833443</v>
      </c>
    </row>
    <row r="3627" spans="1:8">
      <c r="A3627" s="56">
        <v>371990100835</v>
      </c>
      <c r="B3627" s="57" t="s">
        <v>9801</v>
      </c>
      <c r="C3627" s="58" t="s">
        <v>9802</v>
      </c>
      <c r="D3627" s="58" t="s">
        <v>9803</v>
      </c>
      <c r="E3627" s="58" t="s">
        <v>3101</v>
      </c>
      <c r="F3627" s="57" t="s">
        <v>441</v>
      </c>
      <c r="G3627" s="59">
        <v>7789</v>
      </c>
      <c r="H3627" s="102">
        <f t="shared" si="56"/>
        <v>1.5860475060833443</v>
      </c>
    </row>
    <row r="3628" spans="1:8">
      <c r="A3628" s="56">
        <v>390110200041</v>
      </c>
      <c r="B3628" s="57" t="s">
        <v>9804</v>
      </c>
      <c r="C3628" s="58" t="s">
        <v>9805</v>
      </c>
      <c r="D3628" s="58" t="s">
        <v>9806</v>
      </c>
      <c r="E3628" s="58" t="s">
        <v>1532</v>
      </c>
      <c r="F3628" s="57" t="s">
        <v>441</v>
      </c>
      <c r="G3628" s="59">
        <v>7789</v>
      </c>
      <c r="H3628" s="102">
        <f t="shared" si="56"/>
        <v>1.5860475060833443</v>
      </c>
    </row>
    <row r="3629" spans="1:8">
      <c r="A3629" s="56">
        <v>390110500087</v>
      </c>
      <c r="B3629" s="57" t="s">
        <v>9807</v>
      </c>
      <c r="C3629" s="58" t="s">
        <v>9808</v>
      </c>
      <c r="D3629" s="58" t="s">
        <v>9809</v>
      </c>
      <c r="E3629" s="58" t="s">
        <v>1532</v>
      </c>
      <c r="F3629" s="57" t="s">
        <v>441</v>
      </c>
      <c r="G3629" s="59">
        <v>7789</v>
      </c>
      <c r="H3629" s="102">
        <f t="shared" si="56"/>
        <v>1.5860475060833443</v>
      </c>
    </row>
    <row r="3630" spans="1:8">
      <c r="A3630" s="56">
        <v>390110900689</v>
      </c>
      <c r="B3630" s="57" t="s">
        <v>9810</v>
      </c>
      <c r="C3630" s="58" t="s">
        <v>9811</v>
      </c>
      <c r="D3630" s="58" t="s">
        <v>9812</v>
      </c>
      <c r="E3630" s="58" t="s">
        <v>1532</v>
      </c>
      <c r="F3630" s="57" t="s">
        <v>441</v>
      </c>
      <c r="G3630" s="59">
        <v>7789</v>
      </c>
      <c r="H3630" s="102">
        <f t="shared" si="56"/>
        <v>1.5860475060833443</v>
      </c>
    </row>
    <row r="3631" spans="1:8">
      <c r="A3631" s="56">
        <v>390120500824</v>
      </c>
      <c r="B3631" s="57" t="s">
        <v>9813</v>
      </c>
      <c r="C3631" s="58" t="s">
        <v>9814</v>
      </c>
      <c r="D3631" s="58" t="s">
        <v>9815</v>
      </c>
      <c r="E3631" s="58" t="s">
        <v>1532</v>
      </c>
      <c r="F3631" s="57" t="s">
        <v>441</v>
      </c>
      <c r="G3631" s="59">
        <v>7789</v>
      </c>
      <c r="H3631" s="102">
        <f t="shared" si="56"/>
        <v>1.5860475060833443</v>
      </c>
    </row>
    <row r="3632" spans="1:8">
      <c r="A3632" s="56">
        <v>390990920632</v>
      </c>
      <c r="B3632" s="57" t="s">
        <v>9816</v>
      </c>
      <c r="C3632" s="58" t="s">
        <v>9817</v>
      </c>
      <c r="D3632" s="58" t="s">
        <v>9818</v>
      </c>
      <c r="E3632" s="58" t="s">
        <v>1532</v>
      </c>
      <c r="F3632" s="57" t="s">
        <v>441</v>
      </c>
      <c r="G3632" s="59">
        <v>7789</v>
      </c>
      <c r="H3632" s="102">
        <f t="shared" si="56"/>
        <v>1.5860475060833443</v>
      </c>
    </row>
    <row r="3633" spans="1:8">
      <c r="A3633" s="56">
        <v>391011210464</v>
      </c>
      <c r="B3633" s="57" t="s">
        <v>9819</v>
      </c>
      <c r="C3633" s="58" t="s">
        <v>9820</v>
      </c>
      <c r="D3633" s="58" t="s">
        <v>9821</v>
      </c>
      <c r="E3633" s="58" t="s">
        <v>984</v>
      </c>
      <c r="F3633" s="57" t="s">
        <v>441</v>
      </c>
      <c r="G3633" s="59">
        <v>7789</v>
      </c>
      <c r="H3633" s="102">
        <f t="shared" si="56"/>
        <v>1.5860475060833443</v>
      </c>
    </row>
    <row r="3634" spans="1:8">
      <c r="A3634" s="56">
        <v>391120600078</v>
      </c>
      <c r="B3634" s="57" t="s">
        <v>9822</v>
      </c>
      <c r="C3634" s="58" t="s">
        <v>9823</v>
      </c>
      <c r="D3634" s="58" t="s">
        <v>9824</v>
      </c>
      <c r="E3634" s="58" t="s">
        <v>1416</v>
      </c>
      <c r="F3634" s="57" t="s">
        <v>441</v>
      </c>
      <c r="G3634" s="59">
        <v>7789</v>
      </c>
      <c r="H3634" s="102">
        <f t="shared" si="56"/>
        <v>1.5860475060833443</v>
      </c>
    </row>
    <row r="3635" spans="1:8">
      <c r="A3635" s="56">
        <v>391130400018</v>
      </c>
      <c r="B3635" s="57" t="s">
        <v>9825</v>
      </c>
      <c r="C3635" s="58" t="s">
        <v>9826</v>
      </c>
      <c r="D3635" s="58" t="s">
        <v>9827</v>
      </c>
      <c r="E3635" s="58" t="s">
        <v>984</v>
      </c>
      <c r="F3635" s="57" t="s">
        <v>441</v>
      </c>
      <c r="G3635" s="59">
        <v>7789</v>
      </c>
      <c r="H3635" s="102">
        <f t="shared" si="56"/>
        <v>1.5860475060833443</v>
      </c>
    </row>
    <row r="3636" spans="1:8">
      <c r="A3636" s="56">
        <v>391730100191</v>
      </c>
      <c r="B3636" s="57" t="s">
        <v>9828</v>
      </c>
      <c r="C3636" s="58" t="s">
        <v>9829</v>
      </c>
      <c r="D3636" s="58" t="s">
        <v>9830</v>
      </c>
      <c r="E3636" s="58" t="s">
        <v>1416</v>
      </c>
      <c r="F3636" s="57" t="s">
        <v>441</v>
      </c>
      <c r="G3636" s="59">
        <v>7789</v>
      </c>
      <c r="H3636" s="102">
        <f t="shared" si="56"/>
        <v>1.5860475060833443</v>
      </c>
    </row>
    <row r="3637" spans="1:8">
      <c r="A3637" s="56">
        <v>391861200034</v>
      </c>
      <c r="B3637" s="57" t="s">
        <v>9831</v>
      </c>
      <c r="C3637" s="58" t="s">
        <v>9832</v>
      </c>
      <c r="D3637" s="58" t="s">
        <v>9833</v>
      </c>
      <c r="E3637" s="58" t="s">
        <v>984</v>
      </c>
      <c r="F3637" s="57" t="s">
        <v>441</v>
      </c>
      <c r="G3637" s="59">
        <v>7789</v>
      </c>
      <c r="H3637" s="102">
        <f t="shared" si="56"/>
        <v>1.5860475060833443</v>
      </c>
    </row>
    <row r="3638" spans="1:8">
      <c r="A3638" s="56">
        <v>392020800301</v>
      </c>
      <c r="B3638" s="57" t="s">
        <v>9834</v>
      </c>
      <c r="C3638" s="58" t="s">
        <v>9835</v>
      </c>
      <c r="D3638" s="58" t="s">
        <v>9836</v>
      </c>
      <c r="E3638" s="58" t="s">
        <v>2478</v>
      </c>
      <c r="F3638" s="57" t="s">
        <v>441</v>
      </c>
      <c r="G3638" s="59">
        <v>7789</v>
      </c>
      <c r="H3638" s="102">
        <f t="shared" si="56"/>
        <v>1.5860475060833443</v>
      </c>
    </row>
    <row r="3639" spans="1:8">
      <c r="A3639" s="56">
        <v>393130100084</v>
      </c>
      <c r="B3639" s="57" t="s">
        <v>9837</v>
      </c>
      <c r="C3639" s="58" t="s">
        <v>9838</v>
      </c>
      <c r="D3639" s="58" t="s">
        <v>9839</v>
      </c>
      <c r="E3639" s="58" t="s">
        <v>1205</v>
      </c>
      <c r="F3639" s="57" t="s">
        <v>477</v>
      </c>
      <c r="G3639" s="59">
        <v>7789</v>
      </c>
      <c r="H3639" s="102">
        <f t="shared" si="56"/>
        <v>1.5860475060833443</v>
      </c>
    </row>
    <row r="3640" spans="1:8">
      <c r="A3640" s="56">
        <v>395000701968</v>
      </c>
      <c r="B3640" s="57" t="s">
        <v>9840</v>
      </c>
      <c r="C3640" s="58" t="s">
        <v>9841</v>
      </c>
      <c r="D3640" s="58" t="s">
        <v>5784</v>
      </c>
      <c r="E3640" s="58" t="s">
        <v>4163</v>
      </c>
      <c r="F3640" s="57" t="s">
        <v>441</v>
      </c>
      <c r="G3640" s="59">
        <v>7789</v>
      </c>
      <c r="H3640" s="102">
        <f t="shared" si="56"/>
        <v>1.5860475060833443</v>
      </c>
    </row>
    <row r="3641" spans="1:8">
      <c r="A3641" s="56">
        <v>395000800541</v>
      </c>
      <c r="B3641" s="57" t="s">
        <v>9842</v>
      </c>
      <c r="C3641" s="58" t="s">
        <v>1053</v>
      </c>
      <c r="D3641" s="58" t="s">
        <v>9843</v>
      </c>
      <c r="E3641" s="58" t="s">
        <v>743</v>
      </c>
      <c r="F3641" s="57" t="s">
        <v>441</v>
      </c>
      <c r="G3641" s="59">
        <v>7789</v>
      </c>
      <c r="H3641" s="102">
        <f t="shared" si="56"/>
        <v>1.5860475060833443</v>
      </c>
    </row>
    <row r="3642" spans="1:8">
      <c r="A3642" s="56">
        <v>395030202290</v>
      </c>
      <c r="B3642" s="57" t="s">
        <v>9844</v>
      </c>
      <c r="C3642" s="58" t="s">
        <v>9845</v>
      </c>
      <c r="D3642" s="58" t="s">
        <v>9846</v>
      </c>
      <c r="E3642" s="58" t="s">
        <v>743</v>
      </c>
      <c r="F3642" s="57" t="s">
        <v>441</v>
      </c>
      <c r="G3642" s="59">
        <v>7789</v>
      </c>
      <c r="H3642" s="102">
        <f t="shared" si="56"/>
        <v>1.5860475060833443</v>
      </c>
    </row>
    <row r="3643" spans="1:8">
      <c r="A3643" s="56">
        <v>395030301697</v>
      </c>
      <c r="B3643" s="57" t="s">
        <v>9847</v>
      </c>
      <c r="C3643" s="58" t="s">
        <v>9848</v>
      </c>
      <c r="D3643" s="58" t="s">
        <v>3171</v>
      </c>
      <c r="E3643" s="58" t="s">
        <v>728</v>
      </c>
      <c r="F3643" s="57" t="s">
        <v>441</v>
      </c>
      <c r="G3643" s="59">
        <v>7789</v>
      </c>
      <c r="H3643" s="102">
        <f t="shared" si="56"/>
        <v>1.5860475060833443</v>
      </c>
    </row>
    <row r="3644" spans="1:8">
      <c r="A3644" s="56">
        <v>395050800932</v>
      </c>
      <c r="B3644" s="57" t="s">
        <v>9849</v>
      </c>
      <c r="C3644" s="58" t="s">
        <v>9120</v>
      </c>
      <c r="D3644" s="58" t="s">
        <v>9850</v>
      </c>
      <c r="E3644" s="58" t="s">
        <v>743</v>
      </c>
      <c r="F3644" s="57" t="s">
        <v>441</v>
      </c>
      <c r="G3644" s="59">
        <v>7789</v>
      </c>
      <c r="H3644" s="102">
        <f t="shared" si="56"/>
        <v>1.5860475060833443</v>
      </c>
    </row>
    <row r="3645" spans="1:8">
      <c r="A3645" s="56">
        <v>395070400931</v>
      </c>
      <c r="B3645" s="57" t="s">
        <v>9851</v>
      </c>
      <c r="C3645" s="58" t="s">
        <v>9852</v>
      </c>
      <c r="D3645" s="58" t="s">
        <v>9853</v>
      </c>
      <c r="E3645" s="58" t="s">
        <v>743</v>
      </c>
      <c r="F3645" s="57" t="s">
        <v>441</v>
      </c>
      <c r="G3645" s="59">
        <v>7789</v>
      </c>
      <c r="H3645" s="102">
        <f t="shared" si="56"/>
        <v>1.5860475060833443</v>
      </c>
    </row>
    <row r="3646" spans="1:8">
      <c r="A3646" s="56">
        <v>395090701732</v>
      </c>
      <c r="B3646" s="57" t="s">
        <v>9854</v>
      </c>
      <c r="C3646" s="58" t="s">
        <v>9855</v>
      </c>
      <c r="D3646" s="58" t="s">
        <v>9856</v>
      </c>
      <c r="E3646" s="58" t="s">
        <v>743</v>
      </c>
      <c r="F3646" s="57" t="s">
        <v>441</v>
      </c>
      <c r="G3646" s="59">
        <v>7789</v>
      </c>
      <c r="H3646" s="102">
        <f t="shared" si="56"/>
        <v>1.5860475060833443</v>
      </c>
    </row>
    <row r="3647" spans="1:8">
      <c r="A3647" s="56">
        <v>395101000529</v>
      </c>
      <c r="B3647" s="57" t="s">
        <v>9857</v>
      </c>
      <c r="C3647" s="58" t="s">
        <v>9858</v>
      </c>
      <c r="D3647" s="58" t="s">
        <v>9859</v>
      </c>
      <c r="E3647" s="58" t="s">
        <v>743</v>
      </c>
      <c r="F3647" s="57" t="s">
        <v>441</v>
      </c>
      <c r="G3647" s="59">
        <v>7789</v>
      </c>
      <c r="H3647" s="102">
        <f t="shared" si="56"/>
        <v>1.5860475060833443</v>
      </c>
    </row>
    <row r="3648" spans="1:8">
      <c r="A3648" s="56">
        <v>395110402109</v>
      </c>
      <c r="B3648" s="57" t="s">
        <v>9860</v>
      </c>
      <c r="C3648" s="58" t="s">
        <v>9861</v>
      </c>
      <c r="D3648" s="58" t="s">
        <v>9862</v>
      </c>
      <c r="E3648" s="58" t="s">
        <v>728</v>
      </c>
      <c r="F3648" s="57" t="s">
        <v>441</v>
      </c>
      <c r="G3648" s="59">
        <v>7789</v>
      </c>
      <c r="H3648" s="102">
        <f t="shared" si="56"/>
        <v>1.5860475060833443</v>
      </c>
    </row>
    <row r="3649" spans="1:8">
      <c r="A3649" s="56">
        <v>395110800121</v>
      </c>
      <c r="B3649" s="57" t="s">
        <v>9863</v>
      </c>
      <c r="C3649" s="58" t="s">
        <v>9864</v>
      </c>
      <c r="D3649" s="58" t="s">
        <v>9865</v>
      </c>
      <c r="E3649" s="58" t="s">
        <v>728</v>
      </c>
      <c r="F3649" s="57" t="s">
        <v>441</v>
      </c>
      <c r="G3649" s="59">
        <v>7789</v>
      </c>
      <c r="H3649" s="102">
        <f t="shared" si="56"/>
        <v>1.5860475060833443</v>
      </c>
    </row>
    <row r="3650" spans="1:8">
      <c r="A3650" s="56">
        <v>395111101692</v>
      </c>
      <c r="B3650" s="57" t="s">
        <v>9866</v>
      </c>
      <c r="C3650" s="58" t="s">
        <v>9867</v>
      </c>
      <c r="D3650" s="58" t="s">
        <v>9868</v>
      </c>
      <c r="E3650" s="58" t="s">
        <v>743</v>
      </c>
      <c r="F3650" s="57" t="s">
        <v>441</v>
      </c>
      <c r="G3650" s="59">
        <v>7789</v>
      </c>
      <c r="H3650" s="102">
        <f t="shared" si="56"/>
        <v>1.5860475060833443</v>
      </c>
    </row>
    <row r="3651" spans="1:8">
      <c r="A3651" s="56">
        <v>395120500371</v>
      </c>
      <c r="B3651" s="57" t="s">
        <v>9869</v>
      </c>
      <c r="C3651" s="58" t="s">
        <v>9870</v>
      </c>
      <c r="D3651" s="58" t="s">
        <v>9871</v>
      </c>
      <c r="E3651" s="58" t="s">
        <v>743</v>
      </c>
      <c r="F3651" s="57" t="s">
        <v>441</v>
      </c>
      <c r="G3651" s="59">
        <v>7789</v>
      </c>
      <c r="H3651" s="102">
        <f t="shared" ref="H3651:H3714" si="57">G3651/4910.95</f>
        <v>1.5860475060833443</v>
      </c>
    </row>
    <row r="3652" spans="1:8">
      <c r="A3652" s="56">
        <v>395140900014</v>
      </c>
      <c r="B3652" s="57" t="s">
        <v>9872</v>
      </c>
      <c r="C3652" s="58" t="s">
        <v>9873</v>
      </c>
      <c r="D3652" s="58" t="s">
        <v>5802</v>
      </c>
      <c r="E3652" s="58" t="s">
        <v>743</v>
      </c>
      <c r="F3652" s="57" t="s">
        <v>441</v>
      </c>
      <c r="G3652" s="59">
        <v>7789</v>
      </c>
      <c r="H3652" s="102">
        <f t="shared" si="57"/>
        <v>1.5860475060833443</v>
      </c>
    </row>
    <row r="3653" spans="1:8">
      <c r="A3653" s="56">
        <v>395160801136</v>
      </c>
      <c r="B3653" s="57" t="s">
        <v>9874</v>
      </c>
      <c r="C3653" s="58" t="s">
        <v>5818</v>
      </c>
      <c r="D3653" s="58" t="s">
        <v>9875</v>
      </c>
      <c r="E3653" s="58" t="s">
        <v>728</v>
      </c>
      <c r="F3653" s="57" t="s">
        <v>441</v>
      </c>
      <c r="G3653" s="59">
        <v>7789</v>
      </c>
      <c r="H3653" s="102">
        <f t="shared" si="57"/>
        <v>1.5860475060833443</v>
      </c>
    </row>
    <row r="3654" spans="1:8">
      <c r="A3654" s="56">
        <v>395170301794</v>
      </c>
      <c r="B3654" s="57" t="s">
        <v>9876</v>
      </c>
      <c r="C3654" s="58" t="s">
        <v>9877</v>
      </c>
      <c r="D3654" s="58" t="s">
        <v>9878</v>
      </c>
      <c r="E3654" s="58" t="s">
        <v>743</v>
      </c>
      <c r="F3654" s="57" t="s">
        <v>441</v>
      </c>
      <c r="G3654" s="59">
        <v>7789</v>
      </c>
      <c r="H3654" s="102">
        <f t="shared" si="57"/>
        <v>1.5860475060833443</v>
      </c>
    </row>
    <row r="3655" spans="1:8">
      <c r="A3655" s="56">
        <v>395180401274</v>
      </c>
      <c r="B3655" s="57" t="s">
        <v>9879</v>
      </c>
      <c r="C3655" s="58" t="s">
        <v>9880</v>
      </c>
      <c r="D3655" s="58" t="s">
        <v>9881</v>
      </c>
      <c r="E3655" s="58" t="s">
        <v>728</v>
      </c>
      <c r="F3655" s="57" t="s">
        <v>441</v>
      </c>
      <c r="G3655" s="59">
        <v>7789</v>
      </c>
      <c r="H3655" s="102">
        <f t="shared" si="57"/>
        <v>1.5860475060833443</v>
      </c>
    </row>
    <row r="3656" spans="1:8">
      <c r="A3656" s="56">
        <v>395181001032</v>
      </c>
      <c r="B3656" s="57" t="s">
        <v>9882</v>
      </c>
      <c r="C3656" s="58" t="s">
        <v>9883</v>
      </c>
      <c r="D3656" s="58" t="s">
        <v>9884</v>
      </c>
      <c r="E3656" s="58" t="s">
        <v>728</v>
      </c>
      <c r="F3656" s="57" t="s">
        <v>441</v>
      </c>
      <c r="G3656" s="59">
        <v>7789</v>
      </c>
      <c r="H3656" s="102">
        <f t="shared" si="57"/>
        <v>1.5860475060833443</v>
      </c>
    </row>
    <row r="3657" spans="1:8">
      <c r="A3657" s="56">
        <v>395770802711</v>
      </c>
      <c r="B3657" s="57" t="s">
        <v>9885</v>
      </c>
      <c r="C3657" s="58" t="s">
        <v>8167</v>
      </c>
      <c r="D3657" s="58" t="s">
        <v>9191</v>
      </c>
      <c r="E3657" s="58" t="s">
        <v>743</v>
      </c>
      <c r="F3657" s="57" t="s">
        <v>441</v>
      </c>
      <c r="G3657" s="59">
        <v>7789</v>
      </c>
      <c r="H3657" s="102">
        <f t="shared" si="57"/>
        <v>1.5860475060833443</v>
      </c>
    </row>
    <row r="3658" spans="1:8">
      <c r="A3658" s="56">
        <v>395970951207</v>
      </c>
      <c r="B3658" s="57" t="s">
        <v>9886</v>
      </c>
      <c r="C3658" s="58" t="s">
        <v>9113</v>
      </c>
      <c r="D3658" s="58" t="s">
        <v>9887</v>
      </c>
      <c r="E3658" s="58" t="s">
        <v>743</v>
      </c>
      <c r="F3658" s="57" t="s">
        <v>441</v>
      </c>
      <c r="G3658" s="59">
        <v>7789</v>
      </c>
      <c r="H3658" s="102">
        <f t="shared" si="57"/>
        <v>1.5860475060833443</v>
      </c>
    </row>
    <row r="3659" spans="1:8">
      <c r="A3659" s="56">
        <v>396040505246</v>
      </c>
      <c r="B3659" s="57" t="s">
        <v>405</v>
      </c>
      <c r="C3659" s="58" t="s">
        <v>9888</v>
      </c>
      <c r="D3659" s="58" t="s">
        <v>9889</v>
      </c>
      <c r="E3659" s="58" t="s">
        <v>440</v>
      </c>
      <c r="F3659" s="57" t="s">
        <v>441</v>
      </c>
      <c r="G3659" s="59">
        <v>7789</v>
      </c>
      <c r="H3659" s="102">
        <f t="shared" si="57"/>
        <v>1.5860475060833443</v>
      </c>
    </row>
    <row r="3660" spans="1:8">
      <c r="A3660" s="56">
        <v>396130801391</v>
      </c>
      <c r="B3660" s="57" t="s">
        <v>393</v>
      </c>
      <c r="C3660" s="58" t="s">
        <v>9890</v>
      </c>
      <c r="D3660" s="58" t="s">
        <v>9891</v>
      </c>
      <c r="E3660" s="58" t="s">
        <v>440</v>
      </c>
      <c r="F3660" s="57" t="s">
        <v>441</v>
      </c>
      <c r="G3660" s="59">
        <v>7789</v>
      </c>
      <c r="H3660" s="102">
        <f t="shared" si="57"/>
        <v>1.5860475060833443</v>
      </c>
    </row>
    <row r="3661" spans="1:8">
      <c r="A3661" s="56">
        <v>396960850140</v>
      </c>
      <c r="B3661" s="57" t="s">
        <v>152</v>
      </c>
      <c r="C3661" s="58" t="s">
        <v>9892</v>
      </c>
      <c r="D3661" s="58" t="s">
        <v>9893</v>
      </c>
      <c r="E3661" s="58" t="s">
        <v>440</v>
      </c>
      <c r="F3661" s="57" t="s">
        <v>441</v>
      </c>
      <c r="G3661" s="59">
        <v>7789</v>
      </c>
      <c r="H3661" s="102">
        <f t="shared" si="57"/>
        <v>1.5860475060833443</v>
      </c>
    </row>
    <row r="3662" spans="1:8">
      <c r="A3662" s="56">
        <v>398000805614</v>
      </c>
      <c r="B3662" s="57" t="s">
        <v>9894</v>
      </c>
      <c r="C3662" s="58" t="s">
        <v>9895</v>
      </c>
      <c r="D3662" s="58" t="s">
        <v>7262</v>
      </c>
      <c r="E3662" s="58" t="s">
        <v>1051</v>
      </c>
      <c r="F3662" s="57" t="s">
        <v>441</v>
      </c>
      <c r="G3662" s="59">
        <v>7789</v>
      </c>
      <c r="H3662" s="102">
        <f t="shared" si="57"/>
        <v>1.5860475060833443</v>
      </c>
    </row>
    <row r="3663" spans="1:8">
      <c r="A3663" s="56">
        <v>398010302041</v>
      </c>
      <c r="B3663" s="57" t="s">
        <v>9896</v>
      </c>
      <c r="C3663" s="58" t="s">
        <v>9897</v>
      </c>
      <c r="D3663" s="58" t="s">
        <v>9898</v>
      </c>
      <c r="E3663" s="58" t="s">
        <v>743</v>
      </c>
      <c r="F3663" s="57" t="s">
        <v>441</v>
      </c>
      <c r="G3663" s="59">
        <v>7789</v>
      </c>
      <c r="H3663" s="102">
        <f t="shared" si="57"/>
        <v>1.5860475060833443</v>
      </c>
    </row>
    <row r="3664" spans="1:8">
      <c r="A3664" s="56">
        <v>398100600491</v>
      </c>
      <c r="B3664" s="57" t="s">
        <v>9899</v>
      </c>
      <c r="C3664" s="58" t="s">
        <v>9900</v>
      </c>
      <c r="D3664" s="58" t="s">
        <v>9901</v>
      </c>
      <c r="E3664" s="58" t="s">
        <v>2227</v>
      </c>
      <c r="F3664" s="57" t="s">
        <v>441</v>
      </c>
      <c r="G3664" s="59">
        <v>7789</v>
      </c>
      <c r="H3664" s="102">
        <f t="shared" si="57"/>
        <v>1.5860475060833443</v>
      </c>
    </row>
    <row r="3665" spans="1:8">
      <c r="A3665" s="56">
        <v>398110900558</v>
      </c>
      <c r="B3665" s="57" t="s">
        <v>9902</v>
      </c>
      <c r="C3665" s="58" t="s">
        <v>9903</v>
      </c>
      <c r="D3665" s="58" t="s">
        <v>9904</v>
      </c>
      <c r="E3665" s="58" t="s">
        <v>1051</v>
      </c>
      <c r="F3665" s="57" t="s">
        <v>441</v>
      </c>
      <c r="G3665" s="59">
        <v>7789</v>
      </c>
      <c r="H3665" s="102">
        <f t="shared" si="57"/>
        <v>1.5860475060833443</v>
      </c>
    </row>
    <row r="3666" spans="1:8">
      <c r="A3666" s="56">
        <v>398830900172</v>
      </c>
      <c r="B3666" s="57" t="s">
        <v>9905</v>
      </c>
      <c r="C3666" s="58" t="s">
        <v>9906</v>
      </c>
      <c r="D3666" s="58" t="s">
        <v>9907</v>
      </c>
      <c r="E3666" s="58" t="s">
        <v>2227</v>
      </c>
      <c r="F3666" s="57" t="s">
        <v>441</v>
      </c>
      <c r="G3666" s="59">
        <v>7789</v>
      </c>
      <c r="H3666" s="102">
        <f t="shared" si="57"/>
        <v>1.5860475060833443</v>
      </c>
    </row>
    <row r="3667" spans="1:8">
      <c r="A3667" s="56">
        <v>398940720293</v>
      </c>
      <c r="B3667" s="57" t="s">
        <v>9908</v>
      </c>
      <c r="C3667" s="58" t="s">
        <v>9909</v>
      </c>
      <c r="D3667" s="58" t="s">
        <v>9910</v>
      </c>
      <c r="E3667" s="58" t="s">
        <v>7576</v>
      </c>
      <c r="F3667" s="57" t="s">
        <v>441</v>
      </c>
      <c r="G3667" s="59">
        <v>7789</v>
      </c>
      <c r="H3667" s="102">
        <f t="shared" si="57"/>
        <v>1.5860475060833443</v>
      </c>
    </row>
    <row r="3668" spans="1:8">
      <c r="A3668" s="56">
        <v>398970310383</v>
      </c>
      <c r="B3668" s="57" t="s">
        <v>9911</v>
      </c>
      <c r="C3668" s="58" t="s">
        <v>9900</v>
      </c>
      <c r="D3668" s="58" t="s">
        <v>9912</v>
      </c>
      <c r="E3668" s="58" t="s">
        <v>2227</v>
      </c>
      <c r="F3668" s="57" t="s">
        <v>441</v>
      </c>
      <c r="G3668" s="59">
        <v>7789</v>
      </c>
      <c r="H3668" s="102">
        <f t="shared" si="57"/>
        <v>1.5860475060833443</v>
      </c>
    </row>
    <row r="3669" spans="1:8">
      <c r="A3669" s="56">
        <v>400020901053</v>
      </c>
      <c r="B3669" s="57" t="s">
        <v>9913</v>
      </c>
      <c r="C3669" s="58" t="s">
        <v>9914</v>
      </c>
      <c r="D3669" s="58" t="s">
        <v>8850</v>
      </c>
      <c r="E3669" s="58" t="s">
        <v>716</v>
      </c>
      <c r="F3669" s="57" t="s">
        <v>441</v>
      </c>
      <c r="G3669" s="59">
        <v>7789</v>
      </c>
      <c r="H3669" s="102">
        <f t="shared" si="57"/>
        <v>1.5860475060833443</v>
      </c>
    </row>
    <row r="3670" spans="1:8">
      <c r="A3670" s="56">
        <v>400060302152</v>
      </c>
      <c r="B3670" s="57" t="s">
        <v>9915</v>
      </c>
      <c r="C3670" s="58" t="s">
        <v>9916</v>
      </c>
      <c r="D3670" s="58" t="s">
        <v>9917</v>
      </c>
      <c r="E3670" s="58" t="s">
        <v>716</v>
      </c>
      <c r="F3670" s="57" t="s">
        <v>441</v>
      </c>
      <c r="G3670" s="59">
        <v>7789</v>
      </c>
      <c r="H3670" s="102">
        <f t="shared" si="57"/>
        <v>1.5860475060833443</v>
      </c>
    </row>
    <row r="3671" spans="1:8">
      <c r="A3671" s="56">
        <v>400090501681</v>
      </c>
      <c r="B3671" s="57" t="s">
        <v>9918</v>
      </c>
      <c r="C3671" s="58" t="s">
        <v>9919</v>
      </c>
      <c r="D3671" s="58" t="s">
        <v>9920</v>
      </c>
      <c r="E3671" s="58" t="s">
        <v>716</v>
      </c>
      <c r="F3671" s="57" t="s">
        <v>441</v>
      </c>
      <c r="G3671" s="59">
        <v>7789</v>
      </c>
      <c r="H3671" s="102">
        <f t="shared" si="57"/>
        <v>1.5860475060833443</v>
      </c>
    </row>
    <row r="3672" spans="1:8">
      <c r="A3672" s="56">
        <v>400090605664</v>
      </c>
      <c r="B3672" s="57" t="s">
        <v>9921</v>
      </c>
      <c r="C3672" s="58" t="s">
        <v>9922</v>
      </c>
      <c r="D3672" s="58" t="s">
        <v>9923</v>
      </c>
      <c r="E3672" s="58" t="s">
        <v>716</v>
      </c>
      <c r="F3672" s="57" t="s">
        <v>441</v>
      </c>
      <c r="G3672" s="59">
        <v>7789</v>
      </c>
      <c r="H3672" s="102">
        <f t="shared" si="57"/>
        <v>1.5860475060833443</v>
      </c>
    </row>
    <row r="3673" spans="1:8">
      <c r="A3673" s="56">
        <v>400110202618</v>
      </c>
      <c r="B3673" s="57" t="s">
        <v>9924</v>
      </c>
      <c r="C3673" s="58" t="s">
        <v>9925</v>
      </c>
      <c r="D3673" s="58" t="s">
        <v>9926</v>
      </c>
      <c r="E3673" s="58" t="s">
        <v>716</v>
      </c>
      <c r="F3673" s="57" t="s">
        <v>441</v>
      </c>
      <c r="G3673" s="59">
        <v>7789</v>
      </c>
      <c r="H3673" s="102">
        <f t="shared" si="57"/>
        <v>1.5860475060833443</v>
      </c>
    </row>
    <row r="3674" spans="1:8">
      <c r="A3674" s="56">
        <v>400130301591</v>
      </c>
      <c r="B3674" s="57" t="s">
        <v>9927</v>
      </c>
      <c r="C3674" s="58" t="s">
        <v>9928</v>
      </c>
      <c r="D3674" s="58" t="s">
        <v>8629</v>
      </c>
      <c r="E3674" s="58" t="s">
        <v>716</v>
      </c>
      <c r="F3674" s="57" t="s">
        <v>441</v>
      </c>
      <c r="G3674" s="59">
        <v>7789</v>
      </c>
      <c r="H3674" s="102">
        <f t="shared" si="57"/>
        <v>1.5860475060833443</v>
      </c>
    </row>
    <row r="3675" spans="1:8">
      <c r="A3675" s="56">
        <v>400140102022</v>
      </c>
      <c r="B3675" s="57" t="s">
        <v>9929</v>
      </c>
      <c r="C3675" s="58" t="s">
        <v>9930</v>
      </c>
      <c r="D3675" s="58" t="s">
        <v>9931</v>
      </c>
      <c r="E3675" s="58" t="s">
        <v>716</v>
      </c>
      <c r="F3675" s="57" t="s">
        <v>441</v>
      </c>
      <c r="G3675" s="59">
        <v>7789</v>
      </c>
      <c r="H3675" s="102">
        <f t="shared" si="57"/>
        <v>1.5860475060833443</v>
      </c>
    </row>
    <row r="3676" spans="1:8">
      <c r="A3676" s="56">
        <v>400680701146</v>
      </c>
      <c r="B3676" s="57" t="s">
        <v>9932</v>
      </c>
      <c r="C3676" s="58" t="s">
        <v>9933</v>
      </c>
      <c r="D3676" s="58" t="s">
        <v>9934</v>
      </c>
      <c r="E3676" s="58" t="s">
        <v>716</v>
      </c>
      <c r="F3676" s="57" t="s">
        <v>441</v>
      </c>
      <c r="G3676" s="59">
        <v>7789</v>
      </c>
      <c r="H3676" s="102">
        <f t="shared" si="57"/>
        <v>1.5860475060833443</v>
      </c>
    </row>
    <row r="3677" spans="1:8">
      <c r="A3677" s="56">
        <v>414170903195</v>
      </c>
      <c r="B3677" s="57" t="s">
        <v>9935</v>
      </c>
      <c r="C3677" s="58" t="s">
        <v>9936</v>
      </c>
      <c r="D3677" s="58" t="s">
        <v>9937</v>
      </c>
      <c r="E3677" s="58" t="s">
        <v>4156</v>
      </c>
      <c r="F3677" s="57" t="s">
        <v>441</v>
      </c>
      <c r="G3677" s="59">
        <v>7789</v>
      </c>
      <c r="H3677" s="102">
        <f t="shared" si="57"/>
        <v>1.5860475060833443</v>
      </c>
    </row>
    <row r="3678" spans="1:8">
      <c r="A3678" s="56">
        <v>400960522301</v>
      </c>
      <c r="B3678" s="57" t="s">
        <v>9938</v>
      </c>
      <c r="C3678" s="58" t="s">
        <v>9939</v>
      </c>
      <c r="D3678" s="58" t="s">
        <v>9940</v>
      </c>
      <c r="E3678" s="58" t="s">
        <v>716</v>
      </c>
      <c r="F3678" s="57" t="s">
        <v>441</v>
      </c>
      <c r="G3678" s="59">
        <v>7653</v>
      </c>
      <c r="H3678" s="102">
        <f t="shared" si="57"/>
        <v>1.5583542899031757</v>
      </c>
    </row>
    <row r="3679" spans="1:8">
      <c r="A3679" s="56">
        <v>400881100167</v>
      </c>
      <c r="B3679" s="57" t="s">
        <v>9941</v>
      </c>
      <c r="C3679" s="58" t="s">
        <v>9942</v>
      </c>
      <c r="D3679" s="58" t="s">
        <v>9943</v>
      </c>
      <c r="E3679" s="58" t="s">
        <v>2127</v>
      </c>
      <c r="F3679" s="57" t="s">
        <v>441</v>
      </c>
      <c r="G3679" s="59">
        <v>7285</v>
      </c>
      <c r="H3679" s="102">
        <f t="shared" si="57"/>
        <v>1.4834197049450717</v>
      </c>
    </row>
    <row r="3680" spans="1:8">
      <c r="A3680" s="56">
        <v>400991120261</v>
      </c>
      <c r="B3680" s="57" t="s">
        <v>9944</v>
      </c>
      <c r="C3680" s="58" t="s">
        <v>9945</v>
      </c>
      <c r="D3680" s="58" t="s">
        <v>9946</v>
      </c>
      <c r="E3680" s="58" t="s">
        <v>716</v>
      </c>
      <c r="F3680" s="57" t="s">
        <v>441</v>
      </c>
      <c r="G3680" s="59">
        <v>7054</v>
      </c>
      <c r="H3680" s="102">
        <f t="shared" si="57"/>
        <v>1.4363819627566967</v>
      </c>
    </row>
    <row r="3681" spans="1:8">
      <c r="A3681" s="56">
        <v>390070510343</v>
      </c>
      <c r="B3681" s="57" t="s">
        <v>9947</v>
      </c>
      <c r="C3681" s="58" t="s">
        <v>9948</v>
      </c>
      <c r="D3681" s="58" t="s">
        <v>9949</v>
      </c>
      <c r="E3681" s="58" t="s">
        <v>1532</v>
      </c>
      <c r="F3681" s="57" t="s">
        <v>441</v>
      </c>
      <c r="G3681" s="59">
        <v>7008</v>
      </c>
      <c r="H3681" s="102">
        <f t="shared" si="57"/>
        <v>1.4270151396369339</v>
      </c>
    </row>
    <row r="3682" spans="1:8">
      <c r="A3682" s="56">
        <v>393101000020</v>
      </c>
      <c r="B3682" s="57" t="s">
        <v>9950</v>
      </c>
      <c r="C3682" s="58" t="s">
        <v>9951</v>
      </c>
      <c r="D3682" s="58" t="s">
        <v>9952</v>
      </c>
      <c r="E3682" s="58" t="s">
        <v>1205</v>
      </c>
      <c r="F3682" s="57" t="s">
        <v>441</v>
      </c>
      <c r="G3682" s="59">
        <v>7008</v>
      </c>
      <c r="H3682" s="102">
        <f t="shared" si="57"/>
        <v>1.4270151396369339</v>
      </c>
    </row>
    <row r="3683" spans="1:8">
      <c r="A3683" s="56">
        <v>396000801071</v>
      </c>
      <c r="B3683" s="57" t="s">
        <v>660</v>
      </c>
      <c r="C3683" s="58" t="s">
        <v>661</v>
      </c>
      <c r="D3683" s="58" t="s">
        <v>662</v>
      </c>
      <c r="E3683" s="58" t="s">
        <v>440</v>
      </c>
      <c r="F3683" s="57" t="s">
        <v>441</v>
      </c>
      <c r="G3683" s="59">
        <v>7008</v>
      </c>
      <c r="H3683" s="102">
        <f t="shared" si="57"/>
        <v>1.4270151396369339</v>
      </c>
    </row>
    <row r="3684" spans="1:8">
      <c r="A3684" s="56">
        <v>400790700251</v>
      </c>
      <c r="B3684" s="57" t="s">
        <v>9953</v>
      </c>
      <c r="C3684" s="58" t="s">
        <v>9954</v>
      </c>
      <c r="D3684" s="58" t="s">
        <v>2423</v>
      </c>
      <c r="E3684" s="58" t="s">
        <v>716</v>
      </c>
      <c r="F3684" s="57" t="s">
        <v>441</v>
      </c>
      <c r="G3684" s="59">
        <v>6626</v>
      </c>
      <c r="H3684" s="102">
        <f t="shared" si="57"/>
        <v>1.349229782424989</v>
      </c>
    </row>
    <row r="3685" spans="1:8">
      <c r="A3685" s="56">
        <v>400000302358</v>
      </c>
      <c r="B3685" s="57" t="s">
        <v>9955</v>
      </c>
      <c r="C3685" s="58" t="s">
        <v>9956</v>
      </c>
      <c r="D3685" s="58" t="s">
        <v>6391</v>
      </c>
      <c r="E3685" s="58" t="s">
        <v>716</v>
      </c>
      <c r="F3685" s="57" t="s">
        <v>441</v>
      </c>
      <c r="G3685" s="59">
        <v>6250</v>
      </c>
      <c r="H3685" s="102">
        <f t="shared" si="57"/>
        <v>1.2726661847504048</v>
      </c>
    </row>
    <row r="3686" spans="1:8">
      <c r="A3686" s="56">
        <v>400970121020</v>
      </c>
      <c r="B3686" s="57" t="s">
        <v>9957</v>
      </c>
      <c r="C3686" s="58" t="s">
        <v>9958</v>
      </c>
      <c r="D3686" s="58" t="s">
        <v>9959</v>
      </c>
      <c r="E3686" s="58" t="s">
        <v>1051</v>
      </c>
      <c r="F3686" s="57" t="s">
        <v>441</v>
      </c>
      <c r="G3686" s="59">
        <v>6248</v>
      </c>
      <c r="H3686" s="102">
        <f t="shared" si="57"/>
        <v>1.2722589315712847</v>
      </c>
    </row>
    <row r="3687" spans="1:8">
      <c r="A3687" s="56">
        <v>400170304223</v>
      </c>
      <c r="B3687" s="57" t="s">
        <v>9960</v>
      </c>
      <c r="C3687" s="58" t="s">
        <v>9961</v>
      </c>
      <c r="D3687" s="58" t="s">
        <v>9962</v>
      </c>
      <c r="E3687" s="58" t="s">
        <v>716</v>
      </c>
      <c r="F3687" s="57" t="s">
        <v>441</v>
      </c>
      <c r="G3687" s="59">
        <v>6170</v>
      </c>
      <c r="H3687" s="102">
        <f t="shared" si="57"/>
        <v>1.2563760575855996</v>
      </c>
    </row>
    <row r="3688" spans="1:8">
      <c r="A3688" s="56">
        <v>400000301971</v>
      </c>
      <c r="B3688" s="57" t="s">
        <v>9963</v>
      </c>
      <c r="C3688" s="58" t="s">
        <v>9964</v>
      </c>
      <c r="D3688" s="58" t="s">
        <v>9965</v>
      </c>
      <c r="E3688" s="58" t="s">
        <v>716</v>
      </c>
      <c r="F3688" s="57" t="s">
        <v>441</v>
      </c>
      <c r="G3688" s="59">
        <v>5998</v>
      </c>
      <c r="H3688" s="102">
        <f t="shared" si="57"/>
        <v>1.2213522841812685</v>
      </c>
    </row>
    <row r="3689" spans="1:8">
      <c r="A3689" s="56">
        <v>400890200492</v>
      </c>
      <c r="B3689" s="57" t="s">
        <v>9966</v>
      </c>
      <c r="C3689" s="58" t="s">
        <v>9967</v>
      </c>
      <c r="D3689" s="58" t="s">
        <v>4341</v>
      </c>
      <c r="E3689" s="58" t="s">
        <v>716</v>
      </c>
      <c r="F3689" s="57" t="s">
        <v>441</v>
      </c>
      <c r="G3689" s="59">
        <v>5667</v>
      </c>
      <c r="H3689" s="102">
        <f t="shared" si="57"/>
        <v>1.1539518830368869</v>
      </c>
    </row>
    <row r="3690" spans="1:8">
      <c r="A3690" s="56">
        <v>400030502211</v>
      </c>
      <c r="B3690" s="57" t="s">
        <v>9968</v>
      </c>
      <c r="C3690" s="58" t="s">
        <v>9969</v>
      </c>
      <c r="D3690" s="58" t="s">
        <v>9970</v>
      </c>
      <c r="E3690" s="58" t="s">
        <v>716</v>
      </c>
      <c r="F3690" s="57" t="s">
        <v>441</v>
      </c>
      <c r="G3690" s="59">
        <v>5589</v>
      </c>
      <c r="H3690" s="102">
        <f t="shared" si="57"/>
        <v>1.138069009051202</v>
      </c>
    </row>
    <row r="3691" spans="1:8">
      <c r="A3691" s="56">
        <v>400990321637</v>
      </c>
      <c r="B3691" s="57" t="s">
        <v>9971</v>
      </c>
      <c r="C3691" s="58" t="s">
        <v>9972</v>
      </c>
      <c r="D3691" s="58" t="s">
        <v>9973</v>
      </c>
      <c r="E3691" s="58" t="s">
        <v>716</v>
      </c>
      <c r="F3691" s="57" t="s">
        <v>441</v>
      </c>
      <c r="G3691" s="59">
        <v>5549</v>
      </c>
      <c r="H3691" s="102">
        <f t="shared" si="57"/>
        <v>1.1299239454687993</v>
      </c>
    </row>
    <row r="3692" spans="1:8">
      <c r="A3692" s="56">
        <v>400000401429</v>
      </c>
      <c r="B3692" s="57" t="s">
        <v>9974</v>
      </c>
      <c r="C3692" s="58" t="s">
        <v>9975</v>
      </c>
      <c r="D3692" s="58" t="s">
        <v>9976</v>
      </c>
      <c r="E3692" s="58" t="s">
        <v>716</v>
      </c>
      <c r="F3692" s="57" t="s">
        <v>441</v>
      </c>
      <c r="G3692" s="59">
        <v>5400</v>
      </c>
      <c r="H3692" s="102">
        <f t="shared" si="57"/>
        <v>1.0995835836243497</v>
      </c>
    </row>
    <row r="3693" spans="1:8">
      <c r="A3693" s="56">
        <v>400891101951</v>
      </c>
      <c r="B3693" s="57" t="s">
        <v>9977</v>
      </c>
      <c r="C3693" s="58" t="s">
        <v>9978</v>
      </c>
      <c r="D3693" s="58" t="s">
        <v>4660</v>
      </c>
      <c r="E3693" s="58" t="s">
        <v>716</v>
      </c>
      <c r="F3693" s="57" t="s">
        <v>441</v>
      </c>
      <c r="G3693" s="59">
        <v>5389</v>
      </c>
      <c r="H3693" s="102">
        <f t="shared" si="57"/>
        <v>1.0973436911391889</v>
      </c>
    </row>
    <row r="3694" spans="1:8">
      <c r="A3694" s="56">
        <v>400020702336</v>
      </c>
      <c r="B3694" s="57" t="s">
        <v>9979</v>
      </c>
      <c r="C3694" s="58" t="s">
        <v>9980</v>
      </c>
      <c r="D3694" s="58" t="s">
        <v>8850</v>
      </c>
      <c r="E3694" s="58" t="s">
        <v>716</v>
      </c>
      <c r="F3694" s="57" t="s">
        <v>441</v>
      </c>
      <c r="G3694" s="59">
        <v>5356</v>
      </c>
      <c r="H3694" s="102">
        <f t="shared" si="57"/>
        <v>1.0906240136837069</v>
      </c>
    </row>
    <row r="3695" spans="1:8">
      <c r="A3695" s="56">
        <v>371001101577</v>
      </c>
      <c r="B3695" s="57" t="s">
        <v>9981</v>
      </c>
      <c r="C3695" s="58" t="s">
        <v>9982</v>
      </c>
      <c r="D3695" s="58" t="s">
        <v>2199</v>
      </c>
      <c r="E3695" s="58" t="s">
        <v>2200</v>
      </c>
      <c r="F3695" s="57" t="s">
        <v>441</v>
      </c>
      <c r="G3695" s="59">
        <v>5339</v>
      </c>
      <c r="H3695" s="102">
        <f t="shared" si="57"/>
        <v>1.0871623616611858</v>
      </c>
    </row>
    <row r="3696" spans="1:8">
      <c r="A3696" s="56">
        <v>371151100366</v>
      </c>
      <c r="B3696" s="57" t="s">
        <v>9983</v>
      </c>
      <c r="C3696" s="58" t="s">
        <v>9984</v>
      </c>
      <c r="D3696" s="58" t="s">
        <v>9985</v>
      </c>
      <c r="E3696" s="58" t="s">
        <v>1674</v>
      </c>
      <c r="F3696" s="57" t="s">
        <v>441</v>
      </c>
      <c r="G3696" s="59">
        <v>5339</v>
      </c>
      <c r="H3696" s="102">
        <f t="shared" si="57"/>
        <v>1.0871623616611858</v>
      </c>
    </row>
    <row r="3697" spans="1:8">
      <c r="A3697" s="56">
        <v>373890205063</v>
      </c>
      <c r="B3697" s="57" t="s">
        <v>9986</v>
      </c>
      <c r="C3697" s="58" t="s">
        <v>9987</v>
      </c>
      <c r="D3697" s="58" t="s">
        <v>9988</v>
      </c>
      <c r="E3697" s="58" t="s">
        <v>2500</v>
      </c>
      <c r="F3697" s="57" t="s">
        <v>441</v>
      </c>
      <c r="G3697" s="59">
        <v>5339</v>
      </c>
      <c r="H3697" s="102">
        <f t="shared" si="57"/>
        <v>1.0871623616611858</v>
      </c>
    </row>
    <row r="3698" spans="1:8">
      <c r="A3698" s="56">
        <v>389880500303</v>
      </c>
      <c r="B3698" s="57" t="s">
        <v>9989</v>
      </c>
      <c r="C3698" s="58" t="s">
        <v>9990</v>
      </c>
      <c r="D3698" s="58" t="s">
        <v>9991</v>
      </c>
      <c r="E3698" s="58" t="s">
        <v>1446</v>
      </c>
      <c r="F3698" s="57" t="s">
        <v>441</v>
      </c>
      <c r="G3698" s="59">
        <v>5339</v>
      </c>
      <c r="H3698" s="102">
        <f t="shared" si="57"/>
        <v>1.0871623616611858</v>
      </c>
    </row>
    <row r="3699" spans="1:8">
      <c r="A3699" s="56">
        <v>390000611347</v>
      </c>
      <c r="B3699" s="57" t="s">
        <v>9992</v>
      </c>
      <c r="C3699" s="58" t="s">
        <v>9993</v>
      </c>
      <c r="D3699" s="58" t="s">
        <v>9994</v>
      </c>
      <c r="E3699" s="58" t="s">
        <v>1532</v>
      </c>
      <c r="F3699" s="57" t="s">
        <v>441</v>
      </c>
      <c r="G3699" s="59">
        <v>5339</v>
      </c>
      <c r="H3699" s="102">
        <f t="shared" si="57"/>
        <v>1.0871623616611858</v>
      </c>
    </row>
    <row r="3700" spans="1:8">
      <c r="A3700" s="56">
        <v>390020310815</v>
      </c>
      <c r="B3700" s="57" t="s">
        <v>9995</v>
      </c>
      <c r="C3700" s="58" t="s">
        <v>9996</v>
      </c>
      <c r="D3700" s="58" t="s">
        <v>9997</v>
      </c>
      <c r="E3700" s="58" t="s">
        <v>1532</v>
      </c>
      <c r="F3700" s="57" t="s">
        <v>441</v>
      </c>
      <c r="G3700" s="59">
        <v>5339</v>
      </c>
      <c r="H3700" s="102">
        <f t="shared" si="57"/>
        <v>1.0871623616611858</v>
      </c>
    </row>
    <row r="3701" spans="1:8">
      <c r="A3701" s="56">
        <v>390020800456</v>
      </c>
      <c r="B3701" s="57" t="s">
        <v>9998</v>
      </c>
      <c r="C3701" s="58" t="s">
        <v>9999</v>
      </c>
      <c r="D3701" s="58" t="s">
        <v>10000</v>
      </c>
      <c r="E3701" s="58" t="s">
        <v>1532</v>
      </c>
      <c r="F3701" s="57" t="s">
        <v>441</v>
      </c>
      <c r="G3701" s="59">
        <v>5339</v>
      </c>
      <c r="H3701" s="102">
        <f t="shared" si="57"/>
        <v>1.0871623616611858</v>
      </c>
    </row>
    <row r="3702" spans="1:8">
      <c r="A3702" s="56">
        <v>390101100505</v>
      </c>
      <c r="B3702" s="57" t="s">
        <v>10001</v>
      </c>
      <c r="C3702" s="58" t="s">
        <v>10002</v>
      </c>
      <c r="D3702" s="58" t="s">
        <v>10003</v>
      </c>
      <c r="E3702" s="58" t="s">
        <v>1532</v>
      </c>
      <c r="F3702" s="57" t="s">
        <v>441</v>
      </c>
      <c r="G3702" s="59">
        <v>5339</v>
      </c>
      <c r="H3702" s="102">
        <f t="shared" si="57"/>
        <v>1.0871623616611858</v>
      </c>
    </row>
    <row r="3703" spans="1:8">
      <c r="A3703" s="56">
        <v>390110100402</v>
      </c>
      <c r="B3703" s="57" t="s">
        <v>10004</v>
      </c>
      <c r="C3703" s="58" t="s">
        <v>10005</v>
      </c>
      <c r="D3703" s="58" t="s">
        <v>10006</v>
      </c>
      <c r="E3703" s="58" t="s">
        <v>1532</v>
      </c>
      <c r="F3703" s="57" t="s">
        <v>441</v>
      </c>
      <c r="G3703" s="59">
        <v>5339</v>
      </c>
      <c r="H3703" s="102">
        <f t="shared" si="57"/>
        <v>1.0871623616611858</v>
      </c>
    </row>
    <row r="3704" spans="1:8">
      <c r="A3704" s="56">
        <v>390110100682</v>
      </c>
      <c r="B3704" s="57" t="s">
        <v>10007</v>
      </c>
      <c r="C3704" s="58" t="s">
        <v>10008</v>
      </c>
      <c r="D3704" s="58" t="s">
        <v>10009</v>
      </c>
      <c r="E3704" s="58" t="s">
        <v>1532</v>
      </c>
      <c r="F3704" s="57" t="s">
        <v>441</v>
      </c>
      <c r="G3704" s="59">
        <v>5339</v>
      </c>
      <c r="H3704" s="102">
        <f t="shared" si="57"/>
        <v>1.0871623616611858</v>
      </c>
    </row>
    <row r="3705" spans="1:8">
      <c r="A3705" s="56">
        <v>390110200431</v>
      </c>
      <c r="B3705" s="57" t="s">
        <v>10010</v>
      </c>
      <c r="C3705" s="58" t="s">
        <v>10011</v>
      </c>
      <c r="D3705" s="58" t="s">
        <v>10012</v>
      </c>
      <c r="E3705" s="58" t="s">
        <v>1532</v>
      </c>
      <c r="F3705" s="57" t="s">
        <v>441</v>
      </c>
      <c r="G3705" s="59">
        <v>5339</v>
      </c>
      <c r="H3705" s="102">
        <f t="shared" si="57"/>
        <v>1.0871623616611858</v>
      </c>
    </row>
    <row r="3706" spans="1:8">
      <c r="A3706" s="56">
        <v>390110700442</v>
      </c>
      <c r="B3706" s="57" t="s">
        <v>10013</v>
      </c>
      <c r="C3706" s="58" t="s">
        <v>10014</v>
      </c>
      <c r="D3706" s="58" t="s">
        <v>10015</v>
      </c>
      <c r="E3706" s="58" t="s">
        <v>1532</v>
      </c>
      <c r="F3706" s="57" t="s">
        <v>441</v>
      </c>
      <c r="G3706" s="59">
        <v>5339</v>
      </c>
      <c r="H3706" s="102">
        <f t="shared" si="57"/>
        <v>1.0871623616611858</v>
      </c>
    </row>
    <row r="3707" spans="1:8">
      <c r="A3707" s="56">
        <v>390110800790</v>
      </c>
      <c r="B3707" s="57" t="s">
        <v>10016</v>
      </c>
      <c r="C3707" s="58" t="s">
        <v>10017</v>
      </c>
      <c r="D3707" s="58" t="s">
        <v>10018</v>
      </c>
      <c r="E3707" s="58" t="s">
        <v>1532</v>
      </c>
      <c r="F3707" s="57" t="s">
        <v>441</v>
      </c>
      <c r="G3707" s="59">
        <v>5339</v>
      </c>
      <c r="H3707" s="102">
        <f t="shared" si="57"/>
        <v>1.0871623616611858</v>
      </c>
    </row>
    <row r="3708" spans="1:8">
      <c r="A3708" s="56">
        <v>390111100015</v>
      </c>
      <c r="B3708" s="57" t="s">
        <v>10019</v>
      </c>
      <c r="C3708" s="58" t="s">
        <v>10020</v>
      </c>
      <c r="D3708" s="58" t="s">
        <v>10021</v>
      </c>
      <c r="E3708" s="58" t="s">
        <v>1532</v>
      </c>
      <c r="F3708" s="57" t="s">
        <v>441</v>
      </c>
      <c r="G3708" s="59">
        <v>5339</v>
      </c>
      <c r="H3708" s="102">
        <f t="shared" si="57"/>
        <v>1.0871623616611858</v>
      </c>
    </row>
    <row r="3709" spans="1:8">
      <c r="A3709" s="56">
        <v>390120300078</v>
      </c>
      <c r="B3709" s="57" t="s">
        <v>10022</v>
      </c>
      <c r="C3709" s="58" t="s">
        <v>10023</v>
      </c>
      <c r="D3709" s="58" t="s">
        <v>10024</v>
      </c>
      <c r="E3709" s="58" t="s">
        <v>1532</v>
      </c>
      <c r="F3709" s="57" t="s">
        <v>441</v>
      </c>
      <c r="G3709" s="59">
        <v>5339</v>
      </c>
      <c r="H3709" s="102">
        <f t="shared" si="57"/>
        <v>1.0871623616611858</v>
      </c>
    </row>
    <row r="3710" spans="1:8">
      <c r="A3710" s="56">
        <v>390131000173</v>
      </c>
      <c r="B3710" s="57" t="s">
        <v>10025</v>
      </c>
      <c r="C3710" s="58" t="s">
        <v>10026</v>
      </c>
      <c r="D3710" s="58" t="s">
        <v>10027</v>
      </c>
      <c r="E3710" s="58" t="s">
        <v>2816</v>
      </c>
      <c r="F3710" s="57" t="s">
        <v>441</v>
      </c>
      <c r="G3710" s="59">
        <v>5339</v>
      </c>
      <c r="H3710" s="102">
        <f t="shared" si="57"/>
        <v>1.0871623616611858</v>
      </c>
    </row>
    <row r="3711" spans="1:8">
      <c r="A3711" s="56">
        <v>390131010331</v>
      </c>
      <c r="B3711" s="57" t="s">
        <v>10028</v>
      </c>
      <c r="C3711" s="58" t="s">
        <v>10029</v>
      </c>
      <c r="D3711" s="58" t="s">
        <v>9477</v>
      </c>
      <c r="E3711" s="58" t="s">
        <v>1532</v>
      </c>
      <c r="F3711" s="57" t="s">
        <v>441</v>
      </c>
      <c r="G3711" s="59">
        <v>5339</v>
      </c>
      <c r="H3711" s="102">
        <f t="shared" si="57"/>
        <v>1.0871623616611858</v>
      </c>
    </row>
    <row r="3712" spans="1:8">
      <c r="A3712" s="56">
        <v>390141000040</v>
      </c>
      <c r="B3712" s="57" t="s">
        <v>10030</v>
      </c>
      <c r="C3712" s="58" t="s">
        <v>10031</v>
      </c>
      <c r="D3712" s="58" t="s">
        <v>10032</v>
      </c>
      <c r="E3712" s="58" t="s">
        <v>1532</v>
      </c>
      <c r="F3712" s="57" t="s">
        <v>441</v>
      </c>
      <c r="G3712" s="59">
        <v>5339</v>
      </c>
      <c r="H3712" s="102">
        <f t="shared" si="57"/>
        <v>1.0871623616611858</v>
      </c>
    </row>
    <row r="3713" spans="1:8">
      <c r="A3713" s="56">
        <v>390740900041</v>
      </c>
      <c r="B3713" s="57" t="s">
        <v>10033</v>
      </c>
      <c r="C3713" s="58" t="s">
        <v>10034</v>
      </c>
      <c r="D3713" s="58" t="s">
        <v>10035</v>
      </c>
      <c r="E3713" s="58" t="s">
        <v>1532</v>
      </c>
      <c r="F3713" s="57" t="s">
        <v>441</v>
      </c>
      <c r="G3713" s="59">
        <v>5339</v>
      </c>
      <c r="H3713" s="102">
        <f t="shared" si="57"/>
        <v>1.0871623616611858</v>
      </c>
    </row>
    <row r="3714" spans="1:8">
      <c r="A3714" s="56">
        <v>390750100158</v>
      </c>
      <c r="B3714" s="57" t="s">
        <v>10036</v>
      </c>
      <c r="C3714" s="58" t="s">
        <v>10037</v>
      </c>
      <c r="D3714" s="58" t="s">
        <v>10038</v>
      </c>
      <c r="E3714" s="58" t="s">
        <v>1532</v>
      </c>
      <c r="F3714" s="57" t="s">
        <v>441</v>
      </c>
      <c r="G3714" s="59">
        <v>5339</v>
      </c>
      <c r="H3714" s="102">
        <f t="shared" si="57"/>
        <v>1.0871623616611858</v>
      </c>
    </row>
    <row r="3715" spans="1:8">
      <c r="A3715" s="56">
        <v>390760300058</v>
      </c>
      <c r="B3715" s="57" t="s">
        <v>10039</v>
      </c>
      <c r="C3715" s="58" t="s">
        <v>10040</v>
      </c>
      <c r="D3715" s="58" t="s">
        <v>10041</v>
      </c>
      <c r="E3715" s="58" t="s">
        <v>1532</v>
      </c>
      <c r="F3715" s="57" t="s">
        <v>441</v>
      </c>
      <c r="G3715" s="59">
        <v>5339</v>
      </c>
      <c r="H3715" s="102">
        <f t="shared" ref="H3715:H3778" si="58">G3715/4910.95</f>
        <v>1.0871623616611858</v>
      </c>
    </row>
    <row r="3716" spans="1:8">
      <c r="A3716" s="56">
        <v>390760600094</v>
      </c>
      <c r="B3716" s="57" t="s">
        <v>10042</v>
      </c>
      <c r="C3716" s="58" t="s">
        <v>10043</v>
      </c>
      <c r="D3716" s="58" t="s">
        <v>10044</v>
      </c>
      <c r="E3716" s="58" t="s">
        <v>1215</v>
      </c>
      <c r="F3716" s="57" t="s">
        <v>441</v>
      </c>
      <c r="G3716" s="59">
        <v>5339</v>
      </c>
      <c r="H3716" s="102">
        <f t="shared" si="58"/>
        <v>1.0871623616611858</v>
      </c>
    </row>
    <row r="3717" spans="1:8">
      <c r="A3717" s="56">
        <v>390761100176</v>
      </c>
      <c r="B3717" s="57" t="s">
        <v>10045</v>
      </c>
      <c r="C3717" s="58" t="s">
        <v>10046</v>
      </c>
      <c r="D3717" s="58" t="s">
        <v>10047</v>
      </c>
      <c r="E3717" s="58" t="s">
        <v>1532</v>
      </c>
      <c r="F3717" s="57" t="s">
        <v>441</v>
      </c>
      <c r="G3717" s="59">
        <v>5339</v>
      </c>
      <c r="H3717" s="102">
        <f t="shared" si="58"/>
        <v>1.0871623616611858</v>
      </c>
    </row>
    <row r="3718" spans="1:8">
      <c r="A3718" s="56">
        <v>390770200116</v>
      </c>
      <c r="B3718" s="57" t="s">
        <v>10048</v>
      </c>
      <c r="C3718" s="58" t="s">
        <v>10049</v>
      </c>
      <c r="D3718" s="58" t="s">
        <v>10050</v>
      </c>
      <c r="E3718" s="58" t="s">
        <v>1532</v>
      </c>
      <c r="F3718" s="57" t="s">
        <v>441</v>
      </c>
      <c r="G3718" s="59">
        <v>5339</v>
      </c>
      <c r="H3718" s="102">
        <f t="shared" si="58"/>
        <v>1.0871623616611858</v>
      </c>
    </row>
    <row r="3719" spans="1:8">
      <c r="A3719" s="56">
        <v>390770700119</v>
      </c>
      <c r="B3719" s="57" t="s">
        <v>10051</v>
      </c>
      <c r="C3719" s="58" t="s">
        <v>10052</v>
      </c>
      <c r="D3719" s="58" t="s">
        <v>10053</v>
      </c>
      <c r="E3719" s="58" t="s">
        <v>1532</v>
      </c>
      <c r="F3719" s="57" t="s">
        <v>441</v>
      </c>
      <c r="G3719" s="59">
        <v>5339</v>
      </c>
      <c r="H3719" s="102">
        <f t="shared" si="58"/>
        <v>1.0871623616611858</v>
      </c>
    </row>
    <row r="3720" spans="1:8">
      <c r="A3720" s="56">
        <v>390780800111</v>
      </c>
      <c r="B3720" s="57" t="s">
        <v>10054</v>
      </c>
      <c r="C3720" s="58" t="s">
        <v>10055</v>
      </c>
      <c r="D3720" s="58" t="s">
        <v>10056</v>
      </c>
      <c r="E3720" s="58" t="s">
        <v>1532</v>
      </c>
      <c r="F3720" s="57" t="s">
        <v>441</v>
      </c>
      <c r="G3720" s="59">
        <v>5339</v>
      </c>
      <c r="H3720" s="102">
        <f t="shared" si="58"/>
        <v>1.0871623616611858</v>
      </c>
    </row>
    <row r="3721" spans="1:8">
      <c r="A3721" s="56">
        <v>390790500078</v>
      </c>
      <c r="B3721" s="57" t="s">
        <v>10057</v>
      </c>
      <c r="C3721" s="58" t="s">
        <v>10058</v>
      </c>
      <c r="D3721" s="58" t="s">
        <v>10059</v>
      </c>
      <c r="E3721" s="58" t="s">
        <v>1532</v>
      </c>
      <c r="F3721" s="57" t="s">
        <v>441</v>
      </c>
      <c r="G3721" s="59">
        <v>5339</v>
      </c>
      <c r="H3721" s="102">
        <f t="shared" si="58"/>
        <v>1.0871623616611858</v>
      </c>
    </row>
    <row r="3722" spans="1:8">
      <c r="A3722" s="56">
        <v>390800101185</v>
      </c>
      <c r="B3722" s="57" t="s">
        <v>10060</v>
      </c>
      <c r="C3722" s="58" t="s">
        <v>10061</v>
      </c>
      <c r="D3722" s="58" t="s">
        <v>10062</v>
      </c>
      <c r="E3722" s="58" t="s">
        <v>1532</v>
      </c>
      <c r="F3722" s="57" t="s">
        <v>441</v>
      </c>
      <c r="G3722" s="59">
        <v>5339</v>
      </c>
      <c r="H3722" s="102">
        <f t="shared" si="58"/>
        <v>1.0871623616611858</v>
      </c>
    </row>
    <row r="3723" spans="1:8">
      <c r="A3723" s="56">
        <v>390800102165</v>
      </c>
      <c r="B3723" s="57" t="s">
        <v>10063</v>
      </c>
      <c r="C3723" s="58" t="s">
        <v>10064</v>
      </c>
      <c r="D3723" s="58" t="s">
        <v>3549</v>
      </c>
      <c r="E3723" s="58" t="s">
        <v>1532</v>
      </c>
      <c r="F3723" s="57" t="s">
        <v>441</v>
      </c>
      <c r="G3723" s="59">
        <v>5339</v>
      </c>
      <c r="H3723" s="102">
        <f t="shared" si="58"/>
        <v>1.0871623616611858</v>
      </c>
    </row>
    <row r="3724" spans="1:8">
      <c r="A3724" s="56">
        <v>390800200132</v>
      </c>
      <c r="B3724" s="57" t="s">
        <v>10065</v>
      </c>
      <c r="C3724" s="58" t="s">
        <v>3606</v>
      </c>
      <c r="D3724" s="58" t="s">
        <v>10066</v>
      </c>
      <c r="E3724" s="58" t="s">
        <v>1532</v>
      </c>
      <c r="F3724" s="57" t="s">
        <v>441</v>
      </c>
      <c r="G3724" s="59">
        <v>5339</v>
      </c>
      <c r="H3724" s="102">
        <f t="shared" si="58"/>
        <v>1.0871623616611858</v>
      </c>
    </row>
    <row r="3725" spans="1:8">
      <c r="A3725" s="56">
        <v>390810200149</v>
      </c>
      <c r="B3725" s="57" t="s">
        <v>10067</v>
      </c>
      <c r="C3725" s="58" t="s">
        <v>10068</v>
      </c>
      <c r="D3725" s="58" t="s">
        <v>10069</v>
      </c>
      <c r="E3725" s="58" t="s">
        <v>1532</v>
      </c>
      <c r="F3725" s="57" t="s">
        <v>441</v>
      </c>
      <c r="G3725" s="59">
        <v>5339</v>
      </c>
      <c r="H3725" s="102">
        <f t="shared" si="58"/>
        <v>1.0871623616611858</v>
      </c>
    </row>
    <row r="3726" spans="1:8">
      <c r="A3726" s="56">
        <v>390821000192</v>
      </c>
      <c r="B3726" s="57" t="s">
        <v>10070</v>
      </c>
      <c r="C3726" s="58" t="s">
        <v>10071</v>
      </c>
      <c r="D3726" s="58" t="s">
        <v>10072</v>
      </c>
      <c r="E3726" s="58" t="s">
        <v>1532</v>
      </c>
      <c r="F3726" s="57" t="s">
        <v>441</v>
      </c>
      <c r="G3726" s="59">
        <v>5339</v>
      </c>
      <c r="H3726" s="102">
        <f t="shared" si="58"/>
        <v>1.0871623616611858</v>
      </c>
    </row>
    <row r="3727" spans="1:8">
      <c r="A3727" s="56">
        <v>390821000516</v>
      </c>
      <c r="B3727" s="57" t="s">
        <v>10073</v>
      </c>
      <c r="C3727" s="58" t="s">
        <v>10064</v>
      </c>
      <c r="D3727" s="58" t="s">
        <v>10074</v>
      </c>
      <c r="E3727" s="58" t="s">
        <v>1532</v>
      </c>
      <c r="F3727" s="57" t="s">
        <v>441</v>
      </c>
      <c r="G3727" s="59">
        <v>5339</v>
      </c>
      <c r="H3727" s="102">
        <f t="shared" si="58"/>
        <v>1.0871623616611858</v>
      </c>
    </row>
    <row r="3728" spans="1:8">
      <c r="A3728" s="56">
        <v>390821200108</v>
      </c>
      <c r="B3728" s="57" t="s">
        <v>10075</v>
      </c>
      <c r="C3728" s="58" t="s">
        <v>10076</v>
      </c>
      <c r="D3728" s="58" t="s">
        <v>10077</v>
      </c>
      <c r="E3728" s="58" t="s">
        <v>1532</v>
      </c>
      <c r="F3728" s="57" t="s">
        <v>441</v>
      </c>
      <c r="G3728" s="59">
        <v>5339</v>
      </c>
      <c r="H3728" s="102">
        <f t="shared" si="58"/>
        <v>1.0871623616611858</v>
      </c>
    </row>
    <row r="3729" spans="1:8">
      <c r="A3729" s="56">
        <v>390830400128</v>
      </c>
      <c r="B3729" s="57" t="s">
        <v>10078</v>
      </c>
      <c r="C3729" s="58" t="s">
        <v>10079</v>
      </c>
      <c r="D3729" s="58" t="s">
        <v>10080</v>
      </c>
      <c r="E3729" s="58" t="s">
        <v>1532</v>
      </c>
      <c r="F3729" s="57" t="s">
        <v>441</v>
      </c>
      <c r="G3729" s="59">
        <v>5339</v>
      </c>
      <c r="H3729" s="102">
        <f t="shared" si="58"/>
        <v>1.0871623616611858</v>
      </c>
    </row>
    <row r="3730" spans="1:8">
      <c r="A3730" s="56">
        <v>390831000018</v>
      </c>
      <c r="B3730" s="57" t="s">
        <v>10081</v>
      </c>
      <c r="C3730" s="58" t="s">
        <v>10082</v>
      </c>
      <c r="D3730" s="58" t="s">
        <v>2812</v>
      </c>
      <c r="E3730" s="58" t="s">
        <v>1215</v>
      </c>
      <c r="F3730" s="57" t="s">
        <v>441</v>
      </c>
      <c r="G3730" s="59">
        <v>5339</v>
      </c>
      <c r="H3730" s="102">
        <f t="shared" si="58"/>
        <v>1.0871623616611858</v>
      </c>
    </row>
    <row r="3731" spans="1:8">
      <c r="A3731" s="56">
        <v>390831100462</v>
      </c>
      <c r="B3731" s="57" t="s">
        <v>10083</v>
      </c>
      <c r="C3731" s="58" t="s">
        <v>10084</v>
      </c>
      <c r="D3731" s="58" t="s">
        <v>10085</v>
      </c>
      <c r="E3731" s="58" t="s">
        <v>1532</v>
      </c>
      <c r="F3731" s="57" t="s">
        <v>441</v>
      </c>
      <c r="G3731" s="59">
        <v>5339</v>
      </c>
      <c r="H3731" s="102">
        <f t="shared" si="58"/>
        <v>1.0871623616611858</v>
      </c>
    </row>
    <row r="3732" spans="1:8">
      <c r="A3732" s="56">
        <v>390831200459</v>
      </c>
      <c r="B3732" s="57" t="s">
        <v>10086</v>
      </c>
      <c r="C3732" s="58" t="s">
        <v>10087</v>
      </c>
      <c r="D3732" s="58" t="s">
        <v>3549</v>
      </c>
      <c r="E3732" s="58" t="s">
        <v>1532</v>
      </c>
      <c r="F3732" s="57" t="s">
        <v>441</v>
      </c>
      <c r="G3732" s="59">
        <v>5339</v>
      </c>
      <c r="H3732" s="102">
        <f t="shared" si="58"/>
        <v>1.0871623616611858</v>
      </c>
    </row>
    <row r="3733" spans="1:8">
      <c r="A3733" s="56">
        <v>390840100068</v>
      </c>
      <c r="B3733" s="57" t="s">
        <v>10088</v>
      </c>
      <c r="C3733" s="58" t="s">
        <v>10089</v>
      </c>
      <c r="D3733" s="58" t="s">
        <v>10090</v>
      </c>
      <c r="E3733" s="58" t="s">
        <v>1055</v>
      </c>
      <c r="F3733" s="57" t="s">
        <v>441</v>
      </c>
      <c r="G3733" s="59">
        <v>5339</v>
      </c>
      <c r="H3733" s="102">
        <f t="shared" si="58"/>
        <v>1.0871623616611858</v>
      </c>
    </row>
    <row r="3734" spans="1:8">
      <c r="A3734" s="56">
        <v>390840100246</v>
      </c>
      <c r="B3734" s="57" t="s">
        <v>10091</v>
      </c>
      <c r="C3734" s="58" t="s">
        <v>10092</v>
      </c>
      <c r="D3734" s="58" t="s">
        <v>10093</v>
      </c>
      <c r="E3734" s="58" t="s">
        <v>1532</v>
      </c>
      <c r="F3734" s="57" t="s">
        <v>441</v>
      </c>
      <c r="G3734" s="59">
        <v>5339</v>
      </c>
      <c r="H3734" s="102">
        <f t="shared" si="58"/>
        <v>1.0871623616611858</v>
      </c>
    </row>
    <row r="3735" spans="1:8">
      <c r="A3735" s="56">
        <v>390841100363</v>
      </c>
      <c r="B3735" s="57" t="s">
        <v>10094</v>
      </c>
      <c r="C3735" s="58" t="s">
        <v>10095</v>
      </c>
      <c r="D3735" s="58" t="s">
        <v>10096</v>
      </c>
      <c r="E3735" s="58" t="s">
        <v>1532</v>
      </c>
      <c r="F3735" s="57" t="s">
        <v>441</v>
      </c>
      <c r="G3735" s="59">
        <v>5339</v>
      </c>
      <c r="H3735" s="102">
        <f t="shared" si="58"/>
        <v>1.0871623616611858</v>
      </c>
    </row>
    <row r="3736" spans="1:8">
      <c r="A3736" s="56">
        <v>390860600148</v>
      </c>
      <c r="B3736" s="57" t="s">
        <v>10097</v>
      </c>
      <c r="C3736" s="58" t="s">
        <v>8041</v>
      </c>
      <c r="D3736" s="58" t="s">
        <v>10098</v>
      </c>
      <c r="E3736" s="58" t="s">
        <v>1532</v>
      </c>
      <c r="F3736" s="57" t="s">
        <v>441</v>
      </c>
      <c r="G3736" s="59">
        <v>5339</v>
      </c>
      <c r="H3736" s="102">
        <f t="shared" si="58"/>
        <v>1.0871623616611858</v>
      </c>
    </row>
    <row r="3737" spans="1:8">
      <c r="A3737" s="56">
        <v>390880600161</v>
      </c>
      <c r="B3737" s="57" t="s">
        <v>10099</v>
      </c>
      <c r="C3737" s="58" t="s">
        <v>10100</v>
      </c>
      <c r="D3737" s="58" t="s">
        <v>10101</v>
      </c>
      <c r="E3737" s="58" t="s">
        <v>1532</v>
      </c>
      <c r="F3737" s="57" t="s">
        <v>441</v>
      </c>
      <c r="G3737" s="59">
        <v>5339</v>
      </c>
      <c r="H3737" s="102">
        <f t="shared" si="58"/>
        <v>1.0871623616611858</v>
      </c>
    </row>
    <row r="3738" spans="1:8">
      <c r="A3738" s="56">
        <v>390971211591</v>
      </c>
      <c r="B3738" s="57" t="s">
        <v>10102</v>
      </c>
      <c r="C3738" s="58" t="s">
        <v>10103</v>
      </c>
      <c r="D3738" s="58" t="s">
        <v>10104</v>
      </c>
      <c r="E3738" s="58" t="s">
        <v>1215</v>
      </c>
      <c r="F3738" s="57" t="s">
        <v>441</v>
      </c>
      <c r="G3738" s="59">
        <v>5339</v>
      </c>
      <c r="H3738" s="102">
        <f t="shared" si="58"/>
        <v>1.0871623616611858</v>
      </c>
    </row>
    <row r="3739" spans="1:8">
      <c r="A3739" s="56">
        <v>390990610226</v>
      </c>
      <c r="B3739" s="57" t="s">
        <v>10105</v>
      </c>
      <c r="C3739" s="58" t="s">
        <v>10106</v>
      </c>
      <c r="D3739" s="58" t="s">
        <v>10107</v>
      </c>
      <c r="E3739" s="58" t="s">
        <v>1532</v>
      </c>
      <c r="F3739" s="57" t="s">
        <v>441</v>
      </c>
      <c r="G3739" s="59">
        <v>5339</v>
      </c>
      <c r="H3739" s="102">
        <f t="shared" si="58"/>
        <v>1.0871623616611858</v>
      </c>
    </row>
    <row r="3740" spans="1:8">
      <c r="A3740" s="56">
        <v>391010410621</v>
      </c>
      <c r="B3740" s="57" t="s">
        <v>10108</v>
      </c>
      <c r="C3740" s="58" t="s">
        <v>10109</v>
      </c>
      <c r="D3740" s="58" t="s">
        <v>8107</v>
      </c>
      <c r="E3740" s="58" t="s">
        <v>984</v>
      </c>
      <c r="F3740" s="57" t="s">
        <v>441</v>
      </c>
      <c r="G3740" s="59">
        <v>5339</v>
      </c>
      <c r="H3740" s="102">
        <f t="shared" si="58"/>
        <v>1.0871623616611858</v>
      </c>
    </row>
    <row r="3741" spans="1:8">
      <c r="A3741" s="56">
        <v>391060200024</v>
      </c>
      <c r="B3741" s="57" t="s">
        <v>10110</v>
      </c>
      <c r="C3741" s="58" t="s">
        <v>10111</v>
      </c>
      <c r="D3741" s="58" t="s">
        <v>8802</v>
      </c>
      <c r="E3741" s="58" t="s">
        <v>984</v>
      </c>
      <c r="F3741" s="57" t="s">
        <v>441</v>
      </c>
      <c r="G3741" s="59">
        <v>5339</v>
      </c>
      <c r="H3741" s="102">
        <f t="shared" si="58"/>
        <v>1.0871623616611858</v>
      </c>
    </row>
    <row r="3742" spans="1:8">
      <c r="A3742" s="56">
        <v>391060900115</v>
      </c>
      <c r="B3742" s="57" t="s">
        <v>10112</v>
      </c>
      <c r="C3742" s="58" t="s">
        <v>10113</v>
      </c>
      <c r="D3742" s="58" t="s">
        <v>10114</v>
      </c>
      <c r="E3742" s="58" t="s">
        <v>984</v>
      </c>
      <c r="F3742" s="57" t="s">
        <v>441</v>
      </c>
      <c r="G3742" s="59">
        <v>5339</v>
      </c>
      <c r="H3742" s="102">
        <f t="shared" si="58"/>
        <v>1.0871623616611858</v>
      </c>
    </row>
    <row r="3743" spans="1:8">
      <c r="A3743" s="56">
        <v>391090600353</v>
      </c>
      <c r="B3743" s="57" t="s">
        <v>10115</v>
      </c>
      <c r="C3743" s="58" t="s">
        <v>10116</v>
      </c>
      <c r="D3743" s="58" t="s">
        <v>10117</v>
      </c>
      <c r="E3743" s="58" t="s">
        <v>984</v>
      </c>
      <c r="F3743" s="57" t="s">
        <v>441</v>
      </c>
      <c r="G3743" s="59">
        <v>5339</v>
      </c>
      <c r="H3743" s="102">
        <f t="shared" si="58"/>
        <v>1.0871623616611858</v>
      </c>
    </row>
    <row r="3744" spans="1:8">
      <c r="A3744" s="56">
        <v>391170700090</v>
      </c>
      <c r="B3744" s="57" t="s">
        <v>10118</v>
      </c>
      <c r="C3744" s="58" t="s">
        <v>10119</v>
      </c>
      <c r="D3744" s="58" t="s">
        <v>10120</v>
      </c>
      <c r="E3744" s="58" t="s">
        <v>984</v>
      </c>
      <c r="F3744" s="57" t="s">
        <v>441</v>
      </c>
      <c r="G3744" s="59">
        <v>5339</v>
      </c>
      <c r="H3744" s="102">
        <f t="shared" si="58"/>
        <v>1.0871623616611858</v>
      </c>
    </row>
    <row r="3745" spans="1:8">
      <c r="A3745" s="56">
        <v>391861000043</v>
      </c>
      <c r="B3745" s="57" t="s">
        <v>10121</v>
      </c>
      <c r="C3745" s="58" t="s">
        <v>10122</v>
      </c>
      <c r="D3745" s="58" t="s">
        <v>10123</v>
      </c>
      <c r="E3745" s="58" t="s">
        <v>1788</v>
      </c>
      <c r="F3745" s="57" t="s">
        <v>441</v>
      </c>
      <c r="G3745" s="59">
        <v>5339</v>
      </c>
      <c r="H3745" s="102">
        <f t="shared" si="58"/>
        <v>1.0871623616611858</v>
      </c>
    </row>
    <row r="3746" spans="1:8">
      <c r="A3746" s="56">
        <v>391870300017</v>
      </c>
      <c r="B3746" s="57" t="s">
        <v>10124</v>
      </c>
      <c r="C3746" s="58" t="s">
        <v>7243</v>
      </c>
      <c r="D3746" s="58" t="s">
        <v>10125</v>
      </c>
      <c r="E3746" s="58" t="s">
        <v>984</v>
      </c>
      <c r="F3746" s="57" t="s">
        <v>441</v>
      </c>
      <c r="G3746" s="59">
        <v>5339</v>
      </c>
      <c r="H3746" s="102">
        <f t="shared" si="58"/>
        <v>1.0871623616611858</v>
      </c>
    </row>
    <row r="3747" spans="1:8">
      <c r="A3747" s="56">
        <v>393010710466</v>
      </c>
      <c r="B3747" s="57" t="s">
        <v>10126</v>
      </c>
      <c r="C3747" s="58" t="s">
        <v>10127</v>
      </c>
      <c r="D3747" s="58" t="s">
        <v>10128</v>
      </c>
      <c r="E3747" s="58" t="s">
        <v>6362</v>
      </c>
      <c r="F3747" s="57" t="s">
        <v>441</v>
      </c>
      <c r="G3747" s="59">
        <v>5339</v>
      </c>
      <c r="H3747" s="102">
        <f t="shared" si="58"/>
        <v>1.0871623616611858</v>
      </c>
    </row>
    <row r="3748" spans="1:8">
      <c r="A3748" s="56">
        <v>393990110320</v>
      </c>
      <c r="B3748" s="57" t="s">
        <v>10129</v>
      </c>
      <c r="C3748" s="58" t="s">
        <v>10130</v>
      </c>
      <c r="D3748" s="58" t="s">
        <v>10131</v>
      </c>
      <c r="E3748" s="58" t="s">
        <v>2620</v>
      </c>
      <c r="F3748" s="57" t="s">
        <v>441</v>
      </c>
      <c r="G3748" s="59">
        <v>5339</v>
      </c>
      <c r="H3748" s="102">
        <f t="shared" si="58"/>
        <v>1.0871623616611858</v>
      </c>
    </row>
    <row r="3749" spans="1:8">
      <c r="A3749" s="56">
        <v>395000200365</v>
      </c>
      <c r="B3749" s="57" t="s">
        <v>10132</v>
      </c>
      <c r="C3749" s="58" t="s">
        <v>10133</v>
      </c>
      <c r="D3749" s="58" t="s">
        <v>10134</v>
      </c>
      <c r="E3749" s="58" t="s">
        <v>743</v>
      </c>
      <c r="F3749" s="57" t="s">
        <v>441</v>
      </c>
      <c r="G3749" s="59">
        <v>5339</v>
      </c>
      <c r="H3749" s="102">
        <f t="shared" si="58"/>
        <v>1.0871623616611858</v>
      </c>
    </row>
    <row r="3750" spans="1:8">
      <c r="A3750" s="56">
        <v>395020301583</v>
      </c>
      <c r="B3750" s="57" t="s">
        <v>10135</v>
      </c>
      <c r="C3750" s="58" t="s">
        <v>10136</v>
      </c>
      <c r="D3750" s="58" t="s">
        <v>6364</v>
      </c>
      <c r="E3750" s="58" t="s">
        <v>728</v>
      </c>
      <c r="F3750" s="57" t="s">
        <v>441</v>
      </c>
      <c r="G3750" s="59">
        <v>5339</v>
      </c>
      <c r="H3750" s="102">
        <f t="shared" si="58"/>
        <v>1.0871623616611858</v>
      </c>
    </row>
    <row r="3751" spans="1:8">
      <c r="A3751" s="56">
        <v>395040701057</v>
      </c>
      <c r="B3751" s="57" t="s">
        <v>10137</v>
      </c>
      <c r="C3751" s="58" t="s">
        <v>10138</v>
      </c>
      <c r="D3751" s="58" t="s">
        <v>10139</v>
      </c>
      <c r="E3751" s="58" t="s">
        <v>728</v>
      </c>
      <c r="F3751" s="57" t="s">
        <v>441</v>
      </c>
      <c r="G3751" s="59">
        <v>5339</v>
      </c>
      <c r="H3751" s="102">
        <f t="shared" si="58"/>
        <v>1.0871623616611858</v>
      </c>
    </row>
    <row r="3752" spans="1:8">
      <c r="A3752" s="56">
        <v>395060301748</v>
      </c>
      <c r="B3752" s="57" t="s">
        <v>10140</v>
      </c>
      <c r="C3752" s="58" t="s">
        <v>10141</v>
      </c>
      <c r="D3752" s="58" t="s">
        <v>10142</v>
      </c>
      <c r="E3752" s="58" t="s">
        <v>743</v>
      </c>
      <c r="F3752" s="57" t="s">
        <v>441</v>
      </c>
      <c r="G3752" s="59">
        <v>5339</v>
      </c>
      <c r="H3752" s="102">
        <f t="shared" si="58"/>
        <v>1.0871623616611858</v>
      </c>
    </row>
    <row r="3753" spans="1:8">
      <c r="A3753" s="56">
        <v>395080201286</v>
      </c>
      <c r="B3753" s="57" t="s">
        <v>10143</v>
      </c>
      <c r="C3753" s="58" t="s">
        <v>9120</v>
      </c>
      <c r="D3753" s="58" t="s">
        <v>10144</v>
      </c>
      <c r="E3753" s="58" t="s">
        <v>743</v>
      </c>
      <c r="F3753" s="57" t="s">
        <v>441</v>
      </c>
      <c r="G3753" s="59">
        <v>5339</v>
      </c>
      <c r="H3753" s="102">
        <f t="shared" si="58"/>
        <v>1.0871623616611858</v>
      </c>
    </row>
    <row r="3754" spans="1:8">
      <c r="A3754" s="56">
        <v>395090601657</v>
      </c>
      <c r="B3754" s="57" t="s">
        <v>10145</v>
      </c>
      <c r="C3754" s="58" t="s">
        <v>10146</v>
      </c>
      <c r="D3754" s="58" t="s">
        <v>10147</v>
      </c>
      <c r="E3754" s="58" t="s">
        <v>728</v>
      </c>
      <c r="F3754" s="57" t="s">
        <v>441</v>
      </c>
      <c r="G3754" s="59">
        <v>5339</v>
      </c>
      <c r="H3754" s="102">
        <f t="shared" si="58"/>
        <v>1.0871623616611858</v>
      </c>
    </row>
    <row r="3755" spans="1:8">
      <c r="A3755" s="56">
        <v>395101200862</v>
      </c>
      <c r="B3755" s="57" t="s">
        <v>10148</v>
      </c>
      <c r="C3755" s="58" t="s">
        <v>10149</v>
      </c>
      <c r="D3755" s="58" t="s">
        <v>10150</v>
      </c>
      <c r="E3755" s="58" t="s">
        <v>743</v>
      </c>
      <c r="F3755" s="57" t="s">
        <v>441</v>
      </c>
      <c r="G3755" s="59">
        <v>5339</v>
      </c>
      <c r="H3755" s="102">
        <f t="shared" si="58"/>
        <v>1.0871623616611858</v>
      </c>
    </row>
    <row r="3756" spans="1:8">
      <c r="A3756" s="56">
        <v>395110401765</v>
      </c>
      <c r="B3756" s="57" t="s">
        <v>10151</v>
      </c>
      <c r="C3756" s="58" t="s">
        <v>10152</v>
      </c>
      <c r="D3756" s="58" t="s">
        <v>10153</v>
      </c>
      <c r="E3756" s="58" t="s">
        <v>743</v>
      </c>
      <c r="F3756" s="57" t="s">
        <v>441</v>
      </c>
      <c r="G3756" s="59">
        <v>5339</v>
      </c>
      <c r="H3756" s="102">
        <f t="shared" si="58"/>
        <v>1.0871623616611858</v>
      </c>
    </row>
    <row r="3757" spans="1:8">
      <c r="A3757" s="56">
        <v>395110500879</v>
      </c>
      <c r="B3757" s="57" t="s">
        <v>10154</v>
      </c>
      <c r="C3757" s="58" t="s">
        <v>10155</v>
      </c>
      <c r="D3757" s="58" t="s">
        <v>10156</v>
      </c>
      <c r="E3757" s="58" t="s">
        <v>743</v>
      </c>
      <c r="F3757" s="57" t="s">
        <v>441</v>
      </c>
      <c r="G3757" s="59">
        <v>5339</v>
      </c>
      <c r="H3757" s="102">
        <f t="shared" si="58"/>
        <v>1.0871623616611858</v>
      </c>
    </row>
    <row r="3758" spans="1:8">
      <c r="A3758" s="56">
        <v>395111200089</v>
      </c>
      <c r="B3758" s="57" t="s">
        <v>10157</v>
      </c>
      <c r="C3758" s="58" t="s">
        <v>10158</v>
      </c>
      <c r="D3758" s="58" t="s">
        <v>10159</v>
      </c>
      <c r="E3758" s="58" t="s">
        <v>743</v>
      </c>
      <c r="F3758" s="57" t="s">
        <v>441</v>
      </c>
      <c r="G3758" s="59">
        <v>5339</v>
      </c>
      <c r="H3758" s="102">
        <f t="shared" si="58"/>
        <v>1.0871623616611858</v>
      </c>
    </row>
    <row r="3759" spans="1:8">
      <c r="A3759" s="56">
        <v>395120401615</v>
      </c>
      <c r="B3759" s="57" t="s">
        <v>10160</v>
      </c>
      <c r="C3759" s="58" t="s">
        <v>10161</v>
      </c>
      <c r="D3759" s="58" t="s">
        <v>10162</v>
      </c>
      <c r="E3759" s="58" t="s">
        <v>743</v>
      </c>
      <c r="F3759" s="57" t="s">
        <v>441</v>
      </c>
      <c r="G3759" s="59">
        <v>5339</v>
      </c>
      <c r="H3759" s="102">
        <f t="shared" si="58"/>
        <v>1.0871623616611858</v>
      </c>
    </row>
    <row r="3760" spans="1:8">
      <c r="A3760" s="56">
        <v>395121100279</v>
      </c>
      <c r="B3760" s="57" t="s">
        <v>10163</v>
      </c>
      <c r="C3760" s="58" t="s">
        <v>10164</v>
      </c>
      <c r="D3760" s="58" t="s">
        <v>10165</v>
      </c>
      <c r="E3760" s="58" t="s">
        <v>743</v>
      </c>
      <c r="F3760" s="57" t="s">
        <v>441</v>
      </c>
      <c r="G3760" s="59">
        <v>5339</v>
      </c>
      <c r="H3760" s="102">
        <f t="shared" si="58"/>
        <v>1.0871623616611858</v>
      </c>
    </row>
    <row r="3761" spans="1:8">
      <c r="A3761" s="56">
        <v>395130401206</v>
      </c>
      <c r="B3761" s="57" t="s">
        <v>10166</v>
      </c>
      <c r="C3761" s="58" t="s">
        <v>10167</v>
      </c>
      <c r="D3761" s="58" t="s">
        <v>10168</v>
      </c>
      <c r="E3761" s="58" t="s">
        <v>743</v>
      </c>
      <c r="F3761" s="57" t="s">
        <v>441</v>
      </c>
      <c r="G3761" s="59">
        <v>5339</v>
      </c>
      <c r="H3761" s="102">
        <f t="shared" si="58"/>
        <v>1.0871623616611858</v>
      </c>
    </row>
    <row r="3762" spans="1:8">
      <c r="A3762" s="56">
        <v>395130501634</v>
      </c>
      <c r="B3762" s="57" t="s">
        <v>10169</v>
      </c>
      <c r="C3762" s="58" t="s">
        <v>10170</v>
      </c>
      <c r="D3762" s="58" t="s">
        <v>10171</v>
      </c>
      <c r="E3762" s="58" t="s">
        <v>728</v>
      </c>
      <c r="F3762" s="57" t="s">
        <v>441</v>
      </c>
      <c r="G3762" s="59">
        <v>5339</v>
      </c>
      <c r="H3762" s="102">
        <f t="shared" si="58"/>
        <v>1.0871623616611858</v>
      </c>
    </row>
    <row r="3763" spans="1:8">
      <c r="A3763" s="56">
        <v>395170201137</v>
      </c>
      <c r="B3763" s="57" t="s">
        <v>10172</v>
      </c>
      <c r="C3763" s="58" t="s">
        <v>9864</v>
      </c>
      <c r="D3763" s="58" t="s">
        <v>10173</v>
      </c>
      <c r="E3763" s="58" t="s">
        <v>728</v>
      </c>
      <c r="F3763" s="57" t="s">
        <v>441</v>
      </c>
      <c r="G3763" s="59">
        <v>5339</v>
      </c>
      <c r="H3763" s="102">
        <f t="shared" si="58"/>
        <v>1.0871623616611858</v>
      </c>
    </row>
    <row r="3764" spans="1:8">
      <c r="A3764" s="56">
        <v>395770805206</v>
      </c>
      <c r="B3764" s="57" t="s">
        <v>10174</v>
      </c>
      <c r="C3764" s="58" t="s">
        <v>10175</v>
      </c>
      <c r="D3764" s="58" t="s">
        <v>10176</v>
      </c>
      <c r="E3764" s="58" t="s">
        <v>743</v>
      </c>
      <c r="F3764" s="57" t="s">
        <v>441</v>
      </c>
      <c r="G3764" s="59">
        <v>5339</v>
      </c>
      <c r="H3764" s="102">
        <f t="shared" si="58"/>
        <v>1.0871623616611858</v>
      </c>
    </row>
    <row r="3765" spans="1:8">
      <c r="A3765" s="56">
        <v>395971250628</v>
      </c>
      <c r="B3765" s="57" t="s">
        <v>10177</v>
      </c>
      <c r="C3765" s="58" t="s">
        <v>10178</v>
      </c>
      <c r="D3765" s="58" t="s">
        <v>10179</v>
      </c>
      <c r="E3765" s="58" t="s">
        <v>743</v>
      </c>
      <c r="F3765" s="57" t="s">
        <v>441</v>
      </c>
      <c r="G3765" s="59">
        <v>5339</v>
      </c>
      <c r="H3765" s="102">
        <f t="shared" si="58"/>
        <v>1.0871623616611858</v>
      </c>
    </row>
    <row r="3766" spans="1:8">
      <c r="A3766" s="56">
        <v>395980621001</v>
      </c>
      <c r="B3766" s="57" t="s">
        <v>10180</v>
      </c>
      <c r="C3766" s="58" t="s">
        <v>10181</v>
      </c>
      <c r="D3766" s="58" t="s">
        <v>10182</v>
      </c>
      <c r="E3766" s="58" t="s">
        <v>743</v>
      </c>
      <c r="F3766" s="57" t="s">
        <v>441</v>
      </c>
      <c r="G3766" s="59">
        <v>5339</v>
      </c>
      <c r="H3766" s="102">
        <f t="shared" si="58"/>
        <v>1.0871623616611858</v>
      </c>
    </row>
    <row r="3767" spans="1:8">
      <c r="A3767" s="56">
        <v>395990752715</v>
      </c>
      <c r="B3767" s="57" t="s">
        <v>10183</v>
      </c>
      <c r="C3767" s="58" t="s">
        <v>10184</v>
      </c>
      <c r="D3767" s="58" t="s">
        <v>10185</v>
      </c>
      <c r="E3767" s="58" t="s">
        <v>743</v>
      </c>
      <c r="F3767" s="57" t="s">
        <v>441</v>
      </c>
      <c r="G3767" s="59">
        <v>5339</v>
      </c>
      <c r="H3767" s="102">
        <f t="shared" si="58"/>
        <v>1.0871623616611858</v>
      </c>
    </row>
    <row r="3768" spans="1:8">
      <c r="A3768" s="56">
        <v>396030901054</v>
      </c>
      <c r="B3768" s="57" t="s">
        <v>210</v>
      </c>
      <c r="C3768" s="58" t="s">
        <v>10186</v>
      </c>
      <c r="D3768" s="58" t="s">
        <v>10187</v>
      </c>
      <c r="E3768" s="58" t="s">
        <v>440</v>
      </c>
      <c r="F3768" s="57" t="s">
        <v>441</v>
      </c>
      <c r="G3768" s="59">
        <v>5339</v>
      </c>
      <c r="H3768" s="102">
        <f t="shared" si="58"/>
        <v>1.0871623616611858</v>
      </c>
    </row>
    <row r="3769" spans="1:8">
      <c r="A3769" s="56">
        <v>396140500764</v>
      </c>
      <c r="B3769" s="57" t="s">
        <v>390</v>
      </c>
      <c r="C3769" s="58" t="s">
        <v>10188</v>
      </c>
      <c r="D3769" s="58" t="s">
        <v>10189</v>
      </c>
      <c r="E3769" s="58" t="s">
        <v>440</v>
      </c>
      <c r="F3769" s="57" t="s">
        <v>441</v>
      </c>
      <c r="G3769" s="59">
        <v>5339</v>
      </c>
      <c r="H3769" s="102">
        <f t="shared" si="58"/>
        <v>1.0871623616611858</v>
      </c>
    </row>
    <row r="3770" spans="1:8">
      <c r="A3770" s="56">
        <v>397000812037</v>
      </c>
      <c r="B3770" s="57" t="s">
        <v>10190</v>
      </c>
      <c r="C3770" s="58" t="s">
        <v>10191</v>
      </c>
      <c r="D3770" s="58" t="s">
        <v>10192</v>
      </c>
      <c r="E3770" s="58" t="s">
        <v>10193</v>
      </c>
      <c r="F3770" s="57" t="s">
        <v>441</v>
      </c>
      <c r="G3770" s="59">
        <v>5339</v>
      </c>
      <c r="H3770" s="102">
        <f t="shared" si="58"/>
        <v>1.0871623616611858</v>
      </c>
    </row>
    <row r="3771" spans="1:8">
      <c r="A3771" s="56">
        <v>398000806211</v>
      </c>
      <c r="B3771" s="57" t="s">
        <v>10194</v>
      </c>
      <c r="C3771" s="58" t="s">
        <v>8609</v>
      </c>
      <c r="D3771" s="58" t="s">
        <v>10195</v>
      </c>
      <c r="E3771" s="58" t="s">
        <v>1051</v>
      </c>
      <c r="F3771" s="57" t="s">
        <v>441</v>
      </c>
      <c r="G3771" s="59">
        <v>5339</v>
      </c>
      <c r="H3771" s="102">
        <f t="shared" si="58"/>
        <v>1.0871623616611858</v>
      </c>
    </row>
    <row r="3772" spans="1:8">
      <c r="A3772" s="56">
        <v>398980911458</v>
      </c>
      <c r="B3772" s="57" t="s">
        <v>10196</v>
      </c>
      <c r="C3772" s="58" t="s">
        <v>10197</v>
      </c>
      <c r="D3772" s="58" t="s">
        <v>10198</v>
      </c>
      <c r="E3772" s="58" t="s">
        <v>743</v>
      </c>
      <c r="F3772" s="57" t="s">
        <v>441</v>
      </c>
      <c r="G3772" s="59">
        <v>5339</v>
      </c>
      <c r="H3772" s="102">
        <f t="shared" si="58"/>
        <v>1.0871623616611858</v>
      </c>
    </row>
    <row r="3773" spans="1:8">
      <c r="A3773" s="56">
        <v>400060605538</v>
      </c>
      <c r="B3773" s="57" t="s">
        <v>10199</v>
      </c>
      <c r="C3773" s="58" t="s">
        <v>10200</v>
      </c>
      <c r="D3773" s="58" t="s">
        <v>10201</v>
      </c>
      <c r="E3773" s="58" t="s">
        <v>716</v>
      </c>
      <c r="F3773" s="57" t="s">
        <v>441</v>
      </c>
      <c r="G3773" s="59">
        <v>5339</v>
      </c>
      <c r="H3773" s="102">
        <f t="shared" si="58"/>
        <v>1.0871623616611858</v>
      </c>
    </row>
    <row r="3774" spans="1:8">
      <c r="A3774" s="56">
        <v>400080601466</v>
      </c>
      <c r="B3774" s="57" t="s">
        <v>10202</v>
      </c>
      <c r="C3774" s="58" t="s">
        <v>10203</v>
      </c>
      <c r="D3774" s="58" t="s">
        <v>10204</v>
      </c>
      <c r="E3774" s="58" t="s">
        <v>4814</v>
      </c>
      <c r="F3774" s="57" t="s">
        <v>441</v>
      </c>
      <c r="G3774" s="59">
        <v>5339</v>
      </c>
      <c r="H3774" s="102">
        <f t="shared" si="58"/>
        <v>1.0871623616611858</v>
      </c>
    </row>
    <row r="3775" spans="1:8">
      <c r="A3775" s="56">
        <v>400130708585</v>
      </c>
      <c r="B3775" s="57" t="s">
        <v>10205</v>
      </c>
      <c r="C3775" s="58" t="s">
        <v>10206</v>
      </c>
      <c r="D3775" s="58" t="s">
        <v>8604</v>
      </c>
      <c r="E3775" s="58" t="s">
        <v>716</v>
      </c>
      <c r="F3775" s="57" t="s">
        <v>441</v>
      </c>
      <c r="G3775" s="59">
        <v>5339</v>
      </c>
      <c r="H3775" s="102">
        <f t="shared" si="58"/>
        <v>1.0871623616611858</v>
      </c>
    </row>
    <row r="3776" spans="1:8">
      <c r="A3776" s="56">
        <v>400170203664</v>
      </c>
      <c r="B3776" s="57" t="s">
        <v>10207</v>
      </c>
      <c r="C3776" s="58" t="s">
        <v>10208</v>
      </c>
      <c r="D3776" s="58" t="s">
        <v>10209</v>
      </c>
      <c r="E3776" s="58" t="s">
        <v>716</v>
      </c>
      <c r="F3776" s="57" t="s">
        <v>441</v>
      </c>
      <c r="G3776" s="59">
        <v>5339</v>
      </c>
      <c r="H3776" s="102">
        <f t="shared" si="58"/>
        <v>1.0871623616611858</v>
      </c>
    </row>
    <row r="3777" spans="1:8">
      <c r="A3777" s="56">
        <v>400181108973</v>
      </c>
      <c r="B3777" s="57" t="s">
        <v>10210</v>
      </c>
      <c r="C3777" s="58" t="s">
        <v>10211</v>
      </c>
      <c r="D3777" s="58" t="s">
        <v>10212</v>
      </c>
      <c r="E3777" s="58" t="s">
        <v>716</v>
      </c>
      <c r="F3777" s="57" t="s">
        <v>441</v>
      </c>
      <c r="G3777" s="59">
        <v>5339</v>
      </c>
      <c r="H3777" s="102">
        <f t="shared" si="58"/>
        <v>1.0871623616611858</v>
      </c>
    </row>
    <row r="3778" spans="1:8">
      <c r="A3778" s="56">
        <v>400971221231</v>
      </c>
      <c r="B3778" s="57" t="s">
        <v>10213</v>
      </c>
      <c r="C3778" s="58" t="s">
        <v>10214</v>
      </c>
      <c r="D3778" s="58" t="s">
        <v>10215</v>
      </c>
      <c r="E3778" s="58" t="s">
        <v>716</v>
      </c>
      <c r="F3778" s="57" t="s">
        <v>441</v>
      </c>
      <c r="G3778" s="59">
        <v>5339</v>
      </c>
      <c r="H3778" s="102">
        <f t="shared" si="58"/>
        <v>1.0871623616611858</v>
      </c>
    </row>
    <row r="3779" spans="1:8">
      <c r="A3779" s="56">
        <v>390890200039</v>
      </c>
      <c r="B3779" s="57" t="s">
        <v>10216</v>
      </c>
      <c r="C3779" s="58" t="s">
        <v>10217</v>
      </c>
      <c r="D3779" s="58" t="s">
        <v>10218</v>
      </c>
      <c r="E3779" s="58" t="s">
        <v>1055</v>
      </c>
      <c r="F3779" s="57" t="s">
        <v>441</v>
      </c>
      <c r="G3779" s="59">
        <v>5299</v>
      </c>
      <c r="H3779" s="102">
        <f t="shared" ref="H3779:H3842" si="59">G3779/4910.95</f>
        <v>1.0790172980787831</v>
      </c>
    </row>
    <row r="3780" spans="1:8">
      <c r="A3780" s="56">
        <v>371970200612</v>
      </c>
      <c r="B3780" s="57" t="s">
        <v>10219</v>
      </c>
      <c r="C3780" s="58" t="s">
        <v>10220</v>
      </c>
      <c r="D3780" s="58" t="s">
        <v>10221</v>
      </c>
      <c r="E3780" s="58" t="s">
        <v>4156</v>
      </c>
      <c r="F3780" s="57" t="s">
        <v>441</v>
      </c>
      <c r="G3780" s="59">
        <v>5121</v>
      </c>
      <c r="H3780" s="102">
        <f t="shared" si="59"/>
        <v>1.0427717651370916</v>
      </c>
    </row>
    <row r="3781" spans="1:8">
      <c r="A3781" s="56">
        <v>400990221772</v>
      </c>
      <c r="B3781" s="57" t="s">
        <v>10222</v>
      </c>
      <c r="C3781" s="58" t="s">
        <v>10223</v>
      </c>
      <c r="D3781" s="58" t="s">
        <v>10224</v>
      </c>
      <c r="E3781" s="58" t="s">
        <v>716</v>
      </c>
      <c r="F3781" s="57" t="s">
        <v>441</v>
      </c>
      <c r="G3781" s="59">
        <v>4816</v>
      </c>
      <c r="H3781" s="102">
        <f t="shared" si="59"/>
        <v>0.98066565532127192</v>
      </c>
    </row>
    <row r="3782" spans="1:8">
      <c r="A3782" s="56">
        <v>391920600149</v>
      </c>
      <c r="B3782" s="57" t="s">
        <v>10225</v>
      </c>
      <c r="C3782" s="58" t="s">
        <v>10226</v>
      </c>
      <c r="D3782" s="58" t="s">
        <v>10227</v>
      </c>
      <c r="E3782" s="58" t="s">
        <v>1416</v>
      </c>
      <c r="F3782" s="57" t="s">
        <v>441</v>
      </c>
      <c r="G3782" s="59">
        <v>4637</v>
      </c>
      <c r="H3782" s="102">
        <f t="shared" si="59"/>
        <v>0.94421649579002032</v>
      </c>
    </row>
    <row r="3783" spans="1:8">
      <c r="A3783" s="56">
        <v>400990122146</v>
      </c>
      <c r="B3783" s="57" t="s">
        <v>10228</v>
      </c>
      <c r="C3783" s="58" t="s">
        <v>10229</v>
      </c>
      <c r="D3783" s="58" t="s">
        <v>10230</v>
      </c>
      <c r="E3783" s="58" t="s">
        <v>716</v>
      </c>
      <c r="F3783" s="57" t="s">
        <v>441</v>
      </c>
      <c r="G3783" s="59">
        <v>4591</v>
      </c>
      <c r="H3783" s="102">
        <f t="shared" si="59"/>
        <v>0.93484967267025731</v>
      </c>
    </row>
    <row r="3784" spans="1:8">
      <c r="A3784" s="56">
        <v>371010400013</v>
      </c>
      <c r="B3784" s="57" t="s">
        <v>10231</v>
      </c>
      <c r="C3784" s="58" t="s">
        <v>10232</v>
      </c>
      <c r="D3784" s="58" t="s">
        <v>10233</v>
      </c>
      <c r="E3784" s="58" t="s">
        <v>4156</v>
      </c>
      <c r="F3784" s="57" t="s">
        <v>441</v>
      </c>
      <c r="G3784" s="59">
        <v>4338</v>
      </c>
      <c r="H3784" s="102">
        <f t="shared" si="59"/>
        <v>0.88333214551156092</v>
      </c>
    </row>
    <row r="3785" spans="1:8">
      <c r="A3785" s="56">
        <v>400030306781</v>
      </c>
      <c r="B3785" s="57" t="s">
        <v>10234</v>
      </c>
      <c r="C3785" s="58" t="s">
        <v>10235</v>
      </c>
      <c r="D3785" s="58" t="s">
        <v>10236</v>
      </c>
      <c r="E3785" s="58" t="s">
        <v>716</v>
      </c>
      <c r="F3785" s="57" t="s">
        <v>441</v>
      </c>
      <c r="G3785" s="59">
        <v>4247</v>
      </c>
      <c r="H3785" s="102">
        <f t="shared" si="59"/>
        <v>0.86480212586159499</v>
      </c>
    </row>
    <row r="3786" spans="1:8">
      <c r="A3786" s="56">
        <v>395161100549</v>
      </c>
      <c r="B3786" s="57" t="s">
        <v>10237</v>
      </c>
      <c r="C3786" s="58" t="s">
        <v>6638</v>
      </c>
      <c r="D3786" s="58" t="s">
        <v>10238</v>
      </c>
      <c r="E3786" s="58" t="s">
        <v>728</v>
      </c>
      <c r="F3786" s="57" t="s">
        <v>441</v>
      </c>
      <c r="G3786" s="59">
        <v>4114</v>
      </c>
      <c r="H3786" s="102">
        <f t="shared" si="59"/>
        <v>0.83771978945010639</v>
      </c>
    </row>
    <row r="3787" spans="1:8">
      <c r="A3787" s="56">
        <v>395180901536</v>
      </c>
      <c r="B3787" s="57" t="s">
        <v>10239</v>
      </c>
      <c r="C3787" s="58" t="s">
        <v>10240</v>
      </c>
      <c r="D3787" s="58" t="s">
        <v>10241</v>
      </c>
      <c r="E3787" s="58" t="s">
        <v>728</v>
      </c>
      <c r="F3787" s="57" t="s">
        <v>441</v>
      </c>
      <c r="G3787" s="59">
        <v>4114</v>
      </c>
      <c r="H3787" s="102">
        <f t="shared" si="59"/>
        <v>0.83771978945010639</v>
      </c>
    </row>
    <row r="3788" spans="1:8">
      <c r="A3788" s="56">
        <v>372791204342</v>
      </c>
      <c r="B3788" s="57" t="s">
        <v>10242</v>
      </c>
      <c r="C3788" s="58" t="s">
        <v>10243</v>
      </c>
      <c r="D3788" s="58" t="s">
        <v>10244</v>
      </c>
      <c r="E3788" s="58" t="s">
        <v>6312</v>
      </c>
      <c r="F3788" s="57" t="s">
        <v>441</v>
      </c>
      <c r="G3788" s="59">
        <v>4113</v>
      </c>
      <c r="H3788" s="102">
        <f t="shared" si="59"/>
        <v>0.83751616286054631</v>
      </c>
    </row>
    <row r="3789" spans="1:8">
      <c r="A3789" s="56">
        <v>390010810020</v>
      </c>
      <c r="B3789" s="57" t="s">
        <v>10245</v>
      </c>
      <c r="C3789" s="58" t="s">
        <v>10246</v>
      </c>
      <c r="D3789" s="58" t="s">
        <v>10247</v>
      </c>
      <c r="E3789" s="58" t="s">
        <v>1532</v>
      </c>
      <c r="F3789" s="57" t="s">
        <v>441</v>
      </c>
      <c r="G3789" s="59">
        <v>4113</v>
      </c>
      <c r="H3789" s="102">
        <f t="shared" si="59"/>
        <v>0.83751616286054631</v>
      </c>
    </row>
    <row r="3790" spans="1:8">
      <c r="A3790" s="56">
        <v>390140300759</v>
      </c>
      <c r="B3790" s="57" t="s">
        <v>10248</v>
      </c>
      <c r="C3790" s="58" t="s">
        <v>10249</v>
      </c>
      <c r="D3790" s="58" t="s">
        <v>10250</v>
      </c>
      <c r="E3790" s="58" t="s">
        <v>1532</v>
      </c>
      <c r="F3790" s="57" t="s">
        <v>441</v>
      </c>
      <c r="G3790" s="59">
        <v>4113</v>
      </c>
      <c r="H3790" s="102">
        <f t="shared" si="59"/>
        <v>0.83751616286054631</v>
      </c>
    </row>
    <row r="3791" spans="1:8">
      <c r="A3791" s="56">
        <v>390820900084</v>
      </c>
      <c r="B3791" s="57" t="s">
        <v>10251</v>
      </c>
      <c r="C3791" s="58" t="s">
        <v>10252</v>
      </c>
      <c r="D3791" s="58" t="s">
        <v>10253</v>
      </c>
      <c r="E3791" s="58" t="s">
        <v>1532</v>
      </c>
      <c r="F3791" s="57" t="s">
        <v>441</v>
      </c>
      <c r="G3791" s="59">
        <v>4113</v>
      </c>
      <c r="H3791" s="102">
        <f t="shared" si="59"/>
        <v>0.83751616286054631</v>
      </c>
    </row>
    <row r="3792" spans="1:8">
      <c r="A3792" s="56">
        <v>391090600400</v>
      </c>
      <c r="B3792" s="57" t="s">
        <v>10254</v>
      </c>
      <c r="C3792" s="58" t="s">
        <v>10255</v>
      </c>
      <c r="D3792" s="58" t="s">
        <v>10256</v>
      </c>
      <c r="E3792" s="58" t="s">
        <v>1416</v>
      </c>
      <c r="F3792" s="57" t="s">
        <v>441</v>
      </c>
      <c r="G3792" s="59">
        <v>4113</v>
      </c>
      <c r="H3792" s="102">
        <f t="shared" si="59"/>
        <v>0.83751616286054631</v>
      </c>
    </row>
    <row r="3793" spans="1:8">
      <c r="A3793" s="56">
        <v>414700801917</v>
      </c>
      <c r="B3793" s="57" t="s">
        <v>10257</v>
      </c>
      <c r="C3793" s="58" t="s">
        <v>10258</v>
      </c>
      <c r="D3793" s="58" t="s">
        <v>10259</v>
      </c>
      <c r="E3793" s="58" t="s">
        <v>2174</v>
      </c>
      <c r="F3793" s="57" t="s">
        <v>441</v>
      </c>
      <c r="G3793" s="59">
        <v>4101</v>
      </c>
      <c r="H3793" s="102">
        <f t="shared" si="59"/>
        <v>0.83507264378582557</v>
      </c>
    </row>
    <row r="3794" spans="1:8">
      <c r="A3794" s="56">
        <v>398901200525</v>
      </c>
      <c r="B3794" s="57" t="s">
        <v>10260</v>
      </c>
      <c r="C3794" s="58" t="s">
        <v>10261</v>
      </c>
      <c r="D3794" s="58" t="s">
        <v>10262</v>
      </c>
      <c r="E3794" s="58" t="s">
        <v>2160</v>
      </c>
      <c r="F3794" s="57" t="s">
        <v>441</v>
      </c>
      <c r="G3794" s="59">
        <v>3825</v>
      </c>
      <c r="H3794" s="102">
        <f t="shared" si="59"/>
        <v>0.77887170506724768</v>
      </c>
    </row>
    <row r="3795" spans="1:8">
      <c r="A3795" s="56">
        <v>400010400943</v>
      </c>
      <c r="B3795" s="57" t="s">
        <v>10263</v>
      </c>
      <c r="C3795" s="58" t="s">
        <v>10264</v>
      </c>
      <c r="D3795" s="58" t="s">
        <v>10265</v>
      </c>
      <c r="E3795" s="58" t="s">
        <v>716</v>
      </c>
      <c r="F3795" s="57" t="s">
        <v>441</v>
      </c>
      <c r="G3795" s="59">
        <v>3805</v>
      </c>
      <c r="H3795" s="102">
        <f t="shared" si="59"/>
        <v>0.77479917327604642</v>
      </c>
    </row>
    <row r="3796" spans="1:8">
      <c r="A3796" s="56">
        <v>400891100921</v>
      </c>
      <c r="B3796" s="57" t="s">
        <v>10266</v>
      </c>
      <c r="C3796" s="58" t="s">
        <v>10267</v>
      </c>
      <c r="D3796" s="58" t="s">
        <v>10268</v>
      </c>
      <c r="E3796" s="58" t="s">
        <v>716</v>
      </c>
      <c r="F3796" s="57" t="s">
        <v>441</v>
      </c>
      <c r="G3796" s="59">
        <v>3614</v>
      </c>
      <c r="H3796" s="102">
        <f t="shared" si="59"/>
        <v>0.73590649467007407</v>
      </c>
    </row>
    <row r="3797" spans="1:8">
      <c r="A3797" s="56">
        <v>400961030968</v>
      </c>
      <c r="B3797" s="57" t="s">
        <v>10269</v>
      </c>
      <c r="C3797" s="58" t="s">
        <v>10270</v>
      </c>
      <c r="D3797" s="58" t="s">
        <v>10271</v>
      </c>
      <c r="E3797" s="58" t="s">
        <v>716</v>
      </c>
      <c r="F3797" s="57" t="s">
        <v>441</v>
      </c>
      <c r="G3797" s="59">
        <v>3584</v>
      </c>
      <c r="H3797" s="102">
        <f t="shared" si="59"/>
        <v>0.72979769698327213</v>
      </c>
    </row>
    <row r="3798" spans="1:8">
      <c r="A3798" s="56">
        <v>400990321416</v>
      </c>
      <c r="B3798" s="57" t="s">
        <v>10272</v>
      </c>
      <c r="C3798" s="58" t="s">
        <v>10273</v>
      </c>
      <c r="D3798" s="58" t="s">
        <v>10274</v>
      </c>
      <c r="E3798" s="58" t="s">
        <v>2127</v>
      </c>
      <c r="F3798" s="57" t="s">
        <v>441</v>
      </c>
      <c r="G3798" s="59">
        <v>3537</v>
      </c>
      <c r="H3798" s="102">
        <f t="shared" si="59"/>
        <v>0.72022724727394904</v>
      </c>
    </row>
    <row r="3799" spans="1:8">
      <c r="A3799" s="56">
        <v>400860700245</v>
      </c>
      <c r="B3799" s="57" t="s">
        <v>10275</v>
      </c>
      <c r="C3799" s="58" t="s">
        <v>10276</v>
      </c>
      <c r="D3799" s="58" t="s">
        <v>10277</v>
      </c>
      <c r="E3799" s="58" t="s">
        <v>716</v>
      </c>
      <c r="F3799" s="57" t="s">
        <v>441</v>
      </c>
      <c r="G3799" s="59">
        <v>3506</v>
      </c>
      <c r="H3799" s="102">
        <f t="shared" si="59"/>
        <v>0.71391482299758702</v>
      </c>
    </row>
    <row r="3800" spans="1:8">
      <c r="A3800" s="56">
        <v>400850200228</v>
      </c>
      <c r="B3800" s="57" t="s">
        <v>10278</v>
      </c>
      <c r="C3800" s="58" t="s">
        <v>10279</v>
      </c>
      <c r="D3800" s="58" t="s">
        <v>7898</v>
      </c>
      <c r="E3800" s="58" t="s">
        <v>716</v>
      </c>
      <c r="F3800" s="57" t="s">
        <v>441</v>
      </c>
      <c r="G3800" s="59">
        <v>3486</v>
      </c>
      <c r="H3800" s="102">
        <f t="shared" si="59"/>
        <v>0.70984229120638576</v>
      </c>
    </row>
    <row r="3801" spans="1:8">
      <c r="A3801" s="56">
        <v>400960221921</v>
      </c>
      <c r="B3801" s="57" t="s">
        <v>10280</v>
      </c>
      <c r="C3801" s="58" t="s">
        <v>10281</v>
      </c>
      <c r="D3801" s="58" t="s">
        <v>4652</v>
      </c>
      <c r="E3801" s="58" t="s">
        <v>2127</v>
      </c>
      <c r="F3801" s="57" t="s">
        <v>441</v>
      </c>
      <c r="G3801" s="59">
        <v>3466</v>
      </c>
      <c r="H3801" s="102">
        <f t="shared" si="59"/>
        <v>0.70576975941518449</v>
      </c>
    </row>
    <row r="3802" spans="1:8">
      <c r="A3802" s="56">
        <v>391891200055</v>
      </c>
      <c r="B3802" s="57" t="s">
        <v>10282</v>
      </c>
      <c r="C3802" s="58" t="s">
        <v>10283</v>
      </c>
      <c r="D3802" s="58" t="s">
        <v>10284</v>
      </c>
      <c r="E3802" s="58" t="s">
        <v>1416</v>
      </c>
      <c r="F3802" s="57" t="s">
        <v>441</v>
      </c>
      <c r="G3802" s="59">
        <v>3386</v>
      </c>
      <c r="H3802" s="102">
        <f t="shared" si="59"/>
        <v>0.68947963225037923</v>
      </c>
    </row>
    <row r="3803" spans="1:8">
      <c r="A3803" s="56">
        <v>400000601118</v>
      </c>
      <c r="B3803" s="57" t="s">
        <v>10285</v>
      </c>
      <c r="C3803" s="58" t="s">
        <v>10286</v>
      </c>
      <c r="D3803" s="58" t="s">
        <v>10287</v>
      </c>
      <c r="E3803" s="58" t="s">
        <v>716</v>
      </c>
      <c r="F3803" s="57" t="s">
        <v>441</v>
      </c>
      <c r="G3803" s="59">
        <v>3227</v>
      </c>
      <c r="H3803" s="102">
        <f t="shared" si="59"/>
        <v>0.65710300451032899</v>
      </c>
    </row>
    <row r="3804" spans="1:8">
      <c r="A3804" s="56">
        <v>400030306552</v>
      </c>
      <c r="B3804" s="57" t="s">
        <v>10288</v>
      </c>
      <c r="C3804" s="58" t="s">
        <v>10289</v>
      </c>
      <c r="D3804" s="58" t="s">
        <v>8850</v>
      </c>
      <c r="E3804" s="58" t="s">
        <v>716</v>
      </c>
      <c r="F3804" s="57" t="s">
        <v>441</v>
      </c>
      <c r="G3804" s="59">
        <v>3156</v>
      </c>
      <c r="H3804" s="102">
        <f t="shared" si="59"/>
        <v>0.64264551665156433</v>
      </c>
    </row>
    <row r="3805" spans="1:8">
      <c r="A3805" s="56">
        <v>400960521381</v>
      </c>
      <c r="B3805" s="57" t="s">
        <v>10290</v>
      </c>
      <c r="C3805" s="58" t="s">
        <v>10291</v>
      </c>
      <c r="D3805" s="58" t="s">
        <v>10271</v>
      </c>
      <c r="E3805" s="58" t="s">
        <v>716</v>
      </c>
      <c r="F3805" s="57" t="s">
        <v>441</v>
      </c>
      <c r="G3805" s="59">
        <v>2985</v>
      </c>
      <c r="H3805" s="102">
        <f t="shared" si="59"/>
        <v>0.60782536983679336</v>
      </c>
    </row>
    <row r="3806" spans="1:8">
      <c r="A3806" s="56">
        <v>372990700723</v>
      </c>
      <c r="B3806" s="57" t="s">
        <v>10292</v>
      </c>
      <c r="C3806" s="58" t="s">
        <v>10293</v>
      </c>
      <c r="D3806" s="58" t="s">
        <v>10294</v>
      </c>
      <c r="E3806" s="58" t="s">
        <v>10295</v>
      </c>
      <c r="F3806" s="57" t="s">
        <v>441</v>
      </c>
      <c r="G3806" s="59">
        <v>2889</v>
      </c>
      <c r="H3806" s="102">
        <f t="shared" si="59"/>
        <v>0.58827721723902704</v>
      </c>
    </row>
    <row r="3807" spans="1:8">
      <c r="A3807" s="56">
        <v>390820500043</v>
      </c>
      <c r="B3807" s="57" t="s">
        <v>10296</v>
      </c>
      <c r="C3807" s="58" t="s">
        <v>9357</v>
      </c>
      <c r="D3807" s="58" t="s">
        <v>10297</v>
      </c>
      <c r="E3807" s="58" t="s">
        <v>1532</v>
      </c>
      <c r="F3807" s="57" t="s">
        <v>441</v>
      </c>
      <c r="G3807" s="59">
        <v>2889</v>
      </c>
      <c r="H3807" s="102">
        <f t="shared" si="59"/>
        <v>0.58827721723902704</v>
      </c>
    </row>
    <row r="3808" spans="1:8">
      <c r="A3808" s="56">
        <v>390970611765</v>
      </c>
      <c r="B3808" s="57" t="s">
        <v>10298</v>
      </c>
      <c r="C3808" s="58" t="s">
        <v>10299</v>
      </c>
      <c r="D3808" s="58" t="s">
        <v>10300</v>
      </c>
      <c r="E3808" s="58" t="s">
        <v>1532</v>
      </c>
      <c r="F3808" s="57" t="s">
        <v>441</v>
      </c>
      <c r="G3808" s="59">
        <v>2889</v>
      </c>
      <c r="H3808" s="102">
        <f t="shared" si="59"/>
        <v>0.58827721723902704</v>
      </c>
    </row>
    <row r="3809" spans="1:8">
      <c r="A3809" s="56">
        <v>394130600059</v>
      </c>
      <c r="B3809" s="57" t="s">
        <v>10301</v>
      </c>
      <c r="C3809" s="58" t="s">
        <v>10302</v>
      </c>
      <c r="D3809" s="58" t="s">
        <v>10303</v>
      </c>
      <c r="E3809" s="58" t="s">
        <v>3153</v>
      </c>
      <c r="F3809" s="57" t="s">
        <v>441</v>
      </c>
      <c r="G3809" s="59">
        <v>2889</v>
      </c>
      <c r="H3809" s="102">
        <f t="shared" si="59"/>
        <v>0.58827721723902704</v>
      </c>
    </row>
    <row r="3810" spans="1:8">
      <c r="A3810" s="56">
        <v>371051200657</v>
      </c>
      <c r="B3810" s="57" t="s">
        <v>10304</v>
      </c>
      <c r="C3810" s="58" t="s">
        <v>10305</v>
      </c>
      <c r="D3810" s="58" t="s">
        <v>3471</v>
      </c>
      <c r="E3810" s="58" t="s">
        <v>3101</v>
      </c>
      <c r="F3810" s="57" t="s">
        <v>441</v>
      </c>
      <c r="G3810" s="59">
        <v>2888</v>
      </c>
      <c r="H3810" s="102">
        <f t="shared" si="59"/>
        <v>0.58807359064946707</v>
      </c>
    </row>
    <row r="3811" spans="1:8">
      <c r="A3811" s="56">
        <v>390800102149</v>
      </c>
      <c r="B3811" s="57" t="s">
        <v>10306</v>
      </c>
      <c r="C3811" s="58" t="s">
        <v>10307</v>
      </c>
      <c r="D3811" s="58" t="s">
        <v>10308</v>
      </c>
      <c r="E3811" s="58" t="s">
        <v>1532</v>
      </c>
      <c r="F3811" s="57" t="s">
        <v>441</v>
      </c>
      <c r="G3811" s="59">
        <v>2888</v>
      </c>
      <c r="H3811" s="102">
        <f t="shared" si="59"/>
        <v>0.58807359064946707</v>
      </c>
    </row>
    <row r="3812" spans="1:8">
      <c r="A3812" s="56">
        <v>391891100131</v>
      </c>
      <c r="B3812" s="57" t="s">
        <v>10309</v>
      </c>
      <c r="C3812" s="58" t="s">
        <v>10310</v>
      </c>
      <c r="D3812" s="58" t="s">
        <v>10311</v>
      </c>
      <c r="E3812" s="58" t="s">
        <v>3788</v>
      </c>
      <c r="F3812" s="57" t="s">
        <v>441</v>
      </c>
      <c r="G3812" s="59">
        <v>2888</v>
      </c>
      <c r="H3812" s="102">
        <f t="shared" si="59"/>
        <v>0.58807359064946707</v>
      </c>
    </row>
    <row r="3813" spans="1:8">
      <c r="A3813" s="56">
        <v>400081003546</v>
      </c>
      <c r="B3813" s="57" t="s">
        <v>10312</v>
      </c>
      <c r="C3813" s="58" t="s">
        <v>10313</v>
      </c>
      <c r="D3813" s="58" t="s">
        <v>10314</v>
      </c>
      <c r="E3813" s="58" t="s">
        <v>716</v>
      </c>
      <c r="F3813" s="57" t="s">
        <v>441</v>
      </c>
      <c r="G3813" s="59">
        <v>2888</v>
      </c>
      <c r="H3813" s="102">
        <f t="shared" si="59"/>
        <v>0.58807359064946707</v>
      </c>
    </row>
    <row r="3814" spans="1:8">
      <c r="A3814" s="56">
        <v>400131203231</v>
      </c>
      <c r="B3814" s="57" t="s">
        <v>10315</v>
      </c>
      <c r="C3814" s="58" t="s">
        <v>10316</v>
      </c>
      <c r="D3814" s="58" t="s">
        <v>10317</v>
      </c>
      <c r="E3814" s="58" t="s">
        <v>716</v>
      </c>
      <c r="F3814" s="57" t="s">
        <v>441</v>
      </c>
      <c r="G3814" s="59">
        <v>2888</v>
      </c>
      <c r="H3814" s="102">
        <f t="shared" si="59"/>
        <v>0.58807359064946707</v>
      </c>
    </row>
    <row r="3815" spans="1:8">
      <c r="A3815" s="56">
        <v>400751100149</v>
      </c>
      <c r="B3815" s="57" t="s">
        <v>10318</v>
      </c>
      <c r="C3815" s="58" t="s">
        <v>10319</v>
      </c>
      <c r="D3815" s="58" t="s">
        <v>10320</v>
      </c>
      <c r="E3815" s="58" t="s">
        <v>716</v>
      </c>
      <c r="F3815" s="57" t="s">
        <v>441</v>
      </c>
      <c r="G3815" s="59">
        <v>2827</v>
      </c>
      <c r="H3815" s="102">
        <f t="shared" si="59"/>
        <v>0.5756523686863031</v>
      </c>
    </row>
    <row r="3816" spans="1:8">
      <c r="A3816" s="56">
        <v>390840300202</v>
      </c>
      <c r="B3816" s="57" t="s">
        <v>10321</v>
      </c>
      <c r="C3816" s="58" t="s">
        <v>10322</v>
      </c>
      <c r="D3816" s="58" t="s">
        <v>10323</v>
      </c>
      <c r="E3816" s="58" t="s">
        <v>1532</v>
      </c>
      <c r="F3816" s="57" t="s">
        <v>441</v>
      </c>
      <c r="G3816" s="59">
        <v>2805</v>
      </c>
      <c r="H3816" s="102">
        <f t="shared" si="59"/>
        <v>0.57117258371598167</v>
      </c>
    </row>
    <row r="3817" spans="1:8">
      <c r="A3817" s="56">
        <v>400980122385</v>
      </c>
      <c r="B3817" s="57" t="s">
        <v>10324</v>
      </c>
      <c r="C3817" s="58" t="s">
        <v>10325</v>
      </c>
      <c r="D3817" s="58" t="s">
        <v>10326</v>
      </c>
      <c r="E3817" s="58" t="s">
        <v>716</v>
      </c>
      <c r="F3817" s="57" t="s">
        <v>441</v>
      </c>
      <c r="G3817" s="59">
        <v>2727</v>
      </c>
      <c r="H3817" s="102">
        <f t="shared" si="59"/>
        <v>0.55528970973029657</v>
      </c>
    </row>
    <row r="3818" spans="1:8">
      <c r="A3818" s="56">
        <v>400961230924</v>
      </c>
      <c r="B3818" s="57" t="s">
        <v>10327</v>
      </c>
      <c r="C3818" s="58" t="s">
        <v>10328</v>
      </c>
      <c r="D3818" s="58" t="s">
        <v>10329</v>
      </c>
      <c r="E3818" s="58" t="s">
        <v>716</v>
      </c>
      <c r="F3818" s="57" t="s">
        <v>441</v>
      </c>
      <c r="G3818" s="59">
        <v>2541</v>
      </c>
      <c r="H3818" s="102">
        <f t="shared" si="59"/>
        <v>0.51741516407212451</v>
      </c>
    </row>
    <row r="3819" spans="1:8">
      <c r="A3819" s="56">
        <v>400980122814</v>
      </c>
      <c r="B3819" s="57" t="s">
        <v>10330</v>
      </c>
      <c r="C3819" s="58" t="s">
        <v>10331</v>
      </c>
      <c r="D3819" s="58" t="s">
        <v>9959</v>
      </c>
      <c r="E3819" s="58" t="s">
        <v>1051</v>
      </c>
      <c r="F3819" s="57" t="s">
        <v>441</v>
      </c>
      <c r="G3819" s="59">
        <v>2332</v>
      </c>
      <c r="H3819" s="102">
        <f t="shared" si="59"/>
        <v>0.47485720685407101</v>
      </c>
    </row>
    <row r="3820" spans="1:8">
      <c r="A3820" s="56">
        <v>400010501235</v>
      </c>
      <c r="B3820" s="57" t="s">
        <v>10332</v>
      </c>
      <c r="C3820" s="58" t="s">
        <v>10333</v>
      </c>
      <c r="D3820" s="58" t="s">
        <v>10334</v>
      </c>
      <c r="E3820" s="58" t="s">
        <v>716</v>
      </c>
      <c r="F3820" s="57" t="s">
        <v>441</v>
      </c>
      <c r="G3820" s="59">
        <v>2232</v>
      </c>
      <c r="H3820" s="102">
        <f t="shared" si="59"/>
        <v>0.45449454789806454</v>
      </c>
    </row>
    <row r="3821" spans="1:8">
      <c r="A3821" s="56">
        <v>391930900078</v>
      </c>
      <c r="B3821" s="57" t="s">
        <v>10335</v>
      </c>
      <c r="C3821" s="58" t="s">
        <v>10336</v>
      </c>
      <c r="D3821" s="58" t="s">
        <v>10337</v>
      </c>
      <c r="E3821" s="58" t="s">
        <v>1416</v>
      </c>
      <c r="F3821" s="57" t="s">
        <v>441</v>
      </c>
      <c r="G3821" s="59">
        <v>2213</v>
      </c>
      <c r="H3821" s="102">
        <f t="shared" si="59"/>
        <v>0.4506256426964233</v>
      </c>
    </row>
    <row r="3822" spans="1:8">
      <c r="A3822" s="56">
        <v>400951231221</v>
      </c>
      <c r="B3822" s="57" t="s">
        <v>10338</v>
      </c>
      <c r="C3822" s="58" t="s">
        <v>10339</v>
      </c>
      <c r="D3822" s="58" t="s">
        <v>10340</v>
      </c>
      <c r="E3822" s="58" t="s">
        <v>716</v>
      </c>
      <c r="F3822" s="57" t="s">
        <v>441</v>
      </c>
      <c r="G3822" s="59">
        <v>2199</v>
      </c>
      <c r="H3822" s="102">
        <f t="shared" si="59"/>
        <v>0.44777487044258241</v>
      </c>
    </row>
    <row r="3823" spans="1:8">
      <c r="A3823" s="56">
        <v>400910100414</v>
      </c>
      <c r="B3823" s="57" t="s">
        <v>10341</v>
      </c>
      <c r="C3823" s="58" t="s">
        <v>10342</v>
      </c>
      <c r="D3823" s="58" t="s">
        <v>10343</v>
      </c>
      <c r="E3823" s="58" t="s">
        <v>716</v>
      </c>
      <c r="F3823" s="57" t="s">
        <v>441</v>
      </c>
      <c r="G3823" s="59">
        <v>2149</v>
      </c>
      <c r="H3823" s="102">
        <f t="shared" si="59"/>
        <v>0.4375935409645792</v>
      </c>
    </row>
    <row r="3824" spans="1:8">
      <c r="A3824" s="56">
        <v>390990410855</v>
      </c>
      <c r="B3824" s="57" t="s">
        <v>10344</v>
      </c>
      <c r="C3824" s="58" t="s">
        <v>10345</v>
      </c>
      <c r="D3824" s="58" t="s">
        <v>10346</v>
      </c>
      <c r="E3824" s="58" t="s">
        <v>1532</v>
      </c>
      <c r="F3824" s="57" t="s">
        <v>441</v>
      </c>
      <c r="G3824" s="59">
        <v>2092</v>
      </c>
      <c r="H3824" s="102">
        <f t="shared" si="59"/>
        <v>0.42598682535965549</v>
      </c>
    </row>
    <row r="3825" spans="1:8">
      <c r="A3825" s="56">
        <v>400850900165</v>
      </c>
      <c r="B3825" s="57" t="s">
        <v>10347</v>
      </c>
      <c r="C3825" s="58" t="s">
        <v>10348</v>
      </c>
      <c r="D3825" s="58" t="s">
        <v>6444</v>
      </c>
      <c r="E3825" s="58" t="s">
        <v>716</v>
      </c>
      <c r="F3825" s="57" t="s">
        <v>441</v>
      </c>
      <c r="G3825" s="59">
        <v>2080</v>
      </c>
      <c r="H3825" s="102">
        <f t="shared" si="59"/>
        <v>0.4235433062849347</v>
      </c>
    </row>
    <row r="3826" spans="1:8">
      <c r="A3826" s="56">
        <v>400961130539</v>
      </c>
      <c r="B3826" s="57" t="s">
        <v>10349</v>
      </c>
      <c r="C3826" s="58" t="s">
        <v>10350</v>
      </c>
      <c r="D3826" s="58" t="s">
        <v>3091</v>
      </c>
      <c r="E3826" s="58" t="s">
        <v>1051</v>
      </c>
      <c r="F3826" s="57" t="s">
        <v>441</v>
      </c>
      <c r="G3826" s="59">
        <v>1925</v>
      </c>
      <c r="H3826" s="102">
        <f t="shared" si="59"/>
        <v>0.39198118490312467</v>
      </c>
    </row>
    <row r="3827" spans="1:8">
      <c r="A3827" s="56">
        <v>372791203133</v>
      </c>
      <c r="B3827" s="57" t="s">
        <v>10351</v>
      </c>
      <c r="C3827" s="58" t="s">
        <v>10352</v>
      </c>
      <c r="D3827" s="58" t="s">
        <v>3013</v>
      </c>
      <c r="E3827" s="58" t="s">
        <v>3014</v>
      </c>
      <c r="F3827" s="57" t="s">
        <v>441</v>
      </c>
      <c r="G3827" s="59">
        <v>1855</v>
      </c>
      <c r="H3827" s="102">
        <f t="shared" si="59"/>
        <v>0.37772732363392014</v>
      </c>
    </row>
    <row r="3828" spans="1:8">
      <c r="A3828" s="56">
        <v>400991122000</v>
      </c>
      <c r="B3828" s="57" t="s">
        <v>10353</v>
      </c>
      <c r="C3828" s="58" t="s">
        <v>4693</v>
      </c>
      <c r="D3828" s="58" t="s">
        <v>10354</v>
      </c>
      <c r="E3828" s="58" t="s">
        <v>716</v>
      </c>
      <c r="F3828" s="57" t="s">
        <v>441</v>
      </c>
      <c r="G3828" s="59">
        <v>1761</v>
      </c>
      <c r="H3828" s="102">
        <f t="shared" si="59"/>
        <v>0.35858642421527404</v>
      </c>
    </row>
    <row r="3829" spans="1:8">
      <c r="A3829" s="56">
        <v>400971221133</v>
      </c>
      <c r="B3829" s="57" t="s">
        <v>10355</v>
      </c>
      <c r="C3829" s="58" t="s">
        <v>10356</v>
      </c>
      <c r="D3829" s="58" t="s">
        <v>10357</v>
      </c>
      <c r="E3829" s="58" t="s">
        <v>1051</v>
      </c>
      <c r="F3829" s="57" t="s">
        <v>441</v>
      </c>
      <c r="G3829" s="59">
        <v>1669</v>
      </c>
      <c r="H3829" s="102">
        <f t="shared" si="59"/>
        <v>0.33985277797574809</v>
      </c>
    </row>
    <row r="3830" spans="1:8">
      <c r="A3830" s="56">
        <v>400850200198</v>
      </c>
      <c r="B3830" s="57" t="s">
        <v>10358</v>
      </c>
      <c r="C3830" s="58" t="s">
        <v>10359</v>
      </c>
      <c r="D3830" s="58" t="s">
        <v>4660</v>
      </c>
      <c r="E3830" s="58" t="s">
        <v>716</v>
      </c>
      <c r="F3830" s="57" t="s">
        <v>441</v>
      </c>
      <c r="G3830" s="59">
        <v>1599</v>
      </c>
      <c r="H3830" s="102">
        <f t="shared" si="59"/>
        <v>0.32559891670654356</v>
      </c>
    </row>
    <row r="3831" spans="1:8">
      <c r="A3831" s="56">
        <v>400990320371</v>
      </c>
      <c r="B3831" s="57" t="s">
        <v>10360</v>
      </c>
      <c r="C3831" s="58" t="s">
        <v>10361</v>
      </c>
      <c r="D3831" s="58" t="s">
        <v>5359</v>
      </c>
      <c r="E3831" s="58" t="s">
        <v>716</v>
      </c>
      <c r="F3831" s="57" t="s">
        <v>441</v>
      </c>
      <c r="G3831" s="59">
        <v>1539</v>
      </c>
      <c r="H3831" s="102">
        <f t="shared" si="59"/>
        <v>0.31338132133293967</v>
      </c>
    </row>
    <row r="3832" spans="1:8">
      <c r="A3832" s="56">
        <v>390911000248</v>
      </c>
      <c r="B3832" s="57" t="s">
        <v>10362</v>
      </c>
      <c r="C3832" s="58" t="s">
        <v>10363</v>
      </c>
      <c r="D3832" s="58" t="s">
        <v>10090</v>
      </c>
      <c r="E3832" s="58" t="s">
        <v>1055</v>
      </c>
      <c r="F3832" s="57" t="s">
        <v>441</v>
      </c>
      <c r="G3832" s="59">
        <v>1509</v>
      </c>
      <c r="H3832" s="102">
        <f t="shared" si="59"/>
        <v>0.30727252364613772</v>
      </c>
    </row>
    <row r="3833" spans="1:8">
      <c r="A3833" s="56">
        <v>390910900083</v>
      </c>
      <c r="B3833" s="57" t="s">
        <v>10364</v>
      </c>
      <c r="C3833" s="58" t="s">
        <v>8101</v>
      </c>
      <c r="D3833" s="58" t="s">
        <v>3535</v>
      </c>
      <c r="E3833" s="58" t="s">
        <v>1532</v>
      </c>
      <c r="F3833" s="57" t="s">
        <v>441</v>
      </c>
      <c r="G3833" s="59">
        <v>1455</v>
      </c>
      <c r="H3833" s="102">
        <f t="shared" si="59"/>
        <v>0.29627668780989425</v>
      </c>
    </row>
    <row r="3834" spans="1:8">
      <c r="A3834" s="56">
        <v>400020404866</v>
      </c>
      <c r="B3834" s="57" t="s">
        <v>10365</v>
      </c>
      <c r="C3834" s="58" t="s">
        <v>10366</v>
      </c>
      <c r="D3834" s="58" t="s">
        <v>10367</v>
      </c>
      <c r="E3834" s="58" t="s">
        <v>716</v>
      </c>
      <c r="F3834" s="57" t="s">
        <v>441</v>
      </c>
      <c r="G3834" s="59">
        <v>1442</v>
      </c>
      <c r="H3834" s="102">
        <f t="shared" si="59"/>
        <v>0.29362954214561338</v>
      </c>
    </row>
    <row r="3835" spans="1:8">
      <c r="A3835" s="56">
        <v>390940200108</v>
      </c>
      <c r="B3835" s="57" t="s">
        <v>10368</v>
      </c>
      <c r="C3835" s="58" t="s">
        <v>10369</v>
      </c>
      <c r="D3835" s="58" t="s">
        <v>10370</v>
      </c>
      <c r="E3835" s="58" t="s">
        <v>1532</v>
      </c>
      <c r="F3835" s="57" t="s">
        <v>441</v>
      </c>
      <c r="G3835" s="59">
        <v>1438</v>
      </c>
      <c r="H3835" s="102">
        <f t="shared" si="59"/>
        <v>0.29281503578737311</v>
      </c>
    </row>
    <row r="3836" spans="1:8">
      <c r="A3836" s="56">
        <v>400800400862</v>
      </c>
      <c r="B3836" s="57" t="s">
        <v>10371</v>
      </c>
      <c r="C3836" s="58" t="s">
        <v>10372</v>
      </c>
      <c r="D3836" s="58" t="s">
        <v>10373</v>
      </c>
      <c r="E3836" s="58" t="s">
        <v>716</v>
      </c>
      <c r="F3836" s="57" t="s">
        <v>441</v>
      </c>
      <c r="G3836" s="59">
        <v>1391</v>
      </c>
      <c r="H3836" s="102">
        <f t="shared" si="59"/>
        <v>0.28324458607805009</v>
      </c>
    </row>
    <row r="3837" spans="1:8">
      <c r="A3837" s="56">
        <v>400000102235</v>
      </c>
      <c r="B3837" s="57" t="s">
        <v>10374</v>
      </c>
      <c r="C3837" s="58" t="s">
        <v>10375</v>
      </c>
      <c r="D3837" s="58" t="s">
        <v>8894</v>
      </c>
      <c r="E3837" s="58" t="s">
        <v>716</v>
      </c>
      <c r="F3837" s="57" t="s">
        <v>441</v>
      </c>
      <c r="G3837" s="59">
        <v>1379</v>
      </c>
      <c r="H3837" s="102">
        <f t="shared" si="59"/>
        <v>0.2808010670033293</v>
      </c>
    </row>
    <row r="3838" spans="1:8">
      <c r="A3838" s="56">
        <v>371960500286</v>
      </c>
      <c r="B3838" s="57" t="s">
        <v>10376</v>
      </c>
      <c r="C3838" s="58" t="s">
        <v>10377</v>
      </c>
      <c r="D3838" s="58" t="s">
        <v>10378</v>
      </c>
      <c r="E3838" s="58" t="s">
        <v>4156</v>
      </c>
      <c r="F3838" s="57" t="s">
        <v>441</v>
      </c>
      <c r="G3838" s="59">
        <v>1355</v>
      </c>
      <c r="H3838" s="102">
        <f t="shared" si="59"/>
        <v>0.27591402885388777</v>
      </c>
    </row>
    <row r="3839" spans="1:8">
      <c r="A3839" s="56">
        <v>390890900031</v>
      </c>
      <c r="B3839" s="57" t="s">
        <v>10379</v>
      </c>
      <c r="C3839" s="58" t="s">
        <v>10380</v>
      </c>
      <c r="D3839" s="58" t="s">
        <v>10381</v>
      </c>
      <c r="E3839" s="58" t="s">
        <v>1055</v>
      </c>
      <c r="F3839" s="57" t="s">
        <v>441</v>
      </c>
      <c r="G3839" s="59">
        <v>1268</v>
      </c>
      <c r="H3839" s="102">
        <f t="shared" si="59"/>
        <v>0.25819851556216211</v>
      </c>
    </row>
    <row r="3840" spans="1:8">
      <c r="A3840" s="56">
        <v>400950431057</v>
      </c>
      <c r="B3840" s="57" t="s">
        <v>10382</v>
      </c>
      <c r="C3840" s="58" t="s">
        <v>10383</v>
      </c>
      <c r="D3840" s="58" t="s">
        <v>10384</v>
      </c>
      <c r="E3840" s="58" t="s">
        <v>716</v>
      </c>
      <c r="F3840" s="57" t="s">
        <v>441</v>
      </c>
      <c r="G3840" s="59">
        <v>1246</v>
      </c>
      <c r="H3840" s="102">
        <f t="shared" si="59"/>
        <v>0.25371873059184069</v>
      </c>
    </row>
    <row r="3841" spans="1:8">
      <c r="A3841" s="56">
        <v>371850204037</v>
      </c>
      <c r="B3841" s="57" t="s">
        <v>10385</v>
      </c>
      <c r="C3841" s="58" t="s">
        <v>3398</v>
      </c>
      <c r="D3841" s="58" t="s">
        <v>3733</v>
      </c>
      <c r="E3841" s="58" t="s">
        <v>2174</v>
      </c>
      <c r="F3841" s="57" t="s">
        <v>441</v>
      </c>
      <c r="G3841" s="59">
        <v>1110</v>
      </c>
      <c r="H3841" s="102">
        <f t="shared" si="59"/>
        <v>0.22602551441167187</v>
      </c>
    </row>
    <row r="3842" spans="1:8">
      <c r="A3842" s="56">
        <v>390861000551</v>
      </c>
      <c r="B3842" s="57" t="s">
        <v>10386</v>
      </c>
      <c r="C3842" s="58" t="s">
        <v>10387</v>
      </c>
      <c r="D3842" s="58" t="s">
        <v>10388</v>
      </c>
      <c r="E3842" s="58" t="s">
        <v>1532</v>
      </c>
      <c r="F3842" s="57" t="s">
        <v>441</v>
      </c>
      <c r="G3842" s="59">
        <v>1074</v>
      </c>
      <c r="H3842" s="102">
        <f t="shared" si="59"/>
        <v>0.21869495718750956</v>
      </c>
    </row>
    <row r="3843" spans="1:8">
      <c r="A3843" s="56">
        <v>400750500151</v>
      </c>
      <c r="B3843" s="57" t="s">
        <v>10389</v>
      </c>
      <c r="C3843" s="58" t="s">
        <v>10390</v>
      </c>
      <c r="D3843" s="58" t="s">
        <v>6396</v>
      </c>
      <c r="E3843" s="58" t="s">
        <v>716</v>
      </c>
      <c r="F3843" s="57" t="s">
        <v>441</v>
      </c>
      <c r="G3843" s="59">
        <v>1041</v>
      </c>
      <c r="H3843" s="102">
        <f t="shared" ref="H3843:H3857" si="60">G3843/4910.95</f>
        <v>0.21197527973202743</v>
      </c>
    </row>
    <row r="3844" spans="1:8">
      <c r="A3844" s="56">
        <v>371030501088</v>
      </c>
      <c r="B3844" s="57" t="s">
        <v>10391</v>
      </c>
      <c r="C3844" s="58" t="s">
        <v>10392</v>
      </c>
      <c r="D3844" s="58" t="s">
        <v>10393</v>
      </c>
      <c r="E3844" s="58" t="s">
        <v>4156</v>
      </c>
      <c r="F3844" s="57" t="s">
        <v>441</v>
      </c>
      <c r="G3844" s="59">
        <v>903</v>
      </c>
      <c r="H3844" s="102">
        <f t="shared" si="60"/>
        <v>0.18387481037273848</v>
      </c>
    </row>
    <row r="3845" spans="1:8">
      <c r="A3845" s="56">
        <v>390881000108</v>
      </c>
      <c r="B3845" s="57" t="s">
        <v>10394</v>
      </c>
      <c r="C3845" s="58" t="s">
        <v>10395</v>
      </c>
      <c r="D3845" s="58" t="s">
        <v>10396</v>
      </c>
      <c r="E3845" s="58" t="s">
        <v>1055</v>
      </c>
      <c r="F3845" s="57" t="s">
        <v>441</v>
      </c>
      <c r="G3845" s="59">
        <v>892</v>
      </c>
      <c r="H3845" s="102">
        <f t="shared" si="60"/>
        <v>0.18163491788757777</v>
      </c>
    </row>
    <row r="3846" spans="1:8">
      <c r="A3846" s="56">
        <v>390920600266</v>
      </c>
      <c r="B3846" s="57" t="s">
        <v>10397</v>
      </c>
      <c r="C3846" s="58" t="s">
        <v>10398</v>
      </c>
      <c r="D3846" s="58" t="s">
        <v>10399</v>
      </c>
      <c r="E3846" s="58" t="s">
        <v>1532</v>
      </c>
      <c r="F3846" s="57" t="s">
        <v>441</v>
      </c>
      <c r="G3846" s="59">
        <v>877</v>
      </c>
      <c r="H3846" s="102">
        <f t="shared" si="60"/>
        <v>0.17858051904417679</v>
      </c>
    </row>
    <row r="3847" spans="1:8">
      <c r="A3847" s="56">
        <v>390931100044</v>
      </c>
      <c r="B3847" s="57" t="s">
        <v>10400</v>
      </c>
      <c r="C3847" s="58" t="s">
        <v>5578</v>
      </c>
      <c r="D3847" s="58" t="s">
        <v>5579</v>
      </c>
      <c r="E3847" s="58" t="s">
        <v>1532</v>
      </c>
      <c r="F3847" s="57" t="s">
        <v>441</v>
      </c>
      <c r="G3847" s="59">
        <v>617</v>
      </c>
      <c r="H3847" s="102">
        <f t="shared" si="60"/>
        <v>0.12563760575855995</v>
      </c>
    </row>
    <row r="3848" spans="1:8">
      <c r="A3848" s="56">
        <v>400851200451</v>
      </c>
      <c r="B3848" s="57" t="s">
        <v>10401</v>
      </c>
      <c r="C3848" s="58" t="s">
        <v>10402</v>
      </c>
      <c r="D3848" s="58" t="s">
        <v>10403</v>
      </c>
      <c r="E3848" s="58" t="s">
        <v>716</v>
      </c>
      <c r="F3848" s="57" t="s">
        <v>441</v>
      </c>
      <c r="G3848" s="59">
        <v>550</v>
      </c>
      <c r="H3848" s="102">
        <f t="shared" si="60"/>
        <v>0.11199462425803562</v>
      </c>
    </row>
    <row r="3849" spans="1:8">
      <c r="A3849" s="56">
        <v>400860500190</v>
      </c>
      <c r="B3849" s="57" t="s">
        <v>10404</v>
      </c>
      <c r="C3849" s="58" t="s">
        <v>10405</v>
      </c>
      <c r="D3849" s="58" t="s">
        <v>7786</v>
      </c>
      <c r="E3849" s="58" t="s">
        <v>716</v>
      </c>
      <c r="F3849" s="57" t="s">
        <v>441</v>
      </c>
      <c r="G3849" s="59">
        <v>548</v>
      </c>
      <c r="H3849" s="102">
        <f t="shared" si="60"/>
        <v>0.11158737107891549</v>
      </c>
    </row>
    <row r="3850" spans="1:8">
      <c r="A3850" s="56">
        <v>400990822938</v>
      </c>
      <c r="B3850" s="57" t="s">
        <v>10406</v>
      </c>
      <c r="C3850" s="58" t="s">
        <v>10407</v>
      </c>
      <c r="D3850" s="58" t="s">
        <v>10408</v>
      </c>
      <c r="E3850" s="58" t="s">
        <v>716</v>
      </c>
      <c r="F3850" s="57" t="s">
        <v>441</v>
      </c>
      <c r="G3850" s="59">
        <v>269</v>
      </c>
      <c r="H3850" s="102">
        <f t="shared" si="60"/>
        <v>5.4775552591657423E-2</v>
      </c>
    </row>
    <row r="3851" spans="1:8">
      <c r="A3851" s="56">
        <v>390861200470</v>
      </c>
      <c r="B3851" s="57" t="s">
        <v>10409</v>
      </c>
      <c r="C3851" s="58" t="s">
        <v>10410</v>
      </c>
      <c r="D3851" s="58" t="s">
        <v>10411</v>
      </c>
      <c r="E3851" s="58" t="s">
        <v>1532</v>
      </c>
      <c r="F3851" s="57" t="s">
        <v>441</v>
      </c>
      <c r="G3851" s="59">
        <v>268</v>
      </c>
      <c r="H3851" s="102">
        <f t="shared" si="60"/>
        <v>5.4571926002097357E-2</v>
      </c>
    </row>
    <row r="3852" spans="1:8">
      <c r="A3852" s="56">
        <v>391910900071</v>
      </c>
      <c r="B3852" s="57" t="s">
        <v>10412</v>
      </c>
      <c r="C3852" s="58" t="s">
        <v>10413</v>
      </c>
      <c r="D3852" s="58" t="s">
        <v>10414</v>
      </c>
      <c r="E3852" s="58" t="s">
        <v>984</v>
      </c>
      <c r="F3852" s="57" t="s">
        <v>441</v>
      </c>
      <c r="G3852" s="59">
        <v>267</v>
      </c>
      <c r="H3852" s="102">
        <f t="shared" si="60"/>
        <v>5.4368299412537291E-2</v>
      </c>
    </row>
    <row r="3853" spans="1:8">
      <c r="A3853" s="56">
        <v>400950731077</v>
      </c>
      <c r="B3853" s="57" t="s">
        <v>10415</v>
      </c>
      <c r="C3853" s="58" t="s">
        <v>10416</v>
      </c>
      <c r="D3853" s="58" t="s">
        <v>10417</v>
      </c>
      <c r="E3853" s="58" t="s">
        <v>716</v>
      </c>
      <c r="F3853" s="57" t="s">
        <v>441</v>
      </c>
      <c r="G3853" s="59">
        <v>237</v>
      </c>
      <c r="H3853" s="102">
        <f t="shared" si="60"/>
        <v>4.825950172573535E-2</v>
      </c>
    </row>
    <row r="3854" spans="1:8">
      <c r="A3854" s="56">
        <v>391711000053</v>
      </c>
      <c r="B3854" s="57" t="s">
        <v>10418</v>
      </c>
      <c r="C3854" s="58" t="s">
        <v>10419</v>
      </c>
      <c r="D3854" s="58" t="s">
        <v>10420</v>
      </c>
      <c r="E3854" s="58" t="s">
        <v>984</v>
      </c>
      <c r="F3854" s="57" t="s">
        <v>441</v>
      </c>
      <c r="G3854" s="59">
        <v>183</v>
      </c>
      <c r="H3854" s="102">
        <f t="shared" si="60"/>
        <v>3.726366588949185E-2</v>
      </c>
    </row>
    <row r="3855" spans="1:8">
      <c r="A3855" s="56">
        <v>400980721696</v>
      </c>
      <c r="B3855" s="57" t="s">
        <v>10421</v>
      </c>
      <c r="C3855" s="58" t="s">
        <v>10422</v>
      </c>
      <c r="D3855" s="58" t="s">
        <v>10423</v>
      </c>
      <c r="E3855" s="58" t="s">
        <v>716</v>
      </c>
      <c r="F3855" s="57" t="s">
        <v>441</v>
      </c>
      <c r="G3855" s="59">
        <v>103</v>
      </c>
      <c r="H3855" s="102">
        <f t="shared" si="60"/>
        <v>2.0973538724686672E-2</v>
      </c>
    </row>
    <row r="3856" spans="1:8">
      <c r="G3856" s="103">
        <v>228620</v>
      </c>
      <c r="H3856" s="102">
        <f t="shared" si="60"/>
        <v>46.553110905222006</v>
      </c>
    </row>
    <row r="3857" spans="7:8">
      <c r="G3857" s="103">
        <v>26057</v>
      </c>
      <c r="H3857" s="104">
        <f t="shared" si="60"/>
        <v>5.3058980441666073</v>
      </c>
    </row>
    <row r="3859" spans="7:8">
      <c r="H3859" s="60"/>
    </row>
  </sheetData>
  <autoFilter ref="A1:G3857"/>
  <pageMargins left="0.7" right="0.7" top="0.75" bottom="0.75" header="0.3" footer="0.3"/>
  <pageSetup paperSize="5" scale="90" orientation="landscape"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6</vt:i4>
      </vt:variant>
      <vt:variant>
        <vt:lpstr>Rangos con nombre</vt:lpstr>
      </vt:variant>
      <vt:variant>
        <vt:i4>58</vt:i4>
      </vt:variant>
    </vt:vector>
  </HeadingPairs>
  <TitlesOfParts>
    <vt:vector size="64" baseType="lpstr">
      <vt:lpstr>DATOS</vt:lpstr>
      <vt:lpstr>REPORTE</vt:lpstr>
      <vt:lpstr>REINSCRIPCION</vt:lpstr>
      <vt:lpstr>reinscripcion2</vt:lpstr>
      <vt:lpstr>CHECKLIST</vt:lpstr>
      <vt:lpstr>padron cfe</vt:lpstr>
      <vt:lpstr>ABRIR</vt:lpstr>
      <vt:lpstr>actualizarpy</vt:lpstr>
      <vt:lpstr>actualpy</vt:lpstr>
      <vt:lpstr>reinscripcion2!aguilas</vt:lpstr>
      <vt:lpstr>REINSCRIPCION!america</vt:lpstr>
      <vt:lpstr>CADER</vt:lpstr>
      <vt:lpstr>CADER_FORM</vt:lpstr>
      <vt:lpstr>carp</vt:lpstr>
      <vt:lpstr>CARPETA</vt:lpstr>
      <vt:lpstr>CLAVE_CADER</vt:lpstr>
      <vt:lpstr>CLAVE_DISTRITO</vt:lpstr>
      <vt:lpstr>COPI</vt:lpstr>
      <vt:lpstr>COPIAR</vt:lpstr>
      <vt:lpstr>CORREO</vt:lpstr>
      <vt:lpstr>DIDTRITO_FORM</vt:lpstr>
      <vt:lpstr>DIRECC</vt:lpstr>
      <vt:lpstr>DIRECCION</vt:lpstr>
      <vt:lpstr>DIREX</vt:lpstr>
      <vt:lpstr>DISTRITO</vt:lpstr>
      <vt:lpstr>editarpy</vt:lpstr>
      <vt:lpstr>emitirpy</vt:lpstr>
      <vt:lpstr>ENCARGADO_DE_LA_VENTANILLA</vt:lpstr>
      <vt:lpstr>ENCARGADO_DEL_DISTRITO</vt:lpstr>
      <vt:lpstr>ERR</vt:lpstr>
      <vt:lpstr>ERROR</vt:lpstr>
      <vt:lpstr>ESS</vt:lpstr>
      <vt:lpstr>ESTADO</vt:lpstr>
      <vt:lpstr>EXPEDIENTE</vt:lpstr>
      <vt:lpstr>filaCarp</vt:lpstr>
      <vt:lpstr>FOLIOH</vt:lpstr>
      <vt:lpstr>INDEX</vt:lpstr>
      <vt:lpstr>integrarpy</vt:lpstr>
      <vt:lpstr>LISTA</vt:lpstr>
      <vt:lpstr>LISTA2</vt:lpstr>
      <vt:lpstr>mapapy</vt:lpstr>
      <vt:lpstr>mostrarBombas</vt:lpstr>
      <vt:lpstr>NOMBRE</vt:lpstr>
      <vt:lpstr>NOMBREPER</vt:lpstr>
      <vt:lpstr>PASSWORD</vt:lpstr>
      <vt:lpstr>PATH</vt:lpstr>
      <vt:lpstr>DATOS!Print_Area</vt:lpstr>
      <vt:lpstr>REINSCRIPCION!Print_Area</vt:lpstr>
      <vt:lpstr>reinscripcion2!Print_Area</vt:lpstr>
      <vt:lpstr>REPORTE!Print_Area</vt:lpstr>
      <vt:lpstr>CHECKLIST!Print_Titles</vt:lpstr>
      <vt:lpstr>REINSCRIPCION!Print_Titles</vt:lpstr>
      <vt:lpstr>reg_bomb</vt:lpstr>
      <vt:lpstr>reg_bomb_2</vt:lpstr>
      <vt:lpstr>registro</vt:lpstr>
      <vt:lpstr>registros</vt:lpstr>
      <vt:lpstr>REINSCRIPCION!RPU</vt:lpstr>
      <vt:lpstr>RPU</vt:lpstr>
      <vt:lpstr>SET_RANGO</vt:lpstr>
      <vt:lpstr>tb_code</vt:lpstr>
      <vt:lpstr>TITULO</vt:lpstr>
      <vt:lpstr>TRABAJADOR</vt:lpstr>
      <vt:lpstr>vigenciaMin</vt:lpstr>
      <vt:lpstr>WEWEWE</vt:lpstr>
    </vt:vector>
  </TitlesOfParts>
  <Company>Microsoft</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Juan Francisco Gonzalez Cardenas</dc:creator>
  <cp:lastModifiedBy>Cader Linares</cp:lastModifiedBy>
  <cp:lastPrinted>2024-01-07T05:42:27Z</cp:lastPrinted>
  <dcterms:created xsi:type="dcterms:W3CDTF">2019-10-18T13:17:58Z</dcterms:created>
  <dcterms:modified xsi:type="dcterms:W3CDTF">2024-01-18T18:03:05Z</dcterms:modified>
</cp:coreProperties>
</file>